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FarrahJaber\repos\generate_inform_severity_excel\data\"/>
    </mc:Choice>
  </mc:AlternateContent>
  <xr:revisionPtr revIDLastSave="0" documentId="13_ncr:1_{33766727-373E-404A-A200-2A1F70267678}" xr6:coauthVersionLast="47" xr6:coauthVersionMax="47" xr10:uidLastSave="{00000000-0000-0000-0000-000000000000}"/>
  <bookViews>
    <workbookView xWindow="-110" yWindow="-110" windowWidth="19420" windowHeight="11500" tabRatio="916" activeTab="2" xr2:uid="{00000000-000D-0000-FFFF-FFFF00000000}"/>
  </bookViews>
  <sheets>
    <sheet name="About" sheetId="2" r:id="rId1"/>
    <sheet name="INFORM Severity - hidden" sheetId="3" state="hidden" r:id="rId2"/>
    <sheet name="INFORM Severity - all crises" sheetId="4" r:id="rId3"/>
    <sheet name="INFORM Severity - country" sheetId="5" r:id="rId4"/>
    <sheet name="Impact of the crisis" sheetId="6" r:id="rId5"/>
    <sheet name="Conditions of people affected" sheetId="7" r:id="rId6"/>
    <sheet name="Complexity of the crisis" sheetId="8" r:id="rId7"/>
    <sheet name="Core Indicators" sheetId="9" r:id="rId8"/>
    <sheet name="Crisis Indicator Data" sheetId="10" r:id="rId9"/>
    <sheet name="Country Indicator Data" sheetId="12" r:id="rId10"/>
    <sheet name="Reliability" sheetId="11" r:id="rId11"/>
    <sheet name="Data Reliability" sheetId="14" r:id="rId12"/>
    <sheet name="Reliability_updated" sheetId="15" r:id="rId13"/>
    <sheet name="Indicator Metadata" sheetId="16" r:id="rId14"/>
    <sheet name="Trends" sheetId="17" r:id="rId15"/>
    <sheet name="Crisis info" sheetId="18" r:id="rId16"/>
    <sheet name="Lists" sheetId="19" state="hidden" r:id="rId17"/>
    <sheet name="Log" sheetId="1" r:id="rId18"/>
    <sheet name="Indicator Date hidden" sheetId="20" state="hidden" r:id="rId19"/>
    <sheet name="Indicator Date hidden2" sheetId="21" state="hidden" r:id="rId20"/>
    <sheet name="Imputed and missing data hidden" sheetId="22" state="hidden" r:id="rId21"/>
  </sheets>
  <definedNames>
    <definedName name="_2012.06.11___GFM_Indicator_List" localSheetId="13">'Indicator Metadata'!$D$18:$J$36</definedName>
    <definedName name="_2012.06.11___GFM_Indicator_List_1" localSheetId="13">'Indicator Metadata'!$D$18:$J$36</definedName>
    <definedName name="_2012.06.11___GFM_Indicator_List_2" localSheetId="13">'Indicator Metadata'!$D$16:$J$36</definedName>
    <definedName name="_xlnm._FilterDatabase" localSheetId="15" hidden="1">'Crisis info'!$A$1:$Q$132</definedName>
    <definedName name="_xlnm._FilterDatabase" localSheetId="2" hidden="1">'INFORM Severity - all crises'!$A$4:$T$143</definedName>
    <definedName name="_xlnm._FilterDatabase" localSheetId="3" hidden="1">'INFORM Severity - country'!$A$4:$T$143</definedName>
    <definedName name="_xlnm._FilterDatabase" localSheetId="1" hidden="1">'INFORM Severity - hidden'!$A$4:$T$155</definedName>
    <definedName name="_xlnm._FilterDatabase" localSheetId="16" hidden="1">Lists!$A$1:$L$133</definedName>
    <definedName name="_xlnm._FilterDatabase" localSheetId="17" hidden="1">Log!$A$1:$M$4008</definedName>
    <definedName name="_Key1" localSheetId="11" hidden="1">#REF!</definedName>
    <definedName name="_Key1" localSheetId="4" hidden="1">#REF!</definedName>
    <definedName name="_Key1" localSheetId="18" hidden="1">#REF!</definedName>
    <definedName name="_Key1" localSheetId="13" hidden="1">#REF!</definedName>
    <definedName name="_Key1" hidden="1">#REF!</definedName>
    <definedName name="_Order1" hidden="1">255</definedName>
    <definedName name="_Sort" localSheetId="11" hidden="1">#REF!</definedName>
    <definedName name="_Sort" localSheetId="4" hidden="1">#REF!</definedName>
    <definedName name="_Sort" localSheetId="18" hidden="1">#REF!</definedName>
    <definedName name="_Sort" localSheetId="13" hidden="1">#REF!</definedName>
    <definedName name="_Sort" hidden="1">#REF!</definedName>
    <definedName name="aa" localSheetId="11" hidden="1">#REF!</definedName>
    <definedName name="aa" localSheetId="18" hidden="1">#REF!</definedName>
    <definedName name="aa" localSheetId="13" hidden="1">#REF!</definedName>
    <definedName name="aa" hidden="1">#REF!</definedName>
    <definedName name="CrisisList">'Crisis Indicator Data'!$A$13:$A$28</definedName>
    <definedName name="CrisisType" localSheetId="11">VLOOKUP(#REF!,#REF!,2,FALSE)</definedName>
    <definedName name="CrisisType">VLOOKUP(#REF!,#REF!,2,FALSE)</definedName>
    <definedName name="iCrisisType" localSheetId="0">INDIRECT(CrisisType)</definedName>
    <definedName name="iCrisisType" localSheetId="11">INDIRECT('Data Reliability'!CrisisType)</definedName>
    <definedName name="iCrisisType" localSheetId="1">INDIRECT(CrisisType)</definedName>
    <definedName name="iCrisisType">INDIRECT(CrisisType)</definedName>
    <definedName name="iIcons_a5" localSheetId="11">INDIRECT(#REF!)</definedName>
    <definedName name="iIcons_a5">INDIRECT(#REF!)</definedName>
    <definedName name="iIcons_a8" localSheetId="11">INDIRECT(#REF!)</definedName>
    <definedName name="iIcons_a8">INDIRECT(#REF!)</definedName>
    <definedName name="_xlnm.Print_Area" localSheetId="0">About!$A$1:$A$18</definedName>
    <definedName name="_xlnm.Print_Area" localSheetId="4">'Impact of the crisis'!$A$1:$AB$144</definedName>
    <definedName name="_xlnm.Print_Area" localSheetId="3">'INFORM Severity - country'!$A$1:$U$67</definedName>
    <definedName name="_xlnm.Print_Area" localSheetId="1">'INFORM Severity - hidden'!$A$1:$T$143</definedName>
    <definedName name="_xlnm.Print_Titles" localSheetId="4">'Impact of the crisis'!$1:$5</definedName>
    <definedName name="_xlnm.Print_Titles" localSheetId="1">'INFORM Severity - hidden'!$2:$2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92" i="22" l="1"/>
  <c r="AY192" i="22"/>
  <c r="AX192" i="22"/>
  <c r="AW192" i="22"/>
  <c r="AV192" i="22"/>
  <c r="AU192" i="22"/>
  <c r="AT192" i="22"/>
  <c r="AS192" i="22"/>
  <c r="AR192" i="22"/>
  <c r="AQ192" i="22"/>
  <c r="AP192" i="22"/>
  <c r="AO192" i="22"/>
  <c r="AN192" i="22"/>
  <c r="AM192" i="22"/>
  <c r="AL192" i="22"/>
  <c r="AK192" i="22"/>
  <c r="AJ192" i="22"/>
  <c r="AI192" i="22"/>
  <c r="AH192" i="22"/>
  <c r="AG192" i="22"/>
  <c r="AF192" i="22"/>
  <c r="AE192" i="22"/>
  <c r="AD192" i="22"/>
  <c r="AC192" i="22"/>
  <c r="AB192" i="22"/>
  <c r="AA192" i="22"/>
  <c r="Z192" i="22"/>
  <c r="Y192" i="22"/>
  <c r="X192" i="22"/>
  <c r="W192" i="22"/>
  <c r="V192" i="22"/>
  <c r="U192" i="22"/>
  <c r="T192" i="22"/>
  <c r="S192" i="22"/>
  <c r="R192" i="22"/>
  <c r="Q192" i="22"/>
  <c r="P192" i="22"/>
  <c r="O192" i="22"/>
  <c r="N192" i="22"/>
  <c r="M192" i="22"/>
  <c r="L192" i="22"/>
  <c r="K192" i="22"/>
  <c r="J192" i="22"/>
  <c r="I192" i="22"/>
  <c r="H192" i="22"/>
  <c r="G192" i="22"/>
  <c r="F192" i="22"/>
  <c r="E192" i="22"/>
  <c r="D192" i="22"/>
  <c r="C192" i="22"/>
  <c r="B192" i="22"/>
  <c r="BA192" i="22" s="1"/>
  <c r="BB192" i="22" s="1"/>
  <c r="BA191" i="22"/>
  <c r="BB191" i="22" s="1"/>
  <c r="AZ191" i="22"/>
  <c r="AY191" i="22"/>
  <c r="AX191" i="22"/>
  <c r="AW191" i="22"/>
  <c r="AV191" i="22"/>
  <c r="AU191" i="22"/>
  <c r="AT191" i="22"/>
  <c r="AS191" i="22"/>
  <c r="AR191" i="22"/>
  <c r="AQ191" i="22"/>
  <c r="AP191" i="22"/>
  <c r="AO191" i="22"/>
  <c r="AN191" i="22"/>
  <c r="AM191" i="22"/>
  <c r="AL191" i="22"/>
  <c r="AK191" i="22"/>
  <c r="AJ191" i="22"/>
  <c r="AI191" i="22"/>
  <c r="AH191" i="22"/>
  <c r="AG191" i="22"/>
  <c r="AF191" i="22"/>
  <c r="AE191" i="22"/>
  <c r="AD191" i="22"/>
  <c r="AC191" i="22"/>
  <c r="AB191" i="22"/>
  <c r="AA191" i="22"/>
  <c r="Z191" i="22"/>
  <c r="Y191" i="22"/>
  <c r="X191" i="22"/>
  <c r="W191" i="22"/>
  <c r="V191" i="22"/>
  <c r="U191" i="22"/>
  <c r="T191" i="22"/>
  <c r="S191" i="22"/>
  <c r="R191" i="22"/>
  <c r="Q191" i="22"/>
  <c r="P191" i="22"/>
  <c r="O191" i="22"/>
  <c r="N191" i="22"/>
  <c r="M191" i="22"/>
  <c r="L191" i="22"/>
  <c r="K191" i="22"/>
  <c r="J191" i="22"/>
  <c r="I191" i="22"/>
  <c r="H191" i="22"/>
  <c r="G191" i="22"/>
  <c r="F191" i="22"/>
  <c r="E191" i="22"/>
  <c r="D191" i="22"/>
  <c r="C191" i="22"/>
  <c r="B191" i="22"/>
  <c r="BA190" i="22"/>
  <c r="BB190" i="22" s="1"/>
  <c r="AZ190" i="22"/>
  <c r="AY190" i="22"/>
  <c r="AX190" i="22"/>
  <c r="AW190" i="22"/>
  <c r="AV190" i="22"/>
  <c r="AU190" i="22"/>
  <c r="AT190" i="22"/>
  <c r="AS190" i="22"/>
  <c r="AR190" i="22"/>
  <c r="AQ190" i="22"/>
  <c r="AP190" i="22"/>
  <c r="AO190" i="22"/>
  <c r="AN190" i="22"/>
  <c r="AM190" i="22"/>
  <c r="AL190" i="22"/>
  <c r="AK190" i="22"/>
  <c r="AJ190" i="22"/>
  <c r="AI190" i="22"/>
  <c r="AH190" i="22"/>
  <c r="AG190" i="22"/>
  <c r="AF190" i="22"/>
  <c r="AE190" i="22"/>
  <c r="AD190" i="22"/>
  <c r="AC190" i="22"/>
  <c r="AB190" i="22"/>
  <c r="AA190" i="22"/>
  <c r="Z190" i="22"/>
  <c r="Y190" i="22"/>
  <c r="X190" i="22"/>
  <c r="W190" i="22"/>
  <c r="V190" i="22"/>
  <c r="U190" i="22"/>
  <c r="T190" i="22"/>
  <c r="S190" i="22"/>
  <c r="R190" i="22"/>
  <c r="Q190" i="22"/>
  <c r="P190" i="22"/>
  <c r="O190" i="22"/>
  <c r="N190" i="22"/>
  <c r="M190" i="22"/>
  <c r="L190" i="22"/>
  <c r="K190" i="22"/>
  <c r="J190" i="22"/>
  <c r="I190" i="22"/>
  <c r="H190" i="22"/>
  <c r="G190" i="22"/>
  <c r="F190" i="22"/>
  <c r="E190" i="22"/>
  <c r="D190" i="22"/>
  <c r="C190" i="22"/>
  <c r="B190" i="22"/>
  <c r="AZ189" i="22"/>
  <c r="AY189" i="22"/>
  <c r="AX189" i="22"/>
  <c r="AW189" i="22"/>
  <c r="AV189" i="22"/>
  <c r="AU189" i="22"/>
  <c r="AT189" i="22"/>
  <c r="AS189" i="22"/>
  <c r="AR189" i="22"/>
  <c r="AQ189" i="22"/>
  <c r="AP189" i="22"/>
  <c r="AO189" i="22"/>
  <c r="AN189" i="22"/>
  <c r="AM189" i="22"/>
  <c r="AL189" i="22"/>
  <c r="AK189" i="22"/>
  <c r="AJ189" i="22"/>
  <c r="AI189" i="22"/>
  <c r="AH189" i="22"/>
  <c r="AG189" i="22"/>
  <c r="AF189" i="22"/>
  <c r="AE189" i="22"/>
  <c r="AD189" i="22"/>
  <c r="AC189" i="22"/>
  <c r="AB189" i="22"/>
  <c r="AA189" i="22"/>
  <c r="Z189" i="22"/>
  <c r="Y189" i="22"/>
  <c r="X189" i="22"/>
  <c r="W189" i="22"/>
  <c r="V189" i="22"/>
  <c r="U189" i="22"/>
  <c r="T189" i="22"/>
  <c r="S189" i="22"/>
  <c r="R189" i="22"/>
  <c r="Q189" i="22"/>
  <c r="P189" i="22"/>
  <c r="O189" i="22"/>
  <c r="N189" i="22"/>
  <c r="M189" i="22"/>
  <c r="L189" i="22"/>
  <c r="K189" i="22"/>
  <c r="J189" i="22"/>
  <c r="I189" i="22"/>
  <c r="H189" i="22"/>
  <c r="G189" i="22"/>
  <c r="F189" i="22"/>
  <c r="E189" i="22"/>
  <c r="D189" i="22"/>
  <c r="C189" i="22"/>
  <c r="B189" i="22"/>
  <c r="BA189" i="22" s="1"/>
  <c r="BB189" i="22" s="1"/>
  <c r="BB188" i="22"/>
  <c r="BA188" i="22"/>
  <c r="AZ188" i="22"/>
  <c r="AY188" i="22"/>
  <c r="AX188" i="22"/>
  <c r="AW188" i="22"/>
  <c r="AV188" i="22"/>
  <c r="AU188" i="22"/>
  <c r="AT188" i="22"/>
  <c r="AS188" i="22"/>
  <c r="AR188" i="22"/>
  <c r="AQ188" i="22"/>
  <c r="AP188" i="22"/>
  <c r="AO188" i="22"/>
  <c r="AN188" i="22"/>
  <c r="AM188" i="22"/>
  <c r="AL188" i="22"/>
  <c r="AK188" i="22"/>
  <c r="AJ188" i="22"/>
  <c r="AI188" i="22"/>
  <c r="AH188" i="22"/>
  <c r="AG188" i="22"/>
  <c r="AF188" i="22"/>
  <c r="AE188" i="22"/>
  <c r="AD188" i="22"/>
  <c r="AC188" i="22"/>
  <c r="AB188" i="22"/>
  <c r="AA188" i="22"/>
  <c r="Z188" i="22"/>
  <c r="Y188" i="22"/>
  <c r="X188" i="22"/>
  <c r="W188" i="22"/>
  <c r="V188" i="22"/>
  <c r="U188" i="22"/>
  <c r="T188" i="22"/>
  <c r="S188" i="22"/>
  <c r="R188" i="22"/>
  <c r="Q188" i="22"/>
  <c r="P188" i="22"/>
  <c r="O188" i="22"/>
  <c r="N188" i="22"/>
  <c r="M188" i="22"/>
  <c r="L188" i="22"/>
  <c r="K188" i="22"/>
  <c r="J188" i="22"/>
  <c r="I188" i="22"/>
  <c r="H188" i="22"/>
  <c r="G188" i="22"/>
  <c r="F188" i="22"/>
  <c r="E188" i="22"/>
  <c r="D188" i="22"/>
  <c r="C188" i="22"/>
  <c r="B188" i="22"/>
  <c r="AZ187" i="22"/>
  <c r="AY187" i="22"/>
  <c r="AX187" i="22"/>
  <c r="AW187" i="22"/>
  <c r="AV187" i="22"/>
  <c r="AU187" i="22"/>
  <c r="AT187" i="22"/>
  <c r="AS187" i="22"/>
  <c r="AR187" i="22"/>
  <c r="AQ187" i="22"/>
  <c r="AP187" i="22"/>
  <c r="AO187" i="22"/>
  <c r="AN187" i="22"/>
  <c r="AM187" i="22"/>
  <c r="AL187" i="22"/>
  <c r="AK187" i="22"/>
  <c r="AJ187" i="22"/>
  <c r="AI187" i="22"/>
  <c r="AH187" i="22"/>
  <c r="AG187" i="22"/>
  <c r="AF187" i="22"/>
  <c r="AE187" i="22"/>
  <c r="AD187" i="22"/>
  <c r="AC187" i="22"/>
  <c r="AB187" i="22"/>
  <c r="AA187" i="22"/>
  <c r="Z187" i="22"/>
  <c r="Y187" i="22"/>
  <c r="X187" i="22"/>
  <c r="W187" i="22"/>
  <c r="V187" i="22"/>
  <c r="U187" i="22"/>
  <c r="T187" i="22"/>
  <c r="S187" i="22"/>
  <c r="R187" i="22"/>
  <c r="Q187" i="22"/>
  <c r="P187" i="22"/>
  <c r="O187" i="22"/>
  <c r="N187" i="22"/>
  <c r="M187" i="22"/>
  <c r="L187" i="22"/>
  <c r="K187" i="22"/>
  <c r="J187" i="22"/>
  <c r="I187" i="22"/>
  <c r="H187" i="22"/>
  <c r="G187" i="22"/>
  <c r="F187" i="22"/>
  <c r="E187" i="22"/>
  <c r="D187" i="22"/>
  <c r="C187" i="22"/>
  <c r="B187" i="22"/>
  <c r="BA187" i="22" s="1"/>
  <c r="BB187" i="22" s="1"/>
  <c r="AZ186" i="22"/>
  <c r="AY186" i="22"/>
  <c r="AX186" i="22"/>
  <c r="AW186" i="22"/>
  <c r="AV186" i="22"/>
  <c r="AU186" i="22"/>
  <c r="AT186" i="22"/>
  <c r="AS186" i="22"/>
  <c r="AR186" i="22"/>
  <c r="AQ186" i="22"/>
  <c r="AP186" i="22"/>
  <c r="AO186" i="22"/>
  <c r="AN186" i="22"/>
  <c r="AM186" i="22"/>
  <c r="AL186" i="22"/>
  <c r="AK186" i="22"/>
  <c r="AJ186" i="22"/>
  <c r="AI186" i="22"/>
  <c r="AH186" i="22"/>
  <c r="AG186" i="22"/>
  <c r="AF186" i="22"/>
  <c r="AE186" i="22"/>
  <c r="AD186" i="22"/>
  <c r="AC186" i="22"/>
  <c r="AB186" i="22"/>
  <c r="AA186" i="22"/>
  <c r="Z186" i="22"/>
  <c r="Y186" i="22"/>
  <c r="X186" i="22"/>
  <c r="W186" i="22"/>
  <c r="V186" i="22"/>
  <c r="U186" i="22"/>
  <c r="T186" i="22"/>
  <c r="S186" i="22"/>
  <c r="R186" i="22"/>
  <c r="Q186" i="22"/>
  <c r="P186" i="22"/>
  <c r="O186" i="22"/>
  <c r="N186" i="22"/>
  <c r="M186" i="22"/>
  <c r="L186" i="22"/>
  <c r="K186" i="22"/>
  <c r="J186" i="22"/>
  <c r="I186" i="22"/>
  <c r="H186" i="22"/>
  <c r="G186" i="22"/>
  <c r="F186" i="22"/>
  <c r="E186" i="22"/>
  <c r="D186" i="22"/>
  <c r="C186" i="22"/>
  <c r="B186" i="22"/>
  <c r="BA186" i="22" s="1"/>
  <c r="BB186" i="22" s="1"/>
  <c r="BB185" i="22"/>
  <c r="BA185" i="22"/>
  <c r="AZ185" i="22"/>
  <c r="AY185" i="22"/>
  <c r="AX185" i="22"/>
  <c r="AW185" i="22"/>
  <c r="AV185" i="22"/>
  <c r="AU185" i="22"/>
  <c r="AT185" i="22"/>
  <c r="AS185" i="22"/>
  <c r="AR185" i="22"/>
  <c r="AQ185" i="22"/>
  <c r="AP185" i="22"/>
  <c r="AO185" i="22"/>
  <c r="AN185" i="22"/>
  <c r="AM185" i="22"/>
  <c r="AL185" i="22"/>
  <c r="AK185" i="22"/>
  <c r="AJ185" i="22"/>
  <c r="AI185" i="22"/>
  <c r="AH185" i="22"/>
  <c r="AG185" i="22"/>
  <c r="AF185" i="22"/>
  <c r="AE185" i="22"/>
  <c r="AD185" i="22"/>
  <c r="AC185" i="22"/>
  <c r="AB185" i="22"/>
  <c r="AA185" i="22"/>
  <c r="Z185" i="22"/>
  <c r="Y185" i="22"/>
  <c r="X185" i="22"/>
  <c r="W185" i="22"/>
  <c r="V185" i="22"/>
  <c r="U185" i="22"/>
  <c r="T185" i="22"/>
  <c r="S185" i="22"/>
  <c r="R185" i="22"/>
  <c r="Q185" i="22"/>
  <c r="P185" i="22"/>
  <c r="O185" i="22"/>
  <c r="N185" i="22"/>
  <c r="M185" i="22"/>
  <c r="L185" i="22"/>
  <c r="K185" i="22"/>
  <c r="J185" i="22"/>
  <c r="I185" i="22"/>
  <c r="H185" i="22"/>
  <c r="G185" i="22"/>
  <c r="F185" i="22"/>
  <c r="E185" i="22"/>
  <c r="D185" i="22"/>
  <c r="C185" i="22"/>
  <c r="B185" i="22"/>
  <c r="AZ184" i="22"/>
  <c r="AY184" i="22"/>
  <c r="AX184" i="22"/>
  <c r="AW184" i="22"/>
  <c r="AV184" i="22"/>
  <c r="AU184" i="22"/>
  <c r="AT184" i="22"/>
  <c r="AS184" i="22"/>
  <c r="AR184" i="22"/>
  <c r="AQ184" i="22"/>
  <c r="AP184" i="22"/>
  <c r="AO184" i="22"/>
  <c r="AN184" i="22"/>
  <c r="AM184" i="22"/>
  <c r="AL184" i="22"/>
  <c r="AK184" i="22"/>
  <c r="AJ184" i="22"/>
  <c r="AI184" i="22"/>
  <c r="AH184" i="22"/>
  <c r="AG184" i="22"/>
  <c r="AF184" i="22"/>
  <c r="AE184" i="22"/>
  <c r="AD184" i="22"/>
  <c r="AC184" i="22"/>
  <c r="AB184" i="22"/>
  <c r="AA184" i="22"/>
  <c r="Z184" i="22"/>
  <c r="Y184" i="22"/>
  <c r="X184" i="22"/>
  <c r="W184" i="22"/>
  <c r="V184" i="22"/>
  <c r="U184" i="22"/>
  <c r="T184" i="22"/>
  <c r="S184" i="22"/>
  <c r="R184" i="22"/>
  <c r="Q184" i="22"/>
  <c r="P184" i="22"/>
  <c r="O184" i="22"/>
  <c r="N184" i="22"/>
  <c r="M184" i="22"/>
  <c r="L184" i="22"/>
  <c r="K184" i="22"/>
  <c r="J184" i="22"/>
  <c r="I184" i="22"/>
  <c r="H184" i="22"/>
  <c r="G184" i="22"/>
  <c r="F184" i="22"/>
  <c r="E184" i="22"/>
  <c r="D184" i="22"/>
  <c r="C184" i="22"/>
  <c r="B184" i="22"/>
  <c r="BA184" i="22" s="1"/>
  <c r="BB184" i="22" s="1"/>
  <c r="BA183" i="22"/>
  <c r="BB183" i="22" s="1"/>
  <c r="AZ183" i="22"/>
  <c r="AY183" i="22"/>
  <c r="AX183" i="22"/>
  <c r="AW183" i="22"/>
  <c r="AV183" i="22"/>
  <c r="AU183" i="22"/>
  <c r="AT183" i="22"/>
  <c r="AS183" i="22"/>
  <c r="AR183" i="22"/>
  <c r="AQ183" i="22"/>
  <c r="AP183" i="22"/>
  <c r="AO183" i="22"/>
  <c r="AN183" i="22"/>
  <c r="AM183" i="22"/>
  <c r="AL183" i="22"/>
  <c r="AK183" i="22"/>
  <c r="AJ183" i="22"/>
  <c r="AI183" i="22"/>
  <c r="AH183" i="22"/>
  <c r="AG183" i="22"/>
  <c r="AF183" i="22"/>
  <c r="AE183" i="22"/>
  <c r="AD183" i="22"/>
  <c r="AC183" i="22"/>
  <c r="AB183" i="22"/>
  <c r="AA183" i="22"/>
  <c r="Z183" i="22"/>
  <c r="Y183" i="22"/>
  <c r="X183" i="22"/>
  <c r="W183" i="22"/>
  <c r="V183" i="22"/>
  <c r="U183" i="22"/>
  <c r="T183" i="22"/>
  <c r="S183" i="22"/>
  <c r="R183" i="22"/>
  <c r="Q183" i="22"/>
  <c r="P183" i="22"/>
  <c r="O183" i="22"/>
  <c r="N183" i="22"/>
  <c r="M183" i="22"/>
  <c r="L183" i="22"/>
  <c r="K183" i="22"/>
  <c r="J183" i="22"/>
  <c r="I183" i="22"/>
  <c r="H183" i="22"/>
  <c r="G183" i="22"/>
  <c r="F183" i="22"/>
  <c r="E183" i="22"/>
  <c r="D183" i="22"/>
  <c r="C183" i="22"/>
  <c r="B183" i="22"/>
  <c r="AZ182" i="22"/>
  <c r="AY182" i="22"/>
  <c r="AX182" i="22"/>
  <c r="AW182" i="22"/>
  <c r="AV182" i="22"/>
  <c r="AU182" i="22"/>
  <c r="AT182" i="22"/>
  <c r="AS182" i="22"/>
  <c r="AR182" i="22"/>
  <c r="AQ182" i="22"/>
  <c r="AP182" i="22"/>
  <c r="AO182" i="22"/>
  <c r="AN182" i="22"/>
  <c r="AM182" i="22"/>
  <c r="AL182" i="22"/>
  <c r="AK182" i="22"/>
  <c r="AJ182" i="22"/>
  <c r="AI182" i="22"/>
  <c r="AH182" i="22"/>
  <c r="AG182" i="22"/>
  <c r="AF182" i="22"/>
  <c r="AE182" i="22"/>
  <c r="AD182" i="22"/>
  <c r="AC182" i="22"/>
  <c r="AB182" i="22"/>
  <c r="AA182" i="22"/>
  <c r="Z182" i="22"/>
  <c r="Y182" i="22"/>
  <c r="X182" i="22"/>
  <c r="W182" i="22"/>
  <c r="V182" i="22"/>
  <c r="U182" i="22"/>
  <c r="T182" i="22"/>
  <c r="S182" i="22"/>
  <c r="R182" i="22"/>
  <c r="Q182" i="22"/>
  <c r="P182" i="22"/>
  <c r="O182" i="22"/>
  <c r="N182" i="22"/>
  <c r="M182" i="22"/>
  <c r="L182" i="22"/>
  <c r="K182" i="22"/>
  <c r="J182" i="22"/>
  <c r="I182" i="22"/>
  <c r="H182" i="22"/>
  <c r="G182" i="22"/>
  <c r="F182" i="22"/>
  <c r="E182" i="22"/>
  <c r="D182" i="22"/>
  <c r="C182" i="22"/>
  <c r="B182" i="22"/>
  <c r="BA182" i="22" s="1"/>
  <c r="BB182" i="22" s="1"/>
  <c r="AZ181" i="22"/>
  <c r="AY181" i="22"/>
  <c r="AX181" i="22"/>
  <c r="AW181" i="22"/>
  <c r="AV181" i="22"/>
  <c r="AU181" i="22"/>
  <c r="AT181" i="22"/>
  <c r="AS181" i="22"/>
  <c r="AR181" i="22"/>
  <c r="AQ181" i="22"/>
  <c r="AP181" i="22"/>
  <c r="AO181" i="22"/>
  <c r="AN181" i="22"/>
  <c r="AM181" i="22"/>
  <c r="AL181" i="22"/>
  <c r="AK181" i="22"/>
  <c r="AJ181" i="22"/>
  <c r="AI181" i="22"/>
  <c r="AH181" i="22"/>
  <c r="AG181" i="22"/>
  <c r="AF181" i="22"/>
  <c r="AE181" i="22"/>
  <c r="AD181" i="22"/>
  <c r="AC181" i="22"/>
  <c r="AB181" i="22"/>
  <c r="AA181" i="22"/>
  <c r="Z181" i="22"/>
  <c r="Y181" i="22"/>
  <c r="X181" i="22"/>
  <c r="W181" i="22"/>
  <c r="V181" i="22"/>
  <c r="U181" i="22"/>
  <c r="T181" i="22"/>
  <c r="S181" i="22"/>
  <c r="R181" i="22"/>
  <c r="Q181" i="22"/>
  <c r="P181" i="22"/>
  <c r="O181" i="22"/>
  <c r="N181" i="22"/>
  <c r="M181" i="22"/>
  <c r="L181" i="22"/>
  <c r="K181" i="22"/>
  <c r="J181" i="22"/>
  <c r="I181" i="22"/>
  <c r="H181" i="22"/>
  <c r="G181" i="22"/>
  <c r="F181" i="22"/>
  <c r="E181" i="22"/>
  <c r="D181" i="22"/>
  <c r="C181" i="22"/>
  <c r="B181" i="22"/>
  <c r="BA181" i="22" s="1"/>
  <c r="BB181" i="22" s="1"/>
  <c r="BB180" i="22"/>
  <c r="BA180" i="22"/>
  <c r="AZ180" i="22"/>
  <c r="AY180" i="22"/>
  <c r="AX180" i="22"/>
  <c r="AW180" i="22"/>
  <c r="AV180" i="22"/>
  <c r="AU180" i="22"/>
  <c r="AT180" i="22"/>
  <c r="AS180" i="22"/>
  <c r="AR180" i="22"/>
  <c r="AQ180" i="22"/>
  <c r="AP180" i="22"/>
  <c r="AO180" i="22"/>
  <c r="AN180" i="22"/>
  <c r="AM180" i="22"/>
  <c r="AL180" i="22"/>
  <c r="AK180" i="22"/>
  <c r="AJ180" i="22"/>
  <c r="AI180" i="22"/>
  <c r="AH180" i="22"/>
  <c r="AG180" i="22"/>
  <c r="AF180" i="22"/>
  <c r="AE180" i="22"/>
  <c r="AD180" i="22"/>
  <c r="AC180" i="22"/>
  <c r="AB180" i="22"/>
  <c r="AA180" i="22"/>
  <c r="Z180" i="22"/>
  <c r="Y180" i="22"/>
  <c r="X180" i="22"/>
  <c r="W180" i="22"/>
  <c r="V180" i="22"/>
  <c r="U180" i="22"/>
  <c r="T180" i="22"/>
  <c r="S180" i="22"/>
  <c r="R180" i="22"/>
  <c r="Q180" i="22"/>
  <c r="P180" i="22"/>
  <c r="O180" i="22"/>
  <c r="N180" i="22"/>
  <c r="M180" i="22"/>
  <c r="L180" i="22"/>
  <c r="K180" i="22"/>
  <c r="J180" i="22"/>
  <c r="I180" i="22"/>
  <c r="H180" i="22"/>
  <c r="G180" i="22"/>
  <c r="F180" i="22"/>
  <c r="E180" i="22"/>
  <c r="D180" i="22"/>
  <c r="C180" i="22"/>
  <c r="B180" i="22"/>
  <c r="BA179" i="22"/>
  <c r="BB179" i="22" s="1"/>
  <c r="AZ179" i="22"/>
  <c r="AY179" i="22"/>
  <c r="AX179" i="22"/>
  <c r="AW179" i="22"/>
  <c r="AV179" i="22"/>
  <c r="AU179" i="22"/>
  <c r="AT179" i="22"/>
  <c r="AS179" i="22"/>
  <c r="AR179" i="22"/>
  <c r="AQ179" i="22"/>
  <c r="AP179" i="22"/>
  <c r="AO179" i="22"/>
  <c r="AN179" i="22"/>
  <c r="AM179" i="22"/>
  <c r="AL179" i="22"/>
  <c r="AK179" i="22"/>
  <c r="AJ179" i="22"/>
  <c r="AI179" i="22"/>
  <c r="AH179" i="22"/>
  <c r="AG179" i="22"/>
  <c r="AF179" i="22"/>
  <c r="AE179" i="22"/>
  <c r="AD179" i="22"/>
  <c r="AC179" i="22"/>
  <c r="AB179" i="22"/>
  <c r="AA179" i="22"/>
  <c r="Z179" i="22"/>
  <c r="Y179" i="22"/>
  <c r="X179" i="22"/>
  <c r="W179" i="22"/>
  <c r="V179" i="22"/>
  <c r="U179" i="22"/>
  <c r="T179" i="22"/>
  <c r="S179" i="22"/>
  <c r="R179" i="22"/>
  <c r="Q179" i="22"/>
  <c r="P179" i="22"/>
  <c r="O179" i="22"/>
  <c r="N179" i="22"/>
  <c r="M179" i="22"/>
  <c r="L179" i="22"/>
  <c r="K179" i="22"/>
  <c r="J179" i="22"/>
  <c r="I179" i="22"/>
  <c r="H179" i="22"/>
  <c r="G179" i="22"/>
  <c r="F179" i="22"/>
  <c r="E179" i="22"/>
  <c r="D179" i="22"/>
  <c r="C179" i="22"/>
  <c r="B179" i="22"/>
  <c r="BB178" i="22"/>
  <c r="BA178" i="22"/>
  <c r="AZ178" i="22"/>
  <c r="AY178" i="22"/>
  <c r="AX178" i="22"/>
  <c r="AW178" i="22"/>
  <c r="AV178" i="22"/>
  <c r="AU178" i="22"/>
  <c r="AT178" i="22"/>
  <c r="AS178" i="22"/>
  <c r="AR178" i="22"/>
  <c r="AQ178" i="22"/>
  <c r="AP178" i="22"/>
  <c r="AO178" i="22"/>
  <c r="AN178" i="22"/>
  <c r="AM178" i="22"/>
  <c r="AL178" i="22"/>
  <c r="AK178" i="22"/>
  <c r="AJ178" i="22"/>
  <c r="AI178" i="22"/>
  <c r="AH178" i="22"/>
  <c r="AG178" i="22"/>
  <c r="AF178" i="22"/>
  <c r="AE178" i="22"/>
  <c r="AD178" i="22"/>
  <c r="AC178" i="22"/>
  <c r="AB178" i="22"/>
  <c r="AA178" i="22"/>
  <c r="Z178" i="22"/>
  <c r="Y178" i="22"/>
  <c r="X178" i="22"/>
  <c r="W178" i="22"/>
  <c r="V178" i="22"/>
  <c r="U178" i="22"/>
  <c r="T178" i="22"/>
  <c r="S178" i="22"/>
  <c r="R178" i="22"/>
  <c r="Q178" i="22"/>
  <c r="P178" i="22"/>
  <c r="O178" i="22"/>
  <c r="N178" i="22"/>
  <c r="M178" i="22"/>
  <c r="L178" i="22"/>
  <c r="K178" i="22"/>
  <c r="J178" i="22"/>
  <c r="I178" i="22"/>
  <c r="H178" i="22"/>
  <c r="G178" i="22"/>
  <c r="F178" i="22"/>
  <c r="E178" i="22"/>
  <c r="D178" i="22"/>
  <c r="C178" i="22"/>
  <c r="B178" i="22"/>
  <c r="BA177" i="22"/>
  <c r="BB177" i="22" s="1"/>
  <c r="AZ177" i="22"/>
  <c r="AY177" i="22"/>
  <c r="AX177" i="22"/>
  <c r="AW177" i="22"/>
  <c r="AV177" i="22"/>
  <c r="AU177" i="22"/>
  <c r="AT177" i="22"/>
  <c r="AS177" i="22"/>
  <c r="AR177" i="22"/>
  <c r="AQ177" i="22"/>
  <c r="AP177" i="22"/>
  <c r="AO177" i="22"/>
  <c r="AN177" i="22"/>
  <c r="AM177" i="22"/>
  <c r="AL177" i="22"/>
  <c r="AK177" i="22"/>
  <c r="AJ177" i="22"/>
  <c r="AI177" i="22"/>
  <c r="AH177" i="22"/>
  <c r="AG177" i="22"/>
  <c r="AF177" i="22"/>
  <c r="AE177" i="22"/>
  <c r="AD177" i="22"/>
  <c r="AC177" i="22"/>
  <c r="AB177" i="22"/>
  <c r="AA177" i="22"/>
  <c r="Z177" i="22"/>
  <c r="Y177" i="22"/>
  <c r="X177" i="22"/>
  <c r="W177" i="22"/>
  <c r="V177" i="22"/>
  <c r="U177" i="22"/>
  <c r="T177" i="22"/>
  <c r="S177" i="22"/>
  <c r="R177" i="22"/>
  <c r="Q177" i="22"/>
  <c r="P177" i="22"/>
  <c r="O177" i="22"/>
  <c r="N177" i="22"/>
  <c r="M177" i="22"/>
  <c r="L177" i="22"/>
  <c r="K177" i="22"/>
  <c r="J177" i="22"/>
  <c r="I177" i="22"/>
  <c r="H177" i="22"/>
  <c r="G177" i="22"/>
  <c r="F177" i="22"/>
  <c r="E177" i="22"/>
  <c r="D177" i="22"/>
  <c r="C177" i="22"/>
  <c r="B177" i="22"/>
  <c r="AZ176" i="22"/>
  <c r="AY176" i="22"/>
  <c r="AX176" i="22"/>
  <c r="AW176" i="22"/>
  <c r="AV176" i="22"/>
  <c r="AU176" i="22"/>
  <c r="AT176" i="22"/>
  <c r="AS176" i="22"/>
  <c r="AR176" i="22"/>
  <c r="AQ176" i="22"/>
  <c r="AP176" i="22"/>
  <c r="AO176" i="22"/>
  <c r="AN176" i="22"/>
  <c r="AM176" i="22"/>
  <c r="AL176" i="22"/>
  <c r="AK176" i="22"/>
  <c r="AJ176" i="22"/>
  <c r="AI176" i="22"/>
  <c r="AH176" i="22"/>
  <c r="AG176" i="22"/>
  <c r="AF176" i="22"/>
  <c r="AE176" i="22"/>
  <c r="AD176" i="22"/>
  <c r="AC176" i="22"/>
  <c r="AB176" i="22"/>
  <c r="AA176" i="22"/>
  <c r="Z176" i="22"/>
  <c r="Y176" i="22"/>
  <c r="X176" i="22"/>
  <c r="W176" i="22"/>
  <c r="V176" i="22"/>
  <c r="U176" i="22"/>
  <c r="T176" i="22"/>
  <c r="S176" i="22"/>
  <c r="R176" i="22"/>
  <c r="Q176" i="22"/>
  <c r="P176" i="22"/>
  <c r="O176" i="22"/>
  <c r="N176" i="22"/>
  <c r="M176" i="22"/>
  <c r="L176" i="22"/>
  <c r="K176" i="22"/>
  <c r="J176" i="22"/>
  <c r="I176" i="22"/>
  <c r="H176" i="22"/>
  <c r="G176" i="22"/>
  <c r="F176" i="22"/>
  <c r="E176" i="22"/>
  <c r="D176" i="22"/>
  <c r="C176" i="22"/>
  <c r="B176" i="22"/>
  <c r="BA176" i="22" s="1"/>
  <c r="BB176" i="22" s="1"/>
  <c r="AZ175" i="22"/>
  <c r="AY175" i="22"/>
  <c r="AX175" i="22"/>
  <c r="AW175" i="22"/>
  <c r="AV175" i="22"/>
  <c r="AU175" i="22"/>
  <c r="AT175" i="22"/>
  <c r="AS175" i="22"/>
  <c r="AR175" i="22"/>
  <c r="AQ175" i="22"/>
  <c r="AP175" i="22"/>
  <c r="AO175" i="22"/>
  <c r="AN175" i="22"/>
  <c r="AM175" i="22"/>
  <c r="AL175" i="22"/>
  <c r="AK175" i="22"/>
  <c r="AJ175" i="22"/>
  <c r="AI175" i="22"/>
  <c r="AH175" i="22"/>
  <c r="AG175" i="22"/>
  <c r="AF175" i="22"/>
  <c r="AE175" i="22"/>
  <c r="AD175" i="22"/>
  <c r="AC175" i="22"/>
  <c r="AB175" i="22"/>
  <c r="AA175" i="22"/>
  <c r="Z175" i="22"/>
  <c r="Y175" i="22"/>
  <c r="X175" i="22"/>
  <c r="W175" i="22"/>
  <c r="V175" i="22"/>
  <c r="U175" i="22"/>
  <c r="T175" i="22"/>
  <c r="S175" i="22"/>
  <c r="R175" i="22"/>
  <c r="Q175" i="22"/>
  <c r="P175" i="22"/>
  <c r="O175" i="22"/>
  <c r="N175" i="22"/>
  <c r="M175" i="22"/>
  <c r="L175" i="22"/>
  <c r="K175" i="22"/>
  <c r="J175" i="22"/>
  <c r="I175" i="22"/>
  <c r="H175" i="22"/>
  <c r="G175" i="22"/>
  <c r="F175" i="22"/>
  <c r="E175" i="22"/>
  <c r="D175" i="22"/>
  <c r="C175" i="22"/>
  <c r="B175" i="22"/>
  <c r="BA175" i="22" s="1"/>
  <c r="BB175" i="22" s="1"/>
  <c r="AZ174" i="22"/>
  <c r="AY174" i="22"/>
  <c r="AX174" i="22"/>
  <c r="AW174" i="22"/>
  <c r="AV174" i="22"/>
  <c r="AU174" i="22"/>
  <c r="AT174" i="22"/>
  <c r="AS174" i="22"/>
  <c r="AR174" i="22"/>
  <c r="AQ174" i="22"/>
  <c r="AP174" i="22"/>
  <c r="AO174" i="22"/>
  <c r="AN174" i="22"/>
  <c r="AM174" i="22"/>
  <c r="AL174" i="22"/>
  <c r="AK174" i="22"/>
  <c r="AJ174" i="22"/>
  <c r="AI174" i="22"/>
  <c r="AH174" i="22"/>
  <c r="AG174" i="22"/>
  <c r="AF174" i="22"/>
  <c r="AE174" i="22"/>
  <c r="AD174" i="22"/>
  <c r="AC174" i="22"/>
  <c r="AB174" i="22"/>
  <c r="AA174" i="22"/>
  <c r="Z174" i="22"/>
  <c r="Y174" i="22"/>
  <c r="X174" i="22"/>
  <c r="W174" i="22"/>
  <c r="V174" i="22"/>
  <c r="U174" i="22"/>
  <c r="T174" i="22"/>
  <c r="S174" i="22"/>
  <c r="R174" i="22"/>
  <c r="Q174" i="22"/>
  <c r="P174" i="22"/>
  <c r="O174" i="22"/>
  <c r="N174" i="22"/>
  <c r="M174" i="22"/>
  <c r="L174" i="22"/>
  <c r="K174" i="22"/>
  <c r="J174" i="22"/>
  <c r="I174" i="22"/>
  <c r="H174" i="22"/>
  <c r="G174" i="22"/>
  <c r="F174" i="22"/>
  <c r="E174" i="22"/>
  <c r="D174" i="22"/>
  <c r="C174" i="22"/>
  <c r="B174" i="22"/>
  <c r="BA174" i="22" s="1"/>
  <c r="BB174" i="22" s="1"/>
  <c r="BA173" i="22"/>
  <c r="BB173" i="22" s="1"/>
  <c r="AZ173" i="22"/>
  <c r="AY173" i="22"/>
  <c r="AX173" i="22"/>
  <c r="AW173" i="22"/>
  <c r="AV173" i="22"/>
  <c r="AU173" i="22"/>
  <c r="AT173" i="22"/>
  <c r="AS173" i="22"/>
  <c r="AR173" i="22"/>
  <c r="AQ173" i="22"/>
  <c r="AP173" i="22"/>
  <c r="AO173" i="22"/>
  <c r="AN173" i="22"/>
  <c r="AM173" i="22"/>
  <c r="AL173" i="22"/>
  <c r="AK173" i="22"/>
  <c r="AJ173" i="22"/>
  <c r="AI173" i="22"/>
  <c r="AH173" i="22"/>
  <c r="AG173" i="22"/>
  <c r="AF173" i="22"/>
  <c r="AE173" i="22"/>
  <c r="AD173" i="22"/>
  <c r="AC173" i="22"/>
  <c r="AB173" i="22"/>
  <c r="AA173" i="22"/>
  <c r="Z173" i="22"/>
  <c r="Y173" i="22"/>
  <c r="X173" i="22"/>
  <c r="W173" i="22"/>
  <c r="V173" i="22"/>
  <c r="U173" i="22"/>
  <c r="T173" i="22"/>
  <c r="S173" i="22"/>
  <c r="R173" i="22"/>
  <c r="Q173" i="22"/>
  <c r="P173" i="22"/>
  <c r="O173" i="22"/>
  <c r="N173" i="22"/>
  <c r="M173" i="22"/>
  <c r="L173" i="22"/>
  <c r="K173" i="22"/>
  <c r="J173" i="22"/>
  <c r="I173" i="22"/>
  <c r="H173" i="22"/>
  <c r="G173" i="22"/>
  <c r="F173" i="22"/>
  <c r="E173" i="22"/>
  <c r="D173" i="22"/>
  <c r="C173" i="22"/>
  <c r="B173" i="22"/>
  <c r="BA172" i="22"/>
  <c r="BB172" i="22" s="1"/>
  <c r="AZ172" i="22"/>
  <c r="AY172" i="22"/>
  <c r="AX172" i="22"/>
  <c r="AW172" i="22"/>
  <c r="AV172" i="22"/>
  <c r="AU172" i="22"/>
  <c r="AT172" i="22"/>
  <c r="AS172" i="22"/>
  <c r="AR172" i="22"/>
  <c r="AQ172" i="22"/>
  <c r="AP172" i="22"/>
  <c r="AO172" i="22"/>
  <c r="AN172" i="22"/>
  <c r="AM172" i="22"/>
  <c r="AL172" i="22"/>
  <c r="AK172" i="22"/>
  <c r="AJ172" i="22"/>
  <c r="AI172" i="22"/>
  <c r="AH172" i="22"/>
  <c r="AG172" i="22"/>
  <c r="AF172" i="22"/>
  <c r="AE172" i="22"/>
  <c r="AD172" i="22"/>
  <c r="AC172" i="22"/>
  <c r="AB172" i="22"/>
  <c r="AA172" i="22"/>
  <c r="Z172" i="22"/>
  <c r="Y172" i="22"/>
  <c r="X172" i="22"/>
  <c r="W172" i="22"/>
  <c r="V172" i="22"/>
  <c r="U172" i="22"/>
  <c r="T172" i="22"/>
  <c r="S172" i="22"/>
  <c r="R172" i="22"/>
  <c r="Q172" i="22"/>
  <c r="P172" i="22"/>
  <c r="O172" i="22"/>
  <c r="N172" i="22"/>
  <c r="M172" i="22"/>
  <c r="L172" i="22"/>
  <c r="K172" i="22"/>
  <c r="J172" i="22"/>
  <c r="I172" i="22"/>
  <c r="H172" i="22"/>
  <c r="G172" i="22"/>
  <c r="F172" i="22"/>
  <c r="E172" i="22"/>
  <c r="D172" i="22"/>
  <c r="C172" i="22"/>
  <c r="B172" i="22"/>
  <c r="AZ171" i="22"/>
  <c r="AY171" i="22"/>
  <c r="AX171" i="22"/>
  <c r="AW171" i="22"/>
  <c r="AV171" i="22"/>
  <c r="AU171" i="22"/>
  <c r="AT171" i="22"/>
  <c r="AS171" i="22"/>
  <c r="AR171" i="22"/>
  <c r="AQ171" i="22"/>
  <c r="AP171" i="22"/>
  <c r="AO171" i="22"/>
  <c r="AN171" i="22"/>
  <c r="AM171" i="22"/>
  <c r="AL171" i="22"/>
  <c r="AK171" i="22"/>
  <c r="AJ171" i="22"/>
  <c r="AI171" i="22"/>
  <c r="AH171" i="22"/>
  <c r="AG171" i="22"/>
  <c r="AF171" i="22"/>
  <c r="AE171" i="22"/>
  <c r="AD171" i="22"/>
  <c r="AC171" i="22"/>
  <c r="AB171" i="22"/>
  <c r="AA171" i="22"/>
  <c r="Z171" i="22"/>
  <c r="Y171" i="22"/>
  <c r="X171" i="22"/>
  <c r="W171" i="22"/>
  <c r="V171" i="22"/>
  <c r="U171" i="22"/>
  <c r="T171" i="22"/>
  <c r="S171" i="22"/>
  <c r="R171" i="22"/>
  <c r="Q171" i="22"/>
  <c r="P171" i="22"/>
  <c r="O171" i="22"/>
  <c r="N171" i="22"/>
  <c r="M171" i="22"/>
  <c r="L171" i="22"/>
  <c r="K171" i="22"/>
  <c r="J171" i="22"/>
  <c r="I171" i="22"/>
  <c r="H171" i="22"/>
  <c r="G171" i="22"/>
  <c r="F171" i="22"/>
  <c r="E171" i="22"/>
  <c r="D171" i="22"/>
  <c r="C171" i="22"/>
  <c r="B171" i="22"/>
  <c r="BA171" i="22" s="1"/>
  <c r="BB171" i="22" s="1"/>
  <c r="AZ170" i="22"/>
  <c r="AY170" i="22"/>
  <c r="AX170" i="22"/>
  <c r="AW170" i="22"/>
  <c r="AV170" i="22"/>
  <c r="AU170" i="22"/>
  <c r="AT170" i="22"/>
  <c r="AS170" i="22"/>
  <c r="AR170" i="22"/>
  <c r="AQ170" i="22"/>
  <c r="AP170" i="22"/>
  <c r="AO170" i="22"/>
  <c r="AN170" i="22"/>
  <c r="AM170" i="22"/>
  <c r="AL170" i="22"/>
  <c r="AK170" i="22"/>
  <c r="AJ170" i="22"/>
  <c r="AI170" i="22"/>
  <c r="AH170" i="22"/>
  <c r="AG170" i="22"/>
  <c r="AF170" i="22"/>
  <c r="AE170" i="22"/>
  <c r="AD170" i="22"/>
  <c r="AC170" i="22"/>
  <c r="AB170" i="22"/>
  <c r="AA170" i="22"/>
  <c r="Z170" i="22"/>
  <c r="Y170" i="22"/>
  <c r="X170" i="22"/>
  <c r="W170" i="22"/>
  <c r="V170" i="22"/>
  <c r="U170" i="22"/>
  <c r="T170" i="22"/>
  <c r="S170" i="22"/>
  <c r="R170" i="22"/>
  <c r="Q170" i="22"/>
  <c r="P170" i="22"/>
  <c r="O170" i="22"/>
  <c r="N170" i="22"/>
  <c r="M170" i="22"/>
  <c r="L170" i="22"/>
  <c r="K170" i="22"/>
  <c r="J170" i="22"/>
  <c r="I170" i="22"/>
  <c r="H170" i="22"/>
  <c r="G170" i="22"/>
  <c r="F170" i="22"/>
  <c r="E170" i="22"/>
  <c r="D170" i="22"/>
  <c r="C170" i="22"/>
  <c r="B170" i="22"/>
  <c r="BA170" i="22" s="1"/>
  <c r="BB170" i="22" s="1"/>
  <c r="BA169" i="22"/>
  <c r="BB169" i="22" s="1"/>
  <c r="AZ169" i="22"/>
  <c r="AY169" i="22"/>
  <c r="AX169" i="22"/>
  <c r="AW169" i="22"/>
  <c r="AV169" i="22"/>
  <c r="AU169" i="22"/>
  <c r="AT169" i="22"/>
  <c r="AS169" i="22"/>
  <c r="AR169" i="22"/>
  <c r="AQ169" i="22"/>
  <c r="AP169" i="22"/>
  <c r="AO169" i="22"/>
  <c r="AN169" i="22"/>
  <c r="AM169" i="22"/>
  <c r="AL169" i="22"/>
  <c r="AK169" i="22"/>
  <c r="AJ169" i="22"/>
  <c r="AI169" i="22"/>
  <c r="AH169" i="22"/>
  <c r="AG169" i="22"/>
  <c r="AF169" i="22"/>
  <c r="AE169" i="22"/>
  <c r="AD169" i="22"/>
  <c r="AC169" i="22"/>
  <c r="AB169" i="22"/>
  <c r="AA169" i="22"/>
  <c r="Z169" i="22"/>
  <c r="Y169" i="22"/>
  <c r="X169" i="22"/>
  <c r="W169" i="22"/>
  <c r="V169" i="22"/>
  <c r="U169" i="22"/>
  <c r="T169" i="22"/>
  <c r="S169" i="22"/>
  <c r="R169" i="22"/>
  <c r="Q169" i="22"/>
  <c r="P169" i="22"/>
  <c r="O169" i="22"/>
  <c r="N169" i="22"/>
  <c r="M169" i="22"/>
  <c r="L169" i="22"/>
  <c r="K169" i="22"/>
  <c r="J169" i="22"/>
  <c r="I169" i="22"/>
  <c r="H169" i="22"/>
  <c r="G169" i="22"/>
  <c r="F169" i="22"/>
  <c r="E169" i="22"/>
  <c r="D169" i="22"/>
  <c r="C169" i="22"/>
  <c r="B169" i="22"/>
  <c r="BA168" i="22"/>
  <c r="BB168" i="22" s="1"/>
  <c r="AZ168" i="22"/>
  <c r="AY168" i="22"/>
  <c r="AX168" i="22"/>
  <c r="AW168" i="22"/>
  <c r="AV168" i="22"/>
  <c r="AU168" i="22"/>
  <c r="AT168" i="22"/>
  <c r="AS168" i="22"/>
  <c r="AR168" i="22"/>
  <c r="AQ168" i="22"/>
  <c r="AP168" i="22"/>
  <c r="AO168" i="22"/>
  <c r="AN168" i="22"/>
  <c r="AM168" i="22"/>
  <c r="AL168" i="22"/>
  <c r="AK168" i="22"/>
  <c r="AJ168" i="22"/>
  <c r="AI168" i="22"/>
  <c r="AH168" i="22"/>
  <c r="AG168" i="22"/>
  <c r="AF168" i="22"/>
  <c r="AE168" i="22"/>
  <c r="AD168" i="22"/>
  <c r="AC168" i="22"/>
  <c r="AB168" i="22"/>
  <c r="AA168" i="22"/>
  <c r="Z168" i="22"/>
  <c r="Y168" i="22"/>
  <c r="X168" i="22"/>
  <c r="W168" i="22"/>
  <c r="V168" i="22"/>
  <c r="U168" i="22"/>
  <c r="T168" i="22"/>
  <c r="S168" i="22"/>
  <c r="R168" i="22"/>
  <c r="Q168" i="22"/>
  <c r="P168" i="22"/>
  <c r="O168" i="22"/>
  <c r="N168" i="22"/>
  <c r="M168" i="22"/>
  <c r="L168" i="22"/>
  <c r="K168" i="22"/>
  <c r="J168" i="22"/>
  <c r="I168" i="22"/>
  <c r="H168" i="22"/>
  <c r="G168" i="22"/>
  <c r="F168" i="22"/>
  <c r="E168" i="22"/>
  <c r="D168" i="22"/>
  <c r="C168" i="22"/>
  <c r="B168" i="22"/>
  <c r="AZ167" i="22"/>
  <c r="AY167" i="22"/>
  <c r="AX167" i="22"/>
  <c r="AW167" i="22"/>
  <c r="AV167" i="22"/>
  <c r="AU167" i="22"/>
  <c r="AT167" i="22"/>
  <c r="AS167" i="22"/>
  <c r="AR167" i="22"/>
  <c r="AQ167" i="22"/>
  <c r="AP167" i="22"/>
  <c r="AO167" i="22"/>
  <c r="AN167" i="22"/>
  <c r="AM167" i="22"/>
  <c r="AL167" i="22"/>
  <c r="AK167" i="22"/>
  <c r="AJ167" i="22"/>
  <c r="AI167" i="22"/>
  <c r="AH167" i="22"/>
  <c r="AG167" i="22"/>
  <c r="AF167" i="22"/>
  <c r="AE167" i="22"/>
  <c r="AD167" i="22"/>
  <c r="AC167" i="22"/>
  <c r="AB167" i="22"/>
  <c r="AA167" i="22"/>
  <c r="Z167" i="22"/>
  <c r="Y167" i="22"/>
  <c r="X167" i="22"/>
  <c r="W167" i="22"/>
  <c r="V167" i="22"/>
  <c r="U167" i="22"/>
  <c r="T167" i="22"/>
  <c r="S167" i="22"/>
  <c r="R167" i="22"/>
  <c r="Q167" i="22"/>
  <c r="P167" i="22"/>
  <c r="O167" i="22"/>
  <c r="N167" i="22"/>
  <c r="M167" i="22"/>
  <c r="L167" i="22"/>
  <c r="K167" i="22"/>
  <c r="J167" i="22"/>
  <c r="I167" i="22"/>
  <c r="H167" i="22"/>
  <c r="G167" i="22"/>
  <c r="F167" i="22"/>
  <c r="E167" i="22"/>
  <c r="D167" i="22"/>
  <c r="C167" i="22"/>
  <c r="B167" i="22"/>
  <c r="BA167" i="22" s="1"/>
  <c r="BB167" i="22" s="1"/>
  <c r="BB166" i="22"/>
  <c r="BA166" i="22"/>
  <c r="AZ166" i="22"/>
  <c r="AY166" i="22"/>
  <c r="AX166" i="22"/>
  <c r="AW166" i="22"/>
  <c r="AV166" i="22"/>
  <c r="AU166" i="22"/>
  <c r="AT166" i="22"/>
  <c r="AS166" i="22"/>
  <c r="AR166" i="22"/>
  <c r="AQ166" i="22"/>
  <c r="AP166" i="22"/>
  <c r="AO166" i="22"/>
  <c r="AN166" i="22"/>
  <c r="AM166" i="22"/>
  <c r="AL166" i="22"/>
  <c r="AK166" i="22"/>
  <c r="AJ166" i="22"/>
  <c r="AI166" i="22"/>
  <c r="AH166" i="22"/>
  <c r="AG166" i="22"/>
  <c r="AF166" i="22"/>
  <c r="AE166" i="22"/>
  <c r="AD166" i="22"/>
  <c r="AC166" i="22"/>
  <c r="AB166" i="22"/>
  <c r="AA166" i="22"/>
  <c r="Z166" i="22"/>
  <c r="Y166" i="22"/>
  <c r="X166" i="22"/>
  <c r="W166" i="22"/>
  <c r="V166" i="22"/>
  <c r="U166" i="22"/>
  <c r="T166" i="22"/>
  <c r="S166" i="22"/>
  <c r="R166" i="22"/>
  <c r="Q166" i="22"/>
  <c r="P166" i="22"/>
  <c r="O166" i="22"/>
  <c r="N166" i="22"/>
  <c r="M166" i="22"/>
  <c r="L166" i="22"/>
  <c r="K166" i="22"/>
  <c r="J166" i="22"/>
  <c r="I166" i="22"/>
  <c r="H166" i="22"/>
  <c r="G166" i="22"/>
  <c r="F166" i="22"/>
  <c r="E166" i="22"/>
  <c r="D166" i="22"/>
  <c r="C166" i="22"/>
  <c r="B166" i="22"/>
  <c r="AZ165" i="22"/>
  <c r="AY165" i="22"/>
  <c r="AX165" i="22"/>
  <c r="AW165" i="22"/>
  <c r="AV165" i="22"/>
  <c r="AU165" i="22"/>
  <c r="AT165" i="22"/>
  <c r="AS165" i="22"/>
  <c r="AR165" i="22"/>
  <c r="AQ165" i="22"/>
  <c r="AP165" i="22"/>
  <c r="AO165" i="22"/>
  <c r="AN165" i="22"/>
  <c r="AM165" i="22"/>
  <c r="AL165" i="22"/>
  <c r="AK165" i="22"/>
  <c r="AJ165" i="22"/>
  <c r="AI165" i="22"/>
  <c r="AH165" i="22"/>
  <c r="AG165" i="22"/>
  <c r="AF165" i="22"/>
  <c r="AE165" i="22"/>
  <c r="AD165" i="22"/>
  <c r="AC165" i="22"/>
  <c r="AB165" i="22"/>
  <c r="AA165" i="22"/>
  <c r="Z165" i="22"/>
  <c r="Y165" i="22"/>
  <c r="X165" i="22"/>
  <c r="W165" i="22"/>
  <c r="V165" i="22"/>
  <c r="U165" i="22"/>
  <c r="T165" i="22"/>
  <c r="S165" i="22"/>
  <c r="R165" i="22"/>
  <c r="Q165" i="22"/>
  <c r="P165" i="22"/>
  <c r="O165" i="22"/>
  <c r="N165" i="22"/>
  <c r="M165" i="22"/>
  <c r="L165" i="22"/>
  <c r="K165" i="22"/>
  <c r="J165" i="22"/>
  <c r="I165" i="22"/>
  <c r="H165" i="22"/>
  <c r="G165" i="22"/>
  <c r="F165" i="22"/>
  <c r="E165" i="22"/>
  <c r="D165" i="22"/>
  <c r="C165" i="22"/>
  <c r="B165" i="22"/>
  <c r="BA165" i="22" s="1"/>
  <c r="BB165" i="22" s="1"/>
  <c r="AZ164" i="22"/>
  <c r="AY164" i="22"/>
  <c r="AX164" i="22"/>
  <c r="AW164" i="22"/>
  <c r="AV164" i="22"/>
  <c r="AU164" i="22"/>
  <c r="AT164" i="22"/>
  <c r="AS164" i="22"/>
  <c r="AR164" i="22"/>
  <c r="AQ164" i="22"/>
  <c r="AP164" i="22"/>
  <c r="AO164" i="22"/>
  <c r="AN164" i="22"/>
  <c r="AM164" i="22"/>
  <c r="AL164" i="22"/>
  <c r="AK164" i="22"/>
  <c r="AJ164" i="22"/>
  <c r="AI164" i="22"/>
  <c r="AH164" i="22"/>
  <c r="AG164" i="22"/>
  <c r="AF164" i="22"/>
  <c r="AE164" i="22"/>
  <c r="AD164" i="22"/>
  <c r="AC164" i="22"/>
  <c r="AB164" i="22"/>
  <c r="AA164" i="22"/>
  <c r="Z164" i="22"/>
  <c r="Y164" i="22"/>
  <c r="X164" i="22"/>
  <c r="W164" i="22"/>
  <c r="V164" i="22"/>
  <c r="U164" i="22"/>
  <c r="T164" i="22"/>
  <c r="S164" i="22"/>
  <c r="R164" i="22"/>
  <c r="Q164" i="22"/>
  <c r="P164" i="22"/>
  <c r="O164" i="22"/>
  <c r="N164" i="22"/>
  <c r="M164" i="22"/>
  <c r="L164" i="22"/>
  <c r="K164" i="22"/>
  <c r="J164" i="22"/>
  <c r="I164" i="22"/>
  <c r="H164" i="22"/>
  <c r="G164" i="22"/>
  <c r="F164" i="22"/>
  <c r="E164" i="22"/>
  <c r="D164" i="22"/>
  <c r="C164" i="22"/>
  <c r="B164" i="22"/>
  <c r="BA164" i="22" s="1"/>
  <c r="BB164" i="22" s="1"/>
  <c r="BA163" i="22"/>
  <c r="BB163" i="22" s="1"/>
  <c r="AZ163" i="22"/>
  <c r="AY163" i="22"/>
  <c r="AX163" i="22"/>
  <c r="AW163" i="22"/>
  <c r="AV163" i="22"/>
  <c r="AU163" i="22"/>
  <c r="AT163" i="22"/>
  <c r="AS163" i="22"/>
  <c r="AR163" i="22"/>
  <c r="AQ163" i="22"/>
  <c r="AP163" i="22"/>
  <c r="AO163" i="22"/>
  <c r="AN163" i="22"/>
  <c r="AM163" i="22"/>
  <c r="AL163" i="22"/>
  <c r="AK163" i="22"/>
  <c r="AJ163" i="22"/>
  <c r="AI163" i="22"/>
  <c r="AH163" i="22"/>
  <c r="AG163" i="22"/>
  <c r="AF163" i="22"/>
  <c r="AE163" i="22"/>
  <c r="AD163" i="22"/>
  <c r="AC163" i="22"/>
  <c r="AB163" i="22"/>
  <c r="AA163" i="22"/>
  <c r="Z163" i="22"/>
  <c r="Y163" i="22"/>
  <c r="X163" i="22"/>
  <c r="W163" i="22"/>
  <c r="V163" i="22"/>
  <c r="U163" i="22"/>
  <c r="T163" i="22"/>
  <c r="S163" i="22"/>
  <c r="R163" i="22"/>
  <c r="Q163" i="22"/>
  <c r="P163" i="22"/>
  <c r="O163" i="22"/>
  <c r="N163" i="22"/>
  <c r="M163" i="22"/>
  <c r="L163" i="22"/>
  <c r="K163" i="22"/>
  <c r="J163" i="22"/>
  <c r="I163" i="22"/>
  <c r="H163" i="22"/>
  <c r="G163" i="22"/>
  <c r="F163" i="22"/>
  <c r="E163" i="22"/>
  <c r="D163" i="22"/>
  <c r="C163" i="22"/>
  <c r="B163" i="22"/>
  <c r="AZ162" i="22"/>
  <c r="AY162" i="22"/>
  <c r="AX162" i="22"/>
  <c r="AW162" i="22"/>
  <c r="AV162" i="22"/>
  <c r="AU162" i="22"/>
  <c r="AT162" i="22"/>
  <c r="AS162" i="22"/>
  <c r="AR162" i="22"/>
  <c r="AQ162" i="22"/>
  <c r="AP162" i="22"/>
  <c r="AO162" i="22"/>
  <c r="AN162" i="22"/>
  <c r="AM162" i="22"/>
  <c r="AL162" i="22"/>
  <c r="AK162" i="22"/>
  <c r="AJ162" i="22"/>
  <c r="AI162" i="22"/>
  <c r="AH162" i="22"/>
  <c r="AG162" i="22"/>
  <c r="AF162" i="22"/>
  <c r="AE162" i="22"/>
  <c r="AD162" i="22"/>
  <c r="AC162" i="22"/>
  <c r="AB162" i="22"/>
  <c r="AA162" i="22"/>
  <c r="Z162" i="22"/>
  <c r="Y162" i="22"/>
  <c r="X162" i="22"/>
  <c r="W162" i="22"/>
  <c r="V162" i="22"/>
  <c r="U162" i="22"/>
  <c r="T162" i="22"/>
  <c r="S162" i="22"/>
  <c r="R162" i="22"/>
  <c r="Q162" i="22"/>
  <c r="P162" i="22"/>
  <c r="O162" i="22"/>
  <c r="N162" i="22"/>
  <c r="M162" i="22"/>
  <c r="L162" i="22"/>
  <c r="K162" i="22"/>
  <c r="J162" i="22"/>
  <c r="I162" i="22"/>
  <c r="H162" i="22"/>
  <c r="G162" i="22"/>
  <c r="F162" i="22"/>
  <c r="E162" i="22"/>
  <c r="D162" i="22"/>
  <c r="C162" i="22"/>
  <c r="B162" i="22"/>
  <c r="BA162" i="22" s="1"/>
  <c r="BB162" i="22" s="1"/>
  <c r="BA161" i="22"/>
  <c r="BB161" i="22" s="1"/>
  <c r="AZ161" i="22"/>
  <c r="AY161" i="22"/>
  <c r="AX161" i="22"/>
  <c r="AW161" i="22"/>
  <c r="AV161" i="22"/>
  <c r="AU161" i="22"/>
  <c r="AT161" i="22"/>
  <c r="AS161" i="22"/>
  <c r="AR161" i="22"/>
  <c r="AQ161" i="22"/>
  <c r="AP161" i="22"/>
  <c r="AO161" i="22"/>
  <c r="AN161" i="22"/>
  <c r="AM161" i="22"/>
  <c r="AL161" i="22"/>
  <c r="AK161" i="22"/>
  <c r="AJ161" i="22"/>
  <c r="AI161" i="22"/>
  <c r="AH161" i="22"/>
  <c r="AG161" i="22"/>
  <c r="AF161" i="22"/>
  <c r="AE161" i="22"/>
  <c r="AD161" i="22"/>
  <c r="AC161" i="22"/>
  <c r="AB161" i="22"/>
  <c r="AA161" i="22"/>
  <c r="Z161" i="22"/>
  <c r="Y161" i="22"/>
  <c r="X161" i="22"/>
  <c r="W161" i="22"/>
  <c r="V161" i="22"/>
  <c r="U161" i="22"/>
  <c r="T161" i="22"/>
  <c r="S161" i="22"/>
  <c r="R161" i="22"/>
  <c r="Q161" i="22"/>
  <c r="P161" i="22"/>
  <c r="O161" i="22"/>
  <c r="N161" i="22"/>
  <c r="M161" i="22"/>
  <c r="L161" i="22"/>
  <c r="K161" i="22"/>
  <c r="J161" i="22"/>
  <c r="I161" i="22"/>
  <c r="H161" i="22"/>
  <c r="G161" i="22"/>
  <c r="F161" i="22"/>
  <c r="E161" i="22"/>
  <c r="D161" i="22"/>
  <c r="C161" i="22"/>
  <c r="B161" i="22"/>
  <c r="AZ160" i="22"/>
  <c r="AY160" i="22"/>
  <c r="AX160" i="22"/>
  <c r="AW160" i="22"/>
  <c r="AV160" i="22"/>
  <c r="AU160" i="22"/>
  <c r="AT160" i="22"/>
  <c r="AS160" i="22"/>
  <c r="AR160" i="22"/>
  <c r="AQ160" i="22"/>
  <c r="AP160" i="22"/>
  <c r="AO160" i="22"/>
  <c r="AN160" i="22"/>
  <c r="AM160" i="22"/>
  <c r="AL160" i="22"/>
  <c r="AK160" i="22"/>
  <c r="AJ160" i="22"/>
  <c r="AI160" i="22"/>
  <c r="AH160" i="22"/>
  <c r="AG160" i="22"/>
  <c r="AF160" i="22"/>
  <c r="AE160" i="22"/>
  <c r="AD160" i="22"/>
  <c r="AC160" i="22"/>
  <c r="AB160" i="22"/>
  <c r="AA160" i="22"/>
  <c r="Z160" i="22"/>
  <c r="Y160" i="22"/>
  <c r="X160" i="22"/>
  <c r="W160" i="22"/>
  <c r="V160" i="22"/>
  <c r="U160" i="22"/>
  <c r="T160" i="22"/>
  <c r="S160" i="22"/>
  <c r="R160" i="22"/>
  <c r="Q160" i="22"/>
  <c r="P160" i="22"/>
  <c r="O160" i="22"/>
  <c r="N160" i="22"/>
  <c r="M160" i="22"/>
  <c r="L160" i="22"/>
  <c r="K160" i="22"/>
  <c r="J160" i="22"/>
  <c r="I160" i="22"/>
  <c r="H160" i="22"/>
  <c r="G160" i="22"/>
  <c r="F160" i="22"/>
  <c r="E160" i="22"/>
  <c r="D160" i="22"/>
  <c r="C160" i="22"/>
  <c r="B160" i="22"/>
  <c r="BA160" i="22" s="1"/>
  <c r="BB160" i="22" s="1"/>
  <c r="AZ159" i="22"/>
  <c r="AY159" i="22"/>
  <c r="AX159" i="22"/>
  <c r="AW159" i="22"/>
  <c r="AV159" i="22"/>
  <c r="AU159" i="22"/>
  <c r="AT159" i="22"/>
  <c r="AS159" i="22"/>
  <c r="AR159" i="22"/>
  <c r="AQ159" i="22"/>
  <c r="AP159" i="22"/>
  <c r="AO159" i="22"/>
  <c r="AN159" i="22"/>
  <c r="AM159" i="22"/>
  <c r="AL159" i="22"/>
  <c r="AK159" i="22"/>
  <c r="AJ159" i="22"/>
  <c r="AI159" i="22"/>
  <c r="AH159" i="22"/>
  <c r="AG159" i="22"/>
  <c r="AF159" i="22"/>
  <c r="AE159" i="22"/>
  <c r="AD159" i="22"/>
  <c r="AC159" i="22"/>
  <c r="AB159" i="22"/>
  <c r="AA159" i="22"/>
  <c r="Z159" i="22"/>
  <c r="Y159" i="22"/>
  <c r="X159" i="22"/>
  <c r="W159" i="22"/>
  <c r="V159" i="22"/>
  <c r="U159" i="22"/>
  <c r="T159" i="22"/>
  <c r="S159" i="22"/>
  <c r="R159" i="22"/>
  <c r="Q159" i="22"/>
  <c r="P159" i="22"/>
  <c r="O159" i="22"/>
  <c r="N159" i="22"/>
  <c r="M159" i="22"/>
  <c r="L159" i="22"/>
  <c r="K159" i="22"/>
  <c r="J159" i="22"/>
  <c r="I159" i="22"/>
  <c r="H159" i="22"/>
  <c r="G159" i="22"/>
  <c r="F159" i="22"/>
  <c r="E159" i="22"/>
  <c r="D159" i="22"/>
  <c r="C159" i="22"/>
  <c r="B159" i="22"/>
  <c r="BA159" i="22" s="1"/>
  <c r="BB159" i="22" s="1"/>
  <c r="BB158" i="22"/>
  <c r="BA158" i="22"/>
  <c r="AZ158" i="22"/>
  <c r="AY158" i="22"/>
  <c r="AX158" i="22"/>
  <c r="AW158" i="22"/>
  <c r="AV158" i="22"/>
  <c r="AU158" i="22"/>
  <c r="AT158" i="22"/>
  <c r="AS158" i="22"/>
  <c r="AR158" i="22"/>
  <c r="AQ158" i="22"/>
  <c r="AP158" i="22"/>
  <c r="AO158" i="22"/>
  <c r="AN158" i="22"/>
  <c r="AM158" i="22"/>
  <c r="AL158" i="22"/>
  <c r="AK158" i="22"/>
  <c r="AJ158" i="22"/>
  <c r="AI158" i="22"/>
  <c r="AH158" i="22"/>
  <c r="AG158" i="22"/>
  <c r="AF158" i="22"/>
  <c r="AE158" i="22"/>
  <c r="AD158" i="22"/>
  <c r="AC158" i="22"/>
  <c r="AB158" i="22"/>
  <c r="AA158" i="22"/>
  <c r="Z158" i="22"/>
  <c r="Y158" i="22"/>
  <c r="X158" i="22"/>
  <c r="W158" i="22"/>
  <c r="V158" i="22"/>
  <c r="U158" i="22"/>
  <c r="T158" i="22"/>
  <c r="S158" i="22"/>
  <c r="R158" i="22"/>
  <c r="Q158" i="22"/>
  <c r="P158" i="22"/>
  <c r="O158" i="22"/>
  <c r="N158" i="22"/>
  <c r="M158" i="22"/>
  <c r="L158" i="22"/>
  <c r="K158" i="22"/>
  <c r="J158" i="22"/>
  <c r="I158" i="22"/>
  <c r="H158" i="22"/>
  <c r="G158" i="22"/>
  <c r="F158" i="22"/>
  <c r="E158" i="22"/>
  <c r="D158" i="22"/>
  <c r="C158" i="22"/>
  <c r="B158" i="22"/>
  <c r="BA157" i="22"/>
  <c r="BB157" i="22" s="1"/>
  <c r="AZ157" i="22"/>
  <c r="AY157" i="22"/>
  <c r="AX157" i="22"/>
  <c r="AW157" i="22"/>
  <c r="AV157" i="22"/>
  <c r="AU157" i="22"/>
  <c r="AT157" i="22"/>
  <c r="AS157" i="22"/>
  <c r="AR157" i="22"/>
  <c r="AQ157" i="22"/>
  <c r="AP157" i="22"/>
  <c r="AO157" i="22"/>
  <c r="AN157" i="22"/>
  <c r="AM157" i="22"/>
  <c r="AL157" i="22"/>
  <c r="AK157" i="22"/>
  <c r="AJ157" i="22"/>
  <c r="AI157" i="22"/>
  <c r="AH157" i="22"/>
  <c r="AG157" i="22"/>
  <c r="AF157" i="22"/>
  <c r="AE157" i="22"/>
  <c r="AD157" i="22"/>
  <c r="AC157" i="22"/>
  <c r="AB157" i="22"/>
  <c r="AA157" i="22"/>
  <c r="Z157" i="22"/>
  <c r="Y157" i="22"/>
  <c r="X157" i="22"/>
  <c r="W157" i="22"/>
  <c r="V157" i="22"/>
  <c r="U157" i="22"/>
  <c r="T157" i="22"/>
  <c r="S157" i="22"/>
  <c r="R157" i="22"/>
  <c r="Q157" i="22"/>
  <c r="P157" i="22"/>
  <c r="O157" i="22"/>
  <c r="N157" i="22"/>
  <c r="M157" i="22"/>
  <c r="L157" i="22"/>
  <c r="K157" i="22"/>
  <c r="J157" i="22"/>
  <c r="I157" i="22"/>
  <c r="H157" i="22"/>
  <c r="G157" i="22"/>
  <c r="F157" i="22"/>
  <c r="E157" i="22"/>
  <c r="D157" i="22"/>
  <c r="C157" i="22"/>
  <c r="B157" i="22"/>
  <c r="BB156" i="22"/>
  <c r="BA156" i="22"/>
  <c r="AZ156" i="22"/>
  <c r="AY156" i="22"/>
  <c r="AX156" i="22"/>
  <c r="AW156" i="22"/>
  <c r="AV156" i="22"/>
  <c r="AU156" i="22"/>
  <c r="AT156" i="22"/>
  <c r="AS156" i="22"/>
  <c r="AR156" i="22"/>
  <c r="AQ156" i="22"/>
  <c r="AP156" i="22"/>
  <c r="AO156" i="22"/>
  <c r="AN156" i="22"/>
  <c r="AM156" i="22"/>
  <c r="AL156" i="22"/>
  <c r="AK156" i="22"/>
  <c r="AJ156" i="22"/>
  <c r="AI156" i="22"/>
  <c r="AH156" i="22"/>
  <c r="AG156" i="22"/>
  <c r="AF156" i="22"/>
  <c r="AE156" i="22"/>
  <c r="AD156" i="22"/>
  <c r="AC156" i="22"/>
  <c r="AB156" i="22"/>
  <c r="AA156" i="22"/>
  <c r="Z156" i="22"/>
  <c r="Y156" i="22"/>
  <c r="X156" i="22"/>
  <c r="W156" i="22"/>
  <c r="V156" i="22"/>
  <c r="U156" i="22"/>
  <c r="T156" i="22"/>
  <c r="S156" i="22"/>
  <c r="R156" i="22"/>
  <c r="Q156" i="22"/>
  <c r="P156" i="22"/>
  <c r="O156" i="22"/>
  <c r="N156" i="22"/>
  <c r="M156" i="22"/>
  <c r="L156" i="22"/>
  <c r="K156" i="22"/>
  <c r="J156" i="22"/>
  <c r="I156" i="22"/>
  <c r="H156" i="22"/>
  <c r="G156" i="22"/>
  <c r="F156" i="22"/>
  <c r="E156" i="22"/>
  <c r="D156" i="22"/>
  <c r="C156" i="22"/>
  <c r="B156" i="22"/>
  <c r="BB155" i="22"/>
  <c r="BA155" i="22"/>
  <c r="AZ155" i="22"/>
  <c r="AY155" i="22"/>
  <c r="AX155" i="22"/>
  <c r="AW155" i="22"/>
  <c r="AV155" i="22"/>
  <c r="AU155" i="22"/>
  <c r="AT155" i="22"/>
  <c r="AS155" i="22"/>
  <c r="AR155" i="22"/>
  <c r="AQ155" i="22"/>
  <c r="AP155" i="22"/>
  <c r="AO155" i="22"/>
  <c r="AN155" i="22"/>
  <c r="AM155" i="22"/>
  <c r="AL155" i="22"/>
  <c r="AK155" i="22"/>
  <c r="AJ155" i="22"/>
  <c r="AI155" i="22"/>
  <c r="AH155" i="22"/>
  <c r="AG155" i="22"/>
  <c r="AF155" i="22"/>
  <c r="AE155" i="22"/>
  <c r="AD155" i="22"/>
  <c r="AC155" i="22"/>
  <c r="AB155" i="22"/>
  <c r="AA155" i="22"/>
  <c r="Z155" i="22"/>
  <c r="Y155" i="22"/>
  <c r="X155" i="22"/>
  <c r="W155" i="22"/>
  <c r="V155" i="22"/>
  <c r="U155" i="22"/>
  <c r="T155" i="22"/>
  <c r="S155" i="22"/>
  <c r="R155" i="22"/>
  <c r="Q155" i="22"/>
  <c r="P155" i="22"/>
  <c r="O155" i="22"/>
  <c r="N155" i="22"/>
  <c r="M155" i="22"/>
  <c r="L155" i="22"/>
  <c r="K155" i="22"/>
  <c r="J155" i="22"/>
  <c r="I155" i="22"/>
  <c r="H155" i="22"/>
  <c r="G155" i="22"/>
  <c r="F155" i="22"/>
  <c r="E155" i="22"/>
  <c r="D155" i="22"/>
  <c r="C155" i="22"/>
  <c r="B155" i="22"/>
  <c r="AZ154" i="22"/>
  <c r="AY154" i="22"/>
  <c r="AX154" i="22"/>
  <c r="AW154" i="22"/>
  <c r="AV154" i="22"/>
  <c r="AU154" i="22"/>
  <c r="AT154" i="22"/>
  <c r="AS154" i="22"/>
  <c r="AR154" i="22"/>
  <c r="AQ154" i="22"/>
  <c r="AP154" i="22"/>
  <c r="AO154" i="22"/>
  <c r="AN154" i="22"/>
  <c r="AM154" i="22"/>
  <c r="AL154" i="22"/>
  <c r="AK154" i="22"/>
  <c r="AJ154" i="22"/>
  <c r="AI154" i="22"/>
  <c r="AH154" i="22"/>
  <c r="AG154" i="22"/>
  <c r="AF154" i="22"/>
  <c r="AE154" i="22"/>
  <c r="AD154" i="22"/>
  <c r="AC154" i="22"/>
  <c r="AB154" i="22"/>
  <c r="AA154" i="22"/>
  <c r="Z154" i="22"/>
  <c r="Y154" i="22"/>
  <c r="X154" i="22"/>
  <c r="W154" i="22"/>
  <c r="V154" i="22"/>
  <c r="U154" i="22"/>
  <c r="T154" i="22"/>
  <c r="S154" i="22"/>
  <c r="R154" i="22"/>
  <c r="Q154" i="22"/>
  <c r="P154" i="22"/>
  <c r="O154" i="22"/>
  <c r="N154" i="22"/>
  <c r="M154" i="22"/>
  <c r="L154" i="22"/>
  <c r="K154" i="22"/>
  <c r="J154" i="22"/>
  <c r="I154" i="22"/>
  <c r="H154" i="22"/>
  <c r="G154" i="22"/>
  <c r="F154" i="22"/>
  <c r="E154" i="22"/>
  <c r="D154" i="22"/>
  <c r="C154" i="22"/>
  <c r="B154" i="22"/>
  <c r="BA154" i="22" s="1"/>
  <c r="BB154" i="22" s="1"/>
  <c r="AZ153" i="22"/>
  <c r="AY153" i="22"/>
  <c r="AX153" i="22"/>
  <c r="AW153" i="22"/>
  <c r="AV153" i="22"/>
  <c r="AU153" i="22"/>
  <c r="AT153" i="22"/>
  <c r="AS153" i="22"/>
  <c r="AR153" i="22"/>
  <c r="AQ153" i="22"/>
  <c r="AP153" i="22"/>
  <c r="AO153" i="22"/>
  <c r="AN153" i="22"/>
  <c r="AM153" i="22"/>
  <c r="AL153" i="22"/>
  <c r="AK153" i="22"/>
  <c r="AJ153" i="22"/>
  <c r="AI153" i="22"/>
  <c r="AH153" i="22"/>
  <c r="AG153" i="22"/>
  <c r="AF153" i="22"/>
  <c r="AE153" i="22"/>
  <c r="AD153" i="22"/>
  <c r="AC153" i="22"/>
  <c r="AB153" i="22"/>
  <c r="AA153" i="22"/>
  <c r="Z153" i="22"/>
  <c r="Y153" i="22"/>
  <c r="X153" i="22"/>
  <c r="W153" i="22"/>
  <c r="V153" i="22"/>
  <c r="U153" i="22"/>
  <c r="T153" i="22"/>
  <c r="S153" i="22"/>
  <c r="R153" i="22"/>
  <c r="Q153" i="22"/>
  <c r="P153" i="22"/>
  <c r="O153" i="22"/>
  <c r="N153" i="22"/>
  <c r="M153" i="22"/>
  <c r="L153" i="22"/>
  <c r="K153" i="22"/>
  <c r="J153" i="22"/>
  <c r="I153" i="22"/>
  <c r="H153" i="22"/>
  <c r="G153" i="22"/>
  <c r="F153" i="22"/>
  <c r="E153" i="22"/>
  <c r="D153" i="22"/>
  <c r="C153" i="22"/>
  <c r="B153" i="22"/>
  <c r="BA153" i="22" s="1"/>
  <c r="BB153" i="22" s="1"/>
  <c r="AZ152" i="22"/>
  <c r="AY152" i="22"/>
  <c r="AX152" i="22"/>
  <c r="AW152" i="22"/>
  <c r="AV152" i="22"/>
  <c r="AU152" i="22"/>
  <c r="AT152" i="22"/>
  <c r="AS152" i="22"/>
  <c r="AR152" i="22"/>
  <c r="AQ152" i="22"/>
  <c r="AP152" i="22"/>
  <c r="AO152" i="22"/>
  <c r="AN152" i="22"/>
  <c r="AM152" i="22"/>
  <c r="AL152" i="22"/>
  <c r="AK152" i="22"/>
  <c r="AJ152" i="22"/>
  <c r="AI152" i="22"/>
  <c r="AH152" i="22"/>
  <c r="AG152" i="22"/>
  <c r="AF152" i="22"/>
  <c r="AE152" i="22"/>
  <c r="AD152" i="22"/>
  <c r="AC152" i="22"/>
  <c r="AB152" i="22"/>
  <c r="AA152" i="22"/>
  <c r="Z152" i="22"/>
  <c r="Y152" i="22"/>
  <c r="X152" i="22"/>
  <c r="W152" i="22"/>
  <c r="V152" i="22"/>
  <c r="U152" i="22"/>
  <c r="T152" i="22"/>
  <c r="S152" i="22"/>
  <c r="R152" i="22"/>
  <c r="Q152" i="22"/>
  <c r="P152" i="22"/>
  <c r="O152" i="22"/>
  <c r="N152" i="22"/>
  <c r="M152" i="22"/>
  <c r="L152" i="22"/>
  <c r="K152" i="22"/>
  <c r="J152" i="22"/>
  <c r="I152" i="22"/>
  <c r="H152" i="22"/>
  <c r="G152" i="22"/>
  <c r="F152" i="22"/>
  <c r="E152" i="22"/>
  <c r="D152" i="22"/>
  <c r="C152" i="22"/>
  <c r="B152" i="22"/>
  <c r="BA152" i="22" s="1"/>
  <c r="BB152" i="22" s="1"/>
  <c r="BA151" i="22"/>
  <c r="BB151" i="22" s="1"/>
  <c r="AZ151" i="22"/>
  <c r="AY151" i="22"/>
  <c r="AX151" i="22"/>
  <c r="AW151" i="22"/>
  <c r="AV151" i="22"/>
  <c r="AU151" i="22"/>
  <c r="AT151" i="22"/>
  <c r="AS151" i="22"/>
  <c r="AR151" i="22"/>
  <c r="AQ151" i="22"/>
  <c r="AP151" i="22"/>
  <c r="AO151" i="22"/>
  <c r="AN151" i="22"/>
  <c r="AM151" i="22"/>
  <c r="AL151" i="22"/>
  <c r="AK151" i="22"/>
  <c r="AJ151" i="22"/>
  <c r="AI151" i="22"/>
  <c r="AH151" i="22"/>
  <c r="AG151" i="22"/>
  <c r="AF151" i="22"/>
  <c r="AE151" i="22"/>
  <c r="AD151" i="22"/>
  <c r="AC151" i="22"/>
  <c r="AB151" i="22"/>
  <c r="AA151" i="22"/>
  <c r="Z151" i="22"/>
  <c r="Y151" i="22"/>
  <c r="X151" i="22"/>
  <c r="W151" i="22"/>
  <c r="V151" i="22"/>
  <c r="U151" i="22"/>
  <c r="T151" i="22"/>
  <c r="S151" i="22"/>
  <c r="R151" i="22"/>
  <c r="Q151" i="22"/>
  <c r="P151" i="22"/>
  <c r="O151" i="22"/>
  <c r="N151" i="22"/>
  <c r="M151" i="22"/>
  <c r="L151" i="22"/>
  <c r="K151" i="22"/>
  <c r="J151" i="22"/>
  <c r="I151" i="22"/>
  <c r="H151" i="22"/>
  <c r="G151" i="22"/>
  <c r="F151" i="22"/>
  <c r="E151" i="22"/>
  <c r="D151" i="22"/>
  <c r="C151" i="22"/>
  <c r="B151" i="22"/>
  <c r="BA150" i="22"/>
  <c r="BB150" i="22" s="1"/>
  <c r="AZ150" i="22"/>
  <c r="AY150" i="22"/>
  <c r="AX150" i="22"/>
  <c r="AW150" i="22"/>
  <c r="AV150" i="22"/>
  <c r="AU150" i="22"/>
  <c r="AT150" i="22"/>
  <c r="AS150" i="22"/>
  <c r="AR150" i="22"/>
  <c r="AQ150" i="22"/>
  <c r="AP150" i="22"/>
  <c r="AO150" i="22"/>
  <c r="AN150" i="22"/>
  <c r="AM150" i="22"/>
  <c r="AL150" i="22"/>
  <c r="AK150" i="22"/>
  <c r="AJ150" i="22"/>
  <c r="AI150" i="22"/>
  <c r="AH150" i="22"/>
  <c r="AG150" i="22"/>
  <c r="AF150" i="22"/>
  <c r="AE150" i="22"/>
  <c r="AD150" i="22"/>
  <c r="AC150" i="22"/>
  <c r="AB150" i="22"/>
  <c r="AA150" i="22"/>
  <c r="Z150" i="22"/>
  <c r="Y150" i="22"/>
  <c r="X150" i="22"/>
  <c r="W150" i="22"/>
  <c r="V150" i="22"/>
  <c r="U150" i="22"/>
  <c r="T150" i="22"/>
  <c r="S150" i="22"/>
  <c r="R150" i="22"/>
  <c r="Q150" i="22"/>
  <c r="P150" i="22"/>
  <c r="O150" i="22"/>
  <c r="N150" i="22"/>
  <c r="M150" i="22"/>
  <c r="L150" i="22"/>
  <c r="K150" i="22"/>
  <c r="J150" i="22"/>
  <c r="I150" i="22"/>
  <c r="H150" i="22"/>
  <c r="G150" i="22"/>
  <c r="F150" i="22"/>
  <c r="E150" i="22"/>
  <c r="D150" i="22"/>
  <c r="C150" i="22"/>
  <c r="B150" i="22"/>
  <c r="AZ149" i="22"/>
  <c r="AY149" i="22"/>
  <c r="AX149" i="22"/>
  <c r="AW149" i="22"/>
  <c r="AV149" i="22"/>
  <c r="AU149" i="22"/>
  <c r="AT149" i="22"/>
  <c r="AS149" i="22"/>
  <c r="AR149" i="22"/>
  <c r="AQ149" i="22"/>
  <c r="AP149" i="22"/>
  <c r="AO149" i="22"/>
  <c r="AN149" i="22"/>
  <c r="AM149" i="22"/>
  <c r="AL149" i="22"/>
  <c r="AK149" i="22"/>
  <c r="AJ149" i="22"/>
  <c r="AI149" i="22"/>
  <c r="AH149" i="22"/>
  <c r="AG149" i="22"/>
  <c r="AF149" i="22"/>
  <c r="AE149" i="22"/>
  <c r="AD149" i="22"/>
  <c r="AC149" i="22"/>
  <c r="AB149" i="22"/>
  <c r="AA149" i="22"/>
  <c r="Z149" i="22"/>
  <c r="Y149" i="22"/>
  <c r="X149" i="22"/>
  <c r="W149" i="22"/>
  <c r="V149" i="22"/>
  <c r="U149" i="22"/>
  <c r="T149" i="22"/>
  <c r="S149" i="22"/>
  <c r="R149" i="22"/>
  <c r="Q149" i="22"/>
  <c r="P149" i="22"/>
  <c r="O149" i="22"/>
  <c r="N149" i="22"/>
  <c r="M149" i="22"/>
  <c r="L149" i="22"/>
  <c r="K149" i="22"/>
  <c r="J149" i="22"/>
  <c r="I149" i="22"/>
  <c r="H149" i="22"/>
  <c r="G149" i="22"/>
  <c r="F149" i="22"/>
  <c r="E149" i="22"/>
  <c r="D149" i="22"/>
  <c r="C149" i="22"/>
  <c r="B149" i="22"/>
  <c r="BA149" i="22" s="1"/>
  <c r="BB149" i="22" s="1"/>
  <c r="AZ148" i="22"/>
  <c r="AY148" i="22"/>
  <c r="AX148" i="22"/>
  <c r="AW148" i="22"/>
  <c r="AV148" i="22"/>
  <c r="AU148" i="22"/>
  <c r="AT148" i="22"/>
  <c r="AS148" i="22"/>
  <c r="AR148" i="22"/>
  <c r="AQ148" i="22"/>
  <c r="AP148" i="22"/>
  <c r="AO148" i="22"/>
  <c r="AN148" i="22"/>
  <c r="AM148" i="22"/>
  <c r="AL148" i="22"/>
  <c r="AK148" i="22"/>
  <c r="AJ148" i="22"/>
  <c r="AI148" i="22"/>
  <c r="AH148" i="22"/>
  <c r="AG148" i="22"/>
  <c r="AF148" i="22"/>
  <c r="AE148" i="22"/>
  <c r="AD148" i="22"/>
  <c r="AC148" i="22"/>
  <c r="AB148" i="22"/>
  <c r="AA148" i="22"/>
  <c r="Z148" i="22"/>
  <c r="Y148" i="22"/>
  <c r="X148" i="22"/>
  <c r="W148" i="22"/>
  <c r="V148" i="22"/>
  <c r="U148" i="22"/>
  <c r="T148" i="22"/>
  <c r="S148" i="22"/>
  <c r="R148" i="22"/>
  <c r="Q148" i="22"/>
  <c r="P148" i="22"/>
  <c r="O148" i="22"/>
  <c r="N148" i="22"/>
  <c r="M148" i="22"/>
  <c r="L148" i="22"/>
  <c r="K148" i="22"/>
  <c r="J148" i="22"/>
  <c r="I148" i="22"/>
  <c r="H148" i="22"/>
  <c r="G148" i="22"/>
  <c r="F148" i="22"/>
  <c r="E148" i="22"/>
  <c r="D148" i="22"/>
  <c r="C148" i="22"/>
  <c r="B148" i="22"/>
  <c r="BA148" i="22" s="1"/>
  <c r="BB148" i="22" s="1"/>
  <c r="BA147" i="22"/>
  <c r="BB147" i="22" s="1"/>
  <c r="AZ147" i="22"/>
  <c r="AY147" i="22"/>
  <c r="AX147" i="22"/>
  <c r="AW147" i="22"/>
  <c r="AV147" i="22"/>
  <c r="AU147" i="22"/>
  <c r="AT147" i="22"/>
  <c r="AS147" i="22"/>
  <c r="AR147" i="22"/>
  <c r="AQ147" i="22"/>
  <c r="AP147" i="22"/>
  <c r="AO147" i="22"/>
  <c r="AN147" i="22"/>
  <c r="AM147" i="22"/>
  <c r="AL147" i="22"/>
  <c r="AK147" i="22"/>
  <c r="AJ147" i="22"/>
  <c r="AI147" i="22"/>
  <c r="AH147" i="22"/>
  <c r="AG147" i="22"/>
  <c r="AF147" i="22"/>
  <c r="AE147" i="22"/>
  <c r="AD147" i="22"/>
  <c r="AC147" i="22"/>
  <c r="AB147" i="22"/>
  <c r="AA147" i="22"/>
  <c r="Z147" i="22"/>
  <c r="Y147" i="22"/>
  <c r="X147" i="22"/>
  <c r="W147" i="22"/>
  <c r="V147" i="22"/>
  <c r="U147" i="22"/>
  <c r="T147" i="22"/>
  <c r="S147" i="22"/>
  <c r="R147" i="22"/>
  <c r="Q147" i="22"/>
  <c r="P147" i="22"/>
  <c r="O147" i="22"/>
  <c r="N147" i="22"/>
  <c r="M147" i="22"/>
  <c r="L147" i="22"/>
  <c r="K147" i="22"/>
  <c r="J147" i="22"/>
  <c r="I147" i="22"/>
  <c r="H147" i="22"/>
  <c r="G147" i="22"/>
  <c r="F147" i="22"/>
  <c r="E147" i="22"/>
  <c r="D147" i="22"/>
  <c r="C147" i="22"/>
  <c r="B147" i="22"/>
  <c r="BA146" i="22"/>
  <c r="BB146" i="22" s="1"/>
  <c r="AZ146" i="22"/>
  <c r="AY146" i="22"/>
  <c r="AX146" i="22"/>
  <c r="AW146" i="22"/>
  <c r="AV146" i="22"/>
  <c r="AU146" i="22"/>
  <c r="AT146" i="22"/>
  <c r="AS146" i="22"/>
  <c r="AR146" i="22"/>
  <c r="AQ146" i="22"/>
  <c r="AP146" i="22"/>
  <c r="AO146" i="22"/>
  <c r="AN146" i="22"/>
  <c r="AM146" i="22"/>
  <c r="AL146" i="22"/>
  <c r="AK146" i="22"/>
  <c r="AJ146" i="22"/>
  <c r="AI146" i="22"/>
  <c r="AH146" i="22"/>
  <c r="AG146" i="22"/>
  <c r="AF146" i="22"/>
  <c r="AE146" i="22"/>
  <c r="AD146" i="22"/>
  <c r="AC146" i="22"/>
  <c r="AB146" i="22"/>
  <c r="AA146" i="22"/>
  <c r="Z146" i="22"/>
  <c r="Y146" i="22"/>
  <c r="X146" i="22"/>
  <c r="W146" i="22"/>
  <c r="V146" i="22"/>
  <c r="U146" i="22"/>
  <c r="T146" i="22"/>
  <c r="S146" i="22"/>
  <c r="R146" i="22"/>
  <c r="Q146" i="22"/>
  <c r="P146" i="22"/>
  <c r="O146" i="22"/>
  <c r="N146" i="22"/>
  <c r="M146" i="22"/>
  <c r="L146" i="22"/>
  <c r="K146" i="22"/>
  <c r="J146" i="22"/>
  <c r="I146" i="22"/>
  <c r="H146" i="22"/>
  <c r="G146" i="22"/>
  <c r="F146" i="22"/>
  <c r="E146" i="22"/>
  <c r="D146" i="22"/>
  <c r="C146" i="22"/>
  <c r="B146" i="22"/>
  <c r="AZ145" i="22"/>
  <c r="AY145" i="22"/>
  <c r="AX145" i="22"/>
  <c r="AW145" i="22"/>
  <c r="AV145" i="22"/>
  <c r="AU145" i="22"/>
  <c r="AT145" i="22"/>
  <c r="AS145" i="22"/>
  <c r="AR145" i="22"/>
  <c r="AQ145" i="22"/>
  <c r="AP145" i="22"/>
  <c r="AO145" i="22"/>
  <c r="AN145" i="22"/>
  <c r="AM145" i="22"/>
  <c r="AL145" i="22"/>
  <c r="AK145" i="22"/>
  <c r="AJ145" i="22"/>
  <c r="AI145" i="22"/>
  <c r="AH145" i="22"/>
  <c r="AG145" i="22"/>
  <c r="AF145" i="22"/>
  <c r="AE145" i="22"/>
  <c r="AD145" i="22"/>
  <c r="AC145" i="22"/>
  <c r="AB145" i="22"/>
  <c r="AA145" i="22"/>
  <c r="Z145" i="22"/>
  <c r="Y145" i="22"/>
  <c r="X145" i="22"/>
  <c r="W145" i="22"/>
  <c r="V145" i="22"/>
  <c r="U145" i="22"/>
  <c r="T145" i="22"/>
  <c r="S145" i="22"/>
  <c r="R145" i="22"/>
  <c r="Q145" i="22"/>
  <c r="P145" i="22"/>
  <c r="O145" i="22"/>
  <c r="N145" i="22"/>
  <c r="M145" i="22"/>
  <c r="L145" i="22"/>
  <c r="K145" i="22"/>
  <c r="J145" i="22"/>
  <c r="I145" i="22"/>
  <c r="H145" i="22"/>
  <c r="G145" i="22"/>
  <c r="F145" i="22"/>
  <c r="E145" i="22"/>
  <c r="D145" i="22"/>
  <c r="C145" i="22"/>
  <c r="B145" i="22"/>
  <c r="BA145" i="22" s="1"/>
  <c r="BB145" i="22" s="1"/>
  <c r="BB144" i="22"/>
  <c r="BA144" i="22"/>
  <c r="AZ144" i="22"/>
  <c r="AY144" i="22"/>
  <c r="AX144" i="22"/>
  <c r="AW144" i="22"/>
  <c r="AV144" i="22"/>
  <c r="AU144" i="22"/>
  <c r="AT144" i="22"/>
  <c r="AS144" i="22"/>
  <c r="AR144" i="22"/>
  <c r="AQ144" i="22"/>
  <c r="AP144" i="22"/>
  <c r="AO144" i="22"/>
  <c r="AN144" i="22"/>
  <c r="AM144" i="22"/>
  <c r="AL144" i="22"/>
  <c r="AK144" i="22"/>
  <c r="AJ144" i="22"/>
  <c r="AI144" i="22"/>
  <c r="AH144" i="22"/>
  <c r="AG144" i="22"/>
  <c r="AF144" i="22"/>
  <c r="AE144" i="22"/>
  <c r="AD144" i="22"/>
  <c r="AC144" i="22"/>
  <c r="AB144" i="22"/>
  <c r="AA144" i="22"/>
  <c r="Z144" i="22"/>
  <c r="Y144" i="22"/>
  <c r="X144" i="22"/>
  <c r="W144" i="22"/>
  <c r="V144" i="22"/>
  <c r="U144" i="22"/>
  <c r="T144" i="22"/>
  <c r="S144" i="22"/>
  <c r="R144" i="22"/>
  <c r="Q144" i="22"/>
  <c r="P144" i="22"/>
  <c r="O144" i="22"/>
  <c r="N144" i="22"/>
  <c r="M144" i="22"/>
  <c r="L144" i="22"/>
  <c r="K144" i="22"/>
  <c r="J144" i="22"/>
  <c r="I144" i="22"/>
  <c r="H144" i="22"/>
  <c r="G144" i="22"/>
  <c r="F144" i="22"/>
  <c r="E144" i="22"/>
  <c r="D144" i="22"/>
  <c r="C144" i="22"/>
  <c r="B144" i="22"/>
  <c r="AZ143" i="22"/>
  <c r="AY143" i="22"/>
  <c r="AX143" i="22"/>
  <c r="AW143" i="22"/>
  <c r="AV143" i="22"/>
  <c r="AU143" i="22"/>
  <c r="AT143" i="22"/>
  <c r="AS143" i="22"/>
  <c r="AR143" i="22"/>
  <c r="AQ143" i="22"/>
  <c r="AP143" i="22"/>
  <c r="AO143" i="22"/>
  <c r="AN143" i="22"/>
  <c r="AM143" i="22"/>
  <c r="AL143" i="22"/>
  <c r="AK143" i="22"/>
  <c r="AJ143" i="22"/>
  <c r="AI143" i="22"/>
  <c r="AH143" i="22"/>
  <c r="AG143" i="22"/>
  <c r="AF143" i="22"/>
  <c r="AE143" i="22"/>
  <c r="AD143" i="22"/>
  <c r="AC143" i="22"/>
  <c r="AB143" i="22"/>
  <c r="AA143" i="22"/>
  <c r="Z143" i="22"/>
  <c r="Y143" i="22"/>
  <c r="X143" i="22"/>
  <c r="W143" i="22"/>
  <c r="V143" i="22"/>
  <c r="U143" i="22"/>
  <c r="T143" i="22"/>
  <c r="S143" i="22"/>
  <c r="R143" i="22"/>
  <c r="Q143" i="22"/>
  <c r="P143" i="22"/>
  <c r="O143" i="22"/>
  <c r="N143" i="22"/>
  <c r="M143" i="22"/>
  <c r="L143" i="22"/>
  <c r="K143" i="22"/>
  <c r="J143" i="22"/>
  <c r="I143" i="22"/>
  <c r="H143" i="22"/>
  <c r="G143" i="22"/>
  <c r="F143" i="22"/>
  <c r="E143" i="22"/>
  <c r="D143" i="22"/>
  <c r="C143" i="22"/>
  <c r="B143" i="22"/>
  <c r="BA143" i="22" s="1"/>
  <c r="BB143" i="22" s="1"/>
  <c r="AZ142" i="22"/>
  <c r="AY142" i="22"/>
  <c r="AX142" i="22"/>
  <c r="AW142" i="22"/>
  <c r="AV142" i="22"/>
  <c r="AU142" i="22"/>
  <c r="AT142" i="22"/>
  <c r="AS142" i="22"/>
  <c r="AR142" i="22"/>
  <c r="AQ142" i="22"/>
  <c r="AP142" i="22"/>
  <c r="AO142" i="22"/>
  <c r="AN142" i="22"/>
  <c r="AM142" i="22"/>
  <c r="AL142" i="22"/>
  <c r="AK142" i="22"/>
  <c r="AJ142" i="22"/>
  <c r="AI142" i="22"/>
  <c r="AH142" i="22"/>
  <c r="AG142" i="22"/>
  <c r="AF142" i="22"/>
  <c r="AE142" i="22"/>
  <c r="AD142" i="22"/>
  <c r="AC142" i="22"/>
  <c r="AB142" i="22"/>
  <c r="AA142" i="22"/>
  <c r="Z142" i="22"/>
  <c r="Y142" i="22"/>
  <c r="X142" i="22"/>
  <c r="W142" i="22"/>
  <c r="V142" i="22"/>
  <c r="U142" i="22"/>
  <c r="T142" i="22"/>
  <c r="S142" i="22"/>
  <c r="R142" i="22"/>
  <c r="Q142" i="22"/>
  <c r="P142" i="22"/>
  <c r="O142" i="22"/>
  <c r="N142" i="22"/>
  <c r="M142" i="22"/>
  <c r="L142" i="22"/>
  <c r="K142" i="22"/>
  <c r="J142" i="22"/>
  <c r="I142" i="22"/>
  <c r="H142" i="22"/>
  <c r="G142" i="22"/>
  <c r="F142" i="22"/>
  <c r="E142" i="22"/>
  <c r="D142" i="22"/>
  <c r="C142" i="22"/>
  <c r="B142" i="22"/>
  <c r="BA142" i="22" s="1"/>
  <c r="BB142" i="22" s="1"/>
  <c r="BA141" i="22"/>
  <c r="BB141" i="22" s="1"/>
  <c r="AZ141" i="22"/>
  <c r="AY141" i="22"/>
  <c r="AX141" i="22"/>
  <c r="AW141" i="22"/>
  <c r="AV141" i="22"/>
  <c r="AU141" i="22"/>
  <c r="AT141" i="22"/>
  <c r="AS141" i="22"/>
  <c r="AR141" i="22"/>
  <c r="AQ141" i="22"/>
  <c r="AP141" i="22"/>
  <c r="AO141" i="22"/>
  <c r="AN141" i="22"/>
  <c r="AM141" i="22"/>
  <c r="AL141" i="22"/>
  <c r="AK141" i="22"/>
  <c r="AJ141" i="22"/>
  <c r="AI141" i="22"/>
  <c r="AH141" i="22"/>
  <c r="AG141" i="22"/>
  <c r="AF141" i="22"/>
  <c r="AE141" i="22"/>
  <c r="AD141" i="22"/>
  <c r="AC141" i="22"/>
  <c r="AB141" i="22"/>
  <c r="AA141" i="22"/>
  <c r="Z141" i="22"/>
  <c r="Y141" i="22"/>
  <c r="X141" i="22"/>
  <c r="W141" i="22"/>
  <c r="V141" i="22"/>
  <c r="U141" i="22"/>
  <c r="T141" i="22"/>
  <c r="S141" i="22"/>
  <c r="R141" i="22"/>
  <c r="Q141" i="22"/>
  <c r="P141" i="22"/>
  <c r="O141" i="22"/>
  <c r="N141" i="22"/>
  <c r="M141" i="22"/>
  <c r="L141" i="22"/>
  <c r="K141" i="22"/>
  <c r="J141" i="22"/>
  <c r="I141" i="22"/>
  <c r="H141" i="22"/>
  <c r="G141" i="22"/>
  <c r="F141" i="22"/>
  <c r="E141" i="22"/>
  <c r="D141" i="22"/>
  <c r="C141" i="22"/>
  <c r="B141" i="22"/>
  <c r="AZ140" i="22"/>
  <c r="AY140" i="22"/>
  <c r="AX140" i="22"/>
  <c r="AW140" i="22"/>
  <c r="AV140" i="22"/>
  <c r="AU140" i="22"/>
  <c r="AT140" i="22"/>
  <c r="AS140" i="22"/>
  <c r="AR140" i="22"/>
  <c r="AQ140" i="22"/>
  <c r="AP140" i="22"/>
  <c r="AO140" i="22"/>
  <c r="AN140" i="22"/>
  <c r="AM140" i="22"/>
  <c r="AL140" i="22"/>
  <c r="AK140" i="22"/>
  <c r="AJ140" i="22"/>
  <c r="AI140" i="22"/>
  <c r="AH140" i="22"/>
  <c r="AG140" i="22"/>
  <c r="AF140" i="22"/>
  <c r="AE140" i="22"/>
  <c r="AD140" i="22"/>
  <c r="AC140" i="22"/>
  <c r="AB140" i="22"/>
  <c r="AA140" i="22"/>
  <c r="Z140" i="22"/>
  <c r="Y140" i="22"/>
  <c r="X140" i="22"/>
  <c r="W140" i="22"/>
  <c r="V140" i="22"/>
  <c r="U140" i="22"/>
  <c r="T140" i="22"/>
  <c r="S140" i="22"/>
  <c r="R140" i="22"/>
  <c r="Q140" i="22"/>
  <c r="P140" i="22"/>
  <c r="O140" i="22"/>
  <c r="N140" i="22"/>
  <c r="M140" i="22"/>
  <c r="L140" i="22"/>
  <c r="K140" i="22"/>
  <c r="J140" i="22"/>
  <c r="I140" i="22"/>
  <c r="H140" i="22"/>
  <c r="G140" i="22"/>
  <c r="F140" i="22"/>
  <c r="E140" i="22"/>
  <c r="D140" i="22"/>
  <c r="C140" i="22"/>
  <c r="B140" i="22"/>
  <c r="BA140" i="22" s="1"/>
  <c r="BB140" i="22" s="1"/>
  <c r="BA139" i="22"/>
  <c r="BB139" i="22" s="1"/>
  <c r="AZ139" i="22"/>
  <c r="AY139" i="22"/>
  <c r="AX139" i="22"/>
  <c r="AW139" i="22"/>
  <c r="AV139" i="22"/>
  <c r="AU139" i="22"/>
  <c r="AT139" i="22"/>
  <c r="AS139" i="22"/>
  <c r="AR139" i="22"/>
  <c r="AQ139" i="22"/>
  <c r="AP139" i="22"/>
  <c r="AO139" i="22"/>
  <c r="AN139" i="22"/>
  <c r="AM139" i="22"/>
  <c r="AL139" i="22"/>
  <c r="AK139" i="22"/>
  <c r="AJ139" i="22"/>
  <c r="AI139" i="22"/>
  <c r="AH139" i="22"/>
  <c r="AG139" i="22"/>
  <c r="AF139" i="22"/>
  <c r="AE139" i="22"/>
  <c r="AD139" i="22"/>
  <c r="AC139" i="22"/>
  <c r="AB139" i="22"/>
  <c r="AA139" i="22"/>
  <c r="Z139" i="22"/>
  <c r="Y139" i="22"/>
  <c r="X139" i="22"/>
  <c r="W139" i="22"/>
  <c r="V139" i="22"/>
  <c r="U139" i="22"/>
  <c r="T139" i="22"/>
  <c r="S139" i="22"/>
  <c r="R139" i="22"/>
  <c r="Q139" i="22"/>
  <c r="P139" i="22"/>
  <c r="O139" i="22"/>
  <c r="N139" i="22"/>
  <c r="M139" i="22"/>
  <c r="L139" i="22"/>
  <c r="K139" i="22"/>
  <c r="J139" i="22"/>
  <c r="I139" i="22"/>
  <c r="H139" i="22"/>
  <c r="G139" i="22"/>
  <c r="F139" i="22"/>
  <c r="E139" i="22"/>
  <c r="D139" i="22"/>
  <c r="C139" i="22"/>
  <c r="B139" i="22"/>
  <c r="AZ138" i="22"/>
  <c r="AY138" i="22"/>
  <c r="AX138" i="22"/>
  <c r="AW138" i="22"/>
  <c r="AV138" i="22"/>
  <c r="AU138" i="22"/>
  <c r="AT138" i="22"/>
  <c r="AS138" i="22"/>
  <c r="AR138" i="22"/>
  <c r="AQ138" i="22"/>
  <c r="AP138" i="22"/>
  <c r="AO138" i="22"/>
  <c r="AN138" i="22"/>
  <c r="AM138" i="22"/>
  <c r="AL138" i="22"/>
  <c r="AK138" i="22"/>
  <c r="AJ138" i="22"/>
  <c r="AI138" i="22"/>
  <c r="AH138" i="22"/>
  <c r="AG138" i="22"/>
  <c r="AF138" i="22"/>
  <c r="AE138" i="22"/>
  <c r="AD138" i="22"/>
  <c r="AC138" i="22"/>
  <c r="AB138" i="22"/>
  <c r="AA138" i="22"/>
  <c r="Z138" i="22"/>
  <c r="Y138" i="22"/>
  <c r="X138" i="22"/>
  <c r="W138" i="22"/>
  <c r="V138" i="22"/>
  <c r="U138" i="22"/>
  <c r="T138" i="22"/>
  <c r="S138" i="22"/>
  <c r="R138" i="22"/>
  <c r="Q138" i="22"/>
  <c r="P138" i="22"/>
  <c r="O138" i="22"/>
  <c r="N138" i="22"/>
  <c r="M138" i="22"/>
  <c r="L138" i="22"/>
  <c r="K138" i="22"/>
  <c r="J138" i="22"/>
  <c r="I138" i="22"/>
  <c r="H138" i="22"/>
  <c r="G138" i="22"/>
  <c r="F138" i="22"/>
  <c r="E138" i="22"/>
  <c r="D138" i="22"/>
  <c r="C138" i="22"/>
  <c r="B138" i="22"/>
  <c r="BA138" i="22" s="1"/>
  <c r="BB138" i="22" s="1"/>
  <c r="AZ137" i="22"/>
  <c r="AY137" i="22"/>
  <c r="AX137" i="22"/>
  <c r="AW137" i="22"/>
  <c r="AV137" i="22"/>
  <c r="AU137" i="22"/>
  <c r="AT137" i="22"/>
  <c r="AS137" i="22"/>
  <c r="AR137" i="22"/>
  <c r="AQ137" i="22"/>
  <c r="AP137" i="22"/>
  <c r="AO137" i="22"/>
  <c r="AN137" i="22"/>
  <c r="AM137" i="22"/>
  <c r="AL137" i="22"/>
  <c r="AK137" i="22"/>
  <c r="AJ137" i="22"/>
  <c r="AI137" i="22"/>
  <c r="AH137" i="22"/>
  <c r="AG137" i="22"/>
  <c r="AF137" i="22"/>
  <c r="AE137" i="22"/>
  <c r="AD137" i="22"/>
  <c r="AC137" i="22"/>
  <c r="AB137" i="22"/>
  <c r="AA137" i="22"/>
  <c r="Z137" i="22"/>
  <c r="Y137" i="22"/>
  <c r="X137" i="22"/>
  <c r="W137" i="22"/>
  <c r="V137" i="22"/>
  <c r="U137" i="22"/>
  <c r="T137" i="22"/>
  <c r="S137" i="22"/>
  <c r="R137" i="22"/>
  <c r="Q137" i="22"/>
  <c r="P137" i="22"/>
  <c r="O137" i="22"/>
  <c r="N137" i="22"/>
  <c r="M137" i="22"/>
  <c r="L137" i="22"/>
  <c r="K137" i="22"/>
  <c r="J137" i="22"/>
  <c r="I137" i="22"/>
  <c r="H137" i="22"/>
  <c r="G137" i="22"/>
  <c r="F137" i="22"/>
  <c r="E137" i="22"/>
  <c r="D137" i="22"/>
  <c r="C137" i="22"/>
  <c r="B137" i="22"/>
  <c r="BA137" i="22" s="1"/>
  <c r="BB137" i="22" s="1"/>
  <c r="BB136" i="22"/>
  <c r="BA136" i="22"/>
  <c r="AZ136" i="22"/>
  <c r="AY136" i="22"/>
  <c r="AX136" i="22"/>
  <c r="AW136" i="22"/>
  <c r="AV136" i="22"/>
  <c r="AU136" i="22"/>
  <c r="AT136" i="22"/>
  <c r="AS136" i="22"/>
  <c r="AR136" i="22"/>
  <c r="AQ136" i="22"/>
  <c r="AP136" i="22"/>
  <c r="AO136" i="22"/>
  <c r="AN136" i="22"/>
  <c r="AM136" i="22"/>
  <c r="AL136" i="22"/>
  <c r="AK136" i="22"/>
  <c r="AJ136" i="22"/>
  <c r="AI136" i="22"/>
  <c r="AH136" i="22"/>
  <c r="AG136" i="22"/>
  <c r="AF136" i="22"/>
  <c r="AE136" i="22"/>
  <c r="AD136" i="22"/>
  <c r="AC136" i="22"/>
  <c r="AB136" i="22"/>
  <c r="AA136" i="22"/>
  <c r="Z136" i="22"/>
  <c r="Y136" i="22"/>
  <c r="X136" i="22"/>
  <c r="W136" i="22"/>
  <c r="V136" i="22"/>
  <c r="U136" i="22"/>
  <c r="T136" i="22"/>
  <c r="S136" i="22"/>
  <c r="R136" i="22"/>
  <c r="Q136" i="22"/>
  <c r="P136" i="22"/>
  <c r="O136" i="22"/>
  <c r="N136" i="22"/>
  <c r="M136" i="22"/>
  <c r="L136" i="22"/>
  <c r="K136" i="22"/>
  <c r="J136" i="22"/>
  <c r="I136" i="22"/>
  <c r="H136" i="22"/>
  <c r="G136" i="22"/>
  <c r="F136" i="22"/>
  <c r="E136" i="22"/>
  <c r="D136" i="22"/>
  <c r="C136" i="22"/>
  <c r="B136" i="22"/>
  <c r="BA135" i="22"/>
  <c r="BB135" i="22" s="1"/>
  <c r="AZ135" i="22"/>
  <c r="AY135" i="22"/>
  <c r="AX135" i="22"/>
  <c r="AW135" i="22"/>
  <c r="AV135" i="22"/>
  <c r="AU135" i="22"/>
  <c r="AT135" i="22"/>
  <c r="AS135" i="22"/>
  <c r="AR135" i="22"/>
  <c r="AQ135" i="22"/>
  <c r="AP135" i="22"/>
  <c r="AO135" i="22"/>
  <c r="AN135" i="22"/>
  <c r="AM135" i="22"/>
  <c r="AL135" i="22"/>
  <c r="AK135" i="22"/>
  <c r="AJ135" i="22"/>
  <c r="AI135" i="22"/>
  <c r="AH135" i="22"/>
  <c r="AG135" i="22"/>
  <c r="AF135" i="22"/>
  <c r="AE135" i="22"/>
  <c r="AD135" i="22"/>
  <c r="AC135" i="22"/>
  <c r="AB135" i="22"/>
  <c r="AA135" i="22"/>
  <c r="Z135" i="22"/>
  <c r="Y135" i="22"/>
  <c r="X135" i="22"/>
  <c r="W135" i="22"/>
  <c r="V135" i="22"/>
  <c r="U135" i="22"/>
  <c r="T135" i="22"/>
  <c r="S135" i="22"/>
  <c r="R135" i="22"/>
  <c r="Q135" i="22"/>
  <c r="P135" i="22"/>
  <c r="O135" i="22"/>
  <c r="N135" i="22"/>
  <c r="M135" i="22"/>
  <c r="L135" i="22"/>
  <c r="K135" i="22"/>
  <c r="J135" i="22"/>
  <c r="I135" i="22"/>
  <c r="H135" i="22"/>
  <c r="G135" i="22"/>
  <c r="F135" i="22"/>
  <c r="E135" i="22"/>
  <c r="D135" i="22"/>
  <c r="C135" i="22"/>
  <c r="B135" i="22"/>
  <c r="BB134" i="22"/>
  <c r="BA134" i="22"/>
  <c r="AZ134" i="22"/>
  <c r="AY134" i="22"/>
  <c r="AX134" i="22"/>
  <c r="AW134" i="22"/>
  <c r="AV134" i="22"/>
  <c r="AU134" i="22"/>
  <c r="AT134" i="22"/>
  <c r="AS134" i="22"/>
  <c r="AR134" i="22"/>
  <c r="AQ134" i="22"/>
  <c r="AP134" i="22"/>
  <c r="AO134" i="22"/>
  <c r="AN134" i="22"/>
  <c r="AM134" i="22"/>
  <c r="AL134" i="22"/>
  <c r="AK134" i="22"/>
  <c r="AJ134" i="22"/>
  <c r="AI134" i="22"/>
  <c r="AH134" i="22"/>
  <c r="AG134" i="22"/>
  <c r="AF134" i="22"/>
  <c r="AE134" i="22"/>
  <c r="AD134" i="22"/>
  <c r="AC134" i="22"/>
  <c r="AB134" i="22"/>
  <c r="AA134" i="22"/>
  <c r="Z134" i="22"/>
  <c r="Y134" i="22"/>
  <c r="X134" i="22"/>
  <c r="W134" i="22"/>
  <c r="V134" i="22"/>
  <c r="U134" i="22"/>
  <c r="T134" i="22"/>
  <c r="S134" i="22"/>
  <c r="R134" i="22"/>
  <c r="Q134" i="22"/>
  <c r="P134" i="22"/>
  <c r="O134" i="22"/>
  <c r="N134" i="22"/>
  <c r="M134" i="22"/>
  <c r="L134" i="22"/>
  <c r="K134" i="22"/>
  <c r="J134" i="22"/>
  <c r="I134" i="22"/>
  <c r="H134" i="22"/>
  <c r="G134" i="22"/>
  <c r="F134" i="22"/>
  <c r="E134" i="22"/>
  <c r="D134" i="22"/>
  <c r="C134" i="22"/>
  <c r="B134" i="22"/>
  <c r="BB133" i="22"/>
  <c r="BA133" i="22"/>
  <c r="AZ133" i="22"/>
  <c r="AY133" i="22"/>
  <c r="AX133" i="22"/>
  <c r="AW133" i="22"/>
  <c r="AV133" i="22"/>
  <c r="AU133" i="22"/>
  <c r="AT133" i="22"/>
  <c r="AS133" i="22"/>
  <c r="AR133" i="22"/>
  <c r="AQ133" i="22"/>
  <c r="AP133" i="22"/>
  <c r="AO133" i="22"/>
  <c r="AN133" i="22"/>
  <c r="AM133" i="22"/>
  <c r="AL133" i="22"/>
  <c r="AK133" i="22"/>
  <c r="AJ133" i="22"/>
  <c r="AI133" i="22"/>
  <c r="AH133" i="22"/>
  <c r="AG133" i="22"/>
  <c r="AF133" i="22"/>
  <c r="AE133" i="22"/>
  <c r="AD133" i="22"/>
  <c r="AC133" i="22"/>
  <c r="AB133" i="22"/>
  <c r="AA133" i="22"/>
  <c r="Z133" i="22"/>
  <c r="Y133" i="22"/>
  <c r="X133" i="22"/>
  <c r="W133" i="22"/>
  <c r="V133" i="22"/>
  <c r="U133" i="22"/>
  <c r="T133" i="22"/>
  <c r="S133" i="22"/>
  <c r="R133" i="22"/>
  <c r="Q133" i="22"/>
  <c r="P133" i="22"/>
  <c r="O133" i="22"/>
  <c r="N133" i="22"/>
  <c r="M133" i="22"/>
  <c r="L133" i="22"/>
  <c r="K133" i="22"/>
  <c r="J133" i="22"/>
  <c r="I133" i="22"/>
  <c r="H133" i="22"/>
  <c r="G133" i="22"/>
  <c r="F133" i="22"/>
  <c r="E133" i="22"/>
  <c r="D133" i="22"/>
  <c r="C133" i="22"/>
  <c r="B133" i="22"/>
  <c r="AZ132" i="22"/>
  <c r="AY132" i="22"/>
  <c r="AX132" i="22"/>
  <c r="AW132" i="22"/>
  <c r="AV132" i="22"/>
  <c r="AU132" i="22"/>
  <c r="AT132" i="22"/>
  <c r="AS132" i="22"/>
  <c r="AR132" i="22"/>
  <c r="AQ132" i="22"/>
  <c r="AP132" i="22"/>
  <c r="AO132" i="22"/>
  <c r="AN132" i="22"/>
  <c r="AM132" i="22"/>
  <c r="AL132" i="22"/>
  <c r="AK132" i="22"/>
  <c r="AJ132" i="22"/>
  <c r="AI132" i="22"/>
  <c r="AH132" i="22"/>
  <c r="AG132" i="22"/>
  <c r="AF132" i="22"/>
  <c r="AE132" i="22"/>
  <c r="AD132" i="22"/>
  <c r="AC132" i="22"/>
  <c r="AB132" i="22"/>
  <c r="AA132" i="22"/>
  <c r="Z132" i="22"/>
  <c r="Y132" i="22"/>
  <c r="X132" i="22"/>
  <c r="W132" i="22"/>
  <c r="V132" i="22"/>
  <c r="U132" i="22"/>
  <c r="T132" i="22"/>
  <c r="S132" i="22"/>
  <c r="R132" i="22"/>
  <c r="Q132" i="22"/>
  <c r="P132" i="22"/>
  <c r="O132" i="22"/>
  <c r="N132" i="22"/>
  <c r="M132" i="22"/>
  <c r="L132" i="22"/>
  <c r="K132" i="22"/>
  <c r="J132" i="22"/>
  <c r="I132" i="22"/>
  <c r="H132" i="22"/>
  <c r="G132" i="22"/>
  <c r="F132" i="22"/>
  <c r="E132" i="22"/>
  <c r="D132" i="22"/>
  <c r="C132" i="22"/>
  <c r="B132" i="22"/>
  <c r="BA132" i="22" s="1"/>
  <c r="BB132" i="22" s="1"/>
  <c r="AZ131" i="22"/>
  <c r="AY131" i="22"/>
  <c r="AX131" i="22"/>
  <c r="AW131" i="22"/>
  <c r="AV131" i="22"/>
  <c r="AU131" i="22"/>
  <c r="AT131" i="22"/>
  <c r="AS131" i="22"/>
  <c r="AR131" i="22"/>
  <c r="AQ131" i="22"/>
  <c r="AP131" i="22"/>
  <c r="AO131" i="22"/>
  <c r="AN131" i="22"/>
  <c r="AM131" i="22"/>
  <c r="AL131" i="22"/>
  <c r="AK131" i="22"/>
  <c r="AJ131" i="22"/>
  <c r="AI131" i="22"/>
  <c r="AH131" i="22"/>
  <c r="AG131" i="22"/>
  <c r="AF131" i="22"/>
  <c r="AE131" i="22"/>
  <c r="AD131" i="22"/>
  <c r="AC131" i="22"/>
  <c r="AB131" i="22"/>
  <c r="AA131" i="22"/>
  <c r="Z131" i="22"/>
  <c r="Y131" i="22"/>
  <c r="X131" i="22"/>
  <c r="W131" i="22"/>
  <c r="V131" i="22"/>
  <c r="U131" i="22"/>
  <c r="T131" i="22"/>
  <c r="S131" i="22"/>
  <c r="R131" i="22"/>
  <c r="Q131" i="22"/>
  <c r="P131" i="22"/>
  <c r="O131" i="22"/>
  <c r="N131" i="22"/>
  <c r="M131" i="22"/>
  <c r="L131" i="22"/>
  <c r="K131" i="22"/>
  <c r="J131" i="22"/>
  <c r="I131" i="22"/>
  <c r="H131" i="22"/>
  <c r="G131" i="22"/>
  <c r="F131" i="22"/>
  <c r="E131" i="22"/>
  <c r="D131" i="22"/>
  <c r="C131" i="22"/>
  <c r="B131" i="22"/>
  <c r="BA131" i="22" s="1"/>
  <c r="BB131" i="22" s="1"/>
  <c r="AZ130" i="22"/>
  <c r="AY130" i="22"/>
  <c r="AX130" i="22"/>
  <c r="AW130" i="22"/>
  <c r="AV130" i="22"/>
  <c r="AU130" i="22"/>
  <c r="AT130" i="22"/>
  <c r="AS130" i="22"/>
  <c r="AR130" i="22"/>
  <c r="AQ130" i="22"/>
  <c r="AP130" i="22"/>
  <c r="AO130" i="22"/>
  <c r="AN130" i="22"/>
  <c r="AM130" i="22"/>
  <c r="AL130" i="22"/>
  <c r="AK130" i="22"/>
  <c r="AJ130" i="22"/>
  <c r="AI130" i="22"/>
  <c r="AH130" i="22"/>
  <c r="AG130" i="22"/>
  <c r="AF130" i="22"/>
  <c r="AE130" i="22"/>
  <c r="AD130" i="22"/>
  <c r="AC130" i="22"/>
  <c r="AB130" i="22"/>
  <c r="AA130" i="22"/>
  <c r="Z130" i="22"/>
  <c r="Y130" i="22"/>
  <c r="X130" i="22"/>
  <c r="W130" i="22"/>
  <c r="V130" i="22"/>
  <c r="U130" i="22"/>
  <c r="T130" i="22"/>
  <c r="S130" i="22"/>
  <c r="R130" i="22"/>
  <c r="Q130" i="22"/>
  <c r="P130" i="22"/>
  <c r="O130" i="22"/>
  <c r="N130" i="22"/>
  <c r="M130" i="22"/>
  <c r="L130" i="22"/>
  <c r="K130" i="22"/>
  <c r="J130" i="22"/>
  <c r="I130" i="22"/>
  <c r="H130" i="22"/>
  <c r="G130" i="22"/>
  <c r="F130" i="22"/>
  <c r="E130" i="22"/>
  <c r="D130" i="22"/>
  <c r="C130" i="22"/>
  <c r="B130" i="22"/>
  <c r="BA130" i="22" s="1"/>
  <c r="BB130" i="22" s="1"/>
  <c r="BA129" i="22"/>
  <c r="BB129" i="22" s="1"/>
  <c r="AZ129" i="22"/>
  <c r="AY129" i="22"/>
  <c r="AX129" i="22"/>
  <c r="AW129" i="22"/>
  <c r="AV129" i="22"/>
  <c r="AU129" i="22"/>
  <c r="AT129" i="22"/>
  <c r="AS129" i="22"/>
  <c r="AR129" i="22"/>
  <c r="AQ129" i="22"/>
  <c r="AP129" i="22"/>
  <c r="AO129" i="22"/>
  <c r="AN129" i="22"/>
  <c r="AM129" i="22"/>
  <c r="AL129" i="22"/>
  <c r="AK129" i="22"/>
  <c r="AJ129" i="22"/>
  <c r="AI129" i="22"/>
  <c r="AH129" i="22"/>
  <c r="AG129" i="22"/>
  <c r="AF129" i="22"/>
  <c r="AE129" i="22"/>
  <c r="AD129" i="22"/>
  <c r="AC129" i="22"/>
  <c r="AB129" i="22"/>
  <c r="AA129" i="22"/>
  <c r="Z129" i="22"/>
  <c r="Y129" i="22"/>
  <c r="X129" i="22"/>
  <c r="W129" i="22"/>
  <c r="V129" i="22"/>
  <c r="U129" i="22"/>
  <c r="T129" i="22"/>
  <c r="S129" i="22"/>
  <c r="R129" i="22"/>
  <c r="Q129" i="22"/>
  <c r="P129" i="22"/>
  <c r="O129" i="22"/>
  <c r="N129" i="22"/>
  <c r="M129" i="22"/>
  <c r="L129" i="22"/>
  <c r="K129" i="22"/>
  <c r="J129" i="22"/>
  <c r="I129" i="22"/>
  <c r="H129" i="22"/>
  <c r="G129" i="22"/>
  <c r="F129" i="22"/>
  <c r="E129" i="22"/>
  <c r="D129" i="22"/>
  <c r="C129" i="22"/>
  <c r="B129" i="22"/>
  <c r="BA128" i="22"/>
  <c r="BB128" i="22" s="1"/>
  <c r="AZ128" i="22"/>
  <c r="AY128" i="22"/>
  <c r="AX128" i="22"/>
  <c r="AW128" i="22"/>
  <c r="AV128" i="22"/>
  <c r="AU128" i="22"/>
  <c r="AT128" i="22"/>
  <c r="AS128" i="22"/>
  <c r="AR128" i="22"/>
  <c r="AQ128" i="22"/>
  <c r="AP128" i="22"/>
  <c r="AO128" i="22"/>
  <c r="AN128" i="22"/>
  <c r="AM128" i="22"/>
  <c r="AL128" i="22"/>
  <c r="AK128" i="22"/>
  <c r="AJ128" i="22"/>
  <c r="AI128" i="22"/>
  <c r="AH128" i="22"/>
  <c r="AG128" i="22"/>
  <c r="AF128" i="22"/>
  <c r="AE128" i="22"/>
  <c r="AD128" i="22"/>
  <c r="AC128" i="22"/>
  <c r="AB128" i="22"/>
  <c r="AA128" i="22"/>
  <c r="Z128" i="22"/>
  <c r="Y128" i="22"/>
  <c r="X128" i="22"/>
  <c r="W128" i="22"/>
  <c r="V128" i="22"/>
  <c r="U128" i="22"/>
  <c r="T128" i="22"/>
  <c r="S128" i="22"/>
  <c r="R128" i="22"/>
  <c r="Q128" i="22"/>
  <c r="P128" i="22"/>
  <c r="O128" i="22"/>
  <c r="N128" i="22"/>
  <c r="M128" i="22"/>
  <c r="L128" i="22"/>
  <c r="K128" i="22"/>
  <c r="J128" i="22"/>
  <c r="I128" i="22"/>
  <c r="H128" i="22"/>
  <c r="G128" i="22"/>
  <c r="F128" i="22"/>
  <c r="E128" i="22"/>
  <c r="D128" i="22"/>
  <c r="C128" i="22"/>
  <c r="B128" i="22"/>
  <c r="AZ127" i="22"/>
  <c r="AY127" i="22"/>
  <c r="AX127" i="22"/>
  <c r="AW127" i="22"/>
  <c r="AV127" i="22"/>
  <c r="AU127" i="22"/>
  <c r="AT127" i="22"/>
  <c r="AS127" i="22"/>
  <c r="AR127" i="22"/>
  <c r="AQ127" i="22"/>
  <c r="AP127" i="22"/>
  <c r="AO127" i="22"/>
  <c r="AN127" i="22"/>
  <c r="AM127" i="22"/>
  <c r="AL127" i="22"/>
  <c r="AK127" i="22"/>
  <c r="AJ127" i="22"/>
  <c r="AI127" i="22"/>
  <c r="AH127" i="22"/>
  <c r="AG127" i="22"/>
  <c r="AF127" i="22"/>
  <c r="AE127" i="22"/>
  <c r="AD127" i="22"/>
  <c r="AC127" i="22"/>
  <c r="AB127" i="22"/>
  <c r="AA127" i="22"/>
  <c r="Z127" i="22"/>
  <c r="Y127" i="22"/>
  <c r="X127" i="22"/>
  <c r="W127" i="22"/>
  <c r="V127" i="22"/>
  <c r="U127" i="22"/>
  <c r="T127" i="22"/>
  <c r="S127" i="22"/>
  <c r="R127" i="22"/>
  <c r="Q127" i="22"/>
  <c r="P127" i="22"/>
  <c r="O127" i="22"/>
  <c r="N127" i="22"/>
  <c r="M127" i="22"/>
  <c r="L127" i="22"/>
  <c r="K127" i="22"/>
  <c r="J127" i="22"/>
  <c r="I127" i="22"/>
  <c r="H127" i="22"/>
  <c r="G127" i="22"/>
  <c r="F127" i="22"/>
  <c r="E127" i="22"/>
  <c r="D127" i="22"/>
  <c r="C127" i="22"/>
  <c r="B127" i="22"/>
  <c r="BA127" i="22" s="1"/>
  <c r="BB127" i="22" s="1"/>
  <c r="AZ126" i="22"/>
  <c r="AY126" i="22"/>
  <c r="AX126" i="22"/>
  <c r="AW126" i="22"/>
  <c r="AV126" i="22"/>
  <c r="AU126" i="22"/>
  <c r="AT126" i="22"/>
  <c r="AS126" i="22"/>
  <c r="AR126" i="22"/>
  <c r="AQ126" i="22"/>
  <c r="AP126" i="22"/>
  <c r="AO126" i="22"/>
  <c r="AN126" i="22"/>
  <c r="AM126" i="22"/>
  <c r="AL126" i="22"/>
  <c r="AK126" i="22"/>
  <c r="AJ126" i="22"/>
  <c r="AI126" i="22"/>
  <c r="AH126" i="22"/>
  <c r="AG126" i="22"/>
  <c r="AF126" i="22"/>
  <c r="AE126" i="22"/>
  <c r="AD126" i="22"/>
  <c r="AC126" i="22"/>
  <c r="AB126" i="22"/>
  <c r="AA126" i="22"/>
  <c r="Z126" i="22"/>
  <c r="Y126" i="22"/>
  <c r="X126" i="22"/>
  <c r="W126" i="22"/>
  <c r="V126" i="22"/>
  <c r="U126" i="22"/>
  <c r="T126" i="22"/>
  <c r="S126" i="22"/>
  <c r="R126" i="22"/>
  <c r="Q126" i="22"/>
  <c r="P126" i="22"/>
  <c r="O126" i="22"/>
  <c r="N126" i="22"/>
  <c r="M126" i="22"/>
  <c r="L126" i="22"/>
  <c r="K126" i="22"/>
  <c r="J126" i="22"/>
  <c r="I126" i="22"/>
  <c r="H126" i="22"/>
  <c r="G126" i="22"/>
  <c r="F126" i="22"/>
  <c r="E126" i="22"/>
  <c r="D126" i="22"/>
  <c r="C126" i="22"/>
  <c r="B126" i="22"/>
  <c r="BA126" i="22" s="1"/>
  <c r="BB126" i="22" s="1"/>
  <c r="BA125" i="22"/>
  <c r="BB125" i="22" s="1"/>
  <c r="AZ125" i="22"/>
  <c r="AY125" i="22"/>
  <c r="AX125" i="22"/>
  <c r="AW125" i="22"/>
  <c r="AV125" i="22"/>
  <c r="AU125" i="22"/>
  <c r="AT125" i="22"/>
  <c r="AS125" i="22"/>
  <c r="AR125" i="22"/>
  <c r="AQ125" i="22"/>
  <c r="AP125" i="22"/>
  <c r="AO125" i="22"/>
  <c r="AN125" i="22"/>
  <c r="AM125" i="22"/>
  <c r="AL125" i="22"/>
  <c r="AK125" i="22"/>
  <c r="AJ125" i="22"/>
  <c r="AI125" i="22"/>
  <c r="AH125" i="22"/>
  <c r="AG125" i="22"/>
  <c r="AF125" i="22"/>
  <c r="AE125" i="22"/>
  <c r="AD125" i="22"/>
  <c r="AC125" i="22"/>
  <c r="AB125" i="22"/>
  <c r="AA125" i="22"/>
  <c r="Z125" i="22"/>
  <c r="Y125" i="22"/>
  <c r="X125" i="22"/>
  <c r="W125" i="22"/>
  <c r="V125" i="22"/>
  <c r="U125" i="22"/>
  <c r="T125" i="22"/>
  <c r="S125" i="22"/>
  <c r="R125" i="22"/>
  <c r="Q125" i="22"/>
  <c r="P125" i="22"/>
  <c r="O125" i="22"/>
  <c r="N125" i="22"/>
  <c r="M125" i="22"/>
  <c r="L125" i="22"/>
  <c r="K125" i="22"/>
  <c r="J125" i="22"/>
  <c r="I125" i="22"/>
  <c r="H125" i="22"/>
  <c r="G125" i="22"/>
  <c r="F125" i="22"/>
  <c r="E125" i="22"/>
  <c r="D125" i="22"/>
  <c r="C125" i="22"/>
  <c r="B125" i="22"/>
  <c r="BA124" i="22"/>
  <c r="BB124" i="22" s="1"/>
  <c r="AZ124" i="22"/>
  <c r="AY124" i="22"/>
  <c r="AX124" i="22"/>
  <c r="AW124" i="22"/>
  <c r="AV124" i="22"/>
  <c r="AU124" i="22"/>
  <c r="AT124" i="22"/>
  <c r="AS124" i="22"/>
  <c r="AR124" i="22"/>
  <c r="AQ124" i="22"/>
  <c r="AP124" i="22"/>
  <c r="AO124" i="22"/>
  <c r="AN124" i="22"/>
  <c r="AM124" i="22"/>
  <c r="AL124" i="22"/>
  <c r="AK124" i="22"/>
  <c r="AJ124" i="22"/>
  <c r="AI124" i="22"/>
  <c r="AH124" i="22"/>
  <c r="AG124" i="22"/>
  <c r="AF124" i="22"/>
  <c r="AE124" i="22"/>
  <c r="AD124" i="22"/>
  <c r="AC124" i="22"/>
  <c r="AB124" i="22"/>
  <c r="AA124" i="22"/>
  <c r="Z124" i="22"/>
  <c r="Y124" i="22"/>
  <c r="X124" i="22"/>
  <c r="W124" i="22"/>
  <c r="V124" i="22"/>
  <c r="U124" i="22"/>
  <c r="T124" i="22"/>
  <c r="S124" i="22"/>
  <c r="R124" i="22"/>
  <c r="Q124" i="22"/>
  <c r="P124" i="22"/>
  <c r="O124" i="22"/>
  <c r="N124" i="22"/>
  <c r="M124" i="22"/>
  <c r="L124" i="22"/>
  <c r="K124" i="22"/>
  <c r="J124" i="22"/>
  <c r="I124" i="22"/>
  <c r="H124" i="22"/>
  <c r="G124" i="22"/>
  <c r="F124" i="22"/>
  <c r="E124" i="22"/>
  <c r="D124" i="22"/>
  <c r="C124" i="22"/>
  <c r="B124" i="22"/>
  <c r="AZ123" i="22"/>
  <c r="AY123" i="22"/>
  <c r="AX123" i="22"/>
  <c r="AW123" i="22"/>
  <c r="AV123" i="22"/>
  <c r="AU123" i="22"/>
  <c r="AT123" i="22"/>
  <c r="AS123" i="22"/>
  <c r="AR123" i="22"/>
  <c r="AQ123" i="22"/>
  <c r="AP123" i="22"/>
  <c r="AO123" i="22"/>
  <c r="AN123" i="22"/>
  <c r="AM123" i="22"/>
  <c r="AL123" i="22"/>
  <c r="AK123" i="22"/>
  <c r="AJ123" i="22"/>
  <c r="AI123" i="22"/>
  <c r="AH123" i="22"/>
  <c r="AG123" i="22"/>
  <c r="AF123" i="22"/>
  <c r="AE123" i="22"/>
  <c r="AD123" i="22"/>
  <c r="AC123" i="22"/>
  <c r="AB123" i="22"/>
  <c r="AA123" i="22"/>
  <c r="Z123" i="22"/>
  <c r="Y123" i="22"/>
  <c r="X123" i="22"/>
  <c r="W123" i="22"/>
  <c r="V123" i="22"/>
  <c r="U123" i="22"/>
  <c r="T123" i="22"/>
  <c r="S123" i="22"/>
  <c r="R123" i="22"/>
  <c r="Q123" i="22"/>
  <c r="P123" i="22"/>
  <c r="O123" i="22"/>
  <c r="N123" i="22"/>
  <c r="M123" i="22"/>
  <c r="L123" i="22"/>
  <c r="K123" i="22"/>
  <c r="J123" i="22"/>
  <c r="I123" i="22"/>
  <c r="H123" i="22"/>
  <c r="G123" i="22"/>
  <c r="F123" i="22"/>
  <c r="E123" i="22"/>
  <c r="D123" i="22"/>
  <c r="C123" i="22"/>
  <c r="B123" i="22"/>
  <c r="BA123" i="22" s="1"/>
  <c r="BB123" i="22" s="1"/>
  <c r="BB122" i="22"/>
  <c r="BA122" i="22"/>
  <c r="AZ122" i="22"/>
  <c r="AY122" i="22"/>
  <c r="AX122" i="22"/>
  <c r="AW122" i="22"/>
  <c r="AV122" i="22"/>
  <c r="AU122" i="22"/>
  <c r="AT122" i="22"/>
  <c r="AS122" i="22"/>
  <c r="AR122" i="22"/>
  <c r="AQ122" i="22"/>
  <c r="AP122" i="22"/>
  <c r="AO122" i="22"/>
  <c r="AN122" i="22"/>
  <c r="AM122" i="22"/>
  <c r="AL122" i="22"/>
  <c r="AK122" i="22"/>
  <c r="AJ122" i="22"/>
  <c r="AI122" i="22"/>
  <c r="AH122" i="22"/>
  <c r="AG122" i="22"/>
  <c r="AF122" i="22"/>
  <c r="AE122" i="22"/>
  <c r="AD122" i="22"/>
  <c r="AC122" i="22"/>
  <c r="AB122" i="22"/>
  <c r="AA122" i="22"/>
  <c r="Z122" i="22"/>
  <c r="Y122" i="22"/>
  <c r="X122" i="22"/>
  <c r="W122" i="22"/>
  <c r="V122" i="22"/>
  <c r="U122" i="22"/>
  <c r="T122" i="22"/>
  <c r="S122" i="22"/>
  <c r="R122" i="22"/>
  <c r="Q122" i="22"/>
  <c r="P122" i="22"/>
  <c r="O122" i="22"/>
  <c r="N122" i="22"/>
  <c r="M122" i="22"/>
  <c r="L122" i="22"/>
  <c r="K122" i="22"/>
  <c r="J122" i="22"/>
  <c r="I122" i="22"/>
  <c r="H122" i="22"/>
  <c r="G122" i="22"/>
  <c r="F122" i="22"/>
  <c r="E122" i="22"/>
  <c r="D122" i="22"/>
  <c r="C122" i="22"/>
  <c r="B122" i="22"/>
  <c r="AZ121" i="22"/>
  <c r="AY121" i="22"/>
  <c r="AX121" i="22"/>
  <c r="AW121" i="22"/>
  <c r="AV121" i="22"/>
  <c r="AU121" i="22"/>
  <c r="AT121" i="22"/>
  <c r="AS121" i="22"/>
  <c r="AR121" i="22"/>
  <c r="AQ121" i="22"/>
  <c r="AP121" i="22"/>
  <c r="AO121" i="22"/>
  <c r="AN121" i="22"/>
  <c r="AM121" i="22"/>
  <c r="AL121" i="22"/>
  <c r="AK121" i="22"/>
  <c r="AJ121" i="22"/>
  <c r="AI121" i="22"/>
  <c r="AH121" i="22"/>
  <c r="AG121" i="22"/>
  <c r="AF121" i="22"/>
  <c r="AE121" i="22"/>
  <c r="AD121" i="22"/>
  <c r="AC121" i="22"/>
  <c r="AB121" i="22"/>
  <c r="AA121" i="22"/>
  <c r="Z121" i="22"/>
  <c r="Y121" i="22"/>
  <c r="X121" i="22"/>
  <c r="W121" i="22"/>
  <c r="V121" i="22"/>
  <c r="U121" i="22"/>
  <c r="T121" i="22"/>
  <c r="S121" i="22"/>
  <c r="R121" i="22"/>
  <c r="Q121" i="22"/>
  <c r="P121" i="22"/>
  <c r="O121" i="22"/>
  <c r="N121" i="22"/>
  <c r="M121" i="22"/>
  <c r="L121" i="22"/>
  <c r="K121" i="22"/>
  <c r="J121" i="22"/>
  <c r="I121" i="22"/>
  <c r="H121" i="22"/>
  <c r="G121" i="22"/>
  <c r="F121" i="22"/>
  <c r="E121" i="22"/>
  <c r="D121" i="22"/>
  <c r="C121" i="22"/>
  <c r="B121" i="22"/>
  <c r="BA121" i="22" s="1"/>
  <c r="BB121" i="22" s="1"/>
  <c r="AZ120" i="22"/>
  <c r="AY120" i="22"/>
  <c r="AX120" i="22"/>
  <c r="AW120" i="22"/>
  <c r="AV120" i="22"/>
  <c r="AU120" i="22"/>
  <c r="AT120" i="22"/>
  <c r="AS120" i="22"/>
  <c r="AR120" i="22"/>
  <c r="AQ120" i="22"/>
  <c r="AP120" i="22"/>
  <c r="AO120" i="22"/>
  <c r="AN120" i="22"/>
  <c r="AM120" i="22"/>
  <c r="AL120" i="22"/>
  <c r="AK120" i="22"/>
  <c r="AJ120" i="22"/>
  <c r="AI120" i="22"/>
  <c r="AH120" i="22"/>
  <c r="AG120" i="22"/>
  <c r="AF120" i="22"/>
  <c r="AE120" i="22"/>
  <c r="AD120" i="22"/>
  <c r="AC120" i="22"/>
  <c r="AB120" i="22"/>
  <c r="AA120" i="22"/>
  <c r="Z120" i="22"/>
  <c r="Y120" i="22"/>
  <c r="X120" i="22"/>
  <c r="W120" i="22"/>
  <c r="V120" i="22"/>
  <c r="U120" i="22"/>
  <c r="T120" i="22"/>
  <c r="S120" i="22"/>
  <c r="R120" i="22"/>
  <c r="Q120" i="22"/>
  <c r="P120" i="22"/>
  <c r="O120" i="22"/>
  <c r="N120" i="22"/>
  <c r="M120" i="22"/>
  <c r="L120" i="22"/>
  <c r="K120" i="22"/>
  <c r="J120" i="22"/>
  <c r="I120" i="22"/>
  <c r="H120" i="22"/>
  <c r="G120" i="22"/>
  <c r="F120" i="22"/>
  <c r="E120" i="22"/>
  <c r="D120" i="22"/>
  <c r="C120" i="22"/>
  <c r="B120" i="22"/>
  <c r="BA120" i="22" s="1"/>
  <c r="BB120" i="22" s="1"/>
  <c r="BA119" i="22"/>
  <c r="BB119" i="22" s="1"/>
  <c r="AZ119" i="22"/>
  <c r="AY119" i="22"/>
  <c r="AX119" i="22"/>
  <c r="AW119" i="22"/>
  <c r="AV119" i="22"/>
  <c r="AU119" i="22"/>
  <c r="AT119" i="22"/>
  <c r="AS119" i="22"/>
  <c r="AR119" i="22"/>
  <c r="AQ119" i="22"/>
  <c r="AP119" i="22"/>
  <c r="AO119" i="22"/>
  <c r="AN119" i="22"/>
  <c r="AM119" i="22"/>
  <c r="AL119" i="22"/>
  <c r="AK119" i="22"/>
  <c r="AJ119" i="22"/>
  <c r="AI119" i="22"/>
  <c r="AH119" i="22"/>
  <c r="AG119" i="22"/>
  <c r="AF119" i="22"/>
  <c r="AE119" i="22"/>
  <c r="AD119" i="22"/>
  <c r="AC119" i="22"/>
  <c r="AB119" i="22"/>
  <c r="AA119" i="22"/>
  <c r="Z119" i="22"/>
  <c r="Y119" i="22"/>
  <c r="X119" i="22"/>
  <c r="W119" i="22"/>
  <c r="V119" i="22"/>
  <c r="U119" i="22"/>
  <c r="T119" i="22"/>
  <c r="S119" i="22"/>
  <c r="R119" i="22"/>
  <c r="Q119" i="22"/>
  <c r="P119" i="22"/>
  <c r="O119" i="22"/>
  <c r="N119" i="22"/>
  <c r="M119" i="22"/>
  <c r="L119" i="22"/>
  <c r="K119" i="22"/>
  <c r="J119" i="22"/>
  <c r="I119" i="22"/>
  <c r="H119" i="22"/>
  <c r="G119" i="22"/>
  <c r="F119" i="22"/>
  <c r="E119" i="22"/>
  <c r="D119" i="22"/>
  <c r="C119" i="22"/>
  <c r="B119" i="22"/>
  <c r="AZ118" i="22"/>
  <c r="AY118" i="22"/>
  <c r="AX118" i="22"/>
  <c r="AW118" i="22"/>
  <c r="AV118" i="22"/>
  <c r="AU118" i="22"/>
  <c r="AT118" i="22"/>
  <c r="AS118" i="22"/>
  <c r="AR118" i="22"/>
  <c r="AQ118" i="22"/>
  <c r="AP118" i="22"/>
  <c r="AO118" i="22"/>
  <c r="AN118" i="22"/>
  <c r="AM118" i="22"/>
  <c r="AL118" i="22"/>
  <c r="AK118" i="22"/>
  <c r="AJ118" i="22"/>
  <c r="AI118" i="22"/>
  <c r="AH118" i="22"/>
  <c r="AG118" i="22"/>
  <c r="AF118" i="22"/>
  <c r="AE118" i="22"/>
  <c r="AD118" i="22"/>
  <c r="AC118" i="22"/>
  <c r="AB118" i="22"/>
  <c r="AA118" i="22"/>
  <c r="Z118" i="22"/>
  <c r="Y118" i="22"/>
  <c r="X118" i="22"/>
  <c r="W118" i="22"/>
  <c r="V118" i="22"/>
  <c r="U118" i="22"/>
  <c r="T118" i="22"/>
  <c r="S118" i="22"/>
  <c r="R118" i="22"/>
  <c r="Q118" i="22"/>
  <c r="P118" i="22"/>
  <c r="O118" i="22"/>
  <c r="N118" i="22"/>
  <c r="M118" i="22"/>
  <c r="L118" i="22"/>
  <c r="K118" i="22"/>
  <c r="J118" i="22"/>
  <c r="I118" i="22"/>
  <c r="H118" i="22"/>
  <c r="G118" i="22"/>
  <c r="F118" i="22"/>
  <c r="E118" i="22"/>
  <c r="D118" i="22"/>
  <c r="C118" i="22"/>
  <c r="B118" i="22"/>
  <c r="BA118" i="22" s="1"/>
  <c r="BB118" i="22" s="1"/>
  <c r="BA117" i="22"/>
  <c r="BB117" i="22" s="1"/>
  <c r="AZ117" i="22"/>
  <c r="AY117" i="22"/>
  <c r="AX117" i="22"/>
  <c r="AW117" i="22"/>
  <c r="AV117" i="22"/>
  <c r="AU117" i="22"/>
  <c r="AT117" i="22"/>
  <c r="AS117" i="22"/>
  <c r="AR117" i="22"/>
  <c r="AQ117" i="22"/>
  <c r="AP117" i="22"/>
  <c r="AO117" i="22"/>
  <c r="AN117" i="22"/>
  <c r="AM117" i="22"/>
  <c r="AL117" i="22"/>
  <c r="AK117" i="22"/>
  <c r="AJ117" i="22"/>
  <c r="AI117" i="22"/>
  <c r="AH117" i="22"/>
  <c r="AG117" i="22"/>
  <c r="AF117" i="22"/>
  <c r="AE117" i="22"/>
  <c r="AD117" i="22"/>
  <c r="AC117" i="22"/>
  <c r="AB117" i="22"/>
  <c r="AA117" i="22"/>
  <c r="Z117" i="22"/>
  <c r="Y117" i="22"/>
  <c r="X117" i="22"/>
  <c r="W117" i="22"/>
  <c r="V117" i="22"/>
  <c r="U117" i="22"/>
  <c r="T117" i="22"/>
  <c r="S117" i="22"/>
  <c r="R117" i="22"/>
  <c r="Q117" i="22"/>
  <c r="P117" i="22"/>
  <c r="O117" i="22"/>
  <c r="N117" i="22"/>
  <c r="M117" i="22"/>
  <c r="L117" i="22"/>
  <c r="K117" i="22"/>
  <c r="J117" i="22"/>
  <c r="I117" i="22"/>
  <c r="H117" i="22"/>
  <c r="G117" i="22"/>
  <c r="F117" i="22"/>
  <c r="E117" i="22"/>
  <c r="D117" i="22"/>
  <c r="C117" i="22"/>
  <c r="B117" i="22"/>
  <c r="AZ116" i="22"/>
  <c r="AY116" i="22"/>
  <c r="AX116" i="22"/>
  <c r="AW116" i="22"/>
  <c r="AV116" i="22"/>
  <c r="AU116" i="22"/>
  <c r="AT116" i="22"/>
  <c r="AS116" i="22"/>
  <c r="AR116" i="22"/>
  <c r="AQ116" i="22"/>
  <c r="AP116" i="22"/>
  <c r="AO116" i="22"/>
  <c r="AN116" i="22"/>
  <c r="AM116" i="22"/>
  <c r="AL116" i="22"/>
  <c r="AK116" i="22"/>
  <c r="AJ116" i="22"/>
  <c r="AI116" i="22"/>
  <c r="AH116" i="22"/>
  <c r="AG116" i="22"/>
  <c r="AF116" i="22"/>
  <c r="AE116" i="22"/>
  <c r="AD116" i="22"/>
  <c r="AC116" i="22"/>
  <c r="AB116" i="22"/>
  <c r="AA116" i="22"/>
  <c r="Z116" i="22"/>
  <c r="Y116" i="22"/>
  <c r="X116" i="22"/>
  <c r="W116" i="22"/>
  <c r="V116" i="22"/>
  <c r="U116" i="22"/>
  <c r="T116" i="22"/>
  <c r="S116" i="22"/>
  <c r="R116" i="22"/>
  <c r="Q116" i="22"/>
  <c r="P116" i="22"/>
  <c r="O116" i="22"/>
  <c r="N116" i="22"/>
  <c r="M116" i="22"/>
  <c r="L116" i="22"/>
  <c r="K116" i="22"/>
  <c r="J116" i="22"/>
  <c r="I116" i="22"/>
  <c r="H116" i="22"/>
  <c r="G116" i="22"/>
  <c r="F116" i="22"/>
  <c r="E116" i="22"/>
  <c r="D116" i="22"/>
  <c r="C116" i="22"/>
  <c r="B116" i="22"/>
  <c r="BA116" i="22" s="1"/>
  <c r="BB116" i="22" s="1"/>
  <c r="AZ115" i="22"/>
  <c r="AY115" i="22"/>
  <c r="AX115" i="22"/>
  <c r="AW115" i="22"/>
  <c r="AV115" i="22"/>
  <c r="AU115" i="22"/>
  <c r="AT115" i="22"/>
  <c r="AS115" i="22"/>
  <c r="AR115" i="22"/>
  <c r="AQ115" i="22"/>
  <c r="AP115" i="22"/>
  <c r="AO115" i="22"/>
  <c r="AN115" i="22"/>
  <c r="AM115" i="22"/>
  <c r="AL115" i="22"/>
  <c r="AK115" i="22"/>
  <c r="AJ115" i="22"/>
  <c r="AI115" i="22"/>
  <c r="AH115" i="22"/>
  <c r="AG115" i="22"/>
  <c r="AF115" i="22"/>
  <c r="AE115" i="22"/>
  <c r="AD115" i="22"/>
  <c r="AC115" i="22"/>
  <c r="AB115" i="22"/>
  <c r="AA115" i="22"/>
  <c r="Z115" i="22"/>
  <c r="Y115" i="22"/>
  <c r="X115" i="22"/>
  <c r="W115" i="22"/>
  <c r="V115" i="22"/>
  <c r="U115" i="22"/>
  <c r="T115" i="22"/>
  <c r="S115" i="22"/>
  <c r="R115" i="22"/>
  <c r="Q115" i="22"/>
  <c r="P115" i="22"/>
  <c r="O115" i="22"/>
  <c r="N115" i="22"/>
  <c r="M115" i="22"/>
  <c r="L115" i="22"/>
  <c r="K115" i="22"/>
  <c r="J115" i="22"/>
  <c r="I115" i="22"/>
  <c r="H115" i="22"/>
  <c r="G115" i="22"/>
  <c r="F115" i="22"/>
  <c r="E115" i="22"/>
  <c r="D115" i="22"/>
  <c r="C115" i="22"/>
  <c r="B115" i="22"/>
  <c r="BA115" i="22" s="1"/>
  <c r="BB115" i="22" s="1"/>
  <c r="BB114" i="22"/>
  <c r="BA114" i="22"/>
  <c r="AZ114" i="22"/>
  <c r="AY114" i="22"/>
  <c r="AX114" i="22"/>
  <c r="AW114" i="22"/>
  <c r="AV114" i="22"/>
  <c r="AU114" i="22"/>
  <c r="AT114" i="22"/>
  <c r="AS114" i="22"/>
  <c r="AR114" i="22"/>
  <c r="AQ114" i="22"/>
  <c r="AP114" i="22"/>
  <c r="AO114" i="22"/>
  <c r="AN114" i="22"/>
  <c r="AM114" i="22"/>
  <c r="AL114" i="22"/>
  <c r="AK114" i="22"/>
  <c r="AJ114" i="22"/>
  <c r="AI114" i="22"/>
  <c r="AH114" i="22"/>
  <c r="AG114" i="22"/>
  <c r="AF114" i="22"/>
  <c r="AE114" i="22"/>
  <c r="AD114" i="22"/>
  <c r="AC114" i="22"/>
  <c r="AB114" i="22"/>
  <c r="AA114" i="22"/>
  <c r="Z114" i="22"/>
  <c r="Y114" i="22"/>
  <c r="X114" i="22"/>
  <c r="W114" i="22"/>
  <c r="V114" i="22"/>
  <c r="U114" i="22"/>
  <c r="T114" i="22"/>
  <c r="S114" i="22"/>
  <c r="R114" i="22"/>
  <c r="Q114" i="22"/>
  <c r="P114" i="22"/>
  <c r="O114" i="22"/>
  <c r="N114" i="22"/>
  <c r="M114" i="22"/>
  <c r="L114" i="22"/>
  <c r="K114" i="22"/>
  <c r="J114" i="22"/>
  <c r="I114" i="22"/>
  <c r="H114" i="22"/>
  <c r="G114" i="22"/>
  <c r="F114" i="22"/>
  <c r="E114" i="22"/>
  <c r="D114" i="22"/>
  <c r="C114" i="22"/>
  <c r="B114" i="22"/>
  <c r="BA113" i="22"/>
  <c r="BB113" i="22" s="1"/>
  <c r="AZ113" i="22"/>
  <c r="AY113" i="22"/>
  <c r="AX113" i="22"/>
  <c r="AW113" i="22"/>
  <c r="AV113" i="22"/>
  <c r="AU113" i="22"/>
  <c r="AT113" i="22"/>
  <c r="AS113" i="22"/>
  <c r="AR113" i="22"/>
  <c r="AQ113" i="22"/>
  <c r="AP113" i="22"/>
  <c r="AO113" i="22"/>
  <c r="AN113" i="22"/>
  <c r="AM113" i="22"/>
  <c r="AL113" i="22"/>
  <c r="AK113" i="22"/>
  <c r="AJ113" i="22"/>
  <c r="AI113" i="22"/>
  <c r="AH113" i="22"/>
  <c r="AG113" i="22"/>
  <c r="AF113" i="22"/>
  <c r="AE113" i="22"/>
  <c r="AD113" i="22"/>
  <c r="AC113" i="22"/>
  <c r="AB113" i="22"/>
  <c r="AA113" i="22"/>
  <c r="Z113" i="22"/>
  <c r="Y113" i="22"/>
  <c r="X113" i="22"/>
  <c r="W113" i="22"/>
  <c r="V113" i="22"/>
  <c r="U113" i="22"/>
  <c r="T113" i="22"/>
  <c r="S113" i="22"/>
  <c r="R113" i="22"/>
  <c r="Q113" i="22"/>
  <c r="P113" i="22"/>
  <c r="O113" i="22"/>
  <c r="N113" i="22"/>
  <c r="M113" i="22"/>
  <c r="L113" i="22"/>
  <c r="K113" i="22"/>
  <c r="J113" i="22"/>
  <c r="I113" i="22"/>
  <c r="H113" i="22"/>
  <c r="G113" i="22"/>
  <c r="F113" i="22"/>
  <c r="E113" i="22"/>
  <c r="D113" i="22"/>
  <c r="C113" i="22"/>
  <c r="B113" i="22"/>
  <c r="BB112" i="22"/>
  <c r="BA112" i="22"/>
  <c r="AZ112" i="22"/>
  <c r="AY112" i="22"/>
  <c r="AX112" i="22"/>
  <c r="AW112" i="22"/>
  <c r="AV112" i="22"/>
  <c r="AU112" i="22"/>
  <c r="AT112" i="22"/>
  <c r="AS112" i="22"/>
  <c r="AR112" i="22"/>
  <c r="AQ112" i="22"/>
  <c r="AP112" i="22"/>
  <c r="AO112" i="22"/>
  <c r="AN112" i="22"/>
  <c r="AM112" i="22"/>
  <c r="AL112" i="22"/>
  <c r="AK112" i="22"/>
  <c r="AJ112" i="22"/>
  <c r="AI112" i="22"/>
  <c r="AH112" i="22"/>
  <c r="AG112" i="22"/>
  <c r="AF112" i="22"/>
  <c r="AE112" i="22"/>
  <c r="AD112" i="22"/>
  <c r="AC112" i="22"/>
  <c r="AB112" i="22"/>
  <c r="AA112" i="22"/>
  <c r="Z112" i="22"/>
  <c r="Y112" i="22"/>
  <c r="X112" i="22"/>
  <c r="W112" i="22"/>
  <c r="V112" i="22"/>
  <c r="U112" i="22"/>
  <c r="T112" i="22"/>
  <c r="S112" i="22"/>
  <c r="R112" i="22"/>
  <c r="Q112" i="22"/>
  <c r="P112" i="22"/>
  <c r="O112" i="22"/>
  <c r="N112" i="22"/>
  <c r="M112" i="22"/>
  <c r="L112" i="22"/>
  <c r="K112" i="22"/>
  <c r="J112" i="22"/>
  <c r="I112" i="22"/>
  <c r="H112" i="22"/>
  <c r="G112" i="22"/>
  <c r="F112" i="22"/>
  <c r="E112" i="22"/>
  <c r="D112" i="22"/>
  <c r="C112" i="22"/>
  <c r="B112" i="22"/>
  <c r="BB111" i="22"/>
  <c r="BA111" i="22"/>
  <c r="AZ111" i="22"/>
  <c r="AY111" i="22"/>
  <c r="AX111" i="22"/>
  <c r="AW111" i="22"/>
  <c r="AV111" i="22"/>
  <c r="AU111" i="22"/>
  <c r="AT111" i="22"/>
  <c r="AS111" i="22"/>
  <c r="AR111" i="22"/>
  <c r="AQ111" i="22"/>
  <c r="AP111" i="22"/>
  <c r="AO111" i="22"/>
  <c r="AN111" i="22"/>
  <c r="AM111" i="22"/>
  <c r="AL111" i="22"/>
  <c r="AK111" i="22"/>
  <c r="AJ111" i="22"/>
  <c r="AI111" i="22"/>
  <c r="AH111" i="22"/>
  <c r="AG111" i="22"/>
  <c r="AF111" i="22"/>
  <c r="AE111" i="22"/>
  <c r="AD111" i="22"/>
  <c r="AC111" i="22"/>
  <c r="AB111" i="22"/>
  <c r="AA111" i="22"/>
  <c r="Z111" i="22"/>
  <c r="Y111" i="22"/>
  <c r="X111" i="22"/>
  <c r="W111" i="22"/>
  <c r="V111" i="22"/>
  <c r="U111" i="22"/>
  <c r="T111" i="22"/>
  <c r="S111" i="22"/>
  <c r="R111" i="22"/>
  <c r="Q111" i="22"/>
  <c r="P111" i="22"/>
  <c r="O111" i="22"/>
  <c r="N111" i="22"/>
  <c r="M111" i="22"/>
  <c r="L111" i="22"/>
  <c r="K111" i="22"/>
  <c r="J111" i="22"/>
  <c r="I111" i="22"/>
  <c r="H111" i="22"/>
  <c r="G111" i="22"/>
  <c r="F111" i="22"/>
  <c r="E111" i="22"/>
  <c r="D111" i="22"/>
  <c r="C111" i="22"/>
  <c r="B111" i="22"/>
  <c r="AZ110" i="22"/>
  <c r="AY110" i="22"/>
  <c r="AX110" i="22"/>
  <c r="AW110" i="22"/>
  <c r="AV110" i="22"/>
  <c r="AU110" i="22"/>
  <c r="AT110" i="22"/>
  <c r="AS110" i="22"/>
  <c r="AR110" i="22"/>
  <c r="AQ110" i="22"/>
  <c r="AP110" i="22"/>
  <c r="AO110" i="22"/>
  <c r="AN110" i="22"/>
  <c r="AM110" i="22"/>
  <c r="AL110" i="22"/>
  <c r="AK110" i="22"/>
  <c r="AJ110" i="22"/>
  <c r="AI110" i="22"/>
  <c r="AH110" i="22"/>
  <c r="AG110" i="22"/>
  <c r="AF110" i="22"/>
  <c r="AE110" i="22"/>
  <c r="AD110" i="22"/>
  <c r="AC110" i="22"/>
  <c r="AB110" i="22"/>
  <c r="AA110" i="22"/>
  <c r="Z110" i="22"/>
  <c r="Y110" i="22"/>
  <c r="X110" i="22"/>
  <c r="W110" i="22"/>
  <c r="V110" i="22"/>
  <c r="U110" i="22"/>
  <c r="T110" i="22"/>
  <c r="S110" i="22"/>
  <c r="R110" i="22"/>
  <c r="Q110" i="22"/>
  <c r="P110" i="22"/>
  <c r="O110" i="22"/>
  <c r="N110" i="22"/>
  <c r="M110" i="22"/>
  <c r="L110" i="22"/>
  <c r="K110" i="22"/>
  <c r="J110" i="22"/>
  <c r="I110" i="22"/>
  <c r="H110" i="22"/>
  <c r="G110" i="22"/>
  <c r="F110" i="22"/>
  <c r="E110" i="22"/>
  <c r="D110" i="22"/>
  <c r="C110" i="22"/>
  <c r="B110" i="22"/>
  <c r="BA110" i="22" s="1"/>
  <c r="BB110" i="22" s="1"/>
  <c r="AZ109" i="22"/>
  <c r="AY109" i="22"/>
  <c r="AX109" i="22"/>
  <c r="AW109" i="22"/>
  <c r="AV109" i="22"/>
  <c r="AU109" i="22"/>
  <c r="AT109" i="22"/>
  <c r="AS109" i="22"/>
  <c r="AR109" i="22"/>
  <c r="AQ109" i="22"/>
  <c r="AP109" i="22"/>
  <c r="AO109" i="22"/>
  <c r="AN109" i="22"/>
  <c r="AM109" i="22"/>
  <c r="AL109" i="22"/>
  <c r="AK109" i="22"/>
  <c r="AJ109" i="22"/>
  <c r="AI109" i="22"/>
  <c r="AH109" i="22"/>
  <c r="AG109" i="22"/>
  <c r="AF109" i="22"/>
  <c r="AE109" i="22"/>
  <c r="AD109" i="22"/>
  <c r="AC109" i="22"/>
  <c r="AB109" i="22"/>
  <c r="AA109" i="22"/>
  <c r="Z109" i="22"/>
  <c r="Y109" i="22"/>
  <c r="X109" i="22"/>
  <c r="W109" i="22"/>
  <c r="V109" i="22"/>
  <c r="U109" i="22"/>
  <c r="T109" i="22"/>
  <c r="S109" i="22"/>
  <c r="R109" i="22"/>
  <c r="Q109" i="22"/>
  <c r="P109" i="22"/>
  <c r="O109" i="22"/>
  <c r="N109" i="22"/>
  <c r="M109" i="22"/>
  <c r="L109" i="22"/>
  <c r="K109" i="22"/>
  <c r="J109" i="22"/>
  <c r="I109" i="22"/>
  <c r="H109" i="22"/>
  <c r="G109" i="22"/>
  <c r="F109" i="22"/>
  <c r="E109" i="22"/>
  <c r="D109" i="22"/>
  <c r="C109" i="22"/>
  <c r="B109" i="22"/>
  <c r="BA109" i="22" s="1"/>
  <c r="BB109" i="22" s="1"/>
  <c r="AZ108" i="22"/>
  <c r="AY108" i="22"/>
  <c r="AX108" i="22"/>
  <c r="AW108" i="22"/>
  <c r="AV108" i="22"/>
  <c r="AU108" i="22"/>
  <c r="AT108" i="22"/>
  <c r="AS108" i="22"/>
  <c r="AR108" i="22"/>
  <c r="AQ108" i="22"/>
  <c r="AP108" i="22"/>
  <c r="AO108" i="22"/>
  <c r="AN108" i="22"/>
  <c r="AM108" i="22"/>
  <c r="AL108" i="22"/>
  <c r="AK108" i="22"/>
  <c r="AJ108" i="22"/>
  <c r="AI108" i="22"/>
  <c r="AH108" i="22"/>
  <c r="AG108" i="22"/>
  <c r="AF108" i="22"/>
  <c r="AE108" i="22"/>
  <c r="AD108" i="22"/>
  <c r="AC108" i="22"/>
  <c r="AB108" i="22"/>
  <c r="AA108" i="22"/>
  <c r="Z108" i="22"/>
  <c r="Y108" i="22"/>
  <c r="X108" i="22"/>
  <c r="W108" i="22"/>
  <c r="V108" i="22"/>
  <c r="U108" i="22"/>
  <c r="T108" i="22"/>
  <c r="S108" i="22"/>
  <c r="R108" i="22"/>
  <c r="Q108" i="22"/>
  <c r="P108" i="22"/>
  <c r="O108" i="22"/>
  <c r="N108" i="22"/>
  <c r="M108" i="22"/>
  <c r="L108" i="22"/>
  <c r="K108" i="22"/>
  <c r="J108" i="22"/>
  <c r="I108" i="22"/>
  <c r="H108" i="22"/>
  <c r="G108" i="22"/>
  <c r="F108" i="22"/>
  <c r="E108" i="22"/>
  <c r="D108" i="22"/>
  <c r="C108" i="22"/>
  <c r="B108" i="22"/>
  <c r="BA108" i="22" s="1"/>
  <c r="BB108" i="22" s="1"/>
  <c r="BA107" i="22"/>
  <c r="BB107" i="22" s="1"/>
  <c r="AZ107" i="22"/>
  <c r="AY107" i="22"/>
  <c r="AX107" i="22"/>
  <c r="AW107" i="22"/>
  <c r="AV107" i="22"/>
  <c r="AU107" i="22"/>
  <c r="AT107" i="22"/>
  <c r="AS107" i="22"/>
  <c r="AR107" i="22"/>
  <c r="AQ107" i="22"/>
  <c r="AP107" i="22"/>
  <c r="AO107" i="22"/>
  <c r="AN107" i="22"/>
  <c r="AM107" i="22"/>
  <c r="AL107" i="22"/>
  <c r="AK107" i="22"/>
  <c r="AJ107" i="22"/>
  <c r="AI107" i="22"/>
  <c r="AH107" i="22"/>
  <c r="AG107" i="22"/>
  <c r="AF107" i="22"/>
  <c r="AE107" i="22"/>
  <c r="AD107" i="22"/>
  <c r="AC107" i="22"/>
  <c r="AB107" i="22"/>
  <c r="AA107" i="22"/>
  <c r="Z107" i="22"/>
  <c r="Y107" i="22"/>
  <c r="X107" i="22"/>
  <c r="W107" i="22"/>
  <c r="V107" i="22"/>
  <c r="U107" i="22"/>
  <c r="T107" i="22"/>
  <c r="S107" i="22"/>
  <c r="R107" i="22"/>
  <c r="Q107" i="22"/>
  <c r="P107" i="22"/>
  <c r="O107" i="22"/>
  <c r="N107" i="22"/>
  <c r="M107" i="22"/>
  <c r="L107" i="22"/>
  <c r="K107" i="22"/>
  <c r="J107" i="22"/>
  <c r="I107" i="22"/>
  <c r="H107" i="22"/>
  <c r="G107" i="22"/>
  <c r="F107" i="22"/>
  <c r="E107" i="22"/>
  <c r="D107" i="22"/>
  <c r="C107" i="22"/>
  <c r="B107" i="22"/>
  <c r="BA106" i="22"/>
  <c r="BB106" i="22" s="1"/>
  <c r="AZ106" i="22"/>
  <c r="AY106" i="22"/>
  <c r="AX106" i="22"/>
  <c r="AW106" i="22"/>
  <c r="AV106" i="22"/>
  <c r="AU106" i="22"/>
  <c r="AT106" i="22"/>
  <c r="AS106" i="22"/>
  <c r="AR106" i="22"/>
  <c r="AQ106" i="22"/>
  <c r="AP106" i="22"/>
  <c r="AO106" i="22"/>
  <c r="AN106" i="22"/>
  <c r="AM106" i="22"/>
  <c r="AL106" i="22"/>
  <c r="AK106" i="22"/>
  <c r="AJ106" i="22"/>
  <c r="AI106" i="22"/>
  <c r="AH106" i="22"/>
  <c r="AG106" i="22"/>
  <c r="AF106" i="22"/>
  <c r="AE106" i="22"/>
  <c r="AD106" i="22"/>
  <c r="AC106" i="22"/>
  <c r="AB106" i="22"/>
  <c r="AA106" i="22"/>
  <c r="Z106" i="22"/>
  <c r="Y106" i="22"/>
  <c r="X106" i="22"/>
  <c r="W106" i="22"/>
  <c r="V106" i="22"/>
  <c r="U106" i="22"/>
  <c r="T106" i="22"/>
  <c r="S106" i="22"/>
  <c r="R106" i="22"/>
  <c r="Q106" i="22"/>
  <c r="P106" i="22"/>
  <c r="O106" i="22"/>
  <c r="N106" i="22"/>
  <c r="M106" i="22"/>
  <c r="L106" i="22"/>
  <c r="K106" i="22"/>
  <c r="J106" i="22"/>
  <c r="I106" i="22"/>
  <c r="H106" i="22"/>
  <c r="G106" i="22"/>
  <c r="F106" i="22"/>
  <c r="E106" i="22"/>
  <c r="D106" i="22"/>
  <c r="C106" i="22"/>
  <c r="B106" i="22"/>
  <c r="AZ105" i="22"/>
  <c r="AY105" i="22"/>
  <c r="AX105" i="22"/>
  <c r="AW105" i="22"/>
  <c r="AV105" i="22"/>
  <c r="AU105" i="22"/>
  <c r="AT105" i="22"/>
  <c r="AS105" i="22"/>
  <c r="AR105" i="22"/>
  <c r="AQ105" i="22"/>
  <c r="AP105" i="22"/>
  <c r="AO105" i="22"/>
  <c r="AN105" i="22"/>
  <c r="AM105" i="22"/>
  <c r="AL105" i="22"/>
  <c r="AK105" i="22"/>
  <c r="AJ105" i="22"/>
  <c r="AI105" i="22"/>
  <c r="AH105" i="22"/>
  <c r="AG105" i="22"/>
  <c r="AF105" i="22"/>
  <c r="AE105" i="22"/>
  <c r="AD105" i="22"/>
  <c r="AC105" i="22"/>
  <c r="AB105" i="22"/>
  <c r="AA105" i="22"/>
  <c r="Z105" i="22"/>
  <c r="Y105" i="22"/>
  <c r="X105" i="22"/>
  <c r="W105" i="22"/>
  <c r="V105" i="22"/>
  <c r="U105" i="22"/>
  <c r="T105" i="22"/>
  <c r="S105" i="22"/>
  <c r="R105" i="22"/>
  <c r="Q105" i="22"/>
  <c r="P105" i="22"/>
  <c r="O105" i="22"/>
  <c r="N105" i="22"/>
  <c r="M105" i="22"/>
  <c r="L105" i="22"/>
  <c r="K105" i="22"/>
  <c r="J105" i="22"/>
  <c r="I105" i="22"/>
  <c r="H105" i="22"/>
  <c r="G105" i="22"/>
  <c r="F105" i="22"/>
  <c r="E105" i="22"/>
  <c r="D105" i="22"/>
  <c r="C105" i="22"/>
  <c r="B105" i="22"/>
  <c r="BA105" i="22" s="1"/>
  <c r="BB105" i="22" s="1"/>
  <c r="AZ104" i="22"/>
  <c r="AY104" i="22"/>
  <c r="AX104" i="22"/>
  <c r="AW104" i="22"/>
  <c r="AV104" i="22"/>
  <c r="AU104" i="22"/>
  <c r="AT104" i="22"/>
  <c r="AS104" i="22"/>
  <c r="AR104" i="22"/>
  <c r="AQ104" i="22"/>
  <c r="AP104" i="22"/>
  <c r="AO104" i="22"/>
  <c r="AN104" i="22"/>
  <c r="AM104" i="22"/>
  <c r="AL104" i="22"/>
  <c r="AK104" i="22"/>
  <c r="AJ104" i="22"/>
  <c r="AI104" i="22"/>
  <c r="AH104" i="22"/>
  <c r="AG104" i="22"/>
  <c r="AF104" i="22"/>
  <c r="AE104" i="22"/>
  <c r="AD104" i="22"/>
  <c r="AC104" i="22"/>
  <c r="AB104" i="22"/>
  <c r="AA104" i="22"/>
  <c r="Z104" i="22"/>
  <c r="Y104" i="22"/>
  <c r="X104" i="22"/>
  <c r="W104" i="22"/>
  <c r="V104" i="22"/>
  <c r="U104" i="22"/>
  <c r="T104" i="22"/>
  <c r="S104" i="22"/>
  <c r="R104" i="22"/>
  <c r="Q104" i="22"/>
  <c r="P104" i="22"/>
  <c r="O104" i="22"/>
  <c r="N104" i="22"/>
  <c r="M104" i="22"/>
  <c r="L104" i="22"/>
  <c r="K104" i="22"/>
  <c r="J104" i="22"/>
  <c r="I104" i="22"/>
  <c r="H104" i="22"/>
  <c r="G104" i="22"/>
  <c r="F104" i="22"/>
  <c r="E104" i="22"/>
  <c r="D104" i="22"/>
  <c r="C104" i="22"/>
  <c r="B104" i="22"/>
  <c r="BA104" i="22" s="1"/>
  <c r="BB104" i="22" s="1"/>
  <c r="BA103" i="22"/>
  <c r="BB103" i="22" s="1"/>
  <c r="AZ103" i="22"/>
  <c r="AY103" i="22"/>
  <c r="AX103" i="22"/>
  <c r="AW103" i="22"/>
  <c r="AV103" i="22"/>
  <c r="AU103" i="22"/>
  <c r="AT103" i="22"/>
  <c r="AS103" i="22"/>
  <c r="AR103" i="22"/>
  <c r="AQ103" i="22"/>
  <c r="AP103" i="22"/>
  <c r="AO103" i="22"/>
  <c r="AN103" i="22"/>
  <c r="AM103" i="22"/>
  <c r="AL103" i="22"/>
  <c r="AK103" i="22"/>
  <c r="AJ103" i="22"/>
  <c r="AI103" i="22"/>
  <c r="AH103" i="22"/>
  <c r="AG103" i="22"/>
  <c r="AF103" i="22"/>
  <c r="AE103" i="22"/>
  <c r="AD103" i="22"/>
  <c r="AC103" i="22"/>
  <c r="AB103" i="22"/>
  <c r="AA103" i="22"/>
  <c r="Z103" i="22"/>
  <c r="Y103" i="22"/>
  <c r="X103" i="22"/>
  <c r="W103" i="22"/>
  <c r="V103" i="22"/>
  <c r="U103" i="22"/>
  <c r="T103" i="22"/>
  <c r="S103" i="22"/>
  <c r="R103" i="22"/>
  <c r="Q103" i="22"/>
  <c r="P103" i="22"/>
  <c r="O103" i="22"/>
  <c r="N103" i="22"/>
  <c r="M103" i="22"/>
  <c r="L103" i="22"/>
  <c r="K103" i="22"/>
  <c r="J103" i="22"/>
  <c r="I103" i="22"/>
  <c r="H103" i="22"/>
  <c r="G103" i="22"/>
  <c r="F103" i="22"/>
  <c r="E103" i="22"/>
  <c r="D103" i="22"/>
  <c r="C103" i="22"/>
  <c r="B103" i="22"/>
  <c r="BA102" i="22"/>
  <c r="BB102" i="22" s="1"/>
  <c r="AZ102" i="22"/>
  <c r="AY102" i="22"/>
  <c r="AX102" i="22"/>
  <c r="AW102" i="22"/>
  <c r="AV102" i="22"/>
  <c r="AU102" i="22"/>
  <c r="AT102" i="22"/>
  <c r="AS102" i="22"/>
  <c r="AR102" i="22"/>
  <c r="AQ102" i="22"/>
  <c r="AP102" i="22"/>
  <c r="AO102" i="22"/>
  <c r="AN102" i="22"/>
  <c r="AM102" i="22"/>
  <c r="AL102" i="22"/>
  <c r="AK102" i="22"/>
  <c r="AJ102" i="22"/>
  <c r="AI102" i="22"/>
  <c r="AH102" i="22"/>
  <c r="AG102" i="22"/>
  <c r="AF102" i="22"/>
  <c r="AE102" i="22"/>
  <c r="AD102" i="22"/>
  <c r="AC102" i="22"/>
  <c r="AB102" i="22"/>
  <c r="AA102" i="22"/>
  <c r="Z102" i="22"/>
  <c r="Y102" i="22"/>
  <c r="X102" i="22"/>
  <c r="W102" i="22"/>
  <c r="V102" i="22"/>
  <c r="U102" i="22"/>
  <c r="T102" i="22"/>
  <c r="S102" i="22"/>
  <c r="R102" i="22"/>
  <c r="Q102" i="22"/>
  <c r="P102" i="22"/>
  <c r="O102" i="22"/>
  <c r="N102" i="22"/>
  <c r="M102" i="22"/>
  <c r="L102" i="22"/>
  <c r="K102" i="22"/>
  <c r="J102" i="22"/>
  <c r="I102" i="22"/>
  <c r="H102" i="22"/>
  <c r="G102" i="22"/>
  <c r="F102" i="22"/>
  <c r="E102" i="22"/>
  <c r="D102" i="22"/>
  <c r="C102" i="22"/>
  <c r="B102" i="22"/>
  <c r="AZ101" i="22"/>
  <c r="AY101" i="22"/>
  <c r="AX101" i="22"/>
  <c r="AW101" i="22"/>
  <c r="AV101" i="22"/>
  <c r="AU101" i="22"/>
  <c r="AT101" i="22"/>
  <c r="AS101" i="22"/>
  <c r="AR101" i="22"/>
  <c r="AQ101" i="22"/>
  <c r="AP101" i="22"/>
  <c r="AO101" i="22"/>
  <c r="AN101" i="22"/>
  <c r="AM101" i="22"/>
  <c r="AL101" i="22"/>
  <c r="AK101" i="22"/>
  <c r="AJ101" i="22"/>
  <c r="AI101" i="22"/>
  <c r="AH101" i="22"/>
  <c r="AG101" i="22"/>
  <c r="AF101" i="22"/>
  <c r="AE101" i="22"/>
  <c r="AD101" i="22"/>
  <c r="AC101" i="22"/>
  <c r="AB101" i="22"/>
  <c r="AA101" i="22"/>
  <c r="Z101" i="22"/>
  <c r="Y101" i="22"/>
  <c r="X101" i="22"/>
  <c r="W101" i="22"/>
  <c r="V101" i="22"/>
  <c r="U101" i="22"/>
  <c r="T101" i="22"/>
  <c r="S101" i="22"/>
  <c r="R101" i="22"/>
  <c r="Q101" i="22"/>
  <c r="P101" i="22"/>
  <c r="O101" i="22"/>
  <c r="N101" i="22"/>
  <c r="M101" i="22"/>
  <c r="L101" i="22"/>
  <c r="K101" i="22"/>
  <c r="J101" i="22"/>
  <c r="I101" i="22"/>
  <c r="H101" i="22"/>
  <c r="G101" i="22"/>
  <c r="F101" i="22"/>
  <c r="E101" i="22"/>
  <c r="D101" i="22"/>
  <c r="C101" i="22"/>
  <c r="B101" i="22"/>
  <c r="BA101" i="22" s="1"/>
  <c r="BB101" i="22" s="1"/>
  <c r="BB100" i="22"/>
  <c r="BA100" i="22"/>
  <c r="AZ100" i="22"/>
  <c r="AY100" i="22"/>
  <c r="AX100" i="22"/>
  <c r="AW100" i="22"/>
  <c r="AV100" i="22"/>
  <c r="AU100" i="22"/>
  <c r="AT100" i="22"/>
  <c r="AS100" i="22"/>
  <c r="AR100" i="22"/>
  <c r="AQ100" i="22"/>
  <c r="AP100" i="22"/>
  <c r="AO100" i="22"/>
  <c r="AN100" i="22"/>
  <c r="AM100" i="22"/>
  <c r="AL100" i="22"/>
  <c r="AK100" i="22"/>
  <c r="AJ100" i="22"/>
  <c r="AI100" i="22"/>
  <c r="AH100" i="22"/>
  <c r="AG100" i="22"/>
  <c r="AF100" i="22"/>
  <c r="AE100" i="22"/>
  <c r="AD100" i="22"/>
  <c r="AC100" i="22"/>
  <c r="AB100" i="22"/>
  <c r="AA100" i="22"/>
  <c r="Z100" i="22"/>
  <c r="Y100" i="22"/>
  <c r="X100" i="22"/>
  <c r="W100" i="22"/>
  <c r="V100" i="22"/>
  <c r="U100" i="22"/>
  <c r="T100" i="22"/>
  <c r="S100" i="22"/>
  <c r="R100" i="22"/>
  <c r="Q100" i="22"/>
  <c r="P100" i="22"/>
  <c r="O100" i="22"/>
  <c r="N100" i="22"/>
  <c r="M100" i="22"/>
  <c r="L100" i="22"/>
  <c r="K100" i="22"/>
  <c r="J100" i="22"/>
  <c r="I100" i="22"/>
  <c r="H100" i="22"/>
  <c r="G100" i="22"/>
  <c r="F100" i="22"/>
  <c r="E100" i="22"/>
  <c r="D100" i="22"/>
  <c r="C100" i="22"/>
  <c r="B100" i="22"/>
  <c r="AZ99" i="22"/>
  <c r="AY99" i="22"/>
  <c r="AX99" i="22"/>
  <c r="AW99" i="22"/>
  <c r="AV99" i="22"/>
  <c r="AU99" i="22"/>
  <c r="AT99" i="22"/>
  <c r="AS99" i="22"/>
  <c r="AR99" i="22"/>
  <c r="AQ99" i="22"/>
  <c r="AP99" i="22"/>
  <c r="AO99" i="22"/>
  <c r="AN99" i="22"/>
  <c r="AM99" i="22"/>
  <c r="AL99" i="22"/>
  <c r="AK99" i="22"/>
  <c r="AJ99" i="22"/>
  <c r="AI99" i="22"/>
  <c r="AH99" i="22"/>
  <c r="AG99" i="22"/>
  <c r="AF99" i="22"/>
  <c r="AE99" i="22"/>
  <c r="AD99" i="22"/>
  <c r="AC99" i="22"/>
  <c r="AB99" i="22"/>
  <c r="AA99" i="22"/>
  <c r="Z99" i="22"/>
  <c r="Y99" i="22"/>
  <c r="X99" i="22"/>
  <c r="W99" i="22"/>
  <c r="V99" i="22"/>
  <c r="U99" i="22"/>
  <c r="T99" i="22"/>
  <c r="S99" i="22"/>
  <c r="R99" i="22"/>
  <c r="Q99" i="22"/>
  <c r="P99" i="22"/>
  <c r="O99" i="22"/>
  <c r="N99" i="22"/>
  <c r="M99" i="22"/>
  <c r="L99" i="22"/>
  <c r="K99" i="22"/>
  <c r="J99" i="22"/>
  <c r="I99" i="22"/>
  <c r="H99" i="22"/>
  <c r="G99" i="22"/>
  <c r="F99" i="22"/>
  <c r="E99" i="22"/>
  <c r="D99" i="22"/>
  <c r="C99" i="22"/>
  <c r="B99" i="22"/>
  <c r="BA99" i="22" s="1"/>
  <c r="BB99" i="22" s="1"/>
  <c r="BB98" i="22"/>
  <c r="AZ98" i="22"/>
  <c r="AY98" i="22"/>
  <c r="AX98" i="22"/>
  <c r="AW98" i="22"/>
  <c r="AV98" i="22"/>
  <c r="AU98" i="22"/>
  <c r="AT98" i="22"/>
  <c r="AS98" i="22"/>
  <c r="AR98" i="22"/>
  <c r="AQ98" i="22"/>
  <c r="AP98" i="22"/>
  <c r="AO98" i="22"/>
  <c r="AN98" i="22"/>
  <c r="AM98" i="22"/>
  <c r="AL98" i="22"/>
  <c r="AK98" i="22"/>
  <c r="AJ98" i="22"/>
  <c r="AI98" i="22"/>
  <c r="AH98" i="22"/>
  <c r="AG98" i="22"/>
  <c r="AF98" i="22"/>
  <c r="AE98" i="22"/>
  <c r="AD98" i="22"/>
  <c r="AC98" i="22"/>
  <c r="AB98" i="22"/>
  <c r="AA98" i="22"/>
  <c r="Z98" i="22"/>
  <c r="Y98" i="22"/>
  <c r="X98" i="22"/>
  <c r="W98" i="22"/>
  <c r="V98" i="22"/>
  <c r="U98" i="22"/>
  <c r="T98" i="22"/>
  <c r="S98" i="22"/>
  <c r="R98" i="22"/>
  <c r="Q98" i="22"/>
  <c r="P98" i="22"/>
  <c r="O98" i="22"/>
  <c r="N98" i="22"/>
  <c r="M98" i="22"/>
  <c r="L98" i="22"/>
  <c r="K98" i="22"/>
  <c r="J98" i="22"/>
  <c r="I98" i="22"/>
  <c r="H98" i="22"/>
  <c r="G98" i="22"/>
  <c r="F98" i="22"/>
  <c r="E98" i="22"/>
  <c r="D98" i="22"/>
  <c r="C98" i="22"/>
  <c r="B98" i="22"/>
  <c r="BA98" i="22" s="1"/>
  <c r="BA97" i="22"/>
  <c r="BB97" i="22" s="1"/>
  <c r="AZ97" i="22"/>
  <c r="AY97" i="22"/>
  <c r="AX97" i="22"/>
  <c r="AW97" i="22"/>
  <c r="AV97" i="22"/>
  <c r="AU97" i="22"/>
  <c r="AT97" i="22"/>
  <c r="AS97" i="22"/>
  <c r="AR97" i="22"/>
  <c r="AQ97" i="22"/>
  <c r="AP97" i="22"/>
  <c r="AO97" i="22"/>
  <c r="AN97" i="22"/>
  <c r="AM97" i="22"/>
  <c r="AL97" i="22"/>
  <c r="AK97" i="22"/>
  <c r="AJ97" i="22"/>
  <c r="AI97" i="22"/>
  <c r="AH97" i="22"/>
  <c r="AG97" i="22"/>
  <c r="AF97" i="22"/>
  <c r="AE97" i="22"/>
  <c r="AD97" i="22"/>
  <c r="AC97" i="22"/>
  <c r="AB97" i="22"/>
  <c r="AA97" i="22"/>
  <c r="Z97" i="22"/>
  <c r="Y97" i="22"/>
  <c r="X97" i="22"/>
  <c r="W97" i="22"/>
  <c r="V97" i="22"/>
  <c r="U97" i="22"/>
  <c r="T97" i="22"/>
  <c r="S97" i="22"/>
  <c r="R97" i="22"/>
  <c r="Q97" i="22"/>
  <c r="P97" i="22"/>
  <c r="O97" i="22"/>
  <c r="N97" i="22"/>
  <c r="M97" i="22"/>
  <c r="L97" i="22"/>
  <c r="K97" i="22"/>
  <c r="J97" i="22"/>
  <c r="I97" i="22"/>
  <c r="H97" i="22"/>
  <c r="G97" i="22"/>
  <c r="F97" i="22"/>
  <c r="E97" i="22"/>
  <c r="D97" i="22"/>
  <c r="C97" i="22"/>
  <c r="B97" i="22"/>
  <c r="AZ96" i="22"/>
  <c r="AY96" i="22"/>
  <c r="AX96" i="22"/>
  <c r="AW96" i="22"/>
  <c r="AV96" i="22"/>
  <c r="AU96" i="22"/>
  <c r="AT96" i="22"/>
  <c r="AS96" i="22"/>
  <c r="AR96" i="22"/>
  <c r="AQ96" i="22"/>
  <c r="AP96" i="22"/>
  <c r="AO96" i="22"/>
  <c r="AN96" i="22"/>
  <c r="AM96" i="22"/>
  <c r="AL96" i="22"/>
  <c r="AK96" i="22"/>
  <c r="AJ96" i="22"/>
  <c r="AI96" i="22"/>
  <c r="AH96" i="22"/>
  <c r="AG96" i="22"/>
  <c r="AF96" i="22"/>
  <c r="AE96" i="22"/>
  <c r="AD96" i="22"/>
  <c r="AC96" i="22"/>
  <c r="AB96" i="22"/>
  <c r="AA96" i="22"/>
  <c r="Z96" i="22"/>
  <c r="Y96" i="22"/>
  <c r="X96" i="22"/>
  <c r="W96" i="22"/>
  <c r="V96" i="22"/>
  <c r="U96" i="22"/>
  <c r="T96" i="22"/>
  <c r="S96" i="22"/>
  <c r="R96" i="22"/>
  <c r="Q96" i="22"/>
  <c r="P96" i="22"/>
  <c r="O96" i="22"/>
  <c r="N96" i="22"/>
  <c r="M96" i="22"/>
  <c r="L96" i="22"/>
  <c r="K96" i="22"/>
  <c r="J96" i="22"/>
  <c r="I96" i="22"/>
  <c r="H96" i="22"/>
  <c r="G96" i="22"/>
  <c r="F96" i="22"/>
  <c r="E96" i="22"/>
  <c r="D96" i="22"/>
  <c r="C96" i="22"/>
  <c r="B96" i="22"/>
  <c r="BA96" i="22" s="1"/>
  <c r="BB96" i="22" s="1"/>
  <c r="BA95" i="22"/>
  <c r="BB95" i="22" s="1"/>
  <c r="AZ95" i="22"/>
  <c r="AY95" i="22"/>
  <c r="AX95" i="22"/>
  <c r="AW95" i="22"/>
  <c r="AV95" i="22"/>
  <c r="AU95" i="22"/>
  <c r="AT95" i="22"/>
  <c r="AS95" i="22"/>
  <c r="AR95" i="22"/>
  <c r="AQ95" i="22"/>
  <c r="AP95" i="22"/>
  <c r="AO95" i="22"/>
  <c r="AN95" i="22"/>
  <c r="AM95" i="22"/>
  <c r="AL95" i="22"/>
  <c r="AK95" i="22"/>
  <c r="AJ95" i="22"/>
  <c r="AI95" i="22"/>
  <c r="AH95" i="22"/>
  <c r="AG95" i="22"/>
  <c r="AF95" i="22"/>
  <c r="AE95" i="22"/>
  <c r="AD95" i="22"/>
  <c r="AC95" i="22"/>
  <c r="AB95" i="22"/>
  <c r="AA95" i="22"/>
  <c r="Z95" i="22"/>
  <c r="Y95" i="22"/>
  <c r="X95" i="22"/>
  <c r="W95" i="22"/>
  <c r="V95" i="22"/>
  <c r="U95" i="22"/>
  <c r="T95" i="22"/>
  <c r="S95" i="22"/>
  <c r="R95" i="22"/>
  <c r="Q95" i="22"/>
  <c r="P95" i="22"/>
  <c r="O95" i="22"/>
  <c r="N95" i="22"/>
  <c r="M95" i="22"/>
  <c r="L95" i="22"/>
  <c r="K95" i="22"/>
  <c r="J95" i="22"/>
  <c r="I95" i="22"/>
  <c r="H95" i="22"/>
  <c r="G95" i="22"/>
  <c r="F95" i="22"/>
  <c r="E95" i="22"/>
  <c r="D95" i="22"/>
  <c r="C95" i="22"/>
  <c r="B95" i="22"/>
  <c r="AZ94" i="22"/>
  <c r="AY94" i="22"/>
  <c r="AX94" i="22"/>
  <c r="AW94" i="22"/>
  <c r="AV94" i="22"/>
  <c r="AU94" i="22"/>
  <c r="AT94" i="22"/>
  <c r="AS94" i="22"/>
  <c r="AR94" i="22"/>
  <c r="AQ94" i="22"/>
  <c r="AP94" i="22"/>
  <c r="AO94" i="22"/>
  <c r="AN94" i="22"/>
  <c r="AM94" i="22"/>
  <c r="AL94" i="22"/>
  <c r="AK94" i="22"/>
  <c r="AJ94" i="22"/>
  <c r="AI94" i="22"/>
  <c r="AH94" i="22"/>
  <c r="AG94" i="22"/>
  <c r="AF94" i="22"/>
  <c r="AE94" i="22"/>
  <c r="AD94" i="22"/>
  <c r="AC94" i="22"/>
  <c r="AB94" i="22"/>
  <c r="AA94" i="22"/>
  <c r="Z94" i="22"/>
  <c r="Y94" i="22"/>
  <c r="X94" i="22"/>
  <c r="W94" i="22"/>
  <c r="V94" i="22"/>
  <c r="U94" i="22"/>
  <c r="T94" i="22"/>
  <c r="S94" i="22"/>
  <c r="R94" i="22"/>
  <c r="Q94" i="22"/>
  <c r="P94" i="22"/>
  <c r="O94" i="22"/>
  <c r="N94" i="22"/>
  <c r="M94" i="22"/>
  <c r="L94" i="22"/>
  <c r="K94" i="22"/>
  <c r="J94" i="22"/>
  <c r="I94" i="22"/>
  <c r="H94" i="22"/>
  <c r="G94" i="22"/>
  <c r="F94" i="22"/>
  <c r="E94" i="22"/>
  <c r="D94" i="22"/>
  <c r="C94" i="22"/>
  <c r="B94" i="22"/>
  <c r="BA94" i="22" s="1"/>
  <c r="BB94" i="22" s="1"/>
  <c r="AZ93" i="22"/>
  <c r="AY93" i="22"/>
  <c r="AX93" i="22"/>
  <c r="AW93" i="22"/>
  <c r="AV93" i="22"/>
  <c r="AU93" i="22"/>
  <c r="AT93" i="22"/>
  <c r="AS93" i="22"/>
  <c r="AR93" i="22"/>
  <c r="AQ93" i="22"/>
  <c r="AP93" i="22"/>
  <c r="AO93" i="22"/>
  <c r="AN93" i="22"/>
  <c r="AM93" i="22"/>
  <c r="AL93" i="22"/>
  <c r="AK93" i="22"/>
  <c r="AJ93" i="22"/>
  <c r="AI93" i="22"/>
  <c r="AH93" i="22"/>
  <c r="AG93" i="22"/>
  <c r="AF93" i="22"/>
  <c r="AE93" i="22"/>
  <c r="AD93" i="22"/>
  <c r="AC93" i="22"/>
  <c r="AB93" i="22"/>
  <c r="AA93" i="22"/>
  <c r="Z93" i="22"/>
  <c r="Y93" i="22"/>
  <c r="X93" i="22"/>
  <c r="W93" i="22"/>
  <c r="V93" i="22"/>
  <c r="U93" i="22"/>
  <c r="T93" i="22"/>
  <c r="S93" i="22"/>
  <c r="R93" i="22"/>
  <c r="Q93" i="22"/>
  <c r="P93" i="22"/>
  <c r="O93" i="22"/>
  <c r="N93" i="22"/>
  <c r="M93" i="22"/>
  <c r="L93" i="22"/>
  <c r="K93" i="22"/>
  <c r="J93" i="22"/>
  <c r="I93" i="22"/>
  <c r="H93" i="22"/>
  <c r="G93" i="22"/>
  <c r="F93" i="22"/>
  <c r="E93" i="22"/>
  <c r="D93" i="22"/>
  <c r="C93" i="22"/>
  <c r="B93" i="22"/>
  <c r="BA93" i="22" s="1"/>
  <c r="BB93" i="22" s="1"/>
  <c r="BB92" i="22"/>
  <c r="BA92" i="22"/>
  <c r="AZ92" i="22"/>
  <c r="AY92" i="22"/>
  <c r="AX92" i="22"/>
  <c r="AW92" i="22"/>
  <c r="AV92" i="22"/>
  <c r="AU92" i="22"/>
  <c r="AT92" i="22"/>
  <c r="AS92" i="22"/>
  <c r="AR92" i="22"/>
  <c r="AQ92" i="22"/>
  <c r="AP92" i="22"/>
  <c r="AO92" i="22"/>
  <c r="AN92" i="22"/>
  <c r="AM92" i="22"/>
  <c r="AL92" i="22"/>
  <c r="AK92" i="22"/>
  <c r="AJ92" i="22"/>
  <c r="AI92" i="22"/>
  <c r="AH92" i="22"/>
  <c r="AG92" i="22"/>
  <c r="AF92" i="22"/>
  <c r="AE92" i="22"/>
  <c r="AD92" i="22"/>
  <c r="AC92" i="22"/>
  <c r="AB92" i="22"/>
  <c r="AA92" i="22"/>
  <c r="Z92" i="22"/>
  <c r="Y92" i="22"/>
  <c r="X92" i="22"/>
  <c r="W92" i="22"/>
  <c r="V92" i="22"/>
  <c r="U92" i="22"/>
  <c r="T92" i="22"/>
  <c r="S92" i="22"/>
  <c r="R92" i="22"/>
  <c r="Q92" i="22"/>
  <c r="P92" i="22"/>
  <c r="O92" i="22"/>
  <c r="N92" i="22"/>
  <c r="M92" i="22"/>
  <c r="L92" i="22"/>
  <c r="K92" i="22"/>
  <c r="J92" i="22"/>
  <c r="I92" i="22"/>
  <c r="H92" i="22"/>
  <c r="G92" i="22"/>
  <c r="F92" i="22"/>
  <c r="E92" i="22"/>
  <c r="D92" i="22"/>
  <c r="C92" i="22"/>
  <c r="B92" i="22"/>
  <c r="BA91" i="22"/>
  <c r="BB91" i="22" s="1"/>
  <c r="AZ91" i="22"/>
  <c r="AY91" i="22"/>
  <c r="AX91" i="22"/>
  <c r="AW91" i="22"/>
  <c r="AV91" i="22"/>
  <c r="AU91" i="22"/>
  <c r="AT91" i="22"/>
  <c r="AS91" i="22"/>
  <c r="AR91" i="22"/>
  <c r="AQ91" i="22"/>
  <c r="AP91" i="22"/>
  <c r="AO91" i="22"/>
  <c r="AN91" i="22"/>
  <c r="AM91" i="22"/>
  <c r="AL91" i="22"/>
  <c r="AK91" i="22"/>
  <c r="AJ91" i="22"/>
  <c r="AI91" i="22"/>
  <c r="AH91" i="22"/>
  <c r="AG91" i="22"/>
  <c r="AF91" i="22"/>
  <c r="AE91" i="22"/>
  <c r="AD91" i="22"/>
  <c r="AC91" i="22"/>
  <c r="AB91" i="22"/>
  <c r="AA91" i="22"/>
  <c r="Z91" i="22"/>
  <c r="Y91" i="22"/>
  <c r="X91" i="22"/>
  <c r="W91" i="22"/>
  <c r="V91" i="22"/>
  <c r="U91" i="22"/>
  <c r="T91" i="22"/>
  <c r="S91" i="22"/>
  <c r="R91" i="22"/>
  <c r="Q91" i="22"/>
  <c r="P91" i="22"/>
  <c r="O91" i="22"/>
  <c r="N91" i="22"/>
  <c r="M91" i="22"/>
  <c r="L91" i="22"/>
  <c r="K91" i="22"/>
  <c r="J91" i="22"/>
  <c r="I91" i="22"/>
  <c r="H91" i="22"/>
  <c r="G91" i="22"/>
  <c r="F91" i="22"/>
  <c r="E91" i="22"/>
  <c r="D91" i="22"/>
  <c r="C91" i="22"/>
  <c r="B91" i="22"/>
  <c r="BB90" i="22"/>
  <c r="BA90" i="22"/>
  <c r="AZ90" i="22"/>
  <c r="AY90" i="22"/>
  <c r="AX90" i="22"/>
  <c r="AW90" i="22"/>
  <c r="AV90" i="22"/>
  <c r="AU90" i="22"/>
  <c r="AT90" i="22"/>
  <c r="AS90" i="22"/>
  <c r="AR90" i="22"/>
  <c r="AQ90" i="22"/>
  <c r="AP90" i="22"/>
  <c r="AO90" i="22"/>
  <c r="AN90" i="22"/>
  <c r="AM90" i="22"/>
  <c r="AL90" i="22"/>
  <c r="AK90" i="22"/>
  <c r="AJ90" i="22"/>
  <c r="AI90" i="22"/>
  <c r="AH90" i="22"/>
  <c r="AG90" i="22"/>
  <c r="AF90" i="22"/>
  <c r="AE90" i="22"/>
  <c r="AD90" i="22"/>
  <c r="AC90" i="22"/>
  <c r="AB90" i="22"/>
  <c r="AA90" i="22"/>
  <c r="Z90" i="22"/>
  <c r="Y90" i="22"/>
  <c r="X90" i="22"/>
  <c r="W90" i="22"/>
  <c r="V90" i="22"/>
  <c r="U90" i="22"/>
  <c r="T90" i="22"/>
  <c r="S90" i="22"/>
  <c r="R90" i="22"/>
  <c r="Q90" i="22"/>
  <c r="P90" i="22"/>
  <c r="O90" i="22"/>
  <c r="N90" i="22"/>
  <c r="M90" i="22"/>
  <c r="L90" i="22"/>
  <c r="K90" i="22"/>
  <c r="J90" i="22"/>
  <c r="I90" i="22"/>
  <c r="H90" i="22"/>
  <c r="G90" i="22"/>
  <c r="F90" i="22"/>
  <c r="E90" i="22"/>
  <c r="D90" i="22"/>
  <c r="C90" i="22"/>
  <c r="B90" i="22"/>
  <c r="BB89" i="22"/>
  <c r="BA89" i="22"/>
  <c r="AZ89" i="22"/>
  <c r="AY89" i="22"/>
  <c r="AX89" i="22"/>
  <c r="AW89" i="22"/>
  <c r="AV89" i="22"/>
  <c r="AU89" i="22"/>
  <c r="AT89" i="22"/>
  <c r="AS89" i="22"/>
  <c r="AR89" i="22"/>
  <c r="AQ89" i="22"/>
  <c r="AP89" i="22"/>
  <c r="AO89" i="22"/>
  <c r="AN89" i="22"/>
  <c r="AM89" i="22"/>
  <c r="AL89" i="22"/>
  <c r="AK89" i="22"/>
  <c r="AJ89" i="22"/>
  <c r="AI89" i="22"/>
  <c r="AH89" i="22"/>
  <c r="AG89" i="22"/>
  <c r="AF89" i="22"/>
  <c r="AE89" i="22"/>
  <c r="AD89" i="22"/>
  <c r="AC89" i="22"/>
  <c r="AB89" i="22"/>
  <c r="AA89" i="22"/>
  <c r="Z89" i="22"/>
  <c r="Y89" i="22"/>
  <c r="X89" i="22"/>
  <c r="W89" i="22"/>
  <c r="V89" i="22"/>
  <c r="U89" i="22"/>
  <c r="T89" i="22"/>
  <c r="S89" i="22"/>
  <c r="R89" i="22"/>
  <c r="Q89" i="22"/>
  <c r="P89" i="22"/>
  <c r="O89" i="22"/>
  <c r="N89" i="22"/>
  <c r="M89" i="22"/>
  <c r="L89" i="22"/>
  <c r="K89" i="22"/>
  <c r="J89" i="22"/>
  <c r="I89" i="22"/>
  <c r="H89" i="22"/>
  <c r="G89" i="22"/>
  <c r="F89" i="22"/>
  <c r="E89" i="22"/>
  <c r="D89" i="22"/>
  <c r="C89" i="22"/>
  <c r="B89" i="22"/>
  <c r="BA88" i="22"/>
  <c r="BB88" i="22" s="1"/>
  <c r="AZ88" i="22"/>
  <c r="AY88" i="22"/>
  <c r="AX88" i="22"/>
  <c r="AW88" i="22"/>
  <c r="AV88" i="22"/>
  <c r="AU88" i="22"/>
  <c r="AT88" i="22"/>
  <c r="AS88" i="22"/>
  <c r="AR88" i="22"/>
  <c r="AQ88" i="22"/>
  <c r="AP88" i="22"/>
  <c r="AO88" i="22"/>
  <c r="AN88" i="22"/>
  <c r="AM88" i="22"/>
  <c r="AL88" i="22"/>
  <c r="AK88" i="22"/>
  <c r="AJ88" i="22"/>
  <c r="AI88" i="22"/>
  <c r="AH88" i="22"/>
  <c r="AG88" i="22"/>
  <c r="AF88" i="22"/>
  <c r="AE88" i="22"/>
  <c r="AD88" i="22"/>
  <c r="AC88" i="22"/>
  <c r="AB88" i="22"/>
  <c r="AA88" i="22"/>
  <c r="Z88" i="22"/>
  <c r="Y88" i="22"/>
  <c r="X88" i="22"/>
  <c r="W88" i="22"/>
  <c r="V88" i="22"/>
  <c r="U88" i="22"/>
  <c r="T88" i="22"/>
  <c r="S88" i="22"/>
  <c r="R88" i="22"/>
  <c r="Q88" i="22"/>
  <c r="P88" i="22"/>
  <c r="O88" i="22"/>
  <c r="N88" i="22"/>
  <c r="M88" i="22"/>
  <c r="L88" i="22"/>
  <c r="K88" i="22"/>
  <c r="J88" i="22"/>
  <c r="I88" i="22"/>
  <c r="H88" i="22"/>
  <c r="G88" i="22"/>
  <c r="F88" i="22"/>
  <c r="E88" i="22"/>
  <c r="D88" i="22"/>
  <c r="C88" i="22"/>
  <c r="B88" i="22"/>
  <c r="AZ87" i="22"/>
  <c r="AY87" i="22"/>
  <c r="AX87" i="22"/>
  <c r="AW87" i="22"/>
  <c r="AV87" i="22"/>
  <c r="AU87" i="22"/>
  <c r="AT87" i="22"/>
  <c r="AS87" i="22"/>
  <c r="AR87" i="22"/>
  <c r="AQ87" i="22"/>
  <c r="AP87" i="22"/>
  <c r="AO87" i="22"/>
  <c r="AN87" i="22"/>
  <c r="AM87" i="22"/>
  <c r="AL87" i="22"/>
  <c r="AK87" i="22"/>
  <c r="AJ87" i="22"/>
  <c r="AI87" i="22"/>
  <c r="AH87" i="22"/>
  <c r="AG87" i="22"/>
  <c r="AF87" i="22"/>
  <c r="AE87" i="22"/>
  <c r="AD87" i="22"/>
  <c r="AC87" i="22"/>
  <c r="AB87" i="22"/>
  <c r="AA87" i="22"/>
  <c r="Z87" i="22"/>
  <c r="Y87" i="22"/>
  <c r="X87" i="22"/>
  <c r="W87" i="22"/>
  <c r="V87" i="22"/>
  <c r="U87" i="22"/>
  <c r="T87" i="22"/>
  <c r="S87" i="22"/>
  <c r="R87" i="22"/>
  <c r="Q87" i="22"/>
  <c r="P87" i="22"/>
  <c r="O87" i="22"/>
  <c r="N87" i="22"/>
  <c r="M87" i="22"/>
  <c r="L87" i="22"/>
  <c r="K87" i="22"/>
  <c r="J87" i="22"/>
  <c r="I87" i="22"/>
  <c r="H87" i="22"/>
  <c r="G87" i="22"/>
  <c r="F87" i="22"/>
  <c r="E87" i="22"/>
  <c r="D87" i="22"/>
  <c r="C87" i="22"/>
  <c r="B87" i="22"/>
  <c r="BA87" i="22" s="1"/>
  <c r="BB87" i="22" s="1"/>
  <c r="AZ86" i="22"/>
  <c r="AY86" i="22"/>
  <c r="AX86" i="22"/>
  <c r="AW86" i="22"/>
  <c r="AV86" i="22"/>
  <c r="AU86" i="22"/>
  <c r="AT86" i="22"/>
  <c r="AS86" i="22"/>
  <c r="AR86" i="22"/>
  <c r="AQ86" i="22"/>
  <c r="AP86" i="22"/>
  <c r="AO86" i="22"/>
  <c r="AN86" i="22"/>
  <c r="AM86" i="22"/>
  <c r="AL86" i="22"/>
  <c r="AK86" i="22"/>
  <c r="AJ86" i="22"/>
  <c r="AI86" i="22"/>
  <c r="AH86" i="22"/>
  <c r="AG86" i="22"/>
  <c r="AF86" i="22"/>
  <c r="AE86" i="22"/>
  <c r="AD86" i="22"/>
  <c r="AC86" i="22"/>
  <c r="AB86" i="22"/>
  <c r="AA86" i="22"/>
  <c r="Z86" i="22"/>
  <c r="Y86" i="22"/>
  <c r="X86" i="22"/>
  <c r="W86" i="22"/>
  <c r="V86" i="22"/>
  <c r="U86" i="22"/>
  <c r="T86" i="22"/>
  <c r="S86" i="22"/>
  <c r="R86" i="22"/>
  <c r="Q86" i="22"/>
  <c r="P86" i="22"/>
  <c r="O86" i="22"/>
  <c r="N86" i="22"/>
  <c r="M86" i="22"/>
  <c r="L86" i="22"/>
  <c r="K86" i="22"/>
  <c r="J86" i="22"/>
  <c r="I86" i="22"/>
  <c r="H86" i="22"/>
  <c r="G86" i="22"/>
  <c r="F86" i="22"/>
  <c r="E86" i="22"/>
  <c r="D86" i="22"/>
  <c r="C86" i="22"/>
  <c r="B86" i="22"/>
  <c r="BA86" i="22" s="1"/>
  <c r="BB86" i="22" s="1"/>
  <c r="BB85" i="22"/>
  <c r="BA85" i="22"/>
  <c r="AZ85" i="22"/>
  <c r="AY85" i="22"/>
  <c r="AX85" i="22"/>
  <c r="AW85" i="22"/>
  <c r="AV85" i="22"/>
  <c r="AU85" i="22"/>
  <c r="AT85" i="22"/>
  <c r="AS85" i="22"/>
  <c r="AR85" i="22"/>
  <c r="AQ85" i="22"/>
  <c r="AP85" i="22"/>
  <c r="AO85" i="22"/>
  <c r="AN85" i="22"/>
  <c r="AM85" i="22"/>
  <c r="AL85" i="22"/>
  <c r="AK85" i="22"/>
  <c r="AJ85" i="22"/>
  <c r="AI85" i="22"/>
  <c r="AH85" i="22"/>
  <c r="AG85" i="22"/>
  <c r="AF85" i="22"/>
  <c r="AE85" i="22"/>
  <c r="AD85" i="22"/>
  <c r="AC85" i="22"/>
  <c r="AB85" i="22"/>
  <c r="AA85" i="22"/>
  <c r="Z85" i="22"/>
  <c r="Y85" i="22"/>
  <c r="X85" i="22"/>
  <c r="W85" i="22"/>
  <c r="V85" i="22"/>
  <c r="U85" i="22"/>
  <c r="T85" i="22"/>
  <c r="S85" i="22"/>
  <c r="R85" i="22"/>
  <c r="Q85" i="22"/>
  <c r="P85" i="22"/>
  <c r="O85" i="22"/>
  <c r="N85" i="22"/>
  <c r="M85" i="22"/>
  <c r="L85" i="22"/>
  <c r="K85" i="22"/>
  <c r="J85" i="22"/>
  <c r="I85" i="22"/>
  <c r="H85" i="22"/>
  <c r="G85" i="22"/>
  <c r="F85" i="22"/>
  <c r="E85" i="22"/>
  <c r="D85" i="22"/>
  <c r="C85" i="22"/>
  <c r="B85" i="22"/>
  <c r="BA84" i="22"/>
  <c r="BB84" i="22" s="1"/>
  <c r="AZ84" i="22"/>
  <c r="AY84" i="22"/>
  <c r="AX84" i="22"/>
  <c r="AW84" i="22"/>
  <c r="AV84" i="22"/>
  <c r="AU84" i="22"/>
  <c r="AT84" i="22"/>
  <c r="AS84" i="22"/>
  <c r="AR84" i="22"/>
  <c r="AQ84" i="22"/>
  <c r="AP84" i="22"/>
  <c r="AO84" i="22"/>
  <c r="AN84" i="22"/>
  <c r="AM84" i="22"/>
  <c r="AL84" i="22"/>
  <c r="AK84" i="22"/>
  <c r="AJ84" i="22"/>
  <c r="AI84" i="22"/>
  <c r="AH84" i="22"/>
  <c r="AG84" i="22"/>
  <c r="AF84" i="22"/>
  <c r="AE84" i="22"/>
  <c r="AD84" i="22"/>
  <c r="AC84" i="22"/>
  <c r="AB84" i="22"/>
  <c r="AA84" i="22"/>
  <c r="Z84" i="22"/>
  <c r="Y84" i="22"/>
  <c r="X84" i="22"/>
  <c r="W84" i="22"/>
  <c r="V84" i="22"/>
  <c r="U84" i="22"/>
  <c r="T84" i="22"/>
  <c r="S84" i="22"/>
  <c r="R84" i="22"/>
  <c r="Q84" i="22"/>
  <c r="P84" i="22"/>
  <c r="O84" i="22"/>
  <c r="N84" i="22"/>
  <c r="M84" i="22"/>
  <c r="L84" i="22"/>
  <c r="K84" i="22"/>
  <c r="J84" i="22"/>
  <c r="I84" i="22"/>
  <c r="H84" i="22"/>
  <c r="G84" i="22"/>
  <c r="F84" i="22"/>
  <c r="E84" i="22"/>
  <c r="D84" i="22"/>
  <c r="C84" i="22"/>
  <c r="B84" i="22"/>
  <c r="BB83" i="22"/>
  <c r="AZ83" i="22"/>
  <c r="AY83" i="22"/>
  <c r="AX83" i="22"/>
  <c r="AW83" i="22"/>
  <c r="AV83" i="22"/>
  <c r="AU83" i="22"/>
  <c r="AT83" i="22"/>
  <c r="AS83" i="22"/>
  <c r="AR83" i="22"/>
  <c r="AQ83" i="22"/>
  <c r="AP83" i="22"/>
  <c r="AO83" i="22"/>
  <c r="AN83" i="22"/>
  <c r="AM83" i="22"/>
  <c r="AL83" i="22"/>
  <c r="AK83" i="22"/>
  <c r="AJ83" i="22"/>
  <c r="AI83" i="22"/>
  <c r="AH83" i="22"/>
  <c r="AG83" i="22"/>
  <c r="AF83" i="22"/>
  <c r="AE83" i="22"/>
  <c r="AD83" i="22"/>
  <c r="AC83" i="22"/>
  <c r="AB83" i="22"/>
  <c r="AA83" i="22"/>
  <c r="Z83" i="22"/>
  <c r="Y83" i="22"/>
  <c r="X83" i="22"/>
  <c r="W83" i="22"/>
  <c r="V83" i="22"/>
  <c r="U83" i="22"/>
  <c r="T83" i="22"/>
  <c r="S83" i="22"/>
  <c r="R83" i="22"/>
  <c r="Q83" i="22"/>
  <c r="P83" i="22"/>
  <c r="O83" i="22"/>
  <c r="N83" i="22"/>
  <c r="M83" i="22"/>
  <c r="L83" i="22"/>
  <c r="K83" i="22"/>
  <c r="J83" i="22"/>
  <c r="I83" i="22"/>
  <c r="H83" i="22"/>
  <c r="G83" i="22"/>
  <c r="F83" i="22"/>
  <c r="E83" i="22"/>
  <c r="D83" i="22"/>
  <c r="C83" i="22"/>
  <c r="B83" i="22"/>
  <c r="BA83" i="22" s="1"/>
  <c r="AZ82" i="22"/>
  <c r="AY82" i="22"/>
  <c r="AX82" i="22"/>
  <c r="AW82" i="22"/>
  <c r="AV82" i="22"/>
  <c r="AU82" i="22"/>
  <c r="AT82" i="22"/>
  <c r="AS82" i="22"/>
  <c r="AR82" i="22"/>
  <c r="AQ82" i="22"/>
  <c r="AP82" i="22"/>
  <c r="AO82" i="22"/>
  <c r="AN82" i="22"/>
  <c r="AM82" i="22"/>
  <c r="AL82" i="22"/>
  <c r="AK82" i="22"/>
  <c r="AJ82" i="22"/>
  <c r="AI82" i="22"/>
  <c r="AH82" i="22"/>
  <c r="AG82" i="22"/>
  <c r="AF82" i="22"/>
  <c r="AE82" i="22"/>
  <c r="AD82" i="22"/>
  <c r="AC82" i="22"/>
  <c r="AB82" i="22"/>
  <c r="AA82" i="22"/>
  <c r="Z82" i="22"/>
  <c r="Y82" i="22"/>
  <c r="X82" i="22"/>
  <c r="W82" i="22"/>
  <c r="V82" i="22"/>
  <c r="U82" i="22"/>
  <c r="T82" i="22"/>
  <c r="S82" i="22"/>
  <c r="R82" i="22"/>
  <c r="Q82" i="22"/>
  <c r="P82" i="22"/>
  <c r="O82" i="22"/>
  <c r="N82" i="22"/>
  <c r="M82" i="22"/>
  <c r="L82" i="22"/>
  <c r="K82" i="22"/>
  <c r="J82" i="22"/>
  <c r="I82" i="22"/>
  <c r="H82" i="22"/>
  <c r="G82" i="22"/>
  <c r="F82" i="22"/>
  <c r="E82" i="22"/>
  <c r="D82" i="22"/>
  <c r="C82" i="22"/>
  <c r="B82" i="22"/>
  <c r="BA82" i="22" s="1"/>
  <c r="BB82" i="22" s="1"/>
  <c r="AZ81" i="22"/>
  <c r="AY81" i="22"/>
  <c r="AX81" i="22"/>
  <c r="AW81" i="22"/>
  <c r="AV81" i="22"/>
  <c r="AU81" i="22"/>
  <c r="AT81" i="22"/>
  <c r="AS81" i="22"/>
  <c r="AR81" i="22"/>
  <c r="AQ81" i="22"/>
  <c r="AP81" i="22"/>
  <c r="AO81" i="22"/>
  <c r="AN81" i="22"/>
  <c r="AM81" i="22"/>
  <c r="AL81" i="22"/>
  <c r="AK81" i="22"/>
  <c r="AJ81" i="22"/>
  <c r="AI81" i="22"/>
  <c r="AH81" i="22"/>
  <c r="AG81" i="22"/>
  <c r="AF81" i="22"/>
  <c r="AE81" i="22"/>
  <c r="AD81" i="22"/>
  <c r="AC81" i="22"/>
  <c r="AB81" i="22"/>
  <c r="AA81" i="22"/>
  <c r="Z81" i="22"/>
  <c r="Y81" i="22"/>
  <c r="X81" i="22"/>
  <c r="W81" i="22"/>
  <c r="V81" i="22"/>
  <c r="U81" i="22"/>
  <c r="T81" i="22"/>
  <c r="S81" i="22"/>
  <c r="R81" i="22"/>
  <c r="Q81" i="22"/>
  <c r="P81" i="22"/>
  <c r="O81" i="22"/>
  <c r="N81" i="22"/>
  <c r="M81" i="22"/>
  <c r="L81" i="22"/>
  <c r="K81" i="22"/>
  <c r="J81" i="22"/>
  <c r="I81" i="22"/>
  <c r="H81" i="22"/>
  <c r="G81" i="22"/>
  <c r="F81" i="22"/>
  <c r="E81" i="22"/>
  <c r="D81" i="22"/>
  <c r="C81" i="22"/>
  <c r="B81" i="22"/>
  <c r="BA81" i="22" s="1"/>
  <c r="BB81" i="22" s="1"/>
  <c r="BA80" i="22"/>
  <c r="BB80" i="22" s="1"/>
  <c r="AZ80" i="22"/>
  <c r="AY80" i="22"/>
  <c r="AX80" i="22"/>
  <c r="AW80" i="22"/>
  <c r="AV80" i="22"/>
  <c r="AU80" i="22"/>
  <c r="AT80" i="22"/>
  <c r="AS80" i="22"/>
  <c r="AR80" i="22"/>
  <c r="AQ80" i="22"/>
  <c r="AP80" i="22"/>
  <c r="AO80" i="22"/>
  <c r="AN80" i="22"/>
  <c r="AM80" i="22"/>
  <c r="AL80" i="22"/>
  <c r="AK80" i="22"/>
  <c r="AJ80" i="22"/>
  <c r="AI80" i="22"/>
  <c r="AH80" i="22"/>
  <c r="AG80" i="22"/>
  <c r="AF80" i="22"/>
  <c r="AE80" i="22"/>
  <c r="AD80" i="22"/>
  <c r="AC80" i="22"/>
  <c r="AB80" i="22"/>
  <c r="AA80" i="22"/>
  <c r="Z80" i="22"/>
  <c r="Y80" i="22"/>
  <c r="X80" i="22"/>
  <c r="W80" i="22"/>
  <c r="V80" i="22"/>
  <c r="U80" i="22"/>
  <c r="T80" i="22"/>
  <c r="S80" i="22"/>
  <c r="R80" i="22"/>
  <c r="Q80" i="22"/>
  <c r="P80" i="22"/>
  <c r="O80" i="22"/>
  <c r="N80" i="22"/>
  <c r="M80" i="22"/>
  <c r="L80" i="22"/>
  <c r="K80" i="22"/>
  <c r="J80" i="22"/>
  <c r="I80" i="22"/>
  <c r="H80" i="22"/>
  <c r="G80" i="22"/>
  <c r="F80" i="22"/>
  <c r="E80" i="22"/>
  <c r="D80" i="22"/>
  <c r="C80" i="22"/>
  <c r="B80" i="22"/>
  <c r="BB79" i="22"/>
  <c r="AZ79" i="22"/>
  <c r="AY79" i="22"/>
  <c r="AX79" i="22"/>
  <c r="AW79" i="22"/>
  <c r="AV79" i="22"/>
  <c r="AU79" i="22"/>
  <c r="AT79" i="22"/>
  <c r="AS79" i="22"/>
  <c r="AR79" i="22"/>
  <c r="AQ79" i="22"/>
  <c r="AP79" i="22"/>
  <c r="AO79" i="22"/>
  <c r="AN79" i="22"/>
  <c r="AM79" i="22"/>
  <c r="AL79" i="22"/>
  <c r="AK79" i="22"/>
  <c r="AJ79" i="22"/>
  <c r="AI79" i="22"/>
  <c r="AH79" i="22"/>
  <c r="AG79" i="22"/>
  <c r="AF79" i="22"/>
  <c r="AE79" i="22"/>
  <c r="AD79" i="22"/>
  <c r="AC79" i="22"/>
  <c r="AB79" i="22"/>
  <c r="AA79" i="22"/>
  <c r="Z79" i="22"/>
  <c r="Y79" i="22"/>
  <c r="X79" i="22"/>
  <c r="W79" i="22"/>
  <c r="V79" i="22"/>
  <c r="U79" i="22"/>
  <c r="T79" i="22"/>
  <c r="S79" i="22"/>
  <c r="R79" i="22"/>
  <c r="Q79" i="22"/>
  <c r="P79" i="22"/>
  <c r="O79" i="22"/>
  <c r="N79" i="22"/>
  <c r="M79" i="22"/>
  <c r="L79" i="22"/>
  <c r="K79" i="22"/>
  <c r="J79" i="22"/>
  <c r="I79" i="22"/>
  <c r="H79" i="22"/>
  <c r="G79" i="22"/>
  <c r="F79" i="22"/>
  <c r="E79" i="22"/>
  <c r="D79" i="22"/>
  <c r="C79" i="22"/>
  <c r="B79" i="22"/>
  <c r="BA79" i="22" s="1"/>
  <c r="BB78" i="22"/>
  <c r="BA78" i="22"/>
  <c r="AZ78" i="22"/>
  <c r="AY78" i="22"/>
  <c r="AX78" i="22"/>
  <c r="AW78" i="22"/>
  <c r="AV78" i="22"/>
  <c r="AU78" i="22"/>
  <c r="AT78" i="22"/>
  <c r="AS78" i="22"/>
  <c r="AR78" i="22"/>
  <c r="AQ78" i="22"/>
  <c r="AP78" i="22"/>
  <c r="AO78" i="22"/>
  <c r="AN78" i="22"/>
  <c r="AM78" i="22"/>
  <c r="AL78" i="22"/>
  <c r="AK78" i="22"/>
  <c r="AJ78" i="22"/>
  <c r="AI78" i="22"/>
  <c r="AH78" i="22"/>
  <c r="AG78" i="22"/>
  <c r="AF78" i="22"/>
  <c r="AE78" i="22"/>
  <c r="AD78" i="22"/>
  <c r="AC78" i="22"/>
  <c r="AB78" i="22"/>
  <c r="AA78" i="22"/>
  <c r="Z78" i="22"/>
  <c r="Y78" i="22"/>
  <c r="X78" i="22"/>
  <c r="W78" i="22"/>
  <c r="V78" i="22"/>
  <c r="U78" i="22"/>
  <c r="T78" i="22"/>
  <c r="S78" i="22"/>
  <c r="R78" i="22"/>
  <c r="Q78" i="22"/>
  <c r="P78" i="22"/>
  <c r="O78" i="22"/>
  <c r="N78" i="22"/>
  <c r="M78" i="22"/>
  <c r="L78" i="22"/>
  <c r="K78" i="22"/>
  <c r="J78" i="22"/>
  <c r="I78" i="22"/>
  <c r="H78" i="22"/>
  <c r="G78" i="22"/>
  <c r="F78" i="22"/>
  <c r="E78" i="22"/>
  <c r="D78" i="22"/>
  <c r="C78" i="22"/>
  <c r="B78" i="22"/>
  <c r="AZ77" i="22"/>
  <c r="AY77" i="22"/>
  <c r="AX77" i="22"/>
  <c r="AW77" i="22"/>
  <c r="AV77" i="22"/>
  <c r="AU77" i="22"/>
  <c r="AT77" i="22"/>
  <c r="AS77" i="22"/>
  <c r="AR77" i="22"/>
  <c r="AQ77" i="22"/>
  <c r="AP77" i="22"/>
  <c r="AO77" i="22"/>
  <c r="AN77" i="22"/>
  <c r="AM77" i="22"/>
  <c r="AL77" i="22"/>
  <c r="AK77" i="22"/>
  <c r="AJ77" i="22"/>
  <c r="AI77" i="22"/>
  <c r="AH77" i="22"/>
  <c r="AG77" i="22"/>
  <c r="AF77" i="22"/>
  <c r="AE77" i="22"/>
  <c r="AD77" i="22"/>
  <c r="AC77" i="22"/>
  <c r="AB77" i="22"/>
  <c r="AA77" i="22"/>
  <c r="Z77" i="22"/>
  <c r="Y77" i="22"/>
  <c r="X77" i="22"/>
  <c r="W77" i="22"/>
  <c r="V77" i="22"/>
  <c r="U77" i="22"/>
  <c r="T77" i="22"/>
  <c r="S77" i="22"/>
  <c r="R77" i="22"/>
  <c r="Q77" i="22"/>
  <c r="P77" i="22"/>
  <c r="O77" i="22"/>
  <c r="N77" i="22"/>
  <c r="M77" i="22"/>
  <c r="L77" i="22"/>
  <c r="K77" i="22"/>
  <c r="J77" i="22"/>
  <c r="I77" i="22"/>
  <c r="H77" i="22"/>
  <c r="G77" i="22"/>
  <c r="F77" i="22"/>
  <c r="E77" i="22"/>
  <c r="D77" i="22"/>
  <c r="C77" i="22"/>
  <c r="B77" i="22"/>
  <c r="BA77" i="22" s="1"/>
  <c r="BB77" i="22" s="1"/>
  <c r="AZ76" i="22"/>
  <c r="AY76" i="22"/>
  <c r="AX76" i="22"/>
  <c r="AW76" i="22"/>
  <c r="AV76" i="22"/>
  <c r="AU76" i="22"/>
  <c r="AT76" i="22"/>
  <c r="AS76" i="22"/>
  <c r="AR76" i="22"/>
  <c r="AQ76" i="22"/>
  <c r="AP76" i="22"/>
  <c r="AO76" i="22"/>
  <c r="AN76" i="22"/>
  <c r="AM76" i="22"/>
  <c r="AL76" i="22"/>
  <c r="AK76" i="22"/>
  <c r="AJ76" i="22"/>
  <c r="AI76" i="22"/>
  <c r="AH76" i="22"/>
  <c r="AG76" i="22"/>
  <c r="AF76" i="22"/>
  <c r="AE76" i="22"/>
  <c r="AD76" i="22"/>
  <c r="AC76" i="22"/>
  <c r="AB76" i="22"/>
  <c r="AA76" i="22"/>
  <c r="Z76" i="22"/>
  <c r="Y76" i="22"/>
  <c r="X76" i="22"/>
  <c r="W76" i="22"/>
  <c r="V76" i="22"/>
  <c r="U76" i="22"/>
  <c r="T76" i="22"/>
  <c r="S76" i="22"/>
  <c r="R76" i="22"/>
  <c r="Q76" i="22"/>
  <c r="P76" i="22"/>
  <c r="O76" i="22"/>
  <c r="N76" i="22"/>
  <c r="M76" i="22"/>
  <c r="L76" i="22"/>
  <c r="K76" i="22"/>
  <c r="J76" i="22"/>
  <c r="I76" i="22"/>
  <c r="H76" i="22"/>
  <c r="G76" i="22"/>
  <c r="F76" i="22"/>
  <c r="E76" i="22"/>
  <c r="D76" i="22"/>
  <c r="C76" i="22"/>
  <c r="B76" i="22"/>
  <c r="BA76" i="22" s="1"/>
  <c r="BB76" i="22" s="1"/>
  <c r="BB75" i="22"/>
  <c r="BA75" i="22"/>
  <c r="AZ75" i="22"/>
  <c r="AY75" i="22"/>
  <c r="AX75" i="22"/>
  <c r="AW75" i="22"/>
  <c r="AV75" i="22"/>
  <c r="AU75" i="22"/>
  <c r="AT75" i="22"/>
  <c r="AS75" i="22"/>
  <c r="AR75" i="22"/>
  <c r="AQ75" i="22"/>
  <c r="AP75" i="22"/>
  <c r="AO75" i="22"/>
  <c r="AN75" i="22"/>
  <c r="AM75" i="22"/>
  <c r="AL75" i="22"/>
  <c r="AK75" i="22"/>
  <c r="AJ75" i="22"/>
  <c r="AI75" i="22"/>
  <c r="AH75" i="22"/>
  <c r="AG75" i="22"/>
  <c r="AF75" i="22"/>
  <c r="AE75" i="22"/>
  <c r="AD75" i="22"/>
  <c r="AC75" i="22"/>
  <c r="AB75" i="22"/>
  <c r="AA75" i="22"/>
  <c r="Z75" i="22"/>
  <c r="Y75" i="22"/>
  <c r="X75" i="22"/>
  <c r="W75" i="22"/>
  <c r="V75" i="22"/>
  <c r="U75" i="22"/>
  <c r="T75" i="22"/>
  <c r="S75" i="22"/>
  <c r="R75" i="22"/>
  <c r="Q75" i="22"/>
  <c r="P75" i="22"/>
  <c r="O75" i="22"/>
  <c r="N75" i="22"/>
  <c r="M75" i="22"/>
  <c r="L75" i="22"/>
  <c r="K75" i="22"/>
  <c r="J75" i="22"/>
  <c r="I75" i="22"/>
  <c r="H75" i="22"/>
  <c r="G75" i="22"/>
  <c r="F75" i="22"/>
  <c r="E75" i="22"/>
  <c r="D75" i="22"/>
  <c r="C75" i="22"/>
  <c r="B75" i="22"/>
  <c r="AZ74" i="22"/>
  <c r="AY74" i="22"/>
  <c r="AX74" i="22"/>
  <c r="AW74" i="22"/>
  <c r="AV74" i="22"/>
  <c r="AU74" i="22"/>
  <c r="AT74" i="22"/>
  <c r="AS74" i="22"/>
  <c r="AR74" i="22"/>
  <c r="AQ74" i="22"/>
  <c r="AP74" i="22"/>
  <c r="AO74" i="22"/>
  <c r="AN74" i="22"/>
  <c r="AM74" i="22"/>
  <c r="AL74" i="22"/>
  <c r="AK74" i="22"/>
  <c r="AJ74" i="22"/>
  <c r="AI74" i="22"/>
  <c r="AH74" i="22"/>
  <c r="AG74" i="22"/>
  <c r="AF74" i="22"/>
  <c r="AE74" i="22"/>
  <c r="AD74" i="22"/>
  <c r="AC74" i="22"/>
  <c r="AB74" i="22"/>
  <c r="AA74" i="22"/>
  <c r="Z74" i="22"/>
  <c r="Y74" i="22"/>
  <c r="X74" i="22"/>
  <c r="W74" i="22"/>
  <c r="V74" i="22"/>
  <c r="U74" i="22"/>
  <c r="T74" i="22"/>
  <c r="S74" i="22"/>
  <c r="R74" i="22"/>
  <c r="Q74" i="22"/>
  <c r="P74" i="22"/>
  <c r="O74" i="22"/>
  <c r="N74" i="22"/>
  <c r="M74" i="22"/>
  <c r="L74" i="22"/>
  <c r="K74" i="22"/>
  <c r="J74" i="22"/>
  <c r="I74" i="22"/>
  <c r="H74" i="22"/>
  <c r="G74" i="22"/>
  <c r="F74" i="22"/>
  <c r="E74" i="22"/>
  <c r="D74" i="22"/>
  <c r="C74" i="22"/>
  <c r="B74" i="22"/>
  <c r="BA74" i="22" s="1"/>
  <c r="BB74" i="22" s="1"/>
  <c r="BA73" i="22"/>
  <c r="BB73" i="22" s="1"/>
  <c r="AZ73" i="22"/>
  <c r="AY73" i="22"/>
  <c r="AX73" i="22"/>
  <c r="AW73" i="22"/>
  <c r="AV73" i="22"/>
  <c r="AU73" i="22"/>
  <c r="AT73" i="22"/>
  <c r="AS73" i="22"/>
  <c r="AR73" i="22"/>
  <c r="AQ73" i="22"/>
  <c r="AP73" i="22"/>
  <c r="AO73" i="22"/>
  <c r="AN73" i="22"/>
  <c r="AM73" i="22"/>
  <c r="AL73" i="22"/>
  <c r="AK73" i="22"/>
  <c r="AJ73" i="22"/>
  <c r="AI73" i="22"/>
  <c r="AH73" i="22"/>
  <c r="AG73" i="22"/>
  <c r="AF73" i="22"/>
  <c r="AE73" i="22"/>
  <c r="AD73" i="22"/>
  <c r="AC73" i="22"/>
  <c r="AB73" i="22"/>
  <c r="AA73" i="22"/>
  <c r="Z73" i="22"/>
  <c r="Y73" i="22"/>
  <c r="X73" i="22"/>
  <c r="W73" i="22"/>
  <c r="V73" i="22"/>
  <c r="U73" i="22"/>
  <c r="T73" i="22"/>
  <c r="S73" i="22"/>
  <c r="R73" i="22"/>
  <c r="Q73" i="22"/>
  <c r="P73" i="22"/>
  <c r="O73" i="22"/>
  <c r="N73" i="22"/>
  <c r="M73" i="22"/>
  <c r="L73" i="22"/>
  <c r="K73" i="22"/>
  <c r="J73" i="22"/>
  <c r="I73" i="22"/>
  <c r="H73" i="22"/>
  <c r="G73" i="22"/>
  <c r="F73" i="22"/>
  <c r="E73" i="22"/>
  <c r="D73" i="22"/>
  <c r="C73" i="22"/>
  <c r="B73" i="22"/>
  <c r="AZ72" i="22"/>
  <c r="AY72" i="22"/>
  <c r="AX72" i="22"/>
  <c r="AW72" i="22"/>
  <c r="AV72" i="22"/>
  <c r="AU72" i="22"/>
  <c r="AT72" i="22"/>
  <c r="AS72" i="22"/>
  <c r="AR72" i="22"/>
  <c r="AQ72" i="22"/>
  <c r="AP72" i="22"/>
  <c r="AO72" i="22"/>
  <c r="AN72" i="22"/>
  <c r="AM72" i="22"/>
  <c r="AL72" i="22"/>
  <c r="AK72" i="22"/>
  <c r="AJ72" i="22"/>
  <c r="AI72" i="22"/>
  <c r="AH72" i="22"/>
  <c r="AG72" i="22"/>
  <c r="AF72" i="22"/>
  <c r="AE72" i="22"/>
  <c r="AD72" i="22"/>
  <c r="AC72" i="22"/>
  <c r="AB72" i="22"/>
  <c r="AA72" i="22"/>
  <c r="Z72" i="22"/>
  <c r="Y72" i="22"/>
  <c r="X72" i="22"/>
  <c r="W72" i="22"/>
  <c r="V72" i="22"/>
  <c r="U72" i="22"/>
  <c r="T72" i="22"/>
  <c r="S72" i="22"/>
  <c r="R72" i="22"/>
  <c r="Q72" i="22"/>
  <c r="P72" i="22"/>
  <c r="O72" i="22"/>
  <c r="N72" i="22"/>
  <c r="M72" i="22"/>
  <c r="L72" i="22"/>
  <c r="K72" i="22"/>
  <c r="J72" i="22"/>
  <c r="I72" i="22"/>
  <c r="H72" i="22"/>
  <c r="G72" i="22"/>
  <c r="F72" i="22"/>
  <c r="E72" i="22"/>
  <c r="D72" i="22"/>
  <c r="C72" i="22"/>
  <c r="B72" i="22"/>
  <c r="BA72" i="22" s="1"/>
  <c r="BB72" i="22" s="1"/>
  <c r="AZ71" i="22"/>
  <c r="AY71" i="22"/>
  <c r="AX71" i="22"/>
  <c r="AW71" i="22"/>
  <c r="AV71" i="22"/>
  <c r="AU71" i="22"/>
  <c r="AT71" i="22"/>
  <c r="AS71" i="22"/>
  <c r="AR71" i="22"/>
  <c r="AQ71" i="22"/>
  <c r="AP71" i="22"/>
  <c r="AO71" i="22"/>
  <c r="AN71" i="22"/>
  <c r="AM71" i="22"/>
  <c r="AL71" i="22"/>
  <c r="AK71" i="22"/>
  <c r="AJ71" i="22"/>
  <c r="AI71" i="22"/>
  <c r="AH71" i="22"/>
  <c r="AG71" i="22"/>
  <c r="AF71" i="22"/>
  <c r="AE71" i="22"/>
  <c r="AD71" i="22"/>
  <c r="AC71" i="22"/>
  <c r="AB71" i="22"/>
  <c r="AA71" i="22"/>
  <c r="Z71" i="22"/>
  <c r="Y71" i="22"/>
  <c r="X71" i="22"/>
  <c r="W71" i="22"/>
  <c r="V71" i="22"/>
  <c r="U71" i="22"/>
  <c r="T71" i="22"/>
  <c r="S71" i="22"/>
  <c r="R71" i="22"/>
  <c r="Q71" i="22"/>
  <c r="P71" i="22"/>
  <c r="O71" i="22"/>
  <c r="N71" i="22"/>
  <c r="M71" i="22"/>
  <c r="L71" i="22"/>
  <c r="K71" i="22"/>
  <c r="J71" i="22"/>
  <c r="I71" i="22"/>
  <c r="H71" i="22"/>
  <c r="G71" i="22"/>
  <c r="F71" i="22"/>
  <c r="E71" i="22"/>
  <c r="D71" i="22"/>
  <c r="C71" i="22"/>
  <c r="B71" i="22"/>
  <c r="BA71" i="22" s="1"/>
  <c r="BB71" i="22" s="1"/>
  <c r="BB70" i="22"/>
  <c r="BA70" i="22"/>
  <c r="AZ70" i="22"/>
  <c r="AY70" i="22"/>
  <c r="AX70" i="22"/>
  <c r="AW70" i="22"/>
  <c r="AV70" i="22"/>
  <c r="AU70" i="22"/>
  <c r="AT70" i="22"/>
  <c r="AS70" i="22"/>
  <c r="AR70" i="22"/>
  <c r="AQ70" i="22"/>
  <c r="AP70" i="22"/>
  <c r="AO70" i="22"/>
  <c r="AN70" i="22"/>
  <c r="AM70" i="22"/>
  <c r="AL70" i="22"/>
  <c r="AK70" i="22"/>
  <c r="AJ70" i="22"/>
  <c r="AI70" i="22"/>
  <c r="AH70" i="22"/>
  <c r="AG70" i="22"/>
  <c r="AF70" i="22"/>
  <c r="AE70" i="22"/>
  <c r="AD70" i="22"/>
  <c r="AC70" i="22"/>
  <c r="AB70" i="22"/>
  <c r="AA70" i="22"/>
  <c r="Z70" i="22"/>
  <c r="Y70" i="22"/>
  <c r="X70" i="22"/>
  <c r="W70" i="22"/>
  <c r="V70" i="22"/>
  <c r="U70" i="22"/>
  <c r="T70" i="22"/>
  <c r="S70" i="22"/>
  <c r="R70" i="22"/>
  <c r="Q70" i="22"/>
  <c r="P70" i="22"/>
  <c r="O70" i="22"/>
  <c r="N70" i="22"/>
  <c r="M70" i="22"/>
  <c r="L70" i="22"/>
  <c r="K70" i="22"/>
  <c r="J70" i="22"/>
  <c r="I70" i="22"/>
  <c r="H70" i="22"/>
  <c r="G70" i="22"/>
  <c r="F70" i="22"/>
  <c r="E70" i="22"/>
  <c r="D70" i="22"/>
  <c r="C70" i="22"/>
  <c r="B70" i="22"/>
  <c r="BA69" i="22"/>
  <c r="BB69" i="22" s="1"/>
  <c r="AZ69" i="22"/>
  <c r="AY69" i="22"/>
  <c r="AX69" i="22"/>
  <c r="AW69" i="22"/>
  <c r="AV69" i="22"/>
  <c r="AU69" i="22"/>
  <c r="AT69" i="22"/>
  <c r="AS69" i="22"/>
  <c r="AR69" i="22"/>
  <c r="AQ69" i="22"/>
  <c r="AP69" i="22"/>
  <c r="AO69" i="22"/>
  <c r="AN69" i="22"/>
  <c r="AM69" i="22"/>
  <c r="AL69" i="22"/>
  <c r="AK69" i="22"/>
  <c r="AJ69" i="22"/>
  <c r="AI69" i="22"/>
  <c r="AH69" i="22"/>
  <c r="AG69" i="22"/>
  <c r="AF69" i="22"/>
  <c r="AE69" i="22"/>
  <c r="AD69" i="22"/>
  <c r="AC69" i="22"/>
  <c r="AB69" i="22"/>
  <c r="AA69" i="22"/>
  <c r="Z69" i="22"/>
  <c r="Y69" i="22"/>
  <c r="X69" i="22"/>
  <c r="W69" i="22"/>
  <c r="V69" i="22"/>
  <c r="U69" i="22"/>
  <c r="T69" i="22"/>
  <c r="S69" i="22"/>
  <c r="R69" i="22"/>
  <c r="Q69" i="22"/>
  <c r="P69" i="22"/>
  <c r="O69" i="22"/>
  <c r="N69" i="22"/>
  <c r="M69" i="22"/>
  <c r="L69" i="22"/>
  <c r="K69" i="22"/>
  <c r="J69" i="22"/>
  <c r="I69" i="22"/>
  <c r="H69" i="22"/>
  <c r="G69" i="22"/>
  <c r="F69" i="22"/>
  <c r="E69" i="22"/>
  <c r="D69" i="22"/>
  <c r="C69" i="22"/>
  <c r="B69" i="22"/>
  <c r="BB68" i="22"/>
  <c r="BA68" i="22"/>
  <c r="AZ68" i="22"/>
  <c r="AY68" i="22"/>
  <c r="AX68" i="22"/>
  <c r="AW68" i="22"/>
  <c r="AV68" i="22"/>
  <c r="AU68" i="22"/>
  <c r="AT68" i="22"/>
  <c r="AS68" i="22"/>
  <c r="AR68" i="22"/>
  <c r="AQ68" i="22"/>
  <c r="AP68" i="22"/>
  <c r="AO68" i="22"/>
  <c r="AN68" i="22"/>
  <c r="AM68" i="22"/>
  <c r="AL68" i="22"/>
  <c r="AK68" i="22"/>
  <c r="AJ68" i="22"/>
  <c r="AI68" i="22"/>
  <c r="AH68" i="22"/>
  <c r="AG68" i="22"/>
  <c r="AF68" i="22"/>
  <c r="AE68" i="22"/>
  <c r="AD68" i="22"/>
  <c r="AC68" i="22"/>
  <c r="AB68" i="22"/>
  <c r="AA68" i="22"/>
  <c r="Z68" i="22"/>
  <c r="Y68" i="22"/>
  <c r="X68" i="22"/>
  <c r="W68" i="22"/>
  <c r="V68" i="22"/>
  <c r="U68" i="22"/>
  <c r="T68" i="22"/>
  <c r="S68" i="22"/>
  <c r="R68" i="22"/>
  <c r="Q68" i="22"/>
  <c r="P68" i="22"/>
  <c r="O68" i="22"/>
  <c r="N68" i="22"/>
  <c r="M68" i="22"/>
  <c r="L68" i="22"/>
  <c r="K68" i="22"/>
  <c r="J68" i="22"/>
  <c r="I68" i="22"/>
  <c r="H68" i="22"/>
  <c r="G68" i="22"/>
  <c r="F68" i="22"/>
  <c r="E68" i="22"/>
  <c r="D68" i="22"/>
  <c r="C68" i="22"/>
  <c r="B68" i="22"/>
  <c r="BB67" i="22"/>
  <c r="BA67" i="22"/>
  <c r="AZ67" i="22"/>
  <c r="AY67" i="22"/>
  <c r="AX67" i="22"/>
  <c r="AW67" i="22"/>
  <c r="AV67" i="22"/>
  <c r="AU67" i="22"/>
  <c r="AT67" i="22"/>
  <c r="AS67" i="22"/>
  <c r="AR67" i="22"/>
  <c r="AQ67" i="22"/>
  <c r="AP67" i="22"/>
  <c r="AO67" i="22"/>
  <c r="AN67" i="22"/>
  <c r="AM67" i="22"/>
  <c r="AL67" i="22"/>
  <c r="AK67" i="22"/>
  <c r="AJ67" i="22"/>
  <c r="AI67" i="22"/>
  <c r="AH67" i="22"/>
  <c r="AG67" i="22"/>
  <c r="AF67" i="22"/>
  <c r="AE67" i="22"/>
  <c r="AD67" i="22"/>
  <c r="AC67" i="22"/>
  <c r="AB67" i="22"/>
  <c r="AA67" i="22"/>
  <c r="Z67" i="22"/>
  <c r="Y67" i="22"/>
  <c r="X67" i="22"/>
  <c r="W67" i="22"/>
  <c r="V67" i="22"/>
  <c r="U67" i="22"/>
  <c r="T67" i="22"/>
  <c r="S67" i="22"/>
  <c r="R67" i="22"/>
  <c r="Q67" i="22"/>
  <c r="P67" i="22"/>
  <c r="O67" i="22"/>
  <c r="N67" i="22"/>
  <c r="M67" i="22"/>
  <c r="L67" i="22"/>
  <c r="K67" i="22"/>
  <c r="J67" i="22"/>
  <c r="I67" i="22"/>
  <c r="H67" i="22"/>
  <c r="G67" i="22"/>
  <c r="F67" i="22"/>
  <c r="E67" i="22"/>
  <c r="D67" i="22"/>
  <c r="C67" i="22"/>
  <c r="B67" i="22"/>
  <c r="AZ66" i="22"/>
  <c r="AY66" i="22"/>
  <c r="AX66" i="22"/>
  <c r="AW66" i="22"/>
  <c r="AV66" i="22"/>
  <c r="AU66" i="22"/>
  <c r="AT66" i="22"/>
  <c r="AS66" i="22"/>
  <c r="AR66" i="22"/>
  <c r="AQ66" i="22"/>
  <c r="AP66" i="22"/>
  <c r="AO66" i="22"/>
  <c r="AN66" i="22"/>
  <c r="AM66" i="22"/>
  <c r="AL66" i="22"/>
  <c r="AK66" i="22"/>
  <c r="AJ66" i="22"/>
  <c r="AI66" i="22"/>
  <c r="AH66" i="22"/>
  <c r="AG66" i="22"/>
  <c r="AF66" i="22"/>
  <c r="AE66" i="22"/>
  <c r="AD66" i="22"/>
  <c r="AC66" i="22"/>
  <c r="AB66" i="22"/>
  <c r="AA66" i="22"/>
  <c r="Z66" i="22"/>
  <c r="Y66" i="22"/>
  <c r="X66" i="22"/>
  <c r="W66" i="22"/>
  <c r="V66" i="22"/>
  <c r="U66" i="22"/>
  <c r="T66" i="22"/>
  <c r="S66" i="22"/>
  <c r="R66" i="22"/>
  <c r="Q66" i="22"/>
  <c r="P66" i="22"/>
  <c r="O66" i="22"/>
  <c r="N66" i="22"/>
  <c r="M66" i="22"/>
  <c r="L66" i="22"/>
  <c r="K66" i="22"/>
  <c r="J66" i="22"/>
  <c r="I66" i="22"/>
  <c r="H66" i="22"/>
  <c r="G66" i="22"/>
  <c r="F66" i="22"/>
  <c r="E66" i="22"/>
  <c r="D66" i="22"/>
  <c r="C66" i="22"/>
  <c r="B66" i="22"/>
  <c r="BA66" i="22" s="1"/>
  <c r="BB66" i="22" s="1"/>
  <c r="AZ65" i="22"/>
  <c r="AY65" i="22"/>
  <c r="AX65" i="22"/>
  <c r="AW65" i="22"/>
  <c r="AV65" i="22"/>
  <c r="AU65" i="22"/>
  <c r="AT65" i="22"/>
  <c r="AS65" i="22"/>
  <c r="AR65" i="22"/>
  <c r="AQ65" i="22"/>
  <c r="AP65" i="22"/>
  <c r="AO65" i="22"/>
  <c r="AN65" i="22"/>
  <c r="AM65" i="22"/>
  <c r="AL65" i="22"/>
  <c r="AK65" i="22"/>
  <c r="AJ65" i="22"/>
  <c r="AI65" i="22"/>
  <c r="AH65" i="22"/>
  <c r="AG65" i="22"/>
  <c r="AF65" i="22"/>
  <c r="AE65" i="22"/>
  <c r="AD65" i="22"/>
  <c r="AC65" i="22"/>
  <c r="AB65" i="22"/>
  <c r="AA65" i="22"/>
  <c r="Z65" i="22"/>
  <c r="Y65" i="22"/>
  <c r="X65" i="22"/>
  <c r="W65" i="22"/>
  <c r="V65" i="22"/>
  <c r="U65" i="22"/>
  <c r="T65" i="22"/>
  <c r="S65" i="22"/>
  <c r="R65" i="22"/>
  <c r="Q65" i="22"/>
  <c r="P65" i="22"/>
  <c r="O65" i="22"/>
  <c r="N65" i="22"/>
  <c r="M65" i="22"/>
  <c r="L65" i="22"/>
  <c r="K65" i="22"/>
  <c r="J65" i="22"/>
  <c r="I65" i="22"/>
  <c r="H65" i="22"/>
  <c r="G65" i="22"/>
  <c r="F65" i="22"/>
  <c r="E65" i="22"/>
  <c r="D65" i="22"/>
  <c r="C65" i="22"/>
  <c r="B65" i="22"/>
  <c r="BA65" i="22" s="1"/>
  <c r="BB65" i="22" s="1"/>
  <c r="AZ64" i="22"/>
  <c r="AY64" i="22"/>
  <c r="AX64" i="22"/>
  <c r="AW64" i="22"/>
  <c r="AV64" i="22"/>
  <c r="AU64" i="22"/>
  <c r="AT64" i="22"/>
  <c r="AS64" i="22"/>
  <c r="AR64" i="22"/>
  <c r="AQ64" i="22"/>
  <c r="AP64" i="22"/>
  <c r="AO64" i="22"/>
  <c r="AN64" i="22"/>
  <c r="AM64" i="22"/>
  <c r="AL64" i="22"/>
  <c r="AK64" i="22"/>
  <c r="AJ64" i="22"/>
  <c r="AI64" i="22"/>
  <c r="AH64" i="22"/>
  <c r="AG64" i="22"/>
  <c r="AF64" i="22"/>
  <c r="AE64" i="22"/>
  <c r="AD64" i="22"/>
  <c r="AC64" i="22"/>
  <c r="AB64" i="22"/>
  <c r="AA64" i="22"/>
  <c r="Z64" i="22"/>
  <c r="Y64" i="22"/>
  <c r="X64" i="22"/>
  <c r="W64" i="22"/>
  <c r="V64" i="22"/>
  <c r="U64" i="22"/>
  <c r="T64" i="22"/>
  <c r="S64" i="22"/>
  <c r="R64" i="22"/>
  <c r="Q64" i="22"/>
  <c r="P64" i="22"/>
  <c r="O64" i="22"/>
  <c r="N64" i="22"/>
  <c r="M64" i="22"/>
  <c r="L64" i="22"/>
  <c r="K64" i="22"/>
  <c r="J64" i="22"/>
  <c r="I64" i="22"/>
  <c r="H64" i="22"/>
  <c r="G64" i="22"/>
  <c r="F64" i="22"/>
  <c r="E64" i="22"/>
  <c r="D64" i="22"/>
  <c r="C64" i="22"/>
  <c r="B64" i="22"/>
  <c r="BA64" i="22" s="1"/>
  <c r="BB64" i="22" s="1"/>
  <c r="BB63" i="22"/>
  <c r="BA63" i="22"/>
  <c r="AZ63" i="22"/>
  <c r="AY63" i="22"/>
  <c r="AX63" i="22"/>
  <c r="AW63" i="22"/>
  <c r="AV63" i="22"/>
  <c r="AU63" i="22"/>
  <c r="AT63" i="22"/>
  <c r="AS63" i="22"/>
  <c r="AR63" i="22"/>
  <c r="AQ63" i="22"/>
  <c r="AP63" i="22"/>
  <c r="AO63" i="22"/>
  <c r="AN63" i="22"/>
  <c r="AM63" i="22"/>
  <c r="AL63" i="22"/>
  <c r="AK63" i="22"/>
  <c r="AJ63" i="22"/>
  <c r="AI63" i="22"/>
  <c r="AH63" i="22"/>
  <c r="AG63" i="22"/>
  <c r="AF63" i="22"/>
  <c r="AE63" i="22"/>
  <c r="AD63" i="22"/>
  <c r="AC63" i="22"/>
  <c r="AB63" i="22"/>
  <c r="AA63" i="22"/>
  <c r="Z63" i="22"/>
  <c r="Y63" i="22"/>
  <c r="X63" i="22"/>
  <c r="W63" i="22"/>
  <c r="V63" i="22"/>
  <c r="U63" i="22"/>
  <c r="T63" i="22"/>
  <c r="S63" i="22"/>
  <c r="R63" i="22"/>
  <c r="Q63" i="22"/>
  <c r="P63" i="22"/>
  <c r="O63" i="22"/>
  <c r="N63" i="22"/>
  <c r="M63" i="22"/>
  <c r="L63" i="22"/>
  <c r="K63" i="22"/>
  <c r="J63" i="22"/>
  <c r="I63" i="22"/>
  <c r="H63" i="22"/>
  <c r="G63" i="22"/>
  <c r="F63" i="22"/>
  <c r="E63" i="22"/>
  <c r="D63" i="22"/>
  <c r="C63" i="22"/>
  <c r="B63" i="22"/>
  <c r="AZ62" i="22"/>
  <c r="AY62" i="22"/>
  <c r="AX62" i="22"/>
  <c r="AW62" i="22"/>
  <c r="AV62" i="22"/>
  <c r="AU62" i="22"/>
  <c r="AT62" i="22"/>
  <c r="AS62" i="22"/>
  <c r="AR62" i="22"/>
  <c r="AQ62" i="22"/>
  <c r="AP62" i="22"/>
  <c r="AO62" i="22"/>
  <c r="AN62" i="22"/>
  <c r="AM62" i="22"/>
  <c r="AL62" i="22"/>
  <c r="AK62" i="22"/>
  <c r="AJ62" i="22"/>
  <c r="AI62" i="22"/>
  <c r="AH62" i="22"/>
  <c r="AG62" i="22"/>
  <c r="AF62" i="22"/>
  <c r="AE62" i="22"/>
  <c r="AD62" i="22"/>
  <c r="AC62" i="22"/>
  <c r="AB62" i="22"/>
  <c r="AA62" i="22"/>
  <c r="Z62" i="22"/>
  <c r="Y62" i="22"/>
  <c r="X62" i="22"/>
  <c r="W62" i="22"/>
  <c r="V62" i="22"/>
  <c r="U62" i="22"/>
  <c r="T62" i="22"/>
  <c r="S62" i="22"/>
  <c r="R62" i="22"/>
  <c r="Q62" i="22"/>
  <c r="P62" i="22"/>
  <c r="O62" i="22"/>
  <c r="N62" i="22"/>
  <c r="M62" i="22"/>
  <c r="L62" i="22"/>
  <c r="K62" i="22"/>
  <c r="J62" i="22"/>
  <c r="I62" i="22"/>
  <c r="H62" i="22"/>
  <c r="G62" i="22"/>
  <c r="F62" i="22"/>
  <c r="E62" i="22"/>
  <c r="D62" i="22"/>
  <c r="C62" i="22"/>
  <c r="B62" i="22"/>
  <c r="BA62" i="22" s="1"/>
  <c r="BB62" i="22" s="1"/>
  <c r="BB61" i="22"/>
  <c r="AZ61" i="22"/>
  <c r="AY61" i="22"/>
  <c r="AX61" i="22"/>
  <c r="AW61" i="22"/>
  <c r="AV61" i="22"/>
  <c r="AU61" i="22"/>
  <c r="AT61" i="22"/>
  <c r="AS61" i="22"/>
  <c r="AR61" i="22"/>
  <c r="AQ61" i="22"/>
  <c r="AP61" i="22"/>
  <c r="AO61" i="22"/>
  <c r="AN61" i="22"/>
  <c r="AM61" i="22"/>
  <c r="AL61" i="22"/>
  <c r="AK61" i="22"/>
  <c r="AJ61" i="22"/>
  <c r="AI61" i="22"/>
  <c r="AH61" i="22"/>
  <c r="AG61" i="22"/>
  <c r="AF61" i="22"/>
  <c r="AE61" i="22"/>
  <c r="AD61" i="22"/>
  <c r="AC61" i="22"/>
  <c r="AB61" i="22"/>
  <c r="AA61" i="22"/>
  <c r="Z61" i="22"/>
  <c r="Y61" i="22"/>
  <c r="X61" i="22"/>
  <c r="W61" i="22"/>
  <c r="V61" i="22"/>
  <c r="U61" i="22"/>
  <c r="T61" i="22"/>
  <c r="S61" i="22"/>
  <c r="R61" i="22"/>
  <c r="Q61" i="22"/>
  <c r="P61" i="22"/>
  <c r="O61" i="22"/>
  <c r="N61" i="22"/>
  <c r="M61" i="22"/>
  <c r="L61" i="22"/>
  <c r="K61" i="22"/>
  <c r="J61" i="22"/>
  <c r="I61" i="22"/>
  <c r="H61" i="22"/>
  <c r="G61" i="22"/>
  <c r="F61" i="22"/>
  <c r="E61" i="22"/>
  <c r="D61" i="22"/>
  <c r="C61" i="22"/>
  <c r="B61" i="22"/>
  <c r="BA61" i="22" s="1"/>
  <c r="AZ60" i="22"/>
  <c r="AY60" i="22"/>
  <c r="AX60" i="22"/>
  <c r="AW60" i="22"/>
  <c r="AV60" i="22"/>
  <c r="AU60" i="22"/>
  <c r="AT60" i="22"/>
  <c r="AS60" i="22"/>
  <c r="AR60" i="22"/>
  <c r="AQ60" i="22"/>
  <c r="AP60" i="22"/>
  <c r="AO60" i="22"/>
  <c r="AN60" i="22"/>
  <c r="AM60" i="22"/>
  <c r="AL60" i="22"/>
  <c r="AK60" i="22"/>
  <c r="AJ60" i="22"/>
  <c r="AI60" i="22"/>
  <c r="AH60" i="22"/>
  <c r="AG60" i="22"/>
  <c r="AF60" i="22"/>
  <c r="AE60" i="22"/>
  <c r="AD60" i="22"/>
  <c r="AC60" i="22"/>
  <c r="AB60" i="22"/>
  <c r="AA60" i="22"/>
  <c r="Z60" i="22"/>
  <c r="Y60" i="22"/>
  <c r="X60" i="22"/>
  <c r="W60" i="22"/>
  <c r="V60" i="22"/>
  <c r="U60" i="22"/>
  <c r="T60" i="22"/>
  <c r="S60" i="22"/>
  <c r="R60" i="22"/>
  <c r="Q60" i="22"/>
  <c r="P60" i="22"/>
  <c r="O60" i="22"/>
  <c r="N60" i="22"/>
  <c r="M60" i="22"/>
  <c r="L60" i="22"/>
  <c r="K60" i="22"/>
  <c r="J60" i="22"/>
  <c r="I60" i="22"/>
  <c r="H60" i="22"/>
  <c r="G60" i="22"/>
  <c r="F60" i="22"/>
  <c r="E60" i="22"/>
  <c r="D60" i="22"/>
  <c r="C60" i="22"/>
  <c r="B60" i="22"/>
  <c r="BA60" i="22" s="1"/>
  <c r="BB60" i="22" s="1"/>
  <c r="BA59" i="22"/>
  <c r="BB59" i="22" s="1"/>
  <c r="AZ59" i="22"/>
  <c r="AY59" i="22"/>
  <c r="AX59" i="22"/>
  <c r="AW59" i="22"/>
  <c r="AV59" i="22"/>
  <c r="AU59" i="22"/>
  <c r="AT59" i="22"/>
  <c r="AS59" i="22"/>
  <c r="AR59" i="22"/>
  <c r="AQ59" i="22"/>
  <c r="AP59" i="22"/>
  <c r="AO59" i="22"/>
  <c r="AN59" i="22"/>
  <c r="AM59" i="22"/>
  <c r="AL59" i="22"/>
  <c r="AK59" i="22"/>
  <c r="AJ59" i="22"/>
  <c r="AI59" i="22"/>
  <c r="AH59" i="22"/>
  <c r="AG59" i="22"/>
  <c r="AF59" i="22"/>
  <c r="AE59" i="22"/>
  <c r="AD59" i="22"/>
  <c r="AC59" i="22"/>
  <c r="AB59" i="22"/>
  <c r="AA59" i="22"/>
  <c r="Z59" i="22"/>
  <c r="Y59" i="22"/>
  <c r="X59" i="22"/>
  <c r="W59" i="22"/>
  <c r="V59" i="22"/>
  <c r="U59" i="22"/>
  <c r="T59" i="22"/>
  <c r="S59" i="22"/>
  <c r="R59" i="22"/>
  <c r="Q59" i="22"/>
  <c r="P59" i="22"/>
  <c r="O59" i="22"/>
  <c r="N59" i="22"/>
  <c r="M59" i="22"/>
  <c r="L59" i="22"/>
  <c r="K59" i="22"/>
  <c r="J59" i="22"/>
  <c r="I59" i="22"/>
  <c r="H59" i="22"/>
  <c r="G59" i="22"/>
  <c r="F59" i="22"/>
  <c r="E59" i="22"/>
  <c r="D59" i="22"/>
  <c r="C59" i="22"/>
  <c r="B59" i="22"/>
  <c r="BA58" i="22"/>
  <c r="BB58" i="22" s="1"/>
  <c r="AZ58" i="22"/>
  <c r="AY58" i="22"/>
  <c r="AX58" i="22"/>
  <c r="AW58" i="22"/>
  <c r="AV58" i="22"/>
  <c r="AU58" i="22"/>
  <c r="AT58" i="22"/>
  <c r="AS58" i="22"/>
  <c r="AR58" i="22"/>
  <c r="AQ58" i="22"/>
  <c r="AP58" i="22"/>
  <c r="AO58" i="22"/>
  <c r="AN58" i="22"/>
  <c r="AM58" i="22"/>
  <c r="AL58" i="22"/>
  <c r="AK58" i="22"/>
  <c r="AJ58" i="22"/>
  <c r="AI58" i="22"/>
  <c r="AH58" i="22"/>
  <c r="AG58" i="22"/>
  <c r="AF58" i="22"/>
  <c r="AE58" i="22"/>
  <c r="AD58" i="22"/>
  <c r="AC58" i="22"/>
  <c r="AB58" i="22"/>
  <c r="AA58" i="22"/>
  <c r="Z58" i="22"/>
  <c r="Y58" i="22"/>
  <c r="X58" i="22"/>
  <c r="W58" i="22"/>
  <c r="V58" i="22"/>
  <c r="U58" i="22"/>
  <c r="T58" i="22"/>
  <c r="S58" i="22"/>
  <c r="R58" i="22"/>
  <c r="Q58" i="22"/>
  <c r="P58" i="22"/>
  <c r="O58" i="22"/>
  <c r="N58" i="22"/>
  <c r="M58" i="22"/>
  <c r="L58" i="22"/>
  <c r="K58" i="22"/>
  <c r="J58" i="22"/>
  <c r="I58" i="22"/>
  <c r="H58" i="22"/>
  <c r="G58" i="22"/>
  <c r="F58" i="22"/>
  <c r="E58" i="22"/>
  <c r="D58" i="22"/>
  <c r="C58" i="22"/>
  <c r="B58" i="22"/>
  <c r="AZ57" i="22"/>
  <c r="AY57" i="22"/>
  <c r="AX57" i="22"/>
  <c r="AW57" i="22"/>
  <c r="AV57" i="22"/>
  <c r="AU57" i="22"/>
  <c r="AT57" i="22"/>
  <c r="AS57" i="22"/>
  <c r="AR57" i="22"/>
  <c r="AQ57" i="22"/>
  <c r="AP57" i="22"/>
  <c r="AO57" i="22"/>
  <c r="AN57" i="22"/>
  <c r="AM57" i="22"/>
  <c r="AL57" i="22"/>
  <c r="AK57" i="22"/>
  <c r="AJ57" i="22"/>
  <c r="AI57" i="22"/>
  <c r="AH57" i="22"/>
  <c r="AG57" i="22"/>
  <c r="AF57" i="22"/>
  <c r="AE57" i="22"/>
  <c r="AD57" i="22"/>
  <c r="AC57" i="22"/>
  <c r="AB57" i="22"/>
  <c r="AA57" i="22"/>
  <c r="Z57" i="22"/>
  <c r="Y57" i="22"/>
  <c r="X57" i="22"/>
  <c r="W57" i="22"/>
  <c r="V57" i="22"/>
  <c r="U57" i="22"/>
  <c r="T57" i="22"/>
  <c r="S57" i="22"/>
  <c r="R57" i="22"/>
  <c r="Q57" i="22"/>
  <c r="P57" i="22"/>
  <c r="O57" i="22"/>
  <c r="N57" i="22"/>
  <c r="M57" i="22"/>
  <c r="L57" i="22"/>
  <c r="K57" i="22"/>
  <c r="J57" i="22"/>
  <c r="I57" i="22"/>
  <c r="H57" i="22"/>
  <c r="G57" i="22"/>
  <c r="F57" i="22"/>
  <c r="E57" i="22"/>
  <c r="D57" i="22"/>
  <c r="C57" i="22"/>
  <c r="B57" i="22"/>
  <c r="BA57" i="22" s="1"/>
  <c r="BB57" i="22" s="1"/>
  <c r="BB56" i="22"/>
  <c r="BA56" i="22"/>
  <c r="AZ56" i="22"/>
  <c r="AY56" i="22"/>
  <c r="AX56" i="22"/>
  <c r="AW56" i="22"/>
  <c r="AV56" i="22"/>
  <c r="AU56" i="22"/>
  <c r="AT56" i="22"/>
  <c r="AS56" i="22"/>
  <c r="AR56" i="22"/>
  <c r="AQ56" i="22"/>
  <c r="AP56" i="22"/>
  <c r="AO56" i="22"/>
  <c r="AN56" i="22"/>
  <c r="AM56" i="22"/>
  <c r="AL56" i="22"/>
  <c r="AK56" i="22"/>
  <c r="AJ56" i="22"/>
  <c r="AI56" i="22"/>
  <c r="AH56" i="22"/>
  <c r="AG56" i="22"/>
  <c r="AF56" i="22"/>
  <c r="AE56" i="22"/>
  <c r="AD56" i="22"/>
  <c r="AC56" i="22"/>
  <c r="AB56" i="22"/>
  <c r="AA56" i="22"/>
  <c r="Z56" i="22"/>
  <c r="Y56" i="22"/>
  <c r="X56" i="22"/>
  <c r="W56" i="22"/>
  <c r="V56" i="22"/>
  <c r="U56" i="22"/>
  <c r="T56" i="22"/>
  <c r="S56" i="22"/>
  <c r="R56" i="22"/>
  <c r="Q56" i="22"/>
  <c r="P56" i="22"/>
  <c r="O56" i="22"/>
  <c r="N56" i="22"/>
  <c r="M56" i="22"/>
  <c r="L56" i="22"/>
  <c r="K56" i="22"/>
  <c r="J56" i="22"/>
  <c r="I56" i="22"/>
  <c r="H56" i="22"/>
  <c r="G56" i="22"/>
  <c r="F56" i="22"/>
  <c r="E56" i="22"/>
  <c r="D56" i="22"/>
  <c r="C56" i="22"/>
  <c r="B56" i="22"/>
  <c r="AZ55" i="22"/>
  <c r="AY55" i="22"/>
  <c r="AX55" i="22"/>
  <c r="AW55" i="22"/>
  <c r="AV55" i="22"/>
  <c r="AU55" i="22"/>
  <c r="AT55" i="22"/>
  <c r="AS55" i="22"/>
  <c r="AR55" i="22"/>
  <c r="AQ55" i="22"/>
  <c r="AP55" i="22"/>
  <c r="AO55" i="22"/>
  <c r="AN55" i="22"/>
  <c r="AM55" i="22"/>
  <c r="AL55" i="22"/>
  <c r="AK55" i="22"/>
  <c r="AJ55" i="22"/>
  <c r="AI55" i="22"/>
  <c r="AH55" i="22"/>
  <c r="AG55" i="22"/>
  <c r="AF55" i="22"/>
  <c r="AE55" i="22"/>
  <c r="AD55" i="22"/>
  <c r="AC55" i="22"/>
  <c r="AB55" i="22"/>
  <c r="AA55" i="22"/>
  <c r="Z55" i="22"/>
  <c r="Y55" i="22"/>
  <c r="X55" i="22"/>
  <c r="W55" i="22"/>
  <c r="V55" i="22"/>
  <c r="U55" i="22"/>
  <c r="T55" i="22"/>
  <c r="S55" i="22"/>
  <c r="R55" i="22"/>
  <c r="Q55" i="22"/>
  <c r="P55" i="22"/>
  <c r="O55" i="22"/>
  <c r="N55" i="22"/>
  <c r="M55" i="22"/>
  <c r="L55" i="22"/>
  <c r="K55" i="22"/>
  <c r="J55" i="22"/>
  <c r="I55" i="22"/>
  <c r="H55" i="22"/>
  <c r="G55" i="22"/>
  <c r="F55" i="22"/>
  <c r="E55" i="22"/>
  <c r="D55" i="22"/>
  <c r="C55" i="22"/>
  <c r="B55" i="22"/>
  <c r="BA55" i="22" s="1"/>
  <c r="BB55" i="22" s="1"/>
  <c r="AZ54" i="22"/>
  <c r="AY54" i="22"/>
  <c r="AX54" i="22"/>
  <c r="AW54" i="22"/>
  <c r="AV54" i="22"/>
  <c r="AU54" i="22"/>
  <c r="AT54" i="22"/>
  <c r="AS54" i="22"/>
  <c r="AR54" i="22"/>
  <c r="AQ54" i="22"/>
  <c r="AP54" i="22"/>
  <c r="AO54" i="22"/>
  <c r="AN54" i="22"/>
  <c r="AM54" i="22"/>
  <c r="AL54" i="22"/>
  <c r="AK54" i="22"/>
  <c r="AJ54" i="22"/>
  <c r="AI54" i="22"/>
  <c r="AH54" i="22"/>
  <c r="AG54" i="22"/>
  <c r="AF54" i="22"/>
  <c r="AE54" i="22"/>
  <c r="AD54" i="22"/>
  <c r="AC54" i="22"/>
  <c r="AB54" i="22"/>
  <c r="AA54" i="22"/>
  <c r="Z54" i="22"/>
  <c r="Y54" i="22"/>
  <c r="X54" i="22"/>
  <c r="W54" i="22"/>
  <c r="V54" i="22"/>
  <c r="U54" i="22"/>
  <c r="T54" i="22"/>
  <c r="S54" i="22"/>
  <c r="R54" i="22"/>
  <c r="Q54" i="22"/>
  <c r="P54" i="22"/>
  <c r="O54" i="22"/>
  <c r="N54" i="22"/>
  <c r="M54" i="22"/>
  <c r="L54" i="22"/>
  <c r="K54" i="22"/>
  <c r="J54" i="22"/>
  <c r="I54" i="22"/>
  <c r="H54" i="22"/>
  <c r="G54" i="22"/>
  <c r="F54" i="22"/>
  <c r="E54" i="22"/>
  <c r="D54" i="22"/>
  <c r="C54" i="22"/>
  <c r="B54" i="22"/>
  <c r="BA54" i="22" s="1"/>
  <c r="BB54" i="22" s="1"/>
  <c r="BB53" i="22"/>
  <c r="BA53" i="22"/>
  <c r="AZ53" i="22"/>
  <c r="AY53" i="22"/>
  <c r="AX53" i="22"/>
  <c r="AW53" i="22"/>
  <c r="AV53" i="22"/>
  <c r="AU53" i="22"/>
  <c r="AT53" i="22"/>
  <c r="AS53" i="22"/>
  <c r="AR53" i="22"/>
  <c r="AQ53" i="22"/>
  <c r="AP53" i="22"/>
  <c r="AO53" i="22"/>
  <c r="AN53" i="22"/>
  <c r="AM53" i="22"/>
  <c r="AL53" i="22"/>
  <c r="AK53" i="22"/>
  <c r="AJ53" i="22"/>
  <c r="AI53" i="22"/>
  <c r="AH53" i="22"/>
  <c r="AG53" i="22"/>
  <c r="AF53" i="22"/>
  <c r="AE53" i="22"/>
  <c r="AD53" i="22"/>
  <c r="AC53" i="22"/>
  <c r="AB53" i="22"/>
  <c r="AA53" i="22"/>
  <c r="Z53" i="22"/>
  <c r="Y53" i="22"/>
  <c r="X53" i="22"/>
  <c r="W53" i="22"/>
  <c r="V53" i="22"/>
  <c r="U53" i="22"/>
  <c r="T53" i="22"/>
  <c r="S53" i="22"/>
  <c r="R53" i="22"/>
  <c r="Q53" i="22"/>
  <c r="P53" i="22"/>
  <c r="O53" i="22"/>
  <c r="N53" i="22"/>
  <c r="M53" i="22"/>
  <c r="L53" i="22"/>
  <c r="K53" i="22"/>
  <c r="J53" i="22"/>
  <c r="I53" i="22"/>
  <c r="H53" i="22"/>
  <c r="G53" i="22"/>
  <c r="F53" i="22"/>
  <c r="E53" i="22"/>
  <c r="D53" i="22"/>
  <c r="C53" i="22"/>
  <c r="B53" i="22"/>
  <c r="AZ52" i="22"/>
  <c r="AY52" i="22"/>
  <c r="AX52" i="22"/>
  <c r="AW52" i="22"/>
  <c r="AV52" i="22"/>
  <c r="AU52" i="22"/>
  <c r="AT52" i="22"/>
  <c r="AS52" i="22"/>
  <c r="AR52" i="22"/>
  <c r="AQ52" i="22"/>
  <c r="AP52" i="22"/>
  <c r="AO52" i="22"/>
  <c r="AN52" i="22"/>
  <c r="AM52" i="22"/>
  <c r="AL52" i="22"/>
  <c r="AK52" i="22"/>
  <c r="AJ52" i="22"/>
  <c r="AI52" i="22"/>
  <c r="AH52" i="22"/>
  <c r="AG52" i="22"/>
  <c r="AF52" i="22"/>
  <c r="AE52" i="22"/>
  <c r="AD52" i="22"/>
  <c r="AC52" i="22"/>
  <c r="AB52" i="22"/>
  <c r="AA52" i="22"/>
  <c r="Z52" i="22"/>
  <c r="Y52" i="22"/>
  <c r="X52" i="22"/>
  <c r="W52" i="22"/>
  <c r="V52" i="22"/>
  <c r="U52" i="22"/>
  <c r="T52" i="22"/>
  <c r="S52" i="22"/>
  <c r="R52" i="22"/>
  <c r="Q52" i="22"/>
  <c r="P52" i="22"/>
  <c r="O52" i="22"/>
  <c r="N52" i="22"/>
  <c r="M52" i="22"/>
  <c r="L52" i="22"/>
  <c r="K52" i="22"/>
  <c r="J52" i="22"/>
  <c r="I52" i="22"/>
  <c r="H52" i="22"/>
  <c r="G52" i="22"/>
  <c r="F52" i="22"/>
  <c r="E52" i="22"/>
  <c r="D52" i="22"/>
  <c r="C52" i="22"/>
  <c r="B52" i="22"/>
  <c r="BA52" i="22" s="1"/>
  <c r="BB52" i="22" s="1"/>
  <c r="BA51" i="22"/>
  <c r="BB51" i="22" s="1"/>
  <c r="AZ51" i="22"/>
  <c r="AY51" i="22"/>
  <c r="AX51" i="22"/>
  <c r="AW51" i="22"/>
  <c r="AV51" i="22"/>
  <c r="AU51" i="22"/>
  <c r="AT51" i="22"/>
  <c r="AS51" i="22"/>
  <c r="AR51" i="22"/>
  <c r="AQ51" i="22"/>
  <c r="AP51" i="22"/>
  <c r="AO51" i="22"/>
  <c r="AN51" i="22"/>
  <c r="AM51" i="22"/>
  <c r="AL51" i="22"/>
  <c r="AK51" i="22"/>
  <c r="AJ51" i="22"/>
  <c r="AI51" i="22"/>
  <c r="AH51" i="22"/>
  <c r="AG51" i="22"/>
  <c r="AF51" i="22"/>
  <c r="AE51" i="22"/>
  <c r="AD51" i="22"/>
  <c r="AC51" i="22"/>
  <c r="AB51" i="22"/>
  <c r="AA51" i="22"/>
  <c r="Z51" i="22"/>
  <c r="Y51" i="22"/>
  <c r="X51" i="22"/>
  <c r="W51" i="22"/>
  <c r="V51" i="22"/>
  <c r="U51" i="22"/>
  <c r="T51" i="22"/>
  <c r="S51" i="22"/>
  <c r="R51" i="22"/>
  <c r="Q51" i="22"/>
  <c r="P51" i="22"/>
  <c r="O51" i="22"/>
  <c r="N51" i="22"/>
  <c r="M51" i="22"/>
  <c r="L51" i="22"/>
  <c r="K51" i="22"/>
  <c r="J51" i="22"/>
  <c r="I51" i="22"/>
  <c r="H51" i="22"/>
  <c r="G51" i="22"/>
  <c r="F51" i="22"/>
  <c r="E51" i="22"/>
  <c r="D51" i="22"/>
  <c r="C51" i="22"/>
  <c r="B51" i="22"/>
  <c r="AZ50" i="22"/>
  <c r="AY50" i="22"/>
  <c r="AX50" i="22"/>
  <c r="AW50" i="22"/>
  <c r="AV50" i="22"/>
  <c r="AU50" i="22"/>
  <c r="AT50" i="22"/>
  <c r="AS50" i="22"/>
  <c r="AR50" i="22"/>
  <c r="AQ50" i="22"/>
  <c r="AP50" i="22"/>
  <c r="AO50" i="22"/>
  <c r="AN50" i="22"/>
  <c r="AM50" i="22"/>
  <c r="AL50" i="22"/>
  <c r="AK50" i="22"/>
  <c r="AJ50" i="22"/>
  <c r="AI50" i="22"/>
  <c r="AH50" i="22"/>
  <c r="AG50" i="22"/>
  <c r="AF50" i="22"/>
  <c r="AE50" i="22"/>
  <c r="AD50" i="22"/>
  <c r="AC50" i="22"/>
  <c r="AB50" i="22"/>
  <c r="AA50" i="22"/>
  <c r="Z50" i="22"/>
  <c r="Y50" i="22"/>
  <c r="X50" i="22"/>
  <c r="W50" i="22"/>
  <c r="V50" i="22"/>
  <c r="U50" i="22"/>
  <c r="T50" i="22"/>
  <c r="S50" i="22"/>
  <c r="R50" i="22"/>
  <c r="Q50" i="22"/>
  <c r="P50" i="22"/>
  <c r="O50" i="22"/>
  <c r="N50" i="22"/>
  <c r="M50" i="22"/>
  <c r="L50" i="22"/>
  <c r="K50" i="22"/>
  <c r="J50" i="22"/>
  <c r="I50" i="22"/>
  <c r="H50" i="22"/>
  <c r="G50" i="22"/>
  <c r="F50" i="22"/>
  <c r="E50" i="22"/>
  <c r="D50" i="22"/>
  <c r="C50" i="22"/>
  <c r="B50" i="22"/>
  <c r="BA50" i="22" s="1"/>
  <c r="BB50" i="22" s="1"/>
  <c r="AZ49" i="22"/>
  <c r="AY49" i="22"/>
  <c r="AX49" i="22"/>
  <c r="AW49" i="22"/>
  <c r="AV49" i="22"/>
  <c r="AU49" i="22"/>
  <c r="AT49" i="22"/>
  <c r="AS49" i="22"/>
  <c r="AR49" i="22"/>
  <c r="AQ49" i="22"/>
  <c r="AP49" i="22"/>
  <c r="AO49" i="22"/>
  <c r="AN49" i="22"/>
  <c r="AM49" i="22"/>
  <c r="AL49" i="22"/>
  <c r="AK49" i="22"/>
  <c r="AJ49" i="22"/>
  <c r="AI49" i="22"/>
  <c r="AH49" i="22"/>
  <c r="AG49" i="22"/>
  <c r="AF49" i="22"/>
  <c r="AE49" i="22"/>
  <c r="AD49" i="22"/>
  <c r="AC49" i="22"/>
  <c r="AB49" i="22"/>
  <c r="AA49" i="22"/>
  <c r="Z49" i="22"/>
  <c r="Y49" i="22"/>
  <c r="X49" i="22"/>
  <c r="W49" i="22"/>
  <c r="V49" i="22"/>
  <c r="U49" i="22"/>
  <c r="T49" i="22"/>
  <c r="S49" i="22"/>
  <c r="R49" i="22"/>
  <c r="Q49" i="22"/>
  <c r="P49" i="22"/>
  <c r="O49" i="22"/>
  <c r="N49" i="22"/>
  <c r="M49" i="22"/>
  <c r="L49" i="22"/>
  <c r="K49" i="22"/>
  <c r="J49" i="22"/>
  <c r="I49" i="22"/>
  <c r="H49" i="22"/>
  <c r="G49" i="22"/>
  <c r="F49" i="22"/>
  <c r="E49" i="22"/>
  <c r="D49" i="22"/>
  <c r="C49" i="22"/>
  <c r="B49" i="22"/>
  <c r="BA49" i="22" s="1"/>
  <c r="BB49" i="22" s="1"/>
  <c r="BB48" i="22"/>
  <c r="BA48" i="22"/>
  <c r="AZ48" i="22"/>
  <c r="AY48" i="22"/>
  <c r="AX48" i="22"/>
  <c r="AW48" i="22"/>
  <c r="AV48" i="22"/>
  <c r="AU48" i="22"/>
  <c r="AT48" i="22"/>
  <c r="AS48" i="22"/>
  <c r="AR48" i="22"/>
  <c r="AQ48" i="22"/>
  <c r="AP48" i="22"/>
  <c r="AO48" i="22"/>
  <c r="AN48" i="22"/>
  <c r="AM48" i="22"/>
  <c r="AL48" i="22"/>
  <c r="AK48" i="22"/>
  <c r="AJ48" i="22"/>
  <c r="AI48" i="22"/>
  <c r="AH48" i="22"/>
  <c r="AG48" i="22"/>
  <c r="AF48" i="22"/>
  <c r="AE48" i="22"/>
  <c r="AD48" i="22"/>
  <c r="AC48" i="22"/>
  <c r="AB48" i="22"/>
  <c r="AA48" i="22"/>
  <c r="Z48" i="22"/>
  <c r="Y48" i="22"/>
  <c r="X48" i="22"/>
  <c r="W48" i="22"/>
  <c r="V48" i="22"/>
  <c r="U48" i="22"/>
  <c r="T48" i="22"/>
  <c r="S48" i="22"/>
  <c r="R48" i="22"/>
  <c r="Q48" i="22"/>
  <c r="P48" i="22"/>
  <c r="O48" i="22"/>
  <c r="N48" i="22"/>
  <c r="M48" i="22"/>
  <c r="L48" i="22"/>
  <c r="K48" i="22"/>
  <c r="J48" i="22"/>
  <c r="I48" i="22"/>
  <c r="H48" i="22"/>
  <c r="G48" i="22"/>
  <c r="F48" i="22"/>
  <c r="E48" i="22"/>
  <c r="D48" i="22"/>
  <c r="C48" i="22"/>
  <c r="B48" i="22"/>
  <c r="BA47" i="22"/>
  <c r="BB47" i="22" s="1"/>
  <c r="AZ47" i="22"/>
  <c r="AY47" i="22"/>
  <c r="AX47" i="22"/>
  <c r="AW47" i="22"/>
  <c r="AV47" i="22"/>
  <c r="AU47" i="22"/>
  <c r="AT47" i="22"/>
  <c r="AS47" i="22"/>
  <c r="AR47" i="22"/>
  <c r="AQ47" i="22"/>
  <c r="AP47" i="22"/>
  <c r="AO47" i="22"/>
  <c r="AN47" i="22"/>
  <c r="AM47" i="22"/>
  <c r="AL47" i="22"/>
  <c r="AK47" i="22"/>
  <c r="AJ47" i="22"/>
  <c r="AI47" i="22"/>
  <c r="AH47" i="22"/>
  <c r="AG47" i="22"/>
  <c r="AF47" i="22"/>
  <c r="AE47" i="22"/>
  <c r="AD47" i="22"/>
  <c r="AC47" i="22"/>
  <c r="AB47" i="22"/>
  <c r="AA47" i="22"/>
  <c r="Z47" i="22"/>
  <c r="Y47" i="22"/>
  <c r="X47" i="22"/>
  <c r="W47" i="22"/>
  <c r="V47" i="22"/>
  <c r="U47" i="22"/>
  <c r="T47" i="22"/>
  <c r="S47" i="22"/>
  <c r="R47" i="22"/>
  <c r="Q47" i="22"/>
  <c r="P47" i="22"/>
  <c r="O47" i="22"/>
  <c r="N47" i="22"/>
  <c r="M47" i="22"/>
  <c r="L47" i="22"/>
  <c r="K47" i="22"/>
  <c r="J47" i="22"/>
  <c r="I47" i="22"/>
  <c r="H47" i="22"/>
  <c r="G47" i="22"/>
  <c r="F47" i="22"/>
  <c r="E47" i="22"/>
  <c r="D47" i="22"/>
  <c r="C47" i="22"/>
  <c r="B47" i="22"/>
  <c r="BB46" i="22"/>
  <c r="BA46" i="22"/>
  <c r="AZ46" i="22"/>
  <c r="AY46" i="22"/>
  <c r="AX46" i="22"/>
  <c r="AW46" i="22"/>
  <c r="AV46" i="22"/>
  <c r="AU46" i="22"/>
  <c r="AT46" i="22"/>
  <c r="AS46" i="22"/>
  <c r="AR46" i="22"/>
  <c r="AQ46" i="22"/>
  <c r="AP46" i="22"/>
  <c r="AO46" i="22"/>
  <c r="AN46" i="22"/>
  <c r="AM46" i="22"/>
  <c r="AL46" i="22"/>
  <c r="AK46" i="22"/>
  <c r="AJ46" i="22"/>
  <c r="AI46" i="22"/>
  <c r="AH46" i="22"/>
  <c r="AG46" i="22"/>
  <c r="AF46" i="22"/>
  <c r="AE46" i="22"/>
  <c r="AD46" i="22"/>
  <c r="AC46" i="22"/>
  <c r="AB46" i="22"/>
  <c r="AA46" i="22"/>
  <c r="Z46" i="22"/>
  <c r="Y46" i="22"/>
  <c r="X46" i="22"/>
  <c r="W46" i="22"/>
  <c r="V46" i="22"/>
  <c r="U46" i="22"/>
  <c r="T46" i="22"/>
  <c r="S46" i="22"/>
  <c r="R46" i="22"/>
  <c r="Q46" i="22"/>
  <c r="P46" i="22"/>
  <c r="O46" i="22"/>
  <c r="N46" i="22"/>
  <c r="M46" i="22"/>
  <c r="L46" i="22"/>
  <c r="K46" i="22"/>
  <c r="J46" i="22"/>
  <c r="I46" i="22"/>
  <c r="H46" i="22"/>
  <c r="G46" i="22"/>
  <c r="F46" i="22"/>
  <c r="E46" i="22"/>
  <c r="D46" i="22"/>
  <c r="C46" i="22"/>
  <c r="B46" i="22"/>
  <c r="BB45" i="22"/>
  <c r="BA45" i="22"/>
  <c r="AZ45" i="22"/>
  <c r="AY45" i="22"/>
  <c r="AX45" i="22"/>
  <c r="AW45" i="22"/>
  <c r="AV45" i="22"/>
  <c r="AU45" i="22"/>
  <c r="AT45" i="22"/>
  <c r="AS45" i="22"/>
  <c r="AR45" i="22"/>
  <c r="AQ45" i="22"/>
  <c r="AP45" i="22"/>
  <c r="AO45" i="22"/>
  <c r="AN45" i="22"/>
  <c r="AM45" i="22"/>
  <c r="AL45" i="22"/>
  <c r="AK45" i="22"/>
  <c r="AJ45" i="22"/>
  <c r="AI45" i="22"/>
  <c r="AH45" i="22"/>
  <c r="AG45" i="22"/>
  <c r="AF45" i="22"/>
  <c r="AE45" i="22"/>
  <c r="AD45" i="22"/>
  <c r="AC45" i="22"/>
  <c r="AB45" i="22"/>
  <c r="AA45" i="22"/>
  <c r="Z45" i="22"/>
  <c r="Y45" i="22"/>
  <c r="X45" i="22"/>
  <c r="W45" i="22"/>
  <c r="V45" i="22"/>
  <c r="U45" i="22"/>
  <c r="T45" i="22"/>
  <c r="S45" i="22"/>
  <c r="R45" i="22"/>
  <c r="Q45" i="22"/>
  <c r="P45" i="22"/>
  <c r="O45" i="22"/>
  <c r="N45" i="22"/>
  <c r="M45" i="22"/>
  <c r="L45" i="22"/>
  <c r="K45" i="22"/>
  <c r="J45" i="22"/>
  <c r="I45" i="22"/>
  <c r="H45" i="22"/>
  <c r="G45" i="22"/>
  <c r="F45" i="22"/>
  <c r="E45" i="22"/>
  <c r="D45" i="22"/>
  <c r="C45" i="22"/>
  <c r="B45" i="22"/>
  <c r="AZ44" i="22"/>
  <c r="AY44" i="22"/>
  <c r="AX44" i="22"/>
  <c r="AW44" i="22"/>
  <c r="AV44" i="22"/>
  <c r="AU44" i="22"/>
  <c r="AT44" i="22"/>
  <c r="AS44" i="22"/>
  <c r="AR44" i="22"/>
  <c r="AQ44" i="22"/>
  <c r="AP44" i="22"/>
  <c r="AO44" i="22"/>
  <c r="AN44" i="22"/>
  <c r="AM44" i="22"/>
  <c r="AL44" i="22"/>
  <c r="AK44" i="22"/>
  <c r="AJ44" i="22"/>
  <c r="AI44" i="22"/>
  <c r="AH44" i="22"/>
  <c r="AG44" i="22"/>
  <c r="AF44" i="22"/>
  <c r="AE44" i="22"/>
  <c r="AD44" i="22"/>
  <c r="AC44" i="22"/>
  <c r="AB44" i="22"/>
  <c r="AA44" i="22"/>
  <c r="Z44" i="22"/>
  <c r="Y44" i="22"/>
  <c r="X44" i="22"/>
  <c r="W44" i="22"/>
  <c r="V44" i="22"/>
  <c r="U44" i="22"/>
  <c r="T44" i="22"/>
  <c r="S44" i="22"/>
  <c r="R44" i="22"/>
  <c r="Q44" i="22"/>
  <c r="P44" i="22"/>
  <c r="O44" i="22"/>
  <c r="N44" i="22"/>
  <c r="M44" i="22"/>
  <c r="L44" i="22"/>
  <c r="K44" i="22"/>
  <c r="J44" i="22"/>
  <c r="I44" i="22"/>
  <c r="H44" i="22"/>
  <c r="G44" i="22"/>
  <c r="F44" i="22"/>
  <c r="E44" i="22"/>
  <c r="D44" i="22"/>
  <c r="C44" i="22"/>
  <c r="B44" i="22"/>
  <c r="BA44" i="22" s="1"/>
  <c r="BB44" i="22" s="1"/>
  <c r="BB43" i="22"/>
  <c r="AZ43" i="22"/>
  <c r="AY43" i="22"/>
  <c r="AX43" i="22"/>
  <c r="AW43" i="22"/>
  <c r="AV43" i="22"/>
  <c r="AU43" i="22"/>
  <c r="AT43" i="22"/>
  <c r="AS43" i="22"/>
  <c r="AR43" i="22"/>
  <c r="AQ43" i="22"/>
  <c r="AP43" i="22"/>
  <c r="AO43" i="22"/>
  <c r="AN43" i="22"/>
  <c r="AM43" i="22"/>
  <c r="AL43" i="22"/>
  <c r="AK43" i="22"/>
  <c r="AJ43" i="22"/>
  <c r="AI43" i="22"/>
  <c r="AH43" i="22"/>
  <c r="AG43" i="22"/>
  <c r="AF43" i="22"/>
  <c r="AE43" i="22"/>
  <c r="AD43" i="22"/>
  <c r="AC43" i="22"/>
  <c r="AB43" i="22"/>
  <c r="AA43" i="22"/>
  <c r="Z43" i="22"/>
  <c r="Y43" i="22"/>
  <c r="X43" i="22"/>
  <c r="W43" i="22"/>
  <c r="V43" i="22"/>
  <c r="U43" i="22"/>
  <c r="T43" i="22"/>
  <c r="S43" i="22"/>
  <c r="R43" i="22"/>
  <c r="Q43" i="22"/>
  <c r="P43" i="22"/>
  <c r="O43" i="22"/>
  <c r="N43" i="22"/>
  <c r="M43" i="22"/>
  <c r="L43" i="22"/>
  <c r="K43" i="22"/>
  <c r="J43" i="22"/>
  <c r="I43" i="22"/>
  <c r="H43" i="22"/>
  <c r="G43" i="22"/>
  <c r="F43" i="22"/>
  <c r="E43" i="22"/>
  <c r="D43" i="22"/>
  <c r="C43" i="22"/>
  <c r="B43" i="22"/>
  <c r="BA43" i="22" s="1"/>
  <c r="BA42" i="22"/>
  <c r="BB42" i="22" s="1"/>
  <c r="AZ42" i="22"/>
  <c r="AY42" i="22"/>
  <c r="AX42" i="22"/>
  <c r="AW42" i="22"/>
  <c r="AV42" i="22"/>
  <c r="AU42" i="22"/>
  <c r="AT42" i="22"/>
  <c r="AS42" i="22"/>
  <c r="AR42" i="22"/>
  <c r="AQ42" i="22"/>
  <c r="AP42" i="22"/>
  <c r="AO42" i="22"/>
  <c r="AN42" i="22"/>
  <c r="AM42" i="22"/>
  <c r="AL42" i="22"/>
  <c r="AK42" i="22"/>
  <c r="AJ42" i="22"/>
  <c r="AI42" i="22"/>
  <c r="AH42" i="22"/>
  <c r="AG42" i="22"/>
  <c r="AF42" i="22"/>
  <c r="AE42" i="22"/>
  <c r="AD42" i="22"/>
  <c r="AC42" i="22"/>
  <c r="AB42" i="22"/>
  <c r="AA42" i="22"/>
  <c r="Z42" i="22"/>
  <c r="Y42" i="22"/>
  <c r="X42" i="22"/>
  <c r="W42" i="22"/>
  <c r="V42" i="22"/>
  <c r="U42" i="22"/>
  <c r="T42" i="22"/>
  <c r="S42" i="22"/>
  <c r="R42" i="22"/>
  <c r="Q42" i="22"/>
  <c r="P42" i="22"/>
  <c r="O42" i="22"/>
  <c r="N42" i="22"/>
  <c r="M42" i="22"/>
  <c r="L42" i="22"/>
  <c r="K42" i="22"/>
  <c r="J42" i="22"/>
  <c r="I42" i="22"/>
  <c r="H42" i="22"/>
  <c r="G42" i="22"/>
  <c r="F42" i="22"/>
  <c r="E42" i="22"/>
  <c r="D42" i="22"/>
  <c r="C42" i="22"/>
  <c r="B42" i="22"/>
  <c r="BA41" i="22"/>
  <c r="BB41" i="22" s="1"/>
  <c r="AZ41" i="22"/>
  <c r="AY41" i="22"/>
  <c r="AX41" i="22"/>
  <c r="AW41" i="22"/>
  <c r="AV41" i="22"/>
  <c r="AU41" i="22"/>
  <c r="AT41" i="22"/>
  <c r="AS41" i="22"/>
  <c r="AR41" i="22"/>
  <c r="AQ41" i="22"/>
  <c r="AP41" i="22"/>
  <c r="AO41" i="22"/>
  <c r="AN41" i="22"/>
  <c r="AM41" i="22"/>
  <c r="AL41" i="22"/>
  <c r="AK41" i="22"/>
  <c r="AJ41" i="22"/>
  <c r="AI41" i="22"/>
  <c r="AH41" i="22"/>
  <c r="AG41" i="22"/>
  <c r="AF41" i="22"/>
  <c r="AE41" i="22"/>
  <c r="AD41" i="22"/>
  <c r="AC41" i="22"/>
  <c r="AB41" i="22"/>
  <c r="AA41" i="22"/>
  <c r="Z41" i="22"/>
  <c r="Y41" i="22"/>
  <c r="X41" i="22"/>
  <c r="W41" i="22"/>
  <c r="V41" i="22"/>
  <c r="U41" i="22"/>
  <c r="T41" i="22"/>
  <c r="S41" i="22"/>
  <c r="R41" i="22"/>
  <c r="Q41" i="22"/>
  <c r="P41" i="22"/>
  <c r="O41" i="22"/>
  <c r="N41" i="22"/>
  <c r="M41" i="22"/>
  <c r="L41" i="22"/>
  <c r="K41" i="22"/>
  <c r="J41" i="22"/>
  <c r="I41" i="22"/>
  <c r="H41" i="22"/>
  <c r="G41" i="22"/>
  <c r="F41" i="22"/>
  <c r="E41" i="22"/>
  <c r="D41" i="22"/>
  <c r="C41" i="22"/>
  <c r="B41" i="22"/>
  <c r="AZ40" i="22"/>
  <c r="AY40" i="22"/>
  <c r="AX40" i="22"/>
  <c r="AW40" i="22"/>
  <c r="AV40" i="22"/>
  <c r="AU40" i="22"/>
  <c r="AT40" i="22"/>
  <c r="AS40" i="22"/>
  <c r="AR40" i="22"/>
  <c r="AQ40" i="22"/>
  <c r="AP40" i="22"/>
  <c r="AO40" i="22"/>
  <c r="AN40" i="22"/>
  <c r="AM40" i="22"/>
  <c r="AL40" i="22"/>
  <c r="AK40" i="22"/>
  <c r="AJ40" i="22"/>
  <c r="AI40" i="22"/>
  <c r="AH40" i="22"/>
  <c r="AG40" i="22"/>
  <c r="AF40" i="22"/>
  <c r="AE40" i="22"/>
  <c r="AD40" i="22"/>
  <c r="AC40" i="22"/>
  <c r="AB40" i="22"/>
  <c r="AA40" i="22"/>
  <c r="Z40" i="22"/>
  <c r="Y40" i="22"/>
  <c r="X40" i="22"/>
  <c r="W40" i="22"/>
  <c r="V40" i="22"/>
  <c r="U40" i="22"/>
  <c r="T40" i="22"/>
  <c r="S40" i="22"/>
  <c r="R40" i="22"/>
  <c r="Q40" i="22"/>
  <c r="P40" i="22"/>
  <c r="O40" i="22"/>
  <c r="N40" i="22"/>
  <c r="M40" i="22"/>
  <c r="L40" i="22"/>
  <c r="K40" i="22"/>
  <c r="J40" i="22"/>
  <c r="I40" i="22"/>
  <c r="H40" i="22"/>
  <c r="G40" i="22"/>
  <c r="F40" i="22"/>
  <c r="E40" i="22"/>
  <c r="D40" i="22"/>
  <c r="C40" i="22"/>
  <c r="B40" i="22"/>
  <c r="BA40" i="22" s="1"/>
  <c r="BB40" i="22" s="1"/>
  <c r="BB39" i="22"/>
  <c r="AZ39" i="22"/>
  <c r="AY39" i="22"/>
  <c r="AX39" i="22"/>
  <c r="AW39" i="22"/>
  <c r="AV39" i="22"/>
  <c r="AU39" i="22"/>
  <c r="AT39" i="22"/>
  <c r="AS39" i="22"/>
  <c r="AR39" i="22"/>
  <c r="AQ39" i="22"/>
  <c r="AP39" i="22"/>
  <c r="AO39" i="22"/>
  <c r="AN39" i="22"/>
  <c r="AM39" i="22"/>
  <c r="AL39" i="22"/>
  <c r="AK39" i="22"/>
  <c r="AJ39" i="22"/>
  <c r="AI39" i="22"/>
  <c r="AH39" i="22"/>
  <c r="AG39" i="22"/>
  <c r="AF39" i="22"/>
  <c r="AE39" i="22"/>
  <c r="AD39" i="22"/>
  <c r="AC39" i="22"/>
  <c r="AB39" i="22"/>
  <c r="AA39" i="22"/>
  <c r="Z39" i="22"/>
  <c r="Y39" i="22"/>
  <c r="X39" i="22"/>
  <c r="W39" i="22"/>
  <c r="V39" i="22"/>
  <c r="U39" i="22"/>
  <c r="T39" i="22"/>
  <c r="S39" i="22"/>
  <c r="R39" i="22"/>
  <c r="Q39" i="22"/>
  <c r="P39" i="22"/>
  <c r="O39" i="22"/>
  <c r="N39" i="22"/>
  <c r="M39" i="22"/>
  <c r="L39" i="22"/>
  <c r="K39" i="22"/>
  <c r="J39" i="22"/>
  <c r="I39" i="22"/>
  <c r="H39" i="22"/>
  <c r="G39" i="22"/>
  <c r="F39" i="22"/>
  <c r="E39" i="22"/>
  <c r="D39" i="22"/>
  <c r="C39" i="22"/>
  <c r="B39" i="22"/>
  <c r="BA39" i="22" s="1"/>
  <c r="AZ38" i="22"/>
  <c r="AY38" i="22"/>
  <c r="AX38" i="22"/>
  <c r="AW38" i="22"/>
  <c r="AV38" i="22"/>
  <c r="AU38" i="22"/>
  <c r="AT38" i="22"/>
  <c r="AS38" i="22"/>
  <c r="AR38" i="22"/>
  <c r="AQ38" i="22"/>
  <c r="AP38" i="22"/>
  <c r="AO38" i="22"/>
  <c r="AN38" i="22"/>
  <c r="AM38" i="22"/>
  <c r="AL38" i="22"/>
  <c r="AK38" i="22"/>
  <c r="AJ38" i="22"/>
  <c r="AI38" i="22"/>
  <c r="AH38" i="22"/>
  <c r="AG38" i="22"/>
  <c r="AF38" i="22"/>
  <c r="AE38" i="22"/>
  <c r="AD38" i="22"/>
  <c r="AC38" i="22"/>
  <c r="AB38" i="22"/>
  <c r="AA38" i="22"/>
  <c r="Z38" i="22"/>
  <c r="Y38" i="22"/>
  <c r="X38" i="22"/>
  <c r="W38" i="22"/>
  <c r="V38" i="22"/>
  <c r="U38" i="22"/>
  <c r="T38" i="22"/>
  <c r="S38" i="22"/>
  <c r="R38" i="22"/>
  <c r="Q38" i="22"/>
  <c r="P38" i="22"/>
  <c r="O38" i="22"/>
  <c r="N38" i="22"/>
  <c r="M38" i="22"/>
  <c r="L38" i="22"/>
  <c r="K38" i="22"/>
  <c r="J38" i="22"/>
  <c r="I38" i="22"/>
  <c r="H38" i="22"/>
  <c r="G38" i="22"/>
  <c r="F38" i="22"/>
  <c r="E38" i="22"/>
  <c r="D38" i="22"/>
  <c r="C38" i="22"/>
  <c r="B38" i="22"/>
  <c r="BA38" i="22" s="1"/>
  <c r="BB38" i="22" s="1"/>
  <c r="BA37" i="22"/>
  <c r="BB37" i="22" s="1"/>
  <c r="AZ37" i="22"/>
  <c r="AY37" i="22"/>
  <c r="AX37" i="22"/>
  <c r="AW37" i="22"/>
  <c r="AV37" i="22"/>
  <c r="AU37" i="22"/>
  <c r="AT37" i="22"/>
  <c r="AS37" i="22"/>
  <c r="AR37" i="22"/>
  <c r="AQ37" i="22"/>
  <c r="AP37" i="22"/>
  <c r="AO37" i="22"/>
  <c r="AN37" i="22"/>
  <c r="AM37" i="22"/>
  <c r="AL37" i="22"/>
  <c r="AK37" i="22"/>
  <c r="AJ37" i="22"/>
  <c r="AI37" i="22"/>
  <c r="AH37" i="22"/>
  <c r="AG37" i="22"/>
  <c r="AF37" i="22"/>
  <c r="AE37" i="22"/>
  <c r="AD37" i="22"/>
  <c r="AC37" i="22"/>
  <c r="AB37" i="22"/>
  <c r="AA37" i="22"/>
  <c r="Z37" i="22"/>
  <c r="Y37" i="22"/>
  <c r="X37" i="22"/>
  <c r="W37" i="22"/>
  <c r="V37" i="22"/>
  <c r="U37" i="22"/>
  <c r="T37" i="22"/>
  <c r="S37" i="22"/>
  <c r="R37" i="22"/>
  <c r="Q37" i="22"/>
  <c r="P37" i="22"/>
  <c r="O37" i="22"/>
  <c r="N37" i="22"/>
  <c r="M37" i="22"/>
  <c r="L37" i="22"/>
  <c r="K37" i="22"/>
  <c r="J37" i="22"/>
  <c r="I37" i="22"/>
  <c r="H37" i="22"/>
  <c r="G37" i="22"/>
  <c r="F37" i="22"/>
  <c r="E37" i="22"/>
  <c r="D37" i="22"/>
  <c r="C37" i="22"/>
  <c r="B37" i="22"/>
  <c r="BB36" i="22"/>
  <c r="BA36" i="22"/>
  <c r="AZ36" i="22"/>
  <c r="AY36" i="22"/>
  <c r="AX36" i="22"/>
  <c r="AW36" i="22"/>
  <c r="AV36" i="22"/>
  <c r="AU36" i="22"/>
  <c r="AT36" i="22"/>
  <c r="AS36" i="22"/>
  <c r="AR36" i="22"/>
  <c r="AQ36" i="22"/>
  <c r="AP36" i="22"/>
  <c r="AO36" i="22"/>
  <c r="AN36" i="22"/>
  <c r="AM36" i="22"/>
  <c r="AL36" i="22"/>
  <c r="AK36" i="22"/>
  <c r="AJ36" i="22"/>
  <c r="AI36" i="22"/>
  <c r="AH36" i="22"/>
  <c r="AG36" i="22"/>
  <c r="AF36" i="22"/>
  <c r="AE36" i="22"/>
  <c r="AD36" i="22"/>
  <c r="AC36" i="22"/>
  <c r="AB36" i="22"/>
  <c r="AA36" i="22"/>
  <c r="Z36" i="22"/>
  <c r="Y36" i="22"/>
  <c r="X36" i="22"/>
  <c r="W36" i="22"/>
  <c r="V36" i="22"/>
  <c r="U36" i="22"/>
  <c r="T36" i="22"/>
  <c r="S36" i="22"/>
  <c r="R36" i="22"/>
  <c r="Q36" i="22"/>
  <c r="P36" i="22"/>
  <c r="O36" i="22"/>
  <c r="N36" i="22"/>
  <c r="M36" i="22"/>
  <c r="L36" i="22"/>
  <c r="K36" i="22"/>
  <c r="J36" i="22"/>
  <c r="I36" i="22"/>
  <c r="H36" i="22"/>
  <c r="G36" i="22"/>
  <c r="F36" i="22"/>
  <c r="E36" i="22"/>
  <c r="D36" i="22"/>
  <c r="C36" i="22"/>
  <c r="B36" i="22"/>
  <c r="BB35" i="22"/>
  <c r="AZ35" i="22"/>
  <c r="AY35" i="22"/>
  <c r="AX35" i="22"/>
  <c r="AW35" i="22"/>
  <c r="AV35" i="22"/>
  <c r="AU35" i="22"/>
  <c r="AT35" i="22"/>
  <c r="AS35" i="22"/>
  <c r="AR35" i="22"/>
  <c r="AQ35" i="22"/>
  <c r="AP35" i="22"/>
  <c r="AO35" i="22"/>
  <c r="AN35" i="22"/>
  <c r="AM35" i="22"/>
  <c r="AL35" i="22"/>
  <c r="AK35" i="22"/>
  <c r="AJ35" i="22"/>
  <c r="AI35" i="22"/>
  <c r="AH35" i="22"/>
  <c r="AG35" i="22"/>
  <c r="AF35" i="22"/>
  <c r="AE35" i="22"/>
  <c r="AD35" i="22"/>
  <c r="AC35" i="22"/>
  <c r="AB35" i="22"/>
  <c r="AA35" i="22"/>
  <c r="Z35" i="22"/>
  <c r="Y35" i="22"/>
  <c r="X35" i="22"/>
  <c r="W35" i="22"/>
  <c r="V35" i="22"/>
  <c r="U35" i="22"/>
  <c r="T35" i="22"/>
  <c r="S35" i="22"/>
  <c r="R35" i="22"/>
  <c r="Q35" i="22"/>
  <c r="P35" i="22"/>
  <c r="O35" i="22"/>
  <c r="N35" i="22"/>
  <c r="M35" i="22"/>
  <c r="L35" i="22"/>
  <c r="K35" i="22"/>
  <c r="J35" i="22"/>
  <c r="I35" i="22"/>
  <c r="H35" i="22"/>
  <c r="G35" i="22"/>
  <c r="F35" i="22"/>
  <c r="E35" i="22"/>
  <c r="D35" i="22"/>
  <c r="C35" i="22"/>
  <c r="B35" i="22"/>
  <c r="BA35" i="22" s="1"/>
  <c r="BB34" i="22"/>
  <c r="BA34" i="22"/>
  <c r="AZ34" i="22"/>
  <c r="AY34" i="22"/>
  <c r="AX34" i="22"/>
  <c r="AW34" i="22"/>
  <c r="AV34" i="22"/>
  <c r="AU34" i="22"/>
  <c r="AT34" i="22"/>
  <c r="AS34" i="22"/>
  <c r="AR34" i="22"/>
  <c r="AQ34" i="22"/>
  <c r="AP34" i="22"/>
  <c r="AO34" i="22"/>
  <c r="AN34" i="22"/>
  <c r="AM34" i="22"/>
  <c r="AL34" i="22"/>
  <c r="AK34" i="22"/>
  <c r="AJ34" i="22"/>
  <c r="AI34" i="22"/>
  <c r="AH34" i="22"/>
  <c r="AG34" i="22"/>
  <c r="AF34" i="22"/>
  <c r="AE34" i="22"/>
  <c r="AD34" i="22"/>
  <c r="AC34" i="22"/>
  <c r="AB34" i="22"/>
  <c r="AA34" i="22"/>
  <c r="Z34" i="22"/>
  <c r="Y34" i="22"/>
  <c r="X34" i="22"/>
  <c r="W34" i="22"/>
  <c r="V34" i="22"/>
  <c r="U34" i="22"/>
  <c r="T34" i="22"/>
  <c r="S34" i="22"/>
  <c r="R34" i="22"/>
  <c r="Q34" i="22"/>
  <c r="P34" i="22"/>
  <c r="O34" i="22"/>
  <c r="N34" i="22"/>
  <c r="M34" i="22"/>
  <c r="L34" i="22"/>
  <c r="K34" i="22"/>
  <c r="J34" i="22"/>
  <c r="I34" i="22"/>
  <c r="H34" i="22"/>
  <c r="G34" i="22"/>
  <c r="F34" i="22"/>
  <c r="E34" i="22"/>
  <c r="D34" i="22"/>
  <c r="C34" i="22"/>
  <c r="B34" i="22"/>
  <c r="AZ33" i="22"/>
  <c r="AY33" i="22"/>
  <c r="AX33" i="22"/>
  <c r="AW33" i="22"/>
  <c r="AV33" i="22"/>
  <c r="AU33" i="22"/>
  <c r="AT33" i="22"/>
  <c r="AS33" i="22"/>
  <c r="AR33" i="22"/>
  <c r="AQ33" i="22"/>
  <c r="AP33" i="22"/>
  <c r="AO33" i="22"/>
  <c r="AN33" i="22"/>
  <c r="AM33" i="22"/>
  <c r="AL33" i="22"/>
  <c r="AK33" i="22"/>
  <c r="AJ33" i="22"/>
  <c r="AI33" i="22"/>
  <c r="AH33" i="22"/>
  <c r="AG33" i="22"/>
  <c r="AF33" i="22"/>
  <c r="AE33" i="22"/>
  <c r="AD33" i="22"/>
  <c r="AC33" i="22"/>
  <c r="AB33" i="22"/>
  <c r="AA33" i="22"/>
  <c r="Z33" i="22"/>
  <c r="Y33" i="22"/>
  <c r="X33" i="22"/>
  <c r="W33" i="22"/>
  <c r="V33" i="22"/>
  <c r="U33" i="22"/>
  <c r="T33" i="22"/>
  <c r="S33" i="22"/>
  <c r="R33" i="22"/>
  <c r="Q33" i="22"/>
  <c r="P33" i="22"/>
  <c r="O33" i="22"/>
  <c r="N33" i="22"/>
  <c r="M33" i="22"/>
  <c r="L33" i="22"/>
  <c r="K33" i="22"/>
  <c r="J33" i="22"/>
  <c r="I33" i="22"/>
  <c r="H33" i="22"/>
  <c r="G33" i="22"/>
  <c r="F33" i="22"/>
  <c r="E33" i="22"/>
  <c r="D33" i="22"/>
  <c r="C33" i="22"/>
  <c r="B33" i="22"/>
  <c r="BA33" i="22" s="1"/>
  <c r="BB33" i="22" s="1"/>
  <c r="BB32" i="22"/>
  <c r="AZ32" i="22"/>
  <c r="AY32" i="22"/>
  <c r="AX32" i="22"/>
  <c r="AW32" i="22"/>
  <c r="AV32" i="22"/>
  <c r="AU32" i="22"/>
  <c r="AT32" i="22"/>
  <c r="AS32" i="22"/>
  <c r="AR32" i="22"/>
  <c r="AQ32" i="22"/>
  <c r="AP32" i="22"/>
  <c r="AO32" i="22"/>
  <c r="AN32" i="22"/>
  <c r="AM32" i="22"/>
  <c r="AL32" i="22"/>
  <c r="AK32" i="22"/>
  <c r="AJ32" i="22"/>
  <c r="AI32" i="22"/>
  <c r="AH32" i="22"/>
  <c r="AG32" i="22"/>
  <c r="AF32" i="22"/>
  <c r="AE32" i="22"/>
  <c r="AD32" i="22"/>
  <c r="AC32" i="22"/>
  <c r="AB32" i="22"/>
  <c r="AA32" i="22"/>
  <c r="Z32" i="22"/>
  <c r="Y32" i="22"/>
  <c r="X32" i="22"/>
  <c r="W32" i="22"/>
  <c r="V32" i="22"/>
  <c r="U32" i="22"/>
  <c r="T32" i="22"/>
  <c r="S32" i="22"/>
  <c r="R32" i="22"/>
  <c r="Q32" i="22"/>
  <c r="P32" i="22"/>
  <c r="O32" i="22"/>
  <c r="N32" i="22"/>
  <c r="M32" i="22"/>
  <c r="L32" i="22"/>
  <c r="K32" i="22"/>
  <c r="J32" i="22"/>
  <c r="I32" i="22"/>
  <c r="H32" i="22"/>
  <c r="G32" i="22"/>
  <c r="F32" i="22"/>
  <c r="E32" i="22"/>
  <c r="D32" i="22"/>
  <c r="C32" i="22"/>
  <c r="B32" i="22"/>
  <c r="BA32" i="22" s="1"/>
  <c r="BA31" i="22"/>
  <c r="BB31" i="22" s="1"/>
  <c r="AZ31" i="22"/>
  <c r="AY31" i="22"/>
  <c r="AX31" i="22"/>
  <c r="AW31" i="22"/>
  <c r="AV31" i="22"/>
  <c r="AU31" i="22"/>
  <c r="AT31" i="22"/>
  <c r="AS31" i="22"/>
  <c r="AR31" i="22"/>
  <c r="AQ31" i="22"/>
  <c r="AP31" i="22"/>
  <c r="AO31" i="22"/>
  <c r="AN31" i="22"/>
  <c r="AM31" i="22"/>
  <c r="AL31" i="22"/>
  <c r="AK31" i="22"/>
  <c r="AJ31" i="22"/>
  <c r="AI31" i="22"/>
  <c r="AH31" i="22"/>
  <c r="AG31" i="22"/>
  <c r="AF31" i="22"/>
  <c r="AE31" i="22"/>
  <c r="AD31" i="22"/>
  <c r="AC31" i="22"/>
  <c r="AB31" i="22"/>
  <c r="AA31" i="22"/>
  <c r="Z31" i="22"/>
  <c r="Y31" i="22"/>
  <c r="X31" i="22"/>
  <c r="W31" i="22"/>
  <c r="V31" i="22"/>
  <c r="U31" i="22"/>
  <c r="T31" i="22"/>
  <c r="S31" i="22"/>
  <c r="R31" i="22"/>
  <c r="Q31" i="22"/>
  <c r="P31" i="22"/>
  <c r="O31" i="22"/>
  <c r="N31" i="22"/>
  <c r="M31" i="22"/>
  <c r="L31" i="22"/>
  <c r="K31" i="22"/>
  <c r="J31" i="22"/>
  <c r="I31" i="22"/>
  <c r="H31" i="22"/>
  <c r="G31" i="22"/>
  <c r="F31" i="22"/>
  <c r="E31" i="22"/>
  <c r="D31" i="22"/>
  <c r="C31" i="22"/>
  <c r="B31" i="22"/>
  <c r="AZ30" i="22"/>
  <c r="AY30" i="22"/>
  <c r="AX30" i="22"/>
  <c r="AW30" i="22"/>
  <c r="AV30" i="22"/>
  <c r="AU30" i="22"/>
  <c r="AT30" i="22"/>
  <c r="AS30" i="22"/>
  <c r="AR30" i="22"/>
  <c r="AQ30" i="22"/>
  <c r="AP30" i="22"/>
  <c r="AO30" i="22"/>
  <c r="AN30" i="22"/>
  <c r="AM30" i="22"/>
  <c r="AL30" i="22"/>
  <c r="AK30" i="22"/>
  <c r="AJ30" i="22"/>
  <c r="AI30" i="22"/>
  <c r="AH30" i="22"/>
  <c r="AG30" i="22"/>
  <c r="AF30" i="22"/>
  <c r="AE30" i="22"/>
  <c r="AD30" i="22"/>
  <c r="AC30" i="22"/>
  <c r="AB30" i="22"/>
  <c r="AA30" i="22"/>
  <c r="Z30" i="22"/>
  <c r="Y30" i="22"/>
  <c r="X30" i="22"/>
  <c r="W30" i="22"/>
  <c r="V30" i="22"/>
  <c r="U30" i="22"/>
  <c r="T30" i="22"/>
  <c r="S30" i="22"/>
  <c r="R30" i="22"/>
  <c r="Q30" i="22"/>
  <c r="P30" i="22"/>
  <c r="O30" i="22"/>
  <c r="N30" i="22"/>
  <c r="M30" i="22"/>
  <c r="L30" i="22"/>
  <c r="K30" i="22"/>
  <c r="J30" i="22"/>
  <c r="I30" i="22"/>
  <c r="H30" i="22"/>
  <c r="G30" i="22"/>
  <c r="F30" i="22"/>
  <c r="E30" i="22"/>
  <c r="D30" i="22"/>
  <c r="C30" i="22"/>
  <c r="B30" i="22"/>
  <c r="BA30" i="22" s="1"/>
  <c r="BB30" i="22" s="1"/>
  <c r="BA29" i="22"/>
  <c r="BB29" i="22" s="1"/>
  <c r="AZ29" i="22"/>
  <c r="AY29" i="22"/>
  <c r="AX29" i="22"/>
  <c r="AW29" i="22"/>
  <c r="AV29" i="22"/>
  <c r="AU29" i="22"/>
  <c r="AT29" i="22"/>
  <c r="AS29" i="22"/>
  <c r="AR29" i="22"/>
  <c r="AQ29" i="22"/>
  <c r="AP29" i="22"/>
  <c r="AO29" i="22"/>
  <c r="AN29" i="22"/>
  <c r="AM29" i="22"/>
  <c r="AL29" i="22"/>
  <c r="AK29" i="22"/>
  <c r="AJ29" i="22"/>
  <c r="AI29" i="22"/>
  <c r="AH29" i="22"/>
  <c r="AG29" i="22"/>
  <c r="AF29" i="22"/>
  <c r="AE29" i="22"/>
  <c r="AD29" i="22"/>
  <c r="AC29" i="22"/>
  <c r="AB29" i="22"/>
  <c r="AA29" i="22"/>
  <c r="Z29" i="22"/>
  <c r="Y29" i="22"/>
  <c r="X29" i="22"/>
  <c r="W29" i="22"/>
  <c r="V29" i="22"/>
  <c r="U29" i="22"/>
  <c r="T29" i="22"/>
  <c r="S29" i="22"/>
  <c r="R29" i="22"/>
  <c r="Q29" i="22"/>
  <c r="P29" i="22"/>
  <c r="O29" i="22"/>
  <c r="N29" i="22"/>
  <c r="M29" i="22"/>
  <c r="L29" i="22"/>
  <c r="K29" i="22"/>
  <c r="J29" i="22"/>
  <c r="I29" i="22"/>
  <c r="H29" i="22"/>
  <c r="G29" i="22"/>
  <c r="F29" i="22"/>
  <c r="E29" i="22"/>
  <c r="D29" i="22"/>
  <c r="C29" i="22"/>
  <c r="B29" i="22"/>
  <c r="AZ28" i="22"/>
  <c r="AY28" i="22"/>
  <c r="AX28" i="22"/>
  <c r="AW28" i="22"/>
  <c r="AV28" i="22"/>
  <c r="AU28" i="22"/>
  <c r="AT28" i="22"/>
  <c r="AS28" i="22"/>
  <c r="AR28" i="22"/>
  <c r="AQ28" i="22"/>
  <c r="AP28" i="22"/>
  <c r="AO28" i="22"/>
  <c r="AN28" i="22"/>
  <c r="AM28" i="22"/>
  <c r="AL28" i="22"/>
  <c r="AK28" i="22"/>
  <c r="AJ28" i="22"/>
  <c r="AI28" i="22"/>
  <c r="AH28" i="22"/>
  <c r="AG28" i="22"/>
  <c r="AF28" i="22"/>
  <c r="AE28" i="22"/>
  <c r="AD28" i="22"/>
  <c r="AC28" i="22"/>
  <c r="AB28" i="22"/>
  <c r="AA28" i="22"/>
  <c r="Z28" i="22"/>
  <c r="Y28" i="22"/>
  <c r="X28" i="22"/>
  <c r="W28" i="22"/>
  <c r="V28" i="22"/>
  <c r="U28" i="22"/>
  <c r="T28" i="22"/>
  <c r="S28" i="22"/>
  <c r="R28" i="22"/>
  <c r="Q28" i="22"/>
  <c r="P28" i="22"/>
  <c r="O28" i="22"/>
  <c r="N28" i="22"/>
  <c r="M28" i="22"/>
  <c r="L28" i="22"/>
  <c r="K28" i="22"/>
  <c r="J28" i="22"/>
  <c r="I28" i="22"/>
  <c r="H28" i="22"/>
  <c r="G28" i="22"/>
  <c r="F28" i="22"/>
  <c r="E28" i="22"/>
  <c r="D28" i="22"/>
  <c r="C28" i="22"/>
  <c r="B28" i="22"/>
  <c r="BA28" i="22" s="1"/>
  <c r="BB28" i="22" s="1"/>
  <c r="AZ27" i="22"/>
  <c r="AY27" i="22"/>
  <c r="AX27" i="22"/>
  <c r="AW27" i="22"/>
  <c r="AV27" i="22"/>
  <c r="AU27" i="22"/>
  <c r="AT27" i="22"/>
  <c r="AS27" i="22"/>
  <c r="AR27" i="22"/>
  <c r="AQ27" i="22"/>
  <c r="AP27" i="22"/>
  <c r="AO27" i="22"/>
  <c r="AN27" i="22"/>
  <c r="AM27" i="22"/>
  <c r="AL27" i="22"/>
  <c r="AK27" i="22"/>
  <c r="AJ27" i="22"/>
  <c r="AI27" i="22"/>
  <c r="AH27" i="22"/>
  <c r="AG27" i="22"/>
  <c r="AF27" i="22"/>
  <c r="AE27" i="22"/>
  <c r="AD27" i="22"/>
  <c r="AC27" i="22"/>
  <c r="AB27" i="22"/>
  <c r="AA27" i="22"/>
  <c r="Z27" i="22"/>
  <c r="Y27" i="22"/>
  <c r="X27" i="22"/>
  <c r="W27" i="22"/>
  <c r="V27" i="22"/>
  <c r="U27" i="22"/>
  <c r="T27" i="22"/>
  <c r="S27" i="22"/>
  <c r="R27" i="22"/>
  <c r="Q27" i="22"/>
  <c r="P27" i="22"/>
  <c r="O27" i="22"/>
  <c r="N27" i="22"/>
  <c r="M27" i="22"/>
  <c r="L27" i="22"/>
  <c r="K27" i="22"/>
  <c r="J27" i="22"/>
  <c r="I27" i="22"/>
  <c r="H27" i="22"/>
  <c r="G27" i="22"/>
  <c r="F27" i="22"/>
  <c r="E27" i="22"/>
  <c r="D27" i="22"/>
  <c r="C27" i="22"/>
  <c r="B27" i="22"/>
  <c r="BA27" i="22" s="1"/>
  <c r="BB27" i="22" s="1"/>
  <c r="BB26" i="22"/>
  <c r="BA26" i="22"/>
  <c r="AZ26" i="22"/>
  <c r="AY26" i="22"/>
  <c r="AX26" i="22"/>
  <c r="AW26" i="22"/>
  <c r="AV26" i="22"/>
  <c r="AU26" i="22"/>
  <c r="AT26" i="22"/>
  <c r="AS26" i="22"/>
  <c r="AR26" i="22"/>
  <c r="AQ26" i="22"/>
  <c r="AP26" i="22"/>
  <c r="AO26" i="22"/>
  <c r="AN26" i="22"/>
  <c r="AM26" i="22"/>
  <c r="AL26" i="22"/>
  <c r="AK26" i="22"/>
  <c r="AJ26" i="22"/>
  <c r="AI26" i="22"/>
  <c r="AH26" i="22"/>
  <c r="AG26" i="22"/>
  <c r="AF26" i="22"/>
  <c r="AE26" i="22"/>
  <c r="AD26" i="22"/>
  <c r="AC26" i="22"/>
  <c r="AB26" i="22"/>
  <c r="AA26" i="22"/>
  <c r="Z26" i="22"/>
  <c r="Y26" i="22"/>
  <c r="X26" i="22"/>
  <c r="W26" i="22"/>
  <c r="V26" i="22"/>
  <c r="U26" i="22"/>
  <c r="T26" i="22"/>
  <c r="S26" i="22"/>
  <c r="R26" i="22"/>
  <c r="Q26" i="22"/>
  <c r="P26" i="22"/>
  <c r="O26" i="22"/>
  <c r="N26" i="22"/>
  <c r="M26" i="22"/>
  <c r="L26" i="22"/>
  <c r="K26" i="22"/>
  <c r="J26" i="22"/>
  <c r="I26" i="22"/>
  <c r="H26" i="22"/>
  <c r="G26" i="22"/>
  <c r="F26" i="22"/>
  <c r="E26" i="22"/>
  <c r="D26" i="22"/>
  <c r="C26" i="22"/>
  <c r="B26" i="22"/>
  <c r="BA25" i="22"/>
  <c r="BB25" i="22" s="1"/>
  <c r="AZ25" i="22"/>
  <c r="AY25" i="22"/>
  <c r="AX25" i="22"/>
  <c r="AW25" i="22"/>
  <c r="AV25" i="22"/>
  <c r="AU25" i="22"/>
  <c r="AT25" i="22"/>
  <c r="AS25" i="22"/>
  <c r="AR25" i="22"/>
  <c r="AQ25" i="22"/>
  <c r="AP25" i="22"/>
  <c r="AO25" i="22"/>
  <c r="AN25" i="22"/>
  <c r="AM25" i="22"/>
  <c r="AL25" i="22"/>
  <c r="AK25" i="22"/>
  <c r="AJ25" i="22"/>
  <c r="AI25" i="22"/>
  <c r="AH25" i="22"/>
  <c r="AG25" i="22"/>
  <c r="AF25" i="22"/>
  <c r="AE25" i="22"/>
  <c r="AD25" i="22"/>
  <c r="AC25" i="22"/>
  <c r="AB25" i="22"/>
  <c r="AA25" i="22"/>
  <c r="Z25" i="22"/>
  <c r="Y25" i="22"/>
  <c r="X25" i="22"/>
  <c r="W25" i="22"/>
  <c r="V25" i="22"/>
  <c r="U25" i="22"/>
  <c r="T25" i="22"/>
  <c r="S25" i="22"/>
  <c r="R25" i="22"/>
  <c r="Q25" i="22"/>
  <c r="P25" i="22"/>
  <c r="O25" i="22"/>
  <c r="N25" i="22"/>
  <c r="M25" i="22"/>
  <c r="L25" i="22"/>
  <c r="K25" i="22"/>
  <c r="J25" i="22"/>
  <c r="I25" i="22"/>
  <c r="H25" i="22"/>
  <c r="G25" i="22"/>
  <c r="F25" i="22"/>
  <c r="E25" i="22"/>
  <c r="D25" i="22"/>
  <c r="C25" i="22"/>
  <c r="B25" i="22"/>
  <c r="BB24" i="22"/>
  <c r="BA24" i="22"/>
  <c r="AZ24" i="22"/>
  <c r="AY24" i="22"/>
  <c r="AX24" i="22"/>
  <c r="AW24" i="22"/>
  <c r="AV24" i="22"/>
  <c r="AU24" i="22"/>
  <c r="AT24" i="22"/>
  <c r="AS24" i="22"/>
  <c r="AR24" i="22"/>
  <c r="AQ24" i="22"/>
  <c r="AP24" i="22"/>
  <c r="AO24" i="22"/>
  <c r="AN24" i="22"/>
  <c r="AM24" i="22"/>
  <c r="AL24" i="22"/>
  <c r="AK24" i="22"/>
  <c r="AJ24" i="22"/>
  <c r="AI24" i="22"/>
  <c r="AH24" i="22"/>
  <c r="AG24" i="22"/>
  <c r="AF24" i="22"/>
  <c r="AE24" i="22"/>
  <c r="AD24" i="22"/>
  <c r="AC24" i="22"/>
  <c r="AB24" i="22"/>
  <c r="AA24" i="22"/>
  <c r="Z24" i="22"/>
  <c r="Y24" i="22"/>
  <c r="X24" i="22"/>
  <c r="W24" i="22"/>
  <c r="V24" i="22"/>
  <c r="U24" i="22"/>
  <c r="T24" i="22"/>
  <c r="S24" i="22"/>
  <c r="R24" i="22"/>
  <c r="Q24" i="22"/>
  <c r="P24" i="22"/>
  <c r="O24" i="22"/>
  <c r="N24" i="22"/>
  <c r="M24" i="22"/>
  <c r="L24" i="22"/>
  <c r="K24" i="22"/>
  <c r="J24" i="22"/>
  <c r="I24" i="22"/>
  <c r="H24" i="22"/>
  <c r="G24" i="22"/>
  <c r="F24" i="22"/>
  <c r="E24" i="22"/>
  <c r="D24" i="22"/>
  <c r="C24" i="22"/>
  <c r="B24" i="22"/>
  <c r="BB23" i="22"/>
  <c r="BA23" i="22"/>
  <c r="AZ23" i="22"/>
  <c r="AY23" i="22"/>
  <c r="AX23" i="22"/>
  <c r="AW23" i="22"/>
  <c r="AV23" i="22"/>
  <c r="AU23" i="22"/>
  <c r="AT23" i="22"/>
  <c r="AS23" i="22"/>
  <c r="AR23" i="22"/>
  <c r="AQ23" i="22"/>
  <c r="AP23" i="22"/>
  <c r="AO23" i="22"/>
  <c r="AN23" i="22"/>
  <c r="AM23" i="22"/>
  <c r="AL23" i="22"/>
  <c r="AK23" i="22"/>
  <c r="AJ23" i="22"/>
  <c r="AI23" i="22"/>
  <c r="AH23" i="22"/>
  <c r="AG23" i="22"/>
  <c r="AF23" i="22"/>
  <c r="AE23" i="22"/>
  <c r="AD23" i="22"/>
  <c r="AC23" i="22"/>
  <c r="AB23" i="22"/>
  <c r="AA23" i="22"/>
  <c r="Z23" i="22"/>
  <c r="Y23" i="22"/>
  <c r="X23" i="22"/>
  <c r="W23" i="22"/>
  <c r="V23" i="22"/>
  <c r="U23" i="22"/>
  <c r="T23" i="22"/>
  <c r="S23" i="22"/>
  <c r="R23" i="22"/>
  <c r="Q23" i="22"/>
  <c r="P23" i="22"/>
  <c r="O23" i="22"/>
  <c r="N23" i="22"/>
  <c r="M23" i="22"/>
  <c r="L23" i="22"/>
  <c r="K23" i="22"/>
  <c r="J23" i="22"/>
  <c r="I23" i="22"/>
  <c r="H23" i="22"/>
  <c r="G23" i="22"/>
  <c r="F23" i="22"/>
  <c r="E23" i="22"/>
  <c r="D23" i="22"/>
  <c r="C23" i="22"/>
  <c r="B23" i="22"/>
  <c r="AZ22" i="22"/>
  <c r="AY22" i="22"/>
  <c r="AX22" i="22"/>
  <c r="AW22" i="22"/>
  <c r="AV22" i="22"/>
  <c r="AU22" i="22"/>
  <c r="AT22" i="22"/>
  <c r="AS22" i="22"/>
  <c r="AR22" i="22"/>
  <c r="AQ22" i="22"/>
  <c r="AP22" i="22"/>
  <c r="AO22" i="22"/>
  <c r="AN22" i="22"/>
  <c r="AM22" i="22"/>
  <c r="AL22" i="22"/>
  <c r="AK22" i="22"/>
  <c r="AJ22" i="22"/>
  <c r="AI22" i="22"/>
  <c r="AH22" i="22"/>
  <c r="AG22" i="22"/>
  <c r="AF22" i="22"/>
  <c r="AE22" i="22"/>
  <c r="AD22" i="22"/>
  <c r="AC22" i="22"/>
  <c r="AB22" i="22"/>
  <c r="AA22" i="22"/>
  <c r="Z22" i="22"/>
  <c r="Y22" i="22"/>
  <c r="X22" i="22"/>
  <c r="W22" i="22"/>
  <c r="V22" i="22"/>
  <c r="U22" i="22"/>
  <c r="T22" i="22"/>
  <c r="S22" i="22"/>
  <c r="R22" i="22"/>
  <c r="Q22" i="22"/>
  <c r="P22" i="22"/>
  <c r="O22" i="22"/>
  <c r="N22" i="22"/>
  <c r="M22" i="22"/>
  <c r="L22" i="22"/>
  <c r="K22" i="22"/>
  <c r="J22" i="22"/>
  <c r="I22" i="22"/>
  <c r="H22" i="22"/>
  <c r="G22" i="22"/>
  <c r="F22" i="22"/>
  <c r="E22" i="22"/>
  <c r="D22" i="22"/>
  <c r="C22" i="22"/>
  <c r="B22" i="22"/>
  <c r="BA22" i="22" s="1"/>
  <c r="BB22" i="22" s="1"/>
  <c r="BB21" i="22"/>
  <c r="AZ21" i="22"/>
  <c r="AY21" i="22"/>
  <c r="AX21" i="22"/>
  <c r="AW21" i="22"/>
  <c r="AV21" i="22"/>
  <c r="AU21" i="22"/>
  <c r="AT21" i="22"/>
  <c r="AS21" i="22"/>
  <c r="AR21" i="22"/>
  <c r="AQ21" i="22"/>
  <c r="AP21" i="22"/>
  <c r="AO21" i="22"/>
  <c r="AN21" i="22"/>
  <c r="AM21" i="22"/>
  <c r="AL21" i="22"/>
  <c r="AK21" i="22"/>
  <c r="AJ21" i="22"/>
  <c r="AI21" i="22"/>
  <c r="AH21" i="22"/>
  <c r="AG21" i="22"/>
  <c r="AF21" i="22"/>
  <c r="AE21" i="22"/>
  <c r="AD21" i="22"/>
  <c r="AC21" i="22"/>
  <c r="AB21" i="22"/>
  <c r="AA21" i="22"/>
  <c r="Z21" i="22"/>
  <c r="Y21" i="22"/>
  <c r="X21" i="22"/>
  <c r="W21" i="22"/>
  <c r="V21" i="22"/>
  <c r="U21" i="22"/>
  <c r="T21" i="22"/>
  <c r="S21" i="22"/>
  <c r="R21" i="22"/>
  <c r="Q21" i="22"/>
  <c r="P21" i="22"/>
  <c r="O21" i="22"/>
  <c r="N21" i="22"/>
  <c r="M21" i="22"/>
  <c r="L21" i="22"/>
  <c r="K21" i="22"/>
  <c r="J21" i="22"/>
  <c r="I21" i="22"/>
  <c r="H21" i="22"/>
  <c r="G21" i="22"/>
  <c r="F21" i="22"/>
  <c r="E21" i="22"/>
  <c r="D21" i="22"/>
  <c r="C21" i="22"/>
  <c r="B21" i="22"/>
  <c r="BA21" i="22" s="1"/>
  <c r="AZ20" i="22"/>
  <c r="AY20" i="22"/>
  <c r="AX20" i="22"/>
  <c r="AW20" i="22"/>
  <c r="AV20" i="22"/>
  <c r="AU20" i="22"/>
  <c r="AT20" i="22"/>
  <c r="AS20" i="22"/>
  <c r="AR20" i="22"/>
  <c r="AQ20" i="22"/>
  <c r="AP20" i="22"/>
  <c r="AO20" i="22"/>
  <c r="AN20" i="22"/>
  <c r="AM20" i="22"/>
  <c r="AL20" i="22"/>
  <c r="AK20" i="22"/>
  <c r="AJ20" i="22"/>
  <c r="AI20" i="22"/>
  <c r="AH20" i="22"/>
  <c r="AG20" i="22"/>
  <c r="AF20" i="22"/>
  <c r="AE20" i="22"/>
  <c r="AD20" i="22"/>
  <c r="AC20" i="22"/>
  <c r="AB20" i="22"/>
  <c r="AA20" i="22"/>
  <c r="Z20" i="22"/>
  <c r="Y20" i="22"/>
  <c r="X20" i="22"/>
  <c r="W20" i="22"/>
  <c r="V20" i="22"/>
  <c r="U20" i="22"/>
  <c r="T20" i="22"/>
  <c r="S20" i="22"/>
  <c r="R20" i="22"/>
  <c r="Q20" i="22"/>
  <c r="P20" i="22"/>
  <c r="O20" i="22"/>
  <c r="N20" i="22"/>
  <c r="M20" i="22"/>
  <c r="L20" i="22"/>
  <c r="K20" i="22"/>
  <c r="J20" i="22"/>
  <c r="I20" i="22"/>
  <c r="H20" i="22"/>
  <c r="G20" i="22"/>
  <c r="F20" i="22"/>
  <c r="E20" i="22"/>
  <c r="D20" i="22"/>
  <c r="C20" i="22"/>
  <c r="B20" i="22"/>
  <c r="BA20" i="22" s="1"/>
  <c r="BB20" i="22" s="1"/>
  <c r="BA19" i="22"/>
  <c r="BB19" i="22" s="1"/>
  <c r="AZ19" i="22"/>
  <c r="AY19" i="22"/>
  <c r="AX19" i="22"/>
  <c r="AW19" i="22"/>
  <c r="AV19" i="22"/>
  <c r="AU19" i="22"/>
  <c r="AT19" i="22"/>
  <c r="AS19" i="22"/>
  <c r="AR19" i="22"/>
  <c r="AQ19" i="22"/>
  <c r="AP19" i="22"/>
  <c r="AO19" i="22"/>
  <c r="AN19" i="22"/>
  <c r="AM19" i="22"/>
  <c r="AL19" i="22"/>
  <c r="AK19" i="22"/>
  <c r="AJ19" i="22"/>
  <c r="AI19" i="22"/>
  <c r="AH19" i="22"/>
  <c r="AG19" i="22"/>
  <c r="AF19" i="22"/>
  <c r="AE19" i="22"/>
  <c r="AD19" i="22"/>
  <c r="AC19" i="22"/>
  <c r="AB19" i="22"/>
  <c r="AA19" i="22"/>
  <c r="Z19" i="22"/>
  <c r="Y19" i="22"/>
  <c r="X19" i="22"/>
  <c r="W19" i="22"/>
  <c r="V19" i="22"/>
  <c r="U19" i="22"/>
  <c r="T19" i="22"/>
  <c r="S19" i="22"/>
  <c r="R19" i="22"/>
  <c r="Q19" i="22"/>
  <c r="P19" i="22"/>
  <c r="O19" i="22"/>
  <c r="N19" i="22"/>
  <c r="M19" i="22"/>
  <c r="L19" i="22"/>
  <c r="K19" i="22"/>
  <c r="J19" i="22"/>
  <c r="I19" i="22"/>
  <c r="H19" i="22"/>
  <c r="G19" i="22"/>
  <c r="F19" i="22"/>
  <c r="E19" i="22"/>
  <c r="D19" i="22"/>
  <c r="C19" i="22"/>
  <c r="B19" i="22"/>
  <c r="BA18" i="22"/>
  <c r="BB18" i="22" s="1"/>
  <c r="AZ18" i="22"/>
  <c r="AY18" i="22"/>
  <c r="AX18" i="22"/>
  <c r="AW18" i="22"/>
  <c r="AV18" i="22"/>
  <c r="AU18" i="22"/>
  <c r="AT18" i="22"/>
  <c r="AS18" i="22"/>
  <c r="AR18" i="22"/>
  <c r="AQ18" i="22"/>
  <c r="AP18" i="22"/>
  <c r="AO18" i="22"/>
  <c r="AN18" i="22"/>
  <c r="AM18" i="22"/>
  <c r="AL18" i="22"/>
  <c r="AK18" i="22"/>
  <c r="AJ18" i="22"/>
  <c r="AI18" i="22"/>
  <c r="AH18" i="22"/>
  <c r="AG18" i="22"/>
  <c r="AF18" i="22"/>
  <c r="AE18" i="22"/>
  <c r="AD18" i="22"/>
  <c r="AC18" i="22"/>
  <c r="AB18" i="22"/>
  <c r="AA18" i="22"/>
  <c r="Z18" i="22"/>
  <c r="Y18" i="22"/>
  <c r="X18" i="22"/>
  <c r="W18" i="22"/>
  <c r="V18" i="22"/>
  <c r="U18" i="22"/>
  <c r="T18" i="22"/>
  <c r="S18" i="22"/>
  <c r="R18" i="22"/>
  <c r="Q18" i="22"/>
  <c r="P18" i="22"/>
  <c r="O18" i="22"/>
  <c r="N18" i="22"/>
  <c r="M18" i="22"/>
  <c r="L18" i="22"/>
  <c r="K18" i="22"/>
  <c r="J18" i="22"/>
  <c r="I18" i="22"/>
  <c r="H18" i="22"/>
  <c r="G18" i="22"/>
  <c r="F18" i="22"/>
  <c r="E18" i="22"/>
  <c r="D18" i="22"/>
  <c r="C18" i="22"/>
  <c r="B18" i="22"/>
  <c r="BB17" i="22"/>
  <c r="AZ17" i="22"/>
  <c r="AY17" i="22"/>
  <c r="AX17" i="22"/>
  <c r="AW17" i="22"/>
  <c r="AV17" i="22"/>
  <c r="AU17" i="22"/>
  <c r="AT17" i="22"/>
  <c r="AS17" i="22"/>
  <c r="AR17" i="22"/>
  <c r="AQ17" i="22"/>
  <c r="AP17" i="22"/>
  <c r="AO17" i="22"/>
  <c r="AN17" i="22"/>
  <c r="AM17" i="22"/>
  <c r="AL17" i="22"/>
  <c r="AK17" i="22"/>
  <c r="AJ17" i="22"/>
  <c r="AI17" i="22"/>
  <c r="AH17" i="22"/>
  <c r="AG17" i="22"/>
  <c r="AF17" i="22"/>
  <c r="AE17" i="22"/>
  <c r="AD17" i="22"/>
  <c r="AC17" i="22"/>
  <c r="AB17" i="22"/>
  <c r="AA17" i="22"/>
  <c r="Z17" i="22"/>
  <c r="Y17" i="22"/>
  <c r="X17" i="22"/>
  <c r="W17" i="22"/>
  <c r="V17" i="22"/>
  <c r="U17" i="22"/>
  <c r="T17" i="22"/>
  <c r="S17" i="22"/>
  <c r="R17" i="22"/>
  <c r="Q17" i="22"/>
  <c r="P17" i="22"/>
  <c r="O17" i="22"/>
  <c r="N17" i="22"/>
  <c r="M17" i="22"/>
  <c r="L17" i="22"/>
  <c r="K17" i="22"/>
  <c r="J17" i="22"/>
  <c r="I17" i="22"/>
  <c r="H17" i="22"/>
  <c r="G17" i="22"/>
  <c r="F17" i="22"/>
  <c r="E17" i="22"/>
  <c r="D17" i="22"/>
  <c r="C17" i="22"/>
  <c r="B17" i="22"/>
  <c r="BA17" i="22" s="1"/>
  <c r="AZ16" i="22"/>
  <c r="AY16" i="22"/>
  <c r="AX16" i="22"/>
  <c r="AW16" i="22"/>
  <c r="AV16" i="22"/>
  <c r="AU16" i="22"/>
  <c r="AT16" i="22"/>
  <c r="AS16" i="22"/>
  <c r="AR16" i="22"/>
  <c r="AQ16" i="22"/>
  <c r="AP16" i="22"/>
  <c r="AO16" i="22"/>
  <c r="AN16" i="22"/>
  <c r="AM16" i="22"/>
  <c r="AL16" i="22"/>
  <c r="AK16" i="22"/>
  <c r="AJ16" i="22"/>
  <c r="AI16" i="22"/>
  <c r="AH16" i="22"/>
  <c r="AG16" i="22"/>
  <c r="AF16" i="22"/>
  <c r="AE16" i="22"/>
  <c r="AD16" i="22"/>
  <c r="AC16" i="22"/>
  <c r="AB16" i="22"/>
  <c r="AA16" i="22"/>
  <c r="Z16" i="22"/>
  <c r="Y16" i="22"/>
  <c r="X16" i="22"/>
  <c r="W16" i="22"/>
  <c r="V16" i="22"/>
  <c r="U16" i="22"/>
  <c r="T16" i="22"/>
  <c r="S16" i="22"/>
  <c r="R16" i="22"/>
  <c r="Q16" i="22"/>
  <c r="P16" i="22"/>
  <c r="O16" i="22"/>
  <c r="N16" i="22"/>
  <c r="M16" i="22"/>
  <c r="L16" i="22"/>
  <c r="K16" i="22"/>
  <c r="J16" i="22"/>
  <c r="I16" i="22"/>
  <c r="H16" i="22"/>
  <c r="G16" i="22"/>
  <c r="F16" i="22"/>
  <c r="E16" i="22"/>
  <c r="D16" i="22"/>
  <c r="C16" i="22"/>
  <c r="B16" i="22"/>
  <c r="BA16" i="22" s="1"/>
  <c r="BB16" i="22" s="1"/>
  <c r="BA15" i="22"/>
  <c r="BB15" i="22" s="1"/>
  <c r="AZ15" i="22"/>
  <c r="AY15" i="22"/>
  <c r="AX15" i="22"/>
  <c r="AW15" i="22"/>
  <c r="AV15" i="22"/>
  <c r="AU15" i="22"/>
  <c r="AT15" i="22"/>
  <c r="AS15" i="22"/>
  <c r="AR15" i="22"/>
  <c r="AQ15" i="22"/>
  <c r="AP15" i="22"/>
  <c r="AO15" i="22"/>
  <c r="AN15" i="22"/>
  <c r="AM15" i="22"/>
  <c r="AL15" i="22"/>
  <c r="AK15" i="22"/>
  <c r="AJ15" i="22"/>
  <c r="AI15" i="22"/>
  <c r="AH15" i="22"/>
  <c r="AG15" i="22"/>
  <c r="AF15" i="22"/>
  <c r="AE15" i="22"/>
  <c r="AD15" i="22"/>
  <c r="AC15" i="22"/>
  <c r="AB15" i="22"/>
  <c r="AA15" i="22"/>
  <c r="Z15" i="22"/>
  <c r="Y15" i="22"/>
  <c r="X15" i="22"/>
  <c r="W15" i="22"/>
  <c r="V15" i="22"/>
  <c r="U15" i="22"/>
  <c r="T15" i="22"/>
  <c r="S15" i="22"/>
  <c r="R15" i="22"/>
  <c r="Q15" i="22"/>
  <c r="P15" i="22"/>
  <c r="O15" i="22"/>
  <c r="N15" i="22"/>
  <c r="M15" i="22"/>
  <c r="L15" i="22"/>
  <c r="K15" i="22"/>
  <c r="J15" i="22"/>
  <c r="I15" i="22"/>
  <c r="H15" i="22"/>
  <c r="G15" i="22"/>
  <c r="F15" i="22"/>
  <c r="E15" i="22"/>
  <c r="D15" i="22"/>
  <c r="C15" i="22"/>
  <c r="B15" i="22"/>
  <c r="BA14" i="22"/>
  <c r="BB14" i="22" s="1"/>
  <c r="AZ14" i="22"/>
  <c r="AY14" i="22"/>
  <c r="AX14" i="22"/>
  <c r="AW14" i="22"/>
  <c r="AV14" i="22"/>
  <c r="AU14" i="22"/>
  <c r="AT14" i="22"/>
  <c r="AS14" i="22"/>
  <c r="AR14" i="22"/>
  <c r="AQ14" i="22"/>
  <c r="AP14" i="22"/>
  <c r="AO14" i="22"/>
  <c r="AN14" i="22"/>
  <c r="AM14" i="22"/>
  <c r="AL14" i="22"/>
  <c r="AK14" i="22"/>
  <c r="AJ14" i="22"/>
  <c r="AI14" i="22"/>
  <c r="AH14" i="22"/>
  <c r="AG14" i="22"/>
  <c r="AF14" i="22"/>
  <c r="AE14" i="22"/>
  <c r="AD14" i="22"/>
  <c r="AC14" i="22"/>
  <c r="AB14" i="22"/>
  <c r="AA14" i="22"/>
  <c r="Z14" i="22"/>
  <c r="Y14" i="22"/>
  <c r="X14" i="22"/>
  <c r="W14" i="22"/>
  <c r="V14" i="22"/>
  <c r="U14" i="22"/>
  <c r="T14" i="22"/>
  <c r="S14" i="22"/>
  <c r="R14" i="22"/>
  <c r="Q14" i="22"/>
  <c r="P14" i="22"/>
  <c r="O14" i="22"/>
  <c r="N14" i="22"/>
  <c r="M14" i="22"/>
  <c r="L14" i="22"/>
  <c r="K14" i="22"/>
  <c r="J14" i="22"/>
  <c r="I14" i="22"/>
  <c r="H14" i="22"/>
  <c r="G14" i="22"/>
  <c r="F14" i="22"/>
  <c r="E14" i="22"/>
  <c r="D14" i="22"/>
  <c r="C14" i="22"/>
  <c r="B14" i="22"/>
  <c r="BB13" i="22"/>
  <c r="AZ13" i="22"/>
  <c r="AY13" i="22"/>
  <c r="AX13" i="22"/>
  <c r="AW13" i="22"/>
  <c r="AV13" i="22"/>
  <c r="AU13" i="22"/>
  <c r="AT13" i="22"/>
  <c r="AS13" i="22"/>
  <c r="AR13" i="22"/>
  <c r="AQ13" i="22"/>
  <c r="AP13" i="22"/>
  <c r="AO13" i="22"/>
  <c r="AN13" i="22"/>
  <c r="AM13" i="22"/>
  <c r="AL13" i="22"/>
  <c r="AK13" i="22"/>
  <c r="AJ13" i="22"/>
  <c r="AI13" i="22"/>
  <c r="AH13" i="22"/>
  <c r="AG13" i="22"/>
  <c r="AF13" i="22"/>
  <c r="AE13" i="22"/>
  <c r="AD13" i="22"/>
  <c r="AC13" i="22"/>
  <c r="AB13" i="22"/>
  <c r="AA13" i="22"/>
  <c r="Z13" i="22"/>
  <c r="Y13" i="22"/>
  <c r="X13" i="22"/>
  <c r="W13" i="22"/>
  <c r="V13" i="22"/>
  <c r="U13" i="22"/>
  <c r="T13" i="22"/>
  <c r="S13" i="22"/>
  <c r="R13" i="22"/>
  <c r="Q13" i="22"/>
  <c r="P13" i="22"/>
  <c r="O13" i="22"/>
  <c r="N13" i="22"/>
  <c r="M13" i="22"/>
  <c r="L13" i="22"/>
  <c r="K13" i="22"/>
  <c r="J13" i="22"/>
  <c r="I13" i="22"/>
  <c r="H13" i="22"/>
  <c r="G13" i="22"/>
  <c r="F13" i="22"/>
  <c r="E13" i="22"/>
  <c r="D13" i="22"/>
  <c r="C13" i="22"/>
  <c r="B13" i="22"/>
  <c r="BA13" i="22" s="1"/>
  <c r="BB12" i="22"/>
  <c r="BA12" i="22"/>
  <c r="AZ12" i="22"/>
  <c r="AY12" i="22"/>
  <c r="AX12" i="22"/>
  <c r="AW12" i="22"/>
  <c r="AV12" i="22"/>
  <c r="AU12" i="22"/>
  <c r="AT12" i="22"/>
  <c r="AS12" i="22"/>
  <c r="AR12" i="22"/>
  <c r="AQ12" i="22"/>
  <c r="AP12" i="22"/>
  <c r="AO12" i="22"/>
  <c r="AN12" i="22"/>
  <c r="AM12" i="22"/>
  <c r="AL12" i="22"/>
  <c r="AK12" i="22"/>
  <c r="AJ12" i="22"/>
  <c r="AI12" i="22"/>
  <c r="AH12" i="22"/>
  <c r="AG12" i="22"/>
  <c r="AF12" i="22"/>
  <c r="AE12" i="22"/>
  <c r="AD12" i="22"/>
  <c r="AC12" i="22"/>
  <c r="AB12" i="22"/>
  <c r="AA12" i="22"/>
  <c r="Z12" i="22"/>
  <c r="Y12" i="22"/>
  <c r="X12" i="22"/>
  <c r="W12" i="22"/>
  <c r="V12" i="22"/>
  <c r="U12" i="22"/>
  <c r="T12" i="22"/>
  <c r="S12" i="22"/>
  <c r="R12" i="22"/>
  <c r="Q12" i="22"/>
  <c r="P12" i="22"/>
  <c r="O12" i="22"/>
  <c r="N12" i="22"/>
  <c r="M12" i="22"/>
  <c r="L12" i="22"/>
  <c r="K12" i="22"/>
  <c r="J12" i="22"/>
  <c r="I12" i="22"/>
  <c r="H12" i="22"/>
  <c r="G12" i="22"/>
  <c r="F12" i="22"/>
  <c r="E12" i="22"/>
  <c r="D12" i="22"/>
  <c r="C12" i="22"/>
  <c r="B12" i="22"/>
  <c r="AZ11" i="22"/>
  <c r="AY11" i="22"/>
  <c r="AX11" i="22"/>
  <c r="AW11" i="22"/>
  <c r="AV11" i="22"/>
  <c r="AU11" i="22"/>
  <c r="AT11" i="22"/>
  <c r="AS11" i="22"/>
  <c r="AR11" i="22"/>
  <c r="AQ11" i="22"/>
  <c r="AP11" i="22"/>
  <c r="AO11" i="22"/>
  <c r="AN11" i="22"/>
  <c r="AM11" i="22"/>
  <c r="AL11" i="22"/>
  <c r="AK11" i="22"/>
  <c r="AJ11" i="22"/>
  <c r="AI11" i="22"/>
  <c r="AH11" i="22"/>
  <c r="AG11" i="22"/>
  <c r="AF11" i="22"/>
  <c r="AE11" i="22"/>
  <c r="AD11" i="22"/>
  <c r="AC11" i="22"/>
  <c r="AB11" i="22"/>
  <c r="AA11" i="22"/>
  <c r="Z11" i="22"/>
  <c r="Y11" i="22"/>
  <c r="X11" i="22"/>
  <c r="W11" i="22"/>
  <c r="V11" i="22"/>
  <c r="U11" i="22"/>
  <c r="T11" i="22"/>
  <c r="S11" i="22"/>
  <c r="R11" i="22"/>
  <c r="Q11" i="22"/>
  <c r="P11" i="22"/>
  <c r="O11" i="22"/>
  <c r="N11" i="22"/>
  <c r="M11" i="22"/>
  <c r="L11" i="22"/>
  <c r="K11" i="22"/>
  <c r="J11" i="22"/>
  <c r="I11" i="22"/>
  <c r="H11" i="22"/>
  <c r="G11" i="22"/>
  <c r="F11" i="22"/>
  <c r="E11" i="22"/>
  <c r="D11" i="22"/>
  <c r="C11" i="22"/>
  <c r="B11" i="22"/>
  <c r="BA11" i="22" s="1"/>
  <c r="BB11" i="22" s="1"/>
  <c r="BB10" i="22"/>
  <c r="AZ10" i="22"/>
  <c r="AY10" i="22"/>
  <c r="AX10" i="22"/>
  <c r="AW10" i="22"/>
  <c r="AV10" i="22"/>
  <c r="AU10" i="22"/>
  <c r="AT10" i="22"/>
  <c r="AS10" i="22"/>
  <c r="AR10" i="22"/>
  <c r="AQ10" i="22"/>
  <c r="AP10" i="22"/>
  <c r="AO10" i="22"/>
  <c r="AN10" i="22"/>
  <c r="AM10" i="22"/>
  <c r="AL10" i="22"/>
  <c r="AK10" i="22"/>
  <c r="AJ10" i="22"/>
  <c r="AI10" i="22"/>
  <c r="AH10" i="22"/>
  <c r="AG10" i="22"/>
  <c r="AF10" i="22"/>
  <c r="AE10" i="22"/>
  <c r="AD10" i="22"/>
  <c r="AC10" i="22"/>
  <c r="AB10" i="22"/>
  <c r="AA10" i="22"/>
  <c r="Z10" i="22"/>
  <c r="Y10" i="22"/>
  <c r="X10" i="22"/>
  <c r="W10" i="22"/>
  <c r="V10" i="22"/>
  <c r="U10" i="22"/>
  <c r="T10" i="22"/>
  <c r="S10" i="22"/>
  <c r="R10" i="22"/>
  <c r="Q10" i="22"/>
  <c r="P10" i="22"/>
  <c r="O10" i="22"/>
  <c r="N10" i="22"/>
  <c r="M10" i="22"/>
  <c r="L10" i="22"/>
  <c r="K10" i="22"/>
  <c r="J10" i="22"/>
  <c r="I10" i="22"/>
  <c r="H10" i="22"/>
  <c r="G10" i="22"/>
  <c r="F10" i="22"/>
  <c r="E10" i="22"/>
  <c r="D10" i="22"/>
  <c r="C10" i="22"/>
  <c r="B10" i="22"/>
  <c r="BA10" i="22" s="1"/>
  <c r="BA9" i="22"/>
  <c r="BB9" i="22" s="1"/>
  <c r="AZ9" i="22"/>
  <c r="AY9" i="22"/>
  <c r="AX9" i="22"/>
  <c r="AW9" i="22"/>
  <c r="AV9" i="22"/>
  <c r="AU9" i="22"/>
  <c r="AT9" i="22"/>
  <c r="AS9" i="22"/>
  <c r="AR9" i="22"/>
  <c r="AQ9" i="22"/>
  <c r="AP9" i="22"/>
  <c r="AO9" i="22"/>
  <c r="AN9" i="22"/>
  <c r="AM9" i="22"/>
  <c r="AL9" i="22"/>
  <c r="AK9" i="22"/>
  <c r="AJ9" i="22"/>
  <c r="AI9" i="22"/>
  <c r="AH9" i="22"/>
  <c r="AG9" i="22"/>
  <c r="AF9" i="22"/>
  <c r="AE9" i="22"/>
  <c r="AD9" i="22"/>
  <c r="AC9" i="22"/>
  <c r="AB9" i="22"/>
  <c r="AA9" i="22"/>
  <c r="Z9" i="22"/>
  <c r="Y9" i="22"/>
  <c r="X9" i="22"/>
  <c r="W9" i="22"/>
  <c r="V9" i="22"/>
  <c r="U9" i="22"/>
  <c r="T9" i="22"/>
  <c r="S9" i="22"/>
  <c r="R9" i="22"/>
  <c r="Q9" i="22"/>
  <c r="P9" i="22"/>
  <c r="O9" i="22"/>
  <c r="N9" i="22"/>
  <c r="M9" i="22"/>
  <c r="L9" i="22"/>
  <c r="K9" i="22"/>
  <c r="J9" i="22"/>
  <c r="I9" i="22"/>
  <c r="H9" i="22"/>
  <c r="G9" i="22"/>
  <c r="F9" i="22"/>
  <c r="E9" i="22"/>
  <c r="D9" i="22"/>
  <c r="C9" i="22"/>
  <c r="B9" i="22"/>
  <c r="AZ8" i="22"/>
  <c r="AY8" i="22"/>
  <c r="AX8" i="22"/>
  <c r="AW8" i="22"/>
  <c r="AV8" i="22"/>
  <c r="AU8" i="22"/>
  <c r="AT8" i="22"/>
  <c r="AS8" i="22"/>
  <c r="AR8" i="22"/>
  <c r="AQ8" i="22"/>
  <c r="AP8" i="22"/>
  <c r="AO8" i="22"/>
  <c r="AN8" i="22"/>
  <c r="AM8" i="22"/>
  <c r="AL8" i="22"/>
  <c r="AK8" i="22"/>
  <c r="AJ8" i="22"/>
  <c r="AI8" i="22"/>
  <c r="AH8" i="22"/>
  <c r="AG8" i="22"/>
  <c r="AF8" i="22"/>
  <c r="AE8" i="22"/>
  <c r="AD8" i="22"/>
  <c r="AC8" i="22"/>
  <c r="AB8" i="22"/>
  <c r="AA8" i="22"/>
  <c r="Z8" i="22"/>
  <c r="Y8" i="22"/>
  <c r="X8" i="22"/>
  <c r="W8" i="22"/>
  <c r="V8" i="22"/>
  <c r="U8" i="22"/>
  <c r="T8" i="22"/>
  <c r="S8" i="22"/>
  <c r="R8" i="22"/>
  <c r="Q8" i="22"/>
  <c r="P8" i="22"/>
  <c r="O8" i="22"/>
  <c r="N8" i="22"/>
  <c r="M8" i="22"/>
  <c r="L8" i="22"/>
  <c r="K8" i="22"/>
  <c r="J8" i="22"/>
  <c r="I8" i="22"/>
  <c r="H8" i="22"/>
  <c r="G8" i="22"/>
  <c r="F8" i="22"/>
  <c r="E8" i="22"/>
  <c r="D8" i="22"/>
  <c r="C8" i="22"/>
  <c r="B8" i="22"/>
  <c r="BA8" i="22" s="1"/>
  <c r="BB8" i="22" s="1"/>
  <c r="BA7" i="22"/>
  <c r="BB7" i="22" s="1"/>
  <c r="AZ7" i="22"/>
  <c r="AY7" i="22"/>
  <c r="AX7" i="22"/>
  <c r="AW7" i="22"/>
  <c r="AV7" i="22"/>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2"/>
  <c r="O7" i="22"/>
  <c r="N7" i="22"/>
  <c r="M7" i="22"/>
  <c r="L7" i="22"/>
  <c r="K7" i="22"/>
  <c r="J7" i="22"/>
  <c r="I7" i="22"/>
  <c r="H7" i="22"/>
  <c r="G7" i="22"/>
  <c r="F7" i="22"/>
  <c r="E7" i="22"/>
  <c r="D7" i="22"/>
  <c r="C7" i="22"/>
  <c r="B7" i="22"/>
  <c r="AZ6" i="22"/>
  <c r="AY6" i="22"/>
  <c r="AX6" i="22"/>
  <c r="AW6" i="22"/>
  <c r="AV6" i="22"/>
  <c r="AU6" i="22"/>
  <c r="AT6" i="22"/>
  <c r="AS6" i="22"/>
  <c r="AR6" i="22"/>
  <c r="AQ6" i="22"/>
  <c r="AP6" i="22"/>
  <c r="AO6" i="22"/>
  <c r="AN6" i="22"/>
  <c r="AM6" i="22"/>
  <c r="AL6" i="22"/>
  <c r="AK6" i="22"/>
  <c r="AJ6" i="22"/>
  <c r="AI6" i="22"/>
  <c r="AH6" i="22"/>
  <c r="AG6" i="22"/>
  <c r="AF6" i="22"/>
  <c r="AE6" i="22"/>
  <c r="AD6" i="22"/>
  <c r="AC6" i="22"/>
  <c r="AB6" i="22"/>
  <c r="AA6" i="22"/>
  <c r="Z6" i="22"/>
  <c r="Y6" i="22"/>
  <c r="X6" i="22"/>
  <c r="W6" i="22"/>
  <c r="V6" i="22"/>
  <c r="U6" i="22"/>
  <c r="T6" i="22"/>
  <c r="S6" i="22"/>
  <c r="R6" i="22"/>
  <c r="Q6" i="22"/>
  <c r="P6" i="22"/>
  <c r="O6" i="22"/>
  <c r="N6" i="22"/>
  <c r="M6" i="22"/>
  <c r="L6" i="22"/>
  <c r="K6" i="22"/>
  <c r="J6" i="22"/>
  <c r="I6" i="22"/>
  <c r="H6" i="22"/>
  <c r="G6" i="22"/>
  <c r="F6" i="22"/>
  <c r="E6" i="22"/>
  <c r="D6" i="22"/>
  <c r="C6" i="22"/>
  <c r="B6" i="22"/>
  <c r="BA6" i="22" s="1"/>
  <c r="BB6" i="22" s="1"/>
  <c r="BA5" i="22"/>
  <c r="BB5" i="22" s="1"/>
  <c r="AZ5" i="22"/>
  <c r="AY5" i="22"/>
  <c r="AX5" i="22"/>
  <c r="AW5" i="22"/>
  <c r="AV5" i="22"/>
  <c r="AU5" i="22"/>
  <c r="AT5" i="22"/>
  <c r="AS5" i="22"/>
  <c r="AR5" i="22"/>
  <c r="AQ5" i="22"/>
  <c r="AP5" i="22"/>
  <c r="AO5" i="22"/>
  <c r="AN5" i="22"/>
  <c r="AM5" i="22"/>
  <c r="AL5" i="22"/>
  <c r="AK5" i="22"/>
  <c r="AJ5" i="22"/>
  <c r="AI5" i="22"/>
  <c r="AH5" i="22"/>
  <c r="AG5" i="22"/>
  <c r="AF5" i="22"/>
  <c r="AE5" i="22"/>
  <c r="AD5" i="22"/>
  <c r="AC5" i="22"/>
  <c r="AB5" i="22"/>
  <c r="AA5" i="22"/>
  <c r="Z5" i="22"/>
  <c r="Y5" i="22"/>
  <c r="X5" i="22"/>
  <c r="W5" i="22"/>
  <c r="V5" i="22"/>
  <c r="U5" i="22"/>
  <c r="T5" i="22"/>
  <c r="S5" i="22"/>
  <c r="R5" i="22"/>
  <c r="Q5" i="22"/>
  <c r="P5" i="22"/>
  <c r="O5" i="22"/>
  <c r="N5" i="22"/>
  <c r="M5" i="22"/>
  <c r="L5" i="22"/>
  <c r="K5" i="22"/>
  <c r="J5" i="22"/>
  <c r="I5" i="22"/>
  <c r="H5" i="22"/>
  <c r="G5" i="22"/>
  <c r="F5" i="22"/>
  <c r="E5" i="22"/>
  <c r="D5" i="22"/>
  <c r="C5" i="22"/>
  <c r="B5" i="22"/>
  <c r="BA4" i="22"/>
  <c r="BB4" i="22" s="1"/>
  <c r="AZ4" i="22"/>
  <c r="AY4" i="22"/>
  <c r="AX4" i="22"/>
  <c r="AW4" i="22"/>
  <c r="AV4" i="22"/>
  <c r="AU4" i="22"/>
  <c r="AT4" i="22"/>
  <c r="AS4" i="22"/>
  <c r="AR4" i="22"/>
  <c r="AQ4" i="22"/>
  <c r="AP4" i="22"/>
  <c r="AO4" i="22"/>
  <c r="AN4" i="22"/>
  <c r="AM4" i="22"/>
  <c r="AL4" i="22"/>
  <c r="AK4" i="22"/>
  <c r="AJ4" i="22"/>
  <c r="AI4" i="22"/>
  <c r="AH4" i="22"/>
  <c r="AG4" i="22"/>
  <c r="AF4" i="22"/>
  <c r="AE4" i="22"/>
  <c r="AD4" i="22"/>
  <c r="AC4" i="22"/>
  <c r="AB4" i="22"/>
  <c r="AA4" i="22"/>
  <c r="Z4" i="22"/>
  <c r="Y4" i="22"/>
  <c r="X4" i="22"/>
  <c r="W4" i="22"/>
  <c r="V4" i="22"/>
  <c r="U4" i="22"/>
  <c r="T4" i="22"/>
  <c r="S4" i="22"/>
  <c r="R4" i="22"/>
  <c r="Q4" i="22"/>
  <c r="P4" i="22"/>
  <c r="O4" i="22"/>
  <c r="N4" i="22"/>
  <c r="M4" i="22"/>
  <c r="L4" i="22"/>
  <c r="K4" i="22"/>
  <c r="J4" i="22"/>
  <c r="I4" i="22"/>
  <c r="H4" i="22"/>
  <c r="G4" i="22"/>
  <c r="F4" i="22"/>
  <c r="E4" i="22"/>
  <c r="D4" i="22"/>
  <c r="C4" i="22"/>
  <c r="B4" i="22"/>
  <c r="BA3" i="22"/>
  <c r="BB3" i="22" s="1"/>
  <c r="AZ3" i="22"/>
  <c r="AY3" i="22"/>
  <c r="AX3" i="22"/>
  <c r="AW3" i="22"/>
  <c r="AV3" i="22"/>
  <c r="AU3" i="22"/>
  <c r="AT3" i="22"/>
  <c r="AS3" i="22"/>
  <c r="AR3" i="22"/>
  <c r="AQ3" i="22"/>
  <c r="AP3" i="22"/>
  <c r="AO3" i="22"/>
  <c r="AN3" i="22"/>
  <c r="AM3" i="22"/>
  <c r="AL3" i="22"/>
  <c r="AK3" i="22"/>
  <c r="AJ3" i="22"/>
  <c r="AI3" i="22"/>
  <c r="AH3" i="22"/>
  <c r="AG3" i="22"/>
  <c r="AF3" i="22"/>
  <c r="AE3" i="22"/>
  <c r="AD3" i="22"/>
  <c r="AC3" i="22"/>
  <c r="AB3" i="22"/>
  <c r="AA3" i="22"/>
  <c r="Z3" i="22"/>
  <c r="Y3" i="22"/>
  <c r="X3" i="22"/>
  <c r="W3" i="22"/>
  <c r="V3" i="22"/>
  <c r="U3" i="22"/>
  <c r="T3" i="22"/>
  <c r="S3" i="22"/>
  <c r="R3" i="22"/>
  <c r="Q3" i="22"/>
  <c r="P3" i="22"/>
  <c r="O3" i="22"/>
  <c r="N3" i="22"/>
  <c r="M3" i="22"/>
  <c r="L3" i="22"/>
  <c r="K3" i="22"/>
  <c r="J3" i="22"/>
  <c r="I3" i="22"/>
  <c r="H3" i="22"/>
  <c r="G3" i="22"/>
  <c r="F3" i="22"/>
  <c r="E3" i="22"/>
  <c r="D3" i="22"/>
  <c r="C3" i="22"/>
  <c r="B3" i="22"/>
  <c r="BB2" i="22"/>
  <c r="BA2" i="22"/>
  <c r="AZ2" i="22"/>
  <c r="AY2" i="22"/>
  <c r="AX2" i="22"/>
  <c r="AW2" i="22"/>
  <c r="AV2" i="22"/>
  <c r="AU2" i="22"/>
  <c r="AT2" i="22"/>
  <c r="AS2" i="22"/>
  <c r="AR2" i="22"/>
  <c r="AQ2" i="22"/>
  <c r="AP2" i="22"/>
  <c r="AO2" i="22"/>
  <c r="AN2" i="22"/>
  <c r="AM2" i="22"/>
  <c r="AL2" i="22"/>
  <c r="AK2" i="22"/>
  <c r="AJ2" i="22"/>
  <c r="AI2" i="22"/>
  <c r="AH2" i="22"/>
  <c r="AG2" i="22"/>
  <c r="AF2" i="22"/>
  <c r="AE2" i="22"/>
  <c r="AD2" i="22"/>
  <c r="AC2" i="22"/>
  <c r="AB2" i="22"/>
  <c r="AA2" i="22"/>
  <c r="Z2" i="22"/>
  <c r="Y2" i="22"/>
  <c r="X2" i="22"/>
  <c r="W2" i="22"/>
  <c r="V2" i="22"/>
  <c r="U2" i="22"/>
  <c r="T2" i="22"/>
  <c r="S2" i="22"/>
  <c r="R2" i="22"/>
  <c r="Q2" i="22"/>
  <c r="P2" i="22"/>
  <c r="O2" i="22"/>
  <c r="N2" i="22"/>
  <c r="M2" i="22"/>
  <c r="L2" i="22"/>
  <c r="K2" i="22"/>
  <c r="J2" i="22"/>
  <c r="I2" i="22"/>
  <c r="H2" i="22"/>
  <c r="G2" i="22"/>
  <c r="F2" i="22"/>
  <c r="E2" i="22"/>
  <c r="D2" i="22"/>
  <c r="C2" i="22"/>
  <c r="B2" i="22"/>
  <c r="AZ193" i="21"/>
  <c r="AY193" i="21"/>
  <c r="AX193" i="21"/>
  <c r="AW193" i="21"/>
  <c r="AV193" i="21"/>
  <c r="AU193" i="21"/>
  <c r="AT193" i="21"/>
  <c r="AS193" i="21"/>
  <c r="AR193" i="21"/>
  <c r="AQ193" i="21"/>
  <c r="AP193" i="21"/>
  <c r="AO193" i="21"/>
  <c r="AN193" i="21"/>
  <c r="AM193" i="21"/>
  <c r="AL193" i="21"/>
  <c r="AK193" i="21"/>
  <c r="AJ193" i="21"/>
  <c r="AI193" i="21"/>
  <c r="AH193" i="21"/>
  <c r="AG193" i="21"/>
  <c r="AF193" i="21"/>
  <c r="AE193" i="21"/>
  <c r="AD193" i="21"/>
  <c r="AC193" i="21"/>
  <c r="AB193" i="21"/>
  <c r="AA193" i="21"/>
  <c r="Z193" i="21"/>
  <c r="Y193" i="21"/>
  <c r="X193" i="21"/>
  <c r="W193" i="21"/>
  <c r="V193" i="21"/>
  <c r="U193" i="21"/>
  <c r="T193" i="21"/>
  <c r="S193" i="21"/>
  <c r="R193" i="21"/>
  <c r="Q193" i="21"/>
  <c r="P193" i="21"/>
  <c r="O193" i="21"/>
  <c r="N193" i="21"/>
  <c r="M193" i="21"/>
  <c r="L193" i="21"/>
  <c r="K193" i="21"/>
  <c r="J193" i="21"/>
  <c r="I193" i="21"/>
  <c r="H193" i="21"/>
  <c r="G193" i="21"/>
  <c r="F193" i="21"/>
  <c r="E193" i="21"/>
  <c r="D193" i="21"/>
  <c r="C193" i="21"/>
  <c r="B193" i="21"/>
  <c r="BD193" i="21" s="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V192" i="21"/>
  <c r="U192" i="21"/>
  <c r="T192" i="21"/>
  <c r="S192" i="21"/>
  <c r="R192" i="21"/>
  <c r="Q192" i="21"/>
  <c r="P192" i="21"/>
  <c r="O192" i="21"/>
  <c r="N192" i="21"/>
  <c r="M192" i="21"/>
  <c r="L192" i="21"/>
  <c r="K192" i="21"/>
  <c r="J192" i="21"/>
  <c r="I192" i="21"/>
  <c r="H192" i="21"/>
  <c r="G192" i="21"/>
  <c r="F192" i="21"/>
  <c r="E192" i="21"/>
  <c r="D192" i="21"/>
  <c r="C192" i="21"/>
  <c r="B192" i="21"/>
  <c r="AZ191" i="21"/>
  <c r="AY191" i="21"/>
  <c r="AX191" i="21"/>
  <c r="AW191" i="21"/>
  <c r="AV191" i="21"/>
  <c r="AU191" i="21"/>
  <c r="AT191" i="21"/>
  <c r="AS191" i="21"/>
  <c r="AR191" i="21"/>
  <c r="AQ191" i="21"/>
  <c r="AP191" i="21"/>
  <c r="AO191" i="21"/>
  <c r="AN191" i="21"/>
  <c r="AM191" i="21"/>
  <c r="AL191" i="21"/>
  <c r="AK191" i="21"/>
  <c r="AJ191" i="21"/>
  <c r="AI191" i="21"/>
  <c r="AH191" i="21"/>
  <c r="AG191" i="21"/>
  <c r="AF191" i="21"/>
  <c r="AE191" i="21"/>
  <c r="AD191" i="21"/>
  <c r="AC191" i="21"/>
  <c r="AB191" i="21"/>
  <c r="AA191" i="21"/>
  <c r="Z191" i="21"/>
  <c r="Y191" i="21"/>
  <c r="X191" i="21"/>
  <c r="W191" i="21"/>
  <c r="V191" i="21"/>
  <c r="U191" i="21"/>
  <c r="BE191" i="21" s="1"/>
  <c r="T191" i="21"/>
  <c r="S191" i="21"/>
  <c r="R191" i="21"/>
  <c r="Q191" i="21"/>
  <c r="P191" i="21"/>
  <c r="O191" i="21"/>
  <c r="N191" i="21"/>
  <c r="M191" i="21"/>
  <c r="L191" i="21"/>
  <c r="K191" i="21"/>
  <c r="J191" i="21"/>
  <c r="I191" i="21"/>
  <c r="H191" i="21"/>
  <c r="G191" i="21"/>
  <c r="F191" i="21"/>
  <c r="E191" i="21"/>
  <c r="D191" i="21"/>
  <c r="C191" i="21"/>
  <c r="B191"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V190" i="21"/>
  <c r="U190" i="21"/>
  <c r="T190" i="21"/>
  <c r="S190" i="21"/>
  <c r="R190" i="21"/>
  <c r="Q190" i="21"/>
  <c r="P190" i="21"/>
  <c r="O190" i="21"/>
  <c r="N190" i="21"/>
  <c r="M190" i="21"/>
  <c r="L190" i="21"/>
  <c r="K190" i="21"/>
  <c r="J190" i="21"/>
  <c r="I190" i="21"/>
  <c r="H190" i="21"/>
  <c r="G190" i="21"/>
  <c r="F190" i="21"/>
  <c r="E190" i="21"/>
  <c r="D190" i="21"/>
  <c r="C190" i="21"/>
  <c r="B190" i="21"/>
  <c r="BC189" i="21"/>
  <c r="AZ189" i="21"/>
  <c r="AY189" i="21"/>
  <c r="AX189" i="21"/>
  <c r="AW189" i="21"/>
  <c r="AV189" i="21"/>
  <c r="AU189" i="21"/>
  <c r="AT189" i="21"/>
  <c r="AS189" i="21"/>
  <c r="AR189" i="21"/>
  <c r="AQ189" i="21"/>
  <c r="AP189" i="21"/>
  <c r="AO189" i="21"/>
  <c r="AN189" i="21"/>
  <c r="AM189" i="21"/>
  <c r="AL189" i="21"/>
  <c r="AK189" i="21"/>
  <c r="AJ189" i="21"/>
  <c r="AI189" i="21"/>
  <c r="AH189" i="21"/>
  <c r="AG189" i="21"/>
  <c r="AF189" i="21"/>
  <c r="AE189" i="21"/>
  <c r="AD189" i="21"/>
  <c r="AC189" i="21"/>
  <c r="AB189" i="21"/>
  <c r="AA189" i="21"/>
  <c r="Z189" i="21"/>
  <c r="Y189" i="21"/>
  <c r="X189" i="21"/>
  <c r="W189" i="21"/>
  <c r="V189" i="21"/>
  <c r="U189" i="21"/>
  <c r="T189" i="21"/>
  <c r="S189" i="21"/>
  <c r="R189" i="21"/>
  <c r="Q189" i="21"/>
  <c r="P189" i="21"/>
  <c r="O189" i="21"/>
  <c r="N189" i="21"/>
  <c r="M189" i="21"/>
  <c r="L189" i="21"/>
  <c r="K189" i="21"/>
  <c r="J189" i="21"/>
  <c r="BE189" i="21" s="1"/>
  <c r="I189" i="21"/>
  <c r="H189" i="21"/>
  <c r="G189" i="21"/>
  <c r="F189" i="21"/>
  <c r="E189" i="21"/>
  <c r="D189" i="21"/>
  <c r="C189" i="21"/>
  <c r="B189"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V188" i="21"/>
  <c r="U188" i="21"/>
  <c r="T188" i="21"/>
  <c r="S188" i="21"/>
  <c r="R188" i="21"/>
  <c r="Q188" i="21"/>
  <c r="P188" i="21"/>
  <c r="O188" i="21"/>
  <c r="N188" i="21"/>
  <c r="M188" i="21"/>
  <c r="L188" i="21"/>
  <c r="K188" i="21"/>
  <c r="J188" i="21"/>
  <c r="I188" i="21"/>
  <c r="H188" i="21"/>
  <c r="G188" i="21"/>
  <c r="F188" i="21"/>
  <c r="E188" i="21"/>
  <c r="D188" i="21"/>
  <c r="C188" i="21"/>
  <c r="B188" i="21"/>
  <c r="AZ187" i="21"/>
  <c r="AY187" i="21"/>
  <c r="AX187" i="21"/>
  <c r="AW187" i="21"/>
  <c r="AV187" i="21"/>
  <c r="AU187" i="21"/>
  <c r="AT187" i="21"/>
  <c r="AS187" i="21"/>
  <c r="AR187" i="21"/>
  <c r="AQ187" i="21"/>
  <c r="AP187" i="21"/>
  <c r="AO187" i="21"/>
  <c r="AN187" i="21"/>
  <c r="AM187" i="21"/>
  <c r="AL187" i="21"/>
  <c r="AK187" i="21"/>
  <c r="AJ187" i="21"/>
  <c r="AI187" i="21"/>
  <c r="AH187" i="21"/>
  <c r="AG187" i="21"/>
  <c r="AF187" i="21"/>
  <c r="AE187" i="21"/>
  <c r="AD187" i="21"/>
  <c r="AC187" i="21"/>
  <c r="AB187" i="21"/>
  <c r="AA187" i="21"/>
  <c r="Z187" i="21"/>
  <c r="Y187" i="21"/>
  <c r="X187" i="21"/>
  <c r="W187" i="21"/>
  <c r="V187" i="21"/>
  <c r="U187" i="21"/>
  <c r="T187" i="21"/>
  <c r="S187" i="21"/>
  <c r="R187" i="21"/>
  <c r="Q187" i="21"/>
  <c r="P187" i="21"/>
  <c r="O187" i="21"/>
  <c r="N187" i="21"/>
  <c r="M187" i="21"/>
  <c r="L187" i="21"/>
  <c r="K187" i="21"/>
  <c r="J187" i="21"/>
  <c r="I187" i="21"/>
  <c r="BA187" i="21" s="1"/>
  <c r="BB187" i="21" s="1"/>
  <c r="H187" i="21"/>
  <c r="G187" i="21"/>
  <c r="F187" i="21"/>
  <c r="E187" i="21"/>
  <c r="D187" i="21"/>
  <c r="C187" i="21"/>
  <c r="BE187" i="21" s="1"/>
  <c r="B187"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V186" i="21"/>
  <c r="U186" i="21"/>
  <c r="T186" i="21"/>
  <c r="S186" i="21"/>
  <c r="R186" i="21"/>
  <c r="Q186" i="21"/>
  <c r="P186" i="21"/>
  <c r="O186" i="21"/>
  <c r="N186" i="21"/>
  <c r="M186" i="21"/>
  <c r="L186" i="21"/>
  <c r="K186" i="21"/>
  <c r="J186" i="21"/>
  <c r="I186" i="21"/>
  <c r="H186" i="21"/>
  <c r="G186" i="21"/>
  <c r="F186" i="21"/>
  <c r="E186" i="21"/>
  <c r="D186" i="21"/>
  <c r="C186" i="21"/>
  <c r="B186" i="21"/>
  <c r="AZ185" i="21"/>
  <c r="AY185" i="21"/>
  <c r="AX185" i="21"/>
  <c r="AW185" i="21"/>
  <c r="AV185" i="21"/>
  <c r="AU185" i="21"/>
  <c r="AT185" i="21"/>
  <c r="AS185" i="21"/>
  <c r="AR185" i="21"/>
  <c r="AQ185" i="21"/>
  <c r="AP185" i="21"/>
  <c r="AO185" i="21"/>
  <c r="AN185" i="21"/>
  <c r="AM185" i="21"/>
  <c r="AL185" i="21"/>
  <c r="AK185" i="21"/>
  <c r="AJ185" i="21"/>
  <c r="AI185" i="21"/>
  <c r="AH185" i="21"/>
  <c r="AG185" i="21"/>
  <c r="AF185" i="21"/>
  <c r="AE185" i="21"/>
  <c r="AD185" i="21"/>
  <c r="AC185" i="21"/>
  <c r="AB185" i="21"/>
  <c r="AA185" i="21"/>
  <c r="Z185" i="21"/>
  <c r="Y185" i="21"/>
  <c r="X185" i="21"/>
  <c r="W185" i="21"/>
  <c r="V185" i="21"/>
  <c r="U185" i="21"/>
  <c r="T185" i="21"/>
  <c r="S185" i="21"/>
  <c r="R185" i="21"/>
  <c r="Q185" i="21"/>
  <c r="P185" i="21"/>
  <c r="O185" i="21"/>
  <c r="N185" i="21"/>
  <c r="M185" i="21"/>
  <c r="L185" i="21"/>
  <c r="K185" i="21"/>
  <c r="J185" i="21"/>
  <c r="I185" i="21"/>
  <c r="H185" i="21"/>
  <c r="G185" i="21"/>
  <c r="F185" i="21"/>
  <c r="E185" i="21"/>
  <c r="D185" i="21"/>
  <c r="C185" i="21"/>
  <c r="B185"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V184" i="21"/>
  <c r="U184" i="21"/>
  <c r="T184" i="21"/>
  <c r="S184" i="21"/>
  <c r="R184" i="21"/>
  <c r="Q184" i="21"/>
  <c r="P184" i="21"/>
  <c r="O184" i="21"/>
  <c r="N184" i="21"/>
  <c r="M184" i="21"/>
  <c r="L184" i="21"/>
  <c r="K184" i="21"/>
  <c r="J184" i="21"/>
  <c r="I184" i="21"/>
  <c r="H184" i="21"/>
  <c r="G184" i="21"/>
  <c r="F184" i="21"/>
  <c r="E184" i="21"/>
  <c r="D184" i="21"/>
  <c r="C184" i="21"/>
  <c r="B184" i="21"/>
  <c r="BE183" i="21"/>
  <c r="AZ183" i="21"/>
  <c r="AY183" i="21"/>
  <c r="AX183" i="21"/>
  <c r="AW183" i="21"/>
  <c r="AV183" i="21"/>
  <c r="AU183" i="21"/>
  <c r="AT183" i="21"/>
  <c r="AS183" i="21"/>
  <c r="AR183" i="21"/>
  <c r="AQ183" i="21"/>
  <c r="AP183" i="21"/>
  <c r="AO183" i="21"/>
  <c r="AN183" i="21"/>
  <c r="AM183" i="21"/>
  <c r="AL183" i="21"/>
  <c r="AK183" i="21"/>
  <c r="AJ183" i="21"/>
  <c r="AI183" i="21"/>
  <c r="AH183" i="21"/>
  <c r="AG183" i="21"/>
  <c r="AF183" i="21"/>
  <c r="AE183" i="21"/>
  <c r="AD183" i="21"/>
  <c r="AC183" i="21"/>
  <c r="AB183" i="21"/>
  <c r="AA183" i="21"/>
  <c r="Z183" i="21"/>
  <c r="Y183" i="21"/>
  <c r="X183" i="21"/>
  <c r="W183" i="21"/>
  <c r="V183" i="21"/>
  <c r="U183" i="21"/>
  <c r="T183" i="21"/>
  <c r="S183" i="21"/>
  <c r="R183" i="21"/>
  <c r="Q183" i="21"/>
  <c r="P183" i="21"/>
  <c r="O183" i="21"/>
  <c r="N183" i="21"/>
  <c r="M183" i="21"/>
  <c r="L183" i="21"/>
  <c r="K183" i="21"/>
  <c r="J183" i="21"/>
  <c r="I183" i="21"/>
  <c r="H183" i="21"/>
  <c r="G183" i="21"/>
  <c r="BA183" i="21" s="1"/>
  <c r="BB183" i="21" s="1"/>
  <c r="F183" i="21"/>
  <c r="E183" i="21"/>
  <c r="D183" i="21"/>
  <c r="C183" i="21"/>
  <c r="B183"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V182" i="21"/>
  <c r="U182" i="21"/>
  <c r="T182" i="21"/>
  <c r="S182" i="21"/>
  <c r="R182" i="21"/>
  <c r="Q182" i="21"/>
  <c r="P182" i="21"/>
  <c r="O182" i="21"/>
  <c r="N182" i="21"/>
  <c r="M182" i="21"/>
  <c r="L182" i="21"/>
  <c r="K182" i="21"/>
  <c r="J182" i="21"/>
  <c r="I182" i="21"/>
  <c r="H182" i="21"/>
  <c r="G182" i="21"/>
  <c r="F182" i="21"/>
  <c r="E182" i="21"/>
  <c r="D182" i="21"/>
  <c r="C182" i="21"/>
  <c r="B182" i="21"/>
  <c r="AZ181" i="21"/>
  <c r="AY181" i="21"/>
  <c r="AX181" i="21"/>
  <c r="AW181" i="21"/>
  <c r="AV181" i="21"/>
  <c r="AU181" i="21"/>
  <c r="AT181" i="21"/>
  <c r="AS181" i="21"/>
  <c r="AR181" i="21"/>
  <c r="AQ181" i="21"/>
  <c r="AP181" i="21"/>
  <c r="AO181" i="21"/>
  <c r="AN181" i="21"/>
  <c r="AM181" i="21"/>
  <c r="AL181" i="21"/>
  <c r="AK181" i="21"/>
  <c r="AJ181" i="21"/>
  <c r="AI181" i="21"/>
  <c r="AH181" i="21"/>
  <c r="AG181" i="21"/>
  <c r="AF181" i="21"/>
  <c r="AE181" i="21"/>
  <c r="AD181" i="21"/>
  <c r="AC181" i="21"/>
  <c r="AB181" i="21"/>
  <c r="AA181" i="21"/>
  <c r="Z181" i="21"/>
  <c r="Y181" i="21"/>
  <c r="X181" i="21"/>
  <c r="W181" i="21"/>
  <c r="V181" i="21"/>
  <c r="U181" i="21"/>
  <c r="T181" i="21"/>
  <c r="S181" i="21"/>
  <c r="R181" i="21"/>
  <c r="Q181" i="21"/>
  <c r="P181" i="21"/>
  <c r="O181" i="21"/>
  <c r="N181" i="21"/>
  <c r="M181" i="21"/>
  <c r="L181" i="21"/>
  <c r="K181" i="21"/>
  <c r="J181" i="21"/>
  <c r="I181" i="21"/>
  <c r="H181" i="21"/>
  <c r="G181" i="21"/>
  <c r="F181" i="21"/>
  <c r="E181" i="21"/>
  <c r="D181" i="21"/>
  <c r="C181" i="21"/>
  <c r="B181" i="21"/>
  <c r="BE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V180" i="21"/>
  <c r="U180" i="21"/>
  <c r="T180" i="21"/>
  <c r="S180" i="21"/>
  <c r="R180" i="21"/>
  <c r="Q180" i="21"/>
  <c r="P180" i="21"/>
  <c r="O180" i="21"/>
  <c r="N180" i="21"/>
  <c r="M180" i="21"/>
  <c r="L180" i="21"/>
  <c r="K180" i="21"/>
  <c r="J180" i="21"/>
  <c r="I180" i="21"/>
  <c r="H180" i="21"/>
  <c r="G180" i="21"/>
  <c r="F180" i="21"/>
  <c r="E180" i="21"/>
  <c r="D180" i="21"/>
  <c r="C180" i="21"/>
  <c r="B180" i="21"/>
  <c r="AZ179" i="21"/>
  <c r="AY179" i="21"/>
  <c r="AX179" i="21"/>
  <c r="AW179" i="21"/>
  <c r="AV179" i="21"/>
  <c r="AU179" i="21"/>
  <c r="AT179" i="21"/>
  <c r="AS179" i="21"/>
  <c r="AR179" i="21"/>
  <c r="AQ179" i="21"/>
  <c r="AP179" i="21"/>
  <c r="AO179" i="21"/>
  <c r="AN179" i="21"/>
  <c r="AM179" i="21"/>
  <c r="AL179" i="21"/>
  <c r="AK179" i="21"/>
  <c r="AJ179" i="21"/>
  <c r="AI179" i="21"/>
  <c r="AH179" i="21"/>
  <c r="AG179" i="21"/>
  <c r="AF179" i="21"/>
  <c r="AE179" i="21"/>
  <c r="AD179" i="21"/>
  <c r="AC179" i="21"/>
  <c r="AB179" i="21"/>
  <c r="AA179" i="21"/>
  <c r="Z179" i="21"/>
  <c r="Y179" i="21"/>
  <c r="X179" i="21"/>
  <c r="W179" i="21"/>
  <c r="V179" i="21"/>
  <c r="U179" i="21"/>
  <c r="T179" i="21"/>
  <c r="S179" i="21"/>
  <c r="R179" i="21"/>
  <c r="Q179" i="21"/>
  <c r="P179" i="21"/>
  <c r="O179" i="21"/>
  <c r="N179" i="21"/>
  <c r="M179" i="21"/>
  <c r="L179" i="21"/>
  <c r="BD179" i="21" s="1"/>
  <c r="K179" i="21"/>
  <c r="J179" i="21"/>
  <c r="I179" i="21"/>
  <c r="H179" i="21"/>
  <c r="G179" i="21"/>
  <c r="F179" i="21"/>
  <c r="E179" i="21"/>
  <c r="D179" i="21"/>
  <c r="C179" i="21"/>
  <c r="B179"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V178" i="21"/>
  <c r="U178" i="21"/>
  <c r="T178" i="21"/>
  <c r="S178" i="21"/>
  <c r="R178" i="21"/>
  <c r="Q178" i="21"/>
  <c r="P178" i="21"/>
  <c r="O178" i="21"/>
  <c r="N178" i="21"/>
  <c r="M178" i="21"/>
  <c r="L178" i="21"/>
  <c r="K178" i="21"/>
  <c r="BE178" i="21" s="1"/>
  <c r="J178" i="21"/>
  <c r="I178" i="21"/>
  <c r="H178" i="21"/>
  <c r="G178" i="21"/>
  <c r="F178" i="21"/>
  <c r="E178" i="21"/>
  <c r="D178" i="21"/>
  <c r="C178" i="21"/>
  <c r="B178" i="21"/>
  <c r="AZ177" i="21"/>
  <c r="AY177" i="21"/>
  <c r="AX177" i="21"/>
  <c r="AW177" i="21"/>
  <c r="AV177" i="21"/>
  <c r="AU177" i="21"/>
  <c r="AT177" i="21"/>
  <c r="AS177" i="21"/>
  <c r="AR177" i="21"/>
  <c r="AQ177" i="21"/>
  <c r="AP177" i="21"/>
  <c r="AO177" i="21"/>
  <c r="AN177" i="21"/>
  <c r="AM177" i="21"/>
  <c r="AL177" i="21"/>
  <c r="AK177" i="21"/>
  <c r="AJ177" i="21"/>
  <c r="AI177" i="21"/>
  <c r="AH177" i="21"/>
  <c r="AG177" i="21"/>
  <c r="AF177" i="21"/>
  <c r="AE177" i="21"/>
  <c r="AD177" i="21"/>
  <c r="AC177" i="21"/>
  <c r="AB177" i="21"/>
  <c r="AA177" i="21"/>
  <c r="Z177" i="21"/>
  <c r="Y177" i="21"/>
  <c r="X177" i="21"/>
  <c r="W177" i="21"/>
  <c r="V177" i="21"/>
  <c r="U177" i="21"/>
  <c r="T177" i="21"/>
  <c r="S177" i="21"/>
  <c r="R177" i="21"/>
  <c r="Q177" i="21"/>
  <c r="P177" i="21"/>
  <c r="O177" i="21"/>
  <c r="N177" i="21"/>
  <c r="M177" i="21"/>
  <c r="L177" i="21"/>
  <c r="K177" i="21"/>
  <c r="J177" i="21"/>
  <c r="I177" i="21"/>
  <c r="H177" i="21"/>
  <c r="G177" i="21"/>
  <c r="F177" i="21"/>
  <c r="E177" i="21"/>
  <c r="D177" i="21"/>
  <c r="C177" i="21"/>
  <c r="B177"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V176" i="21"/>
  <c r="U176" i="21"/>
  <c r="T176" i="21"/>
  <c r="S176" i="21"/>
  <c r="R176" i="21"/>
  <c r="Q176" i="21"/>
  <c r="P176" i="21"/>
  <c r="O176" i="21"/>
  <c r="N176" i="21"/>
  <c r="M176" i="21"/>
  <c r="L176" i="21"/>
  <c r="K176" i="21"/>
  <c r="J176" i="21"/>
  <c r="I176" i="21"/>
  <c r="H176" i="21"/>
  <c r="G176" i="21"/>
  <c r="F176" i="21"/>
  <c r="E176" i="21"/>
  <c r="D176" i="21"/>
  <c r="C176" i="21"/>
  <c r="B176" i="21"/>
  <c r="AZ175" i="21"/>
  <c r="AY175" i="21"/>
  <c r="AX175" i="21"/>
  <c r="AW175" i="21"/>
  <c r="AV175" i="21"/>
  <c r="AU175" i="21"/>
  <c r="AT175" i="21"/>
  <c r="AS175" i="21"/>
  <c r="AR175" i="21"/>
  <c r="AQ175" i="21"/>
  <c r="AP175" i="21"/>
  <c r="AO175" i="21"/>
  <c r="AN175" i="21"/>
  <c r="AM175" i="21"/>
  <c r="AL175" i="21"/>
  <c r="AK175" i="21"/>
  <c r="AJ175" i="21"/>
  <c r="AI175" i="21"/>
  <c r="AH175" i="21"/>
  <c r="AG175" i="21"/>
  <c r="AF175" i="21"/>
  <c r="AE175" i="21"/>
  <c r="AD175" i="21"/>
  <c r="AC175" i="21"/>
  <c r="AB175" i="21"/>
  <c r="AA175" i="21"/>
  <c r="Z175" i="21"/>
  <c r="Y175" i="21"/>
  <c r="X175" i="21"/>
  <c r="W175" i="21"/>
  <c r="V175" i="21"/>
  <c r="U175" i="21"/>
  <c r="T175" i="21"/>
  <c r="S175" i="21"/>
  <c r="R175" i="21"/>
  <c r="Q175" i="21"/>
  <c r="P175" i="21"/>
  <c r="O175" i="21"/>
  <c r="N175" i="21"/>
  <c r="M175" i="21"/>
  <c r="L175" i="21"/>
  <c r="K175" i="21"/>
  <c r="J175" i="21"/>
  <c r="I175" i="21"/>
  <c r="H175" i="21"/>
  <c r="G175" i="21"/>
  <c r="F175" i="21"/>
  <c r="E175" i="21"/>
  <c r="D175" i="21"/>
  <c r="C175" i="21"/>
  <c r="B175"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V174" i="21"/>
  <c r="U174" i="21"/>
  <c r="T174" i="21"/>
  <c r="S174" i="21"/>
  <c r="R174" i="21"/>
  <c r="Q174" i="21"/>
  <c r="P174" i="21"/>
  <c r="O174" i="21"/>
  <c r="N174" i="21"/>
  <c r="M174" i="21"/>
  <c r="L174" i="21"/>
  <c r="K174" i="21"/>
  <c r="J174" i="21"/>
  <c r="I174" i="21"/>
  <c r="H174" i="21"/>
  <c r="G174" i="21"/>
  <c r="F174" i="21"/>
  <c r="E174" i="21"/>
  <c r="D174" i="21"/>
  <c r="C174" i="21"/>
  <c r="B174" i="21"/>
  <c r="AZ173" i="21"/>
  <c r="AY173" i="21"/>
  <c r="AX173" i="21"/>
  <c r="AW173" i="21"/>
  <c r="AV173" i="21"/>
  <c r="AU173" i="21"/>
  <c r="AT173" i="21"/>
  <c r="AS173" i="21"/>
  <c r="AR173" i="21"/>
  <c r="AQ173" i="21"/>
  <c r="AP173" i="21"/>
  <c r="AO173" i="21"/>
  <c r="AN173" i="21"/>
  <c r="AM173" i="21"/>
  <c r="AL173" i="21"/>
  <c r="AK173" i="21"/>
  <c r="AJ173" i="21"/>
  <c r="AI173" i="21"/>
  <c r="AH173" i="21"/>
  <c r="AG173" i="21"/>
  <c r="AF173" i="21"/>
  <c r="AE173" i="21"/>
  <c r="AD173" i="21"/>
  <c r="AC173" i="21"/>
  <c r="AB173" i="21"/>
  <c r="AA173" i="21"/>
  <c r="Z173" i="21"/>
  <c r="Y173" i="21"/>
  <c r="X173" i="21"/>
  <c r="W173" i="21"/>
  <c r="V173" i="21"/>
  <c r="U173" i="21"/>
  <c r="T173" i="21"/>
  <c r="S173" i="21"/>
  <c r="R173" i="21"/>
  <c r="Q173" i="21"/>
  <c r="P173" i="21"/>
  <c r="O173" i="21"/>
  <c r="N173" i="21"/>
  <c r="M173" i="21"/>
  <c r="L173" i="21"/>
  <c r="K173" i="21"/>
  <c r="J173" i="21"/>
  <c r="I173" i="21"/>
  <c r="H173" i="21"/>
  <c r="G173" i="21"/>
  <c r="F173" i="21"/>
  <c r="E173" i="21"/>
  <c r="D173" i="21"/>
  <c r="C173" i="21"/>
  <c r="B173"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V172" i="21"/>
  <c r="U172" i="21"/>
  <c r="T172" i="21"/>
  <c r="S172" i="21"/>
  <c r="R172" i="21"/>
  <c r="Q172" i="21"/>
  <c r="P172" i="21"/>
  <c r="O172" i="21"/>
  <c r="N172" i="21"/>
  <c r="M172" i="21"/>
  <c r="L172" i="21"/>
  <c r="K172" i="21"/>
  <c r="J172" i="21"/>
  <c r="I172" i="21"/>
  <c r="BA172" i="21" s="1"/>
  <c r="BB172" i="21" s="1"/>
  <c r="H172" i="21"/>
  <c r="G172" i="21"/>
  <c r="F172" i="21"/>
  <c r="E172" i="21"/>
  <c r="D172" i="21"/>
  <c r="C172" i="21"/>
  <c r="B172" i="21"/>
  <c r="AZ171" i="21"/>
  <c r="AY171" i="21"/>
  <c r="AX171" i="21"/>
  <c r="AW171" i="21"/>
  <c r="AV171" i="21"/>
  <c r="AU171" i="21"/>
  <c r="AT171" i="21"/>
  <c r="AS171" i="21"/>
  <c r="AR171" i="21"/>
  <c r="AQ171" i="21"/>
  <c r="AP171" i="21"/>
  <c r="AO171" i="21"/>
  <c r="AN171" i="21"/>
  <c r="AM171" i="21"/>
  <c r="AL171" i="21"/>
  <c r="AK171" i="21"/>
  <c r="AJ171" i="21"/>
  <c r="AI171" i="21"/>
  <c r="AH171" i="21"/>
  <c r="AG171" i="21"/>
  <c r="AF171" i="21"/>
  <c r="AE171" i="21"/>
  <c r="AD171" i="21"/>
  <c r="AC171" i="21"/>
  <c r="AB171" i="21"/>
  <c r="AA171" i="21"/>
  <c r="Z171" i="21"/>
  <c r="Y171" i="21"/>
  <c r="X171" i="21"/>
  <c r="W171" i="21"/>
  <c r="V171" i="21"/>
  <c r="U171" i="21"/>
  <c r="T171" i="21"/>
  <c r="S171" i="21"/>
  <c r="R171" i="21"/>
  <c r="Q171" i="21"/>
  <c r="P171" i="21"/>
  <c r="O171" i="21"/>
  <c r="N171" i="21"/>
  <c r="M171" i="21"/>
  <c r="L171" i="21"/>
  <c r="K171" i="21"/>
  <c r="J171" i="21"/>
  <c r="I171" i="21"/>
  <c r="H171" i="21"/>
  <c r="G171" i="21"/>
  <c r="F171" i="21"/>
  <c r="E171" i="21"/>
  <c r="D171" i="21"/>
  <c r="C171" i="21"/>
  <c r="B171" i="21"/>
  <c r="BD171" i="21" s="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V170" i="21"/>
  <c r="U170" i="21"/>
  <c r="T170" i="21"/>
  <c r="S170" i="21"/>
  <c r="R170" i="21"/>
  <c r="Q170" i="21"/>
  <c r="P170" i="21"/>
  <c r="O170" i="21"/>
  <c r="N170" i="21"/>
  <c r="M170" i="21"/>
  <c r="L170" i="21"/>
  <c r="K170" i="21"/>
  <c r="J170" i="21"/>
  <c r="I170" i="21"/>
  <c r="H170" i="21"/>
  <c r="BC170" i="21" s="1"/>
  <c r="G170" i="21"/>
  <c r="F170" i="21"/>
  <c r="E170" i="21"/>
  <c r="D170" i="21"/>
  <c r="C170" i="21"/>
  <c r="B170" i="21"/>
  <c r="BE170" i="21" s="1"/>
  <c r="AZ169" i="21"/>
  <c r="AY169" i="21"/>
  <c r="AX169" i="21"/>
  <c r="AW169" i="21"/>
  <c r="AV169" i="21"/>
  <c r="AU169" i="21"/>
  <c r="AT169" i="21"/>
  <c r="AS169" i="21"/>
  <c r="AR169" i="21"/>
  <c r="AQ169" i="21"/>
  <c r="AP169" i="21"/>
  <c r="AO169" i="21"/>
  <c r="AN169" i="21"/>
  <c r="AM169" i="21"/>
  <c r="AL169" i="21"/>
  <c r="AK169" i="21"/>
  <c r="AJ169" i="21"/>
  <c r="AI169" i="21"/>
  <c r="AH169" i="21"/>
  <c r="AG169" i="21"/>
  <c r="AF169" i="21"/>
  <c r="AE169" i="21"/>
  <c r="AD169" i="21"/>
  <c r="AC169" i="21"/>
  <c r="AB169" i="21"/>
  <c r="AA169" i="21"/>
  <c r="Z169" i="21"/>
  <c r="Y169" i="21"/>
  <c r="X169" i="21"/>
  <c r="W169" i="21"/>
  <c r="V169" i="21"/>
  <c r="U169" i="21"/>
  <c r="T169" i="21"/>
  <c r="S169" i="21"/>
  <c r="R169" i="21"/>
  <c r="Q169" i="21"/>
  <c r="P169" i="21"/>
  <c r="O169" i="21"/>
  <c r="N169" i="21"/>
  <c r="M169" i="21"/>
  <c r="L169" i="21"/>
  <c r="K169" i="21"/>
  <c r="J169" i="21"/>
  <c r="I169" i="21"/>
  <c r="H169" i="21"/>
  <c r="G169" i="21"/>
  <c r="F169" i="21"/>
  <c r="E169" i="21"/>
  <c r="D169" i="21"/>
  <c r="C169" i="21"/>
  <c r="B169" i="21"/>
  <c r="BE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V168" i="21"/>
  <c r="U168" i="21"/>
  <c r="T168" i="21"/>
  <c r="S168" i="21"/>
  <c r="R168" i="21"/>
  <c r="Q168" i="21"/>
  <c r="P168" i="21"/>
  <c r="O168" i="21"/>
  <c r="N168" i="21"/>
  <c r="M168" i="21"/>
  <c r="L168" i="21"/>
  <c r="K168" i="21"/>
  <c r="BC168" i="21" s="1"/>
  <c r="J168" i="21"/>
  <c r="I168" i="21"/>
  <c r="H168" i="21"/>
  <c r="G168" i="21"/>
  <c r="F168" i="21"/>
  <c r="E168" i="21"/>
  <c r="D168" i="21"/>
  <c r="C168" i="21"/>
  <c r="B168" i="21"/>
  <c r="AZ167" i="21"/>
  <c r="AY167" i="21"/>
  <c r="AX167" i="21"/>
  <c r="AW167" i="21"/>
  <c r="AV167" i="21"/>
  <c r="AU167" i="21"/>
  <c r="AT167" i="21"/>
  <c r="AS167" i="21"/>
  <c r="AR167" i="21"/>
  <c r="AQ167" i="21"/>
  <c r="AP167" i="21"/>
  <c r="AO167" i="21"/>
  <c r="AN167" i="21"/>
  <c r="AM167" i="21"/>
  <c r="AL167" i="21"/>
  <c r="AK167" i="21"/>
  <c r="AJ167" i="21"/>
  <c r="AI167" i="21"/>
  <c r="AH167" i="21"/>
  <c r="AG167" i="21"/>
  <c r="AF167" i="21"/>
  <c r="AE167" i="21"/>
  <c r="AD167" i="21"/>
  <c r="AC167" i="21"/>
  <c r="AB167" i="21"/>
  <c r="AA167" i="21"/>
  <c r="Z167" i="21"/>
  <c r="Y167" i="21"/>
  <c r="X167" i="21"/>
  <c r="W167" i="21"/>
  <c r="V167" i="21"/>
  <c r="U167" i="21"/>
  <c r="T167" i="21"/>
  <c r="S167" i="21"/>
  <c r="R167" i="21"/>
  <c r="Q167" i="21"/>
  <c r="P167" i="21"/>
  <c r="O167" i="21"/>
  <c r="N167" i="21"/>
  <c r="M167" i="21"/>
  <c r="L167" i="21"/>
  <c r="K167" i="21"/>
  <c r="J167" i="21"/>
  <c r="I167" i="21"/>
  <c r="H167" i="21"/>
  <c r="G167" i="21"/>
  <c r="F167" i="21"/>
  <c r="E167" i="21"/>
  <c r="D167" i="21"/>
  <c r="C167" i="21"/>
  <c r="B167"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V166" i="21"/>
  <c r="U166" i="21"/>
  <c r="T166" i="21"/>
  <c r="S166" i="21"/>
  <c r="R166" i="21"/>
  <c r="Q166" i="21"/>
  <c r="P166" i="21"/>
  <c r="O166" i="21"/>
  <c r="N166" i="21"/>
  <c r="M166" i="21"/>
  <c r="L166" i="21"/>
  <c r="K166" i="21"/>
  <c r="J166" i="21"/>
  <c r="I166" i="21"/>
  <c r="H166" i="21"/>
  <c r="G166" i="21"/>
  <c r="F166" i="21"/>
  <c r="E166" i="21"/>
  <c r="D166" i="21"/>
  <c r="C166" i="21"/>
  <c r="B166" i="21"/>
  <c r="AZ165" i="21"/>
  <c r="AY165" i="21"/>
  <c r="AX165" i="21"/>
  <c r="AW165" i="21"/>
  <c r="AV165" i="21"/>
  <c r="AU165" i="21"/>
  <c r="AT165" i="21"/>
  <c r="AS165" i="21"/>
  <c r="AR165" i="21"/>
  <c r="AQ165" i="21"/>
  <c r="AP165" i="21"/>
  <c r="AO165" i="21"/>
  <c r="AN165" i="21"/>
  <c r="AM165" i="21"/>
  <c r="AL165" i="21"/>
  <c r="AK165" i="21"/>
  <c r="AJ165" i="21"/>
  <c r="AI165" i="21"/>
  <c r="AH165" i="21"/>
  <c r="AG165" i="21"/>
  <c r="AF165" i="21"/>
  <c r="AE165" i="21"/>
  <c r="AD165" i="21"/>
  <c r="AC165" i="21"/>
  <c r="AB165" i="21"/>
  <c r="AA165" i="21"/>
  <c r="Z165" i="21"/>
  <c r="Y165" i="21"/>
  <c r="X165" i="21"/>
  <c r="W165" i="21"/>
  <c r="V165" i="21"/>
  <c r="U165" i="21"/>
  <c r="T165" i="21"/>
  <c r="S165" i="21"/>
  <c r="R165" i="21"/>
  <c r="Q165" i="21"/>
  <c r="P165" i="21"/>
  <c r="O165" i="21"/>
  <c r="N165" i="21"/>
  <c r="M165" i="21"/>
  <c r="L165" i="21"/>
  <c r="K165" i="21"/>
  <c r="J165" i="21"/>
  <c r="I165" i="21"/>
  <c r="H165" i="21"/>
  <c r="G165" i="21"/>
  <c r="F165" i="21"/>
  <c r="E165" i="21"/>
  <c r="D165" i="21"/>
  <c r="C165" i="21"/>
  <c r="B165" i="21"/>
  <c r="BE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V164" i="21"/>
  <c r="U164" i="21"/>
  <c r="T164" i="21"/>
  <c r="S164" i="21"/>
  <c r="R164" i="21"/>
  <c r="Q164" i="21"/>
  <c r="P164" i="21"/>
  <c r="O164" i="21"/>
  <c r="N164" i="21"/>
  <c r="M164" i="21"/>
  <c r="L164" i="21"/>
  <c r="K164" i="21"/>
  <c r="J164" i="21"/>
  <c r="I164" i="21"/>
  <c r="H164" i="21"/>
  <c r="G164" i="21"/>
  <c r="F164" i="21"/>
  <c r="E164" i="21"/>
  <c r="D164" i="21"/>
  <c r="C164" i="21"/>
  <c r="B164" i="21"/>
  <c r="AZ163" i="21"/>
  <c r="AY163" i="21"/>
  <c r="AX163" i="21"/>
  <c r="AW163" i="21"/>
  <c r="AV163" i="21"/>
  <c r="AU163" i="21"/>
  <c r="AT163" i="21"/>
  <c r="AS163" i="21"/>
  <c r="AR163" i="21"/>
  <c r="AQ163" i="21"/>
  <c r="AP163" i="21"/>
  <c r="AO163" i="21"/>
  <c r="AN163" i="21"/>
  <c r="AM163" i="21"/>
  <c r="AL163" i="21"/>
  <c r="AK163" i="21"/>
  <c r="AJ163" i="21"/>
  <c r="AI163" i="21"/>
  <c r="AH163" i="21"/>
  <c r="AG163" i="21"/>
  <c r="AF163" i="21"/>
  <c r="AE163" i="21"/>
  <c r="AD163" i="21"/>
  <c r="AC163" i="21"/>
  <c r="AB163" i="21"/>
  <c r="AA163" i="21"/>
  <c r="Z163" i="21"/>
  <c r="Y163" i="21"/>
  <c r="X163" i="21"/>
  <c r="W163" i="21"/>
  <c r="V163" i="21"/>
  <c r="U163" i="21"/>
  <c r="T163" i="21"/>
  <c r="S163" i="21"/>
  <c r="R163" i="21"/>
  <c r="Q163" i="21"/>
  <c r="P163" i="21"/>
  <c r="O163" i="21"/>
  <c r="N163" i="21"/>
  <c r="M163" i="21"/>
  <c r="L163" i="21"/>
  <c r="K163" i="21"/>
  <c r="J163" i="21"/>
  <c r="I163" i="21"/>
  <c r="H163" i="21"/>
  <c r="G163" i="21"/>
  <c r="BC163" i="21" s="1"/>
  <c r="F163" i="21"/>
  <c r="BD163" i="21" s="1"/>
  <c r="E163" i="21"/>
  <c r="D163" i="21"/>
  <c r="C163" i="21"/>
  <c r="B163" i="21"/>
  <c r="BC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V162" i="21"/>
  <c r="U162" i="21"/>
  <c r="T162" i="21"/>
  <c r="S162" i="21"/>
  <c r="R162" i="21"/>
  <c r="Q162" i="21"/>
  <c r="P162" i="21"/>
  <c r="O162" i="21"/>
  <c r="N162" i="21"/>
  <c r="M162" i="21"/>
  <c r="L162" i="21"/>
  <c r="K162" i="21"/>
  <c r="J162" i="21"/>
  <c r="I162" i="21"/>
  <c r="H162" i="21"/>
  <c r="G162" i="21"/>
  <c r="F162" i="21"/>
  <c r="E162" i="21"/>
  <c r="D162" i="21"/>
  <c r="C162" i="21"/>
  <c r="B162" i="21"/>
  <c r="AZ161" i="21"/>
  <c r="AY161" i="21"/>
  <c r="AX161" i="21"/>
  <c r="AW161" i="21"/>
  <c r="AV161" i="21"/>
  <c r="AU161" i="21"/>
  <c r="AT161" i="21"/>
  <c r="AS161" i="21"/>
  <c r="AR161" i="21"/>
  <c r="AQ161" i="21"/>
  <c r="AP161" i="21"/>
  <c r="AO161" i="21"/>
  <c r="AN161" i="21"/>
  <c r="AM161" i="21"/>
  <c r="AL161" i="21"/>
  <c r="AK161" i="21"/>
  <c r="AJ161" i="21"/>
  <c r="AI161" i="21"/>
  <c r="AH161" i="21"/>
  <c r="AG161" i="21"/>
  <c r="AF161" i="21"/>
  <c r="AE161" i="21"/>
  <c r="AD161" i="21"/>
  <c r="AC161" i="21"/>
  <c r="AB161" i="21"/>
  <c r="AA161" i="21"/>
  <c r="Z161" i="21"/>
  <c r="Y161" i="21"/>
  <c r="X161" i="21"/>
  <c r="W161" i="21"/>
  <c r="V161" i="21"/>
  <c r="U161" i="21"/>
  <c r="T161" i="21"/>
  <c r="S161" i="21"/>
  <c r="R161" i="21"/>
  <c r="Q161" i="21"/>
  <c r="P161" i="21"/>
  <c r="O161" i="21"/>
  <c r="N161" i="21"/>
  <c r="M161" i="21"/>
  <c r="L161" i="21"/>
  <c r="K161" i="21"/>
  <c r="J161" i="21"/>
  <c r="I161" i="21"/>
  <c r="H161" i="21"/>
  <c r="G161" i="21"/>
  <c r="F161" i="21"/>
  <c r="E161" i="21"/>
  <c r="D161" i="21"/>
  <c r="C161" i="21"/>
  <c r="B161"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V160" i="21"/>
  <c r="U160" i="21"/>
  <c r="T160" i="21"/>
  <c r="S160" i="21"/>
  <c r="R160" i="21"/>
  <c r="Q160" i="21"/>
  <c r="P160" i="21"/>
  <c r="O160" i="21"/>
  <c r="N160" i="21"/>
  <c r="M160" i="21"/>
  <c r="L160" i="21"/>
  <c r="K160" i="21"/>
  <c r="J160" i="21"/>
  <c r="I160" i="21"/>
  <c r="H160" i="21"/>
  <c r="G160" i="21"/>
  <c r="F160" i="21"/>
  <c r="E160" i="21"/>
  <c r="D160" i="21"/>
  <c r="BA160" i="21" s="1"/>
  <c r="BB160" i="21" s="1"/>
  <c r="C160" i="21"/>
  <c r="B160" i="21"/>
  <c r="AZ159" i="21"/>
  <c r="AY159" i="21"/>
  <c r="AX159" i="21"/>
  <c r="AW159" i="21"/>
  <c r="AV159" i="21"/>
  <c r="AU159" i="21"/>
  <c r="AT159" i="21"/>
  <c r="AS159" i="21"/>
  <c r="AR159" i="21"/>
  <c r="AQ159" i="21"/>
  <c r="AP159" i="21"/>
  <c r="AO159" i="21"/>
  <c r="AN159" i="21"/>
  <c r="AM159" i="21"/>
  <c r="AL159" i="21"/>
  <c r="AK159" i="21"/>
  <c r="AJ159" i="21"/>
  <c r="AI159" i="21"/>
  <c r="AH159" i="21"/>
  <c r="AG159" i="21"/>
  <c r="AF159" i="21"/>
  <c r="AE159" i="21"/>
  <c r="AD159" i="21"/>
  <c r="AC159" i="21"/>
  <c r="AB159" i="21"/>
  <c r="AA159" i="21"/>
  <c r="Z159" i="21"/>
  <c r="Y159" i="21"/>
  <c r="X159" i="21"/>
  <c r="W159" i="21"/>
  <c r="V159" i="21"/>
  <c r="U159" i="21"/>
  <c r="T159" i="21"/>
  <c r="S159" i="21"/>
  <c r="R159" i="21"/>
  <c r="Q159" i="21"/>
  <c r="P159" i="21"/>
  <c r="O159" i="21"/>
  <c r="N159" i="21"/>
  <c r="M159" i="21"/>
  <c r="L159" i="21"/>
  <c r="K159" i="21"/>
  <c r="J159" i="21"/>
  <c r="I159" i="21"/>
  <c r="BA159" i="21" s="1"/>
  <c r="BB159" i="21" s="1"/>
  <c r="H159" i="21"/>
  <c r="G159" i="21"/>
  <c r="F159" i="21"/>
  <c r="E159" i="21"/>
  <c r="D159" i="21"/>
  <c r="C159" i="21"/>
  <c r="B159"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V158" i="21"/>
  <c r="U158" i="21"/>
  <c r="T158" i="21"/>
  <c r="S158" i="21"/>
  <c r="R158" i="21"/>
  <c r="Q158" i="21"/>
  <c r="P158" i="21"/>
  <c r="O158" i="21"/>
  <c r="N158" i="21"/>
  <c r="M158" i="21"/>
  <c r="L158" i="21"/>
  <c r="K158" i="21"/>
  <c r="J158" i="21"/>
  <c r="I158" i="21"/>
  <c r="H158" i="21"/>
  <c r="G158" i="21"/>
  <c r="F158" i="21"/>
  <c r="E158" i="21"/>
  <c r="D158" i="21"/>
  <c r="C158" i="21"/>
  <c r="B158" i="21"/>
  <c r="AZ157" i="21"/>
  <c r="AY157" i="21"/>
  <c r="AX157" i="21"/>
  <c r="AW157" i="21"/>
  <c r="AV157" i="21"/>
  <c r="AU157" i="21"/>
  <c r="AT157" i="21"/>
  <c r="AS157" i="21"/>
  <c r="AR157" i="21"/>
  <c r="AQ157" i="21"/>
  <c r="AP157" i="21"/>
  <c r="AO157" i="21"/>
  <c r="AN157" i="21"/>
  <c r="AM157" i="21"/>
  <c r="AL157" i="21"/>
  <c r="AK157" i="21"/>
  <c r="AJ157" i="21"/>
  <c r="AI157" i="21"/>
  <c r="AH157" i="21"/>
  <c r="AG157" i="21"/>
  <c r="AF157" i="21"/>
  <c r="AE157" i="21"/>
  <c r="AD157" i="21"/>
  <c r="AC157" i="21"/>
  <c r="AB157" i="21"/>
  <c r="AA157" i="21"/>
  <c r="Z157" i="21"/>
  <c r="Y157" i="21"/>
  <c r="X157" i="21"/>
  <c r="W157" i="21"/>
  <c r="V157" i="21"/>
  <c r="U157" i="21"/>
  <c r="T157" i="21"/>
  <c r="S157" i="21"/>
  <c r="R157" i="21"/>
  <c r="Q157" i="21"/>
  <c r="P157" i="21"/>
  <c r="O157" i="21"/>
  <c r="N157" i="21"/>
  <c r="M157" i="21"/>
  <c r="L157" i="21"/>
  <c r="K157" i="21"/>
  <c r="J157" i="21"/>
  <c r="I157" i="21"/>
  <c r="H157" i="21"/>
  <c r="G157" i="21"/>
  <c r="F157" i="21"/>
  <c r="E157" i="21"/>
  <c r="D157" i="21"/>
  <c r="C157" i="21"/>
  <c r="B157"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V156" i="21"/>
  <c r="U156" i="21"/>
  <c r="T156" i="21"/>
  <c r="S156" i="21"/>
  <c r="R156" i="21"/>
  <c r="Q156" i="21"/>
  <c r="P156" i="21"/>
  <c r="O156" i="21"/>
  <c r="N156" i="21"/>
  <c r="M156" i="21"/>
  <c r="L156" i="21"/>
  <c r="K156" i="21"/>
  <c r="J156" i="21"/>
  <c r="I156" i="21"/>
  <c r="H156" i="21"/>
  <c r="G156" i="21"/>
  <c r="F156" i="21"/>
  <c r="E156" i="21"/>
  <c r="D156" i="21"/>
  <c r="C156" i="21"/>
  <c r="B156" i="21"/>
  <c r="BD155" i="21"/>
  <c r="AZ155" i="21"/>
  <c r="AY155" i="21"/>
  <c r="AX155" i="21"/>
  <c r="AW155" i="21"/>
  <c r="AV155" i="21"/>
  <c r="AU155" i="21"/>
  <c r="AT155" i="21"/>
  <c r="AS155" i="21"/>
  <c r="AR155" i="21"/>
  <c r="AQ155" i="21"/>
  <c r="AP155" i="21"/>
  <c r="AO155" i="21"/>
  <c r="AN155" i="21"/>
  <c r="AM155" i="21"/>
  <c r="AL155" i="21"/>
  <c r="AK155" i="21"/>
  <c r="AJ155" i="21"/>
  <c r="AI155" i="21"/>
  <c r="AH155" i="21"/>
  <c r="AG155" i="21"/>
  <c r="AF155" i="21"/>
  <c r="AE155" i="21"/>
  <c r="AD155" i="21"/>
  <c r="AC155" i="21"/>
  <c r="AB155" i="21"/>
  <c r="AA155" i="21"/>
  <c r="Z155" i="21"/>
  <c r="Y155" i="21"/>
  <c r="X155" i="21"/>
  <c r="W155" i="21"/>
  <c r="V155" i="21"/>
  <c r="U155" i="21"/>
  <c r="T155" i="21"/>
  <c r="S155" i="21"/>
  <c r="R155" i="21"/>
  <c r="Q155" i="21"/>
  <c r="P155" i="21"/>
  <c r="O155" i="21"/>
  <c r="N155" i="21"/>
  <c r="M155" i="21"/>
  <c r="L155" i="21"/>
  <c r="K155" i="21"/>
  <c r="J155" i="21"/>
  <c r="I155" i="21"/>
  <c r="H155" i="21"/>
  <c r="G155" i="21"/>
  <c r="F155" i="21"/>
  <c r="E155" i="21"/>
  <c r="D155" i="21"/>
  <c r="C155" i="21"/>
  <c r="B155" i="21"/>
  <c r="BA155" i="21" s="1"/>
  <c r="BB155" i="21" s="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V154" i="21"/>
  <c r="U154" i="21"/>
  <c r="T154" i="21"/>
  <c r="S154" i="21"/>
  <c r="R154" i="21"/>
  <c r="Q154" i="21"/>
  <c r="P154" i="21"/>
  <c r="O154" i="21"/>
  <c r="N154" i="21"/>
  <c r="M154" i="21"/>
  <c r="L154" i="21"/>
  <c r="K154" i="21"/>
  <c r="J154" i="21"/>
  <c r="I154" i="21"/>
  <c r="H154" i="21"/>
  <c r="G154" i="21"/>
  <c r="F154" i="21"/>
  <c r="E154" i="21"/>
  <c r="D154" i="21"/>
  <c r="C154" i="21"/>
  <c r="B154" i="21"/>
  <c r="AZ153" i="21"/>
  <c r="AY153" i="21"/>
  <c r="AX153" i="21"/>
  <c r="AW153" i="21"/>
  <c r="AV153" i="21"/>
  <c r="AU153" i="21"/>
  <c r="AT153" i="21"/>
  <c r="AS153" i="21"/>
  <c r="AR153" i="21"/>
  <c r="AQ153" i="21"/>
  <c r="AP153" i="21"/>
  <c r="AO153" i="21"/>
  <c r="AN153" i="21"/>
  <c r="AM153" i="21"/>
  <c r="AL153" i="21"/>
  <c r="AK153" i="21"/>
  <c r="AJ153" i="21"/>
  <c r="AI153" i="21"/>
  <c r="AH153" i="21"/>
  <c r="AG153" i="21"/>
  <c r="AF153" i="21"/>
  <c r="AE153" i="21"/>
  <c r="AD153" i="21"/>
  <c r="AC153" i="21"/>
  <c r="AB153" i="21"/>
  <c r="AA153" i="21"/>
  <c r="Z153" i="21"/>
  <c r="Y153" i="21"/>
  <c r="X153" i="21"/>
  <c r="W153" i="21"/>
  <c r="V153" i="21"/>
  <c r="U153" i="21"/>
  <c r="T153" i="21"/>
  <c r="S153" i="21"/>
  <c r="R153" i="21"/>
  <c r="Q153" i="21"/>
  <c r="P153" i="21"/>
  <c r="BE153" i="21" s="1"/>
  <c r="O153" i="21"/>
  <c r="N153" i="21"/>
  <c r="M153" i="21"/>
  <c r="L153" i="21"/>
  <c r="K153" i="21"/>
  <c r="J153" i="21"/>
  <c r="I153" i="21"/>
  <c r="H153" i="21"/>
  <c r="G153" i="21"/>
  <c r="F153" i="21"/>
  <c r="E153" i="21"/>
  <c r="D153" i="21"/>
  <c r="C153" i="21"/>
  <c r="B153"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V152" i="21"/>
  <c r="U152" i="21"/>
  <c r="T152" i="21"/>
  <c r="S152" i="21"/>
  <c r="BD152" i="21" s="1"/>
  <c r="R152" i="21"/>
  <c r="Q152" i="21"/>
  <c r="P152" i="21"/>
  <c r="O152" i="21"/>
  <c r="N152" i="21"/>
  <c r="M152" i="21"/>
  <c r="L152" i="21"/>
  <c r="K152" i="21"/>
  <c r="J152" i="21"/>
  <c r="I152" i="21"/>
  <c r="H152" i="21"/>
  <c r="G152" i="21"/>
  <c r="F152" i="21"/>
  <c r="E152" i="21"/>
  <c r="D152" i="21"/>
  <c r="C152" i="21"/>
  <c r="B152" i="21"/>
  <c r="AZ151" i="21"/>
  <c r="AY151" i="21"/>
  <c r="AX151" i="21"/>
  <c r="AW151" i="21"/>
  <c r="AV151" i="21"/>
  <c r="AU151" i="21"/>
  <c r="AT151" i="21"/>
  <c r="AS151" i="21"/>
  <c r="AR151" i="21"/>
  <c r="AQ151" i="21"/>
  <c r="AP151" i="21"/>
  <c r="AO151" i="21"/>
  <c r="AN151" i="21"/>
  <c r="AM151" i="21"/>
  <c r="AL151" i="21"/>
  <c r="AK151" i="21"/>
  <c r="AJ151" i="21"/>
  <c r="AI151" i="21"/>
  <c r="AH151" i="21"/>
  <c r="AG151" i="21"/>
  <c r="AF151" i="21"/>
  <c r="AE151" i="21"/>
  <c r="AD151" i="21"/>
  <c r="AC151" i="21"/>
  <c r="AB151" i="21"/>
  <c r="AA151" i="21"/>
  <c r="Z151" i="21"/>
  <c r="Y151" i="21"/>
  <c r="X151" i="21"/>
  <c r="W151" i="21"/>
  <c r="V151" i="21"/>
  <c r="U151" i="21"/>
  <c r="T151" i="21"/>
  <c r="S151" i="21"/>
  <c r="R151" i="21"/>
  <c r="Q151" i="21"/>
  <c r="P151" i="21"/>
  <c r="O151" i="21"/>
  <c r="N151" i="21"/>
  <c r="M151" i="21"/>
  <c r="L151" i="21"/>
  <c r="K151" i="21"/>
  <c r="J151" i="21"/>
  <c r="I151" i="21"/>
  <c r="H151" i="21"/>
  <c r="G151" i="21"/>
  <c r="F151" i="21"/>
  <c r="E151" i="21"/>
  <c r="D151" i="21"/>
  <c r="C151" i="21"/>
  <c r="B151"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V150" i="21"/>
  <c r="U150" i="21"/>
  <c r="T150" i="21"/>
  <c r="S150" i="21"/>
  <c r="R150" i="21"/>
  <c r="Q150" i="21"/>
  <c r="P150" i="21"/>
  <c r="O150" i="21"/>
  <c r="N150" i="21"/>
  <c r="M150" i="21"/>
  <c r="L150" i="21"/>
  <c r="K150" i="21"/>
  <c r="J150" i="21"/>
  <c r="I150" i="21"/>
  <c r="H150" i="21"/>
  <c r="G150" i="21"/>
  <c r="F150" i="21"/>
  <c r="E150" i="21"/>
  <c r="D150" i="21"/>
  <c r="C150" i="21"/>
  <c r="B150" i="21"/>
  <c r="AZ149" i="21"/>
  <c r="AY149" i="21"/>
  <c r="AX149" i="21"/>
  <c r="AW149" i="21"/>
  <c r="AV149" i="21"/>
  <c r="AU149" i="21"/>
  <c r="AT149" i="21"/>
  <c r="AS149" i="21"/>
  <c r="AR149" i="21"/>
  <c r="AQ149" i="21"/>
  <c r="AP149" i="21"/>
  <c r="AO149" i="21"/>
  <c r="AN149" i="21"/>
  <c r="AM149" i="21"/>
  <c r="AL149" i="21"/>
  <c r="AK149" i="21"/>
  <c r="AJ149" i="21"/>
  <c r="AI149" i="21"/>
  <c r="AH149" i="21"/>
  <c r="AG149" i="21"/>
  <c r="AF149" i="21"/>
  <c r="AE149" i="21"/>
  <c r="AD149" i="21"/>
  <c r="AC149" i="21"/>
  <c r="AB149" i="21"/>
  <c r="AA149" i="21"/>
  <c r="Z149" i="21"/>
  <c r="Y149" i="21"/>
  <c r="X149" i="21"/>
  <c r="W149" i="21"/>
  <c r="V149" i="21"/>
  <c r="U149" i="21"/>
  <c r="T149" i="21"/>
  <c r="S149" i="21"/>
  <c r="R149" i="21"/>
  <c r="Q149" i="21"/>
  <c r="P149" i="21"/>
  <c r="O149" i="21"/>
  <c r="N149" i="21"/>
  <c r="M149" i="21"/>
  <c r="L149" i="21"/>
  <c r="K149" i="21"/>
  <c r="J149" i="21"/>
  <c r="I149" i="21"/>
  <c r="H149" i="21"/>
  <c r="G149" i="21"/>
  <c r="F149" i="21"/>
  <c r="E149" i="21"/>
  <c r="D149" i="21"/>
  <c r="C149" i="21"/>
  <c r="B149"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V148" i="21"/>
  <c r="U148" i="21"/>
  <c r="T148" i="21"/>
  <c r="S148" i="21"/>
  <c r="R148" i="21"/>
  <c r="Q148" i="21"/>
  <c r="P148" i="21"/>
  <c r="O148" i="21"/>
  <c r="N148" i="21"/>
  <c r="M148" i="21"/>
  <c r="L148" i="21"/>
  <c r="K148" i="21"/>
  <c r="J148" i="21"/>
  <c r="I148" i="21"/>
  <c r="BA148" i="21" s="1"/>
  <c r="BB148" i="21" s="1"/>
  <c r="H148" i="21"/>
  <c r="BC148" i="21" s="1"/>
  <c r="G148" i="21"/>
  <c r="F148" i="21"/>
  <c r="E148" i="21"/>
  <c r="D148" i="21"/>
  <c r="C148" i="21"/>
  <c r="BD148" i="21" s="1"/>
  <c r="B148" i="21"/>
  <c r="AZ147" i="21"/>
  <c r="AY147" i="21"/>
  <c r="AX147" i="21"/>
  <c r="AW147" i="21"/>
  <c r="AV147" i="21"/>
  <c r="AU147" i="21"/>
  <c r="AT147" i="21"/>
  <c r="AS147" i="21"/>
  <c r="AR147" i="21"/>
  <c r="AQ147" i="21"/>
  <c r="AP147" i="21"/>
  <c r="AO147" i="21"/>
  <c r="AN147" i="21"/>
  <c r="AM147" i="21"/>
  <c r="AL147" i="21"/>
  <c r="AK147" i="21"/>
  <c r="AJ147" i="21"/>
  <c r="AI147" i="21"/>
  <c r="AH147" i="21"/>
  <c r="AG147" i="21"/>
  <c r="AF147" i="21"/>
  <c r="AE147" i="21"/>
  <c r="AD147" i="21"/>
  <c r="AC147" i="21"/>
  <c r="AB147" i="21"/>
  <c r="AA147" i="21"/>
  <c r="Z147" i="21"/>
  <c r="Y147" i="21"/>
  <c r="X147" i="21"/>
  <c r="W147" i="21"/>
  <c r="V147" i="21"/>
  <c r="U147" i="21"/>
  <c r="T147" i="21"/>
  <c r="S147" i="21"/>
  <c r="R147" i="21"/>
  <c r="Q147" i="21"/>
  <c r="P147" i="21"/>
  <c r="O147" i="21"/>
  <c r="N147" i="21"/>
  <c r="M147" i="21"/>
  <c r="L147" i="21"/>
  <c r="K147" i="21"/>
  <c r="J147" i="21"/>
  <c r="I147" i="21"/>
  <c r="BA147" i="21" s="1"/>
  <c r="BB147" i="21" s="1"/>
  <c r="H147" i="21"/>
  <c r="G147" i="21"/>
  <c r="F147" i="21"/>
  <c r="E147" i="21"/>
  <c r="D147" i="21"/>
  <c r="C147" i="21"/>
  <c r="B147"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V146" i="21"/>
  <c r="U146" i="21"/>
  <c r="T146" i="21"/>
  <c r="S146" i="21"/>
  <c r="R146" i="21"/>
  <c r="Q146" i="21"/>
  <c r="P146" i="21"/>
  <c r="O146" i="21"/>
  <c r="N146" i="21"/>
  <c r="M146" i="21"/>
  <c r="L146" i="21"/>
  <c r="K146" i="21"/>
  <c r="J146" i="21"/>
  <c r="I146" i="21"/>
  <c r="H146" i="21"/>
  <c r="G146" i="21"/>
  <c r="F146" i="21"/>
  <c r="E146" i="21"/>
  <c r="D146" i="21"/>
  <c r="C146" i="21"/>
  <c r="B146" i="21"/>
  <c r="AZ145" i="21"/>
  <c r="AY145" i="21"/>
  <c r="AX145" i="21"/>
  <c r="AW145" i="21"/>
  <c r="AV145" i="21"/>
  <c r="AU145" i="21"/>
  <c r="AT145" i="21"/>
  <c r="AS145" i="21"/>
  <c r="AR145" i="21"/>
  <c r="AQ145" i="21"/>
  <c r="AP145" i="21"/>
  <c r="AO145" i="21"/>
  <c r="AN145" i="21"/>
  <c r="AM145" i="21"/>
  <c r="AL145" i="21"/>
  <c r="AK145" i="21"/>
  <c r="AJ145" i="21"/>
  <c r="AI145" i="21"/>
  <c r="AH145" i="21"/>
  <c r="AG145" i="21"/>
  <c r="AF145" i="21"/>
  <c r="AE145" i="21"/>
  <c r="AD145" i="21"/>
  <c r="AC145" i="21"/>
  <c r="AB145" i="21"/>
  <c r="AA145" i="21"/>
  <c r="Z145" i="21"/>
  <c r="Y145" i="21"/>
  <c r="X145" i="21"/>
  <c r="W145" i="21"/>
  <c r="V145" i="21"/>
  <c r="U145" i="21"/>
  <c r="T145" i="21"/>
  <c r="S145" i="21"/>
  <c r="R145" i="21"/>
  <c r="Q145" i="21"/>
  <c r="P145" i="21"/>
  <c r="O145" i="21"/>
  <c r="N145" i="21"/>
  <c r="M145" i="21"/>
  <c r="L145" i="21"/>
  <c r="K145" i="21"/>
  <c r="J145" i="21"/>
  <c r="I145" i="21"/>
  <c r="H145" i="21"/>
  <c r="G145" i="21"/>
  <c r="F145" i="21"/>
  <c r="E145" i="21"/>
  <c r="D145" i="21"/>
  <c r="C145" i="21"/>
  <c r="B145" i="21"/>
  <c r="BE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V144" i="21"/>
  <c r="U144" i="21"/>
  <c r="T144" i="21"/>
  <c r="S144" i="21"/>
  <c r="R144" i="21"/>
  <c r="Q144" i="21"/>
  <c r="P144" i="21"/>
  <c r="O144" i="21"/>
  <c r="N144" i="21"/>
  <c r="M144" i="21"/>
  <c r="L144" i="21"/>
  <c r="K144" i="21"/>
  <c r="BC144" i="21" s="1"/>
  <c r="J144" i="21"/>
  <c r="I144" i="21"/>
  <c r="H144" i="21"/>
  <c r="G144" i="21"/>
  <c r="F144" i="21"/>
  <c r="E144" i="21"/>
  <c r="D144" i="21"/>
  <c r="C144" i="21"/>
  <c r="B144" i="21"/>
  <c r="BA144" i="21" s="1"/>
  <c r="BB144" i="21" s="1"/>
  <c r="AZ143" i="21"/>
  <c r="AY143" i="21"/>
  <c r="AX143" i="21"/>
  <c r="AW143" i="21"/>
  <c r="AV143" i="21"/>
  <c r="AU143" i="21"/>
  <c r="AT143" i="21"/>
  <c r="AS143" i="21"/>
  <c r="AR143" i="21"/>
  <c r="AQ143" i="21"/>
  <c r="AP143" i="21"/>
  <c r="AO143" i="21"/>
  <c r="AN143" i="21"/>
  <c r="AM143" i="21"/>
  <c r="AL143" i="21"/>
  <c r="AK143" i="21"/>
  <c r="AJ143" i="21"/>
  <c r="AI143" i="21"/>
  <c r="AH143" i="21"/>
  <c r="AG143" i="21"/>
  <c r="AF143" i="21"/>
  <c r="AE143" i="21"/>
  <c r="AD143" i="21"/>
  <c r="AC143" i="21"/>
  <c r="AB143" i="21"/>
  <c r="AA143" i="21"/>
  <c r="Z143" i="21"/>
  <c r="Y143" i="21"/>
  <c r="X143" i="21"/>
  <c r="W143" i="21"/>
  <c r="V143" i="21"/>
  <c r="U143" i="21"/>
  <c r="T143" i="21"/>
  <c r="S143" i="21"/>
  <c r="R143" i="21"/>
  <c r="Q143" i="21"/>
  <c r="P143" i="21"/>
  <c r="O143" i="21"/>
  <c r="N143" i="21"/>
  <c r="M143" i="21"/>
  <c r="L143" i="21"/>
  <c r="K143" i="21"/>
  <c r="J143" i="21"/>
  <c r="I143" i="21"/>
  <c r="H143" i="21"/>
  <c r="G143" i="21"/>
  <c r="F143" i="21"/>
  <c r="E143" i="21"/>
  <c r="D143" i="21"/>
  <c r="C143" i="21"/>
  <c r="B143"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V142" i="21"/>
  <c r="U142" i="21"/>
  <c r="T142" i="21"/>
  <c r="S142" i="21"/>
  <c r="R142" i="21"/>
  <c r="Q142" i="21"/>
  <c r="P142" i="21"/>
  <c r="O142" i="21"/>
  <c r="N142" i="21"/>
  <c r="M142" i="21"/>
  <c r="L142" i="21"/>
  <c r="K142" i="21"/>
  <c r="J142" i="21"/>
  <c r="I142" i="21"/>
  <c r="BA142" i="21" s="1"/>
  <c r="BB142" i="21" s="1"/>
  <c r="H142" i="21"/>
  <c r="G142" i="21"/>
  <c r="F142" i="21"/>
  <c r="E142" i="21"/>
  <c r="D142" i="21"/>
  <c r="C142" i="21"/>
  <c r="B142" i="21"/>
  <c r="BD141" i="21"/>
  <c r="AZ141" i="21"/>
  <c r="AY141" i="21"/>
  <c r="AX141" i="21"/>
  <c r="AW141" i="21"/>
  <c r="AV141" i="21"/>
  <c r="AU141" i="21"/>
  <c r="AT141" i="21"/>
  <c r="AS141" i="21"/>
  <c r="AR141" i="21"/>
  <c r="AQ141" i="21"/>
  <c r="AP141" i="21"/>
  <c r="AO141" i="21"/>
  <c r="AN141" i="21"/>
  <c r="AM141" i="21"/>
  <c r="AL141" i="21"/>
  <c r="AK141" i="21"/>
  <c r="AJ141" i="21"/>
  <c r="AI141" i="21"/>
  <c r="AH141" i="21"/>
  <c r="AG141" i="21"/>
  <c r="AF141" i="21"/>
  <c r="AE141" i="21"/>
  <c r="AD141" i="21"/>
  <c r="AC141" i="21"/>
  <c r="AB141" i="21"/>
  <c r="AA141" i="21"/>
  <c r="Z141" i="21"/>
  <c r="Y141" i="21"/>
  <c r="X141" i="21"/>
  <c r="W141" i="21"/>
  <c r="V141" i="21"/>
  <c r="U141" i="21"/>
  <c r="T141" i="21"/>
  <c r="S141" i="21"/>
  <c r="R141" i="21"/>
  <c r="Q141" i="21"/>
  <c r="P141" i="21"/>
  <c r="O141" i="21"/>
  <c r="N141" i="21"/>
  <c r="M141" i="21"/>
  <c r="L141" i="21"/>
  <c r="K141" i="21"/>
  <c r="J141" i="21"/>
  <c r="I141" i="21"/>
  <c r="H141" i="21"/>
  <c r="G141" i="21"/>
  <c r="F141" i="21"/>
  <c r="E141" i="21"/>
  <c r="D141" i="21"/>
  <c r="C141" i="21"/>
  <c r="B141"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V140" i="21"/>
  <c r="U140" i="21"/>
  <c r="T140" i="21"/>
  <c r="S140" i="21"/>
  <c r="R140" i="21"/>
  <c r="Q140" i="21"/>
  <c r="P140" i="21"/>
  <c r="O140" i="21"/>
  <c r="N140" i="21"/>
  <c r="M140" i="21"/>
  <c r="L140" i="21"/>
  <c r="K140" i="21"/>
  <c r="J140" i="21"/>
  <c r="I140" i="21"/>
  <c r="H140" i="21"/>
  <c r="G140" i="21"/>
  <c r="F140" i="21"/>
  <c r="E140" i="21"/>
  <c r="D140" i="21"/>
  <c r="C140" i="21"/>
  <c r="B140" i="21"/>
  <c r="AZ139" i="21"/>
  <c r="AY139" i="21"/>
  <c r="AX139" i="21"/>
  <c r="AW139" i="21"/>
  <c r="AV139" i="21"/>
  <c r="AU139" i="21"/>
  <c r="AT139" i="21"/>
  <c r="AS139" i="21"/>
  <c r="AR139" i="21"/>
  <c r="AQ139" i="21"/>
  <c r="AP139" i="21"/>
  <c r="AO139" i="21"/>
  <c r="AN139" i="21"/>
  <c r="AM139" i="21"/>
  <c r="AL139" i="21"/>
  <c r="AK139" i="21"/>
  <c r="AJ139" i="21"/>
  <c r="AI139" i="21"/>
  <c r="AH139" i="21"/>
  <c r="AG139" i="21"/>
  <c r="AF139" i="21"/>
  <c r="AE139" i="21"/>
  <c r="AD139" i="21"/>
  <c r="AC139" i="21"/>
  <c r="AB139" i="21"/>
  <c r="AA139" i="21"/>
  <c r="Z139" i="21"/>
  <c r="Y139" i="21"/>
  <c r="X139" i="21"/>
  <c r="W139" i="21"/>
  <c r="V139" i="21"/>
  <c r="U139" i="21"/>
  <c r="T139" i="21"/>
  <c r="S139" i="21"/>
  <c r="R139" i="21"/>
  <c r="Q139" i="21"/>
  <c r="P139" i="21"/>
  <c r="O139" i="21"/>
  <c r="N139" i="21"/>
  <c r="M139" i="21"/>
  <c r="L139" i="21"/>
  <c r="K139" i="21"/>
  <c r="J139" i="21"/>
  <c r="I139" i="21"/>
  <c r="H139" i="21"/>
  <c r="G139" i="21"/>
  <c r="F139" i="21"/>
  <c r="BE139" i="21" s="1"/>
  <c r="E139" i="21"/>
  <c r="D139" i="21"/>
  <c r="C139" i="21"/>
  <c r="B139" i="21"/>
  <c r="BC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V138" i="21"/>
  <c r="U138" i="21"/>
  <c r="T138" i="21"/>
  <c r="S138" i="21"/>
  <c r="R138" i="21"/>
  <c r="Q138" i="21"/>
  <c r="P138" i="21"/>
  <c r="O138" i="21"/>
  <c r="N138" i="21"/>
  <c r="M138" i="21"/>
  <c r="L138" i="21"/>
  <c r="K138" i="21"/>
  <c r="J138" i="21"/>
  <c r="I138" i="21"/>
  <c r="H138" i="21"/>
  <c r="G138" i="21"/>
  <c r="F138" i="21"/>
  <c r="E138" i="21"/>
  <c r="D138" i="21"/>
  <c r="C138" i="21"/>
  <c r="B138" i="21"/>
  <c r="AZ137" i="21"/>
  <c r="AY137" i="21"/>
  <c r="AX137" i="21"/>
  <c r="AW137" i="21"/>
  <c r="AV137" i="21"/>
  <c r="AU137" i="21"/>
  <c r="AT137" i="21"/>
  <c r="AS137" i="21"/>
  <c r="AR137" i="21"/>
  <c r="AQ137" i="21"/>
  <c r="AP137" i="21"/>
  <c r="AO137" i="21"/>
  <c r="AN137" i="21"/>
  <c r="AM137" i="21"/>
  <c r="AL137" i="21"/>
  <c r="AK137" i="21"/>
  <c r="AJ137" i="21"/>
  <c r="AI137" i="21"/>
  <c r="AH137" i="21"/>
  <c r="AG137" i="21"/>
  <c r="AF137" i="21"/>
  <c r="AE137" i="21"/>
  <c r="AD137" i="21"/>
  <c r="AC137" i="21"/>
  <c r="AB137" i="21"/>
  <c r="AA137" i="21"/>
  <c r="Z137" i="21"/>
  <c r="Y137" i="21"/>
  <c r="X137" i="21"/>
  <c r="W137" i="21"/>
  <c r="V137" i="21"/>
  <c r="U137" i="21"/>
  <c r="T137" i="21"/>
  <c r="S137" i="21"/>
  <c r="R137" i="21"/>
  <c r="Q137" i="21"/>
  <c r="P137" i="21"/>
  <c r="O137" i="21"/>
  <c r="N137" i="21"/>
  <c r="M137" i="21"/>
  <c r="L137" i="21"/>
  <c r="K137" i="21"/>
  <c r="J137" i="21"/>
  <c r="I137" i="21"/>
  <c r="H137" i="21"/>
  <c r="G137" i="21"/>
  <c r="F137" i="21"/>
  <c r="E137" i="21"/>
  <c r="D137" i="21"/>
  <c r="C137" i="21"/>
  <c r="B137"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V136" i="21"/>
  <c r="U136" i="21"/>
  <c r="T136" i="21"/>
  <c r="S136" i="21"/>
  <c r="R136" i="21"/>
  <c r="Q136" i="21"/>
  <c r="P136" i="21"/>
  <c r="O136" i="21"/>
  <c r="N136" i="21"/>
  <c r="M136" i="21"/>
  <c r="L136" i="21"/>
  <c r="K136" i="21"/>
  <c r="J136" i="21"/>
  <c r="I136" i="21"/>
  <c r="H136" i="21"/>
  <c r="G136" i="21"/>
  <c r="F136" i="21"/>
  <c r="E136" i="21"/>
  <c r="D136" i="21"/>
  <c r="C136" i="21"/>
  <c r="B136" i="21"/>
  <c r="AZ135" i="21"/>
  <c r="AY135" i="21"/>
  <c r="AX135" i="21"/>
  <c r="AW135" i="21"/>
  <c r="AV135" i="21"/>
  <c r="AU135" i="21"/>
  <c r="AT135" i="21"/>
  <c r="AS135" i="21"/>
  <c r="AR135" i="21"/>
  <c r="AQ135" i="21"/>
  <c r="AP135" i="21"/>
  <c r="AO135" i="21"/>
  <c r="AN135" i="21"/>
  <c r="AM135" i="21"/>
  <c r="AL135" i="21"/>
  <c r="AK135" i="21"/>
  <c r="AJ135" i="21"/>
  <c r="AI135" i="21"/>
  <c r="AH135" i="21"/>
  <c r="AG135" i="21"/>
  <c r="AF135" i="21"/>
  <c r="AE135" i="21"/>
  <c r="AD135" i="21"/>
  <c r="AC135" i="21"/>
  <c r="AB135" i="21"/>
  <c r="AA135" i="21"/>
  <c r="Z135" i="21"/>
  <c r="Y135" i="21"/>
  <c r="X135" i="21"/>
  <c r="W135" i="21"/>
  <c r="V135" i="21"/>
  <c r="U135" i="21"/>
  <c r="T135" i="21"/>
  <c r="S135" i="21"/>
  <c r="R135" i="21"/>
  <c r="Q135" i="21"/>
  <c r="P135" i="21"/>
  <c r="O135" i="21"/>
  <c r="N135" i="21"/>
  <c r="M135" i="21"/>
  <c r="L135" i="21"/>
  <c r="K135" i="21"/>
  <c r="J135" i="21"/>
  <c r="I135" i="21"/>
  <c r="H135" i="21"/>
  <c r="G135" i="21"/>
  <c r="F135" i="21"/>
  <c r="E135" i="21"/>
  <c r="D135" i="21"/>
  <c r="C135" i="21"/>
  <c r="B135"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V134" i="21"/>
  <c r="U134" i="21"/>
  <c r="T134" i="21"/>
  <c r="S134" i="21"/>
  <c r="R134" i="21"/>
  <c r="Q134" i="21"/>
  <c r="P134" i="21"/>
  <c r="O134" i="21"/>
  <c r="N134" i="21"/>
  <c r="M134" i="21"/>
  <c r="L134" i="21"/>
  <c r="K134" i="21"/>
  <c r="J134" i="21"/>
  <c r="I134" i="21"/>
  <c r="H134" i="21"/>
  <c r="G134" i="21"/>
  <c r="F134" i="21"/>
  <c r="E134" i="21"/>
  <c r="D134" i="21"/>
  <c r="C134" i="21"/>
  <c r="B134" i="21"/>
  <c r="AZ133" i="21"/>
  <c r="AY133" i="21"/>
  <c r="AX133" i="21"/>
  <c r="AW133" i="21"/>
  <c r="AV133" i="21"/>
  <c r="AU133" i="21"/>
  <c r="AT133" i="21"/>
  <c r="AS133" i="21"/>
  <c r="AR133" i="21"/>
  <c r="AQ133" i="21"/>
  <c r="AP133" i="21"/>
  <c r="AO133" i="21"/>
  <c r="AN133" i="21"/>
  <c r="AM133" i="21"/>
  <c r="AL133" i="21"/>
  <c r="AK133" i="21"/>
  <c r="AJ133" i="21"/>
  <c r="AI133" i="21"/>
  <c r="AH133" i="21"/>
  <c r="AG133" i="21"/>
  <c r="AF133" i="21"/>
  <c r="AE133" i="21"/>
  <c r="AD133" i="21"/>
  <c r="AC133" i="21"/>
  <c r="AB133" i="21"/>
  <c r="AA133" i="21"/>
  <c r="Z133" i="21"/>
  <c r="Y133" i="21"/>
  <c r="X133" i="21"/>
  <c r="W133" i="21"/>
  <c r="V133" i="21"/>
  <c r="U133" i="21"/>
  <c r="T133" i="21"/>
  <c r="S133" i="21"/>
  <c r="R133" i="21"/>
  <c r="Q133" i="21"/>
  <c r="P133" i="21"/>
  <c r="O133" i="21"/>
  <c r="N133" i="21"/>
  <c r="M133" i="21"/>
  <c r="L133" i="21"/>
  <c r="K133" i="21"/>
  <c r="J133" i="21"/>
  <c r="I133" i="21"/>
  <c r="H133" i="21"/>
  <c r="G133" i="21"/>
  <c r="F133" i="21"/>
  <c r="E133" i="21"/>
  <c r="D133" i="21"/>
  <c r="C133" i="21"/>
  <c r="B133"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V132" i="21"/>
  <c r="U132" i="21"/>
  <c r="T132" i="21"/>
  <c r="S132" i="21"/>
  <c r="R132" i="21"/>
  <c r="Q132" i="21"/>
  <c r="P132" i="21"/>
  <c r="O132" i="21"/>
  <c r="N132" i="21"/>
  <c r="M132" i="21"/>
  <c r="L132" i="21"/>
  <c r="K132" i="21"/>
  <c r="J132" i="21"/>
  <c r="I132" i="21"/>
  <c r="H132" i="21"/>
  <c r="G132" i="21"/>
  <c r="F132" i="21"/>
  <c r="E132" i="21"/>
  <c r="D132" i="21"/>
  <c r="C132" i="21"/>
  <c r="B132" i="21"/>
  <c r="BE131" i="21"/>
  <c r="AZ131" i="21"/>
  <c r="AY131" i="21"/>
  <c r="AX131" i="21"/>
  <c r="AW131" i="21"/>
  <c r="AV131" i="21"/>
  <c r="AU131" i="21"/>
  <c r="AT131" i="21"/>
  <c r="AS131" i="21"/>
  <c r="AR131" i="21"/>
  <c r="AQ131" i="21"/>
  <c r="AP131" i="21"/>
  <c r="AO131" i="21"/>
  <c r="AN131" i="21"/>
  <c r="AM131" i="21"/>
  <c r="AL131" i="21"/>
  <c r="AK131" i="21"/>
  <c r="AJ131" i="21"/>
  <c r="AI131" i="21"/>
  <c r="AH131" i="21"/>
  <c r="AG131" i="21"/>
  <c r="AF131" i="21"/>
  <c r="AE131" i="21"/>
  <c r="AD131" i="21"/>
  <c r="AC131" i="21"/>
  <c r="AB131" i="21"/>
  <c r="AA131" i="21"/>
  <c r="Z131" i="21"/>
  <c r="Y131" i="21"/>
  <c r="X131" i="21"/>
  <c r="W131" i="21"/>
  <c r="V131" i="21"/>
  <c r="U131" i="21"/>
  <c r="T131" i="21"/>
  <c r="S131" i="21"/>
  <c r="R131" i="21"/>
  <c r="Q131" i="21"/>
  <c r="P131" i="21"/>
  <c r="O131" i="21"/>
  <c r="N131" i="21"/>
  <c r="M131" i="21"/>
  <c r="L131" i="21"/>
  <c r="K131" i="21"/>
  <c r="J131" i="21"/>
  <c r="I131" i="21"/>
  <c r="H131" i="21"/>
  <c r="G131" i="21"/>
  <c r="F131" i="21"/>
  <c r="E131" i="21"/>
  <c r="D131" i="21"/>
  <c r="C131" i="21"/>
  <c r="B131"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V130" i="21"/>
  <c r="U130" i="21"/>
  <c r="T130" i="21"/>
  <c r="S130" i="21"/>
  <c r="R130" i="21"/>
  <c r="Q130" i="21"/>
  <c r="P130" i="21"/>
  <c r="O130" i="21"/>
  <c r="N130" i="21"/>
  <c r="M130" i="21"/>
  <c r="L130" i="21"/>
  <c r="K130" i="21"/>
  <c r="J130" i="21"/>
  <c r="I130" i="21"/>
  <c r="H130" i="21"/>
  <c r="G130" i="21"/>
  <c r="F130" i="21"/>
  <c r="E130" i="21"/>
  <c r="D130" i="21"/>
  <c r="C130" i="21"/>
  <c r="B130" i="21"/>
  <c r="AZ129" i="21"/>
  <c r="AY129" i="21"/>
  <c r="AX129" i="21"/>
  <c r="AW129" i="21"/>
  <c r="AV129" i="21"/>
  <c r="AU129" i="21"/>
  <c r="AT129" i="21"/>
  <c r="AS129" i="21"/>
  <c r="AR129" i="21"/>
  <c r="AQ129" i="21"/>
  <c r="AP129" i="21"/>
  <c r="AO129" i="21"/>
  <c r="AN129" i="21"/>
  <c r="AM129" i="21"/>
  <c r="AL129" i="21"/>
  <c r="AK129" i="21"/>
  <c r="AJ129" i="21"/>
  <c r="AI129" i="21"/>
  <c r="AH129" i="21"/>
  <c r="AG129" i="21"/>
  <c r="AF129" i="21"/>
  <c r="AE129" i="21"/>
  <c r="AD129" i="21"/>
  <c r="AC129" i="21"/>
  <c r="AB129" i="21"/>
  <c r="AA129" i="21"/>
  <c r="Z129" i="21"/>
  <c r="Y129" i="21"/>
  <c r="X129" i="21"/>
  <c r="W129" i="21"/>
  <c r="V129" i="21"/>
  <c r="U129" i="21"/>
  <c r="T129" i="21"/>
  <c r="S129" i="21"/>
  <c r="R129" i="21"/>
  <c r="Q129" i="21"/>
  <c r="P129" i="21"/>
  <c r="O129" i="21"/>
  <c r="N129" i="21"/>
  <c r="M129" i="21"/>
  <c r="L129" i="21"/>
  <c r="K129" i="21"/>
  <c r="J129" i="21"/>
  <c r="I129" i="21"/>
  <c r="H129" i="21"/>
  <c r="G129" i="21"/>
  <c r="F129" i="21"/>
  <c r="E129" i="21"/>
  <c r="D129" i="21"/>
  <c r="C129" i="21"/>
  <c r="B129" i="21"/>
  <c r="BD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V128" i="21"/>
  <c r="U128" i="21"/>
  <c r="T128" i="21"/>
  <c r="S128" i="21"/>
  <c r="R128" i="21"/>
  <c r="Q128" i="21"/>
  <c r="P128" i="21"/>
  <c r="O128" i="21"/>
  <c r="N128" i="21"/>
  <c r="M128" i="21"/>
  <c r="L128" i="21"/>
  <c r="K128" i="21"/>
  <c r="J128" i="21"/>
  <c r="I128" i="21"/>
  <c r="BA128" i="21" s="1"/>
  <c r="BB128" i="21" s="1"/>
  <c r="H128" i="21"/>
  <c r="G128" i="21"/>
  <c r="F128" i="21"/>
  <c r="E128" i="21"/>
  <c r="D128" i="21"/>
  <c r="C128" i="21"/>
  <c r="B128" i="21"/>
  <c r="AZ127" i="21"/>
  <c r="AY127" i="21"/>
  <c r="AX127" i="21"/>
  <c r="AW127" i="21"/>
  <c r="AV127" i="21"/>
  <c r="AU127" i="21"/>
  <c r="AT127" i="21"/>
  <c r="AS127" i="21"/>
  <c r="AR127" i="21"/>
  <c r="AQ127" i="21"/>
  <c r="AP127" i="21"/>
  <c r="AO127" i="21"/>
  <c r="AN127" i="21"/>
  <c r="AM127" i="21"/>
  <c r="AL127" i="21"/>
  <c r="AK127" i="21"/>
  <c r="AJ127" i="21"/>
  <c r="AI127" i="21"/>
  <c r="AH127" i="21"/>
  <c r="AG127" i="21"/>
  <c r="AF127" i="21"/>
  <c r="AE127" i="21"/>
  <c r="AD127" i="21"/>
  <c r="AC127" i="21"/>
  <c r="AB127" i="21"/>
  <c r="AA127" i="21"/>
  <c r="Z127" i="21"/>
  <c r="Y127" i="21"/>
  <c r="X127" i="21"/>
  <c r="W127" i="21"/>
  <c r="V127" i="21"/>
  <c r="U127" i="21"/>
  <c r="T127" i="21"/>
  <c r="S127" i="21"/>
  <c r="R127" i="21"/>
  <c r="Q127" i="21"/>
  <c r="P127" i="21"/>
  <c r="O127" i="21"/>
  <c r="N127" i="21"/>
  <c r="M127" i="21"/>
  <c r="L127" i="21"/>
  <c r="K127" i="21"/>
  <c r="J127" i="21"/>
  <c r="I127" i="21"/>
  <c r="H127" i="21"/>
  <c r="G127" i="21"/>
  <c r="F127" i="21"/>
  <c r="E127" i="21"/>
  <c r="D127" i="21"/>
  <c r="C127" i="21"/>
  <c r="B127"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V126" i="21"/>
  <c r="U126" i="21"/>
  <c r="T126" i="21"/>
  <c r="S126" i="21"/>
  <c r="R126" i="21"/>
  <c r="Q126" i="21"/>
  <c r="P126" i="21"/>
  <c r="O126" i="21"/>
  <c r="N126" i="21"/>
  <c r="M126" i="21"/>
  <c r="L126" i="21"/>
  <c r="K126" i="21"/>
  <c r="J126" i="21"/>
  <c r="I126" i="21"/>
  <c r="BD126" i="21" s="1"/>
  <c r="H126" i="21"/>
  <c r="G126" i="21"/>
  <c r="F126" i="21"/>
  <c r="E126" i="21"/>
  <c r="D126" i="21"/>
  <c r="C126" i="21"/>
  <c r="B126" i="21"/>
  <c r="AZ125" i="21"/>
  <c r="AY125" i="21"/>
  <c r="AX125" i="21"/>
  <c r="AW125" i="21"/>
  <c r="AV125" i="21"/>
  <c r="AU125" i="21"/>
  <c r="AT125" i="21"/>
  <c r="AS125" i="21"/>
  <c r="AR125" i="21"/>
  <c r="AQ125" i="21"/>
  <c r="AP125" i="21"/>
  <c r="AO125" i="21"/>
  <c r="AN125" i="21"/>
  <c r="AM125" i="21"/>
  <c r="AL125" i="21"/>
  <c r="AK125" i="21"/>
  <c r="AJ125" i="21"/>
  <c r="AI125" i="21"/>
  <c r="AH125" i="21"/>
  <c r="AG125" i="21"/>
  <c r="AF125" i="21"/>
  <c r="AE125" i="21"/>
  <c r="AD125" i="21"/>
  <c r="AC125" i="21"/>
  <c r="AB125" i="21"/>
  <c r="AA125" i="21"/>
  <c r="Z125" i="21"/>
  <c r="Y125" i="21"/>
  <c r="X125" i="21"/>
  <c r="W125" i="21"/>
  <c r="V125" i="21"/>
  <c r="U125" i="21"/>
  <c r="T125" i="21"/>
  <c r="S125" i="21"/>
  <c r="R125" i="21"/>
  <c r="Q125" i="21"/>
  <c r="P125" i="21"/>
  <c r="O125" i="21"/>
  <c r="N125" i="21"/>
  <c r="M125" i="21"/>
  <c r="L125" i="21"/>
  <c r="K125" i="21"/>
  <c r="J125" i="21"/>
  <c r="I125" i="21"/>
  <c r="H125" i="21"/>
  <c r="G125" i="21"/>
  <c r="F125" i="21"/>
  <c r="E125" i="21"/>
  <c r="D125" i="21"/>
  <c r="C125" i="21"/>
  <c r="B125"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V124" i="21"/>
  <c r="U124" i="21"/>
  <c r="T124" i="21"/>
  <c r="S124" i="21"/>
  <c r="R124" i="21"/>
  <c r="Q124" i="21"/>
  <c r="P124" i="21"/>
  <c r="O124" i="21"/>
  <c r="N124" i="21"/>
  <c r="M124" i="21"/>
  <c r="L124" i="21"/>
  <c r="K124" i="21"/>
  <c r="J124" i="21"/>
  <c r="I124" i="21"/>
  <c r="H124" i="21"/>
  <c r="G124" i="21"/>
  <c r="F124" i="21"/>
  <c r="E124" i="21"/>
  <c r="D124" i="21"/>
  <c r="C124" i="21"/>
  <c r="B124" i="21"/>
  <c r="AZ123" i="21"/>
  <c r="AY123" i="21"/>
  <c r="AX123" i="21"/>
  <c r="AW123" i="21"/>
  <c r="AV123" i="21"/>
  <c r="AU123" i="21"/>
  <c r="AT123" i="21"/>
  <c r="AS123" i="21"/>
  <c r="AR123" i="21"/>
  <c r="AQ123" i="21"/>
  <c r="AP123" i="21"/>
  <c r="AO123" i="21"/>
  <c r="AN123" i="21"/>
  <c r="AM123" i="21"/>
  <c r="AL123" i="21"/>
  <c r="AK123" i="21"/>
  <c r="AJ123" i="21"/>
  <c r="AI123" i="21"/>
  <c r="AH123" i="21"/>
  <c r="AG123" i="21"/>
  <c r="AF123" i="21"/>
  <c r="AE123" i="21"/>
  <c r="AD123" i="21"/>
  <c r="AC123" i="21"/>
  <c r="AB123" i="21"/>
  <c r="AA123" i="21"/>
  <c r="Z123" i="21"/>
  <c r="Y123" i="21"/>
  <c r="X123" i="21"/>
  <c r="W123" i="21"/>
  <c r="V123" i="21"/>
  <c r="U123" i="21"/>
  <c r="T123" i="21"/>
  <c r="S123" i="21"/>
  <c r="R123" i="21"/>
  <c r="Q123" i="21"/>
  <c r="P123" i="21"/>
  <c r="O123" i="21"/>
  <c r="N123" i="21"/>
  <c r="M123" i="21"/>
  <c r="L123" i="21"/>
  <c r="K123" i="21"/>
  <c r="J123" i="21"/>
  <c r="I123" i="21"/>
  <c r="H123" i="21"/>
  <c r="G123" i="21"/>
  <c r="F123" i="21"/>
  <c r="E123" i="21"/>
  <c r="D123" i="21"/>
  <c r="C123" i="21"/>
  <c r="B123"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V122" i="21"/>
  <c r="U122" i="21"/>
  <c r="T122" i="21"/>
  <c r="S122" i="21"/>
  <c r="R122" i="21"/>
  <c r="Q122" i="21"/>
  <c r="P122" i="21"/>
  <c r="O122" i="21"/>
  <c r="N122" i="21"/>
  <c r="M122" i="21"/>
  <c r="L122" i="21"/>
  <c r="K122" i="21"/>
  <c r="BE122" i="21" s="1"/>
  <c r="J122" i="21"/>
  <c r="I122" i="21"/>
  <c r="H122" i="21"/>
  <c r="G122" i="21"/>
  <c r="F122" i="21"/>
  <c r="E122" i="21"/>
  <c r="D122" i="21"/>
  <c r="C122" i="21"/>
  <c r="B122" i="21"/>
  <c r="AZ121" i="21"/>
  <c r="AY121" i="21"/>
  <c r="AX121" i="21"/>
  <c r="AW121" i="21"/>
  <c r="AV121" i="21"/>
  <c r="AU121" i="21"/>
  <c r="AT121" i="21"/>
  <c r="AS121" i="21"/>
  <c r="AR121" i="21"/>
  <c r="AQ121" i="21"/>
  <c r="AP121" i="21"/>
  <c r="AO121" i="21"/>
  <c r="AN121" i="21"/>
  <c r="AM121" i="21"/>
  <c r="AL121" i="21"/>
  <c r="AK121" i="21"/>
  <c r="AJ121" i="21"/>
  <c r="AI121" i="21"/>
  <c r="AH121" i="21"/>
  <c r="AG121" i="21"/>
  <c r="AF121" i="21"/>
  <c r="AE121" i="21"/>
  <c r="AD121" i="21"/>
  <c r="AC121" i="21"/>
  <c r="AB121" i="21"/>
  <c r="AA121" i="21"/>
  <c r="Z121" i="21"/>
  <c r="Y121" i="21"/>
  <c r="X121" i="21"/>
  <c r="W121" i="21"/>
  <c r="V121" i="21"/>
  <c r="U121" i="21"/>
  <c r="T121" i="21"/>
  <c r="S121" i="21"/>
  <c r="R121" i="21"/>
  <c r="Q121" i="21"/>
  <c r="P121" i="21"/>
  <c r="O121" i="21"/>
  <c r="N121" i="21"/>
  <c r="M121" i="21"/>
  <c r="L121" i="21"/>
  <c r="K121" i="21"/>
  <c r="J121" i="21"/>
  <c r="I121" i="21"/>
  <c r="H121" i="21"/>
  <c r="G121" i="21"/>
  <c r="F121" i="21"/>
  <c r="E121" i="21"/>
  <c r="D121" i="21"/>
  <c r="C121" i="21"/>
  <c r="B121"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V120" i="21"/>
  <c r="U120" i="21"/>
  <c r="T120" i="21"/>
  <c r="S120" i="21"/>
  <c r="R120" i="21"/>
  <c r="Q120" i="21"/>
  <c r="P120" i="21"/>
  <c r="O120" i="21"/>
  <c r="N120" i="21"/>
  <c r="M120" i="21"/>
  <c r="L120" i="21"/>
  <c r="K120" i="21"/>
  <c r="J120" i="21"/>
  <c r="I120" i="21"/>
  <c r="H120" i="21"/>
  <c r="G120" i="21"/>
  <c r="F120" i="21"/>
  <c r="E120" i="21"/>
  <c r="D120" i="21"/>
  <c r="C120" i="21"/>
  <c r="B120" i="21"/>
  <c r="AZ119" i="21"/>
  <c r="AY119" i="21"/>
  <c r="AX119" i="21"/>
  <c r="AW119" i="21"/>
  <c r="AV119" i="21"/>
  <c r="AU119" i="21"/>
  <c r="AT119" i="21"/>
  <c r="AS119" i="21"/>
  <c r="AR119" i="21"/>
  <c r="AQ119" i="21"/>
  <c r="AP119" i="21"/>
  <c r="AO119" i="21"/>
  <c r="AN119" i="21"/>
  <c r="AM119" i="21"/>
  <c r="AL119" i="21"/>
  <c r="AK119" i="21"/>
  <c r="AJ119" i="21"/>
  <c r="AI119" i="21"/>
  <c r="AH119" i="21"/>
  <c r="AG119" i="21"/>
  <c r="AF119" i="21"/>
  <c r="AE119" i="21"/>
  <c r="AD119" i="21"/>
  <c r="AC119" i="21"/>
  <c r="AB119" i="21"/>
  <c r="AA119" i="21"/>
  <c r="Z119" i="21"/>
  <c r="Y119" i="21"/>
  <c r="X119" i="21"/>
  <c r="W119" i="21"/>
  <c r="V119" i="21"/>
  <c r="U119" i="21"/>
  <c r="T119" i="21"/>
  <c r="S119" i="21"/>
  <c r="R119" i="21"/>
  <c r="Q119" i="21"/>
  <c r="P119" i="21"/>
  <c r="O119" i="21"/>
  <c r="N119" i="21"/>
  <c r="M119" i="21"/>
  <c r="L119" i="21"/>
  <c r="K119" i="21"/>
  <c r="J119" i="21"/>
  <c r="I119" i="21"/>
  <c r="H119" i="21"/>
  <c r="G119" i="21"/>
  <c r="F119" i="21"/>
  <c r="E119" i="21"/>
  <c r="D119" i="21"/>
  <c r="C119" i="21"/>
  <c r="B119"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V118" i="21"/>
  <c r="U118" i="21"/>
  <c r="T118" i="21"/>
  <c r="S118" i="21"/>
  <c r="R118" i="21"/>
  <c r="Q118" i="21"/>
  <c r="P118" i="21"/>
  <c r="O118" i="21"/>
  <c r="N118" i="21"/>
  <c r="M118" i="21"/>
  <c r="L118" i="21"/>
  <c r="K118" i="21"/>
  <c r="J118" i="21"/>
  <c r="I118" i="21"/>
  <c r="H118" i="21"/>
  <c r="G118" i="21"/>
  <c r="F118" i="21"/>
  <c r="E118" i="21"/>
  <c r="D118" i="21"/>
  <c r="C118" i="21"/>
  <c r="B118" i="21"/>
  <c r="BE117" i="21"/>
  <c r="AZ117" i="21"/>
  <c r="AY117" i="21"/>
  <c r="AX117" i="21"/>
  <c r="AW117" i="21"/>
  <c r="AV117" i="21"/>
  <c r="AU117" i="21"/>
  <c r="AT117" i="21"/>
  <c r="AS117" i="21"/>
  <c r="AR117" i="21"/>
  <c r="AQ117" i="21"/>
  <c r="AP117" i="21"/>
  <c r="AO117" i="21"/>
  <c r="AN117" i="21"/>
  <c r="AM117" i="21"/>
  <c r="AL117" i="21"/>
  <c r="AK117" i="21"/>
  <c r="AJ117" i="21"/>
  <c r="AI117" i="21"/>
  <c r="AH117" i="21"/>
  <c r="AG117" i="21"/>
  <c r="AF117" i="21"/>
  <c r="AE117" i="21"/>
  <c r="AD117" i="21"/>
  <c r="AC117" i="21"/>
  <c r="AB117" i="21"/>
  <c r="AA117" i="21"/>
  <c r="Z117" i="21"/>
  <c r="Y117" i="21"/>
  <c r="X117" i="21"/>
  <c r="W117" i="21"/>
  <c r="V117" i="21"/>
  <c r="U117" i="21"/>
  <c r="T117" i="21"/>
  <c r="S117" i="21"/>
  <c r="R117" i="21"/>
  <c r="Q117" i="21"/>
  <c r="P117" i="21"/>
  <c r="O117" i="21"/>
  <c r="N117" i="21"/>
  <c r="M117" i="21"/>
  <c r="L117" i="21"/>
  <c r="K117" i="21"/>
  <c r="J117" i="21"/>
  <c r="I117" i="21"/>
  <c r="H117" i="21"/>
  <c r="G117" i="21"/>
  <c r="F117" i="21"/>
  <c r="E117" i="21"/>
  <c r="D117" i="21"/>
  <c r="C117" i="21"/>
  <c r="B117" i="21"/>
  <c r="BC117" i="21" s="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V116" i="21"/>
  <c r="U116" i="21"/>
  <c r="T116" i="21"/>
  <c r="S116" i="21"/>
  <c r="R116" i="21"/>
  <c r="Q116" i="21"/>
  <c r="P116" i="21"/>
  <c r="O116" i="21"/>
  <c r="N116" i="21"/>
  <c r="M116" i="21"/>
  <c r="L116" i="21"/>
  <c r="K116" i="21"/>
  <c r="J116" i="21"/>
  <c r="I116" i="21"/>
  <c r="H116" i="21"/>
  <c r="G116" i="21"/>
  <c r="F116" i="21"/>
  <c r="E116" i="21"/>
  <c r="D116" i="21"/>
  <c r="C116" i="21"/>
  <c r="B116" i="21"/>
  <c r="AZ115" i="21"/>
  <c r="AY115" i="21"/>
  <c r="AX115" i="21"/>
  <c r="AW115" i="21"/>
  <c r="AV115" i="21"/>
  <c r="AU115" i="21"/>
  <c r="AT115" i="21"/>
  <c r="AS115" i="21"/>
  <c r="AR115" i="21"/>
  <c r="AQ115" i="21"/>
  <c r="AP115" i="21"/>
  <c r="AO115" i="21"/>
  <c r="AN115" i="21"/>
  <c r="AM115" i="21"/>
  <c r="AL115" i="21"/>
  <c r="AK115" i="21"/>
  <c r="AJ115" i="21"/>
  <c r="AI115" i="21"/>
  <c r="AH115" i="21"/>
  <c r="AG115" i="21"/>
  <c r="AF115" i="21"/>
  <c r="AE115" i="21"/>
  <c r="AD115" i="21"/>
  <c r="AC115" i="21"/>
  <c r="AB115" i="21"/>
  <c r="AA115" i="21"/>
  <c r="Z115" i="21"/>
  <c r="Y115" i="21"/>
  <c r="X115" i="21"/>
  <c r="W115" i="21"/>
  <c r="V115" i="21"/>
  <c r="U115" i="21"/>
  <c r="T115" i="21"/>
  <c r="S115" i="21"/>
  <c r="R115" i="21"/>
  <c r="Q115" i="21"/>
  <c r="P115" i="21"/>
  <c r="O115" i="21"/>
  <c r="N115" i="21"/>
  <c r="M115" i="21"/>
  <c r="L115" i="21"/>
  <c r="K115" i="21"/>
  <c r="J115" i="21"/>
  <c r="I115" i="21"/>
  <c r="H115" i="21"/>
  <c r="G115" i="21"/>
  <c r="BD115" i="21" s="1"/>
  <c r="F115" i="21"/>
  <c r="E115" i="21"/>
  <c r="D115" i="21"/>
  <c r="C115" i="21"/>
  <c r="B115"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V114" i="21"/>
  <c r="U114" i="21"/>
  <c r="T114" i="21"/>
  <c r="S114" i="21"/>
  <c r="R114" i="21"/>
  <c r="Q114" i="21"/>
  <c r="P114" i="21"/>
  <c r="O114" i="21"/>
  <c r="N114" i="21"/>
  <c r="BC114" i="21" s="1"/>
  <c r="M114" i="21"/>
  <c r="L114" i="21"/>
  <c r="K114" i="21"/>
  <c r="J114" i="21"/>
  <c r="I114" i="21"/>
  <c r="H114" i="21"/>
  <c r="G114" i="21"/>
  <c r="F114" i="21"/>
  <c r="E114" i="21"/>
  <c r="D114" i="21"/>
  <c r="C114" i="21"/>
  <c r="B114" i="21"/>
  <c r="AZ113" i="21"/>
  <c r="AY113" i="21"/>
  <c r="AX113" i="21"/>
  <c r="AW113" i="21"/>
  <c r="AV113" i="21"/>
  <c r="AU113" i="21"/>
  <c r="AT113" i="21"/>
  <c r="AS113" i="21"/>
  <c r="AR113" i="21"/>
  <c r="AQ113" i="21"/>
  <c r="AP113" i="21"/>
  <c r="AO113" i="21"/>
  <c r="AN113" i="21"/>
  <c r="AM113" i="21"/>
  <c r="AL113" i="21"/>
  <c r="AK113" i="21"/>
  <c r="AJ113" i="21"/>
  <c r="AI113" i="21"/>
  <c r="AH113" i="21"/>
  <c r="AG113" i="21"/>
  <c r="AF113" i="21"/>
  <c r="AE113" i="21"/>
  <c r="AD113" i="21"/>
  <c r="AC113" i="21"/>
  <c r="AB113" i="21"/>
  <c r="AA113" i="21"/>
  <c r="Z113" i="21"/>
  <c r="Y113" i="21"/>
  <c r="X113" i="21"/>
  <c r="W113" i="21"/>
  <c r="V113" i="21"/>
  <c r="U113" i="21"/>
  <c r="T113" i="21"/>
  <c r="S113" i="21"/>
  <c r="R113" i="21"/>
  <c r="Q113" i="21"/>
  <c r="P113" i="21"/>
  <c r="O113" i="21"/>
  <c r="N113" i="21"/>
  <c r="M113" i="21"/>
  <c r="L113" i="21"/>
  <c r="K113" i="21"/>
  <c r="J113" i="21"/>
  <c r="I113" i="21"/>
  <c r="H113" i="21"/>
  <c r="G113" i="21"/>
  <c r="F113" i="21"/>
  <c r="E113" i="21"/>
  <c r="D113" i="21"/>
  <c r="C113" i="21"/>
  <c r="B113"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V112" i="21"/>
  <c r="U112" i="21"/>
  <c r="T112" i="21"/>
  <c r="S112" i="21"/>
  <c r="R112" i="21"/>
  <c r="Q112" i="21"/>
  <c r="P112" i="21"/>
  <c r="O112" i="21"/>
  <c r="N112" i="21"/>
  <c r="M112" i="21"/>
  <c r="L112" i="21"/>
  <c r="K112" i="21"/>
  <c r="J112" i="21"/>
  <c r="I112" i="21"/>
  <c r="H112" i="21"/>
  <c r="G112" i="21"/>
  <c r="F112" i="21"/>
  <c r="E112" i="21"/>
  <c r="D112" i="21"/>
  <c r="C112" i="21"/>
  <c r="B112" i="21"/>
  <c r="AZ111" i="21"/>
  <c r="AY111" i="21"/>
  <c r="AX111" i="21"/>
  <c r="AW111" i="21"/>
  <c r="AV111" i="21"/>
  <c r="AU111" i="21"/>
  <c r="AT111" i="21"/>
  <c r="AS111" i="21"/>
  <c r="AR111" i="21"/>
  <c r="AQ111" i="21"/>
  <c r="AP111" i="21"/>
  <c r="AO111" i="21"/>
  <c r="AN111" i="21"/>
  <c r="AM111" i="21"/>
  <c r="AL111" i="21"/>
  <c r="AK111" i="21"/>
  <c r="AJ111" i="21"/>
  <c r="AI111" i="21"/>
  <c r="AH111" i="21"/>
  <c r="AG111" i="21"/>
  <c r="AF111" i="21"/>
  <c r="AE111" i="21"/>
  <c r="AD111" i="21"/>
  <c r="AC111" i="21"/>
  <c r="AB111" i="21"/>
  <c r="AA111" i="21"/>
  <c r="Z111" i="21"/>
  <c r="Y111" i="21"/>
  <c r="X111" i="21"/>
  <c r="W111" i="21"/>
  <c r="V111" i="21"/>
  <c r="U111" i="21"/>
  <c r="T111" i="21"/>
  <c r="S111" i="21"/>
  <c r="R111" i="21"/>
  <c r="Q111" i="21"/>
  <c r="P111" i="21"/>
  <c r="O111" i="21"/>
  <c r="N111" i="21"/>
  <c r="M111" i="21"/>
  <c r="L111" i="21"/>
  <c r="K111" i="21"/>
  <c r="J111" i="21"/>
  <c r="I111" i="21"/>
  <c r="H111" i="21"/>
  <c r="G111" i="21"/>
  <c r="F111" i="21"/>
  <c r="E111" i="21"/>
  <c r="D111" i="21"/>
  <c r="C111" i="21"/>
  <c r="B111"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V110" i="21"/>
  <c r="U110" i="21"/>
  <c r="T110" i="21"/>
  <c r="S110" i="21"/>
  <c r="R110" i="21"/>
  <c r="Q110" i="21"/>
  <c r="P110" i="21"/>
  <c r="O110" i="21"/>
  <c r="N110" i="21"/>
  <c r="M110" i="21"/>
  <c r="L110" i="21"/>
  <c r="K110" i="21"/>
  <c r="J110" i="21"/>
  <c r="I110" i="21"/>
  <c r="BA110" i="21" s="1"/>
  <c r="BB110" i="21" s="1"/>
  <c r="H110" i="21"/>
  <c r="G110" i="21"/>
  <c r="F110" i="21"/>
  <c r="E110" i="21"/>
  <c r="D110" i="21"/>
  <c r="C110" i="21"/>
  <c r="B110" i="21"/>
  <c r="AZ109" i="21"/>
  <c r="AY109" i="21"/>
  <c r="AX109" i="21"/>
  <c r="AW109" i="21"/>
  <c r="AV109" i="21"/>
  <c r="AU109" i="21"/>
  <c r="AT109" i="21"/>
  <c r="AS109" i="21"/>
  <c r="AR109" i="21"/>
  <c r="AQ109" i="21"/>
  <c r="AP109" i="21"/>
  <c r="AO109" i="21"/>
  <c r="AN109" i="21"/>
  <c r="AM109" i="21"/>
  <c r="AL109" i="21"/>
  <c r="AK109" i="21"/>
  <c r="AJ109" i="21"/>
  <c r="AI109" i="21"/>
  <c r="AH109" i="21"/>
  <c r="AG109" i="21"/>
  <c r="AF109" i="21"/>
  <c r="AE109" i="21"/>
  <c r="AD109" i="21"/>
  <c r="AC109" i="21"/>
  <c r="AB109" i="21"/>
  <c r="AA109" i="21"/>
  <c r="Z109" i="21"/>
  <c r="Y109" i="21"/>
  <c r="X109" i="21"/>
  <c r="W109" i="21"/>
  <c r="V109" i="21"/>
  <c r="U109" i="21"/>
  <c r="T109" i="21"/>
  <c r="S109" i="21"/>
  <c r="R109" i="21"/>
  <c r="BE109" i="21" s="1"/>
  <c r="Q109" i="21"/>
  <c r="P109" i="21"/>
  <c r="O109" i="21"/>
  <c r="N109" i="21"/>
  <c r="M109" i="21"/>
  <c r="L109" i="21"/>
  <c r="K109" i="21"/>
  <c r="J109" i="21"/>
  <c r="I109" i="21"/>
  <c r="H109" i="21"/>
  <c r="G109" i="21"/>
  <c r="F109" i="21"/>
  <c r="E109" i="21"/>
  <c r="D109" i="21"/>
  <c r="C109" i="21"/>
  <c r="B109"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V108" i="21"/>
  <c r="U108" i="21"/>
  <c r="T108" i="21"/>
  <c r="S108" i="21"/>
  <c r="R108" i="21"/>
  <c r="Q108" i="21"/>
  <c r="P108" i="21"/>
  <c r="O108" i="21"/>
  <c r="N108" i="21"/>
  <c r="M108" i="21"/>
  <c r="L108" i="21"/>
  <c r="K108" i="21"/>
  <c r="J108" i="21"/>
  <c r="I108" i="21"/>
  <c r="H108" i="21"/>
  <c r="G108" i="21"/>
  <c r="F108" i="21"/>
  <c r="E108" i="21"/>
  <c r="D108" i="21"/>
  <c r="C108" i="21"/>
  <c r="B108" i="21"/>
  <c r="AZ107" i="21"/>
  <c r="AY107" i="21"/>
  <c r="AX107" i="21"/>
  <c r="AW107" i="21"/>
  <c r="AV107" i="21"/>
  <c r="AU107" i="21"/>
  <c r="AT107" i="21"/>
  <c r="AS107" i="21"/>
  <c r="AR107" i="21"/>
  <c r="AQ107" i="21"/>
  <c r="AP107" i="21"/>
  <c r="AO107" i="21"/>
  <c r="AN107" i="21"/>
  <c r="AM107" i="21"/>
  <c r="AL107" i="21"/>
  <c r="AK107" i="21"/>
  <c r="AJ107" i="21"/>
  <c r="AI107" i="21"/>
  <c r="AH107" i="21"/>
  <c r="AG107" i="21"/>
  <c r="AF107" i="21"/>
  <c r="AE107" i="21"/>
  <c r="AD107" i="21"/>
  <c r="AC107" i="21"/>
  <c r="AB107" i="21"/>
  <c r="AA107" i="21"/>
  <c r="Z107" i="21"/>
  <c r="Y107" i="21"/>
  <c r="X107" i="21"/>
  <c r="W107" i="21"/>
  <c r="V107" i="21"/>
  <c r="U107" i="21"/>
  <c r="T107" i="21"/>
  <c r="S107" i="21"/>
  <c r="R107" i="21"/>
  <c r="Q107" i="21"/>
  <c r="P107" i="21"/>
  <c r="O107" i="21"/>
  <c r="N107" i="21"/>
  <c r="M107" i="21"/>
  <c r="L107" i="21"/>
  <c r="K107" i="21"/>
  <c r="J107" i="21"/>
  <c r="I107" i="21"/>
  <c r="H107" i="21"/>
  <c r="G107" i="21"/>
  <c r="F107" i="21"/>
  <c r="E107" i="21"/>
  <c r="D107" i="21"/>
  <c r="C107" i="21"/>
  <c r="B107"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V106" i="21"/>
  <c r="U106" i="21"/>
  <c r="T106" i="21"/>
  <c r="S106" i="21"/>
  <c r="R106" i="21"/>
  <c r="Q106" i="21"/>
  <c r="P106" i="21"/>
  <c r="O106" i="21"/>
  <c r="N106" i="21"/>
  <c r="M106" i="21"/>
  <c r="L106" i="21"/>
  <c r="K106" i="21"/>
  <c r="J106" i="21"/>
  <c r="I106" i="21"/>
  <c r="BA106" i="21" s="1"/>
  <c r="BB106" i="21" s="1"/>
  <c r="H106" i="21"/>
  <c r="G106" i="21"/>
  <c r="F106" i="21"/>
  <c r="E106" i="21"/>
  <c r="D106" i="21"/>
  <c r="C106" i="21"/>
  <c r="B106" i="21"/>
  <c r="AZ105" i="21"/>
  <c r="AY105" i="21"/>
  <c r="AX105" i="21"/>
  <c r="AW105" i="21"/>
  <c r="AV105" i="21"/>
  <c r="AU105" i="21"/>
  <c r="AT105" i="21"/>
  <c r="AS105" i="21"/>
  <c r="AR105" i="21"/>
  <c r="AQ105" i="21"/>
  <c r="AP105" i="21"/>
  <c r="AO105" i="21"/>
  <c r="AN105" i="21"/>
  <c r="AM105" i="21"/>
  <c r="AL105" i="21"/>
  <c r="AK105" i="21"/>
  <c r="AJ105" i="21"/>
  <c r="AI105" i="21"/>
  <c r="AH105" i="21"/>
  <c r="AG105" i="21"/>
  <c r="AF105" i="21"/>
  <c r="AE105" i="21"/>
  <c r="AD105" i="21"/>
  <c r="AC105" i="21"/>
  <c r="AB105" i="21"/>
  <c r="AA105" i="21"/>
  <c r="Z105" i="21"/>
  <c r="Y105" i="21"/>
  <c r="X105" i="21"/>
  <c r="W105" i="21"/>
  <c r="V105" i="21"/>
  <c r="U105" i="21"/>
  <c r="T105" i="21"/>
  <c r="S105" i="21"/>
  <c r="R105" i="21"/>
  <c r="Q105" i="21"/>
  <c r="P105" i="21"/>
  <c r="O105" i="21"/>
  <c r="N105" i="21"/>
  <c r="M105" i="21"/>
  <c r="L105" i="21"/>
  <c r="K105" i="21"/>
  <c r="BE105" i="21" s="1"/>
  <c r="J105" i="21"/>
  <c r="I105" i="21"/>
  <c r="H105" i="21"/>
  <c r="G105" i="21"/>
  <c r="F105" i="21"/>
  <c r="E105" i="21"/>
  <c r="D105" i="21"/>
  <c r="C105" i="21"/>
  <c r="B105"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V104" i="21"/>
  <c r="U104" i="21"/>
  <c r="T104" i="21"/>
  <c r="S104" i="21"/>
  <c r="R104" i="21"/>
  <c r="Q104" i="21"/>
  <c r="P104" i="21"/>
  <c r="O104" i="21"/>
  <c r="N104" i="21"/>
  <c r="M104" i="21"/>
  <c r="L104" i="21"/>
  <c r="K104" i="21"/>
  <c r="J104" i="21"/>
  <c r="I104" i="21"/>
  <c r="BA104" i="21" s="1"/>
  <c r="BB104" i="21" s="1"/>
  <c r="H104" i="21"/>
  <c r="G104" i="21"/>
  <c r="F104" i="21"/>
  <c r="E104" i="21"/>
  <c r="D104" i="21"/>
  <c r="C104" i="21"/>
  <c r="B104" i="21"/>
  <c r="AZ103" i="21"/>
  <c r="AY103" i="21"/>
  <c r="AX103" i="21"/>
  <c r="AW103" i="21"/>
  <c r="AV103" i="21"/>
  <c r="AU103" i="21"/>
  <c r="AT103" i="21"/>
  <c r="AS103" i="21"/>
  <c r="AR103" i="21"/>
  <c r="AQ103" i="21"/>
  <c r="AP103" i="21"/>
  <c r="AO103" i="21"/>
  <c r="AN103" i="21"/>
  <c r="AM103" i="21"/>
  <c r="AL103" i="21"/>
  <c r="AK103" i="21"/>
  <c r="AJ103" i="21"/>
  <c r="AI103" i="21"/>
  <c r="AH103" i="21"/>
  <c r="AG103" i="21"/>
  <c r="AF103" i="21"/>
  <c r="AE103" i="21"/>
  <c r="AD103" i="21"/>
  <c r="AC103" i="21"/>
  <c r="AB103" i="21"/>
  <c r="AA103" i="21"/>
  <c r="Z103" i="21"/>
  <c r="Y103" i="21"/>
  <c r="X103" i="21"/>
  <c r="W103" i="21"/>
  <c r="V103" i="21"/>
  <c r="U103" i="21"/>
  <c r="T103" i="21"/>
  <c r="S103" i="21"/>
  <c r="R103" i="21"/>
  <c r="Q103" i="21"/>
  <c r="P103" i="21"/>
  <c r="O103" i="21"/>
  <c r="N103" i="21"/>
  <c r="M103" i="21"/>
  <c r="L103" i="21"/>
  <c r="K103" i="21"/>
  <c r="J103" i="21"/>
  <c r="I103" i="21"/>
  <c r="H103" i="21"/>
  <c r="G103" i="21"/>
  <c r="F103" i="21"/>
  <c r="E103" i="21"/>
  <c r="D103" i="21"/>
  <c r="C103" i="21"/>
  <c r="B103"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V102" i="21"/>
  <c r="U102" i="21"/>
  <c r="T102" i="21"/>
  <c r="S102" i="21"/>
  <c r="R102" i="21"/>
  <c r="Q102" i="21"/>
  <c r="P102" i="21"/>
  <c r="O102" i="21"/>
  <c r="N102" i="21"/>
  <c r="M102" i="21"/>
  <c r="L102" i="21"/>
  <c r="K102" i="21"/>
  <c r="J102" i="21"/>
  <c r="I102" i="21"/>
  <c r="H102" i="21"/>
  <c r="G102" i="21"/>
  <c r="F102" i="21"/>
  <c r="E102" i="21"/>
  <c r="D102" i="21"/>
  <c r="C102" i="21"/>
  <c r="B102" i="21"/>
  <c r="AZ101" i="21"/>
  <c r="AY101" i="21"/>
  <c r="AX101" i="21"/>
  <c r="AW101" i="21"/>
  <c r="AV101" i="21"/>
  <c r="AU101" i="21"/>
  <c r="AT101" i="21"/>
  <c r="AS101" i="21"/>
  <c r="AR101" i="21"/>
  <c r="AQ101" i="21"/>
  <c r="AP101" i="21"/>
  <c r="AO101" i="21"/>
  <c r="AN101" i="21"/>
  <c r="AM101" i="21"/>
  <c r="AL101" i="21"/>
  <c r="AK101" i="21"/>
  <c r="AJ101" i="21"/>
  <c r="AI101" i="21"/>
  <c r="AH101" i="21"/>
  <c r="AG101" i="21"/>
  <c r="AF101" i="21"/>
  <c r="AE101" i="21"/>
  <c r="AD101" i="21"/>
  <c r="AC101" i="21"/>
  <c r="AB101" i="21"/>
  <c r="AA101" i="21"/>
  <c r="Z101" i="21"/>
  <c r="Y101" i="21"/>
  <c r="X101" i="21"/>
  <c r="W101" i="21"/>
  <c r="V101" i="21"/>
  <c r="U101" i="21"/>
  <c r="T101" i="21"/>
  <c r="S101" i="21"/>
  <c r="R101" i="21"/>
  <c r="Q101" i="21"/>
  <c r="P101" i="21"/>
  <c r="O101" i="21"/>
  <c r="N101" i="21"/>
  <c r="M101" i="21"/>
  <c r="L101" i="21"/>
  <c r="K101" i="21"/>
  <c r="J101" i="21"/>
  <c r="BE101" i="21" s="1"/>
  <c r="I101" i="21"/>
  <c r="H101" i="21"/>
  <c r="G101" i="21"/>
  <c r="F101" i="21"/>
  <c r="BC101" i="21" s="1"/>
  <c r="E101" i="21"/>
  <c r="D101" i="21"/>
  <c r="C101" i="21"/>
  <c r="B101"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V100" i="21"/>
  <c r="U100" i="21"/>
  <c r="T100" i="21"/>
  <c r="S100" i="21"/>
  <c r="R100" i="21"/>
  <c r="Q100" i="21"/>
  <c r="P100" i="21"/>
  <c r="O100" i="21"/>
  <c r="N100" i="21"/>
  <c r="M100" i="21"/>
  <c r="L100" i="21"/>
  <c r="K100" i="21"/>
  <c r="J100" i="21"/>
  <c r="I100" i="21"/>
  <c r="H100" i="21"/>
  <c r="G100" i="21"/>
  <c r="F100" i="21"/>
  <c r="E100" i="21"/>
  <c r="D100" i="21"/>
  <c r="C100" i="21"/>
  <c r="B100" i="21"/>
  <c r="AZ99" i="21"/>
  <c r="AY99" i="21"/>
  <c r="AX99" i="21"/>
  <c r="AW99" i="21"/>
  <c r="AV99" i="21"/>
  <c r="AU99" i="21"/>
  <c r="AT99" i="21"/>
  <c r="AS99" i="21"/>
  <c r="AR99" i="21"/>
  <c r="AQ99" i="21"/>
  <c r="AP99" i="21"/>
  <c r="AO99" i="21"/>
  <c r="AN99" i="21"/>
  <c r="AM99" i="21"/>
  <c r="AL99" i="21"/>
  <c r="AK99" i="21"/>
  <c r="AJ99" i="21"/>
  <c r="AI99" i="21"/>
  <c r="AH99" i="21"/>
  <c r="AG99" i="21"/>
  <c r="AF99" i="21"/>
  <c r="AE99" i="21"/>
  <c r="AD99" i="21"/>
  <c r="AC99" i="21"/>
  <c r="AB99" i="21"/>
  <c r="AA99" i="21"/>
  <c r="Z99" i="21"/>
  <c r="Y99" i="21"/>
  <c r="X99" i="21"/>
  <c r="W99" i="21"/>
  <c r="V99" i="21"/>
  <c r="U99" i="21"/>
  <c r="T99" i="21"/>
  <c r="S99" i="21"/>
  <c r="R99" i="21"/>
  <c r="Q99" i="21"/>
  <c r="P99" i="21"/>
  <c r="O99" i="21"/>
  <c r="N99" i="21"/>
  <c r="M99" i="21"/>
  <c r="L99" i="21"/>
  <c r="K99" i="21"/>
  <c r="J99" i="21"/>
  <c r="I99" i="21"/>
  <c r="H99" i="21"/>
  <c r="G99" i="21"/>
  <c r="F99" i="21"/>
  <c r="E99" i="21"/>
  <c r="D99" i="21"/>
  <c r="C99" i="21"/>
  <c r="B99"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V98" i="21"/>
  <c r="U98" i="21"/>
  <c r="T98" i="21"/>
  <c r="S98" i="21"/>
  <c r="R98" i="21"/>
  <c r="Q98" i="21"/>
  <c r="P98" i="21"/>
  <c r="O98" i="21"/>
  <c r="N98" i="21"/>
  <c r="M98" i="21"/>
  <c r="L98" i="21"/>
  <c r="K98" i="21"/>
  <c r="J98" i="21"/>
  <c r="I98" i="21"/>
  <c r="H98" i="21"/>
  <c r="G98" i="21"/>
  <c r="F98" i="21"/>
  <c r="E98" i="21"/>
  <c r="D98" i="21"/>
  <c r="C98" i="21"/>
  <c r="B98" i="21"/>
  <c r="AZ97" i="21"/>
  <c r="AY97" i="21"/>
  <c r="AX97" i="21"/>
  <c r="AW97" i="21"/>
  <c r="AV97" i="21"/>
  <c r="AU97" i="21"/>
  <c r="AT97" i="21"/>
  <c r="AS97" i="21"/>
  <c r="AR97" i="21"/>
  <c r="AQ97" i="21"/>
  <c r="AP97" i="21"/>
  <c r="AO97" i="21"/>
  <c r="AN97" i="21"/>
  <c r="AM97" i="21"/>
  <c r="AL97" i="21"/>
  <c r="AK97" i="21"/>
  <c r="AJ97" i="21"/>
  <c r="AI97" i="21"/>
  <c r="AH97" i="21"/>
  <c r="AG97" i="21"/>
  <c r="AF97" i="21"/>
  <c r="AE97" i="21"/>
  <c r="AD97" i="21"/>
  <c r="AC97" i="21"/>
  <c r="AB97" i="21"/>
  <c r="AA97" i="21"/>
  <c r="Z97" i="21"/>
  <c r="Y97" i="21"/>
  <c r="X97" i="21"/>
  <c r="W97" i="21"/>
  <c r="V97" i="21"/>
  <c r="U97" i="21"/>
  <c r="T97" i="21"/>
  <c r="S97" i="21"/>
  <c r="R97" i="21"/>
  <c r="Q97" i="21"/>
  <c r="P97" i="21"/>
  <c r="O97" i="21"/>
  <c r="N97" i="21"/>
  <c r="M97" i="21"/>
  <c r="L97" i="21"/>
  <c r="K97" i="21"/>
  <c r="J97" i="21"/>
  <c r="I97" i="21"/>
  <c r="H97" i="21"/>
  <c r="G97" i="21"/>
  <c r="F97" i="21"/>
  <c r="E97" i="21"/>
  <c r="D97" i="21"/>
  <c r="C97" i="21"/>
  <c r="B97"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V96" i="21"/>
  <c r="U96" i="21"/>
  <c r="T96" i="21"/>
  <c r="S96" i="21"/>
  <c r="R96" i="21"/>
  <c r="Q96" i="21"/>
  <c r="P96" i="21"/>
  <c r="O96" i="21"/>
  <c r="N96" i="21"/>
  <c r="M96" i="21"/>
  <c r="L96" i="21"/>
  <c r="K96" i="21"/>
  <c r="J96" i="21"/>
  <c r="I96" i="21"/>
  <c r="H96" i="21"/>
  <c r="G96" i="21"/>
  <c r="F96" i="21"/>
  <c r="E96" i="21"/>
  <c r="D96" i="21"/>
  <c r="C96" i="21"/>
  <c r="B96" i="21"/>
  <c r="AZ95" i="21"/>
  <c r="AY95" i="21"/>
  <c r="AX95" i="21"/>
  <c r="AW95" i="21"/>
  <c r="AV95" i="21"/>
  <c r="AU95" i="21"/>
  <c r="AT95" i="21"/>
  <c r="AS95" i="21"/>
  <c r="AR95" i="21"/>
  <c r="AQ95" i="21"/>
  <c r="AP95" i="21"/>
  <c r="AO95" i="21"/>
  <c r="AN95" i="21"/>
  <c r="AM95" i="21"/>
  <c r="AL95" i="21"/>
  <c r="AK95" i="21"/>
  <c r="AJ95" i="21"/>
  <c r="AI95" i="21"/>
  <c r="AH95" i="21"/>
  <c r="AG95" i="21"/>
  <c r="AF95" i="21"/>
  <c r="AE95" i="21"/>
  <c r="AD95" i="21"/>
  <c r="AC95" i="21"/>
  <c r="AB95" i="21"/>
  <c r="AA95" i="21"/>
  <c r="Z95" i="21"/>
  <c r="Y95" i="21"/>
  <c r="X95" i="21"/>
  <c r="W95" i="21"/>
  <c r="V95" i="21"/>
  <c r="U95" i="21"/>
  <c r="T95" i="21"/>
  <c r="S95" i="21"/>
  <c r="R95" i="21"/>
  <c r="Q95" i="21"/>
  <c r="P95" i="21"/>
  <c r="O95" i="21"/>
  <c r="N95" i="21"/>
  <c r="M95" i="21"/>
  <c r="L95" i="21"/>
  <c r="K95" i="21"/>
  <c r="J95" i="21"/>
  <c r="I95" i="21"/>
  <c r="H95" i="21"/>
  <c r="G95" i="21"/>
  <c r="F95" i="21"/>
  <c r="E95" i="21"/>
  <c r="D95" i="21"/>
  <c r="C95" i="21"/>
  <c r="B95"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V94" i="21"/>
  <c r="U94" i="21"/>
  <c r="T94" i="21"/>
  <c r="S94" i="21"/>
  <c r="R94" i="21"/>
  <c r="Q94" i="21"/>
  <c r="P94" i="21"/>
  <c r="O94" i="21"/>
  <c r="N94" i="21"/>
  <c r="M94" i="21"/>
  <c r="L94" i="21"/>
  <c r="K94" i="21"/>
  <c r="J94" i="21"/>
  <c r="I94" i="21"/>
  <c r="H94" i="21"/>
  <c r="G94" i="21"/>
  <c r="F94" i="21"/>
  <c r="E94" i="21"/>
  <c r="D94" i="21"/>
  <c r="C94" i="21"/>
  <c r="B94" i="21"/>
  <c r="AZ93" i="21"/>
  <c r="AY93" i="21"/>
  <c r="AX93" i="21"/>
  <c r="AW93" i="21"/>
  <c r="AV93" i="21"/>
  <c r="AU93" i="21"/>
  <c r="AT93" i="21"/>
  <c r="AS93" i="21"/>
  <c r="AR93" i="21"/>
  <c r="AQ93" i="21"/>
  <c r="AP93" i="21"/>
  <c r="AO93" i="21"/>
  <c r="AN93" i="21"/>
  <c r="AM93" i="21"/>
  <c r="AL93" i="21"/>
  <c r="AK93" i="21"/>
  <c r="AJ93" i="21"/>
  <c r="AI93" i="21"/>
  <c r="AH93" i="21"/>
  <c r="AG93" i="21"/>
  <c r="AF93" i="21"/>
  <c r="AE93" i="21"/>
  <c r="AD93" i="21"/>
  <c r="AC93" i="21"/>
  <c r="AB93" i="21"/>
  <c r="AA93" i="21"/>
  <c r="Z93" i="21"/>
  <c r="Y93" i="21"/>
  <c r="X93" i="21"/>
  <c r="W93" i="21"/>
  <c r="V93" i="21"/>
  <c r="U93" i="21"/>
  <c r="T93" i="21"/>
  <c r="S93" i="21"/>
  <c r="R93" i="21"/>
  <c r="Q93" i="21"/>
  <c r="P93" i="21"/>
  <c r="O93" i="21"/>
  <c r="N93" i="21"/>
  <c r="M93" i="21"/>
  <c r="L93" i="21"/>
  <c r="BD93" i="21" s="1"/>
  <c r="K93" i="21"/>
  <c r="J93" i="21"/>
  <c r="I93" i="21"/>
  <c r="H93" i="21"/>
  <c r="G93" i="21"/>
  <c r="F93" i="21"/>
  <c r="E93" i="21"/>
  <c r="D93" i="21"/>
  <c r="C93" i="21"/>
  <c r="B93" i="21"/>
  <c r="BC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V92" i="21"/>
  <c r="U92" i="21"/>
  <c r="T92" i="21"/>
  <c r="S92" i="21"/>
  <c r="R92" i="21"/>
  <c r="Q92" i="21"/>
  <c r="P92" i="21"/>
  <c r="O92" i="21"/>
  <c r="N92" i="21"/>
  <c r="M92" i="21"/>
  <c r="L92" i="21"/>
  <c r="K92" i="21"/>
  <c r="BE92" i="21" s="1"/>
  <c r="J92" i="21"/>
  <c r="I92" i="21"/>
  <c r="H92" i="21"/>
  <c r="G92" i="21"/>
  <c r="F92" i="21"/>
  <c r="E92" i="21"/>
  <c r="D92" i="21"/>
  <c r="C92" i="21"/>
  <c r="B92" i="21"/>
  <c r="AZ91" i="21"/>
  <c r="AY91" i="21"/>
  <c r="AX91" i="21"/>
  <c r="AW91" i="21"/>
  <c r="AV91" i="21"/>
  <c r="AU91" i="21"/>
  <c r="AT91" i="21"/>
  <c r="AS91" i="21"/>
  <c r="AR91" i="21"/>
  <c r="AQ91" i="21"/>
  <c r="AP91" i="21"/>
  <c r="AO91" i="21"/>
  <c r="AN91" i="21"/>
  <c r="AM91" i="21"/>
  <c r="AL91" i="21"/>
  <c r="AK91" i="21"/>
  <c r="AJ91" i="21"/>
  <c r="AI91" i="21"/>
  <c r="AH91" i="21"/>
  <c r="AG91" i="21"/>
  <c r="AF91" i="21"/>
  <c r="AE91" i="21"/>
  <c r="AD91" i="21"/>
  <c r="AC91" i="21"/>
  <c r="AB91" i="21"/>
  <c r="AA91" i="21"/>
  <c r="Z91" i="21"/>
  <c r="Y91" i="21"/>
  <c r="X91" i="21"/>
  <c r="W91" i="21"/>
  <c r="V91" i="21"/>
  <c r="U91" i="21"/>
  <c r="T91" i="21"/>
  <c r="S91" i="21"/>
  <c r="R91" i="21"/>
  <c r="Q91" i="21"/>
  <c r="P91" i="21"/>
  <c r="O91" i="21"/>
  <c r="N91" i="21"/>
  <c r="M91" i="21"/>
  <c r="L91" i="21"/>
  <c r="K91" i="21"/>
  <c r="J91" i="21"/>
  <c r="BC91" i="21" s="1"/>
  <c r="I91" i="21"/>
  <c r="H91" i="21"/>
  <c r="G91" i="21"/>
  <c r="F91" i="21"/>
  <c r="E91" i="21"/>
  <c r="D91" i="21"/>
  <c r="C91" i="21"/>
  <c r="B91"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V90" i="21"/>
  <c r="U90" i="21"/>
  <c r="T90" i="21"/>
  <c r="S90" i="21"/>
  <c r="R90" i="21"/>
  <c r="Q90" i="21"/>
  <c r="P90" i="21"/>
  <c r="O90" i="21"/>
  <c r="N90" i="21"/>
  <c r="M90" i="21"/>
  <c r="L90" i="21"/>
  <c r="K90" i="21"/>
  <c r="BC90" i="21" s="1"/>
  <c r="J90" i="21"/>
  <c r="I90" i="21"/>
  <c r="H90" i="21"/>
  <c r="G90" i="21"/>
  <c r="F90" i="21"/>
  <c r="E90" i="21"/>
  <c r="D90" i="21"/>
  <c r="C90" i="21"/>
  <c r="B90" i="21"/>
  <c r="AZ89" i="21"/>
  <c r="AY89" i="21"/>
  <c r="AX89" i="21"/>
  <c r="AW89" i="21"/>
  <c r="AV89" i="21"/>
  <c r="AU89" i="21"/>
  <c r="AT89" i="21"/>
  <c r="AS89" i="21"/>
  <c r="AR89" i="21"/>
  <c r="AQ89" i="21"/>
  <c r="AP89" i="21"/>
  <c r="AO89" i="21"/>
  <c r="AN89" i="21"/>
  <c r="AM89" i="21"/>
  <c r="AL89" i="21"/>
  <c r="AK89" i="21"/>
  <c r="AJ89" i="21"/>
  <c r="AI89" i="21"/>
  <c r="AH89" i="21"/>
  <c r="AG89" i="21"/>
  <c r="AF89" i="21"/>
  <c r="AE89" i="21"/>
  <c r="AD89" i="21"/>
  <c r="AC89" i="21"/>
  <c r="AB89" i="21"/>
  <c r="AA89" i="21"/>
  <c r="Z89" i="21"/>
  <c r="Y89" i="21"/>
  <c r="X89" i="21"/>
  <c r="W89" i="21"/>
  <c r="V89" i="21"/>
  <c r="U89" i="21"/>
  <c r="T89" i="21"/>
  <c r="S89" i="21"/>
  <c r="R89" i="21"/>
  <c r="Q89" i="21"/>
  <c r="P89" i="21"/>
  <c r="O89" i="21"/>
  <c r="N89" i="21"/>
  <c r="M89" i="21"/>
  <c r="L89" i="21"/>
  <c r="K89" i="21"/>
  <c r="J89" i="21"/>
  <c r="I89" i="21"/>
  <c r="H89" i="21"/>
  <c r="G89" i="21"/>
  <c r="F89" i="21"/>
  <c r="E89" i="21"/>
  <c r="D89" i="21"/>
  <c r="C89" i="21"/>
  <c r="B89"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V88" i="21"/>
  <c r="U88" i="21"/>
  <c r="T88" i="21"/>
  <c r="S88" i="21"/>
  <c r="R88" i="21"/>
  <c r="Q88" i="21"/>
  <c r="P88" i="21"/>
  <c r="O88" i="21"/>
  <c r="N88" i="21"/>
  <c r="M88" i="21"/>
  <c r="L88" i="21"/>
  <c r="K88" i="21"/>
  <c r="J88" i="21"/>
  <c r="I88" i="21"/>
  <c r="H88" i="21"/>
  <c r="G88" i="21"/>
  <c r="F88" i="21"/>
  <c r="E88" i="21"/>
  <c r="D88" i="21"/>
  <c r="C88" i="21"/>
  <c r="B88" i="21"/>
  <c r="AZ87" i="21"/>
  <c r="AY87" i="21"/>
  <c r="AX87" i="21"/>
  <c r="AW87" i="21"/>
  <c r="AV87" i="21"/>
  <c r="AU87" i="21"/>
  <c r="AT87" i="21"/>
  <c r="AS87" i="21"/>
  <c r="AR87" i="21"/>
  <c r="AQ87" i="21"/>
  <c r="AP87" i="21"/>
  <c r="AO87" i="21"/>
  <c r="AN87" i="21"/>
  <c r="AM87" i="21"/>
  <c r="AL87" i="21"/>
  <c r="AK87" i="21"/>
  <c r="AJ87" i="21"/>
  <c r="AI87" i="21"/>
  <c r="AH87" i="21"/>
  <c r="AG87" i="21"/>
  <c r="AF87" i="21"/>
  <c r="AE87" i="21"/>
  <c r="AD87" i="21"/>
  <c r="AC87" i="21"/>
  <c r="AB87" i="21"/>
  <c r="AA87" i="21"/>
  <c r="Z87" i="21"/>
  <c r="Y87" i="21"/>
  <c r="X87" i="21"/>
  <c r="W87" i="21"/>
  <c r="V87" i="21"/>
  <c r="U87" i="21"/>
  <c r="T87" i="21"/>
  <c r="S87" i="21"/>
  <c r="R87" i="21"/>
  <c r="Q87" i="21"/>
  <c r="P87" i="21"/>
  <c r="O87" i="21"/>
  <c r="N87" i="21"/>
  <c r="M87" i="21"/>
  <c r="L87" i="21"/>
  <c r="K87" i="21"/>
  <c r="J87" i="21"/>
  <c r="I87" i="21"/>
  <c r="H87" i="21"/>
  <c r="G87" i="21"/>
  <c r="F87" i="21"/>
  <c r="E87" i="21"/>
  <c r="D87" i="21"/>
  <c r="C87" i="21"/>
  <c r="B87"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V86" i="21"/>
  <c r="U86" i="21"/>
  <c r="T86" i="21"/>
  <c r="S86" i="21"/>
  <c r="R86" i="21"/>
  <c r="Q86" i="21"/>
  <c r="P86" i="21"/>
  <c r="O86" i="21"/>
  <c r="N86" i="21"/>
  <c r="M86" i="21"/>
  <c r="L86" i="21"/>
  <c r="K86" i="21"/>
  <c r="J86" i="21"/>
  <c r="I86" i="21"/>
  <c r="H86" i="21"/>
  <c r="G86" i="21"/>
  <c r="F86" i="21"/>
  <c r="E86" i="21"/>
  <c r="D86" i="21"/>
  <c r="C86" i="21"/>
  <c r="B86" i="21"/>
  <c r="AZ85" i="21"/>
  <c r="AY85" i="21"/>
  <c r="AX85" i="21"/>
  <c r="AW85" i="21"/>
  <c r="AV85" i="21"/>
  <c r="AU85" i="21"/>
  <c r="AT85" i="21"/>
  <c r="AS85" i="21"/>
  <c r="AR85" i="21"/>
  <c r="AQ85" i="21"/>
  <c r="AP85" i="21"/>
  <c r="AO85" i="21"/>
  <c r="AN85" i="21"/>
  <c r="AM85" i="21"/>
  <c r="AL85" i="21"/>
  <c r="AK85" i="21"/>
  <c r="AJ85" i="21"/>
  <c r="AI85" i="21"/>
  <c r="AH85" i="21"/>
  <c r="AG85" i="21"/>
  <c r="AF85" i="21"/>
  <c r="AE85" i="21"/>
  <c r="AD85" i="21"/>
  <c r="AC85" i="21"/>
  <c r="AB85" i="21"/>
  <c r="AA85" i="21"/>
  <c r="Z85" i="21"/>
  <c r="Y85" i="21"/>
  <c r="X85" i="21"/>
  <c r="W85" i="21"/>
  <c r="V85" i="21"/>
  <c r="U85" i="21"/>
  <c r="T85" i="21"/>
  <c r="S85" i="21"/>
  <c r="R85" i="21"/>
  <c r="Q85" i="21"/>
  <c r="P85" i="21"/>
  <c r="O85" i="21"/>
  <c r="N85" i="21"/>
  <c r="M85" i="21"/>
  <c r="L85" i="21"/>
  <c r="K85" i="21"/>
  <c r="J85" i="21"/>
  <c r="I85" i="21"/>
  <c r="H85" i="21"/>
  <c r="G85" i="21"/>
  <c r="F85" i="21"/>
  <c r="E85" i="21"/>
  <c r="D85" i="21"/>
  <c r="C85" i="21"/>
  <c r="B85"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V84" i="21"/>
  <c r="U84" i="21"/>
  <c r="T84" i="21"/>
  <c r="S84" i="21"/>
  <c r="R84" i="21"/>
  <c r="Q84" i="21"/>
  <c r="P84" i="21"/>
  <c r="O84" i="21"/>
  <c r="N84" i="21"/>
  <c r="M84" i="21"/>
  <c r="L84" i="21"/>
  <c r="K84" i="21"/>
  <c r="J84" i="21"/>
  <c r="I84" i="21"/>
  <c r="H84" i="21"/>
  <c r="G84" i="21"/>
  <c r="F84" i="21"/>
  <c r="E84" i="21"/>
  <c r="D84" i="21"/>
  <c r="C84" i="21"/>
  <c r="B84" i="21"/>
  <c r="BD83" i="21"/>
  <c r="AZ83" i="21"/>
  <c r="AY83" i="21"/>
  <c r="AX83" i="21"/>
  <c r="AW83" i="21"/>
  <c r="AV83" i="21"/>
  <c r="AU83" i="21"/>
  <c r="AT83" i="21"/>
  <c r="AS83" i="21"/>
  <c r="AR83" i="21"/>
  <c r="AQ83" i="21"/>
  <c r="AP83" i="21"/>
  <c r="AO83" i="21"/>
  <c r="AN83" i="21"/>
  <c r="AM83" i="21"/>
  <c r="AL83" i="21"/>
  <c r="AK83" i="21"/>
  <c r="AJ83" i="21"/>
  <c r="AI83" i="21"/>
  <c r="AH83" i="21"/>
  <c r="AG83" i="21"/>
  <c r="AF83" i="21"/>
  <c r="AE83" i="21"/>
  <c r="AD83" i="21"/>
  <c r="AC83" i="21"/>
  <c r="AB83" i="21"/>
  <c r="AA83" i="21"/>
  <c r="Z83" i="21"/>
  <c r="Y83" i="21"/>
  <c r="X83" i="21"/>
  <c r="W83" i="21"/>
  <c r="V83" i="21"/>
  <c r="U83" i="21"/>
  <c r="T83" i="21"/>
  <c r="S83" i="21"/>
  <c r="R83" i="21"/>
  <c r="Q83" i="21"/>
  <c r="P83" i="21"/>
  <c r="O83" i="21"/>
  <c r="N83" i="21"/>
  <c r="M83" i="21"/>
  <c r="L83" i="21"/>
  <c r="K83" i="21"/>
  <c r="J83" i="21"/>
  <c r="I83" i="21"/>
  <c r="H83" i="21"/>
  <c r="G83" i="21"/>
  <c r="F83" i="21"/>
  <c r="E83" i="21"/>
  <c r="D83" i="21"/>
  <c r="C83" i="21"/>
  <c r="B83"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V82" i="21"/>
  <c r="U82" i="21"/>
  <c r="T82" i="21"/>
  <c r="S82" i="21"/>
  <c r="R82" i="21"/>
  <c r="Q82" i="21"/>
  <c r="P82" i="21"/>
  <c r="O82" i="21"/>
  <c r="N82" i="21"/>
  <c r="M82" i="21"/>
  <c r="L82" i="21"/>
  <c r="K82" i="21"/>
  <c r="J82" i="21"/>
  <c r="I82" i="21"/>
  <c r="H82" i="21"/>
  <c r="G82" i="21"/>
  <c r="F82" i="21"/>
  <c r="E82" i="21"/>
  <c r="D82" i="21"/>
  <c r="C82" i="21"/>
  <c r="B82" i="21"/>
  <c r="AZ81" i="21"/>
  <c r="AY81" i="21"/>
  <c r="AX81" i="21"/>
  <c r="AW81" i="21"/>
  <c r="AV81" i="21"/>
  <c r="AU81" i="21"/>
  <c r="AT81" i="21"/>
  <c r="AS81" i="21"/>
  <c r="AR81" i="21"/>
  <c r="AQ81" i="21"/>
  <c r="AP81" i="21"/>
  <c r="AO81" i="21"/>
  <c r="AN81" i="21"/>
  <c r="AM81" i="21"/>
  <c r="AL81" i="21"/>
  <c r="AK81" i="21"/>
  <c r="AJ81" i="21"/>
  <c r="AI81" i="21"/>
  <c r="AH81" i="21"/>
  <c r="AG81" i="21"/>
  <c r="AF81" i="21"/>
  <c r="AE81" i="21"/>
  <c r="AD81" i="21"/>
  <c r="AC81" i="21"/>
  <c r="AB81" i="21"/>
  <c r="AA81" i="21"/>
  <c r="Z81" i="21"/>
  <c r="Y81" i="21"/>
  <c r="X81" i="21"/>
  <c r="W81" i="21"/>
  <c r="V81" i="21"/>
  <c r="U81" i="21"/>
  <c r="T81" i="21"/>
  <c r="S81" i="21"/>
  <c r="R81" i="21"/>
  <c r="Q81" i="21"/>
  <c r="P81" i="21"/>
  <c r="O81" i="21"/>
  <c r="N81" i="21"/>
  <c r="M81" i="21"/>
  <c r="L81" i="21"/>
  <c r="K81" i="21"/>
  <c r="J81" i="21"/>
  <c r="I81" i="21"/>
  <c r="H81" i="21"/>
  <c r="G81" i="21"/>
  <c r="F81" i="21"/>
  <c r="E81" i="21"/>
  <c r="D81" i="21"/>
  <c r="C81" i="21"/>
  <c r="B81" i="21"/>
  <c r="BE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V80" i="21"/>
  <c r="U80" i="21"/>
  <c r="T80" i="21"/>
  <c r="S80" i="21"/>
  <c r="R80" i="21"/>
  <c r="Q80" i="21"/>
  <c r="P80" i="21"/>
  <c r="O80" i="21"/>
  <c r="N80" i="21"/>
  <c r="M80" i="21"/>
  <c r="L80" i="21"/>
  <c r="K80" i="21"/>
  <c r="J80" i="21"/>
  <c r="I80" i="21"/>
  <c r="H80" i="21"/>
  <c r="G80" i="21"/>
  <c r="F80" i="21"/>
  <c r="E80" i="21"/>
  <c r="D80" i="21"/>
  <c r="C80" i="21"/>
  <c r="B80" i="21"/>
  <c r="AZ79" i="21"/>
  <c r="AY79" i="21"/>
  <c r="AX79" i="21"/>
  <c r="AW79" i="21"/>
  <c r="AV79" i="21"/>
  <c r="AU79" i="21"/>
  <c r="AT79" i="21"/>
  <c r="AS79" i="21"/>
  <c r="AR79" i="21"/>
  <c r="AQ79" i="21"/>
  <c r="AP79" i="21"/>
  <c r="AO79" i="21"/>
  <c r="AN79" i="21"/>
  <c r="AM79" i="21"/>
  <c r="AL79" i="21"/>
  <c r="AK79" i="21"/>
  <c r="AJ79" i="21"/>
  <c r="AI79" i="21"/>
  <c r="AH79" i="21"/>
  <c r="AG79" i="21"/>
  <c r="AF79" i="21"/>
  <c r="AE79" i="21"/>
  <c r="AD79" i="21"/>
  <c r="AC79" i="21"/>
  <c r="AB79" i="21"/>
  <c r="AA79" i="21"/>
  <c r="Z79" i="21"/>
  <c r="Y79" i="21"/>
  <c r="X79" i="21"/>
  <c r="W79" i="21"/>
  <c r="V79" i="21"/>
  <c r="U79" i="21"/>
  <c r="T79" i="21"/>
  <c r="S79" i="21"/>
  <c r="R79" i="21"/>
  <c r="Q79" i="21"/>
  <c r="P79" i="21"/>
  <c r="O79" i="21"/>
  <c r="N79" i="21"/>
  <c r="M79" i="21"/>
  <c r="L79" i="21"/>
  <c r="K79" i="21"/>
  <c r="J79" i="21"/>
  <c r="I79" i="21"/>
  <c r="H79" i="21"/>
  <c r="G79" i="21"/>
  <c r="F79" i="21"/>
  <c r="E79" i="21"/>
  <c r="D79" i="21"/>
  <c r="C79" i="21"/>
  <c r="B79"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V78" i="21"/>
  <c r="U78" i="21"/>
  <c r="T78" i="21"/>
  <c r="S78" i="21"/>
  <c r="R78" i="21"/>
  <c r="Q78" i="21"/>
  <c r="P78" i="21"/>
  <c r="O78" i="21"/>
  <c r="N78" i="21"/>
  <c r="M78" i="21"/>
  <c r="L78" i="21"/>
  <c r="K78" i="21"/>
  <c r="J78" i="21"/>
  <c r="I78" i="21"/>
  <c r="H78" i="21"/>
  <c r="G78" i="21"/>
  <c r="F78" i="21"/>
  <c r="E78" i="21"/>
  <c r="D78" i="21"/>
  <c r="C78" i="21"/>
  <c r="B78" i="21"/>
  <c r="AZ77" i="21"/>
  <c r="AY77" i="21"/>
  <c r="AX77" i="21"/>
  <c r="AW77" i="21"/>
  <c r="AV77" i="21"/>
  <c r="AU77" i="21"/>
  <c r="AT77" i="21"/>
  <c r="AS77" i="21"/>
  <c r="AR77" i="21"/>
  <c r="AQ77" i="21"/>
  <c r="AP77" i="21"/>
  <c r="AO77" i="21"/>
  <c r="AN77" i="21"/>
  <c r="AM77" i="21"/>
  <c r="AL77" i="21"/>
  <c r="AK77" i="21"/>
  <c r="AJ77" i="21"/>
  <c r="AI77" i="21"/>
  <c r="AH77" i="21"/>
  <c r="AG77" i="21"/>
  <c r="AF77" i="21"/>
  <c r="AE77" i="21"/>
  <c r="AD77" i="21"/>
  <c r="AC77" i="21"/>
  <c r="AB77" i="21"/>
  <c r="AA77" i="21"/>
  <c r="Z77" i="21"/>
  <c r="Y77" i="21"/>
  <c r="X77" i="21"/>
  <c r="W77" i="21"/>
  <c r="V77" i="21"/>
  <c r="U77" i="21"/>
  <c r="T77" i="21"/>
  <c r="S77" i="21"/>
  <c r="R77" i="21"/>
  <c r="Q77" i="21"/>
  <c r="P77" i="21"/>
  <c r="O77" i="21"/>
  <c r="N77" i="21"/>
  <c r="M77" i="21"/>
  <c r="L77" i="21"/>
  <c r="K77" i="21"/>
  <c r="J77" i="21"/>
  <c r="I77" i="21"/>
  <c r="H77" i="21"/>
  <c r="G77" i="21"/>
  <c r="F77" i="21"/>
  <c r="E77" i="21"/>
  <c r="D77" i="21"/>
  <c r="C77" i="21"/>
  <c r="B77"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V76" i="21"/>
  <c r="U76" i="21"/>
  <c r="T76" i="21"/>
  <c r="S76" i="21"/>
  <c r="R76" i="21"/>
  <c r="Q76" i="21"/>
  <c r="P76" i="21"/>
  <c r="O76" i="21"/>
  <c r="N76" i="21"/>
  <c r="M76" i="21"/>
  <c r="L76" i="21"/>
  <c r="K76" i="21"/>
  <c r="J76" i="21"/>
  <c r="I76" i="21"/>
  <c r="BA76" i="21" s="1"/>
  <c r="BB76" i="21" s="1"/>
  <c r="H76" i="21"/>
  <c r="G76" i="21"/>
  <c r="F76" i="21"/>
  <c r="E76" i="21"/>
  <c r="D76" i="21"/>
  <c r="C76" i="21"/>
  <c r="B76" i="21"/>
  <c r="AZ75" i="21"/>
  <c r="AY75" i="21"/>
  <c r="AX75" i="21"/>
  <c r="AW75" i="21"/>
  <c r="AV75" i="21"/>
  <c r="AU75" i="21"/>
  <c r="AT75" i="21"/>
  <c r="AS75" i="21"/>
  <c r="AR75" i="21"/>
  <c r="AQ75" i="21"/>
  <c r="AP75" i="21"/>
  <c r="AO75" i="21"/>
  <c r="AN75" i="21"/>
  <c r="AM75" i="21"/>
  <c r="AL75" i="21"/>
  <c r="AK75" i="21"/>
  <c r="AJ75" i="21"/>
  <c r="AI75" i="21"/>
  <c r="AH75" i="21"/>
  <c r="AG75" i="21"/>
  <c r="AF75" i="21"/>
  <c r="AE75" i="21"/>
  <c r="AD75" i="21"/>
  <c r="AC75" i="21"/>
  <c r="AB75" i="21"/>
  <c r="AA75" i="21"/>
  <c r="Z75" i="21"/>
  <c r="Y75" i="21"/>
  <c r="X75" i="21"/>
  <c r="W75" i="21"/>
  <c r="V75" i="21"/>
  <c r="U75" i="21"/>
  <c r="T75" i="21"/>
  <c r="S75" i="21"/>
  <c r="R75" i="21"/>
  <c r="Q75" i="21"/>
  <c r="P75" i="21"/>
  <c r="O75" i="21"/>
  <c r="N75" i="21"/>
  <c r="M75" i="21"/>
  <c r="L75" i="21"/>
  <c r="K75" i="21"/>
  <c r="J75" i="21"/>
  <c r="I75" i="21"/>
  <c r="H75" i="21"/>
  <c r="G75" i="21"/>
  <c r="F75" i="21"/>
  <c r="BD75" i="21" s="1"/>
  <c r="E75" i="21"/>
  <c r="D75" i="21"/>
  <c r="C75" i="21"/>
  <c r="B75"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V74" i="21"/>
  <c r="U74" i="21"/>
  <c r="T74" i="21"/>
  <c r="S74" i="21"/>
  <c r="R74" i="21"/>
  <c r="Q74" i="21"/>
  <c r="P74" i="21"/>
  <c r="O74" i="21"/>
  <c r="N74" i="21"/>
  <c r="M74" i="21"/>
  <c r="L74" i="21"/>
  <c r="K74" i="21"/>
  <c r="J74" i="21"/>
  <c r="I74" i="21"/>
  <c r="BA74" i="21" s="1"/>
  <c r="BB74" i="21" s="1"/>
  <c r="H74" i="21"/>
  <c r="G74" i="21"/>
  <c r="F74" i="21"/>
  <c r="E74" i="21"/>
  <c r="D74" i="21"/>
  <c r="C74" i="21"/>
  <c r="B74" i="21"/>
  <c r="BD73" i="21"/>
  <c r="AZ73" i="21"/>
  <c r="AY73" i="21"/>
  <c r="AX73" i="21"/>
  <c r="AW73" i="21"/>
  <c r="AV73" i="21"/>
  <c r="AU73" i="21"/>
  <c r="AT73" i="21"/>
  <c r="AS73" i="21"/>
  <c r="AR73" i="21"/>
  <c r="AQ73" i="21"/>
  <c r="AP73" i="21"/>
  <c r="AO73" i="21"/>
  <c r="AN73" i="21"/>
  <c r="AM73" i="21"/>
  <c r="AL73" i="21"/>
  <c r="AK73" i="21"/>
  <c r="AJ73" i="21"/>
  <c r="AI73" i="21"/>
  <c r="AH73" i="21"/>
  <c r="AG73" i="21"/>
  <c r="AF73" i="21"/>
  <c r="AE73" i="21"/>
  <c r="AD73" i="21"/>
  <c r="AC73" i="21"/>
  <c r="AB73" i="21"/>
  <c r="AA73" i="21"/>
  <c r="Z73" i="21"/>
  <c r="Y73" i="21"/>
  <c r="X73" i="21"/>
  <c r="W73" i="21"/>
  <c r="V73" i="21"/>
  <c r="U73" i="21"/>
  <c r="T73" i="21"/>
  <c r="S73" i="21"/>
  <c r="R73" i="21"/>
  <c r="Q73" i="21"/>
  <c r="P73" i="21"/>
  <c r="O73" i="21"/>
  <c r="N73" i="21"/>
  <c r="M73" i="21"/>
  <c r="L73" i="21"/>
  <c r="K73" i="21"/>
  <c r="J73" i="21"/>
  <c r="BE73" i="21" s="1"/>
  <c r="I73" i="21"/>
  <c r="H73" i="21"/>
  <c r="G73" i="21"/>
  <c r="F73" i="21"/>
  <c r="E73" i="21"/>
  <c r="D73" i="21"/>
  <c r="C73" i="21"/>
  <c r="B73" i="21"/>
  <c r="BC73" i="21" s="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V72" i="21"/>
  <c r="U72" i="21"/>
  <c r="T72" i="21"/>
  <c r="S72" i="21"/>
  <c r="R72" i="21"/>
  <c r="Q72" i="21"/>
  <c r="P72" i="21"/>
  <c r="O72" i="21"/>
  <c r="N72" i="21"/>
  <c r="M72" i="21"/>
  <c r="L72" i="21"/>
  <c r="K72" i="21"/>
  <c r="J72" i="21"/>
  <c r="I72" i="21"/>
  <c r="BA72" i="21" s="1"/>
  <c r="BB72" i="21" s="1"/>
  <c r="H72" i="21"/>
  <c r="G72" i="21"/>
  <c r="F72" i="21"/>
  <c r="E72" i="21"/>
  <c r="D72" i="21"/>
  <c r="C72" i="21"/>
  <c r="B72" i="21"/>
  <c r="AZ71" i="21"/>
  <c r="AY71" i="21"/>
  <c r="AX71" i="21"/>
  <c r="AW71" i="21"/>
  <c r="AV71" i="21"/>
  <c r="AU71" i="21"/>
  <c r="AT71" i="21"/>
  <c r="AS71" i="21"/>
  <c r="AR71" i="21"/>
  <c r="AQ71" i="21"/>
  <c r="AP71" i="21"/>
  <c r="AO71" i="21"/>
  <c r="AN71" i="21"/>
  <c r="AM71" i="21"/>
  <c r="AL71" i="21"/>
  <c r="AK71" i="21"/>
  <c r="AJ71" i="21"/>
  <c r="AI71" i="21"/>
  <c r="AH71" i="21"/>
  <c r="AG71" i="21"/>
  <c r="AF71" i="21"/>
  <c r="AE71" i="21"/>
  <c r="AD71" i="21"/>
  <c r="AC71" i="21"/>
  <c r="AB71" i="21"/>
  <c r="AA71" i="21"/>
  <c r="Z71" i="21"/>
  <c r="Y71" i="21"/>
  <c r="X71" i="21"/>
  <c r="W71" i="21"/>
  <c r="V71" i="21"/>
  <c r="U71" i="21"/>
  <c r="T71" i="21"/>
  <c r="S71" i="21"/>
  <c r="R71" i="21"/>
  <c r="Q71" i="21"/>
  <c r="P71" i="21"/>
  <c r="O71" i="21"/>
  <c r="N71" i="21"/>
  <c r="M71" i="21"/>
  <c r="L71" i="21"/>
  <c r="K71" i="21"/>
  <c r="J71" i="21"/>
  <c r="I71" i="21"/>
  <c r="H71" i="21"/>
  <c r="G71" i="21"/>
  <c r="F71" i="21"/>
  <c r="E71" i="21"/>
  <c r="D71" i="21"/>
  <c r="C71" i="21"/>
  <c r="B71"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V70" i="21"/>
  <c r="U70" i="21"/>
  <c r="T70" i="21"/>
  <c r="S70" i="21"/>
  <c r="R70" i="21"/>
  <c r="Q70" i="21"/>
  <c r="P70" i="21"/>
  <c r="O70" i="21"/>
  <c r="N70" i="21"/>
  <c r="M70" i="21"/>
  <c r="L70" i="21"/>
  <c r="K70" i="21"/>
  <c r="J70" i="21"/>
  <c r="I70" i="21"/>
  <c r="H70" i="21"/>
  <c r="G70" i="21"/>
  <c r="F70" i="21"/>
  <c r="E70" i="21"/>
  <c r="BE70" i="21" s="1"/>
  <c r="D70" i="21"/>
  <c r="C70" i="21"/>
  <c r="B70" i="21"/>
  <c r="AZ69" i="21"/>
  <c r="AY69" i="21"/>
  <c r="AX69" i="21"/>
  <c r="AW69" i="21"/>
  <c r="AV69" i="21"/>
  <c r="AU69" i="21"/>
  <c r="AT69" i="21"/>
  <c r="AS69" i="21"/>
  <c r="AR69" i="21"/>
  <c r="AQ69" i="21"/>
  <c r="AP69" i="21"/>
  <c r="AO69" i="21"/>
  <c r="AN69" i="21"/>
  <c r="AM69" i="21"/>
  <c r="AL69" i="21"/>
  <c r="AK69" i="21"/>
  <c r="AJ69" i="21"/>
  <c r="AI69" i="21"/>
  <c r="AH69" i="21"/>
  <c r="AG69" i="21"/>
  <c r="AF69" i="21"/>
  <c r="AE69" i="21"/>
  <c r="AD69" i="21"/>
  <c r="AC69" i="21"/>
  <c r="AB69" i="21"/>
  <c r="AA69" i="21"/>
  <c r="Z69" i="21"/>
  <c r="Y69" i="21"/>
  <c r="X69" i="21"/>
  <c r="W69" i="21"/>
  <c r="V69" i="21"/>
  <c r="U69" i="21"/>
  <c r="T69" i="21"/>
  <c r="S69" i="21"/>
  <c r="R69" i="21"/>
  <c r="Q69" i="21"/>
  <c r="P69" i="21"/>
  <c r="O69" i="21"/>
  <c r="N69" i="21"/>
  <c r="M69" i="21"/>
  <c r="L69" i="21"/>
  <c r="K69" i="21"/>
  <c r="J69" i="21"/>
  <c r="I69" i="21"/>
  <c r="H69" i="21"/>
  <c r="G69" i="21"/>
  <c r="F69" i="21"/>
  <c r="E69" i="21"/>
  <c r="D69" i="21"/>
  <c r="C69" i="21"/>
  <c r="B69"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V68" i="21"/>
  <c r="U68" i="21"/>
  <c r="T68" i="21"/>
  <c r="S68" i="21"/>
  <c r="R68" i="21"/>
  <c r="Q68" i="21"/>
  <c r="P68" i="21"/>
  <c r="O68" i="21"/>
  <c r="N68" i="21"/>
  <c r="M68" i="21"/>
  <c r="L68" i="21"/>
  <c r="K68" i="21"/>
  <c r="J68" i="21"/>
  <c r="I68" i="21"/>
  <c r="H68" i="21"/>
  <c r="G68" i="21"/>
  <c r="F68" i="21"/>
  <c r="E68" i="21"/>
  <c r="D68" i="21"/>
  <c r="C68" i="21"/>
  <c r="B68" i="21"/>
  <c r="BE67" i="21"/>
  <c r="AZ67" i="21"/>
  <c r="AY67" i="21"/>
  <c r="AX67" i="21"/>
  <c r="AW67" i="21"/>
  <c r="AV67" i="21"/>
  <c r="AU67" i="21"/>
  <c r="AT67" i="21"/>
  <c r="AS67" i="21"/>
  <c r="AR67" i="21"/>
  <c r="AQ67" i="21"/>
  <c r="AP67" i="21"/>
  <c r="AO67" i="21"/>
  <c r="AN67" i="21"/>
  <c r="AM67" i="21"/>
  <c r="AL67" i="21"/>
  <c r="AK67" i="21"/>
  <c r="AJ67" i="21"/>
  <c r="AI67" i="21"/>
  <c r="AH67" i="21"/>
  <c r="AG67" i="21"/>
  <c r="AF67" i="21"/>
  <c r="AE67" i="21"/>
  <c r="AD67" i="21"/>
  <c r="AC67" i="21"/>
  <c r="AB67" i="21"/>
  <c r="AA67" i="21"/>
  <c r="Z67" i="21"/>
  <c r="Y67" i="21"/>
  <c r="X67" i="21"/>
  <c r="W67" i="21"/>
  <c r="V67" i="21"/>
  <c r="U67" i="21"/>
  <c r="T67" i="21"/>
  <c r="S67" i="21"/>
  <c r="R67" i="21"/>
  <c r="Q67" i="21"/>
  <c r="P67" i="21"/>
  <c r="O67" i="21"/>
  <c r="N67" i="21"/>
  <c r="M67" i="21"/>
  <c r="L67" i="21"/>
  <c r="K67" i="21"/>
  <c r="J67" i="21"/>
  <c r="I67" i="21"/>
  <c r="H67" i="21"/>
  <c r="G67" i="21"/>
  <c r="F67" i="21"/>
  <c r="E67" i="21"/>
  <c r="BD67" i="21" s="1"/>
  <c r="D67" i="21"/>
  <c r="C67" i="21"/>
  <c r="B67"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V66" i="21"/>
  <c r="U66" i="21"/>
  <c r="T66" i="21"/>
  <c r="S66" i="21"/>
  <c r="R66" i="21"/>
  <c r="Q66" i="21"/>
  <c r="P66" i="21"/>
  <c r="O66" i="21"/>
  <c r="N66" i="21"/>
  <c r="M66" i="21"/>
  <c r="L66" i="21"/>
  <c r="K66" i="21"/>
  <c r="J66" i="21"/>
  <c r="I66" i="21"/>
  <c r="H66" i="21"/>
  <c r="G66" i="21"/>
  <c r="F66" i="21"/>
  <c r="E66" i="21"/>
  <c r="D66" i="21"/>
  <c r="BA66" i="21" s="1"/>
  <c r="BB66" i="21" s="1"/>
  <c r="C66" i="21"/>
  <c r="B66" i="21"/>
  <c r="AZ65" i="21"/>
  <c r="AY65" i="21"/>
  <c r="AX65" i="21"/>
  <c r="AW65" i="21"/>
  <c r="AV65" i="21"/>
  <c r="AU65" i="21"/>
  <c r="AT65" i="21"/>
  <c r="AS65" i="21"/>
  <c r="AR65" i="21"/>
  <c r="AQ65" i="21"/>
  <c r="AP65" i="21"/>
  <c r="AO65" i="21"/>
  <c r="AN65" i="21"/>
  <c r="AM65" i="21"/>
  <c r="AL65" i="21"/>
  <c r="AK65" i="21"/>
  <c r="AJ65" i="21"/>
  <c r="AI65" i="21"/>
  <c r="AH65" i="21"/>
  <c r="AG65" i="21"/>
  <c r="AF65" i="21"/>
  <c r="AE65" i="21"/>
  <c r="AD65" i="21"/>
  <c r="AC65" i="21"/>
  <c r="AB65" i="21"/>
  <c r="AA65" i="21"/>
  <c r="Z65" i="21"/>
  <c r="Y65" i="21"/>
  <c r="X65" i="21"/>
  <c r="W65" i="21"/>
  <c r="V65" i="21"/>
  <c r="U65" i="21"/>
  <c r="T65" i="21"/>
  <c r="S65" i="21"/>
  <c r="R65" i="21"/>
  <c r="Q65" i="21"/>
  <c r="P65" i="21"/>
  <c r="O65" i="21"/>
  <c r="N65" i="21"/>
  <c r="M65" i="21"/>
  <c r="L65" i="21"/>
  <c r="K65" i="21"/>
  <c r="J65" i="21"/>
  <c r="I65" i="21"/>
  <c r="H65" i="21"/>
  <c r="G65" i="21"/>
  <c r="F65" i="21"/>
  <c r="E65" i="21"/>
  <c r="D65" i="21"/>
  <c r="C65" i="21"/>
  <c r="B65"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V64" i="21"/>
  <c r="U64" i="21"/>
  <c r="T64" i="21"/>
  <c r="S64" i="21"/>
  <c r="R64" i="21"/>
  <c r="Q64" i="21"/>
  <c r="P64" i="21"/>
  <c r="O64" i="21"/>
  <c r="N64" i="21"/>
  <c r="M64" i="21"/>
  <c r="L64" i="21"/>
  <c r="K64" i="21"/>
  <c r="J64" i="21"/>
  <c r="I64" i="21"/>
  <c r="H64" i="21"/>
  <c r="G64" i="21"/>
  <c r="F64" i="21"/>
  <c r="E64" i="21"/>
  <c r="D64" i="21"/>
  <c r="C64" i="21"/>
  <c r="B64" i="21"/>
  <c r="AZ63" i="21"/>
  <c r="AY63" i="21"/>
  <c r="AX63" i="21"/>
  <c r="AW63" i="21"/>
  <c r="AV63" i="21"/>
  <c r="AU63" i="21"/>
  <c r="AT63" i="21"/>
  <c r="AS63" i="21"/>
  <c r="AR63" i="21"/>
  <c r="AQ63" i="21"/>
  <c r="AP63" i="21"/>
  <c r="AO63" i="21"/>
  <c r="AN63" i="21"/>
  <c r="AM63" i="21"/>
  <c r="AL63" i="21"/>
  <c r="AK63" i="21"/>
  <c r="AJ63" i="21"/>
  <c r="AI63" i="21"/>
  <c r="AH63" i="21"/>
  <c r="AG63" i="21"/>
  <c r="AF63" i="21"/>
  <c r="AE63" i="21"/>
  <c r="AD63" i="21"/>
  <c r="AC63" i="21"/>
  <c r="AB63" i="21"/>
  <c r="AA63" i="21"/>
  <c r="Z63" i="21"/>
  <c r="Y63" i="21"/>
  <c r="X63" i="21"/>
  <c r="W63" i="21"/>
  <c r="V63" i="21"/>
  <c r="U63" i="21"/>
  <c r="T63" i="21"/>
  <c r="S63" i="21"/>
  <c r="R63" i="21"/>
  <c r="Q63" i="21"/>
  <c r="P63" i="21"/>
  <c r="O63" i="21"/>
  <c r="N63" i="21"/>
  <c r="M63" i="21"/>
  <c r="L63" i="21"/>
  <c r="K63" i="21"/>
  <c r="J63" i="21"/>
  <c r="I63" i="21"/>
  <c r="H63" i="21"/>
  <c r="G63" i="21"/>
  <c r="F63" i="21"/>
  <c r="E63" i="21"/>
  <c r="D63" i="21"/>
  <c r="C63" i="21"/>
  <c r="B63"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V62" i="21"/>
  <c r="U62" i="21"/>
  <c r="T62" i="21"/>
  <c r="S62" i="21"/>
  <c r="R62" i="21"/>
  <c r="Q62" i="21"/>
  <c r="P62" i="21"/>
  <c r="O62" i="21"/>
  <c r="N62" i="21"/>
  <c r="M62" i="21"/>
  <c r="L62" i="21"/>
  <c r="K62" i="21"/>
  <c r="J62" i="21"/>
  <c r="I62" i="21"/>
  <c r="H62" i="21"/>
  <c r="G62" i="21"/>
  <c r="F62" i="21"/>
  <c r="E62" i="21"/>
  <c r="D62" i="21"/>
  <c r="C62" i="21"/>
  <c r="B62" i="21"/>
  <c r="BE61" i="21"/>
  <c r="AZ61" i="21"/>
  <c r="AY61" i="21"/>
  <c r="AX61" i="21"/>
  <c r="AW61" i="21"/>
  <c r="AV61" i="21"/>
  <c r="AU61" i="21"/>
  <c r="AT61" i="21"/>
  <c r="AS61" i="21"/>
  <c r="AR61" i="21"/>
  <c r="AQ61" i="21"/>
  <c r="AP61" i="21"/>
  <c r="AO61" i="21"/>
  <c r="AN61" i="21"/>
  <c r="AM61" i="21"/>
  <c r="AL61" i="21"/>
  <c r="AK61" i="21"/>
  <c r="AJ61" i="21"/>
  <c r="AI61" i="21"/>
  <c r="AH61" i="21"/>
  <c r="AG61" i="21"/>
  <c r="AF61" i="21"/>
  <c r="AE61" i="21"/>
  <c r="AD61" i="21"/>
  <c r="AC61" i="21"/>
  <c r="AB61" i="21"/>
  <c r="AA61" i="21"/>
  <c r="Z61" i="21"/>
  <c r="Y61" i="21"/>
  <c r="X61" i="21"/>
  <c r="W61" i="21"/>
  <c r="V61" i="21"/>
  <c r="U61" i="21"/>
  <c r="T61" i="21"/>
  <c r="S61" i="21"/>
  <c r="R61" i="21"/>
  <c r="Q61" i="21"/>
  <c r="P61" i="21"/>
  <c r="O61" i="21"/>
  <c r="N61" i="21"/>
  <c r="M61" i="21"/>
  <c r="L61" i="21"/>
  <c r="K61" i="21"/>
  <c r="J61" i="21"/>
  <c r="I61" i="21"/>
  <c r="H61" i="21"/>
  <c r="G61" i="21"/>
  <c r="F61" i="21"/>
  <c r="BD61" i="21" s="1"/>
  <c r="E61" i="21"/>
  <c r="D61" i="21"/>
  <c r="C61" i="21"/>
  <c r="B61"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V60" i="21"/>
  <c r="U60" i="21"/>
  <c r="T60" i="21"/>
  <c r="S60" i="21"/>
  <c r="R60" i="21"/>
  <c r="Q60" i="21"/>
  <c r="P60" i="21"/>
  <c r="O60" i="21"/>
  <c r="N60" i="21"/>
  <c r="M60" i="21"/>
  <c r="L60" i="21"/>
  <c r="K60" i="21"/>
  <c r="J60" i="21"/>
  <c r="I60" i="21"/>
  <c r="H60" i="21"/>
  <c r="G60" i="21"/>
  <c r="F60" i="21"/>
  <c r="E60" i="21"/>
  <c r="D60" i="21"/>
  <c r="C60" i="21"/>
  <c r="B60" i="21"/>
  <c r="AZ59" i="21"/>
  <c r="AY59" i="21"/>
  <c r="AX59" i="21"/>
  <c r="AW59" i="21"/>
  <c r="AV59" i="21"/>
  <c r="AU59" i="21"/>
  <c r="AT59" i="21"/>
  <c r="AS59" i="21"/>
  <c r="AR59" i="21"/>
  <c r="AQ59" i="21"/>
  <c r="AP59" i="21"/>
  <c r="AO59" i="21"/>
  <c r="AN59" i="21"/>
  <c r="AM59" i="21"/>
  <c r="AL59" i="21"/>
  <c r="AK59" i="21"/>
  <c r="AJ59" i="21"/>
  <c r="AI59" i="21"/>
  <c r="AH59" i="21"/>
  <c r="AG59" i="21"/>
  <c r="AF59" i="21"/>
  <c r="AE59" i="21"/>
  <c r="AD59" i="21"/>
  <c r="AC59" i="21"/>
  <c r="AB59" i="21"/>
  <c r="AA59" i="21"/>
  <c r="Z59" i="21"/>
  <c r="Y59" i="21"/>
  <c r="X59" i="21"/>
  <c r="W59" i="21"/>
  <c r="V59" i="21"/>
  <c r="U59" i="21"/>
  <c r="T59" i="21"/>
  <c r="S59" i="21"/>
  <c r="R59" i="21"/>
  <c r="Q59" i="21"/>
  <c r="P59" i="21"/>
  <c r="O59" i="21"/>
  <c r="N59" i="21"/>
  <c r="M59" i="21"/>
  <c r="L59" i="21"/>
  <c r="K59" i="21"/>
  <c r="J59" i="21"/>
  <c r="I59" i="21"/>
  <c r="H59" i="21"/>
  <c r="G59" i="21"/>
  <c r="F59" i="21"/>
  <c r="E59" i="21"/>
  <c r="D59" i="21"/>
  <c r="C59" i="21"/>
  <c r="B59"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V58" i="21"/>
  <c r="U58" i="21"/>
  <c r="T58" i="21"/>
  <c r="S58" i="21"/>
  <c r="R58" i="21"/>
  <c r="Q58" i="21"/>
  <c r="P58" i="21"/>
  <c r="O58" i="21"/>
  <c r="N58" i="21"/>
  <c r="M58" i="21"/>
  <c r="L58" i="21"/>
  <c r="K58" i="21"/>
  <c r="J58" i="21"/>
  <c r="BE58" i="21" s="1"/>
  <c r="I58" i="21"/>
  <c r="H58" i="21"/>
  <c r="G58" i="21"/>
  <c r="F58" i="21"/>
  <c r="E58" i="21"/>
  <c r="D58" i="21"/>
  <c r="C58" i="21"/>
  <c r="B58" i="21"/>
  <c r="AZ57" i="21"/>
  <c r="AY57" i="21"/>
  <c r="AX57" i="21"/>
  <c r="AW57" i="21"/>
  <c r="AV57" i="21"/>
  <c r="AU57" i="21"/>
  <c r="AT57" i="21"/>
  <c r="AS57" i="21"/>
  <c r="AR57" i="21"/>
  <c r="AQ57" i="21"/>
  <c r="AP57" i="21"/>
  <c r="AO57" i="21"/>
  <c r="AN57" i="21"/>
  <c r="AM57" i="21"/>
  <c r="AL57" i="21"/>
  <c r="AK57" i="21"/>
  <c r="AJ57" i="21"/>
  <c r="AI57" i="21"/>
  <c r="AH57" i="21"/>
  <c r="AG57" i="21"/>
  <c r="AF57" i="21"/>
  <c r="AE57" i="21"/>
  <c r="AD57" i="21"/>
  <c r="AC57" i="21"/>
  <c r="AB57" i="21"/>
  <c r="AA57" i="21"/>
  <c r="Z57" i="21"/>
  <c r="Y57" i="21"/>
  <c r="X57" i="21"/>
  <c r="W57" i="21"/>
  <c r="V57" i="21"/>
  <c r="U57" i="21"/>
  <c r="T57" i="21"/>
  <c r="S57" i="21"/>
  <c r="R57" i="21"/>
  <c r="Q57" i="21"/>
  <c r="P57" i="21"/>
  <c r="O57" i="21"/>
  <c r="N57" i="21"/>
  <c r="M57" i="21"/>
  <c r="L57" i="21"/>
  <c r="K57" i="21"/>
  <c r="J57" i="21"/>
  <c r="I57" i="21"/>
  <c r="H57" i="21"/>
  <c r="G57" i="21"/>
  <c r="F57" i="21"/>
  <c r="E57" i="21"/>
  <c r="D57" i="21"/>
  <c r="C57" i="21"/>
  <c r="B57"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V56" i="21"/>
  <c r="U56" i="21"/>
  <c r="T56" i="21"/>
  <c r="S56" i="21"/>
  <c r="R56" i="21"/>
  <c r="Q56" i="21"/>
  <c r="P56" i="21"/>
  <c r="O56" i="21"/>
  <c r="N56" i="21"/>
  <c r="M56" i="21"/>
  <c r="L56" i="21"/>
  <c r="K56" i="21"/>
  <c r="J56" i="21"/>
  <c r="I56" i="21"/>
  <c r="H56" i="21"/>
  <c r="G56" i="21"/>
  <c r="F56" i="21"/>
  <c r="E56" i="21"/>
  <c r="D56" i="21"/>
  <c r="C56" i="21"/>
  <c r="B56" i="21"/>
  <c r="AZ55" i="21"/>
  <c r="AY55" i="21"/>
  <c r="AX55" i="21"/>
  <c r="AW55" i="21"/>
  <c r="AV55" i="21"/>
  <c r="AU55" i="21"/>
  <c r="AT55" i="21"/>
  <c r="AS55" i="21"/>
  <c r="AR55" i="21"/>
  <c r="AQ55" i="21"/>
  <c r="AP55" i="21"/>
  <c r="AO55" i="21"/>
  <c r="AN55" i="21"/>
  <c r="AM55" i="21"/>
  <c r="AL55" i="21"/>
  <c r="AK55" i="21"/>
  <c r="AJ55" i="21"/>
  <c r="AI55" i="21"/>
  <c r="AH55" i="21"/>
  <c r="AG55" i="21"/>
  <c r="AF55" i="21"/>
  <c r="AE55" i="21"/>
  <c r="AD55" i="21"/>
  <c r="AC55" i="21"/>
  <c r="AB55" i="21"/>
  <c r="AA55" i="21"/>
  <c r="Z55" i="21"/>
  <c r="Y55" i="21"/>
  <c r="X55" i="21"/>
  <c r="W55" i="21"/>
  <c r="V55" i="21"/>
  <c r="U55" i="21"/>
  <c r="T55" i="21"/>
  <c r="S55" i="21"/>
  <c r="R55" i="21"/>
  <c r="Q55" i="21"/>
  <c r="P55" i="21"/>
  <c r="O55" i="21"/>
  <c r="N55" i="21"/>
  <c r="M55" i="21"/>
  <c r="L55" i="21"/>
  <c r="K55" i="21"/>
  <c r="J55" i="21"/>
  <c r="I55" i="21"/>
  <c r="H55" i="21"/>
  <c r="G55" i="21"/>
  <c r="F55" i="21"/>
  <c r="E55" i="21"/>
  <c r="D55" i="21"/>
  <c r="C55" i="21"/>
  <c r="B55"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V54" i="21"/>
  <c r="U54" i="21"/>
  <c r="T54" i="21"/>
  <c r="S54" i="21"/>
  <c r="R54" i="21"/>
  <c r="Q54" i="21"/>
  <c r="P54" i="21"/>
  <c r="O54" i="21"/>
  <c r="N54" i="21"/>
  <c r="M54" i="21"/>
  <c r="L54" i="21"/>
  <c r="K54" i="21"/>
  <c r="J54" i="21"/>
  <c r="I54" i="21"/>
  <c r="H54" i="21"/>
  <c r="G54" i="21"/>
  <c r="F54" i="21"/>
  <c r="E54" i="21"/>
  <c r="D54" i="21"/>
  <c r="C54" i="21"/>
  <c r="B54" i="21"/>
  <c r="AZ53" i="21"/>
  <c r="AY53" i="21"/>
  <c r="AX53" i="21"/>
  <c r="AW53" i="21"/>
  <c r="AV53" i="21"/>
  <c r="AU53" i="21"/>
  <c r="AT53" i="21"/>
  <c r="AS53" i="21"/>
  <c r="AR53" i="21"/>
  <c r="AQ53" i="21"/>
  <c r="AP53" i="21"/>
  <c r="AO53" i="21"/>
  <c r="AN53" i="21"/>
  <c r="AM53" i="21"/>
  <c r="AL53" i="21"/>
  <c r="AK53" i="21"/>
  <c r="AJ53" i="21"/>
  <c r="AI53" i="21"/>
  <c r="AH53" i="21"/>
  <c r="AG53" i="21"/>
  <c r="AF53" i="21"/>
  <c r="AE53" i="21"/>
  <c r="AD53" i="21"/>
  <c r="AC53" i="21"/>
  <c r="AB53" i="21"/>
  <c r="AA53" i="21"/>
  <c r="Z53" i="21"/>
  <c r="Y53" i="21"/>
  <c r="X53" i="21"/>
  <c r="W53" i="21"/>
  <c r="V53" i="21"/>
  <c r="U53" i="21"/>
  <c r="T53" i="21"/>
  <c r="S53" i="21"/>
  <c r="R53" i="21"/>
  <c r="Q53" i="21"/>
  <c r="P53" i="21"/>
  <c r="O53" i="21"/>
  <c r="N53" i="21"/>
  <c r="M53" i="21"/>
  <c r="L53" i="21"/>
  <c r="K53" i="21"/>
  <c r="J53" i="21"/>
  <c r="BC53" i="21" s="1"/>
  <c r="I53" i="21"/>
  <c r="H53" i="21"/>
  <c r="G53" i="21"/>
  <c r="F53" i="21"/>
  <c r="E53" i="21"/>
  <c r="D53" i="21"/>
  <c r="BD53" i="21" s="1"/>
  <c r="C53" i="21"/>
  <c r="B53"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V52" i="21"/>
  <c r="U52" i="21"/>
  <c r="T52" i="21"/>
  <c r="S52" i="21"/>
  <c r="R52" i="21"/>
  <c r="Q52" i="21"/>
  <c r="P52" i="21"/>
  <c r="O52" i="21"/>
  <c r="N52" i="21"/>
  <c r="M52" i="21"/>
  <c r="L52" i="21"/>
  <c r="K52" i="21"/>
  <c r="J52" i="21"/>
  <c r="I52" i="21"/>
  <c r="H52" i="21"/>
  <c r="G52" i="21"/>
  <c r="F52" i="21"/>
  <c r="E52" i="21"/>
  <c r="D52" i="21"/>
  <c r="C52" i="21"/>
  <c r="B52" i="21"/>
  <c r="AZ51" i="21"/>
  <c r="AY51" i="21"/>
  <c r="AX51" i="21"/>
  <c r="AW51" i="21"/>
  <c r="AV51" i="21"/>
  <c r="AU51" i="21"/>
  <c r="AT51" i="21"/>
  <c r="AS51" i="21"/>
  <c r="AR51" i="21"/>
  <c r="AQ51" i="21"/>
  <c r="AP51" i="21"/>
  <c r="AO51" i="21"/>
  <c r="AN51" i="21"/>
  <c r="AM51" i="21"/>
  <c r="AL51" i="21"/>
  <c r="AK51" i="21"/>
  <c r="AJ51" i="21"/>
  <c r="AI51" i="21"/>
  <c r="AH51" i="21"/>
  <c r="AG51" i="21"/>
  <c r="AF51" i="21"/>
  <c r="AE51" i="21"/>
  <c r="AD51"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BA51" i="21" s="1"/>
  <c r="BB51" i="21" s="1"/>
  <c r="D51" i="21"/>
  <c r="C51" i="21"/>
  <c r="B51"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V50" i="21"/>
  <c r="U50" i="21"/>
  <c r="T50" i="21"/>
  <c r="S50" i="21"/>
  <c r="R50" i="21"/>
  <c r="Q50" i="21"/>
  <c r="P50" i="21"/>
  <c r="O50" i="21"/>
  <c r="N50" i="21"/>
  <c r="M50" i="21"/>
  <c r="L50" i="21"/>
  <c r="K50" i="21"/>
  <c r="J50" i="21"/>
  <c r="I50" i="21"/>
  <c r="H50" i="21"/>
  <c r="G50" i="21"/>
  <c r="F50" i="21"/>
  <c r="E50" i="21"/>
  <c r="D50" i="21"/>
  <c r="C50" i="21"/>
  <c r="B50" i="21"/>
  <c r="AZ49" i="21"/>
  <c r="AY49" i="21"/>
  <c r="AX49" i="21"/>
  <c r="AW49" i="21"/>
  <c r="AV49" i="21"/>
  <c r="AU49" i="21"/>
  <c r="AT49" i="21"/>
  <c r="AS49" i="21"/>
  <c r="AR49" i="21"/>
  <c r="AQ49" i="21"/>
  <c r="AP49" i="21"/>
  <c r="AO49" i="21"/>
  <c r="AN49" i="21"/>
  <c r="AM49" i="21"/>
  <c r="AL49" i="21"/>
  <c r="AK49" i="21"/>
  <c r="AJ49" i="21"/>
  <c r="AI49" i="21"/>
  <c r="AH49" i="21"/>
  <c r="AG49" i="21"/>
  <c r="AF49" i="21"/>
  <c r="AE49" i="21"/>
  <c r="AD49" i="21"/>
  <c r="AC49" i="21"/>
  <c r="AB49" i="21"/>
  <c r="AA49" i="21"/>
  <c r="Z49" i="21"/>
  <c r="Y49" i="21"/>
  <c r="X49" i="21"/>
  <c r="W49" i="21"/>
  <c r="V49" i="21"/>
  <c r="U49" i="21"/>
  <c r="T49" i="21"/>
  <c r="S49" i="21"/>
  <c r="R49" i="21"/>
  <c r="Q49" i="21"/>
  <c r="P49" i="21"/>
  <c r="O49" i="21"/>
  <c r="N49" i="21"/>
  <c r="M49" i="21"/>
  <c r="L49" i="21"/>
  <c r="K49" i="21"/>
  <c r="J49" i="21"/>
  <c r="I49" i="21"/>
  <c r="H49" i="21"/>
  <c r="G49" i="21"/>
  <c r="F49" i="21"/>
  <c r="E49" i="21"/>
  <c r="D49" i="21"/>
  <c r="C49" i="21"/>
  <c r="B49" i="21"/>
  <c r="BC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V48" i="21"/>
  <c r="U48" i="21"/>
  <c r="T48" i="21"/>
  <c r="S48" i="21"/>
  <c r="R48" i="21"/>
  <c r="Q48" i="21"/>
  <c r="P48" i="21"/>
  <c r="O48" i="21"/>
  <c r="N48" i="21"/>
  <c r="M48" i="21"/>
  <c r="L48" i="21"/>
  <c r="K48" i="21"/>
  <c r="J48" i="21"/>
  <c r="I48" i="21"/>
  <c r="H48" i="21"/>
  <c r="G48" i="21"/>
  <c r="F48" i="21"/>
  <c r="E48" i="21"/>
  <c r="D48" i="21"/>
  <c r="C48" i="21"/>
  <c r="B48" i="21"/>
  <c r="AZ47" i="21"/>
  <c r="AY47" i="21"/>
  <c r="AX47" i="21"/>
  <c r="AW47" i="21"/>
  <c r="AV47" i="21"/>
  <c r="AU47" i="21"/>
  <c r="AT47" i="21"/>
  <c r="AS47" i="21"/>
  <c r="AR47" i="21"/>
  <c r="AQ47" i="21"/>
  <c r="AP47" i="21"/>
  <c r="AO47" i="21"/>
  <c r="AN47" i="21"/>
  <c r="AM47" i="21"/>
  <c r="AL47" i="21"/>
  <c r="AK47" i="21"/>
  <c r="AJ47" i="21"/>
  <c r="AI47" i="21"/>
  <c r="AH47" i="21"/>
  <c r="AG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F47" i="21"/>
  <c r="E47" i="21"/>
  <c r="D47" i="21"/>
  <c r="C47" i="21"/>
  <c r="B47"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V46" i="21"/>
  <c r="U46" i="21"/>
  <c r="T46" i="21"/>
  <c r="S46" i="21"/>
  <c r="R46" i="21"/>
  <c r="Q46" i="21"/>
  <c r="P46" i="21"/>
  <c r="O46" i="21"/>
  <c r="N46" i="21"/>
  <c r="M46" i="21"/>
  <c r="L46" i="21"/>
  <c r="K46" i="21"/>
  <c r="J46" i="21"/>
  <c r="I46" i="21"/>
  <c r="H46" i="21"/>
  <c r="G46" i="21"/>
  <c r="F46" i="21"/>
  <c r="E46" i="21"/>
  <c r="D46" i="21"/>
  <c r="C46" i="21"/>
  <c r="B46" i="21"/>
  <c r="AZ45" i="21"/>
  <c r="AY45" i="21"/>
  <c r="AX45" i="21"/>
  <c r="AW45" i="21"/>
  <c r="AV45" i="21"/>
  <c r="AU45" i="21"/>
  <c r="AT45" i="21"/>
  <c r="AS45" i="21"/>
  <c r="AR45" i="21"/>
  <c r="AQ45" i="21"/>
  <c r="AP45" i="21"/>
  <c r="AO45" i="21"/>
  <c r="AN45" i="21"/>
  <c r="AM45" i="21"/>
  <c r="AL45" i="21"/>
  <c r="AK45" i="21"/>
  <c r="AJ45" i="21"/>
  <c r="AI45" i="21"/>
  <c r="AH45" i="21"/>
  <c r="AG45" i="21"/>
  <c r="AF45" i="21"/>
  <c r="AE45" i="21"/>
  <c r="AD45" i="21"/>
  <c r="AC45" i="21"/>
  <c r="AB45" i="21"/>
  <c r="AA45" i="21"/>
  <c r="Z45" i="21"/>
  <c r="Y45" i="21"/>
  <c r="X45" i="21"/>
  <c r="W45" i="21"/>
  <c r="V45" i="21"/>
  <c r="U45" i="21"/>
  <c r="T45" i="21"/>
  <c r="S45" i="21"/>
  <c r="R45" i="21"/>
  <c r="Q45" i="21"/>
  <c r="P45" i="21"/>
  <c r="O45" i="21"/>
  <c r="N45" i="21"/>
  <c r="M45" i="21"/>
  <c r="L45" i="21"/>
  <c r="K45" i="21"/>
  <c r="J45" i="21"/>
  <c r="I45" i="21"/>
  <c r="H45" i="21"/>
  <c r="G45" i="21"/>
  <c r="F45" i="21"/>
  <c r="E45" i="21"/>
  <c r="D45" i="21"/>
  <c r="C45" i="21"/>
  <c r="B45"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V44" i="21"/>
  <c r="U44" i="21"/>
  <c r="T44" i="21"/>
  <c r="S44" i="21"/>
  <c r="R44" i="21"/>
  <c r="Q44" i="21"/>
  <c r="P44" i="21"/>
  <c r="O44" i="21"/>
  <c r="N44" i="21"/>
  <c r="M44" i="21"/>
  <c r="L44" i="21"/>
  <c r="K44" i="21"/>
  <c r="J44" i="21"/>
  <c r="BD44" i="21" s="1"/>
  <c r="I44" i="21"/>
  <c r="H44" i="21"/>
  <c r="G44" i="21"/>
  <c r="F44" i="21"/>
  <c r="E44" i="21"/>
  <c r="D44" i="21"/>
  <c r="C44" i="21"/>
  <c r="B44" i="21"/>
  <c r="AZ43" i="21"/>
  <c r="AY43" i="21"/>
  <c r="AX43" i="21"/>
  <c r="AW43" i="21"/>
  <c r="AV43" i="21"/>
  <c r="AU43" i="21"/>
  <c r="AT43" i="21"/>
  <c r="AS43" i="21"/>
  <c r="AR43" i="21"/>
  <c r="AQ43" i="21"/>
  <c r="AP43" i="21"/>
  <c r="AO43" i="21"/>
  <c r="AN43" i="21"/>
  <c r="AM43" i="21"/>
  <c r="AL43" i="21"/>
  <c r="AK43" i="21"/>
  <c r="AJ43" i="21"/>
  <c r="AI43" i="21"/>
  <c r="AH43" i="21"/>
  <c r="AG43" i="21"/>
  <c r="AF43" i="21"/>
  <c r="AE43" i="21"/>
  <c r="AD43" i="21"/>
  <c r="AC43" i="21"/>
  <c r="AB43" i="21"/>
  <c r="AA43" i="21"/>
  <c r="Z43" i="21"/>
  <c r="Y43" i="21"/>
  <c r="X43" i="21"/>
  <c r="W43" i="21"/>
  <c r="V43" i="21"/>
  <c r="U43" i="21"/>
  <c r="T43" i="21"/>
  <c r="S43" i="21"/>
  <c r="R43" i="21"/>
  <c r="Q43" i="21"/>
  <c r="P43" i="21"/>
  <c r="O43" i="21"/>
  <c r="N43" i="21"/>
  <c r="M43" i="21"/>
  <c r="L43" i="21"/>
  <c r="K43" i="21"/>
  <c r="J43" i="21"/>
  <c r="I43" i="21"/>
  <c r="H43" i="21"/>
  <c r="G43" i="21"/>
  <c r="F43" i="21"/>
  <c r="E43" i="21"/>
  <c r="D43" i="21"/>
  <c r="C43" i="21"/>
  <c r="B43"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V42" i="21"/>
  <c r="U42" i="21"/>
  <c r="T42" i="21"/>
  <c r="S42" i="21"/>
  <c r="R42" i="21"/>
  <c r="Q42" i="21"/>
  <c r="P42" i="21"/>
  <c r="O42" i="21"/>
  <c r="N42" i="21"/>
  <c r="M42" i="21"/>
  <c r="L42" i="21"/>
  <c r="K42" i="21"/>
  <c r="J42" i="21"/>
  <c r="I42" i="21"/>
  <c r="H42" i="21"/>
  <c r="G42" i="21"/>
  <c r="F42" i="21"/>
  <c r="E42" i="21"/>
  <c r="D42" i="21"/>
  <c r="C42" i="21"/>
  <c r="B42" i="21"/>
  <c r="AZ41" i="21"/>
  <c r="AY41" i="21"/>
  <c r="AX41" i="21"/>
  <c r="AW41" i="21"/>
  <c r="AV41" i="21"/>
  <c r="AU41" i="21"/>
  <c r="AT41" i="21"/>
  <c r="AS41" i="21"/>
  <c r="AR41" i="21"/>
  <c r="AQ41" i="21"/>
  <c r="AP41" i="21"/>
  <c r="AO41" i="21"/>
  <c r="AN41" i="21"/>
  <c r="AM41" i="21"/>
  <c r="AL41" i="21"/>
  <c r="AK41" i="21"/>
  <c r="AJ41" i="21"/>
  <c r="AI41" i="21"/>
  <c r="AH41" i="21"/>
  <c r="AG41" i="21"/>
  <c r="AF41" i="21"/>
  <c r="AE41" i="21"/>
  <c r="AD41" i="21"/>
  <c r="AC41" i="21"/>
  <c r="AB41" i="21"/>
  <c r="AA41" i="21"/>
  <c r="Z41" i="21"/>
  <c r="Y41" i="21"/>
  <c r="X41" i="21"/>
  <c r="W41" i="21"/>
  <c r="V41" i="21"/>
  <c r="U41" i="21"/>
  <c r="T41" i="21"/>
  <c r="S41" i="21"/>
  <c r="R41" i="21"/>
  <c r="Q41" i="21"/>
  <c r="P41" i="21"/>
  <c r="O41" i="21"/>
  <c r="N41" i="21"/>
  <c r="M41" i="21"/>
  <c r="L41" i="21"/>
  <c r="K41" i="21"/>
  <c r="J41" i="21"/>
  <c r="I41" i="21"/>
  <c r="H41" i="21"/>
  <c r="G41" i="21"/>
  <c r="F41" i="21"/>
  <c r="E41" i="21"/>
  <c r="D41" i="21"/>
  <c r="BD41" i="21" s="1"/>
  <c r="C41" i="21"/>
  <c r="B41"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V40" i="21"/>
  <c r="U40" i="21"/>
  <c r="T40" i="21"/>
  <c r="S40" i="21"/>
  <c r="R40" i="21"/>
  <c r="Q40" i="21"/>
  <c r="P40" i="21"/>
  <c r="O40" i="21"/>
  <c r="N40" i="21"/>
  <c r="M40" i="21"/>
  <c r="L40" i="21"/>
  <c r="K40" i="21"/>
  <c r="J40" i="21"/>
  <c r="I40" i="21"/>
  <c r="H40" i="21"/>
  <c r="G40" i="21"/>
  <c r="F40" i="21"/>
  <c r="E40" i="21"/>
  <c r="D40" i="21"/>
  <c r="C40" i="21"/>
  <c r="B40" i="21"/>
  <c r="AZ39" i="21"/>
  <c r="AY39" i="21"/>
  <c r="AX39" i="21"/>
  <c r="AW39" i="21"/>
  <c r="AV39" i="21"/>
  <c r="AU39" i="21"/>
  <c r="AT39" i="21"/>
  <c r="AS39" i="21"/>
  <c r="AR39" i="21"/>
  <c r="AQ39" i="21"/>
  <c r="AP39" i="21"/>
  <c r="AO39" i="21"/>
  <c r="AN39" i="21"/>
  <c r="AM39" i="21"/>
  <c r="AL39" i="21"/>
  <c r="AK39" i="21"/>
  <c r="AJ39" i="21"/>
  <c r="AI39" i="21"/>
  <c r="AH39" i="21"/>
  <c r="AG39" i="21"/>
  <c r="AF39" i="21"/>
  <c r="AE39" i="21"/>
  <c r="AD39" i="21"/>
  <c r="AC39" i="21"/>
  <c r="AB39" i="21"/>
  <c r="AA39" i="21"/>
  <c r="Z39" i="21"/>
  <c r="Y39" i="21"/>
  <c r="X39" i="21"/>
  <c r="W39" i="21"/>
  <c r="V39" i="21"/>
  <c r="U39" i="21"/>
  <c r="T39" i="21"/>
  <c r="S39" i="21"/>
  <c r="R39" i="21"/>
  <c r="Q39" i="21"/>
  <c r="P39" i="21"/>
  <c r="O39" i="21"/>
  <c r="N39" i="21"/>
  <c r="M39" i="21"/>
  <c r="L39" i="21"/>
  <c r="K39" i="21"/>
  <c r="J39" i="21"/>
  <c r="I39" i="21"/>
  <c r="H39" i="21"/>
  <c r="G39" i="21"/>
  <c r="F39" i="21"/>
  <c r="E39" i="21"/>
  <c r="D39" i="21"/>
  <c r="C39" i="21"/>
  <c r="B39"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V38" i="21"/>
  <c r="U38" i="21"/>
  <c r="T38" i="21"/>
  <c r="S38" i="21"/>
  <c r="R38" i="21"/>
  <c r="Q38" i="21"/>
  <c r="P38" i="21"/>
  <c r="O38" i="21"/>
  <c r="N38" i="21"/>
  <c r="M38" i="21"/>
  <c r="L38" i="21"/>
  <c r="K38" i="21"/>
  <c r="J38" i="21"/>
  <c r="I38" i="21"/>
  <c r="H38" i="21"/>
  <c r="G38" i="21"/>
  <c r="F38" i="21"/>
  <c r="E38" i="21"/>
  <c r="D38" i="21"/>
  <c r="C38" i="21"/>
  <c r="B38" i="21"/>
  <c r="AZ37" i="21"/>
  <c r="AY37" i="21"/>
  <c r="AX37" i="21"/>
  <c r="AW37" i="21"/>
  <c r="AV37" i="21"/>
  <c r="AU37" i="21"/>
  <c r="AT37" i="21"/>
  <c r="AS37" i="21"/>
  <c r="AR37" i="21"/>
  <c r="AQ37" i="21"/>
  <c r="AP37" i="21"/>
  <c r="AO37" i="21"/>
  <c r="AN37" i="21"/>
  <c r="AM37" i="21"/>
  <c r="AL37" i="21"/>
  <c r="AK37" i="21"/>
  <c r="AJ37" i="21"/>
  <c r="AI37" i="21"/>
  <c r="AH37" i="21"/>
  <c r="AG37" i="21"/>
  <c r="AF37" i="21"/>
  <c r="AE37" i="21"/>
  <c r="AD37" i="21"/>
  <c r="AC37" i="21"/>
  <c r="AB37" i="21"/>
  <c r="AA37" i="21"/>
  <c r="Z37" i="21"/>
  <c r="Y37" i="21"/>
  <c r="X37" i="21"/>
  <c r="W37" i="21"/>
  <c r="V37" i="21"/>
  <c r="U37" i="21"/>
  <c r="T37" i="21"/>
  <c r="S37" i="21"/>
  <c r="R37" i="21"/>
  <c r="Q37" i="21"/>
  <c r="P37" i="21"/>
  <c r="O37" i="21"/>
  <c r="N37" i="21"/>
  <c r="M37" i="21"/>
  <c r="L37" i="21"/>
  <c r="K37" i="21"/>
  <c r="J37" i="21"/>
  <c r="I37" i="21"/>
  <c r="H37" i="21"/>
  <c r="G37" i="21"/>
  <c r="F37" i="21"/>
  <c r="E37" i="21"/>
  <c r="D37" i="21"/>
  <c r="C37" i="21"/>
  <c r="B37"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V36" i="21"/>
  <c r="U36" i="21"/>
  <c r="T36" i="21"/>
  <c r="S36" i="21"/>
  <c r="R36" i="21"/>
  <c r="Q36" i="21"/>
  <c r="P36" i="21"/>
  <c r="O36" i="21"/>
  <c r="N36" i="21"/>
  <c r="M36" i="21"/>
  <c r="L36" i="21"/>
  <c r="K36" i="21"/>
  <c r="J36" i="21"/>
  <c r="I36" i="21"/>
  <c r="H36" i="21"/>
  <c r="G36" i="21"/>
  <c r="F36" i="21"/>
  <c r="E36" i="21"/>
  <c r="D36" i="21"/>
  <c r="C36" i="21"/>
  <c r="B36" i="21"/>
  <c r="AZ35" i="21"/>
  <c r="AY35" i="21"/>
  <c r="AX35" i="21"/>
  <c r="AW35" i="21"/>
  <c r="AV35" i="21"/>
  <c r="AU35" i="21"/>
  <c r="AT35" i="21"/>
  <c r="AS35" i="21"/>
  <c r="AR35" i="21"/>
  <c r="AQ35" i="21"/>
  <c r="AP35" i="21"/>
  <c r="AO35" i="21"/>
  <c r="AN35" i="21"/>
  <c r="AM35" i="21"/>
  <c r="AL35" i="21"/>
  <c r="AK35" i="21"/>
  <c r="AJ35" i="21"/>
  <c r="AI35" i="21"/>
  <c r="AH35" i="21"/>
  <c r="AG35" i="21"/>
  <c r="AF35" i="21"/>
  <c r="AE35" i="21"/>
  <c r="AD35" i="21"/>
  <c r="AC35" i="21"/>
  <c r="AB35" i="21"/>
  <c r="AA35" i="21"/>
  <c r="Z35" i="21"/>
  <c r="Y35" i="21"/>
  <c r="X35" i="21"/>
  <c r="W35" i="21"/>
  <c r="V35" i="21"/>
  <c r="U35" i="21"/>
  <c r="T35" i="21"/>
  <c r="S35" i="21"/>
  <c r="R35" i="21"/>
  <c r="Q35" i="21"/>
  <c r="P35" i="21"/>
  <c r="O35" i="21"/>
  <c r="N35" i="21"/>
  <c r="M35" i="21"/>
  <c r="L35" i="21"/>
  <c r="K35" i="21"/>
  <c r="J35" i="21"/>
  <c r="I35" i="21"/>
  <c r="H35" i="21"/>
  <c r="G35" i="21"/>
  <c r="F35" i="21"/>
  <c r="E35" i="21"/>
  <c r="D35" i="21"/>
  <c r="C35" i="21"/>
  <c r="B35"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F34" i="21"/>
  <c r="E34" i="21"/>
  <c r="D34" i="21"/>
  <c r="C34" i="21"/>
  <c r="B34" i="21"/>
  <c r="AZ33" i="21"/>
  <c r="AY33" i="21"/>
  <c r="AX33" i="21"/>
  <c r="AW33" i="21"/>
  <c r="AV33" i="21"/>
  <c r="AU33" i="21"/>
  <c r="AT33" i="21"/>
  <c r="AS33" i="21"/>
  <c r="AR33" i="21"/>
  <c r="AQ33" i="21"/>
  <c r="AP33" i="21"/>
  <c r="AO33" i="21"/>
  <c r="AN33" i="21"/>
  <c r="AM33" i="21"/>
  <c r="AL33" i="21"/>
  <c r="AK33" i="21"/>
  <c r="AJ33" i="21"/>
  <c r="AI33" i="21"/>
  <c r="AH33" i="21"/>
  <c r="AG33" i="21"/>
  <c r="AF33" i="21"/>
  <c r="AE33" i="21"/>
  <c r="AD33" i="21"/>
  <c r="AC33" i="21"/>
  <c r="AB33" i="21"/>
  <c r="AA33" i="21"/>
  <c r="Z33" i="21"/>
  <c r="Y33" i="21"/>
  <c r="X33" i="21"/>
  <c r="W33" i="21"/>
  <c r="V33" i="21"/>
  <c r="U33" i="21"/>
  <c r="T33" i="21"/>
  <c r="S33" i="21"/>
  <c r="R33" i="21"/>
  <c r="Q33" i="21"/>
  <c r="P33" i="21"/>
  <c r="O33" i="21"/>
  <c r="N33" i="21"/>
  <c r="M33" i="21"/>
  <c r="L33" i="21"/>
  <c r="K33" i="21"/>
  <c r="J33" i="21"/>
  <c r="I33" i="21"/>
  <c r="H33" i="21"/>
  <c r="BA33" i="21" s="1"/>
  <c r="BB33" i="21" s="1"/>
  <c r="G33" i="21"/>
  <c r="F33" i="21"/>
  <c r="E33" i="21"/>
  <c r="D33" i="21"/>
  <c r="C33" i="21"/>
  <c r="B33"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V32" i="21"/>
  <c r="U32" i="21"/>
  <c r="T32" i="21"/>
  <c r="S32" i="21"/>
  <c r="R32" i="21"/>
  <c r="Q32" i="21"/>
  <c r="P32" i="21"/>
  <c r="O32" i="21"/>
  <c r="N32" i="21"/>
  <c r="M32" i="21"/>
  <c r="L32" i="21"/>
  <c r="K32" i="21"/>
  <c r="J32" i="21"/>
  <c r="I32" i="21"/>
  <c r="H32" i="21"/>
  <c r="G32" i="21"/>
  <c r="F32" i="21"/>
  <c r="E32" i="21"/>
  <c r="D32" i="21"/>
  <c r="C32" i="21"/>
  <c r="B32" i="21"/>
  <c r="AZ31" i="21"/>
  <c r="AY31" i="21"/>
  <c r="AX31" i="21"/>
  <c r="AW31" i="21"/>
  <c r="AV31" i="21"/>
  <c r="AU31" i="21"/>
  <c r="AT31" i="21"/>
  <c r="AS31" i="21"/>
  <c r="AR31" i="21"/>
  <c r="AQ31" i="21"/>
  <c r="AP31" i="21"/>
  <c r="AO31" i="21"/>
  <c r="AN31" i="21"/>
  <c r="AM31" i="21"/>
  <c r="AL31" i="21"/>
  <c r="AK31" i="21"/>
  <c r="AJ31" i="21"/>
  <c r="AI31" i="21"/>
  <c r="AH31" i="21"/>
  <c r="AG31" i="21"/>
  <c r="AF31" i="21"/>
  <c r="AE31" i="21"/>
  <c r="AD31" i="21"/>
  <c r="AC31" i="21"/>
  <c r="AB31" i="21"/>
  <c r="AA31" i="21"/>
  <c r="Z31" i="21"/>
  <c r="Y31" i="21"/>
  <c r="X31" i="21"/>
  <c r="W31" i="21"/>
  <c r="V31" i="21"/>
  <c r="U31" i="21"/>
  <c r="T31" i="21"/>
  <c r="S31" i="21"/>
  <c r="R31" i="21"/>
  <c r="Q31" i="21"/>
  <c r="P31" i="21"/>
  <c r="O31" i="21"/>
  <c r="N31" i="21"/>
  <c r="M31" i="21"/>
  <c r="L31" i="21"/>
  <c r="K31" i="21"/>
  <c r="J31" i="21"/>
  <c r="I31" i="21"/>
  <c r="H31" i="21"/>
  <c r="G31" i="21"/>
  <c r="F31" i="21"/>
  <c r="BD31" i="21" s="1"/>
  <c r="E31" i="21"/>
  <c r="D31" i="21"/>
  <c r="C31" i="21"/>
  <c r="B31"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V30" i="21"/>
  <c r="U30" i="21"/>
  <c r="T30" i="21"/>
  <c r="S30" i="21"/>
  <c r="R30" i="21"/>
  <c r="Q30" i="21"/>
  <c r="P30" i="21"/>
  <c r="BD30" i="21" s="1"/>
  <c r="O30" i="21"/>
  <c r="N30" i="21"/>
  <c r="M30" i="21"/>
  <c r="L30" i="21"/>
  <c r="K30" i="21"/>
  <c r="J30" i="21"/>
  <c r="I30" i="21"/>
  <c r="H30" i="21"/>
  <c r="G30" i="21"/>
  <c r="F30" i="21"/>
  <c r="E30" i="21"/>
  <c r="D30" i="21"/>
  <c r="C30" i="21"/>
  <c r="B30" i="21"/>
  <c r="AZ29" i="21"/>
  <c r="AY29" i="21"/>
  <c r="AX29" i="21"/>
  <c r="AW29" i="21"/>
  <c r="AV29" i="21"/>
  <c r="AU29" i="21"/>
  <c r="AT29" i="21"/>
  <c r="AS29" i="21"/>
  <c r="AR29" i="21"/>
  <c r="AQ29" i="21"/>
  <c r="AP29" i="21"/>
  <c r="AO29" i="21"/>
  <c r="AN29" i="21"/>
  <c r="AM29" i="21"/>
  <c r="AL29" i="21"/>
  <c r="AK29" i="21"/>
  <c r="AJ29" i="21"/>
  <c r="AI29" i="21"/>
  <c r="AH29" i="21"/>
  <c r="AG29" i="21"/>
  <c r="AF29" i="21"/>
  <c r="AE29" i="21"/>
  <c r="AD29" i="21"/>
  <c r="AC29" i="21"/>
  <c r="AB29" i="21"/>
  <c r="AA29" i="21"/>
  <c r="Z29" i="21"/>
  <c r="Y29" i="21"/>
  <c r="X29" i="21"/>
  <c r="W29" i="21"/>
  <c r="V29" i="21"/>
  <c r="U29" i="21"/>
  <c r="T29" i="21"/>
  <c r="S29" i="21"/>
  <c r="R29" i="21"/>
  <c r="Q29" i="21"/>
  <c r="P29" i="21"/>
  <c r="O29" i="21"/>
  <c r="N29" i="21"/>
  <c r="M29" i="21"/>
  <c r="L29" i="21"/>
  <c r="K29" i="21"/>
  <c r="J29" i="21"/>
  <c r="I29" i="21"/>
  <c r="H29" i="21"/>
  <c r="G29" i="21"/>
  <c r="F29" i="21"/>
  <c r="E29" i="21"/>
  <c r="D29" i="21"/>
  <c r="C29" i="21"/>
  <c r="B29"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V28" i="21"/>
  <c r="U28" i="21"/>
  <c r="T28" i="21"/>
  <c r="S28" i="21"/>
  <c r="R28" i="21"/>
  <c r="Q28" i="21"/>
  <c r="P28" i="21"/>
  <c r="O28" i="21"/>
  <c r="N28" i="21"/>
  <c r="M28" i="21"/>
  <c r="BE28" i="21" s="1"/>
  <c r="L28" i="21"/>
  <c r="K28" i="21"/>
  <c r="J28" i="21"/>
  <c r="I28" i="21"/>
  <c r="H28" i="21"/>
  <c r="G28" i="21"/>
  <c r="F28" i="21"/>
  <c r="E28" i="21"/>
  <c r="D28" i="21"/>
  <c r="C28" i="21"/>
  <c r="B28" i="21"/>
  <c r="AZ27" i="21"/>
  <c r="AY27" i="21"/>
  <c r="AX27" i="21"/>
  <c r="AW27" i="21"/>
  <c r="AV27" i="21"/>
  <c r="AU27" i="21"/>
  <c r="AT27" i="21"/>
  <c r="AS27" i="21"/>
  <c r="AR27" i="21"/>
  <c r="AQ27" i="21"/>
  <c r="AP27" i="21"/>
  <c r="AO27" i="21"/>
  <c r="AN27" i="21"/>
  <c r="AM27" i="21"/>
  <c r="AL27" i="21"/>
  <c r="AK27" i="21"/>
  <c r="AJ27" i="21"/>
  <c r="AI27" i="21"/>
  <c r="AH27" i="21"/>
  <c r="AG27" i="21"/>
  <c r="AF27" i="21"/>
  <c r="AE27" i="21"/>
  <c r="AD27" i="21"/>
  <c r="AC27" i="21"/>
  <c r="AB27" i="21"/>
  <c r="AA27" i="21"/>
  <c r="Z27" i="21"/>
  <c r="Y27" i="21"/>
  <c r="X27" i="21"/>
  <c r="W27" i="21"/>
  <c r="V27" i="21"/>
  <c r="U27" i="21"/>
  <c r="T27" i="21"/>
  <c r="S27" i="21"/>
  <c r="R27" i="21"/>
  <c r="Q27" i="21"/>
  <c r="P27" i="21"/>
  <c r="O27" i="21"/>
  <c r="N27" i="21"/>
  <c r="M27" i="21"/>
  <c r="L27" i="21"/>
  <c r="K27" i="21"/>
  <c r="J27" i="21"/>
  <c r="I27" i="21"/>
  <c r="H27" i="21"/>
  <c r="G27" i="21"/>
  <c r="F27" i="21"/>
  <c r="E27" i="21"/>
  <c r="D27" i="21"/>
  <c r="C27" i="21"/>
  <c r="B27"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V26" i="21"/>
  <c r="U26" i="21"/>
  <c r="T26" i="21"/>
  <c r="S26" i="21"/>
  <c r="R26" i="21"/>
  <c r="Q26" i="21"/>
  <c r="P26" i="21"/>
  <c r="O26" i="21"/>
  <c r="N26" i="21"/>
  <c r="M26" i="21"/>
  <c r="L26" i="21"/>
  <c r="K26" i="21"/>
  <c r="J26" i="21"/>
  <c r="I26" i="21"/>
  <c r="H26" i="21"/>
  <c r="G26" i="21"/>
  <c r="F26" i="21"/>
  <c r="E26" i="21"/>
  <c r="D26" i="21"/>
  <c r="C26" i="21"/>
  <c r="B26" i="21"/>
  <c r="AZ25" i="21"/>
  <c r="AY25" i="21"/>
  <c r="AX25" i="21"/>
  <c r="AW25" i="21"/>
  <c r="AV25" i="21"/>
  <c r="AU25" i="21"/>
  <c r="AT25" i="21"/>
  <c r="AS25" i="21"/>
  <c r="AR25" i="21"/>
  <c r="AQ25" i="21"/>
  <c r="AP25" i="21"/>
  <c r="AO25" i="21"/>
  <c r="AN25" i="21"/>
  <c r="AM25" i="21"/>
  <c r="AL25" i="21"/>
  <c r="AK25" i="21"/>
  <c r="AJ25" i="21"/>
  <c r="AI25" i="2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B25"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V24" i="21"/>
  <c r="U24" i="21"/>
  <c r="T24" i="21"/>
  <c r="S24" i="21"/>
  <c r="R24" i="21"/>
  <c r="Q24" i="21"/>
  <c r="P24" i="21"/>
  <c r="O24" i="21"/>
  <c r="N24" i="21"/>
  <c r="M24" i="21"/>
  <c r="L24" i="21"/>
  <c r="K24" i="21"/>
  <c r="J24" i="21"/>
  <c r="I24" i="21"/>
  <c r="H24" i="21"/>
  <c r="G24" i="21"/>
  <c r="F24" i="21"/>
  <c r="E24" i="21"/>
  <c r="D24" i="21"/>
  <c r="C24" i="21"/>
  <c r="B24" i="21"/>
  <c r="AZ23" i="21"/>
  <c r="AY23" i="21"/>
  <c r="AX23" i="21"/>
  <c r="AW23" i="21"/>
  <c r="AV23" i="21"/>
  <c r="AU23" i="21"/>
  <c r="AT23" i="21"/>
  <c r="AS23" i="21"/>
  <c r="AR23" i="21"/>
  <c r="AQ23" i="21"/>
  <c r="AP23" i="21"/>
  <c r="AO23" i="21"/>
  <c r="AN23" i="21"/>
  <c r="AM23" i="21"/>
  <c r="AL23" i="21"/>
  <c r="AK23" i="21"/>
  <c r="AJ23" i="21"/>
  <c r="AI23"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B23"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V22" i="21"/>
  <c r="U22" i="21"/>
  <c r="T22" i="21"/>
  <c r="S22" i="21"/>
  <c r="R22" i="21"/>
  <c r="Q22" i="21"/>
  <c r="P22" i="21"/>
  <c r="O22" i="21"/>
  <c r="N22" i="21"/>
  <c r="M22" i="21"/>
  <c r="L22" i="21"/>
  <c r="K22" i="21"/>
  <c r="J22" i="21"/>
  <c r="I22" i="21"/>
  <c r="H22" i="21"/>
  <c r="G22" i="21"/>
  <c r="F22" i="21"/>
  <c r="E22" i="21"/>
  <c r="D22" i="21"/>
  <c r="C22" i="21"/>
  <c r="B22" i="21"/>
  <c r="AZ21" i="21"/>
  <c r="AY21" i="21"/>
  <c r="AX21" i="21"/>
  <c r="AW21" i="21"/>
  <c r="AV21" i="21"/>
  <c r="AU21" i="21"/>
  <c r="AT21" i="21"/>
  <c r="AS21" i="21"/>
  <c r="AR21" i="21"/>
  <c r="AQ21" i="21"/>
  <c r="AP21" i="21"/>
  <c r="AO21" i="21"/>
  <c r="AN21" i="21"/>
  <c r="AM21" i="21"/>
  <c r="AL21" i="21"/>
  <c r="AK21" i="21"/>
  <c r="AJ21" i="21"/>
  <c r="AI21" i="21"/>
  <c r="AH21" i="21"/>
  <c r="AG21" i="21"/>
  <c r="AF21" i="21"/>
  <c r="AE21" i="21"/>
  <c r="AD21" i="21"/>
  <c r="AC21" i="21"/>
  <c r="AB21" i="21"/>
  <c r="AA21" i="21"/>
  <c r="Z21" i="21"/>
  <c r="Y21" i="21"/>
  <c r="X21" i="21"/>
  <c r="W21" i="21"/>
  <c r="V21" i="21"/>
  <c r="U21" i="21"/>
  <c r="T21" i="21"/>
  <c r="S21" i="21"/>
  <c r="R21" i="21"/>
  <c r="Q21" i="21"/>
  <c r="P21" i="21"/>
  <c r="O21" i="21"/>
  <c r="N21" i="21"/>
  <c r="M21" i="21"/>
  <c r="L21" i="21"/>
  <c r="K21" i="21"/>
  <c r="J21" i="21"/>
  <c r="I21" i="21"/>
  <c r="H21" i="21"/>
  <c r="G21" i="21"/>
  <c r="F21" i="21"/>
  <c r="E21" i="21"/>
  <c r="D21" i="21"/>
  <c r="C21" i="21"/>
  <c r="B21"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V20" i="21"/>
  <c r="U20" i="21"/>
  <c r="T20" i="21"/>
  <c r="S20" i="21"/>
  <c r="R20" i="21"/>
  <c r="Q20" i="21"/>
  <c r="P20" i="21"/>
  <c r="O20" i="21"/>
  <c r="N20" i="21"/>
  <c r="M20" i="21"/>
  <c r="L20" i="21"/>
  <c r="K20" i="21"/>
  <c r="J20" i="21"/>
  <c r="I20" i="21"/>
  <c r="H20" i="21"/>
  <c r="G20" i="21"/>
  <c r="F20" i="21"/>
  <c r="E20" i="21"/>
  <c r="D20" i="21"/>
  <c r="C20" i="21"/>
  <c r="B20" i="21"/>
  <c r="AZ19" i="21"/>
  <c r="AY19" i="21"/>
  <c r="AX19" i="21"/>
  <c r="AW19" i="21"/>
  <c r="AV19" i="21"/>
  <c r="AU19" i="21"/>
  <c r="AT19" i="21"/>
  <c r="AS19" i="21"/>
  <c r="AR19" i="21"/>
  <c r="AQ19" i="21"/>
  <c r="AP19" i="21"/>
  <c r="AO19" i="21"/>
  <c r="AN19" i="21"/>
  <c r="AM19" i="21"/>
  <c r="AL19" i="21"/>
  <c r="AK19" i="21"/>
  <c r="AJ19" i="21"/>
  <c r="AI19" i="21"/>
  <c r="AH19" i="21"/>
  <c r="AG19" i="21"/>
  <c r="AF19" i="21"/>
  <c r="AE19" i="21"/>
  <c r="AD19" i="21"/>
  <c r="AC19" i="21"/>
  <c r="AB19" i="21"/>
  <c r="AA19" i="21"/>
  <c r="Z19" i="21"/>
  <c r="Y19" i="21"/>
  <c r="X19" i="21"/>
  <c r="W19" i="21"/>
  <c r="V19" i="21"/>
  <c r="U19" i="21"/>
  <c r="T19" i="21"/>
  <c r="S19" i="21"/>
  <c r="R19" i="21"/>
  <c r="Q19" i="21"/>
  <c r="P19" i="21"/>
  <c r="O19" i="21"/>
  <c r="N19" i="21"/>
  <c r="M19" i="21"/>
  <c r="L19" i="21"/>
  <c r="K19" i="21"/>
  <c r="J19" i="21"/>
  <c r="I19" i="21"/>
  <c r="H19" i="21"/>
  <c r="G19" i="21"/>
  <c r="F19" i="21"/>
  <c r="E19" i="21"/>
  <c r="D19" i="21"/>
  <c r="C19" i="21"/>
  <c r="B19"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V18" i="21"/>
  <c r="U18" i="21"/>
  <c r="T18" i="21"/>
  <c r="S18" i="21"/>
  <c r="R18" i="21"/>
  <c r="Q18" i="21"/>
  <c r="P18" i="21"/>
  <c r="O18" i="21"/>
  <c r="N18" i="21"/>
  <c r="M18" i="21"/>
  <c r="L18" i="21"/>
  <c r="BE18" i="21" s="1"/>
  <c r="K18" i="21"/>
  <c r="J18" i="21"/>
  <c r="I18" i="21"/>
  <c r="H18" i="21"/>
  <c r="BD18" i="21" s="1"/>
  <c r="G18" i="21"/>
  <c r="F18" i="21"/>
  <c r="E18" i="21"/>
  <c r="D18" i="21"/>
  <c r="C18" i="21"/>
  <c r="B18" i="21"/>
  <c r="AZ17" i="21"/>
  <c r="AY17" i="21"/>
  <c r="AX17" i="21"/>
  <c r="AW17" i="21"/>
  <c r="AV17" i="21"/>
  <c r="AU17" i="21"/>
  <c r="AT17" i="21"/>
  <c r="AS17" i="21"/>
  <c r="AR17" i="21"/>
  <c r="AQ17" i="21"/>
  <c r="AP17" i="21"/>
  <c r="AO17" i="21"/>
  <c r="AN17" i="21"/>
  <c r="AM17" i="21"/>
  <c r="AL17" i="21"/>
  <c r="AK17" i="21"/>
  <c r="AJ17" i="21"/>
  <c r="AI17" i="21"/>
  <c r="AH17" i="21"/>
  <c r="AG17" i="21"/>
  <c r="AF17" i="21"/>
  <c r="AE17" i="21"/>
  <c r="AD17" i="21"/>
  <c r="AC17" i="21"/>
  <c r="AB17" i="21"/>
  <c r="AA17" i="21"/>
  <c r="Z17" i="21"/>
  <c r="Y17" i="21"/>
  <c r="X17" i="21"/>
  <c r="W17" i="21"/>
  <c r="V17" i="21"/>
  <c r="U17" i="21"/>
  <c r="T17" i="21"/>
  <c r="S17" i="21"/>
  <c r="R17" i="21"/>
  <c r="Q17" i="21"/>
  <c r="P17" i="21"/>
  <c r="O17" i="21"/>
  <c r="N17" i="21"/>
  <c r="M17" i="21"/>
  <c r="L17" i="21"/>
  <c r="K17" i="21"/>
  <c r="J17" i="21"/>
  <c r="I17" i="21"/>
  <c r="H17" i="21"/>
  <c r="BA17" i="21" s="1"/>
  <c r="BB17" i="21" s="1"/>
  <c r="G17" i="21"/>
  <c r="F17" i="21"/>
  <c r="E17" i="21"/>
  <c r="D17" i="21"/>
  <c r="C17" i="21"/>
  <c r="B17" i="21"/>
  <c r="BD16" i="2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V16" i="21"/>
  <c r="U16" i="21"/>
  <c r="T16" i="21"/>
  <c r="S16" i="21"/>
  <c r="R16" i="21"/>
  <c r="Q16" i="21"/>
  <c r="P16" i="21"/>
  <c r="O16" i="21"/>
  <c r="N16" i="21"/>
  <c r="M16" i="21"/>
  <c r="L16" i="21"/>
  <c r="K16" i="21"/>
  <c r="J16" i="21"/>
  <c r="I16" i="21"/>
  <c r="H16" i="21"/>
  <c r="G16" i="21"/>
  <c r="F16" i="21"/>
  <c r="E16" i="21"/>
  <c r="D16" i="21"/>
  <c r="C16" i="21"/>
  <c r="B16" i="21"/>
  <c r="AZ15" i="21"/>
  <c r="AY15" i="21"/>
  <c r="AX15" i="21"/>
  <c r="AW15" i="21"/>
  <c r="AV15" i="21"/>
  <c r="AU15" i="21"/>
  <c r="AT15" i="21"/>
  <c r="AS15" i="21"/>
  <c r="AR15" i="21"/>
  <c r="AQ15" i="21"/>
  <c r="AP15" i="21"/>
  <c r="AO15" i="21"/>
  <c r="AN15" i="21"/>
  <c r="AM15" i="21"/>
  <c r="AL15" i="21"/>
  <c r="AK15" i="21"/>
  <c r="AJ15" i="21"/>
  <c r="AI15" i="21"/>
  <c r="AH15" i="21"/>
  <c r="AG15" i="21"/>
  <c r="AF15" i="21"/>
  <c r="AE15" i="21"/>
  <c r="AD15" i="21"/>
  <c r="AC15" i="21"/>
  <c r="AB15" i="21"/>
  <c r="AA15" i="21"/>
  <c r="Z15" i="21"/>
  <c r="Y15" i="21"/>
  <c r="X15" i="21"/>
  <c r="W15" i="21"/>
  <c r="V15" i="21"/>
  <c r="U15" i="21"/>
  <c r="T15" i="21"/>
  <c r="S15" i="21"/>
  <c r="R15" i="21"/>
  <c r="Q15" i="21"/>
  <c r="P15" i="21"/>
  <c r="O15" i="21"/>
  <c r="N15" i="21"/>
  <c r="M15" i="21"/>
  <c r="L15" i="21"/>
  <c r="K15" i="21"/>
  <c r="J15" i="21"/>
  <c r="I15" i="21"/>
  <c r="H15" i="21"/>
  <c r="G15" i="21"/>
  <c r="F15" i="21"/>
  <c r="E15" i="21"/>
  <c r="D15" i="21"/>
  <c r="BA15" i="21" s="1"/>
  <c r="BB15" i="21" s="1"/>
  <c r="C15" i="21"/>
  <c r="B15" i="21"/>
  <c r="AZ14" i="21"/>
  <c r="AY14" i="21"/>
  <c r="AX14" i="21"/>
  <c r="AW14" i="21"/>
  <c r="AV14" i="21"/>
  <c r="AU14" i="21"/>
  <c r="AT14" i="21"/>
  <c r="AS14" i="21"/>
  <c r="AR14" i="21"/>
  <c r="AQ14" i="21"/>
  <c r="AP14" i="21"/>
  <c r="AO14" i="21"/>
  <c r="AN14" i="21"/>
  <c r="AM14" i="21"/>
  <c r="AL14" i="21"/>
  <c r="AK14" i="21"/>
  <c r="AJ14" i="21"/>
  <c r="AI14" i="21"/>
  <c r="AH14" i="21"/>
  <c r="AG14" i="21"/>
  <c r="AF14" i="21"/>
  <c r="AE14" i="21"/>
  <c r="AD14" i="21"/>
  <c r="AC14" i="21"/>
  <c r="AB14" i="21"/>
  <c r="AA14" i="21"/>
  <c r="Z14" i="21"/>
  <c r="Y14" i="21"/>
  <c r="X14" i="21"/>
  <c r="W14" i="21"/>
  <c r="V14" i="21"/>
  <c r="U14" i="21"/>
  <c r="T14" i="21"/>
  <c r="S14" i="21"/>
  <c r="R14" i="21"/>
  <c r="Q14" i="21"/>
  <c r="P14" i="21"/>
  <c r="O14" i="21"/>
  <c r="N14" i="21"/>
  <c r="M14" i="21"/>
  <c r="L14" i="21"/>
  <c r="K14" i="21"/>
  <c r="J14" i="21"/>
  <c r="I14" i="21"/>
  <c r="H14" i="21"/>
  <c r="G14" i="21"/>
  <c r="F14" i="21"/>
  <c r="E14" i="21"/>
  <c r="D14" i="21"/>
  <c r="C14" i="21"/>
  <c r="B14" i="21"/>
  <c r="AZ13" i="21"/>
  <c r="AY13" i="21"/>
  <c r="AX13" i="21"/>
  <c r="AW13" i="21"/>
  <c r="AV13" i="21"/>
  <c r="AU13" i="21"/>
  <c r="AT13" i="21"/>
  <c r="AS13" i="21"/>
  <c r="AR13" i="21"/>
  <c r="AQ13" i="21"/>
  <c r="AP13" i="21"/>
  <c r="AO13" i="21"/>
  <c r="AN13" i="21"/>
  <c r="AM13" i="21"/>
  <c r="AL13" i="21"/>
  <c r="AK13" i="21"/>
  <c r="AJ13" i="21"/>
  <c r="AI13" i="21"/>
  <c r="AH13" i="21"/>
  <c r="AG13" i="21"/>
  <c r="AF13" i="21"/>
  <c r="AE13" i="21"/>
  <c r="AD13" i="21"/>
  <c r="AC13" i="21"/>
  <c r="AB13" i="21"/>
  <c r="AA13" i="21"/>
  <c r="Z13" i="21"/>
  <c r="Y13" i="21"/>
  <c r="X13" i="21"/>
  <c r="W13" i="21"/>
  <c r="V13" i="21"/>
  <c r="U13" i="21"/>
  <c r="T13" i="21"/>
  <c r="S13" i="21"/>
  <c r="R13" i="21"/>
  <c r="Q13" i="21"/>
  <c r="P13" i="21"/>
  <c r="O13" i="21"/>
  <c r="N13" i="21"/>
  <c r="M13" i="21"/>
  <c r="L13" i="21"/>
  <c r="K13" i="21"/>
  <c r="J13" i="21"/>
  <c r="I13" i="21"/>
  <c r="H13" i="21"/>
  <c r="G13" i="21"/>
  <c r="F13" i="21"/>
  <c r="E13" i="21"/>
  <c r="D13" i="21"/>
  <c r="C13" i="21"/>
  <c r="B13" i="21"/>
  <c r="AZ12" i="21"/>
  <c r="AY12" i="21"/>
  <c r="AX12" i="21"/>
  <c r="AW12" i="21"/>
  <c r="AV12" i="21"/>
  <c r="AU12" i="21"/>
  <c r="AT12" i="21"/>
  <c r="AS12" i="21"/>
  <c r="AR12" i="21"/>
  <c r="AQ12" i="21"/>
  <c r="AP12" i="21"/>
  <c r="AO12" i="21"/>
  <c r="AN12" i="21"/>
  <c r="AM12" i="21"/>
  <c r="AL12" i="21"/>
  <c r="AK12" i="21"/>
  <c r="AJ12" i="21"/>
  <c r="AI12" i="21"/>
  <c r="AH12" i="21"/>
  <c r="AG12" i="21"/>
  <c r="AF12" i="21"/>
  <c r="AE12" i="21"/>
  <c r="AD12" i="21"/>
  <c r="AC12" i="21"/>
  <c r="AB12" i="21"/>
  <c r="AA12" i="21"/>
  <c r="Z12" i="21"/>
  <c r="Y12" i="21"/>
  <c r="X12" i="21"/>
  <c r="W12" i="21"/>
  <c r="V12" i="21"/>
  <c r="U12" i="21"/>
  <c r="T12" i="21"/>
  <c r="S12" i="21"/>
  <c r="R12" i="21"/>
  <c r="Q12" i="21"/>
  <c r="P12" i="21"/>
  <c r="O12" i="21"/>
  <c r="N12" i="21"/>
  <c r="M12" i="21"/>
  <c r="L12" i="21"/>
  <c r="K12" i="21"/>
  <c r="J12" i="21"/>
  <c r="I12" i="21"/>
  <c r="H12" i="21"/>
  <c r="G12" i="21"/>
  <c r="F12" i="21"/>
  <c r="E12" i="21"/>
  <c r="D12" i="21"/>
  <c r="C12" i="21"/>
  <c r="B12" i="21"/>
  <c r="AZ11" i="21"/>
  <c r="AY11" i="21"/>
  <c r="AX11" i="21"/>
  <c r="AW11" i="21"/>
  <c r="AV11" i="21"/>
  <c r="AU11" i="21"/>
  <c r="AT11" i="21"/>
  <c r="AS11" i="21"/>
  <c r="AR11" i="21"/>
  <c r="AQ11" i="21"/>
  <c r="AP11" i="21"/>
  <c r="AO11" i="21"/>
  <c r="AN11" i="21"/>
  <c r="AM11" i="21"/>
  <c r="AL11" i="21"/>
  <c r="AK11" i="21"/>
  <c r="AJ11" i="21"/>
  <c r="AI11" i="21"/>
  <c r="AH11" i="21"/>
  <c r="AG11" i="21"/>
  <c r="AF11" i="21"/>
  <c r="AE11" i="21"/>
  <c r="AD11" i="21"/>
  <c r="AC11" i="21"/>
  <c r="AB11" i="21"/>
  <c r="AA11" i="21"/>
  <c r="Z11" i="21"/>
  <c r="Y11" i="21"/>
  <c r="X11" i="21"/>
  <c r="W11" i="21"/>
  <c r="V11" i="21"/>
  <c r="U11" i="21"/>
  <c r="T11" i="21"/>
  <c r="S11" i="21"/>
  <c r="R11" i="21"/>
  <c r="Q11" i="21"/>
  <c r="P11" i="21"/>
  <c r="O11" i="21"/>
  <c r="N11" i="21"/>
  <c r="M11" i="21"/>
  <c r="L11" i="21"/>
  <c r="K11" i="21"/>
  <c r="J11" i="21"/>
  <c r="I11" i="21"/>
  <c r="H11" i="21"/>
  <c r="G11" i="21"/>
  <c r="BE11" i="21" s="1"/>
  <c r="F11" i="21"/>
  <c r="E11" i="21"/>
  <c r="D11" i="21"/>
  <c r="C11" i="21"/>
  <c r="B11" i="21"/>
  <c r="AZ10" i="21"/>
  <c r="AY10" i="21"/>
  <c r="AX10" i="21"/>
  <c r="AW10" i="21"/>
  <c r="AV10" i="21"/>
  <c r="AU10" i="21"/>
  <c r="AT10" i="21"/>
  <c r="AS10" i="21"/>
  <c r="AR10" i="21"/>
  <c r="AQ10" i="21"/>
  <c r="AP10" i="21"/>
  <c r="AO10" i="21"/>
  <c r="AN10" i="21"/>
  <c r="AM10" i="21"/>
  <c r="AL10" i="21"/>
  <c r="AK10" i="21"/>
  <c r="AJ10" i="21"/>
  <c r="AI10" i="21"/>
  <c r="AH10" i="21"/>
  <c r="AG10" i="21"/>
  <c r="AF10" i="21"/>
  <c r="AE10" i="21"/>
  <c r="AD10" i="21"/>
  <c r="AC10" i="21"/>
  <c r="AB10" i="21"/>
  <c r="AA10" i="21"/>
  <c r="Z10" i="21"/>
  <c r="Y10" i="21"/>
  <c r="X10" i="21"/>
  <c r="W10" i="21"/>
  <c r="V10" i="21"/>
  <c r="U10" i="21"/>
  <c r="T10" i="21"/>
  <c r="S10" i="21"/>
  <c r="R10" i="21"/>
  <c r="Q10" i="21"/>
  <c r="P10" i="21"/>
  <c r="O10" i="21"/>
  <c r="BE10" i="21" s="1"/>
  <c r="N10" i="21"/>
  <c r="M10" i="21"/>
  <c r="L10" i="21"/>
  <c r="K10" i="21"/>
  <c r="J10" i="21"/>
  <c r="I10" i="21"/>
  <c r="H10" i="21"/>
  <c r="G10" i="21"/>
  <c r="F10" i="21"/>
  <c r="E10" i="21"/>
  <c r="D10" i="21"/>
  <c r="C10" i="21"/>
  <c r="B10" i="21"/>
  <c r="AZ9" i="21"/>
  <c r="AY9" i="21"/>
  <c r="AX9" i="21"/>
  <c r="AW9" i="21"/>
  <c r="AV9" i="21"/>
  <c r="AU9" i="21"/>
  <c r="AT9" i="21"/>
  <c r="AS9" i="21"/>
  <c r="AR9" i="21"/>
  <c r="AQ9" i="21"/>
  <c r="AP9" i="21"/>
  <c r="AO9" i="21"/>
  <c r="AN9" i="21"/>
  <c r="AM9" i="21"/>
  <c r="AL9" i="21"/>
  <c r="AK9" i="21"/>
  <c r="AJ9" i="21"/>
  <c r="AI9" i="21"/>
  <c r="AH9" i="21"/>
  <c r="AG9" i="21"/>
  <c r="AF9" i="21"/>
  <c r="AE9" i="21"/>
  <c r="AD9" i="21"/>
  <c r="AC9" i="21"/>
  <c r="AB9" i="21"/>
  <c r="AA9" i="21"/>
  <c r="Z9" i="21"/>
  <c r="Y9" i="21"/>
  <c r="X9" i="21"/>
  <c r="W9" i="21"/>
  <c r="V9" i="21"/>
  <c r="U9" i="21"/>
  <c r="T9" i="21"/>
  <c r="S9" i="21"/>
  <c r="R9" i="21"/>
  <c r="Q9" i="21"/>
  <c r="P9" i="21"/>
  <c r="O9" i="21"/>
  <c r="N9" i="21"/>
  <c r="M9" i="21"/>
  <c r="L9" i="21"/>
  <c r="K9" i="21"/>
  <c r="J9" i="21"/>
  <c r="I9" i="21"/>
  <c r="H9" i="21"/>
  <c r="G9" i="21"/>
  <c r="F9" i="21"/>
  <c r="E9" i="21"/>
  <c r="D9" i="21"/>
  <c r="C9" i="21"/>
  <c r="B9" i="21"/>
  <c r="AZ8" i="21"/>
  <c r="AY8" i="21"/>
  <c r="AX8" i="21"/>
  <c r="AW8" i="21"/>
  <c r="AV8" i="21"/>
  <c r="AU8" i="21"/>
  <c r="AT8" i="21"/>
  <c r="AS8" i="21"/>
  <c r="AR8" i="21"/>
  <c r="AQ8" i="21"/>
  <c r="AP8" i="21"/>
  <c r="AO8" i="21"/>
  <c r="AN8" i="21"/>
  <c r="AM8" i="21"/>
  <c r="AL8" i="21"/>
  <c r="AK8" i="21"/>
  <c r="AJ8" i="21"/>
  <c r="AI8" i="21"/>
  <c r="AH8" i="21"/>
  <c r="AG8" i="21"/>
  <c r="AF8" i="21"/>
  <c r="AE8" i="21"/>
  <c r="AD8" i="21"/>
  <c r="AC8" i="21"/>
  <c r="AB8" i="21"/>
  <c r="AA8" i="21"/>
  <c r="Z8" i="21"/>
  <c r="Y8" i="21"/>
  <c r="X8" i="21"/>
  <c r="W8" i="21"/>
  <c r="V8" i="21"/>
  <c r="U8" i="21"/>
  <c r="T8" i="21"/>
  <c r="S8" i="21"/>
  <c r="R8" i="21"/>
  <c r="Q8" i="21"/>
  <c r="P8" i="21"/>
  <c r="O8" i="21"/>
  <c r="BD8" i="21" s="1"/>
  <c r="N8" i="21"/>
  <c r="M8" i="21"/>
  <c r="L8" i="21"/>
  <c r="K8" i="21"/>
  <c r="J8" i="21"/>
  <c r="I8" i="21"/>
  <c r="H8" i="21"/>
  <c r="G8" i="21"/>
  <c r="F8" i="21"/>
  <c r="E8" i="21"/>
  <c r="D8" i="21"/>
  <c r="C8" i="21"/>
  <c r="B8" i="21"/>
  <c r="AZ7" i="21"/>
  <c r="AY7" i="21"/>
  <c r="AX7" i="21"/>
  <c r="AW7" i="21"/>
  <c r="AV7" i="21"/>
  <c r="AU7" i="21"/>
  <c r="AT7" i="21"/>
  <c r="AS7" i="21"/>
  <c r="AR7" i="21"/>
  <c r="AQ7" i="21"/>
  <c r="AP7" i="21"/>
  <c r="AO7" i="21"/>
  <c r="AN7" i="21"/>
  <c r="AM7" i="21"/>
  <c r="AL7" i="21"/>
  <c r="AK7" i="21"/>
  <c r="AJ7" i="21"/>
  <c r="AI7" i="21"/>
  <c r="AH7" i="21"/>
  <c r="AG7" i="21"/>
  <c r="AF7" i="21"/>
  <c r="AE7" i="21"/>
  <c r="AD7" i="21"/>
  <c r="AC7" i="21"/>
  <c r="AB7" i="21"/>
  <c r="AA7" i="21"/>
  <c r="Z7" i="21"/>
  <c r="Y7" i="21"/>
  <c r="X7" i="21"/>
  <c r="W7" i="21"/>
  <c r="V7" i="21"/>
  <c r="U7" i="21"/>
  <c r="T7" i="21"/>
  <c r="S7" i="21"/>
  <c r="R7" i="21"/>
  <c r="Q7" i="21"/>
  <c r="P7" i="21"/>
  <c r="O7" i="21"/>
  <c r="N7" i="21"/>
  <c r="M7" i="21"/>
  <c r="L7" i="21"/>
  <c r="K7" i="21"/>
  <c r="J7" i="21"/>
  <c r="I7" i="21"/>
  <c r="H7" i="21"/>
  <c r="G7" i="21"/>
  <c r="F7" i="21"/>
  <c r="E7" i="21"/>
  <c r="D7" i="21"/>
  <c r="C7" i="21"/>
  <c r="B7" i="21"/>
  <c r="BE6" i="21"/>
  <c r="AZ6" i="21"/>
  <c r="AY6" i="21"/>
  <c r="AX6" i="21"/>
  <c r="AW6" i="21"/>
  <c r="AV6" i="21"/>
  <c r="AU6" i="21"/>
  <c r="AT6" i="21"/>
  <c r="AS6" i="21"/>
  <c r="AR6" i="21"/>
  <c r="AQ6" i="21"/>
  <c r="AP6" i="21"/>
  <c r="AO6" i="21"/>
  <c r="AN6" i="21"/>
  <c r="AM6" i="21"/>
  <c r="AL6" i="21"/>
  <c r="AK6" i="21"/>
  <c r="AJ6" i="21"/>
  <c r="AI6" i="21"/>
  <c r="AH6" i="21"/>
  <c r="AG6" i="21"/>
  <c r="AF6" i="21"/>
  <c r="AE6" i="21"/>
  <c r="AD6" i="21"/>
  <c r="AC6" i="21"/>
  <c r="AB6" i="21"/>
  <c r="AA6" i="21"/>
  <c r="Z6" i="21"/>
  <c r="Y6" i="21"/>
  <c r="X6" i="21"/>
  <c r="W6" i="21"/>
  <c r="V6" i="21"/>
  <c r="U6" i="21"/>
  <c r="T6" i="21"/>
  <c r="S6" i="21"/>
  <c r="R6" i="21"/>
  <c r="Q6" i="21"/>
  <c r="P6" i="21"/>
  <c r="O6" i="21"/>
  <c r="N6" i="21"/>
  <c r="M6" i="21"/>
  <c r="L6" i="21"/>
  <c r="K6" i="21"/>
  <c r="J6" i="21"/>
  <c r="I6" i="21"/>
  <c r="H6" i="21"/>
  <c r="G6" i="21"/>
  <c r="F6" i="21"/>
  <c r="E6" i="21"/>
  <c r="D6" i="21"/>
  <c r="C6" i="21"/>
  <c r="B6" i="21"/>
  <c r="AZ5" i="21"/>
  <c r="AY5" i="21"/>
  <c r="AX5" i="21"/>
  <c r="AW5" i="21"/>
  <c r="AV5" i="21"/>
  <c r="AU5" i="21"/>
  <c r="AT5" i="21"/>
  <c r="AS5" i="21"/>
  <c r="AR5" i="21"/>
  <c r="AQ5" i="21"/>
  <c r="AP5" i="21"/>
  <c r="AO5" i="21"/>
  <c r="AN5" i="21"/>
  <c r="AM5" i="21"/>
  <c r="AL5" i="21"/>
  <c r="AK5" i="21"/>
  <c r="AJ5" i="21"/>
  <c r="AI5" i="21"/>
  <c r="AH5" i="21"/>
  <c r="AG5" i="21"/>
  <c r="AF5" i="21"/>
  <c r="AE5" i="21"/>
  <c r="AD5" i="21"/>
  <c r="AC5" i="21"/>
  <c r="AB5" i="21"/>
  <c r="AA5" i="21"/>
  <c r="Z5" i="21"/>
  <c r="Y5" i="21"/>
  <c r="X5" i="21"/>
  <c r="W5" i="21"/>
  <c r="V5" i="21"/>
  <c r="U5" i="21"/>
  <c r="T5" i="21"/>
  <c r="S5" i="21"/>
  <c r="R5" i="21"/>
  <c r="Q5" i="21"/>
  <c r="P5" i="21"/>
  <c r="O5" i="21"/>
  <c r="N5" i="21"/>
  <c r="M5" i="21"/>
  <c r="L5" i="21"/>
  <c r="K5" i="21"/>
  <c r="J5" i="21"/>
  <c r="I5" i="21"/>
  <c r="H5" i="21"/>
  <c r="G5" i="21"/>
  <c r="F5" i="21"/>
  <c r="E5" i="21"/>
  <c r="D5" i="21"/>
  <c r="C5" i="21"/>
  <c r="B5" i="21"/>
  <c r="AZ4" i="21"/>
  <c r="AY4" i="21"/>
  <c r="AX4" i="21"/>
  <c r="AW4" i="21"/>
  <c r="AV4" i="21"/>
  <c r="AU4" i="21"/>
  <c r="AT4" i="21"/>
  <c r="AS4" i="21"/>
  <c r="AR4" i="21"/>
  <c r="AQ4" i="21"/>
  <c r="AP4" i="21"/>
  <c r="AO4" i="21"/>
  <c r="AN4" i="21"/>
  <c r="AM4" i="21"/>
  <c r="AL4" i="21"/>
  <c r="AK4" i="21"/>
  <c r="AJ4" i="21"/>
  <c r="AI4" i="21"/>
  <c r="AH4" i="21"/>
  <c r="AG4" i="21"/>
  <c r="AF4" i="21"/>
  <c r="AE4" i="21"/>
  <c r="AD4" i="21"/>
  <c r="AC4" i="21"/>
  <c r="AB4" i="21"/>
  <c r="AA4" i="21"/>
  <c r="Z4" i="21"/>
  <c r="Y4" i="21"/>
  <c r="X4" i="21"/>
  <c r="W4" i="21"/>
  <c r="V4" i="21"/>
  <c r="U4" i="21"/>
  <c r="T4" i="21"/>
  <c r="S4" i="21"/>
  <c r="R4" i="21"/>
  <c r="Q4" i="21"/>
  <c r="P4" i="21"/>
  <c r="O4" i="21"/>
  <c r="N4" i="21"/>
  <c r="M4" i="21"/>
  <c r="L4" i="21"/>
  <c r="K4" i="21"/>
  <c r="J4" i="21"/>
  <c r="I4" i="21"/>
  <c r="H4" i="21"/>
  <c r="G4" i="21"/>
  <c r="F4" i="21"/>
  <c r="E4" i="21"/>
  <c r="D4" i="21"/>
  <c r="C4" i="21"/>
  <c r="B4" i="21"/>
  <c r="AZ3" i="21"/>
  <c r="AY3" i="21"/>
  <c r="AX3" i="21"/>
  <c r="AW3" i="21"/>
  <c r="AV3" i="21"/>
  <c r="AU3" i="21"/>
  <c r="AT3" i="21"/>
  <c r="AS3" i="21"/>
  <c r="AR3" i="21"/>
  <c r="AQ3" i="21"/>
  <c r="AP3" i="21"/>
  <c r="AO3" i="21"/>
  <c r="AN3" i="21"/>
  <c r="AM3" i="21"/>
  <c r="AL3" i="21"/>
  <c r="AK3" i="21"/>
  <c r="AJ3" i="21"/>
  <c r="AI3" i="21"/>
  <c r="AH3" i="21"/>
  <c r="AG3" i="21"/>
  <c r="AF3" i="21"/>
  <c r="AE3" i="21"/>
  <c r="AD3" i="21"/>
  <c r="AC3" i="21"/>
  <c r="AB3" i="21"/>
  <c r="AA3" i="21"/>
  <c r="Z3" i="21"/>
  <c r="Y3" i="21"/>
  <c r="X3" i="21"/>
  <c r="W3" i="21"/>
  <c r="V3" i="21"/>
  <c r="U3" i="21"/>
  <c r="T3" i="21"/>
  <c r="S3" i="21"/>
  <c r="R3" i="21"/>
  <c r="Q3" i="21"/>
  <c r="P3" i="21"/>
  <c r="O3" i="21"/>
  <c r="N3" i="21"/>
  <c r="M3" i="21"/>
  <c r="L3" i="21"/>
  <c r="K3" i="21"/>
  <c r="J3" i="21"/>
  <c r="I3" i="21"/>
  <c r="BC3" i="21" s="1"/>
  <c r="H3" i="21"/>
  <c r="G3" i="21"/>
  <c r="F3" i="21"/>
  <c r="E3" i="21"/>
  <c r="D3" i="21"/>
  <c r="C3" i="21"/>
  <c r="B3" i="21"/>
  <c r="A133" i="15"/>
  <c r="A132" i="15"/>
  <c r="A131" i="15"/>
  <c r="A130" i="15"/>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5" i="14"/>
  <c r="A4" i="14"/>
  <c r="A3" i="14"/>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A4" i="11"/>
  <c r="A3" i="11"/>
  <c r="E133" i="10"/>
  <c r="D133" i="10"/>
  <c r="B133" i="10"/>
  <c r="A133" i="10"/>
  <c r="E132" i="10"/>
  <c r="D132" i="10"/>
  <c r="B132" i="10"/>
  <c r="A132" i="10"/>
  <c r="AA131" i="14"/>
  <c r="N131" i="10"/>
  <c r="I131" i="10"/>
  <c r="E131" i="15"/>
  <c r="D131" i="15"/>
  <c r="H131" i="14"/>
  <c r="H131" i="10"/>
  <c r="E131" i="14"/>
  <c r="F131" i="10"/>
  <c r="E131" i="10"/>
  <c r="D131" i="10"/>
  <c r="B131" i="10"/>
  <c r="A131" i="10"/>
  <c r="R130" i="15"/>
  <c r="P130" i="15"/>
  <c r="J130" i="15"/>
  <c r="L130" i="10"/>
  <c r="E130" i="15"/>
  <c r="I130" i="14"/>
  <c r="E130" i="10"/>
  <c r="D130" i="10"/>
  <c r="B130" i="10"/>
  <c r="A130" i="10"/>
  <c r="U129" i="15"/>
  <c r="S129" i="15"/>
  <c r="AH129" i="14"/>
  <c r="M129" i="15"/>
  <c r="Y129" i="10"/>
  <c r="W129" i="10"/>
  <c r="K129" i="15"/>
  <c r="R129" i="14"/>
  <c r="N129" i="10"/>
  <c r="J129" i="14"/>
  <c r="K129" i="14" s="1"/>
  <c r="E129" i="15"/>
  <c r="I129" i="14"/>
  <c r="I129" i="10"/>
  <c r="D129" i="15"/>
  <c r="H129" i="14"/>
  <c r="H129" i="10"/>
  <c r="E129" i="10"/>
  <c r="D129" i="10"/>
  <c r="C129" i="10"/>
  <c r="B129" i="10"/>
  <c r="A129" i="10"/>
  <c r="AL128" i="14"/>
  <c r="O128" i="15"/>
  <c r="AA128" i="10"/>
  <c r="AD128" i="14"/>
  <c r="W128" i="10"/>
  <c r="V128" i="10"/>
  <c r="L128" i="15"/>
  <c r="H128" i="10"/>
  <c r="E128" i="14"/>
  <c r="E128" i="10"/>
  <c r="D128" i="10"/>
  <c r="B128" i="10"/>
  <c r="A128" i="10"/>
  <c r="T127" i="15"/>
  <c r="AH127" i="14"/>
  <c r="T127" i="10"/>
  <c r="E127" i="15"/>
  <c r="C127" i="15"/>
  <c r="E127" i="10"/>
  <c r="D127" i="10"/>
  <c r="B127" i="10"/>
  <c r="A127" i="10"/>
  <c r="U126" i="15"/>
  <c r="AG126" i="10"/>
  <c r="S126" i="15"/>
  <c r="AK126" i="14"/>
  <c r="AC126" i="10"/>
  <c r="P126" i="15"/>
  <c r="AB126" i="10"/>
  <c r="AE126" i="14"/>
  <c r="N126" i="15"/>
  <c r="AD126" i="14"/>
  <c r="Z126" i="10"/>
  <c r="L126" i="15"/>
  <c r="V126" i="10"/>
  <c r="K126" i="15"/>
  <c r="R126" i="14"/>
  <c r="U126" i="10"/>
  <c r="O126" i="10"/>
  <c r="M126" i="10"/>
  <c r="F126" i="15"/>
  <c r="J126" i="14"/>
  <c r="H126" i="14"/>
  <c r="F126" i="14"/>
  <c r="E126" i="10"/>
  <c r="D126" i="10"/>
  <c r="C126" i="10"/>
  <c r="B126" i="10"/>
  <c r="A126" i="10"/>
  <c r="M125" i="15"/>
  <c r="Y125" i="10"/>
  <c r="X125" i="10"/>
  <c r="W125" i="10"/>
  <c r="T125" i="10"/>
  <c r="P125" i="10"/>
  <c r="D125" i="15"/>
  <c r="H125" i="14"/>
  <c r="B125" i="15"/>
  <c r="E125" i="14"/>
  <c r="E125" i="10"/>
  <c r="D125" i="10"/>
  <c r="B125" i="10"/>
  <c r="A125" i="10"/>
  <c r="AM124" i="14"/>
  <c r="R124" i="15"/>
  <c r="AI124" i="14"/>
  <c r="P124" i="15"/>
  <c r="AB124" i="10"/>
  <c r="AD124" i="14"/>
  <c r="AC124" i="14"/>
  <c r="X124" i="10"/>
  <c r="AA124" i="14"/>
  <c r="V124" i="10"/>
  <c r="R124" i="14"/>
  <c r="J124" i="15"/>
  <c r="T124" i="10"/>
  <c r="F124" i="15"/>
  <c r="L124" i="10"/>
  <c r="E124" i="15"/>
  <c r="I124" i="14"/>
  <c r="I124" i="10"/>
  <c r="C124" i="15"/>
  <c r="F124" i="14"/>
  <c r="G124" i="10"/>
  <c r="E124" i="10"/>
  <c r="D124" i="10"/>
  <c r="B124" i="10"/>
  <c r="A124" i="10"/>
  <c r="E123" i="10"/>
  <c r="D123" i="10"/>
  <c r="B123" i="10"/>
  <c r="A123" i="10"/>
  <c r="E122" i="10"/>
  <c r="D122" i="10"/>
  <c r="B122" i="10"/>
  <c r="A122" i="10"/>
  <c r="E121" i="10"/>
  <c r="D121" i="10"/>
  <c r="B121" i="10"/>
  <c r="A121" i="10"/>
  <c r="T120" i="15"/>
  <c r="AL120" i="14"/>
  <c r="AH120" i="14"/>
  <c r="AE120" i="14"/>
  <c r="R120" i="14"/>
  <c r="J120" i="15"/>
  <c r="Q120" i="14"/>
  <c r="P120" i="14"/>
  <c r="N120" i="14"/>
  <c r="Q120" i="10"/>
  <c r="E120" i="10"/>
  <c r="D120" i="10"/>
  <c r="B120" i="10"/>
  <c r="A120" i="10"/>
  <c r="AD119" i="14"/>
  <c r="Z119" i="10"/>
  <c r="W119" i="14"/>
  <c r="X119" i="14" s="1"/>
  <c r="T119" i="14" s="1"/>
  <c r="O119" i="14"/>
  <c r="F119" i="15"/>
  <c r="J119" i="14"/>
  <c r="E119" i="10"/>
  <c r="D119" i="10"/>
  <c r="B119" i="10"/>
  <c r="A119" i="10"/>
  <c r="E118" i="10"/>
  <c r="D118" i="10"/>
  <c r="B118" i="10"/>
  <c r="A118" i="10"/>
  <c r="N117" i="14"/>
  <c r="Q117" i="10"/>
  <c r="E117" i="10"/>
  <c r="D117" i="10"/>
  <c r="B117" i="10"/>
  <c r="A117" i="10"/>
  <c r="U116" i="15"/>
  <c r="AG116" i="10"/>
  <c r="S116" i="15"/>
  <c r="AK116" i="14"/>
  <c r="Q116" i="15"/>
  <c r="AC116" i="10"/>
  <c r="P116" i="15"/>
  <c r="O116" i="15"/>
  <c r="AE116" i="14"/>
  <c r="AA116" i="10"/>
  <c r="N116" i="15"/>
  <c r="Z116" i="10"/>
  <c r="W116" i="14"/>
  <c r="X116" i="14" s="1"/>
  <c r="T116" i="14" s="1"/>
  <c r="K116" i="15"/>
  <c r="U116" i="10"/>
  <c r="T116" i="10"/>
  <c r="I116" i="15"/>
  <c r="H116" i="15"/>
  <c r="O116" i="14"/>
  <c r="R116" i="10"/>
  <c r="G116" i="15"/>
  <c r="N116" i="14"/>
  <c r="Q116" i="10"/>
  <c r="P116" i="10"/>
  <c r="F116" i="15"/>
  <c r="J116" i="14"/>
  <c r="K116" i="10"/>
  <c r="J116" i="10"/>
  <c r="E116" i="15"/>
  <c r="I116" i="14"/>
  <c r="D116" i="15"/>
  <c r="H116" i="14"/>
  <c r="H116" i="10"/>
  <c r="C116" i="15"/>
  <c r="F116" i="10"/>
  <c r="E116" i="10"/>
  <c r="D116" i="10"/>
  <c r="C116" i="10"/>
  <c r="B116" i="10"/>
  <c r="A116" i="10"/>
  <c r="AF115" i="14"/>
  <c r="J115" i="14"/>
  <c r="F115" i="14"/>
  <c r="E115" i="10"/>
  <c r="D115" i="10"/>
  <c r="B115" i="10"/>
  <c r="A115" i="10"/>
  <c r="O114" i="14"/>
  <c r="E114" i="10"/>
  <c r="D114" i="10"/>
  <c r="B114" i="10"/>
  <c r="A114" i="10"/>
  <c r="T113" i="15"/>
  <c r="AL113" i="14"/>
  <c r="AF113" i="10"/>
  <c r="Q113" i="15"/>
  <c r="AE113" i="14"/>
  <c r="K113" i="15"/>
  <c r="O113" i="10"/>
  <c r="M113" i="10"/>
  <c r="J113" i="10"/>
  <c r="H113" i="10"/>
  <c r="E113" i="10"/>
  <c r="D113" i="10"/>
  <c r="B113" i="10"/>
  <c r="A113" i="10"/>
  <c r="S112" i="15"/>
  <c r="AK112" i="14"/>
  <c r="Q112" i="10"/>
  <c r="L112" i="10"/>
  <c r="E112" i="10"/>
  <c r="D112" i="10"/>
  <c r="B112" i="10"/>
  <c r="A112" i="10"/>
  <c r="U111" i="15"/>
  <c r="AM111" i="14"/>
  <c r="AG111" i="10"/>
  <c r="AF111" i="10"/>
  <c r="S111" i="15"/>
  <c r="AE111" i="10"/>
  <c r="AK111" i="14"/>
  <c r="AD111" i="10"/>
  <c r="Q111" i="15"/>
  <c r="AH111" i="14"/>
  <c r="O111" i="15"/>
  <c r="AE111" i="14"/>
  <c r="N111" i="15"/>
  <c r="AD111" i="14"/>
  <c r="Z111" i="10"/>
  <c r="AC111" i="14"/>
  <c r="L111" i="15"/>
  <c r="AA111" i="14"/>
  <c r="W111" i="14"/>
  <c r="X111" i="14" s="1"/>
  <c r="T111" i="14" s="1"/>
  <c r="O111" i="14"/>
  <c r="R111" i="10"/>
  <c r="M111" i="10"/>
  <c r="F111" i="15"/>
  <c r="L111" i="10"/>
  <c r="K111" i="10"/>
  <c r="J111" i="10"/>
  <c r="C111" i="15"/>
  <c r="G111" i="10"/>
  <c r="E111" i="10"/>
  <c r="D111" i="10"/>
  <c r="B111" i="10"/>
  <c r="A111" i="10"/>
  <c r="AF110" i="14"/>
  <c r="AA110" i="10"/>
  <c r="AE110" i="14"/>
  <c r="AD110" i="14"/>
  <c r="Z110" i="10"/>
  <c r="N110" i="15"/>
  <c r="AC110" i="14"/>
  <c r="R110" i="14"/>
  <c r="J110" i="15"/>
  <c r="Q110" i="14"/>
  <c r="H110" i="15"/>
  <c r="O110" i="14"/>
  <c r="F110" i="15"/>
  <c r="J110" i="14"/>
  <c r="H110" i="10"/>
  <c r="G110" i="10"/>
  <c r="E110" i="10"/>
  <c r="D110" i="10"/>
  <c r="B110" i="10"/>
  <c r="A110" i="10"/>
  <c r="U109" i="15"/>
  <c r="AM109" i="14"/>
  <c r="AI109" i="14"/>
  <c r="AH109" i="14"/>
  <c r="W109" i="10"/>
  <c r="V109" i="10"/>
  <c r="J109" i="15"/>
  <c r="Q109" i="14"/>
  <c r="O109" i="10"/>
  <c r="N109" i="10"/>
  <c r="J109" i="14"/>
  <c r="K109" i="10"/>
  <c r="J109" i="10"/>
  <c r="G109" i="10"/>
  <c r="E109" i="10"/>
  <c r="D109" i="10"/>
  <c r="B109" i="10"/>
  <c r="A109" i="10"/>
  <c r="U108" i="15"/>
  <c r="AM108" i="14"/>
  <c r="AG108" i="10"/>
  <c r="AL108" i="14"/>
  <c r="AE108" i="10"/>
  <c r="Q108" i="15"/>
  <c r="AH108" i="14"/>
  <c r="AC108" i="10"/>
  <c r="AF108" i="14"/>
  <c r="AB108" i="10"/>
  <c r="O108" i="15"/>
  <c r="AE108" i="14"/>
  <c r="AA108" i="10"/>
  <c r="M108" i="15"/>
  <c r="Y108" i="10"/>
  <c r="S108" i="10"/>
  <c r="H108" i="15"/>
  <c r="O108" i="14"/>
  <c r="R108" i="10"/>
  <c r="J108" i="14"/>
  <c r="K108" i="10"/>
  <c r="J108" i="10"/>
  <c r="I108" i="14"/>
  <c r="I108" i="10"/>
  <c r="C108" i="15"/>
  <c r="G108" i="10"/>
  <c r="E108" i="10"/>
  <c r="D108" i="10"/>
  <c r="B108" i="10"/>
  <c r="A108" i="10"/>
  <c r="AM107" i="14"/>
  <c r="Z107" i="10"/>
  <c r="M107" i="10"/>
  <c r="F107" i="15"/>
  <c r="L107" i="10"/>
  <c r="D107" i="15"/>
  <c r="C107" i="15"/>
  <c r="E107" i="10"/>
  <c r="D107" i="10"/>
  <c r="B107" i="10"/>
  <c r="A107" i="10"/>
  <c r="AC106" i="10"/>
  <c r="M106" i="15"/>
  <c r="W106" i="14"/>
  <c r="X106" i="14" s="1"/>
  <c r="T106" i="14" s="1"/>
  <c r="G106" i="15"/>
  <c r="Q106" i="10"/>
  <c r="F106" i="14"/>
  <c r="E106" i="10"/>
  <c r="D106" i="10"/>
  <c r="B106" i="10"/>
  <c r="A106" i="10"/>
  <c r="T105" i="15"/>
  <c r="AL105" i="14"/>
  <c r="AB105" i="10"/>
  <c r="Q105" i="14"/>
  <c r="T105" i="10"/>
  <c r="R105" i="10"/>
  <c r="O105" i="14"/>
  <c r="N105" i="14"/>
  <c r="M105" i="10"/>
  <c r="D105" i="15"/>
  <c r="H105" i="14"/>
  <c r="E105" i="10"/>
  <c r="D105" i="10"/>
  <c r="B105" i="10"/>
  <c r="A105" i="10"/>
  <c r="AH104" i="14"/>
  <c r="AC104" i="10"/>
  <c r="AC104" i="14"/>
  <c r="Y104" i="10"/>
  <c r="X104" i="10"/>
  <c r="P104" i="10"/>
  <c r="D104" i="15"/>
  <c r="E104" i="10"/>
  <c r="D104" i="10"/>
  <c r="B104" i="10"/>
  <c r="A104" i="10"/>
  <c r="AM103" i="14"/>
  <c r="S103" i="15"/>
  <c r="R103" i="15"/>
  <c r="AI103" i="14"/>
  <c r="Q103" i="15"/>
  <c r="AH103" i="14"/>
  <c r="P103" i="15"/>
  <c r="AB103" i="10"/>
  <c r="N103" i="15"/>
  <c r="AD103" i="14"/>
  <c r="Z103" i="10"/>
  <c r="AC103" i="14"/>
  <c r="Y103" i="10"/>
  <c r="X103" i="10"/>
  <c r="W103" i="10"/>
  <c r="L103" i="15"/>
  <c r="V103" i="10"/>
  <c r="I103" i="15"/>
  <c r="N103" i="10"/>
  <c r="J103" i="14"/>
  <c r="I103" i="14"/>
  <c r="I103" i="10"/>
  <c r="C103" i="15"/>
  <c r="F103" i="14"/>
  <c r="G103" i="10"/>
  <c r="E103" i="14"/>
  <c r="E103" i="10"/>
  <c r="D103" i="10"/>
  <c r="C103" i="10"/>
  <c r="B103" i="10"/>
  <c r="A103" i="10"/>
  <c r="E102" i="10"/>
  <c r="D102" i="10"/>
  <c r="B102" i="10"/>
  <c r="A102" i="10"/>
  <c r="AI101" i="14"/>
  <c r="AD101" i="10"/>
  <c r="R101" i="15"/>
  <c r="N101" i="15"/>
  <c r="AD101" i="14"/>
  <c r="H101" i="15"/>
  <c r="O101" i="14"/>
  <c r="O101" i="10"/>
  <c r="N101" i="10"/>
  <c r="M101" i="10"/>
  <c r="I101" i="14"/>
  <c r="F101" i="14"/>
  <c r="G101" i="10"/>
  <c r="E101" i="10"/>
  <c r="D101" i="10"/>
  <c r="B101" i="10"/>
  <c r="A101" i="10"/>
  <c r="E100" i="10"/>
  <c r="D100" i="10"/>
  <c r="B100" i="10"/>
  <c r="A100" i="10"/>
  <c r="J99" i="14"/>
  <c r="E99" i="10"/>
  <c r="D99" i="10"/>
  <c r="B99" i="10"/>
  <c r="A99" i="10"/>
  <c r="E98" i="10"/>
  <c r="D98" i="10"/>
  <c r="B98" i="10"/>
  <c r="A98" i="10"/>
  <c r="AD97" i="10"/>
  <c r="AE97" i="14"/>
  <c r="N97" i="15"/>
  <c r="Z97" i="10"/>
  <c r="K97" i="15"/>
  <c r="O97" i="14"/>
  <c r="R97" i="10"/>
  <c r="G97" i="15"/>
  <c r="N97" i="14"/>
  <c r="L97" i="10"/>
  <c r="J97" i="10"/>
  <c r="E97" i="15"/>
  <c r="D97" i="15"/>
  <c r="H97" i="14"/>
  <c r="G97" i="10"/>
  <c r="E97" i="10"/>
  <c r="D97" i="10"/>
  <c r="B97" i="10"/>
  <c r="A97" i="10"/>
  <c r="T96" i="15"/>
  <c r="AB96" i="10"/>
  <c r="AE96" i="14"/>
  <c r="N96" i="15"/>
  <c r="K96" i="15"/>
  <c r="J96" i="15"/>
  <c r="T96" i="10"/>
  <c r="O96" i="10"/>
  <c r="I96" i="10"/>
  <c r="F96" i="14"/>
  <c r="E96" i="10"/>
  <c r="D96" i="10"/>
  <c r="B96" i="10"/>
  <c r="A96" i="10"/>
  <c r="U95" i="15"/>
  <c r="AM95" i="14"/>
  <c r="AG95" i="10"/>
  <c r="AL95" i="14"/>
  <c r="T95" i="15"/>
  <c r="R95" i="15"/>
  <c r="AI95" i="14"/>
  <c r="AD95" i="10"/>
  <c r="Q95" i="15"/>
  <c r="AH95" i="14"/>
  <c r="AJ95" i="14" s="1"/>
  <c r="AC95" i="10"/>
  <c r="P95" i="15"/>
  <c r="AE95" i="14"/>
  <c r="O95" i="15"/>
  <c r="N95" i="15"/>
  <c r="Z95" i="10"/>
  <c r="X95" i="10"/>
  <c r="W95" i="10"/>
  <c r="U95" i="10"/>
  <c r="G95" i="15"/>
  <c r="O95" i="10"/>
  <c r="J95" i="14"/>
  <c r="J95" i="10"/>
  <c r="E95" i="15"/>
  <c r="I95" i="14"/>
  <c r="I95" i="10"/>
  <c r="D95" i="15"/>
  <c r="H95" i="14"/>
  <c r="C95" i="15"/>
  <c r="F95" i="10"/>
  <c r="E95" i="10"/>
  <c r="D95" i="10"/>
  <c r="B95" i="10"/>
  <c r="A95" i="10"/>
  <c r="AA94" i="14"/>
  <c r="E94" i="10"/>
  <c r="D94" i="10"/>
  <c r="B94" i="10"/>
  <c r="A94" i="10"/>
  <c r="S93" i="15"/>
  <c r="AE93" i="10"/>
  <c r="AC93" i="10"/>
  <c r="Q93" i="15"/>
  <c r="N93" i="15"/>
  <c r="Y93" i="10"/>
  <c r="L93" i="15"/>
  <c r="AA93" i="14"/>
  <c r="V93" i="10"/>
  <c r="J93" i="15"/>
  <c r="Q93" i="14"/>
  <c r="T93" i="10"/>
  <c r="O93" i="14"/>
  <c r="R93" i="10"/>
  <c r="F93" i="15"/>
  <c r="L93" i="10"/>
  <c r="J93" i="10"/>
  <c r="E93" i="15"/>
  <c r="I93" i="10"/>
  <c r="D93" i="15"/>
  <c r="H93" i="14"/>
  <c r="G93" i="10"/>
  <c r="E93" i="10"/>
  <c r="D93" i="10"/>
  <c r="B93" i="10"/>
  <c r="A93" i="10"/>
  <c r="P92" i="15"/>
  <c r="Z92" i="10"/>
  <c r="P92" i="14"/>
  <c r="Q92" i="10"/>
  <c r="J92" i="10"/>
  <c r="D92" i="15"/>
  <c r="H92" i="10"/>
  <c r="F92" i="14"/>
  <c r="E92" i="10"/>
  <c r="D92" i="10"/>
  <c r="B92" i="10"/>
  <c r="A92" i="10"/>
  <c r="AF91" i="10"/>
  <c r="Q91" i="15"/>
  <c r="AB91" i="10"/>
  <c r="N91" i="15"/>
  <c r="AD91" i="14"/>
  <c r="M91" i="15"/>
  <c r="Y91" i="10"/>
  <c r="AA91" i="14"/>
  <c r="R91" i="14"/>
  <c r="U91" i="10"/>
  <c r="Q91" i="14"/>
  <c r="Q91" i="10"/>
  <c r="P91" i="10"/>
  <c r="H91" i="10"/>
  <c r="E91" i="10"/>
  <c r="D91" i="10"/>
  <c r="B91" i="10"/>
  <c r="A91" i="10"/>
  <c r="AH90" i="14"/>
  <c r="AC90" i="14"/>
  <c r="N90" i="10"/>
  <c r="M90" i="10"/>
  <c r="K90" i="10"/>
  <c r="B90" i="15"/>
  <c r="E90" i="10"/>
  <c r="D90" i="10"/>
  <c r="B90" i="10"/>
  <c r="A90" i="10"/>
  <c r="AM89" i="14"/>
  <c r="AL89" i="14"/>
  <c r="R89" i="15"/>
  <c r="AD89" i="10"/>
  <c r="N89" i="15"/>
  <c r="AD89" i="14"/>
  <c r="Z89" i="10"/>
  <c r="W89" i="10"/>
  <c r="T89" i="10"/>
  <c r="I89" i="15"/>
  <c r="G89" i="15"/>
  <c r="P89" i="10"/>
  <c r="F89" i="15"/>
  <c r="C89" i="15"/>
  <c r="G89" i="10"/>
  <c r="F89" i="10"/>
  <c r="E89" i="10"/>
  <c r="D89" i="10"/>
  <c r="B89" i="10"/>
  <c r="A89" i="10"/>
  <c r="T88" i="15"/>
  <c r="AD88" i="10"/>
  <c r="AE88" i="14"/>
  <c r="AA88" i="10"/>
  <c r="L88" i="15"/>
  <c r="AA88" i="14"/>
  <c r="V88" i="10"/>
  <c r="R88" i="14"/>
  <c r="Q88" i="14"/>
  <c r="I88" i="15"/>
  <c r="Q88" i="10"/>
  <c r="N88" i="10"/>
  <c r="M88" i="10"/>
  <c r="L88" i="10"/>
  <c r="E88" i="10"/>
  <c r="D88" i="10"/>
  <c r="B88" i="10"/>
  <c r="A88" i="10"/>
  <c r="AL87" i="14"/>
  <c r="N87" i="14"/>
  <c r="L87" i="10"/>
  <c r="E87" i="10"/>
  <c r="D87" i="10"/>
  <c r="B87" i="10"/>
  <c r="A87" i="10"/>
  <c r="U86" i="15"/>
  <c r="AM86" i="14"/>
  <c r="AG86" i="10"/>
  <c r="AL86" i="14"/>
  <c r="AK86" i="14"/>
  <c r="AE86" i="10"/>
  <c r="R86" i="15"/>
  <c r="AI86" i="14"/>
  <c r="AB86" i="10"/>
  <c r="M86" i="15"/>
  <c r="AC86" i="14"/>
  <c r="Y86" i="10"/>
  <c r="W86" i="10"/>
  <c r="J86" i="15"/>
  <c r="Q86" i="14"/>
  <c r="T86" i="10"/>
  <c r="O86" i="14"/>
  <c r="R86" i="10"/>
  <c r="N86" i="14"/>
  <c r="Q86" i="10"/>
  <c r="P86" i="10"/>
  <c r="O86" i="10"/>
  <c r="M86" i="10"/>
  <c r="J86" i="14"/>
  <c r="K86" i="14" s="1"/>
  <c r="L86" i="10"/>
  <c r="J86" i="10"/>
  <c r="E86" i="15"/>
  <c r="I86" i="14"/>
  <c r="I86" i="10"/>
  <c r="D86" i="15"/>
  <c r="H86" i="14"/>
  <c r="H86" i="10"/>
  <c r="C86" i="15"/>
  <c r="F86" i="14"/>
  <c r="B86" i="15"/>
  <c r="E86" i="14"/>
  <c r="F86" i="10"/>
  <c r="E86" i="10"/>
  <c r="D86" i="10"/>
  <c r="B86" i="10"/>
  <c r="A86" i="10"/>
  <c r="AG85" i="10"/>
  <c r="R85" i="14"/>
  <c r="U85" i="10"/>
  <c r="E85" i="10"/>
  <c r="D85" i="10"/>
  <c r="B85" i="10"/>
  <c r="A85" i="10"/>
  <c r="U84" i="15"/>
  <c r="T84" i="15"/>
  <c r="AL84" i="14"/>
  <c r="AF84" i="10"/>
  <c r="S84" i="15"/>
  <c r="AK84" i="14"/>
  <c r="AE84" i="10"/>
  <c r="AI84" i="14"/>
  <c r="AH84" i="14"/>
  <c r="AC84" i="10"/>
  <c r="AB84" i="10"/>
  <c r="N84" i="15"/>
  <c r="Z84" i="10"/>
  <c r="Y84" i="10"/>
  <c r="W84" i="10"/>
  <c r="L84" i="15"/>
  <c r="V84" i="10"/>
  <c r="W84" i="14"/>
  <c r="X84" i="14" s="1"/>
  <c r="T84" i="14" s="1"/>
  <c r="R84" i="14"/>
  <c r="U84" i="10"/>
  <c r="K84" i="15"/>
  <c r="T84" i="10"/>
  <c r="O84" i="14"/>
  <c r="G84" i="15"/>
  <c r="N84" i="14"/>
  <c r="Q84" i="10"/>
  <c r="P84" i="10"/>
  <c r="M84" i="10"/>
  <c r="F84" i="15"/>
  <c r="L84" i="10"/>
  <c r="E84" i="15"/>
  <c r="I84" i="14"/>
  <c r="B84" i="15"/>
  <c r="F84" i="10"/>
  <c r="E84" i="10"/>
  <c r="D84" i="10"/>
  <c r="B84" i="10"/>
  <c r="A84" i="10"/>
  <c r="U83" i="15"/>
  <c r="AM83" i="14"/>
  <c r="T83" i="15"/>
  <c r="AL83" i="14"/>
  <c r="AF83" i="10"/>
  <c r="S83" i="15"/>
  <c r="AK83" i="14"/>
  <c r="AE83" i="10"/>
  <c r="Q83" i="15"/>
  <c r="AC83" i="10"/>
  <c r="M83" i="15"/>
  <c r="L83" i="15"/>
  <c r="AA83" i="14"/>
  <c r="V83" i="10"/>
  <c r="W83" i="14"/>
  <c r="X83" i="14" s="1"/>
  <c r="T83" i="14" s="1"/>
  <c r="H83" i="15"/>
  <c r="R83" i="10"/>
  <c r="G83" i="15"/>
  <c r="O83" i="10"/>
  <c r="J83" i="14"/>
  <c r="C83" i="15"/>
  <c r="G83" i="10"/>
  <c r="E83" i="10"/>
  <c r="D83" i="10"/>
  <c r="B83" i="10"/>
  <c r="A83" i="10"/>
  <c r="E82" i="10"/>
  <c r="D82" i="10"/>
  <c r="B82" i="10"/>
  <c r="A82" i="10"/>
  <c r="Q81" i="15"/>
  <c r="N81" i="15"/>
  <c r="Z81" i="10"/>
  <c r="P81" i="10"/>
  <c r="F81" i="15"/>
  <c r="L81" i="10"/>
  <c r="E81" i="15"/>
  <c r="I81" i="14"/>
  <c r="I81" i="10"/>
  <c r="E81" i="10"/>
  <c r="D81" i="10"/>
  <c r="B81" i="10"/>
  <c r="A81" i="10"/>
  <c r="E80" i="10"/>
  <c r="D80" i="10"/>
  <c r="B80" i="10"/>
  <c r="A80" i="10"/>
  <c r="E79" i="10"/>
  <c r="D79" i="10"/>
  <c r="B79" i="10"/>
  <c r="A79" i="10"/>
  <c r="U78" i="15"/>
  <c r="AG78" i="10"/>
  <c r="AH78" i="14"/>
  <c r="AC78" i="14"/>
  <c r="Y78" i="10"/>
  <c r="X78" i="10"/>
  <c r="Q78" i="14"/>
  <c r="T78" i="10"/>
  <c r="F78" i="15"/>
  <c r="L78" i="10"/>
  <c r="F78" i="10"/>
  <c r="E78" i="10"/>
  <c r="D78" i="10"/>
  <c r="B78" i="10"/>
  <c r="A78" i="10"/>
  <c r="R77" i="15"/>
  <c r="AH77" i="14"/>
  <c r="AC77" i="10"/>
  <c r="AF77" i="14"/>
  <c r="AE77" i="14"/>
  <c r="AA77" i="10"/>
  <c r="AC77" i="14"/>
  <c r="W77" i="10"/>
  <c r="L77" i="15"/>
  <c r="AA77" i="14"/>
  <c r="V77" i="10"/>
  <c r="J77" i="15"/>
  <c r="T77" i="10"/>
  <c r="H77" i="15"/>
  <c r="O77" i="14"/>
  <c r="R77" i="10"/>
  <c r="G77" i="15"/>
  <c r="N77" i="14"/>
  <c r="Q77" i="10"/>
  <c r="P77" i="10"/>
  <c r="F77" i="15"/>
  <c r="K77" i="10"/>
  <c r="D77" i="15"/>
  <c r="C77" i="15"/>
  <c r="F77" i="14"/>
  <c r="G77" i="10"/>
  <c r="E77" i="10"/>
  <c r="D77" i="10"/>
  <c r="C77" i="10"/>
  <c r="B77" i="10"/>
  <c r="A77" i="10"/>
  <c r="E76" i="10"/>
  <c r="D76" i="10"/>
  <c r="B76" i="10"/>
  <c r="A76" i="10"/>
  <c r="G75" i="10"/>
  <c r="E75" i="10"/>
  <c r="D75" i="10"/>
  <c r="B75" i="10"/>
  <c r="A75" i="10"/>
  <c r="AL74" i="14"/>
  <c r="AF74" i="10"/>
  <c r="S74" i="15"/>
  <c r="AK74" i="14"/>
  <c r="AD74" i="10"/>
  <c r="AE74" i="14"/>
  <c r="AA74" i="10"/>
  <c r="M74" i="15"/>
  <c r="AC74" i="14"/>
  <c r="E74" i="15"/>
  <c r="F74" i="14"/>
  <c r="G74" i="10"/>
  <c r="C74" i="15"/>
  <c r="E74" i="10"/>
  <c r="D74" i="10"/>
  <c r="B74" i="10"/>
  <c r="A74" i="10"/>
  <c r="E73" i="10"/>
  <c r="D73" i="10"/>
  <c r="B73" i="10"/>
  <c r="A73" i="10"/>
  <c r="AF72" i="14"/>
  <c r="AA72" i="14"/>
  <c r="Q72" i="14"/>
  <c r="G72" i="15"/>
  <c r="Q72" i="10"/>
  <c r="E72" i="10"/>
  <c r="D72" i="10"/>
  <c r="B72" i="10"/>
  <c r="A72" i="10"/>
  <c r="AL71" i="14"/>
  <c r="AF71" i="10"/>
  <c r="AA71" i="14"/>
  <c r="R71" i="14"/>
  <c r="Q71" i="14"/>
  <c r="O71" i="14"/>
  <c r="R71" i="10"/>
  <c r="N71" i="14"/>
  <c r="Q71" i="10"/>
  <c r="P71" i="10"/>
  <c r="O71" i="10"/>
  <c r="F71" i="15"/>
  <c r="F71" i="14"/>
  <c r="B71" i="15"/>
  <c r="E71" i="14"/>
  <c r="E71" i="10"/>
  <c r="D71" i="10"/>
  <c r="B71" i="10"/>
  <c r="A71" i="10"/>
  <c r="AF70" i="10"/>
  <c r="T70" i="15"/>
  <c r="S70" i="15"/>
  <c r="P70" i="15"/>
  <c r="AF70" i="14"/>
  <c r="O70" i="15"/>
  <c r="AE70" i="14"/>
  <c r="AA70" i="10"/>
  <c r="M70" i="15"/>
  <c r="AC70" i="14"/>
  <c r="Y70" i="10"/>
  <c r="L70" i="15"/>
  <c r="AA70" i="14"/>
  <c r="V70" i="10"/>
  <c r="K70" i="15"/>
  <c r="R70" i="14"/>
  <c r="Q70" i="14"/>
  <c r="S70" i="10"/>
  <c r="O70" i="10"/>
  <c r="M70" i="10"/>
  <c r="F70" i="15"/>
  <c r="H70" i="14"/>
  <c r="H70" i="10"/>
  <c r="C70" i="15"/>
  <c r="F70" i="14"/>
  <c r="G70" i="10"/>
  <c r="B70" i="15"/>
  <c r="F70" i="10"/>
  <c r="E70" i="10"/>
  <c r="D70" i="10"/>
  <c r="B70" i="10"/>
  <c r="A70" i="10"/>
  <c r="S69" i="15"/>
  <c r="AE69" i="10"/>
  <c r="AC69" i="10"/>
  <c r="J69" i="15"/>
  <c r="O69" i="14"/>
  <c r="E69" i="10"/>
  <c r="D69" i="10"/>
  <c r="B69" i="10"/>
  <c r="A69" i="10"/>
  <c r="S68" i="15"/>
  <c r="AE68" i="10"/>
  <c r="R68" i="15"/>
  <c r="AC68" i="14"/>
  <c r="F68" i="10"/>
  <c r="E68" i="10"/>
  <c r="D68" i="10"/>
  <c r="B68" i="10"/>
  <c r="A68" i="10"/>
  <c r="U67" i="15"/>
  <c r="AM67" i="14"/>
  <c r="AG67" i="10"/>
  <c r="AI67" i="14"/>
  <c r="AC67" i="14"/>
  <c r="Y67" i="10"/>
  <c r="W67" i="10"/>
  <c r="L67" i="15"/>
  <c r="V67" i="10"/>
  <c r="R67" i="14"/>
  <c r="J67" i="15"/>
  <c r="Q67" i="14"/>
  <c r="T67" i="10"/>
  <c r="S67" i="10"/>
  <c r="G67" i="15"/>
  <c r="N67" i="14"/>
  <c r="P67" i="10"/>
  <c r="O67" i="10"/>
  <c r="F67" i="15"/>
  <c r="L67" i="10"/>
  <c r="I67" i="10"/>
  <c r="E67" i="15"/>
  <c r="C67" i="15"/>
  <c r="F67" i="14"/>
  <c r="G67" i="10"/>
  <c r="B67" i="15"/>
  <c r="E67" i="14"/>
  <c r="F67" i="10"/>
  <c r="E67" i="10"/>
  <c r="D67" i="10"/>
  <c r="B67" i="10"/>
  <c r="A67" i="10"/>
  <c r="E66" i="15"/>
  <c r="I66" i="10"/>
  <c r="E66" i="10"/>
  <c r="D66" i="10"/>
  <c r="B66" i="10"/>
  <c r="A66" i="10"/>
  <c r="AL65" i="14"/>
  <c r="AF65" i="10"/>
  <c r="P65" i="15"/>
  <c r="AF65" i="14"/>
  <c r="AB65" i="10"/>
  <c r="AE65" i="14"/>
  <c r="AA65" i="10"/>
  <c r="N65" i="15"/>
  <c r="Z65" i="10"/>
  <c r="X65" i="10"/>
  <c r="W65" i="10"/>
  <c r="R65" i="14"/>
  <c r="G65" i="15"/>
  <c r="Q65" i="10"/>
  <c r="O65" i="10"/>
  <c r="M65" i="10"/>
  <c r="K65" i="10"/>
  <c r="H65" i="14"/>
  <c r="F65" i="14"/>
  <c r="B65" i="15"/>
  <c r="E65" i="14"/>
  <c r="F65" i="10"/>
  <c r="E65" i="10"/>
  <c r="D65" i="10"/>
  <c r="B65" i="10"/>
  <c r="A65" i="10"/>
  <c r="AM64" i="14"/>
  <c r="AL64" i="14"/>
  <c r="AF64" i="10"/>
  <c r="AK64" i="14"/>
  <c r="Q64" i="15"/>
  <c r="AC64" i="10"/>
  <c r="AH64" i="14"/>
  <c r="O64" i="15"/>
  <c r="AE64" i="14"/>
  <c r="X64" i="10"/>
  <c r="W64" i="10"/>
  <c r="U64" i="10"/>
  <c r="M64" i="10"/>
  <c r="J64" i="14"/>
  <c r="L64" i="10"/>
  <c r="K64" i="10"/>
  <c r="J64" i="10"/>
  <c r="G64" i="10"/>
  <c r="E64" i="14"/>
  <c r="E64" i="10"/>
  <c r="D64" i="10"/>
  <c r="D67" i="8" s="1"/>
  <c r="B64" i="10"/>
  <c r="A64" i="10"/>
  <c r="O63" i="10"/>
  <c r="J63" i="10"/>
  <c r="E63" i="10"/>
  <c r="D63" i="10"/>
  <c r="B63" i="10"/>
  <c r="A63" i="10"/>
  <c r="AI62" i="14"/>
  <c r="AC62" i="14"/>
  <c r="T62" i="10"/>
  <c r="I62" i="15"/>
  <c r="O62" i="14"/>
  <c r="R62" i="10"/>
  <c r="H62" i="15"/>
  <c r="N62" i="14"/>
  <c r="Q62" i="10"/>
  <c r="N62" i="10"/>
  <c r="M62" i="10"/>
  <c r="K62" i="10"/>
  <c r="C62" i="15"/>
  <c r="B62" i="15"/>
  <c r="E62" i="10"/>
  <c r="D62" i="10"/>
  <c r="B62" i="10"/>
  <c r="A62" i="10"/>
  <c r="AF61" i="10"/>
  <c r="R61" i="15"/>
  <c r="AI61" i="14"/>
  <c r="AD61" i="10"/>
  <c r="O61" i="15"/>
  <c r="AE61" i="14"/>
  <c r="N61" i="15"/>
  <c r="AD61" i="14"/>
  <c r="Z61" i="10"/>
  <c r="X61" i="10"/>
  <c r="L61" i="15"/>
  <c r="K61" i="15"/>
  <c r="R61" i="14"/>
  <c r="Q61" i="14"/>
  <c r="S61" i="10"/>
  <c r="H61" i="15"/>
  <c r="R61" i="10"/>
  <c r="P61" i="10"/>
  <c r="I61" i="14"/>
  <c r="I61" i="10"/>
  <c r="D61" i="15"/>
  <c r="H61" i="14"/>
  <c r="H61" i="10"/>
  <c r="E61" i="10"/>
  <c r="D61" i="10"/>
  <c r="B61" i="10"/>
  <c r="A61" i="10"/>
  <c r="Y60" i="10"/>
  <c r="AC60" i="14"/>
  <c r="Q60" i="10"/>
  <c r="L60" i="10"/>
  <c r="J60" i="10"/>
  <c r="E60" i="10"/>
  <c r="D60" i="10"/>
  <c r="B60" i="10"/>
  <c r="A60" i="10"/>
  <c r="U59" i="15"/>
  <c r="AM59" i="14"/>
  <c r="AG59" i="10"/>
  <c r="AL59" i="14"/>
  <c r="S59" i="15"/>
  <c r="AK59" i="14"/>
  <c r="R59" i="15"/>
  <c r="AI59" i="14"/>
  <c r="AD59" i="10"/>
  <c r="AH59" i="14"/>
  <c r="AC59" i="10"/>
  <c r="AF59" i="14"/>
  <c r="AB59" i="10"/>
  <c r="O59" i="15"/>
  <c r="AE59" i="14"/>
  <c r="AA59" i="10"/>
  <c r="M59" i="15"/>
  <c r="AC59" i="14"/>
  <c r="Y59" i="10"/>
  <c r="L59" i="15"/>
  <c r="W59" i="14"/>
  <c r="X59" i="14" s="1"/>
  <c r="T59" i="14" s="1"/>
  <c r="K59" i="15"/>
  <c r="U59" i="10"/>
  <c r="Q59" i="14"/>
  <c r="N59" i="14"/>
  <c r="P59" i="10"/>
  <c r="O59" i="10"/>
  <c r="N59" i="10"/>
  <c r="J59" i="14"/>
  <c r="E59" i="15"/>
  <c r="I59" i="14"/>
  <c r="I59" i="10"/>
  <c r="E59" i="10"/>
  <c r="D59" i="10"/>
  <c r="C59" i="10"/>
  <c r="B59" i="10"/>
  <c r="A59" i="10"/>
  <c r="E58" i="10"/>
  <c r="D58" i="10"/>
  <c r="B58" i="10"/>
  <c r="A58" i="10"/>
  <c r="AL57" i="14"/>
  <c r="AF57" i="10"/>
  <c r="O57" i="15"/>
  <c r="AE57" i="14"/>
  <c r="AA57" i="10"/>
  <c r="AD57" i="14"/>
  <c r="W57" i="14"/>
  <c r="X57" i="14" s="1"/>
  <c r="T57" i="14" s="1"/>
  <c r="S57" i="10"/>
  <c r="G57" i="15"/>
  <c r="N57" i="14"/>
  <c r="O57" i="10"/>
  <c r="N57" i="10"/>
  <c r="M57" i="10"/>
  <c r="K57" i="10"/>
  <c r="J57" i="10"/>
  <c r="I57" i="14"/>
  <c r="I57" i="10"/>
  <c r="D57" i="15"/>
  <c r="H57" i="14"/>
  <c r="E57" i="14"/>
  <c r="F57" i="10"/>
  <c r="E57" i="10"/>
  <c r="D57" i="10"/>
  <c r="B57" i="10"/>
  <c r="A57" i="10"/>
  <c r="E56" i="10"/>
  <c r="D56" i="10"/>
  <c r="B56" i="10"/>
  <c r="A56" i="10"/>
  <c r="AG55" i="10"/>
  <c r="AF55" i="10"/>
  <c r="T55" i="15"/>
  <c r="AD55" i="10"/>
  <c r="M55" i="15"/>
  <c r="AC55" i="14"/>
  <c r="Y55" i="10"/>
  <c r="X55" i="10"/>
  <c r="AA55" i="14"/>
  <c r="W55" i="14"/>
  <c r="X55" i="14" s="1"/>
  <c r="T55" i="14" s="1"/>
  <c r="K55" i="15"/>
  <c r="J55" i="15"/>
  <c r="Q55" i="14"/>
  <c r="T55" i="10"/>
  <c r="H55" i="15"/>
  <c r="O55" i="14"/>
  <c r="R55" i="10"/>
  <c r="G55" i="15"/>
  <c r="N55" i="10"/>
  <c r="M55" i="10"/>
  <c r="I55" i="10"/>
  <c r="D55" i="15"/>
  <c r="B55" i="15"/>
  <c r="E55" i="10"/>
  <c r="D55" i="10"/>
  <c r="B55" i="10"/>
  <c r="A55" i="10"/>
  <c r="U54" i="15"/>
  <c r="R54" i="15"/>
  <c r="N54" i="15"/>
  <c r="V54" i="10"/>
  <c r="W54" i="14"/>
  <c r="X54" i="14" s="1"/>
  <c r="T54" i="14" s="1"/>
  <c r="F54" i="14"/>
  <c r="E54" i="10"/>
  <c r="E57" i="8" s="1"/>
  <c r="D54" i="10"/>
  <c r="B54" i="10"/>
  <c r="A54" i="10"/>
  <c r="E53" i="10"/>
  <c r="D53" i="10"/>
  <c r="B53" i="10"/>
  <c r="B56" i="6" s="1"/>
  <c r="A53" i="10"/>
  <c r="AC52" i="14"/>
  <c r="M52" i="10"/>
  <c r="E52" i="10"/>
  <c r="E55" i="8" s="1"/>
  <c r="D52" i="10"/>
  <c r="B52" i="10"/>
  <c r="A52" i="10"/>
  <c r="AL51" i="14"/>
  <c r="AK51" i="14"/>
  <c r="AD51" i="10"/>
  <c r="P51" i="15"/>
  <c r="W51" i="14"/>
  <c r="X51" i="14" s="1"/>
  <c r="T51" i="14" s="1"/>
  <c r="K51" i="15"/>
  <c r="Q51" i="14"/>
  <c r="T51" i="10"/>
  <c r="H51" i="15"/>
  <c r="N51" i="10"/>
  <c r="I51" i="14"/>
  <c r="I51" i="10"/>
  <c r="G51" i="10"/>
  <c r="C51" i="15"/>
  <c r="E51" i="14"/>
  <c r="F51" i="10"/>
  <c r="E51" i="10"/>
  <c r="E54" i="6" s="1"/>
  <c r="G54" i="6" s="1"/>
  <c r="H54" i="6" s="1"/>
  <c r="D51" i="10"/>
  <c r="B51" i="10"/>
  <c r="B54" i="6" s="1"/>
  <c r="A51" i="10"/>
  <c r="E50" i="10"/>
  <c r="D50" i="10"/>
  <c r="B50" i="10"/>
  <c r="A50" i="10"/>
  <c r="AF49" i="10"/>
  <c r="AB49" i="10"/>
  <c r="Z49" i="10"/>
  <c r="X49" i="10"/>
  <c r="V49" i="10"/>
  <c r="J49" i="15"/>
  <c r="S49" i="10"/>
  <c r="H52" i="7" s="1"/>
  <c r="H49" i="15"/>
  <c r="E49" i="15"/>
  <c r="I49" i="14"/>
  <c r="I49" i="10"/>
  <c r="F49" i="10"/>
  <c r="E49" i="10"/>
  <c r="E52" i="7" s="1"/>
  <c r="D49" i="10"/>
  <c r="B49" i="10"/>
  <c r="B52" i="8" s="1"/>
  <c r="A49" i="10"/>
  <c r="O48" i="15"/>
  <c r="X48" i="10"/>
  <c r="Q48" i="14"/>
  <c r="T48" i="10"/>
  <c r="E48" i="14"/>
  <c r="F48" i="10"/>
  <c r="E48" i="10"/>
  <c r="D48" i="10"/>
  <c r="B48" i="10"/>
  <c r="A48" i="10"/>
  <c r="E47" i="10"/>
  <c r="D47" i="10"/>
  <c r="B47" i="10"/>
  <c r="B50" i="8" s="1"/>
  <c r="A47" i="10"/>
  <c r="U46" i="15"/>
  <c r="S46" i="15"/>
  <c r="AK46" i="14"/>
  <c r="AE46" i="10"/>
  <c r="AD46" i="10"/>
  <c r="AH46" i="14"/>
  <c r="N46" i="15"/>
  <c r="AD46" i="14"/>
  <c r="M46" i="15"/>
  <c r="Y46" i="10"/>
  <c r="K46" i="15"/>
  <c r="J46" i="15"/>
  <c r="Q46" i="14"/>
  <c r="T46" i="10"/>
  <c r="R46" i="10"/>
  <c r="P46" i="10"/>
  <c r="M46" i="10"/>
  <c r="F46" i="15"/>
  <c r="L46" i="10"/>
  <c r="I46" i="14"/>
  <c r="I46" i="10"/>
  <c r="T49" i="6" s="1"/>
  <c r="U49" i="6" s="1"/>
  <c r="V49" i="6" s="1"/>
  <c r="AA49" i="6" s="1"/>
  <c r="E46" i="15"/>
  <c r="D46" i="15"/>
  <c r="H46" i="14"/>
  <c r="H46" i="10"/>
  <c r="C46" i="15"/>
  <c r="F46" i="14"/>
  <c r="B46" i="15"/>
  <c r="E46" i="10"/>
  <c r="E49" i="6" s="1"/>
  <c r="D46" i="10"/>
  <c r="B46" i="10"/>
  <c r="B49" i="7" s="1"/>
  <c r="A46" i="10"/>
  <c r="AA45" i="14"/>
  <c r="M45" i="10"/>
  <c r="E45" i="10"/>
  <c r="D45" i="10"/>
  <c r="B45" i="10"/>
  <c r="A45" i="10"/>
  <c r="AH44" i="14"/>
  <c r="N44" i="15"/>
  <c r="B44" i="15"/>
  <c r="E44" i="14"/>
  <c r="E44" i="10"/>
  <c r="E47" i="8" s="1"/>
  <c r="D44" i="10"/>
  <c r="B44" i="10"/>
  <c r="A44" i="10"/>
  <c r="U43" i="15"/>
  <c r="AL43" i="14"/>
  <c r="AF43" i="10"/>
  <c r="AJ46" i="8" s="1"/>
  <c r="AH43" i="14"/>
  <c r="AC43" i="10"/>
  <c r="AF46" i="8" s="1"/>
  <c r="P43" i="15"/>
  <c r="AF43" i="14"/>
  <c r="AD43" i="14"/>
  <c r="Z43" i="10"/>
  <c r="N43" i="15"/>
  <c r="AC43" i="14"/>
  <c r="U43" i="10"/>
  <c r="O43" i="10"/>
  <c r="I43" i="14"/>
  <c r="I43" i="10"/>
  <c r="F43" i="14"/>
  <c r="G43" i="10"/>
  <c r="C43" i="15"/>
  <c r="E43" i="10"/>
  <c r="E46" i="6" s="1"/>
  <c r="D43" i="10"/>
  <c r="B43" i="10"/>
  <c r="A43" i="10"/>
  <c r="I42" i="10"/>
  <c r="H42" i="14"/>
  <c r="E42" i="14"/>
  <c r="E42" i="10"/>
  <c r="D42" i="10"/>
  <c r="D45" i="8" s="1"/>
  <c r="V42" i="10"/>
  <c r="B42" i="10"/>
  <c r="B45" i="6" s="1"/>
  <c r="A42" i="10"/>
  <c r="AG41" i="10"/>
  <c r="T41" i="15"/>
  <c r="AL41" i="14"/>
  <c r="AF41" i="10"/>
  <c r="AK41" i="14"/>
  <c r="AE41" i="10"/>
  <c r="AB41" i="10"/>
  <c r="AC41" i="14"/>
  <c r="Y41" i="10"/>
  <c r="M41" i="15"/>
  <c r="AA41" i="14"/>
  <c r="V41" i="10"/>
  <c r="K41" i="15"/>
  <c r="R41" i="14"/>
  <c r="U41" i="10"/>
  <c r="J41" i="15"/>
  <c r="Q41" i="14"/>
  <c r="T41" i="10"/>
  <c r="Q41" i="10"/>
  <c r="P41" i="10"/>
  <c r="M41" i="10"/>
  <c r="F41" i="15"/>
  <c r="J41" i="14"/>
  <c r="E41" i="15"/>
  <c r="I41" i="14"/>
  <c r="D41" i="15"/>
  <c r="H41" i="14"/>
  <c r="C41" i="15"/>
  <c r="E41" i="10"/>
  <c r="D41" i="10"/>
  <c r="B41" i="10"/>
  <c r="A41" i="10"/>
  <c r="U40" i="15"/>
  <c r="AM40" i="14"/>
  <c r="AG40" i="10"/>
  <c r="T40" i="15"/>
  <c r="S40" i="15"/>
  <c r="R40" i="15"/>
  <c r="AC40" i="10"/>
  <c r="AF43" i="8" s="1"/>
  <c r="AC40" i="14"/>
  <c r="Y40" i="10"/>
  <c r="AA43" i="8" s="1"/>
  <c r="X40" i="10"/>
  <c r="W40" i="10"/>
  <c r="AA40" i="14"/>
  <c r="J40" i="15"/>
  <c r="Q40" i="14"/>
  <c r="T40" i="10"/>
  <c r="O40" i="14"/>
  <c r="R40" i="10"/>
  <c r="G40" i="15"/>
  <c r="N40" i="14"/>
  <c r="P40" i="10"/>
  <c r="N40" i="10"/>
  <c r="F40" i="15"/>
  <c r="K40" i="10"/>
  <c r="C40" i="15"/>
  <c r="F40" i="14"/>
  <c r="B40" i="15"/>
  <c r="E40" i="10"/>
  <c r="D40" i="10"/>
  <c r="B40" i="10"/>
  <c r="B43" i="6" s="1"/>
  <c r="A40" i="10"/>
  <c r="E39" i="10"/>
  <c r="E42" i="7" s="1"/>
  <c r="D39" i="10"/>
  <c r="B39" i="10"/>
  <c r="A39" i="10"/>
  <c r="AG38" i="10"/>
  <c r="T38" i="15"/>
  <c r="AL38" i="14"/>
  <c r="AF38" i="10"/>
  <c r="S38" i="15"/>
  <c r="AK38" i="14"/>
  <c r="AF38" i="14"/>
  <c r="AB38" i="10"/>
  <c r="O38" i="15"/>
  <c r="M38" i="15"/>
  <c r="Y38" i="10"/>
  <c r="AC38" i="14"/>
  <c r="W38" i="10"/>
  <c r="L38" i="15"/>
  <c r="AA38" i="14"/>
  <c r="V38" i="10"/>
  <c r="Q38" i="14"/>
  <c r="T38" i="10"/>
  <c r="I38" i="15"/>
  <c r="H38" i="15"/>
  <c r="O38" i="14"/>
  <c r="G38" i="15"/>
  <c r="Q38" i="10"/>
  <c r="O38" i="10"/>
  <c r="M38" i="10"/>
  <c r="L38" i="10"/>
  <c r="K38" i="10"/>
  <c r="J38" i="10"/>
  <c r="I38" i="14"/>
  <c r="I38" i="10"/>
  <c r="H38" i="14"/>
  <c r="H38" i="10"/>
  <c r="F38" i="10"/>
  <c r="G41" i="6" s="1"/>
  <c r="H41" i="6" s="1"/>
  <c r="E38" i="10"/>
  <c r="D38" i="10"/>
  <c r="B38" i="10"/>
  <c r="A38" i="10"/>
  <c r="Y37" i="10"/>
  <c r="R37" i="14"/>
  <c r="H37" i="15"/>
  <c r="Q37" i="10"/>
  <c r="J37" i="14"/>
  <c r="K37" i="14" s="1"/>
  <c r="L37" i="10"/>
  <c r="E37" i="15"/>
  <c r="I37" i="14"/>
  <c r="I37" i="10"/>
  <c r="E37" i="10"/>
  <c r="D37" i="10"/>
  <c r="B37" i="10"/>
  <c r="A37" i="10"/>
  <c r="E36" i="10"/>
  <c r="D36" i="10"/>
  <c r="B36" i="10"/>
  <c r="A36" i="10"/>
  <c r="R35" i="15"/>
  <c r="AI35" i="14"/>
  <c r="AD35" i="14"/>
  <c r="Z35" i="10"/>
  <c r="X35" i="10"/>
  <c r="W35" i="14"/>
  <c r="X35" i="14" s="1"/>
  <c r="T35" i="14" s="1"/>
  <c r="K35" i="15"/>
  <c r="T35" i="10"/>
  <c r="H35" i="15"/>
  <c r="O35" i="14"/>
  <c r="F35" i="15"/>
  <c r="I35" i="14"/>
  <c r="I35" i="10"/>
  <c r="D35" i="15"/>
  <c r="H35" i="14"/>
  <c r="H35" i="10"/>
  <c r="F35" i="14"/>
  <c r="E35" i="10"/>
  <c r="D35" i="10"/>
  <c r="B35" i="10"/>
  <c r="A35" i="10"/>
  <c r="T34" i="15"/>
  <c r="K34" i="15"/>
  <c r="G34" i="15"/>
  <c r="N34" i="10"/>
  <c r="E34" i="10"/>
  <c r="D34" i="10"/>
  <c r="B34" i="10"/>
  <c r="A34" i="10"/>
  <c r="E33" i="10"/>
  <c r="D33" i="10"/>
  <c r="D36" i="7" s="1"/>
  <c r="B33" i="10"/>
  <c r="A33" i="10"/>
  <c r="AH32" i="14"/>
  <c r="Q32" i="15"/>
  <c r="P32" i="15"/>
  <c r="G32" i="15"/>
  <c r="N32" i="14"/>
  <c r="L32" i="10"/>
  <c r="F32" i="14"/>
  <c r="E32" i="10"/>
  <c r="E35" i="8" s="1"/>
  <c r="D32" i="10"/>
  <c r="B32" i="10"/>
  <c r="A32" i="10"/>
  <c r="U31" i="15"/>
  <c r="S31" i="15"/>
  <c r="AK31" i="14"/>
  <c r="AI31" i="14"/>
  <c r="Q31" i="15"/>
  <c r="AH31" i="14"/>
  <c r="AB31" i="10"/>
  <c r="AD34" i="8" s="1"/>
  <c r="M31" i="15"/>
  <c r="AC31" i="14"/>
  <c r="Y31" i="10"/>
  <c r="X31" i="10"/>
  <c r="W31" i="10"/>
  <c r="K31" i="15"/>
  <c r="U31" i="10"/>
  <c r="R31" i="14"/>
  <c r="H31" i="15"/>
  <c r="R31" i="10"/>
  <c r="O31" i="10"/>
  <c r="M31" i="10"/>
  <c r="F31" i="15"/>
  <c r="J31" i="14"/>
  <c r="L31" i="10"/>
  <c r="D31" i="15"/>
  <c r="H31" i="14"/>
  <c r="H31" i="10"/>
  <c r="G31" i="10"/>
  <c r="E31" i="10"/>
  <c r="D31" i="10"/>
  <c r="B31" i="10"/>
  <c r="B34" i="7" s="1"/>
  <c r="A31" i="10"/>
  <c r="P30" i="15"/>
  <c r="AF30" i="14"/>
  <c r="AB30" i="10"/>
  <c r="Z30" i="10"/>
  <c r="K30" i="15"/>
  <c r="R30" i="14"/>
  <c r="U30" i="10"/>
  <c r="T30" i="10"/>
  <c r="F30" i="15"/>
  <c r="J30" i="10"/>
  <c r="D30" i="15"/>
  <c r="H30" i="10"/>
  <c r="B30" i="15"/>
  <c r="E30" i="14"/>
  <c r="F30" i="10"/>
  <c r="F33" i="6" s="1"/>
  <c r="E30" i="10"/>
  <c r="D30" i="10"/>
  <c r="B30" i="10"/>
  <c r="A30" i="10"/>
  <c r="AM29" i="14"/>
  <c r="AG29" i="10"/>
  <c r="AL29" i="14"/>
  <c r="S29" i="15"/>
  <c r="AK29" i="14"/>
  <c r="R29" i="15"/>
  <c r="AD29" i="10"/>
  <c r="Q29" i="15"/>
  <c r="AC29" i="10"/>
  <c r="AF32" i="8" s="1"/>
  <c r="AH32" i="8" s="1"/>
  <c r="AF29" i="14"/>
  <c r="AB29" i="10"/>
  <c r="O29" i="15"/>
  <c r="N29" i="15"/>
  <c r="AD29" i="14"/>
  <c r="Z29" i="10"/>
  <c r="Y29" i="10"/>
  <c r="X29" i="10"/>
  <c r="W29" i="10"/>
  <c r="V29" i="10"/>
  <c r="H29" i="15"/>
  <c r="R29" i="10"/>
  <c r="N29" i="14"/>
  <c r="Q29" i="10"/>
  <c r="N29" i="10"/>
  <c r="M29" i="10"/>
  <c r="L29" i="10"/>
  <c r="W32" i="6" s="1"/>
  <c r="J29" i="10"/>
  <c r="F29" i="14"/>
  <c r="G29" i="10"/>
  <c r="E29" i="10"/>
  <c r="D29" i="10"/>
  <c r="D32" i="6" s="1"/>
  <c r="B29" i="10"/>
  <c r="F31" i="3" s="1"/>
  <c r="A29" i="10"/>
  <c r="E28" i="10"/>
  <c r="D28" i="10"/>
  <c r="B28" i="10"/>
  <c r="A28" i="10"/>
  <c r="AG27" i="10"/>
  <c r="S27" i="15"/>
  <c r="AK27" i="14"/>
  <c r="AE27" i="10"/>
  <c r="R27" i="15"/>
  <c r="AD27" i="10"/>
  <c r="Q27" i="15"/>
  <c r="AC27" i="10"/>
  <c r="AB27" i="10"/>
  <c r="X27" i="10"/>
  <c r="L27" i="15"/>
  <c r="V27" i="10"/>
  <c r="K27" i="15"/>
  <c r="R27" i="14"/>
  <c r="U27" i="10"/>
  <c r="J27" i="15"/>
  <c r="Q27" i="14"/>
  <c r="O27" i="14"/>
  <c r="R27" i="10"/>
  <c r="P27" i="10"/>
  <c r="M27" i="10"/>
  <c r="J27" i="14"/>
  <c r="L27" i="10"/>
  <c r="K27" i="10"/>
  <c r="J27" i="10"/>
  <c r="I27" i="10"/>
  <c r="H27" i="14"/>
  <c r="E27" i="10"/>
  <c r="D27" i="10"/>
  <c r="B27" i="10"/>
  <c r="A27" i="10"/>
  <c r="AL26" i="14"/>
  <c r="AF26" i="10"/>
  <c r="AJ29" i="8" s="1"/>
  <c r="AK26" i="14"/>
  <c r="AI26" i="14"/>
  <c r="O26" i="15"/>
  <c r="AA26" i="10"/>
  <c r="AE26" i="14"/>
  <c r="L26" i="15"/>
  <c r="AA26" i="14"/>
  <c r="R26" i="14"/>
  <c r="U26" i="10"/>
  <c r="R26" i="10"/>
  <c r="N26" i="14"/>
  <c r="Q26" i="10"/>
  <c r="P26" i="10"/>
  <c r="O26" i="10"/>
  <c r="M26" i="10"/>
  <c r="H26" i="10"/>
  <c r="E26" i="10"/>
  <c r="D26" i="10"/>
  <c r="B26" i="10"/>
  <c r="A26" i="10"/>
  <c r="A29" i="7" s="1"/>
  <c r="M25" i="15"/>
  <c r="E25" i="10"/>
  <c r="E28" i="6" s="1"/>
  <c r="D25" i="10"/>
  <c r="B25" i="10"/>
  <c r="A25" i="10"/>
  <c r="A28" i="8" s="1"/>
  <c r="S24" i="15"/>
  <c r="AE24" i="10"/>
  <c r="AI24" i="14"/>
  <c r="AD24" i="10"/>
  <c r="AA24" i="10"/>
  <c r="Z24" i="10"/>
  <c r="AA24" i="14"/>
  <c r="R24" i="14"/>
  <c r="J24" i="15"/>
  <c r="R24" i="10"/>
  <c r="N24" i="14"/>
  <c r="Q24" i="10"/>
  <c r="O24" i="10"/>
  <c r="M24" i="10"/>
  <c r="F24" i="15"/>
  <c r="J24" i="14"/>
  <c r="L24" i="10"/>
  <c r="E24" i="15"/>
  <c r="I24" i="14"/>
  <c r="I24" i="10"/>
  <c r="D24" i="15"/>
  <c r="H24" i="10"/>
  <c r="E24" i="10"/>
  <c r="D24" i="10"/>
  <c r="D27" i="6" s="1"/>
  <c r="B24" i="10"/>
  <c r="B27" i="7" s="1"/>
  <c r="A24" i="10"/>
  <c r="U23" i="15"/>
  <c r="AG23" i="10"/>
  <c r="AL23" i="14"/>
  <c r="R23" i="15"/>
  <c r="AI23" i="14"/>
  <c r="Q23" i="15"/>
  <c r="P23" i="15"/>
  <c r="AB23" i="10"/>
  <c r="N23" i="15"/>
  <c r="AD23" i="14"/>
  <c r="Z23" i="10"/>
  <c r="W23" i="10"/>
  <c r="V23" i="10"/>
  <c r="T23" i="10"/>
  <c r="P23" i="14"/>
  <c r="O23" i="14"/>
  <c r="R23" i="10"/>
  <c r="P23" i="10"/>
  <c r="F23" i="15"/>
  <c r="J23" i="14"/>
  <c r="K23" i="10"/>
  <c r="D23" i="15"/>
  <c r="B23" i="15"/>
  <c r="E23" i="14"/>
  <c r="F23" i="10"/>
  <c r="E23" i="10"/>
  <c r="D23" i="10"/>
  <c r="B23" i="10"/>
  <c r="F25" i="3" s="1"/>
  <c r="A23" i="10"/>
  <c r="A26" i="8" s="1"/>
  <c r="AG22" i="10"/>
  <c r="AL22" i="14"/>
  <c r="AF22" i="10"/>
  <c r="R22" i="15"/>
  <c r="P22" i="15"/>
  <c r="AF22" i="14"/>
  <c r="AB22" i="10"/>
  <c r="N22" i="15"/>
  <c r="AD22" i="14"/>
  <c r="Z22" i="10"/>
  <c r="M22" i="15"/>
  <c r="AC22" i="14"/>
  <c r="Y22" i="10"/>
  <c r="X22" i="10"/>
  <c r="W22" i="10"/>
  <c r="V22" i="10"/>
  <c r="W22" i="14"/>
  <c r="X22" i="14" s="1"/>
  <c r="T22" i="14" s="1"/>
  <c r="K22" i="15"/>
  <c r="R22" i="14"/>
  <c r="U22" i="10"/>
  <c r="N22" i="10"/>
  <c r="K22" i="10"/>
  <c r="J22" i="10"/>
  <c r="E22" i="15"/>
  <c r="I22" i="14"/>
  <c r="I22" i="10"/>
  <c r="C22" i="15"/>
  <c r="F22" i="14"/>
  <c r="G22" i="10"/>
  <c r="E22" i="10"/>
  <c r="E25" i="6" s="1"/>
  <c r="D22" i="10"/>
  <c r="B22" i="10"/>
  <c r="B25" i="8" s="1"/>
  <c r="A22" i="10"/>
  <c r="E21" i="10"/>
  <c r="E24" i="8" s="1"/>
  <c r="D21" i="10"/>
  <c r="B21" i="10"/>
  <c r="B24" i="6" s="1"/>
  <c r="A21" i="10"/>
  <c r="E20" i="10"/>
  <c r="D20" i="10"/>
  <c r="B20" i="10"/>
  <c r="A20" i="10"/>
  <c r="O19" i="10"/>
  <c r="F19" i="15"/>
  <c r="B19" i="15"/>
  <c r="E19" i="10"/>
  <c r="D19" i="10"/>
  <c r="B19" i="10"/>
  <c r="A19" i="10"/>
  <c r="T18" i="15"/>
  <c r="AL18" i="14"/>
  <c r="AF18" i="10"/>
  <c r="R18" i="15"/>
  <c r="AI18" i="14"/>
  <c r="AD18" i="10"/>
  <c r="AG21" i="8" s="1"/>
  <c r="P18" i="15"/>
  <c r="AF18" i="14"/>
  <c r="AB18" i="10"/>
  <c r="AE18" i="14"/>
  <c r="AA18" i="10"/>
  <c r="M18" i="15"/>
  <c r="AC18" i="14"/>
  <c r="L18" i="15"/>
  <c r="W18" i="14"/>
  <c r="X18" i="14" s="1"/>
  <c r="T18" i="14" s="1"/>
  <c r="R18" i="14"/>
  <c r="U18" i="10"/>
  <c r="J18" i="15"/>
  <c r="H18" i="15"/>
  <c r="O18" i="14"/>
  <c r="R18" i="10"/>
  <c r="G18" i="15"/>
  <c r="Q18" i="10"/>
  <c r="I18" i="10"/>
  <c r="C18" i="15"/>
  <c r="F18" i="14"/>
  <c r="G18" i="10"/>
  <c r="E18" i="10"/>
  <c r="E21" i="8" s="1"/>
  <c r="I21" i="8" s="1"/>
  <c r="D18" i="10"/>
  <c r="B18" i="10"/>
  <c r="A18" i="10"/>
  <c r="A21" i="7" s="1"/>
  <c r="AF17" i="10"/>
  <c r="AJ20" i="8" s="1"/>
  <c r="AE17" i="14"/>
  <c r="AD17" i="14"/>
  <c r="Z17" i="10"/>
  <c r="AC17" i="14"/>
  <c r="Y17" i="10"/>
  <c r="M17" i="15"/>
  <c r="W17" i="14"/>
  <c r="X17" i="14" s="1"/>
  <c r="T17" i="14" s="1"/>
  <c r="K17" i="15"/>
  <c r="R17" i="14"/>
  <c r="J17" i="15"/>
  <c r="I17" i="15"/>
  <c r="O17" i="14"/>
  <c r="G17" i="15"/>
  <c r="N17" i="14"/>
  <c r="M17" i="10"/>
  <c r="K17" i="10"/>
  <c r="J17" i="10"/>
  <c r="E17" i="15"/>
  <c r="I17" i="14"/>
  <c r="H17" i="14"/>
  <c r="B17" i="15"/>
  <c r="E17" i="10"/>
  <c r="E20" i="6" s="1"/>
  <c r="D17" i="10"/>
  <c r="B17" i="10"/>
  <c r="A17" i="10"/>
  <c r="A20" i="8" s="1"/>
  <c r="AL16" i="14"/>
  <c r="O16" i="15"/>
  <c r="J16" i="15"/>
  <c r="Q16" i="14"/>
  <c r="T16" i="10"/>
  <c r="I19" i="7" s="1"/>
  <c r="O19" i="7" s="1"/>
  <c r="S16" i="10"/>
  <c r="H16" i="15"/>
  <c r="N16" i="14"/>
  <c r="B16" i="15"/>
  <c r="E16" i="10"/>
  <c r="D16" i="10"/>
  <c r="B16" i="10"/>
  <c r="A16" i="10"/>
  <c r="A19" i="8" s="1"/>
  <c r="R15" i="15"/>
  <c r="AH15" i="14"/>
  <c r="AC15" i="10"/>
  <c r="W15" i="10"/>
  <c r="O15" i="10"/>
  <c r="M15" i="10"/>
  <c r="D15" i="15"/>
  <c r="E15" i="10"/>
  <c r="D15" i="10"/>
  <c r="D18" i="8" s="1"/>
  <c r="B15" i="10"/>
  <c r="A15" i="10"/>
  <c r="M14" i="10"/>
  <c r="E14" i="10"/>
  <c r="E17" i="6" s="1"/>
  <c r="D14" i="10"/>
  <c r="D17" i="6" s="1"/>
  <c r="B14" i="10"/>
  <c r="A14" i="10"/>
  <c r="Q13" i="15"/>
  <c r="AC13" i="10"/>
  <c r="X13" i="10"/>
  <c r="O13" i="10"/>
  <c r="E13" i="10"/>
  <c r="D13" i="10"/>
  <c r="D16" i="7" s="1"/>
  <c r="AL13" i="14"/>
  <c r="B13" i="10"/>
  <c r="B16" i="7" s="1"/>
  <c r="A13" i="10"/>
  <c r="A16" i="8" s="1"/>
  <c r="AM12" i="14"/>
  <c r="AL12" i="14"/>
  <c r="AF12" i="10"/>
  <c r="AJ15" i="8" s="1"/>
  <c r="AH12" i="14"/>
  <c r="AC12" i="10"/>
  <c r="O12" i="15"/>
  <c r="AA12" i="10"/>
  <c r="AD12" i="14"/>
  <c r="Z12" i="10"/>
  <c r="W12" i="10"/>
  <c r="L12" i="15"/>
  <c r="AA12" i="14"/>
  <c r="V12" i="10"/>
  <c r="K12" i="15"/>
  <c r="U12" i="10"/>
  <c r="R12" i="14"/>
  <c r="O12" i="14"/>
  <c r="N12" i="14"/>
  <c r="O12" i="10"/>
  <c r="M12" i="10"/>
  <c r="F12" i="15"/>
  <c r="L12" i="10"/>
  <c r="J12" i="14"/>
  <c r="J12" i="10"/>
  <c r="C12" i="15"/>
  <c r="F12" i="14"/>
  <c r="G12" i="10"/>
  <c r="B12" i="15"/>
  <c r="F12" i="10"/>
  <c r="E12" i="10"/>
  <c r="D12" i="10"/>
  <c r="D15" i="8" s="1"/>
  <c r="B12" i="10"/>
  <c r="B15" i="6" s="1"/>
  <c r="A12" i="10"/>
  <c r="A14" i="3" s="1"/>
  <c r="AF11" i="10"/>
  <c r="AE11" i="10"/>
  <c r="R11" i="15"/>
  <c r="N11" i="15"/>
  <c r="Z11" i="10"/>
  <c r="G11" i="15"/>
  <c r="N11" i="14"/>
  <c r="O11" i="10"/>
  <c r="J11" i="10"/>
  <c r="I11" i="10"/>
  <c r="E11" i="10"/>
  <c r="E14" i="8" s="1"/>
  <c r="I14" i="8" s="1"/>
  <c r="D11" i="10"/>
  <c r="D14" i="7" s="1"/>
  <c r="B11" i="10"/>
  <c r="A11" i="10"/>
  <c r="A14" i="8" s="1"/>
  <c r="E10" i="10"/>
  <c r="D10" i="10"/>
  <c r="B10" i="10"/>
  <c r="B13" i="8" s="1"/>
  <c r="A10" i="10"/>
  <c r="AM9" i="14"/>
  <c r="R9" i="15"/>
  <c r="AI9" i="14"/>
  <c r="M9" i="15"/>
  <c r="AC9" i="14"/>
  <c r="Y9" i="10"/>
  <c r="W9" i="14"/>
  <c r="X9" i="14" s="1"/>
  <c r="T9" i="14" s="1"/>
  <c r="Q9" i="14"/>
  <c r="I9" i="15"/>
  <c r="P9" i="14"/>
  <c r="O9" i="14"/>
  <c r="P9" i="10"/>
  <c r="O9" i="10"/>
  <c r="L9" i="10"/>
  <c r="W12" i="6" s="1"/>
  <c r="D9" i="15"/>
  <c r="G9" i="10"/>
  <c r="C9" i="15"/>
  <c r="F9" i="10"/>
  <c r="F12" i="6" s="1"/>
  <c r="B9" i="15"/>
  <c r="E9" i="10"/>
  <c r="D9" i="10"/>
  <c r="D12" i="7" s="1"/>
  <c r="B9" i="10"/>
  <c r="B12" i="8" s="1"/>
  <c r="A9" i="10"/>
  <c r="U8" i="15"/>
  <c r="AM8" i="14"/>
  <c r="S8" i="15"/>
  <c r="AK8" i="14"/>
  <c r="Q8" i="15"/>
  <c r="AH8" i="14"/>
  <c r="AC8" i="10"/>
  <c r="AF11" i="8" s="1"/>
  <c r="AF8" i="14"/>
  <c r="AA8" i="10"/>
  <c r="AC11" i="8" s="1"/>
  <c r="W8" i="10"/>
  <c r="W8" i="14"/>
  <c r="X8" i="14" s="1"/>
  <c r="T8" i="14" s="1"/>
  <c r="T8" i="10"/>
  <c r="I11" i="7" s="1"/>
  <c r="G8" i="15"/>
  <c r="N8" i="14"/>
  <c r="Q8" i="10"/>
  <c r="M8" i="10"/>
  <c r="F8" i="15"/>
  <c r="J8" i="14"/>
  <c r="L8" i="10"/>
  <c r="K8" i="10"/>
  <c r="F8" i="14"/>
  <c r="E8" i="10"/>
  <c r="D8" i="10"/>
  <c r="B8" i="10"/>
  <c r="B11" i="7" s="1"/>
  <c r="A8" i="10"/>
  <c r="A11" i="6" s="1"/>
  <c r="Q7" i="15"/>
  <c r="E7" i="10"/>
  <c r="D7" i="10"/>
  <c r="B7" i="10"/>
  <c r="A7" i="10"/>
  <c r="U6" i="15"/>
  <c r="AM6" i="14"/>
  <c r="AG6" i="10"/>
  <c r="AK9" i="8" s="1"/>
  <c r="AI6" i="14"/>
  <c r="AD6" i="10"/>
  <c r="AH6" i="14"/>
  <c r="AE6" i="14"/>
  <c r="Z6" i="10"/>
  <c r="M6" i="15"/>
  <c r="R6" i="10"/>
  <c r="G9" i="7" s="1"/>
  <c r="P6" i="10"/>
  <c r="M6" i="10"/>
  <c r="K6" i="10"/>
  <c r="E6" i="15"/>
  <c r="I6" i="14"/>
  <c r="F6" i="10"/>
  <c r="E6" i="10"/>
  <c r="E8" i="3" s="1"/>
  <c r="D6" i="10"/>
  <c r="B6" i="10"/>
  <c r="A6" i="10"/>
  <c r="E5" i="10"/>
  <c r="D5" i="10"/>
  <c r="B5" i="10"/>
  <c r="B8" i="7" s="1"/>
  <c r="A5" i="10"/>
  <c r="U4" i="15"/>
  <c r="AG4" i="10"/>
  <c r="S4" i="15"/>
  <c r="AE4" i="10"/>
  <c r="Q4" i="15"/>
  <c r="P4" i="15"/>
  <c r="AB4" i="10"/>
  <c r="AD7" i="8" s="1"/>
  <c r="O4" i="15"/>
  <c r="AE4" i="14"/>
  <c r="AA4" i="10"/>
  <c r="AC7" i="8" s="1"/>
  <c r="N4" i="15"/>
  <c r="M4" i="15"/>
  <c r="AC4" i="14"/>
  <c r="Y4" i="10"/>
  <c r="AA7" i="8" s="1"/>
  <c r="W4" i="10"/>
  <c r="R4" i="14"/>
  <c r="U4" i="10"/>
  <c r="J7" i="7" s="1"/>
  <c r="J4" i="15"/>
  <c r="Q4" i="14"/>
  <c r="T4" i="10"/>
  <c r="G4" i="15"/>
  <c r="N4" i="14"/>
  <c r="P4" i="10"/>
  <c r="N4" i="10"/>
  <c r="M4" i="10"/>
  <c r="E4" i="15"/>
  <c r="I4" i="10"/>
  <c r="S7" i="6" s="1"/>
  <c r="D4" i="15"/>
  <c r="H4" i="14"/>
  <c r="H4" i="10"/>
  <c r="O7" i="6" s="1"/>
  <c r="B4" i="15"/>
  <c r="E4" i="14"/>
  <c r="F4" i="10"/>
  <c r="F7" i="6" s="1"/>
  <c r="E4" i="10"/>
  <c r="E7" i="6" s="1"/>
  <c r="D4" i="10"/>
  <c r="D7" i="6" s="1"/>
  <c r="B4" i="10"/>
  <c r="B7" i="6" s="1"/>
  <c r="A4" i="10"/>
  <c r="A7" i="6" s="1"/>
  <c r="U3" i="15"/>
  <c r="AM3" i="14"/>
  <c r="AG3" i="10"/>
  <c r="T3" i="15"/>
  <c r="AL3" i="14"/>
  <c r="S3" i="15"/>
  <c r="AK3" i="14"/>
  <c r="AN3" i="14" s="1"/>
  <c r="AE3" i="10"/>
  <c r="AI6" i="8" s="1"/>
  <c r="R3" i="15"/>
  <c r="AD3" i="10"/>
  <c r="O3" i="15"/>
  <c r="AE3" i="14"/>
  <c r="AA3" i="10"/>
  <c r="N3" i="15"/>
  <c r="AD3" i="14"/>
  <c r="AC3" i="14"/>
  <c r="W3" i="10"/>
  <c r="W3" i="14"/>
  <c r="X3" i="14" s="1"/>
  <c r="T3" i="14" s="1"/>
  <c r="J3" i="15"/>
  <c r="T3" i="10"/>
  <c r="I6" i="7" s="1"/>
  <c r="F3" i="15"/>
  <c r="J3" i="14"/>
  <c r="L3" i="10"/>
  <c r="I3" i="14"/>
  <c r="I3" i="10"/>
  <c r="C3" i="15"/>
  <c r="F3" i="14"/>
  <c r="G3" i="10"/>
  <c r="J6" i="6" s="1"/>
  <c r="B3" i="15"/>
  <c r="E3" i="14"/>
  <c r="D3" i="10"/>
  <c r="B3" i="10"/>
  <c r="B6" i="6" s="1"/>
  <c r="A3" i="10"/>
  <c r="A2" i="10"/>
  <c r="A1" i="10"/>
  <c r="V136" i="8"/>
  <c r="U136" i="8"/>
  <c r="S136" i="8"/>
  <c r="P136" i="8"/>
  <c r="J136" i="8"/>
  <c r="I136" i="8"/>
  <c r="G136" i="8"/>
  <c r="F136" i="8"/>
  <c r="H136" i="8" s="1"/>
  <c r="E136" i="8"/>
  <c r="T136" i="8" s="1"/>
  <c r="D136" i="8"/>
  <c r="B136" i="8"/>
  <c r="A136" i="8"/>
  <c r="U135" i="8"/>
  <c r="E135" i="8"/>
  <c r="G135" i="8" s="1"/>
  <c r="D135" i="8"/>
  <c r="B135" i="8"/>
  <c r="A135" i="8"/>
  <c r="U134" i="8"/>
  <c r="I134" i="8"/>
  <c r="G134" i="8"/>
  <c r="E134" i="8"/>
  <c r="D134" i="8"/>
  <c r="B134" i="8"/>
  <c r="A134" i="8"/>
  <c r="E133" i="8"/>
  <c r="V133" i="8" s="1"/>
  <c r="D133" i="8"/>
  <c r="B133" i="8"/>
  <c r="A133" i="8"/>
  <c r="AA132" i="8"/>
  <c r="P132" i="8"/>
  <c r="E132" i="8"/>
  <c r="S132" i="8" s="1"/>
  <c r="D132" i="8"/>
  <c r="C132" i="8"/>
  <c r="B132" i="8"/>
  <c r="A132" i="8"/>
  <c r="AC131" i="8"/>
  <c r="Y131" i="8"/>
  <c r="Z131" i="8" s="1"/>
  <c r="P131" i="8"/>
  <c r="E131" i="8"/>
  <c r="F131" i="8" s="1"/>
  <c r="D131" i="8"/>
  <c r="B131" i="8"/>
  <c r="A131" i="8"/>
  <c r="P130" i="8"/>
  <c r="E130" i="8"/>
  <c r="M130" i="8" s="1"/>
  <c r="D130" i="8"/>
  <c r="B130" i="8"/>
  <c r="A130" i="8"/>
  <c r="AK129" i="8"/>
  <c r="AF129" i="8"/>
  <c r="AD129" i="8"/>
  <c r="AB129" i="8"/>
  <c r="Y129" i="8"/>
  <c r="Z129" i="8" s="1"/>
  <c r="L129" i="8"/>
  <c r="I129" i="8"/>
  <c r="F129" i="8"/>
  <c r="E129" i="8"/>
  <c r="D129" i="8"/>
  <c r="C129" i="8"/>
  <c r="B129" i="8"/>
  <c r="A129" i="8"/>
  <c r="AA128" i="8"/>
  <c r="T128" i="8"/>
  <c r="S128" i="8"/>
  <c r="P128" i="8"/>
  <c r="G128" i="8"/>
  <c r="F128" i="8"/>
  <c r="H128" i="8" s="1"/>
  <c r="E128" i="8"/>
  <c r="V128" i="8" s="1"/>
  <c r="D128" i="8"/>
  <c r="B128" i="8"/>
  <c r="A128" i="8"/>
  <c r="AD127" i="8"/>
  <c r="Z127" i="8"/>
  <c r="Y127" i="8"/>
  <c r="S127" i="8"/>
  <c r="J127" i="8"/>
  <c r="E127" i="8"/>
  <c r="U127" i="8" s="1"/>
  <c r="D127" i="8"/>
  <c r="B127" i="8"/>
  <c r="A127" i="8"/>
  <c r="U126" i="8"/>
  <c r="J126" i="8"/>
  <c r="E126" i="8"/>
  <c r="D126" i="8"/>
  <c r="B126" i="8"/>
  <c r="A126" i="8"/>
  <c r="V125" i="8"/>
  <c r="U125" i="8"/>
  <c r="T125" i="8"/>
  <c r="P125" i="8"/>
  <c r="I125" i="8"/>
  <c r="E125" i="8"/>
  <c r="S125" i="8" s="1"/>
  <c r="D125" i="8"/>
  <c r="B125" i="8"/>
  <c r="A125" i="8"/>
  <c r="V124" i="8"/>
  <c r="U124" i="8"/>
  <c r="P124" i="8"/>
  <c r="M124" i="8"/>
  <c r="J124" i="8"/>
  <c r="I124" i="8"/>
  <c r="F124" i="8"/>
  <c r="E124" i="8"/>
  <c r="S124" i="8" s="1"/>
  <c r="D124" i="8"/>
  <c r="B124" i="8"/>
  <c r="A124" i="8"/>
  <c r="F123" i="8"/>
  <c r="E123" i="8"/>
  <c r="D123" i="8"/>
  <c r="B123" i="8"/>
  <c r="A123" i="8"/>
  <c r="AB122" i="8"/>
  <c r="E122" i="8"/>
  <c r="U122" i="8" s="1"/>
  <c r="D122" i="8"/>
  <c r="B122" i="8"/>
  <c r="A122" i="8"/>
  <c r="E121" i="8"/>
  <c r="D121" i="8"/>
  <c r="B121" i="8"/>
  <c r="A121" i="8"/>
  <c r="E120" i="8"/>
  <c r="U120" i="8" s="1"/>
  <c r="D120" i="8"/>
  <c r="B120" i="8"/>
  <c r="A120" i="8"/>
  <c r="AK119" i="8"/>
  <c r="AF119" i="8"/>
  <c r="AC119" i="8"/>
  <c r="AB119" i="8"/>
  <c r="F119" i="8"/>
  <c r="E119" i="8"/>
  <c r="D119" i="8"/>
  <c r="C119" i="8"/>
  <c r="B119" i="8"/>
  <c r="A119" i="8"/>
  <c r="P118" i="8"/>
  <c r="J118" i="8"/>
  <c r="E118" i="8"/>
  <c r="D118" i="8"/>
  <c r="B118" i="8"/>
  <c r="A118" i="8"/>
  <c r="V117" i="8"/>
  <c r="U117" i="8"/>
  <c r="T117" i="8"/>
  <c r="M117" i="8"/>
  <c r="I117" i="8"/>
  <c r="G117" i="8"/>
  <c r="E117" i="8"/>
  <c r="P117" i="8" s="1"/>
  <c r="D117" i="8"/>
  <c r="B117" i="8"/>
  <c r="A117" i="8"/>
  <c r="AJ116" i="8"/>
  <c r="V116" i="8"/>
  <c r="U116" i="8"/>
  <c r="S116" i="8"/>
  <c r="L116" i="8"/>
  <c r="J116" i="8"/>
  <c r="G116" i="8"/>
  <c r="E116" i="8"/>
  <c r="T116" i="8" s="1"/>
  <c r="D116" i="8"/>
  <c r="B116" i="8"/>
  <c r="A116" i="8"/>
  <c r="P115" i="8"/>
  <c r="G115" i="8"/>
  <c r="F115" i="8"/>
  <c r="E115" i="8"/>
  <c r="L115" i="8" s="1"/>
  <c r="D115" i="8"/>
  <c r="B115" i="8"/>
  <c r="A115" i="8"/>
  <c r="AK114" i="8"/>
  <c r="AJ114" i="8"/>
  <c r="AI114" i="8"/>
  <c r="AG114" i="8"/>
  <c r="AB114" i="8"/>
  <c r="V114" i="8"/>
  <c r="U114" i="8"/>
  <c r="T114" i="8"/>
  <c r="P114" i="8"/>
  <c r="M114" i="8"/>
  <c r="I114" i="8"/>
  <c r="G114" i="8"/>
  <c r="E114" i="8"/>
  <c r="S114" i="8" s="1"/>
  <c r="D114" i="8"/>
  <c r="B114" i="8"/>
  <c r="A114" i="8"/>
  <c r="AC113" i="8"/>
  <c r="AB113" i="8"/>
  <c r="U113" i="8"/>
  <c r="S113" i="8"/>
  <c r="P113" i="8"/>
  <c r="M113" i="8"/>
  <c r="L113" i="8"/>
  <c r="N113" i="8" s="1"/>
  <c r="J113" i="8"/>
  <c r="G113" i="8"/>
  <c r="E113" i="8"/>
  <c r="D113" i="8"/>
  <c r="B113" i="8"/>
  <c r="A113" i="8"/>
  <c r="Y112" i="8"/>
  <c r="Z112" i="8" s="1"/>
  <c r="G112" i="8"/>
  <c r="E112" i="8"/>
  <c r="F112" i="8" s="1"/>
  <c r="H112" i="8" s="1"/>
  <c r="D112" i="8"/>
  <c r="B112" i="8"/>
  <c r="A112" i="8"/>
  <c r="AK111" i="8"/>
  <c r="AI111" i="8"/>
  <c r="AF111" i="8"/>
  <c r="AD111" i="8"/>
  <c r="AC111" i="8"/>
  <c r="AA111" i="8"/>
  <c r="V111" i="8"/>
  <c r="U111" i="8"/>
  <c r="T111" i="8"/>
  <c r="M111" i="8"/>
  <c r="L111" i="8"/>
  <c r="G111" i="8"/>
  <c r="E111" i="8"/>
  <c r="S111" i="8" s="1"/>
  <c r="W111" i="8" s="1"/>
  <c r="D111" i="8"/>
  <c r="B111" i="8"/>
  <c r="A111" i="8"/>
  <c r="AB110" i="8"/>
  <c r="T110" i="8"/>
  <c r="E110" i="8"/>
  <c r="V110" i="8" s="1"/>
  <c r="D110" i="8"/>
  <c r="B110" i="8"/>
  <c r="A110" i="8"/>
  <c r="AF109" i="8"/>
  <c r="E109" i="8"/>
  <c r="S109" i="8" s="1"/>
  <c r="D109" i="8"/>
  <c r="B109" i="8"/>
  <c r="A109" i="8"/>
  <c r="AD108" i="8"/>
  <c r="V108" i="8"/>
  <c r="I108" i="8"/>
  <c r="E108" i="8"/>
  <c r="F108" i="8" s="1"/>
  <c r="D108" i="8"/>
  <c r="B108" i="8"/>
  <c r="A108" i="8"/>
  <c r="AF107" i="8"/>
  <c r="AA107" i="8"/>
  <c r="S107" i="8"/>
  <c r="M107" i="8"/>
  <c r="L107" i="8"/>
  <c r="N107" i="8" s="1"/>
  <c r="I107" i="8"/>
  <c r="G107" i="8"/>
  <c r="E107" i="8"/>
  <c r="D107" i="8"/>
  <c r="B107" i="8"/>
  <c r="A107" i="8"/>
  <c r="AD106" i="8"/>
  <c r="AB106" i="8"/>
  <c r="AA106" i="8"/>
  <c r="Y106" i="8"/>
  <c r="Z106" i="8" s="1"/>
  <c r="G106" i="8"/>
  <c r="E106" i="8"/>
  <c r="F106" i="8" s="1"/>
  <c r="H106" i="8" s="1"/>
  <c r="D106" i="8"/>
  <c r="C106" i="8"/>
  <c r="B106" i="8"/>
  <c r="A106" i="8"/>
  <c r="M105" i="8"/>
  <c r="J105" i="8"/>
  <c r="E105" i="8"/>
  <c r="U105" i="8" s="1"/>
  <c r="D105" i="8"/>
  <c r="B105" i="8"/>
  <c r="A105" i="8"/>
  <c r="AG104" i="8"/>
  <c r="E104" i="8"/>
  <c r="S104" i="8" s="1"/>
  <c r="D104" i="8"/>
  <c r="B104" i="8"/>
  <c r="A104" i="8"/>
  <c r="E103" i="8"/>
  <c r="T103" i="8" s="1"/>
  <c r="D103" i="8"/>
  <c r="B103" i="8"/>
  <c r="A103" i="8"/>
  <c r="P102" i="8"/>
  <c r="F102" i="8"/>
  <c r="E102" i="8"/>
  <c r="U102" i="8" s="1"/>
  <c r="D102" i="8"/>
  <c r="B102" i="8"/>
  <c r="A102" i="8"/>
  <c r="E101" i="8"/>
  <c r="V101" i="8" s="1"/>
  <c r="D101" i="8"/>
  <c r="B101" i="8"/>
  <c r="A101" i="8"/>
  <c r="AG100" i="8"/>
  <c r="AB100" i="8"/>
  <c r="U100" i="8"/>
  <c r="T100" i="8"/>
  <c r="S100" i="8"/>
  <c r="P100" i="8"/>
  <c r="M100" i="8"/>
  <c r="L100" i="8"/>
  <c r="J100" i="8"/>
  <c r="I100" i="8"/>
  <c r="G100" i="8"/>
  <c r="F100" i="8"/>
  <c r="E100" i="8"/>
  <c r="V100" i="8" s="1"/>
  <c r="D100" i="8"/>
  <c r="B100" i="8"/>
  <c r="A100" i="8"/>
  <c r="AD99" i="8"/>
  <c r="U99" i="8"/>
  <c r="T99" i="8"/>
  <c r="E99" i="8"/>
  <c r="S99" i="8" s="1"/>
  <c r="D99" i="8"/>
  <c r="B99" i="8"/>
  <c r="A99" i="8"/>
  <c r="AK98" i="8"/>
  <c r="AG98" i="8"/>
  <c r="AF98" i="8"/>
  <c r="AB98" i="8"/>
  <c r="T98" i="8"/>
  <c r="P98" i="8"/>
  <c r="I98" i="8"/>
  <c r="G98" i="8"/>
  <c r="E98" i="8"/>
  <c r="S98" i="8" s="1"/>
  <c r="D98" i="8"/>
  <c r="B98" i="8"/>
  <c r="A98" i="8"/>
  <c r="T97" i="8"/>
  <c r="J97" i="8"/>
  <c r="G97" i="8"/>
  <c r="E97" i="8"/>
  <c r="D97" i="8"/>
  <c r="B97" i="8"/>
  <c r="A97" i="8"/>
  <c r="AI96" i="8"/>
  <c r="AF96" i="8"/>
  <c r="AA96" i="8"/>
  <c r="Y96" i="8"/>
  <c r="Z96" i="8" s="1"/>
  <c r="V96" i="8"/>
  <c r="U96" i="8"/>
  <c r="S96" i="8"/>
  <c r="P96" i="8"/>
  <c r="M96" i="8"/>
  <c r="L96" i="8"/>
  <c r="N96" i="8" s="1"/>
  <c r="J96" i="8"/>
  <c r="I96" i="8"/>
  <c r="G96" i="8"/>
  <c r="E96" i="8"/>
  <c r="D96" i="8"/>
  <c r="B96" i="8"/>
  <c r="A96" i="8"/>
  <c r="AB95" i="8"/>
  <c r="J95" i="8"/>
  <c r="E95" i="8"/>
  <c r="V95" i="8" s="1"/>
  <c r="D95" i="8"/>
  <c r="B95" i="8"/>
  <c r="A95" i="8"/>
  <c r="AJ94" i="8"/>
  <c r="AD94" i="8"/>
  <c r="AA94" i="8"/>
  <c r="E94" i="8"/>
  <c r="D94" i="8"/>
  <c r="B94" i="8"/>
  <c r="A94" i="8"/>
  <c r="U93" i="8"/>
  <c r="E93" i="8"/>
  <c r="I93" i="8" s="1"/>
  <c r="D93" i="8"/>
  <c r="B93" i="8"/>
  <c r="A93" i="8"/>
  <c r="AG92" i="8"/>
  <c r="AB92" i="8"/>
  <c r="V92" i="8"/>
  <c r="M92" i="8"/>
  <c r="E92" i="8"/>
  <c r="P92" i="8" s="1"/>
  <c r="D92" i="8"/>
  <c r="B92" i="8"/>
  <c r="A92" i="8"/>
  <c r="AG91" i="8"/>
  <c r="AC91" i="8"/>
  <c r="Y91" i="8"/>
  <c r="Z91" i="8" s="1"/>
  <c r="E91" i="8"/>
  <c r="D91" i="8"/>
  <c r="B91" i="8"/>
  <c r="A91" i="8"/>
  <c r="J90" i="8"/>
  <c r="E90" i="8"/>
  <c r="S90" i="8" s="1"/>
  <c r="D90" i="8"/>
  <c r="B90" i="8"/>
  <c r="A90" i="8"/>
  <c r="AK89" i="8"/>
  <c r="AI89" i="8"/>
  <c r="AD89" i="8"/>
  <c r="AA89" i="8"/>
  <c r="T89" i="8"/>
  <c r="G89" i="8"/>
  <c r="E89" i="8"/>
  <c r="V89" i="8" s="1"/>
  <c r="D89" i="8"/>
  <c r="B89" i="8"/>
  <c r="A89" i="8"/>
  <c r="AK88" i="8"/>
  <c r="V88" i="8"/>
  <c r="L88" i="8"/>
  <c r="E88" i="8"/>
  <c r="T88" i="8" s="1"/>
  <c r="D88" i="8"/>
  <c r="B88" i="8"/>
  <c r="A88" i="8"/>
  <c r="AJ87" i="8"/>
  <c r="AI87" i="8"/>
  <c r="AF87" i="8"/>
  <c r="AD87" i="8"/>
  <c r="AB87" i="8"/>
  <c r="AA87" i="8"/>
  <c r="Y87" i="8"/>
  <c r="Z87" i="8" s="1"/>
  <c r="U87" i="8"/>
  <c r="G87" i="8"/>
  <c r="E87" i="8"/>
  <c r="L87" i="8" s="1"/>
  <c r="D87" i="8"/>
  <c r="B87" i="8"/>
  <c r="A87" i="8"/>
  <c r="AJ86" i="8"/>
  <c r="AI86" i="8"/>
  <c r="AF86" i="8"/>
  <c r="Z86" i="8"/>
  <c r="Y86" i="8"/>
  <c r="S86" i="8"/>
  <c r="E86" i="8"/>
  <c r="V86" i="8" s="1"/>
  <c r="D86" i="8"/>
  <c r="B86" i="8"/>
  <c r="A86" i="8"/>
  <c r="L85" i="8"/>
  <c r="F85" i="8"/>
  <c r="E85" i="8"/>
  <c r="D85" i="8"/>
  <c r="B85" i="8"/>
  <c r="A85" i="8"/>
  <c r="AB84" i="8"/>
  <c r="V84" i="8"/>
  <c r="U84" i="8"/>
  <c r="M84" i="8"/>
  <c r="L84" i="8"/>
  <c r="N84" i="8" s="1"/>
  <c r="I84" i="8"/>
  <c r="E84" i="8"/>
  <c r="P84" i="8" s="1"/>
  <c r="D84" i="8"/>
  <c r="B84" i="8"/>
  <c r="A84" i="8"/>
  <c r="E83" i="8"/>
  <c r="U83" i="8" s="1"/>
  <c r="D83" i="8"/>
  <c r="B83" i="8"/>
  <c r="A83" i="8"/>
  <c r="U82" i="8"/>
  <c r="L82" i="8"/>
  <c r="F82" i="8"/>
  <c r="E82" i="8"/>
  <c r="M82" i="8" s="1"/>
  <c r="D82" i="8"/>
  <c r="B82" i="8"/>
  <c r="A82" i="8"/>
  <c r="AK81" i="8"/>
  <c r="AA81" i="8"/>
  <c r="S81" i="8"/>
  <c r="E81" i="8"/>
  <c r="D81" i="8"/>
  <c r="B81" i="8"/>
  <c r="A81" i="8"/>
  <c r="AF80" i="8"/>
  <c r="AC80" i="8"/>
  <c r="Y80" i="8"/>
  <c r="Z80" i="8" s="1"/>
  <c r="E80" i="8"/>
  <c r="V80" i="8" s="1"/>
  <c r="D80" i="8"/>
  <c r="C80" i="8"/>
  <c r="B80" i="8"/>
  <c r="A80" i="8"/>
  <c r="E79" i="8"/>
  <c r="L79" i="8" s="1"/>
  <c r="D79" i="8"/>
  <c r="B79" i="8"/>
  <c r="A79" i="8"/>
  <c r="U78" i="8"/>
  <c r="T78" i="8"/>
  <c r="S78" i="8"/>
  <c r="M78" i="8"/>
  <c r="L78" i="8"/>
  <c r="G78" i="8"/>
  <c r="E78" i="8"/>
  <c r="D78" i="8"/>
  <c r="B78" i="8"/>
  <c r="A78" i="8"/>
  <c r="AJ77" i="8"/>
  <c r="AG77" i="8"/>
  <c r="AC77" i="8"/>
  <c r="E77" i="8"/>
  <c r="T77" i="8" s="1"/>
  <c r="D77" i="8"/>
  <c r="B77" i="8"/>
  <c r="A77" i="8"/>
  <c r="J76" i="8"/>
  <c r="E76" i="8"/>
  <c r="P76" i="8" s="1"/>
  <c r="D76" i="8"/>
  <c r="B76" i="8"/>
  <c r="A76" i="8"/>
  <c r="V75" i="8"/>
  <c r="U75" i="8"/>
  <c r="P75" i="8"/>
  <c r="M75" i="8"/>
  <c r="G75" i="8"/>
  <c r="E75" i="8"/>
  <c r="S75" i="8" s="1"/>
  <c r="D75" i="8"/>
  <c r="B75" i="8"/>
  <c r="A75" i="8"/>
  <c r="AJ74" i="8"/>
  <c r="U74" i="8"/>
  <c r="L74" i="8"/>
  <c r="J74" i="8"/>
  <c r="I74" i="8"/>
  <c r="F74" i="8"/>
  <c r="E74" i="8"/>
  <c r="T74" i="8" s="1"/>
  <c r="D74" i="8"/>
  <c r="B74" i="8"/>
  <c r="A74" i="8"/>
  <c r="AJ73" i="8"/>
  <c r="AC73" i="8"/>
  <c r="AA73" i="8"/>
  <c r="Z73" i="8"/>
  <c r="Y73" i="8"/>
  <c r="E73" i="8"/>
  <c r="G73" i="8" s="1"/>
  <c r="D73" i="8"/>
  <c r="B73" i="8"/>
  <c r="A73" i="8"/>
  <c r="AI72" i="8"/>
  <c r="AF72" i="8"/>
  <c r="E72" i="8"/>
  <c r="V72" i="8" s="1"/>
  <c r="D72" i="8"/>
  <c r="B72" i="8"/>
  <c r="A72" i="8"/>
  <c r="AI71" i="8"/>
  <c r="E71" i="8"/>
  <c r="U71" i="8" s="1"/>
  <c r="D71" i="8"/>
  <c r="B71" i="8"/>
  <c r="A71" i="8"/>
  <c r="AK70" i="8"/>
  <c r="AA70" i="8"/>
  <c r="Y70" i="8"/>
  <c r="Z70" i="8" s="1"/>
  <c r="T70" i="8"/>
  <c r="M70" i="8"/>
  <c r="F70" i="8"/>
  <c r="E70" i="8"/>
  <c r="V70" i="8" s="1"/>
  <c r="D70" i="8"/>
  <c r="B70" i="8"/>
  <c r="A70" i="8"/>
  <c r="U69" i="8"/>
  <c r="M69" i="8"/>
  <c r="E69" i="8"/>
  <c r="S69" i="8" s="1"/>
  <c r="D69" i="8"/>
  <c r="B69" i="8"/>
  <c r="A69" i="8"/>
  <c r="AJ68" i="8"/>
  <c r="AD68" i="8"/>
  <c r="AC68" i="8"/>
  <c r="AB68" i="8"/>
  <c r="E68" i="8"/>
  <c r="V68" i="8" s="1"/>
  <c r="D68" i="8"/>
  <c r="B68" i="8"/>
  <c r="A68" i="8"/>
  <c r="AJ67" i="8"/>
  <c r="AF67" i="8"/>
  <c r="E67" i="8"/>
  <c r="I67" i="8" s="1"/>
  <c r="B67" i="8"/>
  <c r="A67" i="8"/>
  <c r="V66" i="8"/>
  <c r="T66" i="8"/>
  <c r="P66" i="8"/>
  <c r="M66" i="8"/>
  <c r="I66" i="8"/>
  <c r="G66" i="8"/>
  <c r="F66" i="8"/>
  <c r="E66" i="8"/>
  <c r="J66" i="8" s="1"/>
  <c r="D66" i="8"/>
  <c r="B66" i="8"/>
  <c r="A66" i="8"/>
  <c r="V65" i="8"/>
  <c r="U65" i="8"/>
  <c r="P65" i="8"/>
  <c r="M65" i="8"/>
  <c r="J65" i="8"/>
  <c r="G65" i="8"/>
  <c r="E65" i="8"/>
  <c r="T65" i="8" s="1"/>
  <c r="D65" i="8"/>
  <c r="B65" i="8"/>
  <c r="A65" i="8"/>
  <c r="AJ64" i="8"/>
  <c r="AG64" i="8"/>
  <c r="AB64" i="8"/>
  <c r="E64" i="8"/>
  <c r="M64" i="8" s="1"/>
  <c r="D64" i="8"/>
  <c r="B64" i="8"/>
  <c r="A64" i="8"/>
  <c r="AA63" i="8"/>
  <c r="E63" i="8"/>
  <c r="S63" i="8" s="1"/>
  <c r="D63" i="8"/>
  <c r="B63" i="8"/>
  <c r="A63" i="8"/>
  <c r="AK62" i="8"/>
  <c r="AG62" i="8"/>
  <c r="AF62" i="8"/>
  <c r="AH62" i="8" s="1"/>
  <c r="AD62" i="8"/>
  <c r="AC62" i="8"/>
  <c r="AA62" i="8"/>
  <c r="T62" i="8"/>
  <c r="S62" i="8"/>
  <c r="M62" i="8"/>
  <c r="L62" i="8"/>
  <c r="N62" i="8" s="1"/>
  <c r="I62" i="8"/>
  <c r="G62" i="8"/>
  <c r="F62" i="8"/>
  <c r="H62" i="8" s="1"/>
  <c r="E62" i="8"/>
  <c r="P62" i="8" s="1"/>
  <c r="D62" i="8"/>
  <c r="C62" i="8"/>
  <c r="B62" i="8"/>
  <c r="A62" i="8"/>
  <c r="V61" i="8"/>
  <c r="S61" i="8"/>
  <c r="F61" i="8"/>
  <c r="E61" i="8"/>
  <c r="P61" i="8" s="1"/>
  <c r="D61" i="8"/>
  <c r="B61" i="8"/>
  <c r="A61" i="8"/>
  <c r="AJ60" i="8"/>
  <c r="AC60" i="8"/>
  <c r="E60" i="8"/>
  <c r="T60" i="8" s="1"/>
  <c r="D60" i="8"/>
  <c r="B60" i="8"/>
  <c r="A60" i="8"/>
  <c r="E59" i="8"/>
  <c r="J59" i="8" s="1"/>
  <c r="D59" i="8"/>
  <c r="B59" i="8"/>
  <c r="A59" i="8"/>
  <c r="AK58" i="8"/>
  <c r="AJ58" i="8"/>
  <c r="AG58" i="8"/>
  <c r="AA58" i="8"/>
  <c r="S58" i="8"/>
  <c r="P58" i="8"/>
  <c r="M58" i="8"/>
  <c r="L58" i="8"/>
  <c r="I58" i="8"/>
  <c r="F58" i="8"/>
  <c r="E58" i="8"/>
  <c r="U58" i="8" s="1"/>
  <c r="D58" i="8"/>
  <c r="B58" i="8"/>
  <c r="A58" i="8"/>
  <c r="Y57" i="8"/>
  <c r="Z57" i="8" s="1"/>
  <c r="D57" i="8"/>
  <c r="B57" i="8"/>
  <c r="A57" i="8"/>
  <c r="E56" i="8"/>
  <c r="T56" i="8" s="1"/>
  <c r="D56" i="8"/>
  <c r="B56" i="8"/>
  <c r="A56" i="8"/>
  <c r="D55" i="8"/>
  <c r="B55" i="8"/>
  <c r="A55" i="8"/>
  <c r="AG54" i="8"/>
  <c r="D54" i="8"/>
  <c r="B54" i="8"/>
  <c r="A54" i="8"/>
  <c r="L53" i="8"/>
  <c r="I53" i="8"/>
  <c r="G53" i="8"/>
  <c r="E53" i="8"/>
  <c r="D53" i="8"/>
  <c r="B53" i="8"/>
  <c r="A53" i="8"/>
  <c r="AJ52" i="8"/>
  <c r="AD52" i="8"/>
  <c r="AB52" i="8"/>
  <c r="Y52" i="8"/>
  <c r="Z52" i="8" s="1"/>
  <c r="P52" i="8"/>
  <c r="I52" i="8"/>
  <c r="G52" i="8"/>
  <c r="E52" i="8"/>
  <c r="L52" i="8" s="1"/>
  <c r="D52" i="8"/>
  <c r="A52" i="8"/>
  <c r="U51" i="8"/>
  <c r="E51" i="8"/>
  <c r="V51" i="8" s="1"/>
  <c r="D51" i="8"/>
  <c r="B51" i="8"/>
  <c r="A51" i="8"/>
  <c r="E50" i="8"/>
  <c r="P50" i="8" s="1"/>
  <c r="D50" i="8"/>
  <c r="A50" i="8"/>
  <c r="AI49" i="8"/>
  <c r="AG49" i="8"/>
  <c r="AA49" i="8"/>
  <c r="D49" i="8"/>
  <c r="B49" i="8"/>
  <c r="A49" i="8"/>
  <c r="V48" i="8"/>
  <c r="U48" i="8"/>
  <c r="T48" i="8"/>
  <c r="M48" i="8"/>
  <c r="L48" i="8"/>
  <c r="J48" i="8"/>
  <c r="G48" i="8"/>
  <c r="F48" i="8"/>
  <c r="H48" i="8" s="1"/>
  <c r="E48" i="8"/>
  <c r="I48" i="8" s="1"/>
  <c r="K48" i="8" s="1"/>
  <c r="D48" i="8"/>
  <c r="B48" i="8"/>
  <c r="A48" i="8"/>
  <c r="D47" i="8"/>
  <c r="B47" i="8"/>
  <c r="A47" i="8"/>
  <c r="AB46" i="8"/>
  <c r="E46" i="8"/>
  <c r="U46" i="8" s="1"/>
  <c r="D46" i="8"/>
  <c r="B46" i="8"/>
  <c r="A46" i="8"/>
  <c r="Y45" i="8"/>
  <c r="Z45" i="8" s="1"/>
  <c r="U45" i="8"/>
  <c r="T45" i="8"/>
  <c r="P45" i="8"/>
  <c r="M45" i="8"/>
  <c r="L45" i="8"/>
  <c r="K45" i="8"/>
  <c r="J45" i="8"/>
  <c r="I45" i="8"/>
  <c r="G45" i="8"/>
  <c r="F45" i="8"/>
  <c r="E45" i="8"/>
  <c r="S45" i="8" s="1"/>
  <c r="B45" i="8"/>
  <c r="A45" i="8"/>
  <c r="AK44" i="8"/>
  <c r="AJ44" i="8"/>
  <c r="AI44" i="8"/>
  <c r="AD44" i="8"/>
  <c r="AA44" i="8"/>
  <c r="Y44" i="8"/>
  <c r="Z44" i="8" s="1"/>
  <c r="I44" i="8"/>
  <c r="E44" i="8"/>
  <c r="V44" i="8" s="1"/>
  <c r="D44" i="8"/>
  <c r="B44" i="8"/>
  <c r="A44" i="8"/>
  <c r="AK43" i="8"/>
  <c r="J43" i="8"/>
  <c r="E43" i="8"/>
  <c r="D43" i="8"/>
  <c r="B43" i="8"/>
  <c r="A43" i="8"/>
  <c r="F42" i="8"/>
  <c r="E42" i="8"/>
  <c r="G42" i="8" s="1"/>
  <c r="D42" i="8"/>
  <c r="B42" i="8"/>
  <c r="A42" i="8"/>
  <c r="AK41" i="8"/>
  <c r="AJ41" i="8"/>
  <c r="AD41" i="8"/>
  <c r="AA41" i="8"/>
  <c r="Y41" i="8"/>
  <c r="Z41" i="8" s="1"/>
  <c r="E41" i="8"/>
  <c r="D41" i="8"/>
  <c r="B41" i="8"/>
  <c r="A41" i="8"/>
  <c r="AA40" i="8"/>
  <c r="E40" i="8"/>
  <c r="L40" i="8" s="1"/>
  <c r="D40" i="8"/>
  <c r="B40" i="8"/>
  <c r="A40" i="8"/>
  <c r="V39" i="8"/>
  <c r="U39" i="8"/>
  <c r="S39" i="8"/>
  <c r="P39" i="8"/>
  <c r="I39" i="8"/>
  <c r="G39" i="8"/>
  <c r="F39" i="8"/>
  <c r="E39" i="8"/>
  <c r="M39" i="8" s="1"/>
  <c r="D39" i="8"/>
  <c r="B39" i="8"/>
  <c r="A39" i="8"/>
  <c r="AB38" i="8"/>
  <c r="I38" i="8"/>
  <c r="E38" i="8"/>
  <c r="V38" i="8" s="1"/>
  <c r="D38" i="8"/>
  <c r="B38" i="8"/>
  <c r="A38" i="8"/>
  <c r="V37" i="8"/>
  <c r="S37" i="8"/>
  <c r="P37" i="8"/>
  <c r="M37" i="8"/>
  <c r="L37" i="8"/>
  <c r="J37" i="8"/>
  <c r="I37" i="8"/>
  <c r="G37" i="8"/>
  <c r="F37" i="8"/>
  <c r="H37" i="8" s="1"/>
  <c r="E37" i="8"/>
  <c r="U37" i="8" s="1"/>
  <c r="D37" i="8"/>
  <c r="B37" i="8"/>
  <c r="A37" i="8"/>
  <c r="F36" i="8"/>
  <c r="E36" i="8"/>
  <c r="J36" i="8" s="1"/>
  <c r="B36" i="8"/>
  <c r="A36" i="8"/>
  <c r="D35" i="8"/>
  <c r="B35" i="8"/>
  <c r="A35" i="8"/>
  <c r="AA34" i="8"/>
  <c r="M34" i="8"/>
  <c r="E34" i="8"/>
  <c r="I34" i="8" s="1"/>
  <c r="D34" i="8"/>
  <c r="B34" i="8"/>
  <c r="A34" i="8"/>
  <c r="AD33" i="8"/>
  <c r="AB33" i="8"/>
  <c r="P33" i="8"/>
  <c r="L33" i="8"/>
  <c r="E33" i="8"/>
  <c r="V33" i="8" s="1"/>
  <c r="D33" i="8"/>
  <c r="B33" i="8"/>
  <c r="A33" i="8"/>
  <c r="AK32" i="8"/>
  <c r="AG32" i="8"/>
  <c r="AD32" i="8"/>
  <c r="AB32" i="8"/>
  <c r="AA32" i="8"/>
  <c r="Y32" i="8"/>
  <c r="Z32" i="8" s="1"/>
  <c r="V32" i="8"/>
  <c r="J32" i="8"/>
  <c r="I32" i="8"/>
  <c r="G32" i="8"/>
  <c r="E32" i="8"/>
  <c r="L32" i="8" s="1"/>
  <c r="D32" i="8"/>
  <c r="A32" i="8"/>
  <c r="E31" i="8"/>
  <c r="J31" i="8" s="1"/>
  <c r="D31" i="8"/>
  <c r="B31" i="8"/>
  <c r="A31" i="8"/>
  <c r="AK30" i="8"/>
  <c r="AI30" i="8"/>
  <c r="AG30" i="8"/>
  <c r="AF30" i="8"/>
  <c r="AH30" i="8" s="1"/>
  <c r="AD30" i="8"/>
  <c r="Y30" i="8"/>
  <c r="Z30" i="8" s="1"/>
  <c r="F30" i="8"/>
  <c r="E30" i="8"/>
  <c r="T30" i="8" s="1"/>
  <c r="D30" i="8"/>
  <c r="B30" i="8"/>
  <c r="A30" i="8"/>
  <c r="AC29" i="8"/>
  <c r="U29" i="8"/>
  <c r="T29" i="8"/>
  <c r="M29" i="8"/>
  <c r="G29" i="8"/>
  <c r="F29" i="8"/>
  <c r="E29" i="8"/>
  <c r="S29" i="8" s="1"/>
  <c r="D29" i="8"/>
  <c r="B29" i="8"/>
  <c r="A29" i="8"/>
  <c r="D28" i="8"/>
  <c r="B28" i="8"/>
  <c r="AI27" i="8"/>
  <c r="AG27" i="8"/>
  <c r="AC27" i="8"/>
  <c r="AB27" i="8"/>
  <c r="E27" i="8"/>
  <c r="M27" i="8" s="1"/>
  <c r="A27" i="8"/>
  <c r="AK26" i="8"/>
  <c r="AD26" i="8"/>
  <c r="AB26" i="8"/>
  <c r="Y26" i="8"/>
  <c r="Z26" i="8" s="1"/>
  <c r="E26" i="8"/>
  <c r="U26" i="8" s="1"/>
  <c r="D26" i="8"/>
  <c r="AK25" i="8"/>
  <c r="AJ25" i="8"/>
  <c r="AD25" i="8"/>
  <c r="AB25" i="8"/>
  <c r="AA25" i="8"/>
  <c r="Y25" i="8"/>
  <c r="Z25" i="8" s="1"/>
  <c r="E25" i="8"/>
  <c r="M25" i="8" s="1"/>
  <c r="D25" i="8"/>
  <c r="A25" i="8"/>
  <c r="D24" i="8"/>
  <c r="A24" i="8"/>
  <c r="E23" i="8"/>
  <c r="J23" i="8" s="1"/>
  <c r="D23" i="8"/>
  <c r="B23" i="8"/>
  <c r="A23" i="8"/>
  <c r="E22" i="8"/>
  <c r="U22" i="8" s="1"/>
  <c r="D22" i="8"/>
  <c r="B22" i="8"/>
  <c r="A22" i="8"/>
  <c r="AJ21" i="8"/>
  <c r="AD21" i="8"/>
  <c r="AC21" i="8"/>
  <c r="D21" i="8"/>
  <c r="B21" i="8"/>
  <c r="A21" i="8"/>
  <c r="AB20" i="8"/>
  <c r="AA20" i="8"/>
  <c r="D20" i="8"/>
  <c r="B20" i="8"/>
  <c r="L19" i="8"/>
  <c r="E19" i="8"/>
  <c r="V19" i="8" s="1"/>
  <c r="D19" i="8"/>
  <c r="B19" i="8"/>
  <c r="AF18" i="8"/>
  <c r="U18" i="8"/>
  <c r="T18" i="8"/>
  <c r="S18" i="8"/>
  <c r="M18" i="8"/>
  <c r="J18" i="8"/>
  <c r="I18" i="8"/>
  <c r="G18" i="8"/>
  <c r="F18" i="8"/>
  <c r="H18" i="8" s="1"/>
  <c r="E18" i="8"/>
  <c r="V18" i="8" s="1"/>
  <c r="B18" i="8"/>
  <c r="A18" i="8"/>
  <c r="B17" i="8"/>
  <c r="A17" i="8"/>
  <c r="AF16" i="8"/>
  <c r="V16" i="8"/>
  <c r="U16" i="8"/>
  <c r="L16" i="8"/>
  <c r="I16" i="8"/>
  <c r="F16" i="8"/>
  <c r="E16" i="8"/>
  <c r="P16" i="8" s="1"/>
  <c r="D16" i="8"/>
  <c r="B16" i="8"/>
  <c r="AF15" i="8"/>
  <c r="AC15" i="8"/>
  <c r="AB15" i="8"/>
  <c r="Y15" i="8"/>
  <c r="Z15" i="8" s="1"/>
  <c r="S15" i="8"/>
  <c r="F15" i="8"/>
  <c r="E15" i="8"/>
  <c r="AJ14" i="8"/>
  <c r="AI14" i="8"/>
  <c r="AB14" i="8"/>
  <c r="D14" i="8"/>
  <c r="B14" i="8"/>
  <c r="P13" i="8"/>
  <c r="L13" i="8"/>
  <c r="E13" i="8"/>
  <c r="V13" i="8" s="1"/>
  <c r="D13" i="8"/>
  <c r="A13" i="8"/>
  <c r="AA12" i="8"/>
  <c r="E12" i="8"/>
  <c r="I12" i="8" s="1"/>
  <c r="D12" i="8"/>
  <c r="A12" i="8"/>
  <c r="U11" i="8"/>
  <c r="M11" i="8"/>
  <c r="L11" i="8"/>
  <c r="N11" i="8" s="1"/>
  <c r="E11" i="8"/>
  <c r="T11" i="8" s="1"/>
  <c r="D11" i="8"/>
  <c r="V10" i="8"/>
  <c r="U10" i="8"/>
  <c r="T10" i="8"/>
  <c r="P10" i="8"/>
  <c r="M10" i="8"/>
  <c r="L10" i="8"/>
  <c r="N10" i="8" s="1"/>
  <c r="I10" i="8"/>
  <c r="G10" i="8"/>
  <c r="E10" i="8"/>
  <c r="D10" i="8"/>
  <c r="B10" i="8"/>
  <c r="A10" i="8"/>
  <c r="AG9" i="8"/>
  <c r="AB9" i="8"/>
  <c r="D9" i="8"/>
  <c r="B9" i="8"/>
  <c r="A9" i="8"/>
  <c r="V8" i="8"/>
  <c r="E8" i="8"/>
  <c r="S8" i="8" s="1"/>
  <c r="D8" i="8"/>
  <c r="B8" i="8"/>
  <c r="A8" i="8"/>
  <c r="AK7" i="8"/>
  <c r="AI7" i="8"/>
  <c r="I7" i="8"/>
  <c r="E7" i="8"/>
  <c r="D7" i="8"/>
  <c r="B7" i="8"/>
  <c r="A7" i="8"/>
  <c r="AK6" i="8"/>
  <c r="AG6" i="8"/>
  <c r="AC6" i="8"/>
  <c r="D6" i="8"/>
  <c r="A6" i="8"/>
  <c r="E136" i="7"/>
  <c r="D136" i="7"/>
  <c r="B136" i="7"/>
  <c r="A136" i="7"/>
  <c r="E135" i="7"/>
  <c r="D135" i="7"/>
  <c r="B135" i="7"/>
  <c r="A135" i="7"/>
  <c r="E134" i="7"/>
  <c r="D134" i="7"/>
  <c r="B134" i="7"/>
  <c r="A134" i="7"/>
  <c r="E133" i="7"/>
  <c r="D133" i="7"/>
  <c r="B133" i="7"/>
  <c r="A133" i="7"/>
  <c r="E132" i="7"/>
  <c r="D132" i="7"/>
  <c r="C132" i="7"/>
  <c r="B132" i="7"/>
  <c r="A132" i="7"/>
  <c r="E131" i="7"/>
  <c r="D131" i="7"/>
  <c r="B131" i="7"/>
  <c r="A131" i="7"/>
  <c r="I130" i="7"/>
  <c r="O130" i="7" s="1"/>
  <c r="E130" i="7"/>
  <c r="D130" i="7"/>
  <c r="B130" i="7"/>
  <c r="A130" i="7"/>
  <c r="J129" i="7"/>
  <c r="E129" i="7"/>
  <c r="D129" i="7"/>
  <c r="C129" i="7"/>
  <c r="B129" i="7"/>
  <c r="A129" i="7"/>
  <c r="O128" i="7"/>
  <c r="I128" i="7"/>
  <c r="E128" i="7"/>
  <c r="D128" i="7"/>
  <c r="B128" i="7"/>
  <c r="A128" i="7"/>
  <c r="I127" i="7"/>
  <c r="O127" i="7" s="1"/>
  <c r="E127" i="7"/>
  <c r="D127" i="7"/>
  <c r="B127" i="7"/>
  <c r="A127" i="7"/>
  <c r="E126" i="7"/>
  <c r="D126" i="7"/>
  <c r="B126" i="7"/>
  <c r="A126" i="7"/>
  <c r="E125" i="7"/>
  <c r="D125" i="7"/>
  <c r="B125" i="7"/>
  <c r="A125" i="7"/>
  <c r="E124" i="7"/>
  <c r="D124" i="7"/>
  <c r="B124" i="7"/>
  <c r="A124" i="7"/>
  <c r="F123" i="7"/>
  <c r="E123" i="7"/>
  <c r="D123" i="7"/>
  <c r="B123" i="7"/>
  <c r="A123" i="7"/>
  <c r="E122" i="7"/>
  <c r="D122" i="7"/>
  <c r="B122" i="7"/>
  <c r="A122" i="7"/>
  <c r="E121" i="7"/>
  <c r="D121" i="7"/>
  <c r="B121" i="7"/>
  <c r="A121" i="7"/>
  <c r="F120" i="7"/>
  <c r="E120" i="7"/>
  <c r="D120" i="7"/>
  <c r="B120" i="7"/>
  <c r="A120" i="7"/>
  <c r="J119" i="7"/>
  <c r="P119" i="7" s="1"/>
  <c r="I119" i="7"/>
  <c r="O119" i="7" s="1"/>
  <c r="G119" i="7"/>
  <c r="F119" i="7"/>
  <c r="E119" i="7"/>
  <c r="D119" i="7"/>
  <c r="C119" i="7"/>
  <c r="B119" i="7"/>
  <c r="A119" i="7"/>
  <c r="E118" i="7"/>
  <c r="D118" i="7"/>
  <c r="B118" i="7"/>
  <c r="A118" i="7"/>
  <c r="E117" i="7"/>
  <c r="D117" i="7"/>
  <c r="B117" i="7"/>
  <c r="A117" i="7"/>
  <c r="E116" i="7"/>
  <c r="D116" i="7"/>
  <c r="B116" i="7"/>
  <c r="A116" i="7"/>
  <c r="F115" i="7"/>
  <c r="E115" i="7"/>
  <c r="D115" i="7"/>
  <c r="B115" i="7"/>
  <c r="A115" i="7"/>
  <c r="G114" i="7"/>
  <c r="E114" i="7"/>
  <c r="D114" i="7"/>
  <c r="B114" i="7"/>
  <c r="A114" i="7"/>
  <c r="E113" i="7"/>
  <c r="D113" i="7"/>
  <c r="B113" i="7"/>
  <c r="A113" i="7"/>
  <c r="E112" i="7"/>
  <c r="D112" i="7"/>
  <c r="B112" i="7"/>
  <c r="A112" i="7"/>
  <c r="H111" i="7"/>
  <c r="G111" i="7"/>
  <c r="E111" i="7"/>
  <c r="D111" i="7"/>
  <c r="B111" i="7"/>
  <c r="A111" i="7"/>
  <c r="E110" i="7"/>
  <c r="D110" i="7"/>
  <c r="B110" i="7"/>
  <c r="A110" i="7"/>
  <c r="F109" i="7"/>
  <c r="E109" i="7"/>
  <c r="D109" i="7"/>
  <c r="B109" i="7"/>
  <c r="A109" i="7"/>
  <c r="I108" i="7"/>
  <c r="G108" i="7"/>
  <c r="E108" i="7"/>
  <c r="D108" i="7"/>
  <c r="B108" i="7"/>
  <c r="A108" i="7"/>
  <c r="E107" i="7"/>
  <c r="D107" i="7"/>
  <c r="B107" i="7"/>
  <c r="A107" i="7"/>
  <c r="E106" i="7"/>
  <c r="D106" i="7"/>
  <c r="C106" i="7"/>
  <c r="B106" i="7"/>
  <c r="A106" i="7"/>
  <c r="E105" i="7"/>
  <c r="D105" i="7"/>
  <c r="B105" i="7"/>
  <c r="A105" i="7"/>
  <c r="E104" i="7"/>
  <c r="D104" i="7"/>
  <c r="B104" i="7"/>
  <c r="A104" i="7"/>
  <c r="E103" i="7"/>
  <c r="D103" i="7"/>
  <c r="B103" i="7"/>
  <c r="A103" i="7"/>
  <c r="E102" i="7"/>
  <c r="D102" i="7"/>
  <c r="B102" i="7"/>
  <c r="A102" i="7"/>
  <c r="E101" i="7"/>
  <c r="D101" i="7"/>
  <c r="B101" i="7"/>
  <c r="A101" i="7"/>
  <c r="G100" i="7"/>
  <c r="E100" i="7"/>
  <c r="D100" i="7"/>
  <c r="B100" i="7"/>
  <c r="A100" i="7"/>
  <c r="O99" i="7"/>
  <c r="I99" i="7"/>
  <c r="E99" i="7"/>
  <c r="D99" i="7"/>
  <c r="B99" i="7"/>
  <c r="A99" i="7"/>
  <c r="J98" i="7"/>
  <c r="P98" i="7" s="1"/>
  <c r="E98" i="7"/>
  <c r="D98" i="7"/>
  <c r="B98" i="7"/>
  <c r="A98" i="7"/>
  <c r="E97" i="7"/>
  <c r="D97" i="7"/>
  <c r="B97" i="7"/>
  <c r="A97" i="7"/>
  <c r="I96" i="7"/>
  <c r="G96" i="7"/>
  <c r="E96" i="7"/>
  <c r="D96" i="7"/>
  <c r="B96" i="7"/>
  <c r="A96" i="7"/>
  <c r="F95" i="7"/>
  <c r="E95" i="7"/>
  <c r="D95" i="7"/>
  <c r="B95" i="7"/>
  <c r="A95" i="7"/>
  <c r="J94" i="7"/>
  <c r="F94" i="7"/>
  <c r="E94" i="7"/>
  <c r="D94" i="7"/>
  <c r="B94" i="7"/>
  <c r="A94" i="7"/>
  <c r="E93" i="7"/>
  <c r="D93" i="7"/>
  <c r="B93" i="7"/>
  <c r="A93" i="7"/>
  <c r="O92" i="7"/>
  <c r="I92" i="7"/>
  <c r="E92" i="7"/>
  <c r="D92" i="7"/>
  <c r="B92" i="7"/>
  <c r="A92" i="7"/>
  <c r="F91" i="7"/>
  <c r="E91" i="7"/>
  <c r="D91" i="7"/>
  <c r="B91" i="7"/>
  <c r="A91" i="7"/>
  <c r="E90" i="7"/>
  <c r="D90" i="7"/>
  <c r="B90" i="7"/>
  <c r="A90" i="7"/>
  <c r="I89" i="7"/>
  <c r="G89" i="7"/>
  <c r="F89" i="7"/>
  <c r="E89" i="7"/>
  <c r="D89" i="7"/>
  <c r="B89" i="7"/>
  <c r="A89" i="7"/>
  <c r="J88" i="7"/>
  <c r="E88" i="7"/>
  <c r="D88" i="7"/>
  <c r="B88" i="7"/>
  <c r="A88" i="7"/>
  <c r="J87" i="7"/>
  <c r="I87" i="7"/>
  <c r="F87" i="7"/>
  <c r="E87" i="7"/>
  <c r="D87" i="7"/>
  <c r="B87" i="7"/>
  <c r="A87" i="7"/>
  <c r="G86" i="7"/>
  <c r="E86" i="7"/>
  <c r="D86" i="7"/>
  <c r="B86" i="7"/>
  <c r="A86" i="7"/>
  <c r="E85" i="7"/>
  <c r="D85" i="7"/>
  <c r="B85" i="7"/>
  <c r="A85" i="7"/>
  <c r="E84" i="7"/>
  <c r="D84" i="7"/>
  <c r="B84" i="7"/>
  <c r="A84" i="7"/>
  <c r="E83" i="7"/>
  <c r="D83" i="7"/>
  <c r="B83" i="7"/>
  <c r="A83" i="7"/>
  <c r="E82" i="7"/>
  <c r="D82" i="7"/>
  <c r="B82" i="7"/>
  <c r="A82" i="7"/>
  <c r="I81" i="7"/>
  <c r="O81" i="7" s="1"/>
  <c r="E81" i="7"/>
  <c r="D81" i="7"/>
  <c r="B81" i="7"/>
  <c r="A81" i="7"/>
  <c r="I80" i="7"/>
  <c r="O80" i="7" s="1"/>
  <c r="G80" i="7"/>
  <c r="F80" i="7"/>
  <c r="E80" i="7"/>
  <c r="D80" i="7"/>
  <c r="C80" i="7"/>
  <c r="B80" i="7"/>
  <c r="A80" i="7"/>
  <c r="E79" i="7"/>
  <c r="D79" i="7"/>
  <c r="B79" i="7"/>
  <c r="A79" i="7"/>
  <c r="E78" i="7"/>
  <c r="D78" i="7"/>
  <c r="B78" i="7"/>
  <c r="A78" i="7"/>
  <c r="E77" i="7"/>
  <c r="D77" i="7"/>
  <c r="B77" i="7"/>
  <c r="A77" i="7"/>
  <c r="E76" i="7"/>
  <c r="D76" i="7"/>
  <c r="B76" i="7"/>
  <c r="A76" i="7"/>
  <c r="F75" i="7"/>
  <c r="E75" i="7"/>
  <c r="D75" i="7"/>
  <c r="B75" i="7"/>
  <c r="A75" i="7"/>
  <c r="G74" i="7"/>
  <c r="F74" i="7"/>
  <c r="E74" i="7"/>
  <c r="D74" i="7"/>
  <c r="B74" i="7"/>
  <c r="A74" i="7"/>
  <c r="H73" i="7"/>
  <c r="E73" i="7"/>
  <c r="D73" i="7"/>
  <c r="B73" i="7"/>
  <c r="A73" i="7"/>
  <c r="E72" i="7"/>
  <c r="D72" i="7"/>
  <c r="B72" i="7"/>
  <c r="A72" i="7"/>
  <c r="E71" i="7"/>
  <c r="D71" i="7"/>
  <c r="B71" i="7"/>
  <c r="A71" i="7"/>
  <c r="I70" i="7"/>
  <c r="O70" i="7" s="1"/>
  <c r="H70" i="7"/>
  <c r="E70" i="7"/>
  <c r="D70" i="7"/>
  <c r="B70" i="7"/>
  <c r="A70" i="7"/>
  <c r="E69" i="7"/>
  <c r="D69" i="7"/>
  <c r="B69" i="7"/>
  <c r="A69" i="7"/>
  <c r="F68" i="7"/>
  <c r="E68" i="7"/>
  <c r="D68" i="7"/>
  <c r="B68" i="7"/>
  <c r="A68" i="7"/>
  <c r="J67" i="7"/>
  <c r="P67" i="7" s="1"/>
  <c r="E67" i="7"/>
  <c r="D67" i="7"/>
  <c r="B67" i="7"/>
  <c r="A67" i="7"/>
  <c r="E66" i="7"/>
  <c r="D66" i="7"/>
  <c r="B66" i="7"/>
  <c r="A66" i="7"/>
  <c r="I65" i="7"/>
  <c r="G65" i="7"/>
  <c r="F65" i="7"/>
  <c r="E65" i="7"/>
  <c r="D65" i="7"/>
  <c r="B65" i="7"/>
  <c r="A65" i="7"/>
  <c r="H64" i="7"/>
  <c r="G64" i="7"/>
  <c r="E64" i="7"/>
  <c r="D64" i="7"/>
  <c r="B64" i="7"/>
  <c r="A64" i="7"/>
  <c r="F63" i="7"/>
  <c r="E63" i="7"/>
  <c r="D63" i="7"/>
  <c r="B63" i="7"/>
  <c r="A63" i="7"/>
  <c r="J62" i="7"/>
  <c r="E62" i="7"/>
  <c r="D62" i="7"/>
  <c r="C62" i="7"/>
  <c r="B62" i="7"/>
  <c r="A62" i="7"/>
  <c r="E61" i="7"/>
  <c r="D61" i="7"/>
  <c r="B61" i="7"/>
  <c r="A61" i="7"/>
  <c r="H60" i="7"/>
  <c r="E60" i="7"/>
  <c r="D60" i="7"/>
  <c r="B60" i="7"/>
  <c r="A60" i="7"/>
  <c r="E59" i="7"/>
  <c r="D59" i="7"/>
  <c r="B59" i="7"/>
  <c r="A59" i="7"/>
  <c r="I58" i="7"/>
  <c r="G58" i="7"/>
  <c r="E58" i="7"/>
  <c r="D58" i="7"/>
  <c r="B58" i="7"/>
  <c r="A58" i="7"/>
  <c r="D57" i="7"/>
  <c r="B57" i="7"/>
  <c r="A57" i="7"/>
  <c r="E56" i="7"/>
  <c r="D56" i="7"/>
  <c r="B56" i="7"/>
  <c r="A56" i="7"/>
  <c r="D55" i="7"/>
  <c r="B55" i="7"/>
  <c r="A55" i="7"/>
  <c r="I54" i="7"/>
  <c r="D54" i="7"/>
  <c r="B54" i="7"/>
  <c r="A54" i="7"/>
  <c r="E53" i="7"/>
  <c r="D53" i="7"/>
  <c r="B53" i="7"/>
  <c r="A53" i="7"/>
  <c r="D52" i="7"/>
  <c r="B52" i="7"/>
  <c r="A52" i="7"/>
  <c r="I51" i="7"/>
  <c r="O51" i="7" s="1"/>
  <c r="E51" i="7"/>
  <c r="D51" i="7"/>
  <c r="B51" i="7"/>
  <c r="A51" i="7"/>
  <c r="E50" i="7"/>
  <c r="D50" i="7"/>
  <c r="A50" i="7"/>
  <c r="I49" i="7"/>
  <c r="G49" i="7"/>
  <c r="E49" i="7"/>
  <c r="D49" i="7"/>
  <c r="A49" i="7"/>
  <c r="E48" i="7"/>
  <c r="D48" i="7"/>
  <c r="B48" i="7"/>
  <c r="A48" i="7"/>
  <c r="E47" i="7"/>
  <c r="D47" i="7"/>
  <c r="B47" i="7"/>
  <c r="A47" i="7"/>
  <c r="J46" i="7"/>
  <c r="P46" i="7" s="1"/>
  <c r="D46" i="7"/>
  <c r="B46" i="7"/>
  <c r="A46" i="7"/>
  <c r="E45" i="7"/>
  <c r="B45" i="7"/>
  <c r="A45" i="7"/>
  <c r="J44" i="7"/>
  <c r="P44" i="7" s="1"/>
  <c r="I44" i="7"/>
  <c r="O44" i="7" s="1"/>
  <c r="F44" i="7"/>
  <c r="E44" i="7"/>
  <c r="D44" i="7"/>
  <c r="B44" i="7"/>
  <c r="A44" i="7"/>
  <c r="I43" i="7"/>
  <c r="O43" i="7" s="1"/>
  <c r="G43" i="7"/>
  <c r="E43" i="7"/>
  <c r="D43" i="7"/>
  <c r="B43" i="7"/>
  <c r="A43" i="7"/>
  <c r="D42" i="7"/>
  <c r="B42" i="7"/>
  <c r="A42" i="7"/>
  <c r="I41" i="7"/>
  <c r="O41" i="7" s="1"/>
  <c r="F41" i="7"/>
  <c r="E41" i="7"/>
  <c r="D41" i="7"/>
  <c r="B41" i="7"/>
  <c r="A41" i="7"/>
  <c r="F40" i="7"/>
  <c r="E40" i="7"/>
  <c r="D40" i="7"/>
  <c r="B40" i="7"/>
  <c r="A40" i="7"/>
  <c r="E39" i="7"/>
  <c r="D39" i="7"/>
  <c r="B39" i="7"/>
  <c r="A39" i="7"/>
  <c r="I38" i="7"/>
  <c r="E38" i="7"/>
  <c r="D38" i="7"/>
  <c r="B38" i="7"/>
  <c r="A38" i="7"/>
  <c r="E37" i="7"/>
  <c r="D37" i="7"/>
  <c r="B37" i="7"/>
  <c r="A37" i="7"/>
  <c r="E36" i="7"/>
  <c r="B36" i="7"/>
  <c r="A36" i="7"/>
  <c r="E35" i="7"/>
  <c r="D35" i="7"/>
  <c r="B35" i="7"/>
  <c r="A35" i="7"/>
  <c r="J34" i="7"/>
  <c r="P34" i="7" s="1"/>
  <c r="G34" i="7"/>
  <c r="E34" i="7"/>
  <c r="D34" i="7"/>
  <c r="A34" i="7"/>
  <c r="J33" i="7"/>
  <c r="P33" i="7" s="1"/>
  <c r="I33" i="7"/>
  <c r="O33" i="7" s="1"/>
  <c r="E33" i="7"/>
  <c r="D33" i="7"/>
  <c r="B33" i="7"/>
  <c r="A33" i="7"/>
  <c r="G32" i="7"/>
  <c r="F32" i="7"/>
  <c r="E32" i="7"/>
  <c r="D32" i="7"/>
  <c r="A32" i="7"/>
  <c r="E31" i="7"/>
  <c r="D31" i="7"/>
  <c r="B31" i="7"/>
  <c r="A31" i="7"/>
  <c r="J30" i="7"/>
  <c r="P30" i="7" s="1"/>
  <c r="G30" i="7"/>
  <c r="E30" i="7"/>
  <c r="D30" i="7"/>
  <c r="B30" i="7"/>
  <c r="A30" i="7"/>
  <c r="J29" i="7"/>
  <c r="G29" i="7"/>
  <c r="F29" i="7"/>
  <c r="E29" i="7"/>
  <c r="D29" i="7"/>
  <c r="B29" i="7"/>
  <c r="D28" i="7"/>
  <c r="B28" i="7"/>
  <c r="A28" i="7"/>
  <c r="G27" i="7"/>
  <c r="F27" i="7"/>
  <c r="E27" i="7"/>
  <c r="D27" i="7"/>
  <c r="A27" i="7"/>
  <c r="I26" i="7"/>
  <c r="G26" i="7"/>
  <c r="E26" i="7"/>
  <c r="D26" i="7"/>
  <c r="J25" i="7"/>
  <c r="D25" i="7"/>
  <c r="B25" i="7"/>
  <c r="A25" i="7"/>
  <c r="E24" i="7"/>
  <c r="D24" i="7"/>
  <c r="A24" i="7"/>
  <c r="E23" i="7"/>
  <c r="D23" i="7"/>
  <c r="B23" i="7"/>
  <c r="A23" i="7"/>
  <c r="E22" i="7"/>
  <c r="D22" i="7"/>
  <c r="B22" i="7"/>
  <c r="A22" i="7"/>
  <c r="J21" i="7"/>
  <c r="G21" i="7"/>
  <c r="F21" i="7"/>
  <c r="E21" i="7"/>
  <c r="D21" i="7"/>
  <c r="B21" i="7"/>
  <c r="D20" i="7"/>
  <c r="B20" i="7"/>
  <c r="H19" i="7"/>
  <c r="E19" i="7"/>
  <c r="D19" i="7"/>
  <c r="B19" i="7"/>
  <c r="E18" i="7"/>
  <c r="D18" i="7"/>
  <c r="B18" i="7"/>
  <c r="A18" i="7"/>
  <c r="E17" i="7"/>
  <c r="D17" i="7"/>
  <c r="B17" i="7"/>
  <c r="A17" i="7"/>
  <c r="E16" i="7"/>
  <c r="A16" i="7"/>
  <c r="J15" i="7"/>
  <c r="E15" i="7"/>
  <c r="D15" i="7"/>
  <c r="E14" i="7"/>
  <c r="B14" i="7"/>
  <c r="A14" i="7"/>
  <c r="E13" i="7"/>
  <c r="D13" i="7"/>
  <c r="B13" i="7"/>
  <c r="A13" i="7"/>
  <c r="E12" i="7"/>
  <c r="B12" i="7"/>
  <c r="A12" i="7"/>
  <c r="F11" i="7"/>
  <c r="E11" i="7"/>
  <c r="D11" i="7"/>
  <c r="E10" i="7"/>
  <c r="D10" i="7"/>
  <c r="B10" i="7"/>
  <c r="A10" i="7"/>
  <c r="D9" i="7"/>
  <c r="B9" i="7"/>
  <c r="A9" i="7"/>
  <c r="E8" i="7"/>
  <c r="D8" i="7"/>
  <c r="A8" i="7"/>
  <c r="I7" i="7"/>
  <c r="E7" i="7"/>
  <c r="D7" i="7"/>
  <c r="D6" i="7"/>
  <c r="A6" i="7"/>
  <c r="E136" i="6"/>
  <c r="D136" i="6"/>
  <c r="B136" i="6"/>
  <c r="A136" i="6"/>
  <c r="E135" i="6"/>
  <c r="D135" i="6"/>
  <c r="B135" i="6"/>
  <c r="A135" i="6"/>
  <c r="U134" i="6"/>
  <c r="V134" i="6" s="1"/>
  <c r="T134" i="6"/>
  <c r="S134" i="6"/>
  <c r="O134" i="6"/>
  <c r="G134" i="6"/>
  <c r="H134" i="6" s="1"/>
  <c r="I134" i="6" s="1"/>
  <c r="F134" i="6"/>
  <c r="E134" i="6"/>
  <c r="D134" i="6"/>
  <c r="B134" i="6"/>
  <c r="A134" i="6"/>
  <c r="W133" i="6"/>
  <c r="E133" i="6"/>
  <c r="D133" i="6"/>
  <c r="B133" i="6"/>
  <c r="A133" i="6"/>
  <c r="T132" i="6"/>
  <c r="U132" i="6" s="1"/>
  <c r="S132" i="6"/>
  <c r="O132" i="6"/>
  <c r="E132" i="6"/>
  <c r="D132" i="6"/>
  <c r="C132" i="6"/>
  <c r="B132" i="6"/>
  <c r="A132" i="6"/>
  <c r="O131" i="6"/>
  <c r="E131" i="6"/>
  <c r="D131" i="6"/>
  <c r="B131" i="6"/>
  <c r="A131" i="6"/>
  <c r="E130" i="6"/>
  <c r="D130" i="6"/>
  <c r="B130" i="6"/>
  <c r="A130" i="6"/>
  <c r="E129" i="6"/>
  <c r="D129" i="6"/>
  <c r="C129" i="6"/>
  <c r="B129" i="6"/>
  <c r="A129" i="6"/>
  <c r="E128" i="6"/>
  <c r="D128" i="6"/>
  <c r="B128" i="6"/>
  <c r="A128" i="6"/>
  <c r="W127" i="6"/>
  <c r="S127" i="6"/>
  <c r="J127" i="6"/>
  <c r="E127" i="6"/>
  <c r="D127" i="6"/>
  <c r="B127" i="6"/>
  <c r="A127" i="6"/>
  <c r="E126" i="6"/>
  <c r="D126" i="6"/>
  <c r="B126" i="6"/>
  <c r="A126" i="6"/>
  <c r="E125" i="6"/>
  <c r="D125" i="6"/>
  <c r="B125" i="6"/>
  <c r="A125" i="6"/>
  <c r="E124" i="6"/>
  <c r="D124" i="6"/>
  <c r="B124" i="6"/>
  <c r="A124" i="6"/>
  <c r="E123" i="6"/>
  <c r="D123" i="6"/>
  <c r="B123" i="6"/>
  <c r="A123" i="6"/>
  <c r="E122" i="6"/>
  <c r="D122" i="6"/>
  <c r="B122" i="6"/>
  <c r="A122" i="6"/>
  <c r="E121" i="6"/>
  <c r="D121" i="6"/>
  <c r="B121" i="6"/>
  <c r="A121" i="6"/>
  <c r="E120" i="6"/>
  <c r="D120" i="6"/>
  <c r="B120" i="6"/>
  <c r="A120" i="6"/>
  <c r="O119" i="6"/>
  <c r="F119" i="6"/>
  <c r="E119" i="6"/>
  <c r="G119" i="6" s="1"/>
  <c r="H119" i="6" s="1"/>
  <c r="D119" i="6"/>
  <c r="C119" i="6"/>
  <c r="B119" i="6"/>
  <c r="A119" i="6"/>
  <c r="E118" i="6"/>
  <c r="D118" i="6"/>
  <c r="B118" i="6"/>
  <c r="A118" i="6"/>
  <c r="E117" i="6"/>
  <c r="D117" i="6"/>
  <c r="B117" i="6"/>
  <c r="A117" i="6"/>
  <c r="O116" i="6"/>
  <c r="E116" i="6"/>
  <c r="D116" i="6"/>
  <c r="B116" i="6"/>
  <c r="A116" i="6"/>
  <c r="W115" i="6"/>
  <c r="E115" i="6"/>
  <c r="D115" i="6"/>
  <c r="B115" i="6"/>
  <c r="A115" i="6"/>
  <c r="W114" i="6"/>
  <c r="J114" i="6"/>
  <c r="E114" i="6"/>
  <c r="D114" i="6"/>
  <c r="B114" i="6"/>
  <c r="A114" i="6"/>
  <c r="P113" i="6"/>
  <c r="Q113" i="6" s="1"/>
  <c r="R113" i="6" s="1"/>
  <c r="O113" i="6"/>
  <c r="J113" i="6"/>
  <c r="E113" i="6"/>
  <c r="D113" i="6"/>
  <c r="B113" i="6"/>
  <c r="A113" i="6"/>
  <c r="J112" i="6"/>
  <c r="E112" i="6"/>
  <c r="D112" i="6"/>
  <c r="B112" i="6"/>
  <c r="A112" i="6"/>
  <c r="S111" i="6"/>
  <c r="J111" i="6"/>
  <c r="E111" i="6"/>
  <c r="D111" i="6"/>
  <c r="B111" i="6"/>
  <c r="A111" i="6"/>
  <c r="W110" i="6"/>
  <c r="E110" i="6"/>
  <c r="D110" i="6"/>
  <c r="B110" i="6"/>
  <c r="A110" i="6"/>
  <c r="E109" i="6"/>
  <c r="D109" i="6"/>
  <c r="B109" i="6"/>
  <c r="A109" i="6"/>
  <c r="E108" i="6"/>
  <c r="D108" i="6"/>
  <c r="B108" i="6"/>
  <c r="A108" i="6"/>
  <c r="E107" i="6"/>
  <c r="D107" i="6"/>
  <c r="B107" i="6"/>
  <c r="A107" i="6"/>
  <c r="S106" i="6"/>
  <c r="J106" i="6"/>
  <c r="E106" i="6"/>
  <c r="D106" i="6"/>
  <c r="C106" i="6"/>
  <c r="B106" i="6"/>
  <c r="A106" i="6"/>
  <c r="E105" i="6"/>
  <c r="D105" i="6"/>
  <c r="B105" i="6"/>
  <c r="A105" i="6"/>
  <c r="J104" i="6"/>
  <c r="E104" i="6"/>
  <c r="D104" i="6"/>
  <c r="B104" i="6"/>
  <c r="A104" i="6"/>
  <c r="E103" i="6"/>
  <c r="D103" i="6"/>
  <c r="B103" i="6"/>
  <c r="A103" i="6"/>
  <c r="E102" i="6"/>
  <c r="D102" i="6"/>
  <c r="B102" i="6"/>
  <c r="A102" i="6"/>
  <c r="E101" i="6"/>
  <c r="D101" i="6"/>
  <c r="B101" i="6"/>
  <c r="A101" i="6"/>
  <c r="W100" i="6"/>
  <c r="J100" i="6"/>
  <c r="E100" i="6"/>
  <c r="D100" i="6"/>
  <c r="B100" i="6"/>
  <c r="A100" i="6"/>
  <c r="S99" i="6"/>
  <c r="E99" i="6"/>
  <c r="D99" i="6"/>
  <c r="B99" i="6"/>
  <c r="A99" i="6"/>
  <c r="S98" i="6"/>
  <c r="F98" i="6"/>
  <c r="I98" i="6" s="1"/>
  <c r="E98" i="6"/>
  <c r="G98" i="6" s="1"/>
  <c r="H98" i="6" s="1"/>
  <c r="D98" i="6"/>
  <c r="B98" i="6"/>
  <c r="A98" i="6"/>
  <c r="E97" i="6"/>
  <c r="D97" i="6"/>
  <c r="B97" i="6"/>
  <c r="A97" i="6"/>
  <c r="W96" i="6"/>
  <c r="S96" i="6"/>
  <c r="J96" i="6"/>
  <c r="E96" i="6"/>
  <c r="D96" i="6"/>
  <c r="B96" i="6"/>
  <c r="A96" i="6"/>
  <c r="O95" i="6"/>
  <c r="E95" i="6"/>
  <c r="D95" i="6"/>
  <c r="B95" i="6"/>
  <c r="A95" i="6"/>
  <c r="O94" i="6"/>
  <c r="E94" i="6"/>
  <c r="D94" i="6"/>
  <c r="B94" i="6"/>
  <c r="A94" i="6"/>
  <c r="E93" i="6"/>
  <c r="D93" i="6"/>
  <c r="B93" i="6"/>
  <c r="A93" i="6"/>
  <c r="J92" i="6"/>
  <c r="F92" i="6"/>
  <c r="E92" i="6"/>
  <c r="G92" i="6" s="1"/>
  <c r="H92" i="6" s="1"/>
  <c r="I92" i="6" s="1"/>
  <c r="D92" i="6"/>
  <c r="B92" i="6"/>
  <c r="A92" i="6"/>
  <c r="W91" i="6"/>
  <c r="E91" i="6"/>
  <c r="D91" i="6"/>
  <c r="B91" i="6"/>
  <c r="A91" i="6"/>
  <c r="W90" i="6"/>
  <c r="E90" i="6"/>
  <c r="D90" i="6"/>
  <c r="B90" i="6"/>
  <c r="A90" i="6"/>
  <c r="X89" i="6"/>
  <c r="Y89" i="6" s="1"/>
  <c r="Z89" i="6" s="1"/>
  <c r="W89" i="6"/>
  <c r="T89" i="6"/>
  <c r="U89" i="6" s="1"/>
  <c r="S89" i="6"/>
  <c r="O89" i="6"/>
  <c r="F89" i="6"/>
  <c r="E89" i="6"/>
  <c r="G89" i="6" s="1"/>
  <c r="H89" i="6" s="1"/>
  <c r="I89" i="6" s="1"/>
  <c r="D89" i="6"/>
  <c r="B89" i="6"/>
  <c r="A89" i="6"/>
  <c r="E88" i="6"/>
  <c r="D88" i="6"/>
  <c r="B88" i="6"/>
  <c r="A88" i="6"/>
  <c r="W87" i="6"/>
  <c r="F87" i="6"/>
  <c r="E87" i="6"/>
  <c r="G87" i="6" s="1"/>
  <c r="H87" i="6" s="1"/>
  <c r="D87" i="6"/>
  <c r="B87" i="6"/>
  <c r="A87" i="6"/>
  <c r="J86" i="6"/>
  <c r="E86" i="6"/>
  <c r="D86" i="6"/>
  <c r="B86" i="6"/>
  <c r="A86" i="6"/>
  <c r="E85" i="6"/>
  <c r="D85" i="6"/>
  <c r="B85" i="6"/>
  <c r="A85" i="6"/>
  <c r="W84" i="6"/>
  <c r="S84" i="6"/>
  <c r="E84" i="6"/>
  <c r="D84" i="6"/>
  <c r="B84" i="6"/>
  <c r="A84" i="6"/>
  <c r="E83" i="6"/>
  <c r="D83" i="6"/>
  <c r="B83" i="6"/>
  <c r="A83" i="6"/>
  <c r="E82" i="6"/>
  <c r="D82" i="6"/>
  <c r="B82" i="6"/>
  <c r="A82" i="6"/>
  <c r="W81" i="6"/>
  <c r="F81" i="6"/>
  <c r="E81" i="6"/>
  <c r="G81" i="6" s="1"/>
  <c r="H81" i="6" s="1"/>
  <c r="D81" i="6"/>
  <c r="B81" i="6"/>
  <c r="A81" i="6"/>
  <c r="J80" i="6"/>
  <c r="E80" i="6"/>
  <c r="D80" i="6"/>
  <c r="C80" i="6"/>
  <c r="B80" i="6"/>
  <c r="A80" i="6"/>
  <c r="E79" i="6"/>
  <c r="D79" i="6"/>
  <c r="B79" i="6"/>
  <c r="A79" i="6"/>
  <c r="J78" i="6"/>
  <c r="E78" i="6"/>
  <c r="D78" i="6"/>
  <c r="B78" i="6"/>
  <c r="A78" i="6"/>
  <c r="J77" i="6"/>
  <c r="E77" i="6"/>
  <c r="D77" i="6"/>
  <c r="B77" i="6"/>
  <c r="A77" i="6"/>
  <c r="E76" i="6"/>
  <c r="D76" i="6"/>
  <c r="B76" i="6"/>
  <c r="A76" i="6"/>
  <c r="E75" i="6"/>
  <c r="D75" i="6"/>
  <c r="B75" i="6"/>
  <c r="A75" i="6"/>
  <c r="E74" i="6"/>
  <c r="D74" i="6"/>
  <c r="B74" i="6"/>
  <c r="A74" i="6"/>
  <c r="P73" i="6"/>
  <c r="Q73" i="6" s="1"/>
  <c r="O73" i="6"/>
  <c r="J73" i="6"/>
  <c r="G73" i="6"/>
  <c r="H73" i="6" s="1"/>
  <c r="I73" i="6" s="1"/>
  <c r="F73" i="6"/>
  <c r="E73" i="6"/>
  <c r="D73" i="6"/>
  <c r="B73" i="6"/>
  <c r="A73" i="6"/>
  <c r="E72" i="6"/>
  <c r="D72" i="6"/>
  <c r="B72" i="6"/>
  <c r="A72" i="6"/>
  <c r="F71" i="6"/>
  <c r="E71" i="6"/>
  <c r="G71" i="6" s="1"/>
  <c r="H71" i="6" s="1"/>
  <c r="I71" i="6" s="1"/>
  <c r="D71" i="6"/>
  <c r="B71" i="6"/>
  <c r="A71" i="6"/>
  <c r="W70" i="6"/>
  <c r="S70" i="6"/>
  <c r="J70" i="6"/>
  <c r="F70" i="6"/>
  <c r="E70" i="6"/>
  <c r="G70" i="6" s="1"/>
  <c r="H70" i="6" s="1"/>
  <c r="I70" i="6" s="1"/>
  <c r="D70" i="6"/>
  <c r="B70" i="6"/>
  <c r="A70" i="6"/>
  <c r="S69" i="6"/>
  <c r="E69" i="6"/>
  <c r="D69" i="6"/>
  <c r="B69" i="6"/>
  <c r="A69" i="6"/>
  <c r="G68" i="6"/>
  <c r="H68" i="6" s="1"/>
  <c r="F68" i="6"/>
  <c r="E68" i="6"/>
  <c r="D68" i="6"/>
  <c r="B68" i="6"/>
  <c r="A68" i="6"/>
  <c r="W67" i="6"/>
  <c r="J67" i="6"/>
  <c r="E67" i="6"/>
  <c r="D67" i="6"/>
  <c r="B67" i="6"/>
  <c r="A67" i="6"/>
  <c r="E66" i="6"/>
  <c r="D66" i="6"/>
  <c r="B66" i="6"/>
  <c r="A66" i="6"/>
  <c r="E65" i="6"/>
  <c r="D65" i="6"/>
  <c r="B65" i="6"/>
  <c r="A65" i="6"/>
  <c r="T64" i="6"/>
  <c r="U64" i="6" s="1"/>
  <c r="S64" i="6"/>
  <c r="V64" i="6" s="1"/>
  <c r="O64" i="6"/>
  <c r="E64" i="6"/>
  <c r="D64" i="6"/>
  <c r="B64" i="6"/>
  <c r="A64" i="6"/>
  <c r="W63" i="6"/>
  <c r="E63" i="6"/>
  <c r="D63" i="6"/>
  <c r="B63" i="6"/>
  <c r="A63" i="6"/>
  <c r="S62" i="6"/>
  <c r="E62" i="6"/>
  <c r="D62" i="6"/>
  <c r="C62" i="6"/>
  <c r="B62" i="6"/>
  <c r="A62" i="6"/>
  <c r="E61" i="6"/>
  <c r="D61" i="6"/>
  <c r="B61" i="6"/>
  <c r="A61" i="6"/>
  <c r="S60" i="6"/>
  <c r="F60" i="6"/>
  <c r="E60" i="6"/>
  <c r="G60" i="6" s="1"/>
  <c r="H60" i="6" s="1"/>
  <c r="D60" i="6"/>
  <c r="B60" i="6"/>
  <c r="A60" i="6"/>
  <c r="E59" i="6"/>
  <c r="D59" i="6"/>
  <c r="B59" i="6"/>
  <c r="A59" i="6"/>
  <c r="S58" i="6"/>
  <c r="E58" i="6"/>
  <c r="D58" i="6"/>
  <c r="B58" i="6"/>
  <c r="A58" i="6"/>
  <c r="D57" i="6"/>
  <c r="B57" i="6"/>
  <c r="A57" i="6"/>
  <c r="E56" i="6"/>
  <c r="D56" i="6"/>
  <c r="A56" i="6"/>
  <c r="E55" i="6"/>
  <c r="D55" i="6"/>
  <c r="B55" i="6"/>
  <c r="A55" i="6"/>
  <c r="S54" i="6"/>
  <c r="J54" i="6"/>
  <c r="F54" i="6"/>
  <c r="D54" i="6"/>
  <c r="A54" i="6"/>
  <c r="E53" i="6"/>
  <c r="D53" i="6"/>
  <c r="B53" i="6"/>
  <c r="A53" i="6"/>
  <c r="S52" i="6"/>
  <c r="F52" i="6"/>
  <c r="D52" i="6"/>
  <c r="A52" i="6"/>
  <c r="F51" i="6"/>
  <c r="E51" i="6"/>
  <c r="G51" i="6" s="1"/>
  <c r="H51" i="6" s="1"/>
  <c r="I51" i="6" s="1"/>
  <c r="D51" i="6"/>
  <c r="B51" i="6"/>
  <c r="A51" i="6"/>
  <c r="E50" i="6"/>
  <c r="D50" i="6"/>
  <c r="A50" i="6"/>
  <c r="Y49" i="6"/>
  <c r="Z49" i="6" s="1"/>
  <c r="X49" i="6"/>
  <c r="W49" i="6"/>
  <c r="S49" i="6"/>
  <c r="O49" i="6"/>
  <c r="D49" i="6"/>
  <c r="A49" i="6"/>
  <c r="E48" i="6"/>
  <c r="D48" i="6"/>
  <c r="B48" i="6"/>
  <c r="A48" i="6"/>
  <c r="D47" i="6"/>
  <c r="B47" i="6"/>
  <c r="A47" i="6"/>
  <c r="S46" i="6"/>
  <c r="J46" i="6"/>
  <c r="D46" i="6"/>
  <c r="B46" i="6"/>
  <c r="A46" i="6"/>
  <c r="S45" i="6"/>
  <c r="E45" i="6"/>
  <c r="D45" i="6"/>
  <c r="A45" i="6"/>
  <c r="E44" i="6"/>
  <c r="D44" i="6"/>
  <c r="B44" i="6"/>
  <c r="A44" i="6"/>
  <c r="E43" i="6"/>
  <c r="D43" i="6"/>
  <c r="A43" i="6"/>
  <c r="E42" i="6"/>
  <c r="D42" i="6"/>
  <c r="B42" i="6"/>
  <c r="A42" i="6"/>
  <c r="Y41" i="6"/>
  <c r="Z41" i="6" s="1"/>
  <c r="X41" i="6"/>
  <c r="W41" i="6"/>
  <c r="U41" i="6"/>
  <c r="T41" i="6"/>
  <c r="S41" i="6"/>
  <c r="O41" i="6"/>
  <c r="E41" i="6"/>
  <c r="D41" i="6"/>
  <c r="B41" i="6"/>
  <c r="A41" i="6"/>
  <c r="W40" i="6"/>
  <c r="S40" i="6"/>
  <c r="E40" i="6"/>
  <c r="D40" i="6"/>
  <c r="B40" i="6"/>
  <c r="A40" i="6"/>
  <c r="E39" i="6"/>
  <c r="D39" i="6"/>
  <c r="B39" i="6"/>
  <c r="A39" i="6"/>
  <c r="V38" i="6"/>
  <c r="T38" i="6"/>
  <c r="U38" i="6" s="1"/>
  <c r="S38" i="6"/>
  <c r="O38" i="6"/>
  <c r="E38" i="6"/>
  <c r="D38" i="6"/>
  <c r="B38" i="6"/>
  <c r="A38" i="6"/>
  <c r="E37" i="6"/>
  <c r="D37" i="6"/>
  <c r="B37" i="6"/>
  <c r="A37" i="6"/>
  <c r="E36" i="6"/>
  <c r="D36" i="6"/>
  <c r="B36" i="6"/>
  <c r="A36" i="6"/>
  <c r="W35" i="6"/>
  <c r="E35" i="6"/>
  <c r="D35" i="6"/>
  <c r="B35" i="6"/>
  <c r="A35" i="6"/>
  <c r="X34" i="6"/>
  <c r="Y34" i="6" s="1"/>
  <c r="W34" i="6"/>
  <c r="Q34" i="6"/>
  <c r="P34" i="6"/>
  <c r="O34" i="6"/>
  <c r="J34" i="6"/>
  <c r="E34" i="6"/>
  <c r="D34" i="6"/>
  <c r="B34" i="6"/>
  <c r="A34" i="6"/>
  <c r="O33" i="6"/>
  <c r="E33" i="6"/>
  <c r="D33" i="6"/>
  <c r="B33" i="6"/>
  <c r="A33" i="6"/>
  <c r="J32" i="6"/>
  <c r="E32" i="6"/>
  <c r="A32" i="6"/>
  <c r="E31" i="6"/>
  <c r="D31" i="6"/>
  <c r="B31" i="6"/>
  <c r="A31" i="6"/>
  <c r="W30" i="6"/>
  <c r="S30" i="6"/>
  <c r="E30" i="6"/>
  <c r="D30" i="6"/>
  <c r="B30" i="6"/>
  <c r="A30" i="6"/>
  <c r="O29" i="6"/>
  <c r="E29" i="6"/>
  <c r="D29" i="6"/>
  <c r="B29" i="6"/>
  <c r="A29" i="6"/>
  <c r="D28" i="6"/>
  <c r="B28" i="6"/>
  <c r="A28" i="6"/>
  <c r="X27" i="6"/>
  <c r="Y27" i="6" s="1"/>
  <c r="Z27" i="6" s="1"/>
  <c r="W27" i="6"/>
  <c r="T27" i="6"/>
  <c r="U27" i="6" s="1"/>
  <c r="V27" i="6" s="1"/>
  <c r="S27" i="6"/>
  <c r="O27" i="6"/>
  <c r="E27" i="6"/>
  <c r="A27" i="6"/>
  <c r="F26" i="6"/>
  <c r="E26" i="6"/>
  <c r="G26" i="6" s="1"/>
  <c r="H26" i="6" s="1"/>
  <c r="I26" i="6" s="1"/>
  <c r="D26" i="6"/>
  <c r="B26" i="6"/>
  <c r="S25" i="6"/>
  <c r="J25" i="6"/>
  <c r="D25" i="6"/>
  <c r="B25" i="6"/>
  <c r="A25" i="6"/>
  <c r="E24" i="6"/>
  <c r="D24" i="6"/>
  <c r="A24" i="6"/>
  <c r="E23" i="6"/>
  <c r="D23" i="6"/>
  <c r="B23" i="6"/>
  <c r="A23" i="6"/>
  <c r="E22" i="6"/>
  <c r="D22" i="6"/>
  <c r="B22" i="6"/>
  <c r="A22" i="6"/>
  <c r="S21" i="6"/>
  <c r="J21" i="6"/>
  <c r="E21" i="6"/>
  <c r="D21" i="6"/>
  <c r="B21" i="6"/>
  <c r="A21" i="6"/>
  <c r="D20" i="6"/>
  <c r="B20" i="6"/>
  <c r="A20" i="6"/>
  <c r="E19" i="6"/>
  <c r="D19" i="6"/>
  <c r="B19" i="6"/>
  <c r="E18" i="6"/>
  <c r="D18" i="6"/>
  <c r="B18" i="6"/>
  <c r="A18" i="6"/>
  <c r="B17" i="6"/>
  <c r="A17" i="6"/>
  <c r="E16" i="6"/>
  <c r="B16" i="6"/>
  <c r="A16" i="6"/>
  <c r="W15" i="6"/>
  <c r="J15" i="6"/>
  <c r="F15" i="6"/>
  <c r="E15" i="6"/>
  <c r="G15" i="6" s="1"/>
  <c r="H15" i="6" s="1"/>
  <c r="I15" i="6" s="1"/>
  <c r="D15" i="6"/>
  <c r="S14" i="6"/>
  <c r="E14" i="6"/>
  <c r="D14" i="6"/>
  <c r="B14" i="6"/>
  <c r="A14" i="6"/>
  <c r="E13" i="6"/>
  <c r="D13" i="6"/>
  <c r="B13" i="6"/>
  <c r="A13" i="6"/>
  <c r="J12" i="6"/>
  <c r="E12" i="6"/>
  <c r="B12" i="6"/>
  <c r="A12" i="6"/>
  <c r="W11" i="6"/>
  <c r="E11" i="6"/>
  <c r="D11" i="6"/>
  <c r="B11" i="6"/>
  <c r="E10" i="6"/>
  <c r="D10" i="6"/>
  <c r="B10" i="6"/>
  <c r="A10" i="6"/>
  <c r="F9" i="6"/>
  <c r="D9" i="6"/>
  <c r="B9" i="6"/>
  <c r="A9" i="6"/>
  <c r="E8" i="6"/>
  <c r="D8" i="6"/>
  <c r="B8" i="6"/>
  <c r="A8" i="6"/>
  <c r="T7" i="6"/>
  <c r="U7" i="6" s="1"/>
  <c r="V7" i="6" s="1"/>
  <c r="G7" i="6"/>
  <c r="H7" i="6" s="1"/>
  <c r="I7" i="6" s="1"/>
  <c r="W6" i="6"/>
  <c r="S6" i="6"/>
  <c r="D6" i="6"/>
  <c r="A6" i="6"/>
  <c r="A84" i="5" a="1"/>
  <c r="A84" i="5" s="1"/>
  <c r="B84" i="5" s="1"/>
  <c r="A83" i="5" a="1"/>
  <c r="A83" i="5" s="1"/>
  <c r="B83" i="5" s="1"/>
  <c r="A82" i="5" a="1"/>
  <c r="A82" i="5" s="1"/>
  <c r="E82" i="5" s="1"/>
  <c r="A81" i="5" a="1"/>
  <c r="A81" i="5" s="1"/>
  <c r="A80" i="5" a="1"/>
  <c r="A80" i="5" s="1"/>
  <c r="D80" i="5" s="1"/>
  <c r="A79" i="5" a="1"/>
  <c r="A79" i="5" s="1"/>
  <c r="D79" i="5" s="1"/>
  <c r="A78" i="5" a="1"/>
  <c r="A78" i="5" s="1"/>
  <c r="D78" i="5" s="1"/>
  <c r="A77" i="5" a="1"/>
  <c r="A77" i="5" s="1"/>
  <c r="A76" i="5" a="1"/>
  <c r="A76" i="5" s="1"/>
  <c r="B76" i="5" s="1"/>
  <c r="A75" i="5" a="1"/>
  <c r="A75" i="5" s="1"/>
  <c r="A74" i="5" a="1"/>
  <c r="A74" i="5" s="1"/>
  <c r="A73" i="5" a="1"/>
  <c r="A73" i="5" s="1"/>
  <c r="B73" i="5" s="1"/>
  <c r="A72" i="5" a="1"/>
  <c r="A72" i="5"/>
  <c r="A71" i="5" a="1"/>
  <c r="A71" i="5" s="1"/>
  <c r="A70" i="5" a="1"/>
  <c r="A70" i="5" s="1"/>
  <c r="A69" i="5" a="1"/>
  <c r="A69" i="5" s="1"/>
  <c r="B69" i="5" s="1"/>
  <c r="A68" i="5" a="1"/>
  <c r="A68" i="5" s="1"/>
  <c r="A67" i="5" a="1"/>
  <c r="A67" i="5" s="1"/>
  <c r="D67" i="5" s="1"/>
  <c r="A66" i="5" a="1"/>
  <c r="A66" i="5" s="1"/>
  <c r="B66" i="5" s="1"/>
  <c r="T66" i="5" s="1"/>
  <c r="A65" i="5" a="1"/>
  <c r="A65" i="5" s="1"/>
  <c r="D65" i="5" s="1"/>
  <c r="A64" i="5" a="1"/>
  <c r="A64" i="5" s="1"/>
  <c r="B64" i="5" s="1"/>
  <c r="A63" i="5" a="1"/>
  <c r="A63" i="5"/>
  <c r="E63" i="5" s="1"/>
  <c r="A62" i="5" a="1"/>
  <c r="A62" i="5" s="1"/>
  <c r="A61" i="5" a="1"/>
  <c r="A61" i="5" s="1"/>
  <c r="E61" i="5" s="1"/>
  <c r="A60" i="5" a="1"/>
  <c r="A60" i="5"/>
  <c r="D60" i="5" s="1"/>
  <c r="A59" i="5" a="1"/>
  <c r="A59" i="5" s="1"/>
  <c r="A58" i="5" a="1"/>
  <c r="A58" i="5" s="1"/>
  <c r="B58" i="5" s="1"/>
  <c r="T58" i="5" s="1"/>
  <c r="A57" i="5" a="1"/>
  <c r="A57" i="5" s="1"/>
  <c r="E57" i="5" s="1"/>
  <c r="A56" i="5" a="1"/>
  <c r="A56" i="5" s="1"/>
  <c r="A55" i="5" a="1"/>
  <c r="A55" i="5" s="1"/>
  <c r="E55" i="5" s="1"/>
  <c r="A54" i="5" a="1"/>
  <c r="A54" i="5" s="1"/>
  <c r="A53" i="5" a="1"/>
  <c r="A53" i="5" s="1"/>
  <c r="D53" i="5" s="1"/>
  <c r="A52" i="5" a="1"/>
  <c r="A52" i="5" s="1"/>
  <c r="B52" i="5" s="1"/>
  <c r="A51" i="5" a="1"/>
  <c r="A51" i="5" s="1"/>
  <c r="E51" i="5" s="1"/>
  <c r="A50" i="5" a="1"/>
  <c r="A50" i="5" s="1"/>
  <c r="A49" i="5" a="1"/>
  <c r="A49" i="5" s="1"/>
  <c r="A48" i="5" a="1"/>
  <c r="A48" i="5" s="1"/>
  <c r="A47" i="5" a="1"/>
  <c r="A47" i="5" s="1"/>
  <c r="B47" i="5" s="1"/>
  <c r="T47" i="5" s="1"/>
  <c r="A46" i="5" a="1"/>
  <c r="A46" i="5" s="1"/>
  <c r="D45" i="5"/>
  <c r="A45" i="5" a="1"/>
  <c r="A45" i="5" s="1"/>
  <c r="B45" i="5" s="1"/>
  <c r="A44" i="5" a="1"/>
  <c r="A44" i="5" s="1"/>
  <c r="E44" i="5" s="1"/>
  <c r="A43" i="5" a="1"/>
  <c r="A43" i="5" s="1"/>
  <c r="E43" i="5" s="1"/>
  <c r="A42" i="5" a="1"/>
  <c r="A42" i="5" s="1"/>
  <c r="B42" i="5" s="1"/>
  <c r="A41" i="5" a="1"/>
  <c r="A41" i="5"/>
  <c r="E41" i="5" s="1"/>
  <c r="A40" i="5" a="1"/>
  <c r="A40" i="5"/>
  <c r="B40" i="5" s="1"/>
  <c r="A39" i="5" a="1"/>
  <c r="A39" i="5"/>
  <c r="E39" i="5" s="1"/>
  <c r="A38" i="5" a="1"/>
  <c r="A38" i="5" s="1"/>
  <c r="D38" i="5" s="1"/>
  <c r="A37" i="5" a="1"/>
  <c r="A37" i="5" s="1"/>
  <c r="A36" i="5" a="1"/>
  <c r="A36" i="5" s="1"/>
  <c r="A35" i="5" a="1"/>
  <c r="A35" i="5" s="1"/>
  <c r="A34" i="5" a="1"/>
  <c r="A34" i="5" s="1"/>
  <c r="E34" i="5" s="1"/>
  <c r="A33" i="5" a="1"/>
  <c r="A33" i="5"/>
  <c r="A32" i="5" a="1"/>
  <c r="A32" i="5" s="1"/>
  <c r="B32" i="5" s="1"/>
  <c r="A31" i="5" a="1"/>
  <c r="A31" i="5" s="1"/>
  <c r="E31" i="5" s="1"/>
  <c r="A30" i="5" a="1"/>
  <c r="A30" i="5" s="1"/>
  <c r="A29" i="5" a="1"/>
  <c r="A29" i="5" s="1"/>
  <c r="A28" i="5" a="1"/>
  <c r="A28" i="5" s="1"/>
  <c r="E28" i="5" s="1"/>
  <c r="A27" i="5" a="1"/>
  <c r="A27" i="5" s="1"/>
  <c r="D27" i="5" s="1"/>
  <c r="A26" i="5" a="1"/>
  <c r="A26" i="5" s="1"/>
  <c r="D26" i="5" s="1"/>
  <c r="A25" i="5" a="1"/>
  <c r="A25" i="5" s="1"/>
  <c r="A24" i="5" a="1"/>
  <c r="A24" i="5"/>
  <c r="B24" i="5" s="1"/>
  <c r="A23" i="5" a="1"/>
  <c r="A23" i="5" s="1"/>
  <c r="A22" i="5" a="1"/>
  <c r="A22" i="5" s="1"/>
  <c r="D22" i="5" s="1"/>
  <c r="A21" i="5" a="1"/>
  <c r="A21" i="5" s="1"/>
  <c r="E21" i="5" s="1"/>
  <c r="A20" i="5" a="1"/>
  <c r="A20" i="5" s="1"/>
  <c r="B20" i="5" s="1"/>
  <c r="B19" i="5"/>
  <c r="T19" i="5" s="1"/>
  <c r="A19" i="5" a="1"/>
  <c r="A19" i="5" s="1"/>
  <c r="A18" i="5" a="1"/>
  <c r="A18" i="5"/>
  <c r="B18" i="5" s="1"/>
  <c r="A17" i="5" a="1"/>
  <c r="A17" i="5" s="1"/>
  <c r="A16" i="5" a="1"/>
  <c r="A16" i="5" s="1"/>
  <c r="D16" i="5" s="1"/>
  <c r="A15" i="5" a="1"/>
  <c r="A15" i="5" s="1"/>
  <c r="A14" i="5" a="1"/>
  <c r="A14" i="5" s="1"/>
  <c r="A13" i="5" a="1"/>
  <c r="A13" i="5"/>
  <c r="A12" i="5" a="1"/>
  <c r="A12" i="5" s="1"/>
  <c r="B12" i="5" s="1"/>
  <c r="A11" i="5" a="1"/>
  <c r="A11" i="5" s="1"/>
  <c r="D11" i="5" s="1"/>
  <c r="A10" i="5" a="1"/>
  <c r="A10" i="5" s="1"/>
  <c r="A9" i="5" a="1"/>
  <c r="A9" i="5" s="1"/>
  <c r="D9" i="5" s="1"/>
  <c r="A8" i="5" a="1"/>
  <c r="A8" i="5" s="1"/>
  <c r="D7" i="5"/>
  <c r="A7" i="5" a="1"/>
  <c r="A7" i="5"/>
  <c r="A6" i="5" a="1"/>
  <c r="A6" i="5"/>
  <c r="T5" i="5"/>
  <c r="B5" i="5"/>
  <c r="A5" i="5" a="1"/>
  <c r="A5" i="5" s="1"/>
  <c r="A1" i="5"/>
  <c r="A120" i="4" a="1"/>
  <c r="A120" i="4" s="1"/>
  <c r="A119" i="4" a="1"/>
  <c r="A119" i="4" s="1"/>
  <c r="A118" i="4" a="1"/>
  <c r="A118" i="4"/>
  <c r="E118" i="4" s="1"/>
  <c r="A117" i="4" a="1"/>
  <c r="A117" i="4" s="1"/>
  <c r="A116" i="4" a="1"/>
  <c r="A116" i="4" s="1"/>
  <c r="E116" i="4" s="1"/>
  <c r="A115" i="4" a="1"/>
  <c r="A115" i="4" s="1"/>
  <c r="D115" i="4" s="1"/>
  <c r="A114" i="4" a="1"/>
  <c r="A114" i="4" s="1"/>
  <c r="A113" i="4" a="1"/>
  <c r="A113" i="4"/>
  <c r="B113" i="4" s="1"/>
  <c r="A112" i="4" a="1"/>
  <c r="A112" i="4" s="1"/>
  <c r="A111" i="4" a="1"/>
  <c r="A111" i="4"/>
  <c r="B111" i="4" s="1"/>
  <c r="A110" i="4" a="1"/>
  <c r="A110" i="4" s="1"/>
  <c r="B110" i="4" s="1"/>
  <c r="T110" i="4" s="1"/>
  <c r="A109" i="4" a="1"/>
  <c r="A109" i="4" s="1"/>
  <c r="D109" i="4" s="1"/>
  <c r="A108" i="4" a="1"/>
  <c r="A108" i="4" s="1"/>
  <c r="A107" i="4" a="1"/>
  <c r="A107" i="4" s="1"/>
  <c r="E107" i="4" s="1"/>
  <c r="A106" i="4" a="1"/>
  <c r="A106" i="4" s="1"/>
  <c r="B106" i="4" s="1"/>
  <c r="A105" i="4" a="1"/>
  <c r="A105" i="4" s="1"/>
  <c r="A104" i="4" a="1"/>
  <c r="A104" i="4" s="1"/>
  <c r="E104" i="4" s="1"/>
  <c r="A103" i="4" a="1"/>
  <c r="A103" i="4" s="1"/>
  <c r="B103" i="4" s="1"/>
  <c r="T103" i="4" s="1"/>
  <c r="A102" i="4" a="1"/>
  <c r="A102" i="4" s="1"/>
  <c r="A101" i="4" a="1"/>
  <c r="A101" i="4" s="1"/>
  <c r="B101" i="4" s="1"/>
  <c r="A100" i="4" a="1"/>
  <c r="A100" i="4"/>
  <c r="E100" i="4" s="1"/>
  <c r="A99" i="4" a="1"/>
  <c r="A99" i="4" s="1"/>
  <c r="D99" i="4" s="1"/>
  <c r="A98" i="4" a="1"/>
  <c r="A98" i="4"/>
  <c r="E98" i="4" s="1"/>
  <c r="A97" i="4" a="1"/>
  <c r="A97" i="4" s="1"/>
  <c r="D97" i="4" s="1"/>
  <c r="A96" i="4" a="1"/>
  <c r="A96" i="4"/>
  <c r="A95" i="4" a="1"/>
  <c r="A95" i="4" s="1"/>
  <c r="D95" i="4" s="1"/>
  <c r="A94" i="4" a="1"/>
  <c r="A94" i="4" s="1"/>
  <c r="A93" i="4" a="1"/>
  <c r="A93" i="4" s="1"/>
  <c r="B93" i="4" s="1"/>
  <c r="A92" i="4" a="1"/>
  <c r="A92" i="4" s="1"/>
  <c r="B92" i="4" s="1"/>
  <c r="T92" i="4" s="1"/>
  <c r="E91" i="4"/>
  <c r="D91" i="4"/>
  <c r="A91" i="4" a="1"/>
  <c r="A91" i="4" s="1"/>
  <c r="B91" i="4" s="1"/>
  <c r="A90" i="4" a="1"/>
  <c r="A90" i="4" s="1"/>
  <c r="A89" i="4" a="1"/>
  <c r="A89" i="4" s="1"/>
  <c r="D89" i="4" s="1"/>
  <c r="A88" i="4" a="1"/>
  <c r="A88" i="4" s="1"/>
  <c r="B88" i="4" s="1"/>
  <c r="T88" i="4" s="1"/>
  <c r="A87" i="4" a="1"/>
  <c r="A87" i="4" s="1"/>
  <c r="A86" i="4" a="1"/>
  <c r="A86" i="4"/>
  <c r="A85" i="4" a="1"/>
  <c r="A85" i="4" s="1"/>
  <c r="B85" i="4" s="1"/>
  <c r="A84" i="4" a="1"/>
  <c r="A84" i="4"/>
  <c r="A83" i="4" a="1"/>
  <c r="A83" i="4" s="1"/>
  <c r="A82" i="4" a="1"/>
  <c r="A82" i="4" s="1"/>
  <c r="D82" i="4" s="1"/>
  <c r="A81" i="4" a="1"/>
  <c r="A81" i="4" s="1"/>
  <c r="E81" i="4" s="1"/>
  <c r="A80" i="4" a="1"/>
  <c r="A80" i="4" s="1"/>
  <c r="A79" i="4" a="1"/>
  <c r="A79" i="4" s="1"/>
  <c r="E79" i="4" s="1"/>
  <c r="A78" i="4" a="1"/>
  <c r="A78" i="4" s="1"/>
  <c r="E78" i="4" s="1"/>
  <c r="A77" i="4" a="1"/>
  <c r="A77" i="4" s="1"/>
  <c r="A76" i="4" a="1"/>
  <c r="A76" i="4"/>
  <c r="B76" i="4" s="1"/>
  <c r="A75" i="4" a="1"/>
  <c r="A75" i="4" s="1"/>
  <c r="A74" i="4" a="1"/>
  <c r="A74" i="4"/>
  <c r="D74" i="4" s="1"/>
  <c r="A73" i="4" a="1"/>
  <c r="A73" i="4" s="1"/>
  <c r="A72" i="4" a="1"/>
  <c r="A72" i="4" s="1"/>
  <c r="A71" i="4" a="1"/>
  <c r="A71" i="4"/>
  <c r="D71" i="4" s="1"/>
  <c r="A70" i="4" a="1"/>
  <c r="A70" i="4"/>
  <c r="E70" i="4" s="1"/>
  <c r="A69" i="4" a="1"/>
  <c r="A69" i="4" s="1"/>
  <c r="A68" i="4" a="1"/>
  <c r="A68" i="4" s="1"/>
  <c r="A67" i="4" a="1"/>
  <c r="A67" i="4" s="1"/>
  <c r="D67" i="4" s="1"/>
  <c r="A66" i="4" a="1"/>
  <c r="A66" i="4" s="1"/>
  <c r="A65" i="4" a="1"/>
  <c r="A65" i="4" s="1"/>
  <c r="B65" i="4" s="1"/>
  <c r="A64" i="4" a="1"/>
  <c r="A64" i="4" s="1"/>
  <c r="E64" i="4" s="1"/>
  <c r="A63" i="4" a="1"/>
  <c r="A63" i="4" s="1"/>
  <c r="A62" i="4" a="1"/>
  <c r="A62" i="4" s="1"/>
  <c r="D62" i="4" s="1"/>
  <c r="A61" i="4" a="1"/>
  <c r="A61" i="4"/>
  <c r="A60" i="4" a="1"/>
  <c r="A60" i="4"/>
  <c r="B60" i="4" s="1"/>
  <c r="T60" i="4" s="1"/>
  <c r="A59" i="4" a="1"/>
  <c r="A59" i="4" s="1"/>
  <c r="A58" i="4" a="1"/>
  <c r="A58" i="4" s="1"/>
  <c r="A57" i="4" a="1"/>
  <c r="A57" i="4" s="1"/>
  <c r="A56" i="4" a="1"/>
  <c r="A56" i="4" s="1"/>
  <c r="D56" i="4" s="1"/>
  <c r="A55" i="4" a="1"/>
  <c r="A55" i="4" s="1"/>
  <c r="A54" i="4" a="1"/>
  <c r="A54" i="4"/>
  <c r="B54" i="4" s="1"/>
  <c r="A53" i="4" a="1"/>
  <c r="A53" i="4" s="1"/>
  <c r="D53" i="4" s="1"/>
  <c r="A52" i="4" a="1"/>
  <c r="A52" i="4" s="1"/>
  <c r="A51" i="4" a="1"/>
  <c r="A51" i="4" s="1"/>
  <c r="D51" i="4" s="1"/>
  <c r="A50" i="4" a="1"/>
  <c r="A50" i="4"/>
  <c r="D50" i="4" s="1"/>
  <c r="A49" i="4" a="1"/>
  <c r="A49" i="4" s="1"/>
  <c r="D49" i="4" s="1"/>
  <c r="A48" i="4" a="1"/>
  <c r="A48" i="4" s="1"/>
  <c r="D48" i="4" s="1"/>
  <c r="A47" i="4" a="1"/>
  <c r="A47" i="4" s="1"/>
  <c r="A46" i="4" a="1"/>
  <c r="A46" i="4" s="1"/>
  <c r="A45" i="4" a="1"/>
  <c r="A45" i="4" s="1"/>
  <c r="B45" i="4" s="1"/>
  <c r="A44" i="4" a="1"/>
  <c r="A44" i="4"/>
  <c r="A43" i="4" a="1"/>
  <c r="A43" i="4"/>
  <c r="A42" i="4" a="1"/>
  <c r="A42" i="4" s="1"/>
  <c r="A41" i="4" a="1"/>
  <c r="A41" i="4" s="1"/>
  <c r="A40" i="4" a="1"/>
  <c r="A40" i="4" s="1"/>
  <c r="A39" i="4" a="1"/>
  <c r="A39" i="4" s="1"/>
  <c r="A38" i="4" a="1"/>
  <c r="A38" i="4" s="1"/>
  <c r="B38" i="4" s="1"/>
  <c r="A37" i="4" a="1"/>
  <c r="A37" i="4" s="1"/>
  <c r="E37" i="4" s="1"/>
  <c r="A36" i="4" a="1"/>
  <c r="A36" i="4" s="1"/>
  <c r="B35" i="4"/>
  <c r="A35" i="4" a="1"/>
  <c r="A35" i="4" s="1"/>
  <c r="D35" i="4" s="1"/>
  <c r="A34" i="4" a="1"/>
  <c r="A34" i="4"/>
  <c r="E34" i="4" s="1"/>
  <c r="A33" i="4" a="1"/>
  <c r="A33" i="4" s="1"/>
  <c r="E33" i="4" s="1"/>
  <c r="A32" i="4" a="1"/>
  <c r="A32" i="4" s="1"/>
  <c r="D32" i="4" s="1"/>
  <c r="A31" i="4" a="1"/>
  <c r="A31" i="4" s="1"/>
  <c r="B31" i="4" s="1"/>
  <c r="A30" i="4" a="1"/>
  <c r="A30" i="4" s="1"/>
  <c r="A29" i="4" a="1"/>
  <c r="A29" i="4"/>
  <c r="B29" i="4" s="1"/>
  <c r="T29" i="4" s="1"/>
  <c r="A28" i="4" a="1"/>
  <c r="A28" i="4" s="1"/>
  <c r="E28" i="4" s="1"/>
  <c r="A27" i="4" a="1"/>
  <c r="A27" i="4"/>
  <c r="A26" i="4" a="1"/>
  <c r="A26" i="4"/>
  <c r="A25" i="4" a="1"/>
  <c r="A25" i="4" s="1"/>
  <c r="E25" i="4" s="1"/>
  <c r="A24" i="4" a="1"/>
  <c r="A24" i="4"/>
  <c r="D24" i="4" s="1"/>
  <c r="A23" i="4" a="1"/>
  <c r="A23" i="4" s="1"/>
  <c r="E23" i="4" s="1"/>
  <c r="A22" i="4" a="1"/>
  <c r="A22" i="4" s="1"/>
  <c r="E22" i="4" s="1"/>
  <c r="A21" i="4" a="1"/>
  <c r="A21" i="4" s="1"/>
  <c r="D21" i="4" s="1"/>
  <c r="A20" i="4" a="1"/>
  <c r="A20" i="4" s="1"/>
  <c r="A19" i="4" a="1"/>
  <c r="A19" i="4" s="1"/>
  <c r="A18" i="4" a="1"/>
  <c r="A18" i="4" s="1"/>
  <c r="D18" i="4" s="1"/>
  <c r="A17" i="4" a="1"/>
  <c r="A17" i="4" s="1"/>
  <c r="A16" i="4" a="1"/>
  <c r="A16" i="4" s="1"/>
  <c r="A15" i="4" a="1"/>
  <c r="A15" i="4" s="1"/>
  <c r="E15" i="4" s="1"/>
  <c r="A14" i="4" a="1"/>
  <c r="A14" i="4"/>
  <c r="E14" i="4" s="1"/>
  <c r="A13" i="4" a="1"/>
  <c r="A13" i="4" s="1"/>
  <c r="E13" i="4" s="1"/>
  <c r="A12" i="4" a="1"/>
  <c r="A12" i="4" s="1"/>
  <c r="B12" i="4" s="1"/>
  <c r="T12" i="4" s="1"/>
  <c r="A11" i="4" a="1"/>
  <c r="A11" i="4" s="1"/>
  <c r="B11" i="4" s="1"/>
  <c r="A10" i="4" a="1"/>
  <c r="A10" i="4" s="1"/>
  <c r="A9" i="4" a="1"/>
  <c r="A9" i="4" s="1"/>
  <c r="E9" i="4" s="1"/>
  <c r="A8" i="4" a="1"/>
  <c r="A8" i="4" s="1"/>
  <c r="D7" i="4"/>
  <c r="A7" i="4" a="1"/>
  <c r="A7" i="4" s="1"/>
  <c r="D6" i="4"/>
  <c r="B6" i="4"/>
  <c r="A6" i="4" a="1"/>
  <c r="A6" i="4" s="1"/>
  <c r="E6" i="4" s="1"/>
  <c r="B5" i="4"/>
  <c r="A5" i="4" a="1"/>
  <c r="A5" i="4"/>
  <c r="A1" i="4"/>
  <c r="F135" i="3"/>
  <c r="E135" i="3"/>
  <c r="D135" i="3"/>
  <c r="B135" i="3"/>
  <c r="A135" i="3"/>
  <c r="F134" i="3"/>
  <c r="E134" i="3"/>
  <c r="D134" i="3"/>
  <c r="B134" i="3"/>
  <c r="A134" i="3"/>
  <c r="F133" i="3"/>
  <c r="E133" i="3"/>
  <c r="D133" i="3"/>
  <c r="B133" i="3"/>
  <c r="A133" i="3"/>
  <c r="F132" i="3"/>
  <c r="E132" i="3"/>
  <c r="D132" i="3"/>
  <c r="B132" i="3"/>
  <c r="A132" i="3"/>
  <c r="F131" i="3"/>
  <c r="E131" i="3"/>
  <c r="D131" i="3"/>
  <c r="C131" i="3"/>
  <c r="B131" i="3"/>
  <c r="A131" i="3"/>
  <c r="F130" i="3"/>
  <c r="E130" i="3"/>
  <c r="D130" i="3"/>
  <c r="B130" i="3"/>
  <c r="A130" i="3"/>
  <c r="F129" i="3"/>
  <c r="E129" i="3"/>
  <c r="D129" i="3"/>
  <c r="B129" i="3"/>
  <c r="A129" i="3"/>
  <c r="F128" i="3"/>
  <c r="E128" i="3"/>
  <c r="D128" i="3"/>
  <c r="C128" i="3"/>
  <c r="B128" i="3"/>
  <c r="A128" i="3"/>
  <c r="F127" i="3"/>
  <c r="E127" i="3"/>
  <c r="D127" i="3"/>
  <c r="B127" i="3"/>
  <c r="A127" i="3"/>
  <c r="F126" i="3"/>
  <c r="E126" i="3"/>
  <c r="D126" i="3"/>
  <c r="B126" i="3"/>
  <c r="A126" i="3"/>
  <c r="F125" i="3"/>
  <c r="E125" i="3"/>
  <c r="D125" i="3"/>
  <c r="B125" i="3"/>
  <c r="A125" i="3"/>
  <c r="F124" i="3"/>
  <c r="E124" i="3"/>
  <c r="D124" i="3"/>
  <c r="B124" i="3"/>
  <c r="A124" i="3"/>
  <c r="F123" i="3"/>
  <c r="E123" i="3"/>
  <c r="D123" i="3"/>
  <c r="B123" i="3"/>
  <c r="A123" i="3"/>
  <c r="F122" i="3"/>
  <c r="E122" i="3"/>
  <c r="D122" i="3"/>
  <c r="B122" i="3"/>
  <c r="A122" i="3"/>
  <c r="F121" i="3"/>
  <c r="E121" i="3"/>
  <c r="D121" i="3"/>
  <c r="B121" i="3"/>
  <c r="A121" i="3"/>
  <c r="F120" i="3"/>
  <c r="E120" i="3"/>
  <c r="D120" i="3"/>
  <c r="B120" i="3"/>
  <c r="A120" i="3"/>
  <c r="F119" i="3"/>
  <c r="E119" i="3"/>
  <c r="D119" i="3"/>
  <c r="B119" i="3"/>
  <c r="A119" i="3"/>
  <c r="U118" i="3"/>
  <c r="F118" i="3"/>
  <c r="E118" i="3"/>
  <c r="D118" i="3"/>
  <c r="C118" i="3"/>
  <c r="B118" i="3"/>
  <c r="A118" i="3"/>
  <c r="F117" i="3"/>
  <c r="E117" i="3"/>
  <c r="D117" i="3"/>
  <c r="B117" i="3"/>
  <c r="A117" i="3"/>
  <c r="F116" i="3"/>
  <c r="E116" i="3"/>
  <c r="D116" i="3"/>
  <c r="B116" i="3"/>
  <c r="A116" i="3"/>
  <c r="F115" i="3"/>
  <c r="E115" i="3"/>
  <c r="D115" i="3"/>
  <c r="B115" i="3"/>
  <c r="A115" i="3"/>
  <c r="F114" i="3"/>
  <c r="E114" i="3"/>
  <c r="D114" i="3"/>
  <c r="B114" i="3"/>
  <c r="A114" i="3"/>
  <c r="F113" i="3"/>
  <c r="E113" i="3"/>
  <c r="D113" i="3"/>
  <c r="B113" i="3"/>
  <c r="A113" i="3"/>
  <c r="F112" i="3"/>
  <c r="E112" i="3"/>
  <c r="D112" i="3"/>
  <c r="B112" i="3"/>
  <c r="A112" i="3"/>
  <c r="F111" i="3"/>
  <c r="E111" i="3"/>
  <c r="D111" i="3"/>
  <c r="B111" i="3"/>
  <c r="A111" i="3"/>
  <c r="F110" i="3"/>
  <c r="E110" i="3"/>
  <c r="D110" i="3"/>
  <c r="B110" i="3"/>
  <c r="A110" i="3"/>
  <c r="F109" i="3"/>
  <c r="E109" i="3"/>
  <c r="D109" i="3"/>
  <c r="B109" i="3"/>
  <c r="A109" i="3"/>
  <c r="F108" i="3"/>
  <c r="E108" i="3"/>
  <c r="D108" i="3"/>
  <c r="B108" i="3"/>
  <c r="A108" i="3"/>
  <c r="F107" i="3"/>
  <c r="E107" i="3"/>
  <c r="D107" i="3"/>
  <c r="B107" i="3"/>
  <c r="A107" i="3"/>
  <c r="F106" i="3"/>
  <c r="E106" i="3"/>
  <c r="D106" i="3"/>
  <c r="B106" i="3"/>
  <c r="A106" i="3"/>
  <c r="U105" i="3"/>
  <c r="F105" i="3"/>
  <c r="E105" i="3"/>
  <c r="D105" i="3"/>
  <c r="C105" i="3"/>
  <c r="B105" i="3"/>
  <c r="A105" i="3"/>
  <c r="F104" i="3"/>
  <c r="E104" i="3"/>
  <c r="D104" i="3"/>
  <c r="B104" i="3"/>
  <c r="A104" i="3"/>
  <c r="F103" i="3"/>
  <c r="E103" i="3"/>
  <c r="D103" i="3"/>
  <c r="B103" i="3"/>
  <c r="A103" i="3"/>
  <c r="F102" i="3"/>
  <c r="E102" i="3"/>
  <c r="D102" i="3"/>
  <c r="B102" i="3"/>
  <c r="A102" i="3"/>
  <c r="F101" i="3"/>
  <c r="E101" i="3"/>
  <c r="D101" i="3"/>
  <c r="B101" i="3"/>
  <c r="A101" i="3"/>
  <c r="F100" i="3"/>
  <c r="E100" i="3"/>
  <c r="D100" i="3"/>
  <c r="B100" i="3"/>
  <c r="A100" i="3"/>
  <c r="F99" i="3"/>
  <c r="E99" i="3"/>
  <c r="D99" i="3"/>
  <c r="B99" i="3"/>
  <c r="A99" i="3"/>
  <c r="F98" i="3"/>
  <c r="E98" i="3"/>
  <c r="D98" i="3"/>
  <c r="B98" i="3"/>
  <c r="A98" i="3"/>
  <c r="F97" i="3"/>
  <c r="E97" i="3"/>
  <c r="D97" i="3"/>
  <c r="B97" i="3"/>
  <c r="A97" i="3"/>
  <c r="F96" i="3"/>
  <c r="E96" i="3"/>
  <c r="D96" i="3"/>
  <c r="B96" i="3"/>
  <c r="A96" i="3"/>
  <c r="F95" i="3"/>
  <c r="E95" i="3"/>
  <c r="D95" i="3"/>
  <c r="B95" i="3"/>
  <c r="A95" i="3"/>
  <c r="F94" i="3"/>
  <c r="E94" i="3"/>
  <c r="D94" i="3"/>
  <c r="B94" i="3"/>
  <c r="A94" i="3"/>
  <c r="F93" i="3"/>
  <c r="E93" i="3"/>
  <c r="D93" i="3"/>
  <c r="B93" i="3"/>
  <c r="A93" i="3"/>
  <c r="F92" i="3"/>
  <c r="E92" i="3"/>
  <c r="D92" i="3"/>
  <c r="B92" i="3"/>
  <c r="A92" i="3"/>
  <c r="F91" i="3"/>
  <c r="E91" i="3"/>
  <c r="D91" i="3"/>
  <c r="B91" i="3"/>
  <c r="A91" i="3"/>
  <c r="F90" i="3"/>
  <c r="E90" i="3"/>
  <c r="D90" i="3"/>
  <c r="B90" i="3"/>
  <c r="A90" i="3"/>
  <c r="F89" i="3"/>
  <c r="E89" i="3"/>
  <c r="D89" i="3"/>
  <c r="B89" i="3"/>
  <c r="A89" i="3"/>
  <c r="F88" i="3"/>
  <c r="E88" i="3"/>
  <c r="D88" i="3"/>
  <c r="B88" i="3"/>
  <c r="A88" i="3"/>
  <c r="F87" i="3"/>
  <c r="E87" i="3"/>
  <c r="D87" i="3"/>
  <c r="B87" i="3"/>
  <c r="A87" i="3"/>
  <c r="F86" i="3"/>
  <c r="E86" i="3"/>
  <c r="D86" i="3"/>
  <c r="B86" i="3"/>
  <c r="A86" i="3"/>
  <c r="F85" i="3"/>
  <c r="E85" i="3"/>
  <c r="D85" i="3"/>
  <c r="B85" i="3"/>
  <c r="A85" i="3"/>
  <c r="F84" i="3"/>
  <c r="E84" i="3"/>
  <c r="D84" i="3"/>
  <c r="B84" i="3"/>
  <c r="A84" i="3"/>
  <c r="F83" i="3"/>
  <c r="E83" i="3"/>
  <c r="D83" i="3"/>
  <c r="B83" i="3"/>
  <c r="A83" i="3"/>
  <c r="F82" i="3"/>
  <c r="E82" i="3"/>
  <c r="D82" i="3"/>
  <c r="B82" i="3"/>
  <c r="A82" i="3"/>
  <c r="F81" i="3"/>
  <c r="E81" i="3"/>
  <c r="D81" i="3"/>
  <c r="B81" i="3"/>
  <c r="A81" i="3"/>
  <c r="F80" i="3"/>
  <c r="E80" i="3"/>
  <c r="D80" i="3"/>
  <c r="B80" i="3"/>
  <c r="A80" i="3"/>
  <c r="F79" i="3"/>
  <c r="E79" i="3"/>
  <c r="D79" i="3"/>
  <c r="C79" i="3"/>
  <c r="U79" i="3" s="1"/>
  <c r="B79" i="3"/>
  <c r="A79" i="3"/>
  <c r="F78" i="3"/>
  <c r="E78" i="3"/>
  <c r="D78" i="3"/>
  <c r="B78" i="3"/>
  <c r="A78" i="3"/>
  <c r="F77" i="3"/>
  <c r="E77" i="3"/>
  <c r="D77" i="3"/>
  <c r="B77" i="3"/>
  <c r="A77" i="3"/>
  <c r="F76" i="3"/>
  <c r="E76" i="3"/>
  <c r="D76" i="3"/>
  <c r="B76" i="3"/>
  <c r="A76" i="3"/>
  <c r="F75" i="3"/>
  <c r="E75" i="3"/>
  <c r="D75" i="3"/>
  <c r="B75" i="3"/>
  <c r="A75" i="3"/>
  <c r="F74" i="3"/>
  <c r="E74" i="3"/>
  <c r="D74" i="3"/>
  <c r="B74" i="3"/>
  <c r="A74" i="3"/>
  <c r="F73" i="3"/>
  <c r="E73" i="3"/>
  <c r="D73" i="3"/>
  <c r="B73" i="3"/>
  <c r="A73" i="3"/>
  <c r="F72" i="3"/>
  <c r="E72" i="3"/>
  <c r="D72" i="3"/>
  <c r="B72" i="3"/>
  <c r="A72" i="3"/>
  <c r="F71" i="3"/>
  <c r="E71" i="3"/>
  <c r="D71" i="3"/>
  <c r="B71" i="3"/>
  <c r="A71" i="3"/>
  <c r="F70" i="3"/>
  <c r="E70" i="3"/>
  <c r="D70" i="3"/>
  <c r="B70" i="3"/>
  <c r="A70" i="3"/>
  <c r="F69" i="3"/>
  <c r="E69" i="3"/>
  <c r="D69" i="3"/>
  <c r="B69" i="3"/>
  <c r="A69" i="3"/>
  <c r="F68" i="3"/>
  <c r="E68" i="3"/>
  <c r="D68" i="3"/>
  <c r="B68" i="3"/>
  <c r="A68" i="3"/>
  <c r="F67" i="3"/>
  <c r="E67" i="3"/>
  <c r="D67" i="3"/>
  <c r="B67" i="3"/>
  <c r="A67" i="3"/>
  <c r="F66" i="3"/>
  <c r="E66" i="3"/>
  <c r="D66" i="3"/>
  <c r="B66" i="3"/>
  <c r="A66" i="3"/>
  <c r="F65" i="3"/>
  <c r="E65" i="3"/>
  <c r="D65" i="3"/>
  <c r="B65" i="3"/>
  <c r="A65" i="3"/>
  <c r="F64" i="3"/>
  <c r="E64" i="3"/>
  <c r="D64" i="3"/>
  <c r="B64" i="3"/>
  <c r="A64" i="3"/>
  <c r="F63" i="3"/>
  <c r="E63" i="3"/>
  <c r="D63" i="3"/>
  <c r="B63" i="3"/>
  <c r="A63" i="3"/>
  <c r="F62" i="3"/>
  <c r="E62" i="3"/>
  <c r="D62" i="3"/>
  <c r="B62" i="3"/>
  <c r="A62" i="3"/>
  <c r="F61" i="3"/>
  <c r="E61" i="3"/>
  <c r="D61" i="3"/>
  <c r="C61" i="3"/>
  <c r="B61" i="3"/>
  <c r="A61" i="3"/>
  <c r="F60" i="3"/>
  <c r="E60" i="3"/>
  <c r="D60" i="3"/>
  <c r="B60" i="3"/>
  <c r="A60" i="3"/>
  <c r="F59" i="3"/>
  <c r="E59" i="3"/>
  <c r="D59" i="3"/>
  <c r="B59" i="3"/>
  <c r="A59" i="3"/>
  <c r="F58" i="3"/>
  <c r="E58" i="3"/>
  <c r="D58" i="3"/>
  <c r="B58" i="3"/>
  <c r="A58" i="3"/>
  <c r="F57" i="3"/>
  <c r="E57" i="3"/>
  <c r="D57" i="3"/>
  <c r="B57" i="3"/>
  <c r="A57" i="3"/>
  <c r="F56" i="3"/>
  <c r="E56" i="3"/>
  <c r="D56" i="3"/>
  <c r="B56" i="3"/>
  <c r="A56" i="3"/>
  <c r="F55" i="3"/>
  <c r="E55" i="3"/>
  <c r="D55" i="3"/>
  <c r="B55" i="3"/>
  <c r="A55" i="3"/>
  <c r="F54" i="3"/>
  <c r="E54" i="3"/>
  <c r="D54" i="3"/>
  <c r="B54" i="3"/>
  <c r="A54" i="3"/>
  <c r="F53" i="3"/>
  <c r="D53" i="3"/>
  <c r="B53" i="3"/>
  <c r="A53" i="3"/>
  <c r="F52" i="3"/>
  <c r="E52" i="3"/>
  <c r="D52" i="3"/>
  <c r="B52" i="3"/>
  <c r="A52" i="3"/>
  <c r="F51" i="3"/>
  <c r="E51" i="3"/>
  <c r="D51" i="3"/>
  <c r="B51" i="3"/>
  <c r="A51" i="3"/>
  <c r="F50" i="3"/>
  <c r="E50" i="3"/>
  <c r="D50" i="3"/>
  <c r="B50" i="3"/>
  <c r="A50" i="3"/>
  <c r="F49" i="3"/>
  <c r="E49" i="3"/>
  <c r="D49" i="3"/>
  <c r="B49" i="3"/>
  <c r="A49" i="3"/>
  <c r="F48" i="3"/>
  <c r="E48" i="3"/>
  <c r="D48" i="3"/>
  <c r="B48" i="3"/>
  <c r="A48" i="3"/>
  <c r="F47" i="3"/>
  <c r="E47" i="3"/>
  <c r="D47" i="3"/>
  <c r="B47" i="3"/>
  <c r="A47" i="3"/>
  <c r="F46" i="3"/>
  <c r="E46" i="3"/>
  <c r="D46" i="3"/>
  <c r="B46" i="3"/>
  <c r="A46" i="3"/>
  <c r="F45" i="3"/>
  <c r="E45" i="3"/>
  <c r="D45" i="3"/>
  <c r="B45" i="3"/>
  <c r="A45" i="3"/>
  <c r="F44" i="3"/>
  <c r="E44" i="3"/>
  <c r="D44" i="3"/>
  <c r="B44" i="3"/>
  <c r="A44" i="3"/>
  <c r="F43" i="3"/>
  <c r="E43" i="3"/>
  <c r="D43" i="3"/>
  <c r="B43" i="3"/>
  <c r="A43" i="3"/>
  <c r="F42" i="3"/>
  <c r="E42" i="3"/>
  <c r="D42" i="3"/>
  <c r="B42" i="3"/>
  <c r="A42" i="3"/>
  <c r="F41" i="3"/>
  <c r="D41" i="3"/>
  <c r="B41" i="3"/>
  <c r="A41" i="3"/>
  <c r="F40" i="3"/>
  <c r="E40" i="3"/>
  <c r="D40" i="3"/>
  <c r="B40" i="3"/>
  <c r="A40" i="3"/>
  <c r="F39" i="3"/>
  <c r="E39" i="3"/>
  <c r="D39" i="3"/>
  <c r="B39" i="3"/>
  <c r="A39" i="3"/>
  <c r="F38" i="3"/>
  <c r="E38" i="3"/>
  <c r="D38" i="3"/>
  <c r="B38" i="3"/>
  <c r="A38" i="3"/>
  <c r="F37" i="3"/>
  <c r="E37" i="3"/>
  <c r="D37" i="3"/>
  <c r="B37" i="3"/>
  <c r="A37" i="3"/>
  <c r="F36" i="3"/>
  <c r="E36" i="3"/>
  <c r="D36" i="3"/>
  <c r="B36" i="3"/>
  <c r="A36" i="3"/>
  <c r="F35" i="3"/>
  <c r="E35" i="3"/>
  <c r="D35" i="3"/>
  <c r="B35" i="3"/>
  <c r="A35" i="3"/>
  <c r="F34" i="3"/>
  <c r="E34" i="3"/>
  <c r="D34" i="3"/>
  <c r="B34" i="3"/>
  <c r="A34" i="3"/>
  <c r="F33" i="3"/>
  <c r="E33" i="3"/>
  <c r="D33" i="3"/>
  <c r="B33" i="3"/>
  <c r="A33" i="3"/>
  <c r="F32" i="3"/>
  <c r="E32" i="3"/>
  <c r="D32" i="3"/>
  <c r="B32" i="3"/>
  <c r="A32" i="3"/>
  <c r="E31" i="3"/>
  <c r="D31" i="3"/>
  <c r="B31" i="3"/>
  <c r="A31" i="3"/>
  <c r="F30" i="3"/>
  <c r="E30" i="3"/>
  <c r="D30" i="3"/>
  <c r="B30" i="3"/>
  <c r="A30" i="3"/>
  <c r="F29" i="3"/>
  <c r="E29" i="3"/>
  <c r="D29" i="3"/>
  <c r="B29" i="3"/>
  <c r="A29" i="3"/>
  <c r="F28" i="3"/>
  <c r="E28" i="3"/>
  <c r="D28" i="3"/>
  <c r="B28" i="3"/>
  <c r="A28" i="3"/>
  <c r="F27" i="3"/>
  <c r="E27" i="3"/>
  <c r="D27" i="3"/>
  <c r="B27" i="3"/>
  <c r="A27" i="3"/>
  <c r="F26" i="3"/>
  <c r="E26" i="3"/>
  <c r="D26" i="3"/>
  <c r="B26" i="3"/>
  <c r="A26" i="3"/>
  <c r="E25" i="3"/>
  <c r="D25" i="3"/>
  <c r="B25" i="3"/>
  <c r="A25" i="3"/>
  <c r="F24" i="3"/>
  <c r="E24" i="3"/>
  <c r="D24" i="3"/>
  <c r="B24" i="3"/>
  <c r="A24" i="3"/>
  <c r="F23" i="3"/>
  <c r="E23" i="3"/>
  <c r="D23" i="3"/>
  <c r="B23" i="3"/>
  <c r="A23" i="3"/>
  <c r="F22" i="3"/>
  <c r="E22" i="3"/>
  <c r="D22" i="3"/>
  <c r="B22" i="3"/>
  <c r="A22" i="3"/>
  <c r="F21" i="3"/>
  <c r="E21" i="3"/>
  <c r="D21" i="3"/>
  <c r="B21" i="3"/>
  <c r="A21" i="3"/>
  <c r="F20" i="3"/>
  <c r="E20" i="3"/>
  <c r="D20" i="3"/>
  <c r="B20" i="3"/>
  <c r="A20" i="3"/>
  <c r="F19" i="3"/>
  <c r="D19" i="3"/>
  <c r="B19" i="3"/>
  <c r="A19" i="3"/>
  <c r="F18" i="3"/>
  <c r="E18" i="3"/>
  <c r="D18" i="3"/>
  <c r="B18" i="3"/>
  <c r="A18" i="3"/>
  <c r="F17" i="3"/>
  <c r="E17" i="3"/>
  <c r="D17" i="3"/>
  <c r="B17" i="3"/>
  <c r="A17" i="3"/>
  <c r="F16" i="3"/>
  <c r="E16" i="3"/>
  <c r="D16" i="3"/>
  <c r="B16" i="3"/>
  <c r="A16" i="3"/>
  <c r="F15" i="3"/>
  <c r="E15" i="3"/>
  <c r="B15" i="3"/>
  <c r="A15" i="3"/>
  <c r="F14" i="3"/>
  <c r="E14" i="3"/>
  <c r="D14" i="3"/>
  <c r="B14" i="3"/>
  <c r="F13" i="3"/>
  <c r="E13" i="3"/>
  <c r="D13" i="3"/>
  <c r="B13" i="3"/>
  <c r="A13" i="3"/>
  <c r="F12" i="3"/>
  <c r="E12" i="3"/>
  <c r="D12" i="3"/>
  <c r="B12" i="3"/>
  <c r="A12" i="3"/>
  <c r="F11" i="3"/>
  <c r="E11" i="3"/>
  <c r="D11" i="3"/>
  <c r="B11" i="3"/>
  <c r="A11" i="3"/>
  <c r="E10" i="3"/>
  <c r="D10" i="3"/>
  <c r="B10" i="3"/>
  <c r="A10" i="3"/>
  <c r="F9" i="3"/>
  <c r="E9" i="3"/>
  <c r="D9" i="3"/>
  <c r="B9" i="3"/>
  <c r="A9" i="3"/>
  <c r="F8" i="3"/>
  <c r="D8" i="3"/>
  <c r="B8" i="3"/>
  <c r="A8" i="3"/>
  <c r="F7" i="3"/>
  <c r="E7" i="3"/>
  <c r="D7" i="3"/>
  <c r="B7" i="3"/>
  <c r="A7" i="3"/>
  <c r="F6" i="3"/>
  <c r="E6" i="3"/>
  <c r="D6" i="3"/>
  <c r="B6" i="3"/>
  <c r="A6" i="3"/>
  <c r="F5" i="3"/>
  <c r="D5" i="3"/>
  <c r="B5" i="3"/>
  <c r="A5" i="3"/>
  <c r="K18" i="8" l="1"/>
  <c r="K124" i="8"/>
  <c r="K66" i="8"/>
  <c r="N48" i="8"/>
  <c r="K96" i="8"/>
  <c r="H115" i="8"/>
  <c r="E45" i="5"/>
  <c r="H42" i="8"/>
  <c r="D63" i="5"/>
  <c r="H29" i="8"/>
  <c r="N100" i="8"/>
  <c r="K136" i="8"/>
  <c r="E50" i="4"/>
  <c r="E110" i="4"/>
  <c r="W18" i="8"/>
  <c r="B24" i="4"/>
  <c r="T24" i="4" s="1"/>
  <c r="E54" i="5"/>
  <c r="D54" i="5"/>
  <c r="B54" i="5"/>
  <c r="T54" i="5" s="1"/>
  <c r="D36" i="4"/>
  <c r="E36" i="4"/>
  <c r="D116" i="4"/>
  <c r="E58" i="5"/>
  <c r="E22" i="5"/>
  <c r="D100" i="4"/>
  <c r="B9" i="5"/>
  <c r="B21" i="4"/>
  <c r="E21" i="4"/>
  <c r="D45" i="4"/>
  <c r="E24" i="5"/>
  <c r="B74" i="4"/>
  <c r="T74" i="4" s="1"/>
  <c r="D12" i="5"/>
  <c r="E47" i="5"/>
  <c r="B65" i="5"/>
  <c r="T65" i="5" s="1"/>
  <c r="B64" i="4"/>
  <c r="T64" i="4" s="1"/>
  <c r="D64" i="4"/>
  <c r="E93" i="4"/>
  <c r="B28" i="5"/>
  <c r="E65" i="5"/>
  <c r="B116" i="4"/>
  <c r="D28" i="5"/>
  <c r="D24" i="5"/>
  <c r="E24" i="4"/>
  <c r="D28" i="4"/>
  <c r="D34" i="5"/>
  <c r="D55" i="5"/>
  <c r="D56" i="5"/>
  <c r="B56" i="5"/>
  <c r="E114" i="4"/>
  <c r="D114" i="4"/>
  <c r="E90" i="4"/>
  <c r="B90" i="4"/>
  <c r="T90" i="4" s="1"/>
  <c r="D90" i="4"/>
  <c r="E20" i="4"/>
  <c r="D20" i="4"/>
  <c r="B20" i="4"/>
  <c r="T20" i="4" s="1"/>
  <c r="D102" i="4"/>
  <c r="E102" i="4"/>
  <c r="B10" i="5"/>
  <c r="T10" i="5" s="1"/>
  <c r="E10" i="5"/>
  <c r="D77" i="5"/>
  <c r="E77" i="5"/>
  <c r="S47" i="8"/>
  <c r="P47" i="8"/>
  <c r="J47" i="8"/>
  <c r="N52" i="7"/>
  <c r="Q52" i="7" s="1"/>
  <c r="K52" i="7"/>
  <c r="P51" i="3" s="1"/>
  <c r="G57" i="8"/>
  <c r="U57" i="8"/>
  <c r="V57" i="8"/>
  <c r="S57" i="8"/>
  <c r="P57" i="8"/>
  <c r="M57" i="8"/>
  <c r="V35" i="8"/>
  <c r="U35" i="8"/>
  <c r="T35" i="8"/>
  <c r="S35" i="8"/>
  <c r="P35" i="8"/>
  <c r="L35" i="8"/>
  <c r="I35" i="8"/>
  <c r="G35" i="8"/>
  <c r="B108" i="4"/>
  <c r="T108" i="4" s="1"/>
  <c r="D108" i="4"/>
  <c r="E52" i="4"/>
  <c r="D52" i="4"/>
  <c r="B52" i="4"/>
  <c r="T52" i="4" s="1"/>
  <c r="E68" i="5"/>
  <c r="D68" i="5"/>
  <c r="B68" i="5"/>
  <c r="B68" i="4"/>
  <c r="D68" i="4"/>
  <c r="P24" i="8"/>
  <c r="V24" i="8"/>
  <c r="U24" i="8"/>
  <c r="T24" i="8"/>
  <c r="S24" i="8"/>
  <c r="M24" i="8"/>
  <c r="J24" i="8"/>
  <c r="K24" i="8" s="1"/>
  <c r="I24" i="8"/>
  <c r="F24" i="8"/>
  <c r="D76" i="4"/>
  <c r="A15" i="7"/>
  <c r="B24" i="7"/>
  <c r="M12" i="8"/>
  <c r="A15" i="8"/>
  <c r="P25" i="8"/>
  <c r="J30" i="8"/>
  <c r="I42" i="8"/>
  <c r="M87" i="8"/>
  <c r="N87" i="8" s="1"/>
  <c r="T90" i="8"/>
  <c r="S92" i="8"/>
  <c r="T104" i="8"/>
  <c r="I131" i="8"/>
  <c r="V132" i="8"/>
  <c r="I135" i="8"/>
  <c r="E35" i="4"/>
  <c r="E76" i="4"/>
  <c r="E12" i="5"/>
  <c r="E47" i="6"/>
  <c r="E9" i="7"/>
  <c r="B15" i="7"/>
  <c r="E28" i="7"/>
  <c r="D45" i="7"/>
  <c r="B50" i="7"/>
  <c r="S12" i="8"/>
  <c r="B15" i="8"/>
  <c r="D17" i="8"/>
  <c r="B27" i="8"/>
  <c r="I31" i="8"/>
  <c r="K31" i="8" s="1"/>
  <c r="L36" i="8"/>
  <c r="N36" i="8" s="1"/>
  <c r="F38" i="8"/>
  <c r="H38" i="8" s="1"/>
  <c r="J42" i="8"/>
  <c r="F44" i="8"/>
  <c r="S52" i="8"/>
  <c r="P74" i="8"/>
  <c r="P87" i="8"/>
  <c r="T92" i="8"/>
  <c r="G95" i="8"/>
  <c r="U104" i="8"/>
  <c r="J106" i="8"/>
  <c r="G108" i="8"/>
  <c r="H108" i="8" s="1"/>
  <c r="F110" i="8"/>
  <c r="AL114" i="8"/>
  <c r="J131" i="8"/>
  <c r="P135" i="8"/>
  <c r="D12" i="6"/>
  <c r="A26" i="6"/>
  <c r="A20" i="7"/>
  <c r="E54" i="7"/>
  <c r="T12" i="8"/>
  <c r="E17" i="8"/>
  <c r="M17" i="8" s="1"/>
  <c r="G19" i="8"/>
  <c r="D27" i="8"/>
  <c r="L30" i="8"/>
  <c r="L31" i="8"/>
  <c r="M36" i="8"/>
  <c r="G38" i="8"/>
  <c r="G44" i="8"/>
  <c r="U52" i="8"/>
  <c r="L65" i="8"/>
  <c r="N65" i="8" s="1"/>
  <c r="S74" i="8"/>
  <c r="I76" i="8"/>
  <c r="K76" i="8" s="1"/>
  <c r="S87" i="8"/>
  <c r="F89" i="8"/>
  <c r="H89" i="8" s="1"/>
  <c r="U92" i="8"/>
  <c r="W92" i="8" s="1"/>
  <c r="I95" i="8"/>
  <c r="K95" i="8" s="1"/>
  <c r="V104" i="8"/>
  <c r="W104" i="8" s="1"/>
  <c r="M106" i="8"/>
  <c r="I110" i="8"/>
  <c r="T124" i="8"/>
  <c r="W124" i="8" s="1"/>
  <c r="J128" i="8"/>
  <c r="L131" i="8"/>
  <c r="T135" i="8"/>
  <c r="D103" i="4"/>
  <c r="V12" i="8"/>
  <c r="L42" i="8"/>
  <c r="W100" i="8"/>
  <c r="B36" i="4"/>
  <c r="B78" i="4"/>
  <c r="D88" i="4"/>
  <c r="E103" i="4"/>
  <c r="D32" i="5"/>
  <c r="D16" i="6"/>
  <c r="G33" i="6"/>
  <c r="H33" i="6" s="1"/>
  <c r="I33" i="6" s="1"/>
  <c r="M19" i="8"/>
  <c r="N19" i="8" s="1"/>
  <c r="B24" i="8"/>
  <c r="F27" i="8"/>
  <c r="M38" i="8"/>
  <c r="M42" i="8"/>
  <c r="L44" i="8"/>
  <c r="F51" i="8"/>
  <c r="H51" i="8" s="1"/>
  <c r="F63" i="8"/>
  <c r="G67" i="8"/>
  <c r="V74" i="8"/>
  <c r="L76" i="8"/>
  <c r="S95" i="8"/>
  <c r="J108" i="8"/>
  <c r="K108" i="8" s="1"/>
  <c r="P122" i="8"/>
  <c r="F130" i="8"/>
  <c r="U131" i="8"/>
  <c r="D42" i="5"/>
  <c r="D51" i="5"/>
  <c r="M30" i="8"/>
  <c r="M31" i="8"/>
  <c r="T36" i="8"/>
  <c r="F10" i="3"/>
  <c r="E19" i="3"/>
  <c r="E41" i="3"/>
  <c r="D15" i="3"/>
  <c r="B28" i="4"/>
  <c r="T28" i="4" s="1"/>
  <c r="D78" i="4"/>
  <c r="E88" i="4"/>
  <c r="B95" i="4"/>
  <c r="T95" i="4" s="1"/>
  <c r="E32" i="5"/>
  <c r="B60" i="5"/>
  <c r="T60" i="5" s="1"/>
  <c r="B52" i="6"/>
  <c r="E20" i="7"/>
  <c r="A11" i="8"/>
  <c r="P30" i="8"/>
  <c r="P31" i="8"/>
  <c r="P38" i="8"/>
  <c r="P44" i="8"/>
  <c r="E49" i="8"/>
  <c r="G51" i="8"/>
  <c r="L63" i="8"/>
  <c r="M76" i="8"/>
  <c r="L89" i="8"/>
  <c r="G99" i="8"/>
  <c r="G130" i="8"/>
  <c r="A11" i="7"/>
  <c r="E25" i="7"/>
  <c r="E46" i="7"/>
  <c r="B6" i="8"/>
  <c r="B11" i="8"/>
  <c r="I29" i="8"/>
  <c r="S30" i="8"/>
  <c r="S31" i="8"/>
  <c r="S38" i="8"/>
  <c r="P42" i="8"/>
  <c r="T44" i="8"/>
  <c r="V45" i="8"/>
  <c r="W45" i="8" s="1"/>
  <c r="I51" i="8"/>
  <c r="K51" i="8" s="1"/>
  <c r="J62" i="8"/>
  <c r="K62" i="8" s="1"/>
  <c r="O62" i="8" s="1"/>
  <c r="S65" i="8"/>
  <c r="G69" i="8"/>
  <c r="F84" i="8"/>
  <c r="G86" i="8"/>
  <c r="P89" i="8"/>
  <c r="I99" i="8"/>
  <c r="L103" i="8"/>
  <c r="L108" i="8"/>
  <c r="U128" i="8"/>
  <c r="W128" i="8" s="1"/>
  <c r="L133" i="8"/>
  <c r="AJ31" i="14"/>
  <c r="K116" i="14"/>
  <c r="B49" i="6"/>
  <c r="E52" i="6"/>
  <c r="G52" i="6" s="1"/>
  <c r="H52" i="6" s="1"/>
  <c r="I52" i="6" s="1"/>
  <c r="I81" i="6"/>
  <c r="V89" i="6"/>
  <c r="E55" i="7"/>
  <c r="E9" i="8"/>
  <c r="J29" i="8"/>
  <c r="U30" i="8"/>
  <c r="T31" i="8"/>
  <c r="T38" i="8"/>
  <c r="S42" i="8"/>
  <c r="J51" i="8"/>
  <c r="L69" i="8"/>
  <c r="G84" i="8"/>
  <c r="J86" i="8"/>
  <c r="S89" i="8"/>
  <c r="W89" i="8" s="1"/>
  <c r="L99" i="8"/>
  <c r="N99" i="8" s="1"/>
  <c r="M103" i="8"/>
  <c r="M108" i="8"/>
  <c r="I130" i="8"/>
  <c r="M133" i="8"/>
  <c r="G65" i="14"/>
  <c r="B13" i="4"/>
  <c r="T13" i="4" s="1"/>
  <c r="B79" i="4"/>
  <c r="T79" i="4" s="1"/>
  <c r="D69" i="5"/>
  <c r="D13" i="4"/>
  <c r="B70" i="4"/>
  <c r="T70" i="4" s="1"/>
  <c r="D79" i="4"/>
  <c r="D44" i="5"/>
  <c r="E69" i="5"/>
  <c r="B80" i="5"/>
  <c r="A26" i="7"/>
  <c r="V30" i="8"/>
  <c r="U31" i="8"/>
  <c r="T42" i="8"/>
  <c r="M99" i="8"/>
  <c r="P108" i="8"/>
  <c r="J130" i="8"/>
  <c r="U133" i="8"/>
  <c r="B50" i="4"/>
  <c r="T50" i="4" s="1"/>
  <c r="D70" i="4"/>
  <c r="B34" i="5"/>
  <c r="T34" i="5" s="1"/>
  <c r="B27" i="6"/>
  <c r="F41" i="6"/>
  <c r="I41" i="6" s="1"/>
  <c r="B26" i="7"/>
  <c r="G11" i="8"/>
  <c r="G13" i="8"/>
  <c r="E20" i="8"/>
  <c r="B26" i="8"/>
  <c r="V31" i="8"/>
  <c r="W31" i="8" s="1"/>
  <c r="G33" i="8"/>
  <c r="U42" i="8"/>
  <c r="W42" i="8" s="1"/>
  <c r="M51" i="8"/>
  <c r="P69" i="8"/>
  <c r="J84" i="8"/>
  <c r="K84" i="8" s="1"/>
  <c r="U89" i="8"/>
  <c r="P99" i="8"/>
  <c r="F105" i="8"/>
  <c r="T108" i="8"/>
  <c r="F125" i="8"/>
  <c r="H125" i="8" s="1"/>
  <c r="G127" i="8"/>
  <c r="L130" i="8"/>
  <c r="N130" i="8" s="1"/>
  <c r="E9" i="6"/>
  <c r="G9" i="6" s="1"/>
  <c r="H9" i="6" s="1"/>
  <c r="I9" i="6" s="1"/>
  <c r="I119" i="6"/>
  <c r="B6" i="7"/>
  <c r="I11" i="8"/>
  <c r="I13" i="8"/>
  <c r="I33" i="8"/>
  <c r="V42" i="8"/>
  <c r="S51" i="8"/>
  <c r="F75" i="8"/>
  <c r="H75" i="8" s="1"/>
  <c r="I105" i="8"/>
  <c r="K105" i="8" s="1"/>
  <c r="U108" i="8"/>
  <c r="F111" i="8"/>
  <c r="H111" i="8" s="1"/>
  <c r="F114" i="8"/>
  <c r="G125" i="8"/>
  <c r="I127" i="8"/>
  <c r="K127" i="8" s="1"/>
  <c r="G71" i="14"/>
  <c r="AJ109" i="14"/>
  <c r="B32" i="8"/>
  <c r="B23" i="4"/>
  <c r="T23" i="4" s="1"/>
  <c r="E51" i="4"/>
  <c r="E71" i="4"/>
  <c r="A7" i="7"/>
  <c r="F22" i="8"/>
  <c r="F26" i="8"/>
  <c r="S130" i="8"/>
  <c r="D23" i="4"/>
  <c r="D31" i="4"/>
  <c r="B107" i="4"/>
  <c r="T107" i="4" s="1"/>
  <c r="D18" i="5"/>
  <c r="E64" i="5"/>
  <c r="B7" i="7"/>
  <c r="G22" i="8"/>
  <c r="I26" i="8"/>
  <c r="E28" i="8"/>
  <c r="S33" i="8"/>
  <c r="N37" i="8"/>
  <c r="AL44" i="8"/>
  <c r="I46" i="8"/>
  <c r="I56" i="8"/>
  <c r="U62" i="8"/>
  <c r="L64" i="8"/>
  <c r="I68" i="8"/>
  <c r="G72" i="8"/>
  <c r="I75" i="8"/>
  <c r="K75" i="8" s="1"/>
  <c r="G80" i="8"/>
  <c r="H80" i="8" s="1"/>
  <c r="S84" i="8"/>
  <c r="F92" i="8"/>
  <c r="H92" i="8" s="1"/>
  <c r="F101" i="8"/>
  <c r="F104" i="8"/>
  <c r="S105" i="8"/>
  <c r="I111" i="8"/>
  <c r="J114" i="8"/>
  <c r="I120" i="8"/>
  <c r="J125" i="8"/>
  <c r="K125" i="8" s="1"/>
  <c r="T127" i="8"/>
  <c r="T130" i="8"/>
  <c r="F132" i="8"/>
  <c r="L136" i="8"/>
  <c r="G86" i="14"/>
  <c r="E53" i="3"/>
  <c r="B98" i="4"/>
  <c r="D64" i="5"/>
  <c r="E57" i="6"/>
  <c r="K37" i="8"/>
  <c r="O37" i="8" s="1"/>
  <c r="G46" i="8"/>
  <c r="G56" i="8"/>
  <c r="G64" i="8"/>
  <c r="G68" i="8"/>
  <c r="F72" i="8"/>
  <c r="H72" i="8" s="1"/>
  <c r="F80" i="8"/>
  <c r="F120" i="8"/>
  <c r="B15" i="4"/>
  <c r="T15" i="4" s="1"/>
  <c r="B27" i="5"/>
  <c r="T27" i="5" s="1"/>
  <c r="A19" i="6"/>
  <c r="AA27" i="6"/>
  <c r="I87" i="6"/>
  <c r="I22" i="8"/>
  <c r="L26" i="8"/>
  <c r="J46" i="8"/>
  <c r="K46" i="8" s="1"/>
  <c r="L56" i="8"/>
  <c r="V62" i="8"/>
  <c r="H66" i="8"/>
  <c r="J68" i="8"/>
  <c r="J75" i="8"/>
  <c r="I80" i="8"/>
  <c r="T84" i="8"/>
  <c r="G92" i="8"/>
  <c r="M101" i="8"/>
  <c r="G104" i="8"/>
  <c r="T105" i="8"/>
  <c r="J111" i="8"/>
  <c r="K111" i="8" s="1"/>
  <c r="L114" i="8"/>
  <c r="M120" i="8"/>
  <c r="L125" i="8"/>
  <c r="N125" i="8" s="1"/>
  <c r="U130" i="8"/>
  <c r="G132" i="8"/>
  <c r="H132" i="8" s="1"/>
  <c r="M136" i="8"/>
  <c r="E27" i="5"/>
  <c r="E57" i="7"/>
  <c r="L22" i="8"/>
  <c r="N22" i="8" s="1"/>
  <c r="S26" i="8"/>
  <c r="K32" i="8"/>
  <c r="L46" i="8"/>
  <c r="M56" i="8"/>
  <c r="L68" i="8"/>
  <c r="I72" i="8"/>
  <c r="K72" i="8" s="1"/>
  <c r="J80" i="8"/>
  <c r="W84" i="8"/>
  <c r="P101" i="8"/>
  <c r="I104" i="8"/>
  <c r="N111" i="8"/>
  <c r="S120" i="8"/>
  <c r="M125" i="8"/>
  <c r="V130" i="8"/>
  <c r="I132" i="8"/>
  <c r="H114" i="8"/>
  <c r="D15" i="4"/>
  <c r="E38" i="5"/>
  <c r="D47" i="5"/>
  <c r="A15" i="6"/>
  <c r="B32" i="6"/>
  <c r="M22" i="8"/>
  <c r="T26" i="8"/>
  <c r="P46" i="8"/>
  <c r="P68" i="8"/>
  <c r="J72" i="8"/>
  <c r="L80" i="8"/>
  <c r="N80" i="8" s="1"/>
  <c r="N82" i="8"/>
  <c r="I92" i="8"/>
  <c r="T101" i="8"/>
  <c r="J104" i="8"/>
  <c r="T120" i="8"/>
  <c r="J132" i="8"/>
  <c r="W136" i="8"/>
  <c r="Z34" i="6"/>
  <c r="B50" i="6"/>
  <c r="A19" i="7"/>
  <c r="P22" i="8"/>
  <c r="D36" i="8"/>
  <c r="T37" i="8"/>
  <c r="S46" i="8"/>
  <c r="F52" i="8"/>
  <c r="H52" i="8" s="1"/>
  <c r="E54" i="8"/>
  <c r="L66" i="8"/>
  <c r="T68" i="8"/>
  <c r="L70" i="8"/>
  <c r="N70" i="8" s="1"/>
  <c r="G74" i="8"/>
  <c r="H74" i="8" s="1"/>
  <c r="O74" i="8" s="1"/>
  <c r="M80" i="8"/>
  <c r="J92" i="8"/>
  <c r="L104" i="8"/>
  <c r="L109" i="8"/>
  <c r="P111" i="8"/>
  <c r="I116" i="8"/>
  <c r="K116" i="8" s="1"/>
  <c r="G124" i="8"/>
  <c r="H124" i="8" s="1"/>
  <c r="L132" i="8"/>
  <c r="B109" i="4"/>
  <c r="T109" i="4" s="1"/>
  <c r="S22" i="8"/>
  <c r="H45" i="8"/>
  <c r="T46" i="8"/>
  <c r="U68" i="8"/>
  <c r="S72" i="8"/>
  <c r="K74" i="8"/>
  <c r="P80" i="8"/>
  <c r="L92" i="8"/>
  <c r="N92" i="8" s="1"/>
  <c r="H100" i="8"/>
  <c r="M104" i="8"/>
  <c r="M132" i="8"/>
  <c r="AN64" i="14"/>
  <c r="L129" i="14"/>
  <c r="B53" i="4"/>
  <c r="T53" i="4" s="1"/>
  <c r="D101" i="4"/>
  <c r="E109" i="4"/>
  <c r="D66" i="5"/>
  <c r="T72" i="8"/>
  <c r="S80" i="8"/>
  <c r="E101" i="4"/>
  <c r="E66" i="5"/>
  <c r="E76" i="5"/>
  <c r="I54" i="6"/>
  <c r="B32" i="7"/>
  <c r="G12" i="8"/>
  <c r="V22" i="8"/>
  <c r="J25" i="8"/>
  <c r="G30" i="8"/>
  <c r="H30" i="8" s="1"/>
  <c r="F31" i="8"/>
  <c r="H31" i="8" s="1"/>
  <c r="I36" i="8"/>
  <c r="K36" i="8" s="1"/>
  <c r="V46" i="8"/>
  <c r="J52" i="8"/>
  <c r="U72" i="8"/>
  <c r="T80" i="8"/>
  <c r="J87" i="8"/>
  <c r="L90" i="8"/>
  <c r="P104" i="8"/>
  <c r="T132" i="8"/>
  <c r="W132" i="8" s="1"/>
  <c r="D76" i="5"/>
  <c r="K52" i="8"/>
  <c r="B9" i="4"/>
  <c r="T9" i="4" s="1"/>
  <c r="D25" i="4"/>
  <c r="D93" i="4"/>
  <c r="D110" i="4"/>
  <c r="B22" i="5"/>
  <c r="T22" i="5" s="1"/>
  <c r="D58" i="5"/>
  <c r="I30" i="8"/>
  <c r="G31" i="8"/>
  <c r="M74" i="8"/>
  <c r="N74" i="8" s="1"/>
  <c r="U80" i="8"/>
  <c r="L124" i="8"/>
  <c r="N124" i="8" s="1"/>
  <c r="U132" i="8"/>
  <c r="E48" i="5"/>
  <c r="B48" i="5"/>
  <c r="D48" i="5"/>
  <c r="B119" i="4"/>
  <c r="D119" i="4"/>
  <c r="E119" i="4"/>
  <c r="D59" i="5"/>
  <c r="B59" i="5"/>
  <c r="E59" i="5"/>
  <c r="D55" i="4"/>
  <c r="E55" i="4"/>
  <c r="B55" i="4"/>
  <c r="T11" i="4"/>
  <c r="E46" i="4"/>
  <c r="D46" i="4"/>
  <c r="B46" i="4"/>
  <c r="D15" i="5"/>
  <c r="B15" i="5"/>
  <c r="E15" i="5"/>
  <c r="T113" i="4"/>
  <c r="D62" i="5"/>
  <c r="B62" i="5"/>
  <c r="E62" i="5"/>
  <c r="AA89" i="6"/>
  <c r="B17" i="5"/>
  <c r="E17" i="5"/>
  <c r="D17" i="5"/>
  <c r="E40" i="4"/>
  <c r="D40" i="4"/>
  <c r="B40" i="4"/>
  <c r="D63" i="4"/>
  <c r="B63" i="4"/>
  <c r="E63" i="4"/>
  <c r="D37" i="5"/>
  <c r="E37" i="5"/>
  <c r="B37" i="5"/>
  <c r="E42" i="4"/>
  <c r="D42" i="4"/>
  <c r="B42" i="4"/>
  <c r="D75" i="5"/>
  <c r="E75" i="5"/>
  <c r="B75" i="5"/>
  <c r="D75" i="4"/>
  <c r="E75" i="4"/>
  <c r="B75" i="4"/>
  <c r="E48" i="4"/>
  <c r="B48" i="4"/>
  <c r="D54" i="4"/>
  <c r="E60" i="4"/>
  <c r="E115" i="4"/>
  <c r="D117" i="4"/>
  <c r="B117" i="4"/>
  <c r="E117" i="4"/>
  <c r="E9" i="5"/>
  <c r="E26" i="5"/>
  <c r="B26" i="5"/>
  <c r="T28" i="5"/>
  <c r="B39" i="5"/>
  <c r="D39" i="5"/>
  <c r="B41" i="5"/>
  <c r="E84" i="5"/>
  <c r="R34" i="6"/>
  <c r="T63" i="8"/>
  <c r="U63" i="8"/>
  <c r="P63" i="8"/>
  <c r="M63" i="8"/>
  <c r="N63" i="8" s="1"/>
  <c r="I63" i="8"/>
  <c r="J63" i="8"/>
  <c r="G63" i="8"/>
  <c r="V63" i="8"/>
  <c r="P82" i="8"/>
  <c r="S82" i="8"/>
  <c r="J82" i="8"/>
  <c r="T82" i="8"/>
  <c r="G82" i="8"/>
  <c r="H82" i="8" s="1"/>
  <c r="O82" i="8" s="1"/>
  <c r="V82" i="8"/>
  <c r="I82" i="8"/>
  <c r="K82" i="8" s="1"/>
  <c r="P90" i="8"/>
  <c r="G90" i="8"/>
  <c r="V90" i="8"/>
  <c r="I90" i="8"/>
  <c r="K90" i="8" s="1"/>
  <c r="M90" i="8"/>
  <c r="F90" i="8"/>
  <c r="U90" i="8"/>
  <c r="F117" i="8"/>
  <c r="H117" i="8" s="1"/>
  <c r="S117" i="8"/>
  <c r="W117" i="8" s="1"/>
  <c r="L117" i="8"/>
  <c r="N117" i="8" s="1"/>
  <c r="J117" i="8"/>
  <c r="K117" i="8" s="1"/>
  <c r="E54" i="4"/>
  <c r="T111" i="4"/>
  <c r="D20" i="5"/>
  <c r="E20" i="5"/>
  <c r="D41" i="5"/>
  <c r="T73" i="5"/>
  <c r="V14" i="8"/>
  <c r="F14" i="8"/>
  <c r="U14" i="8"/>
  <c r="T14" i="8"/>
  <c r="P14" i="8"/>
  <c r="M14" i="8"/>
  <c r="L14" i="8"/>
  <c r="G14" i="8"/>
  <c r="N3" i="10"/>
  <c r="E44" i="4"/>
  <c r="D44" i="4"/>
  <c r="B44" i="4"/>
  <c r="D71" i="5"/>
  <c r="E71" i="5"/>
  <c r="B71" i="5"/>
  <c r="F121" i="8"/>
  <c r="I121" i="8"/>
  <c r="V121" i="8"/>
  <c r="M121" i="8"/>
  <c r="J121" i="8"/>
  <c r="G121" i="8"/>
  <c r="P121" i="8"/>
  <c r="U121" i="8"/>
  <c r="U61" i="3"/>
  <c r="D38" i="4"/>
  <c r="E38" i="4"/>
  <c r="T20" i="5"/>
  <c r="E78" i="5"/>
  <c r="B78" i="5"/>
  <c r="F21" i="8"/>
  <c r="T21" i="8"/>
  <c r="L21" i="8"/>
  <c r="S21" i="8"/>
  <c r="P21" i="8"/>
  <c r="M21" i="8"/>
  <c r="J21" i="8"/>
  <c r="K21" i="8" s="1"/>
  <c r="V21" i="8"/>
  <c r="G21" i="8"/>
  <c r="P40" i="8"/>
  <c r="M40" i="8"/>
  <c r="N40" i="8" s="1"/>
  <c r="F40" i="8"/>
  <c r="U40" i="8"/>
  <c r="S40" i="8"/>
  <c r="J40" i="8"/>
  <c r="T40" i="8"/>
  <c r="G40" i="8"/>
  <c r="L94" i="8"/>
  <c r="M94" i="8"/>
  <c r="I94" i="8"/>
  <c r="G94" i="8"/>
  <c r="U94" i="8"/>
  <c r="F94" i="8"/>
  <c r="V94" i="8"/>
  <c r="T94" i="8"/>
  <c r="P94" i="8"/>
  <c r="J94" i="8"/>
  <c r="L121" i="8"/>
  <c r="T93" i="4"/>
  <c r="E97" i="4"/>
  <c r="B97" i="4"/>
  <c r="B99" i="4"/>
  <c r="E16" i="5"/>
  <c r="B16" i="5"/>
  <c r="E60" i="5"/>
  <c r="E80" i="5"/>
  <c r="T8" i="8"/>
  <c r="W8" i="8" s="1"/>
  <c r="L8" i="8"/>
  <c r="P8" i="8"/>
  <c r="G8" i="8"/>
  <c r="F8" i="8"/>
  <c r="U8" i="8"/>
  <c r="J8" i="8"/>
  <c r="M8" i="8"/>
  <c r="I8" i="8"/>
  <c r="J14" i="8"/>
  <c r="K14" i="8" s="1"/>
  <c r="I40" i="8"/>
  <c r="K100" i="8"/>
  <c r="O100" i="8" s="1"/>
  <c r="U131" i="3"/>
  <c r="E17" i="4"/>
  <c r="B17" i="4"/>
  <c r="D17" i="4"/>
  <c r="D19" i="4"/>
  <c r="E19" i="4"/>
  <c r="T38" i="4"/>
  <c r="D69" i="4"/>
  <c r="E69" i="4"/>
  <c r="D33" i="5"/>
  <c r="B33" i="5"/>
  <c r="B35" i="5"/>
  <c r="D35" i="5"/>
  <c r="E35" i="5"/>
  <c r="T56" i="5"/>
  <c r="E8" i="4"/>
  <c r="B8" i="4"/>
  <c r="D8" i="4"/>
  <c r="B19" i="4"/>
  <c r="T91" i="4"/>
  <c r="E99" i="4"/>
  <c r="D105" i="4"/>
  <c r="B105" i="4"/>
  <c r="E105" i="4"/>
  <c r="D107" i="4"/>
  <c r="E18" i="5"/>
  <c r="E67" i="5"/>
  <c r="B67" i="5"/>
  <c r="G12" i="6"/>
  <c r="H12" i="6" s="1"/>
  <c r="I12" i="6" s="1"/>
  <c r="U67" i="8"/>
  <c r="F67" i="8"/>
  <c r="P67" i="8"/>
  <c r="V67" i="8"/>
  <c r="T67" i="8"/>
  <c r="S67" i="8"/>
  <c r="M67" i="8"/>
  <c r="J67" i="8"/>
  <c r="K67" i="8" s="1"/>
  <c r="L67" i="8"/>
  <c r="P73" i="8"/>
  <c r="I73" i="8"/>
  <c r="U73" i="8"/>
  <c r="M73" i="8"/>
  <c r="F73" i="8"/>
  <c r="H73" i="8" s="1"/>
  <c r="V73" i="8"/>
  <c r="L73" i="8"/>
  <c r="T73" i="8"/>
  <c r="J73" i="8"/>
  <c r="S121" i="8"/>
  <c r="D61" i="4"/>
  <c r="B61" i="4"/>
  <c r="B69" i="4"/>
  <c r="E73" i="4"/>
  <c r="D73" i="4"/>
  <c r="D87" i="4"/>
  <c r="E87" i="4"/>
  <c r="E95" i="4"/>
  <c r="D14" i="5"/>
  <c r="B14" i="5"/>
  <c r="D46" i="5"/>
  <c r="E46" i="5"/>
  <c r="E50" i="5"/>
  <c r="B50" i="5"/>
  <c r="D52" i="5"/>
  <c r="E56" i="5"/>
  <c r="L50" i="8"/>
  <c r="F50" i="8"/>
  <c r="H50" i="8" s="1"/>
  <c r="I50" i="8"/>
  <c r="U50" i="8"/>
  <c r="G50" i="8"/>
  <c r="V50" i="8"/>
  <c r="S50" i="8"/>
  <c r="T50" i="8"/>
  <c r="M50" i="8"/>
  <c r="S60" i="8"/>
  <c r="P60" i="8"/>
  <c r="J60" i="8"/>
  <c r="I60" i="8"/>
  <c r="K60" i="8" s="1"/>
  <c r="G60" i="8"/>
  <c r="M60" i="8"/>
  <c r="U60" i="8"/>
  <c r="F60" i="8"/>
  <c r="J81" i="8"/>
  <c r="M81" i="8"/>
  <c r="P81" i="8"/>
  <c r="I81" i="8"/>
  <c r="F81" i="8"/>
  <c r="H81" i="8" s="1"/>
  <c r="L81" i="8"/>
  <c r="N81" i="8" s="1"/>
  <c r="S94" i="8"/>
  <c r="T121" i="8"/>
  <c r="T21" i="4"/>
  <c r="B59" i="4"/>
  <c r="E59" i="4"/>
  <c r="B73" i="4"/>
  <c r="B77" i="4"/>
  <c r="D77" i="4"/>
  <c r="D85" i="4"/>
  <c r="E85" i="4"/>
  <c r="B87" i="4"/>
  <c r="E89" i="4"/>
  <c r="B89" i="4"/>
  <c r="D31" i="5"/>
  <c r="B31" i="5"/>
  <c r="E33" i="5"/>
  <c r="E52" i="5"/>
  <c r="D83" i="5"/>
  <c r="E83" i="5"/>
  <c r="V132" i="6"/>
  <c r="P7" i="8"/>
  <c r="F7" i="8"/>
  <c r="H7" i="8" s="1"/>
  <c r="J7" i="8"/>
  <c r="K7" i="8" s="1"/>
  <c r="T7" i="8"/>
  <c r="M7" i="8"/>
  <c r="V7" i="8"/>
  <c r="U7" i="8"/>
  <c r="S7" i="8"/>
  <c r="L7" i="8"/>
  <c r="G7" i="8"/>
  <c r="S14" i="8"/>
  <c r="U21" i="8"/>
  <c r="O48" i="8"/>
  <c r="J50" i="8"/>
  <c r="L60" i="8"/>
  <c r="G81" i="8"/>
  <c r="S123" i="8"/>
  <c r="P123" i="8"/>
  <c r="J123" i="8"/>
  <c r="V123" i="8"/>
  <c r="L123" i="8"/>
  <c r="U123" i="8"/>
  <c r="T123" i="8"/>
  <c r="M123" i="8"/>
  <c r="I123" i="8"/>
  <c r="G123" i="8"/>
  <c r="H123" i="8" s="1"/>
  <c r="E10" i="4"/>
  <c r="D10" i="4"/>
  <c r="B10" i="4"/>
  <c r="T31" i="4"/>
  <c r="B33" i="4"/>
  <c r="D33" i="4"/>
  <c r="E57" i="4"/>
  <c r="B57" i="4"/>
  <c r="D57" i="4"/>
  <c r="D65" i="4"/>
  <c r="B67" i="4"/>
  <c r="B71" i="4"/>
  <c r="E6" i="5"/>
  <c r="D6" i="5"/>
  <c r="B6" i="5"/>
  <c r="D29" i="5"/>
  <c r="B29" i="5"/>
  <c r="B44" i="5"/>
  <c r="B46" i="5"/>
  <c r="D74" i="5"/>
  <c r="B74" i="5"/>
  <c r="T83" i="5"/>
  <c r="V40" i="8"/>
  <c r="J55" i="8"/>
  <c r="M55" i="8"/>
  <c r="L55" i="8"/>
  <c r="V55" i="8"/>
  <c r="I55" i="8"/>
  <c r="G55" i="8"/>
  <c r="U55" i="8"/>
  <c r="W62" i="8"/>
  <c r="G3" i="14"/>
  <c r="E12" i="4"/>
  <c r="D12" i="4"/>
  <c r="B25" i="4"/>
  <c r="E27" i="4"/>
  <c r="B27" i="4"/>
  <c r="D27" i="4"/>
  <c r="D59" i="4"/>
  <c r="E61" i="4"/>
  <c r="E65" i="4"/>
  <c r="E67" i="4"/>
  <c r="E77" i="4"/>
  <c r="D83" i="4"/>
  <c r="B83" i="4"/>
  <c r="E112" i="4"/>
  <c r="D112" i="4"/>
  <c r="B114" i="4"/>
  <c r="D120" i="4"/>
  <c r="E120" i="4"/>
  <c r="E8" i="5"/>
  <c r="B8" i="5"/>
  <c r="D10" i="5"/>
  <c r="E14" i="5"/>
  <c r="B23" i="5"/>
  <c r="D23" i="5"/>
  <c r="E23" i="5"/>
  <c r="T24" i="5"/>
  <c r="T40" i="5"/>
  <c r="T42" i="5"/>
  <c r="D50" i="5"/>
  <c r="B63" i="5"/>
  <c r="T80" i="5"/>
  <c r="F55" i="8"/>
  <c r="S73" i="8"/>
  <c r="V93" i="8"/>
  <c r="J93" i="8"/>
  <c r="F93" i="8"/>
  <c r="T93" i="8"/>
  <c r="P93" i="8"/>
  <c r="G93" i="8"/>
  <c r="P119" i="8"/>
  <c r="L119" i="8"/>
  <c r="S119" i="8"/>
  <c r="J119" i="8"/>
  <c r="G119" i="8"/>
  <c r="H119" i="8" s="1"/>
  <c r="T119" i="8"/>
  <c r="V119" i="8"/>
  <c r="I119" i="8"/>
  <c r="K119" i="8" s="1"/>
  <c r="B47" i="4"/>
  <c r="E47" i="4"/>
  <c r="E72" i="5"/>
  <c r="D72" i="5"/>
  <c r="B72" i="5"/>
  <c r="B81" i="5"/>
  <c r="D81" i="5"/>
  <c r="K93" i="8"/>
  <c r="B14" i="4"/>
  <c r="D29" i="4"/>
  <c r="E31" i="4"/>
  <c r="T36" i="4"/>
  <c r="B49" i="4"/>
  <c r="E83" i="4"/>
  <c r="B112" i="4"/>
  <c r="B120" i="4"/>
  <c r="D8" i="5"/>
  <c r="T18" i="5"/>
  <c r="B21" i="5"/>
  <c r="B25" i="5"/>
  <c r="E25" i="5"/>
  <c r="D25" i="5"/>
  <c r="E29" i="5"/>
  <c r="E42" i="5"/>
  <c r="E74" i="5"/>
  <c r="I68" i="6"/>
  <c r="V60" i="8"/>
  <c r="V79" i="8"/>
  <c r="T79" i="8"/>
  <c r="S79" i="8"/>
  <c r="G79" i="8"/>
  <c r="M79" i="8"/>
  <c r="N79" i="8" s="1"/>
  <c r="F79" i="8"/>
  <c r="U79" i="8"/>
  <c r="P79" i="8"/>
  <c r="T81" i="8"/>
  <c r="L93" i="8"/>
  <c r="W114" i="8"/>
  <c r="E5" i="4"/>
  <c r="D5" i="4"/>
  <c r="D14" i="4"/>
  <c r="E29" i="4"/>
  <c r="T35" i="4"/>
  <c r="D41" i="4"/>
  <c r="E41" i="4"/>
  <c r="B41" i="4"/>
  <c r="E43" i="4"/>
  <c r="B43" i="4"/>
  <c r="D47" i="4"/>
  <c r="E49" i="4"/>
  <c r="E53" i="4"/>
  <c r="B38" i="5"/>
  <c r="D40" i="5"/>
  <c r="T52" i="5"/>
  <c r="B61" i="5"/>
  <c r="T76" i="5"/>
  <c r="E81" i="5"/>
  <c r="P55" i="8"/>
  <c r="M59" i="8"/>
  <c r="F59" i="8"/>
  <c r="U59" i="8"/>
  <c r="T59" i="8"/>
  <c r="S59" i="8"/>
  <c r="L59" i="8"/>
  <c r="V59" i="8"/>
  <c r="G59" i="8"/>
  <c r="I79" i="8"/>
  <c r="U81" i="8"/>
  <c r="V91" i="8"/>
  <c r="I91" i="8"/>
  <c r="G91" i="8"/>
  <c r="S91" i="8"/>
  <c r="U91" i="8"/>
  <c r="P91" i="8"/>
  <c r="M91" i="8"/>
  <c r="T91" i="8"/>
  <c r="L91" i="8"/>
  <c r="J91" i="8"/>
  <c r="M93" i="8"/>
  <c r="V103" i="8"/>
  <c r="J103" i="8"/>
  <c r="U103" i="8"/>
  <c r="S103" i="8"/>
  <c r="G103" i="8"/>
  <c r="P103" i="8"/>
  <c r="M119" i="8"/>
  <c r="T6" i="4"/>
  <c r="D39" i="4"/>
  <c r="B39" i="4"/>
  <c r="E94" i="4"/>
  <c r="B94" i="4"/>
  <c r="B100" i="4"/>
  <c r="E19" i="5"/>
  <c r="D19" i="5"/>
  <c r="D21" i="5"/>
  <c r="D36" i="5"/>
  <c r="B36" i="5"/>
  <c r="E36" i="5"/>
  <c r="E40" i="5"/>
  <c r="B57" i="5"/>
  <c r="D61" i="5"/>
  <c r="I60" i="6"/>
  <c r="J27" i="8"/>
  <c r="L27" i="8"/>
  <c r="N27" i="8" s="1"/>
  <c r="T27" i="8"/>
  <c r="I27" i="8"/>
  <c r="V27" i="8"/>
  <c r="P27" i="8"/>
  <c r="G27" i="8"/>
  <c r="S27" i="8"/>
  <c r="F34" i="8"/>
  <c r="P34" i="8"/>
  <c r="U34" i="8"/>
  <c r="T34" i="8"/>
  <c r="S34" i="8"/>
  <c r="L34" i="8"/>
  <c r="N34" i="8" s="1"/>
  <c r="G34" i="8"/>
  <c r="V34" i="8"/>
  <c r="I59" i="8"/>
  <c r="K59" i="8" s="1"/>
  <c r="J79" i="8"/>
  <c r="V81" i="8"/>
  <c r="F91" i="8"/>
  <c r="M97" i="8"/>
  <c r="L97" i="8"/>
  <c r="P97" i="8"/>
  <c r="V97" i="8"/>
  <c r="U97" i="8"/>
  <c r="S97" i="8"/>
  <c r="F97" i="8"/>
  <c r="H97" i="8" s="1"/>
  <c r="F103" i="8"/>
  <c r="U119" i="8"/>
  <c r="T5" i="4"/>
  <c r="E16" i="4"/>
  <c r="D16" i="4"/>
  <c r="B16" i="4"/>
  <c r="D92" i="4"/>
  <c r="E92" i="4"/>
  <c r="D96" i="4"/>
  <c r="B96" i="4"/>
  <c r="T98" i="4"/>
  <c r="B53" i="5"/>
  <c r="E53" i="5"/>
  <c r="B70" i="5"/>
  <c r="E70" i="5"/>
  <c r="D70" i="5"/>
  <c r="L17" i="8"/>
  <c r="T17" i="8"/>
  <c r="P17" i="8"/>
  <c r="U17" i="8"/>
  <c r="J17" i="8"/>
  <c r="I17" i="8"/>
  <c r="F17" i="8"/>
  <c r="V17" i="8"/>
  <c r="G17" i="8"/>
  <c r="W37" i="8"/>
  <c r="S55" i="8"/>
  <c r="U64" i="8"/>
  <c r="J64" i="8"/>
  <c r="V64" i="8"/>
  <c r="T64" i="8"/>
  <c r="S64" i="8"/>
  <c r="P64" i="8"/>
  <c r="T71" i="8"/>
  <c r="P71" i="8"/>
  <c r="M71" i="8"/>
  <c r="I71" i="8"/>
  <c r="F71" i="8"/>
  <c r="G71" i="8"/>
  <c r="S71" i="8"/>
  <c r="J71" i="8"/>
  <c r="U118" i="8"/>
  <c r="L118" i="8"/>
  <c r="I118" i="8"/>
  <c r="K118" i="8" s="1"/>
  <c r="F118" i="8"/>
  <c r="V118" i="8"/>
  <c r="T118" i="8"/>
  <c r="M118" i="8"/>
  <c r="S118" i="8"/>
  <c r="G118" i="8"/>
  <c r="U128" i="3"/>
  <c r="E18" i="4"/>
  <c r="B18" i="4"/>
  <c r="E39" i="4"/>
  <c r="D43" i="4"/>
  <c r="E45" i="4"/>
  <c r="T85" i="4"/>
  <c r="D94" i="4"/>
  <c r="D98" i="4"/>
  <c r="B102" i="4"/>
  <c r="D104" i="4"/>
  <c r="B104" i="4"/>
  <c r="E106" i="4"/>
  <c r="D106" i="4"/>
  <c r="E108" i="4"/>
  <c r="B55" i="5"/>
  <c r="D57" i="5"/>
  <c r="B77" i="5"/>
  <c r="V25" i="8"/>
  <c r="U25" i="8"/>
  <c r="I25" i="8"/>
  <c r="K25" i="8" s="1"/>
  <c r="T25" i="8"/>
  <c r="G25" i="8"/>
  <c r="S25" i="8"/>
  <c r="F25" i="8"/>
  <c r="L25" i="8"/>
  <c r="N25" i="8" s="1"/>
  <c r="J34" i="8"/>
  <c r="K34" i="8" s="1"/>
  <c r="W35" i="8"/>
  <c r="F43" i="8"/>
  <c r="M43" i="8"/>
  <c r="S43" i="8"/>
  <c r="P43" i="8"/>
  <c r="L43" i="8"/>
  <c r="I43" i="8"/>
  <c r="K43" i="8" s="1"/>
  <c r="T43" i="8"/>
  <c r="G43" i="8"/>
  <c r="U43" i="8"/>
  <c r="T55" i="8"/>
  <c r="P59" i="8"/>
  <c r="F64" i="8"/>
  <c r="L71" i="8"/>
  <c r="L83" i="8"/>
  <c r="N83" i="8" s="1"/>
  <c r="V83" i="8"/>
  <c r="J83" i="8"/>
  <c r="T83" i="8"/>
  <c r="G83" i="8"/>
  <c r="P83" i="8"/>
  <c r="M83" i="8"/>
  <c r="I83" i="8"/>
  <c r="S83" i="8"/>
  <c r="F83" i="8"/>
  <c r="S93" i="8"/>
  <c r="I97" i="8"/>
  <c r="K97" i="8" s="1"/>
  <c r="I103" i="8"/>
  <c r="O3" i="14"/>
  <c r="H3" i="15"/>
  <c r="R3" i="10"/>
  <c r="G6" i="7" s="1"/>
  <c r="D22" i="4"/>
  <c r="B22" i="4"/>
  <c r="T65" i="4"/>
  <c r="T68" i="4"/>
  <c r="T106" i="4"/>
  <c r="T32" i="5"/>
  <c r="L122" i="8"/>
  <c r="G122" i="8"/>
  <c r="I122" i="8"/>
  <c r="V122" i="8"/>
  <c r="F122" i="8"/>
  <c r="T122" i="8"/>
  <c r="S122" i="8"/>
  <c r="J122" i="8"/>
  <c r="E58" i="4"/>
  <c r="B58" i="4"/>
  <c r="E62" i="4"/>
  <c r="B62" i="4"/>
  <c r="E86" i="4"/>
  <c r="B86" i="4"/>
  <c r="E96" i="4"/>
  <c r="B11" i="5"/>
  <c r="E11" i="5"/>
  <c r="D13" i="5"/>
  <c r="B13" i="5"/>
  <c r="E13" i="5"/>
  <c r="B51" i="5"/>
  <c r="M9" i="8"/>
  <c r="V9" i="8"/>
  <c r="U9" i="8"/>
  <c r="P9" i="8"/>
  <c r="G9" i="8"/>
  <c r="L9" i="8"/>
  <c r="I9" i="8"/>
  <c r="S17" i="8"/>
  <c r="N58" i="8"/>
  <c r="I64" i="8"/>
  <c r="V71" i="8"/>
  <c r="M122" i="8"/>
  <c r="S134" i="8"/>
  <c r="M134" i="8"/>
  <c r="V134" i="8"/>
  <c r="J134" i="8"/>
  <c r="T134" i="8"/>
  <c r="L134" i="8"/>
  <c r="F134" i="8"/>
  <c r="H134" i="8" s="1"/>
  <c r="D66" i="4"/>
  <c r="B66" i="4"/>
  <c r="E66" i="4"/>
  <c r="B72" i="4"/>
  <c r="D72" i="4"/>
  <c r="E72" i="4"/>
  <c r="T78" i="4"/>
  <c r="B80" i="4"/>
  <c r="D80" i="4"/>
  <c r="D49" i="5"/>
  <c r="E49" i="5"/>
  <c r="B49" i="5"/>
  <c r="T84" i="5"/>
  <c r="L15" i="8"/>
  <c r="P15" i="8"/>
  <c r="J15" i="8"/>
  <c r="I15" i="8"/>
  <c r="G15" i="8"/>
  <c r="H15" i="8" s="1"/>
  <c r="V15" i="8"/>
  <c r="T15" i="8"/>
  <c r="M15" i="8"/>
  <c r="U15" i="8"/>
  <c r="T41" i="8"/>
  <c r="L41" i="8"/>
  <c r="J41" i="8"/>
  <c r="V41" i="8"/>
  <c r="U41" i="8"/>
  <c r="P41" i="8"/>
  <c r="M41" i="8"/>
  <c r="I41" i="8"/>
  <c r="S41" i="8"/>
  <c r="F41" i="8"/>
  <c r="G41" i="8"/>
  <c r="N64" i="8"/>
  <c r="V102" i="8"/>
  <c r="L102" i="8"/>
  <c r="J102" i="8"/>
  <c r="M102" i="8"/>
  <c r="I102" i="8"/>
  <c r="S102" i="8"/>
  <c r="T102" i="8"/>
  <c r="G109" i="8"/>
  <c r="F109" i="8"/>
  <c r="M109" i="8"/>
  <c r="I109" i="8"/>
  <c r="V109" i="8"/>
  <c r="U109" i="8"/>
  <c r="T109" i="8"/>
  <c r="P109" i="8"/>
  <c r="J109" i="8"/>
  <c r="M3" i="10"/>
  <c r="E11" i="4"/>
  <c r="D11" i="4"/>
  <c r="D26" i="4"/>
  <c r="B26" i="4"/>
  <c r="E26" i="4"/>
  <c r="D30" i="4"/>
  <c r="E30" i="4"/>
  <c r="E32" i="4"/>
  <c r="B32" i="4"/>
  <c r="T54" i="4"/>
  <c r="B56" i="4"/>
  <c r="E56" i="4"/>
  <c r="E84" i="4"/>
  <c r="D84" i="4"/>
  <c r="B84" i="4"/>
  <c r="D113" i="4"/>
  <c r="E113" i="4"/>
  <c r="T9" i="5"/>
  <c r="E30" i="5"/>
  <c r="D30" i="5"/>
  <c r="D43" i="5"/>
  <c r="B43" i="5"/>
  <c r="T45" i="5"/>
  <c r="I23" i="8"/>
  <c r="K23" i="8" s="1"/>
  <c r="S23" i="8"/>
  <c r="U23" i="8"/>
  <c r="V23" i="8"/>
  <c r="P23" i="8"/>
  <c r="M23" i="8"/>
  <c r="T23" i="8"/>
  <c r="L23" i="8"/>
  <c r="G23" i="8"/>
  <c r="H70" i="8"/>
  <c r="J77" i="8"/>
  <c r="I77" i="8"/>
  <c r="M77" i="8"/>
  <c r="U77" i="8"/>
  <c r="G77" i="8"/>
  <c r="P77" i="8"/>
  <c r="L77" i="8"/>
  <c r="V77" i="8"/>
  <c r="S77" i="8"/>
  <c r="F77" i="8"/>
  <c r="H102" i="8"/>
  <c r="K134" i="8"/>
  <c r="D9" i="4"/>
  <c r="B30" i="4"/>
  <c r="D34" i="4"/>
  <c r="B34" i="4"/>
  <c r="T45" i="4"/>
  <c r="D58" i="4"/>
  <c r="D60" i="4"/>
  <c r="E68" i="4"/>
  <c r="E74" i="4"/>
  <c r="E80" i="4"/>
  <c r="B82" i="4"/>
  <c r="E82" i="4"/>
  <c r="D86" i="4"/>
  <c r="D111" i="4"/>
  <c r="E111" i="4"/>
  <c r="B115" i="4"/>
  <c r="D5" i="5"/>
  <c r="E5" i="5"/>
  <c r="B7" i="5"/>
  <c r="E7" i="5"/>
  <c r="B30" i="5"/>
  <c r="D84" i="5"/>
  <c r="R73" i="6"/>
  <c r="J9" i="8"/>
  <c r="F23" i="8"/>
  <c r="H23" i="8" s="1"/>
  <c r="U27" i="8"/>
  <c r="V43" i="8"/>
  <c r="W65" i="8"/>
  <c r="G102" i="8"/>
  <c r="I126" i="8"/>
  <c r="K126" i="8" s="1"/>
  <c r="L126" i="8"/>
  <c r="V126" i="8"/>
  <c r="S126" i="8"/>
  <c r="P126" i="8"/>
  <c r="T126" i="8"/>
  <c r="M126" i="8"/>
  <c r="F126" i="8"/>
  <c r="G126" i="8"/>
  <c r="P134" i="8"/>
  <c r="B51" i="4"/>
  <c r="T64" i="5"/>
  <c r="E79" i="5"/>
  <c r="B79" i="5"/>
  <c r="N69" i="8"/>
  <c r="S112" i="8"/>
  <c r="J112" i="8"/>
  <c r="M112" i="8"/>
  <c r="I112" i="8"/>
  <c r="P112" i="8"/>
  <c r="V112" i="8"/>
  <c r="U112" i="8"/>
  <c r="T112" i="8"/>
  <c r="L112" i="8"/>
  <c r="S135" i="8"/>
  <c r="F135" i="8"/>
  <c r="H135" i="8" s="1"/>
  <c r="M135" i="8"/>
  <c r="V135" i="8"/>
  <c r="L135" i="8"/>
  <c r="J135" i="8"/>
  <c r="K135" i="8" s="1"/>
  <c r="Q3" i="14"/>
  <c r="V47" i="8"/>
  <c r="L47" i="8"/>
  <c r="I47" i="8"/>
  <c r="U47" i="8"/>
  <c r="T47" i="8"/>
  <c r="F47" i="8"/>
  <c r="H47" i="8" s="1"/>
  <c r="G47" i="8"/>
  <c r="T85" i="8"/>
  <c r="M85" i="8"/>
  <c r="N85" i="8" s="1"/>
  <c r="G85" i="8"/>
  <c r="H85" i="8" s="1"/>
  <c r="V85" i="8"/>
  <c r="U85" i="8"/>
  <c r="P85" i="8"/>
  <c r="J85" i="8"/>
  <c r="P86" i="8"/>
  <c r="I86" i="8"/>
  <c r="K86" i="8" s="1"/>
  <c r="U86" i="8"/>
  <c r="T86" i="8"/>
  <c r="W86" i="8" s="1"/>
  <c r="M86" i="8"/>
  <c r="L86" i="8"/>
  <c r="N86" i="8" s="1"/>
  <c r="F86" i="8"/>
  <c r="H86" i="8" s="1"/>
  <c r="B118" i="4"/>
  <c r="D118" i="4"/>
  <c r="H39" i="8"/>
  <c r="M47" i="8"/>
  <c r="F76" i="8"/>
  <c r="T76" i="8"/>
  <c r="G76" i="8"/>
  <c r="U76" i="8"/>
  <c r="V76" i="8"/>
  <c r="S76" i="8"/>
  <c r="N78" i="8"/>
  <c r="I85" i="8"/>
  <c r="N114" i="8"/>
  <c r="W125" i="8"/>
  <c r="G133" i="8"/>
  <c r="P133" i="8"/>
  <c r="S133" i="8"/>
  <c r="J133" i="8"/>
  <c r="I133" i="8"/>
  <c r="F133" i="8"/>
  <c r="H133" i="8" s="1"/>
  <c r="N3" i="14"/>
  <c r="G3" i="15"/>
  <c r="Q3" i="10"/>
  <c r="F6" i="7" s="1"/>
  <c r="T12" i="5"/>
  <c r="J11" i="8"/>
  <c r="F11" i="8"/>
  <c r="H11" i="8" s="1"/>
  <c r="P11" i="8"/>
  <c r="V11" i="8"/>
  <c r="L12" i="8"/>
  <c r="P12" i="8"/>
  <c r="J12" i="8"/>
  <c r="K12" i="8" s="1"/>
  <c r="F12" i="8"/>
  <c r="H12" i="8" s="1"/>
  <c r="F32" i="8"/>
  <c r="H32" i="8" s="1"/>
  <c r="P32" i="8"/>
  <c r="M32" i="8"/>
  <c r="N32" i="8" s="1"/>
  <c r="U32" i="8"/>
  <c r="T32" i="8"/>
  <c r="S32" i="8"/>
  <c r="L61" i="8"/>
  <c r="U61" i="8"/>
  <c r="I61" i="8"/>
  <c r="M61" i="8"/>
  <c r="G61" i="8"/>
  <c r="H61" i="8" s="1"/>
  <c r="T61" i="8"/>
  <c r="J61" i="8"/>
  <c r="S85" i="8"/>
  <c r="T133" i="8"/>
  <c r="T76" i="4"/>
  <c r="T68" i="5"/>
  <c r="E73" i="5"/>
  <c r="D73" i="5"/>
  <c r="J53" i="8"/>
  <c r="K53" i="8" s="1"/>
  <c r="S53" i="8"/>
  <c r="T53" i="8"/>
  <c r="F53" i="8"/>
  <c r="H53" i="8" s="1"/>
  <c r="V53" i="8"/>
  <c r="U53" i="8"/>
  <c r="M53" i="8"/>
  <c r="N53" i="8" s="1"/>
  <c r="P53" i="8"/>
  <c r="S56" i="8"/>
  <c r="J56" i="8"/>
  <c r="K56" i="8" s="1"/>
  <c r="U56" i="8"/>
  <c r="V56" i="8"/>
  <c r="F56" i="8"/>
  <c r="V58" i="8"/>
  <c r="J58" i="8"/>
  <c r="K58" i="8" s="1"/>
  <c r="G58" i="8"/>
  <c r="H58" i="8" s="1"/>
  <c r="T58" i="8"/>
  <c r="J88" i="8"/>
  <c r="M88" i="8"/>
  <c r="N88" i="8" s="1"/>
  <c r="U88" i="8"/>
  <c r="G88" i="8"/>
  <c r="P88" i="8"/>
  <c r="I88" i="8"/>
  <c r="F88" i="8"/>
  <c r="H88" i="8" s="1"/>
  <c r="AH3" i="14"/>
  <c r="Q3" i="15"/>
  <c r="AC3" i="10"/>
  <c r="AF6" i="8" s="1"/>
  <c r="AH6" i="8" s="1"/>
  <c r="E7" i="4"/>
  <c r="B7" i="4"/>
  <c r="B37" i="4"/>
  <c r="D37" i="4"/>
  <c r="D82" i="5"/>
  <c r="B82" i="5"/>
  <c r="S11" i="8"/>
  <c r="U12" i="8"/>
  <c r="J16" i="8"/>
  <c r="K16" i="8" s="1"/>
  <c r="G16" i="8"/>
  <c r="H16" i="8" s="1"/>
  <c r="T16" i="8"/>
  <c r="S16" i="8"/>
  <c r="W16" i="8" s="1"/>
  <c r="M16" i="8"/>
  <c r="N16" i="8" s="1"/>
  <c r="P56" i="8"/>
  <c r="S88" i="8"/>
  <c r="W88" i="8" s="1"/>
  <c r="S101" i="8"/>
  <c r="L101" i="8"/>
  <c r="J101" i="8"/>
  <c r="I101" i="8"/>
  <c r="G101" i="8"/>
  <c r="H101" i="8" s="1"/>
  <c r="U101" i="8"/>
  <c r="K3" i="14"/>
  <c r="X3" i="10"/>
  <c r="P3" i="15"/>
  <c r="AF3" i="14"/>
  <c r="AG3" i="14" s="1"/>
  <c r="AB3" i="10"/>
  <c r="AD6" i="8" s="1"/>
  <c r="B81" i="4"/>
  <c r="D81" i="4"/>
  <c r="T116" i="4"/>
  <c r="J57" i="8"/>
  <c r="T57" i="8"/>
  <c r="W57" i="8" s="1"/>
  <c r="L57" i="8"/>
  <c r="N57" i="8" s="1"/>
  <c r="I57" i="8"/>
  <c r="F57" i="8"/>
  <c r="H57" i="8" s="1"/>
  <c r="V69" i="8"/>
  <c r="W69" i="8" s="1"/>
  <c r="I69" i="8"/>
  <c r="J69" i="8"/>
  <c r="F69" i="8"/>
  <c r="H69" i="8" s="1"/>
  <c r="T69" i="8"/>
  <c r="U70" i="8"/>
  <c r="I70" i="8"/>
  <c r="G70" i="8"/>
  <c r="S70" i="8"/>
  <c r="W70" i="8" s="1"/>
  <c r="J70" i="8"/>
  <c r="P70" i="8"/>
  <c r="L105" i="8"/>
  <c r="N105" i="8" s="1"/>
  <c r="P105" i="8"/>
  <c r="G105" i="8"/>
  <c r="H105" i="8" s="1"/>
  <c r="V105" i="8"/>
  <c r="P106" i="8"/>
  <c r="I106" i="8"/>
  <c r="K106" i="8" s="1"/>
  <c r="S106" i="8"/>
  <c r="V106" i="8"/>
  <c r="U106" i="8"/>
  <c r="T106" i="8"/>
  <c r="L106" i="8"/>
  <c r="N106" i="8" s="1"/>
  <c r="I115" i="8"/>
  <c r="K115" i="8" s="1"/>
  <c r="M115" i="8"/>
  <c r="N115" i="8" s="1"/>
  <c r="T115" i="8"/>
  <c r="J115" i="8"/>
  <c r="V115" i="8"/>
  <c r="U115" i="8"/>
  <c r="S115" i="8"/>
  <c r="N132" i="8"/>
  <c r="M3" i="15"/>
  <c r="Y3" i="10"/>
  <c r="AA6" i="8" s="1"/>
  <c r="T101" i="4"/>
  <c r="T69" i="5"/>
  <c r="T19" i="8"/>
  <c r="I19" i="8"/>
  <c r="U19" i="8"/>
  <c r="S19" i="8"/>
  <c r="P19" i="8"/>
  <c r="J19" i="8"/>
  <c r="F19" i="8"/>
  <c r="P20" i="8"/>
  <c r="F20" i="8"/>
  <c r="J20" i="8"/>
  <c r="V26" i="8"/>
  <c r="W26" i="8" s="1"/>
  <c r="P26" i="8"/>
  <c r="M26" i="8"/>
  <c r="J26" i="8"/>
  <c r="G26" i="8"/>
  <c r="H26" i="8" s="1"/>
  <c r="W116" i="8"/>
  <c r="U129" i="8"/>
  <c r="G129" i="8"/>
  <c r="H129" i="8" s="1"/>
  <c r="V129" i="8"/>
  <c r="J129" i="8"/>
  <c r="K129" i="8" s="1"/>
  <c r="T129" i="8"/>
  <c r="S129" i="8"/>
  <c r="P129" i="8"/>
  <c r="M129" i="8"/>
  <c r="N129" i="8" s="1"/>
  <c r="O210" i="12"/>
  <c r="O199" i="12"/>
  <c r="O188" i="12"/>
  <c r="O177" i="12"/>
  <c r="O166" i="12"/>
  <c r="O133" i="12"/>
  <c r="O122" i="12"/>
  <c r="O111" i="12"/>
  <c r="O100" i="12"/>
  <c r="O89" i="12"/>
  <c r="O78" i="12"/>
  <c r="O67" i="12"/>
  <c r="O56" i="12"/>
  <c r="O45" i="12"/>
  <c r="O34" i="12"/>
  <c r="O12" i="12"/>
  <c r="J177" i="12"/>
  <c r="J166" i="12"/>
  <c r="J133" i="12"/>
  <c r="J122" i="12"/>
  <c r="J111" i="12"/>
  <c r="J100" i="12"/>
  <c r="J89" i="12"/>
  <c r="J78" i="12"/>
  <c r="J56" i="12"/>
  <c r="O209" i="12"/>
  <c r="O187" i="12"/>
  <c r="O176" i="12"/>
  <c r="O121" i="12"/>
  <c r="O110" i="12"/>
  <c r="O77" i="12"/>
  <c r="O66" i="12"/>
  <c r="O55" i="12"/>
  <c r="O44" i="12"/>
  <c r="K25" i="6" s="1"/>
  <c r="L25" i="6" s="1"/>
  <c r="M25" i="6" s="1"/>
  <c r="O33" i="12"/>
  <c r="O11" i="12"/>
  <c r="J209" i="12"/>
  <c r="J187" i="12"/>
  <c r="J176" i="12"/>
  <c r="J121" i="12"/>
  <c r="J110" i="12"/>
  <c r="J77" i="12"/>
  <c r="J66" i="12"/>
  <c r="J55" i="12"/>
  <c r="J33" i="12"/>
  <c r="J11" i="12"/>
  <c r="O216" i="12"/>
  <c r="J192" i="12"/>
  <c r="Q120" i="8" s="1"/>
  <c r="J179" i="12"/>
  <c r="J164" i="12"/>
  <c r="J151" i="12"/>
  <c r="J125" i="12"/>
  <c r="J112" i="12"/>
  <c r="J97" i="12"/>
  <c r="J84" i="12"/>
  <c r="J71" i="12"/>
  <c r="J58" i="12"/>
  <c r="O18" i="12"/>
  <c r="O217" i="12"/>
  <c r="O175" i="12"/>
  <c r="O149" i="12"/>
  <c r="O136" i="12"/>
  <c r="O123" i="12"/>
  <c r="O108" i="12"/>
  <c r="O82" i="12"/>
  <c r="O69" i="12"/>
  <c r="O54" i="12"/>
  <c r="O29" i="12"/>
  <c r="J17" i="12"/>
  <c r="O4" i="12"/>
  <c r="J175" i="12"/>
  <c r="J149" i="12"/>
  <c r="J136" i="12"/>
  <c r="J216" i="12"/>
  <c r="O202" i="12"/>
  <c r="O189" i="12"/>
  <c r="O161" i="12"/>
  <c r="O148" i="12"/>
  <c r="O135" i="12"/>
  <c r="O120" i="12"/>
  <c r="O107" i="12"/>
  <c r="O94" i="12"/>
  <c r="O81" i="12"/>
  <c r="O68" i="12"/>
  <c r="O53" i="12"/>
  <c r="J41" i="12"/>
  <c r="O28" i="12"/>
  <c r="K15" i="6" s="1"/>
  <c r="L15" i="6" s="1"/>
  <c r="M15" i="6" s="1"/>
  <c r="N15" i="6" s="1"/>
  <c r="M14" i="3" s="1"/>
  <c r="J16" i="12"/>
  <c r="J202" i="12"/>
  <c r="J189" i="12"/>
  <c r="J161" i="12"/>
  <c r="J148" i="12"/>
  <c r="J135" i="12"/>
  <c r="O201" i="12"/>
  <c r="O186" i="12"/>
  <c r="O160" i="12"/>
  <c r="O147" i="12"/>
  <c r="O106" i="12"/>
  <c r="O80" i="12"/>
  <c r="K46" i="6" s="1"/>
  <c r="L46" i="6" s="1"/>
  <c r="M46" i="6" s="1"/>
  <c r="O52" i="12"/>
  <c r="J40" i="12"/>
  <c r="Q19" i="8" s="1"/>
  <c r="O27" i="12"/>
  <c r="J15" i="12"/>
  <c r="O214" i="12"/>
  <c r="J201" i="12"/>
  <c r="J186" i="12"/>
  <c r="J160" i="12"/>
  <c r="J147" i="12"/>
  <c r="J106" i="12"/>
  <c r="J52" i="12"/>
  <c r="O39" i="12"/>
  <c r="J27" i="12"/>
  <c r="O14" i="12"/>
  <c r="J214" i="12"/>
  <c r="O185" i="12"/>
  <c r="O172" i="12"/>
  <c r="O159" i="12"/>
  <c r="K100" i="6" s="1"/>
  <c r="L100" i="6" s="1"/>
  <c r="M100" i="6" s="1"/>
  <c r="O146" i="12"/>
  <c r="K92" i="6" s="1"/>
  <c r="L92" i="6" s="1"/>
  <c r="M92" i="6" s="1"/>
  <c r="N92" i="6" s="1"/>
  <c r="M91" i="3" s="1"/>
  <c r="O131" i="12"/>
  <c r="O118" i="12"/>
  <c r="O79" i="12"/>
  <c r="O64" i="12"/>
  <c r="O51" i="12"/>
  <c r="O211" i="12"/>
  <c r="J196" i="12"/>
  <c r="J183" i="12"/>
  <c r="J116" i="12"/>
  <c r="J103" i="12"/>
  <c r="J90" i="12"/>
  <c r="Q49" i="8" s="1"/>
  <c r="J75" i="12"/>
  <c r="J49" i="12"/>
  <c r="O36" i="12"/>
  <c r="J24" i="12"/>
  <c r="J10" i="12"/>
  <c r="J211" i="12"/>
  <c r="O195" i="12"/>
  <c r="O169" i="12"/>
  <c r="O128" i="12"/>
  <c r="O87" i="12"/>
  <c r="O74" i="12"/>
  <c r="O48" i="12"/>
  <c r="J36" i="12"/>
  <c r="O9" i="12"/>
  <c r="O208" i="12"/>
  <c r="J195" i="12"/>
  <c r="J169" i="12"/>
  <c r="J156" i="12"/>
  <c r="Q98" i="8" s="1"/>
  <c r="R98" i="8" s="1"/>
  <c r="J128" i="12"/>
  <c r="J87" i="12"/>
  <c r="J74" i="12"/>
  <c r="J48" i="12"/>
  <c r="O35" i="12"/>
  <c r="J9" i="12"/>
  <c r="O167" i="12"/>
  <c r="O139" i="12"/>
  <c r="O114" i="12"/>
  <c r="O70" i="12"/>
  <c r="O26" i="12"/>
  <c r="J7" i="12"/>
  <c r="J167" i="12"/>
  <c r="J139" i="12"/>
  <c r="J114" i="12"/>
  <c r="O91" i="12"/>
  <c r="J70" i="12"/>
  <c r="O46" i="12"/>
  <c r="J26" i="12"/>
  <c r="O164" i="12"/>
  <c r="J91" i="12"/>
  <c r="J69" i="12"/>
  <c r="J46" i="12"/>
  <c r="O25" i="12"/>
  <c r="O5" i="12"/>
  <c r="J213" i="12"/>
  <c r="O184" i="12"/>
  <c r="O158" i="12"/>
  <c r="O130" i="12"/>
  <c r="J109" i="12"/>
  <c r="O85" i="12"/>
  <c r="O41" i="12"/>
  <c r="O20" i="12"/>
  <c r="O212" i="12"/>
  <c r="J184" i="12"/>
  <c r="J158" i="12"/>
  <c r="J130" i="12"/>
  <c r="J108" i="12"/>
  <c r="J85" i="12"/>
  <c r="J20" i="12"/>
  <c r="J212" i="12"/>
  <c r="O183" i="12"/>
  <c r="J107" i="12"/>
  <c r="O84" i="12"/>
  <c r="J39" i="12"/>
  <c r="J206" i="12"/>
  <c r="O179" i="12"/>
  <c r="O151" i="12"/>
  <c r="O125" i="12"/>
  <c r="O101" i="12"/>
  <c r="J79" i="12"/>
  <c r="O57" i="12"/>
  <c r="J35" i="12"/>
  <c r="O15" i="12"/>
  <c r="J150" i="12"/>
  <c r="O98" i="12"/>
  <c r="J76" i="12"/>
  <c r="J54" i="12"/>
  <c r="O13" i="12"/>
  <c r="J185" i="12"/>
  <c r="O104" i="12"/>
  <c r="J72" i="12"/>
  <c r="J5" i="12"/>
  <c r="O181" i="12"/>
  <c r="J104" i="12"/>
  <c r="O71" i="12"/>
  <c r="J34" i="12"/>
  <c r="J4" i="12"/>
  <c r="J140" i="12"/>
  <c r="J101" i="12"/>
  <c r="J64" i="12"/>
  <c r="J98" i="12"/>
  <c r="O30" i="12"/>
  <c r="O97" i="12"/>
  <c r="J30" i="12"/>
  <c r="J172" i="12"/>
  <c r="J131" i="12"/>
  <c r="J29" i="12"/>
  <c r="O171" i="12"/>
  <c r="K106" i="6" s="1"/>
  <c r="L106" i="6" s="1"/>
  <c r="M106" i="6" s="1"/>
  <c r="J28" i="12"/>
  <c r="Q15" i="8" s="1"/>
  <c r="O207" i="12"/>
  <c r="O168" i="12"/>
  <c r="J53" i="12"/>
  <c r="O206" i="12"/>
  <c r="O163" i="12"/>
  <c r="J123" i="12"/>
  <c r="J86" i="12"/>
  <c r="J18" i="12"/>
  <c r="J163" i="12"/>
  <c r="J120" i="12"/>
  <c r="O17" i="12"/>
  <c r="O197" i="12"/>
  <c r="O153" i="12"/>
  <c r="O117" i="12"/>
  <c r="J82" i="12"/>
  <c r="J14" i="12"/>
  <c r="J197" i="12"/>
  <c r="J153" i="12"/>
  <c r="J117" i="12"/>
  <c r="J81" i="12"/>
  <c r="J45" i="12"/>
  <c r="J13" i="12"/>
  <c r="O72" i="12"/>
  <c r="O7" i="12"/>
  <c r="J73" i="12"/>
  <c r="O152" i="12"/>
  <c r="J68" i="12"/>
  <c r="J152" i="12"/>
  <c r="O58" i="12"/>
  <c r="O150" i="12"/>
  <c r="J57" i="12"/>
  <c r="O140" i="12"/>
  <c r="O49" i="12"/>
  <c r="J43" i="12"/>
  <c r="Q23" i="8" s="1"/>
  <c r="O42" i="12"/>
  <c r="O38" i="12"/>
  <c r="J207" i="12"/>
  <c r="O112" i="12"/>
  <c r="O24" i="12"/>
  <c r="O109" i="12"/>
  <c r="O196" i="12"/>
  <c r="O103" i="12"/>
  <c r="O16" i="12"/>
  <c r="O194" i="12"/>
  <c r="J12" i="12"/>
  <c r="J194" i="12"/>
  <c r="J94" i="12"/>
  <c r="O10" i="12"/>
  <c r="O86" i="12"/>
  <c r="O8" i="12"/>
  <c r="J168" i="12"/>
  <c r="O73" i="12"/>
  <c r="O75" i="12"/>
  <c r="J51" i="12"/>
  <c r="J38" i="12"/>
  <c r="O213" i="12"/>
  <c r="J208" i="12"/>
  <c r="J181" i="12"/>
  <c r="J118" i="12"/>
  <c r="O116" i="12"/>
  <c r="O76" i="12"/>
  <c r="J25" i="12"/>
  <c r="E3" i="10"/>
  <c r="J8" i="12"/>
  <c r="AA3" i="14"/>
  <c r="L3" i="15"/>
  <c r="L4" i="15"/>
  <c r="AA4" i="14"/>
  <c r="O4" i="10"/>
  <c r="AF5" i="10"/>
  <c r="AJ8" i="8" s="1"/>
  <c r="AL5" i="14"/>
  <c r="T5" i="15"/>
  <c r="F4" i="14"/>
  <c r="G4" i="14" s="1"/>
  <c r="J4" i="10"/>
  <c r="N5" i="15"/>
  <c r="AD5" i="14"/>
  <c r="Z5" i="10"/>
  <c r="AB8" i="8" s="1"/>
  <c r="N45" i="8"/>
  <c r="P95" i="8"/>
  <c r="U95" i="8"/>
  <c r="T95" i="8"/>
  <c r="F95" i="8"/>
  <c r="H95" i="8" s="1"/>
  <c r="F98" i="8"/>
  <c r="H98" i="8" s="1"/>
  <c r="U98" i="8"/>
  <c r="J98" i="8"/>
  <c r="K98" i="8" s="1"/>
  <c r="M110" i="8"/>
  <c r="U110" i="8"/>
  <c r="S110" i="8"/>
  <c r="P110" i="8"/>
  <c r="F10" i="8"/>
  <c r="H10" i="8" s="1"/>
  <c r="J10" i="8"/>
  <c r="K10" i="8" s="1"/>
  <c r="S10" i="8"/>
  <c r="W10" i="8" s="1"/>
  <c r="L24" i="8"/>
  <c r="G24" i="8"/>
  <c r="F54" i="8"/>
  <c r="G54" i="8"/>
  <c r="P54" i="8"/>
  <c r="I54" i="8"/>
  <c r="V54" i="8"/>
  <c r="F68" i="8"/>
  <c r="H68" i="8" s="1"/>
  <c r="M68" i="8"/>
  <c r="N68" i="8" s="1"/>
  <c r="S68" i="8"/>
  <c r="W68" i="8" s="1"/>
  <c r="T107" i="8"/>
  <c r="P107" i="8"/>
  <c r="J107" i="8"/>
  <c r="K107" i="8" s="1"/>
  <c r="U107" i="8"/>
  <c r="V107" i="8"/>
  <c r="W107" i="8" s="1"/>
  <c r="F107" i="8"/>
  <c r="H107" i="8" s="1"/>
  <c r="G110" i="8"/>
  <c r="M116" i="8"/>
  <c r="N116" i="8" s="1"/>
  <c r="F116" i="8"/>
  <c r="H116" i="8" s="1"/>
  <c r="P116" i="8"/>
  <c r="J3" i="10"/>
  <c r="C5" i="10"/>
  <c r="P29" i="8"/>
  <c r="V29" i="8"/>
  <c r="W29" i="8" s="1"/>
  <c r="Q29" i="8"/>
  <c r="L72" i="8"/>
  <c r="M72" i="8"/>
  <c r="J89" i="8"/>
  <c r="M89" i="8"/>
  <c r="N89" i="8" s="1"/>
  <c r="I89" i="8"/>
  <c r="L95" i="8"/>
  <c r="L98" i="8"/>
  <c r="N98" i="8" s="1"/>
  <c r="J110" i="8"/>
  <c r="G120" i="8"/>
  <c r="H120" i="8" s="1"/>
  <c r="L120" i="8"/>
  <c r="N120" i="8" s="1"/>
  <c r="V120" i="8"/>
  <c r="J120" i="8"/>
  <c r="K120" i="8" s="1"/>
  <c r="M127" i="8"/>
  <c r="F127" i="8"/>
  <c r="L127" i="8"/>
  <c r="V127" i="8"/>
  <c r="W127" i="8" s="1"/>
  <c r="S13" i="8"/>
  <c r="J13" i="8"/>
  <c r="U13" i="8"/>
  <c r="T13" i="8"/>
  <c r="J33" i="8"/>
  <c r="U33" i="8"/>
  <c r="T33" i="8"/>
  <c r="J35" i="8"/>
  <c r="K35" i="8" s="1"/>
  <c r="M35" i="8"/>
  <c r="N35" i="8" s="1"/>
  <c r="M49" i="8"/>
  <c r="T49" i="8"/>
  <c r="G49" i="8"/>
  <c r="P78" i="8"/>
  <c r="J78" i="8"/>
  <c r="V78" i="8"/>
  <c r="W78" i="8" s="1"/>
  <c r="I78" i="8"/>
  <c r="M95" i="8"/>
  <c r="M98" i="8"/>
  <c r="L110" i="8"/>
  <c r="F13" i="8"/>
  <c r="H13" i="8" s="1"/>
  <c r="F33" i="8"/>
  <c r="H33" i="8" s="1"/>
  <c r="F35" i="8"/>
  <c r="H35" i="8" s="1"/>
  <c r="J44" i="8"/>
  <c r="K44" i="8" s="1"/>
  <c r="U44" i="8"/>
  <c r="S44" i="8"/>
  <c r="F49" i="8"/>
  <c r="T52" i="8"/>
  <c r="M52" i="8"/>
  <c r="N52" i="8" s="1"/>
  <c r="V52" i="8"/>
  <c r="W74" i="8"/>
  <c r="F78" i="8"/>
  <c r="H78" i="8" s="1"/>
  <c r="O3" i="10"/>
  <c r="J4" i="14"/>
  <c r="L4" i="10"/>
  <c r="F4" i="15"/>
  <c r="K3" i="10"/>
  <c r="C4" i="15"/>
  <c r="G4" i="10"/>
  <c r="R4" i="10"/>
  <c r="G7" i="7" s="1"/>
  <c r="H4" i="15"/>
  <c r="O4" i="14"/>
  <c r="V41" i="6"/>
  <c r="AA41" i="6" s="1"/>
  <c r="K114" i="6"/>
  <c r="L114" i="6" s="1"/>
  <c r="M114" i="6" s="1"/>
  <c r="M13" i="8"/>
  <c r="N13" i="8" s="1"/>
  <c r="L29" i="8"/>
  <c r="N29" i="8" s="1"/>
  <c r="M33" i="8"/>
  <c r="N33" i="8" s="1"/>
  <c r="M44" i="8"/>
  <c r="P72" i="8"/>
  <c r="V98" i="8"/>
  <c r="K114" i="8"/>
  <c r="P120" i="8"/>
  <c r="P127" i="8"/>
  <c r="M128" i="8"/>
  <c r="L128" i="8"/>
  <c r="I128" i="8"/>
  <c r="K128" i="8" s="1"/>
  <c r="AI3" i="14"/>
  <c r="O6" i="12"/>
  <c r="F7" i="14"/>
  <c r="G7" i="10"/>
  <c r="C7" i="15"/>
  <c r="L6" i="10"/>
  <c r="F6" i="15"/>
  <c r="J6" i="14"/>
  <c r="K6" i="14" s="1"/>
  <c r="AH98" i="8"/>
  <c r="F3" i="10"/>
  <c r="AK4" i="14"/>
  <c r="W6" i="14"/>
  <c r="X6" i="14" s="1"/>
  <c r="T6" i="14" s="1"/>
  <c r="T4" i="15"/>
  <c r="AF4" i="10"/>
  <c r="AJ7" i="8" s="1"/>
  <c r="AL7" i="8" s="1"/>
  <c r="AD4" i="14"/>
  <c r="Z4" i="10"/>
  <c r="AB7" i="8" s="1"/>
  <c r="AE7" i="8" s="1"/>
  <c r="AL4" i="14"/>
  <c r="AC6" i="10"/>
  <c r="AF9" i="8" s="1"/>
  <c r="AH9" i="8" s="1"/>
  <c r="Q6" i="15"/>
  <c r="AJ6" i="14"/>
  <c r="J6" i="12"/>
  <c r="Q7" i="8" s="1"/>
  <c r="W4" i="14"/>
  <c r="X4" i="14" s="1"/>
  <c r="T4" i="14" s="1"/>
  <c r="P18" i="8"/>
  <c r="L18" i="8"/>
  <c r="N18" i="8" s="1"/>
  <c r="O18" i="8" s="1"/>
  <c r="J22" i="8"/>
  <c r="T22" i="8"/>
  <c r="W22" i="8" s="1"/>
  <c r="L28" i="8"/>
  <c r="P28" i="8"/>
  <c r="F28" i="8"/>
  <c r="S28" i="8"/>
  <c r="V36" i="8"/>
  <c r="P36" i="8"/>
  <c r="U36" i="8"/>
  <c r="S36" i="8"/>
  <c r="G36" i="8"/>
  <c r="H36" i="8" s="1"/>
  <c r="L38" i="8"/>
  <c r="J38" i="8"/>
  <c r="K38" i="8" s="1"/>
  <c r="U38" i="8"/>
  <c r="W38" i="8" s="1"/>
  <c r="F46" i="8"/>
  <c r="H46" i="8" s="1"/>
  <c r="M46" i="8"/>
  <c r="N46" i="8" s="1"/>
  <c r="N66" i="8"/>
  <c r="O66" i="8" s="1"/>
  <c r="J99" i="8"/>
  <c r="K99" i="8" s="1"/>
  <c r="V99" i="8"/>
  <c r="W99" i="8" s="1"/>
  <c r="F99" i="8"/>
  <c r="F113" i="8"/>
  <c r="H113" i="8" s="1"/>
  <c r="T113" i="8"/>
  <c r="V113" i="8"/>
  <c r="I113" i="8"/>
  <c r="K113" i="8" s="1"/>
  <c r="AH4" i="14"/>
  <c r="AC4" i="10"/>
  <c r="AF7" i="8" s="1"/>
  <c r="AM4" i="14"/>
  <c r="Y6" i="10"/>
  <c r="AA9" i="8" s="1"/>
  <c r="AC6" i="14"/>
  <c r="K4" i="15"/>
  <c r="Z8" i="10"/>
  <c r="AB11" i="8" s="1"/>
  <c r="N8" i="15"/>
  <c r="AD8" i="14"/>
  <c r="F9" i="15"/>
  <c r="J9" i="14"/>
  <c r="H8" i="10"/>
  <c r="H8" i="14"/>
  <c r="D8" i="15"/>
  <c r="AE7" i="10"/>
  <c r="AI10" i="8" s="1"/>
  <c r="AK7" i="14"/>
  <c r="S7" i="15"/>
  <c r="Y8" i="10"/>
  <c r="AA11" i="8" s="1"/>
  <c r="AC8" i="14"/>
  <c r="L39" i="8"/>
  <c r="N39" i="8" s="1"/>
  <c r="J39" i="8"/>
  <c r="K39" i="8" s="1"/>
  <c r="P51" i="8"/>
  <c r="L51" i="8"/>
  <c r="N51" i="8" s="1"/>
  <c r="F87" i="8"/>
  <c r="H87" i="8" s="1"/>
  <c r="V87" i="8"/>
  <c r="I87" i="8"/>
  <c r="K87" i="8" s="1"/>
  <c r="G131" i="8"/>
  <c r="H131" i="8" s="1"/>
  <c r="S131" i="8"/>
  <c r="M131" i="8"/>
  <c r="N131" i="8" s="1"/>
  <c r="AF3" i="10"/>
  <c r="AJ6" i="8" s="1"/>
  <c r="AL6" i="8" s="1"/>
  <c r="P6" i="14"/>
  <c r="D6" i="15"/>
  <c r="H6" i="14"/>
  <c r="L6" i="14" s="1"/>
  <c r="P8" i="10"/>
  <c r="S9" i="15"/>
  <c r="AK9" i="14"/>
  <c r="AE9" i="10"/>
  <c r="AI12" i="8" s="1"/>
  <c r="AA6" i="14"/>
  <c r="P7" i="15"/>
  <c r="AB7" i="10"/>
  <c r="AD10" i="8" s="1"/>
  <c r="AF7" i="14"/>
  <c r="Q4" i="10"/>
  <c r="F7" i="7" s="1"/>
  <c r="H6" i="10"/>
  <c r="I6" i="15"/>
  <c r="C7" i="10"/>
  <c r="M8" i="15"/>
  <c r="E6" i="14"/>
  <c r="B6" i="15"/>
  <c r="AH7" i="14"/>
  <c r="AC7" i="10"/>
  <c r="AF10" i="8" s="1"/>
  <c r="E8" i="14"/>
  <c r="G8" i="14" s="1"/>
  <c r="B8" i="15"/>
  <c r="F8" i="10"/>
  <c r="J8" i="10"/>
  <c r="E9" i="15"/>
  <c r="I9" i="14"/>
  <c r="P48" i="8"/>
  <c r="S66" i="8"/>
  <c r="T75" i="8"/>
  <c r="W75" i="8" s="1"/>
  <c r="L75" i="8"/>
  <c r="N75" i="8" s="1"/>
  <c r="O75" i="8" s="1"/>
  <c r="T131" i="8"/>
  <c r="E3" i="15"/>
  <c r="X4" i="10"/>
  <c r="N6" i="15"/>
  <c r="AD6" i="14"/>
  <c r="AM7" i="14"/>
  <c r="U7" i="15"/>
  <c r="C8" i="15"/>
  <c r="U8" i="10"/>
  <c r="J11" i="7" s="1"/>
  <c r="R8" i="14"/>
  <c r="K8" i="15"/>
  <c r="I9" i="10"/>
  <c r="S12" i="6" s="1"/>
  <c r="N10" i="10"/>
  <c r="T39" i="8"/>
  <c r="W39" i="8" s="1"/>
  <c r="S48" i="8"/>
  <c r="W48" i="8" s="1"/>
  <c r="T51" i="8"/>
  <c r="W51" i="8" s="1"/>
  <c r="U66" i="8"/>
  <c r="T87" i="8"/>
  <c r="S108" i="8"/>
  <c r="V131" i="8"/>
  <c r="I4" i="14"/>
  <c r="AF4" i="14"/>
  <c r="L6" i="15"/>
  <c r="AG7" i="10"/>
  <c r="AK10" i="8" s="1"/>
  <c r="G8" i="10"/>
  <c r="P8" i="15"/>
  <c r="AB8" i="10"/>
  <c r="AD11" i="8" s="1"/>
  <c r="AD7" i="10"/>
  <c r="AG10" i="8" s="1"/>
  <c r="AI7" i="14"/>
  <c r="R7" i="15"/>
  <c r="J22" i="12"/>
  <c r="Q11" i="8" s="1"/>
  <c r="W7" i="10"/>
  <c r="E9" i="14"/>
  <c r="K9" i="10"/>
  <c r="AA6" i="10"/>
  <c r="AC9" i="8" s="1"/>
  <c r="O6" i="15"/>
  <c r="R6" i="15"/>
  <c r="J7" i="10"/>
  <c r="R9" i="10"/>
  <c r="G12" i="7" s="1"/>
  <c r="H9" i="15"/>
  <c r="H10" i="14"/>
  <c r="H10" i="10"/>
  <c r="D10" i="15"/>
  <c r="W9" i="10"/>
  <c r="R10" i="14"/>
  <c r="N9" i="15"/>
  <c r="Z9" i="10"/>
  <c r="AB12" i="8" s="1"/>
  <c r="AD9" i="14"/>
  <c r="O10" i="10"/>
  <c r="U10" i="10"/>
  <c r="J13" i="7" s="1"/>
  <c r="P13" i="7" s="1"/>
  <c r="T11" i="10"/>
  <c r="I14" i="7" s="1"/>
  <c r="J11" i="15"/>
  <c r="Q11" i="14"/>
  <c r="O8" i="15"/>
  <c r="O23" i="12"/>
  <c r="K12" i="6" s="1"/>
  <c r="L12" i="6" s="1"/>
  <c r="M12" i="6" s="1"/>
  <c r="N12" i="6" s="1"/>
  <c r="M11" i="3" s="1"/>
  <c r="F65" i="8"/>
  <c r="H65" i="8" s="1"/>
  <c r="I65" i="8"/>
  <c r="K65" i="8" s="1"/>
  <c r="T96" i="8"/>
  <c r="W96" i="8" s="1"/>
  <c r="F96" i="8"/>
  <c r="H96" i="8" s="1"/>
  <c r="O96" i="8" s="1"/>
  <c r="Z3" i="10"/>
  <c r="AB6" i="8" s="1"/>
  <c r="AA8" i="14"/>
  <c r="L8" i="15"/>
  <c r="H9" i="14"/>
  <c r="H9" i="10"/>
  <c r="Q11" i="10"/>
  <c r="F14" i="7" s="1"/>
  <c r="B10" i="15"/>
  <c r="E10" i="14"/>
  <c r="N12" i="10"/>
  <c r="N9" i="10"/>
  <c r="K10" i="15"/>
  <c r="K11" i="10"/>
  <c r="AK11" i="14"/>
  <c r="S11" i="15"/>
  <c r="F10" i="10"/>
  <c r="X10" i="10"/>
  <c r="E11" i="15"/>
  <c r="I11" i="14"/>
  <c r="AI8" i="14"/>
  <c r="AJ8" i="14" s="1"/>
  <c r="R8" i="15"/>
  <c r="J23" i="12"/>
  <c r="X9" i="10"/>
  <c r="AE9" i="14"/>
  <c r="O9" i="15"/>
  <c r="AA9" i="10"/>
  <c r="AC12" i="8" s="1"/>
  <c r="AD9" i="10"/>
  <c r="AG12" i="8" s="1"/>
  <c r="U9" i="15"/>
  <c r="I6" i="10"/>
  <c r="S9" i="6" s="1"/>
  <c r="AE8" i="14"/>
  <c r="AD8" i="10"/>
  <c r="AG11" i="8" s="1"/>
  <c r="AH11" i="8" s="1"/>
  <c r="AG9" i="10"/>
  <c r="AK12" i="8" s="1"/>
  <c r="H12" i="10"/>
  <c r="H12" i="14"/>
  <c r="D12" i="15"/>
  <c r="O11" i="14"/>
  <c r="R11" i="10"/>
  <c r="G14" i="7" s="1"/>
  <c r="I12" i="14"/>
  <c r="I12" i="10"/>
  <c r="S15" i="6" s="1"/>
  <c r="E12" i="15"/>
  <c r="I12" i="15"/>
  <c r="T9" i="10"/>
  <c r="I12" i="7" s="1"/>
  <c r="J9" i="15"/>
  <c r="P11" i="10"/>
  <c r="H11" i="15"/>
  <c r="AH11" i="14"/>
  <c r="AC11" i="10"/>
  <c r="AF14" i="8" s="1"/>
  <c r="C10" i="10"/>
  <c r="W11" i="14"/>
  <c r="X11" i="14" s="1"/>
  <c r="T11" i="14" s="1"/>
  <c r="O6" i="14"/>
  <c r="H6" i="15"/>
  <c r="F9" i="14"/>
  <c r="G9" i="14" s="1"/>
  <c r="P11" i="14"/>
  <c r="AD11" i="14"/>
  <c r="Q11" i="15"/>
  <c r="U15" i="10"/>
  <c r="J18" i="7" s="1"/>
  <c r="K15" i="15"/>
  <c r="R15" i="14"/>
  <c r="AE16" i="10"/>
  <c r="AI19" i="8" s="1"/>
  <c r="AK16" i="14"/>
  <c r="F14" i="14"/>
  <c r="G14" i="10"/>
  <c r="J15" i="10"/>
  <c r="AK15" i="14"/>
  <c r="AI11" i="14"/>
  <c r="AL11" i="14"/>
  <c r="H14" i="15"/>
  <c r="O14" i="14"/>
  <c r="R14" i="10"/>
  <c r="G17" i="7" s="1"/>
  <c r="J8" i="15"/>
  <c r="Q8" i="14"/>
  <c r="AE8" i="10"/>
  <c r="AI11" i="8" s="1"/>
  <c r="AG8" i="10"/>
  <c r="AK11" i="8" s="1"/>
  <c r="AD11" i="10"/>
  <c r="AG14" i="8" s="1"/>
  <c r="AE15" i="10"/>
  <c r="AI18" i="8" s="1"/>
  <c r="S16" i="15"/>
  <c r="AF13" i="14"/>
  <c r="AB13" i="10"/>
  <c r="AD16" i="8" s="1"/>
  <c r="S15" i="15"/>
  <c r="O16" i="10"/>
  <c r="O37" i="12"/>
  <c r="AF15" i="10"/>
  <c r="AJ18" i="8" s="1"/>
  <c r="T15" i="15"/>
  <c r="AL15" i="14"/>
  <c r="P16" i="14"/>
  <c r="P12" i="14"/>
  <c r="AG13" i="10"/>
  <c r="AK16" i="8" s="1"/>
  <c r="AM13" i="14"/>
  <c r="U13" i="15"/>
  <c r="C14" i="15"/>
  <c r="F17" i="14"/>
  <c r="G17" i="10"/>
  <c r="C17" i="15"/>
  <c r="AD14" i="10"/>
  <c r="AG17" i="8" s="1"/>
  <c r="AI14" i="14"/>
  <c r="R14" i="15"/>
  <c r="AA15" i="10"/>
  <c r="AC18" i="8" s="1"/>
  <c r="O15" i="15"/>
  <c r="M13" i="10"/>
  <c r="P13" i="15"/>
  <c r="E15" i="14"/>
  <c r="B15" i="15"/>
  <c r="F15" i="10"/>
  <c r="AE15" i="14"/>
  <c r="Q12" i="10"/>
  <c r="F15" i="7" s="1"/>
  <c r="G12" i="15"/>
  <c r="S12" i="15"/>
  <c r="T13" i="15"/>
  <c r="AF13" i="10"/>
  <c r="AJ16" i="8" s="1"/>
  <c r="AE12" i="10"/>
  <c r="AI15" i="8" s="1"/>
  <c r="G15" i="10"/>
  <c r="C15" i="15"/>
  <c r="AF15" i="14"/>
  <c r="AB15" i="10"/>
  <c r="AD18" i="8" s="1"/>
  <c r="P15" i="15"/>
  <c r="O15" i="14"/>
  <c r="H15" i="15"/>
  <c r="J16" i="10"/>
  <c r="E12" i="14"/>
  <c r="AK12" i="14"/>
  <c r="AN12" i="14" s="1"/>
  <c r="C14" i="10"/>
  <c r="R15" i="10"/>
  <c r="G18" i="7" s="1"/>
  <c r="AF12" i="14"/>
  <c r="P12" i="15"/>
  <c r="AB12" i="10"/>
  <c r="AD15" i="8" s="1"/>
  <c r="J13" i="10"/>
  <c r="F15" i="14"/>
  <c r="G15" i="14" s="1"/>
  <c r="X8" i="10"/>
  <c r="C9" i="10"/>
  <c r="C11" i="10"/>
  <c r="Y12" i="10"/>
  <c r="AA15" i="8" s="1"/>
  <c r="AC12" i="14"/>
  <c r="M12" i="15"/>
  <c r="T14" i="15"/>
  <c r="AL14" i="14"/>
  <c r="AF14" i="10"/>
  <c r="AJ17" i="8" s="1"/>
  <c r="H15" i="10"/>
  <c r="H15" i="14"/>
  <c r="AC16" i="10"/>
  <c r="AF19" i="8" s="1"/>
  <c r="AH16" i="14"/>
  <c r="Q16" i="15"/>
  <c r="L13" i="15"/>
  <c r="B14" i="15"/>
  <c r="F14" i="10"/>
  <c r="E15" i="15"/>
  <c r="I15" i="10"/>
  <c r="S18" i="6" s="1"/>
  <c r="C3" i="10"/>
  <c r="Q12" i="15"/>
  <c r="AA13" i="14"/>
  <c r="I15" i="14"/>
  <c r="C6" i="10"/>
  <c r="T11" i="15"/>
  <c r="P12" i="10"/>
  <c r="E14" i="14"/>
  <c r="G14" i="15"/>
  <c r="Q14" i="10"/>
  <c r="F17" i="7" s="1"/>
  <c r="N14" i="14"/>
  <c r="AB14" i="10"/>
  <c r="AD17" i="8" s="1"/>
  <c r="AF14" i="14"/>
  <c r="P14" i="15"/>
  <c r="R16" i="10"/>
  <c r="G19" i="7" s="1"/>
  <c r="O16" i="14"/>
  <c r="T12" i="15"/>
  <c r="AL17" i="14"/>
  <c r="J18" i="10"/>
  <c r="M21" i="15"/>
  <c r="Y21" i="10"/>
  <c r="AA24" i="8" s="1"/>
  <c r="AC21" i="14"/>
  <c r="Q15" i="15"/>
  <c r="J21" i="10"/>
  <c r="T16" i="15"/>
  <c r="AF16" i="10"/>
  <c r="AJ19" i="8" s="1"/>
  <c r="S17" i="10"/>
  <c r="H20" i="7" s="1"/>
  <c r="J42" i="12"/>
  <c r="Q20" i="8" s="1"/>
  <c r="T17" i="15"/>
  <c r="J37" i="12"/>
  <c r="Q18" i="8" s="1"/>
  <c r="W15" i="14"/>
  <c r="X15" i="14" s="1"/>
  <c r="T15" i="14" s="1"/>
  <c r="H17" i="10"/>
  <c r="D17" i="15"/>
  <c r="AG17" i="10"/>
  <c r="AK20" i="8" s="1"/>
  <c r="U17" i="15"/>
  <c r="AM17" i="14"/>
  <c r="Z18" i="10"/>
  <c r="AB21" i="8" s="1"/>
  <c r="N18" i="15"/>
  <c r="AD18" i="14"/>
  <c r="AG18" i="14" s="1"/>
  <c r="U18" i="15"/>
  <c r="AG18" i="10"/>
  <c r="AK21" i="8" s="1"/>
  <c r="P17" i="14"/>
  <c r="M17" i="14" s="1"/>
  <c r="AM18" i="14"/>
  <c r="N20" i="10"/>
  <c r="E16" i="14"/>
  <c r="F16" i="10"/>
  <c r="N17" i="10"/>
  <c r="L17" i="15"/>
  <c r="AA17" i="14"/>
  <c r="U12" i="15"/>
  <c r="AD15" i="10"/>
  <c r="AG18" i="8" s="1"/>
  <c r="AH18" i="8" s="1"/>
  <c r="G16" i="15"/>
  <c r="W16" i="14"/>
  <c r="X16" i="14" s="1"/>
  <c r="T16" i="14" s="1"/>
  <c r="AA16" i="10"/>
  <c r="AC19" i="8" s="1"/>
  <c r="AE16" i="14"/>
  <c r="K12" i="14"/>
  <c r="N12" i="15"/>
  <c r="Q16" i="10"/>
  <c r="F19" i="7" s="1"/>
  <c r="E17" i="14"/>
  <c r="F17" i="10"/>
  <c r="C8" i="10"/>
  <c r="R12" i="10"/>
  <c r="G15" i="7" s="1"/>
  <c r="H12" i="15"/>
  <c r="AG12" i="10"/>
  <c r="AK15" i="8" s="1"/>
  <c r="AI15" i="14"/>
  <c r="AJ15" i="14" s="1"/>
  <c r="Q17" i="10"/>
  <c r="F20" i="7" s="1"/>
  <c r="R17" i="15"/>
  <c r="AI17" i="14"/>
  <c r="AD17" i="10"/>
  <c r="AG20" i="8" s="1"/>
  <c r="O43" i="12"/>
  <c r="K21" i="6" s="1"/>
  <c r="L21" i="6" s="1"/>
  <c r="M21" i="6" s="1"/>
  <c r="X18" i="10"/>
  <c r="H17" i="15"/>
  <c r="AE17" i="10"/>
  <c r="AI20" i="8" s="1"/>
  <c r="S17" i="15"/>
  <c r="C16" i="10"/>
  <c r="R17" i="10"/>
  <c r="G20" i="7" s="1"/>
  <c r="U17" i="10"/>
  <c r="J20" i="7" s="1"/>
  <c r="P20" i="7" s="1"/>
  <c r="AK17" i="14"/>
  <c r="N18" i="10"/>
  <c r="AE12" i="14"/>
  <c r="C13" i="10"/>
  <c r="AH13" i="14"/>
  <c r="O17" i="15"/>
  <c r="AA17" i="10"/>
  <c r="AC20" i="8" s="1"/>
  <c r="F18" i="10"/>
  <c r="B18" i="15"/>
  <c r="E18" i="14"/>
  <c r="G18" i="14" s="1"/>
  <c r="L15" i="15"/>
  <c r="W17" i="10"/>
  <c r="E18" i="15"/>
  <c r="J19" i="14"/>
  <c r="L19" i="10"/>
  <c r="I23" i="14"/>
  <c r="K23" i="14" s="1"/>
  <c r="I23" i="10"/>
  <c r="S26" i="6" s="1"/>
  <c r="G21" i="10"/>
  <c r="C21" i="15"/>
  <c r="F21" i="14"/>
  <c r="K19" i="15"/>
  <c r="U19" i="10"/>
  <c r="J22" i="7" s="1"/>
  <c r="F19" i="10"/>
  <c r="E19" i="14"/>
  <c r="E23" i="15"/>
  <c r="AM19" i="14"/>
  <c r="U19" i="15"/>
  <c r="AG19" i="10"/>
  <c r="AK22" i="8" s="1"/>
  <c r="J21" i="15"/>
  <c r="W12" i="14"/>
  <c r="X12" i="14" s="1"/>
  <c r="T12" i="14" s="1"/>
  <c r="AA15" i="14"/>
  <c r="T17" i="10"/>
  <c r="I20" i="7" s="1"/>
  <c r="O20" i="7" s="1"/>
  <c r="Q17" i="14"/>
  <c r="N17" i="15"/>
  <c r="M18" i="10"/>
  <c r="R19" i="14"/>
  <c r="T21" i="10"/>
  <c r="I24" i="7" s="1"/>
  <c r="AA19" i="10"/>
  <c r="AC22" i="8" s="1"/>
  <c r="O19" i="15"/>
  <c r="K21" i="10"/>
  <c r="X19" i="10"/>
  <c r="C21" i="10"/>
  <c r="Q21" i="14"/>
  <c r="X17" i="10"/>
  <c r="T18" i="10"/>
  <c r="I21" i="7" s="1"/>
  <c r="AE19" i="14"/>
  <c r="F22" i="15"/>
  <c r="J22" i="14"/>
  <c r="K22" i="14" s="1"/>
  <c r="L22" i="10"/>
  <c r="K18" i="10"/>
  <c r="S22" i="15"/>
  <c r="AE22" i="10"/>
  <c r="AI25" i="8" s="1"/>
  <c r="AL25" i="8" s="1"/>
  <c r="AK22" i="14"/>
  <c r="O23" i="10"/>
  <c r="S23" i="10"/>
  <c r="H26" i="7" s="1"/>
  <c r="C20" i="10"/>
  <c r="AE21" i="14"/>
  <c r="O21" i="15"/>
  <c r="C4" i="10"/>
  <c r="Q18" i="14"/>
  <c r="O18" i="15"/>
  <c r="AA21" i="10"/>
  <c r="AC24" i="8" s="1"/>
  <c r="M22" i="10"/>
  <c r="N22" i="14"/>
  <c r="Q22" i="10"/>
  <c r="F25" i="7" s="1"/>
  <c r="G22" i="15"/>
  <c r="O22" i="15"/>
  <c r="AA22" i="10"/>
  <c r="AC25" i="8" s="1"/>
  <c r="AE25" i="8" s="1"/>
  <c r="AE22" i="14"/>
  <c r="AG22" i="14" s="1"/>
  <c r="AA18" i="14"/>
  <c r="E21" i="15"/>
  <c r="I21" i="14"/>
  <c r="K18" i="15"/>
  <c r="C19" i="10"/>
  <c r="I21" i="10"/>
  <c r="S24" i="6" s="1"/>
  <c r="X21" i="10"/>
  <c r="X12" i="10"/>
  <c r="C15" i="10"/>
  <c r="T19" i="15"/>
  <c r="AL19" i="14"/>
  <c r="AF19" i="10"/>
  <c r="AJ22" i="8" s="1"/>
  <c r="W21" i="14"/>
  <c r="X21" i="14" s="1"/>
  <c r="T21" i="14" s="1"/>
  <c r="O22" i="14"/>
  <c r="H22" i="15"/>
  <c r="R22" i="10"/>
  <c r="G25" i="7" s="1"/>
  <c r="I18" i="14"/>
  <c r="G23" i="10"/>
  <c r="F23" i="14"/>
  <c r="G23" i="14" s="1"/>
  <c r="C23" i="15"/>
  <c r="U23" i="10"/>
  <c r="J26" i="7" s="1"/>
  <c r="R23" i="14"/>
  <c r="K23" i="15"/>
  <c r="AA22" i="14"/>
  <c r="L22" i="15"/>
  <c r="AI22" i="14"/>
  <c r="H23" i="14"/>
  <c r="AH23" i="14"/>
  <c r="AJ23" i="14" s="1"/>
  <c r="W18" i="10"/>
  <c r="Y18" i="10"/>
  <c r="AA21" i="8" s="1"/>
  <c r="AD22" i="10"/>
  <c r="AG25" i="8" s="1"/>
  <c r="K24" i="14"/>
  <c r="Q24" i="14"/>
  <c r="T24" i="10"/>
  <c r="I27" i="7" s="1"/>
  <c r="O27" i="7" s="1"/>
  <c r="I26" i="15"/>
  <c r="I17" i="10"/>
  <c r="S20" i="6" s="1"/>
  <c r="X23" i="10"/>
  <c r="AM23" i="14"/>
  <c r="M26" i="15"/>
  <c r="AC26" i="14"/>
  <c r="Y26" i="10"/>
  <c r="AA29" i="8" s="1"/>
  <c r="AA23" i="10"/>
  <c r="AC26" i="8" s="1"/>
  <c r="O23" i="15"/>
  <c r="AE23" i="14"/>
  <c r="AD26" i="14"/>
  <c r="Z26" i="10"/>
  <c r="AB29" i="8" s="1"/>
  <c r="N26" i="15"/>
  <c r="AA23" i="14"/>
  <c r="N26" i="10"/>
  <c r="F26" i="14"/>
  <c r="C26" i="15"/>
  <c r="G26" i="10"/>
  <c r="Q23" i="14"/>
  <c r="AF23" i="14"/>
  <c r="Y23" i="10"/>
  <c r="AA26" i="8" s="1"/>
  <c r="S23" i="15"/>
  <c r="AE23" i="10"/>
  <c r="AI26" i="8" s="1"/>
  <c r="W24" i="14"/>
  <c r="X24" i="14" s="1"/>
  <c r="T24" i="14" s="1"/>
  <c r="AL24" i="14"/>
  <c r="T24" i="15"/>
  <c r="AF24" i="10"/>
  <c r="AJ27" i="8" s="1"/>
  <c r="B22" i="15"/>
  <c r="F22" i="10"/>
  <c r="T22" i="15"/>
  <c r="M23" i="10"/>
  <c r="L23" i="15"/>
  <c r="O47" i="12"/>
  <c r="AC23" i="14"/>
  <c r="AK23" i="14"/>
  <c r="H23" i="10"/>
  <c r="J23" i="15"/>
  <c r="H26" i="15"/>
  <c r="O26" i="14"/>
  <c r="M23" i="15"/>
  <c r="AC23" i="10"/>
  <c r="AF26" i="8" s="1"/>
  <c r="N25" i="10"/>
  <c r="C17" i="10"/>
  <c r="E22" i="14"/>
  <c r="F26" i="15"/>
  <c r="J26" i="14"/>
  <c r="L26" i="10"/>
  <c r="J44" i="12"/>
  <c r="Q25" i="8" s="1"/>
  <c r="R25" i="8" s="1"/>
  <c r="H23" i="15"/>
  <c r="AK24" i="14"/>
  <c r="I29" i="10"/>
  <c r="S32" i="6" s="1"/>
  <c r="E29" i="15"/>
  <c r="I29" i="14"/>
  <c r="P30" i="14"/>
  <c r="I27" i="15"/>
  <c r="AH25" i="14"/>
  <c r="N24" i="10"/>
  <c r="AD24" i="14"/>
  <c r="AC25" i="10"/>
  <c r="AF28" i="8" s="1"/>
  <c r="AK28" i="14"/>
  <c r="S28" i="15"/>
  <c r="AM22" i="14"/>
  <c r="H24" i="14"/>
  <c r="L24" i="14" s="1"/>
  <c r="J50" i="12"/>
  <c r="Q28" i="8" s="1"/>
  <c r="J24" i="10"/>
  <c r="H24" i="15"/>
  <c r="O24" i="14"/>
  <c r="Q27" i="10"/>
  <c r="F30" i="7" s="1"/>
  <c r="G27" i="15"/>
  <c r="N27" i="14"/>
  <c r="M27" i="14" s="1"/>
  <c r="N24" i="15"/>
  <c r="C25" i="10"/>
  <c r="AE24" i="14"/>
  <c r="P26" i="14"/>
  <c r="W25" i="14"/>
  <c r="X25" i="14" s="1"/>
  <c r="T25" i="14" s="1"/>
  <c r="H26" i="14"/>
  <c r="D26" i="15"/>
  <c r="O27" i="15"/>
  <c r="AE27" i="14"/>
  <c r="AA27" i="10"/>
  <c r="AC30" i="8" s="1"/>
  <c r="N28" i="10"/>
  <c r="AF23" i="10"/>
  <c r="AJ26" i="8" s="1"/>
  <c r="T23" i="15"/>
  <c r="K24" i="15"/>
  <c r="U24" i="10"/>
  <c r="J27" i="7" s="1"/>
  <c r="P27" i="7" s="1"/>
  <c r="M24" i="15"/>
  <c r="R24" i="15"/>
  <c r="Q25" i="15"/>
  <c r="C12" i="10"/>
  <c r="U22" i="15"/>
  <c r="J23" i="10"/>
  <c r="L23" i="10"/>
  <c r="N23" i="10"/>
  <c r="AD23" i="10"/>
  <c r="AG26" i="8" s="1"/>
  <c r="Y24" i="10"/>
  <c r="AA27" i="8" s="1"/>
  <c r="I29" i="15"/>
  <c r="Y25" i="10"/>
  <c r="AA28" i="8" s="1"/>
  <c r="P28" i="10"/>
  <c r="L24" i="15"/>
  <c r="O24" i="15"/>
  <c r="F27" i="15"/>
  <c r="S27" i="10"/>
  <c r="H30" i="7" s="1"/>
  <c r="N18" i="14"/>
  <c r="G24" i="15"/>
  <c r="W24" i="10"/>
  <c r="AC24" i="14"/>
  <c r="AC25" i="14"/>
  <c r="AE28" i="10"/>
  <c r="AI31" i="8" s="1"/>
  <c r="K26" i="15"/>
  <c r="U26" i="15"/>
  <c r="AG26" i="10"/>
  <c r="AK29" i="8" s="1"/>
  <c r="D27" i="15"/>
  <c r="H27" i="10"/>
  <c r="P27" i="15"/>
  <c r="AF27" i="14"/>
  <c r="B29" i="15"/>
  <c r="F29" i="10"/>
  <c r="I31" i="15"/>
  <c r="G26" i="15"/>
  <c r="S26" i="15"/>
  <c r="AE26" i="10"/>
  <c r="AI29" i="8" s="1"/>
  <c r="P32" i="10"/>
  <c r="W36" i="10"/>
  <c r="AM26" i="14"/>
  <c r="AN26" i="14" s="1"/>
  <c r="P27" i="14"/>
  <c r="E29" i="14"/>
  <c r="G29" i="14" s="1"/>
  <c r="G29" i="15"/>
  <c r="C29" i="15"/>
  <c r="O29" i="10"/>
  <c r="N31" i="15"/>
  <c r="Z31" i="10"/>
  <c r="AB34" i="8" s="1"/>
  <c r="AD31" i="14"/>
  <c r="W26" i="14"/>
  <c r="X26" i="14" s="1"/>
  <c r="T26" i="14" s="1"/>
  <c r="C28" i="10"/>
  <c r="J30" i="14"/>
  <c r="L30" i="10"/>
  <c r="I33" i="14"/>
  <c r="E33" i="15"/>
  <c r="I33" i="10"/>
  <c r="S36" i="6" s="1"/>
  <c r="K31" i="10"/>
  <c r="J60" i="12"/>
  <c r="W30" i="14"/>
  <c r="X30" i="14" s="1"/>
  <c r="T30" i="14" s="1"/>
  <c r="AF31" i="10"/>
  <c r="AJ34" i="8" s="1"/>
  <c r="AL31" i="14"/>
  <c r="AF30" i="10"/>
  <c r="AJ33" i="8" s="1"/>
  <c r="T30" i="15"/>
  <c r="AL30" i="14"/>
  <c r="N27" i="10"/>
  <c r="O59" i="12"/>
  <c r="K32" i="6" s="1"/>
  <c r="L32" i="6" s="1"/>
  <c r="M32" i="6" s="1"/>
  <c r="T31" i="15"/>
  <c r="O31" i="14"/>
  <c r="N30" i="10"/>
  <c r="K29" i="10"/>
  <c r="AN29" i="14"/>
  <c r="AI27" i="14"/>
  <c r="C24" i="10"/>
  <c r="AA27" i="14"/>
  <c r="U27" i="15"/>
  <c r="AM27" i="14"/>
  <c r="M33" i="10"/>
  <c r="AG34" i="10"/>
  <c r="AK37" i="8" s="1"/>
  <c r="AM34" i="14"/>
  <c r="U34" i="15"/>
  <c r="C23" i="10"/>
  <c r="J29" i="14"/>
  <c r="F29" i="15"/>
  <c r="J35" i="14"/>
  <c r="K35" i="14" s="1"/>
  <c r="L35" i="14" s="1"/>
  <c r="L35" i="10"/>
  <c r="M34" i="10"/>
  <c r="AC30" i="10"/>
  <c r="AF33" i="8" s="1"/>
  <c r="J32" i="15"/>
  <c r="Q32" i="14"/>
  <c r="O39" i="10"/>
  <c r="AH30" i="14"/>
  <c r="T32" i="10"/>
  <c r="I35" i="7" s="1"/>
  <c r="P31" i="15"/>
  <c r="Y32" i="10"/>
  <c r="AA35" i="8" s="1"/>
  <c r="M32" i="15"/>
  <c r="O33" i="10"/>
  <c r="AA32" i="10"/>
  <c r="AC35" i="8" s="1"/>
  <c r="O32" i="15"/>
  <c r="AC35" i="14"/>
  <c r="M35" i="15"/>
  <c r="Y35" i="10"/>
  <c r="AA38" i="8" s="1"/>
  <c r="C30" i="15"/>
  <c r="F30" i="14"/>
  <c r="G30" i="14" s="1"/>
  <c r="G30" i="10"/>
  <c r="C33" i="10"/>
  <c r="X34" i="10"/>
  <c r="R26" i="15"/>
  <c r="AD26" i="10"/>
  <c r="AG29" i="8" s="1"/>
  <c r="T26" i="15"/>
  <c r="H27" i="15"/>
  <c r="T27" i="10"/>
  <c r="I30" i="7" s="1"/>
  <c r="O30" i="7" s="1"/>
  <c r="W27" i="14"/>
  <c r="X27" i="14" s="1"/>
  <c r="T27" i="14" s="1"/>
  <c r="J30" i="15"/>
  <c r="Q30" i="14"/>
  <c r="Q30" i="15"/>
  <c r="G31" i="15"/>
  <c r="N31" i="14"/>
  <c r="C36" i="10"/>
  <c r="M29" i="15"/>
  <c r="AC29" i="14"/>
  <c r="AA29" i="10"/>
  <c r="AC32" i="8" s="1"/>
  <c r="AE32" i="8" s="1"/>
  <c r="C30" i="10"/>
  <c r="Q31" i="10"/>
  <c r="F34" i="7" s="1"/>
  <c r="AF31" i="14"/>
  <c r="AC32" i="14"/>
  <c r="W32" i="14"/>
  <c r="X32" i="14" s="1"/>
  <c r="T32" i="14" s="1"/>
  <c r="E34" i="14"/>
  <c r="B34" i="15"/>
  <c r="H30" i="14"/>
  <c r="AG30" i="10"/>
  <c r="AK33" i="8" s="1"/>
  <c r="AM30" i="14"/>
  <c r="I31" i="10"/>
  <c r="I31" i="14"/>
  <c r="K31" i="14" s="1"/>
  <c r="L31" i="14" s="1"/>
  <c r="E31" i="15"/>
  <c r="C18" i="10"/>
  <c r="C26" i="10"/>
  <c r="AE29" i="14"/>
  <c r="AF29" i="10"/>
  <c r="AJ32" i="8" s="1"/>
  <c r="T29" i="15"/>
  <c r="P30" i="10"/>
  <c r="M30" i="15"/>
  <c r="AC30" i="14"/>
  <c r="Y30" i="10"/>
  <c r="AA33" i="8" s="1"/>
  <c r="L31" i="15"/>
  <c r="AA31" i="14"/>
  <c r="AK32" i="14"/>
  <c r="S32" i="15"/>
  <c r="AE32" i="10"/>
  <c r="AI35" i="8" s="1"/>
  <c r="F34" i="10"/>
  <c r="AK34" i="14"/>
  <c r="AE34" i="10"/>
  <c r="AI37" i="8" s="1"/>
  <c r="S34" i="15"/>
  <c r="Q35" i="10"/>
  <c r="F38" i="7" s="1"/>
  <c r="G35" i="15"/>
  <c r="N35" i="14"/>
  <c r="P29" i="15"/>
  <c r="AI29" i="14"/>
  <c r="U30" i="15"/>
  <c r="F31" i="14"/>
  <c r="C31" i="15"/>
  <c r="J35" i="10"/>
  <c r="K37" i="10"/>
  <c r="P29" i="10"/>
  <c r="N30" i="15"/>
  <c r="AD30" i="14"/>
  <c r="AD31" i="10"/>
  <c r="AG34" i="8" s="1"/>
  <c r="R31" i="15"/>
  <c r="G32" i="10"/>
  <c r="C32" i="15"/>
  <c r="AE32" i="14"/>
  <c r="W32" i="10"/>
  <c r="E27" i="15"/>
  <c r="AC31" i="10"/>
  <c r="AF34" i="8" s="1"/>
  <c r="C34" i="10"/>
  <c r="F35" i="10"/>
  <c r="R35" i="14"/>
  <c r="P38" i="10"/>
  <c r="H37" i="14"/>
  <c r="L37" i="14" s="1"/>
  <c r="H37" i="10"/>
  <c r="S37" i="15"/>
  <c r="L29" i="15"/>
  <c r="AA29" i="14"/>
  <c r="I34" i="14"/>
  <c r="L35" i="15"/>
  <c r="O62" i="12"/>
  <c r="AH27" i="14"/>
  <c r="AJ27" i="14" s="1"/>
  <c r="AE29" i="10"/>
  <c r="AI32" i="8" s="1"/>
  <c r="J31" i="10"/>
  <c r="W35" i="10"/>
  <c r="AE37" i="10"/>
  <c r="AI40" i="8" s="1"/>
  <c r="AL34" i="14"/>
  <c r="AF34" i="10"/>
  <c r="AJ37" i="8" s="1"/>
  <c r="L38" i="14"/>
  <c r="AC38" i="10"/>
  <c r="AF41" i="8" s="1"/>
  <c r="Q38" i="15"/>
  <c r="C35" i="15"/>
  <c r="E35" i="15"/>
  <c r="AD35" i="10"/>
  <c r="AG38" i="8" s="1"/>
  <c r="Q32" i="10"/>
  <c r="F35" i="7" s="1"/>
  <c r="J35" i="15"/>
  <c r="Q35" i="14"/>
  <c r="AK37" i="14"/>
  <c r="D38" i="15"/>
  <c r="G39" i="10"/>
  <c r="C39" i="15"/>
  <c r="F39" i="14"/>
  <c r="I40" i="14"/>
  <c r="E40" i="15"/>
  <c r="I40" i="10"/>
  <c r="S43" i="6" s="1"/>
  <c r="C22" i="10"/>
  <c r="I27" i="14"/>
  <c r="K27" i="14" s="1"/>
  <c r="L27" i="14" s="1"/>
  <c r="O29" i="14"/>
  <c r="K32" i="10"/>
  <c r="AC32" i="10"/>
  <c r="AF35" i="8" s="1"/>
  <c r="G35" i="10"/>
  <c r="AH38" i="14"/>
  <c r="C32" i="10"/>
  <c r="R35" i="10"/>
  <c r="G38" i="7" s="1"/>
  <c r="N35" i="15"/>
  <c r="D37" i="15"/>
  <c r="N37" i="14"/>
  <c r="G37" i="15"/>
  <c r="M37" i="15"/>
  <c r="AC37" i="14"/>
  <c r="P38" i="14"/>
  <c r="N35" i="10"/>
  <c r="F37" i="15"/>
  <c r="B38" i="15"/>
  <c r="E38" i="14"/>
  <c r="U34" i="10"/>
  <c r="J37" i="7" s="1"/>
  <c r="P37" i="7" s="1"/>
  <c r="M39" i="15"/>
  <c r="Y39" i="10"/>
  <c r="AA42" i="8" s="1"/>
  <c r="AC35" i="10"/>
  <c r="AF38" i="8" s="1"/>
  <c r="Q35" i="15"/>
  <c r="F40" i="10"/>
  <c r="J32" i="14"/>
  <c r="F32" i="15"/>
  <c r="Q34" i="15"/>
  <c r="AH34" i="14"/>
  <c r="U35" i="10"/>
  <c r="J38" i="7" s="1"/>
  <c r="AC39" i="14"/>
  <c r="E40" i="14"/>
  <c r="G40" i="14" s="1"/>
  <c r="J40" i="14"/>
  <c r="L40" i="10"/>
  <c r="K34" i="10"/>
  <c r="N34" i="14"/>
  <c r="Q34" i="10"/>
  <c r="F37" i="7" s="1"/>
  <c r="AC34" i="10"/>
  <c r="AF37" i="8" s="1"/>
  <c r="AA35" i="14"/>
  <c r="O37" i="14"/>
  <c r="U37" i="10"/>
  <c r="J40" i="7" s="1"/>
  <c r="P40" i="7" s="1"/>
  <c r="K37" i="15"/>
  <c r="C39" i="10"/>
  <c r="AM31" i="14"/>
  <c r="AF32" i="14"/>
  <c r="AB32" i="10"/>
  <c r="AD35" i="8" s="1"/>
  <c r="E34" i="15"/>
  <c r="I34" i="10"/>
  <c r="S37" i="6" s="1"/>
  <c r="R34" i="14"/>
  <c r="B35" i="15"/>
  <c r="E35" i="14"/>
  <c r="R37" i="10"/>
  <c r="G40" i="7" s="1"/>
  <c r="AG31" i="10"/>
  <c r="AK34" i="8" s="1"/>
  <c r="J32" i="10"/>
  <c r="AH35" i="14"/>
  <c r="AJ35" i="14" s="1"/>
  <c r="C37" i="10"/>
  <c r="U38" i="10"/>
  <c r="J41" i="7" s="1"/>
  <c r="P41" i="7" s="1"/>
  <c r="K38" i="15"/>
  <c r="R38" i="14"/>
  <c r="AE41" i="14"/>
  <c r="O41" i="15"/>
  <c r="AA41" i="10"/>
  <c r="AC44" i="8" s="1"/>
  <c r="W43" i="14"/>
  <c r="X43" i="14" s="1"/>
  <c r="T43" i="14" s="1"/>
  <c r="J80" i="12"/>
  <c r="Q46" i="8" s="1"/>
  <c r="R46" i="8" s="1"/>
  <c r="AE38" i="10"/>
  <c r="AI41" i="8" s="1"/>
  <c r="AL41" i="8" s="1"/>
  <c r="H40" i="15"/>
  <c r="P41" i="15"/>
  <c r="AF41" i="14"/>
  <c r="N42" i="10"/>
  <c r="O45" i="15"/>
  <c r="AE45" i="14"/>
  <c r="AA45" i="10"/>
  <c r="AC48" i="8" s="1"/>
  <c r="R41" i="10"/>
  <c r="G44" i="7" s="1"/>
  <c r="G44" i="15"/>
  <c r="Q44" i="10"/>
  <c r="F47" i="7" s="1"/>
  <c r="O42" i="10"/>
  <c r="M40" i="15"/>
  <c r="Q40" i="15"/>
  <c r="AH40" i="14"/>
  <c r="P43" i="10"/>
  <c r="N44" i="14"/>
  <c r="O41" i="14"/>
  <c r="O83" i="12"/>
  <c r="R44" i="10"/>
  <c r="G47" i="7" s="1"/>
  <c r="H44" i="15"/>
  <c r="O44" i="14"/>
  <c r="N38" i="14"/>
  <c r="O41" i="10"/>
  <c r="E42" i="15"/>
  <c r="I42" i="14"/>
  <c r="H41" i="15"/>
  <c r="E41" i="14"/>
  <c r="F41" i="10"/>
  <c r="N38" i="10"/>
  <c r="G40" i="10"/>
  <c r="K41" i="14"/>
  <c r="L41" i="14" s="1"/>
  <c r="C35" i="10"/>
  <c r="AI40" i="14"/>
  <c r="AD40" i="10"/>
  <c r="AG43" i="8" s="1"/>
  <c r="AH43" i="8" s="1"/>
  <c r="W41" i="14"/>
  <c r="X41" i="14" s="1"/>
  <c r="T41" i="14" s="1"/>
  <c r="J38" i="14"/>
  <c r="K38" i="14" s="1"/>
  <c r="F38" i="15"/>
  <c r="AI38" i="14"/>
  <c r="L42" i="15"/>
  <c r="AA42" i="14"/>
  <c r="AJ43" i="14"/>
  <c r="J83" i="12"/>
  <c r="Q47" i="8" s="1"/>
  <c r="W44" i="14"/>
  <c r="X44" i="14" s="1"/>
  <c r="T44" i="14" s="1"/>
  <c r="Q45" i="10"/>
  <c r="F48" i="7" s="1"/>
  <c r="G45" i="15"/>
  <c r="N45" i="14"/>
  <c r="AE31" i="10"/>
  <c r="AI34" i="8" s="1"/>
  <c r="AD38" i="10"/>
  <c r="AG41" i="8" s="1"/>
  <c r="B41" i="15"/>
  <c r="S41" i="15"/>
  <c r="AI43" i="14"/>
  <c r="AD43" i="10"/>
  <c r="AG46" i="8" s="1"/>
  <c r="AH46" i="8" s="1"/>
  <c r="R43" i="15"/>
  <c r="O40" i="10"/>
  <c r="AE40" i="14"/>
  <c r="AA40" i="10"/>
  <c r="AC43" i="8" s="1"/>
  <c r="S43" i="15"/>
  <c r="AK43" i="14"/>
  <c r="AE43" i="10"/>
  <c r="AI46" i="8" s="1"/>
  <c r="AL46" i="8" s="1"/>
  <c r="J40" i="10"/>
  <c r="J41" i="10"/>
  <c r="N41" i="15"/>
  <c r="AD41" i="14"/>
  <c r="Z41" i="10"/>
  <c r="AB44" i="8" s="1"/>
  <c r="AE44" i="8" s="1"/>
  <c r="AK40" i="14"/>
  <c r="AN40" i="14" s="1"/>
  <c r="C27" i="10"/>
  <c r="AH29" i="14"/>
  <c r="AJ29" i="14" s="1"/>
  <c r="U29" i="15"/>
  <c r="C31" i="10"/>
  <c r="R38" i="15"/>
  <c r="U38" i="15"/>
  <c r="AM38" i="14"/>
  <c r="AN38" i="14" s="1"/>
  <c r="L40" i="15"/>
  <c r="O40" i="15"/>
  <c r="AE40" i="10"/>
  <c r="AI43" i="8" s="1"/>
  <c r="F42" i="10"/>
  <c r="B42" i="15"/>
  <c r="M44" i="10"/>
  <c r="AD44" i="14"/>
  <c r="Z44" i="10"/>
  <c r="AB47" i="8" s="1"/>
  <c r="X45" i="10"/>
  <c r="M40" i="10"/>
  <c r="AD40" i="14"/>
  <c r="N40" i="15"/>
  <c r="AB40" i="10"/>
  <c r="AD43" i="8" s="1"/>
  <c r="P40" i="15"/>
  <c r="AF40" i="14"/>
  <c r="K43" i="15"/>
  <c r="R43" i="14"/>
  <c r="AG43" i="10"/>
  <c r="AK46" i="8" s="1"/>
  <c r="AM43" i="14"/>
  <c r="M47" i="10"/>
  <c r="H42" i="10"/>
  <c r="M42" i="10"/>
  <c r="F44" i="10"/>
  <c r="O46" i="10"/>
  <c r="J96" i="12"/>
  <c r="Q55" i="8" s="1"/>
  <c r="W52" i="14"/>
  <c r="X52" i="14" s="1"/>
  <c r="T52" i="14" s="1"/>
  <c r="Z40" i="10"/>
  <c r="AB43" i="8" s="1"/>
  <c r="F41" i="14"/>
  <c r="I41" i="10"/>
  <c r="S44" i="6" s="1"/>
  <c r="K41" i="10"/>
  <c r="X41" i="10"/>
  <c r="U41" i="15"/>
  <c r="AB43" i="10"/>
  <c r="AD46" i="8" s="1"/>
  <c r="C47" i="10"/>
  <c r="AH42" i="14"/>
  <c r="F49" i="15"/>
  <c r="J49" i="14"/>
  <c r="K49" i="14" s="1"/>
  <c r="L49" i="10"/>
  <c r="C29" i="10"/>
  <c r="R38" i="10"/>
  <c r="G41" i="7" s="1"/>
  <c r="J38" i="15"/>
  <c r="AL40" i="14"/>
  <c r="G41" i="10"/>
  <c r="AC42" i="10"/>
  <c r="AF45" i="8" s="1"/>
  <c r="O46" i="14"/>
  <c r="H46" i="15"/>
  <c r="W46" i="10"/>
  <c r="AE46" i="14"/>
  <c r="AA46" i="10"/>
  <c r="AC49" i="8" s="1"/>
  <c r="O46" i="15"/>
  <c r="Q50" i="15"/>
  <c r="AH50" i="14"/>
  <c r="AC50" i="10"/>
  <c r="AF53" i="8" s="1"/>
  <c r="AA38" i="10"/>
  <c r="AC41" i="8" s="1"/>
  <c r="AE38" i="14"/>
  <c r="AM41" i="14"/>
  <c r="AN41" i="14" s="1"/>
  <c r="M54" i="15"/>
  <c r="AC54" i="14"/>
  <c r="Y54" i="10"/>
  <c r="AA57" i="8" s="1"/>
  <c r="D42" i="15"/>
  <c r="O48" i="10"/>
  <c r="X46" i="10"/>
  <c r="P46" i="15"/>
  <c r="AF46" i="14"/>
  <c r="J47" i="10"/>
  <c r="AI50" i="14"/>
  <c r="R50" i="15"/>
  <c r="G43" i="15"/>
  <c r="Q44" i="15"/>
  <c r="AC44" i="10"/>
  <c r="AF47" i="8" s="1"/>
  <c r="O45" i="10"/>
  <c r="AB46" i="10"/>
  <c r="AD49" i="8" s="1"/>
  <c r="AD50" i="10"/>
  <c r="AG53" i="8" s="1"/>
  <c r="E43" i="15"/>
  <c r="Q43" i="15"/>
  <c r="C45" i="10"/>
  <c r="P41" i="14"/>
  <c r="L41" i="15"/>
  <c r="M42" i="15"/>
  <c r="Q43" i="10"/>
  <c r="F46" i="7" s="1"/>
  <c r="C44" i="10"/>
  <c r="L45" i="15"/>
  <c r="L46" i="14"/>
  <c r="K46" i="10"/>
  <c r="I46" i="15"/>
  <c r="W47" i="10"/>
  <c r="AF47" i="14"/>
  <c r="AB47" i="10"/>
  <c r="AD50" i="8" s="1"/>
  <c r="K48" i="10"/>
  <c r="T43" i="15"/>
  <c r="S46" i="10"/>
  <c r="H49" i="7" s="1"/>
  <c r="P48" i="10"/>
  <c r="H50" i="14"/>
  <c r="H50" i="10"/>
  <c r="D50" i="15"/>
  <c r="L56" i="10"/>
  <c r="J56" i="14"/>
  <c r="F56" i="15"/>
  <c r="H41" i="10"/>
  <c r="N41" i="14"/>
  <c r="C42" i="10"/>
  <c r="Y42" i="10"/>
  <c r="AA45" i="8" s="1"/>
  <c r="Q42" i="15"/>
  <c r="X43" i="10"/>
  <c r="F46" i="10"/>
  <c r="AC46" i="14"/>
  <c r="AL46" i="14"/>
  <c r="AF46" i="10"/>
  <c r="AJ49" i="8" s="1"/>
  <c r="N43" i="14"/>
  <c r="E46" i="14"/>
  <c r="G46" i="14" s="1"/>
  <c r="P47" i="15"/>
  <c r="C53" i="10"/>
  <c r="AI41" i="14"/>
  <c r="AD41" i="10"/>
  <c r="AG44" i="8" s="1"/>
  <c r="R41" i="15"/>
  <c r="H43" i="10"/>
  <c r="D43" i="15"/>
  <c r="H43" i="14"/>
  <c r="M43" i="10"/>
  <c r="T46" i="15"/>
  <c r="G41" i="15"/>
  <c r="AC42" i="14"/>
  <c r="L43" i="15"/>
  <c r="AA43" i="14"/>
  <c r="AM46" i="14"/>
  <c r="AG46" i="10"/>
  <c r="AK49" i="8" s="1"/>
  <c r="E49" i="14"/>
  <c r="D47" i="15"/>
  <c r="H47" i="14"/>
  <c r="H47" i="10"/>
  <c r="AB48" i="10"/>
  <c r="AD51" i="8" s="1"/>
  <c r="AF48" i="14"/>
  <c r="P48" i="15"/>
  <c r="I49" i="15"/>
  <c r="AF40" i="10"/>
  <c r="AJ43" i="8" s="1"/>
  <c r="M43" i="15"/>
  <c r="Y43" i="10"/>
  <c r="AA46" i="8" s="1"/>
  <c r="R46" i="15"/>
  <c r="AI46" i="14"/>
  <c r="AJ46" i="14" s="1"/>
  <c r="B49" i="15"/>
  <c r="Q46" i="10"/>
  <c r="F49" i="7" s="1"/>
  <c r="G46" i="15"/>
  <c r="N46" i="14"/>
  <c r="AE48" i="14"/>
  <c r="M49" i="10"/>
  <c r="U52" i="10"/>
  <c r="J55" i="7" s="1"/>
  <c r="K52" i="15"/>
  <c r="R52" i="14"/>
  <c r="G54" i="10"/>
  <c r="C54" i="15"/>
  <c r="L57" i="10"/>
  <c r="F57" i="15"/>
  <c r="J57" i="14"/>
  <c r="K57" i="14" s="1"/>
  <c r="K48" i="15"/>
  <c r="L49" i="15"/>
  <c r="R49" i="15"/>
  <c r="AI49" i="14"/>
  <c r="AF51" i="14"/>
  <c r="U48" i="10"/>
  <c r="J51" i="7" s="1"/>
  <c r="P51" i="7" s="1"/>
  <c r="AG48" i="10"/>
  <c r="AK51" i="8" s="1"/>
  <c r="O49" i="14"/>
  <c r="AD49" i="10"/>
  <c r="AG52" i="8" s="1"/>
  <c r="AF51" i="10"/>
  <c r="AJ54" i="8" s="1"/>
  <c r="T51" i="15"/>
  <c r="K54" i="10"/>
  <c r="R54" i="10"/>
  <c r="G57" i="7" s="1"/>
  <c r="C57" i="15"/>
  <c r="F57" i="14"/>
  <c r="G57" i="14" s="1"/>
  <c r="G57" i="10"/>
  <c r="H51" i="14"/>
  <c r="J102" i="12"/>
  <c r="Q57" i="8" s="1"/>
  <c r="R57" i="8" s="1"/>
  <c r="AM54" i="14"/>
  <c r="AG54" i="10"/>
  <c r="AK57" i="8" s="1"/>
  <c r="K55" i="10"/>
  <c r="C38" i="10"/>
  <c r="L41" i="10"/>
  <c r="R46" i="14"/>
  <c r="U46" i="10"/>
  <c r="J49" i="7" s="1"/>
  <c r="J46" i="10"/>
  <c r="Z46" i="10"/>
  <c r="AB49" i="8" s="1"/>
  <c r="Q46" i="15"/>
  <c r="R48" i="14"/>
  <c r="K49" i="10"/>
  <c r="R49" i="10"/>
  <c r="G52" i="7" s="1"/>
  <c r="H51" i="10"/>
  <c r="K51" i="10"/>
  <c r="O54" i="14"/>
  <c r="S55" i="10"/>
  <c r="H58" i="7" s="1"/>
  <c r="S52" i="15"/>
  <c r="AK52" i="14"/>
  <c r="AE52" i="10"/>
  <c r="AI55" i="8" s="1"/>
  <c r="J46" i="14"/>
  <c r="K46" i="14" s="1"/>
  <c r="AM48" i="14"/>
  <c r="AA49" i="14"/>
  <c r="AF49" i="14"/>
  <c r="P49" i="15"/>
  <c r="C54" i="10"/>
  <c r="N49" i="10"/>
  <c r="AK49" i="14"/>
  <c r="J52" i="10"/>
  <c r="F54" i="15"/>
  <c r="J54" i="14"/>
  <c r="H54" i="15"/>
  <c r="AA54" i="14"/>
  <c r="L54" i="15"/>
  <c r="P55" i="14"/>
  <c r="N41" i="10"/>
  <c r="C43" i="10"/>
  <c r="J43" i="10"/>
  <c r="O90" i="12"/>
  <c r="J48" i="10"/>
  <c r="AD48" i="14"/>
  <c r="N48" i="15"/>
  <c r="Z48" i="10"/>
  <c r="AB51" i="8" s="1"/>
  <c r="AE49" i="10"/>
  <c r="AI52" i="8" s="1"/>
  <c r="F51" i="15"/>
  <c r="J51" i="14"/>
  <c r="K51" i="14" s="1"/>
  <c r="L51" i="10"/>
  <c r="O51" i="10"/>
  <c r="J51" i="15"/>
  <c r="P52" i="15"/>
  <c r="AB52" i="10"/>
  <c r="AD55" i="8" s="1"/>
  <c r="AF52" i="14"/>
  <c r="L54" i="10"/>
  <c r="P54" i="10"/>
  <c r="L55" i="15"/>
  <c r="C56" i="10"/>
  <c r="AB58" i="10"/>
  <c r="AD61" i="8" s="1"/>
  <c r="P58" i="15"/>
  <c r="AF58" i="14"/>
  <c r="D48" i="15"/>
  <c r="D51" i="15"/>
  <c r="M52" i="15"/>
  <c r="Z54" i="10"/>
  <c r="AB57" i="8" s="1"/>
  <c r="AI54" i="14"/>
  <c r="AD54" i="10"/>
  <c r="AG57" i="8" s="1"/>
  <c r="I55" i="15"/>
  <c r="P38" i="15"/>
  <c r="C40" i="10"/>
  <c r="Q40" i="10"/>
  <c r="F43" i="7" s="1"/>
  <c r="G46" i="10"/>
  <c r="H48" i="10"/>
  <c r="U48" i="15"/>
  <c r="E51" i="15"/>
  <c r="O51" i="14"/>
  <c r="R51" i="10"/>
  <c r="G54" i="7" s="1"/>
  <c r="U51" i="10"/>
  <c r="J54" i="7" s="1"/>
  <c r="AI51" i="14"/>
  <c r="R51" i="15"/>
  <c r="Y52" i="10"/>
  <c r="AA55" i="8" s="1"/>
  <c r="C50" i="10"/>
  <c r="R51" i="14"/>
  <c r="AE51" i="14"/>
  <c r="AD54" i="14"/>
  <c r="W46" i="14"/>
  <c r="X46" i="14" s="1"/>
  <c r="T46" i="14" s="1"/>
  <c r="M48" i="10"/>
  <c r="J48" i="15"/>
  <c r="N49" i="15"/>
  <c r="AA51" i="10"/>
  <c r="AC54" i="8" s="1"/>
  <c r="O105" i="12"/>
  <c r="H48" i="14"/>
  <c r="AA48" i="10"/>
  <c r="AC51" i="8" s="1"/>
  <c r="AF48" i="10"/>
  <c r="AJ51" i="8" s="1"/>
  <c r="T48" i="15"/>
  <c r="AL48" i="14"/>
  <c r="O49" i="10"/>
  <c r="G49" i="15"/>
  <c r="Q49" i="10"/>
  <c r="F52" i="7" s="1"/>
  <c r="N49" i="14"/>
  <c r="S49" i="15"/>
  <c r="J95" i="12"/>
  <c r="Q54" i="8" s="1"/>
  <c r="X51" i="10"/>
  <c r="S51" i="15"/>
  <c r="AE54" i="14"/>
  <c r="O54" i="15"/>
  <c r="AA54" i="10"/>
  <c r="AC57" i="8" s="1"/>
  <c r="E38" i="15"/>
  <c r="AC46" i="10"/>
  <c r="AF49" i="8" s="1"/>
  <c r="AH49" i="8" s="1"/>
  <c r="AD49" i="14"/>
  <c r="T49" i="15"/>
  <c r="AL49" i="14"/>
  <c r="B51" i="15"/>
  <c r="AE51" i="10"/>
  <c r="AI54" i="8" s="1"/>
  <c r="C52" i="10"/>
  <c r="F51" i="14"/>
  <c r="G51" i="14" s="1"/>
  <c r="O51" i="15"/>
  <c r="J54" i="10"/>
  <c r="E55" i="14"/>
  <c r="F55" i="10"/>
  <c r="AB51" i="10"/>
  <c r="AD54" i="8" s="1"/>
  <c r="W52" i="10"/>
  <c r="R56" i="10"/>
  <c r="G59" i="7" s="1"/>
  <c r="O56" i="14"/>
  <c r="H56" i="15"/>
  <c r="Q49" i="14"/>
  <c r="T49" i="10"/>
  <c r="I52" i="7" s="1"/>
  <c r="O52" i="7" s="1"/>
  <c r="C48" i="10"/>
  <c r="B48" i="15"/>
  <c r="O96" i="12"/>
  <c r="AE55" i="14"/>
  <c r="U55" i="10"/>
  <c r="J58" i="7" s="1"/>
  <c r="AA55" i="10"/>
  <c r="AC58" i="8" s="1"/>
  <c r="AL55" i="14"/>
  <c r="M57" i="15"/>
  <c r="AC57" i="14"/>
  <c r="R55" i="15"/>
  <c r="R57" i="10"/>
  <c r="G60" i="7" s="1"/>
  <c r="H57" i="15"/>
  <c r="Q57" i="14"/>
  <c r="C41" i="10"/>
  <c r="Y57" i="10"/>
  <c r="AA60" i="8" s="1"/>
  <c r="R55" i="14"/>
  <c r="H57" i="10"/>
  <c r="I60" i="10"/>
  <c r="S63" i="6" s="1"/>
  <c r="I60" i="14"/>
  <c r="E60" i="15"/>
  <c r="I61" i="15"/>
  <c r="Q55" i="10"/>
  <c r="F58" i="7" s="1"/>
  <c r="AI55" i="14"/>
  <c r="L57" i="14"/>
  <c r="O57" i="14"/>
  <c r="AM57" i="14"/>
  <c r="AG57" i="10"/>
  <c r="AK60" i="8" s="1"/>
  <c r="H55" i="14"/>
  <c r="H55" i="10"/>
  <c r="O55" i="15"/>
  <c r="N57" i="15"/>
  <c r="J61" i="10"/>
  <c r="W55" i="10"/>
  <c r="AM55" i="14"/>
  <c r="Z57" i="10"/>
  <c r="AB60" i="8" s="1"/>
  <c r="J60" i="15"/>
  <c r="Q60" i="14"/>
  <c r="T60" i="10"/>
  <c r="I63" i="7" s="1"/>
  <c r="O63" i="7" s="1"/>
  <c r="W58" i="10"/>
  <c r="AD57" i="10"/>
  <c r="AG60" i="8" s="1"/>
  <c r="R57" i="15"/>
  <c r="AI57" i="14"/>
  <c r="AL58" i="14"/>
  <c r="AF58" i="10"/>
  <c r="AJ61" i="8" s="1"/>
  <c r="T58" i="15"/>
  <c r="K59" i="14"/>
  <c r="N55" i="14"/>
  <c r="M55" i="14" s="1"/>
  <c r="U55" i="15"/>
  <c r="U57" i="15"/>
  <c r="R59" i="14"/>
  <c r="AK57" i="14"/>
  <c r="AE57" i="10"/>
  <c r="AI60" i="8" s="1"/>
  <c r="S57" i="15"/>
  <c r="F59" i="10"/>
  <c r="B59" i="15"/>
  <c r="E59" i="14"/>
  <c r="M59" i="10"/>
  <c r="F61" i="14"/>
  <c r="C61" i="15"/>
  <c r="G61" i="10"/>
  <c r="C58" i="10"/>
  <c r="C51" i="10"/>
  <c r="E55" i="15"/>
  <c r="V55" i="15" s="1"/>
  <c r="G55" i="11" s="1"/>
  <c r="D55" i="11" s="1"/>
  <c r="I55" i="14"/>
  <c r="W60" i="10"/>
  <c r="G59" i="10"/>
  <c r="C59" i="15"/>
  <c r="O60" i="14"/>
  <c r="H60" i="15"/>
  <c r="R60" i="10"/>
  <c r="G63" i="7" s="1"/>
  <c r="J59" i="10"/>
  <c r="J57" i="15"/>
  <c r="F55" i="15"/>
  <c r="J55" i="14"/>
  <c r="L55" i="10"/>
  <c r="AF57" i="14"/>
  <c r="P57" i="15"/>
  <c r="AB57" i="10"/>
  <c r="AD60" i="8" s="1"/>
  <c r="F59" i="14"/>
  <c r="O119" i="12"/>
  <c r="AB63" i="10"/>
  <c r="AD66" i="8" s="1"/>
  <c r="P63" i="15"/>
  <c r="AF63" i="14"/>
  <c r="L60" i="15"/>
  <c r="AA60" i="14"/>
  <c r="H62" i="10"/>
  <c r="D62" i="15"/>
  <c r="C63" i="15"/>
  <c r="F63" i="14"/>
  <c r="G63" i="10"/>
  <c r="C49" i="10"/>
  <c r="E57" i="15"/>
  <c r="D63" i="15"/>
  <c r="H63" i="10"/>
  <c r="H63" i="14"/>
  <c r="W59" i="10"/>
  <c r="S63" i="15"/>
  <c r="AE63" i="10"/>
  <c r="AI66" i="8" s="1"/>
  <c r="AK63" i="14"/>
  <c r="S65" i="10"/>
  <c r="H68" i="7" s="1"/>
  <c r="J61" i="15"/>
  <c r="I63" i="15"/>
  <c r="N59" i="15"/>
  <c r="Z59" i="10"/>
  <c r="AB62" i="8" s="1"/>
  <c r="AE62" i="8" s="1"/>
  <c r="F60" i="14"/>
  <c r="G60" i="10"/>
  <c r="W61" i="10"/>
  <c r="P62" i="14"/>
  <c r="J105" i="12"/>
  <c r="G59" i="15"/>
  <c r="Q59" i="10"/>
  <c r="F62" i="7" s="1"/>
  <c r="G60" i="15"/>
  <c r="N60" i="14"/>
  <c r="S64" i="10"/>
  <c r="H67" i="7" s="1"/>
  <c r="K59" i="10"/>
  <c r="Q57" i="10"/>
  <c r="F60" i="7" s="1"/>
  <c r="X57" i="10"/>
  <c r="J59" i="15"/>
  <c r="T59" i="10"/>
  <c r="I62" i="7" s="1"/>
  <c r="AD59" i="14"/>
  <c r="AG59" i="14" s="1"/>
  <c r="E62" i="14"/>
  <c r="F62" i="10"/>
  <c r="X59" i="10"/>
  <c r="P62" i="10"/>
  <c r="C46" i="10"/>
  <c r="B57" i="15"/>
  <c r="T57" i="15"/>
  <c r="C60" i="15"/>
  <c r="AN59" i="14"/>
  <c r="H60" i="10"/>
  <c r="H60" i="14"/>
  <c r="R62" i="14"/>
  <c r="M62" i="14" s="1"/>
  <c r="K62" i="15"/>
  <c r="U62" i="10"/>
  <c r="J65" i="7" s="1"/>
  <c r="P65" i="7" s="1"/>
  <c r="C60" i="10"/>
  <c r="L62" i="10"/>
  <c r="F62" i="15"/>
  <c r="J62" i="14"/>
  <c r="N63" i="10"/>
  <c r="J60" i="14"/>
  <c r="F60" i="15"/>
  <c r="W60" i="14"/>
  <c r="X60" i="14" s="1"/>
  <c r="T60" i="14" s="1"/>
  <c r="J115" i="12"/>
  <c r="AA59" i="14"/>
  <c r="AJ59" i="14"/>
  <c r="W62" i="10"/>
  <c r="U63" i="10"/>
  <c r="J66" i="7" s="1"/>
  <c r="R63" i="14"/>
  <c r="K63" i="15"/>
  <c r="M60" i="15"/>
  <c r="D60" i="15"/>
  <c r="AL60" i="14"/>
  <c r="T60" i="15"/>
  <c r="AF60" i="10"/>
  <c r="AJ63" i="8" s="1"/>
  <c r="H62" i="14"/>
  <c r="AE59" i="10"/>
  <c r="AI62" i="8" s="1"/>
  <c r="U61" i="10"/>
  <c r="J64" i="7" s="1"/>
  <c r="P64" i="7" s="1"/>
  <c r="C64" i="15"/>
  <c r="P64" i="10"/>
  <c r="I65" i="10"/>
  <c r="S68" i="6" s="1"/>
  <c r="E65" i="15"/>
  <c r="L65" i="15"/>
  <c r="AA65" i="14"/>
  <c r="P66" i="15"/>
  <c r="AF66" i="14"/>
  <c r="AB66" i="10"/>
  <c r="AD69" i="8" s="1"/>
  <c r="Y61" i="10"/>
  <c r="AA64" i="8" s="1"/>
  <c r="M62" i="15"/>
  <c r="J124" i="12"/>
  <c r="Q67" i="8" s="1"/>
  <c r="W64" i="14"/>
  <c r="X64" i="14" s="1"/>
  <c r="T64" i="14" s="1"/>
  <c r="F64" i="14"/>
  <c r="G64" i="14" s="1"/>
  <c r="T64" i="15"/>
  <c r="AG65" i="10"/>
  <c r="AK68" i="8" s="1"/>
  <c r="U65" i="15"/>
  <c r="AM65" i="14"/>
  <c r="R66" i="15"/>
  <c r="AD66" i="10"/>
  <c r="AG69" i="8" s="1"/>
  <c r="AI66" i="14"/>
  <c r="T62" i="15"/>
  <c r="I65" i="14"/>
  <c r="AF62" i="10"/>
  <c r="AJ65" i="8" s="1"/>
  <c r="K66" i="15"/>
  <c r="U66" i="10"/>
  <c r="J69" i="7" s="1"/>
  <c r="AE66" i="10"/>
  <c r="AI69" i="8" s="1"/>
  <c r="AK66" i="14"/>
  <c r="S66" i="15"/>
  <c r="J65" i="10"/>
  <c r="R66" i="14"/>
  <c r="M61" i="10"/>
  <c r="AC61" i="14"/>
  <c r="U61" i="15"/>
  <c r="AG61" i="10"/>
  <c r="AK64" i="8" s="1"/>
  <c r="F63" i="15"/>
  <c r="J63" i="14"/>
  <c r="L63" i="10"/>
  <c r="O124" i="12"/>
  <c r="K67" i="6" s="1"/>
  <c r="L67" i="6" s="1"/>
  <c r="M67" i="6" s="1"/>
  <c r="AL62" i="14"/>
  <c r="Q64" i="14"/>
  <c r="T64" i="10"/>
  <c r="I67" i="7" s="1"/>
  <c r="O67" i="7" s="1"/>
  <c r="H59" i="14"/>
  <c r="L59" i="14" s="1"/>
  <c r="D59" i="15"/>
  <c r="L59" i="10"/>
  <c r="Q59" i="15"/>
  <c r="W61" i="14"/>
  <c r="X61" i="14" s="1"/>
  <c r="T61" i="14" s="1"/>
  <c r="C57" i="10"/>
  <c r="H59" i="10"/>
  <c r="AF59" i="10"/>
  <c r="AJ62" i="8" s="1"/>
  <c r="M61" i="15"/>
  <c r="AM61" i="14"/>
  <c r="W63" i="10"/>
  <c r="Q64" i="10"/>
  <c r="F67" i="7" s="1"/>
  <c r="N64" i="14"/>
  <c r="G64" i="15"/>
  <c r="J127" i="12"/>
  <c r="Q69" i="8" s="1"/>
  <c r="R69" i="8" s="1"/>
  <c r="W66" i="14"/>
  <c r="X66" i="14" s="1"/>
  <c r="T66" i="14" s="1"/>
  <c r="R62" i="15"/>
  <c r="AD62" i="10"/>
  <c r="AG65" i="8" s="1"/>
  <c r="F64" i="10"/>
  <c r="B64" i="15"/>
  <c r="J64" i="15"/>
  <c r="O62" i="10"/>
  <c r="G62" i="15"/>
  <c r="R64" i="14"/>
  <c r="K64" i="15"/>
  <c r="G65" i="10"/>
  <c r="C65" i="15"/>
  <c r="J67" i="10"/>
  <c r="F62" i="14"/>
  <c r="G62" i="14" s="1"/>
  <c r="G62" i="10"/>
  <c r="J62" i="15"/>
  <c r="O63" i="15"/>
  <c r="AA63" i="10"/>
  <c r="AC66" i="8" s="1"/>
  <c r="R63" i="15"/>
  <c r="AD63" i="10"/>
  <c r="AG66" i="8" s="1"/>
  <c r="U63" i="15"/>
  <c r="AM63" i="14"/>
  <c r="AG63" i="10"/>
  <c r="AK66" i="8" s="1"/>
  <c r="J65" i="14"/>
  <c r="F65" i="15"/>
  <c r="L65" i="10"/>
  <c r="AA61" i="14"/>
  <c r="C55" i="10"/>
  <c r="F59" i="15"/>
  <c r="P59" i="15"/>
  <c r="T59" i="15"/>
  <c r="J62" i="10"/>
  <c r="Y62" i="10"/>
  <c r="AA65" i="8" s="1"/>
  <c r="D65" i="15"/>
  <c r="H65" i="10"/>
  <c r="J126" i="12"/>
  <c r="Q68" i="8" s="1"/>
  <c r="R68" i="8" s="1"/>
  <c r="W65" i="14"/>
  <c r="X65" i="14" s="1"/>
  <c r="T65" i="14" s="1"/>
  <c r="O61" i="14"/>
  <c r="T61" i="15"/>
  <c r="AL61" i="14"/>
  <c r="Q62" i="14"/>
  <c r="C63" i="10"/>
  <c r="AE63" i="14"/>
  <c r="AI63" i="14"/>
  <c r="AE64" i="10"/>
  <c r="AI67" i="8" s="1"/>
  <c r="S64" i="15"/>
  <c r="P65" i="10"/>
  <c r="C61" i="10"/>
  <c r="E61" i="15"/>
  <c r="AA61" i="10"/>
  <c r="AC64" i="8" s="1"/>
  <c r="O126" i="12"/>
  <c r="AD67" i="10"/>
  <c r="AG70" i="8" s="1"/>
  <c r="R67" i="15"/>
  <c r="AK68" i="14"/>
  <c r="D69" i="15"/>
  <c r="H69" i="14"/>
  <c r="H69" i="10"/>
  <c r="Q68" i="14"/>
  <c r="T68" i="10"/>
  <c r="I71" i="7" s="1"/>
  <c r="J68" i="15"/>
  <c r="K68" i="10"/>
  <c r="J68" i="14"/>
  <c r="F68" i="15"/>
  <c r="L68" i="10"/>
  <c r="T68" i="15"/>
  <c r="AL68" i="14"/>
  <c r="AF68" i="10"/>
  <c r="AJ71" i="8" s="1"/>
  <c r="K65" i="15"/>
  <c r="I67" i="15"/>
  <c r="L66" i="15"/>
  <c r="F64" i="15"/>
  <c r="AK65" i="14"/>
  <c r="AN65" i="14" s="1"/>
  <c r="S65" i="15"/>
  <c r="AE65" i="10"/>
  <c r="AI68" i="8" s="1"/>
  <c r="C66" i="10"/>
  <c r="N66" i="10"/>
  <c r="AL67" i="14"/>
  <c r="T67" i="15"/>
  <c r="AF67" i="10"/>
  <c r="AJ70" i="8" s="1"/>
  <c r="E68" i="14"/>
  <c r="B68" i="15"/>
  <c r="K69" i="10"/>
  <c r="AG64" i="10"/>
  <c r="AK67" i="8" s="1"/>
  <c r="U64" i="15"/>
  <c r="K67" i="10"/>
  <c r="AD65" i="14"/>
  <c r="AA66" i="14"/>
  <c r="O67" i="15"/>
  <c r="AE67" i="14"/>
  <c r="AA67" i="10"/>
  <c r="AC70" i="8" s="1"/>
  <c r="C68" i="15"/>
  <c r="F68" i="14"/>
  <c r="G68" i="10"/>
  <c r="N68" i="10"/>
  <c r="M69" i="10"/>
  <c r="Q69" i="15"/>
  <c r="AH69" i="14"/>
  <c r="AF67" i="14"/>
  <c r="P67" i="15"/>
  <c r="Q70" i="10"/>
  <c r="F73" i="7" s="1"/>
  <c r="N70" i="14"/>
  <c r="G70" i="15"/>
  <c r="AC65" i="10"/>
  <c r="AF68" i="8" s="1"/>
  <c r="Q65" i="15"/>
  <c r="AH65" i="14"/>
  <c r="O68" i="10"/>
  <c r="AB67" i="10"/>
  <c r="AD70" i="8" s="1"/>
  <c r="H67" i="15"/>
  <c r="O67" i="14"/>
  <c r="R67" i="10"/>
  <c r="G70" i="7" s="1"/>
  <c r="Q68" i="15"/>
  <c r="AH68" i="14"/>
  <c r="AC68" i="10"/>
  <c r="AF71" i="8" s="1"/>
  <c r="AH71" i="8" s="1"/>
  <c r="I67" i="14"/>
  <c r="AA64" i="10"/>
  <c r="AC67" i="8" s="1"/>
  <c r="I66" i="14"/>
  <c r="M67" i="10"/>
  <c r="W67" i="14"/>
  <c r="X67" i="14" s="1"/>
  <c r="T67" i="14" s="1"/>
  <c r="J129" i="12"/>
  <c r="Q70" i="8" s="1"/>
  <c r="C62" i="10"/>
  <c r="U65" i="10"/>
  <c r="J68" i="7" s="1"/>
  <c r="AI68" i="14"/>
  <c r="AD68" i="10"/>
  <c r="AG71" i="8" s="1"/>
  <c r="W72" i="14"/>
  <c r="X72" i="14" s="1"/>
  <c r="T72" i="14" s="1"/>
  <c r="W68" i="10"/>
  <c r="Y68" i="10"/>
  <c r="AA71" i="8" s="1"/>
  <c r="I70" i="15"/>
  <c r="O72" i="10"/>
  <c r="O74" i="14"/>
  <c r="H74" i="15"/>
  <c r="R74" i="10"/>
  <c r="G77" i="7" s="1"/>
  <c r="J70" i="15"/>
  <c r="N65" i="14"/>
  <c r="G67" i="14"/>
  <c r="X70" i="10"/>
  <c r="C68" i="10"/>
  <c r="O69" i="10"/>
  <c r="F74" i="10"/>
  <c r="B74" i="15"/>
  <c r="E74" i="14"/>
  <c r="G74" i="14" s="1"/>
  <c r="U74" i="10"/>
  <c r="J77" i="7" s="1"/>
  <c r="K74" i="15"/>
  <c r="R74" i="14"/>
  <c r="C71" i="15"/>
  <c r="G71" i="10"/>
  <c r="P71" i="14"/>
  <c r="M71" i="14" s="1"/>
  <c r="AF69" i="10"/>
  <c r="AJ72" i="8" s="1"/>
  <c r="T69" i="15"/>
  <c r="K70" i="10"/>
  <c r="W72" i="10"/>
  <c r="N69" i="14"/>
  <c r="Q69" i="10"/>
  <c r="F72" i="7" s="1"/>
  <c r="G69" i="15"/>
  <c r="E70" i="15"/>
  <c r="O65" i="14"/>
  <c r="H65" i="15"/>
  <c r="M68" i="15"/>
  <c r="C69" i="10"/>
  <c r="W69" i="10"/>
  <c r="I70" i="10"/>
  <c r="C73" i="10"/>
  <c r="R65" i="10"/>
  <c r="G68" i="7" s="1"/>
  <c r="Q67" i="10"/>
  <c r="F70" i="7" s="1"/>
  <c r="AL69" i="14"/>
  <c r="P70" i="10"/>
  <c r="E72" i="15"/>
  <c r="I72" i="14"/>
  <c r="K71" i="15"/>
  <c r="U71" i="10"/>
  <c r="J74" i="7" s="1"/>
  <c r="I72" i="10"/>
  <c r="S75" i="6" s="1"/>
  <c r="N67" i="10"/>
  <c r="O134" i="12"/>
  <c r="K73" i="6" s="1"/>
  <c r="L73" i="6" s="1"/>
  <c r="M73" i="6" s="1"/>
  <c r="N73" i="6" s="1"/>
  <c r="M72" i="3" s="1"/>
  <c r="K67" i="15"/>
  <c r="T69" i="10"/>
  <c r="I72" i="7" s="1"/>
  <c r="I70" i="14"/>
  <c r="O65" i="15"/>
  <c r="J70" i="14"/>
  <c r="L70" i="10"/>
  <c r="AD71" i="14"/>
  <c r="Z71" i="10"/>
  <c r="AB74" i="8" s="1"/>
  <c r="N71" i="15"/>
  <c r="X76" i="10"/>
  <c r="AA67" i="14"/>
  <c r="N69" i="10"/>
  <c r="H69" i="15"/>
  <c r="C64" i="10"/>
  <c r="J67" i="14"/>
  <c r="M67" i="15"/>
  <c r="R69" i="10"/>
  <c r="G72" i="7" s="1"/>
  <c r="X69" i="10"/>
  <c r="T65" i="15"/>
  <c r="Q69" i="14"/>
  <c r="AK69" i="14"/>
  <c r="AL70" i="14"/>
  <c r="E70" i="14"/>
  <c r="G70" i="14" s="1"/>
  <c r="AD70" i="14"/>
  <c r="AG70" i="14" s="1"/>
  <c r="N70" i="15"/>
  <c r="Z70" i="10"/>
  <c r="AB73" i="8" s="1"/>
  <c r="Q70" i="15"/>
  <c r="AC70" i="10"/>
  <c r="AF73" i="8" s="1"/>
  <c r="AH70" i="14"/>
  <c r="J71" i="10"/>
  <c r="C71" i="10"/>
  <c r="AE74" i="10"/>
  <c r="AI77" i="8" s="1"/>
  <c r="M77" i="15"/>
  <c r="Y77" i="10"/>
  <c r="AA80" i="8" s="1"/>
  <c r="W70" i="14"/>
  <c r="X70" i="14" s="1"/>
  <c r="T70" i="14" s="1"/>
  <c r="W70" i="10"/>
  <c r="O74" i="15"/>
  <c r="R78" i="10"/>
  <c r="G81" i="7" s="1"/>
  <c r="H78" i="15"/>
  <c r="O78" i="14"/>
  <c r="T72" i="10"/>
  <c r="I75" i="7" s="1"/>
  <c r="J72" i="15"/>
  <c r="AB72" i="10"/>
  <c r="AD75" i="8" s="1"/>
  <c r="P72" i="15"/>
  <c r="O75" i="10"/>
  <c r="L80" i="15"/>
  <c r="AA80" i="14"/>
  <c r="T71" i="15"/>
  <c r="N72" i="14"/>
  <c r="L72" i="15"/>
  <c r="L77" i="10"/>
  <c r="J77" i="14"/>
  <c r="S77" i="10"/>
  <c r="H80" i="7" s="1"/>
  <c r="AD70" i="10"/>
  <c r="AG73" i="8" s="1"/>
  <c r="AI70" i="14"/>
  <c r="T74" i="15"/>
  <c r="H78" i="14"/>
  <c r="H78" i="10"/>
  <c r="D78" i="15"/>
  <c r="C76" i="10"/>
  <c r="P77" i="14"/>
  <c r="X74" i="10"/>
  <c r="P74" i="15"/>
  <c r="AF74" i="14"/>
  <c r="I78" i="10"/>
  <c r="S81" i="6" s="1"/>
  <c r="I78" i="14"/>
  <c r="E78" i="15"/>
  <c r="AB74" i="10"/>
  <c r="AD77" i="8" s="1"/>
  <c r="C75" i="15"/>
  <c r="F75" i="14"/>
  <c r="P75" i="10"/>
  <c r="Q75" i="14"/>
  <c r="T75" i="10"/>
  <c r="I78" i="7" s="1"/>
  <c r="J75" i="15"/>
  <c r="U74" i="15"/>
  <c r="AG74" i="10"/>
  <c r="AK77" i="8" s="1"/>
  <c r="AM74" i="14"/>
  <c r="AN74" i="14" s="1"/>
  <c r="M77" i="10"/>
  <c r="AD72" i="14"/>
  <c r="Z72" i="10"/>
  <c r="AB75" i="8" s="1"/>
  <c r="N72" i="15"/>
  <c r="T72" i="15"/>
  <c r="AL72" i="14"/>
  <c r="K74" i="10"/>
  <c r="H75" i="10"/>
  <c r="K75" i="15"/>
  <c r="U75" i="10"/>
  <c r="J78" i="7" s="1"/>
  <c r="R75" i="14"/>
  <c r="C67" i="10"/>
  <c r="N71" i="10"/>
  <c r="H71" i="15"/>
  <c r="W71" i="14"/>
  <c r="X71" i="14" s="1"/>
  <c r="T71" i="14" s="1"/>
  <c r="E77" i="15"/>
  <c r="I77" i="10"/>
  <c r="S80" i="6" s="1"/>
  <c r="U70" i="10"/>
  <c r="J73" i="7" s="1"/>
  <c r="R70" i="15"/>
  <c r="F71" i="10"/>
  <c r="AF72" i="10"/>
  <c r="AJ75" i="8" s="1"/>
  <c r="I77" i="14"/>
  <c r="X71" i="10"/>
  <c r="H75" i="14"/>
  <c r="C65" i="10"/>
  <c r="J70" i="10"/>
  <c r="J77" i="10"/>
  <c r="F72" i="14"/>
  <c r="C72" i="15"/>
  <c r="G72" i="10"/>
  <c r="C75" i="10"/>
  <c r="AI72" i="14"/>
  <c r="R72" i="15"/>
  <c r="D75" i="15"/>
  <c r="B77" i="15"/>
  <c r="E77" i="14"/>
  <c r="F77" i="10"/>
  <c r="O77" i="10"/>
  <c r="O138" i="12"/>
  <c r="E79" i="15"/>
  <c r="I79" i="14"/>
  <c r="I79" i="10"/>
  <c r="S82" i="6" s="1"/>
  <c r="I75" i="14"/>
  <c r="I75" i="10"/>
  <c r="S78" i="6" s="1"/>
  <c r="E75" i="15"/>
  <c r="J71" i="14"/>
  <c r="L71" i="10"/>
  <c r="G71" i="15"/>
  <c r="J71" i="15"/>
  <c r="T71" i="10"/>
  <c r="I74" i="7" s="1"/>
  <c r="AD72" i="10"/>
  <c r="AG75" i="8" s="1"/>
  <c r="AI74" i="14"/>
  <c r="L71" i="15"/>
  <c r="C72" i="10"/>
  <c r="W74" i="10"/>
  <c r="R74" i="15"/>
  <c r="J78" i="10"/>
  <c r="AE81" i="10"/>
  <c r="AI84" i="8" s="1"/>
  <c r="S81" i="15"/>
  <c r="AK81" i="14"/>
  <c r="AK70" i="14"/>
  <c r="AE70" i="10"/>
  <c r="AI73" i="8" s="1"/>
  <c r="Y74" i="10"/>
  <c r="AA77" i="8" s="1"/>
  <c r="W77" i="14"/>
  <c r="X77" i="14" s="1"/>
  <c r="T77" i="14" s="1"/>
  <c r="AG77" i="10"/>
  <c r="AK80" i="8" s="1"/>
  <c r="AM77" i="14"/>
  <c r="J81" i="10"/>
  <c r="W82" i="14"/>
  <c r="X82" i="14" s="1"/>
  <c r="T82" i="14" s="1"/>
  <c r="R78" i="14"/>
  <c r="K78" i="15"/>
  <c r="U78" i="10"/>
  <c r="J81" i="7" s="1"/>
  <c r="P81" i="7" s="1"/>
  <c r="J143" i="12"/>
  <c r="Q85" i="8" s="1"/>
  <c r="P79" i="15"/>
  <c r="AF79" i="14"/>
  <c r="AB79" i="10"/>
  <c r="AD82" i="8" s="1"/>
  <c r="E82" i="15"/>
  <c r="I82" i="10"/>
  <c r="S85" i="6" s="1"/>
  <c r="I82" i="14"/>
  <c r="P79" i="10"/>
  <c r="Q79" i="14"/>
  <c r="T79" i="10"/>
  <c r="I82" i="7" s="1"/>
  <c r="I77" i="15"/>
  <c r="X77" i="10"/>
  <c r="U77" i="15"/>
  <c r="AM78" i="14"/>
  <c r="O81" i="15"/>
  <c r="AE81" i="14"/>
  <c r="AA81" i="10"/>
  <c r="AC84" i="8" s="1"/>
  <c r="T80" i="15"/>
  <c r="AF80" i="10"/>
  <c r="AJ83" i="8" s="1"/>
  <c r="W78" i="14"/>
  <c r="X78" i="14" s="1"/>
  <c r="T78" i="14" s="1"/>
  <c r="J138" i="12"/>
  <c r="J79" i="15"/>
  <c r="J82" i="10"/>
  <c r="B83" i="15"/>
  <c r="E83" i="14"/>
  <c r="F83" i="10"/>
  <c r="P77" i="15"/>
  <c r="AB77" i="10"/>
  <c r="AD80" i="8" s="1"/>
  <c r="D70" i="15"/>
  <c r="AB70" i="10"/>
  <c r="AD73" i="8" s="1"/>
  <c r="H77" i="10"/>
  <c r="Q78" i="15"/>
  <c r="AC78" i="10"/>
  <c r="AF81" i="8" s="1"/>
  <c r="C81" i="15"/>
  <c r="G81" i="10"/>
  <c r="F81" i="14"/>
  <c r="C74" i="10"/>
  <c r="C80" i="10"/>
  <c r="AL80" i="14"/>
  <c r="K82" i="10"/>
  <c r="H77" i="14"/>
  <c r="L78" i="15"/>
  <c r="AA78" i="14"/>
  <c r="I74" i="10"/>
  <c r="S77" i="6" s="1"/>
  <c r="N77" i="10"/>
  <c r="P78" i="10"/>
  <c r="H81" i="15"/>
  <c r="O81" i="14"/>
  <c r="R81" i="10"/>
  <c r="G84" i="7" s="1"/>
  <c r="W81" i="10"/>
  <c r="C79" i="10"/>
  <c r="E82" i="14"/>
  <c r="F82" i="10"/>
  <c r="B82" i="15"/>
  <c r="AF77" i="10"/>
  <c r="AJ80" i="8" s="1"/>
  <c r="T77" i="15"/>
  <c r="N81" i="10"/>
  <c r="B78" i="15"/>
  <c r="E78" i="14"/>
  <c r="M78" i="10"/>
  <c r="AD78" i="14"/>
  <c r="Z78" i="10"/>
  <c r="AB81" i="8" s="1"/>
  <c r="N78" i="15"/>
  <c r="I83" i="14"/>
  <c r="K83" i="14" s="1"/>
  <c r="I83" i="10"/>
  <c r="S86" i="6" s="1"/>
  <c r="E83" i="15"/>
  <c r="I74" i="14"/>
  <c r="AL77" i="14"/>
  <c r="U77" i="10"/>
  <c r="J80" i="7" s="1"/>
  <c r="P80" i="7" s="1"/>
  <c r="K77" i="15"/>
  <c r="R77" i="14"/>
  <c r="O77" i="15"/>
  <c r="J78" i="14"/>
  <c r="J81" i="14"/>
  <c r="K81" i="14" s="1"/>
  <c r="C82" i="10"/>
  <c r="L83" i="10"/>
  <c r="F83" i="15"/>
  <c r="W83" i="10"/>
  <c r="AA83" i="10"/>
  <c r="AC86" i="8" s="1"/>
  <c r="P84" i="14"/>
  <c r="M84" i="14" s="1"/>
  <c r="AE83" i="14"/>
  <c r="AN83" i="14"/>
  <c r="AH81" i="14"/>
  <c r="O83" i="15"/>
  <c r="J78" i="15"/>
  <c r="C81" i="10"/>
  <c r="AD81" i="14"/>
  <c r="AC81" i="10"/>
  <c r="AF84" i="8" s="1"/>
  <c r="D81" i="15"/>
  <c r="H81" i="14"/>
  <c r="J83" i="10"/>
  <c r="H81" i="10"/>
  <c r="M78" i="15"/>
  <c r="F83" i="14"/>
  <c r="N83" i="14"/>
  <c r="N84" i="10"/>
  <c r="Q83" i="10"/>
  <c r="F86" i="7" s="1"/>
  <c r="Q77" i="15"/>
  <c r="AE77" i="10"/>
  <c r="AI80" i="8" s="1"/>
  <c r="AK77" i="14"/>
  <c r="S77" i="15"/>
  <c r="N83" i="15"/>
  <c r="AD83" i="14"/>
  <c r="Z83" i="10"/>
  <c r="AB86" i="8" s="1"/>
  <c r="G84" i="10"/>
  <c r="F84" i="14"/>
  <c r="C84" i="15"/>
  <c r="I85" i="14"/>
  <c r="E85" i="15"/>
  <c r="I85" i="10"/>
  <c r="S88" i="6" s="1"/>
  <c r="O83" i="14"/>
  <c r="S86" i="10"/>
  <c r="H89" i="7" s="1"/>
  <c r="AC83" i="14"/>
  <c r="U85" i="15"/>
  <c r="AM85" i="14"/>
  <c r="C70" i="10"/>
  <c r="K85" i="10"/>
  <c r="AE87" i="10"/>
  <c r="AI90" i="8" s="1"/>
  <c r="AK87" i="14"/>
  <c r="O84" i="10"/>
  <c r="AI77" i="14"/>
  <c r="AJ77" i="14" s="1"/>
  <c r="O144" i="12"/>
  <c r="K86" i="6" s="1"/>
  <c r="L86" i="6" s="1"/>
  <c r="M86" i="6" s="1"/>
  <c r="C85" i="10"/>
  <c r="I84" i="15"/>
  <c r="Q77" i="14"/>
  <c r="AD77" i="10"/>
  <c r="AG80" i="8" s="1"/>
  <c r="AH80" i="8" s="1"/>
  <c r="X83" i="10"/>
  <c r="E84" i="14"/>
  <c r="M85" i="10"/>
  <c r="S91" i="10"/>
  <c r="H94" i="7" s="1"/>
  <c r="AH83" i="14"/>
  <c r="K85" i="15"/>
  <c r="AJ84" i="14"/>
  <c r="S87" i="15"/>
  <c r="C78" i="10"/>
  <c r="H84" i="15"/>
  <c r="R84" i="10"/>
  <c r="G87" i="7" s="1"/>
  <c r="AD84" i="14"/>
  <c r="AE86" i="14"/>
  <c r="O86" i="15"/>
  <c r="AA86" i="10"/>
  <c r="AC89" i="8" s="1"/>
  <c r="N83" i="10"/>
  <c r="P83" i="10"/>
  <c r="Y83" i="10"/>
  <c r="AA86" i="8" s="1"/>
  <c r="AD84" i="10"/>
  <c r="AG87" i="8" s="1"/>
  <c r="AH87" i="8" s="1"/>
  <c r="R84" i="15"/>
  <c r="AA84" i="14"/>
  <c r="P84" i="15"/>
  <c r="X86" i="10"/>
  <c r="AF86" i="10"/>
  <c r="AJ89" i="8" s="1"/>
  <c r="AL89" i="8" s="1"/>
  <c r="O89" i="10"/>
  <c r="AD91" i="10"/>
  <c r="AG94" i="8" s="1"/>
  <c r="AI91" i="14"/>
  <c r="R91" i="15"/>
  <c r="AM88" i="14"/>
  <c r="I89" i="14"/>
  <c r="I91" i="10"/>
  <c r="E91" i="15"/>
  <c r="I91" i="14"/>
  <c r="I89" i="10"/>
  <c r="S92" i="6" s="1"/>
  <c r="X92" i="10"/>
  <c r="H87" i="10"/>
  <c r="D87" i="15"/>
  <c r="AI88" i="14"/>
  <c r="R88" i="15"/>
  <c r="AG88" i="10"/>
  <c r="AK91" i="8" s="1"/>
  <c r="N86" i="10"/>
  <c r="L86" i="15"/>
  <c r="C88" i="15"/>
  <c r="F88" i="14"/>
  <c r="G88" i="14" s="1"/>
  <c r="G88" i="10"/>
  <c r="I90" i="14"/>
  <c r="E90" i="15"/>
  <c r="K87" i="10"/>
  <c r="S88" i="10"/>
  <c r="H91" i="7" s="1"/>
  <c r="X90" i="10"/>
  <c r="M89" i="10"/>
  <c r="J146" i="12"/>
  <c r="Q92" i="8" s="1"/>
  <c r="R92" i="8" s="1"/>
  <c r="AE89" i="14"/>
  <c r="AG90" i="10"/>
  <c r="AK93" i="8" s="1"/>
  <c r="AM90" i="14"/>
  <c r="I90" i="10"/>
  <c r="S93" i="6" s="1"/>
  <c r="AF84" i="14"/>
  <c r="H87" i="14"/>
  <c r="W87" i="14"/>
  <c r="X87" i="14" s="1"/>
  <c r="T87" i="14" s="1"/>
  <c r="X88" i="10"/>
  <c r="E89" i="15"/>
  <c r="AG83" i="10"/>
  <c r="AK86" i="8" s="1"/>
  <c r="AL86" i="8" s="1"/>
  <c r="I84" i="10"/>
  <c r="S87" i="6" s="1"/>
  <c r="AA86" i="14"/>
  <c r="T86" i="15"/>
  <c r="J88" i="15"/>
  <c r="T88" i="10"/>
  <c r="I91" i="7" s="1"/>
  <c r="O91" i="7" s="1"/>
  <c r="U88" i="15"/>
  <c r="AA89" i="10"/>
  <c r="AC92" i="8" s="1"/>
  <c r="AK89" i="14"/>
  <c r="AN89" i="14" s="1"/>
  <c r="AE89" i="10"/>
  <c r="AI92" i="8" s="1"/>
  <c r="S89" i="15"/>
  <c r="G91" i="15"/>
  <c r="N91" i="14"/>
  <c r="T87" i="10"/>
  <c r="I90" i="7" s="1"/>
  <c r="J87" i="15"/>
  <c r="L87" i="15"/>
  <c r="AA87" i="14"/>
  <c r="P88" i="14"/>
  <c r="J90" i="10"/>
  <c r="O90" i="10"/>
  <c r="Q84" i="15"/>
  <c r="AF86" i="14"/>
  <c r="G87" i="15"/>
  <c r="Q87" i="10"/>
  <c r="F90" i="7" s="1"/>
  <c r="D88" i="15"/>
  <c r="J89" i="10"/>
  <c r="W89" i="14"/>
  <c r="X89" i="14" s="1"/>
  <c r="T89" i="14" s="1"/>
  <c r="AG91" i="10"/>
  <c r="AK94" i="8" s="1"/>
  <c r="U91" i="15"/>
  <c r="AM91" i="14"/>
  <c r="J144" i="12"/>
  <c r="AC84" i="14"/>
  <c r="H88" i="10"/>
  <c r="O89" i="15"/>
  <c r="O154" i="12"/>
  <c r="K96" i="6" s="1"/>
  <c r="L96" i="6" s="1"/>
  <c r="M96" i="6" s="1"/>
  <c r="L86" i="14"/>
  <c r="D86" i="14" s="1"/>
  <c r="N88" i="14"/>
  <c r="M88" i="15"/>
  <c r="Y88" i="10"/>
  <c r="AA91" i="8" s="1"/>
  <c r="AC88" i="14"/>
  <c r="AB88" i="10"/>
  <c r="AD91" i="8" s="1"/>
  <c r="P89" i="14"/>
  <c r="L89" i="15"/>
  <c r="AA89" i="14"/>
  <c r="AF89" i="14"/>
  <c r="AB89" i="10"/>
  <c r="AD92" i="8" s="1"/>
  <c r="T90" i="15"/>
  <c r="AF90" i="10"/>
  <c r="AJ93" i="8" s="1"/>
  <c r="AL90" i="14"/>
  <c r="AM84" i="14"/>
  <c r="J87" i="14"/>
  <c r="H88" i="14"/>
  <c r="M91" i="10"/>
  <c r="Y89" i="10"/>
  <c r="AA92" i="8" s="1"/>
  <c r="M89" i="15"/>
  <c r="AC89" i="14"/>
  <c r="Q84" i="14"/>
  <c r="AG84" i="10"/>
  <c r="AK87" i="8" s="1"/>
  <c r="AL87" i="8" s="1"/>
  <c r="Q87" i="14"/>
  <c r="T87" i="15"/>
  <c r="AF87" i="10"/>
  <c r="AJ90" i="8" s="1"/>
  <c r="J88" i="14"/>
  <c r="F88" i="15"/>
  <c r="F90" i="10"/>
  <c r="E90" i="14"/>
  <c r="G91" i="10"/>
  <c r="C91" i="15"/>
  <c r="F91" i="14"/>
  <c r="K89" i="10"/>
  <c r="J89" i="15"/>
  <c r="W92" i="14"/>
  <c r="X92" i="14" s="1"/>
  <c r="T92" i="14" s="1"/>
  <c r="AN84" i="14"/>
  <c r="B88" i="15"/>
  <c r="E88" i="14"/>
  <c r="AF88" i="14"/>
  <c r="AL88" i="14"/>
  <c r="P89" i="15"/>
  <c r="W86" i="14"/>
  <c r="X86" i="14" s="1"/>
  <c r="T86" i="14" s="1"/>
  <c r="P86" i="15"/>
  <c r="AN86" i="14"/>
  <c r="W87" i="10"/>
  <c r="G88" i="15"/>
  <c r="N88" i="15"/>
  <c r="Z88" i="10"/>
  <c r="AB91" i="8" s="1"/>
  <c r="P88" i="15"/>
  <c r="AF88" i="10"/>
  <c r="AJ91" i="8" s="1"/>
  <c r="Q89" i="10"/>
  <c r="F92" i="7" s="1"/>
  <c r="N89" i="14"/>
  <c r="G90" i="10"/>
  <c r="C90" i="15"/>
  <c r="F90" i="14"/>
  <c r="B92" i="15"/>
  <c r="F92" i="10"/>
  <c r="E92" i="14"/>
  <c r="C83" i="10"/>
  <c r="J84" i="10"/>
  <c r="J84" i="15"/>
  <c r="G86" i="10"/>
  <c r="K86" i="10"/>
  <c r="F88" i="10"/>
  <c r="R88" i="10"/>
  <c r="G91" i="7" s="1"/>
  <c r="H88" i="15"/>
  <c r="O88" i="14"/>
  <c r="Q89" i="14"/>
  <c r="U90" i="15"/>
  <c r="AC91" i="14"/>
  <c r="X94" i="10"/>
  <c r="M84" i="15"/>
  <c r="F87" i="15"/>
  <c r="U88" i="10"/>
  <c r="J91" i="7" s="1"/>
  <c r="P91" i="7" s="1"/>
  <c r="K88" i="15"/>
  <c r="Q90" i="10"/>
  <c r="F93" i="7" s="1"/>
  <c r="G90" i="15"/>
  <c r="N90" i="14"/>
  <c r="G92" i="14"/>
  <c r="C87" i="10"/>
  <c r="AD88" i="14"/>
  <c r="AE91" i="10"/>
  <c r="AI94" i="8" s="1"/>
  <c r="H93" i="10"/>
  <c r="G95" i="10"/>
  <c r="F95" i="14"/>
  <c r="N91" i="10"/>
  <c r="X93" i="10"/>
  <c r="L90" i="10"/>
  <c r="F90" i="15"/>
  <c r="AD92" i="10"/>
  <c r="AG95" i="8" s="1"/>
  <c r="R92" i="15"/>
  <c r="P90" i="10"/>
  <c r="X91" i="10"/>
  <c r="AC91" i="10"/>
  <c r="AF94" i="8" s="1"/>
  <c r="AH94" i="8" s="1"/>
  <c r="C84" i="10"/>
  <c r="J84" i="14"/>
  <c r="K84" i="14" s="1"/>
  <c r="S86" i="15"/>
  <c r="F89" i="14"/>
  <c r="AK91" i="14"/>
  <c r="AN91" i="14" s="1"/>
  <c r="AI92" i="14"/>
  <c r="W93" i="14"/>
  <c r="X93" i="14" s="1"/>
  <c r="T93" i="14" s="1"/>
  <c r="AK93" i="14"/>
  <c r="AF89" i="10"/>
  <c r="AJ92" i="8" s="1"/>
  <c r="J90" i="14"/>
  <c r="K90" i="14" s="1"/>
  <c r="AC90" i="10"/>
  <c r="AF93" i="8" s="1"/>
  <c r="J91" i="10"/>
  <c r="L91" i="15"/>
  <c r="C92" i="15"/>
  <c r="G92" i="10"/>
  <c r="AF92" i="14"/>
  <c r="C94" i="10"/>
  <c r="C90" i="10"/>
  <c r="Y90" i="10"/>
  <c r="AA93" i="8" s="1"/>
  <c r="K91" i="15"/>
  <c r="AA91" i="10"/>
  <c r="AC94" i="8" s="1"/>
  <c r="AE91" i="14"/>
  <c r="AH91" i="14"/>
  <c r="AJ91" i="14" s="1"/>
  <c r="J92" i="14"/>
  <c r="F92" i="15"/>
  <c r="W92" i="10"/>
  <c r="C88" i="10"/>
  <c r="W90" i="10"/>
  <c r="H91" i="14"/>
  <c r="S91" i="15"/>
  <c r="C92" i="10"/>
  <c r="L92" i="10"/>
  <c r="AB92" i="10"/>
  <c r="AD95" i="8" s="1"/>
  <c r="I93" i="14"/>
  <c r="AE95" i="10"/>
  <c r="AI98" i="8" s="1"/>
  <c r="AK95" i="14"/>
  <c r="AN95" i="14" s="1"/>
  <c r="S95" i="15"/>
  <c r="J88" i="10"/>
  <c r="W88" i="14"/>
  <c r="X88" i="14" s="1"/>
  <c r="T88" i="14" s="1"/>
  <c r="AI89" i="14"/>
  <c r="AL91" i="14"/>
  <c r="M93" i="15"/>
  <c r="AC93" i="14"/>
  <c r="O155" i="12"/>
  <c r="F94" i="15"/>
  <c r="L94" i="10"/>
  <c r="Q93" i="10"/>
  <c r="F96" i="7" s="1"/>
  <c r="N93" i="14"/>
  <c r="G92" i="15"/>
  <c r="N92" i="14"/>
  <c r="Y94" i="10"/>
  <c r="AA97" i="8" s="1"/>
  <c r="AC94" i="14"/>
  <c r="O93" i="10"/>
  <c r="S94" i="10"/>
  <c r="H97" i="7" s="1"/>
  <c r="F93" i="14"/>
  <c r="C93" i="15"/>
  <c r="G93" i="15"/>
  <c r="T93" i="15"/>
  <c r="AF93" i="10"/>
  <c r="AJ96" i="8" s="1"/>
  <c r="AL93" i="14"/>
  <c r="J94" i="14"/>
  <c r="E95" i="14"/>
  <c r="AD93" i="14"/>
  <c r="E94" i="14"/>
  <c r="L94" i="15"/>
  <c r="E89" i="14"/>
  <c r="L89" i="10"/>
  <c r="Q90" i="15"/>
  <c r="O91" i="15"/>
  <c r="J92" i="15"/>
  <c r="F95" i="15"/>
  <c r="L95" i="10"/>
  <c r="F86" i="15"/>
  <c r="T89" i="15"/>
  <c r="M90" i="15"/>
  <c r="P91" i="15"/>
  <c r="AF91" i="14"/>
  <c r="AD92" i="14"/>
  <c r="Z93" i="10"/>
  <c r="AB96" i="8" s="1"/>
  <c r="F94" i="10"/>
  <c r="G86" i="15"/>
  <c r="AD86" i="10"/>
  <c r="AG89" i="8" s="1"/>
  <c r="P88" i="10"/>
  <c r="O88" i="15"/>
  <c r="N89" i="10"/>
  <c r="U89" i="15"/>
  <c r="AG89" i="10"/>
  <c r="AK92" i="8" s="1"/>
  <c r="C91" i="10"/>
  <c r="D91" i="15"/>
  <c r="T91" i="15"/>
  <c r="T92" i="10"/>
  <c r="I95" i="7" s="1"/>
  <c r="O95" i="7" s="1"/>
  <c r="M94" i="15"/>
  <c r="K95" i="14"/>
  <c r="L95" i="14" s="1"/>
  <c r="Z91" i="10"/>
  <c r="AB94" i="8" s="1"/>
  <c r="N92" i="15"/>
  <c r="AH93" i="14"/>
  <c r="B94" i="15"/>
  <c r="H86" i="15"/>
  <c r="B89" i="15"/>
  <c r="J89" i="14"/>
  <c r="X89" i="10"/>
  <c r="J91" i="15"/>
  <c r="T91" i="10"/>
  <c r="I94" i="7" s="1"/>
  <c r="H92" i="14"/>
  <c r="Q92" i="14"/>
  <c r="B95" i="15"/>
  <c r="M95" i="10"/>
  <c r="R95" i="14"/>
  <c r="K95" i="15"/>
  <c r="C89" i="10"/>
  <c r="P95" i="10"/>
  <c r="Q96" i="14"/>
  <c r="U96" i="15"/>
  <c r="AM96" i="14"/>
  <c r="AG96" i="10"/>
  <c r="AK99" i="8" s="1"/>
  <c r="C97" i="15"/>
  <c r="F97" i="14"/>
  <c r="L97" i="15"/>
  <c r="AA97" i="14"/>
  <c r="C93" i="10"/>
  <c r="M96" i="10"/>
  <c r="R97" i="15"/>
  <c r="AI97" i="14"/>
  <c r="J165" i="12"/>
  <c r="W99" i="14"/>
  <c r="X99" i="14" s="1"/>
  <c r="T99" i="14" s="1"/>
  <c r="W95" i="14"/>
  <c r="X95" i="14" s="1"/>
  <c r="T95" i="14" s="1"/>
  <c r="I96" i="14"/>
  <c r="E96" i="15"/>
  <c r="AC96" i="10"/>
  <c r="AF99" i="8" s="1"/>
  <c r="AH96" i="14"/>
  <c r="Q96" i="15"/>
  <c r="T99" i="15"/>
  <c r="AL99" i="14"/>
  <c r="AL97" i="14"/>
  <c r="AF97" i="10"/>
  <c r="AJ100" i="8" s="1"/>
  <c r="T97" i="15"/>
  <c r="AD96" i="14"/>
  <c r="C86" i="10"/>
  <c r="N95" i="14"/>
  <c r="Q95" i="10"/>
  <c r="F98" i="7" s="1"/>
  <c r="N96" i="10"/>
  <c r="Z96" i="10"/>
  <c r="AB99" i="8" s="1"/>
  <c r="AA95" i="10"/>
  <c r="AC98" i="8" s="1"/>
  <c r="E96" i="14"/>
  <c r="G96" i="14" s="1"/>
  <c r="F96" i="10"/>
  <c r="B96" i="15"/>
  <c r="J97" i="15"/>
  <c r="Q97" i="14"/>
  <c r="T97" i="10"/>
  <c r="I100" i="7" s="1"/>
  <c r="O100" i="7" s="1"/>
  <c r="H98" i="15"/>
  <c r="O98" i="14"/>
  <c r="R98" i="10"/>
  <c r="G101" i="7" s="1"/>
  <c r="R102" i="15"/>
  <c r="AI102" i="14"/>
  <c r="AD102" i="10"/>
  <c r="AG105" i="8" s="1"/>
  <c r="J93" i="14"/>
  <c r="H93" i="15"/>
  <c r="H95" i="10"/>
  <c r="L96" i="15"/>
  <c r="AA96" i="14"/>
  <c r="L98" i="15"/>
  <c r="AA98" i="14"/>
  <c r="J99" i="10"/>
  <c r="AF99" i="10"/>
  <c r="AJ102" i="8" s="1"/>
  <c r="O162" i="12"/>
  <c r="L99" i="10"/>
  <c r="F99" i="15"/>
  <c r="C96" i="15"/>
  <c r="G96" i="10"/>
  <c r="AL96" i="14"/>
  <c r="AF96" i="10"/>
  <c r="AJ99" i="8" s="1"/>
  <c r="N100" i="15"/>
  <c r="Z100" i="10"/>
  <c r="AB103" i="8" s="1"/>
  <c r="AD100" i="14"/>
  <c r="W96" i="10"/>
  <c r="S100" i="15"/>
  <c r="AK100" i="14"/>
  <c r="AE100" i="10"/>
  <c r="AI103" i="8" s="1"/>
  <c r="AD95" i="14"/>
  <c r="AB95" i="10"/>
  <c r="AD98" i="8" s="1"/>
  <c r="O96" i="15"/>
  <c r="AA96" i="10"/>
  <c r="AC99" i="8" s="1"/>
  <c r="Q97" i="10"/>
  <c r="F100" i="7" s="1"/>
  <c r="J100" i="15"/>
  <c r="Q100" i="14"/>
  <c r="T100" i="10"/>
  <c r="I103" i="7" s="1"/>
  <c r="O103" i="7" s="1"/>
  <c r="AF95" i="14"/>
  <c r="P96" i="15"/>
  <c r="AF96" i="14"/>
  <c r="I97" i="14"/>
  <c r="I97" i="10"/>
  <c r="S100" i="6" s="1"/>
  <c r="J97" i="14"/>
  <c r="K97" i="14" s="1"/>
  <c r="L97" i="14" s="1"/>
  <c r="F97" i="15"/>
  <c r="O97" i="10"/>
  <c r="C99" i="10"/>
  <c r="P101" i="15"/>
  <c r="AF101" i="14"/>
  <c r="AB101" i="10"/>
  <c r="AD104" i="8" s="1"/>
  <c r="Q97" i="15"/>
  <c r="AH97" i="14"/>
  <c r="AJ97" i="14" s="1"/>
  <c r="U100" i="10"/>
  <c r="J103" i="7" s="1"/>
  <c r="P103" i="7" s="1"/>
  <c r="K100" i="15"/>
  <c r="R100" i="14"/>
  <c r="AC100" i="14"/>
  <c r="M100" i="15"/>
  <c r="E101" i="14"/>
  <c r="F101" i="10"/>
  <c r="B101" i="15"/>
  <c r="K103" i="10"/>
  <c r="U97" i="10"/>
  <c r="J100" i="7" s="1"/>
  <c r="P100" i="7" s="1"/>
  <c r="R97" i="14"/>
  <c r="AC97" i="10"/>
  <c r="AF100" i="8" s="1"/>
  <c r="AH100" i="8" s="1"/>
  <c r="Y100" i="10"/>
  <c r="AA103" i="8" s="1"/>
  <c r="K101" i="10"/>
  <c r="AA101" i="14"/>
  <c r="L101" i="15"/>
  <c r="R96" i="14"/>
  <c r="U96" i="10"/>
  <c r="J99" i="7" s="1"/>
  <c r="P99" i="7" s="1"/>
  <c r="X101" i="10"/>
  <c r="AL100" i="14"/>
  <c r="AF100" i="10"/>
  <c r="AJ103" i="8" s="1"/>
  <c r="T100" i="15"/>
  <c r="G101" i="14"/>
  <c r="C100" i="10"/>
  <c r="AA97" i="10"/>
  <c r="AC100" i="8" s="1"/>
  <c r="O97" i="15"/>
  <c r="G101" i="15"/>
  <c r="N101" i="14"/>
  <c r="Q101" i="10"/>
  <c r="F104" i="7" s="1"/>
  <c r="AF95" i="10"/>
  <c r="AJ98" i="8" s="1"/>
  <c r="F96" i="15"/>
  <c r="J96" i="14"/>
  <c r="L96" i="10"/>
  <c r="H97" i="10"/>
  <c r="D101" i="15"/>
  <c r="H101" i="10"/>
  <c r="H101" i="14"/>
  <c r="K95" i="10"/>
  <c r="C96" i="10"/>
  <c r="X96" i="10"/>
  <c r="X97" i="10"/>
  <c r="C98" i="10"/>
  <c r="C102" i="10"/>
  <c r="H97" i="15"/>
  <c r="AD97" i="14"/>
  <c r="R101" i="10"/>
  <c r="G104" i="7" s="1"/>
  <c r="G103" i="14"/>
  <c r="T103" i="10"/>
  <c r="I106" i="7" s="1"/>
  <c r="O106" i="7" s="1"/>
  <c r="Q103" i="14"/>
  <c r="E101" i="15"/>
  <c r="M101" i="15"/>
  <c r="Y101" i="10"/>
  <c r="AA104" i="8" s="1"/>
  <c r="K103" i="14"/>
  <c r="J103" i="15"/>
  <c r="H103" i="14"/>
  <c r="D103" i="15"/>
  <c r="H103" i="10"/>
  <c r="I101" i="10"/>
  <c r="S104" i="6" s="1"/>
  <c r="AC101" i="14"/>
  <c r="E103" i="15"/>
  <c r="M103" i="10"/>
  <c r="AE103" i="14"/>
  <c r="AA103" i="10"/>
  <c r="AC106" i="8" s="1"/>
  <c r="AE106" i="8" s="1"/>
  <c r="O103" i="15"/>
  <c r="K101" i="15"/>
  <c r="R101" i="14"/>
  <c r="Z101" i="10"/>
  <c r="AB104" i="8" s="1"/>
  <c r="G103" i="15"/>
  <c r="Q103" i="10"/>
  <c r="F106" i="7" s="1"/>
  <c r="W97" i="14"/>
  <c r="X97" i="14" s="1"/>
  <c r="T97" i="14" s="1"/>
  <c r="J159" i="12"/>
  <c r="Q100" i="8" s="1"/>
  <c r="R100" i="8" s="1"/>
  <c r="C101" i="15"/>
  <c r="U101" i="10"/>
  <c r="J104" i="7" s="1"/>
  <c r="N103" i="14"/>
  <c r="B103" i="15"/>
  <c r="F103" i="10"/>
  <c r="J103" i="10"/>
  <c r="AA103" i="14"/>
  <c r="L105" i="15"/>
  <c r="AA105" i="14"/>
  <c r="AI106" i="14"/>
  <c r="AD106" i="10"/>
  <c r="AG109" i="8" s="1"/>
  <c r="AH109" i="8" s="1"/>
  <c r="R106" i="15"/>
  <c r="O178" i="12"/>
  <c r="O103" i="10"/>
  <c r="U103" i="10"/>
  <c r="J106" i="7" s="1"/>
  <c r="P106" i="7" s="1"/>
  <c r="R103" i="14"/>
  <c r="O180" i="12"/>
  <c r="K111" i="6" s="1"/>
  <c r="L111" i="6" s="1"/>
  <c r="M111" i="6" s="1"/>
  <c r="P101" i="10"/>
  <c r="H103" i="15"/>
  <c r="O103" i="14"/>
  <c r="R103" i="10"/>
  <c r="G106" i="7" s="1"/>
  <c r="AE103" i="10"/>
  <c r="AI106" i="8" s="1"/>
  <c r="AK103" i="14"/>
  <c r="H104" i="15"/>
  <c r="R104" i="10"/>
  <c r="G107" i="7" s="1"/>
  <c r="J105" i="10"/>
  <c r="C95" i="10"/>
  <c r="P103" i="10"/>
  <c r="AK104" i="14"/>
  <c r="S104" i="15"/>
  <c r="AE104" i="10"/>
  <c r="AI107" i="8" s="1"/>
  <c r="O104" i="14"/>
  <c r="R105" i="14"/>
  <c r="U105" i="10"/>
  <c r="J108" i="7" s="1"/>
  <c r="K105" i="15"/>
  <c r="AA106" i="10"/>
  <c r="AC109" i="8" s="1"/>
  <c r="O106" i="15"/>
  <c r="AE106" i="14"/>
  <c r="AA104" i="10"/>
  <c r="AC107" i="8" s="1"/>
  <c r="O104" i="15"/>
  <c r="P105" i="10"/>
  <c r="K103" i="15"/>
  <c r="AL104" i="14"/>
  <c r="AF104" i="10"/>
  <c r="AJ107" i="8" s="1"/>
  <c r="W97" i="10"/>
  <c r="W103" i="14"/>
  <c r="X103" i="14" s="1"/>
  <c r="T103" i="14" s="1"/>
  <c r="AE105" i="14"/>
  <c r="O105" i="15"/>
  <c r="AG105" i="10"/>
  <c r="AK108" i="8" s="1"/>
  <c r="U105" i="15"/>
  <c r="AM105" i="14"/>
  <c r="J171" i="12"/>
  <c r="Q106" i="8" s="1"/>
  <c r="W104" i="10"/>
  <c r="AE104" i="14"/>
  <c r="AA105" i="10"/>
  <c r="AC108" i="8" s="1"/>
  <c r="K104" i="10"/>
  <c r="T104" i="15"/>
  <c r="C97" i="10"/>
  <c r="C101" i="10"/>
  <c r="AG103" i="10"/>
  <c r="AK106" i="8" s="1"/>
  <c r="U103" i="15"/>
  <c r="AB104" i="10"/>
  <c r="AD107" i="8" s="1"/>
  <c r="P104" i="15"/>
  <c r="AF104" i="14"/>
  <c r="G105" i="15"/>
  <c r="Q105" i="10"/>
  <c r="F108" i="7" s="1"/>
  <c r="AF103" i="10"/>
  <c r="AJ106" i="8" s="1"/>
  <c r="O173" i="12"/>
  <c r="Q104" i="15"/>
  <c r="O174" i="12"/>
  <c r="J107" i="14"/>
  <c r="O107" i="10"/>
  <c r="L108" i="15"/>
  <c r="AA108" i="14"/>
  <c r="H107" i="14"/>
  <c r="H107" i="10"/>
  <c r="M108" i="10"/>
  <c r="J178" i="12"/>
  <c r="Q109" i="8" s="1"/>
  <c r="X106" i="10"/>
  <c r="AA107" i="14"/>
  <c r="L107" i="15"/>
  <c r="N108" i="10"/>
  <c r="AD103" i="10"/>
  <c r="AG106" i="8" s="1"/>
  <c r="AL103" i="14"/>
  <c r="H104" i="10"/>
  <c r="AF105" i="10"/>
  <c r="AJ108" i="8" s="1"/>
  <c r="P107" i="10"/>
  <c r="J105" i="15"/>
  <c r="B106" i="15"/>
  <c r="E106" i="14"/>
  <c r="G106" i="14" s="1"/>
  <c r="E108" i="14"/>
  <c r="F108" i="10"/>
  <c r="B108" i="15"/>
  <c r="F106" i="10"/>
  <c r="Y106" i="10"/>
  <c r="AA109" i="8" s="1"/>
  <c r="AC106" i="14"/>
  <c r="O108" i="10"/>
  <c r="T103" i="15"/>
  <c r="H104" i="14"/>
  <c r="X108" i="10"/>
  <c r="M104" i="15"/>
  <c r="G106" i="10"/>
  <c r="C106" i="15"/>
  <c r="AH106" i="14"/>
  <c r="AJ106" i="14" s="1"/>
  <c r="Q106" i="15"/>
  <c r="F107" i="10"/>
  <c r="X107" i="10"/>
  <c r="N106" i="14"/>
  <c r="N106" i="15"/>
  <c r="Z106" i="10"/>
  <c r="AB109" i="8" s="1"/>
  <c r="E107" i="14"/>
  <c r="K106" i="10"/>
  <c r="W106" i="10"/>
  <c r="AD106" i="14"/>
  <c r="B107" i="15"/>
  <c r="C106" i="10"/>
  <c r="F107" i="14"/>
  <c r="G107" i="14" s="1"/>
  <c r="G107" i="10"/>
  <c r="L103" i="10"/>
  <c r="F103" i="15"/>
  <c r="C104" i="10"/>
  <c r="W105" i="14"/>
  <c r="X105" i="14" s="1"/>
  <c r="T105" i="14" s="1"/>
  <c r="J174" i="12"/>
  <c r="Q108" i="8" s="1"/>
  <c r="R108" i="8" s="1"/>
  <c r="AK105" i="14"/>
  <c r="AE105" i="10"/>
  <c r="AI108" i="8" s="1"/>
  <c r="S105" i="15"/>
  <c r="AJ103" i="14"/>
  <c r="AF105" i="14"/>
  <c r="P105" i="15"/>
  <c r="K108" i="14"/>
  <c r="AG110" i="14"/>
  <c r="O109" i="14"/>
  <c r="H109" i="15"/>
  <c r="M103" i="15"/>
  <c r="AF103" i="14"/>
  <c r="H105" i="10"/>
  <c r="N107" i="10"/>
  <c r="AD107" i="14"/>
  <c r="F109" i="14"/>
  <c r="C109" i="15"/>
  <c r="R109" i="10"/>
  <c r="G112" i="7" s="1"/>
  <c r="O105" i="10"/>
  <c r="W105" i="10"/>
  <c r="N107" i="15"/>
  <c r="U107" i="15"/>
  <c r="AG107" i="10"/>
  <c r="AK110" i="8" s="1"/>
  <c r="F108" i="15"/>
  <c r="L108" i="10"/>
  <c r="AK109" i="14"/>
  <c r="AN109" i="14" s="1"/>
  <c r="AE109" i="10"/>
  <c r="AI112" i="8" s="1"/>
  <c r="S109" i="15"/>
  <c r="F110" i="14"/>
  <c r="C110" i="15"/>
  <c r="F108" i="14"/>
  <c r="Y109" i="10"/>
  <c r="AA112" i="8" s="1"/>
  <c r="M109" i="15"/>
  <c r="C105" i="10"/>
  <c r="C107" i="10"/>
  <c r="P110" i="10"/>
  <c r="AC109" i="14"/>
  <c r="H105" i="15"/>
  <c r="X110" i="10"/>
  <c r="AF108" i="10"/>
  <c r="AJ111" i="8" s="1"/>
  <c r="AL111" i="8" s="1"/>
  <c r="O182" i="12"/>
  <c r="O112" i="10"/>
  <c r="I114" i="15"/>
  <c r="AC109" i="10"/>
  <c r="AF112" i="8" s="1"/>
  <c r="AI110" i="14"/>
  <c r="R110" i="15"/>
  <c r="N112" i="15"/>
  <c r="AD112" i="14"/>
  <c r="Z112" i="10"/>
  <c r="AB115" i="8" s="1"/>
  <c r="N113" i="10"/>
  <c r="AF109" i="10"/>
  <c r="AJ112" i="8" s="1"/>
  <c r="T109" i="15"/>
  <c r="AL109" i="14"/>
  <c r="AD110" i="10"/>
  <c r="AG113" i="8" s="1"/>
  <c r="X109" i="10"/>
  <c r="AE109" i="14"/>
  <c r="AA109" i="10"/>
  <c r="AC112" i="8" s="1"/>
  <c r="I113" i="15"/>
  <c r="P108" i="15"/>
  <c r="T108" i="15"/>
  <c r="Q109" i="15"/>
  <c r="F110" i="10"/>
  <c r="G108" i="15"/>
  <c r="N108" i="14"/>
  <c r="AD109" i="10"/>
  <c r="AG112" i="8" s="1"/>
  <c r="R109" i="15"/>
  <c r="Q108" i="10"/>
  <c r="F111" i="7" s="1"/>
  <c r="W108" i="14"/>
  <c r="X108" i="14" s="1"/>
  <c r="T108" i="14" s="1"/>
  <c r="G112" i="10"/>
  <c r="C112" i="15"/>
  <c r="F112" i="14"/>
  <c r="F109" i="15"/>
  <c r="L109" i="10"/>
  <c r="T109" i="10"/>
  <c r="I112" i="7" s="1"/>
  <c r="AG109" i="10"/>
  <c r="AK112" i="8" s="1"/>
  <c r="AC103" i="10"/>
  <c r="AF106" i="8" s="1"/>
  <c r="Z108" i="10"/>
  <c r="AB111" i="8" s="1"/>
  <c r="AE111" i="8" s="1"/>
  <c r="N108" i="15"/>
  <c r="AD108" i="14"/>
  <c r="L109" i="15"/>
  <c r="AA109" i="14"/>
  <c r="L110" i="10"/>
  <c r="AB110" i="10"/>
  <c r="AD113" i="8" s="1"/>
  <c r="P110" i="15"/>
  <c r="J114" i="10"/>
  <c r="E110" i="14"/>
  <c r="O110" i="10"/>
  <c r="T110" i="10"/>
  <c r="I113" i="7" s="1"/>
  <c r="O113" i="7" s="1"/>
  <c r="AA110" i="14"/>
  <c r="L110" i="15"/>
  <c r="Y110" i="10"/>
  <c r="AA113" i="8" s="1"/>
  <c r="M110" i="15"/>
  <c r="O109" i="15"/>
  <c r="B110" i="15"/>
  <c r="H111" i="14"/>
  <c r="D111" i="15"/>
  <c r="H111" i="10"/>
  <c r="X111" i="10"/>
  <c r="O111" i="10"/>
  <c r="F112" i="15"/>
  <c r="J112" i="14"/>
  <c r="E108" i="15"/>
  <c r="K110" i="15"/>
  <c r="U110" i="10"/>
  <c r="J113" i="7" s="1"/>
  <c r="P113" i="7" s="1"/>
  <c r="D110" i="15"/>
  <c r="H110" i="14"/>
  <c r="R110" i="10"/>
  <c r="G113" i="7" s="1"/>
  <c r="O110" i="15"/>
  <c r="P115" i="10"/>
  <c r="P113" i="10"/>
  <c r="D114" i="15"/>
  <c r="H114" i="14"/>
  <c r="H114" i="10"/>
  <c r="N112" i="14"/>
  <c r="P113" i="15"/>
  <c r="AF113" i="14"/>
  <c r="AB113" i="10"/>
  <c r="AD116" i="8" s="1"/>
  <c r="N115" i="14"/>
  <c r="G115" i="15"/>
  <c r="Q115" i="10"/>
  <c r="F118" i="7" s="1"/>
  <c r="E113" i="15"/>
  <c r="I113" i="10"/>
  <c r="U113" i="15"/>
  <c r="AM113" i="14"/>
  <c r="AG113" i="10"/>
  <c r="AK116" i="8" s="1"/>
  <c r="P111" i="14"/>
  <c r="I113" i="14"/>
  <c r="AH113" i="14"/>
  <c r="AC113" i="10"/>
  <c r="AF116" i="8" s="1"/>
  <c r="N115" i="15"/>
  <c r="AD115" i="14"/>
  <c r="Z115" i="10"/>
  <c r="AB118" i="8" s="1"/>
  <c r="C112" i="10"/>
  <c r="P108" i="10"/>
  <c r="C109" i="10"/>
  <c r="C110" i="10"/>
  <c r="J188" i="12"/>
  <c r="Q114" i="8" s="1"/>
  <c r="R114" i="8" s="1"/>
  <c r="AC111" i="10"/>
  <c r="AF114" i="8" s="1"/>
  <c r="AH114" i="8" s="1"/>
  <c r="O190" i="12"/>
  <c r="C114" i="10"/>
  <c r="I111" i="15"/>
  <c r="T111" i="15"/>
  <c r="D112" i="15"/>
  <c r="H112" i="10"/>
  <c r="H112" i="14"/>
  <c r="P112" i="10"/>
  <c r="K114" i="10"/>
  <c r="O112" i="15"/>
  <c r="AA112" i="10"/>
  <c r="AC115" i="8" s="1"/>
  <c r="AC108" i="14"/>
  <c r="H111" i="15"/>
  <c r="AA111" i="10"/>
  <c r="AC114" i="8" s="1"/>
  <c r="R111" i="15"/>
  <c r="AI111" i="14"/>
  <c r="AJ111" i="14" s="1"/>
  <c r="R114" i="15"/>
  <c r="AD114" i="10"/>
  <c r="AG117" i="8" s="1"/>
  <c r="W108" i="10"/>
  <c r="AK108" i="14"/>
  <c r="AN108" i="14" s="1"/>
  <c r="S108" i="15"/>
  <c r="AL111" i="14"/>
  <c r="AN111" i="14" s="1"/>
  <c r="AE112" i="14"/>
  <c r="R114" i="10"/>
  <c r="G117" i="7" s="1"/>
  <c r="H114" i="15"/>
  <c r="N115" i="10"/>
  <c r="AI114" i="14"/>
  <c r="C115" i="15"/>
  <c r="G115" i="10"/>
  <c r="H113" i="14"/>
  <c r="D113" i="15"/>
  <c r="B114" i="15"/>
  <c r="E114" i="14"/>
  <c r="F114" i="10"/>
  <c r="AA113" i="10"/>
  <c r="AC116" i="8" s="1"/>
  <c r="O113" i="15"/>
  <c r="S114" i="15"/>
  <c r="AK114" i="14"/>
  <c r="M111" i="15"/>
  <c r="Y111" i="10"/>
  <c r="AA114" i="8" s="1"/>
  <c r="G112" i="15"/>
  <c r="AE112" i="10"/>
  <c r="AI115" i="8" s="1"/>
  <c r="F114" i="14"/>
  <c r="G114" i="14" s="1"/>
  <c r="C114" i="15"/>
  <c r="G114" i="10"/>
  <c r="AE114" i="10"/>
  <c r="AI117" i="8" s="1"/>
  <c r="AI113" i="14"/>
  <c r="AD113" i="10"/>
  <c r="AG116" i="8" s="1"/>
  <c r="R113" i="15"/>
  <c r="AB115" i="10"/>
  <c r="AD118" i="8" s="1"/>
  <c r="AF115" i="10"/>
  <c r="AJ118" i="8" s="1"/>
  <c r="AL115" i="14"/>
  <c r="AC116" i="14"/>
  <c r="M116" i="15"/>
  <c r="Y116" i="10"/>
  <c r="AA119" i="8" s="1"/>
  <c r="C115" i="10"/>
  <c r="P115" i="15"/>
  <c r="T115" i="15"/>
  <c r="U113" i="10"/>
  <c r="J116" i="7" s="1"/>
  <c r="F115" i="15"/>
  <c r="C108" i="10"/>
  <c r="L115" i="10"/>
  <c r="F116" i="14"/>
  <c r="G116" i="14" s="1"/>
  <c r="G116" i="10"/>
  <c r="N116" i="10"/>
  <c r="R113" i="14"/>
  <c r="W113" i="10"/>
  <c r="AA115" i="14"/>
  <c r="L115" i="15"/>
  <c r="R115" i="15"/>
  <c r="AI115" i="14"/>
  <c r="O116" i="10"/>
  <c r="AL116" i="14"/>
  <c r="AF116" i="10"/>
  <c r="AJ119" i="8" s="1"/>
  <c r="T116" i="15"/>
  <c r="C111" i="10"/>
  <c r="C113" i="10"/>
  <c r="AD115" i="10"/>
  <c r="AG118" i="8" s="1"/>
  <c r="M115" i="10"/>
  <c r="L116" i="14"/>
  <c r="F111" i="14"/>
  <c r="J111" i="14"/>
  <c r="AF117" i="10"/>
  <c r="AJ120" i="8" s="1"/>
  <c r="T117" i="15"/>
  <c r="AL117" i="14"/>
  <c r="M116" i="10"/>
  <c r="AF116" i="14"/>
  <c r="AB116" i="10"/>
  <c r="AD119" i="8" s="1"/>
  <c r="J117" i="10"/>
  <c r="J118" i="15"/>
  <c r="T118" i="10"/>
  <c r="I121" i="7" s="1"/>
  <c r="O121" i="7" s="1"/>
  <c r="Q118" i="14"/>
  <c r="W117" i="14"/>
  <c r="X117" i="14" s="1"/>
  <c r="T117" i="14" s="1"/>
  <c r="L118" i="15"/>
  <c r="AA118" i="14"/>
  <c r="P117" i="10"/>
  <c r="R116" i="15"/>
  <c r="AI116" i="14"/>
  <c r="AD116" i="10"/>
  <c r="AG119" i="8" s="1"/>
  <c r="AH119" i="8" s="1"/>
  <c r="AA122" i="14"/>
  <c r="L122" i="15"/>
  <c r="I116" i="10"/>
  <c r="L116" i="10"/>
  <c r="O117" i="10"/>
  <c r="T118" i="15"/>
  <c r="AL118" i="14"/>
  <c r="AF118" i="10"/>
  <c r="AJ121" i="8" s="1"/>
  <c r="E117" i="14"/>
  <c r="B117" i="15"/>
  <c r="F117" i="10"/>
  <c r="D119" i="15"/>
  <c r="H119" i="14"/>
  <c r="H119" i="10"/>
  <c r="O117" i="14"/>
  <c r="R117" i="10"/>
  <c r="G120" i="7" s="1"/>
  <c r="H117" i="15"/>
  <c r="S120" i="10"/>
  <c r="H123" i="7" s="1"/>
  <c r="W122" i="10"/>
  <c r="AA117" i="14"/>
  <c r="L117" i="15"/>
  <c r="S122" i="15"/>
  <c r="AK122" i="14"/>
  <c r="AE122" i="10"/>
  <c r="AI125" i="8" s="1"/>
  <c r="O120" i="10"/>
  <c r="AL121" i="14"/>
  <c r="T121" i="15"/>
  <c r="AF121" i="10"/>
  <c r="AJ124" i="8" s="1"/>
  <c r="J119" i="10"/>
  <c r="W116" i="10"/>
  <c r="C117" i="10"/>
  <c r="F120" i="10"/>
  <c r="E120" i="14"/>
  <c r="B120" i="15"/>
  <c r="M117" i="10"/>
  <c r="C118" i="10"/>
  <c r="G117" i="15"/>
  <c r="B116" i="15"/>
  <c r="E116" i="14"/>
  <c r="Q121" i="14"/>
  <c r="T121" i="10"/>
  <c r="I124" i="7" s="1"/>
  <c r="J121" i="15"/>
  <c r="N119" i="15"/>
  <c r="AC123" i="14"/>
  <c r="Y123" i="10"/>
  <c r="AA126" i="8" s="1"/>
  <c r="M123" i="15"/>
  <c r="C119" i="10"/>
  <c r="G119" i="15"/>
  <c r="N119" i="14"/>
  <c r="Q119" i="10"/>
  <c r="F122" i="7" s="1"/>
  <c r="W119" i="10"/>
  <c r="L120" i="15"/>
  <c r="AA120" i="14"/>
  <c r="R124" i="10"/>
  <c r="G127" i="7" s="1"/>
  <c r="H124" i="15"/>
  <c r="O124" i="14"/>
  <c r="R116" i="14"/>
  <c r="M124" i="10"/>
  <c r="H119" i="15"/>
  <c r="R119" i="10"/>
  <c r="G122" i="7" s="1"/>
  <c r="C122" i="10"/>
  <c r="F123" i="15"/>
  <c r="J123" i="14"/>
  <c r="L123" i="10"/>
  <c r="O203" i="12"/>
  <c r="K127" i="6" s="1"/>
  <c r="L127" i="6" s="1"/>
  <c r="M127" i="6" s="1"/>
  <c r="AH116" i="14"/>
  <c r="AM116" i="14"/>
  <c r="AN116" i="14" s="1"/>
  <c r="AF120" i="14"/>
  <c r="AB120" i="10"/>
  <c r="AD123" i="8" s="1"/>
  <c r="P120" i="15"/>
  <c r="AF121" i="14"/>
  <c r="AB121" i="10"/>
  <c r="AD124" i="8" s="1"/>
  <c r="AM123" i="14"/>
  <c r="AG123" i="10"/>
  <c r="AK126" i="8" s="1"/>
  <c r="U123" i="15"/>
  <c r="L119" i="10"/>
  <c r="X119" i="10"/>
  <c r="P121" i="15"/>
  <c r="X116" i="10"/>
  <c r="J198" i="12"/>
  <c r="Q122" i="8" s="1"/>
  <c r="R122" i="8" s="1"/>
  <c r="G120" i="15"/>
  <c r="Q120" i="15"/>
  <c r="AC120" i="10"/>
  <c r="AF123" i="8" s="1"/>
  <c r="AH123" i="8" s="1"/>
  <c r="N123" i="10"/>
  <c r="W121" i="14"/>
  <c r="X121" i="14" s="1"/>
  <c r="T121" i="14" s="1"/>
  <c r="J200" i="12"/>
  <c r="AD123" i="10"/>
  <c r="AG126" i="8" s="1"/>
  <c r="R123" i="15"/>
  <c r="AI123" i="14"/>
  <c r="R121" i="15"/>
  <c r="AI121" i="14"/>
  <c r="Q121" i="10"/>
  <c r="F124" i="7" s="1"/>
  <c r="N121" i="14"/>
  <c r="G121" i="15"/>
  <c r="W121" i="10"/>
  <c r="AD121" i="10"/>
  <c r="AG124" i="8" s="1"/>
  <c r="Q116" i="14"/>
  <c r="J116" i="15"/>
  <c r="AD116" i="14"/>
  <c r="J120" i="10"/>
  <c r="AI120" i="14"/>
  <c r="AJ120" i="14" s="1"/>
  <c r="R120" i="15"/>
  <c r="AD120" i="10"/>
  <c r="AG123" i="8" s="1"/>
  <c r="P123" i="10"/>
  <c r="B124" i="15"/>
  <c r="E124" i="14"/>
  <c r="F124" i="10"/>
  <c r="M128" i="10"/>
  <c r="T120" i="10"/>
  <c r="I123" i="7" s="1"/>
  <c r="O123" i="7" s="1"/>
  <c r="AA120" i="10"/>
  <c r="AC123" i="8" s="1"/>
  <c r="AG120" i="10"/>
  <c r="AK123" i="8" s="1"/>
  <c r="AM120" i="14"/>
  <c r="C123" i="10"/>
  <c r="P120" i="10"/>
  <c r="O124" i="10"/>
  <c r="J125" i="10"/>
  <c r="O120" i="15"/>
  <c r="K124" i="10"/>
  <c r="I124" i="15"/>
  <c r="K120" i="15"/>
  <c r="U120" i="10"/>
  <c r="J123" i="7" s="1"/>
  <c r="P123" i="7" s="1"/>
  <c r="U120" i="15"/>
  <c r="Q124" i="14"/>
  <c r="J125" i="14"/>
  <c r="L125" i="10"/>
  <c r="F125" i="15"/>
  <c r="W124" i="10"/>
  <c r="C121" i="10"/>
  <c r="AE116" i="10"/>
  <c r="AI119" i="8" s="1"/>
  <c r="C120" i="10"/>
  <c r="AF120" i="10"/>
  <c r="AJ123" i="8" s="1"/>
  <c r="W120" i="14"/>
  <c r="X120" i="14" s="1"/>
  <c r="T120" i="14" s="1"/>
  <c r="J199" i="12"/>
  <c r="Q123" i="8" s="1"/>
  <c r="AK125" i="14"/>
  <c r="AE125" i="10"/>
  <c r="AI128" i="8" s="1"/>
  <c r="Y124" i="10"/>
  <c r="AA127" i="8" s="1"/>
  <c r="M124" i="15"/>
  <c r="AF124" i="10"/>
  <c r="AJ127" i="8" s="1"/>
  <c r="T124" i="15"/>
  <c r="AL124" i="14"/>
  <c r="J124" i="10"/>
  <c r="S125" i="15"/>
  <c r="Z124" i="10"/>
  <c r="AB127" i="8" s="1"/>
  <c r="W125" i="14"/>
  <c r="X125" i="14" s="1"/>
  <c r="T125" i="14" s="1"/>
  <c r="M127" i="10"/>
  <c r="J205" i="12"/>
  <c r="Q131" i="8" s="1"/>
  <c r="R131" i="8" s="1"/>
  <c r="W128" i="14"/>
  <c r="X128" i="14" s="1"/>
  <c r="T128" i="14" s="1"/>
  <c r="N125" i="14"/>
  <c r="Q125" i="10"/>
  <c r="F128" i="7" s="1"/>
  <c r="G125" i="15"/>
  <c r="N124" i="15"/>
  <c r="O124" i="15"/>
  <c r="AA124" i="10"/>
  <c r="AC127" i="8" s="1"/>
  <c r="I127" i="10"/>
  <c r="S130" i="6" s="1"/>
  <c r="I127" i="14"/>
  <c r="W124" i="14"/>
  <c r="X124" i="14" s="1"/>
  <c r="T124" i="14" s="1"/>
  <c r="J203" i="12"/>
  <c r="AE124" i="14"/>
  <c r="AG124" i="14" s="1"/>
  <c r="Q127" i="15"/>
  <c r="AC127" i="10"/>
  <c r="AF130" i="8" s="1"/>
  <c r="J125" i="15"/>
  <c r="R126" i="10"/>
  <c r="G129" i="7" s="1"/>
  <c r="H126" i="15"/>
  <c r="O126" i="14"/>
  <c r="Q125" i="14"/>
  <c r="AC125" i="14"/>
  <c r="F125" i="14"/>
  <c r="G125" i="14" s="1"/>
  <c r="G125" i="10"/>
  <c r="P126" i="10"/>
  <c r="O127" i="14"/>
  <c r="R127" i="10"/>
  <c r="G130" i="7" s="1"/>
  <c r="C128" i="15"/>
  <c r="F128" i="14"/>
  <c r="G128" i="14" s="1"/>
  <c r="G128" i="10"/>
  <c r="AD124" i="10"/>
  <c r="AG127" i="8" s="1"/>
  <c r="H127" i="15"/>
  <c r="Q124" i="10"/>
  <c r="F127" i="7" s="1"/>
  <c r="G124" i="15"/>
  <c r="Q127" i="14"/>
  <c r="J127" i="15"/>
  <c r="R125" i="15"/>
  <c r="AD125" i="10"/>
  <c r="AG128" i="8" s="1"/>
  <c r="T126" i="15"/>
  <c r="AL126" i="14"/>
  <c r="AN126" i="14" s="1"/>
  <c r="K124" i="15"/>
  <c r="U124" i="10"/>
  <c r="J127" i="7" s="1"/>
  <c r="C125" i="15"/>
  <c r="G126" i="15"/>
  <c r="N126" i="14"/>
  <c r="Q126" i="10"/>
  <c r="F129" i="7" s="1"/>
  <c r="AF126" i="10"/>
  <c r="AJ129" i="8" s="1"/>
  <c r="P124" i="10"/>
  <c r="C126" i="15"/>
  <c r="G126" i="10"/>
  <c r="J126" i="10"/>
  <c r="AI125" i="14"/>
  <c r="N126" i="10"/>
  <c r="N124" i="14"/>
  <c r="AF124" i="14"/>
  <c r="U124" i="15"/>
  <c r="AG124" i="10"/>
  <c r="AK127" i="8" s="1"/>
  <c r="F125" i="10"/>
  <c r="O128" i="10"/>
  <c r="J129" i="10"/>
  <c r="H128" i="14"/>
  <c r="N128" i="15"/>
  <c r="Z128" i="10"/>
  <c r="AB131" i="8" s="1"/>
  <c r="J124" i="14"/>
  <c r="K124" i="14" s="1"/>
  <c r="W126" i="14"/>
  <c r="X126" i="14" s="1"/>
  <c r="T126" i="14" s="1"/>
  <c r="AH126" i="14"/>
  <c r="L124" i="15"/>
  <c r="H125" i="10"/>
  <c r="Q126" i="15"/>
  <c r="AM126" i="14"/>
  <c r="D128" i="15"/>
  <c r="I126" i="14"/>
  <c r="K126" i="14" s="1"/>
  <c r="L126" i="14" s="1"/>
  <c r="AL127" i="14"/>
  <c r="AF127" i="10"/>
  <c r="AJ130" i="8" s="1"/>
  <c r="I126" i="10"/>
  <c r="S129" i="6" s="1"/>
  <c r="L126" i="10"/>
  <c r="G127" i="10"/>
  <c r="K128" i="15"/>
  <c r="R128" i="14"/>
  <c r="U128" i="10"/>
  <c r="J131" i="7" s="1"/>
  <c r="E129" i="14"/>
  <c r="H129" i="15"/>
  <c r="O129" i="14"/>
  <c r="R129" i="10"/>
  <c r="G132" i="7" s="1"/>
  <c r="N128" i="14"/>
  <c r="Q128" i="10"/>
  <c r="F131" i="7" s="1"/>
  <c r="F129" i="10"/>
  <c r="X129" i="10"/>
  <c r="AF128" i="14"/>
  <c r="C124" i="10"/>
  <c r="C125" i="10"/>
  <c r="E126" i="15"/>
  <c r="AF126" i="14"/>
  <c r="AE126" i="10"/>
  <c r="AI129" i="8" s="1"/>
  <c r="F127" i="14"/>
  <c r="AB128" i="10"/>
  <c r="AD131" i="8" s="1"/>
  <c r="B129" i="15"/>
  <c r="C127" i="10"/>
  <c r="G128" i="15"/>
  <c r="P128" i="15"/>
  <c r="N130" i="15"/>
  <c r="Z130" i="10"/>
  <c r="AB133" i="8" s="1"/>
  <c r="AD130" i="14"/>
  <c r="AA130" i="10"/>
  <c r="AC133" i="8" s="1"/>
  <c r="O130" i="15"/>
  <c r="AE130" i="14"/>
  <c r="J128" i="10"/>
  <c r="T128" i="15"/>
  <c r="AF128" i="10"/>
  <c r="AJ131" i="8" s="1"/>
  <c r="D126" i="15"/>
  <c r="H126" i="10"/>
  <c r="AA126" i="14"/>
  <c r="O126" i="15"/>
  <c r="AA126" i="10"/>
  <c r="AC129" i="8" s="1"/>
  <c r="O129" i="10"/>
  <c r="K130" i="15"/>
  <c r="R130" i="14"/>
  <c r="U130" i="10"/>
  <c r="J133" i="7" s="1"/>
  <c r="W130" i="14"/>
  <c r="X130" i="14" s="1"/>
  <c r="T130" i="14" s="1"/>
  <c r="J215" i="12"/>
  <c r="AA130" i="14"/>
  <c r="N128" i="10"/>
  <c r="AE128" i="14"/>
  <c r="L129" i="10"/>
  <c r="J129" i="15"/>
  <c r="Q129" i="14"/>
  <c r="T129" i="10"/>
  <c r="I132" i="7" s="1"/>
  <c r="I130" i="10"/>
  <c r="S133" i="6" s="1"/>
  <c r="AK130" i="14"/>
  <c r="S130" i="15"/>
  <c r="AE130" i="10"/>
  <c r="AI133" i="8" s="1"/>
  <c r="L130" i="15"/>
  <c r="F128" i="10"/>
  <c r="B128" i="15"/>
  <c r="F129" i="15"/>
  <c r="R130" i="10"/>
  <c r="G133" i="7" s="1"/>
  <c r="H130" i="15"/>
  <c r="O130" i="14"/>
  <c r="C128" i="10"/>
  <c r="K130" i="10"/>
  <c r="AD129" i="10"/>
  <c r="AG132" i="8" s="1"/>
  <c r="R129" i="15"/>
  <c r="AI129" i="14"/>
  <c r="AJ129" i="14" s="1"/>
  <c r="T133" i="10"/>
  <c r="I136" i="7" s="1"/>
  <c r="O136" i="7" s="1"/>
  <c r="Q133" i="14"/>
  <c r="J133" i="15"/>
  <c r="K129" i="10"/>
  <c r="AB131" i="10"/>
  <c r="AD134" i="8" s="1"/>
  <c r="P131" i="15"/>
  <c r="AF131" i="14"/>
  <c r="H132" i="10"/>
  <c r="D132" i="15"/>
  <c r="H132" i="14"/>
  <c r="AC129" i="14"/>
  <c r="AG129" i="10"/>
  <c r="AK132" i="8" s="1"/>
  <c r="AM129" i="14"/>
  <c r="T130" i="10"/>
  <c r="I133" i="7" s="1"/>
  <c r="AB130" i="10"/>
  <c r="AD133" i="8" s="1"/>
  <c r="AH131" i="14"/>
  <c r="AC131" i="10"/>
  <c r="AF134" i="8" s="1"/>
  <c r="Q131" i="15"/>
  <c r="F129" i="14"/>
  <c r="G129" i="10"/>
  <c r="AA129" i="14"/>
  <c r="U129" i="10"/>
  <c r="J132" i="7" s="1"/>
  <c r="J130" i="14"/>
  <c r="K130" i="14" s="1"/>
  <c r="F130" i="15"/>
  <c r="H131" i="15"/>
  <c r="O131" i="14"/>
  <c r="R131" i="10"/>
  <c r="G134" i="7" s="1"/>
  <c r="L129" i="15"/>
  <c r="AE129" i="10"/>
  <c r="AI132" i="8" s="1"/>
  <c r="Q130" i="14"/>
  <c r="AF130" i="14"/>
  <c r="C130" i="15"/>
  <c r="G130" i="10"/>
  <c r="J131" i="10"/>
  <c r="J131" i="15"/>
  <c r="Q131" i="14"/>
  <c r="T131" i="10"/>
  <c r="I134" i="7" s="1"/>
  <c r="C129" i="15"/>
  <c r="AK129" i="14"/>
  <c r="C130" i="10"/>
  <c r="AA128" i="14"/>
  <c r="AG128" i="10"/>
  <c r="AK131" i="8" s="1"/>
  <c r="U128" i="15"/>
  <c r="AM128" i="14"/>
  <c r="Q129" i="15"/>
  <c r="AC129" i="10"/>
  <c r="AF132" i="8" s="1"/>
  <c r="F130" i="14"/>
  <c r="AA132" i="14"/>
  <c r="L132" i="15"/>
  <c r="L131" i="15"/>
  <c r="H130" i="10"/>
  <c r="D130" i="15"/>
  <c r="H130" i="14"/>
  <c r="AD130" i="10"/>
  <c r="AG133" i="8" s="1"/>
  <c r="AI130" i="14"/>
  <c r="F132" i="10"/>
  <c r="B132" i="15"/>
  <c r="Y132" i="10"/>
  <c r="AA135" i="8" s="1"/>
  <c r="M132" i="15"/>
  <c r="AC132" i="14"/>
  <c r="B131" i="15"/>
  <c r="O131" i="10"/>
  <c r="G131" i="10"/>
  <c r="E132" i="14"/>
  <c r="C132" i="10"/>
  <c r="F131" i="14"/>
  <c r="G131" i="14" s="1"/>
  <c r="AD131" i="10"/>
  <c r="AG134" i="8" s="1"/>
  <c r="C131" i="10"/>
  <c r="C131" i="15"/>
  <c r="I131" i="14"/>
  <c r="AI131" i="14"/>
  <c r="R131" i="15"/>
  <c r="C133" i="10"/>
  <c r="BD23" i="21"/>
  <c r="BE23" i="21"/>
  <c r="BC23" i="21"/>
  <c r="BA23" i="21"/>
  <c r="BB23" i="21" s="1"/>
  <c r="BA34" i="21"/>
  <c r="BB34" i="21" s="1"/>
  <c r="BE34" i="21"/>
  <c r="BC34" i="21"/>
  <c r="BD34" i="21"/>
  <c r="BD22" i="21"/>
  <c r="BE22" i="21"/>
  <c r="BC22" i="21"/>
  <c r="BA22" i="21"/>
  <c r="BB22" i="21" s="1"/>
  <c r="BA3" i="21"/>
  <c r="BB3" i="21" s="1"/>
  <c r="BD3" i="21"/>
  <c r="BE165" i="21"/>
  <c r="BD165" i="21"/>
  <c r="BE69" i="21"/>
  <c r="BC69" i="21"/>
  <c r="BE24" i="21"/>
  <c r="BC24" i="21"/>
  <c r="BA24" i="21"/>
  <c r="BB24" i="21" s="1"/>
  <c r="BD24" i="21"/>
  <c r="BA8" i="21"/>
  <c r="BB8" i="21" s="1"/>
  <c r="BD11" i="21"/>
  <c r="BE177" i="21"/>
  <c r="BD177" i="21"/>
  <c r="BA14" i="21"/>
  <c r="BB14" i="21" s="1"/>
  <c r="BD14" i="21"/>
  <c r="BC14" i="21"/>
  <c r="BE25" i="21"/>
  <c r="BD21" i="21"/>
  <c r="BA21" i="21"/>
  <c r="BB21" i="21" s="1"/>
  <c r="BC21" i="21"/>
  <c r="BE21" i="21"/>
  <c r="BC55" i="21"/>
  <c r="BE55" i="21"/>
  <c r="BD55" i="21"/>
  <c r="BA55" i="21"/>
  <c r="BB55" i="21" s="1"/>
  <c r="BE39" i="21"/>
  <c r="BC39" i="21"/>
  <c r="BA46" i="21"/>
  <c r="BB46" i="21" s="1"/>
  <c r="BC46" i="21"/>
  <c r="BE46" i="21"/>
  <c r="BD46" i="21"/>
  <c r="BE8" i="21"/>
  <c r="BC40" i="21"/>
  <c r="BE40" i="21"/>
  <c r="BD40" i="21"/>
  <c r="BA40" i="21"/>
  <c r="BB40" i="21" s="1"/>
  <c r="BE43" i="21"/>
  <c r="BA43" i="21"/>
  <c r="BB43" i="21" s="1"/>
  <c r="BD4" i="21"/>
  <c r="BA4" i="21"/>
  <c r="BB4" i="21" s="1"/>
  <c r="BE4" i="21"/>
  <c r="BC4" i="21"/>
  <c r="BC56" i="21"/>
  <c r="BC124" i="21"/>
  <c r="BE124" i="21"/>
  <c r="BA124" i="21"/>
  <c r="BB124" i="21" s="1"/>
  <c r="BD124" i="21"/>
  <c r="BC7" i="21"/>
  <c r="BE19" i="21"/>
  <c r="BD19" i="21"/>
  <c r="BE31" i="21"/>
  <c r="BD13" i="21"/>
  <c r="BA28" i="21"/>
  <c r="BB28" i="21" s="1"/>
  <c r="BA10" i="21"/>
  <c r="BB10" i="21" s="1"/>
  <c r="BA36" i="21"/>
  <c r="BB36" i="21" s="1"/>
  <c r="BC45" i="21"/>
  <c r="BE45" i="21"/>
  <c r="BD45" i="21"/>
  <c r="BC113" i="21"/>
  <c r="BA113" i="21"/>
  <c r="BB113" i="21" s="1"/>
  <c r="BD113" i="21"/>
  <c r="BE113" i="21"/>
  <c r="BC31" i="21"/>
  <c r="BD98" i="21"/>
  <c r="BC98" i="21"/>
  <c r="BE98" i="21"/>
  <c r="BA98" i="21"/>
  <c r="BB98" i="21" s="1"/>
  <c r="BD6" i="21"/>
  <c r="BC6" i="21"/>
  <c r="BA6" i="21"/>
  <c r="BB6" i="21" s="1"/>
  <c r="BD25" i="21"/>
  <c r="BD91" i="21"/>
  <c r="BC154" i="21"/>
  <c r="BA154" i="21"/>
  <c r="BB154" i="21" s="1"/>
  <c r="BD154" i="21"/>
  <c r="BE154" i="21"/>
  <c r="BD169" i="21"/>
  <c r="BC169" i="21"/>
  <c r="BA169" i="21"/>
  <c r="BB169" i="21" s="1"/>
  <c r="BE169" i="21"/>
  <c r="BA20" i="21"/>
  <c r="BB20" i="21" s="1"/>
  <c r="BE94" i="21"/>
  <c r="BA26" i="21"/>
  <c r="BB26" i="21" s="1"/>
  <c r="BE89" i="21"/>
  <c r="BD89" i="21"/>
  <c r="BC89" i="21"/>
  <c r="BC86" i="21"/>
  <c r="BD86" i="21"/>
  <c r="BC102" i="21"/>
  <c r="BD102" i="21"/>
  <c r="BE102" i="21"/>
  <c r="BA102" i="21"/>
  <c r="BB102" i="21" s="1"/>
  <c r="BE118" i="21"/>
  <c r="BD118" i="21"/>
  <c r="BA118" i="21"/>
  <c r="BB118" i="21" s="1"/>
  <c r="BC118" i="21"/>
  <c r="BC130" i="21"/>
  <c r="BD130" i="21"/>
  <c r="BC12" i="21"/>
  <c r="BA12" i="21"/>
  <c r="BB12" i="21" s="1"/>
  <c r="BA38" i="21"/>
  <c r="BB38" i="21" s="1"/>
  <c r="BD54" i="21"/>
  <c r="BC54" i="21"/>
  <c r="BA54" i="21"/>
  <c r="BB54" i="21" s="1"/>
  <c r="BE54" i="21"/>
  <c r="BA59" i="21"/>
  <c r="BB59" i="21" s="1"/>
  <c r="BA62" i="21"/>
  <c r="BB62" i="21" s="1"/>
  <c r="BE78" i="21"/>
  <c r="BD78" i="21"/>
  <c r="BC78" i="21"/>
  <c r="BC81" i="21"/>
  <c r="BE81" i="21"/>
  <c r="BA16" i="21"/>
  <c r="BB16" i="21" s="1"/>
  <c r="BE16" i="21"/>
  <c r="BC16" i="21"/>
  <c r="BA84" i="21"/>
  <c r="BB84" i="21" s="1"/>
  <c r="BD84" i="21"/>
  <c r="BE84" i="21"/>
  <c r="BA126" i="21"/>
  <c r="BB126" i="21" s="1"/>
  <c r="BD135" i="21"/>
  <c r="BC135" i="21"/>
  <c r="BA135" i="21"/>
  <c r="BB135" i="21" s="1"/>
  <c r="BC11" i="21"/>
  <c r="BA11" i="21"/>
  <c r="BB11" i="21" s="1"/>
  <c r="BE51" i="21"/>
  <c r="BD51" i="21"/>
  <c r="BE57" i="21"/>
  <c r="BC57" i="21"/>
  <c r="BC30" i="21"/>
  <c r="BD37" i="21"/>
  <c r="BC37" i="21"/>
  <c r="BA37" i="21"/>
  <c r="BB37" i="21" s="1"/>
  <c r="BE37" i="21"/>
  <c r="BA60" i="21"/>
  <c r="BB60" i="21" s="1"/>
  <c r="BE99" i="21"/>
  <c r="BD70" i="21"/>
  <c r="BC70" i="21"/>
  <c r="BA70" i="21"/>
  <c r="BB70" i="21" s="1"/>
  <c r="BE79" i="21"/>
  <c r="BC79" i="21"/>
  <c r="BE119" i="21"/>
  <c r="BA119" i="21"/>
  <c r="BB119" i="21" s="1"/>
  <c r="BD119" i="21"/>
  <c r="BC119" i="21"/>
  <c r="BD9" i="21"/>
  <c r="BC9" i="21"/>
  <c r="BE9" i="21"/>
  <c r="BA65" i="21"/>
  <c r="BB65" i="21" s="1"/>
  <c r="BE157" i="21"/>
  <c r="BC157" i="21"/>
  <c r="BD157" i="21"/>
  <c r="BD175" i="21"/>
  <c r="BC175" i="21"/>
  <c r="BE175" i="21"/>
  <c r="BA175" i="21"/>
  <c r="BB175" i="21" s="1"/>
  <c r="BA181" i="21"/>
  <c r="BB181" i="21" s="1"/>
  <c r="BA29" i="21"/>
  <c r="BB29" i="21" s="1"/>
  <c r="BE29" i="21"/>
  <c r="BD29" i="21"/>
  <c r="BE68" i="21"/>
  <c r="BD68" i="21"/>
  <c r="BE71" i="21"/>
  <c r="BA71" i="21"/>
  <c r="BB71" i="21" s="1"/>
  <c r="BD71" i="21"/>
  <c r="BD99" i="21"/>
  <c r="BD116" i="21"/>
  <c r="BC122" i="21"/>
  <c r="BD27" i="21"/>
  <c r="BE27" i="21"/>
  <c r="BA27" i="21"/>
  <c r="BB27" i="21" s="1"/>
  <c r="BE91" i="21"/>
  <c r="BD122" i="21"/>
  <c r="BD166" i="21"/>
  <c r="BE166" i="21"/>
  <c r="BC166" i="21"/>
  <c r="BC181" i="21"/>
  <c r="BD181" i="21"/>
  <c r="BE5" i="21"/>
  <c r="BD49" i="21"/>
  <c r="BE140" i="21"/>
  <c r="BD140" i="21"/>
  <c r="BC140" i="21"/>
  <c r="BA140" i="21"/>
  <c r="BB140" i="21" s="1"/>
  <c r="BA9" i="21"/>
  <c r="BB9" i="21" s="1"/>
  <c r="BC29" i="21"/>
  <c r="BE35" i="21"/>
  <c r="BD35" i="21"/>
  <c r="BA35" i="21"/>
  <c r="BB35" i="21" s="1"/>
  <c r="BA41" i="21"/>
  <c r="BB41" i="21" s="1"/>
  <c r="BE65" i="21"/>
  <c r="BA116" i="21"/>
  <c r="BB116" i="21" s="1"/>
  <c r="BC143" i="21"/>
  <c r="BD143" i="21"/>
  <c r="BA143" i="21"/>
  <c r="BB143" i="21" s="1"/>
  <c r="BE143" i="21"/>
  <c r="BA157" i="21"/>
  <c r="BB157" i="21" s="1"/>
  <c r="BE188" i="21"/>
  <c r="BD188" i="21"/>
  <c r="BC188" i="21"/>
  <c r="BD20" i="21"/>
  <c r="BE20" i="21"/>
  <c r="BC20" i="21"/>
  <c r="BE63" i="21"/>
  <c r="BD63" i="21"/>
  <c r="BC63" i="21"/>
  <c r="BA63" i="21"/>
  <c r="BB63" i="21" s="1"/>
  <c r="BE66" i="21"/>
  <c r="BC94" i="21"/>
  <c r="BA94" i="21"/>
  <c r="BB94" i="21" s="1"/>
  <c r="BD94" i="21"/>
  <c r="BD149" i="21"/>
  <c r="BE152" i="21"/>
  <c r="BA152" i="21"/>
  <c r="BB152" i="21" s="1"/>
  <c r="BC152" i="21"/>
  <c r="BA82" i="21"/>
  <c r="BB82" i="21" s="1"/>
  <c r="BD82" i="21"/>
  <c r="BC82" i="21"/>
  <c r="BD123" i="21"/>
  <c r="BA123" i="21"/>
  <c r="BB123" i="21" s="1"/>
  <c r="BE123" i="21"/>
  <c r="BC123" i="21"/>
  <c r="BE138" i="21"/>
  <c r="BE111" i="21"/>
  <c r="BE114" i="21"/>
  <c r="BE146" i="21"/>
  <c r="BA164" i="21"/>
  <c r="BB164" i="21" s="1"/>
  <c r="BC18" i="21"/>
  <c r="BA18" i="21"/>
  <c r="BB18" i="21" s="1"/>
  <c r="BA49" i="21"/>
  <c r="BB49" i="21" s="1"/>
  <c r="BD60" i="21"/>
  <c r="BC71" i="21"/>
  <c r="BC96" i="21"/>
  <c r="BD105" i="21"/>
  <c r="BD137" i="21"/>
  <c r="BC137" i="21"/>
  <c r="BA137" i="21"/>
  <c r="BB137" i="21" s="1"/>
  <c r="BC27" i="21"/>
  <c r="BD58" i="21"/>
  <c r="BC58" i="21"/>
  <c r="BA58" i="21"/>
  <c r="BB58" i="21" s="1"/>
  <c r="BA132" i="21"/>
  <c r="BB132" i="21" s="1"/>
  <c r="BA5" i="21"/>
  <c r="BB5" i="21" s="1"/>
  <c r="BC8" i="21"/>
  <c r="BC13" i="21"/>
  <c r="BC35" i="21"/>
  <c r="BC49" i="21"/>
  <c r="BC52" i="21"/>
  <c r="BA80" i="21"/>
  <c r="BB80" i="21" s="1"/>
  <c r="BD80" i="21"/>
  <c r="BC80" i="21"/>
  <c r="BC106" i="21"/>
  <c r="BA109" i="21"/>
  <c r="BB109" i="21" s="1"/>
  <c r="BD111" i="21"/>
  <c r="BC129" i="21"/>
  <c r="BA129" i="21"/>
  <c r="BB129" i="21" s="1"/>
  <c r="BC5" i="21"/>
  <c r="BC180" i="21"/>
  <c r="BD5" i="21"/>
  <c r="BE103" i="21"/>
  <c r="BC103" i="21"/>
  <c r="BE112" i="21"/>
  <c r="BE120" i="21"/>
  <c r="BA120" i="21"/>
  <c r="BB120" i="21" s="1"/>
  <c r="BE179" i="21"/>
  <c r="BE7" i="21"/>
  <c r="BD7" i="21"/>
  <c r="BC25" i="21"/>
  <c r="BD50" i="21"/>
  <c r="BC50" i="21"/>
  <c r="BE87" i="21"/>
  <c r="BE149" i="21"/>
  <c r="BE14" i="21"/>
  <c r="BC32" i="21"/>
  <c r="BA87" i="21"/>
  <c r="BB87" i="21" s="1"/>
  <c r="BE93" i="21"/>
  <c r="BA93" i="21"/>
  <c r="BB93" i="21" s="1"/>
  <c r="BC93" i="21"/>
  <c r="BE107" i="21"/>
  <c r="BD107" i="21"/>
  <c r="BC107" i="21"/>
  <c r="BA107" i="21"/>
  <c r="BB107" i="21" s="1"/>
  <c r="BE110" i="21"/>
  <c r="BC149" i="21"/>
  <c r="BC146" i="21"/>
  <c r="BA146" i="21"/>
  <c r="BB146" i="21" s="1"/>
  <c r="BC179" i="21"/>
  <c r="BC19" i="21"/>
  <c r="BA19" i="21"/>
  <c r="BB19" i="21" s="1"/>
  <c r="BE30" i="21"/>
  <c r="BA30" i="21"/>
  <c r="BB30" i="21" s="1"/>
  <c r="BA56" i="21"/>
  <c r="BB56" i="21" s="1"/>
  <c r="BE56" i="21"/>
  <c r="BD56" i="21"/>
  <c r="BD88" i="21"/>
  <c r="BA88" i="21"/>
  <c r="BB88" i="21" s="1"/>
  <c r="BD104" i="21"/>
  <c r="BE121" i="21"/>
  <c r="BE176" i="21"/>
  <c r="BD190" i="21"/>
  <c r="BC190" i="21"/>
  <c r="BA190" i="21"/>
  <c r="BB190" i="21" s="1"/>
  <c r="BE3" i="21"/>
  <c r="BA25" i="21"/>
  <c r="BB25" i="21" s="1"/>
  <c r="BD59" i="21"/>
  <c r="BE59" i="21"/>
  <c r="BC59" i="21"/>
  <c r="BC64" i="21"/>
  <c r="BE72" i="21"/>
  <c r="BD72" i="21"/>
  <c r="BC72" i="21"/>
  <c r="BE133" i="21"/>
  <c r="BD133" i="21"/>
  <c r="BC133" i="21"/>
  <c r="BA7" i="21"/>
  <c r="BB7" i="21" s="1"/>
  <c r="BD10" i="21"/>
  <c r="BC10" i="21"/>
  <c r="BE12" i="21"/>
  <c r="BD12" i="21"/>
  <c r="BE38" i="21"/>
  <c r="BD38" i="21"/>
  <c r="BC38" i="21"/>
  <c r="BD121" i="21"/>
  <c r="BA153" i="21"/>
  <c r="BB153" i="21" s="1"/>
  <c r="BA161" i="21"/>
  <c r="BB161" i="21" s="1"/>
  <c r="BC185" i="21"/>
  <c r="BD185" i="21"/>
  <c r="BA136" i="21"/>
  <c r="BB136" i="21" s="1"/>
  <c r="BD150" i="21"/>
  <c r="BA150" i="21"/>
  <c r="BB150" i="21" s="1"/>
  <c r="BE150" i="21"/>
  <c r="BE33" i="21"/>
  <c r="BD33" i="21"/>
  <c r="BC33" i="21"/>
  <c r="BC62" i="21"/>
  <c r="BE88" i="21"/>
  <c r="BA99" i="21"/>
  <c r="BB99" i="21" s="1"/>
  <c r="BC108" i="21"/>
  <c r="BD176" i="21"/>
  <c r="BD39" i="21"/>
  <c r="BD66" i="21"/>
  <c r="BA69" i="21"/>
  <c r="BB69" i="21" s="1"/>
  <c r="BA73" i="21"/>
  <c r="BB73" i="21" s="1"/>
  <c r="BE85" i="21"/>
  <c r="BD85" i="21"/>
  <c r="BA85" i="21"/>
  <c r="BB85" i="21" s="1"/>
  <c r="BD110" i="21"/>
  <c r="BD156" i="21"/>
  <c r="BA156" i="21"/>
  <c r="BB156" i="21" s="1"/>
  <c r="BE156" i="21"/>
  <c r="BC156" i="21"/>
  <c r="BD92" i="21"/>
  <c r="BA92" i="21"/>
  <c r="BB92" i="21" s="1"/>
  <c r="BE126" i="21"/>
  <c r="BD161" i="21"/>
  <c r="BE161" i="21"/>
  <c r="BC183" i="21"/>
  <c r="BD28" i="21"/>
  <c r="BC28" i="21"/>
  <c r="BE60" i="21"/>
  <c r="BC60" i="21"/>
  <c r="BD62" i="21"/>
  <c r="BA67" i="21"/>
  <c r="BB67" i="21" s="1"/>
  <c r="BC67" i="21"/>
  <c r="BE104" i="21"/>
  <c r="BC104" i="21"/>
  <c r="BD106" i="21"/>
  <c r="BA111" i="21"/>
  <c r="BB111" i="21" s="1"/>
  <c r="BC116" i="21"/>
  <c r="BC121" i="21"/>
  <c r="BA121" i="21"/>
  <c r="BB121" i="21" s="1"/>
  <c r="BC126" i="21"/>
  <c r="BD131" i="21"/>
  <c r="BC131" i="21"/>
  <c r="BA131" i="21"/>
  <c r="BB131" i="21" s="1"/>
  <c r="BA138" i="21"/>
  <c r="BB138" i="21" s="1"/>
  <c r="BD146" i="21"/>
  <c r="BD186" i="21"/>
  <c r="BC186" i="21"/>
  <c r="BE186" i="21"/>
  <c r="BA186" i="21"/>
  <c r="BB186" i="21" s="1"/>
  <c r="BD26" i="21"/>
  <c r="BE26" i="21"/>
  <c r="BC26" i="21"/>
  <c r="BD76" i="21"/>
  <c r="BC76" i="21"/>
  <c r="BE76" i="21"/>
  <c r="BC83" i="21"/>
  <c r="BA83" i="21"/>
  <c r="BB83" i="21" s="1"/>
  <c r="BD90" i="21"/>
  <c r="BA90" i="21"/>
  <c r="BB90" i="21" s="1"/>
  <c r="BE128" i="21"/>
  <c r="BD136" i="21"/>
  <c r="BE136" i="21"/>
  <c r="BC159" i="21"/>
  <c r="BC178" i="21"/>
  <c r="BE97" i="21"/>
  <c r="BA97" i="21"/>
  <c r="BB97" i="21" s="1"/>
  <c r="BC97" i="21"/>
  <c r="BE151" i="21"/>
  <c r="BD151" i="21"/>
  <c r="BC151" i="21"/>
  <c r="BA151" i="21"/>
  <c r="BB151" i="21" s="1"/>
  <c r="BC111" i="21"/>
  <c r="BD134" i="21"/>
  <c r="BA134" i="21"/>
  <c r="BB134" i="21" s="1"/>
  <c r="BE134" i="21"/>
  <c r="BE141" i="21"/>
  <c r="BA141" i="21"/>
  <c r="BB141" i="21" s="1"/>
  <c r="BD167" i="21"/>
  <c r="BA167" i="21"/>
  <c r="BB167" i="21" s="1"/>
  <c r="BC167" i="21"/>
  <c r="BE167" i="21"/>
  <c r="BA191" i="21"/>
  <c r="BB191" i="21" s="1"/>
  <c r="BA39" i="21"/>
  <c r="BB39" i="21" s="1"/>
  <c r="BE42" i="21"/>
  <c r="BA42" i="21"/>
  <c r="BB42" i="21" s="1"/>
  <c r="BD42" i="21"/>
  <c r="BC42" i="21"/>
  <c r="BE62" i="21"/>
  <c r="BD69" i="21"/>
  <c r="BE74" i="21"/>
  <c r="BD74" i="21"/>
  <c r="BC85" i="21"/>
  <c r="BC95" i="21"/>
  <c r="BE106" i="21"/>
  <c r="BD114" i="21"/>
  <c r="BA114" i="21"/>
  <c r="BB114" i="21" s="1"/>
  <c r="BE129" i="21"/>
  <c r="BD129" i="21"/>
  <c r="BD144" i="21"/>
  <c r="BD170" i="21"/>
  <c r="BA170" i="21"/>
  <c r="BB170" i="21" s="1"/>
  <c r="BE173" i="21"/>
  <c r="BD173" i="21"/>
  <c r="BC173" i="21"/>
  <c r="BA173" i="21"/>
  <c r="BB173" i="21" s="1"/>
  <c r="BE181" i="21"/>
  <c r="BA95" i="21"/>
  <c r="BB95" i="21" s="1"/>
  <c r="BC100" i="21"/>
  <c r="BE192" i="21"/>
  <c r="BA47" i="21"/>
  <c r="BB47" i="21" s="1"/>
  <c r="BC61" i="21"/>
  <c r="BA68" i="21"/>
  <c r="BB68" i="21" s="1"/>
  <c r="BC77" i="21"/>
  <c r="BE77" i="21"/>
  <c r="BD77" i="21"/>
  <c r="BE83" i="21"/>
  <c r="BE90" i="21"/>
  <c r="BD97" i="21"/>
  <c r="BC105" i="21"/>
  <c r="BD112" i="21"/>
  <c r="BA112" i="21"/>
  <c r="BB112" i="21" s="1"/>
  <c r="BE116" i="21"/>
  <c r="BD127" i="21"/>
  <c r="BE127" i="21"/>
  <c r="BC127" i="21"/>
  <c r="BC136" i="21"/>
  <c r="BC141" i="21"/>
  <c r="BD159" i="21"/>
  <c r="BA184" i="21"/>
  <c r="BB184" i="21" s="1"/>
  <c r="BA192" i="21"/>
  <c r="BB192" i="21" s="1"/>
  <c r="BC66" i="21"/>
  <c r="BA91" i="21"/>
  <c r="BB91" i="21" s="1"/>
  <c r="BC110" i="21"/>
  <c r="BC134" i="21"/>
  <c r="BD142" i="21"/>
  <c r="BC142" i="21"/>
  <c r="BE142" i="21"/>
  <c r="BE160" i="21"/>
  <c r="BC160" i="21"/>
  <c r="BD168" i="21"/>
  <c r="BA168" i="21"/>
  <c r="BB168" i="21" s="1"/>
  <c r="BD95" i="21"/>
  <c r="BA117" i="21"/>
  <c r="BB117" i="21" s="1"/>
  <c r="BA149" i="21"/>
  <c r="BB149" i="21" s="1"/>
  <c r="BE155" i="21"/>
  <c r="BC155" i="21"/>
  <c r="BE171" i="21"/>
  <c r="BC171" i="21"/>
  <c r="BA171" i="21"/>
  <c r="BB171" i="21" s="1"/>
  <c r="BC192" i="21"/>
  <c r="BE17" i="21"/>
  <c r="BD17" i="21"/>
  <c r="BC17" i="21"/>
  <c r="BC47" i="21"/>
  <c r="BA57" i="21"/>
  <c r="BB57" i="21" s="1"/>
  <c r="BD57" i="21"/>
  <c r="BC74" i="21"/>
  <c r="BE95" i="21"/>
  <c r="BD100" i="21"/>
  <c r="BE115" i="21"/>
  <c r="BC115" i="21"/>
  <c r="BA115" i="21"/>
  <c r="BB115" i="21" s="1"/>
  <c r="BD125" i="21"/>
  <c r="BE125" i="21"/>
  <c r="BC125" i="21"/>
  <c r="BA125" i="21"/>
  <c r="BB125" i="21" s="1"/>
  <c r="BD182" i="21"/>
  <c r="BD15" i="21"/>
  <c r="BE15" i="21"/>
  <c r="BC15" i="21"/>
  <c r="BD47" i="21"/>
  <c r="BE50" i="21"/>
  <c r="BD87" i="21"/>
  <c r="BC87" i="21"/>
  <c r="BE96" i="21"/>
  <c r="BD96" i="21"/>
  <c r="BA96" i="21"/>
  <c r="BB96" i="21" s="1"/>
  <c r="BE100" i="21"/>
  <c r="BD117" i="21"/>
  <c r="BE135" i="21"/>
  <c r="BD158" i="21"/>
  <c r="BE158" i="21"/>
  <c r="BC158" i="21"/>
  <c r="BA158" i="21"/>
  <c r="BB158" i="21" s="1"/>
  <c r="BC174" i="21"/>
  <c r="BC177" i="21"/>
  <c r="BC182" i="21"/>
  <c r="BE190" i="21"/>
  <c r="BE13" i="21"/>
  <c r="BA13" i="21"/>
  <c r="BB13" i="21" s="1"/>
  <c r="BE36" i="21"/>
  <c r="BD36" i="21"/>
  <c r="BC36" i="21"/>
  <c r="BE41" i="21"/>
  <c r="BC41" i="21"/>
  <c r="BE47" i="21"/>
  <c r="BA61" i="21"/>
  <c r="BB61" i="21" s="1"/>
  <c r="BE64" i="21"/>
  <c r="BA64" i="21"/>
  <c r="BB64" i="21" s="1"/>
  <c r="BD64" i="21"/>
  <c r="BC68" i="21"/>
  <c r="BE75" i="21"/>
  <c r="BA75" i="21"/>
  <c r="BB75" i="21" s="1"/>
  <c r="BC75" i="21"/>
  <c r="BA77" i="21"/>
  <c r="BB77" i="21" s="1"/>
  <c r="BA103" i="21"/>
  <c r="BB103" i="21" s="1"/>
  <c r="BA105" i="21"/>
  <c r="BB105" i="21" s="1"/>
  <c r="BE108" i="21"/>
  <c r="BA108" i="21"/>
  <c r="BB108" i="21" s="1"/>
  <c r="BD108" i="21"/>
  <c r="BC112" i="21"/>
  <c r="BA127" i="21"/>
  <c r="BB127" i="21" s="1"/>
  <c r="BD174" i="21"/>
  <c r="BD192" i="21"/>
  <c r="BA133" i="21"/>
  <c r="BB133" i="21" s="1"/>
  <c r="BD139" i="21"/>
  <c r="BE159" i="21"/>
  <c r="BC172" i="21"/>
  <c r="BA176" i="21"/>
  <c r="BB176" i="21" s="1"/>
  <c r="BE182" i="21"/>
  <c r="BA166" i="21"/>
  <c r="BB166" i="21" s="1"/>
  <c r="BD172" i="21"/>
  <c r="BD187" i="21"/>
  <c r="BA89" i="21"/>
  <c r="BB89" i="21" s="1"/>
  <c r="BA139" i="21"/>
  <c r="BB139" i="21" s="1"/>
  <c r="BD153" i="21"/>
  <c r="BC153" i="21"/>
  <c r="BA177" i="21"/>
  <c r="BB177" i="21" s="1"/>
  <c r="BD183" i="21"/>
  <c r="BD164" i="21"/>
  <c r="BC164" i="21"/>
  <c r="BA188" i="21"/>
  <c r="BB188" i="21" s="1"/>
  <c r="BD32" i="21"/>
  <c r="BC44" i="21"/>
  <c r="BD48" i="21"/>
  <c r="BE52" i="21"/>
  <c r="BD79" i="21"/>
  <c r="BA79" i="21"/>
  <c r="BB79" i="21" s="1"/>
  <c r="BD81" i="21"/>
  <c r="BA100" i="21"/>
  <c r="BB100" i="21" s="1"/>
  <c r="BD138" i="21"/>
  <c r="BE162" i="21"/>
  <c r="BD162" i="21"/>
  <c r="BE172" i="21"/>
  <c r="BA179" i="21"/>
  <c r="BB179" i="21" s="1"/>
  <c r="BC132" i="21"/>
  <c r="BD145" i="21"/>
  <c r="BA145" i="21"/>
  <c r="BB145" i="21" s="1"/>
  <c r="BD147" i="21"/>
  <c r="BD160" i="21"/>
  <c r="BE184" i="21"/>
  <c r="BD184" i="21"/>
  <c r="BC165" i="21"/>
  <c r="BD178" i="21"/>
  <c r="BA178" i="21"/>
  <c r="BB178" i="21" s="1"/>
  <c r="BD180" i="21"/>
  <c r="BE193" i="21"/>
  <c r="BC88" i="21"/>
  <c r="BE130" i="21"/>
  <c r="BA130" i="21"/>
  <c r="BB130" i="21" s="1"/>
  <c r="BC176" i="21"/>
  <c r="BD189" i="21"/>
  <c r="BA189" i="21"/>
  <c r="BB189" i="21" s="1"/>
  <c r="BD191" i="21"/>
  <c r="BC191" i="21"/>
  <c r="BA32" i="21"/>
  <c r="BB32" i="21" s="1"/>
  <c r="BA44" i="21"/>
  <c r="BB44" i="21" s="1"/>
  <c r="BA48" i="21"/>
  <c r="BB48" i="21" s="1"/>
  <c r="BA50" i="21"/>
  <c r="BB50" i="21" s="1"/>
  <c r="BA52" i="21"/>
  <c r="BB52" i="21" s="1"/>
  <c r="BD65" i="21"/>
  <c r="BC65" i="21"/>
  <c r="BA81" i="21"/>
  <c r="BB81" i="21" s="1"/>
  <c r="BD109" i="21"/>
  <c r="BC109" i="21"/>
  <c r="BC128" i="21"/>
  <c r="BA162" i="21"/>
  <c r="BB162" i="21" s="1"/>
  <c r="BC187" i="21"/>
  <c r="BE32" i="21"/>
  <c r="BE44" i="21"/>
  <c r="BE48" i="21"/>
  <c r="BD52" i="21"/>
  <c r="BE82" i="21"/>
  <c r="BC84" i="21"/>
  <c r="BE86" i="21"/>
  <c r="BA86" i="21"/>
  <c r="BB86" i="21" s="1"/>
  <c r="BD101" i="21"/>
  <c r="BA101" i="21"/>
  <c r="BB101" i="21" s="1"/>
  <c r="BD103" i="21"/>
  <c r="BA122" i="21"/>
  <c r="BB122" i="21" s="1"/>
  <c r="BC139" i="21"/>
  <c r="BC145" i="21"/>
  <c r="BC147" i="21"/>
  <c r="BE163" i="21"/>
  <c r="BA163" i="21"/>
  <c r="BB163" i="21" s="1"/>
  <c r="BC184" i="21"/>
  <c r="BA45" i="21"/>
  <c r="BB45" i="21" s="1"/>
  <c r="BE49" i="21"/>
  <c r="BC51" i="21"/>
  <c r="BC99" i="21"/>
  <c r="BD132" i="21"/>
  <c r="BE137" i="21"/>
  <c r="BE145" i="21"/>
  <c r="BE147" i="21"/>
  <c r="BC150" i="21"/>
  <c r="BE174" i="21"/>
  <c r="BA174" i="21"/>
  <c r="BB174" i="21" s="1"/>
  <c r="BA182" i="21"/>
  <c r="BB182" i="21" s="1"/>
  <c r="BC193" i="21"/>
  <c r="BA31" i="21"/>
  <c r="BB31" i="21" s="1"/>
  <c r="BD43" i="21"/>
  <c r="BC43" i="21"/>
  <c r="BE53" i="21"/>
  <c r="BA53" i="21"/>
  <c r="BB53" i="21" s="1"/>
  <c r="BA78" i="21"/>
  <c r="BB78" i="21" s="1"/>
  <c r="BD120" i="21"/>
  <c r="BC120" i="21"/>
  <c r="BE132" i="21"/>
  <c r="BE148" i="21"/>
  <c r="BC161" i="21"/>
  <c r="BA165" i="21"/>
  <c r="BB165" i="21" s="1"/>
  <c r="BA180" i="21"/>
  <c r="BB180" i="21" s="1"/>
  <c r="BE185" i="21"/>
  <c r="BA185" i="21"/>
  <c r="BB185" i="21" s="1"/>
  <c r="BA193" i="21"/>
  <c r="BB193" i="21" s="1"/>
  <c r="W17" i="8" l="1"/>
  <c r="W122" i="8"/>
  <c r="N73" i="8"/>
  <c r="H19" i="8"/>
  <c r="W55" i="8"/>
  <c r="K47" i="8"/>
  <c r="W58" i="8"/>
  <c r="K8" i="8"/>
  <c r="H94" i="8"/>
  <c r="K30" i="8"/>
  <c r="K22" i="8"/>
  <c r="W95" i="8"/>
  <c r="W105" i="8"/>
  <c r="W109" i="8"/>
  <c r="N41" i="8"/>
  <c r="H17" i="8"/>
  <c r="W90" i="8"/>
  <c r="K11" i="8"/>
  <c r="W32" i="8"/>
  <c r="N118" i="8"/>
  <c r="N94" i="8"/>
  <c r="O94" i="8" s="1"/>
  <c r="N133" i="8"/>
  <c r="H27" i="8"/>
  <c r="O111" i="8"/>
  <c r="H109" i="8"/>
  <c r="W80" i="8"/>
  <c r="O124" i="8"/>
  <c r="H104" i="8"/>
  <c r="H22" i="8"/>
  <c r="N108" i="8"/>
  <c r="W130" i="8"/>
  <c r="O45" i="8"/>
  <c r="W103" i="8"/>
  <c r="W72" i="8"/>
  <c r="K104" i="8"/>
  <c r="O104" i="8" s="1"/>
  <c r="X104" i="8" s="1"/>
  <c r="S103" i="3" s="1"/>
  <c r="N119" i="8"/>
  <c r="H67" i="8"/>
  <c r="N103" i="8"/>
  <c r="N126" i="8"/>
  <c r="K15" i="8"/>
  <c r="K103" i="8"/>
  <c r="N104" i="8"/>
  <c r="W43" i="8"/>
  <c r="K71" i="8"/>
  <c r="H84" i="8"/>
  <c r="O125" i="8"/>
  <c r="R120" i="8"/>
  <c r="W33" i="8"/>
  <c r="W98" i="8"/>
  <c r="N17" i="8"/>
  <c r="W108" i="8"/>
  <c r="N102" i="8"/>
  <c r="N15" i="8"/>
  <c r="H83" i="8"/>
  <c r="W81" i="8"/>
  <c r="K33" i="8"/>
  <c r="O33" i="8" s="1"/>
  <c r="X33" i="8" s="1"/>
  <c r="S32" i="3" s="1"/>
  <c r="N38" i="8"/>
  <c r="N44" i="8"/>
  <c r="W44" i="8"/>
  <c r="K26" i="8"/>
  <c r="O26" i="8" s="1"/>
  <c r="N12" i="8"/>
  <c r="O12" i="8" s="1"/>
  <c r="K64" i="8"/>
  <c r="W83" i="8"/>
  <c r="H63" i="8"/>
  <c r="O84" i="8"/>
  <c r="R47" i="8"/>
  <c r="K13" i="8"/>
  <c r="N26" i="8"/>
  <c r="K83" i="8"/>
  <c r="N56" i="8"/>
  <c r="N136" i="8"/>
  <c r="O136" i="8" s="1"/>
  <c r="H44" i="8"/>
  <c r="L129" i="7"/>
  <c r="M77" i="14"/>
  <c r="AL106" i="8"/>
  <c r="K67" i="14"/>
  <c r="AH38" i="8"/>
  <c r="H99" i="8"/>
  <c r="K110" i="8"/>
  <c r="W134" i="8"/>
  <c r="W97" i="8"/>
  <c r="K19" i="8"/>
  <c r="O105" i="8"/>
  <c r="W12" i="8"/>
  <c r="H56" i="8"/>
  <c r="O56" i="8" s="1"/>
  <c r="K27" i="8"/>
  <c r="O27" i="8" s="1"/>
  <c r="O108" i="8"/>
  <c r="X108" i="8" s="1"/>
  <c r="S107" i="3" s="1"/>
  <c r="AN77" i="14"/>
  <c r="AG40" i="14"/>
  <c r="W52" i="8"/>
  <c r="W47" i="8"/>
  <c r="D57" i="14"/>
  <c r="AL108" i="8"/>
  <c r="AL80" i="8"/>
  <c r="O114" i="8"/>
  <c r="O52" i="8"/>
  <c r="W56" i="8"/>
  <c r="K133" i="8"/>
  <c r="O133" i="8" s="1"/>
  <c r="N93" i="8"/>
  <c r="O119" i="8"/>
  <c r="N123" i="8"/>
  <c r="K81" i="8"/>
  <c r="AN105" i="14"/>
  <c r="AG4" i="14"/>
  <c r="W61" i="8"/>
  <c r="K121" i="8"/>
  <c r="K80" i="8"/>
  <c r="O80" i="8" s="1"/>
  <c r="K130" i="8"/>
  <c r="H54" i="8"/>
  <c r="O129" i="8"/>
  <c r="N61" i="8"/>
  <c r="K92" i="8"/>
  <c r="O92" i="8" s="1"/>
  <c r="X92" i="8" s="1"/>
  <c r="S91" i="3" s="1"/>
  <c r="K68" i="8"/>
  <c r="W24" i="8"/>
  <c r="K77" i="14"/>
  <c r="D116" i="14"/>
  <c r="AG103" i="14"/>
  <c r="H24" i="8"/>
  <c r="K65" i="14"/>
  <c r="L65" i="14" s="1"/>
  <c r="D65" i="14" s="1"/>
  <c r="G41" i="14"/>
  <c r="AJ40" i="14"/>
  <c r="W36" i="8"/>
  <c r="N24" i="8"/>
  <c r="H79" i="8"/>
  <c r="H60" i="8"/>
  <c r="K73" i="8"/>
  <c r="O73" i="8" s="1"/>
  <c r="N121" i="8"/>
  <c r="O36" i="8"/>
  <c r="G83" i="14"/>
  <c r="K78" i="14"/>
  <c r="AE73" i="8"/>
  <c r="AE43" i="8"/>
  <c r="N135" i="8"/>
  <c r="K40" i="8"/>
  <c r="S49" i="8"/>
  <c r="U49" i="8"/>
  <c r="V49" i="8"/>
  <c r="P49" i="8"/>
  <c r="R49" i="8" s="1"/>
  <c r="L49" i="8"/>
  <c r="N49" i="8" s="1"/>
  <c r="J49" i="8"/>
  <c r="I49" i="8"/>
  <c r="V77" i="15"/>
  <c r="G77" i="11" s="1"/>
  <c r="D77" i="11" s="1"/>
  <c r="AG41" i="14"/>
  <c r="AL20" i="8"/>
  <c r="W115" i="8"/>
  <c r="AG108" i="14"/>
  <c r="G129" i="14"/>
  <c r="D129" i="14" s="1"/>
  <c r="AJ116" i="14"/>
  <c r="AJ113" i="14"/>
  <c r="AE49" i="8"/>
  <c r="AH26" i="8"/>
  <c r="W131" i="8"/>
  <c r="K101" i="8"/>
  <c r="N67" i="8"/>
  <c r="W79" i="8"/>
  <c r="H130" i="8"/>
  <c r="K131" i="8"/>
  <c r="K69" i="8"/>
  <c r="N101" i="8"/>
  <c r="O101" i="8" s="1"/>
  <c r="K109" i="8"/>
  <c r="W91" i="8"/>
  <c r="L54" i="8"/>
  <c r="N54" i="8" s="1"/>
  <c r="M54" i="8"/>
  <c r="J54" i="8"/>
  <c r="K54" i="8" s="1"/>
  <c r="U54" i="8"/>
  <c r="T54" i="8"/>
  <c r="S54" i="8"/>
  <c r="U28" i="8"/>
  <c r="V28" i="8"/>
  <c r="T28" i="8"/>
  <c r="W28" i="8" s="1"/>
  <c r="M28" i="8"/>
  <c r="N28" i="8" s="1"/>
  <c r="J28" i="8"/>
  <c r="I28" i="8"/>
  <c r="G28" i="8"/>
  <c r="W87" i="8"/>
  <c r="H28" i="8"/>
  <c r="H127" i="8"/>
  <c r="O115" i="8"/>
  <c r="N109" i="8"/>
  <c r="N71" i="8"/>
  <c r="N31" i="8"/>
  <c r="D41" i="14"/>
  <c r="L119" i="7"/>
  <c r="AG89" i="14"/>
  <c r="H110" i="8"/>
  <c r="H64" i="8"/>
  <c r="O64" i="8" s="1"/>
  <c r="W46" i="8"/>
  <c r="N42" i="8"/>
  <c r="N30" i="8"/>
  <c r="O30" i="8" s="1"/>
  <c r="K96" i="14"/>
  <c r="AJ38" i="14"/>
  <c r="AN34" i="14"/>
  <c r="L23" i="14"/>
  <c r="K57" i="8"/>
  <c r="O57" i="8" s="1"/>
  <c r="X57" i="8" s="1"/>
  <c r="S56" i="3" s="1"/>
  <c r="N112" i="8"/>
  <c r="W60" i="8"/>
  <c r="T9" i="8"/>
  <c r="S9" i="8"/>
  <c r="W9" i="8" s="1"/>
  <c r="F9" i="8"/>
  <c r="H9" i="8" s="1"/>
  <c r="N76" i="8"/>
  <c r="W15" i="8"/>
  <c r="H34" i="8"/>
  <c r="O34" i="8" s="1"/>
  <c r="N90" i="8"/>
  <c r="K42" i="8"/>
  <c r="O42" i="8" s="1"/>
  <c r="AN31" i="14"/>
  <c r="W113" i="8"/>
  <c r="W120" i="8"/>
  <c r="O15" i="8"/>
  <c r="K79" i="8"/>
  <c r="N7" i="8"/>
  <c r="O7" i="8" s="1"/>
  <c r="N14" i="8"/>
  <c r="V20" i="8"/>
  <c r="U20" i="8"/>
  <c r="I20" i="8"/>
  <c r="K20" i="8" s="1"/>
  <c r="T20" i="8"/>
  <c r="S20" i="8"/>
  <c r="M20" i="8"/>
  <c r="L20" i="8"/>
  <c r="N20" i="8" s="1"/>
  <c r="G20" i="8"/>
  <c r="H20" i="8" s="1"/>
  <c r="O31" i="8"/>
  <c r="R52" i="7"/>
  <c r="O51" i="3" s="1"/>
  <c r="I51" i="3" s="1"/>
  <c r="Q51" i="3"/>
  <c r="AN46" i="14"/>
  <c r="K55" i="14"/>
  <c r="L55" i="14" s="1"/>
  <c r="D55" i="14" s="1"/>
  <c r="AL60" i="8"/>
  <c r="AL29" i="8"/>
  <c r="W30" i="8"/>
  <c r="AN103" i="14"/>
  <c r="AN57" i="14"/>
  <c r="O113" i="8"/>
  <c r="O106" i="8"/>
  <c r="O58" i="8"/>
  <c r="H76" i="8"/>
  <c r="H103" i="8"/>
  <c r="O103" i="8" s="1"/>
  <c r="K132" i="8"/>
  <c r="O132" i="8" s="1"/>
  <c r="K29" i="8"/>
  <c r="O29" i="8" s="1"/>
  <c r="Q87" i="8"/>
  <c r="R87" i="8" s="1"/>
  <c r="Q86" i="8"/>
  <c r="O16" i="8"/>
  <c r="Q13" i="8"/>
  <c r="R13" i="8" s="1"/>
  <c r="Q14" i="8"/>
  <c r="Q12" i="8"/>
  <c r="Q133" i="8"/>
  <c r="Q134" i="8"/>
  <c r="Q33" i="8"/>
  <c r="R33" i="8" s="1"/>
  <c r="Q35" i="8"/>
  <c r="R35" i="8" s="1"/>
  <c r="Q34" i="8"/>
  <c r="O120" i="8"/>
  <c r="Q58" i="8"/>
  <c r="R58" i="8" s="1"/>
  <c r="Q59" i="8"/>
  <c r="Q60" i="8"/>
  <c r="Q65" i="8"/>
  <c r="R65" i="8" s="1"/>
  <c r="Q63" i="8"/>
  <c r="R63" i="8" s="1"/>
  <c r="Q64" i="8"/>
  <c r="Q104" i="8"/>
  <c r="R104" i="8" s="1"/>
  <c r="Q103" i="8"/>
  <c r="R103" i="8" s="1"/>
  <c r="X103" i="8" s="1"/>
  <c r="S102" i="3" s="1"/>
  <c r="Q102" i="8"/>
  <c r="R102" i="8" s="1"/>
  <c r="Q125" i="8"/>
  <c r="R125" i="8" s="1"/>
  <c r="X125" i="8" s="1"/>
  <c r="S124" i="3" s="1"/>
  <c r="Q126" i="8"/>
  <c r="Q124" i="8"/>
  <c r="R124" i="8" s="1"/>
  <c r="Q81" i="8"/>
  <c r="Q82" i="8"/>
  <c r="K112" i="6"/>
  <c r="L112" i="6" s="1"/>
  <c r="M112" i="6" s="1"/>
  <c r="K113" i="6"/>
  <c r="L113" i="6" s="1"/>
  <c r="M113" i="6" s="1"/>
  <c r="Q129" i="8"/>
  <c r="Q127" i="8"/>
  <c r="Q128" i="8"/>
  <c r="R128" i="8" s="1"/>
  <c r="AE118" i="10"/>
  <c r="AI121" i="8" s="1"/>
  <c r="AK118" i="14"/>
  <c r="S118" i="15"/>
  <c r="P118" i="10"/>
  <c r="C121" i="7"/>
  <c r="C121" i="8"/>
  <c r="C120" i="3"/>
  <c r="C121" i="6"/>
  <c r="X133" i="10"/>
  <c r="AM133" i="14"/>
  <c r="AG133" i="10"/>
  <c r="AK136" i="8" s="1"/>
  <c r="U133" i="15"/>
  <c r="AH132" i="14"/>
  <c r="AC132" i="10"/>
  <c r="AF135" i="8" s="1"/>
  <c r="Q132" i="15"/>
  <c r="Y128" i="10"/>
  <c r="AA131" i="8" s="1"/>
  <c r="M128" i="15"/>
  <c r="AC128" i="14"/>
  <c r="AG128" i="14" s="1"/>
  <c r="J128" i="15"/>
  <c r="Q128" i="14"/>
  <c r="T128" i="10"/>
  <c r="I131" i="7" s="1"/>
  <c r="J130" i="6"/>
  <c r="I126" i="15"/>
  <c r="AE127" i="8"/>
  <c r="G120" i="10"/>
  <c r="C120" i="15"/>
  <c r="F120" i="14"/>
  <c r="G120" i="14" s="1"/>
  <c r="O200" i="12"/>
  <c r="S116" i="10"/>
  <c r="H119" i="7" s="1"/>
  <c r="W118" i="10"/>
  <c r="X114" i="10"/>
  <c r="C110" i="8"/>
  <c r="C109" i="3"/>
  <c r="C110" i="6"/>
  <c r="C110" i="7"/>
  <c r="AF97" i="14"/>
  <c r="AB97" i="10"/>
  <c r="AD100" i="8" s="1"/>
  <c r="P97" i="15"/>
  <c r="AF93" i="14"/>
  <c r="P93" i="15"/>
  <c r="AB93" i="10"/>
  <c r="AD96" i="8" s="1"/>
  <c r="G94" i="15"/>
  <c r="N94" i="14"/>
  <c r="Q94" i="10"/>
  <c r="F97" i="7" s="1"/>
  <c r="N94" i="10"/>
  <c r="M87" i="10"/>
  <c r="D133" i="15"/>
  <c r="H133" i="14"/>
  <c r="H133" i="10"/>
  <c r="C136" i="8"/>
  <c r="C136" i="6"/>
  <c r="C135" i="3"/>
  <c r="C136" i="7"/>
  <c r="M132" i="10"/>
  <c r="AF129" i="10"/>
  <c r="AJ132" i="8" s="1"/>
  <c r="AL129" i="14"/>
  <c r="AN129" i="14" s="1"/>
  <c r="T129" i="15"/>
  <c r="V132" i="10"/>
  <c r="Y135" i="8"/>
  <c r="Z135" i="8" s="1"/>
  <c r="G130" i="15"/>
  <c r="N130" i="14"/>
  <c r="Q130" i="10"/>
  <c r="F133" i="7" s="1"/>
  <c r="K132" i="6"/>
  <c r="L132" i="6" s="1"/>
  <c r="P132" i="6"/>
  <c r="Q132" i="6" s="1"/>
  <c r="R132" i="6" s="1"/>
  <c r="J132" i="6"/>
  <c r="F128" i="15"/>
  <c r="J128" i="14"/>
  <c r="L128" i="10"/>
  <c r="AD127" i="10"/>
  <c r="AG130" i="8" s="1"/>
  <c r="AI127" i="14"/>
  <c r="AJ127" i="14" s="1"/>
  <c r="R127" i="15"/>
  <c r="AL129" i="8"/>
  <c r="O125" i="14"/>
  <c r="H125" i="15"/>
  <c r="R125" i="10"/>
  <c r="G128" i="7" s="1"/>
  <c r="P126" i="14"/>
  <c r="AD120" i="14"/>
  <c r="Z120" i="10"/>
  <c r="AB123" i="8" s="1"/>
  <c r="N120" i="15"/>
  <c r="F121" i="14"/>
  <c r="G121" i="10"/>
  <c r="C121" i="15"/>
  <c r="P116" i="14"/>
  <c r="M116" i="14" s="1"/>
  <c r="X122" i="10"/>
  <c r="B119" i="15"/>
  <c r="F119" i="10"/>
  <c r="E119" i="14"/>
  <c r="N118" i="10"/>
  <c r="AE117" i="14"/>
  <c r="AA117" i="10"/>
  <c r="AC120" i="8" s="1"/>
  <c r="O117" i="15"/>
  <c r="V118" i="10"/>
  <c r="Y121" i="8"/>
  <c r="Z121" i="8" s="1"/>
  <c r="R111" i="14"/>
  <c r="K111" i="15"/>
  <c r="U111" i="10"/>
  <c r="J114" i="7" s="1"/>
  <c r="C118" i="8"/>
  <c r="C117" i="3"/>
  <c r="C118" i="6"/>
  <c r="C118" i="7"/>
  <c r="O114" i="10"/>
  <c r="AB109" i="10"/>
  <c r="AD112" i="8" s="1"/>
  <c r="AF109" i="14"/>
  <c r="P109" i="15"/>
  <c r="I105" i="14"/>
  <c r="I105" i="10"/>
  <c r="S108" i="6" s="1"/>
  <c r="E105" i="15"/>
  <c r="G108" i="14"/>
  <c r="K104" i="15"/>
  <c r="R104" i="14"/>
  <c r="U104" i="10"/>
  <c r="J107" i="7" s="1"/>
  <c r="K106" i="15"/>
  <c r="U106" i="10"/>
  <c r="J109" i="7" s="1"/>
  <c r="R106" i="14"/>
  <c r="N97" i="10"/>
  <c r="S103" i="10"/>
  <c r="H106" i="7" s="1"/>
  <c r="P103" i="14"/>
  <c r="P97" i="10"/>
  <c r="S104" i="10"/>
  <c r="H107" i="7" s="1"/>
  <c r="L103" i="14"/>
  <c r="D103" i="14" s="1"/>
  <c r="J102" i="14"/>
  <c r="L102" i="10"/>
  <c r="F102" i="15"/>
  <c r="J98" i="10"/>
  <c r="O96" i="14"/>
  <c r="R96" i="10"/>
  <c r="G99" i="7" s="1"/>
  <c r="H96" i="15"/>
  <c r="T100" i="6"/>
  <c r="U100" i="6" s="1"/>
  <c r="V100" i="6" s="1"/>
  <c r="P100" i="6"/>
  <c r="Q100" i="6" s="1"/>
  <c r="O100" i="6"/>
  <c r="X100" i="6"/>
  <c r="Y100" i="6" s="1"/>
  <c r="Z100" i="6" s="1"/>
  <c r="O100" i="10"/>
  <c r="O165" i="12"/>
  <c r="K104" i="6" s="1"/>
  <c r="L104" i="6" s="1"/>
  <c r="M104" i="6" s="1"/>
  <c r="U89" i="10"/>
  <c r="J92" i="7" s="1"/>
  <c r="P92" i="7" s="1"/>
  <c r="K89" i="15"/>
  <c r="R89" i="14"/>
  <c r="AE94" i="8"/>
  <c r="W91" i="10"/>
  <c r="W92" i="6"/>
  <c r="AA92" i="10"/>
  <c r="AC95" i="8" s="1"/>
  <c r="O92" i="15"/>
  <c r="AE92" i="14"/>
  <c r="J90" i="15"/>
  <c r="Q90" i="14"/>
  <c r="T90" i="10"/>
  <c r="I93" i="7" s="1"/>
  <c r="O93" i="7" s="1"/>
  <c r="H90" i="15"/>
  <c r="R90" i="10"/>
  <c r="G93" i="7" s="1"/>
  <c r="M93" i="7" s="1"/>
  <c r="O90" i="14"/>
  <c r="M94" i="10"/>
  <c r="D84" i="15"/>
  <c r="V84" i="15" s="1"/>
  <c r="G84" i="11" s="1"/>
  <c r="D84" i="11" s="1"/>
  <c r="H84" i="14"/>
  <c r="L84" i="14" s="1"/>
  <c r="H84" i="10"/>
  <c r="F93" i="6"/>
  <c r="G93" i="6"/>
  <c r="H93" i="6" s="1"/>
  <c r="P91" i="14"/>
  <c r="V89" i="10"/>
  <c r="Y92" i="8"/>
  <c r="Z92" i="8" s="1"/>
  <c r="N78" i="14"/>
  <c r="G78" i="15"/>
  <c r="Q78" i="10"/>
  <c r="F81" i="7" s="1"/>
  <c r="O85" i="10"/>
  <c r="O85" i="15"/>
  <c r="AE85" i="14"/>
  <c r="AA85" i="10"/>
  <c r="AC88" i="8" s="1"/>
  <c r="AL78" i="14"/>
  <c r="T78" i="15"/>
  <c r="AF78" i="10"/>
  <c r="AJ81" i="8" s="1"/>
  <c r="K87" i="6"/>
  <c r="L87" i="6" s="1"/>
  <c r="J87" i="6"/>
  <c r="AD81" i="10"/>
  <c r="AG84" i="8" s="1"/>
  <c r="AI81" i="14"/>
  <c r="R81" i="15"/>
  <c r="P82" i="10"/>
  <c r="X79" i="10"/>
  <c r="G79" i="15"/>
  <c r="Q79" i="10"/>
  <c r="F82" i="7" s="1"/>
  <c r="N79" i="14"/>
  <c r="E80" i="14"/>
  <c r="F80" i="10"/>
  <c r="B80" i="15"/>
  <c r="U80" i="10"/>
  <c r="J83" i="7" s="1"/>
  <c r="K80" i="15"/>
  <c r="R80" i="14"/>
  <c r="E76" i="15"/>
  <c r="I76" i="14"/>
  <c r="I76" i="10"/>
  <c r="S79" i="6" s="1"/>
  <c r="M71" i="10"/>
  <c r="C67" i="6"/>
  <c r="C67" i="7"/>
  <c r="C66" i="3"/>
  <c r="C67" i="8"/>
  <c r="P73" i="10"/>
  <c r="AD73" i="10"/>
  <c r="AG76" i="8" s="1"/>
  <c r="R73" i="15"/>
  <c r="AI73" i="14"/>
  <c r="N69" i="15"/>
  <c r="Z69" i="10"/>
  <c r="AB72" i="8" s="1"/>
  <c r="AD69" i="14"/>
  <c r="M68" i="10"/>
  <c r="C65" i="8"/>
  <c r="C65" i="6"/>
  <c r="C65" i="7"/>
  <c r="C64" i="3"/>
  <c r="AL66" i="14"/>
  <c r="T66" i="15"/>
  <c r="AF66" i="10"/>
  <c r="AJ69" i="8" s="1"/>
  <c r="N63" i="15"/>
  <c r="AD63" i="14"/>
  <c r="Z63" i="10"/>
  <c r="AB66" i="8" s="1"/>
  <c r="O55" i="10"/>
  <c r="P63" i="14"/>
  <c r="T62" i="6"/>
  <c r="U62" i="6" s="1"/>
  <c r="V62" i="6" s="1"/>
  <c r="P62" i="6"/>
  <c r="Q62" i="6" s="1"/>
  <c r="O62" i="6"/>
  <c r="AB59" i="14"/>
  <c r="Q60" i="15"/>
  <c r="AC60" i="10"/>
  <c r="AF63" i="8" s="1"/>
  <c r="AH60" i="14"/>
  <c r="L62" i="7"/>
  <c r="N52" i="10"/>
  <c r="X50" i="10"/>
  <c r="J67" i="12"/>
  <c r="W40" i="14"/>
  <c r="X40" i="14" s="1"/>
  <c r="T40" i="14" s="1"/>
  <c r="O43" i="15"/>
  <c r="AE43" i="14"/>
  <c r="AG43" i="14" s="1"/>
  <c r="AA43" i="10"/>
  <c r="AC46" i="8" s="1"/>
  <c r="H54" i="10"/>
  <c r="H54" i="14"/>
  <c r="D54" i="15"/>
  <c r="K58" i="7"/>
  <c r="P57" i="3" s="1"/>
  <c r="M44" i="15"/>
  <c r="AC44" i="14"/>
  <c r="Y44" i="10"/>
  <c r="AA47" i="8" s="1"/>
  <c r="O50" i="6"/>
  <c r="V43" i="10"/>
  <c r="Y46" i="8"/>
  <c r="Z46" i="8" s="1"/>
  <c r="H53" i="10"/>
  <c r="D53" i="15"/>
  <c r="H53" i="14"/>
  <c r="O44" i="15"/>
  <c r="AE44" i="14"/>
  <c r="AA44" i="10"/>
  <c r="AC47" i="8" s="1"/>
  <c r="X42" i="10"/>
  <c r="K45" i="10"/>
  <c r="W52" i="6"/>
  <c r="G47" i="15"/>
  <c r="N47" i="14"/>
  <c r="Q47" i="10"/>
  <c r="F50" i="7" s="1"/>
  <c r="C30" i="7"/>
  <c r="C30" i="6"/>
  <c r="C30" i="8"/>
  <c r="C29" i="3"/>
  <c r="J43" i="6"/>
  <c r="K43" i="6"/>
  <c r="L43" i="6" s="1"/>
  <c r="M43" i="6" s="1"/>
  <c r="W37" i="10"/>
  <c r="AD39" i="14"/>
  <c r="Z39" i="10"/>
  <c r="AB42" i="8" s="1"/>
  <c r="N39" i="15"/>
  <c r="C42" i="8"/>
  <c r="C42" i="7"/>
  <c r="C42" i="6"/>
  <c r="C41" i="3"/>
  <c r="K40" i="14"/>
  <c r="O22" i="10"/>
  <c r="O32" i="10"/>
  <c r="C34" i="15"/>
  <c r="F34" i="14"/>
  <c r="G34" i="14" s="1"/>
  <c r="G34" i="10"/>
  <c r="AL37" i="8"/>
  <c r="AH26" i="14"/>
  <c r="AJ26" i="14" s="1"/>
  <c r="Q26" i="15"/>
  <c r="AC26" i="10"/>
  <c r="AF29" i="8" s="1"/>
  <c r="AH29" i="8" s="1"/>
  <c r="L30" i="15"/>
  <c r="AA30" i="14"/>
  <c r="N36" i="10"/>
  <c r="H36" i="15"/>
  <c r="O36" i="14"/>
  <c r="R36" i="10"/>
  <c r="G39" i="7" s="1"/>
  <c r="F33" i="15"/>
  <c r="J33" i="14"/>
  <c r="K33" i="14" s="1"/>
  <c r="L33" i="10"/>
  <c r="S31" i="10"/>
  <c r="H34" i="7" s="1"/>
  <c r="P24" i="10"/>
  <c r="AL28" i="14"/>
  <c r="AF28" i="10"/>
  <c r="AJ31" i="8" s="1"/>
  <c r="T28" i="15"/>
  <c r="W28" i="10"/>
  <c r="I25" i="14"/>
  <c r="I25" i="10"/>
  <c r="S28" i="6" s="1"/>
  <c r="E25" i="15"/>
  <c r="I20" i="14"/>
  <c r="I20" i="10"/>
  <c r="S23" i="6" s="1"/>
  <c r="E20" i="15"/>
  <c r="W20" i="10"/>
  <c r="N15" i="10"/>
  <c r="W19" i="10"/>
  <c r="AL21" i="14"/>
  <c r="AF21" i="10"/>
  <c r="AJ24" i="8" s="1"/>
  <c r="T21" i="15"/>
  <c r="W20" i="14"/>
  <c r="X20" i="14" s="1"/>
  <c r="T20" i="14" s="1"/>
  <c r="O13" i="14"/>
  <c r="H13" i="15"/>
  <c r="R13" i="10"/>
  <c r="G16" i="7" s="1"/>
  <c r="AF16" i="14"/>
  <c r="AB16" i="10"/>
  <c r="AD19" i="8" s="1"/>
  <c r="P16" i="15"/>
  <c r="S18" i="10"/>
  <c r="H21" i="7" s="1"/>
  <c r="AA11" i="14"/>
  <c r="L11" i="15"/>
  <c r="Z14" i="10"/>
  <c r="AB17" i="8" s="1"/>
  <c r="AD14" i="14"/>
  <c r="N14" i="15"/>
  <c r="AD10" i="10"/>
  <c r="AG13" i="8" s="1"/>
  <c r="AI10" i="14"/>
  <c r="R10" i="15"/>
  <c r="AC10" i="14"/>
  <c r="Y10" i="10"/>
  <c r="AA13" i="8" s="1"/>
  <c r="M10" i="15"/>
  <c r="O13" i="6"/>
  <c r="K7" i="15"/>
  <c r="R7" i="14"/>
  <c r="U7" i="10"/>
  <c r="J10" i="7" s="1"/>
  <c r="O46" i="8"/>
  <c r="M5" i="10"/>
  <c r="V4" i="10"/>
  <c r="Y7" i="8"/>
  <c r="Z7" i="8" s="1"/>
  <c r="R20" i="8"/>
  <c r="S5" i="10"/>
  <c r="H8" i="7" s="1"/>
  <c r="W106" i="8"/>
  <c r="W53" i="8"/>
  <c r="W76" i="8"/>
  <c r="W77" i="8"/>
  <c r="M119" i="7"/>
  <c r="T100" i="4"/>
  <c r="W119" i="8"/>
  <c r="T63" i="5"/>
  <c r="T29" i="5"/>
  <c r="T57" i="4"/>
  <c r="W14" i="8"/>
  <c r="T31" i="5"/>
  <c r="K94" i="8"/>
  <c r="N21" i="8"/>
  <c r="H127" i="10"/>
  <c r="H127" i="14"/>
  <c r="D127" i="15"/>
  <c r="M125" i="10"/>
  <c r="AC130" i="10"/>
  <c r="AF133" i="8" s="1"/>
  <c r="AH133" i="8" s="1"/>
  <c r="AH130" i="14"/>
  <c r="AJ130" i="14" s="1"/>
  <c r="Q130" i="15"/>
  <c r="I110" i="14"/>
  <c r="K110" i="14" s="1"/>
  <c r="I110" i="10"/>
  <c r="E110" i="15"/>
  <c r="W112" i="14"/>
  <c r="X112" i="14" s="1"/>
  <c r="T112" i="14" s="1"/>
  <c r="J190" i="12"/>
  <c r="Q115" i="8" s="1"/>
  <c r="R115" i="8" s="1"/>
  <c r="X115" i="8" s="1"/>
  <c r="S114" i="3" s="1"/>
  <c r="L123" i="15"/>
  <c r="AA123" i="14"/>
  <c r="J127" i="10"/>
  <c r="AG125" i="10"/>
  <c r="AK128" i="8" s="1"/>
  <c r="AM125" i="14"/>
  <c r="U125" i="15"/>
  <c r="K122" i="10"/>
  <c r="AL119" i="14"/>
  <c r="AF119" i="10"/>
  <c r="AJ122" i="8" s="1"/>
  <c r="T119" i="15"/>
  <c r="J117" i="14"/>
  <c r="L117" i="10"/>
  <c r="F117" i="15"/>
  <c r="C116" i="7"/>
  <c r="C116" i="8"/>
  <c r="C115" i="3"/>
  <c r="C116" i="6"/>
  <c r="X115" i="10"/>
  <c r="C113" i="7"/>
  <c r="M113" i="7" s="1"/>
  <c r="C112" i="3"/>
  <c r="C113" i="6"/>
  <c r="C113" i="8"/>
  <c r="I112" i="14"/>
  <c r="I112" i="10"/>
  <c r="S115" i="6" s="1"/>
  <c r="E112" i="15"/>
  <c r="G104" i="15"/>
  <c r="Q104" i="10"/>
  <c r="F107" i="7" s="1"/>
  <c r="N104" i="14"/>
  <c r="AK97" i="14"/>
  <c r="S97" i="15"/>
  <c r="AE97" i="10"/>
  <c r="AI100" i="8" s="1"/>
  <c r="V103" i="15"/>
  <c r="G103" i="11" s="1"/>
  <c r="D103" i="11" s="1"/>
  <c r="I102" i="14"/>
  <c r="E102" i="15"/>
  <c r="I102" i="10"/>
  <c r="S105" i="6" s="1"/>
  <c r="R98" i="14"/>
  <c r="U98" i="10"/>
  <c r="J101" i="7" s="1"/>
  <c r="P101" i="7" s="1"/>
  <c r="K98" i="15"/>
  <c r="J157" i="12"/>
  <c r="Q99" i="8" s="1"/>
  <c r="R99" i="8" s="1"/>
  <c r="W96" i="14"/>
  <c r="X96" i="14" s="1"/>
  <c r="T96" i="14" s="1"/>
  <c r="AG99" i="10"/>
  <c r="AK102" i="8" s="1"/>
  <c r="AM99" i="14"/>
  <c r="U99" i="15"/>
  <c r="O133" i="15"/>
  <c r="AE133" i="14"/>
  <c r="AA133" i="10"/>
  <c r="AC136" i="8" s="1"/>
  <c r="AL132" i="14"/>
  <c r="T132" i="15"/>
  <c r="AF132" i="10"/>
  <c r="AJ135" i="8" s="1"/>
  <c r="M129" i="10"/>
  <c r="F135" i="6"/>
  <c r="G135" i="6"/>
  <c r="H135" i="6" s="1"/>
  <c r="B130" i="15"/>
  <c r="E130" i="14"/>
  <c r="F130" i="10"/>
  <c r="S128" i="15"/>
  <c r="AK128" i="14"/>
  <c r="AN128" i="14" s="1"/>
  <c r="AE128" i="10"/>
  <c r="AI131" i="8" s="1"/>
  <c r="AL131" i="8" s="1"/>
  <c r="P129" i="14"/>
  <c r="T129" i="6"/>
  <c r="U129" i="6" s="1"/>
  <c r="V129" i="6" s="1"/>
  <c r="P129" i="6"/>
  <c r="Q129" i="6" s="1"/>
  <c r="O129" i="6"/>
  <c r="E127" i="14"/>
  <c r="F127" i="10"/>
  <c r="B127" i="15"/>
  <c r="AD125" i="14"/>
  <c r="Z125" i="10"/>
  <c r="AB128" i="8" s="1"/>
  <c r="N125" i="15"/>
  <c r="S126" i="10"/>
  <c r="H129" i="7" s="1"/>
  <c r="M120" i="10"/>
  <c r="O121" i="10"/>
  <c r="K122" i="15"/>
  <c r="U122" i="10"/>
  <c r="J125" i="7" s="1"/>
  <c r="P125" i="7" s="1"/>
  <c r="R122" i="14"/>
  <c r="P119" i="10"/>
  <c r="X118" i="10"/>
  <c r="N117" i="10"/>
  <c r="K123" i="7"/>
  <c r="P122" i="3" s="1"/>
  <c r="S111" i="10"/>
  <c r="H114" i="7" s="1"/>
  <c r="K113" i="10"/>
  <c r="M114" i="15"/>
  <c r="Y114" i="10"/>
  <c r="AA117" i="8" s="1"/>
  <c r="AC114" i="14"/>
  <c r="M109" i="10"/>
  <c r="Q112" i="15"/>
  <c r="AH112" i="14"/>
  <c r="AC112" i="10"/>
  <c r="AF115" i="8" s="1"/>
  <c r="AH116" i="8"/>
  <c r="P117" i="6"/>
  <c r="Q117" i="6" s="1"/>
  <c r="O117" i="6"/>
  <c r="F105" i="14"/>
  <c r="G105" i="10"/>
  <c r="C105" i="15"/>
  <c r="L104" i="15"/>
  <c r="AA104" i="14"/>
  <c r="U97" i="15"/>
  <c r="AM97" i="14"/>
  <c r="AG97" i="10"/>
  <c r="AK100" i="8" s="1"/>
  <c r="N95" i="10"/>
  <c r="M106" i="7"/>
  <c r="V105" i="10"/>
  <c r="Y108" i="8"/>
  <c r="Z108" i="8" s="1"/>
  <c r="F106" i="6"/>
  <c r="G106" i="6"/>
  <c r="H106" i="6" s="1"/>
  <c r="I106" i="6" s="1"/>
  <c r="N106" i="6" s="1"/>
  <c r="M105" i="3" s="1"/>
  <c r="L106" i="7"/>
  <c r="U102" i="15"/>
  <c r="AG102" i="10"/>
  <c r="AK105" i="8" s="1"/>
  <c r="AM102" i="14"/>
  <c r="W98" i="10"/>
  <c r="K96" i="10"/>
  <c r="F100" i="10"/>
  <c r="E100" i="14"/>
  <c r="B100" i="15"/>
  <c r="X99" i="10"/>
  <c r="J98" i="14"/>
  <c r="L98" i="10"/>
  <c r="F98" i="15"/>
  <c r="C92" i="6"/>
  <c r="C92" i="7"/>
  <c r="C92" i="8"/>
  <c r="C91" i="3"/>
  <c r="K89" i="14"/>
  <c r="W97" i="6"/>
  <c r="AC92" i="10"/>
  <c r="AF95" i="8" s="1"/>
  <c r="AH95" i="8" s="1"/>
  <c r="AH92" i="14"/>
  <c r="AJ92" i="14" s="1"/>
  <c r="Q92" i="15"/>
  <c r="I92" i="15"/>
  <c r="U90" i="10"/>
  <c r="J93" i="7" s="1"/>
  <c r="P93" i="7" s="1"/>
  <c r="K90" i="15"/>
  <c r="R90" i="14"/>
  <c r="R94" i="14"/>
  <c r="K94" i="15"/>
  <c r="U94" i="10"/>
  <c r="J97" i="7" s="1"/>
  <c r="P97" i="7" s="1"/>
  <c r="AA84" i="10"/>
  <c r="AC87" i="8" s="1"/>
  <c r="AE87" i="8" s="1"/>
  <c r="AM87" i="8" s="1"/>
  <c r="AN87" i="8" s="1"/>
  <c r="T86" i="3" s="1"/>
  <c r="O84" i="15"/>
  <c r="AE84" i="14"/>
  <c r="AG84" i="14" s="1"/>
  <c r="AB84" i="14" s="1"/>
  <c r="Z84" i="14" s="1"/>
  <c r="O87" i="15"/>
  <c r="AE87" i="14"/>
  <c r="AA87" i="10"/>
  <c r="AC90" i="8" s="1"/>
  <c r="S78" i="15"/>
  <c r="AK78" i="14"/>
  <c r="AN78" i="14" s="1"/>
  <c r="AE78" i="10"/>
  <c r="AI81" i="8" s="1"/>
  <c r="AL81" i="8" s="1"/>
  <c r="AA85" i="14"/>
  <c r="L85" i="15"/>
  <c r="AI78" i="14"/>
  <c r="AJ78" i="14" s="1"/>
  <c r="R78" i="15"/>
  <c r="AD78" i="10"/>
  <c r="AG81" i="8" s="1"/>
  <c r="AF81" i="10"/>
  <c r="AJ84" i="8" s="1"/>
  <c r="AL81" i="14"/>
  <c r="T81" i="15"/>
  <c r="M82" i="10"/>
  <c r="U79" i="15"/>
  <c r="AG79" i="10"/>
  <c r="AK82" i="8" s="1"/>
  <c r="AM79" i="14"/>
  <c r="M80" i="10"/>
  <c r="O74" i="10"/>
  <c r="AF79" i="10"/>
  <c r="AJ82" i="8" s="1"/>
  <c r="T79" i="15"/>
  <c r="AL79" i="14"/>
  <c r="S74" i="10"/>
  <c r="H77" i="7" s="1"/>
  <c r="AA75" i="14"/>
  <c r="L75" i="15"/>
  <c r="AE76" i="14"/>
  <c r="AA76" i="10"/>
  <c r="AC79" i="8" s="1"/>
  <c r="O76" i="15"/>
  <c r="H71" i="14"/>
  <c r="H71" i="10"/>
  <c r="X74" i="6" s="1"/>
  <c r="Y74" i="6" s="1"/>
  <c r="D71" i="15"/>
  <c r="O73" i="15"/>
  <c r="AE73" i="14"/>
  <c r="AA73" i="10"/>
  <c r="AC76" i="8" s="1"/>
  <c r="T73" i="15"/>
  <c r="AF73" i="10"/>
  <c r="AJ76" i="8" s="1"/>
  <c r="AL73" i="14"/>
  <c r="L69" i="15"/>
  <c r="AA69" i="14"/>
  <c r="AG68" i="10"/>
  <c r="AK71" i="8" s="1"/>
  <c r="U68" i="15"/>
  <c r="AM68" i="14"/>
  <c r="F61" i="10"/>
  <c r="E61" i="14"/>
  <c r="G61" i="14" s="1"/>
  <c r="B61" i="15"/>
  <c r="W66" i="10"/>
  <c r="O72" i="6"/>
  <c r="AL67" i="8"/>
  <c r="K63" i="10"/>
  <c r="S55" i="15"/>
  <c r="AK55" i="14"/>
  <c r="AN55" i="14" s="1"/>
  <c r="AE55" i="10"/>
  <c r="AI58" i="8" s="1"/>
  <c r="AL58" i="8" s="1"/>
  <c r="L57" i="15"/>
  <c r="AA57" i="14"/>
  <c r="AK60" i="14"/>
  <c r="S60" i="15"/>
  <c r="AE60" i="10"/>
  <c r="AI63" i="8" s="1"/>
  <c r="I57" i="15"/>
  <c r="V57" i="15" s="1"/>
  <c r="G57" i="11" s="1"/>
  <c r="D57" i="11" s="1"/>
  <c r="I58" i="14"/>
  <c r="I58" i="10"/>
  <c r="S61" i="6" s="1"/>
  <c r="E58" i="15"/>
  <c r="Y51" i="10"/>
  <c r="AA54" i="8" s="1"/>
  <c r="M51" i="15"/>
  <c r="AC51" i="14"/>
  <c r="R48" i="15"/>
  <c r="AD48" i="10"/>
  <c r="AG51" i="8" s="1"/>
  <c r="AI48" i="14"/>
  <c r="Q52" i="14"/>
  <c r="T52" i="10"/>
  <c r="I55" i="7" s="1"/>
  <c r="J52" i="15"/>
  <c r="O50" i="15"/>
  <c r="AE50" i="14"/>
  <c r="AA50" i="10"/>
  <c r="AC53" i="8" s="1"/>
  <c r="AB50" i="10"/>
  <c r="AD53" i="8" s="1"/>
  <c r="P50" i="15"/>
  <c r="AF50" i="14"/>
  <c r="D56" i="15"/>
  <c r="H56" i="14"/>
  <c r="H56" i="10"/>
  <c r="M56" i="10"/>
  <c r="W54" i="6"/>
  <c r="X54" i="6"/>
  <c r="Y54" i="6" s="1"/>
  <c r="R43" i="10"/>
  <c r="G46" i="7" s="1"/>
  <c r="H43" i="15"/>
  <c r="O43" i="14"/>
  <c r="W54" i="10"/>
  <c r="K50" i="15"/>
  <c r="R50" i="14"/>
  <c r="U50" i="10"/>
  <c r="J53" i="7" s="1"/>
  <c r="P53" i="7" s="1"/>
  <c r="X53" i="10"/>
  <c r="AG46" i="14"/>
  <c r="AB46" i="14" s="1"/>
  <c r="W42" i="10"/>
  <c r="Z45" i="10"/>
  <c r="AB48" i="8" s="1"/>
  <c r="AD45" i="14"/>
  <c r="N45" i="15"/>
  <c r="L47" i="15"/>
  <c r="AA47" i="14"/>
  <c r="J88" i="12"/>
  <c r="Q48" i="8" s="1"/>
  <c r="W45" i="14"/>
  <c r="X45" i="14" s="1"/>
  <c r="T45" i="14" s="1"/>
  <c r="AA37" i="14"/>
  <c r="L37" i="15"/>
  <c r="O65" i="12"/>
  <c r="R39" i="10"/>
  <c r="G42" i="7" s="1"/>
  <c r="M42" i="7" s="1"/>
  <c r="O39" i="14"/>
  <c r="H39" i="15"/>
  <c r="Q22" i="14"/>
  <c r="T22" i="10"/>
  <c r="I25" i="7" s="1"/>
  <c r="J22" i="15"/>
  <c r="AH41" i="8"/>
  <c r="N34" i="15"/>
  <c r="AD34" i="14"/>
  <c r="Z34" i="10"/>
  <c r="AB37" i="8" s="1"/>
  <c r="I26" i="14"/>
  <c r="I26" i="10"/>
  <c r="E26" i="15"/>
  <c r="M30" i="10"/>
  <c r="F36" i="15"/>
  <c r="J36" i="14"/>
  <c r="L36" i="10"/>
  <c r="P36" i="10"/>
  <c r="M33" i="15"/>
  <c r="AC33" i="14"/>
  <c r="Y33" i="10"/>
  <c r="AA36" i="8" s="1"/>
  <c r="O28" i="15"/>
  <c r="AE28" i="14"/>
  <c r="AA28" i="10"/>
  <c r="AC31" i="8" s="1"/>
  <c r="C27" i="8"/>
  <c r="C27" i="6"/>
  <c r="C26" i="3"/>
  <c r="C27" i="7"/>
  <c r="S30" i="10"/>
  <c r="H33" i="7" s="1"/>
  <c r="Q28" i="15"/>
  <c r="AH28" i="14"/>
  <c r="AC28" i="10"/>
  <c r="AF31" i="8" s="1"/>
  <c r="X33" i="6"/>
  <c r="Y33" i="6" s="1"/>
  <c r="W33" i="6"/>
  <c r="AA28" i="14"/>
  <c r="L28" i="15"/>
  <c r="AE25" i="14"/>
  <c r="O25" i="15"/>
  <c r="AA25" i="10"/>
  <c r="AC28" i="8" s="1"/>
  <c r="S25" i="10"/>
  <c r="H28" i="7" s="1"/>
  <c r="U15" i="15"/>
  <c r="AM15" i="14"/>
  <c r="AG15" i="10"/>
  <c r="AK18" i="8" s="1"/>
  <c r="R19" i="15"/>
  <c r="AI19" i="14"/>
  <c r="AD19" i="10"/>
  <c r="AG22" i="8" s="1"/>
  <c r="R20" i="10"/>
  <c r="G23" i="7" s="1"/>
  <c r="O20" i="14"/>
  <c r="H20" i="15"/>
  <c r="L21" i="15"/>
  <c r="AA21" i="14"/>
  <c r="AE13" i="10"/>
  <c r="AI16" i="8" s="1"/>
  <c r="AL16" i="8" s="1"/>
  <c r="S13" i="15"/>
  <c r="AK13" i="14"/>
  <c r="AN13" i="14" s="1"/>
  <c r="O40" i="12"/>
  <c r="AA11" i="10"/>
  <c r="AC14" i="8" s="1"/>
  <c r="O11" i="15"/>
  <c r="AE11" i="14"/>
  <c r="F14" i="15"/>
  <c r="J14" i="14"/>
  <c r="L14" i="10"/>
  <c r="N10" i="15"/>
  <c r="Z10" i="10"/>
  <c r="AB13" i="8" s="1"/>
  <c r="AD10" i="14"/>
  <c r="J10" i="10"/>
  <c r="C10" i="7"/>
  <c r="C10" i="8"/>
  <c r="C9" i="3"/>
  <c r="C10" i="6"/>
  <c r="K78" i="8"/>
  <c r="O78" i="8" s="1"/>
  <c r="Q5" i="14"/>
  <c r="T5" i="10"/>
  <c r="I8" i="7" s="1"/>
  <c r="J5" i="15"/>
  <c r="E5" i="15"/>
  <c r="I5" i="10"/>
  <c r="S8" i="6" s="1"/>
  <c r="I5" i="14"/>
  <c r="W110" i="8"/>
  <c r="O19" i="8"/>
  <c r="T82" i="5"/>
  <c r="W23" i="8"/>
  <c r="W102" i="8"/>
  <c r="T66" i="4"/>
  <c r="T22" i="4"/>
  <c r="T25" i="5"/>
  <c r="N55" i="8"/>
  <c r="W67" i="8"/>
  <c r="T19" i="4"/>
  <c r="T117" i="4"/>
  <c r="I128" i="14"/>
  <c r="E128" i="15"/>
  <c r="I128" i="10"/>
  <c r="P131" i="14"/>
  <c r="P132" i="10"/>
  <c r="T126" i="10"/>
  <c r="I129" i="7" s="1"/>
  <c r="O129" i="7" s="1"/>
  <c r="Q126" i="14"/>
  <c r="J126" i="15"/>
  <c r="V122" i="10"/>
  <c r="Y125" i="8"/>
  <c r="Z125" i="8" s="1"/>
  <c r="R95" i="10"/>
  <c r="G98" i="7" s="1"/>
  <c r="H95" i="15"/>
  <c r="O95" i="14"/>
  <c r="P104" i="14"/>
  <c r="F102" i="10"/>
  <c r="B102" i="15"/>
  <c r="E102" i="14"/>
  <c r="S98" i="15"/>
  <c r="AE98" i="10"/>
  <c r="AI101" i="8" s="1"/>
  <c r="AK98" i="14"/>
  <c r="H96" i="14"/>
  <c r="L96" i="14" s="1"/>
  <c r="D96" i="14" s="1"/>
  <c r="D96" i="15"/>
  <c r="H96" i="10"/>
  <c r="D100" i="15"/>
  <c r="H100" i="14"/>
  <c r="H100" i="10"/>
  <c r="Z99" i="10"/>
  <c r="AB102" i="8" s="1"/>
  <c r="AD99" i="14"/>
  <c r="N99" i="15"/>
  <c r="R91" i="10"/>
  <c r="G94" i="7" s="1"/>
  <c r="H91" i="15"/>
  <c r="O91" i="14"/>
  <c r="AK92" i="14"/>
  <c r="S92" i="15"/>
  <c r="AE92" i="10"/>
  <c r="AI95" i="8" s="1"/>
  <c r="C93" i="6"/>
  <c r="C93" i="7"/>
  <c r="L93" i="7" s="1"/>
  <c r="C92" i="3"/>
  <c r="C93" i="8"/>
  <c r="C97" i="6"/>
  <c r="C97" i="7"/>
  <c r="C97" i="8"/>
  <c r="C96" i="3"/>
  <c r="C87" i="6"/>
  <c r="C87" i="8"/>
  <c r="C86" i="3"/>
  <c r="C87" i="7"/>
  <c r="U87" i="10"/>
  <c r="J90" i="7" s="1"/>
  <c r="R87" i="14"/>
  <c r="K87" i="15"/>
  <c r="AG91" i="14"/>
  <c r="I91" i="15"/>
  <c r="K91" i="7"/>
  <c r="P90" i="3" s="1"/>
  <c r="F78" i="14"/>
  <c r="G78" i="14" s="1"/>
  <c r="G78" i="10"/>
  <c r="C78" i="15"/>
  <c r="Q85" i="10"/>
  <c r="F88" i="7" s="1"/>
  <c r="G85" i="15"/>
  <c r="N85" i="14"/>
  <c r="O145" i="12"/>
  <c r="K78" i="10"/>
  <c r="T81" i="10"/>
  <c r="I84" i="7" s="1"/>
  <c r="O84" i="7" s="1"/>
  <c r="J81" i="15"/>
  <c r="Q81" i="14"/>
  <c r="M79" i="10"/>
  <c r="J80" i="15"/>
  <c r="T80" i="10"/>
  <c r="I83" i="7" s="1"/>
  <c r="O83" i="7" s="1"/>
  <c r="Q80" i="14"/>
  <c r="AA74" i="14"/>
  <c r="L74" i="15"/>
  <c r="W79" i="10"/>
  <c r="V71" i="10"/>
  <c r="Y74" i="8"/>
  <c r="Z74" i="8" s="1"/>
  <c r="AH75" i="14"/>
  <c r="Q75" i="15"/>
  <c r="AC75" i="10"/>
  <c r="AF78" i="8" s="1"/>
  <c r="L76" i="15"/>
  <c r="AA76" i="14"/>
  <c r="AG71" i="10"/>
  <c r="AK74" i="8" s="1"/>
  <c r="AM71" i="14"/>
  <c r="U71" i="15"/>
  <c r="C73" i="15"/>
  <c r="F73" i="14"/>
  <c r="G73" i="10"/>
  <c r="J132" i="12"/>
  <c r="Q71" i="8" s="1"/>
  <c r="W68" i="14"/>
  <c r="X68" i="14" s="1"/>
  <c r="T68" i="14" s="1"/>
  <c r="E66" i="14"/>
  <c r="B66" i="15"/>
  <c r="F66" i="10"/>
  <c r="AD62" i="14"/>
  <c r="Z62" i="10"/>
  <c r="AB65" i="8" s="1"/>
  <c r="N62" i="15"/>
  <c r="X63" i="10"/>
  <c r="F55" i="14"/>
  <c r="G55" i="14" s="1"/>
  <c r="C55" i="15"/>
  <c r="G55" i="10"/>
  <c r="P57" i="10"/>
  <c r="V59" i="10"/>
  <c r="Y62" i="8"/>
  <c r="Z62" i="8" s="1"/>
  <c r="X60" i="10"/>
  <c r="P57" i="14"/>
  <c r="W58" i="14"/>
  <c r="X58" i="14" s="1"/>
  <c r="T58" i="14" s="1"/>
  <c r="J113" i="12"/>
  <c r="Y48" i="10"/>
  <c r="AA51" i="8" s="1"/>
  <c r="AC48" i="14"/>
  <c r="AG48" i="14" s="1"/>
  <c r="M48" i="15"/>
  <c r="AE52" i="14"/>
  <c r="O52" i="15"/>
  <c r="AA52" i="10"/>
  <c r="AC55" i="8" s="1"/>
  <c r="N50" i="10"/>
  <c r="B50" i="15"/>
  <c r="E50" i="14"/>
  <c r="F50" i="10"/>
  <c r="H40" i="10"/>
  <c r="D40" i="15"/>
  <c r="H40" i="14"/>
  <c r="N56" i="10"/>
  <c r="W56" i="10"/>
  <c r="W43" i="10"/>
  <c r="N54" i="14"/>
  <c r="G54" i="15"/>
  <c r="Q54" i="10"/>
  <c r="F57" i="7" s="1"/>
  <c r="G50" i="10"/>
  <c r="C50" i="15"/>
  <c r="F50" i="14"/>
  <c r="AE46" i="8"/>
  <c r="AM46" i="8" s="1"/>
  <c r="B53" i="15"/>
  <c r="E53" i="14"/>
  <c r="F53" i="10"/>
  <c r="U42" i="10"/>
  <c r="J45" i="7" s="1"/>
  <c r="P45" i="7" s="1"/>
  <c r="K42" i="15"/>
  <c r="R42" i="14"/>
  <c r="X44" i="10"/>
  <c r="F45" i="10"/>
  <c r="B45" i="15"/>
  <c r="E45" i="14"/>
  <c r="Q47" i="15"/>
  <c r="AH47" i="14"/>
  <c r="AC47" i="10"/>
  <c r="AF50" i="8" s="1"/>
  <c r="P35" i="15"/>
  <c r="AF35" i="14"/>
  <c r="AB35" i="10"/>
  <c r="AD38" i="8" s="1"/>
  <c r="F37" i="14"/>
  <c r="C37" i="15"/>
  <c r="G37" i="10"/>
  <c r="P40" i="6" s="1"/>
  <c r="Q40" i="6" s="1"/>
  <c r="Q39" i="15"/>
  <c r="AH39" i="14"/>
  <c r="AC39" i="10"/>
  <c r="AF42" i="8" s="1"/>
  <c r="C25" i="6"/>
  <c r="C25" i="7"/>
  <c r="P25" i="7" s="1"/>
  <c r="C25" i="8"/>
  <c r="C24" i="3"/>
  <c r="C37" i="7"/>
  <c r="C37" i="8"/>
  <c r="C37" i="6"/>
  <c r="C36" i="3"/>
  <c r="AB26" i="10"/>
  <c r="AD29" i="8" s="1"/>
  <c r="AE29" i="8" s="1"/>
  <c r="AF26" i="14"/>
  <c r="AG26" i="14" s="1"/>
  <c r="P26" i="15"/>
  <c r="AE30" i="14"/>
  <c r="AG30" i="14" s="1"/>
  <c r="AA30" i="10"/>
  <c r="AC33" i="8" s="1"/>
  <c r="O30" i="15"/>
  <c r="AA36" i="10"/>
  <c r="AC39" i="8" s="1"/>
  <c r="AE36" i="14"/>
  <c r="O36" i="15"/>
  <c r="G36" i="15"/>
  <c r="N36" i="14"/>
  <c r="Q36" i="10"/>
  <c r="F39" i="7" s="1"/>
  <c r="K33" i="10"/>
  <c r="X28" i="10"/>
  <c r="I30" i="15"/>
  <c r="K28" i="10"/>
  <c r="C31" i="7"/>
  <c r="C31" i="6"/>
  <c r="C30" i="3"/>
  <c r="C31" i="8"/>
  <c r="Q28" i="10"/>
  <c r="F31" i="7" s="1"/>
  <c r="G28" i="15"/>
  <c r="N28" i="14"/>
  <c r="X26" i="6"/>
  <c r="Y26" i="6" s="1"/>
  <c r="W26" i="6"/>
  <c r="I23" i="15"/>
  <c r="R25" i="14"/>
  <c r="K25" i="15"/>
  <c r="U25" i="10"/>
  <c r="J28" i="7" s="1"/>
  <c r="P28" i="7" s="1"/>
  <c r="AE21" i="8"/>
  <c r="C18" i="8"/>
  <c r="C18" i="6"/>
  <c r="C17" i="3"/>
  <c r="C18" i="7"/>
  <c r="P19" i="10"/>
  <c r="L25" i="7"/>
  <c r="K4" i="10"/>
  <c r="AI20" i="14"/>
  <c r="R20" i="15"/>
  <c r="AD20" i="10"/>
  <c r="AG23" i="8" s="1"/>
  <c r="C24" i="8"/>
  <c r="C24" i="6"/>
  <c r="C24" i="7"/>
  <c r="C23" i="3"/>
  <c r="O31" i="12"/>
  <c r="I16" i="14"/>
  <c r="I16" i="10"/>
  <c r="S19" i="6" s="1"/>
  <c r="E16" i="15"/>
  <c r="O8" i="10"/>
  <c r="C11" i="15"/>
  <c r="F11" i="14"/>
  <c r="G11" i="10"/>
  <c r="W14" i="14"/>
  <c r="X14" i="14" s="1"/>
  <c r="T14" i="14" s="1"/>
  <c r="J32" i="12"/>
  <c r="Q17" i="8" s="1"/>
  <c r="R17" i="8" s="1"/>
  <c r="S11" i="10"/>
  <c r="H14" i="7" s="1"/>
  <c r="C13" i="7"/>
  <c r="C13" i="6"/>
  <c r="C12" i="3"/>
  <c r="C13" i="8"/>
  <c r="AA10" i="10"/>
  <c r="AC13" i="8" s="1"/>
  <c r="O10" i="15"/>
  <c r="AE10" i="14"/>
  <c r="O7" i="10"/>
  <c r="S4" i="10"/>
  <c r="H7" i="7" s="1"/>
  <c r="N128" i="8"/>
  <c r="O128" i="8" s="1"/>
  <c r="X128" i="8" s="1"/>
  <c r="S127" i="3" s="1"/>
  <c r="N127" i="8"/>
  <c r="O127" i="8" s="1"/>
  <c r="W5" i="10"/>
  <c r="J19" i="12"/>
  <c r="W5" i="14"/>
  <c r="X5" i="14" s="1"/>
  <c r="T5" i="14" s="1"/>
  <c r="R106" i="8"/>
  <c r="W101" i="8"/>
  <c r="O32" i="8"/>
  <c r="R86" i="8"/>
  <c r="W112" i="8"/>
  <c r="N77" i="8"/>
  <c r="K102" i="8"/>
  <c r="O102" i="8" s="1"/>
  <c r="X102" i="8" s="1"/>
  <c r="S101" i="3" s="1"/>
  <c r="W71" i="8"/>
  <c r="K17" i="8"/>
  <c r="O17" i="8" s="1"/>
  <c r="T94" i="4"/>
  <c r="H59" i="8"/>
  <c r="T21" i="5"/>
  <c r="H21" i="8"/>
  <c r="T75" i="4"/>
  <c r="T37" i="5"/>
  <c r="T17" i="5"/>
  <c r="P111" i="10"/>
  <c r="K119" i="15"/>
  <c r="U119" i="10"/>
  <c r="J122" i="7" s="1"/>
  <c r="P122" i="7" s="1"/>
  <c r="R119" i="14"/>
  <c r="I104" i="15"/>
  <c r="C98" i="6"/>
  <c r="C98" i="7"/>
  <c r="C97" i="3"/>
  <c r="C98" i="8"/>
  <c r="J102" i="10"/>
  <c r="D98" i="15"/>
  <c r="H98" i="10"/>
  <c r="H98" i="14"/>
  <c r="O157" i="12"/>
  <c r="K99" i="6" s="1"/>
  <c r="L99" i="6" s="1"/>
  <c r="F99" i="14"/>
  <c r="G99" i="10"/>
  <c r="C99" i="15"/>
  <c r="C94" i="6"/>
  <c r="C94" i="7"/>
  <c r="C93" i="3"/>
  <c r="C94" i="8"/>
  <c r="G97" i="6"/>
  <c r="H97" i="6" s="1"/>
  <c r="F97" i="6"/>
  <c r="X84" i="10"/>
  <c r="K92" i="10"/>
  <c r="T96" i="6"/>
  <c r="U96" i="6" s="1"/>
  <c r="V96" i="6" s="1"/>
  <c r="X96" i="6"/>
  <c r="Y96" i="6" s="1"/>
  <c r="Z96" i="6" s="1"/>
  <c r="O96" i="6"/>
  <c r="P96" i="6"/>
  <c r="Q96" i="6" s="1"/>
  <c r="E87" i="14"/>
  <c r="F87" i="10"/>
  <c r="B87" i="15"/>
  <c r="AB78" i="10"/>
  <c r="AD81" i="8" s="1"/>
  <c r="AF78" i="14"/>
  <c r="P78" i="15"/>
  <c r="AE85" i="10"/>
  <c r="AI88" i="8" s="1"/>
  <c r="AK85" i="14"/>
  <c r="S85" i="15"/>
  <c r="X85" i="10"/>
  <c r="H70" i="15"/>
  <c r="O70" i="14"/>
  <c r="R70" i="10"/>
  <c r="G73" i="7" s="1"/>
  <c r="G81" i="15"/>
  <c r="N81" i="14"/>
  <c r="Q81" i="10"/>
  <c r="F84" i="7" s="1"/>
  <c r="Q82" i="14"/>
  <c r="J82" i="15"/>
  <c r="T82" i="10"/>
  <c r="I85" i="7" s="1"/>
  <c r="Y79" i="10"/>
  <c r="AA82" i="8" s="1"/>
  <c r="M79" i="15"/>
  <c r="AC79" i="14"/>
  <c r="W80" i="14"/>
  <c r="X80" i="14" s="1"/>
  <c r="T80" i="14" s="1"/>
  <c r="J141" i="12"/>
  <c r="Q83" i="8" s="1"/>
  <c r="R83" i="8" s="1"/>
  <c r="D74" i="15"/>
  <c r="H74" i="14"/>
  <c r="H74" i="10"/>
  <c r="O79" i="10"/>
  <c r="I74" i="15"/>
  <c r="P74" i="14"/>
  <c r="N75" i="10"/>
  <c r="M72" i="10"/>
  <c r="H76" i="14"/>
  <c r="H76" i="10"/>
  <c r="D76" i="15"/>
  <c r="O71" i="15"/>
  <c r="AA71" i="10"/>
  <c r="AC74" i="8" s="1"/>
  <c r="AE71" i="14"/>
  <c r="W73" i="14"/>
  <c r="X73" i="14" s="1"/>
  <c r="T73" i="14" s="1"/>
  <c r="P73" i="15"/>
  <c r="AF73" i="14"/>
  <c r="AB73" i="10"/>
  <c r="AD76" i="8" s="1"/>
  <c r="C72" i="8"/>
  <c r="C72" i="6"/>
  <c r="C72" i="7"/>
  <c r="C71" i="3"/>
  <c r="C71" i="8"/>
  <c r="C71" i="6"/>
  <c r="C71" i="7"/>
  <c r="C70" i="3"/>
  <c r="O62" i="15"/>
  <c r="AA62" i="10"/>
  <c r="AC65" i="8" s="1"/>
  <c r="AE62" i="14"/>
  <c r="K66" i="10"/>
  <c r="Q66" i="15"/>
  <c r="AH66" i="14"/>
  <c r="AJ66" i="14" s="1"/>
  <c r="AC66" i="10"/>
  <c r="AF69" i="8" s="1"/>
  <c r="AH69" i="8" s="1"/>
  <c r="X62" i="10"/>
  <c r="AL63" i="14"/>
  <c r="T63" i="15"/>
  <c r="AF63" i="10"/>
  <c r="AJ66" i="8" s="1"/>
  <c r="N55" i="15"/>
  <c r="Z55" i="10"/>
  <c r="AB58" i="8" s="1"/>
  <c r="AD55" i="14"/>
  <c r="AC57" i="10"/>
  <c r="AF60" i="8" s="1"/>
  <c r="AH60" i="8" s="1"/>
  <c r="Q57" i="15"/>
  <c r="AH57" i="14"/>
  <c r="AJ57" i="14" s="1"/>
  <c r="Z59" i="14"/>
  <c r="S59" i="14" s="1"/>
  <c r="B60" i="15"/>
  <c r="E60" i="14"/>
  <c r="F60" i="10"/>
  <c r="T63" i="6"/>
  <c r="U63" i="6" s="1"/>
  <c r="V63" i="6" s="1"/>
  <c r="X63" i="6"/>
  <c r="Y63" i="6" s="1"/>
  <c r="Z63" i="6" s="1"/>
  <c r="O63" i="6"/>
  <c r="P63" i="6"/>
  <c r="Q63" i="6" s="1"/>
  <c r="R63" i="6" s="1"/>
  <c r="F58" i="14"/>
  <c r="C58" i="15"/>
  <c r="G58" i="10"/>
  <c r="J58" i="15"/>
  <c r="T58" i="10"/>
  <c r="I61" i="7" s="1"/>
  <c r="Q58" i="14"/>
  <c r="K52" i="10"/>
  <c r="F50" i="15"/>
  <c r="J50" i="14"/>
  <c r="L50" i="10"/>
  <c r="AC56" i="10"/>
  <c r="AF59" i="8" s="1"/>
  <c r="Q56" i="15"/>
  <c r="AH56" i="14"/>
  <c r="C56" i="15"/>
  <c r="F56" i="14"/>
  <c r="G56" i="10"/>
  <c r="C46" i="8"/>
  <c r="C46" i="7"/>
  <c r="C45" i="3"/>
  <c r="C46" i="6"/>
  <c r="S54" i="15"/>
  <c r="AK54" i="14"/>
  <c r="AE54" i="10"/>
  <c r="AI57" i="8" s="1"/>
  <c r="F49" i="6"/>
  <c r="G49" i="6"/>
  <c r="H49" i="6" s="1"/>
  <c r="C42" i="15"/>
  <c r="F42" i="14"/>
  <c r="G42" i="10"/>
  <c r="C44" i="15"/>
  <c r="F44" i="14"/>
  <c r="G44" i="10"/>
  <c r="R45" i="10"/>
  <c r="G48" i="7" s="1"/>
  <c r="O45" i="14"/>
  <c r="H45" i="15"/>
  <c r="P47" i="10"/>
  <c r="W31" i="14"/>
  <c r="X31" i="14" s="1"/>
  <c r="T31" i="14" s="1"/>
  <c r="O37" i="10"/>
  <c r="Q39" i="14"/>
  <c r="T39" i="10"/>
  <c r="I42" i="7" s="1"/>
  <c r="O42" i="7" s="1"/>
  <c r="J39" i="15"/>
  <c r="X32" i="10"/>
  <c r="C29" i="8"/>
  <c r="C29" i="7"/>
  <c r="C28" i="3"/>
  <c r="C29" i="6"/>
  <c r="S30" i="15"/>
  <c r="AE30" i="10"/>
  <c r="AI33" i="8" s="1"/>
  <c r="AL33" i="8" s="1"/>
  <c r="AK30" i="14"/>
  <c r="AN30" i="14" s="1"/>
  <c r="J36" i="10"/>
  <c r="W36" i="14"/>
  <c r="X36" i="14" s="1"/>
  <c r="T36" i="14" s="1"/>
  <c r="AF33" i="14"/>
  <c r="AB33" i="10"/>
  <c r="AD36" i="8" s="1"/>
  <c r="P33" i="15"/>
  <c r="AI33" i="14"/>
  <c r="AD33" i="10"/>
  <c r="AG36" i="8" s="1"/>
  <c r="R33" i="15"/>
  <c r="E28" i="15"/>
  <c r="I28" i="14"/>
  <c r="I28" i="10"/>
  <c r="S31" i="6" s="1"/>
  <c r="G25" i="15"/>
  <c r="N25" i="14"/>
  <c r="Q25" i="10"/>
  <c r="F28" i="7" s="1"/>
  <c r="F25" i="6"/>
  <c r="G25" i="6"/>
  <c r="H25" i="6" s="1"/>
  <c r="I22" i="15"/>
  <c r="M19" i="15"/>
  <c r="AC19" i="14"/>
  <c r="Y19" i="10"/>
  <c r="AA22" i="8" s="1"/>
  <c r="R4" i="15"/>
  <c r="AD4" i="10"/>
  <c r="AG7" i="8" s="1"/>
  <c r="AI4" i="14"/>
  <c r="AJ4" i="14" s="1"/>
  <c r="G20" i="10"/>
  <c r="C20" i="15"/>
  <c r="F20" i="14"/>
  <c r="AC13" i="14"/>
  <c r="M13" i="15"/>
  <c r="Y13" i="10"/>
  <c r="AA16" i="8" s="1"/>
  <c r="X16" i="10"/>
  <c r="O22" i="12"/>
  <c r="V17" i="10"/>
  <c r="Y20" i="8"/>
  <c r="Z20" i="8" s="1"/>
  <c r="W13" i="10"/>
  <c r="J11" i="14"/>
  <c r="K11" i="14" s="1"/>
  <c r="L11" i="10"/>
  <c r="F11" i="15"/>
  <c r="J14" i="15"/>
  <c r="Q14" i="14"/>
  <c r="T14" i="10"/>
  <c r="I17" i="7" s="1"/>
  <c r="O17" i="7" s="1"/>
  <c r="I11" i="15"/>
  <c r="P18" i="7"/>
  <c r="AH14" i="8"/>
  <c r="W7" i="14"/>
  <c r="X7" i="14" s="1"/>
  <c r="T7" i="14" s="1"/>
  <c r="J21" i="12"/>
  <c r="Q10" i="8" s="1"/>
  <c r="R10" i="8" s="1"/>
  <c r="P4" i="14"/>
  <c r="M4" i="14" s="1"/>
  <c r="O19" i="12"/>
  <c r="R129" i="8"/>
  <c r="R19" i="8"/>
  <c r="P5" i="14"/>
  <c r="H25" i="8"/>
  <c r="O25" i="8" s="1"/>
  <c r="T8" i="5"/>
  <c r="K123" i="8"/>
  <c r="H90" i="8"/>
  <c r="O90" i="8" s="1"/>
  <c r="T26" i="5"/>
  <c r="T59" i="5"/>
  <c r="F113" i="10"/>
  <c r="B113" i="15"/>
  <c r="E113" i="14"/>
  <c r="W127" i="10"/>
  <c r="C117" i="15"/>
  <c r="F117" i="14"/>
  <c r="G117" i="14" s="1"/>
  <c r="G117" i="10"/>
  <c r="W133" i="14"/>
  <c r="X133" i="14" s="1"/>
  <c r="T133" i="14" s="1"/>
  <c r="J218" i="12"/>
  <c r="Q136" i="8" s="1"/>
  <c r="R136" i="8" s="1"/>
  <c r="X136" i="8" s="1"/>
  <c r="S135" i="3" s="1"/>
  <c r="AK133" i="14"/>
  <c r="AE133" i="10"/>
  <c r="AI136" i="8" s="1"/>
  <c r="S133" i="15"/>
  <c r="J132" i="10"/>
  <c r="M105" i="15"/>
  <c r="Y105" i="10"/>
  <c r="AA108" i="8" s="1"/>
  <c r="AC105" i="14"/>
  <c r="J123" i="15"/>
  <c r="T123" i="10"/>
  <c r="I126" i="7" s="1"/>
  <c r="Q123" i="14"/>
  <c r="R114" i="14"/>
  <c r="K114" i="15"/>
  <c r="U114" i="10"/>
  <c r="J117" i="7" s="1"/>
  <c r="I129" i="15"/>
  <c r="D118" i="15"/>
  <c r="H118" i="14"/>
  <c r="H118" i="10"/>
  <c r="E109" i="14"/>
  <c r="F109" i="10"/>
  <c r="B109" i="15"/>
  <c r="M112" i="10"/>
  <c r="AE113" i="8"/>
  <c r="J104" i="14"/>
  <c r="F104" i="15"/>
  <c r="L104" i="10"/>
  <c r="AA106" i="14"/>
  <c r="L106" i="15"/>
  <c r="G104" i="6"/>
  <c r="H104" i="6" s="1"/>
  <c r="F104" i="6"/>
  <c r="I99" i="10"/>
  <c r="S102" i="6" s="1"/>
  <c r="I99" i="14"/>
  <c r="K99" i="14" s="1"/>
  <c r="E99" i="15"/>
  <c r="V98" i="10"/>
  <c r="Y101" i="8"/>
  <c r="Z101" i="8" s="1"/>
  <c r="AD90" i="14"/>
  <c r="Z90" i="10"/>
  <c r="AB93" i="8" s="1"/>
  <c r="N90" i="15"/>
  <c r="AD77" i="14"/>
  <c r="AG77" i="14" s="1"/>
  <c r="Z77" i="10"/>
  <c r="AB80" i="8" s="1"/>
  <c r="N77" i="15"/>
  <c r="M92" i="10"/>
  <c r="O94" i="10"/>
  <c r="W93" i="6"/>
  <c r="AL94" i="8"/>
  <c r="X87" i="10"/>
  <c r="N78" i="10"/>
  <c r="N94" i="7"/>
  <c r="K94" i="7"/>
  <c r="P93" i="3" s="1"/>
  <c r="AH85" i="14"/>
  <c r="Q85" i="15"/>
  <c r="AC85" i="10"/>
  <c r="AF88" i="8" s="1"/>
  <c r="C88" i="8"/>
  <c r="C87" i="3"/>
  <c r="C88" i="7"/>
  <c r="C88" i="6"/>
  <c r="O81" i="10"/>
  <c r="O143" i="12"/>
  <c r="N74" i="14"/>
  <c r="Q74" i="10"/>
  <c r="F77" i="7" s="1"/>
  <c r="G74" i="15"/>
  <c r="V78" i="10"/>
  <c r="Y81" i="8"/>
  <c r="Z81" i="8" s="1"/>
  <c r="W80" i="10"/>
  <c r="O137" i="12"/>
  <c r="K75" i="10"/>
  <c r="P78" i="6"/>
  <c r="Q78" i="6" s="1"/>
  <c r="O78" i="6"/>
  <c r="T78" i="6"/>
  <c r="U78" i="6" s="1"/>
  <c r="V78" i="6" s="1"/>
  <c r="E76" i="14"/>
  <c r="F76" i="10"/>
  <c r="B76" i="15"/>
  <c r="Q71" i="15"/>
  <c r="AH71" i="14"/>
  <c r="AC71" i="10"/>
  <c r="AF74" i="8" s="1"/>
  <c r="X73" i="6"/>
  <c r="Y73" i="6" s="1"/>
  <c r="W73" i="6"/>
  <c r="N73" i="10"/>
  <c r="J73" i="10"/>
  <c r="AF68" i="14"/>
  <c r="AB68" i="10"/>
  <c r="AD71" i="8" s="1"/>
  <c r="P68" i="15"/>
  <c r="U66" i="15"/>
  <c r="AM66" i="14"/>
  <c r="AG66" i="10"/>
  <c r="AK69" i="8" s="1"/>
  <c r="F66" i="15"/>
  <c r="L66" i="10"/>
  <c r="J66" i="14"/>
  <c r="K66" i="14" s="1"/>
  <c r="AH61" i="14"/>
  <c r="AJ61" i="14" s="1"/>
  <c r="AC61" i="10"/>
  <c r="AF64" i="8" s="1"/>
  <c r="AH64" i="8" s="1"/>
  <c r="Q61" i="15"/>
  <c r="F63" i="10"/>
  <c r="B63" i="15"/>
  <c r="E63" i="14"/>
  <c r="G63" i="14" s="1"/>
  <c r="J55" i="10"/>
  <c r="R57" i="14"/>
  <c r="K57" i="15"/>
  <c r="U57" i="10"/>
  <c r="J60" i="7" s="1"/>
  <c r="O60" i="10"/>
  <c r="X58" i="6"/>
  <c r="Y58" i="6" s="1"/>
  <c r="W58" i="6"/>
  <c r="N58" i="15"/>
  <c r="AD58" i="14"/>
  <c r="Z58" i="10"/>
  <c r="AB61" i="8" s="1"/>
  <c r="S59" i="10"/>
  <c r="H62" i="7" s="1"/>
  <c r="Q52" i="10"/>
  <c r="F55" i="7" s="1"/>
  <c r="N52" i="14"/>
  <c r="G52" i="15"/>
  <c r="J50" i="10"/>
  <c r="K40" i="15"/>
  <c r="U40" i="10"/>
  <c r="J43" i="7" s="1"/>
  <c r="P43" i="7" s="1"/>
  <c r="R40" i="14"/>
  <c r="Z56" i="10"/>
  <c r="AB59" i="8" s="1"/>
  <c r="AD56" i="14"/>
  <c r="N56" i="15"/>
  <c r="I54" i="10"/>
  <c r="S57" i="6" s="1"/>
  <c r="E54" i="15"/>
  <c r="I54" i="14"/>
  <c r="L51" i="14"/>
  <c r="D51" i="14" s="1"/>
  <c r="N53" i="14"/>
  <c r="G53" i="15"/>
  <c r="Q53" i="10"/>
  <c r="F56" i="7" s="1"/>
  <c r="AD42" i="14"/>
  <c r="Z42" i="10"/>
  <c r="AB45" i="8" s="1"/>
  <c r="N42" i="15"/>
  <c r="N44" i="10"/>
  <c r="I50" i="15"/>
  <c r="T45" i="10"/>
  <c r="I48" i="7" s="1"/>
  <c r="J45" i="15"/>
  <c r="Q45" i="14"/>
  <c r="AH53" i="8"/>
  <c r="P42" i="10"/>
  <c r="W47" i="14"/>
  <c r="X47" i="14" s="1"/>
  <c r="T47" i="14" s="1"/>
  <c r="J92" i="12"/>
  <c r="Q50" i="8" s="1"/>
  <c r="R50" i="8" s="1"/>
  <c r="E31" i="14"/>
  <c r="F31" i="10"/>
  <c r="B31" i="15"/>
  <c r="AE37" i="14"/>
  <c r="AA37" i="10"/>
  <c r="AC40" i="8" s="1"/>
  <c r="O37" i="15"/>
  <c r="H39" i="14"/>
  <c r="H39" i="10"/>
  <c r="D39" i="15"/>
  <c r="P38" i="6"/>
  <c r="Q38" i="6" s="1"/>
  <c r="R38" i="6" s="1"/>
  <c r="J38" i="6"/>
  <c r="F37" i="6"/>
  <c r="G37" i="6"/>
  <c r="H37" i="6" s="1"/>
  <c r="I37" i="6" s="1"/>
  <c r="AH18" i="14"/>
  <c r="AJ18" i="14" s="1"/>
  <c r="Q18" i="15"/>
  <c r="AC18" i="10"/>
  <c r="AF21" i="8" s="1"/>
  <c r="AH21" i="8" s="1"/>
  <c r="O60" i="12"/>
  <c r="K34" i="6" s="1"/>
  <c r="L34" i="6" s="1"/>
  <c r="M34" i="6" s="1"/>
  <c r="U36" i="10"/>
  <c r="J39" i="7" s="1"/>
  <c r="P39" i="7" s="1"/>
  <c r="R36" i="14"/>
  <c r="K36" i="15"/>
  <c r="M36" i="10"/>
  <c r="X33" i="10"/>
  <c r="J33" i="10"/>
  <c r="B28" i="15"/>
  <c r="F28" i="10"/>
  <c r="E28" i="14"/>
  <c r="M25" i="10"/>
  <c r="S22" i="10"/>
  <c r="H25" i="7" s="1"/>
  <c r="Q19" i="15"/>
  <c r="AH19" i="14"/>
  <c r="AJ19" i="14" s="1"/>
  <c r="AC19" i="10"/>
  <c r="AF22" i="8" s="1"/>
  <c r="AH22" i="8" s="1"/>
  <c r="C7" i="6"/>
  <c r="C7" i="7"/>
  <c r="C7" i="8"/>
  <c r="C6" i="3"/>
  <c r="O20" i="15"/>
  <c r="AE20" i="14"/>
  <c r="AA20" i="10"/>
  <c r="AC23" i="8" s="1"/>
  <c r="H13" i="10"/>
  <c r="H13" i="14"/>
  <c r="D13" i="15"/>
  <c r="AC16" i="14"/>
  <c r="M16" i="15"/>
  <c r="Y16" i="10"/>
  <c r="AA19" i="8" s="1"/>
  <c r="X11" i="10"/>
  <c r="W14" i="10"/>
  <c r="AD7" i="14"/>
  <c r="Z7" i="10"/>
  <c r="AB10" i="8" s="1"/>
  <c r="N7" i="15"/>
  <c r="O9" i="6"/>
  <c r="T9" i="6"/>
  <c r="U9" i="6" s="1"/>
  <c r="V9" i="6" s="1"/>
  <c r="P11" i="6"/>
  <c r="Q11" i="6" s="1"/>
  <c r="O11" i="6"/>
  <c r="AH7" i="8"/>
  <c r="W9" i="6"/>
  <c r="X9" i="6"/>
  <c r="Y9" i="6" s="1"/>
  <c r="K5" i="15"/>
  <c r="U5" i="10"/>
  <c r="J8" i="7" s="1"/>
  <c r="R5" i="14"/>
  <c r="H5" i="15"/>
  <c r="O5" i="14"/>
  <c r="R5" i="10"/>
  <c r="G8" i="7" s="1"/>
  <c r="V3" i="10"/>
  <c r="Y6" i="8"/>
  <c r="Z6" i="8" s="1"/>
  <c r="W129" i="8"/>
  <c r="W19" i="8"/>
  <c r="R85" i="8"/>
  <c r="T82" i="4"/>
  <c r="T80" i="4"/>
  <c r="T13" i="5"/>
  <c r="W25" i="8"/>
  <c r="H71" i="8"/>
  <c r="O71" i="8" s="1"/>
  <c r="N91" i="8"/>
  <c r="R55" i="8"/>
  <c r="T27" i="4"/>
  <c r="W7" i="8"/>
  <c r="R67" i="8"/>
  <c r="T8" i="4"/>
  <c r="AK117" i="14"/>
  <c r="S117" i="15"/>
  <c r="AE117" i="10"/>
  <c r="AI120" i="8" s="1"/>
  <c r="N121" i="10"/>
  <c r="P131" i="10"/>
  <c r="C128" i="7"/>
  <c r="C128" i="8"/>
  <c r="C128" i="6"/>
  <c r="C127" i="3"/>
  <c r="S113" i="10"/>
  <c r="H116" i="7" s="1"/>
  <c r="I109" i="10"/>
  <c r="S112" i="6" s="1"/>
  <c r="I109" i="14"/>
  <c r="K109" i="14" s="1"/>
  <c r="E109" i="15"/>
  <c r="N112" i="10"/>
  <c r="I132" i="10"/>
  <c r="S135" i="6" s="1"/>
  <c r="E132" i="15"/>
  <c r="I132" i="14"/>
  <c r="H120" i="10"/>
  <c r="D120" i="15"/>
  <c r="H120" i="14"/>
  <c r="M117" i="15"/>
  <c r="AC117" i="14"/>
  <c r="Y117" i="10"/>
  <c r="AA120" i="8" s="1"/>
  <c r="O135" i="6"/>
  <c r="X127" i="10"/>
  <c r="AB123" i="10"/>
  <c r="AD126" i="8" s="1"/>
  <c r="AF123" i="14"/>
  <c r="P123" i="15"/>
  <c r="B122" i="15"/>
  <c r="E122" i="14"/>
  <c r="F122" i="10"/>
  <c r="N122" i="14"/>
  <c r="G122" i="15"/>
  <c r="Q122" i="10"/>
  <c r="F125" i="7" s="1"/>
  <c r="AE119" i="8"/>
  <c r="Q114" i="15"/>
  <c r="AH114" i="14"/>
  <c r="AJ114" i="14" s="1"/>
  <c r="AC114" i="10"/>
  <c r="AF117" i="8" s="1"/>
  <c r="AH117" i="8" s="1"/>
  <c r="G110" i="14"/>
  <c r="AH102" i="14"/>
  <c r="AJ102" i="14" s="1"/>
  <c r="AC102" i="10"/>
  <c r="AF105" i="8" s="1"/>
  <c r="AH105" i="8" s="1"/>
  <c r="Q102" i="15"/>
  <c r="F98" i="14"/>
  <c r="G98" i="10"/>
  <c r="C98" i="15"/>
  <c r="P96" i="10"/>
  <c r="AF133" i="10"/>
  <c r="AJ136" i="8" s="1"/>
  <c r="AL133" i="14"/>
  <c r="T133" i="15"/>
  <c r="U131" i="15"/>
  <c r="AM131" i="14"/>
  <c r="AG131" i="10"/>
  <c r="AK134" i="8" s="1"/>
  <c r="U131" i="10"/>
  <c r="J134" i="7" s="1"/>
  <c r="K131" i="15"/>
  <c r="R131" i="14"/>
  <c r="R133" i="10"/>
  <c r="G136" i="7" s="1"/>
  <c r="H133" i="15"/>
  <c r="O133" i="14"/>
  <c r="J132" i="14"/>
  <c r="K132" i="14" s="1"/>
  <c r="L132" i="14" s="1"/>
  <c r="D132" i="14" s="1"/>
  <c r="L132" i="10"/>
  <c r="F132" i="15"/>
  <c r="K132" i="10"/>
  <c r="O204" i="12"/>
  <c r="K130" i="6" s="1"/>
  <c r="L130" i="6" s="1"/>
  <c r="M130" i="6" s="1"/>
  <c r="AH124" i="14"/>
  <c r="AJ124" i="14" s="1"/>
  <c r="Q124" i="15"/>
  <c r="AC124" i="10"/>
  <c r="AF127" i="8" s="1"/>
  <c r="AH127" i="8" s="1"/>
  <c r="W123" i="14"/>
  <c r="X123" i="14" s="1"/>
  <c r="T123" i="14" s="1"/>
  <c r="J120" i="14"/>
  <c r="L120" i="10"/>
  <c r="F120" i="15"/>
  <c r="P121" i="10"/>
  <c r="AE123" i="10"/>
  <c r="AI126" i="8" s="1"/>
  <c r="S123" i="15"/>
  <c r="AK123" i="14"/>
  <c r="Z123" i="10"/>
  <c r="AB126" i="8" s="1"/>
  <c r="N123" i="15"/>
  <c r="AD123" i="14"/>
  <c r="C122" i="15"/>
  <c r="F122" i="14"/>
  <c r="G122" i="10"/>
  <c r="O122" i="14"/>
  <c r="R122" i="10"/>
  <c r="G125" i="7" s="1"/>
  <c r="H122" i="15"/>
  <c r="AD119" i="10"/>
  <c r="AG122" i="8" s="1"/>
  <c r="R119" i="15"/>
  <c r="AI119" i="14"/>
  <c r="O118" i="10"/>
  <c r="U117" i="15"/>
  <c r="AM117" i="14"/>
  <c r="AG117" i="10"/>
  <c r="AK120" i="8" s="1"/>
  <c r="Q111" i="10"/>
  <c r="F114" i="7" s="1"/>
  <c r="G111" i="15"/>
  <c r="N111" i="14"/>
  <c r="AE115" i="10"/>
  <c r="AI118" i="8" s="1"/>
  <c r="S115" i="15"/>
  <c r="AK115" i="14"/>
  <c r="J117" i="6"/>
  <c r="P114" i="14"/>
  <c r="M114" i="10"/>
  <c r="AB112" i="10"/>
  <c r="AD115" i="8" s="1"/>
  <c r="P112" i="15"/>
  <c r="AF112" i="14"/>
  <c r="V110" i="10"/>
  <c r="Y113" i="8"/>
  <c r="Z113" i="8" s="1"/>
  <c r="O107" i="14"/>
  <c r="H107" i="15"/>
  <c r="R107" i="10"/>
  <c r="G110" i="7" s="1"/>
  <c r="M110" i="7" s="1"/>
  <c r="X105" i="10"/>
  <c r="J173" i="12"/>
  <c r="Q107" i="8" s="1"/>
  <c r="R107" i="8" s="1"/>
  <c r="W104" i="14"/>
  <c r="X104" i="14" s="1"/>
  <c r="T104" i="14" s="1"/>
  <c r="AD104" i="10"/>
  <c r="AG107" i="8" s="1"/>
  <c r="AH107" i="8" s="1"/>
  <c r="R104" i="15"/>
  <c r="AI104" i="14"/>
  <c r="AJ104" i="14" s="1"/>
  <c r="T106" i="10"/>
  <c r="I109" i="7" s="1"/>
  <c r="J106" i="15"/>
  <c r="Q106" i="14"/>
  <c r="G111" i="6"/>
  <c r="H111" i="6" s="1"/>
  <c r="F111" i="6"/>
  <c r="J95" i="15"/>
  <c r="T95" i="10"/>
  <c r="I98" i="7" s="1"/>
  <c r="O98" i="7" s="1"/>
  <c r="Q95" i="14"/>
  <c r="H102" i="15"/>
  <c r="O102" i="14"/>
  <c r="R102" i="10"/>
  <c r="G105" i="7" s="1"/>
  <c r="N98" i="14"/>
  <c r="Q98" i="10"/>
  <c r="F101" i="7" s="1"/>
  <c r="G98" i="15"/>
  <c r="G96" i="15"/>
  <c r="N96" i="14"/>
  <c r="Q96" i="10"/>
  <c r="F99" i="7" s="1"/>
  <c r="O100" i="15"/>
  <c r="AE100" i="14"/>
  <c r="AA100" i="10"/>
  <c r="AC103" i="8" s="1"/>
  <c r="K99" i="10"/>
  <c r="W102" i="6"/>
  <c r="O92" i="10"/>
  <c r="S93" i="10"/>
  <c r="H96" i="7" s="1"/>
  <c r="O87" i="14"/>
  <c r="R87" i="10"/>
  <c r="G90" i="7" s="1"/>
  <c r="H87" i="15"/>
  <c r="G90" i="14"/>
  <c r="N87" i="10"/>
  <c r="O78" i="15"/>
  <c r="AE78" i="14"/>
  <c r="AA78" i="10"/>
  <c r="AC81" i="8" s="1"/>
  <c r="AC85" i="14"/>
  <c r="M85" i="15"/>
  <c r="Y85" i="10"/>
  <c r="AA88" i="8" s="1"/>
  <c r="N70" i="10"/>
  <c r="P81" i="15"/>
  <c r="AF81" i="14"/>
  <c r="AB81" i="10"/>
  <c r="AD84" i="8" s="1"/>
  <c r="AJ81" i="14"/>
  <c r="N79" i="10"/>
  <c r="M80" i="15"/>
  <c r="Y80" i="10"/>
  <c r="AA83" i="8" s="1"/>
  <c r="AC80" i="14"/>
  <c r="M74" i="10"/>
  <c r="T80" i="6"/>
  <c r="U80" i="6" s="1"/>
  <c r="V80" i="6" s="1"/>
  <c r="O80" i="6"/>
  <c r="P80" i="6"/>
  <c r="Q80" i="6" s="1"/>
  <c r="F80" i="14"/>
  <c r="G80" i="14" s="1"/>
  <c r="G80" i="10"/>
  <c r="C80" i="15"/>
  <c r="W75" i="10"/>
  <c r="S71" i="10"/>
  <c r="H74" i="7" s="1"/>
  <c r="F76" i="15"/>
  <c r="J76" i="14"/>
  <c r="K76" i="14" s="1"/>
  <c r="L76" i="10"/>
  <c r="J76" i="15"/>
  <c r="Q76" i="14"/>
  <c r="T76" i="10"/>
  <c r="I79" i="7" s="1"/>
  <c r="P78" i="14"/>
  <c r="AK71" i="14"/>
  <c r="AE71" i="10"/>
  <c r="AI74" i="8" s="1"/>
  <c r="AL74" i="8" s="1"/>
  <c r="S71" i="15"/>
  <c r="K70" i="14"/>
  <c r="L70" i="14" s="1"/>
  <c r="D70" i="14" s="1"/>
  <c r="AE73" i="10"/>
  <c r="AI76" i="8" s="1"/>
  <c r="S73" i="15"/>
  <c r="AK73" i="14"/>
  <c r="AA73" i="14"/>
  <c r="L73" i="15"/>
  <c r="AJ68" i="14"/>
  <c r="J71" i="6"/>
  <c r="P61" i="15"/>
  <c r="AB61" i="10"/>
  <c r="AD64" i="8" s="1"/>
  <c r="AF61" i="14"/>
  <c r="N66" i="14"/>
  <c r="G66" i="15"/>
  <c r="Q66" i="10"/>
  <c r="F69" i="7" s="1"/>
  <c r="W71" i="6"/>
  <c r="AC63" i="14"/>
  <c r="AG63" i="14" s="1"/>
  <c r="M63" i="15"/>
  <c r="Y63" i="10"/>
  <c r="AA66" i="8" s="1"/>
  <c r="T68" i="6"/>
  <c r="U68" i="6" s="1"/>
  <c r="V68" i="6" s="1"/>
  <c r="P68" i="6"/>
  <c r="Q68" i="6" s="1"/>
  <c r="O68" i="6"/>
  <c r="AC55" i="10"/>
  <c r="AF58" i="8" s="1"/>
  <c r="AH58" i="8" s="1"/>
  <c r="Q55" i="15"/>
  <c r="AH55" i="14"/>
  <c r="AJ55" i="14" s="1"/>
  <c r="W57" i="10"/>
  <c r="N60" i="10"/>
  <c r="U49" i="10"/>
  <c r="J52" i="7" s="1"/>
  <c r="P52" i="7" s="1"/>
  <c r="R49" i="14"/>
  <c r="K49" i="15"/>
  <c r="AG58" i="10"/>
  <c r="AK61" i="8" s="1"/>
  <c r="AM58" i="14"/>
  <c r="U58" i="15"/>
  <c r="AK58" i="14"/>
  <c r="AN58" i="14" s="1"/>
  <c r="S58" i="15"/>
  <c r="AE58" i="10"/>
  <c r="AI61" i="8" s="1"/>
  <c r="X52" i="10"/>
  <c r="AE50" i="10"/>
  <c r="AI53" i="8" s="1"/>
  <c r="S50" i="15"/>
  <c r="AK50" i="14"/>
  <c r="C43" i="7"/>
  <c r="M43" i="7" s="1"/>
  <c r="C43" i="6"/>
  <c r="C43" i="8"/>
  <c r="C42" i="3"/>
  <c r="W56" i="14"/>
  <c r="X56" i="14" s="1"/>
  <c r="T56" i="14" s="1"/>
  <c r="C59" i="8"/>
  <c r="C59" i="6"/>
  <c r="C59" i="7"/>
  <c r="C58" i="3"/>
  <c r="N54" i="10"/>
  <c r="P42" i="15"/>
  <c r="AF42" i="14"/>
  <c r="AB42" i="10"/>
  <c r="AD45" i="8" s="1"/>
  <c r="E53" i="15"/>
  <c r="I53" i="10"/>
  <c r="S56" i="6" s="1"/>
  <c r="I53" i="14"/>
  <c r="C45" i="6"/>
  <c r="C45" i="7"/>
  <c r="C44" i="3"/>
  <c r="C45" i="8"/>
  <c r="K49" i="7"/>
  <c r="P48" i="3" s="1"/>
  <c r="P44" i="10"/>
  <c r="J45" i="14"/>
  <c r="L45" i="10"/>
  <c r="F45" i="15"/>
  <c r="F47" i="10"/>
  <c r="E47" i="14"/>
  <c r="B47" i="15"/>
  <c r="P44" i="15"/>
  <c r="AF44" i="14"/>
  <c r="AB44" i="10"/>
  <c r="AD47" i="8" s="1"/>
  <c r="AK42" i="14"/>
  <c r="AE42" i="10"/>
  <c r="AI45" i="8" s="1"/>
  <c r="S42" i="15"/>
  <c r="N31" i="10"/>
  <c r="G44" i="6"/>
  <c r="H44" i="6" s="1"/>
  <c r="F44" i="6"/>
  <c r="J37" i="10"/>
  <c r="B39" i="15"/>
  <c r="F39" i="10"/>
  <c r="E39" i="14"/>
  <c r="P18" i="10"/>
  <c r="W30" i="10"/>
  <c r="AC36" i="14"/>
  <c r="M36" i="15"/>
  <c r="Y36" i="10"/>
  <c r="AA39" i="8" s="1"/>
  <c r="T36" i="15"/>
  <c r="AL36" i="14"/>
  <c r="AF36" i="10"/>
  <c r="AJ39" i="8" s="1"/>
  <c r="L33" i="15"/>
  <c r="AA33" i="14"/>
  <c r="AH33" i="14"/>
  <c r="AJ33" i="14" s="1"/>
  <c r="AC33" i="10"/>
  <c r="AF36" i="8" s="1"/>
  <c r="AH36" i="8" s="1"/>
  <c r="Q33" i="15"/>
  <c r="J12" i="15"/>
  <c r="T12" i="10"/>
  <c r="I15" i="7" s="1"/>
  <c r="Q12" i="14"/>
  <c r="M12" i="14" s="1"/>
  <c r="AF25" i="10"/>
  <c r="AJ28" i="8" s="1"/>
  <c r="T25" i="15"/>
  <c r="AL25" i="14"/>
  <c r="O26" i="6"/>
  <c r="P26" i="6"/>
  <c r="Q26" i="6" s="1"/>
  <c r="R26" i="6" s="1"/>
  <c r="T26" i="6"/>
  <c r="U26" i="6" s="1"/>
  <c r="V26" i="6" s="1"/>
  <c r="AE26" i="8"/>
  <c r="P22" i="14"/>
  <c r="M22" i="14" s="1"/>
  <c r="D19" i="15"/>
  <c r="H19" i="14"/>
  <c r="H19" i="10"/>
  <c r="E20" i="14"/>
  <c r="B20" i="15"/>
  <c r="F20" i="10"/>
  <c r="W21" i="10"/>
  <c r="G22" i="6"/>
  <c r="H22" i="6" s="1"/>
  <c r="F22" i="6"/>
  <c r="G21" i="6"/>
  <c r="H21" i="6" s="1"/>
  <c r="I21" i="6" s="1"/>
  <c r="N21" i="6" s="1"/>
  <c r="M20" i="3" s="1"/>
  <c r="F21" i="6"/>
  <c r="O13" i="15"/>
  <c r="AA13" i="10"/>
  <c r="AC16" i="8" s="1"/>
  <c r="AE13" i="14"/>
  <c r="M16" i="10"/>
  <c r="H8" i="15"/>
  <c r="O8" i="14"/>
  <c r="R8" i="10"/>
  <c r="G11" i="7" s="1"/>
  <c r="H11" i="10"/>
  <c r="D11" i="15"/>
  <c r="H11" i="14"/>
  <c r="L11" i="14" s="1"/>
  <c r="M14" i="15"/>
  <c r="AC14" i="14"/>
  <c r="Y14" i="10"/>
  <c r="AA17" i="8" s="1"/>
  <c r="T12" i="6"/>
  <c r="U12" i="6" s="1"/>
  <c r="V12" i="6" s="1"/>
  <c r="P12" i="6"/>
  <c r="Q12" i="6" s="1"/>
  <c r="X12" i="6"/>
  <c r="Y12" i="6" s="1"/>
  <c r="Z12" i="6" s="1"/>
  <c r="O12" i="6"/>
  <c r="D7" i="15"/>
  <c r="H7" i="10"/>
  <c r="H7" i="14"/>
  <c r="L7" i="7"/>
  <c r="O131" i="8"/>
  <c r="X131" i="8" s="1"/>
  <c r="S130" i="3" s="1"/>
  <c r="R127" i="8"/>
  <c r="M7" i="7"/>
  <c r="X124" i="8"/>
  <c r="S123" i="3" s="1"/>
  <c r="J5" i="10"/>
  <c r="H5" i="10"/>
  <c r="D5" i="15"/>
  <c r="H5" i="14"/>
  <c r="O68" i="8"/>
  <c r="X68" i="8" s="1"/>
  <c r="S67" i="3" s="1"/>
  <c r="AE6" i="8"/>
  <c r="AM6" i="8" s="1"/>
  <c r="T37" i="4"/>
  <c r="R12" i="8"/>
  <c r="T84" i="4"/>
  <c r="T32" i="4"/>
  <c r="T120" i="4"/>
  <c r="T14" i="4"/>
  <c r="T6" i="5"/>
  <c r="T89" i="4"/>
  <c r="O67" i="8"/>
  <c r="T16" i="5"/>
  <c r="T78" i="5"/>
  <c r="T44" i="4"/>
  <c r="AD126" i="10"/>
  <c r="AG129" i="8" s="1"/>
  <c r="AH129" i="8" s="1"/>
  <c r="R126" i="15"/>
  <c r="AI126" i="14"/>
  <c r="F132" i="14"/>
  <c r="G132" i="14" s="1"/>
  <c r="G132" i="10"/>
  <c r="P135" i="6" s="1"/>
  <c r="Q135" i="6" s="1"/>
  <c r="R135" i="6" s="1"/>
  <c r="C132" i="15"/>
  <c r="Z127" i="10"/>
  <c r="AB130" i="8" s="1"/>
  <c r="AD127" i="14"/>
  <c r="N127" i="15"/>
  <c r="U119" i="15"/>
  <c r="AM119" i="14"/>
  <c r="AG119" i="10"/>
  <c r="AK122" i="8" s="1"/>
  <c r="K131" i="10"/>
  <c r="X129" i="6"/>
  <c r="Y129" i="6" s="1"/>
  <c r="Z129" i="6" s="1"/>
  <c r="W129" i="6"/>
  <c r="W120" i="10"/>
  <c r="I121" i="14"/>
  <c r="I121" i="10"/>
  <c r="S124" i="6" s="1"/>
  <c r="E121" i="15"/>
  <c r="Y119" i="10"/>
  <c r="AA122" i="8" s="1"/>
  <c r="M119" i="15"/>
  <c r="AC119" i="14"/>
  <c r="W115" i="10"/>
  <c r="AD131" i="14"/>
  <c r="Z131" i="10"/>
  <c r="AB134" i="8" s="1"/>
  <c r="N131" i="15"/>
  <c r="AL131" i="14"/>
  <c r="AF131" i="10"/>
  <c r="AJ134" i="8" s="1"/>
  <c r="T131" i="15"/>
  <c r="S132" i="15"/>
  <c r="AK132" i="14"/>
  <c r="AE132" i="10"/>
  <c r="AI135" i="8" s="1"/>
  <c r="AI128" i="14"/>
  <c r="R128" i="15"/>
  <c r="AD128" i="10"/>
  <c r="AG131" i="8" s="1"/>
  <c r="N124" i="10"/>
  <c r="F128" i="6"/>
  <c r="G128" i="6"/>
  <c r="H128" i="6" s="1"/>
  <c r="AK120" i="14"/>
  <c r="AN120" i="14" s="1"/>
  <c r="S120" i="15"/>
  <c r="AE120" i="10"/>
  <c r="AI123" i="8" s="1"/>
  <c r="AL123" i="8" s="1"/>
  <c r="M121" i="10"/>
  <c r="F123" i="14"/>
  <c r="C123" i="15"/>
  <c r="G123" i="10"/>
  <c r="N121" i="15"/>
  <c r="AD121" i="14"/>
  <c r="Z121" i="10"/>
  <c r="AB124" i="8" s="1"/>
  <c r="N122" i="10"/>
  <c r="C125" i="7"/>
  <c r="C125" i="8"/>
  <c r="C125" i="6"/>
  <c r="C124" i="3"/>
  <c r="O119" i="10"/>
  <c r="G123" i="6"/>
  <c r="H123" i="6" s="1"/>
  <c r="I123" i="6" s="1"/>
  <c r="F123" i="6"/>
  <c r="W111" i="10"/>
  <c r="I115" i="14"/>
  <c r="K115" i="14" s="1"/>
  <c r="E115" i="15"/>
  <c r="I115" i="10"/>
  <c r="S118" i="6" s="1"/>
  <c r="AG116" i="14"/>
  <c r="W114" i="10"/>
  <c r="H109" i="14"/>
  <c r="D109" i="15"/>
  <c r="H109" i="10"/>
  <c r="K115" i="6"/>
  <c r="L115" i="6" s="1"/>
  <c r="M115" i="6" s="1"/>
  <c r="J115" i="6"/>
  <c r="W107" i="10"/>
  <c r="J105" i="14"/>
  <c r="K105" i="14" s="1"/>
  <c r="L105" i="14" s="1"/>
  <c r="F105" i="15"/>
  <c r="L105" i="10"/>
  <c r="AB103" i="14"/>
  <c r="O104" i="10"/>
  <c r="J106" i="10"/>
  <c r="C104" i="15"/>
  <c r="G104" i="10"/>
  <c r="F104" i="14"/>
  <c r="X110" i="6"/>
  <c r="Y110" i="6" s="1"/>
  <c r="Z110" i="6" s="1"/>
  <c r="P110" i="6"/>
  <c r="Q110" i="6" s="1"/>
  <c r="O110" i="6"/>
  <c r="R106" i="10"/>
  <c r="G109" i="7" s="1"/>
  <c r="O106" i="14"/>
  <c r="H106" i="15"/>
  <c r="AA95" i="14"/>
  <c r="L95" i="15"/>
  <c r="W102" i="14"/>
  <c r="X102" i="14" s="1"/>
  <c r="T102" i="14" s="1"/>
  <c r="J170" i="12"/>
  <c r="Q105" i="8" s="1"/>
  <c r="R105" i="8" s="1"/>
  <c r="M98" i="15"/>
  <c r="Y98" i="10"/>
  <c r="AA101" i="8" s="1"/>
  <c r="AC98" i="14"/>
  <c r="AE96" i="10"/>
  <c r="AI99" i="8" s="1"/>
  <c r="AL99" i="8" s="1"/>
  <c r="S96" i="15"/>
  <c r="AK96" i="14"/>
  <c r="AN96" i="14" s="1"/>
  <c r="C100" i="15"/>
  <c r="G100" i="10"/>
  <c r="F100" i="14"/>
  <c r="G100" i="14" s="1"/>
  <c r="M99" i="10"/>
  <c r="K93" i="14"/>
  <c r="L93" i="14" s="1"/>
  <c r="P95" i="14"/>
  <c r="AA93" i="10"/>
  <c r="AC96" i="8" s="1"/>
  <c r="AE96" i="8" s="1"/>
  <c r="O93" i="15"/>
  <c r="AE93" i="14"/>
  <c r="L90" i="15"/>
  <c r="AA90" i="14"/>
  <c r="X98" i="6"/>
  <c r="Y98" i="6" s="1"/>
  <c r="W98" i="6"/>
  <c r="T92" i="15"/>
  <c r="AF92" i="10"/>
  <c r="AJ95" i="8" s="1"/>
  <c r="AL92" i="14"/>
  <c r="U87" i="15"/>
  <c r="AM87" i="14"/>
  <c r="AG87" i="10"/>
  <c r="AK90" i="8" s="1"/>
  <c r="T94" i="6"/>
  <c r="U94" i="6" s="1"/>
  <c r="S94" i="6"/>
  <c r="O78" i="10"/>
  <c r="N85" i="10"/>
  <c r="AM70" i="14"/>
  <c r="AG70" i="10"/>
  <c r="AK73" i="8" s="1"/>
  <c r="U70" i="15"/>
  <c r="AM81" i="14"/>
  <c r="U81" i="15"/>
  <c r="AG81" i="10"/>
  <c r="AK84" i="8" s="1"/>
  <c r="AL84" i="8" s="1"/>
  <c r="AA82" i="10"/>
  <c r="AC85" i="8" s="1"/>
  <c r="O82" i="15"/>
  <c r="AE82" i="14"/>
  <c r="B81" i="15"/>
  <c r="E81" i="14"/>
  <c r="F81" i="10"/>
  <c r="AK82" i="14"/>
  <c r="S82" i="15"/>
  <c r="AE82" i="10"/>
  <c r="AI85" i="8" s="1"/>
  <c r="AH79" i="14"/>
  <c r="Q79" i="15"/>
  <c r="AC79" i="10"/>
  <c r="AF82" i="8" s="1"/>
  <c r="AE80" i="14"/>
  <c r="O80" i="15"/>
  <c r="AA80" i="10"/>
  <c r="AC83" i="8" s="1"/>
  <c r="N74" i="15"/>
  <c r="AD74" i="14"/>
  <c r="AG74" i="14" s="1"/>
  <c r="Z74" i="10"/>
  <c r="AB77" i="8" s="1"/>
  <c r="AN81" i="14"/>
  <c r="U72" i="10"/>
  <c r="J75" i="7" s="1"/>
  <c r="K72" i="15"/>
  <c r="R72" i="14"/>
  <c r="M75" i="15"/>
  <c r="AC75" i="14"/>
  <c r="Y75" i="10"/>
  <c r="AA78" i="8" s="1"/>
  <c r="T76" i="15"/>
  <c r="AF76" i="10"/>
  <c r="AJ79" i="8" s="1"/>
  <c r="AL76" i="14"/>
  <c r="U69" i="15"/>
  <c r="AG69" i="10"/>
  <c r="AK72" i="8" s="1"/>
  <c r="AL72" i="8" s="1"/>
  <c r="AM69" i="14"/>
  <c r="M73" i="15"/>
  <c r="Y73" i="10"/>
  <c r="AA76" i="8" s="1"/>
  <c r="AC73" i="14"/>
  <c r="O132" i="12"/>
  <c r="K71" i="6" s="1"/>
  <c r="L71" i="6" s="1"/>
  <c r="F77" i="6"/>
  <c r="G77" i="6"/>
  <c r="H77" i="6" s="1"/>
  <c r="X66" i="10"/>
  <c r="O61" i="10"/>
  <c r="C66" i="8"/>
  <c r="C66" i="6"/>
  <c r="C65" i="3"/>
  <c r="C66" i="7"/>
  <c r="C58" i="7"/>
  <c r="C58" i="8"/>
  <c r="C58" i="6"/>
  <c r="C57" i="3"/>
  <c r="C60" i="6"/>
  <c r="C60" i="7"/>
  <c r="N60" i="7" s="1"/>
  <c r="C60" i="8"/>
  <c r="C59" i="3"/>
  <c r="AN66" i="14"/>
  <c r="AG60" i="10"/>
  <c r="AK63" i="8" s="1"/>
  <c r="U60" i="15"/>
  <c r="AM60" i="14"/>
  <c r="R60" i="14"/>
  <c r="U60" i="10"/>
  <c r="J63" i="7" s="1"/>
  <c r="P63" i="7" s="1"/>
  <c r="K60" i="15"/>
  <c r="N58" i="10"/>
  <c r="AA58" i="10"/>
  <c r="AC61" i="8" s="1"/>
  <c r="O58" i="15"/>
  <c r="AE58" i="14"/>
  <c r="AA48" i="14"/>
  <c r="L48" i="15"/>
  <c r="Q52" i="15"/>
  <c r="AH52" i="14"/>
  <c r="AC52" i="10"/>
  <c r="AF55" i="8" s="1"/>
  <c r="O50" i="10"/>
  <c r="O56" i="15"/>
  <c r="AA56" i="10"/>
  <c r="AC59" i="8" s="1"/>
  <c r="AE56" i="14"/>
  <c r="V55" i="10"/>
  <c r="Y58" i="8"/>
  <c r="Z58" i="8" s="1"/>
  <c r="P50" i="10"/>
  <c r="X44" i="6"/>
  <c r="Y44" i="6" s="1"/>
  <c r="W44" i="6"/>
  <c r="N53" i="10"/>
  <c r="AL44" i="14"/>
  <c r="AF44" i="10"/>
  <c r="AJ47" i="8" s="1"/>
  <c r="T44" i="15"/>
  <c r="M41" i="14"/>
  <c r="V45" i="10"/>
  <c r="Y48" i="8"/>
  <c r="Z48" i="8" s="1"/>
  <c r="P50" i="14"/>
  <c r="U45" i="15"/>
  <c r="AM45" i="14"/>
  <c r="AG45" i="10"/>
  <c r="AK48" i="8" s="1"/>
  <c r="AJ50" i="14"/>
  <c r="O47" i="14"/>
  <c r="H47" i="15"/>
  <c r="R47" i="10"/>
  <c r="G50" i="7" s="1"/>
  <c r="F47" i="6"/>
  <c r="G47" i="6"/>
  <c r="H47" i="6" s="1"/>
  <c r="I47" i="6" s="1"/>
  <c r="Q31" i="14"/>
  <c r="T31" i="10"/>
  <c r="I34" i="7" s="1"/>
  <c r="J31" i="15"/>
  <c r="V31" i="15" s="1"/>
  <c r="G31" i="11" s="1"/>
  <c r="D31" i="11" s="1"/>
  <c r="Q37" i="15"/>
  <c r="AC37" i="10"/>
  <c r="AF40" i="8" s="1"/>
  <c r="AH37" i="14"/>
  <c r="AE39" i="10"/>
  <c r="AI42" i="8" s="1"/>
  <c r="S39" i="15"/>
  <c r="AK39" i="14"/>
  <c r="J35" i="6"/>
  <c r="K35" i="6"/>
  <c r="L35" i="6" s="1"/>
  <c r="D18" i="15"/>
  <c r="H18" i="14"/>
  <c r="H18" i="10"/>
  <c r="R30" i="15"/>
  <c r="AI30" i="14"/>
  <c r="AJ30" i="14" s="1"/>
  <c r="AD30" i="10"/>
  <c r="AG33" i="8" s="1"/>
  <c r="D36" i="15"/>
  <c r="H36" i="14"/>
  <c r="H36" i="10"/>
  <c r="C39" i="8"/>
  <c r="C39" i="6"/>
  <c r="C39" i="7"/>
  <c r="C38" i="3"/>
  <c r="U33" i="15"/>
  <c r="AM33" i="14"/>
  <c r="AG33" i="10"/>
  <c r="AK36" i="8" s="1"/>
  <c r="C36" i="8"/>
  <c r="C36" i="7"/>
  <c r="C35" i="3"/>
  <c r="C36" i="6"/>
  <c r="K29" i="14"/>
  <c r="S26" i="10"/>
  <c r="H29" i="7" s="1"/>
  <c r="J25" i="14"/>
  <c r="K25" i="14" s="1"/>
  <c r="F25" i="15"/>
  <c r="L25" i="10"/>
  <c r="D23" i="14"/>
  <c r="H19" i="15"/>
  <c r="O19" i="14"/>
  <c r="R19" i="10"/>
  <c r="G22" i="7" s="1"/>
  <c r="AC20" i="14"/>
  <c r="M20" i="15"/>
  <c r="Y20" i="10"/>
  <c r="AA23" i="8" s="1"/>
  <c r="O21" i="10"/>
  <c r="P20" i="10"/>
  <c r="C16" i="8"/>
  <c r="C16" i="6"/>
  <c r="C16" i="7"/>
  <c r="C15" i="3"/>
  <c r="H16" i="14"/>
  <c r="D16" i="15"/>
  <c r="H16" i="10"/>
  <c r="AF8" i="10"/>
  <c r="AJ11" i="8" s="1"/>
  <c r="AL11" i="8" s="1"/>
  <c r="AM11" i="8" s="1"/>
  <c r="T8" i="15"/>
  <c r="AL8" i="14"/>
  <c r="AN8" i="14" s="1"/>
  <c r="T18" i="6"/>
  <c r="U18" i="6" s="1"/>
  <c r="V18" i="6" s="1"/>
  <c r="O18" i="6"/>
  <c r="P18" i="6"/>
  <c r="Q18" i="6" s="1"/>
  <c r="AF11" i="14"/>
  <c r="P11" i="15"/>
  <c r="AB11" i="10"/>
  <c r="AD14" i="8" s="1"/>
  <c r="O14" i="10"/>
  <c r="G11" i="6"/>
  <c r="H11" i="6" s="1"/>
  <c r="F11" i="6"/>
  <c r="Q7" i="10"/>
  <c r="F10" i="7" s="1"/>
  <c r="G7" i="15"/>
  <c r="N7" i="14"/>
  <c r="J7" i="6"/>
  <c r="P7" i="6"/>
  <c r="Q7" i="6" s="1"/>
  <c r="R7" i="6" s="1"/>
  <c r="K7" i="6"/>
  <c r="L7" i="6" s="1"/>
  <c r="Q5" i="15"/>
  <c r="AC5" i="10"/>
  <c r="AF8" i="8" s="1"/>
  <c r="AH5" i="14"/>
  <c r="AE5" i="14"/>
  <c r="O5" i="15"/>
  <c r="AA5" i="10"/>
  <c r="AC8" i="8" s="1"/>
  <c r="T51" i="4"/>
  <c r="T112" i="4"/>
  <c r="T25" i="4"/>
  <c r="T35" i="5"/>
  <c r="S113" i="15"/>
  <c r="AE113" i="10"/>
  <c r="AI116" i="8" s="1"/>
  <c r="AL116" i="8" s="1"/>
  <c r="AK113" i="14"/>
  <c r="AN113" i="14" s="1"/>
  <c r="F127" i="6"/>
  <c r="G127" i="6"/>
  <c r="H127" i="6" s="1"/>
  <c r="I127" i="6" s="1"/>
  <c r="N127" i="6" s="1"/>
  <c r="M126" i="3" s="1"/>
  <c r="AB122" i="10"/>
  <c r="AD125" i="8" s="1"/>
  <c r="P122" i="15"/>
  <c r="AF122" i="14"/>
  <c r="K109" i="6"/>
  <c r="L109" i="6" s="1"/>
  <c r="J109" i="6"/>
  <c r="C100" i="8"/>
  <c r="C100" i="7"/>
  <c r="M100" i="7" s="1"/>
  <c r="C100" i="6"/>
  <c r="C99" i="3"/>
  <c r="AC97" i="14"/>
  <c r="AG97" i="14" s="1"/>
  <c r="Y97" i="10"/>
  <c r="AA100" i="8" s="1"/>
  <c r="M97" i="15"/>
  <c r="M118" i="10"/>
  <c r="M132" i="7"/>
  <c r="E111" i="14"/>
  <c r="F111" i="10"/>
  <c r="B111" i="15"/>
  <c r="K128" i="10"/>
  <c r="X130" i="10"/>
  <c r="W133" i="10"/>
  <c r="M131" i="10"/>
  <c r="N131" i="14"/>
  <c r="M131" i="14" s="1"/>
  <c r="Q131" i="10"/>
  <c r="F134" i="7" s="1"/>
  <c r="G131" i="15"/>
  <c r="O132" i="10"/>
  <c r="Y131" i="10"/>
  <c r="AA134" i="8" s="1"/>
  <c r="M131" i="15"/>
  <c r="AC131" i="14"/>
  <c r="L130" i="14"/>
  <c r="N130" i="10"/>
  <c r="J133" i="6"/>
  <c r="AH134" i="8"/>
  <c r="O128" i="14"/>
  <c r="H128" i="15"/>
  <c r="R128" i="10"/>
  <c r="G131" i="7" s="1"/>
  <c r="Q127" i="10"/>
  <c r="F130" i="7" s="1"/>
  <c r="G127" i="15"/>
  <c r="N127" i="14"/>
  <c r="S124" i="15"/>
  <c r="AK124" i="14"/>
  <c r="AN124" i="14" s="1"/>
  <c r="AE124" i="10"/>
  <c r="AI127" i="8" s="1"/>
  <c r="AL127" i="8" s="1"/>
  <c r="O120" i="14"/>
  <c r="M120" i="14" s="1"/>
  <c r="R120" i="10"/>
  <c r="G123" i="7" s="1"/>
  <c r="H120" i="15"/>
  <c r="H121" i="15"/>
  <c r="O121" i="14"/>
  <c r="R121" i="10"/>
  <c r="G124" i="7" s="1"/>
  <c r="R123" i="14"/>
  <c r="U123" i="10"/>
  <c r="J126" i="7" s="1"/>
  <c r="K123" i="15"/>
  <c r="B121" i="15"/>
  <c r="E121" i="14"/>
  <c r="F121" i="10"/>
  <c r="O122" i="10"/>
  <c r="K119" i="10"/>
  <c r="W118" i="14"/>
  <c r="X118" i="14" s="1"/>
  <c r="T118" i="14" s="1"/>
  <c r="J193" i="12"/>
  <c r="Q121" i="8" s="1"/>
  <c r="O113" i="14"/>
  <c r="H113" i="15"/>
  <c r="R113" i="10"/>
  <c r="G116" i="7" s="1"/>
  <c r="Q111" i="14"/>
  <c r="T111" i="10"/>
  <c r="I114" i="7" s="1"/>
  <c r="J111" i="15"/>
  <c r="V115" i="10"/>
  <c r="Y118" i="8"/>
  <c r="Z118" i="8" s="1"/>
  <c r="AG115" i="10"/>
  <c r="AK118" i="8" s="1"/>
  <c r="U115" i="15"/>
  <c r="AM115" i="14"/>
  <c r="L114" i="15"/>
  <c r="AA114" i="14"/>
  <c r="K109" i="15"/>
  <c r="R109" i="14"/>
  <c r="U109" i="10"/>
  <c r="J112" i="7" s="1"/>
  <c r="L112" i="15"/>
  <c r="AA112" i="14"/>
  <c r="F113" i="6"/>
  <c r="G113" i="6"/>
  <c r="H113" i="6" s="1"/>
  <c r="Y107" i="10"/>
  <c r="AA110" i="8" s="1"/>
  <c r="M107" i="15"/>
  <c r="AC107" i="14"/>
  <c r="AD105" i="10"/>
  <c r="AG108" i="8" s="1"/>
  <c r="AI105" i="14"/>
  <c r="R105" i="15"/>
  <c r="N104" i="10"/>
  <c r="P106" i="15"/>
  <c r="AF106" i="14"/>
  <c r="AB106" i="10"/>
  <c r="AD109" i="8" s="1"/>
  <c r="AE109" i="8" s="1"/>
  <c r="M103" i="14"/>
  <c r="W102" i="10"/>
  <c r="P98" i="10"/>
  <c r="AC96" i="14"/>
  <c r="AG96" i="14" s="1"/>
  <c r="Y96" i="10"/>
  <c r="AA99" i="8" s="1"/>
  <c r="M96" i="15"/>
  <c r="R100" i="10"/>
  <c r="G103" i="7" s="1"/>
  <c r="H100" i="15"/>
  <c r="O100" i="14"/>
  <c r="J99" i="15"/>
  <c r="Q99" i="14"/>
  <c r="T99" i="10"/>
  <c r="I102" i="7" s="1"/>
  <c r="M93" i="10"/>
  <c r="W94" i="14"/>
  <c r="X94" i="14" s="1"/>
  <c r="T94" i="14" s="1"/>
  <c r="J155" i="12"/>
  <c r="Q97" i="8" s="1"/>
  <c r="R97" i="8" s="1"/>
  <c r="U92" i="10"/>
  <c r="J95" i="7" s="1"/>
  <c r="P95" i="7" s="1"/>
  <c r="R92" i="14"/>
  <c r="K92" i="15"/>
  <c r="K88" i="10"/>
  <c r="AE94" i="10"/>
  <c r="AI97" i="8" s="1"/>
  <c r="AK94" i="14"/>
  <c r="S94" i="15"/>
  <c r="J95" i="6"/>
  <c r="P95" i="6"/>
  <c r="Q95" i="6" s="1"/>
  <c r="R95" i="6" s="1"/>
  <c r="K95" i="6"/>
  <c r="L95" i="6" s="1"/>
  <c r="D90" i="15"/>
  <c r="H90" i="14"/>
  <c r="L90" i="14" s="1"/>
  <c r="D90" i="14" s="1"/>
  <c r="H90" i="10"/>
  <c r="X93" i="6" s="1"/>
  <c r="Y93" i="6" s="1"/>
  <c r="O87" i="10"/>
  <c r="J93" i="6"/>
  <c r="K93" i="6"/>
  <c r="L93" i="6" s="1"/>
  <c r="AI87" i="14"/>
  <c r="R87" i="15"/>
  <c r="AD87" i="10"/>
  <c r="AG90" i="8" s="1"/>
  <c r="W78" i="10"/>
  <c r="P85" i="10"/>
  <c r="C73" i="7"/>
  <c r="N73" i="7" s="1"/>
  <c r="C73" i="8"/>
  <c r="C73" i="6"/>
  <c r="C72" i="3"/>
  <c r="AC82" i="14"/>
  <c r="M82" i="15"/>
  <c r="Y82" i="10"/>
  <c r="AA85" i="8" s="1"/>
  <c r="S83" i="10"/>
  <c r="H86" i="7" s="1"/>
  <c r="M81" i="15"/>
  <c r="AC81" i="14"/>
  <c r="AG81" i="14" s="1"/>
  <c r="Y81" i="10"/>
  <c r="AA84" i="8" s="1"/>
  <c r="L82" i="15"/>
  <c r="AA82" i="14"/>
  <c r="F79" i="10"/>
  <c r="B79" i="15"/>
  <c r="E79" i="14"/>
  <c r="AC80" i="10"/>
  <c r="AF83" i="8" s="1"/>
  <c r="AH80" i="14"/>
  <c r="Q80" i="15"/>
  <c r="Q74" i="14"/>
  <c r="J74" i="15"/>
  <c r="T74" i="10"/>
  <c r="I77" i="7" s="1"/>
  <c r="L72" i="10"/>
  <c r="J72" i="14"/>
  <c r="K72" i="14" s="1"/>
  <c r="F72" i="15"/>
  <c r="W75" i="14"/>
  <c r="X75" i="14" s="1"/>
  <c r="T75" i="14" s="1"/>
  <c r="N67" i="15"/>
  <c r="AD67" i="14"/>
  <c r="AG67" i="14" s="1"/>
  <c r="Z67" i="10"/>
  <c r="AB70" i="8" s="1"/>
  <c r="AE70" i="8" s="1"/>
  <c r="F76" i="14"/>
  <c r="G76" i="14" s="1"/>
  <c r="C76" i="15"/>
  <c r="G76" i="10"/>
  <c r="N76" i="15"/>
  <c r="AD76" i="14"/>
  <c r="Z76" i="10"/>
  <c r="AB79" i="8" s="1"/>
  <c r="W71" i="10"/>
  <c r="Q68" i="10"/>
  <c r="F71" i="7" s="1"/>
  <c r="L71" i="7" s="1"/>
  <c r="G68" i="15"/>
  <c r="N68" i="14"/>
  <c r="T73" i="10"/>
  <c r="I76" i="7" s="1"/>
  <c r="J73" i="15"/>
  <c r="Q73" i="14"/>
  <c r="X73" i="10"/>
  <c r="E68" i="15"/>
  <c r="I68" i="14"/>
  <c r="K68" i="14" s="1"/>
  <c r="I68" i="10"/>
  <c r="S71" i="6" s="1"/>
  <c r="G68" i="14"/>
  <c r="J66" i="10"/>
  <c r="V66" i="10"/>
  <c r="Y69" i="8"/>
  <c r="Z69" i="8" s="1"/>
  <c r="P55" i="15"/>
  <c r="AF55" i="14"/>
  <c r="AB55" i="10"/>
  <c r="AD58" i="8" s="1"/>
  <c r="AG61" i="14"/>
  <c r="I64" i="15"/>
  <c r="G65" i="6"/>
  <c r="H65" i="6" s="1"/>
  <c r="I65" i="6" s="1"/>
  <c r="F65" i="6"/>
  <c r="AH58" i="14"/>
  <c r="AC58" i="10"/>
  <c r="AF61" i="8" s="1"/>
  <c r="Q58" i="15"/>
  <c r="N48" i="10"/>
  <c r="AA52" i="14"/>
  <c r="L52" i="15"/>
  <c r="U50" i="15"/>
  <c r="AG50" i="10"/>
  <c r="AK53" i="8" s="1"/>
  <c r="AM50" i="14"/>
  <c r="AG56" i="10"/>
  <c r="AK59" i="8" s="1"/>
  <c r="AM56" i="14"/>
  <c r="U56" i="15"/>
  <c r="Z50" i="10"/>
  <c r="AB53" i="8" s="1"/>
  <c r="N50" i="15"/>
  <c r="AD50" i="14"/>
  <c r="E54" i="14"/>
  <c r="B54" i="15"/>
  <c r="F54" i="10"/>
  <c r="J42" i="10"/>
  <c r="N53" i="15"/>
  <c r="Z53" i="10"/>
  <c r="AB56" i="8" s="1"/>
  <c r="AD53" i="14"/>
  <c r="AK53" i="14"/>
  <c r="AE53" i="10"/>
  <c r="AI56" i="8" s="1"/>
  <c r="S53" i="15"/>
  <c r="J44" i="15"/>
  <c r="Q44" i="14"/>
  <c r="T44" i="10"/>
  <c r="I47" i="7" s="1"/>
  <c r="K44" i="10"/>
  <c r="N45" i="10"/>
  <c r="Y47" i="10"/>
  <c r="AA50" i="8" s="1"/>
  <c r="AC47" i="14"/>
  <c r="M47" i="15"/>
  <c r="AA31" i="10"/>
  <c r="AC34" i="8" s="1"/>
  <c r="AE34" i="8" s="1"/>
  <c r="O31" i="15"/>
  <c r="AE31" i="14"/>
  <c r="AG31" i="14" s="1"/>
  <c r="AB31" i="14" s="1"/>
  <c r="Z31" i="14" s="1"/>
  <c r="S31" i="14" s="1"/>
  <c r="M38" i="14"/>
  <c r="C40" i="7"/>
  <c r="C40" i="6"/>
  <c r="C39" i="3"/>
  <c r="C40" i="8"/>
  <c r="M39" i="10"/>
  <c r="J34" i="10"/>
  <c r="O18" i="10"/>
  <c r="I30" i="14"/>
  <c r="K30" i="14" s="1"/>
  <c r="L30" i="14" s="1"/>
  <c r="D30" i="14" s="1"/>
  <c r="I30" i="10"/>
  <c r="E30" i="15"/>
  <c r="AI36" i="14"/>
  <c r="R36" i="15"/>
  <c r="AD36" i="10"/>
  <c r="AG39" i="8" s="1"/>
  <c r="AE33" i="14"/>
  <c r="O33" i="15"/>
  <c r="AA33" i="10"/>
  <c r="AC36" i="8" s="1"/>
  <c r="P33" i="6"/>
  <c r="Q33" i="6" s="1"/>
  <c r="R33" i="6" s="1"/>
  <c r="J33" i="6"/>
  <c r="K33" i="6"/>
  <c r="L33" i="6" s="1"/>
  <c r="M28" i="10"/>
  <c r="K30" i="7"/>
  <c r="P29" i="3" s="1"/>
  <c r="K12" i="10"/>
  <c r="S25" i="15"/>
  <c r="AK25" i="14"/>
  <c r="AE25" i="10"/>
  <c r="AI28" i="8" s="1"/>
  <c r="M25" i="7"/>
  <c r="N19" i="10"/>
  <c r="AH20" i="14"/>
  <c r="AJ20" i="14" s="1"/>
  <c r="AC20" i="10"/>
  <c r="AF23" i="8" s="1"/>
  <c r="AH23" i="8" s="1"/>
  <c r="Q20" i="15"/>
  <c r="C23" i="7"/>
  <c r="C23" i="8"/>
  <c r="C22" i="3"/>
  <c r="C23" i="6"/>
  <c r="H21" i="10"/>
  <c r="D21" i="15"/>
  <c r="H21" i="14"/>
  <c r="N16" i="15"/>
  <c r="Z16" i="10"/>
  <c r="AB19" i="8" s="1"/>
  <c r="AD16" i="14"/>
  <c r="C11" i="8"/>
  <c r="C11" i="7"/>
  <c r="C11" i="6"/>
  <c r="C10" i="3"/>
  <c r="F19" i="6"/>
  <c r="G19" i="6"/>
  <c r="H19" i="6" s="1"/>
  <c r="F17" i="6"/>
  <c r="G17" i="6"/>
  <c r="H17" i="6" s="1"/>
  <c r="M11" i="10"/>
  <c r="I14" i="10"/>
  <c r="S17" i="6" s="1"/>
  <c r="E14" i="15"/>
  <c r="I14" i="14"/>
  <c r="AJ11" i="14"/>
  <c r="W10" i="14"/>
  <c r="X10" i="14" s="1"/>
  <c r="T10" i="14" s="1"/>
  <c r="M7" i="10"/>
  <c r="X114" i="8"/>
  <c r="S113" i="3" s="1"/>
  <c r="U5" i="15"/>
  <c r="AG5" i="10"/>
  <c r="AK8" i="8" s="1"/>
  <c r="AM5" i="14"/>
  <c r="C8" i="7"/>
  <c r="C8" i="6"/>
  <c r="C8" i="8"/>
  <c r="C7" i="3"/>
  <c r="O98" i="8"/>
  <c r="X98" i="8" s="1"/>
  <c r="S97" i="3" s="1"/>
  <c r="T7" i="4"/>
  <c r="R134" i="8"/>
  <c r="T11" i="5"/>
  <c r="R59" i="8"/>
  <c r="R71" i="8"/>
  <c r="W34" i="8"/>
  <c r="T39" i="4"/>
  <c r="T114" i="4"/>
  <c r="T33" i="4"/>
  <c r="T87" i="4"/>
  <c r="W121" i="8"/>
  <c r="T105" i="4"/>
  <c r="T33" i="5"/>
  <c r="T48" i="4"/>
  <c r="F131" i="6"/>
  <c r="G131" i="6"/>
  <c r="H131" i="6" s="1"/>
  <c r="I131" i="6" s="1"/>
  <c r="F120" i="6"/>
  <c r="G120" i="6"/>
  <c r="H120" i="6" s="1"/>
  <c r="M130" i="10"/>
  <c r="K127" i="10"/>
  <c r="O118" i="15"/>
  <c r="AE118" i="14"/>
  <c r="AA118" i="10"/>
  <c r="AC121" i="8" s="1"/>
  <c r="S114" i="10"/>
  <c r="H117" i="7" s="1"/>
  <c r="AA114" i="10"/>
  <c r="AC117" i="8" s="1"/>
  <c r="O114" i="15"/>
  <c r="AE114" i="14"/>
  <c r="R133" i="15"/>
  <c r="AI133" i="14"/>
  <c r="AD133" i="10"/>
  <c r="AG136" i="8" s="1"/>
  <c r="P122" i="10"/>
  <c r="W109" i="14"/>
  <c r="X109" i="14" s="1"/>
  <c r="T109" i="14" s="1"/>
  <c r="J182" i="12"/>
  <c r="X112" i="10"/>
  <c r="L110" i="14"/>
  <c r="D110" i="14" s="1"/>
  <c r="AH132" i="8"/>
  <c r="H117" i="14"/>
  <c r="H117" i="10"/>
  <c r="D117" i="15"/>
  <c r="J107" i="10"/>
  <c r="F105" i="10"/>
  <c r="B105" i="15"/>
  <c r="E105" i="14"/>
  <c r="AG106" i="14"/>
  <c r="M97" i="10"/>
  <c r="J100" i="10"/>
  <c r="O215" i="12"/>
  <c r="K133" i="6" s="1"/>
  <c r="L133" i="6" s="1"/>
  <c r="U133" i="10"/>
  <c r="J136" i="7" s="1"/>
  <c r="P136" i="7" s="1"/>
  <c r="K133" i="15"/>
  <c r="R133" i="14"/>
  <c r="AC127" i="14"/>
  <c r="Y127" i="10"/>
  <c r="AA130" i="8" s="1"/>
  <c r="M127" i="15"/>
  <c r="F133" i="14"/>
  <c r="G133" i="10"/>
  <c r="C133" i="15"/>
  <c r="AE131" i="10"/>
  <c r="AI134" i="8" s="1"/>
  <c r="AL134" i="8" s="1"/>
  <c r="S131" i="15"/>
  <c r="AK131" i="14"/>
  <c r="C135" i="7"/>
  <c r="C135" i="6"/>
  <c r="C135" i="8"/>
  <c r="C134" i="3"/>
  <c r="W131" i="10"/>
  <c r="AM130" i="14"/>
  <c r="AG130" i="10"/>
  <c r="AK133" i="8" s="1"/>
  <c r="U130" i="15"/>
  <c r="AJ131" i="14"/>
  <c r="C131" i="6"/>
  <c r="C131" i="7"/>
  <c r="P131" i="7" s="1"/>
  <c r="C130" i="3"/>
  <c r="C131" i="8"/>
  <c r="L127" i="15"/>
  <c r="AA127" i="14"/>
  <c r="AL125" i="14"/>
  <c r="AN125" i="14" s="1"/>
  <c r="T125" i="15"/>
  <c r="AF125" i="10"/>
  <c r="AJ128" i="8" s="1"/>
  <c r="AL128" i="8" s="1"/>
  <c r="C127" i="6"/>
  <c r="C126" i="3"/>
  <c r="C127" i="8"/>
  <c r="C127" i="7"/>
  <c r="L127" i="7" s="1"/>
  <c r="P128" i="6"/>
  <c r="Q128" i="6" s="1"/>
  <c r="O128" i="6"/>
  <c r="AC120" i="14"/>
  <c r="AG120" i="14" s="1"/>
  <c r="AB120" i="14" s="1"/>
  <c r="Z120" i="14" s="1"/>
  <c r="S120" i="14" s="1"/>
  <c r="Y120" i="10"/>
  <c r="AA123" i="8" s="1"/>
  <c r="M120" i="15"/>
  <c r="J121" i="10"/>
  <c r="H123" i="10"/>
  <c r="H123" i="14"/>
  <c r="D123" i="15"/>
  <c r="L121" i="15"/>
  <c r="AA121" i="14"/>
  <c r="T122" i="15"/>
  <c r="AL122" i="14"/>
  <c r="AF122" i="10"/>
  <c r="AJ125" i="8" s="1"/>
  <c r="Q119" i="14"/>
  <c r="J119" i="15"/>
  <c r="T119" i="10"/>
  <c r="I122" i="7" s="1"/>
  <c r="O122" i="7" s="1"/>
  <c r="O193" i="12"/>
  <c r="AC117" i="10"/>
  <c r="AF120" i="8" s="1"/>
  <c r="Q117" i="15"/>
  <c r="AH117" i="14"/>
  <c r="V117" i="10"/>
  <c r="Y120" i="8"/>
  <c r="Z120" i="8" s="1"/>
  <c r="O122" i="6"/>
  <c r="J113" i="15"/>
  <c r="Q113" i="14"/>
  <c r="T113" i="10"/>
  <c r="I116" i="7" s="1"/>
  <c r="E111" i="15"/>
  <c r="I111" i="10"/>
  <c r="S114" i="6" s="1"/>
  <c r="I111" i="14"/>
  <c r="X118" i="6"/>
  <c r="Y118" i="6" s="1"/>
  <c r="W118" i="6"/>
  <c r="Q115" i="15"/>
  <c r="AH115" i="14"/>
  <c r="AJ115" i="14" s="1"/>
  <c r="AC115" i="10"/>
  <c r="AF118" i="8" s="1"/>
  <c r="AH118" i="8" s="1"/>
  <c r="E114" i="15"/>
  <c r="I114" i="10"/>
  <c r="S117" i="6" s="1"/>
  <c r="I114" i="14"/>
  <c r="P109" i="10"/>
  <c r="E112" i="14"/>
  <c r="B112" i="15"/>
  <c r="F112" i="10"/>
  <c r="L118" i="7"/>
  <c r="O107" i="15"/>
  <c r="AE107" i="14"/>
  <c r="AA107" i="10"/>
  <c r="AC110" i="8" s="1"/>
  <c r="K105" i="10"/>
  <c r="AM104" i="14"/>
  <c r="AN104" i="14" s="1"/>
  <c r="AG104" i="10"/>
  <c r="AK107" i="8" s="1"/>
  <c r="AL107" i="8" s="1"/>
  <c r="U104" i="15"/>
  <c r="E106" i="15"/>
  <c r="I106" i="10"/>
  <c r="S109" i="6" s="1"/>
  <c r="I106" i="14"/>
  <c r="AC102" i="14"/>
  <c r="M102" i="15"/>
  <c r="Y102" i="10"/>
  <c r="AA105" i="8" s="1"/>
  <c r="AA98" i="10"/>
  <c r="AC101" i="8" s="1"/>
  <c r="AE98" i="14"/>
  <c r="O98" i="15"/>
  <c r="AA100" i="14"/>
  <c r="L100" i="15"/>
  <c r="L98" i="7"/>
  <c r="I95" i="15"/>
  <c r="Y92" i="10"/>
  <c r="AA95" i="8" s="1"/>
  <c r="M92" i="15"/>
  <c r="AC92" i="14"/>
  <c r="AG92" i="14" s="1"/>
  <c r="S88" i="15"/>
  <c r="AK88" i="14"/>
  <c r="AN88" i="14" s="1"/>
  <c r="AE88" i="10"/>
  <c r="AI91" i="8" s="1"/>
  <c r="AL91" i="8" s="1"/>
  <c r="AB91" i="14"/>
  <c r="Z91" i="14" s="1"/>
  <c r="E94" i="15"/>
  <c r="I94" i="14"/>
  <c r="K94" i="14" s="1"/>
  <c r="I94" i="10"/>
  <c r="S97" i="6" s="1"/>
  <c r="AG88" i="14"/>
  <c r="M91" i="14"/>
  <c r="C81" i="6"/>
  <c r="C81" i="8"/>
  <c r="C81" i="7"/>
  <c r="C80" i="3"/>
  <c r="W85" i="10"/>
  <c r="G82" i="10"/>
  <c r="F82" i="14"/>
  <c r="G82" i="14" s="1"/>
  <c r="C82" i="15"/>
  <c r="R82" i="15"/>
  <c r="AD82" i="10"/>
  <c r="AG85" i="8" s="1"/>
  <c r="AI82" i="14"/>
  <c r="N82" i="10"/>
  <c r="P80" i="10"/>
  <c r="AE81" i="8"/>
  <c r="J79" i="10"/>
  <c r="S80" i="15"/>
  <c r="AK80" i="14"/>
  <c r="AE80" i="10"/>
  <c r="AI83" i="8" s="1"/>
  <c r="W74" i="14"/>
  <c r="X74" i="14" s="1"/>
  <c r="T74" i="14" s="1"/>
  <c r="J137" i="12"/>
  <c r="V70" i="15"/>
  <c r="G70" i="11" s="1"/>
  <c r="D70" i="11" s="1"/>
  <c r="K79" i="10"/>
  <c r="N72" i="10"/>
  <c r="W74" i="6"/>
  <c r="T75" i="15"/>
  <c r="AL75" i="14"/>
  <c r="AF75" i="10"/>
  <c r="AJ78" i="8" s="1"/>
  <c r="I71" i="15"/>
  <c r="H76" i="15"/>
  <c r="O76" i="14"/>
  <c r="R76" i="10"/>
  <c r="G79" i="7" s="1"/>
  <c r="Y71" i="10"/>
  <c r="AA74" i="8" s="1"/>
  <c r="M71" i="15"/>
  <c r="AC71" i="14"/>
  <c r="Q73" i="10"/>
  <c r="F76" i="7" s="1"/>
  <c r="L76" i="7" s="1"/>
  <c r="G73" i="15"/>
  <c r="N73" i="14"/>
  <c r="C76" i="8"/>
  <c r="C76" i="6"/>
  <c r="C75" i="3"/>
  <c r="C76" i="7"/>
  <c r="G61" i="15"/>
  <c r="Q61" i="10"/>
  <c r="F64" i="7" s="1"/>
  <c r="N61" i="14"/>
  <c r="C66" i="15"/>
  <c r="F66" i="14"/>
  <c r="G66" i="10"/>
  <c r="AN68" i="14"/>
  <c r="P55" i="10"/>
  <c r="AL69" i="8"/>
  <c r="C63" i="6"/>
  <c r="C63" i="7"/>
  <c r="L63" i="7" s="1"/>
  <c r="C63" i="8"/>
  <c r="C62" i="3"/>
  <c r="T61" i="10"/>
  <c r="I64" i="7" s="1"/>
  <c r="L58" i="15"/>
  <c r="AA58" i="14"/>
  <c r="O93" i="12"/>
  <c r="C52" i="15"/>
  <c r="F52" i="14"/>
  <c r="G52" i="10"/>
  <c r="M50" i="10"/>
  <c r="H50" i="15"/>
  <c r="O50" i="14"/>
  <c r="R50" i="10"/>
  <c r="G53" i="7" s="1"/>
  <c r="P54" i="6"/>
  <c r="Q54" i="6" s="1"/>
  <c r="R54" i="6" s="1"/>
  <c r="O54" i="6"/>
  <c r="T54" i="6"/>
  <c r="U54" i="6" s="1"/>
  <c r="V54" i="6" s="1"/>
  <c r="J60" i="6"/>
  <c r="K60" i="6"/>
  <c r="L60" i="6" s="1"/>
  <c r="W60" i="6"/>
  <c r="X60" i="6"/>
  <c r="Y60" i="6" s="1"/>
  <c r="Z60" i="6" s="1"/>
  <c r="W42" i="14"/>
  <c r="X42" i="14" s="1"/>
  <c r="T42" i="14" s="1"/>
  <c r="AM53" i="14"/>
  <c r="AG53" i="10"/>
  <c r="AK56" i="8" s="1"/>
  <c r="U53" i="15"/>
  <c r="Y53" i="10"/>
  <c r="AA56" i="8" s="1"/>
  <c r="M53" i="15"/>
  <c r="AC53" i="14"/>
  <c r="P44" i="6"/>
  <c r="Q44" i="6" s="1"/>
  <c r="R44" i="6" s="1"/>
  <c r="O44" i="6"/>
  <c r="T44" i="6"/>
  <c r="U44" i="6" s="1"/>
  <c r="V44" i="6" s="1"/>
  <c r="S44" i="15"/>
  <c r="AK44" i="14"/>
  <c r="AE44" i="10"/>
  <c r="AI47" i="8" s="1"/>
  <c r="S50" i="10"/>
  <c r="H53" i="7" s="1"/>
  <c r="P45" i="15"/>
  <c r="AF45" i="14"/>
  <c r="AB45" i="10"/>
  <c r="AD48" i="8" s="1"/>
  <c r="K44" i="6"/>
  <c r="L44" i="6" s="1"/>
  <c r="J44" i="6"/>
  <c r="N47" i="10"/>
  <c r="O45" i="6"/>
  <c r="T45" i="6"/>
  <c r="U45" i="6" s="1"/>
  <c r="V45" i="6" s="1"/>
  <c r="P45" i="6"/>
  <c r="Q45" i="6" s="1"/>
  <c r="R45" i="6" s="1"/>
  <c r="S38" i="10"/>
  <c r="H41" i="7" s="1"/>
  <c r="AB39" i="10"/>
  <c r="AD42" i="8" s="1"/>
  <c r="P39" i="15"/>
  <c r="AF39" i="14"/>
  <c r="AE39" i="14"/>
  <c r="O39" i="15"/>
  <c r="AA39" i="10"/>
  <c r="AC42" i="8" s="1"/>
  <c r="AE42" i="8" s="1"/>
  <c r="AH34" i="8"/>
  <c r="J18" i="14"/>
  <c r="K18" i="14" s="1"/>
  <c r="F18" i="15"/>
  <c r="L18" i="10"/>
  <c r="K30" i="10"/>
  <c r="S29" i="10"/>
  <c r="H32" i="7" s="1"/>
  <c r="O61" i="12"/>
  <c r="K38" i="6" s="1"/>
  <c r="L38" i="6" s="1"/>
  <c r="M38" i="6" s="1"/>
  <c r="R28" i="10"/>
  <c r="G31" i="7" s="1"/>
  <c r="O28" i="14"/>
  <c r="H28" i="15"/>
  <c r="R12" i="15"/>
  <c r="AI12" i="14"/>
  <c r="AJ12" i="14" s="1"/>
  <c r="AD12" i="10"/>
  <c r="AG15" i="8" s="1"/>
  <c r="AH15" i="8" s="1"/>
  <c r="C28" i="7"/>
  <c r="C28" i="6"/>
  <c r="C28" i="8"/>
  <c r="C27" i="3"/>
  <c r="AN23" i="14"/>
  <c r="AA19" i="14"/>
  <c r="L19" i="15"/>
  <c r="S12" i="10"/>
  <c r="H15" i="7" s="1"/>
  <c r="AD19" i="14"/>
  <c r="N19" i="15"/>
  <c r="Z19" i="10"/>
  <c r="AB22" i="8" s="1"/>
  <c r="V18" i="10"/>
  <c r="Y21" i="8"/>
  <c r="Z21" i="8" s="1"/>
  <c r="B21" i="15"/>
  <c r="E21" i="14"/>
  <c r="G21" i="14" s="1"/>
  <c r="F21" i="10"/>
  <c r="X22" i="6"/>
  <c r="Y22" i="6" s="1"/>
  <c r="Z22" i="6" s="1"/>
  <c r="W22" i="6"/>
  <c r="R16" i="14"/>
  <c r="M16" i="14" s="1"/>
  <c r="K16" i="15"/>
  <c r="K20" i="7"/>
  <c r="P19" i="3" s="1"/>
  <c r="S9" i="10"/>
  <c r="H12" i="7" s="1"/>
  <c r="U11" i="10"/>
  <c r="J14" i="7" s="1"/>
  <c r="R11" i="14"/>
  <c r="M11" i="14" s="1"/>
  <c r="K11" i="15"/>
  <c r="N11" i="10"/>
  <c r="O32" i="12"/>
  <c r="P10" i="10"/>
  <c r="H7" i="15"/>
  <c r="R7" i="10"/>
  <c r="G10" i="7" s="1"/>
  <c r="M10" i="7" s="1"/>
  <c r="O7" i="14"/>
  <c r="O87" i="8"/>
  <c r="AC5" i="14"/>
  <c r="M5" i="15"/>
  <c r="Y5" i="10"/>
  <c r="AA8" i="8" s="1"/>
  <c r="R54" i="8"/>
  <c r="R70" i="8"/>
  <c r="W85" i="8"/>
  <c r="K77" i="8"/>
  <c r="T104" i="4"/>
  <c r="T47" i="4"/>
  <c r="H93" i="8"/>
  <c r="O93" i="8" s="1"/>
  <c r="T99" i="4"/>
  <c r="W40" i="8"/>
  <c r="T63" i="4"/>
  <c r="T15" i="5"/>
  <c r="T119" i="4"/>
  <c r="J123" i="10"/>
  <c r="K133" i="10"/>
  <c r="AD117" i="10"/>
  <c r="AG120" i="8" s="1"/>
  <c r="R117" i="15"/>
  <c r="AI117" i="14"/>
  <c r="G130" i="14"/>
  <c r="O130" i="10"/>
  <c r="N111" i="10"/>
  <c r="P108" i="6"/>
  <c r="Q108" i="6" s="1"/>
  <c r="T108" i="6"/>
  <c r="U108" i="6" s="1"/>
  <c r="V108" i="6" s="1"/>
  <c r="O108" i="6"/>
  <c r="I131" i="15"/>
  <c r="AB132" i="10"/>
  <c r="AD135" i="8" s="1"/>
  <c r="P132" i="15"/>
  <c r="AF132" i="14"/>
  <c r="X128" i="10"/>
  <c r="H124" i="10"/>
  <c r="D124" i="15"/>
  <c r="V124" i="15" s="1"/>
  <c r="G124" i="11" s="1"/>
  <c r="D124" i="11" s="1"/>
  <c r="H124" i="14"/>
  <c r="L124" i="14" s="1"/>
  <c r="X128" i="6"/>
  <c r="Y128" i="6" s="1"/>
  <c r="W128" i="6"/>
  <c r="AD133" i="14"/>
  <c r="Z133" i="10"/>
  <c r="AB136" i="8" s="1"/>
  <c r="N133" i="15"/>
  <c r="W126" i="10"/>
  <c r="C133" i="3"/>
  <c r="C134" i="8"/>
  <c r="C134" i="7"/>
  <c r="M134" i="7" s="1"/>
  <c r="C134" i="6"/>
  <c r="P129" i="15"/>
  <c r="AB129" i="10"/>
  <c r="AD132" i="8" s="1"/>
  <c r="AF129" i="14"/>
  <c r="N132" i="10"/>
  <c r="O131" i="15"/>
  <c r="AE131" i="14"/>
  <c r="AA131" i="10"/>
  <c r="AC134" i="8" s="1"/>
  <c r="O132" i="7"/>
  <c r="O127" i="10"/>
  <c r="E120" i="15"/>
  <c r="I120" i="14"/>
  <c r="C120" i="14" s="1"/>
  <c r="H120" i="11" s="1"/>
  <c r="E120" i="11" s="1"/>
  <c r="I120" i="10"/>
  <c r="S123" i="6" s="1"/>
  <c r="AG121" i="10"/>
  <c r="AK124" i="8" s="1"/>
  <c r="U121" i="15"/>
  <c r="AM121" i="14"/>
  <c r="M123" i="10"/>
  <c r="Q122" i="15"/>
  <c r="AC122" i="10"/>
  <c r="AF125" i="8" s="1"/>
  <c r="AH122" i="14"/>
  <c r="M127" i="7"/>
  <c r="AE119" i="14"/>
  <c r="AA119" i="10"/>
  <c r="AC122" i="8" s="1"/>
  <c r="O119" i="15"/>
  <c r="G118" i="15"/>
  <c r="N118" i="14"/>
  <c r="Q118" i="10"/>
  <c r="F121" i="7" s="1"/>
  <c r="W117" i="10"/>
  <c r="W113" i="14"/>
  <c r="X113" i="14" s="1"/>
  <c r="T113" i="14" s="1"/>
  <c r="J191" i="12"/>
  <c r="P111" i="15"/>
  <c r="AF111" i="14"/>
  <c r="AG111" i="14" s="1"/>
  <c r="AB111" i="14" s="1"/>
  <c r="Z111" i="14" s="1"/>
  <c r="S111" i="14" s="1"/>
  <c r="AB111" i="10"/>
  <c r="AD114" i="8" s="1"/>
  <c r="D115" i="15"/>
  <c r="H115" i="10"/>
  <c r="H115" i="14"/>
  <c r="L115" i="14" s="1"/>
  <c r="P114" i="15"/>
  <c r="AF114" i="14"/>
  <c r="AB114" i="10"/>
  <c r="AD117" i="8" s="1"/>
  <c r="Z109" i="10"/>
  <c r="AB112" i="8" s="1"/>
  <c r="N109" i="15"/>
  <c r="AD109" i="14"/>
  <c r="AC112" i="14"/>
  <c r="AG112" i="14" s="1"/>
  <c r="M112" i="15"/>
  <c r="Y112" i="10"/>
  <c r="AA115" i="8" s="1"/>
  <c r="Q107" i="15"/>
  <c r="AC107" i="10"/>
  <c r="AF110" i="8" s="1"/>
  <c r="AH107" i="14"/>
  <c r="AH105" i="14"/>
  <c r="AJ105" i="14" s="1"/>
  <c r="AC105" i="10"/>
  <c r="AF108" i="8" s="1"/>
  <c r="AH108" i="8" s="1"/>
  <c r="Q105" i="15"/>
  <c r="P106" i="10"/>
  <c r="O107" i="6"/>
  <c r="P107" i="6"/>
  <c r="Q107" i="6" s="1"/>
  <c r="V107" i="10"/>
  <c r="Y110" i="8"/>
  <c r="Z110" i="8" s="1"/>
  <c r="Q102" i="14"/>
  <c r="J102" i="15"/>
  <c r="T102" i="10"/>
  <c r="I105" i="7" s="1"/>
  <c r="C99" i="8"/>
  <c r="C99" i="7"/>
  <c r="C99" i="6"/>
  <c r="C98" i="3"/>
  <c r="U100" i="15"/>
  <c r="AM100" i="14"/>
  <c r="AN100" i="14" s="1"/>
  <c r="AG100" i="10"/>
  <c r="AK103" i="8" s="1"/>
  <c r="AL103" i="8" s="1"/>
  <c r="AI99" i="14"/>
  <c r="AD99" i="10"/>
  <c r="AG102" i="8" s="1"/>
  <c r="R99" i="15"/>
  <c r="AC100" i="10"/>
  <c r="AF103" i="8" s="1"/>
  <c r="Q100" i="15"/>
  <c r="AH100" i="14"/>
  <c r="L99" i="15"/>
  <c r="AA99" i="14"/>
  <c r="N98" i="15"/>
  <c r="AD98" i="14"/>
  <c r="Z98" i="10"/>
  <c r="AB101" i="8" s="1"/>
  <c r="E93" i="14"/>
  <c r="F93" i="10"/>
  <c r="B93" i="15"/>
  <c r="R94" i="15"/>
  <c r="AI94" i="14"/>
  <c r="AD94" i="10"/>
  <c r="AG97" i="8" s="1"/>
  <c r="N92" i="10"/>
  <c r="O88" i="10"/>
  <c r="AG94" i="10"/>
  <c r="AK97" i="8" s="1"/>
  <c r="AM94" i="14"/>
  <c r="U94" i="15"/>
  <c r="J87" i="10"/>
  <c r="AE91" i="8"/>
  <c r="T91" i="6"/>
  <c r="U91" i="6" s="1"/>
  <c r="V91" i="6" s="1"/>
  <c r="P91" i="6"/>
  <c r="Q91" i="6" s="1"/>
  <c r="O91" i="6"/>
  <c r="X91" i="6"/>
  <c r="Y91" i="6" s="1"/>
  <c r="Z91" i="6" s="1"/>
  <c r="J85" i="14"/>
  <c r="K85" i="14" s="1"/>
  <c r="L85" i="10"/>
  <c r="F85" i="15"/>
  <c r="L81" i="15"/>
  <c r="AA81" i="14"/>
  <c r="H82" i="15"/>
  <c r="R82" i="10"/>
  <c r="G85" i="7" s="1"/>
  <c r="O82" i="14"/>
  <c r="C84" i="8"/>
  <c r="C84" i="6"/>
  <c r="C83" i="3"/>
  <c r="C84" i="7"/>
  <c r="M84" i="7" s="1"/>
  <c r="AM82" i="14"/>
  <c r="AG82" i="10"/>
  <c r="AK85" i="8" s="1"/>
  <c r="U82" i="15"/>
  <c r="W79" i="14"/>
  <c r="X79" i="14" s="1"/>
  <c r="T79" i="14" s="1"/>
  <c r="L77" i="14"/>
  <c r="K80" i="10"/>
  <c r="C77" i="8"/>
  <c r="C77" i="7"/>
  <c r="M77" i="7" s="1"/>
  <c r="C76" i="3"/>
  <c r="C77" i="6"/>
  <c r="J72" i="10"/>
  <c r="Z75" i="10"/>
  <c r="AB78" i="8" s="1"/>
  <c r="N75" i="15"/>
  <c r="AD75" i="14"/>
  <c r="C78" i="7"/>
  <c r="O78" i="7" s="1"/>
  <c r="C77" i="3"/>
  <c r="C78" i="8"/>
  <c r="C78" i="6"/>
  <c r="Y65" i="10"/>
  <c r="AA68" i="8" s="1"/>
  <c r="M65" i="15"/>
  <c r="AC65" i="14"/>
  <c r="AG65" i="14" s="1"/>
  <c r="AM76" i="14"/>
  <c r="U76" i="15"/>
  <c r="AG76" i="10"/>
  <c r="AK79" i="8" s="1"/>
  <c r="J76" i="10"/>
  <c r="S78" i="10"/>
  <c r="H81" i="7" s="1"/>
  <c r="AF71" i="14"/>
  <c r="P71" i="15"/>
  <c r="AB71" i="10"/>
  <c r="AD74" i="8" s="1"/>
  <c r="F73" i="15"/>
  <c r="J73" i="14"/>
  <c r="L73" i="10"/>
  <c r="O66" i="10"/>
  <c r="J61" i="14"/>
  <c r="K61" i="14" s="1"/>
  <c r="L61" i="14" s="1"/>
  <c r="L61" i="10"/>
  <c r="F61" i="15"/>
  <c r="S63" i="10"/>
  <c r="H66" i="7" s="1"/>
  <c r="J68" i="6"/>
  <c r="K68" i="6"/>
  <c r="L68" i="6" s="1"/>
  <c r="M68" i="6" s="1"/>
  <c r="N68" i="6" s="1"/>
  <c r="M67" i="3" s="1"/>
  <c r="L67" i="7"/>
  <c r="P61" i="14"/>
  <c r="O66" i="6"/>
  <c r="P66" i="6"/>
  <c r="Q66" i="6" s="1"/>
  <c r="M58" i="15"/>
  <c r="AC58" i="14"/>
  <c r="AG58" i="14" s="1"/>
  <c r="Y58" i="10"/>
  <c r="AA61" i="8" s="1"/>
  <c r="J62" i="6"/>
  <c r="J58" i="10"/>
  <c r="P58" i="7"/>
  <c r="H48" i="15"/>
  <c r="O48" i="14"/>
  <c r="R48" i="10"/>
  <c r="G51" i="7" s="1"/>
  <c r="AD52" i="14"/>
  <c r="AG52" i="14" s="1"/>
  <c r="Z52" i="10"/>
  <c r="AB55" i="8" s="1"/>
  <c r="N52" i="15"/>
  <c r="AL50" i="14"/>
  <c r="AF50" i="10"/>
  <c r="AJ53" i="8" s="1"/>
  <c r="T50" i="15"/>
  <c r="S56" i="15"/>
  <c r="AK56" i="14"/>
  <c r="AE56" i="10"/>
  <c r="AI59" i="8" s="1"/>
  <c r="J54" i="15"/>
  <c r="T54" i="10"/>
  <c r="I57" i="7" s="1"/>
  <c r="Q54" i="14"/>
  <c r="W38" i="14"/>
  <c r="X38" i="14" s="1"/>
  <c r="T38" i="14" s="1"/>
  <c r="J63" i="12"/>
  <c r="Q41" i="8" s="1"/>
  <c r="K53" i="10"/>
  <c r="AD53" i="10"/>
  <c r="AG56" i="8" s="1"/>
  <c r="AI53" i="14"/>
  <c r="R53" i="15"/>
  <c r="J44" i="10"/>
  <c r="AC45" i="14"/>
  <c r="Y45" i="10"/>
  <c r="AA48" i="8" s="1"/>
  <c r="M45" i="15"/>
  <c r="AE47" i="14"/>
  <c r="AA47" i="10"/>
  <c r="AC50" i="8" s="1"/>
  <c r="O47" i="15"/>
  <c r="P31" i="10"/>
  <c r="O35" i="10"/>
  <c r="R39" i="15"/>
  <c r="AD39" i="10"/>
  <c r="AG42" i="8" s="1"/>
  <c r="AI39" i="14"/>
  <c r="AL32" i="8"/>
  <c r="AM32" i="8" s="1"/>
  <c r="AN32" i="8" s="1"/>
  <c r="T31" i="3" s="1"/>
  <c r="AK18" i="14"/>
  <c r="AN18" i="14" s="1"/>
  <c r="S18" i="15"/>
  <c r="AE18" i="10"/>
  <c r="AI21" i="8" s="1"/>
  <c r="AL21" i="8" s="1"/>
  <c r="X30" i="10"/>
  <c r="O36" i="10"/>
  <c r="P29" i="14"/>
  <c r="P33" i="10"/>
  <c r="J47" i="12"/>
  <c r="W23" i="14"/>
  <c r="X23" i="14" s="1"/>
  <c r="T23" i="14" s="1"/>
  <c r="AM28" i="14"/>
  <c r="AG28" i="10"/>
  <c r="AK31" i="8" s="1"/>
  <c r="AL31" i="8" s="1"/>
  <c r="U28" i="15"/>
  <c r="AF28" i="14"/>
  <c r="AB28" i="10"/>
  <c r="AD31" i="8" s="1"/>
  <c r="P28" i="15"/>
  <c r="C15" i="8"/>
  <c r="C15" i="7"/>
  <c r="P15" i="7" s="1"/>
  <c r="C14" i="3"/>
  <c r="C15" i="6"/>
  <c r="AG23" i="14"/>
  <c r="Q19" i="14"/>
  <c r="T19" i="10"/>
  <c r="I22" i="7" s="1"/>
  <c r="J19" i="15"/>
  <c r="K26" i="7"/>
  <c r="P25" i="3" s="1"/>
  <c r="K19" i="14"/>
  <c r="N16" i="10"/>
  <c r="AA9" i="14"/>
  <c r="L9" i="15"/>
  <c r="V13" i="10"/>
  <c r="Y16" i="8"/>
  <c r="Z16" i="8" s="1"/>
  <c r="AG11" i="10"/>
  <c r="AK14" i="8" s="1"/>
  <c r="AL14" i="8" s="1"/>
  <c r="U11" i="15"/>
  <c r="AM11" i="14"/>
  <c r="L14" i="15"/>
  <c r="AA14" i="14"/>
  <c r="AN15" i="14"/>
  <c r="G13" i="6"/>
  <c r="H13" i="6" s="1"/>
  <c r="F13" i="6"/>
  <c r="V8" i="10"/>
  <c r="Y11" i="8"/>
  <c r="Z11" i="8" s="1"/>
  <c r="O7" i="15"/>
  <c r="AE7" i="14"/>
  <c r="AA7" i="10"/>
  <c r="AC10" i="8" s="1"/>
  <c r="K9" i="14"/>
  <c r="L9" i="14" s="1"/>
  <c r="D9" i="14" s="1"/>
  <c r="H49" i="8"/>
  <c r="F5" i="14"/>
  <c r="G5" i="10"/>
  <c r="C5" i="15"/>
  <c r="Q22" i="8"/>
  <c r="R22" i="8" s="1"/>
  <c r="Q24" i="8"/>
  <c r="R24" i="8" s="1"/>
  <c r="T81" i="4"/>
  <c r="O39" i="8"/>
  <c r="R15" i="8"/>
  <c r="T57" i="5"/>
  <c r="R60" i="8"/>
  <c r="T97" i="4"/>
  <c r="T71" i="5"/>
  <c r="R14" i="8"/>
  <c r="W123" i="10"/>
  <c r="P134" i="6"/>
  <c r="Q134" i="6" s="1"/>
  <c r="R134" i="6" s="1"/>
  <c r="K134" i="6"/>
  <c r="L134" i="6" s="1"/>
  <c r="M134" i="6" s="1"/>
  <c r="N134" i="6" s="1"/>
  <c r="M133" i="3" s="1"/>
  <c r="J134" i="6"/>
  <c r="M130" i="15"/>
  <c r="Y130" i="10"/>
  <c r="AA133" i="8" s="1"/>
  <c r="AC130" i="14"/>
  <c r="AG130" i="14" s="1"/>
  <c r="J104" i="10"/>
  <c r="H106" i="10"/>
  <c r="D106" i="15"/>
  <c r="H106" i="14"/>
  <c r="O205" i="12"/>
  <c r="J119" i="6"/>
  <c r="P119" i="6"/>
  <c r="Q119" i="6" s="1"/>
  <c r="R119" i="6" s="1"/>
  <c r="O115" i="10"/>
  <c r="S116" i="6"/>
  <c r="T116" i="6"/>
  <c r="U116" i="6" s="1"/>
  <c r="B104" i="15"/>
  <c r="E104" i="14"/>
  <c r="F104" i="10"/>
  <c r="AK106" i="14"/>
  <c r="S106" i="15"/>
  <c r="AE106" i="10"/>
  <c r="AI109" i="8" s="1"/>
  <c r="K129" i="6"/>
  <c r="L129" i="6" s="1"/>
  <c r="J129" i="6"/>
  <c r="J133" i="10"/>
  <c r="J210" i="12"/>
  <c r="Q132" i="8" s="1"/>
  <c r="R132" i="8" s="1"/>
  <c r="W129" i="14"/>
  <c r="X129" i="14" s="1"/>
  <c r="T129" i="14" s="1"/>
  <c r="J132" i="15"/>
  <c r="Q132" i="14"/>
  <c r="T132" i="10"/>
  <c r="I135" i="7" s="1"/>
  <c r="W131" i="14"/>
  <c r="X131" i="14" s="1"/>
  <c r="T131" i="14" s="1"/>
  <c r="T133" i="6"/>
  <c r="U133" i="6" s="1"/>
  <c r="V133" i="6" s="1"/>
  <c r="P133" i="6"/>
  <c r="Q133" i="6" s="1"/>
  <c r="O133" i="6"/>
  <c r="X133" i="6"/>
  <c r="Y133" i="6" s="1"/>
  <c r="Z133" i="6" s="1"/>
  <c r="C133" i="8"/>
  <c r="C133" i="7"/>
  <c r="M133" i="7" s="1"/>
  <c r="C132" i="3"/>
  <c r="C133" i="6"/>
  <c r="J204" i="12"/>
  <c r="Q130" i="8" s="1"/>
  <c r="R130" i="8" s="1"/>
  <c r="W127" i="14"/>
  <c r="X127" i="14" s="1"/>
  <c r="T127" i="14" s="1"/>
  <c r="K125" i="10"/>
  <c r="K120" i="10"/>
  <c r="U121" i="10"/>
  <c r="J124" i="7" s="1"/>
  <c r="R121" i="14"/>
  <c r="K121" i="15"/>
  <c r="M122" i="10"/>
  <c r="O122" i="15"/>
  <c r="AA122" i="10"/>
  <c r="AC125" i="8" s="1"/>
  <c r="AE122" i="14"/>
  <c r="I119" i="10"/>
  <c r="S122" i="6" s="1"/>
  <c r="E119" i="15"/>
  <c r="I119" i="14"/>
  <c r="K119" i="14" s="1"/>
  <c r="AH118" i="14"/>
  <c r="Q118" i="15"/>
  <c r="AC118" i="10"/>
  <c r="AF121" i="8" s="1"/>
  <c r="E117" i="15"/>
  <c r="I117" i="10"/>
  <c r="S120" i="6" s="1"/>
  <c r="I117" i="14"/>
  <c r="C114" i="8"/>
  <c r="C114" i="6"/>
  <c r="C113" i="3"/>
  <c r="C114" i="7"/>
  <c r="M114" i="7" s="1"/>
  <c r="AI108" i="14"/>
  <c r="AJ108" i="14" s="1"/>
  <c r="AB108" i="14" s="1"/>
  <c r="Z108" i="14" s="1"/>
  <c r="S108" i="14" s="1"/>
  <c r="R108" i="15"/>
  <c r="AD108" i="10"/>
  <c r="AG111" i="8" s="1"/>
  <c r="AH111" i="8" s="1"/>
  <c r="AM111" i="8" s="1"/>
  <c r="J115" i="10"/>
  <c r="K112" i="10"/>
  <c r="W114" i="14"/>
  <c r="X114" i="14" s="1"/>
  <c r="T114" i="14" s="1"/>
  <c r="AH110" i="14"/>
  <c r="AJ110" i="14" s="1"/>
  <c r="Q110" i="15"/>
  <c r="AC110" i="10"/>
  <c r="AF113" i="8" s="1"/>
  <c r="AH113" i="8" s="1"/>
  <c r="Q109" i="10"/>
  <c r="F112" i="7" s="1"/>
  <c r="N109" i="14"/>
  <c r="G109" i="15"/>
  <c r="R112" i="15"/>
  <c r="AI112" i="14"/>
  <c r="AD112" i="10"/>
  <c r="AG115" i="8" s="1"/>
  <c r="T114" i="6"/>
  <c r="U114" i="6" s="1"/>
  <c r="V114" i="6" s="1"/>
  <c r="AA114" i="6" s="1"/>
  <c r="P114" i="6"/>
  <c r="Q114" i="6" s="1"/>
  <c r="O114" i="6"/>
  <c r="X114" i="6"/>
  <c r="Y114" i="6" s="1"/>
  <c r="Z114" i="6" s="1"/>
  <c r="AH106" i="8"/>
  <c r="T107" i="15"/>
  <c r="AL107" i="14"/>
  <c r="AF107" i="10"/>
  <c r="AJ110" i="8" s="1"/>
  <c r="N105" i="10"/>
  <c r="AL112" i="8"/>
  <c r="C107" i="7"/>
  <c r="C107" i="6"/>
  <c r="C107" i="8"/>
  <c r="C106" i="3"/>
  <c r="F109" i="6"/>
  <c r="G109" i="6"/>
  <c r="H109" i="6" s="1"/>
  <c r="I109" i="6" s="1"/>
  <c r="F102" i="14"/>
  <c r="G102" i="14" s="1"/>
  <c r="C102" i="15"/>
  <c r="G102" i="10"/>
  <c r="K102" i="15"/>
  <c r="R102" i="14"/>
  <c r="U102" i="10"/>
  <c r="J105" i="7" s="1"/>
  <c r="I98" i="14"/>
  <c r="E98" i="15"/>
  <c r="I98" i="10"/>
  <c r="S101" i="6" s="1"/>
  <c r="AB100" i="10"/>
  <c r="AD103" i="8" s="1"/>
  <c r="P100" i="15"/>
  <c r="AF100" i="14"/>
  <c r="F100" i="15"/>
  <c r="L100" i="10"/>
  <c r="J100" i="14"/>
  <c r="N99" i="10"/>
  <c r="O99" i="10"/>
  <c r="M95" i="14"/>
  <c r="K93" i="15"/>
  <c r="U93" i="10"/>
  <c r="J96" i="7" s="1"/>
  <c r="P96" i="7" s="1"/>
  <c r="R93" i="14"/>
  <c r="S89" i="10"/>
  <c r="H92" i="7" s="1"/>
  <c r="AG93" i="14"/>
  <c r="I93" i="15"/>
  <c r="AM92" i="14"/>
  <c r="U92" i="15"/>
  <c r="AG92" i="10"/>
  <c r="AK95" i="8" s="1"/>
  <c r="I88" i="14"/>
  <c r="K88" i="14" s="1"/>
  <c r="L88" i="14" s="1"/>
  <c r="D88" i="14" s="1"/>
  <c r="I88" i="10"/>
  <c r="S91" i="6" s="1"/>
  <c r="E88" i="15"/>
  <c r="N94" i="15"/>
  <c r="AD94" i="14"/>
  <c r="Z94" i="10"/>
  <c r="AB97" i="8" s="1"/>
  <c r="P87" i="15"/>
  <c r="AF87" i="14"/>
  <c r="AB87" i="10"/>
  <c r="AD90" i="8" s="1"/>
  <c r="R83" i="14"/>
  <c r="K83" i="15"/>
  <c r="U83" i="10"/>
  <c r="J86" i="7" s="1"/>
  <c r="P86" i="7" s="1"/>
  <c r="O90" i="6"/>
  <c r="X90" i="6"/>
  <c r="Y90" i="6" s="1"/>
  <c r="Z90" i="6" s="1"/>
  <c r="J145" i="12"/>
  <c r="W85" i="14"/>
  <c r="X85" i="14" s="1"/>
  <c r="T85" i="14" s="1"/>
  <c r="O82" i="10"/>
  <c r="Z82" i="10"/>
  <c r="AB85" i="8" s="1"/>
  <c r="AD82" i="14"/>
  <c r="N82" i="15"/>
  <c r="C85" i="8"/>
  <c r="C85" i="6"/>
  <c r="C84" i="3"/>
  <c r="C85" i="7"/>
  <c r="AH74" i="14"/>
  <c r="AJ74" i="14" s="1"/>
  <c r="AB74" i="14" s="1"/>
  <c r="Q74" i="15"/>
  <c r="AC74" i="10"/>
  <c r="AF77" i="8" s="1"/>
  <c r="AH77" i="8" s="1"/>
  <c r="AE79" i="14"/>
  <c r="O79" i="15"/>
  <c r="AA79" i="10"/>
  <c r="AC82" i="8" s="1"/>
  <c r="J80" i="10"/>
  <c r="O80" i="10"/>
  <c r="G81" i="14"/>
  <c r="D80" i="15"/>
  <c r="H80" i="14"/>
  <c r="H80" i="10"/>
  <c r="P72" i="10"/>
  <c r="P75" i="15"/>
  <c r="AF75" i="14"/>
  <c r="AB75" i="10"/>
  <c r="AD78" i="8" s="1"/>
  <c r="N65" i="10"/>
  <c r="AH67" i="14"/>
  <c r="AJ67" i="14" s="1"/>
  <c r="AC67" i="10"/>
  <c r="AF70" i="8" s="1"/>
  <c r="AH70" i="8" s="1"/>
  <c r="Q67" i="15"/>
  <c r="P76" i="10"/>
  <c r="AH76" i="14"/>
  <c r="AC76" i="10"/>
  <c r="AF79" i="8" s="1"/>
  <c r="Q76" i="15"/>
  <c r="I78" i="15"/>
  <c r="V78" i="15" s="1"/>
  <c r="G78" i="11" s="1"/>
  <c r="D78" i="11" s="1"/>
  <c r="AE80" i="8"/>
  <c r="AM80" i="8" s="1"/>
  <c r="AN80" i="8" s="1"/>
  <c r="T79" i="3" s="1"/>
  <c r="K71" i="10"/>
  <c r="L69" i="10"/>
  <c r="F69" i="15"/>
  <c r="J69" i="14"/>
  <c r="O73" i="10"/>
  <c r="T73" i="6"/>
  <c r="U73" i="6" s="1"/>
  <c r="S73" i="6"/>
  <c r="O127" i="12"/>
  <c r="K61" i="10"/>
  <c r="G67" i="6"/>
  <c r="H67" i="6" s="1"/>
  <c r="F67" i="6"/>
  <c r="V65" i="10"/>
  <c r="Y68" i="8"/>
  <c r="Z68" i="8" s="1"/>
  <c r="W49" i="10"/>
  <c r="P65" i="6"/>
  <c r="Q65" i="6" s="1"/>
  <c r="O65" i="6"/>
  <c r="L51" i="15"/>
  <c r="AA51" i="14"/>
  <c r="D58" i="15"/>
  <c r="H58" i="14"/>
  <c r="H58" i="10"/>
  <c r="T58" i="6"/>
  <c r="U58" i="6" s="1"/>
  <c r="V58" i="6" s="1"/>
  <c r="O58" i="6"/>
  <c r="P58" i="6"/>
  <c r="Q58" i="6" s="1"/>
  <c r="AE60" i="8"/>
  <c r="AM60" i="8" s="1"/>
  <c r="T57" i="10"/>
  <c r="I60" i="7" s="1"/>
  <c r="C48" i="15"/>
  <c r="F48" i="14"/>
  <c r="G48" i="10"/>
  <c r="P51" i="6" s="1"/>
  <c r="Q51" i="6" s="1"/>
  <c r="F58" i="6"/>
  <c r="G58" i="6"/>
  <c r="H58" i="6" s="1"/>
  <c r="I58" i="6" s="1"/>
  <c r="AF52" i="10"/>
  <c r="AJ55" i="8" s="1"/>
  <c r="T52" i="15"/>
  <c r="AL52" i="14"/>
  <c r="C53" i="6"/>
  <c r="C53" i="8"/>
  <c r="C52" i="3"/>
  <c r="C53" i="7"/>
  <c r="O56" i="10"/>
  <c r="M56" i="15"/>
  <c r="AC56" i="14"/>
  <c r="Y56" i="10"/>
  <c r="AA59" i="8" s="1"/>
  <c r="X54" i="10"/>
  <c r="O63" i="12"/>
  <c r="K53" i="15"/>
  <c r="R53" i="14"/>
  <c r="U53" i="10"/>
  <c r="J56" i="7" s="1"/>
  <c r="P56" i="7" s="1"/>
  <c r="AA53" i="14"/>
  <c r="L53" i="15"/>
  <c r="F44" i="15"/>
  <c r="J44" i="14"/>
  <c r="L44" i="10"/>
  <c r="C48" i="7"/>
  <c r="C48" i="8"/>
  <c r="C48" i="6"/>
  <c r="C47" i="3"/>
  <c r="I41" i="15"/>
  <c r="V41" i="15" s="1"/>
  <c r="G41" i="11" s="1"/>
  <c r="D41" i="11" s="1"/>
  <c r="AI47" i="14"/>
  <c r="R47" i="15"/>
  <c r="AD47" i="10"/>
  <c r="AG50" i="8" s="1"/>
  <c r="F45" i="6"/>
  <c r="G45" i="6"/>
  <c r="H45" i="6" s="1"/>
  <c r="I45" i="6" s="1"/>
  <c r="C34" i="6"/>
  <c r="C34" i="8"/>
  <c r="C34" i="7"/>
  <c r="M34" i="7" s="1"/>
  <c r="C33" i="3"/>
  <c r="O35" i="15"/>
  <c r="AA35" i="10"/>
  <c r="AC38" i="8" s="1"/>
  <c r="AE35" i="14"/>
  <c r="P37" i="10"/>
  <c r="AL39" i="14"/>
  <c r="T39" i="15"/>
  <c r="AF39" i="10"/>
  <c r="AJ42" i="8" s="1"/>
  <c r="G39" i="14"/>
  <c r="G33" i="15"/>
  <c r="N33" i="14"/>
  <c r="Q33" i="10"/>
  <c r="F36" i="7" s="1"/>
  <c r="C21" i="8"/>
  <c r="C20" i="3"/>
  <c r="C21" i="7"/>
  <c r="C21" i="6"/>
  <c r="O30" i="14"/>
  <c r="H30" i="15"/>
  <c r="R30" i="10"/>
  <c r="G33" i="7" s="1"/>
  <c r="P36" i="15"/>
  <c r="AF36" i="14"/>
  <c r="AB36" i="10"/>
  <c r="AD39" i="8" s="1"/>
  <c r="W33" i="10"/>
  <c r="AH33" i="8"/>
  <c r="Q23" i="10"/>
  <c r="F26" i="7" s="1"/>
  <c r="G23" i="15"/>
  <c r="V23" i="15" s="1"/>
  <c r="G23" i="11" s="1"/>
  <c r="D23" i="11" s="1"/>
  <c r="N23" i="14"/>
  <c r="M23" i="14" s="1"/>
  <c r="R28" i="14"/>
  <c r="K28" i="15"/>
  <c r="U28" i="10"/>
  <c r="J31" i="7" s="1"/>
  <c r="K25" i="10"/>
  <c r="X29" i="6"/>
  <c r="Y29" i="6" s="1"/>
  <c r="Z29" i="6" s="1"/>
  <c r="W29" i="6"/>
  <c r="W19" i="14"/>
  <c r="X19" i="14" s="1"/>
  <c r="T19" i="14" s="1"/>
  <c r="K20" i="10"/>
  <c r="Q21" i="10"/>
  <c r="F24" i="7" s="1"/>
  <c r="L24" i="7" s="1"/>
  <c r="G21" i="15"/>
  <c r="N21" i="14"/>
  <c r="P16" i="10"/>
  <c r="G20" i="6"/>
  <c r="H20" i="6" s="1"/>
  <c r="F20" i="6"/>
  <c r="R9" i="14"/>
  <c r="K9" i="15"/>
  <c r="U9" i="10"/>
  <c r="J12" i="7" s="1"/>
  <c r="P12" i="7" s="1"/>
  <c r="C14" i="7"/>
  <c r="O14" i="7" s="1"/>
  <c r="C14" i="8"/>
  <c r="C14" i="6"/>
  <c r="C13" i="3"/>
  <c r="X14" i="10"/>
  <c r="W10" i="10"/>
  <c r="T10" i="15"/>
  <c r="AL10" i="14"/>
  <c r="AF10" i="10"/>
  <c r="AJ13" i="8" s="1"/>
  <c r="P7" i="10"/>
  <c r="I4" i="15"/>
  <c r="V4" i="15" s="1"/>
  <c r="G4" i="11" s="1"/>
  <c r="D4" i="11" s="1"/>
  <c r="J10" i="6"/>
  <c r="K5" i="10"/>
  <c r="R11" i="8"/>
  <c r="T26" i="4"/>
  <c r="T102" i="4"/>
  <c r="T96" i="4"/>
  <c r="R34" i="8"/>
  <c r="O44" i="8"/>
  <c r="T69" i="4"/>
  <c r="H40" i="8"/>
  <c r="O40" i="8" s="1"/>
  <c r="R121" i="8"/>
  <c r="T40" i="4"/>
  <c r="T55" i="4"/>
  <c r="Q107" i="10"/>
  <c r="F110" i="7" s="1"/>
  <c r="L110" i="7" s="1"/>
  <c r="G107" i="15"/>
  <c r="N107" i="14"/>
  <c r="N105" i="15"/>
  <c r="Z105" i="10"/>
  <c r="AB108" i="8" s="1"/>
  <c r="AD105" i="14"/>
  <c r="M106" i="10"/>
  <c r="X102" i="10"/>
  <c r="AA102" i="10"/>
  <c r="AC105" i="8" s="1"/>
  <c r="O102" i="15"/>
  <c r="AE102" i="14"/>
  <c r="AM98" i="14"/>
  <c r="AG98" i="10"/>
  <c r="AK101" i="8" s="1"/>
  <c r="U98" i="15"/>
  <c r="D99" i="15"/>
  <c r="H99" i="14"/>
  <c r="L99" i="14" s="1"/>
  <c r="H99" i="10"/>
  <c r="X102" i="6" s="1"/>
  <c r="Y102" i="6" s="1"/>
  <c r="Z102" i="6" s="1"/>
  <c r="V96" i="10"/>
  <c r="Y99" i="8"/>
  <c r="Z99" i="8" s="1"/>
  <c r="AD86" i="14"/>
  <c r="AG86" i="14" s="1"/>
  <c r="Z86" i="10"/>
  <c r="AB89" i="8" s="1"/>
  <c r="AE89" i="8" s="1"/>
  <c r="N86" i="15"/>
  <c r="S95" i="10"/>
  <c r="H98" i="7" s="1"/>
  <c r="W93" i="10"/>
  <c r="I94" i="15"/>
  <c r="J94" i="10"/>
  <c r="AC88" i="10"/>
  <c r="AF91" i="8" s="1"/>
  <c r="AH91" i="8" s="1"/>
  <c r="Q88" i="15"/>
  <c r="AH88" i="14"/>
  <c r="AJ88" i="14" s="1"/>
  <c r="AB88" i="14" s="1"/>
  <c r="Z88" i="14" s="1"/>
  <c r="S88" i="14" s="1"/>
  <c r="T94" i="15"/>
  <c r="AL94" i="14"/>
  <c r="AF94" i="10"/>
  <c r="AJ97" i="8" s="1"/>
  <c r="M83" i="10"/>
  <c r="Q85" i="14"/>
  <c r="T85" i="10"/>
  <c r="I88" i="7" s="1"/>
  <c r="J85" i="15"/>
  <c r="W82" i="10"/>
  <c r="R79" i="10"/>
  <c r="G82" i="7" s="1"/>
  <c r="O79" i="14"/>
  <c r="H79" i="15"/>
  <c r="O141" i="12"/>
  <c r="Q72" i="15"/>
  <c r="AH72" i="14"/>
  <c r="AJ72" i="14" s="1"/>
  <c r="AC72" i="10"/>
  <c r="AF75" i="8" s="1"/>
  <c r="AH75" i="8" s="1"/>
  <c r="AE75" i="10"/>
  <c r="AI78" i="8" s="1"/>
  <c r="S75" i="15"/>
  <c r="AK75" i="14"/>
  <c r="J75" i="6"/>
  <c r="K75" i="6"/>
  <c r="L75" i="6" s="1"/>
  <c r="J65" i="15"/>
  <c r="Q65" i="14"/>
  <c r="G74" i="6"/>
  <c r="H74" i="6" s="1"/>
  <c r="F74" i="6"/>
  <c r="D67" i="15"/>
  <c r="V67" i="15" s="1"/>
  <c r="G67" i="11" s="1"/>
  <c r="D67" i="11" s="1"/>
  <c r="H67" i="14"/>
  <c r="H67" i="10"/>
  <c r="M76" i="15"/>
  <c r="AC76" i="14"/>
  <c r="Y76" i="10"/>
  <c r="AA79" i="8" s="1"/>
  <c r="C79" i="8"/>
  <c r="C79" i="7"/>
  <c r="C79" i="6"/>
  <c r="C78" i="3"/>
  <c r="R71" i="15"/>
  <c r="AD71" i="10"/>
  <c r="AG74" i="8" s="1"/>
  <c r="AI71" i="14"/>
  <c r="AN69" i="14"/>
  <c r="U67" i="10"/>
  <c r="J70" i="7" s="1"/>
  <c r="AA68" i="14"/>
  <c r="L68" i="15"/>
  <c r="AH73" i="14"/>
  <c r="AJ73" i="14" s="1"/>
  <c r="AC73" i="10"/>
  <c r="AF76" i="8" s="1"/>
  <c r="AH76" i="8" s="1"/>
  <c r="Q73" i="15"/>
  <c r="Z64" i="10"/>
  <c r="AB67" i="8" s="1"/>
  <c r="N64" i="15"/>
  <c r="AD64" i="14"/>
  <c r="AC66" i="14"/>
  <c r="Y66" i="10"/>
  <c r="AA69" i="8" s="1"/>
  <c r="M66" i="15"/>
  <c r="N61" i="10"/>
  <c r="J49" i="10"/>
  <c r="M51" i="10"/>
  <c r="B58" i="15"/>
  <c r="E58" i="14"/>
  <c r="F58" i="10"/>
  <c r="Q48" i="15"/>
  <c r="AH48" i="14"/>
  <c r="AJ48" i="14" s="1"/>
  <c r="AC48" i="10"/>
  <c r="AF51" i="8" s="1"/>
  <c r="AH51" i="8" s="1"/>
  <c r="C55" i="6"/>
  <c r="C55" i="8"/>
  <c r="C55" i="7"/>
  <c r="P55" i="7" s="1"/>
  <c r="C54" i="3"/>
  <c r="Q56" i="10"/>
  <c r="F59" i="7" s="1"/>
  <c r="L59" i="7" s="1"/>
  <c r="G56" i="15"/>
  <c r="N56" i="14"/>
  <c r="P49" i="14"/>
  <c r="M49" i="14" s="1"/>
  <c r="P56" i="10"/>
  <c r="O54" i="10"/>
  <c r="X38" i="10"/>
  <c r="O99" i="12"/>
  <c r="O53" i="15"/>
  <c r="AE53" i="14"/>
  <c r="AA53" i="10"/>
  <c r="AC56" i="8" s="1"/>
  <c r="W44" i="10"/>
  <c r="O44" i="10"/>
  <c r="S41" i="10"/>
  <c r="H44" i="7" s="1"/>
  <c r="L47" i="10"/>
  <c r="F47" i="15"/>
  <c r="J47" i="14"/>
  <c r="AL43" i="8"/>
  <c r="AM43" i="8" s="1"/>
  <c r="AL35" i="14"/>
  <c r="T35" i="15"/>
  <c r="AF35" i="10"/>
  <c r="AJ38" i="8" s="1"/>
  <c r="AL37" i="14"/>
  <c r="T37" i="15"/>
  <c r="AF37" i="10"/>
  <c r="AJ40" i="8" s="1"/>
  <c r="F39" i="15"/>
  <c r="J39" i="14"/>
  <c r="L39" i="10"/>
  <c r="N39" i="14"/>
  <c r="Q39" i="10"/>
  <c r="F42" i="7" s="1"/>
  <c r="L42" i="7" s="1"/>
  <c r="G39" i="15"/>
  <c r="G30" i="15"/>
  <c r="N30" i="14"/>
  <c r="Q30" i="10"/>
  <c r="F33" i="7" s="1"/>
  <c r="AE36" i="10"/>
  <c r="AI39" i="8" s="1"/>
  <c r="AK36" i="14"/>
  <c r="S36" i="15"/>
  <c r="W33" i="14"/>
  <c r="X33" i="14" s="1"/>
  <c r="T33" i="14" s="1"/>
  <c r="J61" i="12"/>
  <c r="C26" i="7"/>
  <c r="C25" i="3"/>
  <c r="C26" i="8"/>
  <c r="C26" i="6"/>
  <c r="H28" i="14"/>
  <c r="H28" i="10"/>
  <c r="D28" i="15"/>
  <c r="G32" i="6"/>
  <c r="H32" i="6" s="1"/>
  <c r="F32" i="6"/>
  <c r="F25" i="10"/>
  <c r="B25" i="15"/>
  <c r="E25" i="14"/>
  <c r="U25" i="15"/>
  <c r="AM25" i="14"/>
  <c r="AG25" i="10"/>
  <c r="AK28" i="8" s="1"/>
  <c r="H25" i="14"/>
  <c r="L25" i="14" s="1"/>
  <c r="H25" i="10"/>
  <c r="D25" i="15"/>
  <c r="K26" i="14"/>
  <c r="L26" i="14" s="1"/>
  <c r="J26" i="6"/>
  <c r="K26" i="6"/>
  <c r="L26" i="6" s="1"/>
  <c r="I19" i="14"/>
  <c r="E19" i="15"/>
  <c r="I19" i="10"/>
  <c r="S22" i="6" s="1"/>
  <c r="W25" i="6"/>
  <c r="Z21" i="10"/>
  <c r="AB24" i="8" s="1"/>
  <c r="N21" i="15"/>
  <c r="AD21" i="14"/>
  <c r="AA16" i="14"/>
  <c r="L16" i="15"/>
  <c r="C6" i="15"/>
  <c r="F6" i="14"/>
  <c r="G6" i="14" s="1"/>
  <c r="D6" i="14" s="1"/>
  <c r="G6" i="10"/>
  <c r="G9" i="15"/>
  <c r="N9" i="14"/>
  <c r="M9" i="14" s="1"/>
  <c r="Q9" i="10"/>
  <c r="F12" i="7" s="1"/>
  <c r="M9" i="10"/>
  <c r="K14" i="10"/>
  <c r="G18" i="6"/>
  <c r="H18" i="6" s="1"/>
  <c r="I18" i="6" s="1"/>
  <c r="F18" i="6"/>
  <c r="AK6" i="14"/>
  <c r="S6" i="15"/>
  <c r="AE6" i="10"/>
  <c r="AI9" i="8" s="1"/>
  <c r="I10" i="10"/>
  <c r="S13" i="6" s="1"/>
  <c r="E10" i="15"/>
  <c r="I10" i="14"/>
  <c r="L7" i="15"/>
  <c r="AA7" i="14"/>
  <c r="R28" i="8"/>
  <c r="AA5" i="14"/>
  <c r="L5" i="15"/>
  <c r="O11" i="8"/>
  <c r="H126" i="8"/>
  <c r="O126" i="8" s="1"/>
  <c r="H41" i="8"/>
  <c r="K9" i="8"/>
  <c r="T77" i="5"/>
  <c r="R64" i="8"/>
  <c r="T61" i="5"/>
  <c r="R123" i="8"/>
  <c r="R7" i="8"/>
  <c r="T62" i="5"/>
  <c r="AK127" i="14"/>
  <c r="S127" i="15"/>
  <c r="AE127" i="10"/>
  <c r="AI130" i="8" s="1"/>
  <c r="M122" i="15"/>
  <c r="AC122" i="14"/>
  <c r="Y122" i="10"/>
  <c r="AA125" i="8" s="1"/>
  <c r="D108" i="15"/>
  <c r="H108" i="10"/>
  <c r="X111" i="6" s="1"/>
  <c r="Y111" i="6" s="1"/>
  <c r="Z111" i="6" s="1"/>
  <c r="H108" i="14"/>
  <c r="L108" i="14" s="1"/>
  <c r="D108" i="14" s="1"/>
  <c r="W115" i="14"/>
  <c r="X115" i="14" s="1"/>
  <c r="T115" i="14" s="1"/>
  <c r="K126" i="10"/>
  <c r="W132" i="14"/>
  <c r="X132" i="14" s="1"/>
  <c r="T132" i="14" s="1"/>
  <c r="J217" i="12"/>
  <c r="Q135" i="8" s="1"/>
  <c r="R135" i="8" s="1"/>
  <c r="G129" i="15"/>
  <c r="V129" i="15" s="1"/>
  <c r="G129" i="11" s="1"/>
  <c r="D129" i="11" s="1"/>
  <c r="Q129" i="10"/>
  <c r="F132" i="7" s="1"/>
  <c r="L132" i="7" s="1"/>
  <c r="N129" i="14"/>
  <c r="M129" i="14" s="1"/>
  <c r="AD118" i="14"/>
  <c r="N118" i="15"/>
  <c r="Z118" i="10"/>
  <c r="AB121" i="8" s="1"/>
  <c r="L119" i="14"/>
  <c r="G113" i="15"/>
  <c r="N113" i="14"/>
  <c r="Q113" i="10"/>
  <c r="F116" i="7" s="1"/>
  <c r="AG109" i="14"/>
  <c r="AB109" i="14" s="1"/>
  <c r="Z109" i="14" s="1"/>
  <c r="S109" i="14" s="1"/>
  <c r="K107" i="15"/>
  <c r="R107" i="14"/>
  <c r="U107" i="10"/>
  <c r="J110" i="7" s="1"/>
  <c r="P110" i="7" s="1"/>
  <c r="C108" i="6"/>
  <c r="C108" i="8"/>
  <c r="C108" i="7"/>
  <c r="L108" i="7" s="1"/>
  <c r="C107" i="3"/>
  <c r="O106" i="10"/>
  <c r="P102" i="10"/>
  <c r="M102" i="10"/>
  <c r="Q98" i="15"/>
  <c r="AC98" i="10"/>
  <c r="AF101" i="8" s="1"/>
  <c r="AH98" i="14"/>
  <c r="N100" i="14"/>
  <c r="Q100" i="10"/>
  <c r="F103" i="7" s="1"/>
  <c r="G100" i="15"/>
  <c r="O99" i="15"/>
  <c r="AA99" i="10"/>
  <c r="AC102" i="8" s="1"/>
  <c r="AE99" i="14"/>
  <c r="G99" i="6"/>
  <c r="H99" i="6" s="1"/>
  <c r="F99" i="6"/>
  <c r="AC86" i="10"/>
  <c r="AF89" i="8" s="1"/>
  <c r="AH89" i="8" s="1"/>
  <c r="AH86" i="14"/>
  <c r="AJ86" i="14" s="1"/>
  <c r="Q86" i="15"/>
  <c r="P93" i="10"/>
  <c r="AH94" i="14"/>
  <c r="AJ94" i="14" s="1"/>
  <c r="Q94" i="15"/>
  <c r="AC94" i="10"/>
  <c r="AF97" i="8" s="1"/>
  <c r="AH97" i="8" s="1"/>
  <c r="V94" i="10"/>
  <c r="Y97" i="8"/>
  <c r="Z97" i="8" s="1"/>
  <c r="P94" i="14"/>
  <c r="C95" i="7"/>
  <c r="L95" i="7" s="1"/>
  <c r="C95" i="6"/>
  <c r="C95" i="8"/>
  <c r="C94" i="3"/>
  <c r="W88" i="10"/>
  <c r="C94" i="15"/>
  <c r="F94" i="14"/>
  <c r="G94" i="14" s="1"/>
  <c r="G94" i="10"/>
  <c r="N97" i="7" s="1"/>
  <c r="M87" i="15"/>
  <c r="Y87" i="10"/>
  <c r="AA90" i="8" s="1"/>
  <c r="AC87" i="14"/>
  <c r="I86" i="15"/>
  <c r="H83" i="10"/>
  <c r="X86" i="6" s="1"/>
  <c r="Y86" i="6" s="1"/>
  <c r="D83" i="15"/>
  <c r="H83" i="14"/>
  <c r="L83" i="14" s="1"/>
  <c r="D83" i="14" s="1"/>
  <c r="AL92" i="8"/>
  <c r="K91" i="6"/>
  <c r="L91" i="6" s="1"/>
  <c r="M91" i="6" s="1"/>
  <c r="J91" i="6"/>
  <c r="AL85" i="14"/>
  <c r="AF85" i="10"/>
  <c r="AJ88" i="8" s="1"/>
  <c r="T85" i="15"/>
  <c r="Z79" i="10"/>
  <c r="AB82" i="8" s="1"/>
  <c r="N79" i="15"/>
  <c r="AD79" i="14"/>
  <c r="X80" i="10"/>
  <c r="J84" i="6"/>
  <c r="C79" i="15"/>
  <c r="F79" i="14"/>
  <c r="G79" i="10"/>
  <c r="H72" i="15"/>
  <c r="O72" i="14"/>
  <c r="R72" i="10"/>
  <c r="G75" i="7" s="1"/>
  <c r="F80" i="6"/>
  <c r="G80" i="6"/>
  <c r="H80" i="6" s="1"/>
  <c r="M75" i="10"/>
  <c r="AD65" i="10"/>
  <c r="AG68" i="8" s="1"/>
  <c r="R65" i="15"/>
  <c r="AI65" i="14"/>
  <c r="AK67" i="14"/>
  <c r="AN67" i="14" s="1"/>
  <c r="AE67" i="10"/>
  <c r="AI70" i="8" s="1"/>
  <c r="AL70" i="8" s="1"/>
  <c r="S67" i="15"/>
  <c r="K76" i="15"/>
  <c r="U76" i="10"/>
  <c r="J79" i="7" s="1"/>
  <c r="R76" i="14"/>
  <c r="N80" i="7"/>
  <c r="K80" i="7"/>
  <c r="P79" i="3" s="1"/>
  <c r="M81" i="7"/>
  <c r="C74" i="7"/>
  <c r="O74" i="7" s="1"/>
  <c r="C74" i="6"/>
  <c r="C74" i="8"/>
  <c r="C73" i="3"/>
  <c r="K68" i="15"/>
  <c r="R68" i="14"/>
  <c r="U68" i="10"/>
  <c r="J71" i="7" s="1"/>
  <c r="P71" i="7" s="1"/>
  <c r="H73" i="15"/>
  <c r="O73" i="14"/>
  <c r="R73" i="10"/>
  <c r="G76" i="7" s="1"/>
  <c r="W69" i="14"/>
  <c r="X69" i="14" s="1"/>
  <c r="T69" i="14" s="1"/>
  <c r="J134" i="12"/>
  <c r="N64" i="10"/>
  <c r="P66" i="10"/>
  <c r="H66" i="10"/>
  <c r="D66" i="15"/>
  <c r="H66" i="14"/>
  <c r="L66" i="14" s="1"/>
  <c r="AE61" i="10"/>
  <c r="AI64" i="8" s="1"/>
  <c r="AL64" i="8" s="1"/>
  <c r="S61" i="15"/>
  <c r="AK61" i="14"/>
  <c r="AN61" i="14" s="1"/>
  <c r="O63" i="14"/>
  <c r="H63" i="15"/>
  <c r="R63" i="10"/>
  <c r="G66" i="7" s="1"/>
  <c r="M66" i="7" s="1"/>
  <c r="P66" i="7"/>
  <c r="X65" i="6"/>
  <c r="Y65" i="6" s="1"/>
  <c r="W65" i="6"/>
  <c r="V60" i="10"/>
  <c r="Y63" i="8"/>
  <c r="Z63" i="8" s="1"/>
  <c r="O95" i="12"/>
  <c r="K54" i="6" s="1"/>
  <c r="L54" i="6" s="1"/>
  <c r="M54" i="6" s="1"/>
  <c r="N54" i="6" s="1"/>
  <c r="M53" i="3" s="1"/>
  <c r="AI58" i="14"/>
  <c r="R58" i="15"/>
  <c r="AD58" i="10"/>
  <c r="AG61" i="8" s="1"/>
  <c r="AK48" i="14"/>
  <c r="AN48" i="14" s="1"/>
  <c r="AE48" i="10"/>
  <c r="AI51" i="8" s="1"/>
  <c r="AL51" i="8" s="1"/>
  <c r="S48" i="15"/>
  <c r="U56" i="10"/>
  <c r="J59" i="7" s="1"/>
  <c r="P59" i="7" s="1"/>
  <c r="R56" i="14"/>
  <c r="K56" i="15"/>
  <c r="AF54" i="14"/>
  <c r="AB54" i="10"/>
  <c r="AD57" i="8" s="1"/>
  <c r="P54" i="15"/>
  <c r="C38" i="15"/>
  <c r="G38" i="10"/>
  <c r="M41" i="7" s="1"/>
  <c r="F38" i="14"/>
  <c r="G38" i="14" s="1"/>
  <c r="D38" i="14" s="1"/>
  <c r="J99" i="12"/>
  <c r="Q56" i="8" s="1"/>
  <c r="R56" i="8" s="1"/>
  <c r="W53" i="14"/>
  <c r="X53" i="14" s="1"/>
  <c r="T53" i="14" s="1"/>
  <c r="J53" i="10"/>
  <c r="I44" i="14"/>
  <c r="I44" i="10"/>
  <c r="S47" i="6" s="1"/>
  <c r="E44" i="15"/>
  <c r="R45" i="15"/>
  <c r="AD45" i="10"/>
  <c r="AG48" i="8" s="1"/>
  <c r="AI45" i="14"/>
  <c r="Z47" i="10"/>
  <c r="AB50" i="8" s="1"/>
  <c r="N47" i="15"/>
  <c r="AD47" i="14"/>
  <c r="AL34" i="8"/>
  <c r="N37" i="10"/>
  <c r="P34" i="14"/>
  <c r="N39" i="10"/>
  <c r="I34" i="15"/>
  <c r="C33" i="6"/>
  <c r="C33" i="8"/>
  <c r="C33" i="7"/>
  <c r="C32" i="3"/>
  <c r="Z36" i="10"/>
  <c r="AB39" i="8" s="1"/>
  <c r="N36" i="15"/>
  <c r="AD36" i="14"/>
  <c r="N33" i="10"/>
  <c r="O28" i="10"/>
  <c r="C28" i="15"/>
  <c r="G28" i="10"/>
  <c r="F28" i="14"/>
  <c r="G28" i="14" s="1"/>
  <c r="P25" i="10"/>
  <c r="O25" i="10"/>
  <c r="AF19" i="14"/>
  <c r="P19" i="15"/>
  <c r="AB19" i="10"/>
  <c r="AD22" i="8" s="1"/>
  <c r="T20" i="10"/>
  <c r="I23" i="7" s="1"/>
  <c r="O23" i="7" s="1"/>
  <c r="J20" i="15"/>
  <c r="Q20" i="14"/>
  <c r="J20" i="10"/>
  <c r="N21" i="10"/>
  <c r="K16" i="10"/>
  <c r="O6" i="10"/>
  <c r="AF9" i="14"/>
  <c r="AG9" i="14" s="1"/>
  <c r="AB9" i="10"/>
  <c r="AD12" i="8" s="1"/>
  <c r="AE12" i="8" s="1"/>
  <c r="P9" i="15"/>
  <c r="Q14" i="15"/>
  <c r="AC14" i="10"/>
  <c r="AF17" i="8" s="1"/>
  <c r="AH17" i="8" s="1"/>
  <c r="AH14" i="14"/>
  <c r="AJ14" i="14" s="1"/>
  <c r="K18" i="6"/>
  <c r="L18" i="6" s="1"/>
  <c r="J18" i="6"/>
  <c r="N6" i="10"/>
  <c r="J17" i="6"/>
  <c r="K17" i="6"/>
  <c r="L17" i="6" s="1"/>
  <c r="M17" i="6" s="1"/>
  <c r="F10" i="15"/>
  <c r="J10" i="14"/>
  <c r="L10" i="10"/>
  <c r="W66" i="8"/>
  <c r="M7" i="15"/>
  <c r="AC7" i="14"/>
  <c r="Y7" i="10"/>
  <c r="AA10" i="8" s="1"/>
  <c r="AM7" i="8"/>
  <c r="AN4" i="14"/>
  <c r="N95" i="8"/>
  <c r="O95" i="8" s="1"/>
  <c r="P5" i="10"/>
  <c r="O51" i="8"/>
  <c r="E6" i="7"/>
  <c r="E6" i="6"/>
  <c r="K6" i="6" s="1"/>
  <c r="L6" i="6" s="1"/>
  <c r="M6" i="6" s="1"/>
  <c r="E5" i="3"/>
  <c r="E6" i="8"/>
  <c r="Q31" i="8"/>
  <c r="R31" i="8" s="1"/>
  <c r="X31" i="8" s="1"/>
  <c r="S30" i="3" s="1"/>
  <c r="Q30" i="8"/>
  <c r="R30" i="8" s="1"/>
  <c r="K70" i="8"/>
  <c r="O70" i="8" s="1"/>
  <c r="W133" i="8"/>
  <c r="T30" i="5"/>
  <c r="T34" i="4"/>
  <c r="W41" i="8"/>
  <c r="N9" i="8"/>
  <c r="W118" i="8"/>
  <c r="W64" i="8"/>
  <c r="K91" i="8"/>
  <c r="W123" i="8"/>
  <c r="T50" i="5"/>
  <c r="H14" i="8"/>
  <c r="AG122" i="10"/>
  <c r="AK125" i="8" s="1"/>
  <c r="U122" i="15"/>
  <c r="AM122" i="14"/>
  <c r="N120" i="10"/>
  <c r="X123" i="10"/>
  <c r="X121" i="10"/>
  <c r="U108" i="10"/>
  <c r="J111" i="7" s="1"/>
  <c r="P111" i="7" s="1"/>
  <c r="K108" i="15"/>
  <c r="R108" i="14"/>
  <c r="K115" i="10"/>
  <c r="N114" i="10"/>
  <c r="N127" i="10"/>
  <c r="U125" i="10"/>
  <c r="J128" i="7" s="1"/>
  <c r="P128" i="7" s="1"/>
  <c r="K125" i="15"/>
  <c r="R125" i="14"/>
  <c r="AB127" i="10"/>
  <c r="AD130" i="8" s="1"/>
  <c r="AF127" i="14"/>
  <c r="P127" i="15"/>
  <c r="AA123" i="10"/>
  <c r="AC126" i="8" s="1"/>
  <c r="O123" i="15"/>
  <c r="AE123" i="14"/>
  <c r="F117" i="6"/>
  <c r="G117" i="6"/>
  <c r="H117" i="6" s="1"/>
  <c r="K110" i="10"/>
  <c r="AE102" i="10"/>
  <c r="AI105" i="8" s="1"/>
  <c r="AK102" i="14"/>
  <c r="S102" i="15"/>
  <c r="K98" i="10"/>
  <c r="C89" i="8"/>
  <c r="C89" i="6"/>
  <c r="C88" i="3"/>
  <c r="C89" i="7"/>
  <c r="H92" i="15"/>
  <c r="O92" i="14"/>
  <c r="R92" i="10"/>
  <c r="G95" i="7" s="1"/>
  <c r="C91" i="7"/>
  <c r="L91" i="7" s="1"/>
  <c r="C91" i="8"/>
  <c r="C91" i="6"/>
  <c r="C90" i="3"/>
  <c r="O94" i="14"/>
  <c r="H94" i="15"/>
  <c r="R94" i="10"/>
  <c r="G97" i="7" s="1"/>
  <c r="E87" i="15"/>
  <c r="I87" i="10"/>
  <c r="S90" i="6" s="1"/>
  <c r="I87" i="14"/>
  <c r="T83" i="10"/>
  <c r="I86" i="7" s="1"/>
  <c r="O86" i="7" s="1"/>
  <c r="J83" i="15"/>
  <c r="Q83" i="14"/>
  <c r="B85" i="15"/>
  <c r="F85" i="10"/>
  <c r="E85" i="14"/>
  <c r="L81" i="14"/>
  <c r="D81" i="14" s="1"/>
  <c r="W86" i="6"/>
  <c r="P70" i="14"/>
  <c r="R79" i="15"/>
  <c r="AD79" i="10"/>
  <c r="AG82" i="8" s="1"/>
  <c r="AI79" i="14"/>
  <c r="R80" i="15"/>
  <c r="AI80" i="14"/>
  <c r="AD80" i="10"/>
  <c r="AG83" i="8" s="1"/>
  <c r="X72" i="10"/>
  <c r="Q75" i="10"/>
  <c r="F78" i="7" s="1"/>
  <c r="N75" i="14"/>
  <c r="G75" i="15"/>
  <c r="C68" i="8"/>
  <c r="C68" i="6"/>
  <c r="C67" i="3"/>
  <c r="C68" i="7"/>
  <c r="L68" i="7" s="1"/>
  <c r="O129" i="12"/>
  <c r="K70" i="6" s="1"/>
  <c r="L70" i="6" s="1"/>
  <c r="M70" i="6" s="1"/>
  <c r="N70" i="6" s="1"/>
  <c r="M69" i="3" s="1"/>
  <c r="W76" i="10"/>
  <c r="P81" i="6"/>
  <c r="Q81" i="6" s="1"/>
  <c r="O81" i="6"/>
  <c r="X81" i="6"/>
  <c r="Y81" i="6" s="1"/>
  <c r="Z81" i="6" s="1"/>
  <c r="T81" i="6"/>
  <c r="U81" i="6" s="1"/>
  <c r="V81" i="6" s="1"/>
  <c r="AA81" i="6" s="1"/>
  <c r="N76" i="10"/>
  <c r="R73" i="14"/>
  <c r="K73" i="15"/>
  <c r="U73" i="10"/>
  <c r="J76" i="7" s="1"/>
  <c r="AB69" i="10"/>
  <c r="AD72" i="8" s="1"/>
  <c r="P69" i="15"/>
  <c r="AF69" i="14"/>
  <c r="I64" i="14"/>
  <c r="K64" i="14" s="1"/>
  <c r="E64" i="15"/>
  <c r="I64" i="10"/>
  <c r="S67" i="6" s="1"/>
  <c r="J74" i="6"/>
  <c r="K74" i="6"/>
  <c r="L74" i="6" s="1"/>
  <c r="O66" i="15"/>
  <c r="AA66" i="10"/>
  <c r="AC69" i="8" s="1"/>
  <c r="AE66" i="14"/>
  <c r="C64" i="8"/>
  <c r="C64" i="6"/>
  <c r="C63" i="3"/>
  <c r="C64" i="7"/>
  <c r="S62" i="10"/>
  <c r="H65" i="7" s="1"/>
  <c r="T63" i="10"/>
  <c r="I66" i="7" s="1"/>
  <c r="O66" i="7" s="1"/>
  <c r="J63" i="15"/>
  <c r="Q63" i="14"/>
  <c r="K60" i="10"/>
  <c r="N68" i="7"/>
  <c r="O113" i="12"/>
  <c r="K62" i="6" s="1"/>
  <c r="L62" i="6" s="1"/>
  <c r="F62" i="6"/>
  <c r="G62" i="6"/>
  <c r="H62" i="6" s="1"/>
  <c r="I62" i="6" s="1"/>
  <c r="U51" i="15"/>
  <c r="AM51" i="14"/>
  <c r="AN51" i="14" s="1"/>
  <c r="AG51" i="10"/>
  <c r="AK54" i="8" s="1"/>
  <c r="AL54" i="8" s="1"/>
  <c r="L48" i="10"/>
  <c r="F48" i="15"/>
  <c r="J48" i="14"/>
  <c r="L56" i="15"/>
  <c r="AA56" i="14"/>
  <c r="W57" i="6"/>
  <c r="X57" i="6"/>
  <c r="Y57" i="6" s="1"/>
  <c r="AC54" i="10"/>
  <c r="AF57" i="8" s="1"/>
  <c r="AH57" i="8" s="1"/>
  <c r="Q54" i="15"/>
  <c r="AH54" i="14"/>
  <c r="AJ54" i="14" s="1"/>
  <c r="N38" i="15"/>
  <c r="AD38" i="14"/>
  <c r="AG38" i="14" s="1"/>
  <c r="AB38" i="14" s="1"/>
  <c r="Z38" i="14" s="1"/>
  <c r="S38" i="14" s="1"/>
  <c r="Z38" i="10"/>
  <c r="AB41" i="8" s="1"/>
  <c r="AE41" i="8" s="1"/>
  <c r="AM41" i="8" s="1"/>
  <c r="AN41" i="8" s="1"/>
  <c r="T40" i="3" s="1"/>
  <c r="AB53" i="10"/>
  <c r="AD56" i="8" s="1"/>
  <c r="P53" i="15"/>
  <c r="AF53" i="14"/>
  <c r="W53" i="10"/>
  <c r="X59" i="6"/>
  <c r="Y59" i="6" s="1"/>
  <c r="W59" i="6"/>
  <c r="L44" i="15"/>
  <c r="AA44" i="14"/>
  <c r="AF45" i="10"/>
  <c r="AJ48" i="8" s="1"/>
  <c r="T45" i="15"/>
  <c r="AL45" i="14"/>
  <c r="I47" i="10"/>
  <c r="S50" i="6" s="1"/>
  <c r="E47" i="15"/>
  <c r="I47" i="14"/>
  <c r="R47" i="14"/>
  <c r="U47" i="10"/>
  <c r="J50" i="7" s="1"/>
  <c r="P50" i="7" s="1"/>
  <c r="K47" i="15"/>
  <c r="V40" i="10"/>
  <c r="Y43" i="8"/>
  <c r="Z43" i="8" s="1"/>
  <c r="K35" i="10"/>
  <c r="R37" i="15"/>
  <c r="AI37" i="14"/>
  <c r="AD37" i="10"/>
  <c r="AG40" i="8" s="1"/>
  <c r="P39" i="10"/>
  <c r="L37" i="7"/>
  <c r="S34" i="10"/>
  <c r="H37" i="7" s="1"/>
  <c r="V35" i="10"/>
  <c r="Y38" i="8"/>
  <c r="Z38" i="8" s="1"/>
  <c r="R32" i="10"/>
  <c r="G35" i="7" s="1"/>
  <c r="H32" i="15"/>
  <c r="O32" i="14"/>
  <c r="G38" i="6"/>
  <c r="H38" i="6" s="1"/>
  <c r="F38" i="6"/>
  <c r="J36" i="15"/>
  <c r="T36" i="10"/>
  <c r="I39" i="7" s="1"/>
  <c r="O39" i="7" s="1"/>
  <c r="Q36" i="14"/>
  <c r="T33" i="15"/>
  <c r="AL33" i="14"/>
  <c r="AF33" i="10"/>
  <c r="AJ36" i="8" s="1"/>
  <c r="J28" i="10"/>
  <c r="O50" i="12"/>
  <c r="AH17" i="14"/>
  <c r="AJ17" i="14" s="1"/>
  <c r="Q17" i="15"/>
  <c r="AC17" i="10"/>
  <c r="AF20" i="8" s="1"/>
  <c r="AH20" i="8" s="1"/>
  <c r="J15" i="14"/>
  <c r="K15" i="14" s="1"/>
  <c r="L15" i="14" s="1"/>
  <c r="D15" i="14" s="1"/>
  <c r="F15" i="15"/>
  <c r="L15" i="10"/>
  <c r="C22" i="8"/>
  <c r="C22" i="7"/>
  <c r="C22" i="6"/>
  <c r="C21" i="3"/>
  <c r="Q20" i="10"/>
  <c r="F23" i="7" s="1"/>
  <c r="L23" i="7" s="1"/>
  <c r="N20" i="14"/>
  <c r="G20" i="15"/>
  <c r="AF20" i="14"/>
  <c r="AB20" i="10"/>
  <c r="AD23" i="8" s="1"/>
  <c r="P20" i="15"/>
  <c r="O21" i="14"/>
  <c r="R21" i="10"/>
  <c r="G24" i="7" s="1"/>
  <c r="M24" i="7" s="1"/>
  <c r="H21" i="15"/>
  <c r="R13" i="15"/>
  <c r="AI13" i="14"/>
  <c r="AJ13" i="14" s="1"/>
  <c r="AD13" i="10"/>
  <c r="AG16" i="8" s="1"/>
  <c r="AH16" i="8" s="1"/>
  <c r="AI16" i="14"/>
  <c r="AJ16" i="14" s="1"/>
  <c r="AD16" i="10"/>
  <c r="AG19" i="8" s="1"/>
  <c r="R16" i="15"/>
  <c r="AM16" i="14"/>
  <c r="AN16" i="14" s="1"/>
  <c r="AG16" i="10"/>
  <c r="AK19" i="8" s="1"/>
  <c r="AL19" i="8" s="1"/>
  <c r="U16" i="15"/>
  <c r="K6" i="15"/>
  <c r="R6" i="14"/>
  <c r="U6" i="10"/>
  <c r="J9" i="7" s="1"/>
  <c r="T9" i="15"/>
  <c r="AL9" i="14"/>
  <c r="AF9" i="10"/>
  <c r="AJ12" i="8" s="1"/>
  <c r="AL12" i="8" s="1"/>
  <c r="R14" i="14"/>
  <c r="K14" i="15"/>
  <c r="U14" i="10"/>
  <c r="J17" i="7" s="1"/>
  <c r="P17" i="7" s="1"/>
  <c r="G14" i="14"/>
  <c r="G10" i="15"/>
  <c r="N10" i="14"/>
  <c r="Q10" i="10"/>
  <c r="F13" i="7" s="1"/>
  <c r="R48" i="8"/>
  <c r="X48" i="8" s="1"/>
  <c r="S47" i="3" s="1"/>
  <c r="I7" i="10"/>
  <c r="S10" i="6" s="1"/>
  <c r="E7" i="15"/>
  <c r="I7" i="14"/>
  <c r="K89" i="8"/>
  <c r="O89" i="8" s="1"/>
  <c r="F5" i="15"/>
  <c r="J5" i="14"/>
  <c r="K5" i="14" s="1"/>
  <c r="L5" i="10"/>
  <c r="R133" i="8"/>
  <c r="O135" i="8"/>
  <c r="R109" i="8"/>
  <c r="K41" i="8"/>
  <c r="T86" i="4"/>
  <c r="W93" i="8"/>
  <c r="T70" i="5"/>
  <c r="T41" i="5"/>
  <c r="T75" i="5"/>
  <c r="AH133" i="14"/>
  <c r="AJ133" i="14" s="1"/>
  <c r="AC133" i="10"/>
  <c r="AF136" i="8" s="1"/>
  <c r="AH136" i="8" s="1"/>
  <c r="Q133" i="15"/>
  <c r="L131" i="10"/>
  <c r="F131" i="15"/>
  <c r="J131" i="14"/>
  <c r="M133" i="10"/>
  <c r="AH130" i="8"/>
  <c r="I123" i="10"/>
  <c r="S126" i="6" s="1"/>
  <c r="E123" i="15"/>
  <c r="I123" i="14"/>
  <c r="K123" i="14" s="1"/>
  <c r="I120" i="15"/>
  <c r="M110" i="10"/>
  <c r="W113" i="6"/>
  <c r="X113" i="6"/>
  <c r="Y113" i="6" s="1"/>
  <c r="Z113" i="6" s="1"/>
  <c r="P133" i="10"/>
  <c r="M129" i="7"/>
  <c r="C123" i="7"/>
  <c r="L123" i="7" s="1"/>
  <c r="C123" i="6"/>
  <c r="C122" i="3"/>
  <c r="C123" i="8"/>
  <c r="G123" i="15"/>
  <c r="N123" i="14"/>
  <c r="Q123" i="10"/>
  <c r="F126" i="7" s="1"/>
  <c r="AB116" i="14"/>
  <c r="Q114" i="10"/>
  <c r="F117" i="7" s="1"/>
  <c r="G114" i="15"/>
  <c r="N114" i="14"/>
  <c r="M114" i="14" s="1"/>
  <c r="AK107" i="14"/>
  <c r="AN107" i="14" s="1"/>
  <c r="S107" i="15"/>
  <c r="AE107" i="10"/>
  <c r="AI110" i="8" s="1"/>
  <c r="Q101" i="14"/>
  <c r="T101" i="10"/>
  <c r="I104" i="7" s="1"/>
  <c r="J101" i="15"/>
  <c r="AG100" i="14"/>
  <c r="AE132" i="14"/>
  <c r="AA132" i="10"/>
  <c r="AC135" i="8" s="1"/>
  <c r="O132" i="15"/>
  <c r="B126" i="15"/>
  <c r="F126" i="10"/>
  <c r="E126" i="14"/>
  <c r="AD129" i="14"/>
  <c r="Z129" i="10"/>
  <c r="AB132" i="8" s="1"/>
  <c r="N129" i="15"/>
  <c r="AF119" i="14"/>
  <c r="P119" i="15"/>
  <c r="AB119" i="10"/>
  <c r="AD122" i="8" s="1"/>
  <c r="C113" i="15"/>
  <c r="F113" i="14"/>
  <c r="G113" i="14" s="1"/>
  <c r="G113" i="10"/>
  <c r="Q114" i="14"/>
  <c r="T114" i="10"/>
  <c r="I117" i="7" s="1"/>
  <c r="J114" i="15"/>
  <c r="I107" i="14"/>
  <c r="K107" i="14" s="1"/>
  <c r="L107" i="14" s="1"/>
  <c r="D107" i="14" s="1"/>
  <c r="I107" i="10"/>
  <c r="S110" i="6" s="1"/>
  <c r="E107" i="15"/>
  <c r="W111" i="6"/>
  <c r="T106" i="15"/>
  <c r="AL106" i="14"/>
  <c r="AF106" i="10"/>
  <c r="AJ109" i="8" s="1"/>
  <c r="W101" i="10"/>
  <c r="Z103" i="14"/>
  <c r="S103" i="14" s="1"/>
  <c r="AF102" i="14"/>
  <c r="P102" i="15"/>
  <c r="AB102" i="10"/>
  <c r="AD105" i="8" s="1"/>
  <c r="O102" i="10"/>
  <c r="AI98" i="14"/>
  <c r="R98" i="15"/>
  <c r="AD98" i="10"/>
  <c r="AG101" i="8" s="1"/>
  <c r="X100" i="10"/>
  <c r="R99" i="10"/>
  <c r="G102" i="7" s="1"/>
  <c r="H99" i="15"/>
  <c r="O99" i="14"/>
  <c r="F98" i="10"/>
  <c r="B98" i="15"/>
  <c r="E98" i="14"/>
  <c r="S101" i="10"/>
  <c r="H104" i="7" s="1"/>
  <c r="S96" i="10"/>
  <c r="H99" i="7" s="1"/>
  <c r="AD93" i="10"/>
  <c r="AG96" i="8" s="1"/>
  <c r="AH96" i="8" s="1"/>
  <c r="R93" i="15"/>
  <c r="AI93" i="14"/>
  <c r="AJ93" i="14" s="1"/>
  <c r="P92" i="10"/>
  <c r="G93" i="14"/>
  <c r="M92" i="14"/>
  <c r="W94" i="10"/>
  <c r="V91" i="10"/>
  <c r="Y94" i="8"/>
  <c r="Z94" i="8" s="1"/>
  <c r="AE90" i="10"/>
  <c r="AI93" i="8" s="1"/>
  <c r="AL93" i="8" s="1"/>
  <c r="S90" i="15"/>
  <c r="AK90" i="14"/>
  <c r="AN90" i="14" s="1"/>
  <c r="AC87" i="10"/>
  <c r="AF90" i="8" s="1"/>
  <c r="AH90" i="8" s="1"/>
  <c r="AH87" i="14"/>
  <c r="AJ87" i="14" s="1"/>
  <c r="Q87" i="15"/>
  <c r="AF83" i="14"/>
  <c r="AG83" i="14" s="1"/>
  <c r="P83" i="15"/>
  <c r="AB83" i="10"/>
  <c r="AD86" i="8" s="1"/>
  <c r="AE86" i="8" s="1"/>
  <c r="L92" i="7"/>
  <c r="M88" i="14"/>
  <c r="AD85" i="10"/>
  <c r="AG88" i="8" s="1"/>
  <c r="R85" i="15"/>
  <c r="AI85" i="14"/>
  <c r="X81" i="10"/>
  <c r="L79" i="10"/>
  <c r="F79" i="15"/>
  <c r="J79" i="14"/>
  <c r="K79" i="14" s="1"/>
  <c r="Q80" i="10"/>
  <c r="F83" i="7" s="1"/>
  <c r="G80" i="15"/>
  <c r="N80" i="14"/>
  <c r="AE77" i="8"/>
  <c r="AE72" i="10"/>
  <c r="AI75" i="8" s="1"/>
  <c r="S72" i="15"/>
  <c r="AK72" i="14"/>
  <c r="X75" i="10"/>
  <c r="X67" i="10"/>
  <c r="S76" i="15"/>
  <c r="AE76" i="10"/>
  <c r="AI79" i="8" s="1"/>
  <c r="AL79" i="8" s="1"/>
  <c r="AK76" i="14"/>
  <c r="L78" i="14"/>
  <c r="D78" i="14" s="1"/>
  <c r="V80" i="10"/>
  <c r="Y83" i="8"/>
  <c r="Z83" i="8" s="1"/>
  <c r="J68" i="10"/>
  <c r="N73" i="15"/>
  <c r="AD73" i="14"/>
  <c r="Z73" i="10"/>
  <c r="AB76" i="8" s="1"/>
  <c r="Y69" i="10"/>
  <c r="AA72" i="8" s="1"/>
  <c r="M69" i="15"/>
  <c r="AC69" i="14"/>
  <c r="U62" i="15"/>
  <c r="AG62" i="10"/>
  <c r="AK65" i="8" s="1"/>
  <c r="AM62" i="14"/>
  <c r="C69" i="8"/>
  <c r="C69" i="6"/>
  <c r="C69" i="7"/>
  <c r="P69" i="7" s="1"/>
  <c r="C68" i="3"/>
  <c r="V61" i="10"/>
  <c r="Y64" i="8"/>
  <c r="Z64" i="8" s="1"/>
  <c r="G63" i="15"/>
  <c r="N63" i="14"/>
  <c r="M63" i="14" s="1"/>
  <c r="Q63" i="10"/>
  <c r="F66" i="7" s="1"/>
  <c r="L66" i="7" s="1"/>
  <c r="AA60" i="10"/>
  <c r="AC63" i="8" s="1"/>
  <c r="O60" i="15"/>
  <c r="AE60" i="14"/>
  <c r="AN63" i="14"/>
  <c r="AC49" i="10"/>
  <c r="AF52" i="8" s="1"/>
  <c r="AH52" i="8" s="1"/>
  <c r="AH49" i="14"/>
  <c r="AJ49" i="14" s="1"/>
  <c r="Q49" i="15"/>
  <c r="AD51" i="14"/>
  <c r="Z51" i="10"/>
  <c r="AB54" i="8" s="1"/>
  <c r="N51" i="15"/>
  <c r="N58" i="14"/>
  <c r="G58" i="15"/>
  <c r="Q58" i="10"/>
  <c r="F61" i="7" s="1"/>
  <c r="K58" i="10"/>
  <c r="W41" i="10"/>
  <c r="J56" i="10"/>
  <c r="I48" i="10"/>
  <c r="S51" i="6" s="1"/>
  <c r="E48" i="15"/>
  <c r="I48" i="14"/>
  <c r="E52" i="15"/>
  <c r="I52" i="14"/>
  <c r="I52" i="10"/>
  <c r="S55" i="6" s="1"/>
  <c r="O51" i="6"/>
  <c r="E56" i="15"/>
  <c r="I56" i="14"/>
  <c r="K56" i="14" s="1"/>
  <c r="I56" i="10"/>
  <c r="S59" i="6" s="1"/>
  <c r="M54" i="10"/>
  <c r="W48" i="10"/>
  <c r="C41" i="8"/>
  <c r="C41" i="7"/>
  <c r="C40" i="3"/>
  <c r="C41" i="6"/>
  <c r="O53" i="10"/>
  <c r="AL49" i="8"/>
  <c r="J42" i="14"/>
  <c r="K42" i="14" s="1"/>
  <c r="L42" i="14" s="1"/>
  <c r="F42" i="15"/>
  <c r="L42" i="10"/>
  <c r="AD44" i="10"/>
  <c r="AG47" i="8" s="1"/>
  <c r="AH47" i="8" s="1"/>
  <c r="R44" i="15"/>
  <c r="AI44" i="14"/>
  <c r="AJ44" i="14" s="1"/>
  <c r="H45" i="10"/>
  <c r="H45" i="14"/>
  <c r="D45" i="15"/>
  <c r="AF47" i="10"/>
  <c r="AJ50" i="8" s="1"/>
  <c r="AL47" i="14"/>
  <c r="T47" i="15"/>
  <c r="J47" i="15"/>
  <c r="T47" i="10"/>
  <c r="I50" i="7" s="1"/>
  <c r="O50" i="7" s="1"/>
  <c r="Q47" i="14"/>
  <c r="AK35" i="14"/>
  <c r="AE35" i="10"/>
  <c r="AI38" i="8" s="1"/>
  <c r="S35" i="15"/>
  <c r="AB40" i="14"/>
  <c r="Z40" i="14" s="1"/>
  <c r="S40" i="14" s="1"/>
  <c r="P37" i="15"/>
  <c r="AB37" i="10"/>
  <c r="AD40" i="8" s="1"/>
  <c r="AF37" i="14"/>
  <c r="Z32" i="10"/>
  <c r="AB35" i="8" s="1"/>
  <c r="AE35" i="8" s="1"/>
  <c r="N32" i="15"/>
  <c r="AD32" i="14"/>
  <c r="AG32" i="14" s="1"/>
  <c r="K39" i="10"/>
  <c r="I32" i="14"/>
  <c r="I32" i="10"/>
  <c r="S35" i="6" s="1"/>
  <c r="E32" i="15"/>
  <c r="AD34" i="10"/>
  <c r="AG37" i="8" s="1"/>
  <c r="AH37" i="8" s="1"/>
  <c r="R34" i="15"/>
  <c r="AI34" i="14"/>
  <c r="AJ34" i="14" s="1"/>
  <c r="T40" i="6"/>
  <c r="U40" i="6" s="1"/>
  <c r="V40" i="6" s="1"/>
  <c r="O40" i="6"/>
  <c r="X40" i="6"/>
  <c r="Y40" i="6" s="1"/>
  <c r="Z40" i="6" s="1"/>
  <c r="AC34" i="14"/>
  <c r="M34" i="15"/>
  <c r="Y34" i="10"/>
  <c r="AA37" i="8" s="1"/>
  <c r="V31" i="10"/>
  <c r="Y34" i="8"/>
  <c r="Z34" i="8" s="1"/>
  <c r="X36" i="10"/>
  <c r="F33" i="10"/>
  <c r="B33" i="15"/>
  <c r="E33" i="14"/>
  <c r="AE38" i="8"/>
  <c r="V26" i="10"/>
  <c r="Y29" i="8"/>
  <c r="Z29" i="8" s="1"/>
  <c r="G25" i="10"/>
  <c r="C25" i="15"/>
  <c r="F25" i="14"/>
  <c r="G25" i="14" s="1"/>
  <c r="S24" i="10"/>
  <c r="H27" i="7" s="1"/>
  <c r="AL20" i="14"/>
  <c r="AF20" i="10"/>
  <c r="AJ23" i="8" s="1"/>
  <c r="T20" i="15"/>
  <c r="D20" i="15"/>
  <c r="H20" i="14"/>
  <c r="H20" i="10"/>
  <c r="AK21" i="14"/>
  <c r="AE21" i="10"/>
  <c r="AI24" i="8" s="1"/>
  <c r="S21" i="15"/>
  <c r="J13" i="14"/>
  <c r="F13" i="15"/>
  <c r="L13" i="10"/>
  <c r="C19" i="6"/>
  <c r="C19" i="7"/>
  <c r="C18" i="3"/>
  <c r="C19" i="8"/>
  <c r="I16" i="15"/>
  <c r="W16" i="10"/>
  <c r="AF6" i="14"/>
  <c r="AB6" i="10"/>
  <c r="AD9" i="8" s="1"/>
  <c r="P6" i="15"/>
  <c r="J6" i="10"/>
  <c r="AE14" i="14"/>
  <c r="O14" i="15"/>
  <c r="AA14" i="10"/>
  <c r="AC17" i="8" s="1"/>
  <c r="AL15" i="8"/>
  <c r="AH10" i="14"/>
  <c r="AJ10" i="14" s="1"/>
  <c r="Q10" i="15"/>
  <c r="AC10" i="10"/>
  <c r="AF13" i="8" s="1"/>
  <c r="AH13" i="8" s="1"/>
  <c r="AK10" i="14"/>
  <c r="S10" i="15"/>
  <c r="AE10" i="10"/>
  <c r="AI13" i="8" s="1"/>
  <c r="S6" i="10"/>
  <c r="H9" i="7" s="1"/>
  <c r="AH10" i="8"/>
  <c r="K7" i="10"/>
  <c r="W7" i="6"/>
  <c r="X7" i="6"/>
  <c r="Y7" i="6" s="1"/>
  <c r="Z7" i="6" s="1"/>
  <c r="AA7" i="6" s="1"/>
  <c r="O35" i="8"/>
  <c r="X35" i="8" s="1"/>
  <c r="S34" i="3" s="1"/>
  <c r="E5" i="14"/>
  <c r="F5" i="10"/>
  <c r="B5" i="15"/>
  <c r="O116" i="8"/>
  <c r="AJ3" i="14"/>
  <c r="AB3" i="14" s="1"/>
  <c r="Z3" i="14" s="1"/>
  <c r="S3" i="14" s="1"/>
  <c r="T118" i="4"/>
  <c r="W135" i="8"/>
  <c r="T30" i="4"/>
  <c r="T43" i="5"/>
  <c r="T72" i="4"/>
  <c r="H122" i="8"/>
  <c r="W27" i="8"/>
  <c r="T36" i="5"/>
  <c r="T38" i="5"/>
  <c r="T83" i="4"/>
  <c r="H8" i="8"/>
  <c r="C117" i="8"/>
  <c r="C117" i="7"/>
  <c r="M117" i="7" s="1"/>
  <c r="C116" i="3"/>
  <c r="C117" i="6"/>
  <c r="C112" i="7"/>
  <c r="M112" i="7" s="1"/>
  <c r="C112" i="6"/>
  <c r="C111" i="3"/>
  <c r="C112" i="8"/>
  <c r="C115" i="6"/>
  <c r="C115" i="8"/>
  <c r="C115" i="7"/>
  <c r="L115" i="7" s="1"/>
  <c r="C114" i="3"/>
  <c r="V131" i="10"/>
  <c r="Y134" i="8"/>
  <c r="Z134" i="8" s="1"/>
  <c r="I122" i="14"/>
  <c r="E122" i="15"/>
  <c r="I122" i="10"/>
  <c r="S125" i="6" s="1"/>
  <c r="V120" i="10"/>
  <c r="Y123" i="8"/>
  <c r="Z123" i="8" s="1"/>
  <c r="W110" i="10"/>
  <c r="S129" i="10"/>
  <c r="H132" i="7" s="1"/>
  <c r="W122" i="6"/>
  <c r="X122" i="6"/>
  <c r="Y122" i="6" s="1"/>
  <c r="Z122" i="6" s="1"/>
  <c r="N119" i="10"/>
  <c r="C121" i="3"/>
  <c r="C122" i="6"/>
  <c r="C122" i="8"/>
  <c r="C122" i="7"/>
  <c r="L122" i="7" s="1"/>
  <c r="R118" i="15"/>
  <c r="AD118" i="10"/>
  <c r="AG121" i="8" s="1"/>
  <c r="AI118" i="14"/>
  <c r="Y113" i="10"/>
  <c r="AA116" i="8" s="1"/>
  <c r="M113" i="15"/>
  <c r="AC113" i="14"/>
  <c r="W106" i="6"/>
  <c r="X106" i="6"/>
  <c r="Y106" i="6" s="1"/>
  <c r="Z106" i="6" s="1"/>
  <c r="J106" i="14"/>
  <c r="K106" i="14" s="1"/>
  <c r="F106" i="15"/>
  <c r="L106" i="10"/>
  <c r="W100" i="10"/>
  <c r="C102" i="8"/>
  <c r="C102" i="7"/>
  <c r="C102" i="6"/>
  <c r="C101" i="3"/>
  <c r="O133" i="7"/>
  <c r="AM127" i="14"/>
  <c r="U127" i="15"/>
  <c r="AG127" i="10"/>
  <c r="AK130" i="8" s="1"/>
  <c r="Q125" i="15"/>
  <c r="AC125" i="10"/>
  <c r="AF128" i="8" s="1"/>
  <c r="AH128" i="8" s="1"/>
  <c r="AH125" i="14"/>
  <c r="AJ125" i="14" s="1"/>
  <c r="M121" i="15"/>
  <c r="Y121" i="10"/>
  <c r="AA124" i="8" s="1"/>
  <c r="AC121" i="14"/>
  <c r="K123" i="10"/>
  <c r="F122" i="15"/>
  <c r="J122" i="14"/>
  <c r="K122" i="14" s="1"/>
  <c r="L122" i="10"/>
  <c r="J118" i="10"/>
  <c r="F118" i="15"/>
  <c r="J118" i="14"/>
  <c r="L118" i="10"/>
  <c r="U118" i="15"/>
  <c r="AG118" i="10"/>
  <c r="AK121" i="8" s="1"/>
  <c r="AM118" i="14"/>
  <c r="J110" i="10"/>
  <c r="F133" i="10"/>
  <c r="B133" i="15"/>
  <c r="E133" i="14"/>
  <c r="O129" i="15"/>
  <c r="AA129" i="10"/>
  <c r="AC132" i="8" s="1"/>
  <c r="AE129" i="14"/>
  <c r="X131" i="10"/>
  <c r="R132" i="15"/>
  <c r="AI132" i="14"/>
  <c r="AD132" i="10"/>
  <c r="AG135" i="8" s="1"/>
  <c r="L133" i="15"/>
  <c r="AA133" i="14"/>
  <c r="AL132" i="8"/>
  <c r="V130" i="10"/>
  <c r="Y133" i="8"/>
  <c r="Z133" i="8" s="1"/>
  <c r="P133" i="7"/>
  <c r="R127" i="14"/>
  <c r="U127" i="10"/>
  <c r="J130" i="7" s="1"/>
  <c r="P130" i="7" s="1"/>
  <c r="K127" i="15"/>
  <c r="AA125" i="14"/>
  <c r="L125" i="15"/>
  <c r="AJ126" i="14"/>
  <c r="S124" i="10"/>
  <c r="H127" i="7" s="1"/>
  <c r="K121" i="10"/>
  <c r="AK121" i="14"/>
  <c r="AN121" i="14" s="1"/>
  <c r="AE121" i="10"/>
  <c r="AI124" i="8" s="1"/>
  <c r="AL124" i="8" s="1"/>
  <c r="S121" i="15"/>
  <c r="Q123" i="15"/>
  <c r="AH123" i="14"/>
  <c r="AJ123" i="14" s="1"/>
  <c r="AC123" i="10"/>
  <c r="AF126" i="8" s="1"/>
  <c r="AH126" i="8" s="1"/>
  <c r="H122" i="10"/>
  <c r="D122" i="15"/>
  <c r="H122" i="14"/>
  <c r="O198" i="12"/>
  <c r="Y118" i="10"/>
  <c r="AA121" i="8" s="1"/>
  <c r="AC118" i="14"/>
  <c r="M118" i="15"/>
  <c r="I122" i="15"/>
  <c r="O192" i="12"/>
  <c r="F118" i="14"/>
  <c r="G118" i="10"/>
  <c r="C118" i="15"/>
  <c r="X119" i="6"/>
  <c r="Y119" i="6" s="1"/>
  <c r="W119" i="6"/>
  <c r="AA113" i="14"/>
  <c r="L113" i="15"/>
  <c r="K115" i="15"/>
  <c r="R115" i="14"/>
  <c r="U115" i="10"/>
  <c r="J118" i="7" s="1"/>
  <c r="P118" i="7" s="1"/>
  <c r="AE114" i="8"/>
  <c r="AM114" i="8"/>
  <c r="L114" i="10"/>
  <c r="F114" i="15"/>
  <c r="J114" i="14"/>
  <c r="K114" i="14" s="1"/>
  <c r="L114" i="14" s="1"/>
  <c r="D114" i="14" s="1"/>
  <c r="W110" i="14"/>
  <c r="X110" i="14" s="1"/>
  <c r="T110" i="14" s="1"/>
  <c r="W112" i="10"/>
  <c r="AH112" i="8"/>
  <c r="AF107" i="14"/>
  <c r="AB107" i="10"/>
  <c r="AD110" i="8" s="1"/>
  <c r="P107" i="15"/>
  <c r="AE112" i="8"/>
  <c r="P108" i="14"/>
  <c r="N106" i="10"/>
  <c r="O170" i="12"/>
  <c r="K102" i="10"/>
  <c r="C101" i="7"/>
  <c r="M101" i="7" s="1"/>
  <c r="C100" i="3"/>
  <c r="C101" i="6"/>
  <c r="C101" i="8"/>
  <c r="X99" i="6"/>
  <c r="Y99" i="6" s="1"/>
  <c r="W99" i="6"/>
  <c r="C103" i="6"/>
  <c r="C102" i="3"/>
  <c r="C103" i="8"/>
  <c r="C103" i="7"/>
  <c r="E99" i="14"/>
  <c r="B99" i="15"/>
  <c r="F99" i="10"/>
  <c r="I96" i="15"/>
  <c r="U93" i="15"/>
  <c r="AG93" i="10"/>
  <c r="AK96" i="8" s="1"/>
  <c r="AL96" i="8" s="1"/>
  <c r="AM93" i="14"/>
  <c r="AN93" i="14" s="1"/>
  <c r="AE94" i="14"/>
  <c r="O94" i="15"/>
  <c r="AA94" i="10"/>
  <c r="AC97" i="8" s="1"/>
  <c r="C87" i="15"/>
  <c r="G87" i="10"/>
  <c r="F87" i="14"/>
  <c r="G87" i="14" s="1"/>
  <c r="M91" i="7"/>
  <c r="K83" i="10"/>
  <c r="V87" i="10"/>
  <c r="Y90" i="8"/>
  <c r="Z90" i="8" s="1"/>
  <c r="AF85" i="14"/>
  <c r="P85" i="15"/>
  <c r="AB85" i="10"/>
  <c r="AD88" i="8" s="1"/>
  <c r="W81" i="14"/>
  <c r="X81" i="14" s="1"/>
  <c r="T81" i="14" s="1"/>
  <c r="J142" i="12"/>
  <c r="Q84" i="8" s="1"/>
  <c r="R84" i="8" s="1"/>
  <c r="X84" i="8" s="1"/>
  <c r="S83" i="3" s="1"/>
  <c r="AH84" i="8"/>
  <c r="AH82" i="14"/>
  <c r="AJ82" i="14" s="1"/>
  <c r="Q82" i="15"/>
  <c r="AC82" i="10"/>
  <c r="AF85" i="8" s="1"/>
  <c r="AH85" i="8" s="1"/>
  <c r="AK79" i="14"/>
  <c r="AN79" i="14" s="1"/>
  <c r="S79" i="15"/>
  <c r="AE79" i="10"/>
  <c r="AI82" i="8" s="1"/>
  <c r="AL82" i="8" s="1"/>
  <c r="F80" i="15"/>
  <c r="J80" i="14"/>
  <c r="L80" i="10"/>
  <c r="F86" i="6"/>
  <c r="G86" i="6"/>
  <c r="H86" i="6" s="1"/>
  <c r="P74" i="10"/>
  <c r="AG72" i="10"/>
  <c r="AK75" i="8" s="1"/>
  <c r="AM72" i="14"/>
  <c r="U72" i="15"/>
  <c r="O75" i="15"/>
  <c r="AE75" i="14"/>
  <c r="AA75" i="10"/>
  <c r="AC78" i="8" s="1"/>
  <c r="P73" i="7"/>
  <c r="C70" i="6"/>
  <c r="C70" i="8"/>
  <c r="C69" i="3"/>
  <c r="C70" i="7"/>
  <c r="N70" i="7" s="1"/>
  <c r="G77" i="14"/>
  <c r="I75" i="15"/>
  <c r="AJ70" i="14"/>
  <c r="AI64" i="14"/>
  <c r="AJ64" i="14" s="1"/>
  <c r="R64" i="15"/>
  <c r="AD64" i="10"/>
  <c r="AG67" i="8" s="1"/>
  <c r="AH67" i="8" s="1"/>
  <c r="F69" i="14"/>
  <c r="G69" i="10"/>
  <c r="M72" i="7" s="1"/>
  <c r="C69" i="15"/>
  <c r="AM73" i="14"/>
  <c r="U73" i="15"/>
  <c r="AG73" i="10"/>
  <c r="AK76" i="8" s="1"/>
  <c r="P69" i="10"/>
  <c r="P68" i="10"/>
  <c r="P68" i="7"/>
  <c r="AL68" i="8"/>
  <c r="W68" i="6"/>
  <c r="X68" i="6"/>
  <c r="Y68" i="6" s="1"/>
  <c r="AD60" i="10"/>
  <c r="AG63" i="8" s="1"/>
  <c r="R60" i="15"/>
  <c r="AI60" i="14"/>
  <c r="AM49" i="14"/>
  <c r="AN49" i="14" s="1"/>
  <c r="AG49" i="10"/>
  <c r="AK52" i="8" s="1"/>
  <c r="AL52" i="8" s="1"/>
  <c r="U49" i="15"/>
  <c r="O62" i="7"/>
  <c r="W49" i="14"/>
  <c r="X49" i="14" s="1"/>
  <c r="T49" i="14" s="1"/>
  <c r="W51" i="10"/>
  <c r="M58" i="10"/>
  <c r="AC41" i="10"/>
  <c r="AF44" i="8" s="1"/>
  <c r="AH44" i="8" s="1"/>
  <c r="AM44" i="8" s="1"/>
  <c r="AN44" i="8" s="1"/>
  <c r="T43" i="3" s="1"/>
  <c r="AH41" i="14"/>
  <c r="AJ41" i="14" s="1"/>
  <c r="AB41" i="14" s="1"/>
  <c r="Z41" i="14" s="1"/>
  <c r="S41" i="14" s="1"/>
  <c r="Q41" i="15"/>
  <c r="AE55" i="8"/>
  <c r="P56" i="15"/>
  <c r="AB56" i="10"/>
  <c r="AD59" i="8" s="1"/>
  <c r="AF56" i="14"/>
  <c r="T54" i="15"/>
  <c r="AF54" i="10"/>
  <c r="AJ57" i="8" s="1"/>
  <c r="AL54" i="14"/>
  <c r="P46" i="14"/>
  <c r="M46" i="14" s="1"/>
  <c r="J57" i="6"/>
  <c r="M53" i="10"/>
  <c r="P53" i="10"/>
  <c r="AI42" i="14"/>
  <c r="AJ42" i="14" s="1"/>
  <c r="AD42" i="10"/>
  <c r="AG45" i="8" s="1"/>
  <c r="AH45" i="8" s="1"/>
  <c r="R42" i="15"/>
  <c r="AE57" i="8"/>
  <c r="K47" i="10"/>
  <c r="C50" i="6"/>
  <c r="C50" i="7"/>
  <c r="C49" i="3"/>
  <c r="C50" i="8"/>
  <c r="AF27" i="10"/>
  <c r="AJ30" i="8" s="1"/>
  <c r="AL30" i="8" s="1"/>
  <c r="AL27" i="14"/>
  <c r="AN27" i="14" s="1"/>
  <c r="T27" i="15"/>
  <c r="AN43" i="14"/>
  <c r="AB43" i="14" s="1"/>
  <c r="Z43" i="14" s="1"/>
  <c r="S43" i="14" s="1"/>
  <c r="S43" i="10"/>
  <c r="H46" i="7" s="1"/>
  <c r="M35" i="10"/>
  <c r="F37" i="10"/>
  <c r="B37" i="15"/>
  <c r="E37" i="14"/>
  <c r="X39" i="10"/>
  <c r="AA32" i="14"/>
  <c r="L32" i="15"/>
  <c r="J42" i="6"/>
  <c r="K42" i="6"/>
  <c r="L42" i="6" s="1"/>
  <c r="R34" i="10"/>
  <c r="G37" i="7" s="1"/>
  <c r="M37" i="7" s="1"/>
  <c r="H34" i="15"/>
  <c r="O34" i="14"/>
  <c r="G31" i="14"/>
  <c r="D31" i="14" s="1"/>
  <c r="S33" i="15"/>
  <c r="AK33" i="14"/>
  <c r="AE33" i="10"/>
  <c r="AI36" i="8" s="1"/>
  <c r="AM24" i="14"/>
  <c r="AN24" i="14" s="1"/>
  <c r="U24" i="15"/>
  <c r="AG24" i="10"/>
  <c r="AK27" i="8" s="1"/>
  <c r="AL27" i="8" s="1"/>
  <c r="J28" i="15"/>
  <c r="Q28" i="14"/>
  <c r="T28" i="10"/>
  <c r="I31" i="7" s="1"/>
  <c r="Q25" i="14"/>
  <c r="J25" i="15"/>
  <c r="T25" i="10"/>
  <c r="I28" i="7" s="1"/>
  <c r="O28" i="7" s="1"/>
  <c r="Z25" i="10"/>
  <c r="AB28" i="8" s="1"/>
  <c r="AD25" i="14"/>
  <c r="N25" i="15"/>
  <c r="F17" i="15"/>
  <c r="V17" i="15" s="1"/>
  <c r="G17" i="11" s="1"/>
  <c r="D17" i="11" s="1"/>
  <c r="J17" i="14"/>
  <c r="K17" i="14" s="1"/>
  <c r="L17" i="14" s="1"/>
  <c r="L17" i="10"/>
  <c r="AC15" i="14"/>
  <c r="M15" i="15"/>
  <c r="Y15" i="10"/>
  <c r="AA18" i="8" s="1"/>
  <c r="J19" i="10"/>
  <c r="O20" i="10"/>
  <c r="R21" i="14"/>
  <c r="K21" i="15"/>
  <c r="U21" i="10"/>
  <c r="J24" i="7" s="1"/>
  <c r="P24" i="7" s="1"/>
  <c r="O24" i="7"/>
  <c r="N13" i="10"/>
  <c r="AN17" i="14"/>
  <c r="J16" i="14"/>
  <c r="K16" i="14" s="1"/>
  <c r="L16" i="10"/>
  <c r="F16" i="15"/>
  <c r="U13" i="10"/>
  <c r="J16" i="7" s="1"/>
  <c r="K13" i="15"/>
  <c r="R13" i="14"/>
  <c r="AL6" i="14"/>
  <c r="AF6" i="10"/>
  <c r="AJ9" i="8" s="1"/>
  <c r="T6" i="15"/>
  <c r="P3" i="10"/>
  <c r="J9" i="10"/>
  <c r="M18" i="7"/>
  <c r="J14" i="10"/>
  <c r="AL18" i="8"/>
  <c r="AB10" i="10"/>
  <c r="AD13" i="8" s="1"/>
  <c r="P10" i="15"/>
  <c r="AF10" i="14"/>
  <c r="AJ7" i="14"/>
  <c r="O21" i="12"/>
  <c r="K10" i="6" s="1"/>
  <c r="L10" i="6" s="1"/>
  <c r="M10" i="6" s="1"/>
  <c r="AG8" i="14"/>
  <c r="AB8" i="14" s="1"/>
  <c r="Z8" i="14" s="1"/>
  <c r="S8" i="14" s="1"/>
  <c r="X5" i="10"/>
  <c r="O10" i="8"/>
  <c r="X10" i="8" s="1"/>
  <c r="S9" i="3" s="1"/>
  <c r="O69" i="8"/>
  <c r="X69" i="8" s="1"/>
  <c r="S68" i="3" s="1"/>
  <c r="K61" i="8"/>
  <c r="O61" i="8" s="1"/>
  <c r="R126" i="8"/>
  <c r="R41" i="8"/>
  <c r="O83" i="8"/>
  <c r="T81" i="5"/>
  <c r="W73" i="8"/>
  <c r="W50" i="8"/>
  <c r="W82" i="8"/>
  <c r="T39" i="5"/>
  <c r="V111" i="10"/>
  <c r="Y114" i="8"/>
  <c r="Z114" i="8" s="1"/>
  <c r="V129" i="10"/>
  <c r="Y132" i="8"/>
  <c r="Z132" i="8" s="1"/>
  <c r="AA127" i="10"/>
  <c r="AC130" i="8" s="1"/>
  <c r="AE127" i="14"/>
  <c r="O127" i="15"/>
  <c r="O125" i="10"/>
  <c r="M126" i="14"/>
  <c r="X117" i="10"/>
  <c r="V111" i="15"/>
  <c r="G111" i="11" s="1"/>
  <c r="D111" i="11" s="1"/>
  <c r="X132" i="10"/>
  <c r="M126" i="15"/>
  <c r="V126" i="15" s="1"/>
  <c r="G126" i="11" s="1"/>
  <c r="D126" i="11" s="1"/>
  <c r="Y126" i="10"/>
  <c r="AA129" i="8" s="1"/>
  <c r="AC126" i="14"/>
  <c r="AG126" i="14" s="1"/>
  <c r="K117" i="10"/>
  <c r="J108" i="15"/>
  <c r="Q108" i="14"/>
  <c r="O115" i="14"/>
  <c r="H115" i="15"/>
  <c r="R115" i="10"/>
  <c r="G118" i="7" s="1"/>
  <c r="M118" i="7" s="1"/>
  <c r="M107" i="7"/>
  <c r="N99" i="14"/>
  <c r="G99" i="15"/>
  <c r="Q99" i="10"/>
  <c r="F102" i="7" s="1"/>
  <c r="K93" i="10"/>
  <c r="G133" i="15"/>
  <c r="N133" i="14"/>
  <c r="Q133" i="10"/>
  <c r="F136" i="7" s="1"/>
  <c r="P132" i="7"/>
  <c r="AL119" i="8"/>
  <c r="AM119" i="8" s="1"/>
  <c r="F123" i="10"/>
  <c r="E123" i="14"/>
  <c r="B123" i="15"/>
  <c r="AD122" i="10"/>
  <c r="AG125" i="8" s="1"/>
  <c r="R122" i="15"/>
  <c r="AI122" i="14"/>
  <c r="T117" i="10"/>
  <c r="I120" i="7" s="1"/>
  <c r="Q117" i="14"/>
  <c r="J117" i="15"/>
  <c r="C111" i="8"/>
  <c r="C111" i="6"/>
  <c r="C111" i="7"/>
  <c r="C110" i="3"/>
  <c r="O115" i="15"/>
  <c r="AA115" i="10"/>
  <c r="AC118" i="8" s="1"/>
  <c r="AE115" i="14"/>
  <c r="Y133" i="10"/>
  <c r="AA136" i="8" s="1"/>
  <c r="M133" i="15"/>
  <c r="AC133" i="14"/>
  <c r="S131" i="10"/>
  <c r="H134" i="7" s="1"/>
  <c r="U132" i="15"/>
  <c r="AM132" i="14"/>
  <c r="AG132" i="10"/>
  <c r="AK135" i="8" s="1"/>
  <c r="W130" i="10"/>
  <c r="O134" i="7"/>
  <c r="X132" i="6"/>
  <c r="Y132" i="6" s="1"/>
  <c r="Z132" i="6" s="1"/>
  <c r="AA132" i="6" s="1"/>
  <c r="W132" i="6"/>
  <c r="C130" i="8"/>
  <c r="C130" i="6"/>
  <c r="C130" i="7"/>
  <c r="M130" i="7" s="1"/>
  <c r="C129" i="3"/>
  <c r="E125" i="15"/>
  <c r="I125" i="10"/>
  <c r="S128" i="6" s="1"/>
  <c r="I125" i="14"/>
  <c r="P131" i="6"/>
  <c r="Q131" i="6" s="1"/>
  <c r="R131" i="6" s="1"/>
  <c r="K131" i="6"/>
  <c r="L131" i="6" s="1"/>
  <c r="J131" i="6"/>
  <c r="J128" i="6"/>
  <c r="K128" i="6"/>
  <c r="L128" i="6" s="1"/>
  <c r="D121" i="15"/>
  <c r="H121" i="10"/>
  <c r="H121" i="14"/>
  <c r="O123" i="10"/>
  <c r="Z122" i="10"/>
  <c r="AB125" i="8" s="1"/>
  <c r="AD122" i="14"/>
  <c r="N122" i="15"/>
  <c r="F119" i="14"/>
  <c r="G119" i="14" s="1"/>
  <c r="C119" i="15"/>
  <c r="G119" i="10"/>
  <c r="AE126" i="8"/>
  <c r="H118" i="15"/>
  <c r="O118" i="14"/>
  <c r="R118" i="10"/>
  <c r="G121" i="7" s="1"/>
  <c r="M121" i="7" s="1"/>
  <c r="S122" i="10"/>
  <c r="H125" i="7" s="1"/>
  <c r="P117" i="15"/>
  <c r="AB117" i="10"/>
  <c r="AD120" i="8" s="1"/>
  <c r="AF117" i="14"/>
  <c r="U118" i="10"/>
  <c r="J121" i="7" s="1"/>
  <c r="P121" i="7" s="1"/>
  <c r="R118" i="14"/>
  <c r="K118" i="15"/>
  <c r="K111" i="14"/>
  <c r="L111" i="14" s="1"/>
  <c r="N113" i="15"/>
  <c r="AD113" i="14"/>
  <c r="Z113" i="10"/>
  <c r="AB116" i="8" s="1"/>
  <c r="T115" i="10"/>
  <c r="I118" i="7" s="1"/>
  <c r="O118" i="7" s="1"/>
  <c r="Q115" i="14"/>
  <c r="J115" i="15"/>
  <c r="AD114" i="14"/>
  <c r="N114" i="15"/>
  <c r="Z114" i="10"/>
  <c r="AB117" i="8" s="1"/>
  <c r="N110" i="10"/>
  <c r="K112" i="15"/>
  <c r="R112" i="14"/>
  <c r="U112" i="10"/>
  <c r="J115" i="7" s="1"/>
  <c r="P115" i="7" s="1"/>
  <c r="K112" i="14"/>
  <c r="O112" i="7"/>
  <c r="J180" i="12"/>
  <c r="W107" i="14"/>
  <c r="X107" i="14" s="1"/>
  <c r="T107" i="14" s="1"/>
  <c r="I108" i="15"/>
  <c r="K110" i="6"/>
  <c r="L110" i="6" s="1"/>
  <c r="J110" i="6"/>
  <c r="AM106" i="14"/>
  <c r="AG106" i="10"/>
  <c r="AK109" i="8" s="1"/>
  <c r="U106" i="15"/>
  <c r="F101" i="15"/>
  <c r="L101" i="10"/>
  <c r="J101" i="14"/>
  <c r="K101" i="14" s="1"/>
  <c r="L101" i="14" s="1"/>
  <c r="D101" i="14" s="1"/>
  <c r="AM101" i="14"/>
  <c r="U101" i="15"/>
  <c r="AG101" i="10"/>
  <c r="AK104" i="8" s="1"/>
  <c r="AM106" i="8"/>
  <c r="AN106" i="8" s="1"/>
  <c r="T105" i="3" s="1"/>
  <c r="H102" i="14"/>
  <c r="H102" i="10"/>
  <c r="D102" i="15"/>
  <c r="AL102" i="14"/>
  <c r="T102" i="15"/>
  <c r="AF102" i="10"/>
  <c r="AJ105" i="8" s="1"/>
  <c r="O98" i="10"/>
  <c r="P104" i="6"/>
  <c r="Q104" i="6" s="1"/>
  <c r="O104" i="6"/>
  <c r="T104" i="6"/>
  <c r="U104" i="6" s="1"/>
  <c r="V104" i="6" s="1"/>
  <c r="M100" i="10"/>
  <c r="T98" i="15"/>
  <c r="AL98" i="14"/>
  <c r="AF98" i="10"/>
  <c r="AJ101" i="8" s="1"/>
  <c r="J98" i="15"/>
  <c r="Q98" i="14"/>
  <c r="T98" i="10"/>
  <c r="I101" i="7" s="1"/>
  <c r="O101" i="7" s="1"/>
  <c r="P99" i="10"/>
  <c r="P101" i="14"/>
  <c r="M101" i="14" s="1"/>
  <c r="P96" i="14"/>
  <c r="N93" i="10"/>
  <c r="K91" i="10"/>
  <c r="S92" i="10"/>
  <c r="H95" i="7" s="1"/>
  <c r="K94" i="10"/>
  <c r="G95" i="14"/>
  <c r="D95" i="14" s="1"/>
  <c r="AD87" i="14"/>
  <c r="N87" i="15"/>
  <c r="Z87" i="10"/>
  <c r="AB90" i="8" s="1"/>
  <c r="S84" i="10"/>
  <c r="H87" i="7" s="1"/>
  <c r="F91" i="6"/>
  <c r="G91" i="6"/>
  <c r="H91" i="6" s="1"/>
  <c r="AI83" i="14"/>
  <c r="AJ83" i="14" s="1"/>
  <c r="AB83" i="14" s="1"/>
  <c r="Z83" i="14" s="1"/>
  <c r="S83" i="14" s="1"/>
  <c r="AD83" i="10"/>
  <c r="AG86" i="8" s="1"/>
  <c r="AH86" i="8" s="1"/>
  <c r="R83" i="15"/>
  <c r="J94" i="6"/>
  <c r="P94" i="6"/>
  <c r="Q94" i="6" s="1"/>
  <c r="R94" i="6" s="1"/>
  <c r="K94" i="6"/>
  <c r="L94" i="6" s="1"/>
  <c r="N85" i="15"/>
  <c r="AD85" i="14"/>
  <c r="Z85" i="10"/>
  <c r="AB88" i="8" s="1"/>
  <c r="O84" i="6"/>
  <c r="T84" i="6"/>
  <c r="U84" i="6" s="1"/>
  <c r="V84" i="6" s="1"/>
  <c r="P84" i="6"/>
  <c r="Q84" i="6" s="1"/>
  <c r="X84" i="6"/>
  <c r="Y84" i="6" s="1"/>
  <c r="Z84" i="6" s="1"/>
  <c r="I83" i="15"/>
  <c r="Q82" i="10"/>
  <c r="F85" i="7" s="1"/>
  <c r="L85" i="7" s="1"/>
  <c r="G82" i="15"/>
  <c r="N82" i="14"/>
  <c r="R79" i="14"/>
  <c r="K79" i="15"/>
  <c r="U79" i="10"/>
  <c r="J82" i="7" s="1"/>
  <c r="AG80" i="10"/>
  <c r="AK83" i="8" s="1"/>
  <c r="U80" i="15"/>
  <c r="AM80" i="14"/>
  <c r="D79" i="15"/>
  <c r="H79" i="14"/>
  <c r="H79" i="10"/>
  <c r="N74" i="10"/>
  <c r="E72" i="14"/>
  <c r="G72" i="14" s="1"/>
  <c r="B72" i="15"/>
  <c r="F72" i="10"/>
  <c r="J75" i="14"/>
  <c r="K75" i="14" s="1"/>
  <c r="L75" i="14" s="1"/>
  <c r="F75" i="15"/>
  <c r="L75" i="10"/>
  <c r="W76" i="14"/>
  <c r="X76" i="14" s="1"/>
  <c r="T76" i="14" s="1"/>
  <c r="X80" i="6"/>
  <c r="Y80" i="6" s="1"/>
  <c r="Z80" i="6" s="1"/>
  <c r="W80" i="6"/>
  <c r="S75" i="10"/>
  <c r="H78" i="7" s="1"/>
  <c r="AC64" i="14"/>
  <c r="Y64" i="10"/>
  <c r="AA67" i="8" s="1"/>
  <c r="M64" i="15"/>
  <c r="E73" i="14"/>
  <c r="B73" i="15"/>
  <c r="F73" i="10"/>
  <c r="AE69" i="14"/>
  <c r="AA69" i="10"/>
  <c r="AC72" i="8" s="1"/>
  <c r="O69" i="15"/>
  <c r="AA68" i="10"/>
  <c r="AC71" i="8" s="1"/>
  <c r="AE68" i="14"/>
  <c r="O68" i="15"/>
  <c r="H64" i="15"/>
  <c r="O64" i="14"/>
  <c r="R64" i="10"/>
  <c r="G67" i="7" s="1"/>
  <c r="M67" i="7" s="1"/>
  <c r="L62" i="15"/>
  <c r="AA62" i="14"/>
  <c r="AJ65" i="14"/>
  <c r="AB65" i="14" s="1"/>
  <c r="Z65" i="14" s="1"/>
  <c r="S65" i="14" s="1"/>
  <c r="E63" i="15"/>
  <c r="I63" i="14"/>
  <c r="I63" i="10"/>
  <c r="S66" i="6" s="1"/>
  <c r="M60" i="10"/>
  <c r="Y49" i="10"/>
  <c r="AA52" i="8" s="1"/>
  <c r="AC49" i="14"/>
  <c r="M49" i="15"/>
  <c r="K67" i="7"/>
  <c r="P66" i="3" s="1"/>
  <c r="N67" i="7"/>
  <c r="AL66" i="8"/>
  <c r="H49" i="14"/>
  <c r="L49" i="14" s="1"/>
  <c r="H49" i="10"/>
  <c r="D49" i="15"/>
  <c r="V49" i="15" s="1"/>
  <c r="G49" i="11" s="1"/>
  <c r="D49" i="11" s="1"/>
  <c r="G59" i="14"/>
  <c r="D59" i="14" s="1"/>
  <c r="P51" i="10"/>
  <c r="C44" i="7"/>
  <c r="L44" i="7" s="1"/>
  <c r="C44" i="8"/>
  <c r="C44" i="6"/>
  <c r="C43" i="3"/>
  <c r="R52" i="15"/>
  <c r="AI52" i="14"/>
  <c r="AD52" i="10"/>
  <c r="AG55" i="8" s="1"/>
  <c r="J93" i="12"/>
  <c r="W48" i="14"/>
  <c r="X48" i="14" s="1"/>
  <c r="T48" i="14" s="1"/>
  <c r="AM52" i="14"/>
  <c r="U52" i="15"/>
  <c r="AG52" i="10"/>
  <c r="AK55" i="8" s="1"/>
  <c r="Q50" i="14"/>
  <c r="T50" i="10"/>
  <c r="I53" i="7" s="1"/>
  <c r="O53" i="7" s="1"/>
  <c r="J50" i="15"/>
  <c r="AI56" i="14"/>
  <c r="AD56" i="10"/>
  <c r="AG59" i="8" s="1"/>
  <c r="R56" i="15"/>
  <c r="C57" i="6"/>
  <c r="C57" i="8"/>
  <c r="C56" i="3"/>
  <c r="C57" i="7"/>
  <c r="M57" i="7" s="1"/>
  <c r="E50" i="15"/>
  <c r="I50" i="14"/>
  <c r="I50" i="10"/>
  <c r="S53" i="6" s="1"/>
  <c r="U45" i="10"/>
  <c r="J48" i="7" s="1"/>
  <c r="R45" i="14"/>
  <c r="K45" i="15"/>
  <c r="AF53" i="10"/>
  <c r="AJ56" i="8" s="1"/>
  <c r="T53" i="15"/>
  <c r="AL53" i="14"/>
  <c r="C56" i="7"/>
  <c r="C56" i="8"/>
  <c r="C55" i="3"/>
  <c r="C56" i="6"/>
  <c r="AF42" i="10"/>
  <c r="AJ45" i="8" s="1"/>
  <c r="AL42" i="14"/>
  <c r="T42" i="15"/>
  <c r="K44" i="15"/>
  <c r="R44" i="14"/>
  <c r="U44" i="10"/>
  <c r="J47" i="7" s="1"/>
  <c r="J45" i="10"/>
  <c r="J59" i="12"/>
  <c r="Q32" i="8" s="1"/>
  <c r="R32" i="8" s="1"/>
  <c r="W29" i="14"/>
  <c r="X29" i="14" s="1"/>
  <c r="T29" i="14" s="1"/>
  <c r="O47" i="10"/>
  <c r="AH45" i="14"/>
  <c r="AJ45" i="14" s="1"/>
  <c r="Q45" i="15"/>
  <c r="AC45" i="10"/>
  <c r="AF48" i="8" s="1"/>
  <c r="AH48" i="8" s="1"/>
  <c r="O27" i="10"/>
  <c r="AM35" i="14"/>
  <c r="U35" i="15"/>
  <c r="AG35" i="10"/>
  <c r="AK38" i="8" s="1"/>
  <c r="Z37" i="10"/>
  <c r="AB40" i="8" s="1"/>
  <c r="AD37" i="14"/>
  <c r="N37" i="15"/>
  <c r="AI32" i="14"/>
  <c r="AJ32" i="14" s="1"/>
  <c r="R32" i="15"/>
  <c r="AD32" i="10"/>
  <c r="AG35" i="8" s="1"/>
  <c r="AH35" i="8" s="1"/>
  <c r="F34" i="15"/>
  <c r="L34" i="10"/>
  <c r="J34" i="14"/>
  <c r="K34" i="14" s="1"/>
  <c r="AA34" i="14"/>
  <c r="L34" i="15"/>
  <c r="K26" i="10"/>
  <c r="I36" i="14"/>
  <c r="I36" i="10"/>
  <c r="S39" i="6" s="1"/>
  <c r="E36" i="15"/>
  <c r="H33" i="14"/>
  <c r="L33" i="14" s="1"/>
  <c r="H33" i="10"/>
  <c r="D33" i="15"/>
  <c r="B24" i="15"/>
  <c r="E24" i="14"/>
  <c r="F24" i="10"/>
  <c r="F28" i="15"/>
  <c r="J28" i="14"/>
  <c r="K28" i="14" s="1"/>
  <c r="L28" i="10"/>
  <c r="J25" i="10"/>
  <c r="AF25" i="14"/>
  <c r="AB25" i="10"/>
  <c r="AD28" i="8" s="1"/>
  <c r="P25" i="15"/>
  <c r="AN28" i="14"/>
  <c r="P17" i="10"/>
  <c r="Q15" i="14"/>
  <c r="T15" i="10"/>
  <c r="I18" i="7" s="1"/>
  <c r="O18" i="7" s="1"/>
  <c r="J15" i="15"/>
  <c r="M19" i="10"/>
  <c r="AA20" i="14"/>
  <c r="L20" i="15"/>
  <c r="M21" i="10"/>
  <c r="J24" i="6"/>
  <c r="K24" i="6"/>
  <c r="L24" i="6" s="1"/>
  <c r="P13" i="10"/>
  <c r="Q6" i="10"/>
  <c r="F9" i="7" s="1"/>
  <c r="G6" i="15"/>
  <c r="N6" i="14"/>
  <c r="D3" i="15"/>
  <c r="H3" i="10"/>
  <c r="H3" i="14"/>
  <c r="AH9" i="14"/>
  <c r="AJ9" i="14" s="1"/>
  <c r="Q9" i="15"/>
  <c r="AC9" i="10"/>
  <c r="AF12" i="8" s="1"/>
  <c r="AH12" i="8" s="1"/>
  <c r="U14" i="15"/>
  <c r="AM14" i="14"/>
  <c r="AG14" i="10"/>
  <c r="AK17" i="8" s="1"/>
  <c r="AG10" i="10"/>
  <c r="AK13" i="8" s="1"/>
  <c r="U10" i="15"/>
  <c r="AM10" i="14"/>
  <c r="K10" i="10"/>
  <c r="V12" i="15"/>
  <c r="G12" i="11" s="1"/>
  <c r="D12" i="11" s="1"/>
  <c r="X11" i="6"/>
  <c r="Y11" i="6" s="1"/>
  <c r="Z11" i="6" s="1"/>
  <c r="AE11" i="8"/>
  <c r="R18" i="8"/>
  <c r="X18" i="8" s="1"/>
  <c r="S17" i="3" s="1"/>
  <c r="O22" i="8"/>
  <c r="X22" i="8" s="1"/>
  <c r="S21" i="3" s="1"/>
  <c r="AK5" i="14"/>
  <c r="AN5" i="14" s="1"/>
  <c r="S5" i="15"/>
  <c r="AE5" i="10"/>
  <c r="AI8" i="8" s="1"/>
  <c r="AL8" i="8" s="1"/>
  <c r="W126" i="8"/>
  <c r="T7" i="5"/>
  <c r="N23" i="8"/>
  <c r="O23" i="8" s="1"/>
  <c r="K122" i="8"/>
  <c r="N43" i="8"/>
  <c r="T53" i="5"/>
  <c r="N97" i="8"/>
  <c r="O97" i="8" s="1"/>
  <c r="T72" i="5"/>
  <c r="T74" i="5"/>
  <c r="W94" i="8"/>
  <c r="T17" i="4"/>
  <c r="R82" i="8"/>
  <c r="T46" i="4"/>
  <c r="X120" i="10"/>
  <c r="C124" i="8"/>
  <c r="C124" i="6"/>
  <c r="C123" i="3"/>
  <c r="C124" i="7"/>
  <c r="O124" i="7" s="1"/>
  <c r="J118" i="6"/>
  <c r="T110" i="15"/>
  <c r="AF110" i="10"/>
  <c r="AJ113" i="8" s="1"/>
  <c r="AL110" i="14"/>
  <c r="O133" i="10"/>
  <c r="E133" i="15"/>
  <c r="I133" i="14"/>
  <c r="I133" i="10"/>
  <c r="S136" i="6" s="1"/>
  <c r="N133" i="10"/>
  <c r="R132" i="10"/>
  <c r="G135" i="7" s="1"/>
  <c r="M135" i="7" s="1"/>
  <c r="O132" i="14"/>
  <c r="H132" i="15"/>
  <c r="J130" i="10"/>
  <c r="P127" i="10"/>
  <c r="P125" i="15"/>
  <c r="AF125" i="14"/>
  <c r="AB125" i="10"/>
  <c r="AD128" i="8" s="1"/>
  <c r="P124" i="14"/>
  <c r="M124" i="14" s="1"/>
  <c r="L121" i="10"/>
  <c r="F121" i="15"/>
  <c r="J121" i="14"/>
  <c r="K121" i="14" s="1"/>
  <c r="O123" i="14"/>
  <c r="R123" i="10"/>
  <c r="G126" i="7" s="1"/>
  <c r="H123" i="15"/>
  <c r="J122" i="10"/>
  <c r="L119" i="15"/>
  <c r="AA119" i="14"/>
  <c r="AF118" i="14"/>
  <c r="P118" i="15"/>
  <c r="AB118" i="10"/>
  <c r="AD121" i="8" s="1"/>
  <c r="P122" i="14"/>
  <c r="U117" i="10"/>
  <c r="J120" i="7" s="1"/>
  <c r="R117" i="14"/>
  <c r="K117" i="15"/>
  <c r="K118" i="10"/>
  <c r="S119" i="6"/>
  <c r="T119" i="6"/>
  <c r="U119" i="6" s="1"/>
  <c r="V119" i="6" s="1"/>
  <c r="L113" i="10"/>
  <c r="F113" i="15"/>
  <c r="J113" i="14"/>
  <c r="K113" i="14" s="1"/>
  <c r="L113" i="14" s="1"/>
  <c r="B115" i="15"/>
  <c r="E115" i="14"/>
  <c r="F115" i="10"/>
  <c r="AL114" i="14"/>
  <c r="T114" i="15"/>
  <c r="AF114" i="10"/>
  <c r="AJ117" i="8" s="1"/>
  <c r="N110" i="14"/>
  <c r="Q110" i="10"/>
  <c r="F113" i="7" s="1"/>
  <c r="L113" i="7" s="1"/>
  <c r="G110" i="15"/>
  <c r="T112" i="10"/>
  <c r="I115" i="7" s="1"/>
  <c r="O115" i="7" s="1"/>
  <c r="Q112" i="14"/>
  <c r="J112" i="15"/>
  <c r="N104" i="15"/>
  <c r="Z104" i="10"/>
  <c r="AB107" i="8" s="1"/>
  <c r="AE107" i="8" s="1"/>
  <c r="AD104" i="14"/>
  <c r="AG104" i="14" s="1"/>
  <c r="C109" i="7"/>
  <c r="L109" i="7" s="1"/>
  <c r="C109" i="8"/>
  <c r="C109" i="6"/>
  <c r="C108" i="3"/>
  <c r="F110" i="6"/>
  <c r="G110" i="6"/>
  <c r="H110" i="6" s="1"/>
  <c r="I110" i="6" s="1"/>
  <c r="V108" i="10"/>
  <c r="Y111" i="8"/>
  <c r="Z111" i="8" s="1"/>
  <c r="AF101" i="10"/>
  <c r="AJ104" i="8" s="1"/>
  <c r="T101" i="15"/>
  <c r="AL101" i="14"/>
  <c r="F97" i="10"/>
  <c r="E97" i="14"/>
  <c r="G97" i="14" s="1"/>
  <c r="D97" i="14" s="1"/>
  <c r="B97" i="15"/>
  <c r="AK101" i="14"/>
  <c r="AE101" i="10"/>
  <c r="AI104" i="8" s="1"/>
  <c r="S101" i="15"/>
  <c r="N102" i="10"/>
  <c r="N100" i="10"/>
  <c r="AF98" i="14"/>
  <c r="P98" i="15"/>
  <c r="AB98" i="10"/>
  <c r="AD101" i="8" s="1"/>
  <c r="Q99" i="15"/>
  <c r="AH99" i="14"/>
  <c r="AJ99" i="14" s="1"/>
  <c r="AC99" i="10"/>
  <c r="AF102" i="8" s="1"/>
  <c r="AH102" i="8" s="1"/>
  <c r="AC99" i="14"/>
  <c r="M99" i="15"/>
  <c r="Y99" i="10"/>
  <c r="AA102" i="8" s="1"/>
  <c r="I101" i="15"/>
  <c r="C96" i="8"/>
  <c r="C95" i="3"/>
  <c r="C96" i="6"/>
  <c r="C96" i="7"/>
  <c r="W95" i="6"/>
  <c r="X95" i="6"/>
  <c r="Y95" i="6" s="1"/>
  <c r="H94" i="10"/>
  <c r="D94" i="15"/>
  <c r="H94" i="14"/>
  <c r="G89" i="14"/>
  <c r="P93" i="14"/>
  <c r="M93" i="14" s="1"/>
  <c r="C90" i="6"/>
  <c r="C90" i="8"/>
  <c r="C90" i="7"/>
  <c r="L90" i="7" s="1"/>
  <c r="C89" i="3"/>
  <c r="C86" i="8"/>
  <c r="C85" i="3"/>
  <c r="C86" i="7"/>
  <c r="M86" i="7" s="1"/>
  <c r="C86" i="6"/>
  <c r="K87" i="14"/>
  <c r="L87" i="14" s="1"/>
  <c r="V86" i="10"/>
  <c r="Y89" i="8"/>
  <c r="Z89" i="8" s="1"/>
  <c r="AL82" i="14"/>
  <c r="AF82" i="10"/>
  <c r="AJ85" i="8" s="1"/>
  <c r="T82" i="15"/>
  <c r="L86" i="7"/>
  <c r="O142" i="12"/>
  <c r="K84" i="6" s="1"/>
  <c r="L84" i="6" s="1"/>
  <c r="M84" i="6" s="1"/>
  <c r="P83" i="14"/>
  <c r="M83" i="14" s="1"/>
  <c r="R82" i="14"/>
  <c r="U82" i="10"/>
  <c r="J85" i="7" s="1"/>
  <c r="P85" i="7" s="1"/>
  <c r="K82" i="15"/>
  <c r="C82" i="7"/>
  <c r="O82" i="7" s="1"/>
  <c r="C82" i="8"/>
  <c r="C81" i="3"/>
  <c r="C82" i="6"/>
  <c r="I80" i="10"/>
  <c r="S83" i="6" s="1"/>
  <c r="E80" i="15"/>
  <c r="I80" i="14"/>
  <c r="F74" i="15"/>
  <c r="J74" i="14"/>
  <c r="K74" i="14" s="1"/>
  <c r="L74" i="10"/>
  <c r="L79" i="15"/>
  <c r="AA79" i="14"/>
  <c r="AC72" i="14"/>
  <c r="Y72" i="10"/>
  <c r="AA75" i="8" s="1"/>
  <c r="M72" i="15"/>
  <c r="H75" i="15"/>
  <c r="O75" i="14"/>
  <c r="R75" i="10"/>
  <c r="G78" i="7" s="1"/>
  <c r="M78" i="7" s="1"/>
  <c r="O76" i="10"/>
  <c r="P75" i="14"/>
  <c r="AL77" i="8"/>
  <c r="AM77" i="8" s="1"/>
  <c r="AH73" i="8"/>
  <c r="AM73" i="8" s="1"/>
  <c r="AN73" i="8" s="1"/>
  <c r="T72" i="3" s="1"/>
  <c r="P67" i="14"/>
  <c r="M67" i="14" s="1"/>
  <c r="P74" i="7"/>
  <c r="H73" i="10"/>
  <c r="H73" i="14"/>
  <c r="D73" i="15"/>
  <c r="E69" i="15"/>
  <c r="I69" i="14"/>
  <c r="I69" i="10"/>
  <c r="S72" i="6" s="1"/>
  <c r="H68" i="14"/>
  <c r="D68" i="15"/>
  <c r="H68" i="10"/>
  <c r="X71" i="6" s="1"/>
  <c r="Y71" i="6" s="1"/>
  <c r="Z71" i="6" s="1"/>
  <c r="W62" i="14"/>
  <c r="X62" i="14" s="1"/>
  <c r="T62" i="14" s="1"/>
  <c r="M66" i="10"/>
  <c r="AA63" i="14"/>
  <c r="L63" i="15"/>
  <c r="AL62" i="8"/>
  <c r="AM62" i="8" s="1"/>
  <c r="N60" i="15"/>
  <c r="AD60" i="14"/>
  <c r="Z60" i="10"/>
  <c r="AB63" i="8" s="1"/>
  <c r="N46" i="10"/>
  <c r="F49" i="14"/>
  <c r="G49" i="14" s="1"/>
  <c r="C49" i="15"/>
  <c r="G49" i="10"/>
  <c r="Q51" i="10"/>
  <c r="F54" i="7" s="1"/>
  <c r="G51" i="15"/>
  <c r="N51" i="14"/>
  <c r="O58" i="14"/>
  <c r="H58" i="15"/>
  <c r="R58" i="10"/>
  <c r="G61" i="7" s="1"/>
  <c r="P58" i="10"/>
  <c r="O58" i="10"/>
  <c r="Q48" i="10"/>
  <c r="F51" i="7" s="1"/>
  <c r="N48" i="14"/>
  <c r="G48" i="15"/>
  <c r="P52" i="10"/>
  <c r="W50" i="14"/>
  <c r="X50" i="14" s="1"/>
  <c r="T50" i="14" s="1"/>
  <c r="AL56" i="14"/>
  <c r="T56" i="15"/>
  <c r="AF56" i="10"/>
  <c r="AJ59" i="8" s="1"/>
  <c r="AM49" i="8"/>
  <c r="AC53" i="10"/>
  <c r="AF56" i="8" s="1"/>
  <c r="AH56" i="8" s="1"/>
  <c r="Q53" i="15"/>
  <c r="AH53" i="14"/>
  <c r="AJ53" i="14" s="1"/>
  <c r="AA42" i="10"/>
  <c r="AC45" i="8" s="1"/>
  <c r="AE45" i="8" s="1"/>
  <c r="O42" i="15"/>
  <c r="AE42" i="14"/>
  <c r="AG42" i="14" s="1"/>
  <c r="C47" i="6"/>
  <c r="C47" i="7"/>
  <c r="M47" i="7" s="1"/>
  <c r="C47" i="8"/>
  <c r="C46" i="3"/>
  <c r="O88" i="12"/>
  <c r="D29" i="15"/>
  <c r="H29" i="14"/>
  <c r="L29" i="14" s="1"/>
  <c r="D29" i="14" s="1"/>
  <c r="H29" i="10"/>
  <c r="X47" i="10"/>
  <c r="I45" i="14"/>
  <c r="E45" i="15"/>
  <c r="I45" i="10"/>
  <c r="S48" i="6" s="1"/>
  <c r="U44" i="15"/>
  <c r="AM44" i="14"/>
  <c r="AG44" i="10"/>
  <c r="AK47" i="8" s="1"/>
  <c r="W27" i="10"/>
  <c r="P43" i="14"/>
  <c r="P35" i="10"/>
  <c r="AM37" i="14"/>
  <c r="AN37" i="14" s="1"/>
  <c r="AG37" i="10"/>
  <c r="AK40" i="8" s="1"/>
  <c r="U37" i="15"/>
  <c r="H32" i="10"/>
  <c r="D32" i="15"/>
  <c r="H32" i="14"/>
  <c r="U39" i="15"/>
  <c r="AG39" i="10"/>
  <c r="AK42" i="8" s="1"/>
  <c r="AM39" i="14"/>
  <c r="N32" i="10"/>
  <c r="V38" i="15"/>
  <c r="G38" i="11" s="1"/>
  <c r="D38" i="11" s="1"/>
  <c r="X37" i="10"/>
  <c r="W34" i="10"/>
  <c r="W26" i="10"/>
  <c r="L34" i="7"/>
  <c r="U36" i="15"/>
  <c r="AG36" i="10"/>
  <c r="AK39" i="8" s="1"/>
  <c r="AM36" i="14"/>
  <c r="K24" i="10"/>
  <c r="W28" i="14"/>
  <c r="X28" i="14" s="1"/>
  <c r="T28" i="14" s="1"/>
  <c r="V24" i="10"/>
  <c r="Y27" i="8"/>
  <c r="Z27" i="8" s="1"/>
  <c r="AI25" i="14"/>
  <c r="AJ25" i="14" s="1"/>
  <c r="AD25" i="10"/>
  <c r="AG28" i="8" s="1"/>
  <c r="AH28" i="8" s="1"/>
  <c r="R25" i="15"/>
  <c r="AB17" i="10"/>
  <c r="AD20" i="8" s="1"/>
  <c r="AE20" i="8" s="1"/>
  <c r="AM20" i="8" s="1"/>
  <c r="P17" i="15"/>
  <c r="AF17" i="14"/>
  <c r="AG17" i="14" s="1"/>
  <c r="P24" i="14"/>
  <c r="M24" i="14" s="1"/>
  <c r="K15" i="10"/>
  <c r="M20" i="10"/>
  <c r="AN22" i="14"/>
  <c r="R21" i="15"/>
  <c r="AI21" i="14"/>
  <c r="AD21" i="10"/>
  <c r="AG24" i="8" s="1"/>
  <c r="P21" i="15"/>
  <c r="AF21" i="14"/>
  <c r="AB21" i="10"/>
  <c r="AD24" i="8" s="1"/>
  <c r="K13" i="10"/>
  <c r="G22" i="14"/>
  <c r="W6" i="10"/>
  <c r="K3" i="15"/>
  <c r="R3" i="14"/>
  <c r="U3" i="10"/>
  <c r="J6" i="7" s="1"/>
  <c r="AG12" i="14"/>
  <c r="C12" i="7"/>
  <c r="M12" i="7" s="1"/>
  <c r="C11" i="3"/>
  <c r="C12" i="8"/>
  <c r="C12" i="6"/>
  <c r="H14" i="14"/>
  <c r="H14" i="10"/>
  <c r="D14" i="15"/>
  <c r="M10" i="10"/>
  <c r="AN11" i="14"/>
  <c r="N7" i="10"/>
  <c r="O99" i="8"/>
  <c r="X99" i="8" s="1"/>
  <c r="S98" i="3" s="1"/>
  <c r="F6" i="6"/>
  <c r="G6" i="6"/>
  <c r="H6" i="6" s="1"/>
  <c r="I6" i="6" s="1"/>
  <c r="O13" i="8"/>
  <c r="X13" i="8" s="1"/>
  <c r="S12" i="3" s="1"/>
  <c r="O5" i="10"/>
  <c r="T79" i="5"/>
  <c r="T56" i="4"/>
  <c r="T49" i="5"/>
  <c r="T62" i="4"/>
  <c r="H118" i="8"/>
  <c r="O118" i="8" s="1"/>
  <c r="H55" i="8"/>
  <c r="N60" i="8"/>
  <c r="N8" i="8"/>
  <c r="H121" i="8"/>
  <c r="W63" i="8"/>
  <c r="T42" i="4"/>
  <c r="L116" i="15"/>
  <c r="V116" i="15" s="1"/>
  <c r="G116" i="11" s="1"/>
  <c r="D116" i="11" s="1"/>
  <c r="AA116" i="14"/>
  <c r="Z116" i="14" s="1"/>
  <c r="S116" i="14" s="1"/>
  <c r="X112" i="6"/>
  <c r="Y112" i="6" s="1"/>
  <c r="W112" i="6"/>
  <c r="J107" i="15"/>
  <c r="Q107" i="14"/>
  <c r="T107" i="10"/>
  <c r="I110" i="7" s="1"/>
  <c r="O110" i="7" s="1"/>
  <c r="G109" i="14"/>
  <c r="J104" i="15"/>
  <c r="Q104" i="14"/>
  <c r="T104" i="10"/>
  <c r="I107" i="7" s="1"/>
  <c r="O107" i="7" s="1"/>
  <c r="W101" i="14"/>
  <c r="X101" i="14" s="1"/>
  <c r="T101" i="14" s="1"/>
  <c r="Y95" i="10"/>
  <c r="AA98" i="8" s="1"/>
  <c r="M95" i="15"/>
  <c r="AC95" i="14"/>
  <c r="AG95" i="14" s="1"/>
  <c r="AB95" i="14" s="1"/>
  <c r="AC101" i="10"/>
  <c r="AF104" i="8" s="1"/>
  <c r="AH104" i="8" s="1"/>
  <c r="Q101" i="15"/>
  <c r="AH101" i="14"/>
  <c r="AJ101" i="14" s="1"/>
  <c r="L102" i="15"/>
  <c r="AA102" i="14"/>
  <c r="C105" i="7"/>
  <c r="C104" i="3"/>
  <c r="C105" i="6"/>
  <c r="C105" i="8"/>
  <c r="K100" i="10"/>
  <c r="N98" i="10"/>
  <c r="R99" i="14"/>
  <c r="U99" i="10"/>
  <c r="J102" i="7" s="1"/>
  <c r="P102" i="7" s="1"/>
  <c r="K99" i="15"/>
  <c r="P100" i="10"/>
  <c r="R86" i="14"/>
  <c r="K86" i="15"/>
  <c r="Q89" i="15"/>
  <c r="AH89" i="14"/>
  <c r="AJ89" i="14" s="1"/>
  <c r="AB89" i="14" s="1"/>
  <c r="Z89" i="14" s="1"/>
  <c r="S89" i="14" s="1"/>
  <c r="AC89" i="10"/>
  <c r="AF92" i="8" s="1"/>
  <c r="AH92" i="8" s="1"/>
  <c r="O94" i="7"/>
  <c r="J91" i="14"/>
  <c r="K91" i="14" s="1"/>
  <c r="L91" i="14" s="1"/>
  <c r="L91" i="10"/>
  <c r="F91" i="15"/>
  <c r="V91" i="15" s="1"/>
  <c r="G91" i="11" s="1"/>
  <c r="D91" i="11" s="1"/>
  <c r="O90" i="15"/>
  <c r="AA90" i="10"/>
  <c r="AC93" i="8" s="1"/>
  <c r="AE93" i="8" s="1"/>
  <c r="AM93" i="8" s="1"/>
  <c r="AE90" i="14"/>
  <c r="P94" i="15"/>
  <c r="AF94" i="14"/>
  <c r="AB94" i="10"/>
  <c r="AD97" i="8" s="1"/>
  <c r="P86" i="14"/>
  <c r="M86" i="14" s="1"/>
  <c r="V88" i="15"/>
  <c r="G88" i="11" s="1"/>
  <c r="D88" i="11" s="1"/>
  <c r="M87" i="7"/>
  <c r="R85" i="10"/>
  <c r="G88" i="7" s="1"/>
  <c r="O85" i="14"/>
  <c r="H85" i="15"/>
  <c r="AN87" i="14"/>
  <c r="K81" i="10"/>
  <c r="X82" i="10"/>
  <c r="F85" i="6"/>
  <c r="G85" i="6"/>
  <c r="H85" i="6" s="1"/>
  <c r="AB80" i="10"/>
  <c r="AD83" i="8" s="1"/>
  <c r="P80" i="15"/>
  <c r="AF80" i="14"/>
  <c r="AH81" i="8"/>
  <c r="J74" i="10"/>
  <c r="AB77" i="14"/>
  <c r="Z77" i="14" s="1"/>
  <c r="S77" i="14" s="1"/>
  <c r="D72" i="15"/>
  <c r="H72" i="14"/>
  <c r="L72" i="14" s="1"/>
  <c r="H72" i="10"/>
  <c r="J75" i="10"/>
  <c r="M76" i="10"/>
  <c r="V72" i="10"/>
  <c r="Y75" i="8"/>
  <c r="Z75" i="8" s="1"/>
  <c r="O64" i="10"/>
  <c r="W73" i="10"/>
  <c r="K69" i="15"/>
  <c r="U69" i="10"/>
  <c r="J72" i="7" s="1"/>
  <c r="R69" i="14"/>
  <c r="X68" i="10"/>
  <c r="Q62" i="15"/>
  <c r="AH62" i="14"/>
  <c r="AJ62" i="14" s="1"/>
  <c r="AC62" i="10"/>
  <c r="AF65" i="8" s="1"/>
  <c r="AH65" i="8" s="1"/>
  <c r="P63" i="10"/>
  <c r="K60" i="14"/>
  <c r="L60" i="14" s="1"/>
  <c r="AB60" i="10"/>
  <c r="AD63" i="8" s="1"/>
  <c r="P60" i="15"/>
  <c r="AF60" i="14"/>
  <c r="L46" i="15"/>
  <c r="V46" i="15" s="1"/>
  <c r="G46" i="11" s="1"/>
  <c r="D46" i="11" s="1"/>
  <c r="AA46" i="14"/>
  <c r="AE49" i="14"/>
  <c r="AA49" i="10"/>
  <c r="AC52" i="8" s="1"/>
  <c r="O49" i="15"/>
  <c r="J51" i="10"/>
  <c r="K58" i="15"/>
  <c r="R58" i="14"/>
  <c r="U58" i="10"/>
  <c r="J61" i="7" s="1"/>
  <c r="L58" i="10"/>
  <c r="J58" i="14"/>
  <c r="K58" i="14" s="1"/>
  <c r="F58" i="15"/>
  <c r="O52" i="10"/>
  <c r="C51" i="7"/>
  <c r="C51" i="6"/>
  <c r="C51" i="8"/>
  <c r="C50" i="3"/>
  <c r="M59" i="7"/>
  <c r="H52" i="10"/>
  <c r="H52" i="14"/>
  <c r="D52" i="15"/>
  <c r="W50" i="10"/>
  <c r="J56" i="15"/>
  <c r="Q56" i="14"/>
  <c r="T56" i="10"/>
  <c r="I59" i="7" s="1"/>
  <c r="O59" i="7" s="1"/>
  <c r="AL55" i="8"/>
  <c r="C53" i="15"/>
  <c r="F53" i="14"/>
  <c r="G53" i="14" s="1"/>
  <c r="G53" i="10"/>
  <c r="O42" i="14"/>
  <c r="R42" i="10"/>
  <c r="G45" i="7" s="1"/>
  <c r="M45" i="7" s="1"/>
  <c r="H42" i="15"/>
  <c r="D46" i="14"/>
  <c r="L46" i="7"/>
  <c r="K29" i="15"/>
  <c r="R29" i="14"/>
  <c r="U29" i="10"/>
  <c r="J32" i="7" s="1"/>
  <c r="P32" i="7" s="1"/>
  <c r="O92" i="12"/>
  <c r="C27" i="15"/>
  <c r="F27" i="14"/>
  <c r="G27" i="10"/>
  <c r="P30" i="6" s="1"/>
  <c r="Q30" i="6" s="1"/>
  <c r="I43" i="15"/>
  <c r="C38" i="8"/>
  <c r="C38" i="6"/>
  <c r="C37" i="3"/>
  <c r="C38" i="7"/>
  <c r="O38" i="7" s="1"/>
  <c r="B32" i="15"/>
  <c r="E32" i="14"/>
  <c r="F32" i="10"/>
  <c r="E39" i="15"/>
  <c r="I39" i="14"/>
  <c r="I39" i="10"/>
  <c r="S42" i="6" s="1"/>
  <c r="X43" i="6"/>
  <c r="Y43" i="6" s="1"/>
  <c r="W43" i="6"/>
  <c r="AG32" i="10"/>
  <c r="AK35" i="8" s="1"/>
  <c r="U32" i="15"/>
  <c r="AM32" i="14"/>
  <c r="W34" i="14"/>
  <c r="X34" i="14" s="1"/>
  <c r="T34" i="14" s="1"/>
  <c r="O34" i="10"/>
  <c r="E26" i="14"/>
  <c r="F26" i="10"/>
  <c r="B26" i="15"/>
  <c r="S34" i="6"/>
  <c r="T34" i="6"/>
  <c r="U34" i="6" s="1"/>
  <c r="AG29" i="14"/>
  <c r="AB29" i="14" s="1"/>
  <c r="Z29" i="14" s="1"/>
  <c r="S29" i="14" s="1"/>
  <c r="K36" i="10"/>
  <c r="Q33" i="14"/>
  <c r="T33" i="10"/>
  <c r="I36" i="7" s="1"/>
  <c r="O36" i="7" s="1"/>
  <c r="J33" i="15"/>
  <c r="AG35" i="14"/>
  <c r="O33" i="14"/>
  <c r="R33" i="10"/>
  <c r="G36" i="7" s="1"/>
  <c r="H33" i="15"/>
  <c r="AB24" i="10"/>
  <c r="AD27" i="8" s="1"/>
  <c r="AE27" i="8" s="1"/>
  <c r="P24" i="15"/>
  <c r="AF24" i="14"/>
  <c r="AG24" i="14" s="1"/>
  <c r="G35" i="14"/>
  <c r="D35" i="14" s="1"/>
  <c r="R28" i="15"/>
  <c r="AI28" i="14"/>
  <c r="AD28" i="10"/>
  <c r="AG31" i="8" s="1"/>
  <c r="AA25" i="14"/>
  <c r="L25" i="15"/>
  <c r="O17" i="10"/>
  <c r="P21" i="10"/>
  <c r="X15" i="10"/>
  <c r="K19" i="10"/>
  <c r="X20" i="10"/>
  <c r="AM21" i="14"/>
  <c r="AG21" i="10"/>
  <c r="AK24" i="8" s="1"/>
  <c r="U21" i="15"/>
  <c r="E13" i="15"/>
  <c r="I13" i="10"/>
  <c r="S16" i="6" s="1"/>
  <c r="I13" i="14"/>
  <c r="C13" i="15"/>
  <c r="F13" i="14"/>
  <c r="G13" i="10"/>
  <c r="AE15" i="8"/>
  <c r="AM15" i="8"/>
  <c r="AN15" i="8" s="1"/>
  <c r="T14" i="3" s="1"/>
  <c r="P14" i="10"/>
  <c r="C17" i="6"/>
  <c r="C17" i="8"/>
  <c r="C17" i="7"/>
  <c r="M17" i="7" s="1"/>
  <c r="C16" i="3"/>
  <c r="H10" i="15"/>
  <c r="O10" i="14"/>
  <c r="R10" i="10"/>
  <c r="G13" i="7" s="1"/>
  <c r="L12" i="14"/>
  <c r="J11" i="6"/>
  <c r="K11" i="6"/>
  <c r="L11" i="6" s="1"/>
  <c r="M11" i="6" s="1"/>
  <c r="T7" i="10"/>
  <c r="I10" i="7" s="1"/>
  <c r="O10" i="7" s="1"/>
  <c r="J7" i="15"/>
  <c r="Q7" i="14"/>
  <c r="AG6" i="14"/>
  <c r="K4" i="14"/>
  <c r="L4" i="14" s="1"/>
  <c r="D4" i="14" s="1"/>
  <c r="W13" i="8"/>
  <c r="N72" i="8"/>
  <c r="O72" i="8" s="1"/>
  <c r="N5" i="14"/>
  <c r="M5" i="14" s="1"/>
  <c r="G5" i="15"/>
  <c r="Q5" i="10"/>
  <c r="F8" i="7" s="1"/>
  <c r="L8" i="7" s="1"/>
  <c r="O107" i="8"/>
  <c r="O86" i="8"/>
  <c r="X86" i="8" s="1"/>
  <c r="S85" i="3" s="1"/>
  <c r="N122" i="8"/>
  <c r="T55" i="5"/>
  <c r="H91" i="8"/>
  <c r="O91" i="8" s="1"/>
  <c r="T43" i="4"/>
  <c r="T71" i="4"/>
  <c r="T77" i="4"/>
  <c r="T14" i="5"/>
  <c r="T61" i="4"/>
  <c r="O63" i="8"/>
  <c r="G132" i="15"/>
  <c r="Q132" i="10"/>
  <c r="F135" i="7" s="1"/>
  <c r="L135" i="7" s="1"/>
  <c r="N132" i="14"/>
  <c r="P116" i="7"/>
  <c r="M115" i="15"/>
  <c r="AC115" i="14"/>
  <c r="AG115" i="14" s="1"/>
  <c r="Y115" i="10"/>
  <c r="AA118" i="8" s="1"/>
  <c r="M119" i="10"/>
  <c r="U110" i="15"/>
  <c r="AM110" i="14"/>
  <c r="AG110" i="10"/>
  <c r="AK113" i="8" s="1"/>
  <c r="H112" i="15"/>
  <c r="O112" i="14"/>
  <c r="R112" i="10"/>
  <c r="G115" i="7" s="1"/>
  <c r="I104" i="10"/>
  <c r="S107" i="6" s="1"/>
  <c r="E104" i="15"/>
  <c r="I104" i="14"/>
  <c r="C104" i="7"/>
  <c r="M104" i="7" s="1"/>
  <c r="C104" i="8"/>
  <c r="C104" i="6"/>
  <c r="C103" i="3"/>
  <c r="O156" i="12"/>
  <c r="R100" i="15"/>
  <c r="AI100" i="14"/>
  <c r="AD100" i="10"/>
  <c r="AG103" i="8" s="1"/>
  <c r="S99" i="15"/>
  <c r="AK99" i="14"/>
  <c r="AN99" i="14" s="1"/>
  <c r="AE99" i="10"/>
  <c r="AI102" i="8" s="1"/>
  <c r="AL102" i="8" s="1"/>
  <c r="L92" i="15"/>
  <c r="AA92" i="14"/>
  <c r="AB90" i="10"/>
  <c r="AD93" i="8" s="1"/>
  <c r="P90" i="15"/>
  <c r="AF90" i="14"/>
  <c r="Q94" i="14"/>
  <c r="J94" i="15"/>
  <c r="H85" i="14"/>
  <c r="L85" i="14" s="1"/>
  <c r="H85" i="10"/>
  <c r="D85" i="15"/>
  <c r="AL90" i="8"/>
  <c r="M81" i="10"/>
  <c r="AF82" i="14"/>
  <c r="AB82" i="10"/>
  <c r="AD85" i="8" s="1"/>
  <c r="P82" i="15"/>
  <c r="AD80" i="14"/>
  <c r="N80" i="15"/>
  <c r="Z80" i="10"/>
  <c r="AB83" i="8" s="1"/>
  <c r="O80" i="14"/>
  <c r="R80" i="10"/>
  <c r="G83" i="7" s="1"/>
  <c r="M83" i="7" s="1"/>
  <c r="H80" i="15"/>
  <c r="O72" i="15"/>
  <c r="AE72" i="14"/>
  <c r="AA72" i="10"/>
  <c r="AC75" i="8" s="1"/>
  <c r="AI75" i="14"/>
  <c r="AD75" i="10"/>
  <c r="AG78" i="8" s="1"/>
  <c r="R75" i="15"/>
  <c r="R76" i="15"/>
  <c r="AD76" i="10"/>
  <c r="AG79" i="8" s="1"/>
  <c r="AI76" i="14"/>
  <c r="N76" i="14"/>
  <c r="G76" i="15"/>
  <c r="Q76" i="10"/>
  <c r="F79" i="7" s="1"/>
  <c r="D64" i="15"/>
  <c r="V64" i="15" s="1"/>
  <c r="G64" i="11" s="1"/>
  <c r="D64" i="11" s="1"/>
  <c r="H64" i="14"/>
  <c r="H64" i="10"/>
  <c r="O72" i="7"/>
  <c r="I73" i="14"/>
  <c r="I73" i="10"/>
  <c r="S76" i="6" s="1"/>
  <c r="E73" i="15"/>
  <c r="J69" i="10"/>
  <c r="AD68" i="14"/>
  <c r="Z68" i="10"/>
  <c r="AB71" i="8" s="1"/>
  <c r="AE71" i="8" s="1"/>
  <c r="N68" i="15"/>
  <c r="T70" i="10"/>
  <c r="I73" i="7" s="1"/>
  <c r="S62" i="15"/>
  <c r="AE62" i="10"/>
  <c r="AI65" i="8" s="1"/>
  <c r="AK62" i="14"/>
  <c r="AN62" i="14" s="1"/>
  <c r="O66" i="14"/>
  <c r="R66" i="10"/>
  <c r="G69" i="7" s="1"/>
  <c r="M69" i="7" s="1"/>
  <c r="H66" i="15"/>
  <c r="AH68" i="8"/>
  <c r="Q63" i="15"/>
  <c r="AH63" i="14"/>
  <c r="AJ63" i="14" s="1"/>
  <c r="AC63" i="10"/>
  <c r="AF66" i="8" s="1"/>
  <c r="AH66" i="8" s="1"/>
  <c r="X66" i="6"/>
  <c r="Y66" i="6" s="1"/>
  <c r="W66" i="6"/>
  <c r="P65" i="14"/>
  <c r="M65" i="14" s="1"/>
  <c r="O115" i="12"/>
  <c r="K63" i="6" s="1"/>
  <c r="L63" i="6" s="1"/>
  <c r="C49" i="8"/>
  <c r="C49" i="7"/>
  <c r="C48" i="3"/>
  <c r="C49" i="6"/>
  <c r="J63" i="6"/>
  <c r="P49" i="10"/>
  <c r="AC51" i="10"/>
  <c r="AF54" i="8" s="1"/>
  <c r="AH54" i="8" s="1"/>
  <c r="Q51" i="15"/>
  <c r="AH51" i="14"/>
  <c r="AJ51" i="14" s="1"/>
  <c r="C61" i="7"/>
  <c r="C60" i="3"/>
  <c r="C61" i="6"/>
  <c r="C61" i="8"/>
  <c r="I59" i="15"/>
  <c r="K43" i="10"/>
  <c r="H52" i="15"/>
  <c r="O52" i="14"/>
  <c r="R52" i="10"/>
  <c r="G55" i="7" s="1"/>
  <c r="M55" i="7" s="1"/>
  <c r="M50" i="15"/>
  <c r="AC50" i="14"/>
  <c r="AG50" i="14" s="1"/>
  <c r="Y50" i="10"/>
  <c r="AA53" i="8" s="1"/>
  <c r="P49" i="6"/>
  <c r="Q49" i="6" s="1"/>
  <c r="R49" i="6" s="1"/>
  <c r="AB49" i="6" s="1"/>
  <c r="N48" i="3" s="1"/>
  <c r="J49" i="6"/>
  <c r="K49" i="6"/>
  <c r="L49" i="6" s="1"/>
  <c r="M49" i="6" s="1"/>
  <c r="X56" i="10"/>
  <c r="B43" i="15"/>
  <c r="E43" i="14"/>
  <c r="F43" i="10"/>
  <c r="K54" i="14"/>
  <c r="AN52" i="14"/>
  <c r="H44" i="14"/>
  <c r="H44" i="10"/>
  <c r="D44" i="15"/>
  <c r="T46" i="6"/>
  <c r="U46" i="6" s="1"/>
  <c r="V46" i="6" s="1"/>
  <c r="P46" i="6"/>
  <c r="Q46" i="6" s="1"/>
  <c r="O46" i="6"/>
  <c r="J53" i="15"/>
  <c r="Q53" i="14"/>
  <c r="T53" i="10"/>
  <c r="I56" i="7" s="1"/>
  <c r="O56" i="7" s="1"/>
  <c r="AG42" i="10"/>
  <c r="AK45" i="8" s="1"/>
  <c r="U42" i="15"/>
  <c r="AM42" i="14"/>
  <c r="S45" i="15"/>
  <c r="AK45" i="14"/>
  <c r="AN45" i="14" s="1"/>
  <c r="AE45" i="10"/>
  <c r="AI48" i="8" s="1"/>
  <c r="AG54" i="14"/>
  <c r="J29" i="15"/>
  <c r="T29" i="10"/>
  <c r="I32" i="7" s="1"/>
  <c r="O32" i="7" s="1"/>
  <c r="Q29" i="14"/>
  <c r="G47" i="10"/>
  <c r="C47" i="15"/>
  <c r="F47" i="14"/>
  <c r="N27" i="15"/>
  <c r="AD27" i="14"/>
  <c r="Z27" i="10"/>
  <c r="AB30" i="8" s="1"/>
  <c r="M44" i="7"/>
  <c r="M37" i="10"/>
  <c r="J39" i="10"/>
  <c r="AA39" i="14"/>
  <c r="L39" i="15"/>
  <c r="AG37" i="14"/>
  <c r="M32" i="10"/>
  <c r="Q22" i="15"/>
  <c r="AH22" i="14"/>
  <c r="AJ22" i="14" s="1"/>
  <c r="AC22" i="10"/>
  <c r="AF25" i="8" s="1"/>
  <c r="AH25" i="8" s="1"/>
  <c r="AM25" i="8" s="1"/>
  <c r="AN25" i="8" s="1"/>
  <c r="T24" i="3" s="1"/>
  <c r="J34" i="15"/>
  <c r="T34" i="10"/>
  <c r="I37" i="7" s="1"/>
  <c r="O37" i="7" s="1"/>
  <c r="Q34" i="14"/>
  <c r="M34" i="14" s="1"/>
  <c r="P34" i="15"/>
  <c r="AF34" i="14"/>
  <c r="AB34" i="10"/>
  <c r="AD37" i="8" s="1"/>
  <c r="G36" i="10"/>
  <c r="C36" i="15"/>
  <c r="F36" i="14"/>
  <c r="T26" i="10"/>
  <c r="I29" i="7" s="1"/>
  <c r="O29" i="7" s="1"/>
  <c r="J26" i="15"/>
  <c r="V26" i="15" s="1"/>
  <c r="G26" i="11" s="1"/>
  <c r="D26" i="11" s="1"/>
  <c r="Q26" i="14"/>
  <c r="M26" i="14" s="1"/>
  <c r="F36" i="10"/>
  <c r="E36" i="14"/>
  <c r="B36" i="15"/>
  <c r="AD33" i="14"/>
  <c r="Z33" i="10"/>
  <c r="AB36" i="8" s="1"/>
  <c r="N33" i="15"/>
  <c r="X24" i="10"/>
  <c r="AD28" i="14"/>
  <c r="Z28" i="10"/>
  <c r="AB31" i="8" s="1"/>
  <c r="N28" i="15"/>
  <c r="M28" i="15"/>
  <c r="Y28" i="10"/>
  <c r="AA31" i="8" s="1"/>
  <c r="AC28" i="14"/>
  <c r="T30" i="6"/>
  <c r="U30" i="6" s="1"/>
  <c r="V30" i="6" s="1"/>
  <c r="O30" i="6"/>
  <c r="X30" i="6"/>
  <c r="Y30" i="6" s="1"/>
  <c r="Z30" i="6" s="1"/>
  <c r="X25" i="10"/>
  <c r="P25" i="14"/>
  <c r="C20" i="8"/>
  <c r="C19" i="3"/>
  <c r="C20" i="6"/>
  <c r="C20" i="7"/>
  <c r="N20" i="7" s="1"/>
  <c r="J29" i="6"/>
  <c r="K29" i="6"/>
  <c r="L29" i="6" s="1"/>
  <c r="P29" i="6"/>
  <c r="Q29" i="6" s="1"/>
  <c r="R29" i="6" s="1"/>
  <c r="I24" i="15"/>
  <c r="V24" i="15" s="1"/>
  <c r="G24" i="11" s="1"/>
  <c r="D24" i="11" s="1"/>
  <c r="P26" i="7"/>
  <c r="U20" i="10"/>
  <c r="J23" i="7" s="1"/>
  <c r="P23" i="7" s="1"/>
  <c r="K20" i="15"/>
  <c r="R20" i="14"/>
  <c r="Z15" i="10"/>
  <c r="AB18" i="8" s="1"/>
  <c r="AD15" i="14"/>
  <c r="N15" i="15"/>
  <c r="S19" i="15"/>
  <c r="AE19" i="10"/>
  <c r="AI22" i="8" s="1"/>
  <c r="AL22" i="8" s="1"/>
  <c r="AK19" i="14"/>
  <c r="AN19" i="14" s="1"/>
  <c r="S20" i="15"/>
  <c r="AK20" i="14"/>
  <c r="AE20" i="10"/>
  <c r="AI23" i="8" s="1"/>
  <c r="F21" i="15"/>
  <c r="J21" i="14"/>
  <c r="K21" i="14" s="1"/>
  <c r="L21" i="10"/>
  <c r="N13" i="14"/>
  <c r="Q13" i="10"/>
  <c r="F16" i="7" s="1"/>
  <c r="L16" i="7" s="1"/>
  <c r="G13" i="15"/>
  <c r="AD13" i="14"/>
  <c r="Z13" i="10"/>
  <c r="AB16" i="8" s="1"/>
  <c r="N13" i="15"/>
  <c r="O20" i="6"/>
  <c r="T20" i="6"/>
  <c r="U20" i="6" s="1"/>
  <c r="V20" i="6" s="1"/>
  <c r="P20" i="6"/>
  <c r="Q20" i="6" s="1"/>
  <c r="N8" i="10"/>
  <c r="X6" i="10"/>
  <c r="P129" i="7"/>
  <c r="C6" i="8"/>
  <c r="R67" i="5" s="1"/>
  <c r="C6" i="6"/>
  <c r="L80" i="7"/>
  <c r="P62" i="7"/>
  <c r="C6" i="7"/>
  <c r="C5" i="3"/>
  <c r="C15" i="5" s="1"/>
  <c r="F11" i="10"/>
  <c r="E11" i="14"/>
  <c r="B11" i="15"/>
  <c r="AE14" i="10"/>
  <c r="AI17" i="8" s="1"/>
  <c r="S14" i="15"/>
  <c r="AK14" i="14"/>
  <c r="AN14" i="14" s="1"/>
  <c r="K20" i="6"/>
  <c r="L20" i="6" s="1"/>
  <c r="J20" i="6"/>
  <c r="J10" i="15"/>
  <c r="Q10" i="14"/>
  <c r="T10" i="10"/>
  <c r="I13" i="7" s="1"/>
  <c r="T15" i="6"/>
  <c r="U15" i="6" s="1"/>
  <c r="V15" i="6" s="1"/>
  <c r="AA15" i="6" s="1"/>
  <c r="P15" i="6"/>
  <c r="Q15" i="6" s="1"/>
  <c r="R15" i="6" s="1"/>
  <c r="AB15" i="6" s="1"/>
  <c r="N14" i="3" s="1"/>
  <c r="L14" i="3" s="1"/>
  <c r="X15" i="6"/>
  <c r="Y15" i="6" s="1"/>
  <c r="Z15" i="6" s="1"/>
  <c r="O15" i="6"/>
  <c r="X7" i="10"/>
  <c r="AN9" i="14"/>
  <c r="AE9" i="8"/>
  <c r="M80" i="7"/>
  <c r="N5" i="10"/>
  <c r="N47" i="8"/>
  <c r="O47" i="8" s="1"/>
  <c r="X47" i="8" s="1"/>
  <c r="S46" i="3" s="1"/>
  <c r="T115" i="4"/>
  <c r="R23" i="8"/>
  <c r="T58" i="4"/>
  <c r="T67" i="4"/>
  <c r="T73" i="4"/>
  <c r="O81" i="8"/>
  <c r="K50" i="8"/>
  <c r="T48" i="5"/>
  <c r="P133" i="15"/>
  <c r="AF133" i="14"/>
  <c r="AB133" i="10"/>
  <c r="AD136" i="8" s="1"/>
  <c r="U132" i="10"/>
  <c r="J135" i="7" s="1"/>
  <c r="P135" i="7" s="1"/>
  <c r="K132" i="15"/>
  <c r="R132" i="14"/>
  <c r="X126" i="10"/>
  <c r="W132" i="10"/>
  <c r="G127" i="14"/>
  <c r="AA125" i="10"/>
  <c r="AC128" i="8" s="1"/>
  <c r="AE125" i="14"/>
  <c r="AG125" i="14" s="1"/>
  <c r="O125" i="15"/>
  <c r="AE121" i="14"/>
  <c r="O121" i="15"/>
  <c r="AA121" i="10"/>
  <c r="AC124" i="8" s="1"/>
  <c r="O191" i="12"/>
  <c r="K119" i="6" s="1"/>
  <c r="L119" i="6" s="1"/>
  <c r="M119" i="6" s="1"/>
  <c r="N119" i="6" s="1"/>
  <c r="M118" i="3" s="1"/>
  <c r="L112" i="14"/>
  <c r="P113" i="14"/>
  <c r="L111" i="7"/>
  <c r="K107" i="10"/>
  <c r="AE101" i="14"/>
  <c r="AG101" i="14" s="1"/>
  <c r="AA101" i="10"/>
  <c r="AC104" i="8" s="1"/>
  <c r="AE104" i="8" s="1"/>
  <c r="O101" i="15"/>
  <c r="N102" i="14"/>
  <c r="G102" i="15"/>
  <c r="Q102" i="10"/>
  <c r="F105" i="7" s="1"/>
  <c r="W98" i="14"/>
  <c r="X98" i="14" s="1"/>
  <c r="T98" i="14" s="1"/>
  <c r="J162" i="12"/>
  <c r="Q101" i="8" s="1"/>
  <c r="R101" i="8" s="1"/>
  <c r="AD96" i="10"/>
  <c r="AG99" i="8" s="1"/>
  <c r="AH99" i="8" s="1"/>
  <c r="AI96" i="14"/>
  <c r="AJ96" i="14" s="1"/>
  <c r="AB96" i="14" s="1"/>
  <c r="Z96" i="14" s="1"/>
  <c r="S96" i="14" s="1"/>
  <c r="R96" i="15"/>
  <c r="AF99" i="14"/>
  <c r="AB99" i="10"/>
  <c r="AD102" i="8" s="1"/>
  <c r="P99" i="15"/>
  <c r="M98" i="10"/>
  <c r="J99" i="6"/>
  <c r="P98" i="6"/>
  <c r="Q98" i="6" s="1"/>
  <c r="T98" i="6"/>
  <c r="U98" i="6" s="1"/>
  <c r="V98" i="6" s="1"/>
  <c r="O98" i="6"/>
  <c r="V97" i="10"/>
  <c r="Y100" i="8"/>
  <c r="Z100" i="8" s="1"/>
  <c r="D89" i="15"/>
  <c r="H89" i="14"/>
  <c r="L89" i="14" s="1"/>
  <c r="D89" i="14" s="1"/>
  <c r="H89" i="10"/>
  <c r="X92" i="6" s="1"/>
  <c r="Y92" i="6" s="1"/>
  <c r="Z92" i="6" s="1"/>
  <c r="B91" i="15"/>
  <c r="F91" i="10"/>
  <c r="E91" i="14"/>
  <c r="G91" i="14" s="1"/>
  <c r="K98" i="6"/>
  <c r="L98" i="6" s="1"/>
  <c r="J98" i="6"/>
  <c r="O218" i="12"/>
  <c r="F133" i="15"/>
  <c r="J133" i="14"/>
  <c r="K133" i="14" s="1"/>
  <c r="L133" i="10"/>
  <c r="AD132" i="14"/>
  <c r="AG132" i="14" s="1"/>
  <c r="Z132" i="10"/>
  <c r="AB135" i="8" s="1"/>
  <c r="N132" i="15"/>
  <c r="P129" i="10"/>
  <c r="AE135" i="8"/>
  <c r="AL130" i="14"/>
  <c r="AN130" i="14" s="1"/>
  <c r="AF130" i="10"/>
  <c r="AJ133" i="8" s="1"/>
  <c r="AL133" i="8" s="1"/>
  <c r="T130" i="15"/>
  <c r="AG129" i="14"/>
  <c r="P128" i="10"/>
  <c r="J127" i="14"/>
  <c r="K127" i="14" s="1"/>
  <c r="L127" i="10"/>
  <c r="F127" i="15"/>
  <c r="N125" i="10"/>
  <c r="G132" i="6"/>
  <c r="H132" i="6" s="1"/>
  <c r="F132" i="6"/>
  <c r="AL123" i="14"/>
  <c r="T123" i="15"/>
  <c r="AF123" i="10"/>
  <c r="AJ126" i="8" s="1"/>
  <c r="Q121" i="15"/>
  <c r="AC121" i="10"/>
  <c r="AF124" i="8" s="1"/>
  <c r="AH124" i="8" s="1"/>
  <c r="AH121" i="14"/>
  <c r="AJ121" i="14" s="1"/>
  <c r="G124" i="14"/>
  <c r="W126" i="6"/>
  <c r="X126" i="6"/>
  <c r="Y126" i="6" s="1"/>
  <c r="Z126" i="6" s="1"/>
  <c r="W122" i="14"/>
  <c r="X122" i="14" s="1"/>
  <c r="T122" i="14" s="1"/>
  <c r="AH119" i="14"/>
  <c r="AJ119" i="14" s="1"/>
  <c r="Q119" i="15"/>
  <c r="AC119" i="10"/>
  <c r="AF122" i="8" s="1"/>
  <c r="AH122" i="8" s="1"/>
  <c r="B118" i="15"/>
  <c r="F118" i="10"/>
  <c r="E118" i="14"/>
  <c r="I118" i="10"/>
  <c r="S121" i="6" s="1"/>
  <c r="I118" i="14"/>
  <c r="E118" i="15"/>
  <c r="C120" i="7"/>
  <c r="L120" i="7" s="1"/>
  <c r="C120" i="8"/>
  <c r="C120" i="6"/>
  <c r="C119" i="3"/>
  <c r="X113" i="10"/>
  <c r="P115" i="6"/>
  <c r="Q115" i="6" s="1"/>
  <c r="O115" i="6"/>
  <c r="T115" i="6"/>
  <c r="U115" i="6" s="1"/>
  <c r="V115" i="6" s="1"/>
  <c r="X115" i="6"/>
  <c r="Y115" i="6" s="1"/>
  <c r="Z115" i="6" s="1"/>
  <c r="AG114" i="10"/>
  <c r="AK117" i="8" s="1"/>
  <c r="U114" i="15"/>
  <c r="AM114" i="14"/>
  <c r="AN114" i="14" s="1"/>
  <c r="AM112" i="14"/>
  <c r="U112" i="15"/>
  <c r="AG112" i="10"/>
  <c r="AK115" i="8" s="1"/>
  <c r="S110" i="15"/>
  <c r="AK110" i="14"/>
  <c r="AE110" i="10"/>
  <c r="AI113" i="8" s="1"/>
  <c r="AL112" i="14"/>
  <c r="AN112" i="14" s="1"/>
  <c r="AF112" i="10"/>
  <c r="AJ115" i="8" s="1"/>
  <c r="T112" i="15"/>
  <c r="R107" i="15"/>
  <c r="AD107" i="10"/>
  <c r="AG110" i="8" s="1"/>
  <c r="AI107" i="14"/>
  <c r="M104" i="10"/>
  <c r="K97" i="10"/>
  <c r="P108" i="7"/>
  <c r="J101" i="10"/>
  <c r="T106" i="6"/>
  <c r="U106" i="6" s="1"/>
  <c r="V106" i="6" s="1"/>
  <c r="AA106" i="6" s="1"/>
  <c r="P106" i="6"/>
  <c r="Q106" i="6" s="1"/>
  <c r="O106" i="6"/>
  <c r="N102" i="15"/>
  <c r="AD102" i="14"/>
  <c r="Z102" i="10"/>
  <c r="AB105" i="8" s="1"/>
  <c r="X98" i="10"/>
  <c r="J96" i="10"/>
  <c r="W100" i="14"/>
  <c r="X100" i="14" s="1"/>
  <c r="T100" i="14" s="1"/>
  <c r="V101" i="10"/>
  <c r="Y104" i="8"/>
  <c r="Z104" i="8" s="1"/>
  <c r="W99" i="10"/>
  <c r="O91" i="10"/>
  <c r="AL98" i="8"/>
  <c r="AD90" i="10"/>
  <c r="AG93" i="8" s="1"/>
  <c r="R90" i="15"/>
  <c r="AI90" i="14"/>
  <c r="AJ90" i="14" s="1"/>
  <c r="P94" i="10"/>
  <c r="AH93" i="8"/>
  <c r="P87" i="10"/>
  <c r="F95" i="6"/>
  <c r="G95" i="6"/>
  <c r="H95" i="6" s="1"/>
  <c r="J85" i="10"/>
  <c r="G84" i="14"/>
  <c r="K81" i="15"/>
  <c r="R81" i="14"/>
  <c r="U81" i="10"/>
  <c r="J84" i="7" s="1"/>
  <c r="P84" i="7" s="1"/>
  <c r="H82" i="10"/>
  <c r="D82" i="15"/>
  <c r="H82" i="14"/>
  <c r="N80" i="10"/>
  <c r="C83" i="8"/>
  <c r="C83" i="7"/>
  <c r="C83" i="6"/>
  <c r="C82" i="3"/>
  <c r="AL73" i="8"/>
  <c r="C75" i="6"/>
  <c r="C75" i="7"/>
  <c r="L75" i="7" s="1"/>
  <c r="C74" i="3"/>
  <c r="C75" i="8"/>
  <c r="F75" i="10"/>
  <c r="B75" i="15"/>
  <c r="E75" i="14"/>
  <c r="P78" i="7"/>
  <c r="K76" i="10"/>
  <c r="K72" i="10"/>
  <c r="AB64" i="10"/>
  <c r="AD67" i="8" s="1"/>
  <c r="AF64" i="14"/>
  <c r="P64" i="15"/>
  <c r="M68" i="7"/>
  <c r="K73" i="10"/>
  <c r="R69" i="15"/>
  <c r="AI69" i="14"/>
  <c r="AJ69" i="14" s="1"/>
  <c r="AD69" i="10"/>
  <c r="AG72" i="8" s="1"/>
  <c r="AH72" i="8" s="1"/>
  <c r="P77" i="7"/>
  <c r="I62" i="10"/>
  <c r="S65" i="6" s="1"/>
  <c r="E62" i="15"/>
  <c r="V62" i="15" s="1"/>
  <c r="G62" i="11" s="1"/>
  <c r="D62" i="11" s="1"/>
  <c r="I62" i="14"/>
  <c r="AD66" i="14"/>
  <c r="Z66" i="10"/>
  <c r="AB69" i="8" s="1"/>
  <c r="N66" i="15"/>
  <c r="AL71" i="8"/>
  <c r="J119" i="12"/>
  <c r="Q66" i="8" s="1"/>
  <c r="R66" i="8" s="1"/>
  <c r="W63" i="14"/>
  <c r="X63" i="14" s="1"/>
  <c r="T63" i="14" s="1"/>
  <c r="J65" i="6"/>
  <c r="K63" i="14"/>
  <c r="L63" i="14" s="1"/>
  <c r="D63" i="14" s="1"/>
  <c r="P64" i="14"/>
  <c r="AE64" i="8"/>
  <c r="AM64" i="8" s="1"/>
  <c r="G60" i="14"/>
  <c r="C52" i="7"/>
  <c r="C52" i="8"/>
  <c r="C52" i="6"/>
  <c r="C51" i="3"/>
  <c r="C54" i="6"/>
  <c r="C54" i="8"/>
  <c r="C53" i="3"/>
  <c r="C54" i="7"/>
  <c r="O54" i="7" s="1"/>
  <c r="P64" i="6"/>
  <c r="Q64" i="6" s="1"/>
  <c r="R64" i="6" s="1"/>
  <c r="J64" i="6"/>
  <c r="K64" i="6"/>
  <c r="L64" i="6" s="1"/>
  <c r="M64" i="6" s="1"/>
  <c r="AG57" i="14"/>
  <c r="Q50" i="10"/>
  <c r="F53" i="7" s="1"/>
  <c r="L53" i="7" s="1"/>
  <c r="N50" i="14"/>
  <c r="M50" i="14" s="1"/>
  <c r="G50" i="15"/>
  <c r="J52" i="14"/>
  <c r="K52" i="14" s="1"/>
  <c r="L52" i="10"/>
  <c r="F52" i="15"/>
  <c r="K50" i="10"/>
  <c r="F43" i="15"/>
  <c r="V43" i="15" s="1"/>
  <c r="G43" i="11" s="1"/>
  <c r="D43" i="11" s="1"/>
  <c r="J43" i="14"/>
  <c r="K43" i="14" s="1"/>
  <c r="L43" i="14" s="1"/>
  <c r="L43" i="10"/>
  <c r="B56" i="15"/>
  <c r="E56" i="14"/>
  <c r="F56" i="10"/>
  <c r="N43" i="10"/>
  <c r="O102" i="12"/>
  <c r="K57" i="6" s="1"/>
  <c r="L57" i="6" s="1"/>
  <c r="M57" i="6" s="1"/>
  <c r="W45" i="10"/>
  <c r="F53" i="15"/>
  <c r="J53" i="14"/>
  <c r="K53" i="14" s="1"/>
  <c r="L53" i="10"/>
  <c r="K42" i="10"/>
  <c r="P53" i="6"/>
  <c r="Q53" i="6" s="1"/>
  <c r="R53" i="6" s="1"/>
  <c r="T53" i="6"/>
  <c r="U53" i="6" s="1"/>
  <c r="V53" i="6" s="1"/>
  <c r="O53" i="6"/>
  <c r="C45" i="15"/>
  <c r="F45" i="14"/>
  <c r="G45" i="14" s="1"/>
  <c r="G45" i="10"/>
  <c r="C32" i="7"/>
  <c r="C32" i="6"/>
  <c r="C31" i="3"/>
  <c r="C32" i="8"/>
  <c r="S47" i="15"/>
  <c r="AK47" i="14"/>
  <c r="AE47" i="10"/>
  <c r="AI50" i="8" s="1"/>
  <c r="T42" i="10"/>
  <c r="I45" i="7" s="1"/>
  <c r="O45" i="7" s="1"/>
  <c r="J42" i="15"/>
  <c r="Q42" i="14"/>
  <c r="E27" i="14"/>
  <c r="F27" i="10"/>
  <c r="B27" i="15"/>
  <c r="J37" i="15"/>
  <c r="T37" i="10"/>
  <c r="I40" i="7" s="1"/>
  <c r="O40" i="7" s="1"/>
  <c r="Q37" i="14"/>
  <c r="M40" i="7"/>
  <c r="U39" i="10"/>
  <c r="J42" i="7" s="1"/>
  <c r="P42" i="7" s="1"/>
  <c r="K39" i="15"/>
  <c r="R39" i="14"/>
  <c r="W39" i="14"/>
  <c r="X39" i="14" s="1"/>
  <c r="T39" i="14" s="1"/>
  <c r="J65" i="12"/>
  <c r="Q42" i="8" s="1"/>
  <c r="R42" i="8" s="1"/>
  <c r="X42" i="8" s="1"/>
  <c r="S41" i="3" s="1"/>
  <c r="K32" i="14"/>
  <c r="AF32" i="10"/>
  <c r="AJ35" i="8" s="1"/>
  <c r="AL35" i="8" s="1"/>
  <c r="AL32" i="14"/>
  <c r="AN32" i="14" s="1"/>
  <c r="T32" i="15"/>
  <c r="P22" i="10"/>
  <c r="D34" i="15"/>
  <c r="H34" i="14"/>
  <c r="H34" i="10"/>
  <c r="AE33" i="8"/>
  <c r="X26" i="10"/>
  <c r="O30" i="10"/>
  <c r="Q36" i="15"/>
  <c r="AH36" i="14"/>
  <c r="AJ36" i="14" s="1"/>
  <c r="AC36" i="10"/>
  <c r="AF39" i="8" s="1"/>
  <c r="AH39" i="8" s="1"/>
  <c r="F33" i="14"/>
  <c r="G33" i="14" s="1"/>
  <c r="G33" i="10"/>
  <c r="C33" i="15"/>
  <c r="AC24" i="10"/>
  <c r="AF27" i="8" s="1"/>
  <c r="AH27" i="8" s="1"/>
  <c r="Q24" i="15"/>
  <c r="AH24" i="14"/>
  <c r="AJ24" i="14" s="1"/>
  <c r="H25" i="15"/>
  <c r="R25" i="10"/>
  <c r="G28" i="7" s="1"/>
  <c r="M28" i="7" s="1"/>
  <c r="O25" i="14"/>
  <c r="J20" i="14"/>
  <c r="K20" i="14" s="1"/>
  <c r="F20" i="15"/>
  <c r="L20" i="10"/>
  <c r="P15" i="10"/>
  <c r="Q19" i="10"/>
  <c r="F22" i="7" s="1"/>
  <c r="G19" i="15"/>
  <c r="N19" i="14"/>
  <c r="Z20" i="10"/>
  <c r="AB23" i="8" s="1"/>
  <c r="N20" i="15"/>
  <c r="AD20" i="14"/>
  <c r="O21" i="7"/>
  <c r="AH21" i="14"/>
  <c r="AJ21" i="14" s="1"/>
  <c r="Q21" i="15"/>
  <c r="AC21" i="10"/>
  <c r="AF24" i="8" s="1"/>
  <c r="AH24" i="8" s="1"/>
  <c r="V15" i="10"/>
  <c r="Y18" i="8"/>
  <c r="Z18" i="8" s="1"/>
  <c r="J31" i="12"/>
  <c r="Q16" i="8" s="1"/>
  <c r="R16" i="8" s="1"/>
  <c r="W13" i="14"/>
  <c r="X13" i="14" s="1"/>
  <c r="T13" i="14" s="1"/>
  <c r="M20" i="7"/>
  <c r="J13" i="15"/>
  <c r="Q13" i="14"/>
  <c r="T13" i="10"/>
  <c r="I16" i="7" s="1"/>
  <c r="O16" i="7" s="1"/>
  <c r="I18" i="15"/>
  <c r="AG21" i="14"/>
  <c r="E8" i="15"/>
  <c r="I8" i="10"/>
  <c r="S11" i="6" s="1"/>
  <c r="I8" i="14"/>
  <c r="K8" i="14" s="1"/>
  <c r="L8" i="14" s="1"/>
  <c r="D8" i="14" s="1"/>
  <c r="C9" i="8"/>
  <c r="C9" i="6"/>
  <c r="C8" i="3"/>
  <c r="C9" i="7"/>
  <c r="M9" i="7" s="1"/>
  <c r="AH19" i="8"/>
  <c r="W11" i="10"/>
  <c r="J6" i="15"/>
  <c r="T6" i="10"/>
  <c r="I9" i="7" s="1"/>
  <c r="Q6" i="14"/>
  <c r="N14" i="10"/>
  <c r="G17" i="14"/>
  <c r="AA10" i="14"/>
  <c r="L10" i="15"/>
  <c r="O12" i="7"/>
  <c r="M14" i="7"/>
  <c r="L14" i="7"/>
  <c r="O65" i="8"/>
  <c r="X65" i="8" s="1"/>
  <c r="S64" i="3" s="1"/>
  <c r="J7" i="14"/>
  <c r="K7" i="14" s="1"/>
  <c r="F7" i="15"/>
  <c r="L7" i="10"/>
  <c r="N110" i="8"/>
  <c r="P5" i="15"/>
  <c r="AF5" i="14"/>
  <c r="AB5" i="10"/>
  <c r="AD8" i="8" s="1"/>
  <c r="O53" i="8"/>
  <c r="K85" i="8"/>
  <c r="O85" i="8" s="1"/>
  <c r="X85" i="8" s="1"/>
  <c r="S84" i="3" s="1"/>
  <c r="O109" i="8"/>
  <c r="X109" i="8" s="1"/>
  <c r="S108" i="3" s="1"/>
  <c r="N59" i="8"/>
  <c r="T41" i="4"/>
  <c r="T49" i="4"/>
  <c r="T23" i="5"/>
  <c r="T46" i="5"/>
  <c r="T10" i="4"/>
  <c r="Q21" i="8"/>
  <c r="R21" i="8" s="1"/>
  <c r="X100" i="8"/>
  <c r="S99" i="3" s="1"/>
  <c r="AH128" i="14"/>
  <c r="AJ128" i="14" s="1"/>
  <c r="AB128" i="14" s="1"/>
  <c r="Z128" i="14" s="1"/>
  <c r="S128" i="14" s="1"/>
  <c r="AC128" i="10"/>
  <c r="AF131" i="8" s="1"/>
  <c r="AH131" i="8" s="1"/>
  <c r="Q128" i="15"/>
  <c r="S119" i="15"/>
  <c r="AE119" i="10"/>
  <c r="AI122" i="8" s="1"/>
  <c r="AL122" i="8" s="1"/>
  <c r="AK119" i="14"/>
  <c r="AN119" i="14" s="1"/>
  <c r="G111" i="14"/>
  <c r="P114" i="10"/>
  <c r="J122" i="15"/>
  <c r="Q122" i="14"/>
  <c r="T122" i="10"/>
  <c r="I125" i="7" s="1"/>
  <c r="O125" i="7" s="1"/>
  <c r="Z117" i="10"/>
  <c r="AB120" i="8" s="1"/>
  <c r="AD117" i="14"/>
  <c r="N117" i="15"/>
  <c r="P130" i="10"/>
  <c r="L131" i="7"/>
  <c r="P127" i="7"/>
  <c r="L128" i="7"/>
  <c r="C126" i="6"/>
  <c r="C126" i="7"/>
  <c r="C125" i="3"/>
  <c r="C126" i="8"/>
  <c r="J112" i="10"/>
  <c r="I100" i="10"/>
  <c r="S103" i="6" s="1"/>
  <c r="I100" i="14"/>
  <c r="E100" i="15"/>
  <c r="R89" i="10"/>
  <c r="G92" i="7" s="1"/>
  <c r="M92" i="7" s="1"/>
  <c r="O89" i="14"/>
  <c r="M89" i="14" s="1"/>
  <c r="H89" i="15"/>
  <c r="W91" i="14"/>
  <c r="X91" i="14" s="1"/>
  <c r="T91" i="14" s="1"/>
  <c r="I92" i="10"/>
  <c r="E92" i="15"/>
  <c r="I92" i="14"/>
  <c r="K92" i="14" s="1"/>
  <c r="L92" i="14" s="1"/>
  <c r="D92" i="14" s="1"/>
  <c r="J154" i="12"/>
  <c r="W90" i="14"/>
  <c r="X90" i="14" s="1"/>
  <c r="T90" i="14" s="1"/>
  <c r="K84" i="10"/>
  <c r="J89" i="6"/>
  <c r="P89" i="6"/>
  <c r="Q89" i="6" s="1"/>
  <c r="R89" i="6" s="1"/>
  <c r="AB89" i="6" s="1"/>
  <c r="N88" i="3" s="1"/>
  <c r="K89" i="6"/>
  <c r="L89" i="6" s="1"/>
  <c r="AE92" i="8"/>
  <c r="C85" i="15"/>
  <c r="F85" i="14"/>
  <c r="G85" i="14" s="1"/>
  <c r="G85" i="10"/>
  <c r="J82" i="14"/>
  <c r="K82" i="14" s="1"/>
  <c r="F82" i="15"/>
  <c r="L82" i="10"/>
  <c r="AN70" i="14"/>
  <c r="AG75" i="10"/>
  <c r="AK78" i="8" s="1"/>
  <c r="U75" i="15"/>
  <c r="AM75" i="14"/>
  <c r="AF76" i="14"/>
  <c r="P76" i="15"/>
  <c r="AB76" i="10"/>
  <c r="AD79" i="8" s="1"/>
  <c r="I71" i="14"/>
  <c r="K71" i="14" s="1"/>
  <c r="I71" i="10"/>
  <c r="S74" i="6" s="1"/>
  <c r="E71" i="15"/>
  <c r="AA64" i="14"/>
  <c r="L64" i="15"/>
  <c r="H59" i="15"/>
  <c r="V59" i="15" s="1"/>
  <c r="G59" i="11" s="1"/>
  <c r="D59" i="11" s="1"/>
  <c r="R59" i="10"/>
  <c r="G62" i="7" s="1"/>
  <c r="M62" i="7" s="1"/>
  <c r="O59" i="14"/>
  <c r="M73" i="10"/>
  <c r="B69" i="15"/>
  <c r="F69" i="10"/>
  <c r="E69" i="14"/>
  <c r="R68" i="10"/>
  <c r="G71" i="7" s="1"/>
  <c r="M71" i="7" s="1"/>
  <c r="H68" i="15"/>
  <c r="O68" i="14"/>
  <c r="AF62" i="14"/>
  <c r="P62" i="15"/>
  <c r="AB62" i="10"/>
  <c r="AD65" i="8" s="1"/>
  <c r="AE65" i="8" s="1"/>
  <c r="J66" i="15"/>
  <c r="Q66" i="14"/>
  <c r="T66" i="10"/>
  <c r="I69" i="7" s="1"/>
  <c r="O69" i="7" s="1"/>
  <c r="O71" i="7"/>
  <c r="M63" i="10"/>
  <c r="W62" i="6"/>
  <c r="X62" i="6"/>
  <c r="Y62" i="6" s="1"/>
  <c r="I65" i="15"/>
  <c r="V65" i="15" s="1"/>
  <c r="G65" i="11" s="1"/>
  <c r="D65" i="11" s="1"/>
  <c r="P60" i="10"/>
  <c r="J66" i="6"/>
  <c r="K66" i="6"/>
  <c r="L66" i="6" s="1"/>
  <c r="M66" i="6" s="1"/>
  <c r="X58" i="10"/>
  <c r="P60" i="6"/>
  <c r="Q60" i="6" s="1"/>
  <c r="O60" i="6"/>
  <c r="T60" i="6"/>
  <c r="U60" i="6" s="1"/>
  <c r="V60" i="6" s="1"/>
  <c r="AA60" i="6" s="1"/>
  <c r="P59" i="14"/>
  <c r="E52" i="14"/>
  <c r="B52" i="15"/>
  <c r="F52" i="10"/>
  <c r="L50" i="15"/>
  <c r="AA50" i="14"/>
  <c r="K56" i="10"/>
  <c r="J43" i="15"/>
  <c r="Q43" i="14"/>
  <c r="T43" i="10"/>
  <c r="I46" i="7" s="1"/>
  <c r="O46" i="7" s="1"/>
  <c r="R54" i="14"/>
  <c r="U54" i="10"/>
  <c r="J57" i="7" s="1"/>
  <c r="P57" i="7" s="1"/>
  <c r="K54" i="15"/>
  <c r="H53" i="15"/>
  <c r="O53" i="14"/>
  <c r="R53" i="10"/>
  <c r="G56" i="7" s="1"/>
  <c r="N42" i="14"/>
  <c r="G42" i="15"/>
  <c r="Q42" i="10"/>
  <c r="F45" i="7" s="1"/>
  <c r="L45" i="7" s="1"/>
  <c r="P45" i="10"/>
  <c r="AM47" i="14"/>
  <c r="AG47" i="10"/>
  <c r="AK50" i="8" s="1"/>
  <c r="U47" i="15"/>
  <c r="Y27" i="10"/>
  <c r="AA30" i="8" s="1"/>
  <c r="M27" i="15"/>
  <c r="V27" i="15" s="1"/>
  <c r="G27" i="11" s="1"/>
  <c r="D27" i="11" s="1"/>
  <c r="AC27" i="14"/>
  <c r="AG27" i="14" s="1"/>
  <c r="J62" i="12"/>
  <c r="Q40" i="8" s="1"/>
  <c r="R40" i="8" s="1"/>
  <c r="W37" i="14"/>
  <c r="X37" i="14" s="1"/>
  <c r="T37" i="14" s="1"/>
  <c r="W39" i="10"/>
  <c r="F43" i="6"/>
  <c r="G43" i="6"/>
  <c r="H43" i="6" s="1"/>
  <c r="C35" i="7"/>
  <c r="L35" i="7" s="1"/>
  <c r="C35" i="8"/>
  <c r="C34" i="3"/>
  <c r="C35" i="6"/>
  <c r="H22" i="10"/>
  <c r="X25" i="6" s="1"/>
  <c r="Y25" i="6" s="1"/>
  <c r="Z25" i="6" s="1"/>
  <c r="D22" i="15"/>
  <c r="V22" i="15" s="1"/>
  <c r="G22" i="11" s="1"/>
  <c r="D22" i="11" s="1"/>
  <c r="H22" i="14"/>
  <c r="L22" i="14" s="1"/>
  <c r="R32" i="14"/>
  <c r="U32" i="10"/>
  <c r="J35" i="7" s="1"/>
  <c r="P35" i="7" s="1"/>
  <c r="K32" i="15"/>
  <c r="P34" i="10"/>
  <c r="AA34" i="10"/>
  <c r="AC37" i="8" s="1"/>
  <c r="O34" i="15"/>
  <c r="AE34" i="14"/>
  <c r="J26" i="10"/>
  <c r="AA36" i="14"/>
  <c r="L36" i="15"/>
  <c r="U33" i="10"/>
  <c r="J36" i="7" s="1"/>
  <c r="K33" i="15"/>
  <c r="R33" i="14"/>
  <c r="P31" i="14"/>
  <c r="W38" i="6"/>
  <c r="X38" i="6"/>
  <c r="Y38" i="6" s="1"/>
  <c r="Z38" i="6" s="1"/>
  <c r="AA38" i="6" s="1"/>
  <c r="F24" i="14"/>
  <c r="G24" i="14" s="1"/>
  <c r="D24" i="14" s="1"/>
  <c r="C24" i="15"/>
  <c r="G24" i="10"/>
  <c r="W25" i="10"/>
  <c r="I25" i="15"/>
  <c r="AL26" i="8"/>
  <c r="AM26" i="8" s="1"/>
  <c r="AN26" i="8" s="1"/>
  <c r="T25" i="3" s="1"/>
  <c r="N15" i="14"/>
  <c r="Q15" i="10"/>
  <c r="F18" i="7" s="1"/>
  <c r="L18" i="7" s="1"/>
  <c r="G15" i="15"/>
  <c r="F19" i="14"/>
  <c r="G19" i="14" s="1"/>
  <c r="G19" i="10"/>
  <c r="C19" i="15"/>
  <c r="AG20" i="10"/>
  <c r="AK23" i="8" s="1"/>
  <c r="U20" i="15"/>
  <c r="AM20" i="14"/>
  <c r="F16" i="14"/>
  <c r="G16" i="14" s="1"/>
  <c r="C16" i="15"/>
  <c r="G16" i="10"/>
  <c r="L19" i="7" s="1"/>
  <c r="E13" i="14"/>
  <c r="F13" i="10"/>
  <c r="B13" i="15"/>
  <c r="P18" i="14"/>
  <c r="M18" i="14" s="1"/>
  <c r="M11" i="15"/>
  <c r="AC11" i="14"/>
  <c r="AG11" i="14" s="1"/>
  <c r="Y11" i="10"/>
  <c r="AA14" i="8" s="1"/>
  <c r="C10" i="15"/>
  <c r="F10" i="14"/>
  <c r="G10" i="14" s="1"/>
  <c r="G10" i="10"/>
  <c r="G12" i="14"/>
  <c r="E7" i="14"/>
  <c r="F7" i="10"/>
  <c r="B7" i="15"/>
  <c r="V6" i="10"/>
  <c r="Y9" i="8"/>
  <c r="Z9" i="8" s="1"/>
  <c r="AF7" i="10"/>
  <c r="AJ10" i="8" s="1"/>
  <c r="AL10" i="8" s="1"/>
  <c r="AL7" i="14"/>
  <c r="AN7" i="14" s="1"/>
  <c r="T7" i="15"/>
  <c r="R29" i="8"/>
  <c r="R5" i="15"/>
  <c r="AD5" i="10"/>
  <c r="AG8" i="8" s="1"/>
  <c r="AI5" i="14"/>
  <c r="I5" i="15"/>
  <c r="W11" i="8"/>
  <c r="K88" i="8"/>
  <c r="O88" i="8" s="1"/>
  <c r="O38" i="8"/>
  <c r="K112" i="8"/>
  <c r="O112" i="8" s="1"/>
  <c r="H77" i="8"/>
  <c r="N134" i="8"/>
  <c r="O134" i="8" s="1"/>
  <c r="X134" i="8" s="1"/>
  <c r="S133" i="3" s="1"/>
  <c r="T51" i="5"/>
  <c r="H43" i="8"/>
  <c r="T18" i="4"/>
  <c r="O18" i="4"/>
  <c r="T16" i="4"/>
  <c r="W59" i="8"/>
  <c r="K55" i="8"/>
  <c r="T44" i="5"/>
  <c r="T59" i="4"/>
  <c r="R81" i="8"/>
  <c r="N50" i="8"/>
  <c r="O50" i="8" s="1"/>
  <c r="X50" i="8" s="1"/>
  <c r="S49" i="3" s="1"/>
  <c r="T67" i="5"/>
  <c r="W21" i="8"/>
  <c r="O117" i="8"/>
  <c r="K63" i="8"/>
  <c r="O110" i="8" l="1"/>
  <c r="X63" i="8"/>
  <c r="S62" i="3" s="1"/>
  <c r="X56" i="8"/>
  <c r="S55" i="3" s="1"/>
  <c r="X132" i="8"/>
  <c r="S131" i="3" s="1"/>
  <c r="X29" i="8"/>
  <c r="S28" i="3" s="1"/>
  <c r="X58" i="8"/>
  <c r="S57" i="3" s="1"/>
  <c r="W54" i="8"/>
  <c r="O123" i="8"/>
  <c r="X123" i="8" s="1"/>
  <c r="O79" i="8"/>
  <c r="X82" i="8"/>
  <c r="S81" i="3" s="1"/>
  <c r="O14" i="8"/>
  <c r="X14" i="8" s="1"/>
  <c r="S13" i="3" s="1"/>
  <c r="K49" i="8"/>
  <c r="O49" i="8" s="1"/>
  <c r="X49" i="8" s="1"/>
  <c r="X81" i="8"/>
  <c r="S80" i="3" s="1"/>
  <c r="X15" i="8"/>
  <c r="S14" i="3" s="1"/>
  <c r="R14" i="3" s="1"/>
  <c r="X87" i="8"/>
  <c r="S86" i="3" s="1"/>
  <c r="R86" i="3" s="1"/>
  <c r="X106" i="8"/>
  <c r="S105" i="3" s="1"/>
  <c r="X129" i="8"/>
  <c r="S128" i="3" s="1"/>
  <c r="W49" i="8"/>
  <c r="O130" i="8"/>
  <c r="X130" i="8" s="1"/>
  <c r="S129" i="3" s="1"/>
  <c r="O21" i="8"/>
  <c r="X21" i="8" s="1"/>
  <c r="S20" i="3" s="1"/>
  <c r="O20" i="8"/>
  <c r="X23" i="8"/>
  <c r="S22" i="3" s="1"/>
  <c r="X34" i="8"/>
  <c r="S33" i="3" s="1"/>
  <c r="O77" i="8"/>
  <c r="O121" i="8"/>
  <c r="O60" i="8"/>
  <c r="X60" i="8" s="1"/>
  <c r="S59" i="3" s="1"/>
  <c r="X70" i="8"/>
  <c r="S69" i="3" s="1"/>
  <c r="X46" i="8"/>
  <c r="S45" i="3" s="1"/>
  <c r="X105" i="8"/>
  <c r="S104" i="3" s="1"/>
  <c r="K28" i="8"/>
  <c r="O28" i="8" s="1"/>
  <c r="X28" i="8" s="1"/>
  <c r="V92" i="15"/>
  <c r="G92" i="11" s="1"/>
  <c r="D92" i="11" s="1"/>
  <c r="L78" i="7"/>
  <c r="X66" i="8"/>
  <c r="S65" i="3" s="1"/>
  <c r="M85" i="7"/>
  <c r="M93" i="6"/>
  <c r="M71" i="6"/>
  <c r="N71" i="6" s="1"/>
  <c r="M70" i="3" s="1"/>
  <c r="R78" i="6"/>
  <c r="I93" i="6"/>
  <c r="AE24" i="8"/>
  <c r="P31" i="7"/>
  <c r="I43" i="6"/>
  <c r="N43" i="6" s="1"/>
  <c r="M42" i="3" s="1"/>
  <c r="AM33" i="8"/>
  <c r="AL17" i="8"/>
  <c r="AL65" i="8"/>
  <c r="AM65" i="8" s="1"/>
  <c r="P72" i="7"/>
  <c r="AG72" i="14"/>
  <c r="AN89" i="8"/>
  <c r="T88" i="3" s="1"/>
  <c r="M24" i="6"/>
  <c r="M64" i="14"/>
  <c r="L136" i="7"/>
  <c r="AB27" i="14"/>
  <c r="Z27" i="14" s="1"/>
  <c r="S27" i="14" s="1"/>
  <c r="I86" i="6"/>
  <c r="N86" i="6" s="1"/>
  <c r="M85" i="3" s="1"/>
  <c r="L41" i="7"/>
  <c r="K10" i="14"/>
  <c r="L10" i="14" s="1"/>
  <c r="D10" i="14" s="1"/>
  <c r="V73" i="6"/>
  <c r="AA73" i="6" s="1"/>
  <c r="AB73" i="6" s="1"/>
  <c r="N72" i="3" s="1"/>
  <c r="L72" i="3" s="1"/>
  <c r="V61" i="15"/>
  <c r="G61" i="11" s="1"/>
  <c r="D61" i="11" s="1"/>
  <c r="M70" i="14"/>
  <c r="D33" i="14"/>
  <c r="V101" i="15"/>
  <c r="G101" i="11" s="1"/>
  <c r="D101" i="11" s="1"/>
  <c r="L100" i="7"/>
  <c r="Z93" i="6"/>
  <c r="AL50" i="8"/>
  <c r="M52" i="7"/>
  <c r="G36" i="14"/>
  <c r="G47" i="14"/>
  <c r="G13" i="14"/>
  <c r="Z43" i="6"/>
  <c r="D87" i="14"/>
  <c r="D113" i="14"/>
  <c r="V50" i="15"/>
  <c r="G50" i="11" s="1"/>
  <c r="D50" i="11" s="1"/>
  <c r="AB86" i="14"/>
  <c r="Z86" i="14" s="1"/>
  <c r="S86" i="14" s="1"/>
  <c r="D61" i="14"/>
  <c r="C16" i="4"/>
  <c r="M98" i="6"/>
  <c r="N98" i="6" s="1"/>
  <c r="M97" i="3" s="1"/>
  <c r="C23" i="5"/>
  <c r="L82" i="14"/>
  <c r="D82" i="14" s="1"/>
  <c r="Z63" i="14"/>
  <c r="S63" i="14" s="1"/>
  <c r="L34" i="14"/>
  <c r="D34" i="14" s="1"/>
  <c r="L51" i="7"/>
  <c r="V113" i="15"/>
  <c r="G113" i="11" s="1"/>
  <c r="D113" i="11" s="1"/>
  <c r="D111" i="14"/>
  <c r="AL36" i="8"/>
  <c r="M108" i="14"/>
  <c r="B108" i="14" s="1"/>
  <c r="F108" i="11" s="1"/>
  <c r="C108" i="11" s="1"/>
  <c r="P22" i="7"/>
  <c r="M76" i="7"/>
  <c r="Z86" i="6"/>
  <c r="G66" i="14"/>
  <c r="D66" i="14" s="1"/>
  <c r="V114" i="15"/>
  <c r="G114" i="11" s="1"/>
  <c r="D114" i="11" s="1"/>
  <c r="AL125" i="8"/>
  <c r="M31" i="14"/>
  <c r="B31" i="14" s="1"/>
  <c r="F31" i="11" s="1"/>
  <c r="C31" i="11" s="1"/>
  <c r="B89" i="14"/>
  <c r="F89" i="11" s="1"/>
  <c r="C89" i="11" s="1"/>
  <c r="L22" i="7"/>
  <c r="V34" i="15"/>
  <c r="G34" i="11" s="1"/>
  <c r="D34" i="11" s="1"/>
  <c r="C44" i="5"/>
  <c r="P36" i="7"/>
  <c r="AM71" i="8"/>
  <c r="L79" i="14"/>
  <c r="L102" i="7"/>
  <c r="AN33" i="14"/>
  <c r="AM112" i="8"/>
  <c r="AN112" i="8" s="1"/>
  <c r="T111" i="3" s="1"/>
  <c r="M62" i="6"/>
  <c r="N62" i="6" s="1"/>
  <c r="M61" i="3" s="1"/>
  <c r="P76" i="7"/>
  <c r="I80" i="6"/>
  <c r="V86" i="15"/>
  <c r="G86" i="11" s="1"/>
  <c r="D86" i="11" s="1"/>
  <c r="M26" i="6"/>
  <c r="N26" i="6" s="1"/>
  <c r="M25" i="3" s="1"/>
  <c r="AM89" i="8"/>
  <c r="R58" i="6"/>
  <c r="AN122" i="14"/>
  <c r="M95" i="6"/>
  <c r="N95" i="6" s="1"/>
  <c r="M94" i="3" s="1"/>
  <c r="L109" i="14"/>
  <c r="X67" i="8"/>
  <c r="S66" i="3" s="1"/>
  <c r="X17" i="8"/>
  <c r="S16" i="3" s="1"/>
  <c r="O24" i="8"/>
  <c r="X24" i="8" s="1"/>
  <c r="M110" i="6"/>
  <c r="M131" i="6"/>
  <c r="N131" i="6" s="1"/>
  <c r="M130" i="3" s="1"/>
  <c r="X30" i="8"/>
  <c r="S29" i="3" s="1"/>
  <c r="X7" i="8"/>
  <c r="S6" i="3" s="1"/>
  <c r="AE97" i="8"/>
  <c r="Z98" i="6"/>
  <c r="AA98" i="6" s="1"/>
  <c r="M87" i="6"/>
  <c r="N87" i="6" s="1"/>
  <c r="M86" i="3" s="1"/>
  <c r="K65" i="6"/>
  <c r="L65" i="6" s="1"/>
  <c r="M65" i="6" s="1"/>
  <c r="N65" i="6" s="1"/>
  <c r="M64" i="3" s="1"/>
  <c r="I95" i="6"/>
  <c r="AG94" i="14"/>
  <c r="R91" i="6"/>
  <c r="M133" i="6"/>
  <c r="I19" i="6"/>
  <c r="L10" i="7"/>
  <c r="R12" i="6"/>
  <c r="AN71" i="14"/>
  <c r="M57" i="14"/>
  <c r="W20" i="8"/>
  <c r="AM86" i="8"/>
  <c r="AN86" i="8" s="1"/>
  <c r="T85" i="3" s="1"/>
  <c r="R85" i="3" s="1"/>
  <c r="AG45" i="14"/>
  <c r="AA91" i="6"/>
  <c r="L40" i="7"/>
  <c r="AA12" i="6"/>
  <c r="AM21" i="8"/>
  <c r="V95" i="15"/>
  <c r="G95" i="11" s="1"/>
  <c r="D95" i="11" s="1"/>
  <c r="AB129" i="14"/>
  <c r="Z129" i="14" s="1"/>
  <c r="M100" i="4"/>
  <c r="AL48" i="8"/>
  <c r="L32" i="14"/>
  <c r="X97" i="8"/>
  <c r="S96" i="3" s="1"/>
  <c r="Q67" i="7"/>
  <c r="AN76" i="14"/>
  <c r="AL110" i="8"/>
  <c r="L33" i="7"/>
  <c r="AE103" i="8"/>
  <c r="AM91" i="8"/>
  <c r="AN91" i="8" s="1"/>
  <c r="T90" i="3" s="1"/>
  <c r="M63" i="6"/>
  <c r="X121" i="8"/>
  <c r="S120" i="3" s="1"/>
  <c r="AG113" i="14"/>
  <c r="AB113" i="14" s="1"/>
  <c r="Z113" i="14" s="1"/>
  <c r="G79" i="14"/>
  <c r="M33" i="7"/>
  <c r="AM12" i="8"/>
  <c r="R114" i="6"/>
  <c r="AB114" i="6" s="1"/>
  <c r="N113" i="3" s="1"/>
  <c r="Z73" i="6"/>
  <c r="L72" i="7"/>
  <c r="X101" i="8"/>
  <c r="S100" i="3" s="1"/>
  <c r="R60" i="6"/>
  <c r="AB60" i="6" s="1"/>
  <c r="N59" i="3" s="1"/>
  <c r="C10" i="4"/>
  <c r="C18" i="4"/>
  <c r="M59" i="14"/>
  <c r="B59" i="14" s="1"/>
  <c r="F59" i="11" s="1"/>
  <c r="C59" i="11" s="1"/>
  <c r="C67" i="4"/>
  <c r="AB22" i="14"/>
  <c r="Z22" i="14" s="1"/>
  <c r="S22" i="14" s="1"/>
  <c r="C14" i="5"/>
  <c r="AB30" i="14"/>
  <c r="O76" i="8"/>
  <c r="V131" i="15"/>
  <c r="G131" i="11" s="1"/>
  <c r="D131" i="11" s="1"/>
  <c r="V9" i="15"/>
  <c r="G9" i="11" s="1"/>
  <c r="D9" i="11" s="1"/>
  <c r="M29" i="14"/>
  <c r="B29" i="14" s="1"/>
  <c r="F29" i="11" s="1"/>
  <c r="C29" i="11" s="1"/>
  <c r="AA26" i="6"/>
  <c r="L40" i="14"/>
  <c r="D40" i="14" s="1"/>
  <c r="O9" i="8"/>
  <c r="AB26" i="6"/>
  <c r="N25" i="3" s="1"/>
  <c r="AL61" i="8"/>
  <c r="Z26" i="6"/>
  <c r="AG25" i="14"/>
  <c r="D22" i="14"/>
  <c r="AL115" i="8"/>
  <c r="AB63" i="14"/>
  <c r="D60" i="14"/>
  <c r="P6" i="7"/>
  <c r="AE28" i="8"/>
  <c r="V93" i="15"/>
  <c r="G93" i="11" s="1"/>
  <c r="D93" i="11" s="1"/>
  <c r="AA133" i="6"/>
  <c r="R66" i="6"/>
  <c r="AB23" i="14"/>
  <c r="Z23" i="14" s="1"/>
  <c r="S23" i="14" s="1"/>
  <c r="AG39" i="14"/>
  <c r="AG78" i="14"/>
  <c r="G122" i="14"/>
  <c r="AA96" i="6"/>
  <c r="AM29" i="8"/>
  <c r="C41" i="4"/>
  <c r="V104" i="15"/>
  <c r="G104" i="11" s="1"/>
  <c r="D104" i="11" s="1"/>
  <c r="AM92" i="8"/>
  <c r="M43" i="14"/>
  <c r="AN101" i="14"/>
  <c r="AE40" i="8"/>
  <c r="X127" i="8"/>
  <c r="S126" i="3" s="1"/>
  <c r="O54" i="8"/>
  <c r="O9" i="7"/>
  <c r="M6" i="14"/>
  <c r="V63" i="15"/>
  <c r="G63" i="11" s="1"/>
  <c r="D63" i="11" s="1"/>
  <c r="R84" i="6"/>
  <c r="Z99" i="6"/>
  <c r="P79" i="7"/>
  <c r="I74" i="6"/>
  <c r="O135" i="7"/>
  <c r="AN131" i="14"/>
  <c r="I113" i="6"/>
  <c r="N113" i="6" s="1"/>
  <c r="M112" i="3" s="1"/>
  <c r="M35" i="6"/>
  <c r="AG123" i="14"/>
  <c r="R117" i="6"/>
  <c r="L79" i="7"/>
  <c r="R30" i="6"/>
  <c r="D91" i="14"/>
  <c r="AG60" i="14"/>
  <c r="AN110" i="14"/>
  <c r="M115" i="7"/>
  <c r="AL117" i="8"/>
  <c r="V6" i="15"/>
  <c r="G6" i="11" s="1"/>
  <c r="D6" i="11" s="1"/>
  <c r="AA84" i="6"/>
  <c r="M74" i="6"/>
  <c r="M97" i="7"/>
  <c r="AG7" i="14"/>
  <c r="AL40" i="8"/>
  <c r="I67" i="6"/>
  <c r="N67" i="6" s="1"/>
  <c r="M66" i="3" s="1"/>
  <c r="AJ117" i="14"/>
  <c r="I77" i="6"/>
  <c r="AM127" i="8"/>
  <c r="AN127" i="8" s="1"/>
  <c r="T126" i="3" s="1"/>
  <c r="R126" i="3" s="1"/>
  <c r="X120" i="8"/>
  <c r="S119" i="3" s="1"/>
  <c r="M29" i="6"/>
  <c r="V75" i="15"/>
  <c r="G75" i="11" s="1"/>
  <c r="D75" i="11" s="1"/>
  <c r="O31" i="7"/>
  <c r="O76" i="7"/>
  <c r="B83" i="14"/>
  <c r="F83" i="11" s="1"/>
  <c r="C83" i="11" s="1"/>
  <c r="C83" i="14"/>
  <c r="H83" i="11" s="1"/>
  <c r="E83" i="11" s="1"/>
  <c r="AB93" i="14"/>
  <c r="Z93" i="14" s="1"/>
  <c r="S93" i="14" s="1"/>
  <c r="AM35" i="8"/>
  <c r="B65" i="14"/>
  <c r="F65" i="11" s="1"/>
  <c r="C65" i="11" s="1"/>
  <c r="C65" i="14"/>
  <c r="H65" i="11" s="1"/>
  <c r="E65" i="11" s="1"/>
  <c r="S84" i="14"/>
  <c r="C84" i="14"/>
  <c r="H84" i="11" s="1"/>
  <c r="E84" i="11" s="1"/>
  <c r="S129" i="14"/>
  <c r="B129" i="14" s="1"/>
  <c r="F129" i="11" s="1"/>
  <c r="C129" i="11" s="1"/>
  <c r="B129" i="11" s="1"/>
  <c r="C129" i="14"/>
  <c r="H129" i="11" s="1"/>
  <c r="E129" i="11" s="1"/>
  <c r="V51" i="15"/>
  <c r="G51" i="11" s="1"/>
  <c r="D51" i="11" s="1"/>
  <c r="AM27" i="8"/>
  <c r="B22" i="14"/>
  <c r="F22" i="11" s="1"/>
  <c r="C22" i="11" s="1"/>
  <c r="R26" i="5"/>
  <c r="AE30" i="8"/>
  <c r="AM30" i="8" s="1"/>
  <c r="AN30" i="8" s="1"/>
  <c r="L58" i="4"/>
  <c r="O88" i="6"/>
  <c r="T88" i="6"/>
  <c r="U88" i="6" s="1"/>
  <c r="V88" i="6" s="1"/>
  <c r="P88" i="6"/>
  <c r="Q88" i="6" s="1"/>
  <c r="U37" i="3"/>
  <c r="U32" i="4"/>
  <c r="R56" i="4"/>
  <c r="R16" i="4"/>
  <c r="O43" i="8"/>
  <c r="I28" i="15"/>
  <c r="V36" i="10"/>
  <c r="Y39" i="8"/>
  <c r="Z39" i="8" s="1"/>
  <c r="M56" i="7"/>
  <c r="Z62" i="6"/>
  <c r="Q96" i="8"/>
  <c r="R96" i="8" s="1"/>
  <c r="X96" i="8" s="1"/>
  <c r="S95" i="3" s="1"/>
  <c r="Q95" i="8"/>
  <c r="R95" i="8" s="1"/>
  <c r="X95" i="8" s="1"/>
  <c r="Q93" i="8"/>
  <c r="R93" i="8" s="1"/>
  <c r="Q94" i="8"/>
  <c r="R94" i="8" s="1"/>
  <c r="X94" i="8" s="1"/>
  <c r="R49" i="4"/>
  <c r="P37" i="6"/>
  <c r="Q37" i="6" s="1"/>
  <c r="T37" i="6"/>
  <c r="U37" i="6" s="1"/>
  <c r="V37" i="6" s="1"/>
  <c r="O37" i="6"/>
  <c r="U31" i="3"/>
  <c r="U34" i="5"/>
  <c r="U53" i="3"/>
  <c r="P90" i="14"/>
  <c r="M90" i="14" s="1"/>
  <c r="L115" i="4"/>
  <c r="AE53" i="8"/>
  <c r="U48" i="3"/>
  <c r="AG68" i="14"/>
  <c r="S125" i="10"/>
  <c r="H128" i="7" s="1"/>
  <c r="X107" i="8"/>
  <c r="S106" i="3" s="1"/>
  <c r="D12" i="14"/>
  <c r="L52" i="14"/>
  <c r="Z46" i="14"/>
  <c r="S46" i="14" s="1"/>
  <c r="B46" i="14" s="1"/>
  <c r="F46" i="11" s="1"/>
  <c r="C46" i="11" s="1"/>
  <c r="S62" i="4"/>
  <c r="V63" i="10"/>
  <c r="Y66" i="8"/>
  <c r="Z66" i="8" s="1"/>
  <c r="AE75" i="8"/>
  <c r="AM102" i="8"/>
  <c r="AE102" i="8"/>
  <c r="AL104" i="8"/>
  <c r="AM104" i="8" s="1"/>
  <c r="AN104" i="8" s="1"/>
  <c r="C72" i="5"/>
  <c r="P82" i="7"/>
  <c r="L122" i="14"/>
  <c r="D122" i="14" s="1"/>
  <c r="C30" i="4"/>
  <c r="I53" i="15"/>
  <c r="AE132" i="8"/>
  <c r="AM132" i="8" s="1"/>
  <c r="AN132" i="8" s="1"/>
  <c r="O104" i="7"/>
  <c r="R86" i="4"/>
  <c r="I51" i="15"/>
  <c r="AL105" i="8"/>
  <c r="U83" i="4"/>
  <c r="U94" i="3"/>
  <c r="J9" i="6"/>
  <c r="K9" i="6"/>
  <c r="L9" i="6" s="1"/>
  <c r="U78" i="3"/>
  <c r="AB67" i="14"/>
  <c r="Z67" i="14" s="1"/>
  <c r="S67" i="14" s="1"/>
  <c r="P105" i="7"/>
  <c r="AH121" i="8"/>
  <c r="AM133" i="8"/>
  <c r="AE133" i="8"/>
  <c r="C57" i="5"/>
  <c r="C81" i="4"/>
  <c r="AN11" i="8"/>
  <c r="T10" i="3" s="1"/>
  <c r="V9" i="10"/>
  <c r="Y12" i="8"/>
  <c r="Z12" i="8" s="1"/>
  <c r="V99" i="10"/>
  <c r="Y102" i="8"/>
  <c r="Z102" i="8" s="1"/>
  <c r="Q116" i="8"/>
  <c r="R116" i="8" s="1"/>
  <c r="X116" i="8" s="1"/>
  <c r="Q118" i="8"/>
  <c r="R118" i="8" s="1"/>
  <c r="Q119" i="8"/>
  <c r="R119" i="8" s="1"/>
  <c r="X119" i="8" s="1"/>
  <c r="Q117" i="8"/>
  <c r="R117" i="8" s="1"/>
  <c r="X117" i="8" s="1"/>
  <c r="U133" i="3"/>
  <c r="P35" i="14"/>
  <c r="M35" i="14" s="1"/>
  <c r="U62" i="3"/>
  <c r="L64" i="7"/>
  <c r="Q80" i="8"/>
  <c r="R80" i="8" s="1"/>
  <c r="X80" i="8" s="1"/>
  <c r="S79" i="3" s="1"/>
  <c r="R79" i="3" s="1"/>
  <c r="Q78" i="8"/>
  <c r="R78" i="8" s="1"/>
  <c r="X78" i="8" s="1"/>
  <c r="Q77" i="8"/>
  <c r="R77" i="8" s="1"/>
  <c r="Q79" i="8"/>
  <c r="R79" i="8" s="1"/>
  <c r="C33" i="5"/>
  <c r="U10" i="4"/>
  <c r="U10" i="3"/>
  <c r="U34" i="4"/>
  <c r="U39" i="3"/>
  <c r="N86" i="7"/>
  <c r="Q86" i="7" s="1"/>
  <c r="K86" i="7"/>
  <c r="P85" i="3" s="1"/>
  <c r="V114" i="10"/>
  <c r="Y117" i="8"/>
  <c r="Z117" i="8" s="1"/>
  <c r="U59" i="3"/>
  <c r="M120" i="7"/>
  <c r="C44" i="4"/>
  <c r="L78" i="5"/>
  <c r="R89" i="4"/>
  <c r="T8" i="6"/>
  <c r="U8" i="6" s="1"/>
  <c r="V8" i="6" s="1"/>
  <c r="P8" i="6"/>
  <c r="Q8" i="6" s="1"/>
  <c r="O8" i="6"/>
  <c r="P79" i="14"/>
  <c r="M79" i="14" s="1"/>
  <c r="L99" i="7"/>
  <c r="M125" i="7"/>
  <c r="AN123" i="14"/>
  <c r="AN117" i="14"/>
  <c r="AB117" i="14" s="1"/>
  <c r="Z117" i="14" s="1"/>
  <c r="C82" i="4"/>
  <c r="S8" i="10"/>
  <c r="H11" i="7" s="1"/>
  <c r="AG105" i="14"/>
  <c r="U28" i="3"/>
  <c r="L39" i="7"/>
  <c r="AJ39" i="14"/>
  <c r="AG62" i="14"/>
  <c r="AB62" i="14" s="1"/>
  <c r="Z62" i="14" s="1"/>
  <c r="S62" i="14" s="1"/>
  <c r="AL95" i="8"/>
  <c r="R19" i="4"/>
  <c r="I47" i="15"/>
  <c r="V47" i="15" s="1"/>
  <c r="G47" i="11" s="1"/>
  <c r="D47" i="11" s="1"/>
  <c r="AE54" i="8"/>
  <c r="AM54" i="8" s="1"/>
  <c r="G105" i="14"/>
  <c r="AE117" i="8"/>
  <c r="AM117" i="8" s="1"/>
  <c r="L127" i="14"/>
  <c r="D127" i="14" s="1"/>
  <c r="P10" i="7"/>
  <c r="U36" i="4"/>
  <c r="U41" i="3"/>
  <c r="AE47" i="8"/>
  <c r="U64" i="3"/>
  <c r="P28" i="14"/>
  <c r="I81" i="15"/>
  <c r="V81" i="15" s="1"/>
  <c r="G81" i="11" s="1"/>
  <c r="D81" i="11" s="1"/>
  <c r="P67" i="6"/>
  <c r="Q67" i="6" s="1"/>
  <c r="O67" i="6"/>
  <c r="X67" i="6"/>
  <c r="Y67" i="6" s="1"/>
  <c r="Z67" i="6" s="1"/>
  <c r="T67" i="6"/>
  <c r="U67" i="6" s="1"/>
  <c r="V67" i="6" s="1"/>
  <c r="S13" i="10"/>
  <c r="H16" i="7" s="1"/>
  <c r="C51" i="5"/>
  <c r="S21" i="10"/>
  <c r="H24" i="7" s="1"/>
  <c r="F30" i="6"/>
  <c r="G30" i="6"/>
  <c r="H30" i="6" s="1"/>
  <c r="I30" i="6" s="1"/>
  <c r="L105" i="7"/>
  <c r="AA30" i="6"/>
  <c r="J50" i="6"/>
  <c r="K50" i="6"/>
  <c r="L50" i="6" s="1"/>
  <c r="O49" i="7"/>
  <c r="M49" i="7"/>
  <c r="U103" i="3"/>
  <c r="R43" i="4"/>
  <c r="M13" i="7"/>
  <c r="P3" i="14"/>
  <c r="M3" i="14" s="1"/>
  <c r="AE98" i="8"/>
  <c r="AM98" i="8" s="1"/>
  <c r="O42" i="4"/>
  <c r="C62" i="4"/>
  <c r="P13" i="14"/>
  <c r="K52" i="6"/>
  <c r="L52" i="6" s="1"/>
  <c r="J52" i="6"/>
  <c r="G115" i="14"/>
  <c r="D115" i="14" s="1"/>
  <c r="T108" i="10"/>
  <c r="I111" i="7" s="1"/>
  <c r="C81" i="5"/>
  <c r="W20" i="6"/>
  <c r="X20" i="6"/>
  <c r="Y20" i="6" s="1"/>
  <c r="V122" i="15"/>
  <c r="G122" i="11" s="1"/>
  <c r="D122" i="11" s="1"/>
  <c r="S53" i="10"/>
  <c r="H56" i="7" s="1"/>
  <c r="L83" i="7"/>
  <c r="N64" i="7"/>
  <c r="M64" i="7"/>
  <c r="R81" i="6"/>
  <c r="AB81" i="6" s="1"/>
  <c r="N80" i="3" s="1"/>
  <c r="M75" i="14"/>
  <c r="M18" i="6"/>
  <c r="N18" i="6" s="1"/>
  <c r="M17" i="3" s="1"/>
  <c r="P32" i="14"/>
  <c r="U73" i="3"/>
  <c r="U63" i="4"/>
  <c r="AG87" i="14"/>
  <c r="V7" i="10"/>
  <c r="Y10" i="8"/>
  <c r="Z10" i="8" s="1"/>
  <c r="I32" i="6"/>
  <c r="N32" i="6" s="1"/>
  <c r="M31" i="3" s="1"/>
  <c r="O88" i="7"/>
  <c r="R40" i="4"/>
  <c r="L36" i="7"/>
  <c r="P83" i="6"/>
  <c r="Q83" i="6" s="1"/>
  <c r="T83" i="6"/>
  <c r="U83" i="6" s="1"/>
  <c r="V83" i="6" s="1"/>
  <c r="O83" i="6"/>
  <c r="S106" i="10"/>
  <c r="H109" i="7" s="1"/>
  <c r="R133" i="6"/>
  <c r="AB133" i="6" s="1"/>
  <c r="N132" i="3" s="1"/>
  <c r="Z9" i="14"/>
  <c r="S9" i="14" s="1"/>
  <c r="B9" i="14" s="1"/>
  <c r="F9" i="11" s="1"/>
  <c r="C9" i="11" s="1"/>
  <c r="AE61" i="8"/>
  <c r="AH110" i="8"/>
  <c r="T127" i="6"/>
  <c r="U127" i="6" s="1"/>
  <c r="V127" i="6" s="1"/>
  <c r="O127" i="6"/>
  <c r="X127" i="6"/>
  <c r="Y127" i="6" s="1"/>
  <c r="Z127" i="6" s="1"/>
  <c r="P127" i="6"/>
  <c r="Q127" i="6" s="1"/>
  <c r="L105" i="4"/>
  <c r="C33" i="4"/>
  <c r="AB11" i="14"/>
  <c r="Z11" i="14" s="1"/>
  <c r="G54" i="14"/>
  <c r="AE85" i="8"/>
  <c r="AM85" i="8" s="1"/>
  <c r="O102" i="7"/>
  <c r="M122" i="7"/>
  <c r="M124" i="7"/>
  <c r="T21" i="6"/>
  <c r="U21" i="6" s="1"/>
  <c r="V21" i="6" s="1"/>
  <c r="P21" i="6"/>
  <c r="Q21" i="6" s="1"/>
  <c r="O21" i="6"/>
  <c r="AJ52" i="14"/>
  <c r="AB52" i="14" s="1"/>
  <c r="AG73" i="14"/>
  <c r="AH82" i="8"/>
  <c r="I118" i="15"/>
  <c r="V118" i="15" s="1"/>
  <c r="G118" i="11" s="1"/>
  <c r="D118" i="11" s="1"/>
  <c r="N44" i="4"/>
  <c r="C89" i="4"/>
  <c r="S37" i="4"/>
  <c r="AB12" i="6"/>
  <c r="N11" i="3" s="1"/>
  <c r="L11" i="3" s="1"/>
  <c r="AL45" i="8"/>
  <c r="AM45" i="8" s="1"/>
  <c r="AN45" i="8" s="1"/>
  <c r="S42" i="10"/>
  <c r="H45" i="7" s="1"/>
  <c r="AB68" i="14"/>
  <c r="Z68" i="14" s="1"/>
  <c r="S68" i="14" s="1"/>
  <c r="AA80" i="6"/>
  <c r="M96" i="14"/>
  <c r="I8" i="15"/>
  <c r="V8" i="15" s="1"/>
  <c r="G8" i="11" s="1"/>
  <c r="D8" i="11" s="1"/>
  <c r="AE108" i="8"/>
  <c r="AM108" i="8"/>
  <c r="M29" i="7"/>
  <c r="P29" i="7"/>
  <c r="L29" i="7"/>
  <c r="AJ56" i="14"/>
  <c r="AA63" i="6"/>
  <c r="AL88" i="8"/>
  <c r="L57" i="7"/>
  <c r="I69" i="15"/>
  <c r="V69" i="15" s="1"/>
  <c r="G69" i="11" s="1"/>
  <c r="D69" i="11" s="1"/>
  <c r="V76" i="10"/>
  <c r="Y79" i="8"/>
  <c r="Z79" i="8" s="1"/>
  <c r="I128" i="15"/>
  <c r="V128" i="15" s="1"/>
  <c r="G128" i="11" s="1"/>
  <c r="D128" i="11" s="1"/>
  <c r="C66" i="4"/>
  <c r="S47" i="10"/>
  <c r="H50" i="7" s="1"/>
  <c r="T117" i="6"/>
  <c r="U117" i="6" s="1"/>
  <c r="V117" i="6" s="1"/>
  <c r="AE128" i="8"/>
  <c r="AM128" i="8" s="1"/>
  <c r="T130" i="6"/>
  <c r="U130" i="6" s="1"/>
  <c r="V130" i="6" s="1"/>
  <c r="P130" i="6"/>
  <c r="Q130" i="6" s="1"/>
  <c r="R130" i="6" s="1"/>
  <c r="O130" i="6"/>
  <c r="C63" i="5"/>
  <c r="M30" i="7"/>
  <c r="M65" i="7"/>
  <c r="O65" i="7"/>
  <c r="L65" i="7"/>
  <c r="C27" i="14"/>
  <c r="H27" i="11" s="1"/>
  <c r="E27" i="11" s="1"/>
  <c r="L32" i="7"/>
  <c r="M32" i="7"/>
  <c r="U91" i="4"/>
  <c r="U104" i="3"/>
  <c r="V29" i="15"/>
  <c r="G29" i="11" s="1"/>
  <c r="D29" i="11" s="1"/>
  <c r="L68" i="14"/>
  <c r="D68" i="14" s="1"/>
  <c r="L94" i="14"/>
  <c r="D94" i="14" s="1"/>
  <c r="U67" i="5"/>
  <c r="U108" i="3"/>
  <c r="G27" i="6"/>
  <c r="H27" i="6" s="1"/>
  <c r="F27" i="6"/>
  <c r="V32" i="10"/>
  <c r="Y35" i="8"/>
  <c r="Z35" i="8" s="1"/>
  <c r="AN35" i="8" s="1"/>
  <c r="T34" i="3" s="1"/>
  <c r="R34" i="3" s="1"/>
  <c r="AE124" i="8"/>
  <c r="AM124" i="8" s="1"/>
  <c r="O8" i="8"/>
  <c r="X8" i="8" s="1"/>
  <c r="S7" i="3" s="1"/>
  <c r="C38" i="5"/>
  <c r="N9" i="7"/>
  <c r="K9" i="7"/>
  <c r="P8" i="3" s="1"/>
  <c r="N27" i="7"/>
  <c r="K27" i="7"/>
  <c r="P26" i="3" s="1"/>
  <c r="P53" i="14"/>
  <c r="U55" i="4"/>
  <c r="U63" i="3"/>
  <c r="S32" i="10"/>
  <c r="H35" i="7" s="1"/>
  <c r="Q75" i="8"/>
  <c r="R75" i="8" s="1"/>
  <c r="X75" i="8" s="1"/>
  <c r="S74" i="3" s="1"/>
  <c r="Q74" i="8"/>
  <c r="R74" i="8" s="1"/>
  <c r="X74" i="8" s="1"/>
  <c r="S73" i="3" s="1"/>
  <c r="Q72" i="8"/>
  <c r="R72" i="8" s="1"/>
  <c r="X72" i="8" s="1"/>
  <c r="S71" i="3" s="1"/>
  <c r="Q73" i="8"/>
  <c r="R73" i="8" s="1"/>
  <c r="X73" i="8" s="1"/>
  <c r="Q76" i="8"/>
  <c r="R76" i="8" s="1"/>
  <c r="X76" i="8" s="1"/>
  <c r="S75" i="3" s="1"/>
  <c r="K82" i="6"/>
  <c r="L82" i="6" s="1"/>
  <c r="M82" i="6" s="1"/>
  <c r="J82" i="6"/>
  <c r="AE90" i="8"/>
  <c r="AM90" i="8" s="1"/>
  <c r="AN90" i="8" s="1"/>
  <c r="R77" i="5"/>
  <c r="V25" i="15"/>
  <c r="G25" i="11" s="1"/>
  <c r="D25" i="11" s="1"/>
  <c r="AG56" i="14"/>
  <c r="U93" i="4"/>
  <c r="U106" i="3"/>
  <c r="AB110" i="14"/>
  <c r="Z110" i="14" s="1"/>
  <c r="S110" i="14" s="1"/>
  <c r="AE68" i="8"/>
  <c r="AM68" i="8" s="1"/>
  <c r="AN68" i="8" s="1"/>
  <c r="U76" i="3"/>
  <c r="I35" i="15"/>
  <c r="V35" i="15" s="1"/>
  <c r="G35" i="11" s="1"/>
  <c r="D35" i="11" s="1"/>
  <c r="AE74" i="8"/>
  <c r="AG102" i="14"/>
  <c r="O11" i="7"/>
  <c r="L11" i="7"/>
  <c r="V52" i="10"/>
  <c r="Y55" i="8"/>
  <c r="Z55" i="8" s="1"/>
  <c r="J79" i="6"/>
  <c r="K79" i="6"/>
  <c r="L79" i="6" s="1"/>
  <c r="V112" i="10"/>
  <c r="Y115" i="8"/>
  <c r="Z115" i="8" s="1"/>
  <c r="S117" i="10"/>
  <c r="H120" i="7" s="1"/>
  <c r="R112" i="4"/>
  <c r="C41" i="14"/>
  <c r="H41" i="11" s="1"/>
  <c r="E41" i="11" s="1"/>
  <c r="P75" i="7"/>
  <c r="D93" i="14"/>
  <c r="B93" i="14" s="1"/>
  <c r="F93" i="11" s="1"/>
  <c r="C93" i="11" s="1"/>
  <c r="AG98" i="14"/>
  <c r="S118" i="10"/>
  <c r="H121" i="7" s="1"/>
  <c r="P44" i="4"/>
  <c r="C16" i="5"/>
  <c r="C32" i="4"/>
  <c r="G42" i="6"/>
  <c r="H42" i="6" s="1"/>
  <c r="F42" i="6"/>
  <c r="W48" i="6"/>
  <c r="X48" i="6"/>
  <c r="Y48" i="6" s="1"/>
  <c r="P42" i="14"/>
  <c r="M42" i="14" s="1"/>
  <c r="AL53" i="8"/>
  <c r="AM96" i="8"/>
  <c r="AN96" i="8" s="1"/>
  <c r="T95" i="3" s="1"/>
  <c r="P134" i="7"/>
  <c r="AG117" i="14"/>
  <c r="G66" i="6"/>
  <c r="H66" i="6" s="1"/>
  <c r="I66" i="6" s="1"/>
  <c r="N66" i="6" s="1"/>
  <c r="F66" i="6"/>
  <c r="K104" i="14"/>
  <c r="L104" i="14" s="1"/>
  <c r="G116" i="6"/>
  <c r="H116" i="6" s="1"/>
  <c r="F116" i="6"/>
  <c r="L6" i="7"/>
  <c r="AE16" i="8"/>
  <c r="AM16" i="8" s="1"/>
  <c r="AN16" i="8" s="1"/>
  <c r="AE22" i="8"/>
  <c r="AM22" i="8" s="1"/>
  <c r="AL57" i="8"/>
  <c r="AM57" i="8" s="1"/>
  <c r="AN57" i="8" s="1"/>
  <c r="F63" i="6"/>
  <c r="G63" i="6"/>
  <c r="H63" i="6" s="1"/>
  <c r="F69" i="6"/>
  <c r="G69" i="6"/>
  <c r="H69" i="6" s="1"/>
  <c r="K76" i="6"/>
  <c r="L76" i="6" s="1"/>
  <c r="J76" i="6"/>
  <c r="V74" i="10"/>
  <c r="Y77" i="8"/>
  <c r="Z77" i="8" s="1"/>
  <c r="AN77" i="8" s="1"/>
  <c r="T76" i="3" s="1"/>
  <c r="P103" i="6"/>
  <c r="Q103" i="6" s="1"/>
  <c r="T103" i="6"/>
  <c r="U103" i="6" s="1"/>
  <c r="V103" i="6" s="1"/>
  <c r="O103" i="6"/>
  <c r="S128" i="10"/>
  <c r="H131" i="7" s="1"/>
  <c r="P72" i="6"/>
  <c r="Q72" i="6" s="1"/>
  <c r="R72" i="6" s="1"/>
  <c r="AN97" i="14"/>
  <c r="AB97" i="14" s="1"/>
  <c r="Z97" i="14" s="1"/>
  <c r="S97" i="14" s="1"/>
  <c r="L50" i="7"/>
  <c r="I56" i="15"/>
  <c r="V56" i="15" s="1"/>
  <c r="G56" i="11" s="1"/>
  <c r="D56" i="11" s="1"/>
  <c r="L82" i="7"/>
  <c r="C88" i="14"/>
  <c r="H88" i="11" s="1"/>
  <c r="E88" i="11" s="1"/>
  <c r="K123" i="6"/>
  <c r="L123" i="6" s="1"/>
  <c r="J123" i="6"/>
  <c r="U120" i="3"/>
  <c r="R51" i="5"/>
  <c r="V46" i="10"/>
  <c r="Y49" i="8"/>
  <c r="Z49" i="8" s="1"/>
  <c r="AN49" i="8" s="1"/>
  <c r="T48" i="3" s="1"/>
  <c r="AB9" i="14"/>
  <c r="P48" i="7"/>
  <c r="W19" i="6"/>
  <c r="X19" i="6"/>
  <c r="Y19" i="6" s="1"/>
  <c r="D17" i="14"/>
  <c r="S52" i="10"/>
  <c r="H55" i="7" s="1"/>
  <c r="P125" i="6"/>
  <c r="Q125" i="6" s="1"/>
  <c r="O125" i="6"/>
  <c r="T125" i="6"/>
  <c r="U125" i="6" s="1"/>
  <c r="V125" i="6" s="1"/>
  <c r="C83" i="4"/>
  <c r="C72" i="4"/>
  <c r="AL13" i="8"/>
  <c r="C126" i="14"/>
  <c r="H126" i="11" s="1"/>
  <c r="E126" i="11" s="1"/>
  <c r="G126" i="14"/>
  <c r="D126" i="14" s="1"/>
  <c r="C50" i="5"/>
  <c r="AN127" i="14"/>
  <c r="O28" i="6"/>
  <c r="P28" i="6"/>
  <c r="Q28" i="6" s="1"/>
  <c r="R28" i="6" s="1"/>
  <c r="T28" i="6"/>
  <c r="U28" i="6" s="1"/>
  <c r="V28" i="6" s="1"/>
  <c r="V28" i="15"/>
  <c r="G28" i="11" s="1"/>
  <c r="D28" i="11" s="1"/>
  <c r="C55" i="4"/>
  <c r="C40" i="4"/>
  <c r="C26" i="4"/>
  <c r="U41" i="4"/>
  <c r="U47" i="3"/>
  <c r="R71" i="5"/>
  <c r="I13" i="6"/>
  <c r="C22" i="14"/>
  <c r="H22" i="11" s="1"/>
  <c r="E22" i="11" s="1"/>
  <c r="N81" i="7"/>
  <c r="K81" i="7"/>
  <c r="P80" i="3" s="1"/>
  <c r="X88" i="6"/>
  <c r="Y88" i="6" s="1"/>
  <c r="Z88" i="6" s="1"/>
  <c r="W88" i="6"/>
  <c r="R107" i="6"/>
  <c r="AJ122" i="14"/>
  <c r="U16" i="10"/>
  <c r="J19" i="7" s="1"/>
  <c r="I36" i="15"/>
  <c r="S35" i="10"/>
  <c r="H38" i="7" s="1"/>
  <c r="K53" i="7"/>
  <c r="P52" i="3" s="1"/>
  <c r="N53" i="7"/>
  <c r="G52" i="14"/>
  <c r="J85" i="6"/>
  <c r="K85" i="6"/>
  <c r="L85" i="6" s="1"/>
  <c r="M85" i="6" s="1"/>
  <c r="Z118" i="6"/>
  <c r="J136" i="6"/>
  <c r="K136" i="6"/>
  <c r="L136" i="6" s="1"/>
  <c r="C87" i="4"/>
  <c r="B38" i="14"/>
  <c r="F38" i="11" s="1"/>
  <c r="C38" i="11" s="1"/>
  <c r="K62" i="14"/>
  <c r="L62" i="14" s="1"/>
  <c r="D62" i="14" s="1"/>
  <c r="P117" i="14"/>
  <c r="M117" i="14" s="1"/>
  <c r="D130" i="14"/>
  <c r="AE76" i="8"/>
  <c r="AJ79" i="14"/>
  <c r="L16" i="5"/>
  <c r="C37" i="4"/>
  <c r="AG36" i="14"/>
  <c r="U58" i="3"/>
  <c r="L52" i="7"/>
  <c r="V73" i="10"/>
  <c r="Y76" i="8"/>
  <c r="Z76" i="8" s="1"/>
  <c r="K117" i="6"/>
  <c r="L117" i="6" s="1"/>
  <c r="M117" i="6" s="1"/>
  <c r="AL126" i="8"/>
  <c r="AM126" i="8" s="1"/>
  <c r="Z9" i="6"/>
  <c r="I10" i="15"/>
  <c r="V10" i="15" s="1"/>
  <c r="G10" i="11" s="1"/>
  <c r="D10" i="11" s="1"/>
  <c r="C26" i="5"/>
  <c r="X12" i="8"/>
  <c r="S11" i="3" s="1"/>
  <c r="AG19" i="14"/>
  <c r="AB19" i="14" s="1"/>
  <c r="Z19" i="14" s="1"/>
  <c r="S19" i="14" s="1"/>
  <c r="AH59" i="8"/>
  <c r="AE36" i="8"/>
  <c r="AM36" i="8" s="1"/>
  <c r="P59" i="6"/>
  <c r="Q59" i="6" s="1"/>
  <c r="T59" i="6"/>
  <c r="U59" i="6" s="1"/>
  <c r="V59" i="6" s="1"/>
  <c r="O59" i="6"/>
  <c r="T72" i="6"/>
  <c r="U72" i="6" s="1"/>
  <c r="V72" i="6" s="1"/>
  <c r="M104" i="14"/>
  <c r="C57" i="4"/>
  <c r="K37" i="6"/>
  <c r="L37" i="6" s="1"/>
  <c r="J37" i="6"/>
  <c r="AG44" i="14"/>
  <c r="S56" i="10"/>
  <c r="H59" i="7" s="1"/>
  <c r="M128" i="7"/>
  <c r="S3" i="10"/>
  <c r="H6" i="7" s="1"/>
  <c r="V94" i="15"/>
  <c r="G94" i="11" s="1"/>
  <c r="D94" i="11" s="1"/>
  <c r="P120" i="7"/>
  <c r="AB32" i="14"/>
  <c r="Z32" i="14" s="1"/>
  <c r="S32" i="14" s="1"/>
  <c r="R81" i="5"/>
  <c r="X83" i="6"/>
  <c r="Y83" i="6" s="1"/>
  <c r="W83" i="6"/>
  <c r="U100" i="3"/>
  <c r="AN133" i="8"/>
  <c r="T132" i="3" s="1"/>
  <c r="S127" i="10"/>
  <c r="H130" i="7" s="1"/>
  <c r="U101" i="3"/>
  <c r="U62" i="5"/>
  <c r="T23" i="6"/>
  <c r="U23" i="6" s="1"/>
  <c r="V23" i="6" s="1"/>
  <c r="O23" i="6"/>
  <c r="P23" i="6"/>
  <c r="Q23" i="6" s="1"/>
  <c r="L61" i="7"/>
  <c r="B88" i="14"/>
  <c r="F88" i="11" s="1"/>
  <c r="C88" i="11" s="1"/>
  <c r="J116" i="6"/>
  <c r="P116" i="6"/>
  <c r="Q116" i="6" s="1"/>
  <c r="R116" i="6" s="1"/>
  <c r="K116" i="6"/>
  <c r="L116" i="6" s="1"/>
  <c r="C75" i="5"/>
  <c r="M35" i="7"/>
  <c r="M74" i="7"/>
  <c r="L74" i="7"/>
  <c r="U61" i="5"/>
  <c r="T65" i="10"/>
  <c r="I68" i="7" s="1"/>
  <c r="K100" i="14"/>
  <c r="L100" i="14" s="1"/>
  <c r="D100" i="14" s="1"/>
  <c r="AJ118" i="14"/>
  <c r="P105" i="14"/>
  <c r="M105" i="14" s="1"/>
  <c r="M51" i="7"/>
  <c r="AM34" i="8"/>
  <c r="AN34" i="8" s="1"/>
  <c r="P36" i="14"/>
  <c r="M36" i="14" s="1"/>
  <c r="AL47" i="8"/>
  <c r="P76" i="14"/>
  <c r="M76" i="14" s="1"/>
  <c r="S91" i="14"/>
  <c r="B91" i="14" s="1"/>
  <c r="F91" i="11" s="1"/>
  <c r="C91" i="11" s="1"/>
  <c r="B91" i="11" s="1"/>
  <c r="P104" i="7"/>
  <c r="P130" i="14"/>
  <c r="I117" i="15"/>
  <c r="L18" i="14"/>
  <c r="D18" i="14" s="1"/>
  <c r="U57" i="3"/>
  <c r="U38" i="5"/>
  <c r="L25" i="3"/>
  <c r="K45" i="14"/>
  <c r="P8" i="14"/>
  <c r="M8" i="14" s="1"/>
  <c r="J120" i="6"/>
  <c r="K120" i="6"/>
  <c r="L120" i="6" s="1"/>
  <c r="M48" i="7"/>
  <c r="M73" i="7"/>
  <c r="R75" i="4"/>
  <c r="G56" i="6"/>
  <c r="H56" i="6" s="1"/>
  <c r="F56" i="6"/>
  <c r="V21" i="10"/>
  <c r="Y24" i="8"/>
  <c r="Z24" i="8" s="1"/>
  <c r="Z33" i="6"/>
  <c r="AG33" i="14"/>
  <c r="AB33" i="14" s="1"/>
  <c r="Z33" i="14" s="1"/>
  <c r="S33" i="14" s="1"/>
  <c r="F133" i="6"/>
  <c r="G133" i="6"/>
  <c r="H133" i="6" s="1"/>
  <c r="I133" i="6" s="1"/>
  <c r="AB132" i="6"/>
  <c r="N131" i="3" s="1"/>
  <c r="O92" i="6"/>
  <c r="P92" i="6"/>
  <c r="Q92" i="6" s="1"/>
  <c r="T92" i="6"/>
  <c r="U92" i="6" s="1"/>
  <c r="V92" i="6" s="1"/>
  <c r="AA92" i="6" s="1"/>
  <c r="S80" i="10"/>
  <c r="H83" i="7" s="1"/>
  <c r="F59" i="6"/>
  <c r="G59" i="6"/>
  <c r="H59" i="6" s="1"/>
  <c r="I59" i="6" s="1"/>
  <c r="X55" i="6"/>
  <c r="Y55" i="6" s="1"/>
  <c r="W55" i="6"/>
  <c r="P133" i="14"/>
  <c r="AG28" i="14"/>
  <c r="C71" i="4"/>
  <c r="I3" i="15"/>
  <c r="I45" i="15"/>
  <c r="Z112" i="6"/>
  <c r="V79" i="10"/>
  <c r="Y82" i="8"/>
  <c r="Z82" i="8" s="1"/>
  <c r="U81" i="3"/>
  <c r="T97" i="6"/>
  <c r="U97" i="6" s="1"/>
  <c r="V97" i="6" s="1"/>
  <c r="O97" i="6"/>
  <c r="P97" i="6"/>
  <c r="Q97" i="6" s="1"/>
  <c r="R97" i="6" s="1"/>
  <c r="L3" i="14"/>
  <c r="D3" i="14" s="1"/>
  <c r="C3" i="14"/>
  <c r="H3" i="11" s="1"/>
  <c r="E3" i="11" s="1"/>
  <c r="V62" i="10"/>
  <c r="Y65" i="8"/>
  <c r="Z65" i="8" s="1"/>
  <c r="K125" i="7"/>
  <c r="P124" i="3" s="1"/>
  <c r="N125" i="7"/>
  <c r="N46" i="7"/>
  <c r="K46" i="7"/>
  <c r="P45" i="3" s="1"/>
  <c r="V113" i="10"/>
  <c r="Y116" i="8"/>
  <c r="Z116" i="8" s="1"/>
  <c r="U71" i="5"/>
  <c r="U114" i="3"/>
  <c r="X45" i="6"/>
  <c r="Y45" i="6" s="1"/>
  <c r="Z45" i="6" s="1"/>
  <c r="AA45" i="6" s="1"/>
  <c r="AB45" i="6" s="1"/>
  <c r="W45" i="6"/>
  <c r="L6" i="8"/>
  <c r="I6" i="8"/>
  <c r="K6" i="8" s="1"/>
  <c r="U6" i="8"/>
  <c r="V6" i="8"/>
  <c r="J6" i="8"/>
  <c r="G6" i="8"/>
  <c r="T6" i="8"/>
  <c r="S6" i="8"/>
  <c r="Q6" i="8"/>
  <c r="P6" i="8"/>
  <c r="M6" i="8"/>
  <c r="F6" i="8"/>
  <c r="L116" i="7"/>
  <c r="O41" i="8"/>
  <c r="X41" i="8" s="1"/>
  <c r="S40" i="3" s="1"/>
  <c r="R40" i="3" s="1"/>
  <c r="D25" i="14"/>
  <c r="O31" i="6"/>
  <c r="T31" i="6"/>
  <c r="U31" i="6" s="1"/>
  <c r="V31" i="6" s="1"/>
  <c r="P31" i="6"/>
  <c r="Q31" i="6" s="1"/>
  <c r="W42" i="6"/>
  <c r="X42" i="6"/>
  <c r="Y42" i="6" s="1"/>
  <c r="AE79" i="8"/>
  <c r="C96" i="4"/>
  <c r="C71" i="5"/>
  <c r="V14" i="10"/>
  <c r="Y17" i="8"/>
  <c r="Z17" i="8" s="1"/>
  <c r="AL59" i="8"/>
  <c r="U77" i="3"/>
  <c r="U66" i="4"/>
  <c r="U86" i="4"/>
  <c r="U98" i="3"/>
  <c r="T107" i="6"/>
  <c r="U107" i="6" s="1"/>
  <c r="V107" i="6" s="1"/>
  <c r="R108" i="6"/>
  <c r="X93" i="8"/>
  <c r="S92" i="3" s="1"/>
  <c r="N15" i="7"/>
  <c r="K15" i="7"/>
  <c r="P14" i="3" s="1"/>
  <c r="I76" i="15"/>
  <c r="V76" i="15" s="1"/>
  <c r="G76" i="11" s="1"/>
  <c r="D76" i="11" s="1"/>
  <c r="AH120" i="8"/>
  <c r="G133" i="14"/>
  <c r="G108" i="6"/>
  <c r="H108" i="6" s="1"/>
  <c r="I108" i="6" s="1"/>
  <c r="F108" i="6"/>
  <c r="K117" i="7"/>
  <c r="P116" i="3" s="1"/>
  <c r="N117" i="7"/>
  <c r="R39" i="4"/>
  <c r="R7" i="4"/>
  <c r="X75" i="6"/>
  <c r="Y75" i="6" s="1"/>
  <c r="W75" i="6"/>
  <c r="AG82" i="14"/>
  <c r="AG131" i="14"/>
  <c r="AB131" i="14" s="1"/>
  <c r="Z131" i="14" s="1"/>
  <c r="I11" i="6"/>
  <c r="N11" i="6" s="1"/>
  <c r="L9" i="5" s="1"/>
  <c r="U38" i="3"/>
  <c r="U33" i="4"/>
  <c r="V18" i="15"/>
  <c r="G18" i="11" s="1"/>
  <c r="D18" i="11" s="1"/>
  <c r="AL85" i="8"/>
  <c r="M109" i="7"/>
  <c r="O44" i="4"/>
  <c r="C6" i="5"/>
  <c r="AE17" i="8"/>
  <c r="AM17" i="8" s="1"/>
  <c r="O79" i="7"/>
  <c r="K125" i="14"/>
  <c r="L125" i="14" s="1"/>
  <c r="D125" i="14" s="1"/>
  <c r="K101" i="6"/>
  <c r="L101" i="6" s="1"/>
  <c r="M101" i="6" s="1"/>
  <c r="J101" i="6"/>
  <c r="I121" i="15"/>
  <c r="R80" i="4"/>
  <c r="U6" i="4"/>
  <c r="U6" i="3"/>
  <c r="G31" i="6"/>
  <c r="H31" i="6" s="1"/>
  <c r="F31" i="6"/>
  <c r="P60" i="7"/>
  <c r="AH74" i="8"/>
  <c r="AM74" i="8" s="1"/>
  <c r="AN74" i="8" s="1"/>
  <c r="T79" i="6"/>
  <c r="U79" i="6" s="1"/>
  <c r="V79" i="6" s="1"/>
  <c r="O79" i="6"/>
  <c r="P79" i="6"/>
  <c r="Q79" i="6" s="1"/>
  <c r="O101" i="6"/>
  <c r="T101" i="6"/>
  <c r="U101" i="6" s="1"/>
  <c r="V101" i="6" s="1"/>
  <c r="P101" i="6"/>
  <c r="Q101" i="6" s="1"/>
  <c r="S75" i="4"/>
  <c r="Q8" i="8"/>
  <c r="R8" i="8" s="1"/>
  <c r="Q9" i="8"/>
  <c r="R9" i="8" s="1"/>
  <c r="X9" i="8" s="1"/>
  <c r="J14" i="6"/>
  <c r="K14" i="6"/>
  <c r="L14" i="6" s="1"/>
  <c r="K58" i="6"/>
  <c r="L58" i="6" s="1"/>
  <c r="M58" i="6" s="1"/>
  <c r="N58" i="6" s="1"/>
  <c r="M57" i="3" s="1"/>
  <c r="J58" i="6"/>
  <c r="G73" i="14"/>
  <c r="Z74" i="14"/>
  <c r="S74" i="14" s="1"/>
  <c r="AN92" i="14"/>
  <c r="AB92" i="14" s="1"/>
  <c r="Z92" i="14" s="1"/>
  <c r="L124" i="7"/>
  <c r="L56" i="14"/>
  <c r="N77" i="7"/>
  <c r="K77" i="7"/>
  <c r="P76" i="3" s="1"/>
  <c r="AH115" i="8"/>
  <c r="AB130" i="14"/>
  <c r="Z130" i="14" s="1"/>
  <c r="S130" i="14" s="1"/>
  <c r="M31" i="5"/>
  <c r="P87" i="14"/>
  <c r="M132" i="6"/>
  <c r="AH135" i="8"/>
  <c r="S133" i="10"/>
  <c r="H136" i="7" s="1"/>
  <c r="J30" i="6"/>
  <c r="K30" i="6"/>
  <c r="L30" i="6" s="1"/>
  <c r="R106" i="6"/>
  <c r="AB106" i="6" s="1"/>
  <c r="N105" i="3" s="1"/>
  <c r="L105" i="3" s="1"/>
  <c r="F35" i="6"/>
  <c r="G35" i="6"/>
  <c r="H35" i="6" s="1"/>
  <c r="I35" i="6" s="1"/>
  <c r="N35" i="6" s="1"/>
  <c r="C67" i="5"/>
  <c r="C49" i="4"/>
  <c r="V10" i="10"/>
  <c r="Y13" i="8"/>
  <c r="Z13" i="8" s="1"/>
  <c r="U82" i="3"/>
  <c r="U71" i="4"/>
  <c r="P99" i="14"/>
  <c r="M99" i="14" s="1"/>
  <c r="J39" i="6"/>
  <c r="K39" i="6"/>
  <c r="L39" i="6" s="1"/>
  <c r="F46" i="6"/>
  <c r="G46" i="6"/>
  <c r="H46" i="6" s="1"/>
  <c r="V25" i="10"/>
  <c r="Y28" i="8"/>
  <c r="Z28" i="8" s="1"/>
  <c r="M36" i="7"/>
  <c r="G27" i="14"/>
  <c r="D27" i="14" s="1"/>
  <c r="B27" i="14" s="1"/>
  <c r="F27" i="11" s="1"/>
  <c r="C27" i="11" s="1"/>
  <c r="S45" i="10"/>
  <c r="H48" i="7" s="1"/>
  <c r="R49" i="5"/>
  <c r="C79" i="5"/>
  <c r="AG99" i="14"/>
  <c r="AB99" i="14" s="1"/>
  <c r="Z99" i="14" s="1"/>
  <c r="V34" i="10"/>
  <c r="Y37" i="8"/>
  <c r="Z37" i="8" s="1"/>
  <c r="P39" i="14"/>
  <c r="M39" i="14" s="1"/>
  <c r="T52" i="6"/>
  <c r="U52" i="6" s="1"/>
  <c r="V52" i="6" s="1"/>
  <c r="P52" i="6"/>
  <c r="Q52" i="6" s="1"/>
  <c r="O52" i="6"/>
  <c r="M94" i="6"/>
  <c r="U97" i="4"/>
  <c r="U110" i="3"/>
  <c r="AN114" i="8"/>
  <c r="T113" i="3" s="1"/>
  <c r="R113" i="3" s="1"/>
  <c r="K80" i="14"/>
  <c r="L80" i="14" s="1"/>
  <c r="D80" i="14" s="1"/>
  <c r="R72" i="4"/>
  <c r="U17" i="4"/>
  <c r="U18" i="3"/>
  <c r="L20" i="14"/>
  <c r="U35" i="4"/>
  <c r="U40" i="3"/>
  <c r="M102" i="7"/>
  <c r="K131" i="14"/>
  <c r="L131" i="14" s="1"/>
  <c r="D131" i="14" s="1"/>
  <c r="Z57" i="6"/>
  <c r="L89" i="7"/>
  <c r="O89" i="7"/>
  <c r="M89" i="7"/>
  <c r="X13" i="6"/>
  <c r="Y13" i="6" s="1"/>
  <c r="Z13" i="6" s="1"/>
  <c r="W13" i="6"/>
  <c r="X126" i="8"/>
  <c r="S125" i="3" s="1"/>
  <c r="L28" i="14"/>
  <c r="D28" i="14" s="1"/>
  <c r="M75" i="6"/>
  <c r="X40" i="8"/>
  <c r="S39" i="3" s="1"/>
  <c r="R26" i="4"/>
  <c r="K51" i="6"/>
  <c r="L51" i="6" s="1"/>
  <c r="J51" i="6"/>
  <c r="AH79" i="8"/>
  <c r="X103" i="6"/>
  <c r="Y103" i="6" s="1"/>
  <c r="W103" i="6"/>
  <c r="P123" i="14"/>
  <c r="U11" i="5"/>
  <c r="U14" i="3"/>
  <c r="L47" i="7"/>
  <c r="U72" i="4"/>
  <c r="U83" i="3"/>
  <c r="AH125" i="8"/>
  <c r="C47" i="4"/>
  <c r="C104" i="4"/>
  <c r="AN44" i="14"/>
  <c r="S76" i="10"/>
  <c r="H79" i="7" s="1"/>
  <c r="Z74" i="6"/>
  <c r="I130" i="15"/>
  <c r="V130" i="15" s="1"/>
  <c r="G130" i="11" s="1"/>
  <c r="D130" i="11" s="1"/>
  <c r="I120" i="6"/>
  <c r="G82" i="6"/>
  <c r="H82" i="6" s="1"/>
  <c r="F82" i="6"/>
  <c r="L130" i="7"/>
  <c r="C25" i="4"/>
  <c r="X64" i="8"/>
  <c r="S63" i="3" s="1"/>
  <c r="L15" i="7"/>
  <c r="W28" i="6"/>
  <c r="X28" i="6"/>
  <c r="Y28" i="6" s="1"/>
  <c r="O34" i="7"/>
  <c r="V48" i="10"/>
  <c r="Y51" i="8"/>
  <c r="Z51" i="8" s="1"/>
  <c r="J126" i="6"/>
  <c r="K126" i="6"/>
  <c r="L126" i="6" s="1"/>
  <c r="AL135" i="8"/>
  <c r="P118" i="14"/>
  <c r="C14" i="4"/>
  <c r="AG14" i="14"/>
  <c r="AB14" i="14" s="1"/>
  <c r="Z14" i="14" s="1"/>
  <c r="S14" i="14" s="1"/>
  <c r="G23" i="6"/>
  <c r="H23" i="6" s="1"/>
  <c r="F23" i="6"/>
  <c r="AN42" i="14"/>
  <c r="AB42" i="14" s="1"/>
  <c r="Z42" i="14" s="1"/>
  <c r="S42" i="14" s="1"/>
  <c r="I111" i="6"/>
  <c r="N111" i="6" s="1"/>
  <c r="M110" i="3" s="1"/>
  <c r="AN115" i="14"/>
  <c r="J125" i="6"/>
  <c r="K125" i="6"/>
  <c r="L125" i="6" s="1"/>
  <c r="W135" i="6"/>
  <c r="X135" i="6"/>
  <c r="Y135" i="6" s="1"/>
  <c r="AE19" i="8"/>
  <c r="AM19" i="8" s="1"/>
  <c r="P117" i="7"/>
  <c r="AN54" i="14"/>
  <c r="AB54" i="14" s="1"/>
  <c r="Z54" i="14" s="1"/>
  <c r="S54" i="14" s="1"/>
  <c r="O61" i="7"/>
  <c r="J102" i="6"/>
  <c r="K102" i="6"/>
  <c r="L102" i="6" s="1"/>
  <c r="M102" i="6" s="1"/>
  <c r="R94" i="4"/>
  <c r="G11" i="14"/>
  <c r="U31" i="4"/>
  <c r="U36" i="3"/>
  <c r="J40" i="6"/>
  <c r="K40" i="6"/>
  <c r="L40" i="6" s="1"/>
  <c r="M40" i="6" s="1"/>
  <c r="G105" i="6"/>
  <c r="H105" i="6" s="1"/>
  <c r="I105" i="6" s="1"/>
  <c r="F105" i="6"/>
  <c r="C117" i="4"/>
  <c r="C19" i="4"/>
  <c r="M15" i="7"/>
  <c r="AH31" i="8"/>
  <c r="AM31" i="8" s="1"/>
  <c r="V57" i="10"/>
  <c r="Y60" i="8"/>
  <c r="Z60" i="8" s="1"/>
  <c r="AN60" i="8" s="1"/>
  <c r="T59" i="3" s="1"/>
  <c r="R59" i="3" s="1"/>
  <c r="V69" i="10"/>
  <c r="Y72" i="8"/>
  <c r="Z72" i="8" s="1"/>
  <c r="AJ112" i="14"/>
  <c r="AB112" i="14" s="1"/>
  <c r="Z112" i="14" s="1"/>
  <c r="S112" i="14" s="1"/>
  <c r="L107" i="7"/>
  <c r="N34" i="7"/>
  <c r="K34" i="7"/>
  <c r="P33" i="3" s="1"/>
  <c r="V30" i="10"/>
  <c r="Y33" i="8"/>
  <c r="Z33" i="8" s="1"/>
  <c r="AN33" i="8" s="1"/>
  <c r="T32" i="3" s="1"/>
  <c r="R32" i="3" s="1"/>
  <c r="S87" i="10"/>
  <c r="H90" i="7" s="1"/>
  <c r="N106" i="7"/>
  <c r="Q106" i="7" s="1"/>
  <c r="P64" i="5" s="1"/>
  <c r="K106" i="7"/>
  <c r="P105" i="3" s="1"/>
  <c r="L133" i="7"/>
  <c r="K13" i="6"/>
  <c r="L13" i="6" s="1"/>
  <c r="J13" i="6"/>
  <c r="S99" i="10"/>
  <c r="H102" i="7" s="1"/>
  <c r="X136" i="6"/>
  <c r="Y136" i="6" s="1"/>
  <c r="W136" i="6"/>
  <c r="I125" i="15"/>
  <c r="V125" i="15" s="1"/>
  <c r="G125" i="11" s="1"/>
  <c r="D125" i="11" s="1"/>
  <c r="P61" i="7"/>
  <c r="V102" i="10"/>
  <c r="Y105" i="8"/>
  <c r="Z105" i="8" s="1"/>
  <c r="P80" i="14"/>
  <c r="M80" i="14" s="1"/>
  <c r="AE31" i="8"/>
  <c r="V34" i="6"/>
  <c r="AA34" i="6" s="1"/>
  <c r="AB34" i="6" s="1"/>
  <c r="N33" i="3" s="1"/>
  <c r="G32" i="14"/>
  <c r="D32" i="14" s="1"/>
  <c r="P45" i="14"/>
  <c r="M45" i="14" s="1"/>
  <c r="S102" i="10"/>
  <c r="H105" i="7" s="1"/>
  <c r="U43" i="3"/>
  <c r="U37" i="4"/>
  <c r="F76" i="6"/>
  <c r="G76" i="6"/>
  <c r="H76" i="6" s="1"/>
  <c r="I76" i="6" s="1"/>
  <c r="P97" i="14"/>
  <c r="M97" i="14" s="1"/>
  <c r="C97" i="14" s="1"/>
  <c r="H97" i="11" s="1"/>
  <c r="E97" i="11" s="1"/>
  <c r="N110" i="6"/>
  <c r="M109" i="3" s="1"/>
  <c r="N111" i="7"/>
  <c r="M111" i="7"/>
  <c r="G126" i="6"/>
  <c r="H126" i="6" s="1"/>
  <c r="F126" i="6"/>
  <c r="U81" i="5"/>
  <c r="P52" i="14"/>
  <c r="M52" i="14" s="1"/>
  <c r="X125" i="6"/>
  <c r="Y125" i="6" s="1"/>
  <c r="W125" i="6"/>
  <c r="C36" i="5"/>
  <c r="N19" i="7"/>
  <c r="V20" i="15"/>
  <c r="G20" i="11" s="1"/>
  <c r="D20" i="11" s="1"/>
  <c r="AG69" i="14"/>
  <c r="AB69" i="14" s="1"/>
  <c r="Z69" i="14" s="1"/>
  <c r="S69" i="14" s="1"/>
  <c r="G129" i="6"/>
  <c r="H129" i="6" s="1"/>
  <c r="F129" i="6"/>
  <c r="L126" i="7"/>
  <c r="R70" i="5"/>
  <c r="P9" i="7"/>
  <c r="AB17" i="14"/>
  <c r="Z17" i="14" s="1"/>
  <c r="S17" i="14" s="1"/>
  <c r="U88" i="3"/>
  <c r="U77" i="4"/>
  <c r="N6" i="6"/>
  <c r="M5" i="3" s="1"/>
  <c r="P41" i="6"/>
  <c r="Q41" i="6" s="1"/>
  <c r="R41" i="6" s="1"/>
  <c r="AB41" i="6" s="1"/>
  <c r="N40" i="3" s="1"/>
  <c r="K41" i="6"/>
  <c r="L41" i="6" s="1"/>
  <c r="J41" i="6"/>
  <c r="Q80" i="7"/>
  <c r="T111" i="6"/>
  <c r="U111" i="6" s="1"/>
  <c r="V111" i="6" s="1"/>
  <c r="AA111" i="6" s="1"/>
  <c r="P111" i="6"/>
  <c r="Q111" i="6" s="1"/>
  <c r="O111" i="6"/>
  <c r="L20" i="7"/>
  <c r="Q20" i="7" s="1"/>
  <c r="K39" i="14"/>
  <c r="C69" i="4"/>
  <c r="W47" i="6"/>
  <c r="X47" i="6"/>
  <c r="Y47" i="6" s="1"/>
  <c r="G48" i="14"/>
  <c r="J105" i="6"/>
  <c r="K105" i="6"/>
  <c r="L105" i="6" s="1"/>
  <c r="S123" i="10"/>
  <c r="H126" i="7" s="1"/>
  <c r="S105" i="10"/>
  <c r="H108" i="7" s="1"/>
  <c r="L106" i="14"/>
  <c r="D106" i="14" s="1"/>
  <c r="T66" i="6"/>
  <c r="U66" i="6" s="1"/>
  <c r="V66" i="6" s="1"/>
  <c r="F96" i="6"/>
  <c r="G96" i="6"/>
  <c r="H96" i="6" s="1"/>
  <c r="T118" i="6"/>
  <c r="U118" i="6" s="1"/>
  <c r="V118" i="6" s="1"/>
  <c r="O118" i="6"/>
  <c r="P118" i="6"/>
  <c r="Q118" i="6" s="1"/>
  <c r="U65" i="4"/>
  <c r="U75" i="3"/>
  <c r="AL83" i="8"/>
  <c r="S130" i="10"/>
  <c r="H133" i="7" s="1"/>
  <c r="V82" i="10"/>
  <c r="Y85" i="8"/>
  <c r="Z85" i="8" s="1"/>
  <c r="AE100" i="8"/>
  <c r="C51" i="4"/>
  <c r="O58" i="7"/>
  <c r="M58" i="7"/>
  <c r="AE101" i="8"/>
  <c r="C120" i="4"/>
  <c r="L69" i="7"/>
  <c r="L101" i="7"/>
  <c r="P109" i="14"/>
  <c r="M109" i="14" s="1"/>
  <c r="G98" i="14"/>
  <c r="AN6" i="8"/>
  <c r="T5" i="3" s="1"/>
  <c r="P7" i="7"/>
  <c r="O7" i="7"/>
  <c r="AB18" i="14"/>
  <c r="Z18" i="14" s="1"/>
  <c r="S18" i="14" s="1"/>
  <c r="L55" i="7"/>
  <c r="L76" i="14"/>
  <c r="D76" i="14" s="1"/>
  <c r="G99" i="14"/>
  <c r="D99" i="14" s="1"/>
  <c r="R37" i="5"/>
  <c r="L88" i="7"/>
  <c r="L104" i="7"/>
  <c r="S22" i="4"/>
  <c r="V71" i="15"/>
  <c r="G71" i="11" s="1"/>
  <c r="D71" i="11" s="1"/>
  <c r="X97" i="6"/>
  <c r="Y97" i="6" s="1"/>
  <c r="Z97" i="6" s="1"/>
  <c r="U115" i="3"/>
  <c r="U102" i="4"/>
  <c r="O31" i="5"/>
  <c r="C29" i="5"/>
  <c r="N8" i="7"/>
  <c r="K8" i="7"/>
  <c r="O7" i="4" s="1"/>
  <c r="M16" i="7"/>
  <c r="P56" i="14"/>
  <c r="M56" i="14" s="1"/>
  <c r="G75" i="14"/>
  <c r="D75" i="14" s="1"/>
  <c r="AJ132" i="14"/>
  <c r="U74" i="3"/>
  <c r="U64" i="4"/>
  <c r="L62" i="4"/>
  <c r="J88" i="6"/>
  <c r="K88" i="6"/>
  <c r="L88" i="6" s="1"/>
  <c r="U51" i="3"/>
  <c r="U44" i="4"/>
  <c r="I99" i="15"/>
  <c r="V99" i="15" s="1"/>
  <c r="G99" i="11" s="1"/>
  <c r="D99" i="11" s="1"/>
  <c r="U60" i="3"/>
  <c r="U52" i="4"/>
  <c r="R115" i="4"/>
  <c r="S60" i="10"/>
  <c r="H63" i="7" s="1"/>
  <c r="I133" i="15"/>
  <c r="C115" i="4"/>
  <c r="C43" i="14"/>
  <c r="H43" i="11" s="1"/>
  <c r="E43" i="11" s="1"/>
  <c r="G43" i="14"/>
  <c r="D43" i="14" s="1"/>
  <c r="B43" i="14" s="1"/>
  <c r="F43" i="11" s="1"/>
  <c r="C43" i="11" s="1"/>
  <c r="B43" i="11" s="1"/>
  <c r="T94" i="10"/>
  <c r="I97" i="7" s="1"/>
  <c r="U16" i="3"/>
  <c r="U15" i="4"/>
  <c r="I72" i="15"/>
  <c r="V72" i="15" s="1"/>
  <c r="G72" i="11" s="1"/>
  <c r="D72" i="11" s="1"/>
  <c r="V116" i="10"/>
  <c r="Y119" i="8"/>
  <c r="Z119" i="8" s="1"/>
  <c r="AN119" i="8" s="1"/>
  <c r="T118" i="3" s="1"/>
  <c r="M126" i="7"/>
  <c r="C17" i="4"/>
  <c r="S39" i="10"/>
  <c r="H42" i="7" s="1"/>
  <c r="W78" i="6"/>
  <c r="X78" i="6"/>
  <c r="Y78" i="6" s="1"/>
  <c r="P82" i="6"/>
  <c r="Q82" i="6" s="1"/>
  <c r="R82" i="6" s="1"/>
  <c r="T82" i="6"/>
  <c r="U82" i="6" s="1"/>
  <c r="V82" i="6" s="1"/>
  <c r="O82" i="6"/>
  <c r="C39" i="5"/>
  <c r="L30" i="7"/>
  <c r="I52" i="15"/>
  <c r="AB70" i="14"/>
  <c r="Z70" i="14" s="1"/>
  <c r="S70" i="14" s="1"/>
  <c r="B70" i="14" s="1"/>
  <c r="F70" i="11" s="1"/>
  <c r="C70" i="11" s="1"/>
  <c r="N127" i="7"/>
  <c r="Q127" i="7" s="1"/>
  <c r="P78" i="5" s="1"/>
  <c r="K127" i="7"/>
  <c r="P126" i="3" s="1"/>
  <c r="AE116" i="8"/>
  <c r="AM116" i="8" s="1"/>
  <c r="N132" i="7"/>
  <c r="Q132" i="7" s="1"/>
  <c r="K132" i="7"/>
  <c r="P131" i="3" s="1"/>
  <c r="M123" i="14"/>
  <c r="X134" i="6"/>
  <c r="Y134" i="6" s="1"/>
  <c r="Z134" i="6" s="1"/>
  <c r="AA134" i="6" s="1"/>
  <c r="AB134" i="6" s="1"/>
  <c r="N133" i="3" s="1"/>
  <c r="L133" i="3" s="1"/>
  <c r="W134" i="6"/>
  <c r="N37" i="7"/>
  <c r="Q37" i="7" s="1"/>
  <c r="P31" i="4" s="1"/>
  <c r="K37" i="7"/>
  <c r="P36" i="3" s="1"/>
  <c r="U50" i="5"/>
  <c r="Z65" i="6"/>
  <c r="K97" i="6"/>
  <c r="L97" i="6" s="1"/>
  <c r="M97" i="6" s="1"/>
  <c r="J97" i="6"/>
  <c r="C61" i="5"/>
  <c r="X11" i="8"/>
  <c r="K47" i="14"/>
  <c r="L47" i="14" s="1"/>
  <c r="U47" i="4"/>
  <c r="U54" i="3"/>
  <c r="AE69" i="8"/>
  <c r="AM69" i="8" s="1"/>
  <c r="AN69" i="8" s="1"/>
  <c r="AG76" i="14"/>
  <c r="AN75" i="14"/>
  <c r="K44" i="14"/>
  <c r="L44" i="14" s="1"/>
  <c r="D44" i="14" s="1"/>
  <c r="K69" i="14"/>
  <c r="L69" i="14" s="1"/>
  <c r="AJ76" i="14"/>
  <c r="I105" i="15"/>
  <c r="J8" i="6"/>
  <c r="K8" i="6"/>
  <c r="L8" i="6" s="1"/>
  <c r="M8" i="6" s="1"/>
  <c r="AE48" i="8"/>
  <c r="AM48" i="8" s="1"/>
  <c r="AN48" i="8" s="1"/>
  <c r="AN56" i="14"/>
  <c r="C93" i="14"/>
  <c r="H93" i="11" s="1"/>
  <c r="E93" i="11" s="1"/>
  <c r="AJ100" i="14"/>
  <c r="AB100" i="14" s="1"/>
  <c r="Z100" i="14" s="1"/>
  <c r="S100" i="14" s="1"/>
  <c r="AE115" i="8"/>
  <c r="AM115" i="8" s="1"/>
  <c r="P11" i="7"/>
  <c r="M38" i="7"/>
  <c r="AE130" i="8"/>
  <c r="Z52" i="14"/>
  <c r="S52" i="14" s="1"/>
  <c r="O77" i="7"/>
  <c r="U62" i="4"/>
  <c r="U72" i="3"/>
  <c r="M131" i="7"/>
  <c r="M51" i="4"/>
  <c r="S44" i="10"/>
  <c r="H47" i="7" s="1"/>
  <c r="P112" i="14"/>
  <c r="M112" i="14" s="1"/>
  <c r="I119" i="15"/>
  <c r="V119" i="15" s="1"/>
  <c r="G119" i="11" s="1"/>
  <c r="D119" i="11" s="1"/>
  <c r="AE88" i="8"/>
  <c r="S121" i="10"/>
  <c r="H124" i="7" s="1"/>
  <c r="X71" i="8"/>
  <c r="S70" i="3" s="1"/>
  <c r="T11" i="6"/>
  <c r="U11" i="6" s="1"/>
  <c r="V11" i="6" s="1"/>
  <c r="AA11" i="6" s="1"/>
  <c r="K78" i="6"/>
  <c r="L78" i="6" s="1"/>
  <c r="M78" i="6" s="1"/>
  <c r="K77" i="6"/>
  <c r="L77" i="6" s="1"/>
  <c r="M77" i="6" s="1"/>
  <c r="N77" i="6" s="1"/>
  <c r="M76" i="3" s="1"/>
  <c r="K80" i="6"/>
  <c r="L80" i="6" s="1"/>
  <c r="M80" i="6" s="1"/>
  <c r="C8" i="5"/>
  <c r="AN20" i="8"/>
  <c r="T19" i="3" s="1"/>
  <c r="AG13" i="14"/>
  <c r="AB13" i="14" s="1"/>
  <c r="Z13" i="14" s="1"/>
  <c r="S13" i="14" s="1"/>
  <c r="I40" i="15"/>
  <c r="AG79" i="14"/>
  <c r="C94" i="4"/>
  <c r="U23" i="3"/>
  <c r="F48" i="6"/>
  <c r="G48" i="6"/>
  <c r="H48" i="6" s="1"/>
  <c r="L73" i="7"/>
  <c r="AH78" i="8"/>
  <c r="P90" i="7"/>
  <c r="M117" i="4"/>
  <c r="C22" i="4"/>
  <c r="C82" i="5"/>
  <c r="AJ28" i="14"/>
  <c r="AB28" i="14" s="1"/>
  <c r="Z28" i="14" s="1"/>
  <c r="S28" i="14" s="1"/>
  <c r="T74" i="6"/>
  <c r="U74" i="6" s="1"/>
  <c r="V74" i="6" s="1"/>
  <c r="O74" i="6"/>
  <c r="P74" i="6"/>
  <c r="Q74" i="6" s="1"/>
  <c r="G130" i="6"/>
  <c r="H130" i="6" s="1"/>
  <c r="I130" i="6" s="1"/>
  <c r="N130" i="6" s="1"/>
  <c r="F130" i="6"/>
  <c r="V123" i="10"/>
  <c r="Y126" i="8"/>
  <c r="Z126" i="8" s="1"/>
  <c r="AN126" i="8" s="1"/>
  <c r="T125" i="3" s="1"/>
  <c r="S31" i="5"/>
  <c r="T13" i="6"/>
  <c r="U13" i="6" s="1"/>
  <c r="V13" i="6" s="1"/>
  <c r="W36" i="6"/>
  <c r="X36" i="6"/>
  <c r="Y36" i="6" s="1"/>
  <c r="Z30" i="14"/>
  <c r="S30" i="14" s="1"/>
  <c r="I87" i="15"/>
  <c r="V87" i="15" s="1"/>
  <c r="G87" i="11" s="1"/>
  <c r="D87" i="11" s="1"/>
  <c r="V105" i="15"/>
  <c r="G105" i="11" s="1"/>
  <c r="D105" i="11" s="1"/>
  <c r="B116" i="14"/>
  <c r="F116" i="11" s="1"/>
  <c r="C116" i="11" s="1"/>
  <c r="U120" i="4"/>
  <c r="U135" i="3"/>
  <c r="U33" i="5"/>
  <c r="U50" i="3"/>
  <c r="W85" i="6"/>
  <c r="X85" i="6"/>
  <c r="Y85" i="6" s="1"/>
  <c r="O35" i="7"/>
  <c r="I68" i="15"/>
  <c r="V68" i="15" s="1"/>
  <c r="G68" i="11" s="1"/>
  <c r="D68" i="11" s="1"/>
  <c r="S10" i="4"/>
  <c r="AB24" i="14"/>
  <c r="Z24" i="14" s="1"/>
  <c r="S24" i="14" s="1"/>
  <c r="B24" i="14" s="1"/>
  <c r="F24" i="11" s="1"/>
  <c r="C24" i="11" s="1"/>
  <c r="G121" i="6"/>
  <c r="H121" i="6" s="1"/>
  <c r="I121" i="6" s="1"/>
  <c r="F121" i="6"/>
  <c r="X130" i="6"/>
  <c r="Y130" i="6" s="1"/>
  <c r="W130" i="6"/>
  <c r="V89" i="15"/>
  <c r="G89" i="11" s="1"/>
  <c r="D89" i="11" s="1"/>
  <c r="B89" i="11" s="1"/>
  <c r="R73" i="4"/>
  <c r="M13" i="14"/>
  <c r="U18" i="4"/>
  <c r="U19" i="3"/>
  <c r="P72" i="14"/>
  <c r="M72" i="14" s="1"/>
  <c r="U86" i="10"/>
  <c r="J89" i="7" s="1"/>
  <c r="P102" i="14"/>
  <c r="M102" i="14" s="1"/>
  <c r="F100" i="6"/>
  <c r="G100" i="6"/>
  <c r="H100" i="6" s="1"/>
  <c r="AM107" i="8"/>
  <c r="C46" i="4"/>
  <c r="T36" i="6"/>
  <c r="U36" i="6" s="1"/>
  <c r="V36" i="6" s="1"/>
  <c r="P36" i="6"/>
  <c r="Q36" i="6" s="1"/>
  <c r="O36" i="6"/>
  <c r="D49" i="14"/>
  <c r="P81" i="5"/>
  <c r="J90" i="6"/>
  <c r="K90" i="6"/>
  <c r="L90" i="6" s="1"/>
  <c r="AB123" i="14"/>
  <c r="Z123" i="14" s="1"/>
  <c r="S123" i="14" s="1"/>
  <c r="AB126" i="14"/>
  <c r="Z126" i="14" s="1"/>
  <c r="S126" i="14" s="1"/>
  <c r="I127" i="15"/>
  <c r="AN10" i="14"/>
  <c r="J28" i="6"/>
  <c r="K28" i="6"/>
  <c r="L28" i="6" s="1"/>
  <c r="AE37" i="8"/>
  <c r="AM37" i="8" s="1"/>
  <c r="R51" i="6"/>
  <c r="C77" i="14"/>
  <c r="H77" i="11" s="1"/>
  <c r="E77" i="11" s="1"/>
  <c r="M70" i="5"/>
  <c r="X135" i="8"/>
  <c r="S134" i="3" s="1"/>
  <c r="L13" i="7"/>
  <c r="AN43" i="8"/>
  <c r="T42" i="3" s="1"/>
  <c r="P69" i="6"/>
  <c r="Q69" i="6" s="1"/>
  <c r="R69" i="6" s="1"/>
  <c r="T69" i="6"/>
  <c r="U69" i="6" s="1"/>
  <c r="V69" i="6" s="1"/>
  <c r="O69" i="6"/>
  <c r="I99" i="6"/>
  <c r="AJ98" i="14"/>
  <c r="AB98" i="14" s="1"/>
  <c r="Z98" i="14" s="1"/>
  <c r="S98" i="14" s="1"/>
  <c r="M113" i="14"/>
  <c r="V108" i="15"/>
  <c r="G108" i="11" s="1"/>
  <c r="D108" i="11" s="1"/>
  <c r="V68" i="10"/>
  <c r="Y71" i="8"/>
  <c r="Z71" i="8" s="1"/>
  <c r="AN71" i="8" s="1"/>
  <c r="T70" i="3" s="1"/>
  <c r="K98" i="7"/>
  <c r="P97" i="3" s="1"/>
  <c r="N98" i="7"/>
  <c r="O69" i="4"/>
  <c r="U30" i="4"/>
  <c r="U33" i="3"/>
  <c r="V51" i="10"/>
  <c r="Y54" i="8"/>
  <c r="Z54" i="8" s="1"/>
  <c r="I123" i="15"/>
  <c r="G5" i="14"/>
  <c r="Q26" i="8"/>
  <c r="R26" i="8" s="1"/>
  <c r="X26" i="8" s="1"/>
  <c r="S25" i="3" s="1"/>
  <c r="R25" i="3" s="1"/>
  <c r="Q27" i="8"/>
  <c r="R27" i="8" s="1"/>
  <c r="X27" i="8" s="1"/>
  <c r="S26" i="3" s="1"/>
  <c r="M70" i="7"/>
  <c r="P98" i="14"/>
  <c r="M98" i="14" s="1"/>
  <c r="C98" i="14" s="1"/>
  <c r="H98" i="11" s="1"/>
  <c r="E98" i="11" s="1"/>
  <c r="C119" i="4"/>
  <c r="AN80" i="14"/>
  <c r="C114" i="4"/>
  <c r="AM70" i="8"/>
  <c r="AN70" i="8" s="1"/>
  <c r="T69" i="3" s="1"/>
  <c r="R69" i="3" s="1"/>
  <c r="F124" i="6"/>
  <c r="G124" i="6"/>
  <c r="H124" i="6" s="1"/>
  <c r="I124" i="6" s="1"/>
  <c r="AE134" i="8"/>
  <c r="AM134" i="8" s="1"/>
  <c r="AN134" i="8" s="1"/>
  <c r="T19" i="6"/>
  <c r="U19" i="6" s="1"/>
  <c r="V19" i="6" s="1"/>
  <c r="P19" i="6"/>
  <c r="Q19" i="6" s="1"/>
  <c r="R19" i="6" s="1"/>
  <c r="O19" i="6"/>
  <c r="O39" i="6"/>
  <c r="P39" i="6"/>
  <c r="Q39" i="6" s="1"/>
  <c r="T39" i="6"/>
  <c r="U39" i="6" s="1"/>
  <c r="V39" i="6" s="1"/>
  <c r="U65" i="3"/>
  <c r="U56" i="4"/>
  <c r="R110" i="6"/>
  <c r="AB110" i="6" s="1"/>
  <c r="N109" i="3" s="1"/>
  <c r="AN132" i="14"/>
  <c r="V33" i="10"/>
  <c r="Y36" i="8"/>
  <c r="Z36" i="8" s="1"/>
  <c r="P82" i="14"/>
  <c r="M82" i="14" s="1"/>
  <c r="R11" i="6"/>
  <c r="L56" i="7"/>
  <c r="K62" i="7"/>
  <c r="P61" i="3" s="1"/>
  <c r="N62" i="7"/>
  <c r="Q62" i="7" s="1"/>
  <c r="P39" i="5" s="1"/>
  <c r="AB61" i="14"/>
  <c r="Z61" i="14" s="1"/>
  <c r="S61" i="14" s="1"/>
  <c r="AJ71" i="14"/>
  <c r="P88" i="7"/>
  <c r="J47" i="6"/>
  <c r="K47" i="6"/>
  <c r="L47" i="6" s="1"/>
  <c r="S40" i="10"/>
  <c r="H43" i="7" s="1"/>
  <c r="C89" i="14"/>
  <c r="H89" i="11" s="1"/>
  <c r="E89" i="11" s="1"/>
  <c r="C21" i="5"/>
  <c r="M28" i="14"/>
  <c r="G37" i="14"/>
  <c r="D37" i="14" s="1"/>
  <c r="N89" i="7"/>
  <c r="P87" i="7"/>
  <c r="L87" i="7"/>
  <c r="O87" i="7"/>
  <c r="T99" i="6"/>
  <c r="U99" i="6" s="1"/>
  <c r="V99" i="6" s="1"/>
  <c r="AA99" i="6" s="1"/>
  <c r="O99" i="6"/>
  <c r="P99" i="6"/>
  <c r="Q99" i="6" s="1"/>
  <c r="K28" i="7"/>
  <c r="P27" i="3" s="1"/>
  <c r="N28" i="7"/>
  <c r="O55" i="7"/>
  <c r="L71" i="14"/>
  <c r="D71" i="14" s="1"/>
  <c r="U55" i="5"/>
  <c r="U91" i="3"/>
  <c r="U31" i="5"/>
  <c r="AN7" i="8"/>
  <c r="T6" i="3" s="1"/>
  <c r="P13" i="6"/>
  <c r="Q13" i="6" s="1"/>
  <c r="R13" i="6" s="1"/>
  <c r="N58" i="7"/>
  <c r="L81" i="7"/>
  <c r="O131" i="7"/>
  <c r="T55" i="6"/>
  <c r="U55" i="6" s="1"/>
  <c r="V55" i="6" s="1"/>
  <c r="P55" i="6"/>
  <c r="Q55" i="6" s="1"/>
  <c r="O55" i="6"/>
  <c r="K48" i="6"/>
  <c r="L48" i="6" s="1"/>
  <c r="J48" i="6"/>
  <c r="R44" i="5"/>
  <c r="G16" i="6"/>
  <c r="H16" i="6" s="1"/>
  <c r="I16" i="6" s="1"/>
  <c r="F16" i="6"/>
  <c r="X23" i="6"/>
  <c r="Y23" i="6" s="1"/>
  <c r="W23" i="6"/>
  <c r="V50" i="10"/>
  <c r="Y53" i="8"/>
  <c r="Z53" i="8" s="1"/>
  <c r="M89" i="6"/>
  <c r="N89" i="6" s="1"/>
  <c r="M88" i="3" s="1"/>
  <c r="L88" i="3" s="1"/>
  <c r="T95" i="6"/>
  <c r="U95" i="6" s="1"/>
  <c r="S95" i="6"/>
  <c r="R41" i="4"/>
  <c r="R58" i="4"/>
  <c r="X24" i="6"/>
  <c r="Y24" i="6" s="1"/>
  <c r="Z24" i="6" s="1"/>
  <c r="W24" i="6"/>
  <c r="S37" i="10"/>
  <c r="H40" i="7" s="1"/>
  <c r="O55" i="8"/>
  <c r="X55" i="8" s="1"/>
  <c r="S54" i="3" s="1"/>
  <c r="U49" i="5"/>
  <c r="I19" i="15"/>
  <c r="V19" i="15" s="1"/>
  <c r="G19" i="11" s="1"/>
  <c r="D19" i="11" s="1"/>
  <c r="Z95" i="6"/>
  <c r="W116" i="6"/>
  <c r="X116" i="6"/>
  <c r="Y116" i="6" s="1"/>
  <c r="C74" i="5"/>
  <c r="T6" i="6"/>
  <c r="U6" i="6" s="1"/>
  <c r="V6" i="6" s="1"/>
  <c r="P6" i="6"/>
  <c r="Q6" i="6" s="1"/>
  <c r="X6" i="6"/>
  <c r="Y6" i="6" s="1"/>
  <c r="Z6" i="6" s="1"/>
  <c r="O6" i="6"/>
  <c r="I39" i="15"/>
  <c r="U48" i="4"/>
  <c r="U55" i="3"/>
  <c r="Z68" i="6"/>
  <c r="AA68" i="6" s="1"/>
  <c r="P127" i="14"/>
  <c r="M127" i="14" s="1"/>
  <c r="U111" i="3"/>
  <c r="U69" i="5"/>
  <c r="R30" i="4"/>
  <c r="F8" i="6"/>
  <c r="G8" i="6"/>
  <c r="H8" i="6" s="1"/>
  <c r="X16" i="6"/>
  <c r="Y16" i="6" s="1"/>
  <c r="W16" i="6"/>
  <c r="AN29" i="8"/>
  <c r="T28" i="3" s="1"/>
  <c r="R28" i="3" s="1"/>
  <c r="T51" i="6"/>
  <c r="U51" i="6" s="1"/>
  <c r="V51" i="6" s="1"/>
  <c r="AE72" i="8"/>
  <c r="AM72" i="8" s="1"/>
  <c r="AN72" i="14"/>
  <c r="X82" i="6"/>
  <c r="Y82" i="6" s="1"/>
  <c r="W82" i="6"/>
  <c r="I117" i="6"/>
  <c r="K31" i="6"/>
  <c r="L31" i="6" s="1"/>
  <c r="J31" i="6"/>
  <c r="C62" i="5"/>
  <c r="AN36" i="14"/>
  <c r="O26" i="4"/>
  <c r="I20" i="6"/>
  <c r="T65" i="6"/>
  <c r="U65" i="6" s="1"/>
  <c r="V65" i="6" s="1"/>
  <c r="U70" i="5"/>
  <c r="U113" i="3"/>
  <c r="M129" i="6"/>
  <c r="V116" i="6"/>
  <c r="S98" i="10"/>
  <c r="H101" i="7" s="1"/>
  <c r="C63" i="4"/>
  <c r="V100" i="10"/>
  <c r="Y103" i="8"/>
  <c r="Z103" i="8" s="1"/>
  <c r="V127" i="10"/>
  <c r="Y130" i="8"/>
  <c r="Z130" i="8" s="1"/>
  <c r="U134" i="3"/>
  <c r="U119" i="4"/>
  <c r="O47" i="7"/>
  <c r="P112" i="7"/>
  <c r="AJ5" i="14"/>
  <c r="AN39" i="14"/>
  <c r="AN82" i="14"/>
  <c r="AB82" i="14" s="1"/>
  <c r="Z82" i="14" s="1"/>
  <c r="S82" i="14" s="1"/>
  <c r="V94" i="6"/>
  <c r="T110" i="6"/>
  <c r="U110" i="6" s="1"/>
  <c r="V110" i="6" s="1"/>
  <c r="AA110" i="6" s="1"/>
  <c r="S112" i="10"/>
  <c r="H115" i="7" s="1"/>
  <c r="U110" i="4"/>
  <c r="U124" i="3"/>
  <c r="S119" i="10"/>
  <c r="H122" i="7" s="1"/>
  <c r="AB55" i="14"/>
  <c r="Z55" i="14" s="1"/>
  <c r="AN73" i="14"/>
  <c r="AB73" i="14" s="1"/>
  <c r="Z73" i="14" s="1"/>
  <c r="S73" i="14" s="1"/>
  <c r="AG80" i="14"/>
  <c r="I82" i="15"/>
  <c r="S109" i="10"/>
  <c r="H112" i="7" s="1"/>
  <c r="L125" i="7"/>
  <c r="P121" i="14"/>
  <c r="M121" i="14" s="1"/>
  <c r="C80" i="4"/>
  <c r="M8" i="7"/>
  <c r="P9" i="6"/>
  <c r="Q9" i="6" s="1"/>
  <c r="R9" i="6" s="1"/>
  <c r="U87" i="3"/>
  <c r="I104" i="6"/>
  <c r="N104" i="6" s="1"/>
  <c r="M103" i="3" s="1"/>
  <c r="R59" i="5"/>
  <c r="G20" i="14"/>
  <c r="G44" i="14"/>
  <c r="U39" i="4"/>
  <c r="U45" i="3"/>
  <c r="AM82" i="8"/>
  <c r="AE82" i="8"/>
  <c r="I100" i="15"/>
  <c r="V100" i="15" s="1"/>
  <c r="G100" i="11" s="1"/>
  <c r="D100" i="11" s="1"/>
  <c r="C37" i="5"/>
  <c r="V40" i="15"/>
  <c r="G40" i="11" s="1"/>
  <c r="D40" i="11" s="1"/>
  <c r="I73" i="15"/>
  <c r="V73" i="15" s="1"/>
  <c r="G73" i="11" s="1"/>
  <c r="D73" i="11" s="1"/>
  <c r="U75" i="4"/>
  <c r="U86" i="3"/>
  <c r="M94" i="7"/>
  <c r="O8" i="7"/>
  <c r="V37" i="10"/>
  <c r="Y40" i="8"/>
  <c r="Z40" i="8" s="1"/>
  <c r="L43" i="7"/>
  <c r="M63" i="7"/>
  <c r="AB78" i="14"/>
  <c r="Z78" i="14" s="1"/>
  <c r="S78" i="14" s="1"/>
  <c r="F103" i="6"/>
  <c r="G103" i="6"/>
  <c r="H103" i="6" s="1"/>
  <c r="I135" i="6"/>
  <c r="C31" i="5"/>
  <c r="R100" i="4"/>
  <c r="S20" i="10"/>
  <c r="H23" i="7" s="1"/>
  <c r="X52" i="6"/>
  <c r="Y52" i="6" s="1"/>
  <c r="Z52" i="6" s="1"/>
  <c r="L53" i="14"/>
  <c r="D53" i="14" s="1"/>
  <c r="X105" i="6"/>
  <c r="Y105" i="6" s="1"/>
  <c r="W105" i="6"/>
  <c r="U104" i="4"/>
  <c r="U117" i="3"/>
  <c r="K124" i="6"/>
  <c r="L124" i="6" s="1"/>
  <c r="J124" i="6"/>
  <c r="M130" i="14"/>
  <c r="B130" i="14" s="1"/>
  <c r="F130" i="11" s="1"/>
  <c r="C130" i="11" s="1"/>
  <c r="L97" i="7"/>
  <c r="N119" i="7"/>
  <c r="Q119" i="7" s="1"/>
  <c r="K119" i="7"/>
  <c r="P118" i="3" s="1"/>
  <c r="AB101" i="14"/>
  <c r="Z101" i="14" s="1"/>
  <c r="S101" i="14" s="1"/>
  <c r="B101" i="14" s="1"/>
  <c r="F101" i="11" s="1"/>
  <c r="C101" i="11" s="1"/>
  <c r="X118" i="8"/>
  <c r="S117" i="3" s="1"/>
  <c r="U46" i="3"/>
  <c r="U40" i="4"/>
  <c r="M61" i="7"/>
  <c r="U46" i="4"/>
  <c r="V3" i="15"/>
  <c r="S58" i="10"/>
  <c r="H61" i="7" s="1"/>
  <c r="I97" i="15"/>
  <c r="V97" i="15" s="1"/>
  <c r="G97" i="11" s="1"/>
  <c r="D97" i="11" s="1"/>
  <c r="Q110" i="8"/>
  <c r="R110" i="8" s="1"/>
  <c r="X110" i="8" s="1"/>
  <c r="Q111" i="8"/>
  <c r="R111" i="8" s="1"/>
  <c r="X111" i="8" s="1"/>
  <c r="S110" i="3" s="1"/>
  <c r="U79" i="5"/>
  <c r="U129" i="3"/>
  <c r="R36" i="5"/>
  <c r="V56" i="10"/>
  <c r="Y59" i="8"/>
  <c r="Z59" i="8" s="1"/>
  <c r="C30" i="5"/>
  <c r="U18" i="5"/>
  <c r="U25" i="3"/>
  <c r="AL39" i="8"/>
  <c r="X50" i="6"/>
  <c r="Y50" i="6" s="1"/>
  <c r="W50" i="6"/>
  <c r="AG66" i="14"/>
  <c r="AB66" i="14" s="1"/>
  <c r="Z66" i="14" s="1"/>
  <c r="S66" i="14" s="1"/>
  <c r="B23" i="14"/>
  <c r="F23" i="11" s="1"/>
  <c r="C23" i="11" s="1"/>
  <c r="AL109" i="8"/>
  <c r="AM109" i="8" s="1"/>
  <c r="W76" i="6"/>
  <c r="X76" i="6"/>
  <c r="Y76" i="6" s="1"/>
  <c r="L121" i="7"/>
  <c r="P132" i="14"/>
  <c r="M132" i="14" s="1"/>
  <c r="G24" i="6"/>
  <c r="H24" i="6" s="1"/>
  <c r="I24" i="6" s="1"/>
  <c r="N24" i="6" s="1"/>
  <c r="F24" i="6"/>
  <c r="M31" i="7"/>
  <c r="AA44" i="6"/>
  <c r="AB44" i="6" s="1"/>
  <c r="O116" i="7"/>
  <c r="V121" i="10"/>
  <c r="Y124" i="8"/>
  <c r="Z124" i="8" s="1"/>
  <c r="AE123" i="8"/>
  <c r="AM123" i="8" s="1"/>
  <c r="AN123" i="8" s="1"/>
  <c r="AG127" i="14"/>
  <c r="R87" i="4"/>
  <c r="N30" i="7"/>
  <c r="AN94" i="14"/>
  <c r="U99" i="3"/>
  <c r="U60" i="5"/>
  <c r="U51" i="4"/>
  <c r="I44" i="15"/>
  <c r="V44" i="15" s="1"/>
  <c r="G44" i="11" s="1"/>
  <c r="D44" i="11" s="1"/>
  <c r="F84" i="6"/>
  <c r="G84" i="6"/>
  <c r="H84" i="6" s="1"/>
  <c r="V90" i="10"/>
  <c r="Y93" i="8"/>
  <c r="Z93" i="8" s="1"/>
  <c r="AN93" i="8" s="1"/>
  <c r="T92" i="3" s="1"/>
  <c r="R6" i="5"/>
  <c r="D11" i="14"/>
  <c r="S48" i="10"/>
  <c r="H51" i="7" s="1"/>
  <c r="S82" i="10"/>
  <c r="H85" i="7" s="1"/>
  <c r="M90" i="7"/>
  <c r="O109" i="7"/>
  <c r="AL118" i="8"/>
  <c r="L80" i="4"/>
  <c r="AA9" i="6"/>
  <c r="AG16" i="14"/>
  <c r="G34" i="6"/>
  <c r="H34" i="6" s="1"/>
  <c r="F34" i="6"/>
  <c r="P40" i="14"/>
  <c r="M40" i="14" s="1"/>
  <c r="B40" i="14" s="1"/>
  <c r="F40" i="11" s="1"/>
  <c r="C40" i="11" s="1"/>
  <c r="J61" i="6"/>
  <c r="K61" i="6"/>
  <c r="L61" i="6" s="1"/>
  <c r="AB57" i="14"/>
  <c r="Z57" i="14" s="1"/>
  <c r="S57" i="14" s="1"/>
  <c r="B57" i="14" s="1"/>
  <c r="F57" i="11" s="1"/>
  <c r="C57" i="11" s="1"/>
  <c r="T77" i="6"/>
  <c r="U77" i="6" s="1"/>
  <c r="V77" i="6" s="1"/>
  <c r="O77" i="6"/>
  <c r="P77" i="6"/>
  <c r="Q77" i="6" s="1"/>
  <c r="O90" i="7"/>
  <c r="U22" i="4"/>
  <c r="U24" i="3"/>
  <c r="T43" i="6"/>
  <c r="U43" i="6" s="1"/>
  <c r="V43" i="6" s="1"/>
  <c r="AA43" i="6" s="1"/>
  <c r="P43" i="6"/>
  <c r="Q43" i="6" s="1"/>
  <c r="R43" i="6" s="1"/>
  <c r="O43" i="6"/>
  <c r="V96" i="15"/>
  <c r="G96" i="11" s="1"/>
  <c r="D96" i="11" s="1"/>
  <c r="S117" i="4"/>
  <c r="M23" i="7"/>
  <c r="V47" i="10"/>
  <c r="Y50" i="8"/>
  <c r="Z50" i="8" s="1"/>
  <c r="M54" i="7"/>
  <c r="W120" i="6"/>
  <c r="X120" i="6"/>
  <c r="Y120" i="6" s="1"/>
  <c r="Z120" i="6" s="1"/>
  <c r="P20" i="14"/>
  <c r="M20" i="14" s="1"/>
  <c r="V53" i="15"/>
  <c r="G53" i="11" s="1"/>
  <c r="D53" i="11" s="1"/>
  <c r="AJ60" i="14"/>
  <c r="U57" i="4"/>
  <c r="U66" i="3"/>
  <c r="X87" i="6"/>
  <c r="Y87" i="6" s="1"/>
  <c r="Z87" i="6" s="1"/>
  <c r="P87" i="6"/>
  <c r="Q87" i="6" s="1"/>
  <c r="O87" i="6"/>
  <c r="T87" i="6"/>
  <c r="U87" i="6" s="1"/>
  <c r="V87" i="6" s="1"/>
  <c r="AM94" i="8"/>
  <c r="AN94" i="8" s="1"/>
  <c r="T136" i="6"/>
  <c r="U136" i="6" s="1"/>
  <c r="V136" i="6" s="1"/>
  <c r="O136" i="6"/>
  <c r="P136" i="6"/>
  <c r="Q136" i="6" s="1"/>
  <c r="X77" i="8"/>
  <c r="S76" i="3" s="1"/>
  <c r="C49" i="5"/>
  <c r="X77" i="6"/>
  <c r="Y77" i="6" s="1"/>
  <c r="W77" i="6"/>
  <c r="R67" i="7"/>
  <c r="O66" i="3" s="1"/>
  <c r="Q66" i="3"/>
  <c r="S97" i="10"/>
  <c r="H100" i="7" s="1"/>
  <c r="F102" i="6"/>
  <c r="G102" i="6"/>
  <c r="H102" i="6" s="1"/>
  <c r="K13" i="14"/>
  <c r="L13" i="14" s="1"/>
  <c r="D13" i="14" s="1"/>
  <c r="B63" i="14"/>
  <c r="F63" i="11" s="1"/>
  <c r="C63" i="11" s="1"/>
  <c r="N99" i="7"/>
  <c r="K99" i="7"/>
  <c r="P98" i="3" s="1"/>
  <c r="U122" i="3"/>
  <c r="U76" i="5"/>
  <c r="X8" i="6"/>
  <c r="Y8" i="6" s="1"/>
  <c r="W8" i="6"/>
  <c r="U19" i="4"/>
  <c r="U21" i="3"/>
  <c r="G88" i="6"/>
  <c r="H88" i="6" s="1"/>
  <c r="F88" i="6"/>
  <c r="D119" i="14"/>
  <c r="AE125" i="8"/>
  <c r="AM125" i="8" s="1"/>
  <c r="AN125" i="8" s="1"/>
  <c r="M26" i="7"/>
  <c r="O26" i="7"/>
  <c r="M82" i="7"/>
  <c r="O60" i="7"/>
  <c r="K60" i="7"/>
  <c r="P59" i="3" s="1"/>
  <c r="R65" i="6"/>
  <c r="X72" i="6"/>
  <c r="Y72" i="6" s="1"/>
  <c r="W72" i="6"/>
  <c r="V106" i="15"/>
  <c r="G106" i="11" s="1"/>
  <c r="D106" i="11" s="1"/>
  <c r="C97" i="4"/>
  <c r="X133" i="8"/>
  <c r="S132" i="3" s="1"/>
  <c r="K73" i="14"/>
  <c r="L73" i="14" s="1"/>
  <c r="D73" i="14" s="1"/>
  <c r="D77" i="14"/>
  <c r="B77" i="14" s="1"/>
  <c r="F77" i="11" s="1"/>
  <c r="C77" i="11" s="1"/>
  <c r="B77" i="11" s="1"/>
  <c r="AH103" i="8"/>
  <c r="AM103" i="8" s="1"/>
  <c r="I132" i="15"/>
  <c r="V132" i="15" s="1"/>
  <c r="G132" i="11" s="1"/>
  <c r="D132" i="11" s="1"/>
  <c r="V19" i="10"/>
  <c r="Y22" i="8"/>
  <c r="Z22" i="8" s="1"/>
  <c r="M79" i="7"/>
  <c r="C105" i="4"/>
  <c r="M11" i="5"/>
  <c r="L21" i="14"/>
  <c r="D21" i="14" s="1"/>
  <c r="AL97" i="8"/>
  <c r="AM97" i="8" s="1"/>
  <c r="AN97" i="8" s="1"/>
  <c r="O114" i="7"/>
  <c r="AH8" i="8"/>
  <c r="AM8" i="8" s="1"/>
  <c r="AE23" i="8"/>
  <c r="AL42" i="8"/>
  <c r="Z44" i="6"/>
  <c r="Z48" i="14"/>
  <c r="S48" i="14" s="1"/>
  <c r="AE78" i="8"/>
  <c r="AM78" i="8" s="1"/>
  <c r="G123" i="14"/>
  <c r="I128" i="6"/>
  <c r="AE83" i="8"/>
  <c r="M87" i="14"/>
  <c r="M105" i="7"/>
  <c r="M111" i="14"/>
  <c r="B111" i="14" s="1"/>
  <c r="F111" i="11" s="1"/>
  <c r="C111" i="11" s="1"/>
  <c r="AB124" i="14"/>
  <c r="Z124" i="14" s="1"/>
  <c r="S124" i="14" s="1"/>
  <c r="AB38" i="6"/>
  <c r="N37" i="3" s="1"/>
  <c r="O48" i="7"/>
  <c r="W69" i="6"/>
  <c r="X69" i="6"/>
  <c r="Y69" i="6" s="1"/>
  <c r="O75" i="7"/>
  <c r="AH88" i="8"/>
  <c r="C59" i="5"/>
  <c r="I25" i="6"/>
  <c r="N25" i="6" s="1"/>
  <c r="M24" i="3" s="1"/>
  <c r="O85" i="7"/>
  <c r="P100" i="14"/>
  <c r="M100" i="14" s="1"/>
  <c r="U12" i="3"/>
  <c r="U11" i="4"/>
  <c r="O22" i="4"/>
  <c r="S29" i="6"/>
  <c r="T29" i="6"/>
  <c r="U29" i="6" s="1"/>
  <c r="C78" i="14"/>
  <c r="H78" i="11" s="1"/>
  <c r="E78" i="11" s="1"/>
  <c r="I85" i="15"/>
  <c r="V85" i="15" s="1"/>
  <c r="G85" i="11" s="1"/>
  <c r="D85" i="11" s="1"/>
  <c r="R29" i="5"/>
  <c r="I20" i="15"/>
  <c r="O56" i="6"/>
  <c r="P56" i="6"/>
  <c r="Q56" i="6" s="1"/>
  <c r="R56" i="6" s="1"/>
  <c r="T56" i="6"/>
  <c r="U56" i="6" s="1"/>
  <c r="V56" i="6" s="1"/>
  <c r="K102" i="14"/>
  <c r="P114" i="7"/>
  <c r="M94" i="14"/>
  <c r="B94" i="14" s="1"/>
  <c r="F94" i="11" s="1"/>
  <c r="C94" i="11" s="1"/>
  <c r="I21" i="15"/>
  <c r="V21" i="15" s="1"/>
  <c r="G21" i="11" s="1"/>
  <c r="D21" i="11" s="1"/>
  <c r="C58" i="4"/>
  <c r="G39" i="6"/>
  <c r="H39" i="6" s="1"/>
  <c r="F39" i="6"/>
  <c r="S72" i="10"/>
  <c r="H75" i="7" s="1"/>
  <c r="I102" i="15"/>
  <c r="V102" i="15" s="1"/>
  <c r="G102" i="11" s="1"/>
  <c r="D102" i="11" s="1"/>
  <c r="S107" i="10"/>
  <c r="H110" i="7" s="1"/>
  <c r="U74" i="5"/>
  <c r="X31" i="6"/>
  <c r="Y31" i="6" s="1"/>
  <c r="Z31" i="6" s="1"/>
  <c r="W31" i="6"/>
  <c r="U56" i="3"/>
  <c r="U37" i="5"/>
  <c r="S66" i="10"/>
  <c r="H69" i="7" s="1"/>
  <c r="K134" i="7"/>
  <c r="P133" i="3" s="1"/>
  <c r="N134" i="7"/>
  <c r="M133" i="14"/>
  <c r="U60" i="4"/>
  <c r="U69" i="3"/>
  <c r="X117" i="6"/>
  <c r="Y117" i="6" s="1"/>
  <c r="W117" i="6"/>
  <c r="Z119" i="6"/>
  <c r="AA119" i="6" s="1"/>
  <c r="AB119" i="6" s="1"/>
  <c r="AG118" i="14"/>
  <c r="V133" i="10"/>
  <c r="Y136" i="8"/>
  <c r="Z136" i="8" s="1"/>
  <c r="X121" i="6"/>
  <c r="Y121" i="6" s="1"/>
  <c r="W121" i="6"/>
  <c r="AB125" i="14"/>
  <c r="U118" i="4"/>
  <c r="C70" i="5"/>
  <c r="V44" i="10"/>
  <c r="Y47" i="8"/>
  <c r="Z47" i="8" s="1"/>
  <c r="L49" i="7"/>
  <c r="AB94" i="14"/>
  <c r="Z94" i="14" s="1"/>
  <c r="S94" i="14" s="1"/>
  <c r="AG122" i="14"/>
  <c r="V5" i="10"/>
  <c r="Y8" i="8"/>
  <c r="Z8" i="8" s="1"/>
  <c r="V16" i="10"/>
  <c r="Y19" i="8"/>
  <c r="Z19" i="8" s="1"/>
  <c r="S33" i="10"/>
  <c r="H36" i="7" s="1"/>
  <c r="N44" i="7"/>
  <c r="Q44" i="7" s="1"/>
  <c r="P37" i="4" s="1"/>
  <c r="K44" i="7"/>
  <c r="P43" i="3" s="1"/>
  <c r="P70" i="7"/>
  <c r="K70" i="7"/>
  <c r="P69" i="3" s="1"/>
  <c r="T70" i="6"/>
  <c r="U70" i="6" s="1"/>
  <c r="V70" i="6" s="1"/>
  <c r="O70" i="6"/>
  <c r="X70" i="6"/>
  <c r="Y70" i="6" s="1"/>
  <c r="Z70" i="6" s="1"/>
  <c r="P70" i="6"/>
  <c r="Q70" i="6" s="1"/>
  <c r="R70" i="6" s="1"/>
  <c r="AL78" i="8"/>
  <c r="T109" i="6"/>
  <c r="U109" i="6" s="1"/>
  <c r="V109" i="6" s="1"/>
  <c r="P109" i="6"/>
  <c r="Q109" i="6" s="1"/>
  <c r="O109" i="6"/>
  <c r="M118" i="14"/>
  <c r="S132" i="10"/>
  <c r="H135" i="7" s="1"/>
  <c r="U69" i="4"/>
  <c r="U80" i="3"/>
  <c r="O11" i="5"/>
  <c r="C7" i="4"/>
  <c r="AG47" i="14"/>
  <c r="M123" i="7"/>
  <c r="R51" i="4"/>
  <c r="M60" i="7"/>
  <c r="AG75" i="14"/>
  <c r="AG119" i="14"/>
  <c r="AB119" i="14" s="1"/>
  <c r="Z119" i="14" s="1"/>
  <c r="S119" i="14" s="1"/>
  <c r="P119" i="14"/>
  <c r="M119" i="14" s="1"/>
  <c r="V11" i="15"/>
  <c r="G11" i="11" s="1"/>
  <c r="D11" i="11" s="1"/>
  <c r="P48" i="14"/>
  <c r="M48" i="14" s="1"/>
  <c r="I109" i="15"/>
  <c r="C8" i="4"/>
  <c r="R13" i="5"/>
  <c r="L77" i="7"/>
  <c r="V106" i="10"/>
  <c r="Y109" i="8"/>
  <c r="Z109" i="8" s="1"/>
  <c r="X53" i="6"/>
  <c r="Y53" i="6" s="1"/>
  <c r="W53" i="6"/>
  <c r="U16" i="4"/>
  <c r="U17" i="3"/>
  <c r="P73" i="14"/>
  <c r="M73" i="14" s="1"/>
  <c r="AJ75" i="14"/>
  <c r="AB75" i="14" s="1"/>
  <c r="Z75" i="14" s="1"/>
  <c r="S75" i="14" s="1"/>
  <c r="U57" i="5"/>
  <c r="U96" i="3"/>
  <c r="U117" i="4"/>
  <c r="N33" i="7"/>
  <c r="Q33" i="7" s="1"/>
  <c r="K33" i="7"/>
  <c r="P32" i="3" s="1"/>
  <c r="V104" i="10"/>
  <c r="Y107" i="8"/>
  <c r="Z107" i="8" s="1"/>
  <c r="N114" i="7"/>
  <c r="K114" i="7"/>
  <c r="P113" i="3" s="1"/>
  <c r="R129" i="6"/>
  <c r="AE13" i="8"/>
  <c r="AM13" i="8" s="1"/>
  <c r="P83" i="7"/>
  <c r="M78" i="14"/>
  <c r="B78" i="14" s="1"/>
  <c r="F78" i="11" s="1"/>
  <c r="C78" i="11" s="1"/>
  <c r="D84" i="14"/>
  <c r="B84" i="14" s="1"/>
  <c r="F84" i="11" s="1"/>
  <c r="C84" i="11" s="1"/>
  <c r="B84" i="11" s="1"/>
  <c r="R100" i="6"/>
  <c r="U68" i="5"/>
  <c r="U109" i="3"/>
  <c r="F29" i="6"/>
  <c r="G29" i="6"/>
  <c r="H29" i="6" s="1"/>
  <c r="C59" i="4"/>
  <c r="O25" i="6"/>
  <c r="P25" i="6"/>
  <c r="Q25" i="6" s="1"/>
  <c r="T25" i="6"/>
  <c r="U25" i="6" s="1"/>
  <c r="V25" i="6" s="1"/>
  <c r="AA25" i="6" s="1"/>
  <c r="G55" i="6"/>
  <c r="H55" i="6" s="1"/>
  <c r="F55" i="6"/>
  <c r="M88" i="7"/>
  <c r="S14" i="10"/>
  <c r="H17" i="7" s="1"/>
  <c r="R98" i="6"/>
  <c r="I115" i="15"/>
  <c r="V115" i="15" s="1"/>
  <c r="G115" i="11" s="1"/>
  <c r="D115" i="11" s="1"/>
  <c r="U48" i="5"/>
  <c r="O13" i="7"/>
  <c r="AB16" i="14"/>
  <c r="Z16" i="14" s="1"/>
  <c r="R46" i="6"/>
  <c r="Z66" i="6"/>
  <c r="M62" i="4"/>
  <c r="P19" i="14"/>
  <c r="AE63" i="8"/>
  <c r="AM63" i="8" s="1"/>
  <c r="AN63" i="8" s="1"/>
  <c r="P107" i="14"/>
  <c r="M107" i="14" s="1"/>
  <c r="K118" i="6"/>
  <c r="L118" i="6" s="1"/>
  <c r="M118" i="6" s="1"/>
  <c r="C7" i="5"/>
  <c r="W37" i="6"/>
  <c r="X37" i="6"/>
  <c r="Y37" i="6" s="1"/>
  <c r="Z37" i="6" s="1"/>
  <c r="I58" i="15"/>
  <c r="V58" i="15" s="1"/>
  <c r="G58" i="11" s="1"/>
  <c r="D58" i="11" s="1"/>
  <c r="AE121" i="8"/>
  <c r="AM121" i="8" s="1"/>
  <c r="AN121" i="8" s="1"/>
  <c r="P110" i="14"/>
  <c r="M110" i="14" s="1"/>
  <c r="C43" i="5"/>
  <c r="C118" i="4"/>
  <c r="AL38" i="8"/>
  <c r="AM38" i="8" s="1"/>
  <c r="AN38" i="8" s="1"/>
  <c r="V45" i="15"/>
  <c r="G45" i="11" s="1"/>
  <c r="D45" i="11" s="1"/>
  <c r="N104" i="7"/>
  <c r="K104" i="7"/>
  <c r="P103" i="3" s="1"/>
  <c r="AH101" i="8"/>
  <c r="R62" i="5"/>
  <c r="L67" i="14"/>
  <c r="D67" i="14" s="1"/>
  <c r="B67" i="14" s="1"/>
  <c r="F67" i="11" s="1"/>
  <c r="C67" i="11" s="1"/>
  <c r="B67" i="11" s="1"/>
  <c r="C67" i="14"/>
  <c r="H67" i="11" s="1"/>
  <c r="E67" i="11" s="1"/>
  <c r="U52" i="3"/>
  <c r="U45" i="4"/>
  <c r="L112" i="7"/>
  <c r="I98" i="15"/>
  <c r="V98" i="15" s="1"/>
  <c r="G98" i="11" s="1"/>
  <c r="D98" i="11" s="1"/>
  <c r="P14" i="7"/>
  <c r="U19" i="5"/>
  <c r="U27" i="3"/>
  <c r="W21" i="6"/>
  <c r="X21" i="6"/>
  <c r="Y21" i="6" s="1"/>
  <c r="Z58" i="14"/>
  <c r="S58" i="14" s="1"/>
  <c r="T128" i="6"/>
  <c r="U128" i="6" s="1"/>
  <c r="V128" i="6" s="1"/>
  <c r="U115" i="4"/>
  <c r="U130" i="3"/>
  <c r="R48" i="4"/>
  <c r="M103" i="7"/>
  <c r="B103" i="14"/>
  <c r="F103" i="11" s="1"/>
  <c r="C103" i="11" s="1"/>
  <c r="G114" i="6"/>
  <c r="H114" i="6" s="1"/>
  <c r="F114" i="6"/>
  <c r="V16" i="15"/>
  <c r="G16" i="11" s="1"/>
  <c r="D16" i="11" s="1"/>
  <c r="K29" i="7"/>
  <c r="P28" i="3" s="1"/>
  <c r="N29" i="7"/>
  <c r="V36" i="15"/>
  <c r="G36" i="11" s="1"/>
  <c r="D36" i="11" s="1"/>
  <c r="P44" i="14"/>
  <c r="M44" i="14" s="1"/>
  <c r="I54" i="15"/>
  <c r="V54" i="15" s="1"/>
  <c r="G54" i="11" s="1"/>
  <c r="D54" i="11" s="1"/>
  <c r="G104" i="14"/>
  <c r="X108" i="6"/>
  <c r="Y108" i="6" s="1"/>
  <c r="Z108" i="6" s="1"/>
  <c r="AA108" i="6" s="1"/>
  <c r="W108" i="6"/>
  <c r="I112" i="15"/>
  <c r="V112" i="15" s="1"/>
  <c r="G112" i="11" s="1"/>
  <c r="D112" i="11" s="1"/>
  <c r="L7" i="14"/>
  <c r="P22" i="6"/>
  <c r="Q22" i="6" s="1"/>
  <c r="R22" i="6" s="1"/>
  <c r="T22" i="6"/>
  <c r="U22" i="6" s="1"/>
  <c r="V22" i="6" s="1"/>
  <c r="AA22" i="6" s="1"/>
  <c r="O22" i="6"/>
  <c r="I44" i="6"/>
  <c r="N49" i="7"/>
  <c r="U42" i="3"/>
  <c r="U27" i="5"/>
  <c r="W79" i="6"/>
  <c r="X79" i="6"/>
  <c r="Y79" i="6" s="1"/>
  <c r="Z79" i="6" s="1"/>
  <c r="AG85" i="14"/>
  <c r="AB104" i="14"/>
  <c r="Z104" i="14" s="1"/>
  <c r="S104" i="14" s="1"/>
  <c r="M136" i="7"/>
  <c r="M122" i="14"/>
  <c r="L120" i="14"/>
  <c r="D120" i="14" s="1"/>
  <c r="B120" i="14" s="1"/>
  <c r="F120" i="11" s="1"/>
  <c r="C120" i="11" s="1"/>
  <c r="B120" i="11" s="1"/>
  <c r="V39" i="15"/>
  <c r="G39" i="11" s="1"/>
  <c r="D39" i="11" s="1"/>
  <c r="M53" i="14"/>
  <c r="M74" i="14"/>
  <c r="F112" i="6"/>
  <c r="G112" i="6"/>
  <c r="H112" i="6" s="1"/>
  <c r="K23" i="6"/>
  <c r="L23" i="6" s="1"/>
  <c r="J23" i="6"/>
  <c r="L28" i="7"/>
  <c r="L74" i="14"/>
  <c r="D74" i="14" s="1"/>
  <c r="P49" i="7"/>
  <c r="AN62" i="8"/>
  <c r="T61" i="3" s="1"/>
  <c r="J81" i="6"/>
  <c r="K81" i="6"/>
  <c r="L81" i="6" s="1"/>
  <c r="M98" i="7"/>
  <c r="M82" i="5"/>
  <c r="X17" i="6"/>
  <c r="Y17" i="6" s="1"/>
  <c r="W17" i="6"/>
  <c r="M27" i="7"/>
  <c r="L27" i="7"/>
  <c r="O25" i="7"/>
  <c r="AN108" i="8"/>
  <c r="T107" i="3" s="1"/>
  <c r="R107" i="3" s="1"/>
  <c r="AA129" i="6"/>
  <c r="AG10" i="14"/>
  <c r="Q43" i="8"/>
  <c r="R43" i="8" s="1"/>
  <c r="Q45" i="8"/>
  <c r="R45" i="8" s="1"/>
  <c r="X45" i="8" s="1"/>
  <c r="S44" i="3" s="1"/>
  <c r="Q44" i="8"/>
  <c r="R44" i="8" s="1"/>
  <c r="X44" i="8" s="1"/>
  <c r="AH63" i="8"/>
  <c r="AA100" i="6"/>
  <c r="G121" i="14"/>
  <c r="P14" i="14"/>
  <c r="M14" i="14" s="1"/>
  <c r="C14" i="14" s="1"/>
  <c r="H14" i="11" s="1"/>
  <c r="E14" i="11" s="1"/>
  <c r="F14" i="6"/>
  <c r="G14" i="6"/>
  <c r="H14" i="6" s="1"/>
  <c r="I14" i="6" s="1"/>
  <c r="AE118" i="8"/>
  <c r="AM118" i="8" s="1"/>
  <c r="AN118" i="8" s="1"/>
  <c r="R71" i="4"/>
  <c r="P60" i="14"/>
  <c r="M60" i="14" s="1"/>
  <c r="S19" i="10"/>
  <c r="H22" i="7" s="1"/>
  <c r="P68" i="14"/>
  <c r="M68" i="14" s="1"/>
  <c r="U8" i="3"/>
  <c r="U8" i="4"/>
  <c r="J36" i="6"/>
  <c r="K36" i="6"/>
  <c r="L36" i="6" s="1"/>
  <c r="U106" i="4"/>
  <c r="U119" i="3"/>
  <c r="CD344" i="17"/>
  <c r="D344" i="17" s="1"/>
  <c r="CD271" i="17"/>
  <c r="D271" i="17" s="1"/>
  <c r="CD319" i="17"/>
  <c r="D319" i="17" s="1"/>
  <c r="CD307" i="17"/>
  <c r="D307" i="17" s="1"/>
  <c r="CD283" i="17"/>
  <c r="D283" i="17" s="1"/>
  <c r="CD246" i="17"/>
  <c r="D246" i="17" s="1"/>
  <c r="CD222" i="17"/>
  <c r="D222" i="17" s="1"/>
  <c r="CD210" i="17"/>
  <c r="D210" i="17" s="1"/>
  <c r="CD186" i="17"/>
  <c r="D186" i="17" s="1"/>
  <c r="CD162" i="17"/>
  <c r="D162" i="17" s="1"/>
  <c r="CD113" i="17"/>
  <c r="D113" i="17" s="1"/>
  <c r="CD101" i="17"/>
  <c r="D101" i="17" s="1"/>
  <c r="CD89" i="17"/>
  <c r="D89" i="17" s="1"/>
  <c r="CD65" i="17"/>
  <c r="D65" i="17" s="1"/>
  <c r="CD41" i="17"/>
  <c r="D41" i="17" s="1"/>
  <c r="CD4" i="17"/>
  <c r="D4" i="17" s="1"/>
  <c r="CD281" i="17"/>
  <c r="D281" i="17" s="1"/>
  <c r="CD269" i="17"/>
  <c r="D269" i="17" s="1"/>
  <c r="CD148" i="17"/>
  <c r="D148" i="17" s="1"/>
  <c r="CD39" i="17"/>
  <c r="D39" i="17" s="1"/>
  <c r="CD27" i="17"/>
  <c r="D27" i="17" s="1"/>
  <c r="CD329" i="17"/>
  <c r="D329" i="17" s="1"/>
  <c r="CD305" i="17"/>
  <c r="D305" i="17" s="1"/>
  <c r="CD268" i="17"/>
  <c r="D268" i="17" s="1"/>
  <c r="CD256" i="17"/>
  <c r="D256" i="17" s="1"/>
  <c r="CD244" i="17"/>
  <c r="D244" i="17" s="1"/>
  <c r="CD208" i="17"/>
  <c r="D208" i="17" s="1"/>
  <c r="CD147" i="17"/>
  <c r="D147" i="17" s="1"/>
  <c r="CD135" i="17"/>
  <c r="D135" i="17" s="1"/>
  <c r="CD111" i="17"/>
  <c r="D111" i="17" s="1"/>
  <c r="CD99" i="17"/>
  <c r="D99" i="17" s="1"/>
  <c r="CD63" i="17"/>
  <c r="D63" i="17" s="1"/>
  <c r="CD26" i="17"/>
  <c r="D26" i="17" s="1"/>
  <c r="CD345" i="17"/>
  <c r="D345" i="17" s="1"/>
  <c r="CD270" i="17"/>
  <c r="D270" i="17" s="1"/>
  <c r="CD255" i="17"/>
  <c r="D255" i="17" s="1"/>
  <c r="CD228" i="17"/>
  <c r="D228" i="17" s="1"/>
  <c r="CD171" i="17"/>
  <c r="D171" i="17" s="1"/>
  <c r="CD157" i="17"/>
  <c r="D157" i="17" s="1"/>
  <c r="CD130" i="17"/>
  <c r="D130" i="17" s="1"/>
  <c r="CD116" i="17"/>
  <c r="D116" i="17" s="1"/>
  <c r="CD88" i="17"/>
  <c r="D88" i="17" s="1"/>
  <c r="CD59" i="17"/>
  <c r="D59" i="17" s="1"/>
  <c r="CD32" i="17"/>
  <c r="D32" i="17" s="1"/>
  <c r="CD241" i="17"/>
  <c r="D241" i="17" s="1"/>
  <c r="CD227" i="17"/>
  <c r="D227" i="17" s="1"/>
  <c r="CD45" i="17"/>
  <c r="D45" i="17" s="1"/>
  <c r="CD325" i="17"/>
  <c r="D325" i="17" s="1"/>
  <c r="CD332" i="17"/>
  <c r="D332" i="17" s="1"/>
  <c r="CD313" i="17"/>
  <c r="D313" i="17" s="1"/>
  <c r="CD280" i="17"/>
  <c r="D280" i="17" s="1"/>
  <c r="CD250" i="17"/>
  <c r="D250" i="17" s="1"/>
  <c r="CD110" i="17"/>
  <c r="D110" i="17" s="1"/>
  <c r="CD95" i="17"/>
  <c r="D95" i="17" s="1"/>
  <c r="CD80" i="17"/>
  <c r="D80" i="17" s="1"/>
  <c r="CD34" i="17"/>
  <c r="D34" i="17" s="1"/>
  <c r="CD311" i="17"/>
  <c r="D311" i="17" s="1"/>
  <c r="CD296" i="17"/>
  <c r="D296" i="17" s="1"/>
  <c r="CD278" i="17"/>
  <c r="D278" i="17" s="1"/>
  <c r="CD263" i="17"/>
  <c r="D263" i="17" s="1"/>
  <c r="CD248" i="17"/>
  <c r="D248" i="17" s="1"/>
  <c r="CD169" i="17"/>
  <c r="D169" i="17" s="1"/>
  <c r="CD124" i="17"/>
  <c r="D124" i="17" s="1"/>
  <c r="CD62" i="17"/>
  <c r="D62" i="17" s="1"/>
  <c r="CD47" i="17"/>
  <c r="D47" i="17" s="1"/>
  <c r="CD16" i="17"/>
  <c r="D16" i="17" s="1"/>
  <c r="CD327" i="17"/>
  <c r="D327" i="17" s="1"/>
  <c r="CD216" i="17"/>
  <c r="D216" i="17" s="1"/>
  <c r="CD201" i="17"/>
  <c r="D201" i="17" s="1"/>
  <c r="CD185" i="17"/>
  <c r="D185" i="17" s="1"/>
  <c r="CD154" i="17"/>
  <c r="D154" i="17" s="1"/>
  <c r="CD139" i="17"/>
  <c r="D139" i="17" s="1"/>
  <c r="CD78" i="17"/>
  <c r="D78" i="17" s="1"/>
  <c r="CD15" i="17"/>
  <c r="D15" i="17" s="1"/>
  <c r="CD292" i="17"/>
  <c r="D292" i="17" s="1"/>
  <c r="CD230" i="17"/>
  <c r="D230" i="17" s="1"/>
  <c r="CD215" i="17"/>
  <c r="D215" i="17" s="1"/>
  <c r="CD153" i="17"/>
  <c r="D153" i="17" s="1"/>
  <c r="CD107" i="17"/>
  <c r="D107" i="17" s="1"/>
  <c r="CD251" i="17"/>
  <c r="D251" i="17" s="1"/>
  <c r="CD193" i="17"/>
  <c r="D193" i="17" s="1"/>
  <c r="CD136" i="17"/>
  <c r="D136" i="17" s="1"/>
  <c r="CD330" i="17"/>
  <c r="D330" i="17" s="1"/>
  <c r="CD308" i="17"/>
  <c r="D308" i="17" s="1"/>
  <c r="CD267" i="17"/>
  <c r="D267" i="17" s="1"/>
  <c r="CD155" i="17"/>
  <c r="D155" i="17" s="1"/>
  <c r="CD118" i="17"/>
  <c r="D118" i="17" s="1"/>
  <c r="CD42" i="17"/>
  <c r="D42" i="17" s="1"/>
  <c r="CD7" i="17"/>
  <c r="D7" i="17" s="1"/>
  <c r="CD326" i="17"/>
  <c r="D326" i="17" s="1"/>
  <c r="CD249" i="17"/>
  <c r="D249" i="17" s="1"/>
  <c r="CD192" i="17"/>
  <c r="D192" i="17" s="1"/>
  <c r="CD58" i="17"/>
  <c r="D58" i="17" s="1"/>
  <c r="CD266" i="17"/>
  <c r="D266" i="17" s="1"/>
  <c r="CD191" i="17"/>
  <c r="D191" i="17" s="1"/>
  <c r="CD97" i="17"/>
  <c r="D97" i="17" s="1"/>
  <c r="CD79" i="17"/>
  <c r="D79" i="17" s="1"/>
  <c r="CD6" i="17"/>
  <c r="D6" i="17" s="1"/>
  <c r="CD324" i="17"/>
  <c r="D324" i="17" s="1"/>
  <c r="CD304" i="17"/>
  <c r="D304" i="17" s="1"/>
  <c r="CD247" i="17"/>
  <c r="D247" i="17" s="1"/>
  <c r="CD209" i="17"/>
  <c r="D209" i="17" s="1"/>
  <c r="CD133" i="17"/>
  <c r="D133" i="17" s="1"/>
  <c r="CD115" i="17"/>
  <c r="D115" i="17" s="1"/>
  <c r="CD57" i="17"/>
  <c r="D57" i="17" s="1"/>
  <c r="CD284" i="17"/>
  <c r="D284" i="17" s="1"/>
  <c r="CD243" i="17"/>
  <c r="D243" i="17" s="1"/>
  <c r="CD225" i="17"/>
  <c r="D225" i="17" s="1"/>
  <c r="CD189" i="17"/>
  <c r="D189" i="17" s="1"/>
  <c r="CD167" i="17"/>
  <c r="D167" i="17" s="1"/>
  <c r="CD150" i="17"/>
  <c r="D150" i="17" s="1"/>
  <c r="CD339" i="17"/>
  <c r="D339" i="17" s="1"/>
  <c r="CD279" i="17"/>
  <c r="D279" i="17" s="1"/>
  <c r="CD223" i="17"/>
  <c r="D223" i="17" s="1"/>
  <c r="CD183" i="17"/>
  <c r="D183" i="17" s="1"/>
  <c r="CD129" i="17"/>
  <c r="D129" i="17" s="1"/>
  <c r="CD35" i="17"/>
  <c r="D35" i="17" s="1"/>
  <c r="CD320" i="17"/>
  <c r="D320" i="17" s="1"/>
  <c r="CD300" i="17"/>
  <c r="D300" i="17" s="1"/>
  <c r="CD240" i="17"/>
  <c r="D240" i="17" s="1"/>
  <c r="CD182" i="17"/>
  <c r="D182" i="17" s="1"/>
  <c r="CD165" i="17"/>
  <c r="D165" i="17" s="1"/>
  <c r="CD146" i="17"/>
  <c r="D146" i="17" s="1"/>
  <c r="CD128" i="17"/>
  <c r="D128" i="17" s="1"/>
  <c r="CD297" i="17"/>
  <c r="D297" i="17" s="1"/>
  <c r="CD257" i="17"/>
  <c r="D257" i="17" s="1"/>
  <c r="CD238" i="17"/>
  <c r="D238" i="17" s="1"/>
  <c r="CD180" i="17"/>
  <c r="D180" i="17" s="1"/>
  <c r="CD86" i="17"/>
  <c r="D86" i="17" s="1"/>
  <c r="CD12" i="17"/>
  <c r="D12" i="17" s="1"/>
  <c r="CD245" i="17"/>
  <c r="D245" i="17" s="1"/>
  <c r="CD181" i="17"/>
  <c r="D181" i="17" s="1"/>
  <c r="CD151" i="17"/>
  <c r="D151" i="17" s="1"/>
  <c r="CD120" i="17"/>
  <c r="D120" i="17" s="1"/>
  <c r="CD29" i="17"/>
  <c r="D29" i="17" s="1"/>
  <c r="CD5" i="17"/>
  <c r="D5" i="17" s="1"/>
  <c r="CD274" i="17"/>
  <c r="D274" i="17" s="1"/>
  <c r="CD178" i="17"/>
  <c r="D178" i="17" s="1"/>
  <c r="CD145" i="17"/>
  <c r="D145" i="17" s="1"/>
  <c r="CD25" i="17"/>
  <c r="D25" i="17" s="1"/>
  <c r="CD334" i="17"/>
  <c r="D334" i="17" s="1"/>
  <c r="CD294" i="17"/>
  <c r="D294" i="17" s="1"/>
  <c r="CD84" i="17"/>
  <c r="D84" i="17" s="1"/>
  <c r="CD21" i="17"/>
  <c r="D21" i="17" s="1"/>
  <c r="CD188" i="17"/>
  <c r="D188" i="17" s="1"/>
  <c r="CD20" i="17"/>
  <c r="D20" i="17" s="1"/>
  <c r="CD291" i="17"/>
  <c r="D291" i="17" s="1"/>
  <c r="CD149" i="17"/>
  <c r="D149" i="17" s="1"/>
  <c r="CD48" i="17"/>
  <c r="D48" i="17" s="1"/>
  <c r="CD112" i="17"/>
  <c r="D112" i="17" s="1"/>
  <c r="CD105" i="17"/>
  <c r="D105" i="17" s="1"/>
  <c r="CD43" i="17"/>
  <c r="D43" i="17" s="1"/>
  <c r="CD11" i="17"/>
  <c r="D11" i="17" s="1"/>
  <c r="CD282" i="17"/>
  <c r="D282" i="17" s="1"/>
  <c r="CD212" i="17"/>
  <c r="D212" i="17" s="1"/>
  <c r="CD177" i="17"/>
  <c r="D177" i="17" s="1"/>
  <c r="CD141" i="17"/>
  <c r="D141" i="17" s="1"/>
  <c r="CD242" i="17"/>
  <c r="D242" i="17" s="1"/>
  <c r="CD206" i="17"/>
  <c r="D206" i="17" s="1"/>
  <c r="CD103" i="17"/>
  <c r="D103" i="17" s="1"/>
  <c r="CD69" i="17"/>
  <c r="D69" i="17" s="1"/>
  <c r="CD36" i="17"/>
  <c r="D36" i="17" s="1"/>
  <c r="CD239" i="17"/>
  <c r="D239" i="17" s="1"/>
  <c r="CD205" i="17"/>
  <c r="D205" i="17" s="1"/>
  <c r="CD168" i="17"/>
  <c r="D168" i="17" s="1"/>
  <c r="CD137" i="17"/>
  <c r="D137" i="17" s="1"/>
  <c r="CD202" i="17"/>
  <c r="D202" i="17" s="1"/>
  <c r="CD166" i="17"/>
  <c r="D166" i="17" s="1"/>
  <c r="CD132" i="17"/>
  <c r="D132" i="17" s="1"/>
  <c r="CD100" i="17"/>
  <c r="D100" i="17" s="1"/>
  <c r="CD8" i="17"/>
  <c r="D8" i="17" s="1"/>
  <c r="CD310" i="17"/>
  <c r="D310" i="17" s="1"/>
  <c r="CD273" i="17"/>
  <c r="D273" i="17" s="1"/>
  <c r="CD131" i="17"/>
  <c r="D131" i="17" s="1"/>
  <c r="CD33" i="17"/>
  <c r="D33" i="17" s="1"/>
  <c r="CD335" i="17"/>
  <c r="D335" i="17" s="1"/>
  <c r="CD262" i="17"/>
  <c r="D262" i="17" s="1"/>
  <c r="CD236" i="17"/>
  <c r="D236" i="17" s="1"/>
  <c r="CD164" i="17"/>
  <c r="D164" i="17" s="1"/>
  <c r="CD30" i="17"/>
  <c r="D30" i="17" s="1"/>
  <c r="CD163" i="17"/>
  <c r="D163" i="17" s="1"/>
  <c r="CD92" i="17"/>
  <c r="D92" i="17" s="1"/>
  <c r="CD28" i="17"/>
  <c r="D28" i="17" s="1"/>
  <c r="CD161" i="17"/>
  <c r="D161" i="17" s="1"/>
  <c r="CD226" i="17"/>
  <c r="D226" i="17" s="1"/>
  <c r="CD159" i="17"/>
  <c r="D159" i="17" s="1"/>
  <c r="CD24" i="17"/>
  <c r="D24" i="17" s="1"/>
  <c r="CD289" i="17"/>
  <c r="D289" i="17" s="1"/>
  <c r="CD144" i="17"/>
  <c r="D144" i="17" s="1"/>
  <c r="CD10" i="17"/>
  <c r="D10" i="17" s="1"/>
  <c r="CD203" i="17"/>
  <c r="D203" i="17" s="1"/>
  <c r="CD272" i="17"/>
  <c r="D272" i="17" s="1"/>
  <c r="CD197" i="17"/>
  <c r="D197" i="17" s="1"/>
  <c r="CD56" i="17"/>
  <c r="D56" i="17" s="1"/>
  <c r="CD337" i="17"/>
  <c r="D337" i="17" s="1"/>
  <c r="CD190" i="17"/>
  <c r="D190" i="17" s="1"/>
  <c r="CD336" i="17"/>
  <c r="D336" i="17" s="1"/>
  <c r="CD253" i="17"/>
  <c r="D253" i="17" s="1"/>
  <c r="CD312" i="17"/>
  <c r="D312" i="17" s="1"/>
  <c r="CD224" i="17"/>
  <c r="D224" i="17" s="1"/>
  <c r="CD194" i="17"/>
  <c r="D194" i="17" s="1"/>
  <c r="CD13" i="17"/>
  <c r="D13" i="17" s="1"/>
  <c r="CD122" i="17"/>
  <c r="D122" i="17" s="1"/>
  <c r="CD106" i="17"/>
  <c r="D106" i="17" s="1"/>
  <c r="CD104" i="17"/>
  <c r="D104" i="17" s="1"/>
  <c r="CD91" i="17"/>
  <c r="D91" i="17" s="1"/>
  <c r="CD252" i="17"/>
  <c r="D252" i="17" s="1"/>
  <c r="CD55" i="17"/>
  <c r="D55" i="17" s="1"/>
  <c r="CD338" i="17"/>
  <c r="D338" i="17" s="1"/>
  <c r="CD265" i="17"/>
  <c r="D265" i="17" s="1"/>
  <c r="CD264" i="17"/>
  <c r="D264" i="17" s="1"/>
  <c r="CD218" i="17"/>
  <c r="D218" i="17" s="1"/>
  <c r="U116" i="4"/>
  <c r="C103" i="4"/>
  <c r="C64" i="5"/>
  <c r="C76" i="4"/>
  <c r="C70" i="4"/>
  <c r="C64" i="4"/>
  <c r="U42" i="5"/>
  <c r="C88" i="4"/>
  <c r="C68" i="4"/>
  <c r="C34" i="5"/>
  <c r="U5" i="4"/>
  <c r="U5" i="3"/>
  <c r="U24" i="5"/>
  <c r="C29" i="4"/>
  <c r="C21" i="4"/>
  <c r="U28" i="4"/>
  <c r="C76" i="5"/>
  <c r="C12" i="5"/>
  <c r="U88" i="4"/>
  <c r="U76" i="4"/>
  <c r="C69" i="5"/>
  <c r="C93" i="4"/>
  <c r="U90" i="4"/>
  <c r="C58" i="5"/>
  <c r="C101" i="4"/>
  <c r="U92" i="4"/>
  <c r="C36" i="4"/>
  <c r="C111" i="4"/>
  <c r="C28" i="5"/>
  <c r="C5" i="5"/>
  <c r="C28" i="4"/>
  <c r="C73" i="5"/>
  <c r="C109" i="4"/>
  <c r="U50" i="4"/>
  <c r="C108" i="4"/>
  <c r="C90" i="4"/>
  <c r="U64" i="5"/>
  <c r="U9" i="5"/>
  <c r="C83" i="5"/>
  <c r="U21" i="4"/>
  <c r="C106" i="4"/>
  <c r="C47" i="5"/>
  <c r="C13" i="4"/>
  <c r="C52" i="5"/>
  <c r="C53" i="4"/>
  <c r="C40" i="5"/>
  <c r="C19" i="5"/>
  <c r="U70" i="4"/>
  <c r="U5" i="5"/>
  <c r="C65" i="5"/>
  <c r="C54" i="4"/>
  <c r="U53" i="4"/>
  <c r="U101" i="4"/>
  <c r="U20" i="5"/>
  <c r="C12" i="4"/>
  <c r="C27" i="5"/>
  <c r="U107" i="4"/>
  <c r="C65" i="4"/>
  <c r="C60" i="4"/>
  <c r="C24" i="4"/>
  <c r="C66" i="5"/>
  <c r="C84" i="5"/>
  <c r="C9" i="5"/>
  <c r="C113" i="4"/>
  <c r="C91" i="4"/>
  <c r="C85" i="4"/>
  <c r="U66" i="5"/>
  <c r="C50" i="4"/>
  <c r="U68" i="4"/>
  <c r="C92" i="4"/>
  <c r="C74" i="4"/>
  <c r="C38" i="4"/>
  <c r="C95" i="4"/>
  <c r="C79" i="4"/>
  <c r="U40" i="5"/>
  <c r="C24" i="5"/>
  <c r="C60" i="5"/>
  <c r="C6" i="4"/>
  <c r="C107" i="4"/>
  <c r="C32" i="5"/>
  <c r="C78" i="4"/>
  <c r="C11" i="4"/>
  <c r="U65" i="5"/>
  <c r="C68" i="5"/>
  <c r="U54" i="5"/>
  <c r="C22" i="5"/>
  <c r="C45" i="4"/>
  <c r="C5" i="4"/>
  <c r="C116" i="4"/>
  <c r="C52" i="4"/>
  <c r="C42" i="5"/>
  <c r="C20" i="4"/>
  <c r="C45" i="5"/>
  <c r="C110" i="4"/>
  <c r="C80" i="5"/>
  <c r="C18" i="5"/>
  <c r="C10" i="5"/>
  <c r="C98" i="4"/>
  <c r="C54" i="5"/>
  <c r="C20" i="5"/>
  <c r="C23" i="4"/>
  <c r="C35" i="4"/>
  <c r="C9" i="4"/>
  <c r="C15" i="4"/>
  <c r="C56" i="5"/>
  <c r="C31" i="4"/>
  <c r="U54" i="4"/>
  <c r="U113" i="4"/>
  <c r="R20" i="6"/>
  <c r="C77" i="4"/>
  <c r="C55" i="5"/>
  <c r="J16" i="6"/>
  <c r="K16" i="6"/>
  <c r="L16" i="6" s="1"/>
  <c r="C42" i="4"/>
  <c r="O17" i="6"/>
  <c r="T17" i="6"/>
  <c r="U17" i="6" s="1"/>
  <c r="V17" i="6" s="1"/>
  <c r="P17" i="6"/>
  <c r="Q17" i="6" s="1"/>
  <c r="R17" i="6" s="1"/>
  <c r="L17" i="7"/>
  <c r="U74" i="4"/>
  <c r="U85" i="3"/>
  <c r="M96" i="7"/>
  <c r="O96" i="7"/>
  <c r="L46" i="4"/>
  <c r="S53" i="5"/>
  <c r="I7" i="15"/>
  <c r="V7" i="15" s="1"/>
  <c r="G7" i="11" s="1"/>
  <c r="D7" i="11" s="1"/>
  <c r="AE67" i="8"/>
  <c r="AM67" i="8" s="1"/>
  <c r="F75" i="6"/>
  <c r="G75" i="6"/>
  <c r="H75" i="6" s="1"/>
  <c r="I75" i="6" s="1"/>
  <c r="L121" i="14"/>
  <c r="D121" i="14" s="1"/>
  <c r="O120" i="7"/>
  <c r="AE129" i="8"/>
  <c r="AM129" i="8"/>
  <c r="AN129" i="8" s="1"/>
  <c r="T128" i="3" s="1"/>
  <c r="L39" i="5"/>
  <c r="X83" i="8"/>
  <c r="S82" i="3" s="1"/>
  <c r="U43" i="4"/>
  <c r="U49" i="3"/>
  <c r="Z125" i="14"/>
  <c r="S125" i="14" s="1"/>
  <c r="K118" i="14"/>
  <c r="L118" i="14" s="1"/>
  <c r="W109" i="6"/>
  <c r="X109" i="6"/>
  <c r="Y109" i="6" s="1"/>
  <c r="Z109" i="6" s="1"/>
  <c r="AB10" i="14"/>
  <c r="Z10" i="14" s="1"/>
  <c r="S10" i="14" s="1"/>
  <c r="AG34" i="14"/>
  <c r="AB34" i="14" s="1"/>
  <c r="Z34" i="14" s="1"/>
  <c r="AL75" i="8"/>
  <c r="AM75" i="8" s="1"/>
  <c r="AN75" i="8" s="1"/>
  <c r="U41" i="5"/>
  <c r="R30" i="5"/>
  <c r="U29" i="4"/>
  <c r="U32" i="3"/>
  <c r="U94" i="4"/>
  <c r="U107" i="3"/>
  <c r="L12" i="7"/>
  <c r="I33" i="15"/>
  <c r="V33" i="15" s="1"/>
  <c r="G33" i="11" s="1"/>
  <c r="D33" i="11" s="1"/>
  <c r="R69" i="4"/>
  <c r="V53" i="10"/>
  <c r="Y56" i="8"/>
  <c r="Z56" i="8" s="1"/>
  <c r="N26" i="7"/>
  <c r="C99" i="4"/>
  <c r="AE8" i="8"/>
  <c r="C116" i="14"/>
  <c r="H116" i="11" s="1"/>
  <c r="E116" i="11" s="1"/>
  <c r="C11" i="5"/>
  <c r="U7" i="3"/>
  <c r="U7" i="5"/>
  <c r="T24" i="6"/>
  <c r="U24" i="6" s="1"/>
  <c r="V24" i="6" s="1"/>
  <c r="AA24" i="6" s="1"/>
  <c r="P24" i="6"/>
  <c r="Q24" i="6" s="1"/>
  <c r="R24" i="6" s="1"/>
  <c r="O24" i="6"/>
  <c r="AE50" i="8"/>
  <c r="AM50" i="8" s="1"/>
  <c r="C108" i="14"/>
  <c r="H108" i="11" s="1"/>
  <c r="E108" i="11" s="1"/>
  <c r="C111" i="14"/>
  <c r="H111" i="11" s="1"/>
  <c r="E111" i="11" s="1"/>
  <c r="C112" i="4"/>
  <c r="M7" i="6"/>
  <c r="N7" i="6" s="1"/>
  <c r="M6" i="3" s="1"/>
  <c r="L16" i="14"/>
  <c r="D16" i="14" s="1"/>
  <c r="S54" i="10"/>
  <c r="H57" i="7" s="1"/>
  <c r="K103" i="6"/>
  <c r="L103" i="6" s="1"/>
  <c r="J103" i="6"/>
  <c r="T10" i="6"/>
  <c r="U10" i="6" s="1"/>
  <c r="V10" i="6" s="1"/>
  <c r="P10" i="6"/>
  <c r="Q10" i="6" s="1"/>
  <c r="R10" i="6" s="1"/>
  <c r="O10" i="6"/>
  <c r="AL76" i="8"/>
  <c r="AB81" i="14"/>
  <c r="L114" i="7"/>
  <c r="W123" i="6"/>
  <c r="X123" i="6"/>
  <c r="Y123" i="6" s="1"/>
  <c r="Z123" i="6" s="1"/>
  <c r="G125" i="6"/>
  <c r="H125" i="6" s="1"/>
  <c r="F125" i="6"/>
  <c r="V120" i="15"/>
  <c r="G120" i="11" s="1"/>
  <c r="D120" i="11" s="1"/>
  <c r="Z106" i="14"/>
  <c r="S106" i="14" s="1"/>
  <c r="K59" i="6"/>
  <c r="L59" i="6" s="1"/>
  <c r="J59" i="6"/>
  <c r="V74" i="15"/>
  <c r="G74" i="11" s="1"/>
  <c r="D74" i="11" s="1"/>
  <c r="S17" i="5"/>
  <c r="L21" i="5"/>
  <c r="L31" i="7"/>
  <c r="S73" i="10"/>
  <c r="H76" i="7" s="1"/>
  <c r="U24" i="4"/>
  <c r="U26" i="3"/>
  <c r="M46" i="7"/>
  <c r="X101" i="6"/>
  <c r="Y101" i="6" s="1"/>
  <c r="W101" i="6"/>
  <c r="N123" i="7"/>
  <c r="K117" i="14"/>
  <c r="C100" i="4"/>
  <c r="V11" i="10"/>
  <c r="Y14" i="8"/>
  <c r="Z14" i="8" s="1"/>
  <c r="L54" i="14"/>
  <c r="D54" i="14" s="1"/>
  <c r="T85" i="6"/>
  <c r="U85" i="6" s="1"/>
  <c r="V85" i="6" s="1"/>
  <c r="P85" i="6"/>
  <c r="Q85" i="6" s="1"/>
  <c r="O85" i="6"/>
  <c r="G72" i="6"/>
  <c r="H72" i="6" s="1"/>
  <c r="F72" i="6"/>
  <c r="X46" i="6"/>
  <c r="Y46" i="6" s="1"/>
  <c r="W46" i="6"/>
  <c r="C73" i="4"/>
  <c r="P37" i="14"/>
  <c r="M37" i="14" s="1"/>
  <c r="C61" i="4"/>
  <c r="K22" i="6"/>
  <c r="L22" i="6" s="1"/>
  <c r="J22" i="6"/>
  <c r="F10" i="6"/>
  <c r="G10" i="6"/>
  <c r="H10" i="6" s="1"/>
  <c r="I10" i="6" s="1"/>
  <c r="N10" i="6" s="1"/>
  <c r="AM14" i="8"/>
  <c r="AE14" i="8"/>
  <c r="S28" i="10"/>
  <c r="H31" i="7" s="1"/>
  <c r="U34" i="3"/>
  <c r="U22" i="5"/>
  <c r="P81" i="14"/>
  <c r="M19" i="14"/>
  <c r="S90" i="10"/>
  <c r="H93" i="7" s="1"/>
  <c r="M99" i="6"/>
  <c r="N99" i="6" s="1"/>
  <c r="M98" i="3" s="1"/>
  <c r="P115" i="14"/>
  <c r="M115" i="14" s="1"/>
  <c r="O103" i="4"/>
  <c r="P116" i="4"/>
  <c r="O45" i="4"/>
  <c r="O110" i="4"/>
  <c r="O6" i="7"/>
  <c r="P42" i="5"/>
  <c r="O58" i="5"/>
  <c r="O13" i="4"/>
  <c r="P29" i="4"/>
  <c r="O19" i="5"/>
  <c r="O109" i="4"/>
  <c r="O20" i="5"/>
  <c r="O18" i="5"/>
  <c r="O76" i="5"/>
  <c r="O85" i="4"/>
  <c r="O68" i="4"/>
  <c r="P74" i="4"/>
  <c r="O79" i="4"/>
  <c r="P68" i="4"/>
  <c r="O6" i="4"/>
  <c r="O42" i="5"/>
  <c r="O92" i="4"/>
  <c r="O74" i="4"/>
  <c r="O24" i="4"/>
  <c r="P92" i="4"/>
  <c r="O23" i="4"/>
  <c r="O56" i="5"/>
  <c r="O64" i="5"/>
  <c r="O53" i="4"/>
  <c r="L55" i="5"/>
  <c r="I37" i="15"/>
  <c r="V37" i="15" s="1"/>
  <c r="G37" i="11" s="1"/>
  <c r="D37" i="11" s="1"/>
  <c r="I85" i="6"/>
  <c r="V119" i="10"/>
  <c r="Y122" i="8"/>
  <c r="Z122" i="8" s="1"/>
  <c r="U77" i="5"/>
  <c r="U123" i="3"/>
  <c r="AB45" i="14"/>
  <c r="Z45" i="14" s="1"/>
  <c r="S45" i="14" s="1"/>
  <c r="AG49" i="14"/>
  <c r="AB49" i="14" s="1"/>
  <c r="Z49" i="14" s="1"/>
  <c r="P66" i="14"/>
  <c r="M66" i="14" s="1"/>
  <c r="AG64" i="14"/>
  <c r="AB64" i="14" s="1"/>
  <c r="Z64" i="14" s="1"/>
  <c r="I91" i="6"/>
  <c r="N91" i="6" s="1"/>
  <c r="N95" i="7"/>
  <c r="Q95" i="7" s="1"/>
  <c r="K95" i="7"/>
  <c r="P94" i="3" s="1"/>
  <c r="K122" i="6"/>
  <c r="L122" i="6" s="1"/>
  <c r="J122" i="6"/>
  <c r="AE18" i="8"/>
  <c r="AM18" i="8" s="1"/>
  <c r="AN18" i="8" s="1"/>
  <c r="T17" i="3" s="1"/>
  <c r="R17" i="3" s="1"/>
  <c r="M42" i="6"/>
  <c r="C103" i="14"/>
  <c r="H103" i="11" s="1"/>
  <c r="E103" i="11" s="1"/>
  <c r="K121" i="6"/>
  <c r="L121" i="6" s="1"/>
  <c r="J121" i="6"/>
  <c r="V125" i="10"/>
  <c r="Y128" i="8"/>
  <c r="Z128" i="8" s="1"/>
  <c r="AN128" i="8" s="1"/>
  <c r="T127" i="3" s="1"/>
  <c r="R127" i="3" s="1"/>
  <c r="I110" i="15"/>
  <c r="V110" i="15" s="1"/>
  <c r="G110" i="11" s="1"/>
  <c r="D110" i="11" s="1"/>
  <c r="R43" i="5"/>
  <c r="R40" i="6"/>
  <c r="L45" i="14"/>
  <c r="D45" i="14" s="1"/>
  <c r="AN64" i="8"/>
  <c r="T63" i="3" s="1"/>
  <c r="L117" i="7"/>
  <c r="R41" i="5"/>
  <c r="U90" i="3"/>
  <c r="U79" i="4"/>
  <c r="O108" i="7"/>
  <c r="M108" i="7"/>
  <c r="AL9" i="8"/>
  <c r="AM9" i="8" s="1"/>
  <c r="AN9" i="8" s="1"/>
  <c r="M30" i="14"/>
  <c r="AB48" i="14"/>
  <c r="L26" i="7"/>
  <c r="U73" i="4"/>
  <c r="U84" i="3"/>
  <c r="P124" i="7"/>
  <c r="N66" i="7"/>
  <c r="Q66" i="7" s="1"/>
  <c r="P56" i="4" s="1"/>
  <c r="K66" i="7"/>
  <c r="P65" i="3" s="1"/>
  <c r="Z81" i="14"/>
  <c r="S81" i="14" s="1"/>
  <c r="O105" i="7"/>
  <c r="Z128" i="6"/>
  <c r="M44" i="6"/>
  <c r="AG53" i="14"/>
  <c r="M60" i="6"/>
  <c r="N60" i="6" s="1"/>
  <c r="M59" i="3" s="1"/>
  <c r="L59" i="3" s="1"/>
  <c r="V58" i="10"/>
  <c r="Y61" i="8"/>
  <c r="Z61" i="8" s="1"/>
  <c r="J69" i="6"/>
  <c r="K69" i="6"/>
  <c r="L69" i="6" s="1"/>
  <c r="M69" i="6" s="1"/>
  <c r="AE95" i="8"/>
  <c r="AM95" i="8"/>
  <c r="R128" i="6"/>
  <c r="C48" i="4"/>
  <c r="P105" i="4"/>
  <c r="V30" i="15"/>
  <c r="G30" i="11" s="1"/>
  <c r="D30" i="11" s="1"/>
  <c r="AJ80" i="14"/>
  <c r="AE84" i="8"/>
  <c r="AM84" i="8" s="1"/>
  <c r="M109" i="6"/>
  <c r="N109" i="6" s="1"/>
  <c r="M108" i="3" s="1"/>
  <c r="AB7" i="6"/>
  <c r="N6" i="3" s="1"/>
  <c r="U15" i="3"/>
  <c r="U14" i="4"/>
  <c r="M50" i="7"/>
  <c r="AE122" i="8"/>
  <c r="AM122" i="8" s="1"/>
  <c r="S78" i="5"/>
  <c r="L5" i="14"/>
  <c r="T14" i="6"/>
  <c r="U14" i="6" s="1"/>
  <c r="V14" i="6" s="1"/>
  <c r="O14" i="6"/>
  <c r="P14" i="6"/>
  <c r="Q14" i="6" s="1"/>
  <c r="U38" i="4"/>
  <c r="U44" i="3"/>
  <c r="S79" i="10"/>
  <c r="H82" i="7" s="1"/>
  <c r="K96" i="7"/>
  <c r="P95" i="3" s="1"/>
  <c r="N96" i="7"/>
  <c r="AB102" i="14"/>
  <c r="Z102" i="14" s="1"/>
  <c r="S102" i="14" s="1"/>
  <c r="T135" i="6"/>
  <c r="U135" i="6" s="1"/>
  <c r="V135" i="6" s="1"/>
  <c r="AL120" i="8"/>
  <c r="C27" i="4"/>
  <c r="C13" i="5"/>
  <c r="T42" i="6"/>
  <c r="U42" i="6" s="1"/>
  <c r="V42" i="6" s="1"/>
  <c r="P42" i="6"/>
  <c r="Q42" i="6" s="1"/>
  <c r="O42" i="6"/>
  <c r="O126" i="7"/>
  <c r="AL136" i="8"/>
  <c r="M25" i="14"/>
  <c r="J45" i="6"/>
  <c r="K45" i="6"/>
  <c r="L45" i="6" s="1"/>
  <c r="G56" i="14"/>
  <c r="G58" i="14"/>
  <c r="U61" i="4"/>
  <c r="U70" i="3"/>
  <c r="G90" i="6"/>
  <c r="H90" i="6" s="1"/>
  <c r="F90" i="6"/>
  <c r="S100" i="10"/>
  <c r="H103" i="7" s="1"/>
  <c r="N7" i="7"/>
  <c r="K7" i="7"/>
  <c r="P6" i="3" s="1"/>
  <c r="N14" i="7"/>
  <c r="Q14" i="7" s="1"/>
  <c r="P12" i="4" s="1"/>
  <c r="K14" i="7"/>
  <c r="P13" i="3" s="1"/>
  <c r="G50" i="14"/>
  <c r="S82" i="5"/>
  <c r="Z54" i="6"/>
  <c r="AA54" i="6" s="1"/>
  <c r="AB54" i="6" s="1"/>
  <c r="P57" i="6"/>
  <c r="Q57" i="6" s="1"/>
  <c r="R57" i="6" s="1"/>
  <c r="T57" i="6"/>
  <c r="U57" i="6" s="1"/>
  <c r="V57" i="6" s="1"/>
  <c r="O57" i="6"/>
  <c r="P54" i="7"/>
  <c r="L133" i="14"/>
  <c r="D133" i="14" s="1"/>
  <c r="I80" i="15"/>
  <c r="V80" i="15" s="1"/>
  <c r="G80" i="11" s="1"/>
  <c r="D80" i="11" s="1"/>
  <c r="T75" i="6"/>
  <c r="U75" i="6" s="1"/>
  <c r="V75" i="6" s="1"/>
  <c r="P75" i="6"/>
  <c r="Q75" i="6" s="1"/>
  <c r="O75" i="6"/>
  <c r="W94" i="6"/>
  <c r="X94" i="6"/>
  <c r="Y94" i="6" s="1"/>
  <c r="M42" i="4"/>
  <c r="L14" i="14"/>
  <c r="D14" i="14" s="1"/>
  <c r="AN27" i="8"/>
  <c r="T26" i="3" s="1"/>
  <c r="U89" i="3"/>
  <c r="U78" i="4"/>
  <c r="U56" i="5"/>
  <c r="U95" i="3"/>
  <c r="I107" i="15"/>
  <c r="V107" i="15" s="1"/>
  <c r="G107" i="11" s="1"/>
  <c r="D107" i="11" s="1"/>
  <c r="C53" i="5"/>
  <c r="S7" i="10"/>
  <c r="H10" i="7" s="1"/>
  <c r="L9" i="7"/>
  <c r="P58" i="14"/>
  <c r="M58" i="14" s="1"/>
  <c r="AB84" i="6"/>
  <c r="N83" i="3" s="1"/>
  <c r="AG133" i="14"/>
  <c r="O39" i="5"/>
  <c r="G40" i="6"/>
  <c r="H40" i="6" s="1"/>
  <c r="I40" i="6" s="1"/>
  <c r="F40" i="6"/>
  <c r="O38" i="5"/>
  <c r="AL24" i="8"/>
  <c r="AM24" i="8" s="1"/>
  <c r="F36" i="6"/>
  <c r="G36" i="6"/>
  <c r="H36" i="6" s="1"/>
  <c r="AN35" i="14"/>
  <c r="AB35" i="14" s="1"/>
  <c r="Z35" i="14" s="1"/>
  <c r="S35" i="14" s="1"/>
  <c r="AB87" i="14"/>
  <c r="Z87" i="14" s="1"/>
  <c r="S87" i="14" s="1"/>
  <c r="C41" i="5"/>
  <c r="S51" i="10"/>
  <c r="H54" i="7" s="1"/>
  <c r="U43" i="5"/>
  <c r="U67" i="3"/>
  <c r="C77" i="5"/>
  <c r="M69" i="4"/>
  <c r="Q91" i="8"/>
  <c r="R91" i="8" s="1"/>
  <c r="X91" i="8" s="1"/>
  <c r="Q89" i="8"/>
  <c r="R89" i="8" s="1"/>
  <c r="X89" i="8" s="1"/>
  <c r="Q90" i="8"/>
  <c r="R90" i="8" s="1"/>
  <c r="X90" i="8" s="1"/>
  <c r="Q88" i="8"/>
  <c r="R88" i="8" s="1"/>
  <c r="X88" i="8" s="1"/>
  <c r="AN106" i="14"/>
  <c r="AB106" i="14" s="1"/>
  <c r="S81" i="4"/>
  <c r="AB105" i="14"/>
  <c r="Z105" i="14" s="1"/>
  <c r="S105" i="14" s="1"/>
  <c r="N12" i="7"/>
  <c r="K12" i="7"/>
  <c r="P11" i="3" s="1"/>
  <c r="AN21" i="8"/>
  <c r="T20" i="3" s="1"/>
  <c r="V117" i="15"/>
  <c r="G117" i="11" s="1"/>
  <c r="D117" i="11" s="1"/>
  <c r="L11" i="5"/>
  <c r="I17" i="6"/>
  <c r="N17" i="6" s="1"/>
  <c r="AL28" i="8"/>
  <c r="AM28" i="8" s="1"/>
  <c r="S33" i="6"/>
  <c r="T33" i="6"/>
  <c r="U33" i="6" s="1"/>
  <c r="V33" i="6" s="1"/>
  <c r="AA33" i="6" s="1"/>
  <c r="G57" i="6"/>
  <c r="H57" i="6" s="1"/>
  <c r="F57" i="6"/>
  <c r="AH61" i="8"/>
  <c r="AE99" i="8"/>
  <c r="AM99" i="8"/>
  <c r="AN99" i="8" s="1"/>
  <c r="AG107" i="14"/>
  <c r="U35" i="3"/>
  <c r="U23" i="5"/>
  <c r="B41" i="14"/>
  <c r="F41" i="11" s="1"/>
  <c r="C41" i="11" s="1"/>
  <c r="B41" i="11" s="1"/>
  <c r="P54" i="14"/>
  <c r="M54" i="14" s="1"/>
  <c r="J107" i="6"/>
  <c r="K107" i="6"/>
  <c r="L107" i="6" s="1"/>
  <c r="O112" i="6"/>
  <c r="T112" i="6"/>
  <c r="U112" i="6" s="1"/>
  <c r="V112" i="6" s="1"/>
  <c r="AA112" i="6" s="1"/>
  <c r="P112" i="6"/>
  <c r="Q112" i="6" s="1"/>
  <c r="R120" i="4"/>
  <c r="L19" i="14"/>
  <c r="D19" i="14" s="1"/>
  <c r="I48" i="15"/>
  <c r="V48" i="15" s="1"/>
  <c r="G48" i="11" s="1"/>
  <c r="D48" i="11" s="1"/>
  <c r="O123" i="6"/>
  <c r="P123" i="6"/>
  <c r="Q123" i="6" s="1"/>
  <c r="R123" i="6" s="1"/>
  <c r="T123" i="6"/>
  <c r="U123" i="6" s="1"/>
  <c r="V123" i="6" s="1"/>
  <c r="N25" i="7"/>
  <c r="Q25" i="7" s="1"/>
  <c r="K25" i="7"/>
  <c r="P24" i="3" s="1"/>
  <c r="L39" i="14"/>
  <c r="D39" i="14" s="1"/>
  <c r="K50" i="14"/>
  <c r="L50" i="14" s="1"/>
  <c r="D50" i="14" s="1"/>
  <c r="U85" i="4"/>
  <c r="U97" i="3"/>
  <c r="C17" i="5"/>
  <c r="C75" i="4"/>
  <c r="U30" i="3"/>
  <c r="U27" i="4"/>
  <c r="C38" i="14"/>
  <c r="H38" i="11" s="1"/>
  <c r="E38" i="11" s="1"/>
  <c r="G53" i="6"/>
  <c r="H53" i="6" s="1"/>
  <c r="F53" i="6"/>
  <c r="AE51" i="8"/>
  <c r="AM51" i="8"/>
  <c r="G64" i="6"/>
  <c r="H64" i="6" s="1"/>
  <c r="F64" i="6"/>
  <c r="P85" i="14"/>
  <c r="M85" i="14" s="1"/>
  <c r="K98" i="14"/>
  <c r="L98" i="14" s="1"/>
  <c r="D98" i="14" s="1"/>
  <c r="M19" i="7"/>
  <c r="M39" i="7"/>
  <c r="AN46" i="8"/>
  <c r="T45" i="3" s="1"/>
  <c r="R45" i="3" s="1"/>
  <c r="G83" i="6"/>
  <c r="H83" i="6" s="1"/>
  <c r="F83" i="6"/>
  <c r="N107" i="7"/>
  <c r="K107" i="7"/>
  <c r="P106" i="3" s="1"/>
  <c r="P109" i="7"/>
  <c r="G122" i="6"/>
  <c r="H122" i="6" s="1"/>
  <c r="F122" i="6"/>
  <c r="V133" i="15"/>
  <c r="G133" i="11" s="1"/>
  <c r="D133" i="11" s="1"/>
  <c r="L96" i="7"/>
  <c r="AB36" i="14"/>
  <c r="Z36" i="14" s="1"/>
  <c r="S36" i="14" s="1"/>
  <c r="S115" i="10"/>
  <c r="H118" i="7" s="1"/>
  <c r="P7" i="14"/>
  <c r="M7" i="14" s="1"/>
  <c r="P47" i="7"/>
  <c r="Q52" i="8"/>
  <c r="R52" i="8" s="1"/>
  <c r="X52" i="8" s="1"/>
  <c r="S51" i="3" s="1"/>
  <c r="Q51" i="8"/>
  <c r="R51" i="8" s="1"/>
  <c r="X51" i="8" s="1"/>
  <c r="Q53" i="8"/>
  <c r="R53" i="8" s="1"/>
  <c r="X53" i="8" s="1"/>
  <c r="AE52" i="8"/>
  <c r="AM52" i="8"/>
  <c r="AN52" i="8" s="1"/>
  <c r="T51" i="3" s="1"/>
  <c r="T105" i="6"/>
  <c r="U105" i="6" s="1"/>
  <c r="V105" i="6" s="1"/>
  <c r="O105" i="6"/>
  <c r="P105" i="6"/>
  <c r="Q105" i="6" s="1"/>
  <c r="W104" i="6"/>
  <c r="X104" i="6"/>
  <c r="Y104" i="6" s="1"/>
  <c r="Z104" i="6" s="1"/>
  <c r="AA104" i="6" s="1"/>
  <c r="P124" i="6"/>
  <c r="Q124" i="6" s="1"/>
  <c r="T124" i="6"/>
  <c r="U124" i="6" s="1"/>
  <c r="V124" i="6" s="1"/>
  <c r="O124" i="6"/>
  <c r="U39" i="5"/>
  <c r="AB7" i="14"/>
  <c r="Z7" i="14" s="1"/>
  <c r="S7" i="14" s="1"/>
  <c r="G118" i="14"/>
  <c r="R38" i="5"/>
  <c r="O122" i="8"/>
  <c r="X122" i="8" s="1"/>
  <c r="S121" i="3" s="1"/>
  <c r="L43" i="5"/>
  <c r="AN21" i="14"/>
  <c r="AB21" i="14" s="1"/>
  <c r="Z21" i="14" s="1"/>
  <c r="S21" i="14" s="1"/>
  <c r="O48" i="6"/>
  <c r="T48" i="6"/>
  <c r="U48" i="6" s="1"/>
  <c r="V48" i="6" s="1"/>
  <c r="P48" i="6"/>
  <c r="Q48" i="6" s="1"/>
  <c r="U44" i="5"/>
  <c r="U68" i="3"/>
  <c r="W18" i="6"/>
  <c r="X18" i="6"/>
  <c r="Y18" i="6" s="1"/>
  <c r="Z18" i="6" s="1"/>
  <c r="AA18" i="6" s="1"/>
  <c r="Z59" i="6"/>
  <c r="K48" i="14"/>
  <c r="L48" i="14" s="1"/>
  <c r="P51" i="14"/>
  <c r="M51" i="14" s="1"/>
  <c r="M75" i="7"/>
  <c r="V83" i="15"/>
  <c r="G83" i="11" s="1"/>
  <c r="D83" i="11" s="1"/>
  <c r="P33" i="14"/>
  <c r="M33" i="14" s="1"/>
  <c r="AB72" i="14"/>
  <c r="Z72" i="14" s="1"/>
  <c r="S72" i="14" s="1"/>
  <c r="C102" i="4"/>
  <c r="O61" i="6"/>
  <c r="P61" i="6"/>
  <c r="Q61" i="6" s="1"/>
  <c r="T61" i="6"/>
  <c r="U61" i="6" s="1"/>
  <c r="V61" i="6" s="1"/>
  <c r="N92" i="7"/>
  <c r="Q92" i="7" s="1"/>
  <c r="P55" i="5" s="1"/>
  <c r="K92" i="7"/>
  <c r="P91" i="3" s="1"/>
  <c r="P106" i="14"/>
  <c r="M106" i="14" s="1"/>
  <c r="U132" i="3"/>
  <c r="U82" i="5"/>
  <c r="G107" i="6"/>
  <c r="H107" i="6" s="1"/>
  <c r="F107" i="6"/>
  <c r="L97" i="4"/>
  <c r="O22" i="7"/>
  <c r="D124" i="14"/>
  <c r="V123" i="15"/>
  <c r="G123" i="11" s="1"/>
  <c r="D123" i="11" s="1"/>
  <c r="O120" i="6"/>
  <c r="P120" i="6"/>
  <c r="Q120" i="6" s="1"/>
  <c r="T120" i="6"/>
  <c r="U120" i="6" s="1"/>
  <c r="V120" i="6" s="1"/>
  <c r="AA120" i="6" s="1"/>
  <c r="Q112" i="8"/>
  <c r="R112" i="8" s="1"/>
  <c r="X112" i="8" s="1"/>
  <c r="Q113" i="8"/>
  <c r="R113" i="8" s="1"/>
  <c r="X113" i="8" s="1"/>
  <c r="S112" i="3" s="1"/>
  <c r="S39" i="4"/>
  <c r="M116" i="7"/>
  <c r="R35" i="5"/>
  <c r="AB4" i="14"/>
  <c r="Z4" i="14" s="1"/>
  <c r="S4" i="14" s="1"/>
  <c r="B4" i="14" s="1"/>
  <c r="F4" i="11" s="1"/>
  <c r="C4" i="11" s="1"/>
  <c r="AG20" i="14"/>
  <c r="AJ37" i="14"/>
  <c r="AB37" i="14" s="1"/>
  <c r="Z37" i="14" s="1"/>
  <c r="S37" i="14" s="1"/>
  <c r="U78" i="5"/>
  <c r="V5" i="15"/>
  <c r="G5" i="11" s="1"/>
  <c r="D5" i="11" s="1"/>
  <c r="O15" i="7"/>
  <c r="G50" i="6"/>
  <c r="H50" i="6" s="1"/>
  <c r="F50" i="6"/>
  <c r="L58" i="7"/>
  <c r="R68" i="6"/>
  <c r="J83" i="6"/>
  <c r="K83" i="6"/>
  <c r="L83" i="6" s="1"/>
  <c r="M83" i="6" s="1"/>
  <c r="G112" i="14"/>
  <c r="D112" i="14" s="1"/>
  <c r="O82" i="4"/>
  <c r="Z58" i="6"/>
  <c r="AA58" i="6" s="1"/>
  <c r="AB58" i="6" s="1"/>
  <c r="N57" i="3" s="1"/>
  <c r="L57" i="3" s="1"/>
  <c r="G79" i="6"/>
  <c r="H79" i="6" s="1"/>
  <c r="F79" i="6"/>
  <c r="AJ85" i="14"/>
  <c r="AB85" i="14" s="1"/>
  <c r="Z85" i="14" s="1"/>
  <c r="S85" i="14" s="1"/>
  <c r="AN133" i="14"/>
  <c r="R8" i="5"/>
  <c r="G42" i="14"/>
  <c r="D42" i="14" s="1"/>
  <c r="I97" i="6"/>
  <c r="S21" i="5"/>
  <c r="X32" i="8"/>
  <c r="S31" i="3" s="1"/>
  <c r="R31" i="3" s="1"/>
  <c r="P69" i="14"/>
  <c r="M69" i="14" s="1"/>
  <c r="U81" i="4"/>
  <c r="U92" i="3"/>
  <c r="AN98" i="14"/>
  <c r="S25" i="5"/>
  <c r="U9" i="3"/>
  <c r="U8" i="5"/>
  <c r="W39" i="6"/>
  <c r="X39" i="6"/>
  <c r="Y39" i="6" s="1"/>
  <c r="AL63" i="8"/>
  <c r="S85" i="10"/>
  <c r="H88" i="7" s="1"/>
  <c r="K129" i="7"/>
  <c r="P128" i="3" s="1"/>
  <c r="N129" i="7"/>
  <c r="Q129" i="7" s="1"/>
  <c r="P113" i="4" s="1"/>
  <c r="V127" i="15"/>
  <c r="G127" i="11" s="1"/>
  <c r="D127" i="11" s="1"/>
  <c r="AN92" i="8"/>
  <c r="T91" i="3" s="1"/>
  <c r="R91" i="3" s="1"/>
  <c r="W131" i="6"/>
  <c r="X131" i="6"/>
  <c r="Y131" i="6" s="1"/>
  <c r="Z131" i="6" s="1"/>
  <c r="AN118" i="14"/>
  <c r="X16" i="8"/>
  <c r="S15" i="3" s="1"/>
  <c r="W10" i="6"/>
  <c r="X10" i="6"/>
  <c r="Y10" i="6" s="1"/>
  <c r="Z10" i="6" s="1"/>
  <c r="C46" i="5"/>
  <c r="K56" i="6"/>
  <c r="L56" i="6" s="1"/>
  <c r="J56" i="6"/>
  <c r="S81" i="10"/>
  <c r="H84" i="7" s="1"/>
  <c r="U125" i="3"/>
  <c r="U111" i="4"/>
  <c r="AN47" i="14"/>
  <c r="I90" i="15"/>
  <c r="V90" i="15" s="1"/>
  <c r="G90" i="11" s="1"/>
  <c r="D90" i="11" s="1"/>
  <c r="AL113" i="8"/>
  <c r="AM113" i="8" s="1"/>
  <c r="AN113" i="8" s="1"/>
  <c r="AA115" i="6"/>
  <c r="C48" i="5"/>
  <c r="L5" i="4"/>
  <c r="M116" i="4"/>
  <c r="L58" i="5"/>
  <c r="L13" i="4"/>
  <c r="L64" i="5"/>
  <c r="M23" i="4"/>
  <c r="L10" i="5"/>
  <c r="L60" i="4"/>
  <c r="M13" i="4"/>
  <c r="L28" i="4"/>
  <c r="M18" i="5"/>
  <c r="M68" i="4"/>
  <c r="L40" i="5"/>
  <c r="L42" i="5"/>
  <c r="L6" i="4"/>
  <c r="L92" i="4"/>
  <c r="L53" i="4"/>
  <c r="L45" i="5"/>
  <c r="L80" i="5"/>
  <c r="L23" i="4"/>
  <c r="M35" i="4"/>
  <c r="L18" i="5"/>
  <c r="L68" i="5"/>
  <c r="M10" i="5"/>
  <c r="L34" i="5"/>
  <c r="AN20" i="14"/>
  <c r="AB20" i="14" s="1"/>
  <c r="Z20" i="14" s="1"/>
  <c r="S20" i="14" s="1"/>
  <c r="V39" i="10"/>
  <c r="Y42" i="8"/>
  <c r="Z42" i="8" s="1"/>
  <c r="C43" i="4"/>
  <c r="V52" i="15"/>
  <c r="G52" i="11" s="1"/>
  <c r="D52" i="11" s="1"/>
  <c r="S42" i="4"/>
  <c r="L54" i="7"/>
  <c r="T76" i="6"/>
  <c r="U76" i="6" s="1"/>
  <c r="V76" i="6" s="1"/>
  <c r="P76" i="6"/>
  <c r="Q76" i="6" s="1"/>
  <c r="O76" i="6"/>
  <c r="W124" i="6"/>
  <c r="X124" i="6"/>
  <c r="Y124" i="6" s="1"/>
  <c r="V20" i="10"/>
  <c r="Y23" i="8"/>
  <c r="Z23" i="8" s="1"/>
  <c r="I66" i="15"/>
  <c r="V66" i="15" s="1"/>
  <c r="G66" i="11" s="1"/>
  <c r="D66" i="11" s="1"/>
  <c r="N87" i="7"/>
  <c r="K87" i="7"/>
  <c r="P86" i="3" s="1"/>
  <c r="J72" i="6"/>
  <c r="K72" i="6"/>
  <c r="L72" i="6" s="1"/>
  <c r="M72" i="6" s="1"/>
  <c r="U102" i="3"/>
  <c r="U89" i="4"/>
  <c r="F136" i="6"/>
  <c r="G136" i="6"/>
  <c r="H136" i="6" s="1"/>
  <c r="U108" i="4"/>
  <c r="U121" i="3"/>
  <c r="S110" i="10"/>
  <c r="H113" i="7" s="1"/>
  <c r="L118" i="4"/>
  <c r="I15" i="15"/>
  <c r="V15" i="15" s="1"/>
  <c r="G15" i="11" s="1"/>
  <c r="D15" i="11" s="1"/>
  <c r="AA40" i="6"/>
  <c r="I38" i="6"/>
  <c r="N38" i="6" s="1"/>
  <c r="U30" i="5"/>
  <c r="T86" i="6"/>
  <c r="U86" i="6" s="1"/>
  <c r="V86" i="6" s="1"/>
  <c r="AA86" i="6" s="1"/>
  <c r="O86" i="6"/>
  <c r="P86" i="6"/>
  <c r="Q86" i="6" s="1"/>
  <c r="AL130" i="8"/>
  <c r="AM130" i="8" s="1"/>
  <c r="G7" i="14"/>
  <c r="C59" i="14"/>
  <c r="H59" i="11" s="1"/>
  <c r="E59" i="11" s="1"/>
  <c r="T102" i="6"/>
  <c r="U102" i="6" s="1"/>
  <c r="V102" i="6" s="1"/>
  <c r="AA102" i="6" s="1"/>
  <c r="O102" i="6"/>
  <c r="P102" i="6"/>
  <c r="Q102" i="6" s="1"/>
  <c r="R102" i="6" s="1"/>
  <c r="P21" i="7"/>
  <c r="M21" i="7"/>
  <c r="L21" i="7"/>
  <c r="T90" i="6"/>
  <c r="U90" i="6" s="1"/>
  <c r="V90" i="6" s="1"/>
  <c r="AA90" i="6" s="1"/>
  <c r="L38" i="7"/>
  <c r="V81" i="10"/>
  <c r="Y84" i="8"/>
  <c r="Z84" i="8" s="1"/>
  <c r="K41" i="7"/>
  <c r="P40" i="3" s="1"/>
  <c r="N41" i="7"/>
  <c r="Q41" i="7" s="1"/>
  <c r="P35" i="4" s="1"/>
  <c r="AG71" i="14"/>
  <c r="AE105" i="8"/>
  <c r="AM105" i="8" s="1"/>
  <c r="AB115" i="14"/>
  <c r="Z115" i="14" s="1"/>
  <c r="S115" i="14" s="1"/>
  <c r="P122" i="6"/>
  <c r="Q122" i="6" s="1"/>
  <c r="R122" i="6" s="1"/>
  <c r="AB122" i="6" s="1"/>
  <c r="N121" i="3" s="1"/>
  <c r="L123" i="14"/>
  <c r="U126" i="3"/>
  <c r="C39" i="4"/>
  <c r="U20" i="4"/>
  <c r="U22" i="3"/>
  <c r="AN25" i="14"/>
  <c r="AB25" i="14" s="1"/>
  <c r="Z25" i="14" s="1"/>
  <c r="M33" i="6"/>
  <c r="N33" i="6" s="1"/>
  <c r="M32" i="3" s="1"/>
  <c r="AL56" i="8"/>
  <c r="AJ58" i="14"/>
  <c r="AB58" i="14" s="1"/>
  <c r="U35" i="5"/>
  <c r="V95" i="10"/>
  <c r="Y98" i="8"/>
  <c r="Z98" i="8" s="1"/>
  <c r="V109" i="15"/>
  <c r="G109" i="11" s="1"/>
  <c r="D109" i="11" s="1"/>
  <c r="C78" i="5"/>
  <c r="M6" i="7"/>
  <c r="I22" i="6"/>
  <c r="K120" i="14"/>
  <c r="N116" i="7"/>
  <c r="Q116" i="7" s="1"/>
  <c r="P72" i="5" s="1"/>
  <c r="K116" i="7"/>
  <c r="P115" i="3" s="1"/>
  <c r="R27" i="4"/>
  <c r="P8" i="7"/>
  <c r="P16" i="6"/>
  <c r="Q16" i="6" s="1"/>
  <c r="O16" i="6"/>
  <c r="T16" i="6"/>
  <c r="U16" i="6" s="1"/>
  <c r="V16" i="6" s="1"/>
  <c r="L60" i="7"/>
  <c r="Q60" i="7" s="1"/>
  <c r="AG55" i="14"/>
  <c r="L84" i="7"/>
  <c r="R96" i="6"/>
  <c r="AB96" i="6" s="1"/>
  <c r="N95" i="3" s="1"/>
  <c r="L17" i="5"/>
  <c r="U21" i="5"/>
  <c r="AH50" i="8"/>
  <c r="S69" i="10"/>
  <c r="H72" i="7" s="1"/>
  <c r="N91" i="7"/>
  <c r="Q91" i="7" s="1"/>
  <c r="P79" i="4" s="1"/>
  <c r="AL101" i="8"/>
  <c r="M25" i="5"/>
  <c r="K14" i="14"/>
  <c r="V28" i="10"/>
  <c r="Y31" i="8"/>
  <c r="Z31" i="8" s="1"/>
  <c r="J108" i="6"/>
  <c r="K108" i="6"/>
  <c r="L108" i="6" s="1"/>
  <c r="AL100" i="8"/>
  <c r="AM100" i="8" s="1"/>
  <c r="AN100" i="8" s="1"/>
  <c r="U99" i="4"/>
  <c r="U112" i="3"/>
  <c r="O57" i="4"/>
  <c r="AB26" i="14"/>
  <c r="Z26" i="14" s="1"/>
  <c r="S26" i="14" s="1"/>
  <c r="R62" i="6"/>
  <c r="AB62" i="6" s="1"/>
  <c r="N61" i="3" s="1"/>
  <c r="L61" i="3" s="1"/>
  <c r="M99" i="7"/>
  <c r="AL121" i="8"/>
  <c r="I14" i="15"/>
  <c r="V14" i="15" s="1"/>
  <c r="G14" i="11" s="1"/>
  <c r="D14" i="11" s="1"/>
  <c r="AL23" i="8"/>
  <c r="X35" i="6"/>
  <c r="Y35" i="6" s="1"/>
  <c r="Z35" i="6" s="1"/>
  <c r="T35" i="6"/>
  <c r="U35" i="6" s="1"/>
  <c r="V35" i="6" s="1"/>
  <c r="AA35" i="6" s="1"/>
  <c r="P35" i="6"/>
  <c r="Q35" i="6" s="1"/>
  <c r="O35" i="6"/>
  <c r="P27" i="6"/>
  <c r="Q27" i="6" s="1"/>
  <c r="R27" i="6" s="1"/>
  <c r="AB27" i="6" s="1"/>
  <c r="N26" i="3" s="1"/>
  <c r="J27" i="6"/>
  <c r="K27" i="6"/>
  <c r="L27" i="6" s="1"/>
  <c r="X56" i="6"/>
  <c r="Y56" i="6" s="1"/>
  <c r="W56" i="6"/>
  <c r="C91" i="14"/>
  <c r="H91" i="11" s="1"/>
  <c r="E91" i="11" s="1"/>
  <c r="R116" i="4"/>
  <c r="S69" i="5"/>
  <c r="R58" i="5"/>
  <c r="R60" i="5"/>
  <c r="S13" i="4"/>
  <c r="S64" i="5"/>
  <c r="R70" i="4"/>
  <c r="R64" i="4"/>
  <c r="R66" i="5"/>
  <c r="R90" i="4"/>
  <c r="R68" i="4"/>
  <c r="S92" i="4"/>
  <c r="R113" i="4"/>
  <c r="R45" i="5"/>
  <c r="R28" i="5"/>
  <c r="R20" i="5"/>
  <c r="R64" i="5"/>
  <c r="S74" i="4"/>
  <c r="S23" i="4"/>
  <c r="R12" i="4"/>
  <c r="R52" i="5"/>
  <c r="R85" i="4"/>
  <c r="R56" i="5"/>
  <c r="S68" i="4"/>
  <c r="S113" i="4"/>
  <c r="S29" i="4"/>
  <c r="R40" i="5"/>
  <c r="R6" i="4"/>
  <c r="R84" i="5"/>
  <c r="R101" i="4"/>
  <c r="S79" i="4"/>
  <c r="R60" i="4"/>
  <c r="R74" i="4"/>
  <c r="S18" i="5"/>
  <c r="R93" i="4"/>
  <c r="S56" i="5"/>
  <c r="Q56" i="5" s="1"/>
  <c r="R32" i="5"/>
  <c r="S35" i="4"/>
  <c r="R22" i="5"/>
  <c r="R36" i="4"/>
  <c r="S28" i="4"/>
  <c r="S60" i="4"/>
  <c r="R24" i="5"/>
  <c r="R65" i="5"/>
  <c r="S45" i="5"/>
  <c r="R80" i="5"/>
  <c r="S98" i="4"/>
  <c r="S22" i="5"/>
  <c r="S53" i="4"/>
  <c r="S111" i="4"/>
  <c r="R42" i="5"/>
  <c r="R20" i="4"/>
  <c r="R95" i="4"/>
  <c r="R92" i="4"/>
  <c r="R54" i="4"/>
  <c r="R29" i="4"/>
  <c r="R110" i="4"/>
  <c r="R15" i="4"/>
  <c r="R11" i="4"/>
  <c r="R9" i="4"/>
  <c r="R9" i="5"/>
  <c r="V92" i="10"/>
  <c r="Y95" i="8"/>
  <c r="Z95" i="8" s="1"/>
  <c r="X61" i="6"/>
  <c r="Y61" i="6" s="1"/>
  <c r="W61" i="6"/>
  <c r="C56" i="4"/>
  <c r="U10" i="5"/>
  <c r="U11" i="3"/>
  <c r="I13" i="15"/>
  <c r="V13" i="15" s="1"/>
  <c r="G13" i="11" s="1"/>
  <c r="D13" i="11" s="1"/>
  <c r="X32" i="6"/>
  <c r="Y32" i="6" s="1"/>
  <c r="Z32" i="6" s="1"/>
  <c r="T32" i="6"/>
  <c r="U32" i="6" s="1"/>
  <c r="V32" i="6" s="1"/>
  <c r="AA32" i="6" s="1"/>
  <c r="P32" i="6"/>
  <c r="Q32" i="6" s="1"/>
  <c r="O32" i="6"/>
  <c r="L70" i="7"/>
  <c r="AN111" i="8"/>
  <c r="T110" i="3" s="1"/>
  <c r="L53" i="5"/>
  <c r="N78" i="7"/>
  <c r="Q78" i="7" s="1"/>
  <c r="P66" i="4" s="1"/>
  <c r="K78" i="7"/>
  <c r="P77" i="3" s="1"/>
  <c r="L102" i="14"/>
  <c r="D102" i="14" s="1"/>
  <c r="V121" i="15"/>
  <c r="G121" i="11" s="1"/>
  <c r="D121" i="11" s="1"/>
  <c r="AE136" i="8"/>
  <c r="AM136" i="8" s="1"/>
  <c r="P16" i="7"/>
  <c r="AG121" i="14"/>
  <c r="AB121" i="14" s="1"/>
  <c r="Z121" i="14" s="1"/>
  <c r="S15" i="10"/>
  <c r="H18" i="7" s="1"/>
  <c r="F101" i="6"/>
  <c r="G101" i="6"/>
  <c r="H101" i="6" s="1"/>
  <c r="I101" i="6" s="1"/>
  <c r="C86" i="4"/>
  <c r="M32" i="14"/>
  <c r="X51" i="6"/>
  <c r="Y51" i="6" s="1"/>
  <c r="W51" i="6"/>
  <c r="N65" i="7"/>
  <c r="Q65" i="7" s="1"/>
  <c r="P40" i="5" s="1"/>
  <c r="K65" i="7"/>
  <c r="P64" i="3" s="1"/>
  <c r="AE10" i="8"/>
  <c r="AM10" i="8" s="1"/>
  <c r="I32" i="15"/>
  <c r="V32" i="15" s="1"/>
  <c r="G32" i="11" s="1"/>
  <c r="D32" i="11" s="1"/>
  <c r="AN6" i="14"/>
  <c r="AB6" i="14" s="1"/>
  <c r="Z6" i="14" s="1"/>
  <c r="S6" i="14" s="1"/>
  <c r="B6" i="14" s="1"/>
  <c r="F6" i="11" s="1"/>
  <c r="C6" i="11" s="1"/>
  <c r="G61" i="6"/>
  <c r="H61" i="6" s="1"/>
  <c r="F61" i="6"/>
  <c r="U13" i="3"/>
  <c r="U12" i="4"/>
  <c r="U16" i="5"/>
  <c r="U20" i="3"/>
  <c r="L58" i="14"/>
  <c r="P90" i="6"/>
  <c r="Q90" i="6" s="1"/>
  <c r="R90" i="6" s="1"/>
  <c r="AB90" i="6" s="1"/>
  <c r="N89" i="3" s="1"/>
  <c r="I106" i="15"/>
  <c r="R57" i="5"/>
  <c r="R81" i="4"/>
  <c r="AJ107" i="14"/>
  <c r="AB107" i="14" s="1"/>
  <c r="Z107" i="14" s="1"/>
  <c r="S107" i="14" s="1"/>
  <c r="R99" i="4"/>
  <c r="AG5" i="14"/>
  <c r="AB12" i="14"/>
  <c r="Z12" i="14" s="1"/>
  <c r="S12" i="14" s="1"/>
  <c r="K32" i="7"/>
  <c r="P31" i="3" s="1"/>
  <c r="N32" i="7"/>
  <c r="Q32" i="7" s="1"/>
  <c r="AE56" i="8"/>
  <c r="AM56" i="8" s="1"/>
  <c r="T122" i="6"/>
  <c r="U122" i="6" s="1"/>
  <c r="V122" i="6" s="1"/>
  <c r="AA122" i="6" s="1"/>
  <c r="S105" i="4"/>
  <c r="S11" i="5"/>
  <c r="AH83" i="8"/>
  <c r="P93" i="6"/>
  <c r="Q93" i="6" s="1"/>
  <c r="T93" i="6"/>
  <c r="U93" i="6" s="1"/>
  <c r="V93" i="6" s="1"/>
  <c r="AA93" i="6" s="1"/>
  <c r="O93" i="6"/>
  <c r="L134" i="7"/>
  <c r="Z95" i="14"/>
  <c r="S95" i="14" s="1"/>
  <c r="B95" i="14" s="1"/>
  <c r="F95" i="11" s="1"/>
  <c r="C95" i="11" s="1"/>
  <c r="D105" i="14"/>
  <c r="D109" i="14"/>
  <c r="J135" i="6"/>
  <c r="K135" i="6"/>
  <c r="L135" i="6" s="1"/>
  <c r="M135" i="6" s="1"/>
  <c r="R78" i="5"/>
  <c r="C84" i="4"/>
  <c r="AE39" i="8"/>
  <c r="AM39" i="8" s="1"/>
  <c r="P38" i="7"/>
  <c r="AE66" i="8"/>
  <c r="AM66" i="8" s="1"/>
  <c r="N74" i="7"/>
  <c r="Q74" i="7" s="1"/>
  <c r="K74" i="7"/>
  <c r="P73" i="3" s="1"/>
  <c r="I79" i="15"/>
  <c r="V79" i="15" s="1"/>
  <c r="G79" i="11" s="1"/>
  <c r="D79" i="11" s="1"/>
  <c r="U112" i="4"/>
  <c r="U127" i="3"/>
  <c r="P10" i="14"/>
  <c r="M10" i="14" s="1"/>
  <c r="C63" i="14"/>
  <c r="H63" i="11" s="1"/>
  <c r="E63" i="11" s="1"/>
  <c r="Q94" i="7"/>
  <c r="P82" i="4" s="1"/>
  <c r="X107" i="6"/>
  <c r="Y107" i="6" s="1"/>
  <c r="W107" i="6"/>
  <c r="P121" i="6"/>
  <c r="Q121" i="6" s="1"/>
  <c r="T121" i="6"/>
  <c r="U121" i="6" s="1"/>
  <c r="V121" i="6" s="1"/>
  <c r="O121" i="6"/>
  <c r="W14" i="6"/>
  <c r="X14" i="6"/>
  <c r="Y14" i="6" s="1"/>
  <c r="Z14" i="6" s="1"/>
  <c r="AB63" i="6"/>
  <c r="N62" i="3" s="1"/>
  <c r="AE58" i="8"/>
  <c r="AM58" i="8" s="1"/>
  <c r="AN58" i="8" s="1"/>
  <c r="T57" i="3" s="1"/>
  <c r="R57" i="3" s="1"/>
  <c r="U47" i="5"/>
  <c r="U71" i="3"/>
  <c r="M81" i="14"/>
  <c r="U82" i="4"/>
  <c r="U93" i="3"/>
  <c r="O17" i="5"/>
  <c r="AH42" i="8"/>
  <c r="AM42" i="8" s="1"/>
  <c r="AJ47" i="14"/>
  <c r="Q62" i="8"/>
  <c r="R62" i="8" s="1"/>
  <c r="X62" i="8" s="1"/>
  <c r="S61" i="3" s="1"/>
  <c r="Q61" i="8"/>
  <c r="R61" i="8" s="1"/>
  <c r="X61" i="8" s="1"/>
  <c r="P128" i="14"/>
  <c r="M128" i="14" s="1"/>
  <c r="T131" i="6"/>
  <c r="U131" i="6" s="1"/>
  <c r="S131" i="6"/>
  <c r="K36" i="14"/>
  <c r="L36" i="14" s="1"/>
  <c r="D36" i="14" s="1"/>
  <c r="AG51" i="14"/>
  <c r="AB51" i="14" s="1"/>
  <c r="Z51" i="14" s="1"/>
  <c r="S51" i="14" s="1"/>
  <c r="AN60" i="14"/>
  <c r="V85" i="10"/>
  <c r="Y88" i="8"/>
  <c r="Z88" i="8" s="1"/>
  <c r="AG114" i="14"/>
  <c r="AB114" i="14" s="1"/>
  <c r="Z114" i="14" s="1"/>
  <c r="T113" i="6"/>
  <c r="U113" i="6" s="1"/>
  <c r="S113" i="6"/>
  <c r="P57" i="4"/>
  <c r="G26" i="14"/>
  <c r="D26" i="14" s="1"/>
  <c r="U29" i="3"/>
  <c r="U26" i="4"/>
  <c r="T50" i="6"/>
  <c r="U50" i="6" s="1"/>
  <c r="V50" i="6" s="1"/>
  <c r="AA62" i="6"/>
  <c r="K128" i="14"/>
  <c r="L128" i="14" s="1"/>
  <c r="D128" i="14" s="1"/>
  <c r="J19" i="6"/>
  <c r="K19" i="6"/>
  <c r="L19" i="6" s="1"/>
  <c r="M19" i="6" s="1"/>
  <c r="N19" i="6" s="1"/>
  <c r="M18" i="3" s="1"/>
  <c r="S68" i="10"/>
  <c r="H71" i="7" s="1"/>
  <c r="I60" i="15"/>
  <c r="V60" i="15" s="1"/>
  <c r="G60" i="11" s="1"/>
  <c r="D60" i="11" s="1"/>
  <c r="O73" i="7"/>
  <c r="K73" i="7"/>
  <c r="P72" i="3" s="1"/>
  <c r="R55" i="5"/>
  <c r="D72" i="14"/>
  <c r="P21" i="14"/>
  <c r="M21" i="14" s="1"/>
  <c r="V64" i="10"/>
  <c r="Y67" i="8"/>
  <c r="Z67" i="8" s="1"/>
  <c r="R59" i="4"/>
  <c r="G78" i="6"/>
  <c r="H78" i="6" s="1"/>
  <c r="I78" i="6" s="1"/>
  <c r="F78" i="6"/>
  <c r="V82" i="15"/>
  <c r="G82" i="11" s="1"/>
  <c r="D82" i="11" s="1"/>
  <c r="R115" i="6"/>
  <c r="I132" i="6"/>
  <c r="G94" i="6"/>
  <c r="H94" i="6" s="1"/>
  <c r="I94" i="6" s="1"/>
  <c r="F94" i="6"/>
  <c r="U67" i="4"/>
  <c r="M20" i="6"/>
  <c r="P47" i="6"/>
  <c r="Q47" i="6" s="1"/>
  <c r="O47" i="6"/>
  <c r="T47" i="6"/>
  <c r="U47" i="6" s="1"/>
  <c r="V47" i="6" s="1"/>
  <c r="L64" i="14"/>
  <c r="D64" i="14" s="1"/>
  <c r="D85" i="14"/>
  <c r="P125" i="14"/>
  <c r="M125" i="14" s="1"/>
  <c r="M77" i="4"/>
  <c r="L48" i="7"/>
  <c r="B86" i="14"/>
  <c r="F86" i="11" s="1"/>
  <c r="C86" i="11" s="1"/>
  <c r="C86" i="14"/>
  <c r="H86" i="11" s="1"/>
  <c r="E86" i="11" s="1"/>
  <c r="U42" i="4"/>
  <c r="P71" i="6"/>
  <c r="Q71" i="6" s="1"/>
  <c r="T71" i="6"/>
  <c r="U71" i="6" s="1"/>
  <c r="V71" i="6" s="1"/>
  <c r="AA71" i="6" s="1"/>
  <c r="O71" i="6"/>
  <c r="G118" i="6"/>
  <c r="H118" i="6" s="1"/>
  <c r="F118" i="6"/>
  <c r="R104" i="6"/>
  <c r="R105" i="3"/>
  <c r="M128" i="6"/>
  <c r="AG15" i="14"/>
  <c r="AB15" i="14" s="1"/>
  <c r="Z15" i="14" s="1"/>
  <c r="S15" i="14" s="1"/>
  <c r="G69" i="14"/>
  <c r="U116" i="3"/>
  <c r="U103" i="4"/>
  <c r="R118" i="4"/>
  <c r="P15" i="14"/>
  <c r="M15" i="14" s="1"/>
  <c r="AB44" i="14"/>
  <c r="Z44" i="14" s="1"/>
  <c r="O117" i="7"/>
  <c r="M95" i="7"/>
  <c r="AN102" i="14"/>
  <c r="C34" i="4"/>
  <c r="L103" i="7"/>
  <c r="F28" i="6"/>
  <c r="G28" i="6"/>
  <c r="H28" i="6" s="1"/>
  <c r="Q37" i="8"/>
  <c r="R37" i="8" s="1"/>
  <c r="X37" i="8" s="1"/>
  <c r="S36" i="3" s="1"/>
  <c r="Q36" i="8"/>
  <c r="R36" i="8" s="1"/>
  <c r="X36" i="8" s="1"/>
  <c r="S35" i="3" s="1"/>
  <c r="Q39" i="8"/>
  <c r="R39" i="8" s="1"/>
  <c r="X39" i="8" s="1"/>
  <c r="Q38" i="8"/>
  <c r="R38" i="8" s="1"/>
  <c r="X38" i="8" s="1"/>
  <c r="AE59" i="8"/>
  <c r="O57" i="7"/>
  <c r="W64" i="6"/>
  <c r="X64" i="6"/>
  <c r="Y64" i="6" s="1"/>
  <c r="O15" i="5"/>
  <c r="S36" i="10"/>
  <c r="H39" i="7" s="1"/>
  <c r="M53" i="7"/>
  <c r="K55" i="6"/>
  <c r="L55" i="6" s="1"/>
  <c r="J55" i="6"/>
  <c r="O64" i="7"/>
  <c r="K64" i="7"/>
  <c r="P63" i="3" s="1"/>
  <c r="M61" i="14"/>
  <c r="AM81" i="8"/>
  <c r="AN81" i="8" s="1"/>
  <c r="F115" i="6"/>
  <c r="G115" i="6"/>
  <c r="H115" i="6" s="1"/>
  <c r="I115" i="6" s="1"/>
  <c r="N115" i="6" s="1"/>
  <c r="P126" i="6"/>
  <c r="Q126" i="6" s="1"/>
  <c r="O126" i="6"/>
  <c r="T126" i="6"/>
  <c r="U126" i="6" s="1"/>
  <c r="V126" i="6" s="1"/>
  <c r="AA126" i="6" s="1"/>
  <c r="L117" i="14"/>
  <c r="D117" i="14" s="1"/>
  <c r="U105" i="4"/>
  <c r="AB33" i="6"/>
  <c r="N32" i="3" s="1"/>
  <c r="AN53" i="14"/>
  <c r="AE110" i="8"/>
  <c r="AM110" i="8" s="1"/>
  <c r="AN110" i="8" s="1"/>
  <c r="P126" i="7"/>
  <c r="C35" i="5"/>
  <c r="R18" i="6"/>
  <c r="M22" i="7"/>
  <c r="AH40" i="8"/>
  <c r="AM40" i="8" s="1"/>
  <c r="AH55" i="8"/>
  <c r="AM55" i="8" s="1"/>
  <c r="M11" i="7"/>
  <c r="I42" i="15"/>
  <c r="V42" i="15" s="1"/>
  <c r="G42" i="11" s="1"/>
  <c r="D42" i="11" s="1"/>
  <c r="AN50" i="14"/>
  <c r="AB50" i="14" s="1"/>
  <c r="Z50" i="14" s="1"/>
  <c r="R80" i="6"/>
  <c r="AB80" i="6" s="1"/>
  <c r="N79" i="3" s="1"/>
  <c r="AE120" i="8"/>
  <c r="AM120" i="8" s="1"/>
  <c r="AN120" i="8" s="1"/>
  <c r="S10" i="10"/>
  <c r="H13" i="7" s="1"/>
  <c r="AG90" i="14"/>
  <c r="AB90" i="14" s="1"/>
  <c r="Z90" i="14" s="1"/>
  <c r="S90" i="14" s="1"/>
  <c r="X25" i="8"/>
  <c r="S24" i="3" s="1"/>
  <c r="R24" i="3" s="1"/>
  <c r="I49" i="6"/>
  <c r="N49" i="6" s="1"/>
  <c r="AN85" i="14"/>
  <c r="P94" i="7"/>
  <c r="L94" i="7"/>
  <c r="O59" i="8"/>
  <c r="X59" i="8" s="1"/>
  <c r="S58" i="3" s="1"/>
  <c r="J53" i="6"/>
  <c r="K53" i="6"/>
  <c r="L53" i="6" s="1"/>
  <c r="M53" i="6" s="1"/>
  <c r="C25" i="5"/>
  <c r="X19" i="8"/>
  <c r="S18" i="3" s="1"/>
  <c r="P47" i="14"/>
  <c r="M47" i="14" s="1"/>
  <c r="V75" i="10"/>
  <c r="Y78" i="8"/>
  <c r="Z78" i="8" s="1"/>
  <c r="R57" i="4"/>
  <c r="N21" i="7"/>
  <c r="K21" i="7"/>
  <c r="P20" i="3" s="1"/>
  <c r="P50" i="6"/>
  <c r="Q50" i="6" s="1"/>
  <c r="R50" i="6" s="1"/>
  <c r="P107" i="7"/>
  <c r="AE131" i="8"/>
  <c r="AM131" i="8" s="1"/>
  <c r="AN131" i="8" s="1"/>
  <c r="S48" i="3" l="1"/>
  <c r="R42" i="4"/>
  <c r="R31" i="5"/>
  <c r="S122" i="3"/>
  <c r="R76" i="5"/>
  <c r="R109" i="4"/>
  <c r="R63" i="3"/>
  <c r="R84" i="4"/>
  <c r="R48" i="3"/>
  <c r="L61" i="4"/>
  <c r="R53" i="5"/>
  <c r="Q53" i="5" s="1"/>
  <c r="R35" i="4"/>
  <c r="Q35" i="4" s="1"/>
  <c r="R106" i="4"/>
  <c r="R25" i="5"/>
  <c r="Q60" i="4"/>
  <c r="R20" i="3"/>
  <c r="R61" i="5"/>
  <c r="R108" i="4"/>
  <c r="R79" i="5"/>
  <c r="R114" i="4"/>
  <c r="L46" i="5"/>
  <c r="R73" i="5"/>
  <c r="R13" i="4"/>
  <c r="R74" i="5"/>
  <c r="R7" i="5"/>
  <c r="N133" i="6"/>
  <c r="X79" i="8"/>
  <c r="S78" i="3" s="1"/>
  <c r="X54" i="8"/>
  <c r="X20" i="8"/>
  <c r="S19" i="3" s="1"/>
  <c r="R19" i="3" s="1"/>
  <c r="Q42" i="4"/>
  <c r="L38" i="5"/>
  <c r="R83" i="5"/>
  <c r="L85" i="4"/>
  <c r="L75" i="4"/>
  <c r="R23" i="4"/>
  <c r="Q23" i="4" s="1"/>
  <c r="R107" i="4"/>
  <c r="R18" i="5"/>
  <c r="Q18" i="5" s="1"/>
  <c r="R92" i="3"/>
  <c r="R63" i="4"/>
  <c r="R88" i="4"/>
  <c r="L51" i="4"/>
  <c r="K51" i="4" s="1"/>
  <c r="L74" i="4"/>
  <c r="R28" i="4"/>
  <c r="Q28" i="4" s="1"/>
  <c r="R24" i="4"/>
  <c r="R38" i="4"/>
  <c r="Q39" i="4"/>
  <c r="R26" i="3"/>
  <c r="R11" i="5"/>
  <c r="N80" i="6"/>
  <c r="M79" i="3" s="1"/>
  <c r="L79" i="3" s="1"/>
  <c r="R10" i="5"/>
  <c r="R91" i="4"/>
  <c r="R63" i="5"/>
  <c r="N20" i="6"/>
  <c r="M19" i="3" s="1"/>
  <c r="R65" i="4"/>
  <c r="R128" i="3"/>
  <c r="R6" i="3"/>
  <c r="L57" i="4"/>
  <c r="Q11" i="5"/>
  <c r="K10" i="5"/>
  <c r="M34" i="3"/>
  <c r="L22" i="5"/>
  <c r="S23" i="3"/>
  <c r="R21" i="4"/>
  <c r="S27" i="3"/>
  <c r="R25" i="4"/>
  <c r="R19" i="5"/>
  <c r="S113" i="14"/>
  <c r="C113" i="14"/>
  <c r="H113" i="11" s="1"/>
  <c r="E113" i="11" s="1"/>
  <c r="S89" i="3"/>
  <c r="R78" i="4"/>
  <c r="S131" i="14"/>
  <c r="B131" i="14" s="1"/>
  <c r="F131" i="11" s="1"/>
  <c r="C131" i="11" s="1"/>
  <c r="B131" i="11" s="1"/>
  <c r="C131" i="14"/>
  <c r="H131" i="11" s="1"/>
  <c r="E131" i="11" s="1"/>
  <c r="S38" i="3"/>
  <c r="R33" i="4"/>
  <c r="T131" i="3"/>
  <c r="R131" i="3" s="1"/>
  <c r="S116" i="4"/>
  <c r="Q116" i="4" s="1"/>
  <c r="S111" i="3"/>
  <c r="R111" i="3" s="1"/>
  <c r="R69" i="5"/>
  <c r="Q69" i="5" s="1"/>
  <c r="R98" i="4"/>
  <c r="Q98" i="4" s="1"/>
  <c r="S117" i="14"/>
  <c r="C117" i="14"/>
  <c r="H117" i="11" s="1"/>
  <c r="E117" i="11" s="1"/>
  <c r="C68" i="14"/>
  <c r="H68" i="11" s="1"/>
  <c r="E68" i="11" s="1"/>
  <c r="M129" i="3"/>
  <c r="L79" i="5"/>
  <c r="L114" i="4"/>
  <c r="AB133" i="14"/>
  <c r="Z133" i="14" s="1"/>
  <c r="C133" i="14" s="1"/>
  <c r="H133" i="11" s="1"/>
  <c r="E133" i="11" s="1"/>
  <c r="AA57" i="6"/>
  <c r="AB57" i="6" s="1"/>
  <c r="U83" i="5"/>
  <c r="R77" i="6"/>
  <c r="I84" i="6"/>
  <c r="N84" i="6" s="1"/>
  <c r="M83" i="3" s="1"/>
  <c r="L83" i="3" s="1"/>
  <c r="R23" i="6"/>
  <c r="B126" i="14"/>
  <c r="F126" i="11" s="1"/>
  <c r="C126" i="11" s="1"/>
  <c r="B126" i="11" s="1"/>
  <c r="B93" i="11"/>
  <c r="AM83" i="8"/>
  <c r="AN83" i="8" s="1"/>
  <c r="T82" i="3" s="1"/>
  <c r="R82" i="3" s="1"/>
  <c r="S97" i="4"/>
  <c r="U58" i="5"/>
  <c r="I114" i="6"/>
  <c r="N114" i="6" s="1"/>
  <c r="M113" i="3" s="1"/>
  <c r="L113" i="3" s="1"/>
  <c r="R67" i="6"/>
  <c r="AB67" i="6" s="1"/>
  <c r="S16" i="5"/>
  <c r="B81" i="14"/>
  <c r="F81" i="11" s="1"/>
  <c r="C81" i="11" s="1"/>
  <c r="Z51" i="6"/>
  <c r="Q113" i="4"/>
  <c r="N135" i="6"/>
  <c r="M134" i="3" s="1"/>
  <c r="M24" i="4"/>
  <c r="Q107" i="7"/>
  <c r="P93" i="4" s="1"/>
  <c r="I125" i="6"/>
  <c r="Z23" i="6"/>
  <c r="AA66" i="6"/>
  <c r="AB66" i="6" s="1"/>
  <c r="I23" i="6"/>
  <c r="B103" i="11"/>
  <c r="I103" i="11" s="1"/>
  <c r="Q104" i="7"/>
  <c r="P90" i="4" s="1"/>
  <c r="B63" i="11"/>
  <c r="U25" i="4"/>
  <c r="M31" i="6"/>
  <c r="Z61" i="6"/>
  <c r="AA61" i="6" s="1"/>
  <c r="S5" i="5"/>
  <c r="U25" i="5"/>
  <c r="O93" i="4"/>
  <c r="B19" i="14"/>
  <c r="F19" i="11" s="1"/>
  <c r="C19" i="11" s="1"/>
  <c r="B19" i="11" s="1"/>
  <c r="B23" i="11"/>
  <c r="B61" i="14"/>
  <c r="F61" i="11" s="1"/>
  <c r="C61" i="11" s="1"/>
  <c r="B86" i="11"/>
  <c r="Q22" i="5"/>
  <c r="D118" i="14"/>
  <c r="U58" i="4"/>
  <c r="AB60" i="14"/>
  <c r="Z60" i="14" s="1"/>
  <c r="S60" i="14" s="1"/>
  <c r="AM79" i="8"/>
  <c r="L99" i="4"/>
  <c r="AM76" i="8"/>
  <c r="M75" i="5"/>
  <c r="U80" i="4"/>
  <c r="M81" i="6"/>
  <c r="N81" i="6" s="1"/>
  <c r="M80" i="3" s="1"/>
  <c r="AM23" i="8"/>
  <c r="I102" i="6"/>
  <c r="AB9" i="6"/>
  <c r="N8" i="3" s="1"/>
  <c r="Q73" i="7"/>
  <c r="Q72" i="3" s="1"/>
  <c r="R50" i="5"/>
  <c r="S112" i="4"/>
  <c r="Q112" i="4" s="1"/>
  <c r="Z116" i="6"/>
  <c r="AA116" i="6" s="1"/>
  <c r="AB116" i="6" s="1"/>
  <c r="R125" i="6"/>
  <c r="M79" i="6"/>
  <c r="AM47" i="8"/>
  <c r="AN78" i="8"/>
  <c r="C115" i="14"/>
  <c r="H115" i="11" s="1"/>
  <c r="E115" i="11" s="1"/>
  <c r="U59" i="4"/>
  <c r="Q74" i="4"/>
  <c r="L95" i="4"/>
  <c r="Q96" i="7"/>
  <c r="P56" i="5" s="1"/>
  <c r="Q123" i="7"/>
  <c r="Q26" i="7"/>
  <c r="AB98" i="6"/>
  <c r="N97" i="3" s="1"/>
  <c r="L97" i="3" s="1"/>
  <c r="Q114" i="7"/>
  <c r="P100" i="4" s="1"/>
  <c r="AM88" i="8"/>
  <c r="L96" i="4"/>
  <c r="S39" i="5"/>
  <c r="Z50" i="6"/>
  <c r="AA50" i="6" s="1"/>
  <c r="AB50" i="6" s="1"/>
  <c r="L109" i="3"/>
  <c r="R31" i="6"/>
  <c r="R59" i="6"/>
  <c r="AB59" i="6" s="1"/>
  <c r="Z46" i="6"/>
  <c r="AA46" i="6" s="1"/>
  <c r="O62" i="4"/>
  <c r="U28" i="5"/>
  <c r="Q30" i="7"/>
  <c r="P26" i="4" s="1"/>
  <c r="R111" i="4"/>
  <c r="Q111" i="4" s="1"/>
  <c r="S28" i="5"/>
  <c r="Q28" i="5" s="1"/>
  <c r="B124" i="14"/>
  <c r="F124" i="11" s="1"/>
  <c r="C124" i="11" s="1"/>
  <c r="M55" i="6"/>
  <c r="O66" i="4"/>
  <c r="Q13" i="4"/>
  <c r="O86" i="4"/>
  <c r="P53" i="4"/>
  <c r="S55" i="4"/>
  <c r="AB127" i="14"/>
  <c r="Z127" i="14" s="1"/>
  <c r="S127" i="14" s="1"/>
  <c r="B127" i="14" s="1"/>
  <c r="F127" i="11" s="1"/>
  <c r="C127" i="11" s="1"/>
  <c r="B127" i="11" s="1"/>
  <c r="M48" i="6"/>
  <c r="AM101" i="8"/>
  <c r="AN101" i="8" s="1"/>
  <c r="I129" i="6"/>
  <c r="M126" i="6"/>
  <c r="L59" i="5"/>
  <c r="AM61" i="8"/>
  <c r="Z55" i="6"/>
  <c r="AA55" i="6" s="1"/>
  <c r="AB55" i="6" s="1"/>
  <c r="R55" i="6"/>
  <c r="R50" i="4"/>
  <c r="O100" i="4"/>
  <c r="AB91" i="6"/>
  <c r="O56" i="4"/>
  <c r="AA10" i="6"/>
  <c r="U73" i="5"/>
  <c r="D7" i="14"/>
  <c r="R23" i="5"/>
  <c r="M92" i="4"/>
  <c r="K92" i="4" s="1"/>
  <c r="M56" i="6"/>
  <c r="Q25" i="5"/>
  <c r="R48" i="6"/>
  <c r="O90" i="4"/>
  <c r="U32" i="5"/>
  <c r="U98" i="4"/>
  <c r="O78" i="5"/>
  <c r="Z117" i="6"/>
  <c r="S6" i="4"/>
  <c r="Q6" i="4" s="1"/>
  <c r="S9" i="5"/>
  <c r="Q9" i="5" s="1"/>
  <c r="M29" i="4"/>
  <c r="I36" i="6"/>
  <c r="Z94" i="6"/>
  <c r="C94" i="14"/>
  <c r="H94" i="11" s="1"/>
  <c r="E94" i="11" s="1"/>
  <c r="O65" i="5"/>
  <c r="O25" i="5"/>
  <c r="C31" i="14"/>
  <c r="H31" i="11" s="1"/>
  <c r="E31" i="11" s="1"/>
  <c r="Z77" i="6"/>
  <c r="R47" i="4"/>
  <c r="R55" i="4"/>
  <c r="AA13" i="6"/>
  <c r="D47" i="14"/>
  <c r="O30" i="4"/>
  <c r="R101" i="6"/>
  <c r="M136" i="6"/>
  <c r="AB30" i="6"/>
  <c r="M26" i="4" s="1"/>
  <c r="B12" i="14"/>
  <c r="F12" i="11" s="1"/>
  <c r="C12" i="11" s="1"/>
  <c r="I112" i="6"/>
  <c r="N112" i="6" s="1"/>
  <c r="M111" i="3" s="1"/>
  <c r="AN85" i="8"/>
  <c r="AM135" i="8"/>
  <c r="AN135" i="8" s="1"/>
  <c r="T134" i="3" s="1"/>
  <c r="R134" i="3" s="1"/>
  <c r="AN65" i="8"/>
  <c r="R34" i="4"/>
  <c r="Z20" i="6"/>
  <c r="AA20" i="6" s="1"/>
  <c r="Q58" i="7"/>
  <c r="R125" i="3"/>
  <c r="N93" i="6"/>
  <c r="O35" i="4"/>
  <c r="R86" i="6"/>
  <c r="AB86" i="6" s="1"/>
  <c r="N85" i="3" s="1"/>
  <c r="L85" i="3" s="1"/>
  <c r="M6" i="4"/>
  <c r="K6" i="4" s="1"/>
  <c r="C69" i="14"/>
  <c r="H69" i="11" s="1"/>
  <c r="E69" i="11" s="1"/>
  <c r="M107" i="6"/>
  <c r="D5" i="14"/>
  <c r="N44" i="6"/>
  <c r="M43" i="3" s="1"/>
  <c r="AB40" i="6"/>
  <c r="N39" i="3" s="1"/>
  <c r="O12" i="4"/>
  <c r="U6" i="5"/>
  <c r="R70" i="3"/>
  <c r="M90" i="6"/>
  <c r="Z130" i="6"/>
  <c r="R111" i="6"/>
  <c r="AB111" i="6" s="1"/>
  <c r="O8" i="4"/>
  <c r="R79" i="6"/>
  <c r="R21" i="6"/>
  <c r="AM59" i="8"/>
  <c r="Q70" i="7"/>
  <c r="S66" i="5"/>
  <c r="Q66" i="5" s="1"/>
  <c r="R12" i="5"/>
  <c r="U13" i="5"/>
  <c r="AB53" i="14"/>
  <c r="Z53" i="14" s="1"/>
  <c r="D123" i="14"/>
  <c r="Z124" i="6"/>
  <c r="U15" i="5"/>
  <c r="Q78" i="5"/>
  <c r="O31" i="4"/>
  <c r="R136" i="6"/>
  <c r="AB43" i="6"/>
  <c r="Z135" i="6"/>
  <c r="AA135" i="6" s="1"/>
  <c r="AB135" i="6" s="1"/>
  <c r="B18" i="14"/>
  <c r="F18" i="11" s="1"/>
  <c r="C18" i="11" s="1"/>
  <c r="S77" i="4"/>
  <c r="R104" i="4"/>
  <c r="D79" i="14"/>
  <c r="B108" i="11"/>
  <c r="N74" i="6"/>
  <c r="I46" i="6"/>
  <c r="N46" i="6" s="1"/>
  <c r="M45" i="3" s="1"/>
  <c r="AM53" i="8"/>
  <c r="AN31" i="8"/>
  <c r="AA65" i="6"/>
  <c r="V95" i="6"/>
  <c r="AA95" i="6" s="1"/>
  <c r="AB95" i="6" s="1"/>
  <c r="B88" i="11"/>
  <c r="C29" i="14"/>
  <c r="H29" i="11" s="1"/>
  <c r="E29" i="11" s="1"/>
  <c r="O83" i="4"/>
  <c r="I28" i="6"/>
  <c r="B26" i="14"/>
  <c r="F26" i="11" s="1"/>
  <c r="C26" i="11" s="1"/>
  <c r="S5" i="4"/>
  <c r="O41" i="5"/>
  <c r="I72" i="6"/>
  <c r="N72" i="6" s="1"/>
  <c r="M59" i="6"/>
  <c r="N59" i="6" s="1"/>
  <c r="M36" i="6"/>
  <c r="N36" i="6" s="1"/>
  <c r="M35" i="3" s="1"/>
  <c r="O21" i="5"/>
  <c r="S15" i="5"/>
  <c r="V29" i="6"/>
  <c r="AA29" i="6" s="1"/>
  <c r="AB29" i="6" s="1"/>
  <c r="N28" i="3" s="1"/>
  <c r="AA87" i="6"/>
  <c r="AA74" i="6"/>
  <c r="I82" i="6"/>
  <c r="N82" i="6" s="1"/>
  <c r="M39" i="6"/>
  <c r="Q77" i="7"/>
  <c r="P48" i="5" s="1"/>
  <c r="AA67" i="6"/>
  <c r="AN12" i="8"/>
  <c r="C23" i="14"/>
  <c r="H23" i="11" s="1"/>
  <c r="E23" i="11" s="1"/>
  <c r="T119" i="3"/>
  <c r="R119" i="3" s="1"/>
  <c r="S106" i="4"/>
  <c r="Q106" i="4" s="1"/>
  <c r="S73" i="5"/>
  <c r="Q73" i="5" s="1"/>
  <c r="B100" i="14"/>
  <c r="F100" i="11" s="1"/>
  <c r="C100" i="11" s="1"/>
  <c r="C100" i="14"/>
  <c r="H100" i="11" s="1"/>
  <c r="E100" i="11" s="1"/>
  <c r="M23" i="3"/>
  <c r="L21" i="4"/>
  <c r="T73" i="3"/>
  <c r="R73" i="3" s="1"/>
  <c r="S63" i="4"/>
  <c r="Q63" i="4" s="1"/>
  <c r="B8" i="14"/>
  <c r="F8" i="11" s="1"/>
  <c r="C8" i="11" s="1"/>
  <c r="C8" i="14"/>
  <c r="H8" i="11" s="1"/>
  <c r="E8" i="11" s="1"/>
  <c r="M90" i="3"/>
  <c r="L79" i="4"/>
  <c r="N65" i="3"/>
  <c r="M41" i="5"/>
  <c r="M56" i="4"/>
  <c r="R60" i="7"/>
  <c r="Q59" i="3"/>
  <c r="P51" i="4"/>
  <c r="S25" i="14"/>
  <c r="C25" i="14"/>
  <c r="H25" i="11" s="1"/>
  <c r="E25" i="11" s="1"/>
  <c r="T80" i="3"/>
  <c r="R80" i="3" s="1"/>
  <c r="S69" i="4"/>
  <c r="Q69" i="4" s="1"/>
  <c r="T8" i="3"/>
  <c r="S8" i="4"/>
  <c r="C52" i="14"/>
  <c r="H52" i="11" s="1"/>
  <c r="E52" i="11" s="1"/>
  <c r="S11" i="14"/>
  <c r="C11" i="14"/>
  <c r="H11" i="11" s="1"/>
  <c r="E11" i="11" s="1"/>
  <c r="T29" i="3"/>
  <c r="R29" i="3" s="1"/>
  <c r="S26" i="4"/>
  <c r="Q26" i="4" s="1"/>
  <c r="T37" i="3"/>
  <c r="S32" i="4"/>
  <c r="L51" i="5"/>
  <c r="S109" i="3"/>
  <c r="R68" i="5"/>
  <c r="R96" i="4"/>
  <c r="T68" i="3"/>
  <c r="R68" i="3" s="1"/>
  <c r="S59" i="4"/>
  <c r="Q59" i="4" s="1"/>
  <c r="S44" i="5"/>
  <c r="Q44" i="5" s="1"/>
  <c r="I43" i="11"/>
  <c r="K45" i="3"/>
  <c r="B33" i="14"/>
  <c r="F33" i="11" s="1"/>
  <c r="C33" i="11" s="1"/>
  <c r="B33" i="11" s="1"/>
  <c r="C33" i="14"/>
  <c r="H33" i="11" s="1"/>
  <c r="E33" i="11" s="1"/>
  <c r="S16" i="14"/>
  <c r="B16" i="14" s="1"/>
  <c r="F16" i="11" s="1"/>
  <c r="C16" i="11" s="1"/>
  <c r="C16" i="14"/>
  <c r="H16" i="11" s="1"/>
  <c r="E16" i="11" s="1"/>
  <c r="B82" i="14"/>
  <c r="F82" i="11" s="1"/>
  <c r="C82" i="11" s="1"/>
  <c r="C82" i="14"/>
  <c r="H82" i="11" s="1"/>
  <c r="E82" i="11" s="1"/>
  <c r="S72" i="3"/>
  <c r="R72" i="3" s="1"/>
  <c r="R62" i="4"/>
  <c r="Q62" i="4" s="1"/>
  <c r="T44" i="3"/>
  <c r="R44" i="3" s="1"/>
  <c r="S38" i="4"/>
  <c r="Q38" i="4" s="1"/>
  <c r="R70" i="7"/>
  <c r="Q69" i="3"/>
  <c r="P60" i="4"/>
  <c r="P45" i="5"/>
  <c r="S92" i="14"/>
  <c r="B92" i="14" s="1"/>
  <c r="F92" i="11" s="1"/>
  <c r="C92" i="11" s="1"/>
  <c r="C92" i="14"/>
  <c r="H92" i="11" s="1"/>
  <c r="E92" i="11" s="1"/>
  <c r="S93" i="3"/>
  <c r="R82" i="4"/>
  <c r="I126" i="11"/>
  <c r="J113" i="4" s="1"/>
  <c r="K128" i="3"/>
  <c r="B110" i="14"/>
  <c r="F110" i="11" s="1"/>
  <c r="C110" i="11" s="1"/>
  <c r="C110" i="14"/>
  <c r="H110" i="11" s="1"/>
  <c r="E110" i="11" s="1"/>
  <c r="B109" i="14"/>
  <c r="F109" i="11" s="1"/>
  <c r="C109" i="11" s="1"/>
  <c r="B109" i="11" s="1"/>
  <c r="C109" i="14"/>
  <c r="H109" i="11" s="1"/>
  <c r="E109" i="11" s="1"/>
  <c r="M132" i="3"/>
  <c r="L132" i="3" s="1"/>
  <c r="L117" i="4"/>
  <c r="K117" i="4" s="1"/>
  <c r="L82" i="5"/>
  <c r="T56" i="3"/>
  <c r="R56" i="3" s="1"/>
  <c r="S49" i="4"/>
  <c r="Q49" i="4" s="1"/>
  <c r="S37" i="5"/>
  <c r="Q37" i="5" s="1"/>
  <c r="S94" i="3"/>
  <c r="R83" i="4"/>
  <c r="S43" i="3"/>
  <c r="R43" i="3" s="1"/>
  <c r="R37" i="4"/>
  <c r="L98" i="4"/>
  <c r="B15" i="14"/>
  <c r="F15" i="11" s="1"/>
  <c r="C15" i="11" s="1"/>
  <c r="C15" i="14"/>
  <c r="H15" i="11" s="1"/>
  <c r="E15" i="11" s="1"/>
  <c r="B21" i="14"/>
  <c r="F21" i="11" s="1"/>
  <c r="C21" i="11" s="1"/>
  <c r="C21" i="14"/>
  <c r="H21" i="11" s="1"/>
  <c r="E21" i="11" s="1"/>
  <c r="S116" i="3"/>
  <c r="R103" i="4"/>
  <c r="S87" i="3"/>
  <c r="R76" i="4"/>
  <c r="R54" i="5"/>
  <c r="B66" i="14"/>
  <c r="F66" i="11" s="1"/>
  <c r="C66" i="11" s="1"/>
  <c r="C66" i="14"/>
  <c r="H66" i="11" s="1"/>
  <c r="E66" i="11" s="1"/>
  <c r="T120" i="3"/>
  <c r="R120" i="3" s="1"/>
  <c r="S107" i="4"/>
  <c r="S74" i="5"/>
  <c r="Q74" i="5" s="1"/>
  <c r="S99" i="14"/>
  <c r="C99" i="14"/>
  <c r="H99" i="11" s="1"/>
  <c r="E99" i="11" s="1"/>
  <c r="T15" i="3"/>
  <c r="R15" i="3" s="1"/>
  <c r="S12" i="5"/>
  <c r="S14" i="4"/>
  <c r="S118" i="3"/>
  <c r="R105" i="4"/>
  <c r="Q105" i="4" s="1"/>
  <c r="T98" i="3"/>
  <c r="R98" i="3" s="1"/>
  <c r="S59" i="5"/>
  <c r="Q59" i="5" s="1"/>
  <c r="S86" i="4"/>
  <c r="Q86" i="4" s="1"/>
  <c r="T74" i="3"/>
  <c r="R74" i="3" s="1"/>
  <c r="S64" i="4"/>
  <c r="Q64" i="4" s="1"/>
  <c r="C20" i="14"/>
  <c r="H20" i="11" s="1"/>
  <c r="E20" i="11" s="1"/>
  <c r="N44" i="3"/>
  <c r="M38" i="4"/>
  <c r="S49" i="14"/>
  <c r="B49" i="14" s="1"/>
  <c r="F49" i="11" s="1"/>
  <c r="C49" i="11" s="1"/>
  <c r="B49" i="11" s="1"/>
  <c r="C49" i="14"/>
  <c r="H49" i="11" s="1"/>
  <c r="E49" i="11" s="1"/>
  <c r="S88" i="3"/>
  <c r="R88" i="3" s="1"/>
  <c r="R77" i="4"/>
  <c r="C58" i="14"/>
  <c r="H58" i="11" s="1"/>
  <c r="E58" i="11" s="1"/>
  <c r="S34" i="14"/>
  <c r="B34" i="14" s="1"/>
  <c r="F34" i="11" s="1"/>
  <c r="C34" i="11" s="1"/>
  <c r="C34" i="14"/>
  <c r="H34" i="11" s="1"/>
  <c r="E34" i="11" s="1"/>
  <c r="T100" i="3"/>
  <c r="R100" i="3" s="1"/>
  <c r="S88" i="4"/>
  <c r="S61" i="5"/>
  <c r="Q61" i="5" s="1"/>
  <c r="I93" i="11"/>
  <c r="J56" i="5" s="1"/>
  <c r="K95" i="3"/>
  <c r="S115" i="3"/>
  <c r="R72" i="5"/>
  <c r="R102" i="4"/>
  <c r="N53" i="3"/>
  <c r="L53" i="3" s="1"/>
  <c r="M46" i="4"/>
  <c r="K46" i="4" s="1"/>
  <c r="M34" i="5"/>
  <c r="K34" i="5" s="1"/>
  <c r="S90" i="3"/>
  <c r="R90" i="3" s="1"/>
  <c r="R79" i="4"/>
  <c r="Q79" i="4" s="1"/>
  <c r="T124" i="3"/>
  <c r="R124" i="3" s="1"/>
  <c r="S110" i="4"/>
  <c r="Q110" i="4" s="1"/>
  <c r="T109" i="3"/>
  <c r="S96" i="4"/>
  <c r="S68" i="5"/>
  <c r="S52" i="3"/>
  <c r="R45" i="4"/>
  <c r="S8" i="3"/>
  <c r="R8" i="4"/>
  <c r="T67" i="3"/>
  <c r="R67" i="3" s="1"/>
  <c r="S58" i="4"/>
  <c r="Q58" i="4" s="1"/>
  <c r="S43" i="5"/>
  <c r="Q43" i="5" s="1"/>
  <c r="S44" i="14"/>
  <c r="C44" i="14"/>
  <c r="H44" i="11" s="1"/>
  <c r="E44" i="11" s="1"/>
  <c r="S50" i="3"/>
  <c r="R33" i="5"/>
  <c r="M9" i="3"/>
  <c r="L9" i="4"/>
  <c r="L8" i="5"/>
  <c r="C48" i="14"/>
  <c r="H48" i="11" s="1"/>
  <c r="E48" i="11" s="1"/>
  <c r="C127" i="14"/>
  <c r="H127" i="11" s="1"/>
  <c r="E127" i="11" s="1"/>
  <c r="B72" i="14"/>
  <c r="F72" i="11" s="1"/>
  <c r="C72" i="11" s="1"/>
  <c r="B72" i="11" s="1"/>
  <c r="C72" i="14"/>
  <c r="H72" i="11" s="1"/>
  <c r="E72" i="11" s="1"/>
  <c r="T47" i="3"/>
  <c r="R47" i="3" s="1"/>
  <c r="S30" i="5"/>
  <c r="Q30" i="5" s="1"/>
  <c r="S41" i="4"/>
  <c r="Q41" i="4" s="1"/>
  <c r="T122" i="3"/>
  <c r="R122" i="3" s="1"/>
  <c r="S76" i="5"/>
  <c r="Q76" i="5" s="1"/>
  <c r="S109" i="4"/>
  <c r="Q109" i="4" s="1"/>
  <c r="R73" i="7"/>
  <c r="M65" i="3"/>
  <c r="L41" i="5"/>
  <c r="L56" i="4"/>
  <c r="M37" i="3"/>
  <c r="L37" i="3" s="1"/>
  <c r="L32" i="4"/>
  <c r="S50" i="14"/>
  <c r="B50" i="14" s="1"/>
  <c r="F50" i="11" s="1"/>
  <c r="C50" i="11" s="1"/>
  <c r="B50" i="11" s="1"/>
  <c r="C50" i="14"/>
  <c r="H50" i="11" s="1"/>
  <c r="E50" i="11" s="1"/>
  <c r="S37" i="3"/>
  <c r="R32" i="4"/>
  <c r="C7" i="14"/>
  <c r="H7" i="11" s="1"/>
  <c r="E7" i="11" s="1"/>
  <c r="S121" i="14"/>
  <c r="C121" i="14"/>
  <c r="H121" i="11" s="1"/>
  <c r="E121" i="11" s="1"/>
  <c r="B106" i="14"/>
  <c r="F106" i="11" s="1"/>
  <c r="C106" i="11" s="1"/>
  <c r="B106" i="11" s="1"/>
  <c r="C106" i="14"/>
  <c r="H106" i="11" s="1"/>
  <c r="E106" i="11" s="1"/>
  <c r="S71" i="4"/>
  <c r="Q71" i="4" s="1"/>
  <c r="S50" i="5"/>
  <c r="B112" i="14"/>
  <c r="F112" i="11" s="1"/>
  <c r="C112" i="11" s="1"/>
  <c r="C112" i="14"/>
  <c r="H112" i="11" s="1"/>
  <c r="E112" i="11" s="1"/>
  <c r="T99" i="3"/>
  <c r="R99" i="3" s="1"/>
  <c r="S60" i="5"/>
  <c r="Q60" i="5" s="1"/>
  <c r="S87" i="4"/>
  <c r="Q87" i="4" s="1"/>
  <c r="B51" i="14"/>
  <c r="F51" i="11" s="1"/>
  <c r="C51" i="11" s="1"/>
  <c r="C51" i="14"/>
  <c r="H51" i="11" s="1"/>
  <c r="E51" i="11" s="1"/>
  <c r="S53" i="14"/>
  <c r="C53" i="14"/>
  <c r="H53" i="11" s="1"/>
  <c r="E53" i="11" s="1"/>
  <c r="T130" i="3"/>
  <c r="R130" i="3" s="1"/>
  <c r="S80" i="5"/>
  <c r="Q80" i="5" s="1"/>
  <c r="S115" i="4"/>
  <c r="Q115" i="4" s="1"/>
  <c r="M48" i="3"/>
  <c r="L48" i="3" s="1"/>
  <c r="L42" i="4"/>
  <c r="K42" i="4" s="1"/>
  <c r="L31" i="5"/>
  <c r="K31" i="5" s="1"/>
  <c r="B128" i="14"/>
  <c r="F128" i="11" s="1"/>
  <c r="C128" i="11" s="1"/>
  <c r="C128" i="14"/>
  <c r="H128" i="11" s="1"/>
  <c r="E128" i="11" s="1"/>
  <c r="B85" i="14"/>
  <c r="F85" i="11" s="1"/>
  <c r="C85" i="11" s="1"/>
  <c r="C85" i="14"/>
  <c r="H85" i="11" s="1"/>
  <c r="E85" i="11" s="1"/>
  <c r="T133" i="3"/>
  <c r="R133" i="3" s="1"/>
  <c r="S118" i="4"/>
  <c r="Q118" i="4" s="1"/>
  <c r="C123" i="14"/>
  <c r="H123" i="11" s="1"/>
  <c r="E123" i="11" s="1"/>
  <c r="S64" i="14"/>
  <c r="B64" i="14" s="1"/>
  <c r="F64" i="11" s="1"/>
  <c r="C64" i="11" s="1"/>
  <c r="C64" i="14"/>
  <c r="H64" i="11" s="1"/>
  <c r="E64" i="11" s="1"/>
  <c r="B10" i="14"/>
  <c r="F10" i="11" s="1"/>
  <c r="C10" i="11" s="1"/>
  <c r="C10" i="14"/>
  <c r="H10" i="11" s="1"/>
  <c r="E10" i="11" s="1"/>
  <c r="M16" i="3"/>
  <c r="L15" i="4"/>
  <c r="N94" i="3"/>
  <c r="L94" i="3" s="1"/>
  <c r="M83" i="4"/>
  <c r="C13" i="14"/>
  <c r="H13" i="11" s="1"/>
  <c r="E13" i="11" s="1"/>
  <c r="S114" i="14"/>
  <c r="B114" i="14" s="1"/>
  <c r="F114" i="11" s="1"/>
  <c r="C114" i="11" s="1"/>
  <c r="C114" i="14"/>
  <c r="H114" i="11" s="1"/>
  <c r="E114" i="11" s="1"/>
  <c r="I67" i="11"/>
  <c r="K69" i="3"/>
  <c r="T93" i="3"/>
  <c r="S82" i="4"/>
  <c r="N43" i="3"/>
  <c r="M37" i="4"/>
  <c r="R20" i="7"/>
  <c r="Q19" i="3"/>
  <c r="P18" i="4"/>
  <c r="P15" i="5"/>
  <c r="B36" i="14"/>
  <c r="F36" i="11" s="1"/>
  <c r="C36" i="11" s="1"/>
  <c r="C36" i="14"/>
  <c r="H36" i="11" s="1"/>
  <c r="E36" i="11" s="1"/>
  <c r="N118" i="3"/>
  <c r="L118" i="3" s="1"/>
  <c r="M105" i="4"/>
  <c r="K105" i="4" s="1"/>
  <c r="B11" i="14"/>
  <c r="F11" i="11" s="1"/>
  <c r="C11" i="11" s="1"/>
  <c r="B11" i="11" s="1"/>
  <c r="I108" i="11"/>
  <c r="J97" i="4" s="1"/>
  <c r="K110" i="3"/>
  <c r="I89" i="11"/>
  <c r="K91" i="3"/>
  <c r="T33" i="3"/>
  <c r="R33" i="3" s="1"/>
  <c r="S30" i="4"/>
  <c r="Q30" i="4" s="1"/>
  <c r="N29" i="3"/>
  <c r="S60" i="3"/>
  <c r="R52" i="4"/>
  <c r="T62" i="3"/>
  <c r="R62" i="3" s="1"/>
  <c r="S54" i="4"/>
  <c r="Q54" i="4" s="1"/>
  <c r="S133" i="14"/>
  <c r="T117" i="3"/>
  <c r="R117" i="3" s="1"/>
  <c r="S104" i="4"/>
  <c r="B42" i="14"/>
  <c r="F42" i="11" s="1"/>
  <c r="C42" i="11" s="1"/>
  <c r="C42" i="14"/>
  <c r="H42" i="11" s="1"/>
  <c r="E42" i="11" s="1"/>
  <c r="S77" i="3"/>
  <c r="R66" i="4"/>
  <c r="T103" i="3"/>
  <c r="R103" i="3" s="1"/>
  <c r="S90" i="4"/>
  <c r="Q90" i="4" s="1"/>
  <c r="T96" i="3"/>
  <c r="R96" i="3" s="1"/>
  <c r="S84" i="4"/>
  <c r="Q84" i="4" s="1"/>
  <c r="S57" i="5"/>
  <c r="Q57" i="5" s="1"/>
  <c r="M114" i="3"/>
  <c r="L71" i="5"/>
  <c r="L101" i="4"/>
  <c r="T112" i="3"/>
  <c r="R112" i="3" s="1"/>
  <c r="S99" i="4"/>
  <c r="Q99" i="4" s="1"/>
  <c r="B73" i="14"/>
  <c r="F73" i="11" s="1"/>
  <c r="C73" i="11" s="1"/>
  <c r="C73" i="14"/>
  <c r="H73" i="11" s="1"/>
  <c r="E73" i="11" s="1"/>
  <c r="T89" i="3"/>
  <c r="R89" i="3" s="1"/>
  <c r="S78" i="4"/>
  <c r="Q81" i="4"/>
  <c r="N82" i="7"/>
  <c r="Q82" i="7" s="1"/>
  <c r="K82" i="7"/>
  <c r="B37" i="14"/>
  <c r="F37" i="11" s="1"/>
  <c r="C37" i="11" s="1"/>
  <c r="B37" i="11" s="1"/>
  <c r="AB115" i="6"/>
  <c r="R93" i="6"/>
  <c r="AB93" i="6" s="1"/>
  <c r="K72" i="7"/>
  <c r="N72" i="7"/>
  <c r="Q72" i="7" s="1"/>
  <c r="M53" i="4"/>
  <c r="K53" i="4" s="1"/>
  <c r="N88" i="7"/>
  <c r="Q88" i="7" s="1"/>
  <c r="K88" i="7"/>
  <c r="U100" i="4"/>
  <c r="R95" i="7"/>
  <c r="Q94" i="3"/>
  <c r="O29" i="4"/>
  <c r="N31" i="7"/>
  <c r="Q31" i="7" s="1"/>
  <c r="K31" i="7"/>
  <c r="P102" i="4"/>
  <c r="Q49" i="7"/>
  <c r="Q103" i="3"/>
  <c r="R104" i="7"/>
  <c r="B78" i="11"/>
  <c r="B119" i="14"/>
  <c r="F119" i="11" s="1"/>
  <c r="C119" i="11" s="1"/>
  <c r="AN19" i="8"/>
  <c r="R39" i="5"/>
  <c r="N112" i="7"/>
  <c r="Q112" i="7" s="1"/>
  <c r="K112" i="7"/>
  <c r="L29" i="4"/>
  <c r="AA14" i="6"/>
  <c r="K76" i="7"/>
  <c r="N76" i="7"/>
  <c r="Q76" i="7" s="1"/>
  <c r="AB20" i="6"/>
  <c r="U45" i="5"/>
  <c r="B60" i="14"/>
  <c r="F60" i="11" s="1"/>
  <c r="C60" i="11" s="1"/>
  <c r="N17" i="7"/>
  <c r="Q17" i="7" s="1"/>
  <c r="K17" i="7"/>
  <c r="I77" i="11"/>
  <c r="J68" i="4" s="1"/>
  <c r="K79" i="3"/>
  <c r="I88" i="6"/>
  <c r="AB5" i="14"/>
  <c r="Z5" i="14" s="1"/>
  <c r="N129" i="6"/>
  <c r="S6" i="5"/>
  <c r="Q6" i="5" s="1"/>
  <c r="Q98" i="7"/>
  <c r="Z36" i="6"/>
  <c r="I48" i="6"/>
  <c r="N48" i="6" s="1"/>
  <c r="N124" i="7"/>
  <c r="Q124" i="7" s="1"/>
  <c r="K124" i="7"/>
  <c r="R118" i="3"/>
  <c r="N63" i="7"/>
  <c r="Q63" i="7" s="1"/>
  <c r="K63" i="7"/>
  <c r="AA118" i="6"/>
  <c r="M51" i="6"/>
  <c r="N51" i="6" s="1"/>
  <c r="M30" i="6"/>
  <c r="N30" i="6" s="1"/>
  <c r="R6" i="8"/>
  <c r="M120" i="6"/>
  <c r="N120" i="6" s="1"/>
  <c r="M116" i="6"/>
  <c r="Z83" i="6"/>
  <c r="M37" i="6"/>
  <c r="N37" i="6" s="1"/>
  <c r="O25" i="4"/>
  <c r="N38" i="7"/>
  <c r="Q38" i="7" s="1"/>
  <c r="K38" i="7"/>
  <c r="I116" i="6"/>
  <c r="I27" i="6"/>
  <c r="AA83" i="6"/>
  <c r="N16" i="7"/>
  <c r="Q16" i="7" s="1"/>
  <c r="K16" i="7"/>
  <c r="U26" i="5"/>
  <c r="AN102" i="8"/>
  <c r="U53" i="5"/>
  <c r="S46" i="5"/>
  <c r="K40" i="7"/>
  <c r="N40" i="7"/>
  <c r="Q40" i="7" s="1"/>
  <c r="AA36" i="6"/>
  <c r="C19" i="14"/>
  <c r="H19" i="11" s="1"/>
  <c r="E19" i="11" s="1"/>
  <c r="D58" i="14"/>
  <c r="B58" i="14" s="1"/>
  <c r="F58" i="11" s="1"/>
  <c r="C58" i="11" s="1"/>
  <c r="B58" i="11" s="1"/>
  <c r="B32" i="14"/>
  <c r="F32" i="11" s="1"/>
  <c r="C32" i="11" s="1"/>
  <c r="R74" i="7"/>
  <c r="Q73" i="3"/>
  <c r="R110" i="3"/>
  <c r="R31" i="4"/>
  <c r="S20" i="5"/>
  <c r="Q20" i="5" s="1"/>
  <c r="AN23" i="8"/>
  <c r="M24" i="5"/>
  <c r="M78" i="4"/>
  <c r="Z39" i="6"/>
  <c r="R112" i="6"/>
  <c r="AB112" i="6" s="1"/>
  <c r="O113" i="4"/>
  <c r="AB10" i="6"/>
  <c r="AB24" i="6"/>
  <c r="U23" i="4"/>
  <c r="N135" i="7"/>
  <c r="Q135" i="7" s="1"/>
  <c r="K135" i="7"/>
  <c r="AN8" i="8"/>
  <c r="K100" i="7"/>
  <c r="N100" i="7"/>
  <c r="Q100" i="7" s="1"/>
  <c r="L13" i="5"/>
  <c r="R119" i="7"/>
  <c r="Q118" i="3"/>
  <c r="S51" i="4"/>
  <c r="Q51" i="4" s="1"/>
  <c r="K43" i="7"/>
  <c r="N43" i="7"/>
  <c r="Q43" i="7" s="1"/>
  <c r="M28" i="6"/>
  <c r="N97" i="6"/>
  <c r="I96" i="6"/>
  <c r="N96" i="6" s="1"/>
  <c r="R106" i="7"/>
  <c r="Q105" i="3"/>
  <c r="AN37" i="8"/>
  <c r="AN116" i="8"/>
  <c r="O39" i="4"/>
  <c r="U63" i="5"/>
  <c r="R103" i="6"/>
  <c r="K35" i="7"/>
  <c r="N35" i="7"/>
  <c r="Q35" i="7" s="1"/>
  <c r="N57" i="4"/>
  <c r="H44" i="4"/>
  <c r="R83" i="6"/>
  <c r="AB83" i="6" s="1"/>
  <c r="B75" i="14"/>
  <c r="F75" i="11" s="1"/>
  <c r="C75" i="11" s="1"/>
  <c r="I129" i="11"/>
  <c r="K131" i="3"/>
  <c r="C70" i="14"/>
  <c r="H70" i="11" s="1"/>
  <c r="E70" i="11" s="1"/>
  <c r="B70" i="11" s="1"/>
  <c r="AA51" i="6"/>
  <c r="AB51" i="6" s="1"/>
  <c r="M47" i="6"/>
  <c r="N47" i="6" s="1"/>
  <c r="R44" i="4"/>
  <c r="P7" i="3"/>
  <c r="O7" i="5"/>
  <c r="B102" i="14"/>
  <c r="F102" i="11" s="1"/>
  <c r="C102" i="11" s="1"/>
  <c r="Z28" i="6"/>
  <c r="I31" i="6"/>
  <c r="W6" i="8"/>
  <c r="AN82" i="8"/>
  <c r="B105" i="14"/>
  <c r="F105" i="11" s="1"/>
  <c r="C105" i="11" s="1"/>
  <c r="R76" i="3"/>
  <c r="D104" i="14"/>
  <c r="B104" i="14" s="1"/>
  <c r="F104" i="11" s="1"/>
  <c r="C104" i="11" s="1"/>
  <c r="B104" i="11" s="1"/>
  <c r="AB56" i="14"/>
  <c r="Z56" i="14" s="1"/>
  <c r="S56" i="14" s="1"/>
  <c r="L80" i="3"/>
  <c r="R88" i="6"/>
  <c r="I100" i="6"/>
  <c r="N100" i="6" s="1"/>
  <c r="Q31" i="5"/>
  <c r="Q8" i="7"/>
  <c r="N90" i="7"/>
  <c r="Q90" i="7" s="1"/>
  <c r="K90" i="7"/>
  <c r="M125" i="6"/>
  <c r="U72" i="5"/>
  <c r="AB118" i="14"/>
  <c r="Z118" i="14" s="1"/>
  <c r="S118" i="14" s="1"/>
  <c r="I88" i="11"/>
  <c r="J79" i="4" s="1"/>
  <c r="K90" i="3"/>
  <c r="O80" i="4"/>
  <c r="B117" i="14"/>
  <c r="F117" i="11" s="1"/>
  <c r="C117" i="11" s="1"/>
  <c r="B117" i="11" s="1"/>
  <c r="M50" i="6"/>
  <c r="AA88" i="6"/>
  <c r="C9" i="14"/>
  <c r="H9" i="11" s="1"/>
  <c r="E9" i="11" s="1"/>
  <c r="B9" i="11" s="1"/>
  <c r="B118" i="14"/>
  <c r="F118" i="11" s="1"/>
  <c r="C118" i="11" s="1"/>
  <c r="N71" i="7"/>
  <c r="Q71" i="7" s="1"/>
  <c r="K71" i="7"/>
  <c r="K75" i="7"/>
  <c r="N75" i="7"/>
  <c r="Q75" i="7" s="1"/>
  <c r="AN40" i="8"/>
  <c r="S55" i="14"/>
  <c r="B55" i="14" s="1"/>
  <c r="F55" i="11" s="1"/>
  <c r="C55" i="11" s="1"/>
  <c r="C55" i="14"/>
  <c r="H55" i="11" s="1"/>
  <c r="E55" i="11" s="1"/>
  <c r="AA130" i="6"/>
  <c r="AB130" i="6" s="1"/>
  <c r="C105" i="14"/>
  <c r="H105" i="11" s="1"/>
  <c r="E105" i="11" s="1"/>
  <c r="Q64" i="7"/>
  <c r="C57" i="14"/>
  <c r="H57" i="11" s="1"/>
  <c r="E57" i="11" s="1"/>
  <c r="B57" i="11" s="1"/>
  <c r="R32" i="6"/>
  <c r="AB32" i="6" s="1"/>
  <c r="R53" i="4"/>
  <c r="Q53" i="4" s="1"/>
  <c r="Q64" i="5"/>
  <c r="M56" i="5"/>
  <c r="R42" i="6"/>
  <c r="P65" i="5"/>
  <c r="N136" i="7"/>
  <c r="Q136" i="7" s="1"/>
  <c r="K136" i="7"/>
  <c r="B54" i="14"/>
  <c r="F54" i="11" s="1"/>
  <c r="C54" i="11" s="1"/>
  <c r="AN24" i="8"/>
  <c r="P80" i="4"/>
  <c r="K19" i="7"/>
  <c r="P19" i="7"/>
  <c r="Q19" i="7" s="1"/>
  <c r="N121" i="7"/>
  <c r="Q121" i="7" s="1"/>
  <c r="K121" i="7"/>
  <c r="Z53" i="6"/>
  <c r="AA53" i="6" s="1"/>
  <c r="AB53" i="6" s="1"/>
  <c r="AA109" i="6"/>
  <c r="C37" i="14"/>
  <c r="H37" i="11" s="1"/>
  <c r="E37" i="11" s="1"/>
  <c r="Z8" i="6"/>
  <c r="AA8" i="6" s="1"/>
  <c r="M124" i="6"/>
  <c r="N124" i="6" s="1"/>
  <c r="R6" i="6"/>
  <c r="Q28" i="7"/>
  <c r="Q46" i="7"/>
  <c r="AA28" i="6"/>
  <c r="AB28" i="6" s="1"/>
  <c r="N55" i="7"/>
  <c r="Q55" i="7" s="1"/>
  <c r="K55" i="7"/>
  <c r="M52" i="6"/>
  <c r="N52" i="6" s="1"/>
  <c r="L18" i="4"/>
  <c r="V131" i="6"/>
  <c r="AA131" i="6" s="1"/>
  <c r="AB131" i="6" s="1"/>
  <c r="R80" i="7"/>
  <c r="Q79" i="3"/>
  <c r="N40" i="6"/>
  <c r="N75" i="6"/>
  <c r="U84" i="5"/>
  <c r="AA124" i="6"/>
  <c r="K118" i="7"/>
  <c r="N118" i="7"/>
  <c r="Q118" i="7" s="1"/>
  <c r="I64" i="6"/>
  <c r="N64" i="6" s="1"/>
  <c r="N42" i="5"/>
  <c r="O60" i="4"/>
  <c r="O28" i="4"/>
  <c r="M22" i="6"/>
  <c r="N22" i="6" s="1"/>
  <c r="AN14" i="8"/>
  <c r="B74" i="14"/>
  <c r="F74" i="11" s="1"/>
  <c r="C74" i="11" s="1"/>
  <c r="U36" i="5"/>
  <c r="K62" i="4"/>
  <c r="R25" i="6"/>
  <c r="AB25" i="6" s="1"/>
  <c r="AB129" i="6"/>
  <c r="O59" i="5"/>
  <c r="B133" i="14"/>
  <c r="F133" i="11" s="1"/>
  <c r="C133" i="11" s="1"/>
  <c r="I39" i="6"/>
  <c r="C124" i="14"/>
  <c r="H124" i="11" s="1"/>
  <c r="E124" i="11" s="1"/>
  <c r="B124" i="11" s="1"/>
  <c r="Z72" i="6"/>
  <c r="AA72" i="6" s="1"/>
  <c r="AB72" i="6" s="1"/>
  <c r="S70" i="5"/>
  <c r="Q70" i="5" s="1"/>
  <c r="S100" i="4"/>
  <c r="Q100" i="4" s="1"/>
  <c r="O37" i="4"/>
  <c r="Z16" i="6"/>
  <c r="AA16" i="6" s="1"/>
  <c r="AA6" i="6"/>
  <c r="R16" i="5"/>
  <c r="AB76" i="14"/>
  <c r="Z76" i="14" s="1"/>
  <c r="R37" i="7"/>
  <c r="Q36" i="3"/>
  <c r="M41" i="6"/>
  <c r="N41" i="6" s="1"/>
  <c r="D20" i="14"/>
  <c r="N132" i="6"/>
  <c r="M14" i="6"/>
  <c r="N14" i="6" s="1"/>
  <c r="Q15" i="7"/>
  <c r="S81" i="5"/>
  <c r="Q81" i="5" s="1"/>
  <c r="M8" i="4"/>
  <c r="N117" i="6"/>
  <c r="B62" i="14"/>
  <c r="F62" i="11" s="1"/>
  <c r="C62" i="11" s="1"/>
  <c r="B17" i="14"/>
  <c r="F17" i="11" s="1"/>
  <c r="C17" i="11" s="1"/>
  <c r="M76" i="6"/>
  <c r="N76" i="6" s="1"/>
  <c r="AA117" i="6"/>
  <c r="AB117" i="6" s="1"/>
  <c r="M34" i="4"/>
  <c r="C74" i="14"/>
  <c r="H74" i="11" s="1"/>
  <c r="E74" i="11" s="1"/>
  <c r="C4" i="14"/>
  <c r="H4" i="11" s="1"/>
  <c r="E4" i="11" s="1"/>
  <c r="B4" i="11" s="1"/>
  <c r="R126" i="6"/>
  <c r="AB126" i="6" s="1"/>
  <c r="O102" i="4"/>
  <c r="U9" i="4"/>
  <c r="L48" i="5"/>
  <c r="K105" i="3"/>
  <c r="I55" i="6"/>
  <c r="U29" i="5"/>
  <c r="R109" i="6"/>
  <c r="AB109" i="6" s="1"/>
  <c r="R121" i="6"/>
  <c r="B107" i="14"/>
  <c r="F107" i="11" s="1"/>
  <c r="C107" i="11" s="1"/>
  <c r="B107" i="11" s="1"/>
  <c r="C107" i="14"/>
  <c r="H107" i="11" s="1"/>
  <c r="E107" i="11" s="1"/>
  <c r="M58" i="5"/>
  <c r="K58" i="5" s="1"/>
  <c r="I79" i="6"/>
  <c r="N79" i="6" s="1"/>
  <c r="I107" i="6"/>
  <c r="R14" i="7"/>
  <c r="Q13" i="3"/>
  <c r="B115" i="14"/>
  <c r="F115" i="11" s="1"/>
  <c r="C115" i="11" s="1"/>
  <c r="B115" i="11" s="1"/>
  <c r="O72" i="5"/>
  <c r="AN13" i="8"/>
  <c r="M32" i="4"/>
  <c r="R47" i="5"/>
  <c r="AN98" i="8"/>
  <c r="AB102" i="6"/>
  <c r="K113" i="7"/>
  <c r="N113" i="7"/>
  <c r="Q113" i="7" s="1"/>
  <c r="M74" i="4"/>
  <c r="L5" i="5"/>
  <c r="U95" i="4"/>
  <c r="Z107" i="6"/>
  <c r="R76" i="6"/>
  <c r="M85" i="4"/>
  <c r="K85" i="4" s="1"/>
  <c r="D48" i="14"/>
  <c r="B48" i="14" s="1"/>
  <c r="F48" i="11" s="1"/>
  <c r="C48" i="11" s="1"/>
  <c r="B48" i="11" s="1"/>
  <c r="R124" i="6"/>
  <c r="AB124" i="6" s="1"/>
  <c r="Q7" i="7"/>
  <c r="AN61" i="8"/>
  <c r="O116" i="4"/>
  <c r="U114" i="4"/>
  <c r="O48" i="5"/>
  <c r="B53" i="14"/>
  <c r="F53" i="11" s="1"/>
  <c r="C53" i="11" s="1"/>
  <c r="B53" i="11" s="1"/>
  <c r="L6" i="5"/>
  <c r="L83" i="4"/>
  <c r="O55" i="5"/>
  <c r="AN109" i="8"/>
  <c r="Q134" i="7"/>
  <c r="B111" i="11"/>
  <c r="AB65" i="6"/>
  <c r="P41" i="5"/>
  <c r="N85" i="7"/>
  <c r="Q85" i="7" s="1"/>
  <c r="K85" i="7"/>
  <c r="I8" i="6"/>
  <c r="N8" i="6" s="1"/>
  <c r="AB71" i="14"/>
  <c r="Z71" i="14" s="1"/>
  <c r="B113" i="14"/>
  <c r="F113" i="11" s="1"/>
  <c r="C113" i="11" s="1"/>
  <c r="B113" i="11" s="1"/>
  <c r="D69" i="14"/>
  <c r="O70" i="5"/>
  <c r="L39" i="4"/>
  <c r="N108" i="7"/>
  <c r="Q108" i="7" s="1"/>
  <c r="K108" i="7"/>
  <c r="P83" i="4"/>
  <c r="Q34" i="7"/>
  <c r="AA23" i="6"/>
  <c r="AB23" i="6" s="1"/>
  <c r="AN76" i="8"/>
  <c r="B38" i="11"/>
  <c r="Z19" i="6"/>
  <c r="M123" i="6"/>
  <c r="N123" i="6" s="1"/>
  <c r="I69" i="6"/>
  <c r="N69" i="6" s="1"/>
  <c r="R75" i="5"/>
  <c r="R127" i="6"/>
  <c r="N11" i="7"/>
  <c r="Q11" i="7" s="1"/>
  <c r="K11" i="7"/>
  <c r="AN39" i="8"/>
  <c r="L90" i="4"/>
  <c r="K18" i="5"/>
  <c r="L68" i="4"/>
  <c r="K68" i="4" s="1"/>
  <c r="R25" i="7"/>
  <c r="Q24" i="3"/>
  <c r="I41" i="11"/>
  <c r="J37" i="4" s="1"/>
  <c r="K43" i="3"/>
  <c r="I91" i="11"/>
  <c r="J82" i="4" s="1"/>
  <c r="K93" i="3"/>
  <c r="R117" i="4"/>
  <c r="Q117" i="4" s="1"/>
  <c r="AA39" i="6"/>
  <c r="AN105" i="8"/>
  <c r="Q125" i="7"/>
  <c r="C101" i="14"/>
  <c r="H101" i="11" s="1"/>
  <c r="E101" i="11" s="1"/>
  <c r="B101" i="11" s="1"/>
  <c r="U96" i="4"/>
  <c r="AB122" i="14"/>
  <c r="Z122" i="14" s="1"/>
  <c r="S122" i="14" s="1"/>
  <c r="B122" i="14" s="1"/>
  <c r="F122" i="11" s="1"/>
  <c r="C122" i="11" s="1"/>
  <c r="N50" i="7"/>
  <c r="Q50" i="7" s="1"/>
  <c r="K50" i="7"/>
  <c r="U75" i="5"/>
  <c r="AN66" i="8"/>
  <c r="C46" i="14"/>
  <c r="H46" i="11" s="1"/>
  <c r="E46" i="11" s="1"/>
  <c r="B46" i="11" s="1"/>
  <c r="B30" i="14"/>
  <c r="F30" i="11" s="1"/>
  <c r="C30" i="11" s="1"/>
  <c r="C30" i="14"/>
  <c r="H30" i="11" s="1"/>
  <c r="E30" i="11" s="1"/>
  <c r="R114" i="7"/>
  <c r="Q113" i="3"/>
  <c r="K11" i="5"/>
  <c r="R75" i="6"/>
  <c r="O10" i="5"/>
  <c r="M103" i="6"/>
  <c r="U52" i="5"/>
  <c r="U13" i="4"/>
  <c r="AN107" i="8"/>
  <c r="AN47" i="8"/>
  <c r="B87" i="14"/>
  <c r="F87" i="11" s="1"/>
  <c r="C87" i="11" s="1"/>
  <c r="U7" i="4"/>
  <c r="AN59" i="8"/>
  <c r="Q61" i="3"/>
  <c r="R62" i="7"/>
  <c r="R39" i="6"/>
  <c r="P89" i="7"/>
  <c r="Q89" i="7" s="1"/>
  <c r="K89" i="7"/>
  <c r="Z85" i="6"/>
  <c r="AA85" i="6" s="1"/>
  <c r="R74" i="6"/>
  <c r="AB74" i="6" s="1"/>
  <c r="S55" i="5"/>
  <c r="Q55" i="5" s="1"/>
  <c r="K126" i="7"/>
  <c r="N126" i="7"/>
  <c r="Q126" i="7" s="1"/>
  <c r="Z125" i="6"/>
  <c r="AA125" i="6" s="1"/>
  <c r="K105" i="7"/>
  <c r="N105" i="7"/>
  <c r="Q105" i="7" s="1"/>
  <c r="K48" i="7"/>
  <c r="N48" i="7"/>
  <c r="Q48" i="7" s="1"/>
  <c r="P63" i="4"/>
  <c r="Z42" i="6"/>
  <c r="AA42" i="6" s="1"/>
  <c r="N6" i="8"/>
  <c r="C102" i="14"/>
  <c r="H102" i="11" s="1"/>
  <c r="E102" i="11" s="1"/>
  <c r="M81" i="5"/>
  <c r="C75" i="14"/>
  <c r="H75" i="11" s="1"/>
  <c r="E75" i="11" s="1"/>
  <c r="U51" i="5"/>
  <c r="U49" i="4"/>
  <c r="S24" i="4"/>
  <c r="Q24" i="4" s="1"/>
  <c r="M108" i="4"/>
  <c r="R30" i="7"/>
  <c r="Q29" i="3"/>
  <c r="B61" i="11"/>
  <c r="N128" i="6"/>
  <c r="B125" i="14"/>
  <c r="F125" i="11" s="1"/>
  <c r="C125" i="11" s="1"/>
  <c r="AB47" i="14"/>
  <c r="Z47" i="14" s="1"/>
  <c r="S47" i="14" s="1"/>
  <c r="B47" i="14" s="1"/>
  <c r="F47" i="11" s="1"/>
  <c r="C47" i="11" s="1"/>
  <c r="Z56" i="6"/>
  <c r="I61" i="6"/>
  <c r="Q45" i="5"/>
  <c r="M27" i="6"/>
  <c r="N27" i="6" s="1"/>
  <c r="I136" i="6"/>
  <c r="R105" i="6"/>
  <c r="K103" i="7"/>
  <c r="N103" i="7"/>
  <c r="Q103" i="7" s="1"/>
  <c r="K93" i="7"/>
  <c r="N93" i="7"/>
  <c r="Q93" i="7" s="1"/>
  <c r="R123" i="7"/>
  <c r="Q122" i="3"/>
  <c r="C81" i="14"/>
  <c r="H81" i="11" s="1"/>
  <c r="E81" i="11" s="1"/>
  <c r="B81" i="11" s="1"/>
  <c r="U12" i="5"/>
  <c r="Z17" i="6"/>
  <c r="AA17" i="6" s="1"/>
  <c r="AB17" i="6" s="1"/>
  <c r="S13" i="5"/>
  <c r="Q13" i="5" s="1"/>
  <c r="AB46" i="6"/>
  <c r="N69" i="7"/>
  <c r="Q69" i="7" s="1"/>
  <c r="K69" i="7"/>
  <c r="R21" i="5"/>
  <c r="Q21" i="5" s="1"/>
  <c r="U87" i="4"/>
  <c r="AA77" i="6"/>
  <c r="AB77" i="6" s="1"/>
  <c r="N51" i="7"/>
  <c r="Q51" i="7" s="1"/>
  <c r="K51" i="7"/>
  <c r="Z76" i="6"/>
  <c r="AA76" i="6" s="1"/>
  <c r="K61" i="7"/>
  <c r="N61" i="7"/>
  <c r="Q61" i="7" s="1"/>
  <c r="Z105" i="6"/>
  <c r="R99" i="6"/>
  <c r="AB99" i="6" s="1"/>
  <c r="Z78" i="6"/>
  <c r="AA78" i="6" s="1"/>
  <c r="AB78" i="6" s="1"/>
  <c r="M105" i="6"/>
  <c r="N105" i="6" s="1"/>
  <c r="B27" i="11"/>
  <c r="S94" i="4"/>
  <c r="Q94" i="4" s="1"/>
  <c r="R95" i="3"/>
  <c r="AA127" i="6"/>
  <c r="AN10" i="8"/>
  <c r="AN117" i="8"/>
  <c r="S48" i="5"/>
  <c r="C62" i="14"/>
  <c r="H62" i="11" s="1"/>
  <c r="E62" i="11" s="1"/>
  <c r="B65" i="11"/>
  <c r="I86" i="11"/>
  <c r="J77" i="4" s="1"/>
  <c r="K88" i="3"/>
  <c r="K82" i="5"/>
  <c r="B94" i="11"/>
  <c r="X136" i="15"/>
  <c r="X135" i="15"/>
  <c r="G3" i="11"/>
  <c r="D3" i="11" s="1"/>
  <c r="K122" i="7"/>
  <c r="N122" i="7"/>
  <c r="Q122" i="7" s="1"/>
  <c r="AN130" i="8"/>
  <c r="L23" i="5"/>
  <c r="B123" i="14"/>
  <c r="F123" i="11" s="1"/>
  <c r="C123" i="11" s="1"/>
  <c r="B123" i="11" s="1"/>
  <c r="L14" i="5"/>
  <c r="Q75" i="4"/>
  <c r="AB108" i="6"/>
  <c r="N83" i="7"/>
  <c r="Q83" i="7" s="1"/>
  <c r="K83" i="7"/>
  <c r="O68" i="7"/>
  <c r="Q68" i="7" s="1"/>
  <c r="K68" i="7"/>
  <c r="AA59" i="6"/>
  <c r="U17" i="5"/>
  <c r="Q27" i="7"/>
  <c r="K56" i="7"/>
  <c r="N56" i="7"/>
  <c r="Q56" i="7" s="1"/>
  <c r="B35" i="14"/>
  <c r="F35" i="11" s="1"/>
  <c r="C35" i="11" s="1"/>
  <c r="C35" i="14"/>
  <c r="H35" i="11" s="1"/>
  <c r="E35" i="11" s="1"/>
  <c r="B90" i="14"/>
  <c r="F90" i="11" s="1"/>
  <c r="C90" i="11" s="1"/>
  <c r="C90" i="14"/>
  <c r="H90" i="11" s="1"/>
  <c r="E90" i="11" s="1"/>
  <c r="R46" i="5"/>
  <c r="AA123" i="6"/>
  <c r="AB123" i="6" s="1"/>
  <c r="Q12" i="7"/>
  <c r="K10" i="7"/>
  <c r="N10" i="7"/>
  <c r="Q10" i="7" s="1"/>
  <c r="L6" i="3"/>
  <c r="AN122" i="8"/>
  <c r="O45" i="5"/>
  <c r="U109" i="4"/>
  <c r="Q92" i="4"/>
  <c r="M108" i="6"/>
  <c r="N108" i="6" s="1"/>
  <c r="R16" i="6"/>
  <c r="R92" i="7"/>
  <c r="Q91" i="3"/>
  <c r="AA105" i="6"/>
  <c r="I122" i="6"/>
  <c r="O51" i="4"/>
  <c r="N54" i="7"/>
  <c r="Q54" i="7" s="1"/>
  <c r="K54" i="7"/>
  <c r="I90" i="6"/>
  <c r="M121" i="6"/>
  <c r="N121" i="6" s="1"/>
  <c r="Z101" i="6"/>
  <c r="AA101" i="6" s="1"/>
  <c r="AB101" i="6" s="1"/>
  <c r="N57" i="7"/>
  <c r="Q57" i="7" s="1"/>
  <c r="K57" i="7"/>
  <c r="B14" i="14"/>
  <c r="F14" i="11" s="1"/>
  <c r="C14" i="11" s="1"/>
  <c r="B14" i="11" s="1"/>
  <c r="L22" i="4"/>
  <c r="I29" i="6"/>
  <c r="N29" i="6" s="1"/>
  <c r="R33" i="7"/>
  <c r="Q32" i="3"/>
  <c r="L37" i="4"/>
  <c r="Q55" i="4"/>
  <c r="M61" i="6"/>
  <c r="AB11" i="6"/>
  <c r="M88" i="6"/>
  <c r="N133" i="7"/>
  <c r="Q133" i="7" s="1"/>
  <c r="K133" i="7"/>
  <c r="AN28" i="8"/>
  <c r="L67" i="5"/>
  <c r="N101" i="6"/>
  <c r="AA31" i="6"/>
  <c r="AB31" i="6" s="1"/>
  <c r="L77" i="4"/>
  <c r="K77" i="4" s="1"/>
  <c r="N6" i="7"/>
  <c r="Q6" i="7" s="1"/>
  <c r="K6" i="7"/>
  <c r="C24" i="14"/>
  <c r="H24" i="11" s="1"/>
  <c r="E24" i="11" s="1"/>
  <c r="B24" i="11" s="1"/>
  <c r="I63" i="6"/>
  <c r="N63" i="6" s="1"/>
  <c r="U46" i="5"/>
  <c r="B29" i="11"/>
  <c r="M23" i="6"/>
  <c r="N23" i="6" s="1"/>
  <c r="AB22" i="6"/>
  <c r="I120" i="11"/>
  <c r="K122" i="3"/>
  <c r="AN67" i="8"/>
  <c r="R94" i="7"/>
  <c r="Q93" i="3"/>
  <c r="R32" i="7"/>
  <c r="Q31" i="3"/>
  <c r="K18" i="7"/>
  <c r="N18" i="7"/>
  <c r="Q18" i="7" s="1"/>
  <c r="R41" i="7"/>
  <c r="Q40" i="3"/>
  <c r="AB18" i="6"/>
  <c r="AB104" i="6"/>
  <c r="AB68" i="6"/>
  <c r="R51" i="3"/>
  <c r="R96" i="7"/>
  <c r="Q95" i="3"/>
  <c r="C61" i="14"/>
  <c r="H61" i="11" s="1"/>
  <c r="E61" i="11" s="1"/>
  <c r="P25" i="5"/>
  <c r="AA128" i="6"/>
  <c r="AB128" i="6" s="1"/>
  <c r="Q99" i="7"/>
  <c r="AN50" i="8"/>
  <c r="AN103" i="8"/>
  <c r="N31" i="6"/>
  <c r="AA19" i="6"/>
  <c r="AB19" i="6" s="1"/>
  <c r="N90" i="6"/>
  <c r="K47" i="7"/>
  <c r="N47" i="7"/>
  <c r="Q47" i="7" s="1"/>
  <c r="K42" i="7"/>
  <c r="N42" i="7"/>
  <c r="Q42" i="7" s="1"/>
  <c r="O97" i="7"/>
  <c r="Q97" i="7" s="1"/>
  <c r="K97" i="7"/>
  <c r="C130" i="14"/>
  <c r="H130" i="11" s="1"/>
  <c r="E130" i="11" s="1"/>
  <c r="B130" i="11" s="1"/>
  <c r="N102" i="6"/>
  <c r="AA107" i="6"/>
  <c r="AB107" i="6" s="1"/>
  <c r="L86" i="4"/>
  <c r="I56" i="6"/>
  <c r="Q81" i="7"/>
  <c r="N120" i="7"/>
  <c r="Q120" i="7" s="1"/>
  <c r="K120" i="7"/>
  <c r="R119" i="4"/>
  <c r="Q9" i="7"/>
  <c r="B96" i="14"/>
  <c r="F96" i="11" s="1"/>
  <c r="C96" i="11" s="1"/>
  <c r="C96" i="14"/>
  <c r="H96" i="11" s="1"/>
  <c r="E96" i="11" s="1"/>
  <c r="O118" i="4"/>
  <c r="B59" i="11"/>
  <c r="AB39" i="14"/>
  <c r="Z39" i="14" s="1"/>
  <c r="R86" i="7"/>
  <c r="Q85" i="3"/>
  <c r="R35" i="6"/>
  <c r="AB35" i="6" s="1"/>
  <c r="C6" i="14"/>
  <c r="H6" i="11" s="1"/>
  <c r="E6" i="11" s="1"/>
  <c r="B6" i="11" s="1"/>
  <c r="K23" i="4"/>
  <c r="B69" i="14"/>
  <c r="F69" i="11" s="1"/>
  <c r="C69" i="11" s="1"/>
  <c r="B69" i="11" s="1"/>
  <c r="R120" i="6"/>
  <c r="AB120" i="6" s="1"/>
  <c r="R61" i="6"/>
  <c r="I53" i="6"/>
  <c r="N53" i="6" s="1"/>
  <c r="C119" i="14"/>
  <c r="H119" i="11" s="1"/>
  <c r="E119" i="11" s="1"/>
  <c r="O40" i="5"/>
  <c r="O28" i="5"/>
  <c r="R48" i="5"/>
  <c r="C26" i="14"/>
  <c r="H26" i="11" s="1"/>
  <c r="E26" i="11" s="1"/>
  <c r="B26" i="11" s="1"/>
  <c r="AA70" i="6"/>
  <c r="AB70" i="6" s="1"/>
  <c r="AN22" i="8"/>
  <c r="I63" i="11"/>
  <c r="K65" i="3"/>
  <c r="N23" i="7"/>
  <c r="Q23" i="7" s="1"/>
  <c r="K23" i="7"/>
  <c r="B98" i="14"/>
  <c r="F98" i="11" s="1"/>
  <c r="C98" i="11" s="1"/>
  <c r="B98" i="11" s="1"/>
  <c r="Z47" i="6"/>
  <c r="AA47" i="6" s="1"/>
  <c r="I126" i="6"/>
  <c r="B45" i="14"/>
  <c r="F45" i="11" s="1"/>
  <c r="C45" i="11" s="1"/>
  <c r="M6" i="5"/>
  <c r="Z75" i="6"/>
  <c r="AA75" i="6" s="1"/>
  <c r="C45" i="14"/>
  <c r="H45" i="11" s="1"/>
  <c r="E45" i="11" s="1"/>
  <c r="M51" i="5"/>
  <c r="Z48" i="6"/>
  <c r="AA48" i="6" s="1"/>
  <c r="AB48" i="6" s="1"/>
  <c r="AN115" i="8"/>
  <c r="M30" i="4"/>
  <c r="AN79" i="8"/>
  <c r="B3" i="14"/>
  <c r="F3" i="11" s="1"/>
  <c r="C3" i="11" s="1"/>
  <c r="B3" i="11" s="1"/>
  <c r="D52" i="14"/>
  <c r="B52" i="14" s="1"/>
  <c r="F52" i="11" s="1"/>
  <c r="C52" i="11" s="1"/>
  <c r="B52" i="11" s="1"/>
  <c r="Q25" i="3"/>
  <c r="R26" i="7"/>
  <c r="M16" i="6"/>
  <c r="N16" i="6" s="1"/>
  <c r="Z21" i="6"/>
  <c r="AA21" i="6" s="1"/>
  <c r="AB21" i="6" s="1"/>
  <c r="AA56" i="6"/>
  <c r="AB56" i="6" s="1"/>
  <c r="B40" i="11"/>
  <c r="I23" i="11"/>
  <c r="K25" i="3"/>
  <c r="AN53" i="8"/>
  <c r="AN54" i="8"/>
  <c r="B20" i="14"/>
  <c r="F20" i="11" s="1"/>
  <c r="C20" i="11" s="1"/>
  <c r="AN72" i="8"/>
  <c r="R14" i="5"/>
  <c r="R92" i="6"/>
  <c r="AB92" i="6" s="1"/>
  <c r="L17" i="4"/>
  <c r="X43" i="8"/>
  <c r="C95" i="14"/>
  <c r="H95" i="11" s="1"/>
  <c r="E95" i="11" s="1"/>
  <c r="B95" i="11" s="1"/>
  <c r="S16" i="4"/>
  <c r="Q16" i="4" s="1"/>
  <c r="AN84" i="8"/>
  <c r="Q21" i="7"/>
  <c r="R47" i="6"/>
  <c r="Q106" i="3"/>
  <c r="R107" i="7"/>
  <c r="K39" i="7"/>
  <c r="N39" i="7"/>
  <c r="Q39" i="7" s="1"/>
  <c r="V113" i="6"/>
  <c r="AA113" i="6" s="1"/>
  <c r="AB113" i="6" s="1"/>
  <c r="M10" i="3"/>
  <c r="L10" i="4"/>
  <c r="C32" i="14"/>
  <c r="H32" i="11" s="1"/>
  <c r="E32" i="11" s="1"/>
  <c r="Z136" i="6"/>
  <c r="AA136" i="6" s="1"/>
  <c r="AB136" i="6" s="1"/>
  <c r="R77" i="7"/>
  <c r="Q76" i="3"/>
  <c r="R17" i="4"/>
  <c r="N130" i="7"/>
  <c r="Q130" i="7" s="1"/>
  <c r="K130" i="7"/>
  <c r="N85" i="6"/>
  <c r="M72" i="4"/>
  <c r="C125" i="14"/>
  <c r="H125" i="11" s="1"/>
  <c r="E125" i="11" s="1"/>
  <c r="R82" i="5"/>
  <c r="Q82" i="5" s="1"/>
  <c r="AN124" i="8"/>
  <c r="AB80" i="14"/>
  <c r="Z80" i="14" s="1"/>
  <c r="S80" i="14" s="1"/>
  <c r="B80" i="14" s="1"/>
  <c r="F80" i="11" s="1"/>
  <c r="C80" i="11" s="1"/>
  <c r="R97" i="4"/>
  <c r="M118" i="4"/>
  <c r="K118" i="4" s="1"/>
  <c r="U80" i="5"/>
  <c r="B44" i="14"/>
  <c r="F44" i="11" s="1"/>
  <c r="C44" i="11" s="1"/>
  <c r="B44" i="11" s="1"/>
  <c r="Z121" i="6"/>
  <c r="AA121" i="6" s="1"/>
  <c r="U59" i="5"/>
  <c r="AB13" i="6"/>
  <c r="AN36" i="8"/>
  <c r="B116" i="11"/>
  <c r="N78" i="6"/>
  <c r="Q131" i="3"/>
  <c r="R132" i="7"/>
  <c r="O6" i="5"/>
  <c r="M96" i="4"/>
  <c r="N94" i="6"/>
  <c r="D56" i="14"/>
  <c r="B56" i="14" s="1"/>
  <c r="F56" i="11" s="1"/>
  <c r="C56" i="11" s="1"/>
  <c r="AA79" i="6"/>
  <c r="AB79" i="6" s="1"/>
  <c r="O63" i="4"/>
  <c r="R132" i="3"/>
  <c r="S44" i="4"/>
  <c r="Q44" i="4" s="1"/>
  <c r="C40" i="14"/>
  <c r="H40" i="11" s="1"/>
  <c r="E40" i="11" s="1"/>
  <c r="I42" i="6"/>
  <c r="N42" i="6" s="1"/>
  <c r="K45" i="7"/>
  <c r="N45" i="7"/>
  <c r="Q45" i="7" s="1"/>
  <c r="N24" i="7"/>
  <c r="Q24" i="7" s="1"/>
  <c r="K24" i="7"/>
  <c r="P17" i="5"/>
  <c r="S38" i="5"/>
  <c r="Q38" i="5" s="1"/>
  <c r="C12" i="14"/>
  <c r="H12" i="11" s="1"/>
  <c r="E12" i="11" s="1"/>
  <c r="B12" i="11" s="1"/>
  <c r="N115" i="7"/>
  <c r="Q115" i="7" s="1"/>
  <c r="K115" i="7"/>
  <c r="R58" i="7"/>
  <c r="Q57" i="3"/>
  <c r="B99" i="14"/>
  <c r="F99" i="11" s="1"/>
  <c r="C99" i="11" s="1"/>
  <c r="B99" i="11" s="1"/>
  <c r="B13" i="14"/>
  <c r="F13" i="11" s="1"/>
  <c r="C13" i="11" s="1"/>
  <c r="B13" i="11" s="1"/>
  <c r="M39" i="5"/>
  <c r="K39" i="5" s="1"/>
  <c r="AN88" i="8"/>
  <c r="C122" i="14"/>
  <c r="H122" i="11" s="1"/>
  <c r="E122" i="11" s="1"/>
  <c r="K84" i="7"/>
  <c r="N84" i="7"/>
  <c r="Q84" i="7" s="1"/>
  <c r="R129" i="7"/>
  <c r="Q128" i="3"/>
  <c r="M45" i="6"/>
  <c r="N45" i="6" s="1"/>
  <c r="R61" i="3"/>
  <c r="U84" i="4"/>
  <c r="R44" i="7"/>
  <c r="Q43" i="3"/>
  <c r="AN136" i="8"/>
  <c r="B121" i="14"/>
  <c r="F121" i="11" s="1"/>
  <c r="C121" i="11" s="1"/>
  <c r="B121" i="11" s="1"/>
  <c r="L70" i="5"/>
  <c r="K70" i="5" s="1"/>
  <c r="B28" i="14"/>
  <c r="F28" i="11" s="1"/>
  <c r="C28" i="11" s="1"/>
  <c r="N102" i="7"/>
  <c r="Q102" i="7" s="1"/>
  <c r="K102" i="7"/>
  <c r="P22" i="4"/>
  <c r="Q117" i="7"/>
  <c r="AB79" i="14"/>
  <c r="Z79" i="14" s="1"/>
  <c r="S79" i="14" s="1"/>
  <c r="B79" i="14" s="1"/>
  <c r="F79" i="11" s="1"/>
  <c r="C79" i="11" s="1"/>
  <c r="AN55" i="8"/>
  <c r="R85" i="6"/>
  <c r="B7" i="14"/>
  <c r="F7" i="11" s="1"/>
  <c r="C7" i="11" s="1"/>
  <c r="B7" i="11" s="1"/>
  <c r="AN95" i="8"/>
  <c r="Q29" i="4"/>
  <c r="Q115" i="3"/>
  <c r="R116" i="7"/>
  <c r="AN42" i="8"/>
  <c r="L27" i="5"/>
  <c r="I83" i="6"/>
  <c r="N83" i="6" s="1"/>
  <c r="L32" i="3"/>
  <c r="C18" i="14"/>
  <c r="H18" i="11" s="1"/>
  <c r="E18" i="11" s="1"/>
  <c r="B18" i="11" s="1"/>
  <c r="O53" i="5"/>
  <c r="AB100" i="6"/>
  <c r="N110" i="7"/>
  <c r="Q110" i="7" s="1"/>
  <c r="K110" i="7"/>
  <c r="R87" i="6"/>
  <c r="AB87" i="6" s="1"/>
  <c r="I34" i="6"/>
  <c r="N34" i="6" s="1"/>
  <c r="AA94" i="6"/>
  <c r="AB94" i="6" s="1"/>
  <c r="K101" i="7"/>
  <c r="N101" i="7"/>
  <c r="Q101" i="7" s="1"/>
  <c r="S18" i="4"/>
  <c r="AA37" i="6"/>
  <c r="B83" i="11"/>
  <c r="Q64" i="3"/>
  <c r="R65" i="7"/>
  <c r="R78" i="7"/>
  <c r="Q77" i="3"/>
  <c r="S27" i="5"/>
  <c r="R91" i="7"/>
  <c r="Q90" i="3"/>
  <c r="L83" i="5"/>
  <c r="K13" i="4"/>
  <c r="M68" i="5"/>
  <c r="K68" i="5" s="1"/>
  <c r="C87" i="14"/>
  <c r="H87" i="11" s="1"/>
  <c r="E87" i="11" s="1"/>
  <c r="L69" i="4"/>
  <c r="K69" i="4" s="1"/>
  <c r="R66" i="7"/>
  <c r="Q65" i="3"/>
  <c r="M122" i="6"/>
  <c r="P28" i="4"/>
  <c r="AN56" i="8"/>
  <c r="Q29" i="7"/>
  <c r="AB132" i="14"/>
  <c r="Z132" i="14" s="1"/>
  <c r="S132" i="14" s="1"/>
  <c r="B132" i="14" s="1"/>
  <c r="F132" i="11" s="1"/>
  <c r="C132" i="11" s="1"/>
  <c r="O55" i="4"/>
  <c r="B97" i="14"/>
  <c r="F97" i="11" s="1"/>
  <c r="C97" i="11" s="1"/>
  <c r="B97" i="11" s="1"/>
  <c r="N126" i="6"/>
  <c r="Z103" i="6"/>
  <c r="AA103" i="6" s="1"/>
  <c r="P70" i="5"/>
  <c r="R52" i="6"/>
  <c r="R14" i="4"/>
  <c r="C60" i="14"/>
  <c r="H60" i="11" s="1"/>
  <c r="E60" i="11" s="1"/>
  <c r="K59" i="7"/>
  <c r="N59" i="7"/>
  <c r="Q59" i="7" s="1"/>
  <c r="Q53" i="7"/>
  <c r="L16" i="4"/>
  <c r="R8" i="6"/>
  <c r="Z64" i="6"/>
  <c r="AA64" i="6" s="1"/>
  <c r="AB64" i="6" s="1"/>
  <c r="R71" i="6"/>
  <c r="AB71" i="6" s="1"/>
  <c r="Q68" i="4"/>
  <c r="O105" i="4"/>
  <c r="C104" i="14"/>
  <c r="H104" i="11" s="1"/>
  <c r="E104" i="11" s="1"/>
  <c r="Q87" i="7"/>
  <c r="M64" i="5"/>
  <c r="K64" i="5" s="1"/>
  <c r="M54" i="4"/>
  <c r="I57" i="6"/>
  <c r="N57" i="6" s="1"/>
  <c r="B25" i="14"/>
  <c r="F25" i="11" s="1"/>
  <c r="C25" i="11" s="1"/>
  <c r="B25" i="11" s="1"/>
  <c r="R14" i="6"/>
  <c r="AB14" i="6" s="1"/>
  <c r="S61" i="4"/>
  <c r="M38" i="5"/>
  <c r="K38" i="5" s="1"/>
  <c r="R61" i="4"/>
  <c r="N22" i="7"/>
  <c r="Q22" i="7" s="1"/>
  <c r="K22" i="7"/>
  <c r="P21" i="5"/>
  <c r="I84" i="11"/>
  <c r="K86" i="3"/>
  <c r="N36" i="7"/>
  <c r="Q36" i="7" s="1"/>
  <c r="K36" i="7"/>
  <c r="Z69" i="6"/>
  <c r="AA69" i="6" s="1"/>
  <c r="AB69" i="6" s="1"/>
  <c r="O81" i="5"/>
  <c r="I103" i="6"/>
  <c r="Z82" i="6"/>
  <c r="AA82" i="6" s="1"/>
  <c r="AB82" i="6" s="1"/>
  <c r="R36" i="6"/>
  <c r="AB36" i="6" s="1"/>
  <c r="S10" i="3"/>
  <c r="R10" i="3" s="1"/>
  <c r="R10" i="4"/>
  <c r="Q10" i="4" s="1"/>
  <c r="R118" i="6"/>
  <c r="AB118" i="6" s="1"/>
  <c r="U14" i="5"/>
  <c r="M13" i="6"/>
  <c r="N13" i="6" s="1"/>
  <c r="AA52" i="6"/>
  <c r="H6" i="8"/>
  <c r="AA97" i="6"/>
  <c r="AB97" i="6" s="1"/>
  <c r="P38" i="5"/>
  <c r="K131" i="7"/>
  <c r="N131" i="7"/>
  <c r="Q131" i="7" s="1"/>
  <c r="O75" i="4"/>
  <c r="Q37" i="4"/>
  <c r="C54" i="14"/>
  <c r="H54" i="11" s="1"/>
  <c r="E54" i="11" s="1"/>
  <c r="K109" i="7"/>
  <c r="N109" i="7"/>
  <c r="Q109" i="7" s="1"/>
  <c r="C17" i="14"/>
  <c r="H17" i="11" s="1"/>
  <c r="E17" i="11" s="1"/>
  <c r="K111" i="7"/>
  <c r="O111" i="7"/>
  <c r="Q111" i="7" s="1"/>
  <c r="M9" i="6"/>
  <c r="N9" i="6" s="1"/>
  <c r="R37" i="6"/>
  <c r="B31" i="11"/>
  <c r="I50" i="6"/>
  <c r="K13" i="7"/>
  <c r="N13" i="7"/>
  <c r="Q13" i="7" s="1"/>
  <c r="I118" i="6"/>
  <c r="N118" i="6" s="1"/>
  <c r="Q126" i="3"/>
  <c r="R127" i="7"/>
  <c r="R22" i="4"/>
  <c r="Q22" i="4" s="1"/>
  <c r="S80" i="4"/>
  <c r="Q80" i="4" s="1"/>
  <c r="AN51" i="8"/>
  <c r="K79" i="7"/>
  <c r="N79" i="7"/>
  <c r="Q79" i="7" s="1"/>
  <c r="O16" i="5"/>
  <c r="AN17" i="8"/>
  <c r="B68" i="14"/>
  <c r="F68" i="11" s="1"/>
  <c r="C68" i="11" s="1"/>
  <c r="B68" i="11" s="1"/>
  <c r="C28" i="14"/>
  <c r="H28" i="11" s="1"/>
  <c r="E28" i="11" s="1"/>
  <c r="R17" i="5"/>
  <c r="Q17" i="5" s="1"/>
  <c r="N128" i="7"/>
  <c r="Q128" i="7" s="1"/>
  <c r="K128" i="7"/>
  <c r="B22" i="11"/>
  <c r="N56" i="6" l="1"/>
  <c r="Q88" i="4"/>
  <c r="N107" i="6"/>
  <c r="N136" i="6"/>
  <c r="Q107" i="4"/>
  <c r="O6" i="8"/>
  <c r="X6" i="8" s="1"/>
  <c r="S53" i="3"/>
  <c r="R46" i="4"/>
  <c r="R34" i="5"/>
  <c r="Q39" i="5"/>
  <c r="Q61" i="4"/>
  <c r="K51" i="5"/>
  <c r="R18" i="4"/>
  <c r="Q18" i="4" s="1"/>
  <c r="R15" i="5"/>
  <c r="Q15" i="5" s="1"/>
  <c r="K96" i="4"/>
  <c r="K6" i="5"/>
  <c r="L119" i="4"/>
  <c r="N39" i="6"/>
  <c r="N88" i="6"/>
  <c r="L15" i="5"/>
  <c r="R67" i="4"/>
  <c r="K74" i="4"/>
  <c r="L28" i="5"/>
  <c r="N55" i="6"/>
  <c r="M54" i="3" s="1"/>
  <c r="Q12" i="5"/>
  <c r="Q50" i="5"/>
  <c r="Q104" i="4"/>
  <c r="K29" i="4"/>
  <c r="K32" i="4"/>
  <c r="Q82" i="4"/>
  <c r="Q78" i="4"/>
  <c r="Q97" i="4"/>
  <c r="I131" i="11"/>
  <c r="J118" i="4" s="1"/>
  <c r="K133" i="3"/>
  <c r="N56" i="3"/>
  <c r="M37" i="5"/>
  <c r="M49" i="4"/>
  <c r="N134" i="3"/>
  <c r="L134" i="3" s="1"/>
  <c r="M119" i="4"/>
  <c r="M83" i="5"/>
  <c r="K83" i="5" s="1"/>
  <c r="M81" i="3"/>
  <c r="L70" i="4"/>
  <c r="L49" i="5"/>
  <c r="M71" i="3"/>
  <c r="L47" i="5"/>
  <c r="N66" i="3"/>
  <c r="L66" i="3" s="1"/>
  <c r="M57" i="4"/>
  <c r="K57" i="4" s="1"/>
  <c r="M42" i="5"/>
  <c r="K42" i="5" s="1"/>
  <c r="B21" i="11"/>
  <c r="B118" i="11"/>
  <c r="B105" i="11"/>
  <c r="T84" i="3"/>
  <c r="R84" i="3" s="1"/>
  <c r="S52" i="5"/>
  <c r="Q52" i="5" s="1"/>
  <c r="B51" i="11"/>
  <c r="B133" i="11"/>
  <c r="B10" i="11"/>
  <c r="S83" i="5"/>
  <c r="Q83" i="5" s="1"/>
  <c r="B92" i="11"/>
  <c r="M73" i="3"/>
  <c r="L63" i="4"/>
  <c r="T64" i="3"/>
  <c r="R64" i="3" s="1"/>
  <c r="S40" i="5"/>
  <c r="Q40" i="5" s="1"/>
  <c r="L100" i="4"/>
  <c r="K100" i="4" s="1"/>
  <c r="AB125" i="6"/>
  <c r="S119" i="4"/>
  <c r="Q119" i="4" s="1"/>
  <c r="L69" i="5"/>
  <c r="B64" i="11"/>
  <c r="L72" i="4"/>
  <c r="K72" i="4" s="1"/>
  <c r="B102" i="11"/>
  <c r="B36" i="11"/>
  <c r="P62" i="4"/>
  <c r="N42" i="3"/>
  <c r="L42" i="3" s="1"/>
  <c r="M27" i="5"/>
  <c r="K27" i="5" s="1"/>
  <c r="M58" i="3"/>
  <c r="L50" i="4"/>
  <c r="C79" i="14"/>
  <c r="H79" i="11" s="1"/>
  <c r="E79" i="11" s="1"/>
  <c r="B79" i="11" s="1"/>
  <c r="P23" i="4"/>
  <c r="P18" i="5"/>
  <c r="B74" i="11"/>
  <c r="M20" i="5"/>
  <c r="B34" i="11"/>
  <c r="P109" i="4"/>
  <c r="P76" i="5"/>
  <c r="S73" i="4"/>
  <c r="Q73" i="4" s="1"/>
  <c r="N125" i="6"/>
  <c r="N28" i="6"/>
  <c r="AB6" i="6"/>
  <c r="Q77" i="4"/>
  <c r="L43" i="3"/>
  <c r="B82" i="11"/>
  <c r="R93" i="3"/>
  <c r="B128" i="11"/>
  <c r="R109" i="3"/>
  <c r="N90" i="3"/>
  <c r="L90" i="3" s="1"/>
  <c r="M79" i="4"/>
  <c r="K79" i="4" s="1"/>
  <c r="B55" i="11"/>
  <c r="B66" i="11"/>
  <c r="B16" i="11"/>
  <c r="I16" i="11" s="1"/>
  <c r="M92" i="3"/>
  <c r="L81" i="4"/>
  <c r="B20" i="11"/>
  <c r="B45" i="11"/>
  <c r="Q16" i="5"/>
  <c r="B75" i="11"/>
  <c r="C118" i="14"/>
  <c r="H118" i="11" s="1"/>
  <c r="E118" i="11" s="1"/>
  <c r="T11" i="3"/>
  <c r="R11" i="3" s="1"/>
  <c r="S10" i="5"/>
  <c r="Q10" i="5" s="1"/>
  <c r="T30" i="3"/>
  <c r="R30" i="3" s="1"/>
  <c r="S27" i="4"/>
  <c r="Q27" i="4" s="1"/>
  <c r="T77" i="3"/>
  <c r="R77" i="3" s="1"/>
  <c r="S66" i="4"/>
  <c r="Q66" i="4" s="1"/>
  <c r="N96" i="3"/>
  <c r="M84" i="4"/>
  <c r="M57" i="5"/>
  <c r="I12" i="11"/>
  <c r="K14" i="3"/>
  <c r="I58" i="11"/>
  <c r="J52" i="4" s="1"/>
  <c r="K60" i="3"/>
  <c r="M106" i="3"/>
  <c r="L65" i="5"/>
  <c r="L93" i="4"/>
  <c r="M117" i="3"/>
  <c r="L104" i="4"/>
  <c r="N18" i="3"/>
  <c r="L18" i="3" s="1"/>
  <c r="M14" i="5"/>
  <c r="K14" i="5" s="1"/>
  <c r="M17" i="4"/>
  <c r="K17" i="4" s="1"/>
  <c r="N71" i="3"/>
  <c r="L71" i="3" s="1"/>
  <c r="M47" i="5"/>
  <c r="N127" i="3"/>
  <c r="M112" i="4"/>
  <c r="N81" i="3"/>
  <c r="M70" i="4"/>
  <c r="M49" i="5"/>
  <c r="I64" i="11"/>
  <c r="K66" i="3"/>
  <c r="N20" i="3"/>
  <c r="L20" i="3" s="1"/>
  <c r="M16" i="5"/>
  <c r="K16" i="5" s="1"/>
  <c r="I52" i="11"/>
  <c r="K54" i="3"/>
  <c r="R19" i="7"/>
  <c r="Q18" i="3"/>
  <c r="P14" i="5"/>
  <c r="P17" i="4"/>
  <c r="I124" i="11"/>
  <c r="J78" i="5" s="1"/>
  <c r="K126" i="3"/>
  <c r="N78" i="3"/>
  <c r="M67" i="4"/>
  <c r="N16" i="3"/>
  <c r="L16" i="3" s="1"/>
  <c r="M15" i="4"/>
  <c r="K15" i="4" s="1"/>
  <c r="I46" i="11"/>
  <c r="K48" i="3"/>
  <c r="N27" i="3"/>
  <c r="M25" i="4"/>
  <c r="M19" i="5"/>
  <c r="I104" i="11"/>
  <c r="K106" i="3"/>
  <c r="N68" i="3"/>
  <c r="M59" i="4"/>
  <c r="M44" i="5"/>
  <c r="M55" i="3"/>
  <c r="L36" i="5"/>
  <c r="L48" i="4"/>
  <c r="I9" i="11"/>
  <c r="J10" i="5" s="1"/>
  <c r="K11" i="3"/>
  <c r="I26" i="11"/>
  <c r="J20" i="5" s="1"/>
  <c r="K28" i="3"/>
  <c r="M52" i="3"/>
  <c r="L45" i="4"/>
  <c r="I81" i="11"/>
  <c r="K83" i="3"/>
  <c r="I57" i="11"/>
  <c r="J51" i="4" s="1"/>
  <c r="K59" i="3"/>
  <c r="I4" i="11"/>
  <c r="K6" i="3"/>
  <c r="N55" i="3"/>
  <c r="M36" i="5"/>
  <c r="M48" i="4"/>
  <c r="I95" i="11"/>
  <c r="K97" i="3"/>
  <c r="N106" i="3"/>
  <c r="M65" i="5"/>
  <c r="M93" i="4"/>
  <c r="N22" i="3"/>
  <c r="M20" i="4"/>
  <c r="N124" i="3"/>
  <c r="M110" i="4"/>
  <c r="I18" i="11"/>
  <c r="J16" i="5" s="1"/>
  <c r="K20" i="3"/>
  <c r="N69" i="3"/>
  <c r="L69" i="3" s="1"/>
  <c r="M60" i="4"/>
  <c r="K60" i="4" s="1"/>
  <c r="M45" i="5"/>
  <c r="K45" i="5" s="1"/>
  <c r="I130" i="11"/>
  <c r="K132" i="3"/>
  <c r="N100" i="3"/>
  <c r="M88" i="4"/>
  <c r="M61" i="5"/>
  <c r="N122" i="3"/>
  <c r="M76" i="5"/>
  <c r="M109" i="4"/>
  <c r="M68" i="3"/>
  <c r="L59" i="4"/>
  <c r="L44" i="5"/>
  <c r="I70" i="11"/>
  <c r="J62" i="4" s="1"/>
  <c r="K72" i="3"/>
  <c r="I48" i="11"/>
  <c r="J33" i="5" s="1"/>
  <c r="K50" i="3"/>
  <c r="N135" i="3"/>
  <c r="M84" i="5"/>
  <c r="M120" i="4"/>
  <c r="I49" i="11"/>
  <c r="J44" i="4" s="1"/>
  <c r="K51" i="3"/>
  <c r="I50" i="11"/>
  <c r="J45" i="4" s="1"/>
  <c r="K52" i="3"/>
  <c r="R97" i="7"/>
  <c r="Q96" i="3"/>
  <c r="P57" i="5"/>
  <c r="P84" i="4"/>
  <c r="I101" i="11"/>
  <c r="J90" i="4" s="1"/>
  <c r="K103" i="3"/>
  <c r="I24" i="11"/>
  <c r="J24" i="4" s="1"/>
  <c r="K26" i="3"/>
  <c r="I6" i="11"/>
  <c r="J8" i="4" s="1"/>
  <c r="K8" i="3"/>
  <c r="R102" i="7"/>
  <c r="Q101" i="3"/>
  <c r="P62" i="5"/>
  <c r="I99" i="11"/>
  <c r="J62" i="5" s="1"/>
  <c r="K101" i="3"/>
  <c r="P129" i="3"/>
  <c r="O79" i="5"/>
  <c r="O114" i="4"/>
  <c r="I59" i="11"/>
  <c r="K61" i="3"/>
  <c r="M89" i="3"/>
  <c r="L89" i="3" s="1"/>
  <c r="L78" i="4"/>
  <c r="T27" i="3"/>
  <c r="R27" i="3" s="1"/>
  <c r="S25" i="4"/>
  <c r="Q25" i="4" s="1"/>
  <c r="S19" i="5"/>
  <c r="Q19" i="5" s="1"/>
  <c r="M120" i="3"/>
  <c r="L107" i="4"/>
  <c r="L74" i="5"/>
  <c r="R12" i="7"/>
  <c r="Q11" i="3"/>
  <c r="P10" i="5"/>
  <c r="I123" i="11"/>
  <c r="J111" i="4" s="1"/>
  <c r="K125" i="3"/>
  <c r="O29" i="3"/>
  <c r="N26" i="4"/>
  <c r="Q104" i="3"/>
  <c r="R105" i="7"/>
  <c r="P63" i="5"/>
  <c r="P91" i="4"/>
  <c r="N103" i="6"/>
  <c r="T75" i="3"/>
  <c r="R75" i="3" s="1"/>
  <c r="S65" i="4"/>
  <c r="Q65" i="4" s="1"/>
  <c r="N101" i="3"/>
  <c r="M62" i="5"/>
  <c r="N108" i="3"/>
  <c r="L108" i="3" s="1"/>
  <c r="M95" i="4"/>
  <c r="K95" i="4" s="1"/>
  <c r="M67" i="5"/>
  <c r="K67" i="5" s="1"/>
  <c r="M131" i="3"/>
  <c r="L131" i="3" s="1"/>
  <c r="L116" i="4"/>
  <c r="K116" i="4" s="1"/>
  <c r="L81" i="5"/>
  <c r="I74" i="11"/>
  <c r="J48" i="5" s="1"/>
  <c r="K76" i="3"/>
  <c r="R43" i="7"/>
  <c r="Q42" i="3"/>
  <c r="P27" i="5"/>
  <c r="P37" i="3"/>
  <c r="O32" i="4"/>
  <c r="N114" i="3"/>
  <c r="L114" i="3" s="1"/>
  <c r="M71" i="5"/>
  <c r="K71" i="5" s="1"/>
  <c r="M101" i="4"/>
  <c r="K101" i="4" s="1"/>
  <c r="I127" i="11"/>
  <c r="K129" i="3"/>
  <c r="Q68" i="5"/>
  <c r="J56" i="4"/>
  <c r="J41" i="5"/>
  <c r="O31" i="3"/>
  <c r="N28" i="4"/>
  <c r="N21" i="5"/>
  <c r="N76" i="3"/>
  <c r="L76" i="3" s="1"/>
  <c r="M48" i="5"/>
  <c r="K48" i="5" s="1"/>
  <c r="P104" i="3"/>
  <c r="O63" i="5"/>
  <c r="O91" i="4"/>
  <c r="T97" i="3"/>
  <c r="R97" i="3" s="1"/>
  <c r="S85" i="4"/>
  <c r="Q85" i="4" s="1"/>
  <c r="S58" i="5"/>
  <c r="Q58" i="5" s="1"/>
  <c r="T13" i="3"/>
  <c r="R13" i="3" s="1"/>
  <c r="S12" i="4"/>
  <c r="Q12" i="4" s="1"/>
  <c r="J116" i="4"/>
  <c r="J81" i="5"/>
  <c r="P42" i="3"/>
  <c r="O27" i="5"/>
  <c r="R38" i="7"/>
  <c r="Q37" i="3"/>
  <c r="P32" i="4"/>
  <c r="O103" i="3"/>
  <c r="N90" i="4"/>
  <c r="Q96" i="4"/>
  <c r="I25" i="11"/>
  <c r="K27" i="3"/>
  <c r="O77" i="3"/>
  <c r="N66" i="4"/>
  <c r="T41" i="3"/>
  <c r="R41" i="3" s="1"/>
  <c r="S36" i="4"/>
  <c r="Q36" i="4" s="1"/>
  <c r="S26" i="5"/>
  <c r="Q26" i="5" s="1"/>
  <c r="O131" i="3"/>
  <c r="N116" i="4"/>
  <c r="N81" i="5"/>
  <c r="M15" i="3"/>
  <c r="L14" i="4"/>
  <c r="L12" i="5"/>
  <c r="T21" i="3"/>
  <c r="R21" i="3" s="1"/>
  <c r="S19" i="4"/>
  <c r="Q19" i="4" s="1"/>
  <c r="M30" i="3"/>
  <c r="L27" i="4"/>
  <c r="P132" i="3"/>
  <c r="O117" i="4"/>
  <c r="O82" i="5"/>
  <c r="P53" i="3"/>
  <c r="O34" i="5"/>
  <c r="O46" i="4"/>
  <c r="M82" i="3"/>
  <c r="L71" i="4"/>
  <c r="L50" i="5"/>
  <c r="AB75" i="6"/>
  <c r="R34" i="7"/>
  <c r="Q33" i="3"/>
  <c r="P30" i="4"/>
  <c r="I53" i="11"/>
  <c r="K55" i="3"/>
  <c r="M21" i="3"/>
  <c r="L19" i="4"/>
  <c r="Q45" i="3"/>
  <c r="R46" i="7"/>
  <c r="P39" i="4"/>
  <c r="P28" i="5"/>
  <c r="I75" i="11"/>
  <c r="J66" i="4" s="1"/>
  <c r="K77" i="3"/>
  <c r="I37" i="11"/>
  <c r="K39" i="3"/>
  <c r="I11" i="11"/>
  <c r="J12" i="4" s="1"/>
  <c r="K13" i="3"/>
  <c r="O69" i="3"/>
  <c r="N60" i="4"/>
  <c r="N45" i="5"/>
  <c r="O59" i="3"/>
  <c r="N51" i="4"/>
  <c r="M12" i="3"/>
  <c r="L11" i="4"/>
  <c r="M125" i="3"/>
  <c r="L111" i="4"/>
  <c r="M56" i="3"/>
  <c r="L56" i="3" s="1"/>
  <c r="L49" i="4"/>
  <c r="L37" i="5"/>
  <c r="I97" i="11"/>
  <c r="K99" i="3"/>
  <c r="O64" i="3"/>
  <c r="N40" i="5"/>
  <c r="O115" i="3"/>
  <c r="N72" i="5"/>
  <c r="N102" i="4"/>
  <c r="B28" i="11"/>
  <c r="O57" i="3"/>
  <c r="N38" i="5"/>
  <c r="S42" i="3"/>
  <c r="R42" i="3" s="1"/>
  <c r="R27" i="5"/>
  <c r="Q27" i="5" s="1"/>
  <c r="O25" i="3"/>
  <c r="N23" i="4"/>
  <c r="N18" i="5"/>
  <c r="B96" i="11"/>
  <c r="T102" i="3"/>
  <c r="R102" i="3" s="1"/>
  <c r="S89" i="4"/>
  <c r="Q89" i="4" s="1"/>
  <c r="O93" i="3"/>
  <c r="N82" i="4"/>
  <c r="R133" i="7"/>
  <c r="Q132" i="3"/>
  <c r="P117" i="4"/>
  <c r="P82" i="5"/>
  <c r="Q53" i="3"/>
  <c r="R54" i="7"/>
  <c r="P46" i="4"/>
  <c r="P34" i="5"/>
  <c r="T129" i="3"/>
  <c r="R129" i="3" s="1"/>
  <c r="S114" i="4"/>
  <c r="Q114" i="4" s="1"/>
  <c r="S79" i="5"/>
  <c r="Q79" i="5" s="1"/>
  <c r="I27" i="11"/>
  <c r="J26" i="4" s="1"/>
  <c r="K29" i="3"/>
  <c r="O122" i="3"/>
  <c r="N109" i="4"/>
  <c r="N76" i="5"/>
  <c r="R126" i="7"/>
  <c r="Q125" i="3"/>
  <c r="P111" i="4"/>
  <c r="M40" i="3"/>
  <c r="L40" i="3" s="1"/>
  <c r="L35" i="4"/>
  <c r="K35" i="4" s="1"/>
  <c r="L25" i="5"/>
  <c r="K25" i="5" s="1"/>
  <c r="Q27" i="3"/>
  <c r="R28" i="7"/>
  <c r="P25" i="4"/>
  <c r="P19" i="5"/>
  <c r="N50" i="6"/>
  <c r="AB88" i="6"/>
  <c r="N82" i="3"/>
  <c r="L82" i="3" s="1"/>
  <c r="M50" i="5"/>
  <c r="M71" i="4"/>
  <c r="O73" i="3"/>
  <c r="N63" i="4"/>
  <c r="M36" i="3"/>
  <c r="L31" i="4"/>
  <c r="P16" i="3"/>
  <c r="O15" i="4"/>
  <c r="R49" i="7"/>
  <c r="Q48" i="3"/>
  <c r="P42" i="4"/>
  <c r="P31" i="5"/>
  <c r="P81" i="3"/>
  <c r="O49" i="5"/>
  <c r="O70" i="4"/>
  <c r="K56" i="4"/>
  <c r="J64" i="5"/>
  <c r="J92" i="4"/>
  <c r="N5" i="3"/>
  <c r="L5" i="3" s="1"/>
  <c r="M5" i="5"/>
  <c r="K5" i="5" s="1"/>
  <c r="M5" i="4"/>
  <c r="K5" i="4" s="1"/>
  <c r="N129" i="3"/>
  <c r="L129" i="3" s="1"/>
  <c r="M79" i="5"/>
  <c r="K79" i="5" s="1"/>
  <c r="M114" i="4"/>
  <c r="K114" i="4" s="1"/>
  <c r="O118" i="3"/>
  <c r="N105" i="4"/>
  <c r="Q16" i="3"/>
  <c r="R17" i="7"/>
  <c r="P15" i="4"/>
  <c r="Q81" i="3"/>
  <c r="R82" i="7"/>
  <c r="P70" i="4"/>
  <c r="P49" i="5"/>
  <c r="K41" i="5"/>
  <c r="P12" i="3"/>
  <c r="O11" i="4"/>
  <c r="I22" i="11"/>
  <c r="K24" i="3"/>
  <c r="R122" i="7"/>
  <c r="Q121" i="3"/>
  <c r="P108" i="4"/>
  <c r="P75" i="5"/>
  <c r="P127" i="3"/>
  <c r="O112" i="4"/>
  <c r="I83" i="11"/>
  <c r="J74" i="4" s="1"/>
  <c r="K85" i="3"/>
  <c r="I121" i="11"/>
  <c r="J77" i="5" s="1"/>
  <c r="K123" i="3"/>
  <c r="R115" i="7"/>
  <c r="Q114" i="3"/>
  <c r="P71" i="5"/>
  <c r="P101" i="4"/>
  <c r="I116" i="11"/>
  <c r="J105" i="4" s="1"/>
  <c r="K118" i="3"/>
  <c r="T49" i="3"/>
  <c r="R49" i="3" s="1"/>
  <c r="S43" i="4"/>
  <c r="Q43" i="4" s="1"/>
  <c r="S32" i="5"/>
  <c r="Q32" i="5" s="1"/>
  <c r="B90" i="11"/>
  <c r="P121" i="3"/>
  <c r="O75" i="5"/>
  <c r="O108" i="4"/>
  <c r="N77" i="3"/>
  <c r="M66" i="4"/>
  <c r="P92" i="3"/>
  <c r="O81" i="4"/>
  <c r="O113" i="3"/>
  <c r="N100" i="4"/>
  <c r="N70" i="5"/>
  <c r="P107" i="3"/>
  <c r="O66" i="5"/>
  <c r="O94" i="4"/>
  <c r="T12" i="3"/>
  <c r="R12" i="3" s="1"/>
  <c r="S11" i="4"/>
  <c r="Q11" i="4" s="1"/>
  <c r="O36" i="3"/>
  <c r="N31" i="4"/>
  <c r="M123" i="3"/>
  <c r="L77" i="5"/>
  <c r="B32" i="11"/>
  <c r="N116" i="6"/>
  <c r="B60" i="11"/>
  <c r="P30" i="3"/>
  <c r="O27" i="4"/>
  <c r="I10" i="11"/>
  <c r="J11" i="4" s="1"/>
  <c r="K12" i="3"/>
  <c r="I51" i="11"/>
  <c r="K53" i="3"/>
  <c r="L65" i="3"/>
  <c r="I36" i="11"/>
  <c r="J33" i="4" s="1"/>
  <c r="K38" i="3"/>
  <c r="N31" i="3"/>
  <c r="L31" i="3" s="1"/>
  <c r="M28" i="4"/>
  <c r="K28" i="4" s="1"/>
  <c r="M21" i="5"/>
  <c r="K21" i="5" s="1"/>
  <c r="Q86" i="3"/>
  <c r="R87" i="7"/>
  <c r="P75" i="4"/>
  <c r="P53" i="5"/>
  <c r="T135" i="3"/>
  <c r="R135" i="3" s="1"/>
  <c r="S84" i="5"/>
  <c r="Q84" i="5" s="1"/>
  <c r="S120" i="4"/>
  <c r="Q120" i="4" s="1"/>
  <c r="N12" i="3"/>
  <c r="L12" i="3" s="1"/>
  <c r="M11" i="4"/>
  <c r="R111" i="7"/>
  <c r="Q110" i="3"/>
  <c r="P97" i="4"/>
  <c r="C132" i="14"/>
  <c r="H132" i="11" s="1"/>
  <c r="E132" i="11" s="1"/>
  <c r="B132" i="11" s="1"/>
  <c r="T78" i="3"/>
  <c r="R78" i="3" s="1"/>
  <c r="S67" i="4"/>
  <c r="Q67" i="4" s="1"/>
  <c r="R120" i="7"/>
  <c r="Q119" i="3"/>
  <c r="P106" i="4"/>
  <c r="P73" i="5"/>
  <c r="R99" i="7"/>
  <c r="Q98" i="3"/>
  <c r="P86" i="4"/>
  <c r="P59" i="5"/>
  <c r="N21" i="3"/>
  <c r="M19" i="4"/>
  <c r="K19" i="4" s="1"/>
  <c r="M47" i="3"/>
  <c r="L41" i="4"/>
  <c r="L30" i="5"/>
  <c r="P102" i="3"/>
  <c r="O89" i="4"/>
  <c r="N73" i="3"/>
  <c r="L73" i="3" s="1"/>
  <c r="M63" i="4"/>
  <c r="K63" i="4" s="1"/>
  <c r="O24" i="3"/>
  <c r="N17" i="5"/>
  <c r="N22" i="4"/>
  <c r="R7" i="7"/>
  <c r="Q6" i="3"/>
  <c r="P6" i="4"/>
  <c r="P6" i="5"/>
  <c r="M63" i="3"/>
  <c r="L55" i="4"/>
  <c r="R35" i="7"/>
  <c r="Q34" i="3"/>
  <c r="P22" i="5"/>
  <c r="P99" i="3"/>
  <c r="O60" i="5"/>
  <c r="O87" i="4"/>
  <c r="N19" i="3"/>
  <c r="L19" i="3" s="1"/>
  <c r="M18" i="4"/>
  <c r="K18" i="4" s="1"/>
  <c r="M15" i="5"/>
  <c r="K15" i="5" s="1"/>
  <c r="B42" i="11"/>
  <c r="I66" i="11"/>
  <c r="K68" i="3"/>
  <c r="C80" i="14"/>
  <c r="H80" i="11" s="1"/>
  <c r="E80" i="11" s="1"/>
  <c r="B80" i="11" s="1"/>
  <c r="R31" i="7"/>
  <c r="Q30" i="3"/>
  <c r="P27" i="4"/>
  <c r="AB37" i="6"/>
  <c r="T55" i="3"/>
  <c r="R55" i="3" s="1"/>
  <c r="S36" i="5"/>
  <c r="Q36" i="5" s="1"/>
  <c r="S48" i="4"/>
  <c r="Q48" i="4" s="1"/>
  <c r="R101" i="7"/>
  <c r="Q100" i="3"/>
  <c r="P61" i="5"/>
  <c r="P88" i="4"/>
  <c r="M41" i="3"/>
  <c r="L36" i="4"/>
  <c r="L26" i="5"/>
  <c r="R81" i="7"/>
  <c r="Q80" i="3"/>
  <c r="P69" i="4"/>
  <c r="M22" i="3"/>
  <c r="L20" i="4"/>
  <c r="N10" i="3"/>
  <c r="L10" i="3" s="1"/>
  <c r="M10" i="4"/>
  <c r="K10" i="4" s="1"/>
  <c r="M9" i="5"/>
  <c r="K9" i="5" s="1"/>
  <c r="B35" i="11"/>
  <c r="B30" i="11"/>
  <c r="N123" i="3"/>
  <c r="M77" i="5"/>
  <c r="K77" i="5" s="1"/>
  <c r="I115" i="11"/>
  <c r="J104" i="4" s="1"/>
  <c r="K117" i="3"/>
  <c r="N125" i="3"/>
  <c r="L125" i="3" s="1"/>
  <c r="M111" i="4"/>
  <c r="K111" i="4" s="1"/>
  <c r="R118" i="7"/>
  <c r="Q117" i="3"/>
  <c r="P104" i="4"/>
  <c r="P34" i="3"/>
  <c r="O22" i="5"/>
  <c r="T7" i="3"/>
  <c r="R7" i="3" s="1"/>
  <c r="S7" i="4"/>
  <c r="Q7" i="4" s="1"/>
  <c r="S7" i="5"/>
  <c r="Q7" i="5" s="1"/>
  <c r="M29" i="3"/>
  <c r="L29" i="3" s="1"/>
  <c r="L26" i="4"/>
  <c r="R76" i="7"/>
  <c r="Q75" i="3"/>
  <c r="P65" i="4"/>
  <c r="Q32" i="4"/>
  <c r="S5" i="3"/>
  <c r="R5" i="3" s="1"/>
  <c r="R5" i="4"/>
  <c r="Q5" i="4" s="1"/>
  <c r="R5" i="5"/>
  <c r="Q5" i="5" s="1"/>
  <c r="T60" i="3"/>
  <c r="R60" i="3" s="1"/>
  <c r="S52" i="4"/>
  <c r="Q52" i="4" s="1"/>
  <c r="M119" i="3"/>
  <c r="L106" i="4"/>
  <c r="L73" i="5"/>
  <c r="T94" i="3"/>
  <c r="R94" i="3" s="1"/>
  <c r="S83" i="4"/>
  <c r="Q83" i="4" s="1"/>
  <c r="O43" i="3"/>
  <c r="N37" i="4"/>
  <c r="I29" i="11"/>
  <c r="K31" i="3"/>
  <c r="Q60" i="3"/>
  <c r="R61" i="7"/>
  <c r="P52" i="4"/>
  <c r="AB105" i="6"/>
  <c r="P88" i="3"/>
  <c r="O77" i="4"/>
  <c r="P117" i="3"/>
  <c r="O104" i="4"/>
  <c r="N52" i="3"/>
  <c r="M45" i="4"/>
  <c r="R64" i="7"/>
  <c r="Q63" i="3"/>
  <c r="P55" i="4"/>
  <c r="I105" i="11"/>
  <c r="K107" i="3"/>
  <c r="AB103" i="6"/>
  <c r="P134" i="3"/>
  <c r="O119" i="4"/>
  <c r="O83" i="5"/>
  <c r="M50" i="3"/>
  <c r="L33" i="5"/>
  <c r="P75" i="3"/>
  <c r="O65" i="4"/>
  <c r="O94" i="3"/>
  <c r="N83" i="4"/>
  <c r="C56" i="14"/>
  <c r="H56" i="11" s="1"/>
  <c r="E56" i="11" s="1"/>
  <c r="B56" i="11" s="1"/>
  <c r="R37" i="3"/>
  <c r="B8" i="11"/>
  <c r="R29" i="7"/>
  <c r="Q28" i="3"/>
  <c r="P20" i="5"/>
  <c r="N98" i="3"/>
  <c r="L98" i="3" s="1"/>
  <c r="M59" i="5"/>
  <c r="K59" i="5" s="1"/>
  <c r="M86" i="4"/>
  <c r="K86" i="4" s="1"/>
  <c r="I94" i="11"/>
  <c r="K96" i="3"/>
  <c r="T16" i="3"/>
  <c r="R16" i="3" s="1"/>
  <c r="S15" i="4"/>
  <c r="Q15" i="4" s="1"/>
  <c r="N122" i="6"/>
  <c r="N93" i="3"/>
  <c r="M82" i="4"/>
  <c r="I7" i="11"/>
  <c r="K9" i="3"/>
  <c r="Q23" i="3"/>
  <c r="R24" i="7"/>
  <c r="P21" i="4"/>
  <c r="N61" i="6"/>
  <c r="AB16" i="6"/>
  <c r="P55" i="3"/>
  <c r="O48" i="4"/>
  <c r="O36" i="5"/>
  <c r="P60" i="3"/>
  <c r="O52" i="4"/>
  <c r="T65" i="3"/>
  <c r="R65" i="3" s="1"/>
  <c r="S41" i="5"/>
  <c r="Q41" i="5" s="1"/>
  <c r="S56" i="4"/>
  <c r="Q56" i="4" s="1"/>
  <c r="P120" i="3"/>
  <c r="O107" i="4"/>
  <c r="O74" i="5"/>
  <c r="T81" i="3"/>
  <c r="R81" i="3" s="1"/>
  <c r="S70" i="4"/>
  <c r="Q70" i="4" s="1"/>
  <c r="S49" i="5"/>
  <c r="Q49" i="5" s="1"/>
  <c r="Q134" i="3"/>
  <c r="R135" i="7"/>
  <c r="P119" i="4"/>
  <c r="P83" i="5"/>
  <c r="R40" i="7"/>
  <c r="Q39" i="3"/>
  <c r="P34" i="4"/>
  <c r="P24" i="5"/>
  <c r="O19" i="3"/>
  <c r="N18" i="4"/>
  <c r="N15" i="5"/>
  <c r="B112" i="11"/>
  <c r="C47" i="14"/>
  <c r="H47" i="11" s="1"/>
  <c r="E47" i="11" s="1"/>
  <c r="B47" i="11" s="1"/>
  <c r="R9" i="7"/>
  <c r="Q8" i="3"/>
  <c r="P8" i="4"/>
  <c r="M104" i="3"/>
  <c r="L63" i="5"/>
  <c r="L91" i="4"/>
  <c r="I31" i="11"/>
  <c r="J30" i="4" s="1"/>
  <c r="K33" i="3"/>
  <c r="T35" i="3"/>
  <c r="R35" i="3" s="1"/>
  <c r="S23" i="5"/>
  <c r="Q23" i="5" s="1"/>
  <c r="R103" i="7"/>
  <c r="Q102" i="3"/>
  <c r="P89" i="4"/>
  <c r="I117" i="11"/>
  <c r="K119" i="3"/>
  <c r="R100" i="7"/>
  <c r="Q99" i="3"/>
  <c r="P87" i="4"/>
  <c r="P60" i="5"/>
  <c r="N35" i="3"/>
  <c r="L35" i="3" s="1"/>
  <c r="M23" i="5"/>
  <c r="K23" i="5" s="1"/>
  <c r="M8" i="3"/>
  <c r="L8" i="3" s="1"/>
  <c r="L8" i="4"/>
  <c r="K8" i="4" s="1"/>
  <c r="N50" i="3"/>
  <c r="M33" i="5"/>
  <c r="I68" i="11"/>
  <c r="K70" i="3"/>
  <c r="P100" i="3"/>
  <c r="O88" i="4"/>
  <c r="O61" i="5"/>
  <c r="P23" i="3"/>
  <c r="O21" i="4"/>
  <c r="T114" i="3"/>
  <c r="R114" i="3" s="1"/>
  <c r="S101" i="4"/>
  <c r="Q101" i="4" s="1"/>
  <c r="S71" i="5"/>
  <c r="Q71" i="5" s="1"/>
  <c r="M135" i="3"/>
  <c r="L84" i="5"/>
  <c r="L120" i="4"/>
  <c r="N54" i="3"/>
  <c r="M47" i="4"/>
  <c r="M35" i="5"/>
  <c r="O91" i="3"/>
  <c r="N80" i="4"/>
  <c r="N55" i="5"/>
  <c r="R56" i="7"/>
  <c r="Q55" i="3"/>
  <c r="P48" i="4"/>
  <c r="P36" i="5"/>
  <c r="I44" i="11"/>
  <c r="K46" i="3"/>
  <c r="P110" i="3"/>
  <c r="O97" i="4"/>
  <c r="M33" i="3"/>
  <c r="L33" i="3" s="1"/>
  <c r="L30" i="4"/>
  <c r="K30" i="4" s="1"/>
  <c r="AB85" i="6"/>
  <c r="R45" i="7"/>
  <c r="Q44" i="3"/>
  <c r="P38" i="4"/>
  <c r="N112" i="3"/>
  <c r="L112" i="3" s="1"/>
  <c r="M99" i="4"/>
  <c r="K99" i="4" s="1"/>
  <c r="T71" i="3"/>
  <c r="R71" i="3" s="1"/>
  <c r="S47" i="5"/>
  <c r="Q47" i="5" s="1"/>
  <c r="AB61" i="6"/>
  <c r="M62" i="3"/>
  <c r="L62" i="3" s="1"/>
  <c r="L54" i="4"/>
  <c r="K54" i="4" s="1"/>
  <c r="M107" i="3"/>
  <c r="L66" i="5"/>
  <c r="L94" i="4"/>
  <c r="R27" i="7"/>
  <c r="Q26" i="3"/>
  <c r="P24" i="4"/>
  <c r="AB39" i="6"/>
  <c r="I113" i="11"/>
  <c r="K115" i="3"/>
  <c r="AB76" i="6"/>
  <c r="R121" i="7"/>
  <c r="Q120" i="3"/>
  <c r="P74" i="5"/>
  <c r="P107" i="4"/>
  <c r="P39" i="3"/>
  <c r="O34" i="4"/>
  <c r="O24" i="5"/>
  <c r="P62" i="3"/>
  <c r="O54" i="4"/>
  <c r="P87" i="3"/>
  <c r="O54" i="5"/>
  <c r="O76" i="4"/>
  <c r="B73" i="11"/>
  <c r="K37" i="4"/>
  <c r="I109" i="11"/>
  <c r="K111" i="3"/>
  <c r="R130" i="7"/>
  <c r="Q129" i="3"/>
  <c r="P79" i="5"/>
  <c r="P114" i="4"/>
  <c r="N47" i="3"/>
  <c r="M41" i="4"/>
  <c r="M30" i="5"/>
  <c r="M77" i="3"/>
  <c r="L66" i="4"/>
  <c r="R93" i="7"/>
  <c r="Q92" i="3"/>
  <c r="P81" i="4"/>
  <c r="N86" i="3"/>
  <c r="L86" i="3" s="1"/>
  <c r="M75" i="4"/>
  <c r="K75" i="4" s="1"/>
  <c r="M53" i="5"/>
  <c r="K53" i="5" s="1"/>
  <c r="M44" i="3"/>
  <c r="L44" i="3" s="1"/>
  <c r="L38" i="4"/>
  <c r="K38" i="4" s="1"/>
  <c r="P44" i="3"/>
  <c r="O38" i="4"/>
  <c r="R39" i="7"/>
  <c r="Q38" i="3"/>
  <c r="P33" i="4"/>
  <c r="I20" i="11"/>
  <c r="J20" i="4" s="1"/>
  <c r="K22" i="3"/>
  <c r="N119" i="3"/>
  <c r="M73" i="5"/>
  <c r="K73" i="5" s="1"/>
  <c r="M106" i="4"/>
  <c r="O95" i="3"/>
  <c r="N56" i="5"/>
  <c r="P50" i="3"/>
  <c r="O33" i="5"/>
  <c r="M26" i="3"/>
  <c r="L26" i="3" s="1"/>
  <c r="L24" i="4"/>
  <c r="K24" i="4" s="1"/>
  <c r="O61" i="3"/>
  <c r="N39" i="5"/>
  <c r="N53" i="4"/>
  <c r="T38" i="3"/>
  <c r="R38" i="3" s="1"/>
  <c r="S33" i="4"/>
  <c r="Q33" i="4" s="1"/>
  <c r="S71" i="14"/>
  <c r="B71" i="14" s="1"/>
  <c r="F71" i="11" s="1"/>
  <c r="C71" i="11" s="1"/>
  <c r="C71" i="14"/>
  <c r="H71" i="11" s="1"/>
  <c r="E71" i="11" s="1"/>
  <c r="O13" i="3"/>
  <c r="N12" i="4"/>
  <c r="N116" i="3"/>
  <c r="M103" i="4"/>
  <c r="M74" i="3"/>
  <c r="L64" i="4"/>
  <c r="N23" i="3"/>
  <c r="L23" i="3" s="1"/>
  <c r="M21" i="4"/>
  <c r="K21" i="4" s="1"/>
  <c r="Q46" i="5"/>
  <c r="R63" i="7"/>
  <c r="Q62" i="3"/>
  <c r="P54" i="4"/>
  <c r="R88" i="7"/>
  <c r="Q87" i="3"/>
  <c r="P54" i="5"/>
  <c r="P76" i="4"/>
  <c r="O72" i="3"/>
  <c r="N62" i="4"/>
  <c r="I82" i="11"/>
  <c r="K84" i="3"/>
  <c r="P38" i="3"/>
  <c r="O33" i="4"/>
  <c r="I69" i="11"/>
  <c r="J47" i="5" s="1"/>
  <c r="K71" i="3"/>
  <c r="N58" i="3"/>
  <c r="L58" i="3" s="1"/>
  <c r="M50" i="4"/>
  <c r="K50" i="4" s="1"/>
  <c r="R51" i="7"/>
  <c r="Q50" i="3"/>
  <c r="P33" i="5"/>
  <c r="K81" i="5"/>
  <c r="P10" i="3"/>
  <c r="O9" i="5"/>
  <c r="O10" i="4"/>
  <c r="M75" i="3"/>
  <c r="L65" i="4"/>
  <c r="M39" i="3"/>
  <c r="L39" i="3" s="1"/>
  <c r="L34" i="4"/>
  <c r="K34" i="4" s="1"/>
  <c r="L24" i="5"/>
  <c r="P18" i="3"/>
  <c r="O14" i="5"/>
  <c r="O17" i="4"/>
  <c r="M124" i="3"/>
  <c r="L110" i="4"/>
  <c r="N115" i="3"/>
  <c r="M102" i="4"/>
  <c r="M72" i="5"/>
  <c r="N9" i="3"/>
  <c r="L9" i="3" s="1"/>
  <c r="M8" i="5"/>
  <c r="K8" i="5" s="1"/>
  <c r="M9" i="4"/>
  <c r="K9" i="4" s="1"/>
  <c r="K119" i="4"/>
  <c r="B110" i="11"/>
  <c r="R89" i="7"/>
  <c r="Q88" i="3"/>
  <c r="P77" i="4"/>
  <c r="P125" i="3"/>
  <c r="O111" i="4"/>
  <c r="N70" i="3"/>
  <c r="L70" i="3" s="1"/>
  <c r="M46" i="5"/>
  <c r="K46" i="5" s="1"/>
  <c r="M61" i="4"/>
  <c r="K61" i="4" s="1"/>
  <c r="O65" i="3"/>
  <c r="N56" i="4"/>
  <c r="N41" i="5"/>
  <c r="Q78" i="3"/>
  <c r="R79" i="7"/>
  <c r="P67" i="4"/>
  <c r="R109" i="7"/>
  <c r="Q108" i="3"/>
  <c r="P67" i="5"/>
  <c r="P95" i="4"/>
  <c r="P35" i="3"/>
  <c r="O23" i="5"/>
  <c r="N63" i="3"/>
  <c r="M55" i="4"/>
  <c r="P109" i="3"/>
  <c r="O68" i="5"/>
  <c r="O96" i="4"/>
  <c r="P78" i="3"/>
  <c r="O67" i="4"/>
  <c r="P108" i="3"/>
  <c r="O67" i="5"/>
  <c r="O95" i="4"/>
  <c r="R36" i="7"/>
  <c r="Q35" i="3"/>
  <c r="P23" i="5"/>
  <c r="AB8" i="6"/>
  <c r="Q109" i="3"/>
  <c r="R110" i="7"/>
  <c r="P96" i="4"/>
  <c r="P68" i="5"/>
  <c r="T54" i="3"/>
  <c r="R54" i="3" s="1"/>
  <c r="S35" i="5"/>
  <c r="Q35" i="5" s="1"/>
  <c r="S47" i="4"/>
  <c r="Q47" i="4" s="1"/>
  <c r="O128" i="3"/>
  <c r="N113" i="4"/>
  <c r="O106" i="3"/>
  <c r="N93" i="4"/>
  <c r="N65" i="5"/>
  <c r="M101" i="3"/>
  <c r="L62" i="5"/>
  <c r="P5" i="3"/>
  <c r="O5" i="4"/>
  <c r="O5" i="5"/>
  <c r="O32" i="3"/>
  <c r="N29" i="4"/>
  <c r="N49" i="3"/>
  <c r="M43" i="4"/>
  <c r="M32" i="5"/>
  <c r="P67" i="3"/>
  <c r="O43" i="5"/>
  <c r="O58" i="4"/>
  <c r="T58" i="3"/>
  <c r="R58" i="3" s="1"/>
  <c r="S50" i="4"/>
  <c r="Q50" i="4" s="1"/>
  <c r="P49" i="3"/>
  <c r="O43" i="4"/>
  <c r="O32" i="5"/>
  <c r="R11" i="7"/>
  <c r="Q10" i="3"/>
  <c r="P10" i="4"/>
  <c r="P9" i="5"/>
  <c r="P84" i="3"/>
  <c r="O73" i="4"/>
  <c r="O52" i="5"/>
  <c r="B17" i="11"/>
  <c r="I55" i="11"/>
  <c r="J38" i="5" s="1"/>
  <c r="K57" i="3"/>
  <c r="P89" i="3"/>
  <c r="O78" i="4"/>
  <c r="I102" i="11"/>
  <c r="K104" i="3"/>
  <c r="T101" i="3"/>
  <c r="R101" i="3" s="1"/>
  <c r="S62" i="5"/>
  <c r="Q62" i="5" s="1"/>
  <c r="P123" i="3"/>
  <c r="O77" i="5"/>
  <c r="P111" i="3"/>
  <c r="O69" i="5"/>
  <c r="O98" i="4"/>
  <c r="Q12" i="3"/>
  <c r="R13" i="7"/>
  <c r="P11" i="4"/>
  <c r="T66" i="3"/>
  <c r="R66" i="3" s="1"/>
  <c r="G66" i="3" s="1"/>
  <c r="S57" i="4"/>
  <c r="Q57" i="4" s="1"/>
  <c r="F57" i="4" s="1"/>
  <c r="G57" i="4" s="1"/>
  <c r="H57" i="4" s="1"/>
  <c r="S42" i="5"/>
  <c r="Q42" i="5" s="1"/>
  <c r="F42" i="5" s="1"/>
  <c r="G42" i="5" s="1"/>
  <c r="H42" i="5" s="1"/>
  <c r="I3" i="11"/>
  <c r="K5" i="3"/>
  <c r="R108" i="7"/>
  <c r="Q107" i="3"/>
  <c r="P66" i="5"/>
  <c r="P94" i="4"/>
  <c r="S76" i="14"/>
  <c r="B76" i="14" s="1"/>
  <c r="F76" i="11" s="1"/>
  <c r="C76" i="11" s="1"/>
  <c r="C76" i="14"/>
  <c r="H76" i="11" s="1"/>
  <c r="E76" i="11" s="1"/>
  <c r="N99" i="3"/>
  <c r="M87" i="4"/>
  <c r="M60" i="5"/>
  <c r="R84" i="7"/>
  <c r="Q83" i="3"/>
  <c r="P51" i="5"/>
  <c r="P72" i="4"/>
  <c r="T123" i="3"/>
  <c r="R123" i="3" s="1"/>
  <c r="S77" i="5"/>
  <c r="Q77" i="5" s="1"/>
  <c r="T53" i="3"/>
  <c r="R53" i="3" s="1"/>
  <c r="S46" i="4"/>
  <c r="Q46" i="4" s="1"/>
  <c r="S34" i="5"/>
  <c r="Q34" i="5" s="1"/>
  <c r="I45" i="11"/>
  <c r="K47" i="3"/>
  <c r="N67" i="3"/>
  <c r="L67" i="3" s="1"/>
  <c r="M43" i="5"/>
  <c r="K43" i="5" s="1"/>
  <c r="M58" i="4"/>
  <c r="K58" i="4" s="1"/>
  <c r="R6" i="7"/>
  <c r="Q5" i="3"/>
  <c r="P5" i="4"/>
  <c r="P5" i="5"/>
  <c r="M28" i="3"/>
  <c r="L28" i="3" s="1"/>
  <c r="L20" i="5"/>
  <c r="Q67" i="3"/>
  <c r="R68" i="7"/>
  <c r="P58" i="4"/>
  <c r="P43" i="5"/>
  <c r="R50" i="7"/>
  <c r="Q49" i="3"/>
  <c r="P43" i="4"/>
  <c r="P32" i="5"/>
  <c r="R85" i="7"/>
  <c r="Q84" i="3"/>
  <c r="P52" i="5"/>
  <c r="P73" i="4"/>
  <c r="O79" i="3"/>
  <c r="N68" i="4"/>
  <c r="T23" i="3"/>
  <c r="R23" i="3" s="1"/>
  <c r="S21" i="4"/>
  <c r="Q21" i="4" s="1"/>
  <c r="T39" i="3"/>
  <c r="R39" i="3" s="1"/>
  <c r="S24" i="5"/>
  <c r="Q24" i="5" s="1"/>
  <c r="S34" i="4"/>
  <c r="Q34" i="4" s="1"/>
  <c r="R90" i="7"/>
  <c r="Q89" i="3"/>
  <c r="P78" i="4"/>
  <c r="N110" i="3"/>
  <c r="L110" i="3" s="1"/>
  <c r="M97" i="4"/>
  <c r="K97" i="4" s="1"/>
  <c r="T115" i="3"/>
  <c r="R115" i="3" s="1"/>
  <c r="S72" i="5"/>
  <c r="Q72" i="5" s="1"/>
  <c r="S102" i="4"/>
  <c r="Q102" i="4" s="1"/>
  <c r="N111" i="3"/>
  <c r="L111" i="3" s="1"/>
  <c r="M98" i="4"/>
  <c r="K98" i="4" s="1"/>
  <c r="M69" i="5"/>
  <c r="R124" i="7"/>
  <c r="Q123" i="3"/>
  <c r="P77" i="5"/>
  <c r="R112" i="7"/>
  <c r="Q111" i="3"/>
  <c r="P69" i="5"/>
  <c r="P98" i="4"/>
  <c r="B85" i="11"/>
  <c r="I106" i="11"/>
  <c r="K108" i="3"/>
  <c r="T50" i="3"/>
  <c r="R50" i="3" s="1"/>
  <c r="S33" i="5"/>
  <c r="Q33" i="5" s="1"/>
  <c r="J75" i="4"/>
  <c r="J53" i="5"/>
  <c r="R53" i="7"/>
  <c r="Q52" i="3"/>
  <c r="P45" i="4"/>
  <c r="P83" i="3"/>
  <c r="O72" i="4"/>
  <c r="O51" i="5"/>
  <c r="T52" i="3"/>
  <c r="R52" i="3" s="1"/>
  <c r="S45" i="4"/>
  <c r="Q45" i="4" s="1"/>
  <c r="P96" i="3"/>
  <c r="O84" i="4"/>
  <c r="O57" i="5"/>
  <c r="N103" i="3"/>
  <c r="L103" i="3" s="1"/>
  <c r="M90" i="4"/>
  <c r="K90" i="4" s="1"/>
  <c r="B122" i="11"/>
  <c r="I19" i="11"/>
  <c r="J19" i="4" s="1"/>
  <c r="K21" i="3"/>
  <c r="P82" i="3"/>
  <c r="O71" i="4"/>
  <c r="O50" i="5"/>
  <c r="B87" i="11"/>
  <c r="AB127" i="6"/>
  <c r="B62" i="11"/>
  <c r="I133" i="11"/>
  <c r="K135" i="3"/>
  <c r="B54" i="11"/>
  <c r="R75" i="7"/>
  <c r="Q74" i="3"/>
  <c r="P64" i="4"/>
  <c r="K49" i="4"/>
  <c r="T36" i="3"/>
  <c r="R36" i="3" s="1"/>
  <c r="S31" i="4"/>
  <c r="Q31" i="4" s="1"/>
  <c r="P15" i="3"/>
  <c r="O14" i="4"/>
  <c r="O12" i="5"/>
  <c r="R72" i="7"/>
  <c r="Q71" i="3"/>
  <c r="P47" i="5"/>
  <c r="K26" i="4"/>
  <c r="J60" i="4"/>
  <c r="J45" i="5"/>
  <c r="I21" i="11"/>
  <c r="J21" i="4" s="1"/>
  <c r="K23" i="3"/>
  <c r="I33" i="11"/>
  <c r="J23" i="5" s="1"/>
  <c r="K35" i="3"/>
  <c r="Q8" i="4"/>
  <c r="O76" i="3"/>
  <c r="N48" i="5"/>
  <c r="R59" i="7"/>
  <c r="Q58" i="3"/>
  <c r="P50" i="4"/>
  <c r="AB47" i="6"/>
  <c r="N34" i="3"/>
  <c r="L34" i="3" s="1"/>
  <c r="M22" i="5"/>
  <c r="K22" i="5" s="1"/>
  <c r="N17" i="3"/>
  <c r="L17" i="3" s="1"/>
  <c r="M16" i="4"/>
  <c r="K16" i="4" s="1"/>
  <c r="M13" i="5"/>
  <c r="K13" i="5" s="1"/>
  <c r="R83" i="7"/>
  <c r="Q82" i="3"/>
  <c r="P50" i="5"/>
  <c r="P71" i="4"/>
  <c r="I65" i="11"/>
  <c r="K67" i="3"/>
  <c r="P68" i="3"/>
  <c r="O44" i="5"/>
  <c r="O59" i="4"/>
  <c r="T46" i="3"/>
  <c r="R46" i="3" s="1"/>
  <c r="S40" i="4"/>
  <c r="Q40" i="4" s="1"/>
  <c r="S29" i="5"/>
  <c r="Q29" i="5" s="1"/>
  <c r="N64" i="3"/>
  <c r="L64" i="3" s="1"/>
  <c r="M40" i="5"/>
  <c r="K40" i="5" s="1"/>
  <c r="M116" i="3"/>
  <c r="L103" i="4"/>
  <c r="N130" i="3"/>
  <c r="L130" i="3" s="1"/>
  <c r="M115" i="4"/>
  <c r="K115" i="4" s="1"/>
  <c r="M80" i="5"/>
  <c r="K80" i="5" s="1"/>
  <c r="P135" i="3"/>
  <c r="O84" i="5"/>
  <c r="O120" i="4"/>
  <c r="P74" i="3"/>
  <c r="O64" i="4"/>
  <c r="K78" i="4"/>
  <c r="R16" i="7"/>
  <c r="Q15" i="3"/>
  <c r="P14" i="4"/>
  <c r="P12" i="5"/>
  <c r="P71" i="3"/>
  <c r="O47" i="5"/>
  <c r="I128" i="11"/>
  <c r="K130" i="3"/>
  <c r="R8" i="3"/>
  <c r="B100" i="11"/>
  <c r="L35" i="5"/>
  <c r="L47" i="4"/>
  <c r="R128" i="7"/>
  <c r="Q127" i="3"/>
  <c r="P112" i="4"/>
  <c r="T106" i="3"/>
  <c r="R106" i="3" s="1"/>
  <c r="S93" i="4"/>
  <c r="Q93" i="4" s="1"/>
  <c r="S65" i="5"/>
  <c r="Q65" i="5" s="1"/>
  <c r="I111" i="11"/>
  <c r="K113" i="3"/>
  <c r="I107" i="11"/>
  <c r="K109" i="3"/>
  <c r="N128" i="3"/>
  <c r="M113" i="4"/>
  <c r="R136" i="7"/>
  <c r="Q135" i="3"/>
  <c r="P120" i="4"/>
  <c r="P84" i="5"/>
  <c r="P70" i="3"/>
  <c r="O46" i="5"/>
  <c r="O61" i="4"/>
  <c r="R8" i="7"/>
  <c r="Q7" i="3"/>
  <c r="P7" i="5"/>
  <c r="P7" i="4"/>
  <c r="O105" i="3"/>
  <c r="N92" i="4"/>
  <c r="N64" i="5"/>
  <c r="K24" i="5"/>
  <c r="R98" i="7"/>
  <c r="Q97" i="3"/>
  <c r="P85" i="4"/>
  <c r="P58" i="5"/>
  <c r="Q14" i="4"/>
  <c r="B15" i="11"/>
  <c r="N13" i="3"/>
  <c r="M12" i="4"/>
  <c r="Q130" i="3"/>
  <c r="R131" i="7"/>
  <c r="P115" i="4"/>
  <c r="P80" i="5"/>
  <c r="P21" i="3"/>
  <c r="O19" i="4"/>
  <c r="P58" i="3"/>
  <c r="O50" i="4"/>
  <c r="R42" i="7"/>
  <c r="Q41" i="3"/>
  <c r="P36" i="4"/>
  <c r="P26" i="5"/>
  <c r="I14" i="11"/>
  <c r="J15" i="4" s="1"/>
  <c r="K16" i="3"/>
  <c r="N30" i="3"/>
  <c r="L30" i="3" s="1"/>
  <c r="M27" i="4"/>
  <c r="K27" i="4" s="1"/>
  <c r="R69" i="7"/>
  <c r="Q68" i="3"/>
  <c r="P59" i="4"/>
  <c r="P44" i="5"/>
  <c r="B125" i="11"/>
  <c r="P130" i="3"/>
  <c r="O115" i="4"/>
  <c r="O80" i="5"/>
  <c r="R22" i="7"/>
  <c r="Q21" i="3"/>
  <c r="P19" i="4"/>
  <c r="R21" i="7"/>
  <c r="Q20" i="3"/>
  <c r="P16" i="5"/>
  <c r="I98" i="11"/>
  <c r="K100" i="3"/>
  <c r="P41" i="3"/>
  <c r="O26" i="5"/>
  <c r="O36" i="4"/>
  <c r="O40" i="3"/>
  <c r="N25" i="5"/>
  <c r="N35" i="4"/>
  <c r="P56" i="3"/>
  <c r="O37" i="5"/>
  <c r="O49" i="4"/>
  <c r="N107" i="3"/>
  <c r="M94" i="4"/>
  <c r="M66" i="5"/>
  <c r="Q48" i="5"/>
  <c r="N45" i="3"/>
  <c r="L45" i="3" s="1"/>
  <c r="M28" i="5"/>
  <c r="K28" i="5" s="1"/>
  <c r="M39" i="4"/>
  <c r="K39" i="4" s="1"/>
  <c r="M127" i="3"/>
  <c r="L112" i="4"/>
  <c r="Q124" i="3"/>
  <c r="R125" i="7"/>
  <c r="P110" i="4"/>
  <c r="M122" i="3"/>
  <c r="L76" i="5"/>
  <c r="L109" i="4"/>
  <c r="R134" i="7"/>
  <c r="Q133" i="3"/>
  <c r="P118" i="4"/>
  <c r="N24" i="3"/>
  <c r="L24" i="3" s="1"/>
  <c r="M17" i="5"/>
  <c r="K17" i="5" s="1"/>
  <c r="M22" i="4"/>
  <c r="K22" i="4" s="1"/>
  <c r="M51" i="3"/>
  <c r="L44" i="4"/>
  <c r="R71" i="7"/>
  <c r="Q70" i="3"/>
  <c r="P61" i="4"/>
  <c r="P46" i="5"/>
  <c r="M46" i="3"/>
  <c r="L29" i="5"/>
  <c r="L40" i="4"/>
  <c r="M95" i="3"/>
  <c r="L95" i="3" s="1"/>
  <c r="L56" i="5"/>
  <c r="K56" i="5" s="1"/>
  <c r="T22" i="3"/>
  <c r="R22" i="3" s="1"/>
  <c r="S20" i="4"/>
  <c r="Q20" i="4" s="1"/>
  <c r="T18" i="3"/>
  <c r="R18" i="3" s="1"/>
  <c r="S17" i="4"/>
  <c r="Q17" i="4" s="1"/>
  <c r="S14" i="5"/>
  <c r="Q14" i="5" s="1"/>
  <c r="B114" i="11"/>
  <c r="J28" i="5"/>
  <c r="J39" i="4"/>
  <c r="N117" i="3"/>
  <c r="L117" i="3" s="1"/>
  <c r="M104" i="4"/>
  <c r="K104" i="4" s="1"/>
  <c r="P114" i="3"/>
  <c r="O101" i="4"/>
  <c r="O71" i="5"/>
  <c r="M87" i="3"/>
  <c r="L54" i="5"/>
  <c r="L76" i="4"/>
  <c r="J76" i="5"/>
  <c r="J109" i="4"/>
  <c r="R117" i="7"/>
  <c r="Q116" i="3"/>
  <c r="P103" i="4"/>
  <c r="T87" i="3"/>
  <c r="R87" i="3" s="1"/>
  <c r="S54" i="5"/>
  <c r="Q54" i="5" s="1"/>
  <c r="S76" i="4"/>
  <c r="Q76" i="4" s="1"/>
  <c r="J18" i="5"/>
  <c r="J23" i="4"/>
  <c r="M100" i="3"/>
  <c r="L61" i="5"/>
  <c r="L88" i="4"/>
  <c r="T121" i="3"/>
  <c r="R121" i="3" s="1"/>
  <c r="S75" i="5"/>
  <c r="Q75" i="5" s="1"/>
  <c r="S108" i="4"/>
  <c r="Q108" i="4" s="1"/>
  <c r="M7" i="3"/>
  <c r="L7" i="5"/>
  <c r="L7" i="4"/>
  <c r="M38" i="3"/>
  <c r="L33" i="4"/>
  <c r="M93" i="3"/>
  <c r="L82" i="4"/>
  <c r="M78" i="3"/>
  <c r="L67" i="4"/>
  <c r="T83" i="3"/>
  <c r="R83" i="3" s="1"/>
  <c r="S72" i="4"/>
  <c r="Q72" i="4" s="1"/>
  <c r="S51" i="5"/>
  <c r="Q51" i="5" s="1"/>
  <c r="I40" i="11"/>
  <c r="J27" i="5" s="1"/>
  <c r="K42" i="3"/>
  <c r="P22" i="3"/>
  <c r="O20" i="4"/>
  <c r="O85" i="3"/>
  <c r="N74" i="4"/>
  <c r="R47" i="7"/>
  <c r="Q46" i="3"/>
  <c r="P29" i="5"/>
  <c r="P40" i="4"/>
  <c r="R18" i="7"/>
  <c r="Q17" i="3"/>
  <c r="P16" i="4"/>
  <c r="P13" i="5"/>
  <c r="R57" i="7"/>
  <c r="Q56" i="3"/>
  <c r="P37" i="5"/>
  <c r="P49" i="4"/>
  <c r="Q9" i="3"/>
  <c r="R10" i="7"/>
  <c r="P8" i="5"/>
  <c r="P9" i="4"/>
  <c r="T116" i="3"/>
  <c r="R116" i="3" s="1"/>
  <c r="S103" i="4"/>
  <c r="Q103" i="4" s="1"/>
  <c r="I61" i="11"/>
  <c r="J55" i="4" s="1"/>
  <c r="K63" i="3"/>
  <c r="R48" i="7"/>
  <c r="Q47" i="3"/>
  <c r="P30" i="5"/>
  <c r="P41" i="4"/>
  <c r="T104" i="3"/>
  <c r="R104" i="3" s="1"/>
  <c r="S63" i="5"/>
  <c r="Q63" i="5" s="1"/>
  <c r="S91" i="4"/>
  <c r="Q91" i="4" s="1"/>
  <c r="T108" i="3"/>
  <c r="R108" i="3" s="1"/>
  <c r="S95" i="4"/>
  <c r="Q95" i="4" s="1"/>
  <c r="S67" i="5"/>
  <c r="Q67" i="5" s="1"/>
  <c r="R113" i="7"/>
  <c r="Q112" i="3"/>
  <c r="P99" i="4"/>
  <c r="AB121" i="6"/>
  <c r="Q14" i="3"/>
  <c r="R15" i="7"/>
  <c r="P11" i="5"/>
  <c r="P13" i="4"/>
  <c r="P54" i="3"/>
  <c r="O47" i="4"/>
  <c r="O35" i="5"/>
  <c r="M99" i="3"/>
  <c r="L60" i="5"/>
  <c r="L87" i="4"/>
  <c r="M96" i="3"/>
  <c r="L84" i="4"/>
  <c r="L57" i="5"/>
  <c r="M128" i="3"/>
  <c r="L113" i="4"/>
  <c r="B119" i="11"/>
  <c r="N92" i="3"/>
  <c r="L92" i="3" s="1"/>
  <c r="M81" i="4"/>
  <c r="K81" i="4" s="1"/>
  <c r="I72" i="11"/>
  <c r="J64" i="4" s="1"/>
  <c r="K74" i="3"/>
  <c r="I34" i="11"/>
  <c r="J31" i="4" s="1"/>
  <c r="K36" i="3"/>
  <c r="I92" i="11"/>
  <c r="J83" i="4" s="1"/>
  <c r="K94" i="3"/>
  <c r="N91" i="3"/>
  <c r="L91" i="3" s="1"/>
  <c r="M80" i="4"/>
  <c r="K80" i="4" s="1"/>
  <c r="M55" i="5"/>
  <c r="K55" i="5" s="1"/>
  <c r="P119" i="3"/>
  <c r="O73" i="5"/>
  <c r="O106" i="4"/>
  <c r="O126" i="3"/>
  <c r="N78" i="5"/>
  <c r="AB52" i="6"/>
  <c r="O90" i="3"/>
  <c r="N79" i="4"/>
  <c r="P101" i="3"/>
  <c r="O62" i="5"/>
  <c r="I13" i="11"/>
  <c r="K15" i="3"/>
  <c r="M84" i="3"/>
  <c r="L73" i="4"/>
  <c r="L52" i="5"/>
  <c r="R23" i="7"/>
  <c r="Q22" i="3"/>
  <c r="P20" i="4"/>
  <c r="S39" i="14"/>
  <c r="B39" i="14" s="1"/>
  <c r="F39" i="11" s="1"/>
  <c r="C39" i="11" s="1"/>
  <c r="C39" i="14"/>
  <c r="H39" i="11" s="1"/>
  <c r="E39" i="11" s="1"/>
  <c r="P46" i="3"/>
  <c r="O40" i="4"/>
  <c r="O29" i="5"/>
  <c r="P17" i="3"/>
  <c r="O16" i="4"/>
  <c r="O13" i="5"/>
  <c r="P9" i="3"/>
  <c r="O9" i="4"/>
  <c r="O8" i="5"/>
  <c r="T9" i="3"/>
  <c r="R9" i="3" s="1"/>
  <c r="S9" i="4"/>
  <c r="Q9" i="4" s="1"/>
  <c r="S8" i="5"/>
  <c r="Q8" i="5" s="1"/>
  <c r="P47" i="3"/>
  <c r="O41" i="4"/>
  <c r="O30" i="5"/>
  <c r="I38" i="11"/>
  <c r="K40" i="3"/>
  <c r="P112" i="3"/>
  <c r="O99" i="4"/>
  <c r="M13" i="3"/>
  <c r="L12" i="4"/>
  <c r="R55" i="7"/>
  <c r="Q54" i="3"/>
  <c r="P35" i="5"/>
  <c r="P47" i="4"/>
  <c r="AB42" i="6"/>
  <c r="I118" i="11"/>
  <c r="K120" i="3"/>
  <c r="M27" i="3"/>
  <c r="L19" i="5"/>
  <c r="L25" i="4"/>
  <c r="S5" i="14"/>
  <c r="B5" i="14" s="1"/>
  <c r="F5" i="11" s="1"/>
  <c r="C5" i="11" s="1"/>
  <c r="C5" i="14"/>
  <c r="H5" i="11" s="1"/>
  <c r="E5" i="11" s="1"/>
  <c r="I78" i="11"/>
  <c r="J69" i="4" s="1"/>
  <c r="K80" i="3"/>
  <c r="J55" i="5"/>
  <c r="J80" i="4"/>
  <c r="K83" i="4"/>
  <c r="L63" i="3" l="1"/>
  <c r="L50" i="3"/>
  <c r="L123" i="3"/>
  <c r="K37" i="5"/>
  <c r="K45" i="4"/>
  <c r="L106" i="3"/>
  <c r="G106" i="3" s="1"/>
  <c r="L52" i="3"/>
  <c r="L68" i="3"/>
  <c r="K20" i="5"/>
  <c r="L55" i="3"/>
  <c r="L81" i="3"/>
  <c r="K69" i="5"/>
  <c r="K47" i="5"/>
  <c r="K65" i="5"/>
  <c r="K59" i="4"/>
  <c r="K49" i="5"/>
  <c r="K36" i="5"/>
  <c r="K70" i="4"/>
  <c r="I79" i="11"/>
  <c r="K81" i="3"/>
  <c r="L107" i="3"/>
  <c r="K18" i="3"/>
  <c r="K48" i="4"/>
  <c r="K30" i="5"/>
  <c r="K55" i="4"/>
  <c r="K50" i="5"/>
  <c r="L116" i="3"/>
  <c r="L99" i="3"/>
  <c r="K93" i="4"/>
  <c r="F93" i="4" s="1"/>
  <c r="G93" i="4" s="1"/>
  <c r="H93" i="4" s="1"/>
  <c r="B39" i="11"/>
  <c r="K66" i="5"/>
  <c r="K47" i="4"/>
  <c r="I47" i="11"/>
  <c r="K49" i="3"/>
  <c r="I132" i="11"/>
  <c r="K134" i="3"/>
  <c r="I80" i="11"/>
  <c r="K82" i="3"/>
  <c r="I56" i="11"/>
  <c r="J50" i="4" s="1"/>
  <c r="K58" i="3"/>
  <c r="I73" i="11"/>
  <c r="J65" i="4" s="1"/>
  <c r="K75" i="3"/>
  <c r="O55" i="3"/>
  <c r="N36" i="5"/>
  <c r="N48" i="4"/>
  <c r="O8" i="3"/>
  <c r="N8" i="4"/>
  <c r="N36" i="3"/>
  <c r="L36" i="3" s="1"/>
  <c r="G36" i="3" s="1"/>
  <c r="M31" i="4"/>
  <c r="K31" i="4" s="1"/>
  <c r="F31" i="4" s="1"/>
  <c r="G31" i="4" s="1"/>
  <c r="G113" i="3"/>
  <c r="G103" i="3"/>
  <c r="L101" i="3"/>
  <c r="J6" i="4"/>
  <c r="J6" i="5"/>
  <c r="L27" i="3"/>
  <c r="O135" i="3"/>
  <c r="N120" i="4"/>
  <c r="N84" i="5"/>
  <c r="N126" i="3"/>
  <c r="L126" i="3" s="1"/>
  <c r="G126" i="3" s="1"/>
  <c r="M78" i="5"/>
  <c r="K78" i="5" s="1"/>
  <c r="F78" i="5" s="1"/>
  <c r="G78" i="5" s="1"/>
  <c r="H78" i="5" s="1"/>
  <c r="O78" i="3"/>
  <c r="N67" i="4"/>
  <c r="I87" i="11"/>
  <c r="J78" i="4" s="1"/>
  <c r="K89" i="3"/>
  <c r="O89" i="3"/>
  <c r="N78" i="4"/>
  <c r="N7" i="3"/>
  <c r="L7" i="3" s="1"/>
  <c r="M7" i="5"/>
  <c r="K7" i="5" s="1"/>
  <c r="M7" i="4"/>
  <c r="K7" i="4" s="1"/>
  <c r="F55" i="5"/>
  <c r="G55" i="5" s="1"/>
  <c r="H55" i="5" s="1"/>
  <c r="I30" i="11"/>
  <c r="J29" i="4" s="1"/>
  <c r="K32" i="3"/>
  <c r="O6" i="3"/>
  <c r="N6" i="4"/>
  <c r="N6" i="5"/>
  <c r="J34" i="5"/>
  <c r="J46" i="4"/>
  <c r="O96" i="3"/>
  <c r="N57" i="5"/>
  <c r="N84" i="4"/>
  <c r="J117" i="4"/>
  <c r="J82" i="5"/>
  <c r="O70" i="3"/>
  <c r="N46" i="5"/>
  <c r="N61" i="4"/>
  <c r="K94" i="4"/>
  <c r="I125" i="11"/>
  <c r="J112" i="4" s="1"/>
  <c r="K127" i="3"/>
  <c r="L13" i="3"/>
  <c r="G13" i="3" s="1"/>
  <c r="K113" i="4"/>
  <c r="I15" i="11"/>
  <c r="K17" i="3"/>
  <c r="L128" i="3"/>
  <c r="G128" i="3" s="1"/>
  <c r="J52" i="5"/>
  <c r="J73" i="4"/>
  <c r="B71" i="11"/>
  <c r="F80" i="4"/>
  <c r="G80" i="4" s="1"/>
  <c r="H80" i="4" s="1"/>
  <c r="I112" i="11"/>
  <c r="K114" i="3"/>
  <c r="I35" i="11"/>
  <c r="J32" i="4" s="1"/>
  <c r="K37" i="3"/>
  <c r="F22" i="4"/>
  <c r="G22" i="4" s="1"/>
  <c r="H22" i="4" s="1"/>
  <c r="N87" i="3"/>
  <c r="L87" i="3" s="1"/>
  <c r="M54" i="5"/>
  <c r="K54" i="5" s="1"/>
  <c r="M76" i="4"/>
  <c r="K76" i="4" s="1"/>
  <c r="O53" i="3"/>
  <c r="N34" i="5"/>
  <c r="N46" i="4"/>
  <c r="F40" i="5"/>
  <c r="G40" i="5" s="1"/>
  <c r="H40" i="5" s="1"/>
  <c r="J53" i="4"/>
  <c r="J39" i="5"/>
  <c r="J42" i="4"/>
  <c r="J31" i="5"/>
  <c r="O9" i="3"/>
  <c r="N9" i="4"/>
  <c r="N8" i="5"/>
  <c r="J91" i="4"/>
  <c r="J63" i="5"/>
  <c r="F41" i="5"/>
  <c r="G41" i="5" s="1"/>
  <c r="H41" i="5" s="1"/>
  <c r="J12" i="5"/>
  <c r="J14" i="4"/>
  <c r="I119" i="11"/>
  <c r="K121" i="3"/>
  <c r="B76" i="11"/>
  <c r="F56" i="4"/>
  <c r="G56" i="4" s="1"/>
  <c r="H56" i="4" s="1"/>
  <c r="F62" i="4"/>
  <c r="G62" i="4" s="1"/>
  <c r="H62" i="4" s="1"/>
  <c r="G91" i="3"/>
  <c r="F15" i="5"/>
  <c r="G15" i="5" s="1"/>
  <c r="H15" i="5" s="1"/>
  <c r="O28" i="3"/>
  <c r="N20" i="5"/>
  <c r="O30" i="3"/>
  <c r="N27" i="4"/>
  <c r="F17" i="5"/>
  <c r="G17" i="5" s="1"/>
  <c r="H17" i="5" s="1"/>
  <c r="K66" i="4"/>
  <c r="F66" i="4" s="1"/>
  <c r="G66" i="4" s="1"/>
  <c r="H66" i="4" s="1"/>
  <c r="M49" i="3"/>
  <c r="L49" i="3" s="1"/>
  <c r="L43" i="4"/>
  <c r="K43" i="4" s="1"/>
  <c r="L32" i="5"/>
  <c r="K32" i="5" s="1"/>
  <c r="G64" i="3"/>
  <c r="O37" i="3"/>
  <c r="N32" i="4"/>
  <c r="M102" i="3"/>
  <c r="L89" i="4"/>
  <c r="K112" i="4"/>
  <c r="I100" i="11"/>
  <c r="J89" i="4" s="1"/>
  <c r="K102" i="3"/>
  <c r="O109" i="3"/>
  <c r="N68" i="5"/>
  <c r="N96" i="4"/>
  <c r="J95" i="4"/>
  <c r="J67" i="5"/>
  <c r="O5" i="3"/>
  <c r="N5" i="4"/>
  <c r="N5" i="5"/>
  <c r="F29" i="4"/>
  <c r="G29" i="4" s="1"/>
  <c r="H29" i="4" s="1"/>
  <c r="O35" i="3"/>
  <c r="N23" i="5"/>
  <c r="G65" i="3"/>
  <c r="G72" i="3"/>
  <c r="N60" i="3"/>
  <c r="M52" i="4"/>
  <c r="K35" i="5"/>
  <c r="F18" i="4"/>
  <c r="G18" i="4" s="1"/>
  <c r="H18" i="4" s="1"/>
  <c r="I8" i="11"/>
  <c r="K10" i="3"/>
  <c r="G24" i="3"/>
  <c r="L77" i="3"/>
  <c r="G77" i="3" s="1"/>
  <c r="J114" i="4"/>
  <c r="J79" i="5"/>
  <c r="J72" i="4"/>
  <c r="J51" i="5"/>
  <c r="L127" i="3"/>
  <c r="O58" i="3"/>
  <c r="N50" i="4"/>
  <c r="O38" i="3"/>
  <c r="N33" i="4"/>
  <c r="J68" i="5"/>
  <c r="J96" i="4"/>
  <c r="I85" i="11"/>
  <c r="K87" i="3"/>
  <c r="G32" i="3"/>
  <c r="F53" i="4"/>
  <c r="G53" i="4" s="1"/>
  <c r="H53" i="4" s="1"/>
  <c r="G19" i="3"/>
  <c r="O110" i="3"/>
  <c r="N97" i="4"/>
  <c r="J60" i="5"/>
  <c r="J87" i="4"/>
  <c r="O45" i="3"/>
  <c r="N39" i="4"/>
  <c r="N28" i="5"/>
  <c r="O15" i="3"/>
  <c r="N14" i="4"/>
  <c r="N12" i="5"/>
  <c r="F39" i="5"/>
  <c r="G39" i="5" s="1"/>
  <c r="H39" i="5" s="1"/>
  <c r="L54" i="3"/>
  <c r="N15" i="3"/>
  <c r="L15" i="3" s="1"/>
  <c r="M12" i="5"/>
  <c r="K12" i="5" s="1"/>
  <c r="M14" i="4"/>
  <c r="K14" i="4" s="1"/>
  <c r="N104" i="3"/>
  <c r="L104" i="3" s="1"/>
  <c r="M91" i="4"/>
  <c r="K91" i="4" s="1"/>
  <c r="M63" i="5"/>
  <c r="K63" i="5" s="1"/>
  <c r="O75" i="3"/>
  <c r="N65" i="4"/>
  <c r="J44" i="5"/>
  <c r="J59" i="4"/>
  <c r="K11" i="4"/>
  <c r="I60" i="11"/>
  <c r="J54" i="4" s="1"/>
  <c r="K62" i="3"/>
  <c r="O121" i="3"/>
  <c r="N75" i="5"/>
  <c r="N108" i="4"/>
  <c r="O27" i="3"/>
  <c r="N25" i="4"/>
  <c r="N19" i="5"/>
  <c r="O104" i="3"/>
  <c r="N63" i="5"/>
  <c r="N91" i="4"/>
  <c r="K120" i="4"/>
  <c r="K67" i="4"/>
  <c r="B5" i="11"/>
  <c r="F79" i="4"/>
  <c r="G79" i="4" s="1"/>
  <c r="H79" i="4" s="1"/>
  <c r="F35" i="4"/>
  <c r="G35" i="4" s="1"/>
  <c r="H35" i="4" s="1"/>
  <c r="G90" i="3"/>
  <c r="F25" i="5"/>
  <c r="G25" i="5" s="1"/>
  <c r="H25" i="5" s="1"/>
  <c r="O97" i="3"/>
  <c r="N58" i="5"/>
  <c r="N85" i="4"/>
  <c r="J100" i="4"/>
  <c r="J70" i="5"/>
  <c r="I122" i="11"/>
  <c r="J110" i="4" s="1"/>
  <c r="K124" i="3"/>
  <c r="F68" i="4"/>
  <c r="G68" i="4" s="1"/>
  <c r="H68" i="4" s="1"/>
  <c r="O107" i="3"/>
  <c r="N94" i="4"/>
  <c r="N66" i="5"/>
  <c r="I17" i="11"/>
  <c r="K19" i="3"/>
  <c r="G61" i="3"/>
  <c r="O99" i="3"/>
  <c r="N60" i="5"/>
  <c r="N87" i="4"/>
  <c r="M60" i="3"/>
  <c r="L52" i="4"/>
  <c r="F83" i="4"/>
  <c r="G83" i="4" s="1"/>
  <c r="H83" i="4"/>
  <c r="M115" i="3"/>
  <c r="L115" i="3" s="1"/>
  <c r="L102" i="4"/>
  <c r="K102" i="4" s="1"/>
  <c r="F102" i="4" s="1"/>
  <c r="G102" i="4" s="1"/>
  <c r="H102" i="4" s="1"/>
  <c r="L72" i="5"/>
  <c r="O132" i="3"/>
  <c r="N117" i="4"/>
  <c r="N82" i="5"/>
  <c r="K84" i="5"/>
  <c r="K110" i="4"/>
  <c r="L78" i="3"/>
  <c r="G79" i="3"/>
  <c r="G94" i="3"/>
  <c r="O60" i="3"/>
  <c r="N52" i="4"/>
  <c r="I42" i="11"/>
  <c r="J38" i="4" s="1"/>
  <c r="K44" i="3"/>
  <c r="I32" i="11"/>
  <c r="J22" i="5" s="1"/>
  <c r="K34" i="3"/>
  <c r="I90" i="11"/>
  <c r="J81" i="4" s="1"/>
  <c r="K92" i="3"/>
  <c r="J17" i="5"/>
  <c r="J22" i="4"/>
  <c r="F26" i="4"/>
  <c r="G26" i="4" s="1"/>
  <c r="H26" i="4" s="1"/>
  <c r="L135" i="3"/>
  <c r="L124" i="3"/>
  <c r="O111" i="3"/>
  <c r="N69" i="5"/>
  <c r="N98" i="4"/>
  <c r="J41" i="4"/>
  <c r="J30" i="5"/>
  <c r="J5" i="4"/>
  <c r="J5" i="5"/>
  <c r="O92" i="3"/>
  <c r="N81" i="4"/>
  <c r="J73" i="5"/>
  <c r="J106" i="4"/>
  <c r="O39" i="3"/>
  <c r="N24" i="5"/>
  <c r="N34" i="4"/>
  <c r="O23" i="3"/>
  <c r="N21" i="4"/>
  <c r="G29" i="3"/>
  <c r="J70" i="4"/>
  <c r="J49" i="5"/>
  <c r="J35" i="4"/>
  <c r="J25" i="5"/>
  <c r="J43" i="5"/>
  <c r="J58" i="4"/>
  <c r="F92" i="4"/>
  <c r="G92" i="4" s="1"/>
  <c r="H92" i="4" s="1"/>
  <c r="O87" i="3"/>
  <c r="N54" i="5"/>
  <c r="N76" i="4"/>
  <c r="O80" i="3"/>
  <c r="N69" i="4"/>
  <c r="J48" i="4"/>
  <c r="J36" i="5"/>
  <c r="F81" i="5"/>
  <c r="G81" i="5" s="1"/>
  <c r="H81" i="5" s="1"/>
  <c r="O101" i="3"/>
  <c r="N62" i="5"/>
  <c r="K20" i="4"/>
  <c r="F64" i="5"/>
  <c r="G64" i="5" s="1"/>
  <c r="H64" i="5" s="1"/>
  <c r="O47" i="3"/>
  <c r="N30" i="5"/>
  <c r="N41" i="4"/>
  <c r="F65" i="5"/>
  <c r="G65" i="5" s="1"/>
  <c r="H65" i="5" s="1"/>
  <c r="J28" i="4"/>
  <c r="J21" i="5"/>
  <c r="F116" i="4"/>
  <c r="G116" i="4" s="1"/>
  <c r="H116" i="4" s="1"/>
  <c r="L22" i="3"/>
  <c r="O112" i="3"/>
  <c r="N99" i="4"/>
  <c r="O56" i="3"/>
  <c r="N49" i="4"/>
  <c r="N37" i="5"/>
  <c r="K12" i="4"/>
  <c r="F12" i="4" s="1"/>
  <c r="G12" i="4" s="1"/>
  <c r="H12" i="4" s="1"/>
  <c r="O46" i="3"/>
  <c r="N40" i="4"/>
  <c r="N29" i="5"/>
  <c r="O133" i="3"/>
  <c r="N118" i="4"/>
  <c r="G85" i="3"/>
  <c r="O123" i="3"/>
  <c r="N77" i="5"/>
  <c r="O84" i="3"/>
  <c r="N73" i="4"/>
  <c r="N52" i="5"/>
  <c r="H66" i="3"/>
  <c r="I66" i="3" s="1"/>
  <c r="CD156" i="17"/>
  <c r="D156" i="17" s="1"/>
  <c r="O88" i="3"/>
  <c r="N77" i="4"/>
  <c r="F56" i="5"/>
  <c r="G56" i="5" s="1"/>
  <c r="H56" i="5"/>
  <c r="O120" i="3"/>
  <c r="N74" i="5"/>
  <c r="N107" i="4"/>
  <c r="N84" i="3"/>
  <c r="L84" i="3" s="1"/>
  <c r="M52" i="5"/>
  <c r="K52" i="5" s="1"/>
  <c r="M73" i="4"/>
  <c r="K73" i="4" s="1"/>
  <c r="O102" i="3"/>
  <c r="N89" i="4"/>
  <c r="O134" i="3"/>
  <c r="N119" i="4"/>
  <c r="N83" i="5"/>
  <c r="J9" i="4"/>
  <c r="J8" i="5"/>
  <c r="F37" i="4"/>
  <c r="G37" i="4" s="1"/>
  <c r="H37" i="4" s="1"/>
  <c r="I96" i="11"/>
  <c r="K98" i="3"/>
  <c r="G131" i="3"/>
  <c r="O42" i="3"/>
  <c r="N27" i="5"/>
  <c r="I39" i="11"/>
  <c r="K41" i="3"/>
  <c r="I62" i="11"/>
  <c r="J40" i="5" s="1"/>
  <c r="K64" i="3"/>
  <c r="O68" i="3"/>
  <c r="N44" i="5"/>
  <c r="N59" i="4"/>
  <c r="O71" i="3"/>
  <c r="N47" i="5"/>
  <c r="F74" i="4"/>
  <c r="G74" i="4" s="1"/>
  <c r="H74" i="4" s="1"/>
  <c r="O44" i="3"/>
  <c r="N38" i="4"/>
  <c r="N41" i="3"/>
  <c r="L41" i="3" s="1"/>
  <c r="M36" i="4"/>
  <c r="K36" i="4" s="1"/>
  <c r="M26" i="5"/>
  <c r="K26" i="5" s="1"/>
  <c r="J88" i="4"/>
  <c r="J61" i="5"/>
  <c r="O41" i="3"/>
  <c r="N36" i="4"/>
  <c r="N26" i="5"/>
  <c r="O127" i="3"/>
  <c r="N112" i="4"/>
  <c r="I110" i="11"/>
  <c r="J99" i="4" s="1"/>
  <c r="K112" i="3"/>
  <c r="O62" i="3"/>
  <c r="N54" i="4"/>
  <c r="G95" i="3"/>
  <c r="K41" i="4"/>
  <c r="K82" i="4"/>
  <c r="G43" i="3"/>
  <c r="L21" i="3"/>
  <c r="O86" i="3"/>
  <c r="N53" i="5"/>
  <c r="N75" i="4"/>
  <c r="O125" i="3"/>
  <c r="N111" i="4"/>
  <c r="F18" i="5"/>
  <c r="G18" i="5" s="1"/>
  <c r="H18" i="5"/>
  <c r="F51" i="4"/>
  <c r="G51" i="4" s="1"/>
  <c r="H51" i="4" s="1"/>
  <c r="O33" i="3"/>
  <c r="N30" i="4"/>
  <c r="O17" i="3"/>
  <c r="N16" i="4"/>
  <c r="N13" i="5"/>
  <c r="N51" i="3"/>
  <c r="L51" i="3" s="1"/>
  <c r="G51" i="3" s="1"/>
  <c r="M44" i="4"/>
  <c r="K44" i="4" s="1"/>
  <c r="F44" i="4" s="1"/>
  <c r="G44" i="4" s="1"/>
  <c r="O124" i="3"/>
  <c r="N110" i="4"/>
  <c r="N46" i="3"/>
  <c r="L46" i="3" s="1"/>
  <c r="M29" i="5"/>
  <c r="K29" i="5" s="1"/>
  <c r="M40" i="4"/>
  <c r="K40" i="4" s="1"/>
  <c r="O12" i="3"/>
  <c r="N11" i="4"/>
  <c r="O10" i="3"/>
  <c r="N10" i="4"/>
  <c r="N9" i="5"/>
  <c r="F113" i="4"/>
  <c r="G113" i="4" s="1"/>
  <c r="H113" i="4"/>
  <c r="K106" i="4"/>
  <c r="L47" i="3"/>
  <c r="N75" i="3"/>
  <c r="L75" i="3" s="1"/>
  <c r="M65" i="4"/>
  <c r="K65" i="4" s="1"/>
  <c r="L93" i="3"/>
  <c r="O81" i="3"/>
  <c r="N49" i="5"/>
  <c r="N70" i="4"/>
  <c r="O48" i="3"/>
  <c r="N42" i="4"/>
  <c r="N31" i="5"/>
  <c r="F23" i="4"/>
  <c r="G23" i="4" s="1"/>
  <c r="H23" i="4" s="1"/>
  <c r="G59" i="3"/>
  <c r="N74" i="3"/>
  <c r="L74" i="3" s="1"/>
  <c r="M64" i="4"/>
  <c r="K64" i="4" s="1"/>
  <c r="O11" i="3"/>
  <c r="N10" i="5"/>
  <c r="O14" i="3"/>
  <c r="N11" i="5"/>
  <c r="N13" i="4"/>
  <c r="G40" i="3"/>
  <c r="O82" i="3"/>
  <c r="N71" i="4"/>
  <c r="N50" i="5"/>
  <c r="G105" i="3"/>
  <c r="O7" i="3"/>
  <c r="N7" i="4"/>
  <c r="N7" i="5"/>
  <c r="M121" i="3"/>
  <c r="L121" i="3" s="1"/>
  <c r="L108" i="4"/>
  <c r="K108" i="4" s="1"/>
  <c r="L75" i="5"/>
  <c r="K75" i="5" s="1"/>
  <c r="G25" i="3"/>
  <c r="F45" i="5"/>
  <c r="G45" i="5" s="1"/>
  <c r="H45" i="5" s="1"/>
  <c r="K44" i="5"/>
  <c r="O18" i="3"/>
  <c r="N14" i="5"/>
  <c r="N17" i="4"/>
  <c r="I114" i="11"/>
  <c r="J103" i="4" s="1"/>
  <c r="K116" i="3"/>
  <c r="J107" i="4"/>
  <c r="J74" i="5"/>
  <c r="O54" i="3"/>
  <c r="N47" i="4"/>
  <c r="N35" i="5"/>
  <c r="O20" i="3"/>
  <c r="N16" i="5"/>
  <c r="O49" i="3"/>
  <c r="N32" i="5"/>
  <c r="N43" i="4"/>
  <c r="O50" i="3"/>
  <c r="N33" i="5"/>
  <c r="L119" i="3"/>
  <c r="J102" i="4"/>
  <c r="J72" i="5"/>
  <c r="N102" i="3"/>
  <c r="M89" i="4"/>
  <c r="O117" i="3"/>
  <c r="N104" i="4"/>
  <c r="F60" i="4"/>
  <c r="G60" i="4" s="1"/>
  <c r="H60" i="4" s="1"/>
  <c r="K109" i="4"/>
  <c r="J58" i="5"/>
  <c r="J85" i="4"/>
  <c r="O74" i="3"/>
  <c r="N64" i="4"/>
  <c r="O34" i="3"/>
  <c r="N22" i="5"/>
  <c r="O98" i="3"/>
  <c r="N59" i="5"/>
  <c r="N86" i="4"/>
  <c r="O114" i="3"/>
  <c r="N101" i="4"/>
  <c r="N71" i="5"/>
  <c r="O16" i="3"/>
  <c r="N15" i="4"/>
  <c r="G69" i="3"/>
  <c r="J17" i="4"/>
  <c r="J14" i="5"/>
  <c r="K76" i="5"/>
  <c r="F76" i="5" s="1"/>
  <c r="G76" i="5" s="1"/>
  <c r="H76" i="5" s="1"/>
  <c r="J47" i="4"/>
  <c r="J35" i="5"/>
  <c r="N38" i="3"/>
  <c r="L38" i="3" s="1"/>
  <c r="M33" i="4"/>
  <c r="K33" i="4" s="1"/>
  <c r="O116" i="3"/>
  <c r="N103" i="4"/>
  <c r="O129" i="3"/>
  <c r="N114" i="4"/>
  <c r="N79" i="5"/>
  <c r="J40" i="4"/>
  <c r="J29" i="5"/>
  <c r="J66" i="5"/>
  <c r="J94" i="4"/>
  <c r="O100" i="3"/>
  <c r="N61" i="5"/>
  <c r="N88" i="4"/>
  <c r="F38" i="5"/>
  <c r="G38" i="5" s="1"/>
  <c r="H38" i="5" s="1"/>
  <c r="L122" i="3"/>
  <c r="G122" i="3" s="1"/>
  <c r="J13" i="4"/>
  <c r="J11" i="5"/>
  <c r="F48" i="5"/>
  <c r="G48" i="5" s="1"/>
  <c r="H48" i="5"/>
  <c r="I54" i="11"/>
  <c r="K56" i="3"/>
  <c r="O83" i="3"/>
  <c r="N51" i="5"/>
  <c r="N72" i="4"/>
  <c r="N120" i="3"/>
  <c r="L120" i="3" s="1"/>
  <c r="M74" i="5"/>
  <c r="K74" i="5" s="1"/>
  <c r="M107" i="4"/>
  <c r="K107" i="4" s="1"/>
  <c r="O21" i="3"/>
  <c r="N19" i="4"/>
  <c r="G76" i="3"/>
  <c r="O67" i="3"/>
  <c r="N43" i="5"/>
  <c r="N58" i="4"/>
  <c r="K60" i="5"/>
  <c r="K72" i="5"/>
  <c r="K103" i="4"/>
  <c r="J61" i="4"/>
  <c r="J46" i="5"/>
  <c r="J84" i="4"/>
  <c r="J57" i="5"/>
  <c r="F105" i="4"/>
  <c r="G105" i="4" s="1"/>
  <c r="H105" i="4" s="1"/>
  <c r="F63" i="4"/>
  <c r="G63" i="4" s="1"/>
  <c r="H63" i="4"/>
  <c r="G57" i="3"/>
  <c r="J19" i="5"/>
  <c r="J25" i="4"/>
  <c r="F21" i="5"/>
  <c r="G21" i="5" s="1"/>
  <c r="H21" i="5" s="1"/>
  <c r="K61" i="5"/>
  <c r="J65" i="5"/>
  <c r="J93" i="4"/>
  <c r="K57" i="5"/>
  <c r="O130" i="3"/>
  <c r="N80" i="5"/>
  <c r="N115" i="4"/>
  <c r="J80" i="5"/>
  <c r="J115" i="4"/>
  <c r="J84" i="5"/>
  <c r="J120" i="4"/>
  <c r="O52" i="3"/>
  <c r="N45" i="4"/>
  <c r="K87" i="4"/>
  <c r="O108" i="3"/>
  <c r="N67" i="5"/>
  <c r="N95" i="4"/>
  <c r="J69" i="5"/>
  <c r="J98" i="4"/>
  <c r="O26" i="3"/>
  <c r="N24" i="4"/>
  <c r="K33" i="5"/>
  <c r="F70" i="5"/>
  <c r="G70" i="5" s="1"/>
  <c r="H70" i="5" s="1"/>
  <c r="G118" i="3"/>
  <c r="G73" i="3"/>
  <c r="I28" i="11"/>
  <c r="J27" i="4" s="1"/>
  <c r="K30" i="3"/>
  <c r="F28" i="4"/>
  <c r="G28" i="4" s="1"/>
  <c r="H28" i="4" s="1"/>
  <c r="K88" i="4"/>
  <c r="K19" i="5"/>
  <c r="K84" i="4"/>
  <c r="O22" i="3"/>
  <c r="N20" i="4"/>
  <c r="O63" i="3"/>
  <c r="N55" i="4"/>
  <c r="O119" i="3"/>
  <c r="N106" i="4"/>
  <c r="N73" i="5"/>
  <c r="F100" i="4"/>
  <c r="G100" i="4" s="1"/>
  <c r="H100" i="4" s="1"/>
  <c r="K71" i="4"/>
  <c r="J24" i="5"/>
  <c r="J34" i="4"/>
  <c r="F90" i="4"/>
  <c r="G90" i="4" s="1"/>
  <c r="H90" i="4" s="1"/>
  <c r="G31" i="3"/>
  <c r="K62" i="5"/>
  <c r="L100" i="3"/>
  <c r="K25" i="4"/>
  <c r="J42" i="5"/>
  <c r="J57" i="4"/>
  <c r="L96" i="3"/>
  <c r="L60" i="3" l="1"/>
  <c r="K52" i="4"/>
  <c r="K89" i="4"/>
  <c r="F89" i="4" s="1"/>
  <c r="G89" i="4" s="1"/>
  <c r="H89" i="4" s="1"/>
  <c r="H13" i="3"/>
  <c r="CD31" i="17"/>
  <c r="D31" i="17" s="1"/>
  <c r="H122" i="3"/>
  <c r="CD315" i="17"/>
  <c r="D315" i="17" s="1"/>
  <c r="G54" i="3"/>
  <c r="G7" i="3"/>
  <c r="G87" i="3"/>
  <c r="G60" i="3"/>
  <c r="F46" i="4"/>
  <c r="G46" i="4" s="1"/>
  <c r="H46" i="4" s="1"/>
  <c r="F72" i="5"/>
  <c r="G72" i="5" s="1"/>
  <c r="H72" i="5" s="1"/>
  <c r="F54" i="5"/>
  <c r="G54" i="5" s="1"/>
  <c r="H54" i="5" s="1"/>
  <c r="H94" i="3"/>
  <c r="I94" i="3" s="1"/>
  <c r="CD232" i="17"/>
  <c r="D232" i="17" s="1"/>
  <c r="I5" i="11"/>
  <c r="K7" i="3"/>
  <c r="F34" i="5"/>
  <c r="G34" i="5" s="1"/>
  <c r="H34" i="5" s="1"/>
  <c r="H105" i="3"/>
  <c r="I105" i="3" s="1"/>
  <c r="CD276" i="17"/>
  <c r="D276" i="17" s="1"/>
  <c r="F42" i="4"/>
  <c r="G42" i="4" s="1"/>
  <c r="H42" i="4" s="1"/>
  <c r="F110" i="4"/>
  <c r="G110" i="4" s="1"/>
  <c r="H110" i="4" s="1"/>
  <c r="H43" i="3"/>
  <c r="I43" i="3" s="1"/>
  <c r="CD87" i="17"/>
  <c r="D87" i="17" s="1"/>
  <c r="G44" i="3"/>
  <c r="F73" i="4"/>
  <c r="G73" i="4" s="1"/>
  <c r="H73" i="4" s="1"/>
  <c r="J15" i="5"/>
  <c r="J18" i="4"/>
  <c r="J76" i="4"/>
  <c r="J54" i="5"/>
  <c r="F32" i="4"/>
  <c r="G32" i="4" s="1"/>
  <c r="H32" i="4" s="1"/>
  <c r="G53" i="3"/>
  <c r="H113" i="3"/>
  <c r="I113" i="3" s="1"/>
  <c r="CD295" i="17"/>
  <c r="D295" i="17" s="1"/>
  <c r="F46" i="5"/>
  <c r="G46" i="5" s="1"/>
  <c r="H46" i="5" s="1"/>
  <c r="F78" i="4"/>
  <c r="G78" i="4" s="1"/>
  <c r="H78" i="4" s="1"/>
  <c r="F47" i="4"/>
  <c r="G47" i="4" s="1"/>
  <c r="H47" i="4" s="1"/>
  <c r="I92" i="3"/>
  <c r="G92" i="3"/>
  <c r="H31" i="3"/>
  <c r="I31" i="3" s="1"/>
  <c r="CD70" i="17"/>
  <c r="D70" i="17" s="1"/>
  <c r="F119" i="4"/>
  <c r="G119" i="4" s="1"/>
  <c r="H119" i="4" s="1"/>
  <c r="G123" i="3"/>
  <c r="F30" i="5"/>
  <c r="G30" i="5" s="1"/>
  <c r="H30" i="5" s="1"/>
  <c r="F69" i="5"/>
  <c r="G69" i="5" s="1"/>
  <c r="H69" i="5" s="1"/>
  <c r="G107" i="3"/>
  <c r="F63" i="5"/>
  <c r="G63" i="5" s="1"/>
  <c r="H63" i="5" s="1"/>
  <c r="F33" i="4"/>
  <c r="G33" i="4" s="1"/>
  <c r="H33" i="4" s="1"/>
  <c r="J108" i="4"/>
  <c r="J75" i="5"/>
  <c r="G70" i="3"/>
  <c r="G89" i="3"/>
  <c r="F8" i="4"/>
  <c r="G8" i="4" s="1"/>
  <c r="H8" i="4" s="1"/>
  <c r="G81" i="3"/>
  <c r="F13" i="5"/>
  <c r="G13" i="5" s="1"/>
  <c r="H13" i="5" s="1"/>
  <c r="G134" i="3"/>
  <c r="G47" i="3"/>
  <c r="G111" i="3"/>
  <c r="G104" i="3"/>
  <c r="G38" i="3"/>
  <c r="H65" i="3"/>
  <c r="I65" i="3" s="1"/>
  <c r="CD152" i="17"/>
  <c r="D152" i="17" s="1"/>
  <c r="G8" i="3"/>
  <c r="F23" i="5"/>
  <c r="G23" i="5" s="1"/>
  <c r="H23" i="5" s="1"/>
  <c r="F48" i="4"/>
  <c r="G48" i="4" s="1"/>
  <c r="H48" i="4" s="1"/>
  <c r="F41" i="4"/>
  <c r="G41" i="4" s="1"/>
  <c r="H41" i="4" s="1"/>
  <c r="H95" i="3"/>
  <c r="I95" i="3" s="1"/>
  <c r="CD233" i="17"/>
  <c r="D233" i="17" s="1"/>
  <c r="F82" i="5"/>
  <c r="G82" i="5" s="1"/>
  <c r="H82" i="5" s="1"/>
  <c r="F25" i="4"/>
  <c r="G25" i="4" s="1"/>
  <c r="H25" i="4"/>
  <c r="F14" i="4"/>
  <c r="G14" i="4" s="1"/>
  <c r="H14" i="4" s="1"/>
  <c r="F50" i="4"/>
  <c r="G50" i="4" s="1"/>
  <c r="H50" i="4" s="1"/>
  <c r="G35" i="3"/>
  <c r="F84" i="4"/>
  <c r="G84" i="4" s="1"/>
  <c r="H84" i="4" s="1"/>
  <c r="F67" i="4"/>
  <c r="G67" i="4" s="1"/>
  <c r="H67" i="4" s="1"/>
  <c r="F36" i="5"/>
  <c r="G36" i="5" s="1"/>
  <c r="H36" i="5" s="1"/>
  <c r="F7" i="4"/>
  <c r="G7" i="4" s="1"/>
  <c r="H7" i="4" s="1"/>
  <c r="H77" i="3"/>
  <c r="I77" i="3" s="1"/>
  <c r="CD187" i="17"/>
  <c r="D187" i="17" s="1"/>
  <c r="F88" i="4"/>
  <c r="G88" i="4" s="1"/>
  <c r="H88" i="4" s="1"/>
  <c r="H36" i="3"/>
  <c r="I36" i="3" s="1"/>
  <c r="CD75" i="17"/>
  <c r="D75" i="17" s="1"/>
  <c r="F59" i="4"/>
  <c r="G59" i="4" s="1"/>
  <c r="H59" i="4" s="1"/>
  <c r="F117" i="4"/>
  <c r="G117" i="4" s="1"/>
  <c r="H117" i="4" s="1"/>
  <c r="G27" i="3"/>
  <c r="G15" i="3"/>
  <c r="G58" i="3"/>
  <c r="F57" i="5"/>
  <c r="G57" i="5" s="1"/>
  <c r="H57" i="5" s="1"/>
  <c r="G78" i="3"/>
  <c r="G55" i="3"/>
  <c r="F101" i="4"/>
  <c r="G101" i="4" s="1"/>
  <c r="H101" i="4" s="1"/>
  <c r="F13" i="4"/>
  <c r="G13" i="4" s="1"/>
  <c r="H13" i="4" s="1"/>
  <c r="G33" i="3"/>
  <c r="F44" i="5"/>
  <c r="G44" i="5" s="1"/>
  <c r="H44" i="5" s="1"/>
  <c r="F29" i="5"/>
  <c r="G29" i="5" s="1"/>
  <c r="H29" i="5" s="1"/>
  <c r="H29" i="3"/>
  <c r="I29" i="3" s="1"/>
  <c r="CD67" i="17"/>
  <c r="D67" i="17" s="1"/>
  <c r="G132" i="3"/>
  <c r="F108" i="4"/>
  <c r="G108" i="4" s="1"/>
  <c r="H108" i="4" s="1"/>
  <c r="F28" i="5"/>
  <c r="G28" i="5" s="1"/>
  <c r="H28" i="5" s="1"/>
  <c r="G96" i="3"/>
  <c r="H25" i="3"/>
  <c r="I25" i="3" s="1"/>
  <c r="CD60" i="17"/>
  <c r="D60" i="17" s="1"/>
  <c r="F11" i="5"/>
  <c r="G11" i="5" s="1"/>
  <c r="H11" i="5" s="1"/>
  <c r="G68" i="3"/>
  <c r="F40" i="4"/>
  <c r="G40" i="4" s="1"/>
  <c r="H40" i="4" s="1"/>
  <c r="G93" i="3"/>
  <c r="F82" i="4"/>
  <c r="G82" i="4" s="1"/>
  <c r="H82" i="4" s="1"/>
  <c r="F75" i="5"/>
  <c r="G75" i="5" s="1"/>
  <c r="H75" i="5" s="1"/>
  <c r="F39" i="4"/>
  <c r="G39" i="4" s="1"/>
  <c r="H39" i="4" s="1"/>
  <c r="F5" i="5"/>
  <c r="G5" i="5" s="1"/>
  <c r="H5" i="5" s="1"/>
  <c r="J101" i="4"/>
  <c r="J71" i="5"/>
  <c r="G115" i="3"/>
  <c r="J86" i="4"/>
  <c r="J59" i="5"/>
  <c r="F66" i="5"/>
  <c r="G66" i="5" s="1"/>
  <c r="H66" i="5" s="1"/>
  <c r="F115" i="4"/>
  <c r="G115" i="4" s="1"/>
  <c r="H115" i="4" s="1"/>
  <c r="I122" i="3"/>
  <c r="F94" i="4"/>
  <c r="G94" i="4" s="1"/>
  <c r="H94" i="4" s="1"/>
  <c r="F54" i="4"/>
  <c r="G54" i="4" s="1"/>
  <c r="H54" i="4" s="1"/>
  <c r="H126" i="3"/>
  <c r="I126" i="3" s="1"/>
  <c r="CD321" i="17"/>
  <c r="D321" i="17" s="1"/>
  <c r="G16" i="3"/>
  <c r="G62" i="3"/>
  <c r="F24" i="4"/>
  <c r="G24" i="4" s="1"/>
  <c r="H24" i="4" s="1"/>
  <c r="F19" i="4"/>
  <c r="G19" i="4" s="1"/>
  <c r="H19" i="4" s="1"/>
  <c r="G114" i="3"/>
  <c r="F73" i="5"/>
  <c r="G73" i="5" s="1"/>
  <c r="H73" i="5" s="1"/>
  <c r="G26" i="3"/>
  <c r="G21" i="3"/>
  <c r="F86" i="4"/>
  <c r="G86" i="4" s="1"/>
  <c r="H86" i="4" s="1"/>
  <c r="G14" i="3"/>
  <c r="H106" i="3"/>
  <c r="I106" i="3" s="1"/>
  <c r="CD277" i="17"/>
  <c r="D277" i="17" s="1"/>
  <c r="F107" i="4"/>
  <c r="G107" i="4" s="1"/>
  <c r="H107" i="4" s="1"/>
  <c r="G46" i="3"/>
  <c r="F62" i="5"/>
  <c r="G62" i="5" s="1"/>
  <c r="H62" i="5" s="1"/>
  <c r="F85" i="4"/>
  <c r="G85" i="4" s="1"/>
  <c r="H85" i="4" s="1"/>
  <c r="G121" i="3"/>
  <c r="G45" i="3"/>
  <c r="F5" i="4"/>
  <c r="G5" i="4" s="1"/>
  <c r="H5" i="4" s="1"/>
  <c r="F27" i="4"/>
  <c r="G27" i="4" s="1"/>
  <c r="H27" i="4" s="1"/>
  <c r="F84" i="5"/>
  <c r="G84" i="5" s="1"/>
  <c r="H84" i="5" s="1"/>
  <c r="I13" i="3"/>
  <c r="F38" i="4"/>
  <c r="G38" i="4" s="1"/>
  <c r="H38" i="4" s="1"/>
  <c r="G84" i="3"/>
  <c r="H72" i="3"/>
  <c r="I72" i="3" s="1"/>
  <c r="CD174" i="17"/>
  <c r="D174" i="17" s="1"/>
  <c r="H51" i="3"/>
  <c r="CD109" i="17"/>
  <c r="D109" i="17" s="1"/>
  <c r="H118" i="3"/>
  <c r="I118" i="3" s="1"/>
  <c r="CD303" i="17"/>
  <c r="D303" i="17" s="1"/>
  <c r="H40" i="3"/>
  <c r="I40" i="3" s="1"/>
  <c r="CD82" i="17"/>
  <c r="D82" i="17" s="1"/>
  <c r="F43" i="5"/>
  <c r="G43" i="5" s="1"/>
  <c r="H43" i="5" s="1"/>
  <c r="G100" i="3"/>
  <c r="F118" i="4"/>
  <c r="G118" i="4" s="1"/>
  <c r="H118" i="4" s="1"/>
  <c r="H76" i="3"/>
  <c r="I76" i="3" s="1"/>
  <c r="CD184" i="17"/>
  <c r="D184" i="17" s="1"/>
  <c r="F58" i="5"/>
  <c r="G58" i="5" s="1"/>
  <c r="H58" i="5" s="1"/>
  <c r="G5" i="3"/>
  <c r="G30" i="3"/>
  <c r="F8" i="5"/>
  <c r="G8" i="5" s="1"/>
  <c r="H8" i="5" s="1"/>
  <c r="F120" i="4"/>
  <c r="G120" i="4" s="1"/>
  <c r="H120" i="4" s="1"/>
  <c r="I76" i="11"/>
  <c r="J67" i="4" s="1"/>
  <c r="K78" i="3"/>
  <c r="F71" i="4"/>
  <c r="G71" i="4" s="1"/>
  <c r="H71" i="4" s="1"/>
  <c r="H73" i="3"/>
  <c r="I73" i="3" s="1"/>
  <c r="CD175" i="17"/>
  <c r="D175" i="17" s="1"/>
  <c r="F104" i="4"/>
  <c r="G104" i="4" s="1"/>
  <c r="H104" i="4" s="1"/>
  <c r="G117" i="3"/>
  <c r="F20" i="5"/>
  <c r="G20" i="5" s="1"/>
  <c r="H20" i="5" s="1"/>
  <c r="F9" i="4"/>
  <c r="G9" i="4" s="1"/>
  <c r="H9" i="4" s="1"/>
  <c r="I71" i="11"/>
  <c r="J63" i="4" s="1"/>
  <c r="K73" i="3"/>
  <c r="G135" i="3"/>
  <c r="G52" i="3"/>
  <c r="F31" i="5"/>
  <c r="G31" i="5" s="1"/>
  <c r="H31" i="5" s="1"/>
  <c r="H79" i="3"/>
  <c r="I79" i="3" s="1"/>
  <c r="CD196" i="17"/>
  <c r="D196" i="17" s="1"/>
  <c r="F61" i="4"/>
  <c r="G61" i="4" s="1"/>
  <c r="H61" i="4"/>
  <c r="F70" i="4"/>
  <c r="G70" i="4" s="1"/>
  <c r="H70" i="4" s="1"/>
  <c r="F98" i="4"/>
  <c r="G98" i="4" s="1"/>
  <c r="H98" i="4" s="1"/>
  <c r="F49" i="5"/>
  <c r="G49" i="5" s="1"/>
  <c r="H49" i="5" s="1"/>
  <c r="F16" i="4"/>
  <c r="G16" i="4" s="1"/>
  <c r="H16" i="4" s="1"/>
  <c r="F47" i="5"/>
  <c r="G47" i="5" s="1"/>
  <c r="H47" i="5" s="1"/>
  <c r="F19" i="5"/>
  <c r="G19" i="5" s="1"/>
  <c r="H19" i="5" s="1"/>
  <c r="G71" i="3"/>
  <c r="L102" i="3"/>
  <c r="F30" i="4"/>
  <c r="G30" i="4" s="1"/>
  <c r="H30" i="4" s="1"/>
  <c r="F112" i="4"/>
  <c r="G112" i="4" s="1"/>
  <c r="H112" i="4" s="1"/>
  <c r="F74" i="5"/>
  <c r="G74" i="5" s="1"/>
  <c r="H74" i="5" s="1"/>
  <c r="F114" i="4"/>
  <c r="G114" i="4" s="1"/>
  <c r="H114" i="4" s="1"/>
  <c r="F109" i="4"/>
  <c r="G109" i="4" s="1"/>
  <c r="H109" i="4" s="1"/>
  <c r="F37" i="5"/>
  <c r="G37" i="5" s="1"/>
  <c r="H37" i="5"/>
  <c r="G23" i="3"/>
  <c r="G97" i="3"/>
  <c r="F55" i="4"/>
  <c r="G55" i="4" s="1"/>
  <c r="H55" i="4" s="1"/>
  <c r="F43" i="4"/>
  <c r="G43" i="4" s="1"/>
  <c r="H43" i="4" s="1"/>
  <c r="F111" i="4"/>
  <c r="G111" i="4" s="1"/>
  <c r="H111" i="4"/>
  <c r="F26" i="5"/>
  <c r="G26" i="5" s="1"/>
  <c r="H26" i="5" s="1"/>
  <c r="J36" i="4"/>
  <c r="J26" i="5"/>
  <c r="F49" i="4"/>
  <c r="G49" i="4" s="1"/>
  <c r="H49" i="4" s="1"/>
  <c r="F34" i="4"/>
  <c r="G34" i="4" s="1"/>
  <c r="H34" i="4" s="1"/>
  <c r="F97" i="4"/>
  <c r="G97" i="4" s="1"/>
  <c r="H97" i="4" s="1"/>
  <c r="G28" i="3"/>
  <c r="G9" i="3"/>
  <c r="F6" i="5"/>
  <c r="G6" i="5" s="1"/>
  <c r="H6" i="5" s="1"/>
  <c r="G86" i="3"/>
  <c r="F52" i="5"/>
  <c r="G52" i="5" s="1"/>
  <c r="H52" i="5" s="1"/>
  <c r="F50" i="5"/>
  <c r="G50" i="5" s="1"/>
  <c r="H50" i="5" s="1"/>
  <c r="G124" i="3"/>
  <c r="H64" i="3"/>
  <c r="I64" i="3" s="1"/>
  <c r="CD143" i="17"/>
  <c r="D143" i="17" s="1"/>
  <c r="G130" i="3"/>
  <c r="H85" i="3"/>
  <c r="I85" i="3" s="1"/>
  <c r="CD211" i="17"/>
  <c r="D211" i="17" s="1"/>
  <c r="F12" i="5"/>
  <c r="G12" i="5" s="1"/>
  <c r="H12" i="5" s="1"/>
  <c r="G98" i="3"/>
  <c r="G127" i="3"/>
  <c r="G129" i="3"/>
  <c r="F22" i="5"/>
  <c r="G22" i="5" s="1"/>
  <c r="H22" i="5" s="1"/>
  <c r="G63" i="3"/>
  <c r="F95" i="4"/>
  <c r="G95" i="4" s="1"/>
  <c r="H95" i="4" s="1"/>
  <c r="H57" i="3"/>
  <c r="I57" i="3" s="1"/>
  <c r="CD125" i="17"/>
  <c r="D125" i="17" s="1"/>
  <c r="F72" i="4"/>
  <c r="G72" i="4" s="1"/>
  <c r="H72" i="4"/>
  <c r="F103" i="4"/>
  <c r="G103" i="4" s="1"/>
  <c r="H103" i="4" s="1"/>
  <c r="G34" i="3"/>
  <c r="F32" i="5"/>
  <c r="G32" i="5" s="1"/>
  <c r="H32" i="5" s="1"/>
  <c r="F9" i="5"/>
  <c r="G9" i="5" s="1"/>
  <c r="H9" i="5" s="1"/>
  <c r="G125" i="3"/>
  <c r="F36" i="4"/>
  <c r="G36" i="4" s="1"/>
  <c r="H36" i="4"/>
  <c r="F27" i="5"/>
  <c r="G27" i="5" s="1"/>
  <c r="H27" i="5" s="1"/>
  <c r="G56" i="3"/>
  <c r="F24" i="5"/>
  <c r="G24" i="5" s="1"/>
  <c r="H24" i="5" s="1"/>
  <c r="G110" i="3"/>
  <c r="H24" i="3"/>
  <c r="I24" i="3" s="1"/>
  <c r="CD54" i="17"/>
  <c r="D54" i="17" s="1"/>
  <c r="F96" i="4"/>
  <c r="G96" i="4" s="1"/>
  <c r="H96" i="4" s="1"/>
  <c r="F6" i="4"/>
  <c r="G6" i="4" s="1"/>
  <c r="H6" i="4" s="1"/>
  <c r="F83" i="5"/>
  <c r="G83" i="5" s="1"/>
  <c r="H83" i="5" s="1"/>
  <c r="H69" i="3"/>
  <c r="I69" i="3" s="1"/>
  <c r="CD170" i="17"/>
  <c r="D170" i="17" s="1"/>
  <c r="G82" i="3"/>
  <c r="F58" i="4"/>
  <c r="G58" i="4" s="1"/>
  <c r="H58" i="4"/>
  <c r="G18" i="3"/>
  <c r="G67" i="3"/>
  <c r="F71" i="5"/>
  <c r="G71" i="5" s="1"/>
  <c r="H71" i="5" s="1"/>
  <c r="F79" i="5"/>
  <c r="G79" i="5" s="1"/>
  <c r="H79" i="5" s="1"/>
  <c r="F10" i="5"/>
  <c r="G10" i="5" s="1"/>
  <c r="H10" i="5" s="1"/>
  <c r="F21" i="4"/>
  <c r="G21" i="4" s="1"/>
  <c r="H21" i="4" s="1"/>
  <c r="G119" i="3"/>
  <c r="G11" i="3"/>
  <c r="F51" i="5"/>
  <c r="G51" i="5" s="1"/>
  <c r="H51" i="5"/>
  <c r="G116" i="3"/>
  <c r="H59" i="3"/>
  <c r="I59" i="3" s="1"/>
  <c r="CD127" i="17"/>
  <c r="D127" i="17" s="1"/>
  <c r="F10" i="4"/>
  <c r="G10" i="4" s="1"/>
  <c r="H10" i="4" s="1"/>
  <c r="H31" i="4"/>
  <c r="G41" i="3"/>
  <c r="G42" i="3"/>
  <c r="F77" i="4"/>
  <c r="G77" i="4" s="1"/>
  <c r="H77" i="4" s="1"/>
  <c r="F99" i="4"/>
  <c r="G99" i="4" s="1"/>
  <c r="H99" i="4" s="1"/>
  <c r="G39" i="3"/>
  <c r="H90" i="3"/>
  <c r="I90" i="3" s="1"/>
  <c r="CD220" i="17"/>
  <c r="D220" i="17" s="1"/>
  <c r="H19" i="3"/>
  <c r="I19" i="3" s="1"/>
  <c r="CD49" i="17"/>
  <c r="D49" i="17" s="1"/>
  <c r="F68" i="5"/>
  <c r="G68" i="5" s="1"/>
  <c r="H68" i="5" s="1"/>
  <c r="G6" i="3"/>
  <c r="J50" i="5"/>
  <c r="J71" i="4"/>
  <c r="F106" i="4"/>
  <c r="G106" i="4" s="1"/>
  <c r="H106" i="4" s="1"/>
  <c r="F59" i="5"/>
  <c r="G59" i="5" s="1"/>
  <c r="H59" i="5" s="1"/>
  <c r="G101" i="3"/>
  <c r="G50" i="3"/>
  <c r="F20" i="4"/>
  <c r="G20" i="4" s="1"/>
  <c r="H20" i="4" s="1"/>
  <c r="F67" i="5"/>
  <c r="G67" i="5" s="1"/>
  <c r="H67" i="5"/>
  <c r="G49" i="3"/>
  <c r="G22" i="3"/>
  <c r="G108" i="3"/>
  <c r="G83" i="3"/>
  <c r="G74" i="3"/>
  <c r="F16" i="5"/>
  <c r="G16" i="5" s="1"/>
  <c r="H16" i="5" s="1"/>
  <c r="H128" i="3"/>
  <c r="I128" i="3" s="1"/>
  <c r="CD323" i="17"/>
  <c r="D323" i="17" s="1"/>
  <c r="G10" i="3"/>
  <c r="H131" i="3"/>
  <c r="I131" i="3" s="1"/>
  <c r="CD333" i="17"/>
  <c r="D333" i="17" s="1"/>
  <c r="G88" i="3"/>
  <c r="G112" i="3"/>
  <c r="F69" i="4"/>
  <c r="G69" i="4" s="1"/>
  <c r="H69" i="4" s="1"/>
  <c r="F87" i="4"/>
  <c r="G87" i="4" s="1"/>
  <c r="H87" i="4" s="1"/>
  <c r="F65" i="4"/>
  <c r="G65" i="4" s="1"/>
  <c r="H65" i="4" s="1"/>
  <c r="G109" i="3"/>
  <c r="G48" i="3"/>
  <c r="G37" i="3"/>
  <c r="F77" i="5"/>
  <c r="G77" i="5" s="1"/>
  <c r="H77" i="5" s="1"/>
  <c r="F80" i="5"/>
  <c r="G80" i="5" s="1"/>
  <c r="H80" i="5"/>
  <c r="F17" i="4"/>
  <c r="G17" i="4" s="1"/>
  <c r="H17" i="4" s="1"/>
  <c r="F14" i="5"/>
  <c r="G14" i="5" s="1"/>
  <c r="H14" i="5"/>
  <c r="F15" i="4"/>
  <c r="G15" i="4" s="1"/>
  <c r="H15" i="4" s="1"/>
  <c r="G17" i="3"/>
  <c r="G133" i="3"/>
  <c r="F33" i="5"/>
  <c r="G33" i="5" s="1"/>
  <c r="H33" i="5" s="1"/>
  <c r="G120" i="3"/>
  <c r="F64" i="4"/>
  <c r="G64" i="4" s="1"/>
  <c r="H64" i="4" s="1"/>
  <c r="G20" i="3"/>
  <c r="F11" i="4"/>
  <c r="G11" i="4" s="1"/>
  <c r="H11" i="4" s="1"/>
  <c r="F75" i="4"/>
  <c r="G75" i="4" s="1"/>
  <c r="H75" i="4" s="1"/>
  <c r="G80" i="3"/>
  <c r="F60" i="5"/>
  <c r="G60" i="5" s="1"/>
  <c r="H60" i="5"/>
  <c r="G75" i="3"/>
  <c r="J9" i="5"/>
  <c r="J10" i="4"/>
  <c r="H91" i="3"/>
  <c r="I91" i="3" s="1"/>
  <c r="CD221" i="17"/>
  <c r="D221" i="17" s="1"/>
  <c r="J13" i="5"/>
  <c r="J16" i="4"/>
  <c r="H103" i="3"/>
  <c r="I103" i="3" s="1"/>
  <c r="CD261" i="17"/>
  <c r="D261" i="17" s="1"/>
  <c r="J83" i="5"/>
  <c r="J119" i="4"/>
  <c r="I42" i="5"/>
  <c r="I57" i="4"/>
  <c r="J66" i="3"/>
  <c r="F91" i="4"/>
  <c r="G91" i="4" s="1"/>
  <c r="H91" i="4" s="1"/>
  <c r="F61" i="5"/>
  <c r="G61" i="5" s="1"/>
  <c r="H61" i="5" s="1"/>
  <c r="F45" i="4"/>
  <c r="G45" i="4" s="1"/>
  <c r="H45" i="4" s="1"/>
  <c r="J49" i="4"/>
  <c r="J37" i="5"/>
  <c r="F35" i="5"/>
  <c r="G35" i="5" s="1"/>
  <c r="H35" i="5" s="1"/>
  <c r="F7" i="5"/>
  <c r="G7" i="5" s="1"/>
  <c r="H7" i="5" s="1"/>
  <c r="G12" i="3"/>
  <c r="F53" i="5"/>
  <c r="G53" i="5" s="1"/>
  <c r="H53" i="5" s="1"/>
  <c r="F76" i="4"/>
  <c r="G76" i="4" s="1"/>
  <c r="H76" i="4" s="1"/>
  <c r="F81" i="4"/>
  <c r="G81" i="4" s="1"/>
  <c r="H81" i="4"/>
  <c r="G99" i="3"/>
  <c r="F52" i="4"/>
  <c r="G52" i="4" s="1"/>
  <c r="H52" i="4" s="1"/>
  <c r="H61" i="3"/>
  <c r="I61" i="3" s="1"/>
  <c r="CD138" i="17"/>
  <c r="D138" i="17" s="1"/>
  <c r="H32" i="3"/>
  <c r="I32" i="3" s="1"/>
  <c r="CD71" i="17"/>
  <c r="D71" i="17" s="1"/>
  <c r="J32" i="5"/>
  <c r="J43" i="4"/>
  <c r="H5" i="3" l="1"/>
  <c r="I5" i="3" s="1"/>
  <c r="CD3" i="17"/>
  <c r="D3" i="17" s="1"/>
  <c r="H14" i="3"/>
  <c r="I14" i="3" s="1"/>
  <c r="CD37" i="17"/>
  <c r="D37" i="17" s="1"/>
  <c r="H33" i="3"/>
  <c r="I33" i="3" s="1"/>
  <c r="CD72" i="17"/>
  <c r="D72" i="17" s="1"/>
  <c r="I31" i="4"/>
  <c r="J36" i="3"/>
  <c r="H134" i="3"/>
  <c r="I134" i="3" s="1"/>
  <c r="CD342" i="17"/>
  <c r="D342" i="17" s="1"/>
  <c r="H97" i="3"/>
  <c r="I97" i="3" s="1"/>
  <c r="CD235" i="17"/>
  <c r="D235" i="17" s="1"/>
  <c r="H116" i="3"/>
  <c r="I116" i="3" s="1"/>
  <c r="CD301" i="17"/>
  <c r="D301" i="17" s="1"/>
  <c r="H129" i="3"/>
  <c r="I129" i="3" s="1"/>
  <c r="CD328" i="17"/>
  <c r="D328" i="17" s="1"/>
  <c r="H68" i="3"/>
  <c r="I68" i="3" s="1"/>
  <c r="CD160" i="17"/>
  <c r="D160" i="17" s="1"/>
  <c r="I56" i="5"/>
  <c r="J95" i="3"/>
  <c r="H123" i="3"/>
  <c r="I123" i="3" s="1"/>
  <c r="CD316" i="17"/>
  <c r="D316" i="17" s="1"/>
  <c r="I18" i="4"/>
  <c r="I15" i="5"/>
  <c r="J19" i="3"/>
  <c r="H82" i="3"/>
  <c r="I82" i="3" s="1"/>
  <c r="CD200" i="17"/>
  <c r="D200" i="17" s="1"/>
  <c r="H125" i="3"/>
  <c r="I125" i="3" s="1"/>
  <c r="CD318" i="17"/>
  <c r="D318" i="17" s="1"/>
  <c r="H23" i="3"/>
  <c r="I23" i="3" s="1"/>
  <c r="CD53" i="17"/>
  <c r="D53" i="17" s="1"/>
  <c r="I66" i="4"/>
  <c r="J77" i="3"/>
  <c r="I55" i="5"/>
  <c r="I80" i="4"/>
  <c r="J91" i="3"/>
  <c r="H133" i="3"/>
  <c r="I133" i="3" s="1"/>
  <c r="CD341" i="17"/>
  <c r="D341" i="17" s="1"/>
  <c r="H22" i="3"/>
  <c r="I22" i="3" s="1"/>
  <c r="CD52" i="17"/>
  <c r="D52" i="17" s="1"/>
  <c r="H11" i="3"/>
  <c r="I11" i="3" s="1"/>
  <c r="CD22" i="17"/>
  <c r="D22" i="17" s="1"/>
  <c r="I60" i="4"/>
  <c r="I45" i="5"/>
  <c r="J69" i="3"/>
  <c r="H98" i="3"/>
  <c r="I98" i="3" s="1"/>
  <c r="CD237" i="17"/>
  <c r="D237" i="17" s="1"/>
  <c r="H28" i="3"/>
  <c r="I28" i="3" s="1"/>
  <c r="CD66" i="17"/>
  <c r="D66" i="17" s="1"/>
  <c r="H117" i="3"/>
  <c r="I117" i="3" s="1"/>
  <c r="CD302" i="17"/>
  <c r="D302" i="17" s="1"/>
  <c r="H21" i="3"/>
  <c r="I21" i="3" s="1"/>
  <c r="CD51" i="17"/>
  <c r="D51" i="17" s="1"/>
  <c r="H81" i="3"/>
  <c r="I81" i="3" s="1"/>
  <c r="CD199" i="17"/>
  <c r="D199" i="17" s="1"/>
  <c r="H83" i="3"/>
  <c r="I83" i="3" s="1"/>
  <c r="CD204" i="17"/>
  <c r="D204" i="17" s="1"/>
  <c r="H109" i="3"/>
  <c r="I109" i="3" s="1"/>
  <c r="CD287" i="17"/>
  <c r="D287" i="17" s="1"/>
  <c r="H108" i="3"/>
  <c r="I108" i="3" s="1"/>
  <c r="CD286" i="17"/>
  <c r="D286" i="17" s="1"/>
  <c r="I18" i="5"/>
  <c r="I23" i="4"/>
  <c r="J25" i="3"/>
  <c r="H55" i="3"/>
  <c r="I55" i="3" s="1"/>
  <c r="CD121" i="17"/>
  <c r="D121" i="17" s="1"/>
  <c r="I28" i="4"/>
  <c r="I21" i="5"/>
  <c r="J31" i="3"/>
  <c r="H60" i="3"/>
  <c r="I60" i="3" s="1"/>
  <c r="CD134" i="17"/>
  <c r="D134" i="17" s="1"/>
  <c r="H6" i="3"/>
  <c r="I6" i="3" s="1"/>
  <c r="CD9" i="17"/>
  <c r="D9" i="17" s="1"/>
  <c r="H127" i="3"/>
  <c r="I127" i="3" s="1"/>
  <c r="CD322" i="17"/>
  <c r="D322" i="17" s="1"/>
  <c r="I79" i="4"/>
  <c r="J90" i="3"/>
  <c r="H17" i="3"/>
  <c r="I17" i="3" s="1"/>
  <c r="CD44" i="17"/>
  <c r="D44" i="17" s="1"/>
  <c r="H49" i="3"/>
  <c r="I49" i="3" s="1"/>
  <c r="CD102" i="17"/>
  <c r="D102" i="17" s="1"/>
  <c r="H119" i="3"/>
  <c r="I119" i="3" s="1"/>
  <c r="CD306" i="17"/>
  <c r="D306" i="17" s="1"/>
  <c r="H100" i="3"/>
  <c r="I100" i="3" s="1"/>
  <c r="CD258" i="17"/>
  <c r="D258" i="17" s="1"/>
  <c r="H26" i="3"/>
  <c r="I26" i="3" s="1"/>
  <c r="CD61" i="17"/>
  <c r="D61" i="17" s="1"/>
  <c r="H44" i="3"/>
  <c r="I44" i="3" s="1"/>
  <c r="CD90" i="17"/>
  <c r="D90" i="17" s="1"/>
  <c r="H87" i="3"/>
  <c r="I87" i="3" s="1"/>
  <c r="CD214" i="17"/>
  <c r="D214" i="17" s="1"/>
  <c r="H78" i="3"/>
  <c r="I78" i="3" s="1"/>
  <c r="CD195" i="17"/>
  <c r="D195" i="17" s="1"/>
  <c r="H89" i="3"/>
  <c r="I89" i="3" s="1"/>
  <c r="CD219" i="17"/>
  <c r="D219" i="17" s="1"/>
  <c r="H92" i="3"/>
  <c r="CD229" i="17"/>
  <c r="D229" i="17" s="1"/>
  <c r="I37" i="4"/>
  <c r="J43" i="3"/>
  <c r="H34" i="3"/>
  <c r="I34" i="3" s="1"/>
  <c r="CD73" i="17"/>
  <c r="D73" i="17" s="1"/>
  <c r="I74" i="4"/>
  <c r="J85" i="3"/>
  <c r="I63" i="4"/>
  <c r="J73" i="3"/>
  <c r="H45" i="3"/>
  <c r="I45" i="3" s="1"/>
  <c r="CD93" i="17"/>
  <c r="D93" i="17" s="1"/>
  <c r="H96" i="3"/>
  <c r="I96" i="3" s="1"/>
  <c r="CD234" i="17"/>
  <c r="D234" i="17" s="1"/>
  <c r="H121" i="3"/>
  <c r="I121" i="3" s="1"/>
  <c r="CD314" i="17"/>
  <c r="D314" i="17" s="1"/>
  <c r="H114" i="3"/>
  <c r="I114" i="3" s="1"/>
  <c r="CD298" i="17"/>
  <c r="D298" i="17" s="1"/>
  <c r="H7" i="3"/>
  <c r="I7" i="3" s="1"/>
  <c r="CD14" i="17"/>
  <c r="D14" i="17" s="1"/>
  <c r="I48" i="5"/>
  <c r="J76" i="3"/>
  <c r="H112" i="3"/>
  <c r="I112" i="3" s="1"/>
  <c r="CD293" i="17"/>
  <c r="D293" i="17" s="1"/>
  <c r="I29" i="4"/>
  <c r="J32" i="3"/>
  <c r="H88" i="3"/>
  <c r="I88" i="3" s="1"/>
  <c r="CD217" i="17"/>
  <c r="D217" i="17" s="1"/>
  <c r="J79" i="3"/>
  <c r="I68" i="4"/>
  <c r="I35" i="4"/>
  <c r="I25" i="5"/>
  <c r="J40" i="3"/>
  <c r="H115" i="3"/>
  <c r="I115" i="3" s="1"/>
  <c r="CD299" i="17"/>
  <c r="D299" i="17" s="1"/>
  <c r="H8" i="3"/>
  <c r="I8" i="3" s="1"/>
  <c r="CD17" i="17"/>
  <c r="D17" i="17" s="1"/>
  <c r="H70" i="3"/>
  <c r="I70" i="3" s="1"/>
  <c r="CD172" i="17"/>
  <c r="D172" i="17" s="1"/>
  <c r="H54" i="3"/>
  <c r="I54" i="3" s="1"/>
  <c r="CD119" i="17"/>
  <c r="D119" i="17" s="1"/>
  <c r="H80" i="3"/>
  <c r="I80" i="3" s="1"/>
  <c r="CD198" i="17"/>
  <c r="D198" i="17" s="1"/>
  <c r="I116" i="4"/>
  <c r="J131" i="3"/>
  <c r="I81" i="5"/>
  <c r="H50" i="3"/>
  <c r="I50" i="3" s="1"/>
  <c r="CD108" i="17"/>
  <c r="D108" i="17" s="1"/>
  <c r="H130" i="3"/>
  <c r="I130" i="3" s="1"/>
  <c r="CD331" i="17"/>
  <c r="D331" i="17" s="1"/>
  <c r="H58" i="3"/>
  <c r="I58" i="3" s="1"/>
  <c r="CD126" i="17"/>
  <c r="D126" i="17" s="1"/>
  <c r="I41" i="5"/>
  <c r="I56" i="4"/>
  <c r="J65" i="3"/>
  <c r="I90" i="4"/>
  <c r="J103" i="3"/>
  <c r="H18" i="3"/>
  <c r="I18" i="3" s="1"/>
  <c r="CD46" i="17"/>
  <c r="D46" i="17" s="1"/>
  <c r="H75" i="3"/>
  <c r="I75" i="3" s="1"/>
  <c r="CD179" i="17"/>
  <c r="D179" i="17" s="1"/>
  <c r="I40" i="5"/>
  <c r="J64" i="3"/>
  <c r="J118" i="3"/>
  <c r="I105" i="4"/>
  <c r="I22" i="4"/>
  <c r="I17" i="5"/>
  <c r="J24" i="3"/>
  <c r="H132" i="3"/>
  <c r="I132" i="3" s="1"/>
  <c r="CD340" i="17"/>
  <c r="D340" i="17" s="1"/>
  <c r="H15" i="3"/>
  <c r="I15" i="3" s="1"/>
  <c r="CD38" i="17"/>
  <c r="D38" i="17" s="1"/>
  <c r="H35" i="3"/>
  <c r="I35" i="3" s="1"/>
  <c r="CD74" i="17"/>
  <c r="D74" i="17" s="1"/>
  <c r="H38" i="3"/>
  <c r="I38" i="3" s="1"/>
  <c r="CD77" i="17"/>
  <c r="D77" i="17" s="1"/>
  <c r="J105" i="3"/>
  <c r="I92" i="4"/>
  <c r="I64" i="5"/>
  <c r="H9" i="3"/>
  <c r="I9" i="3" s="1"/>
  <c r="CD18" i="17"/>
  <c r="D18" i="17" s="1"/>
  <c r="H39" i="3"/>
  <c r="I39" i="3" s="1"/>
  <c r="CD81" i="17"/>
  <c r="D81" i="17" s="1"/>
  <c r="J61" i="3"/>
  <c r="I53" i="4"/>
  <c r="I39" i="5"/>
  <c r="H110" i="3"/>
  <c r="I110" i="3" s="1"/>
  <c r="CD288" i="17"/>
  <c r="D288" i="17" s="1"/>
  <c r="I38" i="5"/>
  <c r="J57" i="3"/>
  <c r="I76" i="5"/>
  <c r="I109" i="4"/>
  <c r="J122" i="3"/>
  <c r="H52" i="3"/>
  <c r="I52" i="3" s="1"/>
  <c r="CD114" i="17"/>
  <c r="D114" i="17" s="1"/>
  <c r="H46" i="3"/>
  <c r="I46" i="3" s="1"/>
  <c r="CD94" i="17"/>
  <c r="D94" i="17" s="1"/>
  <c r="H62" i="3"/>
  <c r="I62" i="3" s="1"/>
  <c r="CD140" i="17"/>
  <c r="D140" i="17" s="1"/>
  <c r="I26" i="4"/>
  <c r="J29" i="3"/>
  <c r="H104" i="3"/>
  <c r="I104" i="3" s="1"/>
  <c r="CD275" i="17"/>
  <c r="D275" i="17" s="1"/>
  <c r="I70" i="5"/>
  <c r="I100" i="4"/>
  <c r="J113" i="3"/>
  <c r="H41" i="3"/>
  <c r="I41" i="3" s="1"/>
  <c r="CD83" i="17"/>
  <c r="D83" i="17" s="1"/>
  <c r="H99" i="3"/>
  <c r="I99" i="3" s="1"/>
  <c r="CD254" i="17"/>
  <c r="D254" i="17" s="1"/>
  <c r="G102" i="3"/>
  <c r="H135" i="3"/>
  <c r="I135" i="3" s="1"/>
  <c r="CD343" i="17"/>
  <c r="D343" i="17" s="1"/>
  <c r="I62" i="4"/>
  <c r="J72" i="3"/>
  <c r="H27" i="3"/>
  <c r="I27" i="3" s="1"/>
  <c r="CD64" i="17"/>
  <c r="D64" i="17" s="1"/>
  <c r="H10" i="3"/>
  <c r="I10" i="3" s="1"/>
  <c r="CD19" i="17"/>
  <c r="D19" i="17" s="1"/>
  <c r="H124" i="3"/>
  <c r="I124" i="3" s="1"/>
  <c r="CD317" i="17"/>
  <c r="D317" i="17" s="1"/>
  <c r="I44" i="4"/>
  <c r="J51" i="3"/>
  <c r="I113" i="4"/>
  <c r="J128" i="3"/>
  <c r="H20" i="3"/>
  <c r="I20" i="3" s="1"/>
  <c r="CD50" i="17"/>
  <c r="D50" i="17" s="1"/>
  <c r="H71" i="3"/>
  <c r="I71" i="3" s="1"/>
  <c r="CD173" i="17"/>
  <c r="D173" i="17" s="1"/>
  <c r="H16" i="3"/>
  <c r="I16" i="3" s="1"/>
  <c r="CD40" i="17"/>
  <c r="D40" i="17" s="1"/>
  <c r="H111" i="3"/>
  <c r="I111" i="3" s="1"/>
  <c r="CD290" i="17"/>
  <c r="D290" i="17" s="1"/>
  <c r="H107" i="3"/>
  <c r="I107" i="3" s="1"/>
  <c r="CD285" i="17"/>
  <c r="D285" i="17" s="1"/>
  <c r="H53" i="3"/>
  <c r="I53" i="3" s="1"/>
  <c r="CD117" i="17"/>
  <c r="D117" i="17" s="1"/>
  <c r="H42" i="3"/>
  <c r="I42" i="3" s="1"/>
  <c r="CD85" i="17"/>
  <c r="D85" i="17" s="1"/>
  <c r="H101" i="3"/>
  <c r="I101" i="3" s="1"/>
  <c r="CD259" i="17"/>
  <c r="D259" i="17" s="1"/>
  <c r="H37" i="3"/>
  <c r="I37" i="3" s="1"/>
  <c r="CD76" i="17"/>
  <c r="D76" i="17" s="1"/>
  <c r="H67" i="3"/>
  <c r="I67" i="3" s="1"/>
  <c r="CD158" i="17"/>
  <c r="D158" i="17" s="1"/>
  <c r="H63" i="3"/>
  <c r="I63" i="3" s="1"/>
  <c r="CD142" i="17"/>
  <c r="D142" i="17" s="1"/>
  <c r="J7" i="5"/>
  <c r="J7" i="4"/>
  <c r="I12" i="4"/>
  <c r="J13" i="3"/>
  <c r="H56" i="3"/>
  <c r="I56" i="3" s="1"/>
  <c r="CD123" i="17"/>
  <c r="D123" i="17" s="1"/>
  <c r="H30" i="3"/>
  <c r="I30" i="3" s="1"/>
  <c r="CD68" i="17"/>
  <c r="D68" i="17" s="1"/>
  <c r="H84" i="3"/>
  <c r="I84" i="3" s="1"/>
  <c r="CD207" i="17"/>
  <c r="D207" i="17" s="1"/>
  <c r="I93" i="4"/>
  <c r="I65" i="5"/>
  <c r="J106" i="3"/>
  <c r="I78" i="5"/>
  <c r="J126" i="3"/>
  <c r="H47" i="3"/>
  <c r="I47" i="3" s="1"/>
  <c r="CD96" i="17"/>
  <c r="D96" i="17" s="1"/>
  <c r="I83" i="4"/>
  <c r="J94" i="3"/>
  <c r="H120" i="3"/>
  <c r="I120" i="3" s="1"/>
  <c r="CD309" i="17"/>
  <c r="D309" i="17" s="1"/>
  <c r="H12" i="3"/>
  <c r="I12" i="3" s="1"/>
  <c r="CD23" i="17"/>
  <c r="D23" i="17" s="1"/>
  <c r="H48" i="3"/>
  <c r="I48" i="3" s="1"/>
  <c r="CD98" i="17"/>
  <c r="D98" i="17" s="1"/>
  <c r="H74" i="3"/>
  <c r="I74" i="3" s="1"/>
  <c r="CD176" i="17"/>
  <c r="D176" i="17" s="1"/>
  <c r="I51" i="4"/>
  <c r="J59" i="3"/>
  <c r="H86" i="3"/>
  <c r="I86" i="3" s="1"/>
  <c r="CD213" i="17"/>
  <c r="D213" i="17" s="1"/>
  <c r="H93" i="3"/>
  <c r="I93" i="3" s="1"/>
  <c r="CD231" i="17"/>
  <c r="D231" i="17" s="1"/>
  <c r="I91" i="4" l="1"/>
  <c r="I63" i="5"/>
  <c r="J104" i="3"/>
  <c r="I84" i="4"/>
  <c r="I57" i="5"/>
  <c r="J96" i="3"/>
  <c r="I24" i="4"/>
  <c r="J26" i="3"/>
  <c r="I14" i="5"/>
  <c r="I17" i="4"/>
  <c r="J18" i="3"/>
  <c r="I43" i="5"/>
  <c r="I58" i="4"/>
  <c r="J67" i="3"/>
  <c r="I28" i="5"/>
  <c r="I39" i="4"/>
  <c r="J45" i="3"/>
  <c r="I88" i="4"/>
  <c r="I61" i="5"/>
  <c r="J100" i="3"/>
  <c r="I110" i="4"/>
  <c r="J124" i="3"/>
  <c r="I54" i="4"/>
  <c r="J62" i="3"/>
  <c r="I20" i="4"/>
  <c r="J22" i="3"/>
  <c r="I44" i="5"/>
  <c r="I59" i="4"/>
  <c r="J68" i="3"/>
  <c r="I9" i="4"/>
  <c r="I8" i="5"/>
  <c r="J9" i="3"/>
  <c r="I102" i="4"/>
  <c r="I72" i="5"/>
  <c r="J115" i="3"/>
  <c r="I10" i="5"/>
  <c r="J11" i="3"/>
  <c r="I33" i="4"/>
  <c r="J38" i="3"/>
  <c r="I106" i="4"/>
  <c r="I73" i="5"/>
  <c r="J119" i="3"/>
  <c r="I95" i="4"/>
  <c r="I67" i="5"/>
  <c r="J108" i="3"/>
  <c r="I55" i="4"/>
  <c r="J63" i="3"/>
  <c r="I107" i="4"/>
  <c r="I74" i="5"/>
  <c r="J120" i="3"/>
  <c r="I32" i="4"/>
  <c r="J37" i="3"/>
  <c r="I62" i="5"/>
  <c r="J101" i="3"/>
  <c r="I9" i="5"/>
  <c r="I10" i="4"/>
  <c r="J10" i="3"/>
  <c r="I29" i="5"/>
  <c r="I40" i="4"/>
  <c r="J46" i="3"/>
  <c r="I118" i="4"/>
  <c r="J133" i="3"/>
  <c r="I79" i="5"/>
  <c r="I114" i="4"/>
  <c r="J129" i="3"/>
  <c r="I30" i="5"/>
  <c r="I41" i="4"/>
  <c r="J47" i="3"/>
  <c r="I23" i="5"/>
  <c r="J35" i="3"/>
  <c r="I50" i="4"/>
  <c r="J58" i="3"/>
  <c r="I32" i="5"/>
  <c r="I43" i="4"/>
  <c r="J49" i="3"/>
  <c r="I68" i="5"/>
  <c r="I96" i="4"/>
  <c r="J109" i="3"/>
  <c r="I80" i="5"/>
  <c r="I115" i="4"/>
  <c r="J130" i="3"/>
  <c r="I77" i="4"/>
  <c r="J88" i="3"/>
  <c r="I22" i="5"/>
  <c r="J34" i="3"/>
  <c r="I13" i="5"/>
  <c r="I16" i="4"/>
  <c r="J17" i="3"/>
  <c r="I72" i="4"/>
  <c r="I51" i="5"/>
  <c r="J83" i="3"/>
  <c r="I85" i="4"/>
  <c r="I58" i="5"/>
  <c r="J97" i="3"/>
  <c r="I103" i="4"/>
  <c r="J116" i="3"/>
  <c r="I33" i="5"/>
  <c r="J50" i="3"/>
  <c r="I70" i="4"/>
  <c r="I49" i="5"/>
  <c r="J81" i="3"/>
  <c r="I83" i="5"/>
  <c r="I119" i="4"/>
  <c r="J134" i="3"/>
  <c r="I19" i="5"/>
  <c r="I25" i="4"/>
  <c r="J27" i="3"/>
  <c r="I84" i="5"/>
  <c r="I120" i="4"/>
  <c r="J135" i="3"/>
  <c r="I75" i="4"/>
  <c r="I53" i="5"/>
  <c r="J86" i="3"/>
  <c r="I99" i="4"/>
  <c r="J112" i="3"/>
  <c r="I81" i="4"/>
  <c r="J92" i="3"/>
  <c r="I112" i="4"/>
  <c r="J127" i="3"/>
  <c r="I19" i="4"/>
  <c r="J21" i="3"/>
  <c r="I21" i="4"/>
  <c r="J23" i="3"/>
  <c r="I12" i="5"/>
  <c r="I14" i="4"/>
  <c r="J15" i="3"/>
  <c r="I34" i="5"/>
  <c r="I46" i="4"/>
  <c r="J53" i="3"/>
  <c r="I27" i="4"/>
  <c r="J30" i="3"/>
  <c r="I69" i="5"/>
  <c r="I98" i="4"/>
  <c r="J111" i="3"/>
  <c r="H102" i="3"/>
  <c r="I102" i="3" s="1"/>
  <c r="CD260" i="17"/>
  <c r="D260" i="17" s="1"/>
  <c r="I111" i="4"/>
  <c r="J125" i="3"/>
  <c r="I27" i="5"/>
  <c r="J42" i="3"/>
  <c r="I60" i="5"/>
  <c r="I87" i="4"/>
  <c r="J99" i="3"/>
  <c r="I104" i="4"/>
  <c r="J117" i="3"/>
  <c r="I15" i="4"/>
  <c r="J16" i="3"/>
  <c r="I69" i="4"/>
  <c r="J80" i="3"/>
  <c r="I30" i="4"/>
  <c r="J33" i="3"/>
  <c r="I45" i="4"/>
  <c r="J52" i="3"/>
  <c r="I52" i="5"/>
  <c r="I73" i="4"/>
  <c r="J84" i="3"/>
  <c r="I97" i="4"/>
  <c r="J110" i="3"/>
  <c r="I6" i="4"/>
  <c r="I6" i="5"/>
  <c r="J6" i="3"/>
  <c r="I49" i="4"/>
  <c r="I37" i="5"/>
  <c r="J56" i="3"/>
  <c r="I64" i="4"/>
  <c r="J74" i="3"/>
  <c r="I36" i="4"/>
  <c r="I26" i="5"/>
  <c r="J41" i="3"/>
  <c r="I7" i="5"/>
  <c r="I7" i="4"/>
  <c r="J7" i="3"/>
  <c r="I67" i="4"/>
  <c r="J78" i="3"/>
  <c r="I52" i="4"/>
  <c r="J60" i="3"/>
  <c r="I20" i="5"/>
  <c r="J28" i="3"/>
  <c r="I71" i="4"/>
  <c r="I50" i="5"/>
  <c r="J82" i="3"/>
  <c r="I82" i="5"/>
  <c r="I117" i="4"/>
  <c r="J132" i="3"/>
  <c r="I47" i="4"/>
  <c r="I35" i="5"/>
  <c r="J54" i="3"/>
  <c r="I13" i="4"/>
  <c r="I11" i="5"/>
  <c r="J14" i="3"/>
  <c r="I78" i="4"/>
  <c r="J89" i="3"/>
  <c r="I101" i="4"/>
  <c r="I71" i="5"/>
  <c r="J114" i="3"/>
  <c r="I76" i="4"/>
  <c r="I54" i="5"/>
  <c r="J87" i="3"/>
  <c r="I86" i="4"/>
  <c r="I59" i="5"/>
  <c r="J98" i="3"/>
  <c r="I82" i="4"/>
  <c r="J93" i="3"/>
  <c r="I31" i="5"/>
  <c r="I42" i="4"/>
  <c r="J48" i="3"/>
  <c r="I16" i="5"/>
  <c r="J20" i="3"/>
  <c r="I65" i="4"/>
  <c r="J75" i="3"/>
  <c r="I61" i="4"/>
  <c r="I46" i="5"/>
  <c r="J70" i="3"/>
  <c r="I5" i="5"/>
  <c r="I5" i="4"/>
  <c r="J5" i="3"/>
  <c r="I66" i="5"/>
  <c r="I94" i="4"/>
  <c r="J107" i="3"/>
  <c r="I47" i="5"/>
  <c r="J71" i="3"/>
  <c r="I24" i="5"/>
  <c r="I34" i="4"/>
  <c r="J39" i="3"/>
  <c r="I11" i="4"/>
  <c r="J12" i="3"/>
  <c r="I108" i="4"/>
  <c r="I75" i="5"/>
  <c r="J121" i="3"/>
  <c r="I38" i="4"/>
  <c r="J44" i="3"/>
  <c r="I8" i="4"/>
  <c r="J8" i="3"/>
  <c r="I36" i="5"/>
  <c r="I48" i="4"/>
  <c r="J55" i="3"/>
  <c r="I77" i="5"/>
  <c r="J123" i="3"/>
  <c r="I89" i="4" l="1"/>
  <c r="J10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Luca Vernaccini</author>
  </authors>
  <commentList>
    <comment ref="S3" authorId="0" shapeId="0" xr:uid="{00000000-0006-0000-1300-000001000000}">
      <text>
        <r>
          <rPr>
            <sz val="11"/>
            <color theme="1"/>
            <rFont val="Calibri"/>
            <family val="2"/>
            <scheme val="minor"/>
          </rPr>
          <t>Luca Vernaccini:
Data of 2016 at 17/8/2016</t>
        </r>
      </text>
    </comment>
    <comment ref="AJ3" authorId="0" shapeId="0" xr:uid="{00000000-0006-0000-1300-000002000000}">
      <text>
        <r>
          <rPr>
            <sz val="11"/>
            <color theme="1"/>
            <rFont val="Calibri"/>
            <family val="2"/>
            <scheme val="minor"/>
          </rPr>
          <t>Luca Vernaccini:
As of 18 August 2016</t>
        </r>
      </text>
    </comment>
  </commentList>
</comments>
</file>

<file path=xl/sharedStrings.xml><?xml version="1.0" encoding="utf-8"?>
<sst xmlns="http://schemas.openxmlformats.org/spreadsheetml/2006/main" count="87113" uniqueCount="9103">
  <si>
    <t>Crisis</t>
  </si>
  <si>
    <t>Crisis ID</t>
  </si>
  <si>
    <t>Country</t>
  </si>
  <si>
    <t>Indicator</t>
  </si>
  <si>
    <t>Figure</t>
  </si>
  <si>
    <t>Source and Date</t>
  </si>
  <si>
    <t>Reliability</t>
  </si>
  <si>
    <t>Reliability Score</t>
  </si>
  <si>
    <t>Link</t>
  </si>
  <si>
    <t>Justification</t>
  </si>
  <si>
    <t>Helper</t>
  </si>
  <si>
    <t>Date of entry</t>
  </si>
  <si>
    <t>Type of entry</t>
  </si>
  <si>
    <t>Complex crisis in DPRK</t>
  </si>
  <si>
    <t>PRK001</t>
  </si>
  <si>
    <t>DPRK</t>
  </si>
  <si>
    <t>Buildings damaged</t>
  </si>
  <si>
    <t>x</t>
  </si>
  <si>
    <t>PRK001Buildings damaged</t>
  </si>
  <si>
    <t>Humanitarian development</t>
  </si>
  <si>
    <t>Buildings destroyed</t>
  </si>
  <si>
    <t>PRK001Buildings destroyed</t>
  </si>
  <si>
    <t>Economic Losses</t>
  </si>
  <si>
    <t>PRK001Economic Losses</t>
  </si>
  <si>
    <t>Illness cases reported</t>
  </si>
  <si>
    <t>PRK001Illness cases reported</t>
  </si>
  <si>
    <t>People facing limited access constraints</t>
  </si>
  <si>
    <t>PRK001People facing limited access constraints</t>
  </si>
  <si>
    <t>People facing restricted access constraints</t>
  </si>
  <si>
    <t>PRK001People facing restricted access constraints</t>
  </si>
  <si>
    <t>International Displacement to Tanzania</t>
  </si>
  <si>
    <t>TZA002</t>
  </si>
  <si>
    <t>Tanzania</t>
  </si>
  <si>
    <t>TZA002Buildings damaged</t>
  </si>
  <si>
    <t>TZA002Economic Losses</t>
  </si>
  <si>
    <t>TZA002Illness cases reported</t>
  </si>
  <si>
    <t>TZA002People facing limited access constraints</t>
  </si>
  <si>
    <t>TZA002People facing restricted access constraints</t>
  </si>
  <si>
    <t>International Displacement to Greece</t>
  </si>
  <si>
    <t>GRC002</t>
  </si>
  <si>
    <t>Greece</t>
  </si>
  <si>
    <t>GRC002Buildings damaged</t>
  </si>
  <si>
    <t>GRC002Buildings destroyed</t>
  </si>
  <si>
    <t>GRC002Economic Losses</t>
  </si>
  <si>
    <t>GRC002Illness cases reported</t>
  </si>
  <si>
    <t>GRC002People facing limited access constraints</t>
  </si>
  <si>
    <t>GRC002People facing restricted access constraints</t>
  </si>
  <si>
    <t>Drought and political economic crisis in Zimbabwe</t>
  </si>
  <si>
    <t>ZWE001</t>
  </si>
  <si>
    <t>Zimbabwe</t>
  </si>
  <si>
    <t>ZWE001Economic Losses</t>
  </si>
  <si>
    <t>ZWE001People facing limited access constraints</t>
  </si>
  <si>
    <t>ZWE001People facing restricted access constraints</t>
  </si>
  <si>
    <t>International displacement from Syria to Jordan</t>
  </si>
  <si>
    <t>JOR002</t>
  </si>
  <si>
    <t>Jordan</t>
  </si>
  <si>
    <t>No available data</t>
  </si>
  <si>
    <t>JOR002People facing limited access constraints</t>
  </si>
  <si>
    <t>JOR002People facing restricted access constraints</t>
  </si>
  <si>
    <t>Drought in Zambia</t>
  </si>
  <si>
    <t>ZMB002</t>
  </si>
  <si>
    <t>Zambia</t>
  </si>
  <si>
    <t>Medium</t>
  </si>
  <si>
    <t>No damages due to drought</t>
  </si>
  <si>
    <t>ZMB002Buildings damaged</t>
  </si>
  <si>
    <t>ZMB002Buildings destroyed</t>
  </si>
  <si>
    <t>Displacement from Mali to Mauritania</t>
  </si>
  <si>
    <t>MRT002</t>
  </si>
  <si>
    <t>Mauritania</t>
  </si>
  <si>
    <t>MRT002Economic Losses</t>
  </si>
  <si>
    <t>MRT002People facing limited access constraints</t>
  </si>
  <si>
    <t>MRT002People facing restricted access constraints</t>
  </si>
  <si>
    <t>International displacement to Algeria</t>
  </si>
  <si>
    <t>DZA002</t>
  </si>
  <si>
    <t>Algeria</t>
  </si>
  <si>
    <t>No data available but limited access to detention centers where human rights abuses have been reported</t>
  </si>
  <si>
    <t>DZA002People facing limited access constraints</t>
  </si>
  <si>
    <t>DZA002People facing restricted access constraints</t>
  </si>
  <si>
    <t>Displacement of Sahrawi refugees to Tindouf</t>
  </si>
  <si>
    <t>DZA003</t>
  </si>
  <si>
    <t>No reports of access constraints</t>
  </si>
  <si>
    <t>DZA003People facing limited access constraints</t>
  </si>
  <si>
    <t>DZA003People facing restricted access constraints</t>
  </si>
  <si>
    <t>Internal displacement in Iraq</t>
  </si>
  <si>
    <t>IRQ002</t>
  </si>
  <si>
    <t>Iraq</t>
  </si>
  <si>
    <t>IRQ002Buildings damaged</t>
  </si>
  <si>
    <t>IRQ002Buildings destroyed</t>
  </si>
  <si>
    <t>IRQ002Illness cases reported</t>
  </si>
  <si>
    <t>International displacement to Rwanda</t>
  </si>
  <si>
    <t>RWA002</t>
  </si>
  <si>
    <t>Rwanda</t>
  </si>
  <si>
    <t>Injuries reported</t>
  </si>
  <si>
    <t>UNHCR 2018</t>
  </si>
  <si>
    <t>https://reliefweb.int/sites/reliefweb.int/files/resources/Rwanda_2017_Mahama.pdf https://reliefweb.int/sites/reliefweb.int/files/resources/Rwanda_2017_Mugombwa.pdf  https://reliefweb.int/sites/reliefweb.int/files/resources/Rwanda_2017_Nyabiheke.pdf https://reliefweb.int/sites/reliefweb.int/files/resources/Rwanda_2017_Kiziba.pdf https://reliefweb.int/sites/reliefweb.int/files/resources/Rwanda_2017_Kigeme.pdf  https://reliefweb.int/sites/reliefweb.int/files/resources/Rwanda_2017_Gihembe.pdf</t>
  </si>
  <si>
    <t>No recent information on injuries of the internationally displaced population. Could be calculated based on 2017 camp reports.</t>
  </si>
  <si>
    <t>RWA002Injuries reported</t>
  </si>
  <si>
    <t>No (significant) access constraints.</t>
  </si>
  <si>
    <t>RWA002People facing limited access constraints</t>
  </si>
  <si>
    <t>RWA002People facing restricted access constraints</t>
  </si>
  <si>
    <t>Conflict in Lac province</t>
  </si>
  <si>
    <t>TCD003</t>
  </si>
  <si>
    <t>Chad</t>
  </si>
  <si>
    <t>No data available</t>
  </si>
  <si>
    <t>TCD003Buildings damaged</t>
  </si>
  <si>
    <t>TCD003Buildings destroyed</t>
  </si>
  <si>
    <t>TCD003Economic Losses</t>
  </si>
  <si>
    <t>TCD003Illness cases reported</t>
  </si>
  <si>
    <t>TCD003People facing limited access constraints</t>
  </si>
  <si>
    <t>TCD003People facing restricted access constraints</t>
  </si>
  <si>
    <t>Displacement from CAR to Chad</t>
  </si>
  <si>
    <t>TCD004</t>
  </si>
  <si>
    <t>No information available</t>
  </si>
  <si>
    <t>TCD004Buildings damaged</t>
  </si>
  <si>
    <t>https://www.acleddata.com/data/</t>
  </si>
  <si>
    <t>The presence of refugees from CAR has not been associated with damaged buildings</t>
  </si>
  <si>
    <t>TCD004Buildings destroyed</t>
  </si>
  <si>
    <t>TCD004Economic Losses</t>
  </si>
  <si>
    <t>https://www.humanitarianresponse.info/en/operations/chad/document/tchad-aper%C3%A7u-des-besoins-humanitaires-2019-hno-2019-21-dec-2018</t>
  </si>
  <si>
    <t>TCD004Illness cases reported</t>
  </si>
  <si>
    <t>TCD004People facing limited access constraints</t>
  </si>
  <si>
    <t>TCD004People facing restricted access constraints</t>
  </si>
  <si>
    <t>Displacement from Sudan to Chad</t>
  </si>
  <si>
    <t>TCD005</t>
  </si>
  <si>
    <t>TCD005Buildings damaged</t>
  </si>
  <si>
    <t>The presence of refugees from Darfur has not been associated with damaged buildings</t>
  </si>
  <si>
    <t>TCD005Buildings destroyed</t>
  </si>
  <si>
    <t>TCD005Economic Losses</t>
  </si>
  <si>
    <t>TCD005Illness cases reported</t>
  </si>
  <si>
    <t>TCD005People facing limited access constraints</t>
  </si>
  <si>
    <t>TCD005People facing restricted access constraints</t>
  </si>
  <si>
    <t>Multiple Crises in Türkiye</t>
  </si>
  <si>
    <t>TUR001</t>
  </si>
  <si>
    <t>Türkiye</t>
  </si>
  <si>
    <t>Figure represents the number of fatilities from the Kurdish conflict from August 2018-Early February 2019 (673) +  the number of migrants and refugees who died in Turkey August 2018-early February 2019 (116).</t>
  </si>
  <si>
    <t>TUR001Buildings damaged</t>
  </si>
  <si>
    <t>No information available.</t>
  </si>
  <si>
    <t>TUR001Buildings destroyed</t>
  </si>
  <si>
    <t>TUR001Economic Losses</t>
  </si>
  <si>
    <t>TUR001Illness cases reported</t>
  </si>
  <si>
    <t>TUR001Injuries reported</t>
  </si>
  <si>
    <t>TUR001People facing limited access constraints</t>
  </si>
  <si>
    <t>TUR001People facing restricted access constraints</t>
  </si>
  <si>
    <t>Displacement from Syria to Türkiye</t>
  </si>
  <si>
    <t>TUR002</t>
  </si>
  <si>
    <t>The Syrian refugees crisis has not caused a significant number of partial damages.</t>
  </si>
  <si>
    <t>TUR002Buildings damaged</t>
  </si>
  <si>
    <t>The Syrian refugees crisis has not caused a significant number of total damages.</t>
  </si>
  <si>
    <t>TUR002Buildings destroyed</t>
  </si>
  <si>
    <t>No comprehensive data about the economic impact of  the Syrian refugee crisis in Turkey exists. This is a topic that is very politically divisive.</t>
  </si>
  <si>
    <t>TUR002Economic Losses</t>
  </si>
  <si>
    <t>No comprehensive data about the number of illnesses among Syrian refugees</t>
  </si>
  <si>
    <t>TUR002Illness cases reported</t>
  </si>
  <si>
    <t>No comprehensive data about the number of injuries among Syrian refugees</t>
  </si>
  <si>
    <t>TUR002Injuries reported</t>
  </si>
  <si>
    <t>Data about the number of Syrian refugees facing access constraints is unavailable</t>
  </si>
  <si>
    <t>TUR002People facing limited access constraints</t>
  </si>
  <si>
    <t>TUR002People facing restricted access constraints</t>
  </si>
  <si>
    <t>International Displacement to Türkiye</t>
  </si>
  <si>
    <t>TUR003</t>
  </si>
  <si>
    <t>TUR003Buildings damaged</t>
  </si>
  <si>
    <t>TUR003Buildings destroyed</t>
  </si>
  <si>
    <t>TUR003Economic Losses</t>
  </si>
  <si>
    <t>TUR003Illness cases reported</t>
  </si>
  <si>
    <t>TUR003Injuries reported</t>
  </si>
  <si>
    <t>The number of people facing limited access is unknown</t>
  </si>
  <si>
    <t>TUR003People facing limited access constraints</t>
  </si>
  <si>
    <t>The number of people facing restricted access is unknown</t>
  </si>
  <si>
    <t>TUR003People facing restricted access constraints</t>
  </si>
  <si>
    <t>as UNAMI is not publishing the injuries numbers anymore from Jan 2019 onwards, there is no data available</t>
  </si>
  <si>
    <t>IRQ002Injuries reported</t>
  </si>
  <si>
    <t>ACAPS ACCESS MAP</t>
  </si>
  <si>
    <t>humanitarianaccess.acaps.org/</t>
  </si>
  <si>
    <t>Acaps Acces map score</t>
  </si>
  <si>
    <t>ZMB002People facing limited access constraints</t>
  </si>
  <si>
    <t>Change in the data/methodology</t>
  </si>
  <si>
    <t>ZMB002People facing restricted access constraints</t>
  </si>
  <si>
    <t>GRC002Injuries reported</t>
  </si>
  <si>
    <t>High</t>
  </si>
  <si>
    <t>MRT002Buildings damaged</t>
  </si>
  <si>
    <t>MRT002Buildings destroyed</t>
  </si>
  <si>
    <t>MRT002Injuries reported</t>
  </si>
  <si>
    <t>TZA002Injuries reported</t>
  </si>
  <si>
    <t>Conflict in Papua</t>
  </si>
  <si>
    <t>IDN002</t>
  </si>
  <si>
    <t>Indonesia</t>
  </si>
  <si>
    <t>No/limited data/information available</t>
  </si>
  <si>
    <t>IDN002Buildings damaged</t>
  </si>
  <si>
    <t>IDN002Buildings destroyed</t>
  </si>
  <si>
    <t>IDN002Economic Losses</t>
  </si>
  <si>
    <t>IDN002Illness cases reported</t>
  </si>
  <si>
    <t>IDN002People facing limited access constraints</t>
  </si>
  <si>
    <t>IDN002People facing restricted access constraints</t>
  </si>
  <si>
    <t>According to the government. 186 people were injured during Cyclone Idai. This is likely an underestimate, especially given injuries cause by unrest throughout Zimbabwe. However, these numbers are not available and the cyclone is now out of the 6 month reporting period.</t>
  </si>
  <si>
    <t>ZWE001Injuries reported</t>
  </si>
  <si>
    <t>ZMB002Economic Losses</t>
  </si>
  <si>
    <t>ZMB002Injuries reported</t>
  </si>
  <si>
    <t>ZWE001Buildings damaged</t>
  </si>
  <si>
    <t>ZWE001Buildings destroyed</t>
  </si>
  <si>
    <t>International displacement from Nigeria to Niger</t>
  </si>
  <si>
    <t>NER004</t>
  </si>
  <si>
    <t>Niger</t>
  </si>
  <si>
    <t>Although refugees may put strain on available resources and may also provide opportunities to host communities, there is no information available about their impact on host communities.</t>
  </si>
  <si>
    <t>NER004Buildings damaged</t>
  </si>
  <si>
    <t>NER004Buildings destroyed</t>
  </si>
  <si>
    <t>NER004Economic Losses</t>
  </si>
  <si>
    <t>NER004Illness cases reported</t>
  </si>
  <si>
    <t>NER004People facing limited access constraints</t>
  </si>
  <si>
    <t>NER004People facing restricted access constraints</t>
  </si>
  <si>
    <t>Drought in Namibia</t>
  </si>
  <si>
    <t>NAM002</t>
  </si>
  <si>
    <t>Namibia</t>
  </si>
  <si>
    <t>NAM002Illness cases reported</t>
  </si>
  <si>
    <t>NAM002Injuries reported</t>
  </si>
  <si>
    <t>Drought in Eswatini</t>
  </si>
  <si>
    <t>SWZ001</t>
  </si>
  <si>
    <t>Eswatini</t>
  </si>
  <si>
    <t>SWZ001Illness cases reported</t>
  </si>
  <si>
    <t>SWZ001Injuries reported</t>
  </si>
  <si>
    <t>Displacement from Afghanistan to Iran</t>
  </si>
  <si>
    <t>IRN004</t>
  </si>
  <si>
    <t>Iran</t>
  </si>
  <si>
    <t>IRN004Buildings damaged</t>
  </si>
  <si>
    <t>IRN004Buildings destroyed</t>
  </si>
  <si>
    <t>IRN004Economic Losses</t>
  </si>
  <si>
    <t>IRN004Illness cases reported</t>
  </si>
  <si>
    <t>IRN004Injuries reported</t>
  </si>
  <si>
    <t>IRN004People facing limited access constraints</t>
  </si>
  <si>
    <t>IRN004People facing restricted access constraints</t>
  </si>
  <si>
    <t>Spring 2018, data based on 2017 figures World Bank 02/2018</t>
  </si>
  <si>
    <t>Low</t>
  </si>
  <si>
    <t>http://documents.worldbank.org/curated/en/771451524124058858/pdf/125406-WP-PUBLIC-P163016-Iraq-Economic-Monitor-text-Spring-2018-4-18-18web.pdf http://documents.worldbank.org/curated/en/600181520000498420/pdf/123631-REVISED-Iraq-Reconstruction-and-Investment-Part-2-Damage-and-Needs-Assessment-of-Affected-Governorates.pdf</t>
  </si>
  <si>
    <t>The 2017 Iraq Damage and Needs Assessment (DNA) on  seven directly affected governorates estimates the overall damages to be US$45.7 billion and reconstruction and recovery needs to a total US$88.2 billion. This is limited to data assessed at the end of 2017 and not including all Iraqi governorates. Therefore the reliability of this indicator is low.</t>
  </si>
  <si>
    <t>IRQ002Economic Losses</t>
  </si>
  <si>
    <t>No mention of damaged buidlings found</t>
  </si>
  <si>
    <t>JOR002Buildings damaged</t>
  </si>
  <si>
    <t>No mention of destroyed buildings found</t>
  </si>
  <si>
    <t>JOR002Buildings destroyed</t>
  </si>
  <si>
    <t>JOR002Illness cases reported</t>
  </si>
  <si>
    <t>Multiple crises in Algeria</t>
  </si>
  <si>
    <t>DZA004</t>
  </si>
  <si>
    <t>No damages reported</t>
  </si>
  <si>
    <t>DZA004Buildings damaged</t>
  </si>
  <si>
    <t>DZA004Buildings destroyed</t>
  </si>
  <si>
    <t>DZA004Economic Losses</t>
  </si>
  <si>
    <t>DZA004Illness cases reported</t>
  </si>
  <si>
    <t>No data available. Detention and deportation conditions are likely to cause injuries among the migrant population.</t>
  </si>
  <si>
    <t>DZA004Injuries reported</t>
  </si>
  <si>
    <t>DZA004People facing limited access constraints</t>
  </si>
  <si>
    <t>DZA004People facing restricted access constraints</t>
  </si>
  <si>
    <t>OCHA 08/05/2020</t>
  </si>
  <si>
    <t>https://www.humanitarianresponse.info/sites/www.humanitarianresponse.info/files/documents/files/20200508_humanitarian_access_severity.pdf</t>
  </si>
  <si>
    <t>People in need living in districts  classified as having 'moderate access constraints' or 'medium access severiy' as defined by OCHA. Humanitarian operations in these areas continue, but restrictions are common.</t>
  </si>
  <si>
    <t>IRQ002People facing limited access constraints</t>
  </si>
  <si>
    <t>People in need living in districts classified as  'high access constraints' defined by OCHA. Humanitarian actors face consistent difficulties and might be unable to operate in these areas.</t>
  </si>
  <si>
    <t>IRQ002People facing restricted access constraints</t>
  </si>
  <si>
    <t>JRP 2018-2020; JRP 23/06/2020</t>
  </si>
  <si>
    <t>http://www.3rpsyriacrisis.org/wp-content/uploads/2019/07/JRP-Executive-Summary-Final-Copy.pdf; https://data2.unhcr.org/en/documents/download/77262</t>
  </si>
  <si>
    <t>The total direct cost of the Syria crisis in Jordan was estimated to be of USD 10,291 billion. The 2020 JRP specified that the estimated direct cost of hosting 1.36 million Syrian refugees per year amounts to  USD 1.5 billion. Not enough information is available to globally assess losses and gains related to the refugee crisis.</t>
  </si>
  <si>
    <t>JOR002Economic Losses</t>
  </si>
  <si>
    <t>Climatic shocks in Mauritania</t>
  </si>
  <si>
    <t>MRT003</t>
  </si>
  <si>
    <t>MRT003Buildings damaged</t>
  </si>
  <si>
    <t>MRT003Buildings destroyed</t>
  </si>
  <si>
    <t>MRT003Economic Losses</t>
  </si>
  <si>
    <t>MRT003Injuries reported</t>
  </si>
  <si>
    <t>MRT003People facing limited access constraints</t>
  </si>
  <si>
    <t>MRT003People facing restricted access constraints</t>
  </si>
  <si>
    <t>ACLED April-Sep 2020</t>
  </si>
  <si>
    <t>https://acleddata.com/data-export-tool/</t>
  </si>
  <si>
    <t>Not enough available data. Three Syrian refugee children were injured due to to an ERW explosion close to Zarqa in May 2020.</t>
  </si>
  <si>
    <t>JOR002Injuries reported</t>
  </si>
  <si>
    <t>Complex crisis in Chad</t>
  </si>
  <si>
    <t>TCD001</t>
  </si>
  <si>
    <t>TCD001Buildings damaged</t>
  </si>
  <si>
    <t>TCD001Buildings destroyed</t>
  </si>
  <si>
    <t>TCD001Economic Losses</t>
  </si>
  <si>
    <t>TCD001Illness cases reported</t>
  </si>
  <si>
    <t>TCD001People facing limited access constraints</t>
  </si>
  <si>
    <t>TCD001People facing restricted access constraints</t>
  </si>
  <si>
    <t>International Displacement to Ethiopia</t>
  </si>
  <si>
    <t>ETH003</t>
  </si>
  <si>
    <t>Ethiopia</t>
  </si>
  <si>
    <t xml:space="preserve">No data </t>
  </si>
  <si>
    <t>ETH003People facing limited access constraints</t>
  </si>
  <si>
    <t>ETH003People facing restricted access constraints</t>
  </si>
  <si>
    <t>Multiple Crises in Tanzania</t>
  </si>
  <si>
    <t>TZA001</t>
  </si>
  <si>
    <t>TZA001Illness cases reported</t>
  </si>
  <si>
    <t>TZA001Injuries reported</t>
  </si>
  <si>
    <t>TZA001Buildings damaged</t>
  </si>
  <si>
    <t>TZA001Buildings destroyed</t>
  </si>
  <si>
    <t>Buildings in affected area</t>
  </si>
  <si>
    <t>TZA001Buildings in affected area</t>
  </si>
  <si>
    <t>TZA001Economic Losses</t>
  </si>
  <si>
    <t>TZA001People facing limited access constraints</t>
  </si>
  <si>
    <t>TZA001People facing restricted access constraints</t>
  </si>
  <si>
    <t>Drought and floods in Tanzania</t>
  </si>
  <si>
    <t>TZA003</t>
  </si>
  <si>
    <t>TZA003Illness cases reported</t>
  </si>
  <si>
    <t>TZA003Injuries reported</t>
  </si>
  <si>
    <t>TZA003Buildings damaged</t>
  </si>
  <si>
    <t>TZA003Buildings destroyed</t>
  </si>
  <si>
    <t>TZA003Buildings in affected area</t>
  </si>
  <si>
    <t>TZA003Economic Losses</t>
  </si>
  <si>
    <t>TZA003People facing limited access constraints</t>
  </si>
  <si>
    <t>TZA003People facing restricted access constraints</t>
  </si>
  <si>
    <t>Multiple crises in Ethiopia</t>
  </si>
  <si>
    <t>ETH001</t>
  </si>
  <si>
    <t>ETH001People facing limited access constraints</t>
  </si>
  <si>
    <t>OCHA 14/05/2021</t>
  </si>
  <si>
    <t>https://reliefweb.int/sites/reliefweb.int/files/resources/Situation%20Report%20-%20Ethiopia%20-%20Tigray%20Region%20Humanitarian%20Update%20-%2014%20May%202021.pdf</t>
  </si>
  <si>
    <t>It is estimated that 7,000-10,000 Eritrean refugees are still in hard to reach areas across the region. The needs are likely to be very high.</t>
  </si>
  <si>
    <t>ETH001People facing restricted access constraints</t>
  </si>
  <si>
    <t>IFRC 05/07/2022</t>
  </si>
  <si>
    <t>https://reliefweb.int/report/mauritania/mauritaniatagant-hunger-crisis-emergency-plan-action-epoa-dref-operation-ndeg-mdrma013</t>
  </si>
  <si>
    <t xml:space="preserve">There are 136,254 malnourished children, including 103,514 (6%) in moderate acute malnutrition (MAM) and 32,740 (1.9%) in Severe Acute Malnutrition (SAM ) </t>
  </si>
  <si>
    <t>MRT003Illness cases reported</t>
  </si>
  <si>
    <t>X</t>
  </si>
  <si>
    <t>MRT002Illness cases reported</t>
  </si>
  <si>
    <t>TZA002Buildings destroyed</t>
  </si>
  <si>
    <t>DZA002Injuries reported</t>
  </si>
  <si>
    <t>DZA002Buildings damaged</t>
  </si>
  <si>
    <t>DZA002Economic Losses</t>
  </si>
  <si>
    <t>DZA002Buildings destroyed</t>
  </si>
  <si>
    <t>DZA002Illness cases reported</t>
  </si>
  <si>
    <t>DZA003Injuries reported</t>
  </si>
  <si>
    <t>DZA003Buildings destroyed</t>
  </si>
  <si>
    <t>DZA003Buildings damaged</t>
  </si>
  <si>
    <t>DZA003Economic Losses</t>
  </si>
  <si>
    <t>DZA003Illness cases reported</t>
  </si>
  <si>
    <t>Drought in Djibouti</t>
  </si>
  <si>
    <t>DJI003</t>
  </si>
  <si>
    <t>Djibouti</t>
  </si>
  <si>
    <t>No Data/ Information on this</t>
  </si>
  <si>
    <t>DJI003Illness cases reported</t>
  </si>
  <si>
    <t>DJI003Injuries reported</t>
  </si>
  <si>
    <t>DJI003Buildings damaged</t>
  </si>
  <si>
    <t>DJI003Buildings destroyed</t>
  </si>
  <si>
    <t>DJI003Buildings in affected area</t>
  </si>
  <si>
    <t>DJI003Economic Losses</t>
  </si>
  <si>
    <t>DJI003People facing limited access constraints</t>
  </si>
  <si>
    <t>DJI003People facing restricted access constraints</t>
  </si>
  <si>
    <t>International Displacement to Djibouti</t>
  </si>
  <si>
    <t>DJI002</t>
  </si>
  <si>
    <t>No data/ Information</t>
  </si>
  <si>
    <t>DJI002Buildings damaged</t>
  </si>
  <si>
    <t>DJI002Buildings destroyed</t>
  </si>
  <si>
    <t>DJI002Buildings in affected area</t>
  </si>
  <si>
    <t>DJI002Economic Losses</t>
  </si>
  <si>
    <t>DJI002People facing limited access constraints</t>
  </si>
  <si>
    <t>DJI002People facing restricted access constraints</t>
  </si>
  <si>
    <t>Multiple crises in Djibouti</t>
  </si>
  <si>
    <t>DJI001</t>
  </si>
  <si>
    <t>DJI001Illness cases reported</t>
  </si>
  <si>
    <t>DJI001Injuries reported</t>
  </si>
  <si>
    <t>DJI001Buildings damaged</t>
  </si>
  <si>
    <t>DJI001Buildings destroyed</t>
  </si>
  <si>
    <t>DJI001Buildings in affected area</t>
  </si>
  <si>
    <t>DJI001Economic Losses</t>
  </si>
  <si>
    <t>DJI001People facing limited access constraints</t>
  </si>
  <si>
    <t>DJI001People facing restricted access constraints</t>
  </si>
  <si>
    <t>Displacement from Venezuela to Colombia</t>
  </si>
  <si>
    <t>COL002</t>
  </si>
  <si>
    <t>Colombia</t>
  </si>
  <si>
    <t xml:space="preserve">x
</t>
  </si>
  <si>
    <t>no data available</t>
  </si>
  <si>
    <t>COL002People facing limited access constraints</t>
  </si>
  <si>
    <t>COL002People facing restricted access constraints</t>
  </si>
  <si>
    <t>No data/ information on this</t>
  </si>
  <si>
    <t>ETH003Buildings damaged</t>
  </si>
  <si>
    <t>ETH003Buildings destroyed</t>
  </si>
  <si>
    <t>ETH003Buildings in affected area</t>
  </si>
  <si>
    <t>ETH003Economic Losses</t>
  </si>
  <si>
    <t>Displacement from Nicaragua to Costa Rica</t>
  </si>
  <si>
    <t>CRI002</t>
  </si>
  <si>
    <t>Costa Rica</t>
  </si>
  <si>
    <t>There are no approximate or exact figures about people in need facing limited accesss constraints</t>
  </si>
  <si>
    <t>CRI002People facing limited access constraints</t>
  </si>
  <si>
    <t>There are no approximate or exact figures about people in need facing restricted accesss constraints</t>
  </si>
  <si>
    <t>CRI002People facing restricted access constraints</t>
  </si>
  <si>
    <t>Political and Economic crisis in Nicaragua</t>
  </si>
  <si>
    <t>NIC001</t>
  </si>
  <si>
    <t>Nicaragua</t>
  </si>
  <si>
    <t>There are no approximate or exact figures about people in need facing limited access constraints</t>
  </si>
  <si>
    <t>NIC001People facing limited access constraints</t>
  </si>
  <si>
    <t>There are no approximate or exact figures about people in need facing restricted access constraints</t>
  </si>
  <si>
    <t>NIC001People facing restricted access constraints</t>
  </si>
  <si>
    <t>Displacement from Venezuela to Dominican Republic</t>
  </si>
  <si>
    <t>DOM002</t>
  </si>
  <si>
    <t>Dominican Republic</t>
  </si>
  <si>
    <t>DOM002People facing limited access constraints</t>
  </si>
  <si>
    <t>DOM002People facing restricted access constraints</t>
  </si>
  <si>
    <t>No data / information</t>
  </si>
  <si>
    <t>ETH001Buildings damaged</t>
  </si>
  <si>
    <t>ETH001Buildings destroyed</t>
  </si>
  <si>
    <t>ETH001Buildings in affected area</t>
  </si>
  <si>
    <t>WFP 13/1/2023</t>
  </si>
  <si>
    <t xml:space="preserve">Medium </t>
  </si>
  <si>
    <t>https://reliefweb.int/report/ethiopia/wfp-regional-bureau-eastern-africa-drought-response-horn-africa-situational-report-2-december-2022</t>
  </si>
  <si>
    <t>4.5 million livestock are estimated to have died because of the ongoing drought in Ethiopia</t>
  </si>
  <si>
    <t>ETH001Economic Losses</t>
  </si>
  <si>
    <t>International Displacement to Mexico</t>
  </si>
  <si>
    <t>MEX003</t>
  </si>
  <si>
    <t>Mexico</t>
  </si>
  <si>
    <t>MEX003People facing limited access constraints</t>
  </si>
  <si>
    <t>MEX003People facing restricted access constraints</t>
  </si>
  <si>
    <t>Climatic shocks in Malawi</t>
  </si>
  <si>
    <t>MWI002</t>
  </si>
  <si>
    <t>Malawi</t>
  </si>
  <si>
    <t>No cummulative figures on this indicator</t>
  </si>
  <si>
    <t>MWI002Buildings in affected area</t>
  </si>
  <si>
    <t>MWI002People facing limited access constraints</t>
  </si>
  <si>
    <t>MWI002People facing restricted access constraints</t>
  </si>
  <si>
    <t>Displacement from Venezuela to Ecuador</t>
  </si>
  <si>
    <t>ECU002</t>
  </si>
  <si>
    <t>Ecuador</t>
  </si>
  <si>
    <t>No new data available for September 2023 update</t>
  </si>
  <si>
    <t>ECU002People facing limited access constraints</t>
  </si>
  <si>
    <t>ECU002People facing restricted access constraints</t>
  </si>
  <si>
    <t>Displacement from Venezuela to Trinidad and Tobago</t>
  </si>
  <si>
    <t>TTO002</t>
  </si>
  <si>
    <t>Trinidad and Tobago</t>
  </si>
  <si>
    <t>TTO002People facing limited access constraints</t>
  </si>
  <si>
    <t>TTO002People facing restricted access constraints</t>
  </si>
  <si>
    <t>Multiple crises in Kenya</t>
  </si>
  <si>
    <t>KEN001</t>
  </si>
  <si>
    <t>Kenya</t>
  </si>
  <si>
    <t>Fatalities reported</t>
  </si>
  <si>
    <t xml:space="preserve"> ACLED accessed 25/01/2024; OCHA 20/12/2023;</t>
  </si>
  <si>
    <t>https://reliefweb.int/report/kenya/kenya-heavy-rains-and-floods-impact-and-response-20-december-2023;%20https://acleddata.com/dashboard/#/dashboard</t>
  </si>
  <si>
    <t xml:space="preserve"> Cumulative figures for fatalities reported in the whole country.  Total Fatalities in Kenya from 01/07/2023 to 31/12/2023 according to ACLED (490) plus Fatalities due to Heavy rains and flooding in Kenya since October to according (174)</t>
  </si>
  <si>
    <t>KEN001Fatalities reported</t>
  </si>
  <si>
    <t>Conflict in Cabo Delgado</t>
  </si>
  <si>
    <t>MOZ004</t>
  </si>
  <si>
    <t>Mozambique</t>
  </si>
  <si>
    <t>MOZ004People facing limited access constraints</t>
  </si>
  <si>
    <t>MOZ004People facing restricted access constraints</t>
  </si>
  <si>
    <t>MOZ004Illness cases reported</t>
  </si>
  <si>
    <t>MOZ004Buildings damaged</t>
  </si>
  <si>
    <t>MOZ004Buildings destroyed</t>
  </si>
  <si>
    <t>MOZ004Buildings in affected area</t>
  </si>
  <si>
    <t>MOZ004Economic Losses</t>
  </si>
  <si>
    <t>International displacement to Somalia</t>
  </si>
  <si>
    <t>SOM002</t>
  </si>
  <si>
    <t>Somalia</t>
  </si>
  <si>
    <t>There is an information gap on this indicator</t>
  </si>
  <si>
    <t>SOM002People facing limited access constraints</t>
  </si>
  <si>
    <t>SOM002People facing restricted access constraints</t>
  </si>
  <si>
    <t>SOM002Illness cases reported</t>
  </si>
  <si>
    <t>SOM002Buildings damaged</t>
  </si>
  <si>
    <t>SOM002Buildings destroyed</t>
  </si>
  <si>
    <t>SOM002Buildings in affected area</t>
  </si>
  <si>
    <t>SOM002Economic Losses</t>
  </si>
  <si>
    <t>Complex crisis in Nigeria</t>
  </si>
  <si>
    <t>NGA001</t>
  </si>
  <si>
    <t>Nigeria</t>
  </si>
  <si>
    <t xml:space="preserve"> ACLED Accessed 19/04/2024</t>
  </si>
  <si>
    <t>https://acleddata.com/dashboard/#/dashboard</t>
  </si>
  <si>
    <t>Number of fatalities in Nigeria based on ACLED data from 01/10/2023  to 31/03/2024 due Battles, Violence against civilians, Explosions/Remote violence, Riots, Protests, Strategic developments</t>
  </si>
  <si>
    <t>NGA001Fatalities reported</t>
  </si>
  <si>
    <t>No new data available for April 2024 update</t>
  </si>
  <si>
    <t>COL002Economic Losses</t>
  </si>
  <si>
    <t>Govt. Malawi 30/04/2023</t>
  </si>
  <si>
    <t>https://reliefweb.int/report/malawi/malawi-2023-tropical-cyclone-freddy-post-disaster-needs-assessment-april-2023</t>
  </si>
  <si>
    <t xml:space="preserve">A  total  of  260,681  houses  have  been  damaged,  of  which  120,394  are destroyed. </t>
  </si>
  <si>
    <t>MWI002Buildings damaged</t>
  </si>
  <si>
    <t>MWI002Buildings destroyed</t>
  </si>
  <si>
    <t>OCHA 27/06/2023</t>
  </si>
  <si>
    <t>https://reliefweb.int/report/malawi/malawi-cholera-tropical-cyclone-freddy-response-dashboard-april-2023</t>
  </si>
  <si>
    <t>social, economic, and infrastructure sectors damages are $506.7 million to Tropical Cyclone Freddy</t>
  </si>
  <si>
    <t>MWI002Economic Losses</t>
  </si>
  <si>
    <t>MWI002Injuries reported</t>
  </si>
  <si>
    <t>Drought in Southern Madagascar</t>
  </si>
  <si>
    <t>MDG002</t>
  </si>
  <si>
    <t>Madagascar</t>
  </si>
  <si>
    <t xml:space="preserve">No available data to assess this indictaor. </t>
  </si>
  <si>
    <t>MDG002People facing limited access constraints</t>
  </si>
  <si>
    <t>MDG002People facing restricted access constraints</t>
  </si>
  <si>
    <t>MDG002Injuries reported</t>
  </si>
  <si>
    <t>MDG002Buildings damaged</t>
  </si>
  <si>
    <t>MDG002Buildings in affected area</t>
  </si>
  <si>
    <t>MDG002Buildings destroyed</t>
  </si>
  <si>
    <t>MDG002Economic Losses</t>
  </si>
  <si>
    <t>There are no approximate or exact figures about economic losses</t>
  </si>
  <si>
    <t>DOM002Economic Losses</t>
  </si>
  <si>
    <t>Complex crisis in Niger</t>
  </si>
  <si>
    <t>NER006</t>
  </si>
  <si>
    <t>NER006Illness cases reported</t>
  </si>
  <si>
    <t>NER006Buildings damaged</t>
  </si>
  <si>
    <t>NER006Buildings destroyed</t>
  </si>
  <si>
    <t>NER006Buildings in affected area</t>
  </si>
  <si>
    <t>NER006Economic Losses</t>
  </si>
  <si>
    <t>NER006People facing limited access constraints</t>
  </si>
  <si>
    <t>NER006People facing restricted access constraints</t>
  </si>
  <si>
    <t>Drought in Mozambique</t>
  </si>
  <si>
    <t>MOZ012</t>
  </si>
  <si>
    <t>There is no reliable source giving the number of people facing limited access constraints as a result of El Nino induced drought</t>
  </si>
  <si>
    <t>MOZ012People facing limited access constraints</t>
  </si>
  <si>
    <t>There is no reliable source giving the number of people facing restricted access constraints as a result of El Nino induced drought</t>
  </si>
  <si>
    <t>MOZ012People facing restricted access constraints</t>
  </si>
  <si>
    <t>IFRC 29/07/2024</t>
  </si>
  <si>
    <t>https://adore.ifrc.org/Download.aspx?FileId=839571</t>
  </si>
  <si>
    <t>Mozambique is grappling an ongoing cholera outbreak which is one of the largest and deadliest cholera outbreaks in the last 25 years. The outbreak has spread across eight provinces and 51 districts, affecting over 16,000 people since October 2023. According to the report from the Ministry of Health in June 2024, Tete province has had the second highest number of confirmed cases (2,873) across the country. Manica has experienced 469 cases of cholera while there have been no reported cases in Gaza and Inhambane. We considered Cholera cases since drought worsens and heightens the spread of the disease. We placed the reliability as medium since these numbers are from last year and there is no cumulative figure for all the drought affected provinces in the last six months</t>
  </si>
  <si>
    <t>MOZ012Illness cases reported</t>
  </si>
  <si>
    <t>Infogap relating to number of houses damaged as a result of drought</t>
  </si>
  <si>
    <t>MOZ012Buildings damaged</t>
  </si>
  <si>
    <t>Infogap relating to number of houses destroyed as a result of drought</t>
  </si>
  <si>
    <t>MOZ012Buildings destroyed</t>
  </si>
  <si>
    <t>WB Accessed 28/07/2024 ; ACAPS Accessed 16/07/2024; World Population Review accessed 09/08/2024</t>
  </si>
  <si>
    <t>Infogap relating to the number of buildings in the drought affected provinces of drought</t>
  </si>
  <si>
    <t>MOZ012Buildings in affected area</t>
  </si>
  <si>
    <t>There is no reliable source mentioning a cumulative economic loss brought by El Nino induced drought</t>
  </si>
  <si>
    <t>MOZ012Economic Losses</t>
  </si>
  <si>
    <t>Conflict in Highlands</t>
  </si>
  <si>
    <t>PNG003</t>
  </si>
  <si>
    <t>Papua New Guinea</t>
  </si>
  <si>
    <t>There is no data on people facing access constraints</t>
  </si>
  <si>
    <t>PNG003People facing limited access constraints</t>
  </si>
  <si>
    <t>PNG003People facing restricted access constraints</t>
  </si>
  <si>
    <t xml:space="preserve">Limited data/information available </t>
  </si>
  <si>
    <t>PNG003Illness cases reported</t>
  </si>
  <si>
    <t>PNG003Buildings damaged</t>
  </si>
  <si>
    <t>PNG003Buildings destroyed</t>
  </si>
  <si>
    <t>PNG003Buildings in affected area</t>
  </si>
  <si>
    <t>PNG003Economic Losses</t>
  </si>
  <si>
    <t>Displacement of Rohingyas to Bangladesh</t>
  </si>
  <si>
    <t>BGD002</t>
  </si>
  <si>
    <t>Bangladesh</t>
  </si>
  <si>
    <t>No data/information available</t>
  </si>
  <si>
    <t>BGD002People facing limited access constraints</t>
  </si>
  <si>
    <t>BGD002People facing restricted access constraints</t>
  </si>
  <si>
    <t>BGD002Illness cases reported</t>
  </si>
  <si>
    <t>BGD002Buildings damaged</t>
  </si>
  <si>
    <t>BGD002Buildings destroyed</t>
  </si>
  <si>
    <t>BGD002Buildings in affected area</t>
  </si>
  <si>
    <t>BGD002Economic Losses</t>
  </si>
  <si>
    <t>Displacement from Venezuela to Brazil</t>
  </si>
  <si>
    <t>BRA002</t>
  </si>
  <si>
    <t>Brazil</t>
  </si>
  <si>
    <t xml:space="preserve">No available data </t>
  </si>
  <si>
    <t>BRA002People facing limited access constraints</t>
  </si>
  <si>
    <t>BRA002People facing restricted access constraints</t>
  </si>
  <si>
    <t>No new data available for September 2024 update</t>
  </si>
  <si>
    <t>MEX003Buildings destroyed</t>
  </si>
  <si>
    <t>MEX003Buildings in affected area</t>
  </si>
  <si>
    <t>MEX003Economic Losses</t>
  </si>
  <si>
    <t>Conflict in Ukraine</t>
  </si>
  <si>
    <t>UKR002</t>
  </si>
  <si>
    <t>Ukraine</t>
  </si>
  <si>
    <t xml:space="preserve">There is no available information. </t>
  </si>
  <si>
    <t>UKR002Illness cases reported</t>
  </si>
  <si>
    <t>UKR002Buildings in affected area</t>
  </si>
  <si>
    <t>UKR002People facing limited access constraints</t>
  </si>
  <si>
    <t>UKR002People facing restricted access constraints</t>
  </si>
  <si>
    <t>Displacement from Ukraine to Russia</t>
  </si>
  <si>
    <t>RUS002</t>
  </si>
  <si>
    <t>Russia</t>
  </si>
  <si>
    <t>RUS002Illness cases reported</t>
  </si>
  <si>
    <t>RUS002Injuries reported</t>
  </si>
  <si>
    <t>Not applicable.</t>
  </si>
  <si>
    <t>RUS002Buildings damaged</t>
  </si>
  <si>
    <t>RUS002Buildings destroyed</t>
  </si>
  <si>
    <t>RUS002Buildings in affected area</t>
  </si>
  <si>
    <t>RUS002Economic Losses</t>
  </si>
  <si>
    <t>RUS002People facing limited access constraints</t>
  </si>
  <si>
    <t>RUS002People facing restricted access constraints</t>
  </si>
  <si>
    <t>No new data available for October 2024 update</t>
  </si>
  <si>
    <t>COL002Illness cases reported</t>
  </si>
  <si>
    <t>COL002Buildings damaged</t>
  </si>
  <si>
    <t>COL002Buildings destroyed</t>
  </si>
  <si>
    <t>COL002Buildings in affected area</t>
  </si>
  <si>
    <t>Displacement from Myanmar to Thailand</t>
  </si>
  <si>
    <t>THA003</t>
  </si>
  <si>
    <t>Thailand</t>
  </si>
  <si>
    <t>Not enough information available for this indicator.</t>
  </si>
  <si>
    <t>THA003People facing limited access constraints</t>
  </si>
  <si>
    <t>THA003People facing restricted access constraints</t>
  </si>
  <si>
    <t>THA003Illness cases reported</t>
  </si>
  <si>
    <t>THA003Buildings damaged</t>
  </si>
  <si>
    <t>THA003Buildings destroyed</t>
  </si>
  <si>
    <t>THA003Buildings in affected area</t>
  </si>
  <si>
    <t>THA003Economic Losses</t>
  </si>
  <si>
    <t>Conflict in Mindanao</t>
  </si>
  <si>
    <t>PHL003</t>
  </si>
  <si>
    <t>Philippines</t>
  </si>
  <si>
    <t>PHL003People facing limited access constraints</t>
  </si>
  <si>
    <t>PHL003People facing restricted access constraints</t>
  </si>
  <si>
    <t>PHL003Illness cases reported</t>
  </si>
  <si>
    <t>PHL003Buildings damaged</t>
  </si>
  <si>
    <t>PHL003Buildings destroyed</t>
  </si>
  <si>
    <t>PHL003Buildings in affected area</t>
  </si>
  <si>
    <t>PHL003Economic Losses</t>
  </si>
  <si>
    <t>International displacement to Tunisia</t>
  </si>
  <si>
    <t>TUN002</t>
  </si>
  <si>
    <t>Tunisia</t>
  </si>
  <si>
    <t xml:space="preserve">Considering the complexity of the situation in Tunisia and the lack of up-to-date reliable data from open sources, we cannot provide an accurate or estiamte figure. </t>
  </si>
  <si>
    <t>TUN002Illness cases reported</t>
  </si>
  <si>
    <t>TUN002Injuries reported</t>
  </si>
  <si>
    <t>TUN002Buildings damaged</t>
  </si>
  <si>
    <t>TUN002Buildings destroyed</t>
  </si>
  <si>
    <t>TUN002Buildings in affected area</t>
  </si>
  <si>
    <t>TUN002Economic Losses</t>
  </si>
  <si>
    <t>TUN002People facing limited access constraints</t>
  </si>
  <si>
    <t>TUN002People facing restricted access constraints</t>
  </si>
  <si>
    <t>International displacement to Morocco</t>
  </si>
  <si>
    <t>MAR002</t>
  </si>
  <si>
    <t>Morocco</t>
  </si>
  <si>
    <t xml:space="preserve">Up-to-date, reliable data from open sources is not available. We cannot provide an accurate/estimate figure for this indicator. </t>
  </si>
  <si>
    <t>MAR002Illness cases reported</t>
  </si>
  <si>
    <t>MAR002Injuries reported</t>
  </si>
  <si>
    <t>MAR002Buildings damaged</t>
  </si>
  <si>
    <t>MAR002Buildings destroyed</t>
  </si>
  <si>
    <t>MAR002Buildings in affected area</t>
  </si>
  <si>
    <t>MAR002Economic Losses</t>
  </si>
  <si>
    <t>MAR002People facing limited access constraints</t>
  </si>
  <si>
    <t>MAR002People facing restricted access constraints</t>
  </si>
  <si>
    <t>Displacement from Ukraine to Belarus</t>
  </si>
  <si>
    <t>BLR002</t>
  </si>
  <si>
    <t>Belarus</t>
  </si>
  <si>
    <t>BLR002Illness cases reported</t>
  </si>
  <si>
    <t>BLR002Injuries reported</t>
  </si>
  <si>
    <t>BLR002Buildings damaged</t>
  </si>
  <si>
    <t>BLR002Buildings destroyed</t>
  </si>
  <si>
    <t>BLR002Buildings in affected area</t>
  </si>
  <si>
    <t>BLR002Economic Losses</t>
  </si>
  <si>
    <t>BLR002People facing limited access constraints</t>
  </si>
  <si>
    <t>BLR002People facing restricted access constraints</t>
  </si>
  <si>
    <t>Displacement from Ukraine to Moldova</t>
  </si>
  <si>
    <t>MDA002</t>
  </si>
  <si>
    <t>Moldova</t>
  </si>
  <si>
    <t>MDA002Illness cases reported</t>
  </si>
  <si>
    <t>MDA002Injuries reported</t>
  </si>
  <si>
    <t>MDA002Buildings damaged</t>
  </si>
  <si>
    <t>MDA002Buildings destroyed</t>
  </si>
  <si>
    <t>MDA002Buildings in affected area</t>
  </si>
  <si>
    <t>MDA002Economic Losses</t>
  </si>
  <si>
    <t>MDA002People facing limited access constraints</t>
  </si>
  <si>
    <t>MDA002People facing restricted access constraints</t>
  </si>
  <si>
    <t>International displacement to Egypt</t>
  </si>
  <si>
    <t>EGY004</t>
  </si>
  <si>
    <t>Egypt</t>
  </si>
  <si>
    <t>EGY004Illness cases reported</t>
  </si>
  <si>
    <t>EGY004Injuries reported</t>
  </si>
  <si>
    <t>EGY004Buildings damaged</t>
  </si>
  <si>
    <t>EGY004Buildings destroyed</t>
  </si>
  <si>
    <t>EGY004Buildings in affected area</t>
  </si>
  <si>
    <t>EGY004Economic Losses</t>
  </si>
  <si>
    <t>EGY004People facing limited access constraints</t>
  </si>
  <si>
    <t>EGY004People facing restricted access constraints</t>
  </si>
  <si>
    <t>International Displacement to Italy</t>
  </si>
  <si>
    <t>ITA002</t>
  </si>
  <si>
    <t>Italy</t>
  </si>
  <si>
    <t>ITA002Illness cases reported</t>
  </si>
  <si>
    <t>ITA002Injuries reported</t>
  </si>
  <si>
    <t>ITA002Buildings damaged</t>
  </si>
  <si>
    <t>ITA002Buildings destroyed</t>
  </si>
  <si>
    <t>ITA002Buildings in affected area</t>
  </si>
  <si>
    <t>ITA002Economic Losses</t>
  </si>
  <si>
    <t>ITA002People facing limited access constraints</t>
  </si>
  <si>
    <t>ITA002People facing restricted access constraints</t>
  </si>
  <si>
    <t>International displacement to Spain</t>
  </si>
  <si>
    <t>ESP002</t>
  </si>
  <si>
    <t>Spain</t>
  </si>
  <si>
    <t>ESP002Illness cases reported</t>
  </si>
  <si>
    <t>ESP002Injuries reported</t>
  </si>
  <si>
    <t>ESP002Buildings damaged</t>
  </si>
  <si>
    <t>ESP002Buildings destroyed</t>
  </si>
  <si>
    <t>ESP002Buildings in affected area</t>
  </si>
  <si>
    <t>ESP002Economic Losses</t>
  </si>
  <si>
    <t>ESP002People facing limited access constraints</t>
  </si>
  <si>
    <t>ESP002People facing restricted access constraints</t>
  </si>
  <si>
    <t>MEX003Illness cases reported</t>
  </si>
  <si>
    <t>MEX003Buildings damaged</t>
  </si>
  <si>
    <t>TTO002Illness cases reported</t>
  </si>
  <si>
    <t>TTO002Buildings damaged</t>
  </si>
  <si>
    <t>TTO002Buildings destroyed</t>
  </si>
  <si>
    <t>TTO002Buildings in affected area</t>
  </si>
  <si>
    <t>TTO002Economic Losses</t>
  </si>
  <si>
    <t>NIC001Illness cases reported</t>
  </si>
  <si>
    <t>NIC001Buildings damaged</t>
  </si>
  <si>
    <t>NIC001Buildings destroyed</t>
  </si>
  <si>
    <t>NIC001Buildings in affected area</t>
  </si>
  <si>
    <t>NIC001Economic Losses</t>
  </si>
  <si>
    <t>There are no approximate or exact figures about illness reported by October 2024</t>
  </si>
  <si>
    <t>DOM002Illness cases reported</t>
  </si>
  <si>
    <t xml:space="preserve">There are no approximate or exact figures on damaged buildings </t>
  </si>
  <si>
    <t>DOM002Buildings damaged</t>
  </si>
  <si>
    <t xml:space="preserve">There are no approximate or exact figures on destroyed buildings </t>
  </si>
  <si>
    <t>DOM002Buildings destroyed</t>
  </si>
  <si>
    <t>There are no approximate or exact figures on affected buildings in the area</t>
  </si>
  <si>
    <t>DOM002Buildings in affected area</t>
  </si>
  <si>
    <t>Complex crisis in Afghanistan</t>
  </si>
  <si>
    <t>AFG001</t>
  </si>
  <si>
    <t>Afghanistan</t>
  </si>
  <si>
    <t>There is no information on it</t>
  </si>
  <si>
    <t>AFG001Illness cases reported</t>
  </si>
  <si>
    <t>AFG001Buildings in affected area</t>
  </si>
  <si>
    <t>AFG001Economic Losses</t>
  </si>
  <si>
    <t>International displacement from Syria to Lebanon</t>
  </si>
  <si>
    <t>LBN002</t>
  </si>
  <si>
    <t>Lebanon</t>
  </si>
  <si>
    <t>LBN002Illness cases reported</t>
  </si>
  <si>
    <t>LBN002Injuries reported</t>
  </si>
  <si>
    <t>LBN002Buildings damaged</t>
  </si>
  <si>
    <t>LBN002Buildings destroyed</t>
  </si>
  <si>
    <t>LBN002Buildings in affected area</t>
  </si>
  <si>
    <t>LBN002Economic Losses</t>
  </si>
  <si>
    <t>LBN002People facing limited access constraints</t>
  </si>
  <si>
    <t>LBN002People facing restricted access constraints</t>
  </si>
  <si>
    <t>Complex crisis in Lebanon</t>
  </si>
  <si>
    <t>LBN006</t>
  </si>
  <si>
    <t>LBN006Illness cases reported</t>
  </si>
  <si>
    <t>LBN006Injuries reported</t>
  </si>
  <si>
    <t>LBN006Buildings damaged</t>
  </si>
  <si>
    <t>LBN006Buildings destroyed</t>
  </si>
  <si>
    <t>LBN006Buildings in affected area</t>
  </si>
  <si>
    <t>LBN006Economic Losses</t>
  </si>
  <si>
    <t>LBN006People facing limited access constraints</t>
  </si>
  <si>
    <t>LBN006People facing restricted access constraints</t>
  </si>
  <si>
    <t>Complex crisis in Sudan</t>
  </si>
  <si>
    <t>SDN001</t>
  </si>
  <si>
    <t>Sudan</t>
  </si>
  <si>
    <t>SDN001Illness cases reported</t>
  </si>
  <si>
    <t>SDN001Injuries reported</t>
  </si>
  <si>
    <t>SDN001Buildings damaged</t>
  </si>
  <si>
    <t>SDN001Buildings destroyed</t>
  </si>
  <si>
    <t>SDN001Buildings in affected area</t>
  </si>
  <si>
    <t>SDN001Economic Losses</t>
  </si>
  <si>
    <t>SDN001People facing limited access constraints</t>
  </si>
  <si>
    <t>SDN001People facing restricted access constraints</t>
  </si>
  <si>
    <t>SOM002Injuries reported</t>
  </si>
  <si>
    <t>International Displacement to Malaysia</t>
  </si>
  <si>
    <t>MYS001</t>
  </si>
  <si>
    <t>Malaysia</t>
  </si>
  <si>
    <t>MYS001People facing limited access constraints</t>
  </si>
  <si>
    <t>MYS001People facing restricted access constraints</t>
  </si>
  <si>
    <t>MYS001Illness cases reported</t>
  </si>
  <si>
    <t>Not applicable to the crisis.</t>
  </si>
  <si>
    <t>MYS001Buildings damaged</t>
  </si>
  <si>
    <t>MYS001Buildings destroyed</t>
  </si>
  <si>
    <t>MYS001Buildings in affected area</t>
  </si>
  <si>
    <t>MYS001Economic Losses</t>
  </si>
  <si>
    <t>Climatic shocks and political/economic crisis in Bangladesh</t>
  </si>
  <si>
    <t>BGD012</t>
  </si>
  <si>
    <t>BGD012People facing limited access constraints</t>
  </si>
  <si>
    <t>BGD012People facing restricted access constraints</t>
  </si>
  <si>
    <t>BGD012Illness cases reported</t>
  </si>
  <si>
    <t>Not applicable for the crisis.</t>
  </si>
  <si>
    <t>BGD012Buildings damaged</t>
  </si>
  <si>
    <t>BGD012Buildings destroyed</t>
  </si>
  <si>
    <t>BGD012Buildings in affected area</t>
  </si>
  <si>
    <t>BGD012Economic Losses</t>
  </si>
  <si>
    <t>Multiple crises in Bangladesh</t>
  </si>
  <si>
    <t>BGD001</t>
  </si>
  <si>
    <t>BGD001People facing limited access constraints</t>
  </si>
  <si>
    <t>BGD001People facing restricted access constraints</t>
  </si>
  <si>
    <t>BGD001Illness cases reported</t>
  </si>
  <si>
    <t>BGD001Buildings damaged</t>
  </si>
  <si>
    <t>BGD001Buildings destroyed</t>
  </si>
  <si>
    <t>BGD001Buildings in affected area</t>
  </si>
  <si>
    <t>BGD001Economic Losses</t>
  </si>
  <si>
    <t>Multiple crises in Libya</t>
  </si>
  <si>
    <t>LBY005</t>
  </si>
  <si>
    <t>Libya</t>
  </si>
  <si>
    <t>LBY005Illness cases reported</t>
  </si>
  <si>
    <t>LBY005Injuries reported</t>
  </si>
  <si>
    <t>LBY005Buildings damaged</t>
  </si>
  <si>
    <t>LBY005Buildings destroyed</t>
  </si>
  <si>
    <t>LBY005Buildings in affected area</t>
  </si>
  <si>
    <t>LBY005Economic Losses</t>
  </si>
  <si>
    <t>LBY005People facing limited access constraints</t>
  </si>
  <si>
    <t>LBY005People facing restricted access constraints</t>
  </si>
  <si>
    <t>International displacement to Libya</t>
  </si>
  <si>
    <t>LBY002</t>
  </si>
  <si>
    <t>LBY002Illness cases reported</t>
  </si>
  <si>
    <t>LBY002Injuries reported</t>
  </si>
  <si>
    <t>LBY002Buildings damaged</t>
  </si>
  <si>
    <t>LBY002Buildings destroyed</t>
  </si>
  <si>
    <t>LBY002Buildings in affected area</t>
  </si>
  <si>
    <t>LBY002Economic Losses</t>
  </si>
  <si>
    <t>LBY002People facing limited access constraints</t>
  </si>
  <si>
    <t>LBY002People facing restricted access constraints</t>
  </si>
  <si>
    <t>Displacement from Sudan to Libya</t>
  </si>
  <si>
    <t>LBY004</t>
  </si>
  <si>
    <t>LBY004Illness cases reported</t>
  </si>
  <si>
    <t>LBY004Injuries reported</t>
  </si>
  <si>
    <t>LBY004Buildings damaged</t>
  </si>
  <si>
    <t>LBY004Buildings destroyed</t>
  </si>
  <si>
    <t>LBY004Buildings in affected area</t>
  </si>
  <si>
    <t>LBY004Economic Losses</t>
  </si>
  <si>
    <t>LBY004People facing limited access constraints</t>
  </si>
  <si>
    <t>LBY004People facing restricted access constraints</t>
  </si>
  <si>
    <t>Complex crisis in Yemen</t>
  </si>
  <si>
    <t>YEM001</t>
  </si>
  <si>
    <t>Yemen</t>
  </si>
  <si>
    <t>YEM001Illness cases reported</t>
  </si>
  <si>
    <t xml:space="preserve">The figure corresponds to the number of people injured in the West Bank in the last six months (between July 2024 and January 2025). The figures are taken from OCHA as they regularly update on the number of people injured. The reliability of this data is set to low as due to the volatile context and the difficulty in keeping track of the number of people injured. </t>
  </si>
  <si>
    <t>YEM001Injuries reported</t>
  </si>
  <si>
    <t>YEM001Buildings damaged</t>
  </si>
  <si>
    <t>YEM001Buildings destroyed</t>
  </si>
  <si>
    <t>YEM001Buildings in affected area</t>
  </si>
  <si>
    <t>YEM001Economic Losses</t>
  </si>
  <si>
    <t>YEM001People facing limited access constraints</t>
  </si>
  <si>
    <t>YEM001People facing restricted access constraints</t>
  </si>
  <si>
    <t>International Displacement to Yemen</t>
  </si>
  <si>
    <t>YEM002</t>
  </si>
  <si>
    <t>YEM002Illness cases reported</t>
  </si>
  <si>
    <t xml:space="preserve">The figure corresponds to the number of people injured in Gaza in the last six months (between 05 August 2024 and 05 February 2025). The figures are taken from OCHA as they regularly update on the number of people injured. The reliability of this data is set to low as the figure is an underestimate due to the volatile context and the difficulty in keeping track of the number of people injured. </t>
  </si>
  <si>
    <t>YEM002Injuries reported</t>
  </si>
  <si>
    <t>YEM002Buildings damaged</t>
  </si>
  <si>
    <t>YEM002Buildings destroyed</t>
  </si>
  <si>
    <t>YEM002Buildings in affected area</t>
  </si>
  <si>
    <t>YEM002Economic Losses</t>
  </si>
  <si>
    <t>YEM002People facing limited access constraints</t>
  </si>
  <si>
    <t>YEM002People facing restricted access constraints</t>
  </si>
  <si>
    <t>Conflict and Violence in Ecuador</t>
  </si>
  <si>
    <t>ECU003</t>
  </si>
  <si>
    <t>ECU003People facing limited access constraints</t>
  </si>
  <si>
    <t>ECU003People facing restricted access constraints</t>
  </si>
  <si>
    <t>ECU003Illness cases reported</t>
  </si>
  <si>
    <t>ECU003Buildings in affected area</t>
  </si>
  <si>
    <t>ECU003Economic Losses</t>
  </si>
  <si>
    <t>ECU002Illness cases reported</t>
  </si>
  <si>
    <t>ECU002Buildings damaged</t>
  </si>
  <si>
    <t>ECU002Buildings destroyed</t>
  </si>
  <si>
    <t>ECU002Buildings in affected area</t>
  </si>
  <si>
    <t>ECU002Economic Losses</t>
  </si>
  <si>
    <t>Multiple crises in Palestine</t>
  </si>
  <si>
    <t>PSE002</t>
  </si>
  <si>
    <t>Palestine</t>
  </si>
  <si>
    <t>PSE002Illness cases reported</t>
  </si>
  <si>
    <t>PSE002Buildings damaged</t>
  </si>
  <si>
    <t>PSE002Buildings destroyed</t>
  </si>
  <si>
    <t>PSE002Buildings in affected area</t>
  </si>
  <si>
    <t>PSE002Economic Losses</t>
  </si>
  <si>
    <t>PSE002People facing limited access constraints</t>
  </si>
  <si>
    <t>PSE002People facing restricted access constraints</t>
  </si>
  <si>
    <t>Conflict in the West Bank</t>
  </si>
  <si>
    <t>PSE003</t>
  </si>
  <si>
    <t>PSE003Illness cases reported</t>
  </si>
  <si>
    <t>PSE003Buildings damaged</t>
  </si>
  <si>
    <t>PSE003Buildings destroyed</t>
  </si>
  <si>
    <t>PSE003Buildings in affected area</t>
  </si>
  <si>
    <t>PSE003Economic Losses</t>
  </si>
  <si>
    <t>PSE003People facing limited access constraints</t>
  </si>
  <si>
    <t>PSE003People facing restricted access constraints</t>
  </si>
  <si>
    <t>Conflict in Gaza</t>
  </si>
  <si>
    <t>PSE004</t>
  </si>
  <si>
    <t>PSE004Illness cases reported</t>
  </si>
  <si>
    <t>PSE004Buildings damaged</t>
  </si>
  <si>
    <t>PSE004Buildings destroyed</t>
  </si>
  <si>
    <t>PSE004Buildings in affected area</t>
  </si>
  <si>
    <t>PSE004Economic Losses</t>
  </si>
  <si>
    <t>PSE004People facing limited access constraints</t>
  </si>
  <si>
    <t>PSE004People facing restricted access constraints</t>
  </si>
  <si>
    <t>Complex crisis in Syria</t>
  </si>
  <si>
    <t>SYR003</t>
  </si>
  <si>
    <t>Syria</t>
  </si>
  <si>
    <t>SYR003Illness cases reported</t>
  </si>
  <si>
    <t>SYR003Injuries reported</t>
  </si>
  <si>
    <t>SYR003Buildings damaged</t>
  </si>
  <si>
    <t>SYR003Buildings destroyed</t>
  </si>
  <si>
    <t>SYR003Buildings in affected area</t>
  </si>
  <si>
    <t>SYR003Economic Losses</t>
  </si>
  <si>
    <t>xx</t>
  </si>
  <si>
    <t>SYR003People facing limited access constraints</t>
  </si>
  <si>
    <t>SYR003People facing restricted access constraints</t>
  </si>
  <si>
    <t>Complex crisis in Haiti</t>
  </si>
  <si>
    <t>HTI001</t>
  </si>
  <si>
    <t>Haiti</t>
  </si>
  <si>
    <t>HTI001People facing limited access constraints</t>
  </si>
  <si>
    <t>HTI001People facing restricted access constraints</t>
  </si>
  <si>
    <t>HTI001Illness cases reported</t>
  </si>
  <si>
    <t>HTI001Buildings damaged</t>
  </si>
  <si>
    <t>HTI001Buildings destroyed</t>
  </si>
  <si>
    <t>HTI001Buildings in affected area</t>
  </si>
  <si>
    <t>HTI001Economic Losses</t>
  </si>
  <si>
    <t>THA003Injuries reported</t>
  </si>
  <si>
    <t>AFG001Buildings damaged</t>
  </si>
  <si>
    <t>AFG001Buildings destroyed</t>
  </si>
  <si>
    <t>Climatic Shocks and Violence in Guatemala</t>
  </si>
  <si>
    <t>GTM001</t>
  </si>
  <si>
    <t>Guatemala</t>
  </si>
  <si>
    <t xml:space="preserve">Considering the complexity of the situation in Guatemala and current reliable data from open sources is not available, which limits the capacity to provide accurate figure. </t>
  </si>
  <si>
    <t>GTM001People facing limited access constraints</t>
  </si>
  <si>
    <t>GTM001People facing restricted access constraints</t>
  </si>
  <si>
    <t xml:space="preserve">The current reliable data from open sources is not available, which limits the capacity to provide accurate figure. </t>
  </si>
  <si>
    <t>GTM001Illness cases reported</t>
  </si>
  <si>
    <t>GTM001Buildings damaged</t>
  </si>
  <si>
    <t>GTM001Buildings destroyed</t>
  </si>
  <si>
    <t>GTM001Buildings in affected area</t>
  </si>
  <si>
    <t>GTM001Economic Losses</t>
  </si>
  <si>
    <t>Political and Economic crisis in El Salvador</t>
  </si>
  <si>
    <t>SLV001</t>
  </si>
  <si>
    <t>El Salvador</t>
  </si>
  <si>
    <t>SLV001People facing limited access constraints</t>
  </si>
  <si>
    <t>SLV001People facing restricted access constraints</t>
  </si>
  <si>
    <t>There are no approximate or exact figures about illness cases reportes</t>
  </si>
  <si>
    <t>SLV001Illness cases reported</t>
  </si>
  <si>
    <t>There are no approximate or exact figures about buildings damaged</t>
  </si>
  <si>
    <t>SLV001Buildings damaged</t>
  </si>
  <si>
    <t>There are no approximate or exact figures about buildings destroyed</t>
  </si>
  <si>
    <t>SLV001Buildings destroyed</t>
  </si>
  <si>
    <t>There are no approximate or exact figures about buildings in affected area</t>
  </si>
  <si>
    <t>SLV001Buildings in affected area</t>
  </si>
  <si>
    <t>The are no approximated figures for economic cost of violence in millions of dollars</t>
  </si>
  <si>
    <t>SLV001Economic Losses</t>
  </si>
  <si>
    <t>Climatic Shocks and Conflict and Violence in Honduras</t>
  </si>
  <si>
    <t>HND001</t>
  </si>
  <si>
    <t>Honduras</t>
  </si>
  <si>
    <t xml:space="preserve">Considering the complexity of the situation in Honduras and current reliable data from open sources is not available, which limits the capacity to provide accurate figure. </t>
  </si>
  <si>
    <t>HND001People facing limited access constraints</t>
  </si>
  <si>
    <t>HND001People facing restricted access constraints</t>
  </si>
  <si>
    <t>HND001Illness cases reported</t>
  </si>
  <si>
    <t>HND001Buildings damaged</t>
  </si>
  <si>
    <t>HND001Buildings destroyed</t>
  </si>
  <si>
    <t>HND001Buildings in affected area</t>
  </si>
  <si>
    <t>HND001Economic Losses</t>
  </si>
  <si>
    <t>Conflict and Climatic Shocks in Colombia</t>
  </si>
  <si>
    <t>COL001</t>
  </si>
  <si>
    <t>No new data available for Feb 2025 update</t>
  </si>
  <si>
    <t>COL001People facing limited access constraints</t>
  </si>
  <si>
    <t>COL001People facing restricted access constraints</t>
  </si>
  <si>
    <t>COL001Illness cases reported</t>
  </si>
  <si>
    <t>COL001Buildings damaged</t>
  </si>
  <si>
    <t>COL001Buildings destroyed</t>
  </si>
  <si>
    <t>COL001Buildings in affected area</t>
  </si>
  <si>
    <t>COL001Economic Losses</t>
  </si>
  <si>
    <t>Displacement from Venezuela to Chile</t>
  </si>
  <si>
    <t>CHL002</t>
  </si>
  <si>
    <t>Chile</t>
  </si>
  <si>
    <t>No new data available for feb 2025 update</t>
  </si>
  <si>
    <t>CHL002People facing limited access constraints</t>
  </si>
  <si>
    <t>CHL002People facing restricted access constraints</t>
  </si>
  <si>
    <t>CHL002Illness cases reported</t>
  </si>
  <si>
    <t>CHL002Buildings damaged</t>
  </si>
  <si>
    <t>CHL002Buildings destroyed</t>
  </si>
  <si>
    <t>CHL002Buildings in affected area</t>
  </si>
  <si>
    <t>CHL002Economic Losses</t>
  </si>
  <si>
    <t>Displacement from Venezuela to Peru</t>
  </si>
  <si>
    <t>PER002</t>
  </si>
  <si>
    <t>Peru</t>
  </si>
  <si>
    <t>PER002People facing limited access constraints</t>
  </si>
  <si>
    <t>PER002People facing restricted access constraints</t>
  </si>
  <si>
    <t>PER002Illness cases reported</t>
  </si>
  <si>
    <t>PER002Buildings damaged</t>
  </si>
  <si>
    <t>PER002Buildings destroyed</t>
  </si>
  <si>
    <t>PER002Buildings in affected area</t>
  </si>
  <si>
    <t>PER002Economic Losses</t>
  </si>
  <si>
    <t>Political and Economic crisis in Venezuela</t>
  </si>
  <si>
    <t>VEN001</t>
  </si>
  <si>
    <t>Venezuela</t>
  </si>
  <si>
    <t>VEN001People facing limited access constraints</t>
  </si>
  <si>
    <t>VEN001People facing restricted access constraints</t>
  </si>
  <si>
    <t>VEN001Illness cases reported</t>
  </si>
  <si>
    <t>OCHA 16/01/2025</t>
  </si>
  <si>
    <t>https://reliefweb.int/report/zambia/southern-africa-humanitarian-snapshot-january-2025</t>
  </si>
  <si>
    <t>There were an estimated 20,200 cholera cases. We placed this under illness reported for this crisis since drought causes limited water availability heightening spread of cholera. The reliability is low since we are not certain about the cases in the last six months</t>
  </si>
  <si>
    <t>ZMB002Illness cases reported</t>
  </si>
  <si>
    <t>VEN001Buildings damaged</t>
  </si>
  <si>
    <t>VEN001Buildings destroyed</t>
  </si>
  <si>
    <t>VEN001Buildings in affected area</t>
  </si>
  <si>
    <t>VEN001Economic Losses</t>
  </si>
  <si>
    <t>2025 Cyclone season in Mozambique</t>
  </si>
  <si>
    <t>MOZ013</t>
  </si>
  <si>
    <t xml:space="preserve">There is limited information about the number of people in need facing limited access constraints </t>
  </si>
  <si>
    <t>MOZ013People facing limited access constraints</t>
  </si>
  <si>
    <t>There is limited information about the number of people in need facing restricted access constraints</t>
  </si>
  <si>
    <t>MOZ013People facing restricted access constraints</t>
  </si>
  <si>
    <t xml:space="preserve">There is limited information about illness related to the cyclone season figures </t>
  </si>
  <si>
    <t>MOZ013Illness cases reported</t>
  </si>
  <si>
    <t xml:space="preserve"> UNHCR 16/01/2025 ; IOM 22/01/2025</t>
  </si>
  <si>
    <t>https://reliefweb.int/report/mozambique/storm-season-2024-2025-event-factsheet ; https://reliefweb.int/report/mozambique/dtm-tropical-cyclone-dikeledi-nampula-mozambique-flash-update-21-january-2025-enpt</t>
  </si>
  <si>
    <t>Houses partially damaged by Chido is 32,207 and 31,898 houses damaged by Dikeledi as of end of January 2025. A total of 64,105 houses damaged. It is unclear about the number of schools and health facilities damaged since there is no cumulative and distinctive source for them and therefore as assesments continue this figure might change that is why the reliability is medium since it does not incooperate all buildings damaged</t>
  </si>
  <si>
    <t>MOZ013Buildings damaged</t>
  </si>
  <si>
    <t>Houses destroyed by Chido is 70,408 and 24,101 houses destroyed by Dikeledi as of end of January 2025. A total of 94,509 houses destroyed. It is unclear about the number of schools and health facilities destroyed since there is no cumulative and distinctive source for them and therefore as assesments continue this figure might change that is why the reliability is medium since it does not incooperate all buildings destroyed</t>
  </si>
  <si>
    <t>MOZ013Buildings destroyed</t>
  </si>
  <si>
    <t>There is limited information about the number of buildings in the affected areas</t>
  </si>
  <si>
    <t>MOZ013Buildings in affected area</t>
  </si>
  <si>
    <t>There is limited information about economic losses caused by the cyclones</t>
  </si>
  <si>
    <t>MOZ013Economic Losses</t>
  </si>
  <si>
    <t>Multiple Crises in Mozambique</t>
  </si>
  <si>
    <t>MOZ001</t>
  </si>
  <si>
    <t>MOZ001People facing limited access constraints</t>
  </si>
  <si>
    <t>MOZ001People facing restricted access constraints</t>
  </si>
  <si>
    <t>MOZ001Illness cases reported</t>
  </si>
  <si>
    <t>MOZ001Buildings damaged</t>
  </si>
  <si>
    <t>MOZ001Buildings destroyed</t>
  </si>
  <si>
    <t>No cumulative figure</t>
  </si>
  <si>
    <t>MOZ001Buildings in affected area</t>
  </si>
  <si>
    <t>MOZ001Economic Losses</t>
  </si>
  <si>
    <t>Displacement from Venezuela to Panama</t>
  </si>
  <si>
    <t>PAN002</t>
  </si>
  <si>
    <t>Panama</t>
  </si>
  <si>
    <t>PAN002People facing limited access constraints</t>
  </si>
  <si>
    <t>PAN002People facing restricted access constraints</t>
  </si>
  <si>
    <t>There are no approximate or exact figures about illness cases reported</t>
  </si>
  <si>
    <t>PAN002Illness cases reported</t>
  </si>
  <si>
    <t>PAN002Buildings damaged</t>
  </si>
  <si>
    <t>PAN002Buildings destroyed</t>
  </si>
  <si>
    <t>PAN002Buildings in affected area</t>
  </si>
  <si>
    <t>PAN002Economic Losses</t>
  </si>
  <si>
    <t>CRI002Illness cases reported</t>
  </si>
  <si>
    <t>CRI002Buildings damaged</t>
  </si>
  <si>
    <t>CRI002Buildings destroyed</t>
  </si>
  <si>
    <t>CRI002Buildings in affected area</t>
  </si>
  <si>
    <t>CRI002Economic Losses</t>
  </si>
  <si>
    <t>RWA002Buildings damaged</t>
  </si>
  <si>
    <t>RWA002Buildings destroyed</t>
  </si>
  <si>
    <t>RWA002Buildings in affected area</t>
  </si>
  <si>
    <t>RWA002Economic Losses</t>
  </si>
  <si>
    <t>ACLED accessed on 23/03/2025</t>
  </si>
  <si>
    <t>https://acleddata.com/explorer/</t>
  </si>
  <si>
    <t>There were 05 fatalities between 23/09/2024 and  23/03/2025 from ACLED but none related to food insecurity</t>
  </si>
  <si>
    <t>SWZ001Fatalities reported</t>
  </si>
  <si>
    <t>Fatalities in all crises</t>
  </si>
  <si>
    <t>SWZ001Fatalities in all crises</t>
  </si>
  <si>
    <t>WHO 18/11/2024</t>
  </si>
  <si>
    <t>https://reliefweb.int/report/malawi/weekly-bulletin-outbreaks-and-other-emergencies-week-43-21-27-october-2024-data-reported-1700-27-october-2024</t>
  </si>
  <si>
    <t>The cholera outbreak in Malawi has primarily affected the Northern region, posing a significant public Health concern with persistent local transmission and a potential intensification of cases. As from 21 to 27 October 2024, 67 cholera cases and 2 deaths were recorded. The reliability is low since we can not give a cumulative figure of choera related deaths in the past six months</t>
  </si>
  <si>
    <t>MWI002Illness cases reported</t>
  </si>
  <si>
    <t>IPC 22/08/2023</t>
  </si>
  <si>
    <t>https://www.ipcinfo.org/ipcinfo-website/alerts-archive/issue-85/en/</t>
  </si>
  <si>
    <t>Approximately 458,700 children under the age of five are likely to suffer acute malnutrition. Among them, over 121,000 children are expected to suffer from Severe Acute Malnutrition (SAM) and nearly 338,000 children are expected to experience Moderate Acute Malnutrition (MAM). In the Grand Sud Est region, an estimated 196,451 cases are projected, with 57,973 children in SAM and 138,478 children in MAM. This category is deemed ill with urgent need for medical intervention</t>
  </si>
  <si>
    <t>MDG002Illness cases reported</t>
  </si>
  <si>
    <t>No cumulative figures related to the complex crisis. However, there are cases of cholera, malaria and other dieases in the country but we could not certain the number of illnesses in the last six months</t>
  </si>
  <si>
    <t>ZWE001Illness cases reported</t>
  </si>
  <si>
    <t>BRA002Illness cases reported</t>
  </si>
  <si>
    <t>BRA002Buildings damaged</t>
  </si>
  <si>
    <t>BRA002Buildings destroyed</t>
  </si>
  <si>
    <t>BRA002Buildings in affected area</t>
  </si>
  <si>
    <t>BRA002Economic Losses</t>
  </si>
  <si>
    <t>No sources reporting on injuries related to drought</t>
  </si>
  <si>
    <t>MOZ012Injuries reported</t>
  </si>
  <si>
    <t xml:space="preserve"> UNHCR 16/01/2025 ; IOM 22/01/2025 ; OCHA 21/03/2025</t>
  </si>
  <si>
    <t>https://reliefweb.int/report/mozambique/storm-season-2024-2025-event-factsheet ; https://reliefweb.int/report/mozambique/dtm-tropical-cyclone-dikeledi-nampula-mozambique-flash-update-21-january-2025-enpt ; https://www.unocha.org/publications/report/mozambique/mozambique-2025-tropical-cyclone-jude-humanitarian-response-21-march-2025</t>
  </si>
  <si>
    <t>Since the beginning of the 2024/2025 rainy and cyclonic season, a total of 902 injuries have been reported from Cyclone Chido People Injured: 868 and 34 from cyclone Dikeledi as of end of January 2025. From cyclone Jude 137 injuries had been recorded by 20 March</t>
  </si>
  <si>
    <t>MOZ013Injuries reported</t>
  </si>
  <si>
    <t>Conflict in Rakhine</t>
  </si>
  <si>
    <t>MMR002</t>
  </si>
  <si>
    <t>Myanmar</t>
  </si>
  <si>
    <t>No enough information available.</t>
  </si>
  <si>
    <t>MMR002People facing limited access constraints</t>
  </si>
  <si>
    <t>MMR002People facing restricted access constraints</t>
  </si>
  <si>
    <t>MMR002Illness cases reported</t>
  </si>
  <si>
    <t>MMR002Buildings damaged</t>
  </si>
  <si>
    <t>MMR002Buildings destroyed</t>
  </si>
  <si>
    <t>MMR002Buildings in affected area</t>
  </si>
  <si>
    <t>MMR002Economic Losses</t>
  </si>
  <si>
    <t>Conflict in Kachin and Shan</t>
  </si>
  <si>
    <t>MMR003</t>
  </si>
  <si>
    <t>No data available.</t>
  </si>
  <si>
    <t>MMR003People facing limited access constraints</t>
  </si>
  <si>
    <t>MMR003People facing restricted access constraints</t>
  </si>
  <si>
    <t>MMR003Illness cases reported</t>
  </si>
  <si>
    <t>MMR003Buildings damaged</t>
  </si>
  <si>
    <t>MMR003Buildings destroyed</t>
  </si>
  <si>
    <t>MMR003Buildings in affected area</t>
  </si>
  <si>
    <t>MMR003Economic Losses</t>
  </si>
  <si>
    <t>Post-coup conflict in Myanmar</t>
  </si>
  <si>
    <t>MMR004</t>
  </si>
  <si>
    <t>MMR004People facing limited access constraints</t>
  </si>
  <si>
    <t>MMR004People facing restricted access constraints</t>
  </si>
  <si>
    <t>MMR004Illness cases reported</t>
  </si>
  <si>
    <t>MMR004Buildings damaged</t>
  </si>
  <si>
    <t>MMR004Buildings destroyed</t>
  </si>
  <si>
    <t>MMR004Buildings in affected area</t>
  </si>
  <si>
    <t>MMR004Economic Losses</t>
  </si>
  <si>
    <t>Complex crisis in Mali</t>
  </si>
  <si>
    <t>MLI001</t>
  </si>
  <si>
    <t>Mali</t>
  </si>
  <si>
    <t>MLI001People facing limited access constraints</t>
  </si>
  <si>
    <t>MLI001People facing restricted access constraints</t>
  </si>
  <si>
    <t>MLI001Illness cases reported</t>
  </si>
  <si>
    <t>MLI001Buildings damaged</t>
  </si>
  <si>
    <t>MLI001Buildings destroyed</t>
  </si>
  <si>
    <t>MLI001Buildings in affected area</t>
  </si>
  <si>
    <t>MLI001Economic Losses</t>
  </si>
  <si>
    <t>No drought related fatalities reported. We have left it as an infogap.</t>
  </si>
  <si>
    <t>DJI003Fatalities reported</t>
  </si>
  <si>
    <t>ACLED Accessed 15/04/2025;  ECHO 09/10/2024</t>
  </si>
  <si>
    <t>https://acleddata.com/data-export-tool/ ; https://www.iom.int/news/38-migrants-including-children-confirmed-dead-djibouti-coast-after-shipwreck; https://reliefweb.int/report/djibouti/djibouti-suivi-des-flux-de-populations-enregistrement-juin-2024; https://reliefweb.int/report/djibouti/djibouti-migrant-boat-tragedy-dg-echo-iom-echo-daily-flash-09-october-2024</t>
  </si>
  <si>
    <t>A new ‘eastern migratory road’ tragedy happened in the Red Sea, off northern coast of Djibouti, on 1 October with reportedly 48 victims, 115 survivors and over 100 still missing as 310 individuals were reportedly present in two boats. 01 Fatalities from ACLED 1 October 2024 to 1 March 2025 but not related to any of the active crisis.</t>
  </si>
  <si>
    <t>DJI003Fatalities in all crises</t>
  </si>
  <si>
    <t>DJI001Fatalities reported</t>
  </si>
  <si>
    <t>DJI001Fatalities in all crises</t>
  </si>
  <si>
    <t>https://reliefweb.int/report/mozambique/mozambique-cabo-delgado-nampula-niassa-humanitarian-snapshot-march-2025-enpt</t>
  </si>
  <si>
    <t>There is no cumulative reliable information regarding the number of injuries from the insurgency</t>
  </si>
  <si>
    <t>MOZ004Injuries reported</t>
  </si>
  <si>
    <t>MOZ001Injuries reported</t>
  </si>
  <si>
    <t>Floods in Bolivia</t>
  </si>
  <si>
    <t>BOL002</t>
  </si>
  <si>
    <t>Bolivia</t>
  </si>
  <si>
    <t>Total population</t>
  </si>
  <si>
    <t>National Institute of Statistics of Bolivia accessed 08/05/2025</t>
  </si>
  <si>
    <t>https://www.ine.gob.bo/index.php/censos-y-proyecciones-de-poblacion-sociales/</t>
  </si>
  <si>
    <t xml:space="preserve">This is the total number of people living in Bolivia. The figure is taken from the National Institute of Statistics of Bolivia. This has been chosen over the other sources as it provides the most recent figure among all the available sources and it includes mixed migrations movements. </t>
  </si>
  <si>
    <t>BOL002Total population</t>
  </si>
  <si>
    <t xml:space="preserve">Change in the data/methodology </t>
  </si>
  <si>
    <t>Landmass affected</t>
  </si>
  <si>
    <t xml:space="preserve">Goconqr Accessed 08/05/2025; UNCT Bolivia 27/04/2025 </t>
  </si>
  <si>
    <t>https://www.ine.gob.bo/index.php/censos-y-proyecciones-de-poblacion-sociales/; https://reliefweb.int/report/bolivia-plurinational-state/bolivia-lluvias-e-inundaciones-sitrep-no-3-al-26-de-abril-2025</t>
  </si>
  <si>
    <t xml:space="preserve">Landmass affected corresponds to the landmass of the departments declared either in disaster or emergency:  La Paz 133,985 km², Tarija 37,623 km², Potosi 118,218 km², Chuquisaca 51,524 km², Santa Cruz 370,621 km², Beni 213,564 km², Pando 63,827 km² and Oruro 53,588 km². The figure is obtained from Goconqrand UNCT Bolivia. Based on the extent and severity of the floods, all people living in those affected departments are considered to be exposed to the impact of the floods. This source is chosen as it provides up-to-date and verified data, making it highly credible. The reliability of this data is medium as we may be overcounting. </t>
  </si>
  <si>
    <t>BOL002Landmass affected</t>
  </si>
  <si>
    <t>People exposed</t>
  </si>
  <si>
    <t xml:space="preserve">UNCT Bolivia 27/04/2025 </t>
  </si>
  <si>
    <t>https://reliefweb.int/report/bolivia-plurinational-state/bolivia-lluvias-e-inundaciones-sitrep-no-3-al-26-de-abril-2025</t>
  </si>
  <si>
    <t xml:space="preserve">The people exposed correspond to the population impacted by the floods across the country between November 2024 and April 2025, so around 30% of the national population, according to UNCT Bolivia. The figure is obtained from UNCT Bolivia. This source is chosen as it provides up-to-date and verified data, making it highly credible. The reliability of this data is medium as we may be undecounting. </t>
  </si>
  <si>
    <t>BOL002People exposed</t>
  </si>
  <si>
    <t>People affected</t>
  </si>
  <si>
    <t xml:space="preserve">The affected population figure corresponds to the number of people affected by the floods across the country between November 2024 and April 2025, according to UNCT Bolivia, as stated on page 2 of SITREP No. 3. This figure is obtained from UNCT Bolivia. This source is chosen as it provides up-to-date and verified data, making it highly credible. The reliability of this data is medium as we may be undecounting. </t>
  </si>
  <si>
    <t>BOL002People affected</t>
  </si>
  <si>
    <t>People displaced</t>
  </si>
  <si>
    <t xml:space="preserve"> https://reliefweb.int/report/bolivia-plurinational-state/bolivia-lluvias-e-inundaciones-sitrep-no-3-al-26-de-abril-2025</t>
  </si>
  <si>
    <t>The number of people displaced in Bolivia corresponds to those who lost their homes by the floods between January and April 2025. This source is chosen because it provides updated monitoring and analysis. The reliability of this data is medium as it is based on periodical assessments and it may be outdated by the time of publishing.</t>
  </si>
  <si>
    <t>BOL002People displaced</t>
  </si>
  <si>
    <t>Infogap</t>
  </si>
  <si>
    <t>BOL002Injuries reported</t>
  </si>
  <si>
    <t>Number of fatalities reported by the floods in Bolivia according to UNCT Bolivia between November 2024 and April 2025. Reliability is set to medium as the numbers may change over time.</t>
  </si>
  <si>
    <t>BOL002Fatalities reported</t>
  </si>
  <si>
    <t>Number of fatalities reported by the floods in Bolivia according to UNCT Bolivia between November 2024 and April 2025. Reliability is set to medium as the numbers are preliminary and may change</t>
  </si>
  <si>
    <t>BOL002Fatalities in all crises</t>
  </si>
  <si>
    <t>People in Need</t>
  </si>
  <si>
    <t xml:space="preserve">The number of people in need corresponds to the number of people who lost their homes by the floods which is 994,272 (damnificados in Spanish) since these are the people who need humanitarian aid most urgently as they lost their homes.  This figure is taken from UNCT Bolivia and This source was chosen because it is comprehensive of multiple sectors and up to date. The reliability of this data/indicator is medium as more people may be in need. </t>
  </si>
  <si>
    <t>BOL002People in Need</t>
  </si>
  <si>
    <t>Minimal humanitarian conditions - Level 1</t>
  </si>
  <si>
    <t xml:space="preserve">National Institute of Statistics of Bolivia accessed 08/05/2025; UNCT Bolivia 27/04/2025 </t>
  </si>
  <si>
    <t xml:space="preserve">According to INFORM SI methodology, the number of people in Level 1 is equal to the people exposed minus the people affected. People in Level 1 are able to meet their basic needs without employing irreversible coping strategies. Reliaiblity set to medium as a result. </t>
  </si>
  <si>
    <t>BOL002Minimal humanitarian conditions - Level 1</t>
  </si>
  <si>
    <t>Stressed humanitarian conditions - Level 2</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</si>
  <si>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Reliaiblity set to medium as a result. </t>
  </si>
  <si>
    <t>BOL002Stressed humanitarian conditions - Level 2</t>
  </si>
  <si>
    <t>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</si>
  <si>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There is no disaggregated assessment data by severity however it is highly probable that no one is in level four and five severity conditions, characterised as signficant shortages of basic needs resulting in mortality and morbidity. These figures are taken from UNCT Bolivia. This source/approach was chosen because is up to date and the only one reporting about the crisis. The reliability of this data/indicator is low as it cannot be triangulated/cross-verified</t>
  </si>
  <si>
    <t>BOL002Moderate humanitarian conditions - Level 3</t>
  </si>
  <si>
    <t>Severe humanitarian conditions - Level 4</t>
  </si>
  <si>
    <t xml:space="preserve">Based on the information available and the severity of the flooding, it is highly probable that no one is in level four severity conditions. </t>
  </si>
  <si>
    <t>BOL002Severe humanitarian conditions - Level 4</t>
  </si>
  <si>
    <t>Extreme humanitarian conditions - Level 5</t>
  </si>
  <si>
    <t xml:space="preserve">Based on the information available and the severity of the flooding, it is highly probable that no one is in level five severity conditions. </t>
  </si>
  <si>
    <t>BOL002Extreme humanitarian conditions - Level 5</t>
  </si>
  <si>
    <t>Crisis affected groups</t>
  </si>
  <si>
    <t xml:space="preserve">In this crisis, 2 out of 5 population groups are affected: non-host and displaced </t>
  </si>
  <si>
    <t>BOL002Crisis affected groups</t>
  </si>
  <si>
    <t>Ingofap</t>
  </si>
  <si>
    <t>BOL002People facing limited access constraints</t>
  </si>
  <si>
    <t>BOL002People facing restricted access constraints</t>
  </si>
  <si>
    <t>BOL002Illness cases reported</t>
  </si>
  <si>
    <t>As per UNCT, 7259 buildinggs have been affected by the floods, most of them family homes. Relibality set to medium as there may be more buldings affected by the time of publishing</t>
  </si>
  <si>
    <t>BOL002Buildings damaged</t>
  </si>
  <si>
    <t>As per UNCT, 2530 buildinggs have been destroyed by the floods, most of them family homes. Relibality set to medium as there may be more buldings affected by the time of publishing</t>
  </si>
  <si>
    <t>BOL002Buildings destroyed</t>
  </si>
  <si>
    <t>BOL002Buildings in affected area</t>
  </si>
  <si>
    <t>BOL002Economic Losses</t>
  </si>
  <si>
    <t>World Bank 2023; UNHCR accessed 15/05/2025</t>
  </si>
  <si>
    <t>https://data.worldbank.org/indicator/SP.POP.TOTL?locations=RU&amp;page=2 ; https://data.unhcr.org/en/situations/ukraine</t>
  </si>
  <si>
    <t>This is the total population in the country adjusted to population movement. The baseline population figure of (143,826,130) people is aggregated with (1,223,795) refugees from Ukraine in Russia according to UNHCR as of 30 June 2024. The World Bank and UNHCR sources were chosen because they provide the population and refugee data needed for the indicator's calculations as per the INFORM Severity Index methodology. The reliability is medium because the data includes high-quality information alongside some elements with lower quality, resulting in an overall medium reliability.</t>
  </si>
  <si>
    <t>RUS002Total population</t>
  </si>
  <si>
    <t>World Bank accessed 26/03/2024</t>
  </si>
  <si>
    <t>https://data.worldbank.org/indicator/AG.LND.TOTL.K2?locations=RU</t>
  </si>
  <si>
    <t>The whole landmass is considered affected as refugees reside in across the country. The sources were chosen because they are the most reliable, OCHA provides landmass data and IOM is also reliable but one of the few available humanitarian sources on refugees from Ukraine in Russia . The reliability is low because it cannot be triangulated/cross-verified.</t>
  </si>
  <si>
    <t>RUS002Landmass affected</t>
  </si>
  <si>
    <t xml:space="preserve">The number of people exposed corresponds to the total population of the country in Russia. This source was chosen because UNHCR is the most reliable/the only source reporting the number of people exposed. The World Bank and UNHCR sources were chosen because they provide the population and refugee data needed for the indicator's calculations as per the INFORM Severity Index methodology. The reliability is medium because the data includes high-quality information alongside some elements with lower quality, resulting in an overall medium reliability. </t>
  </si>
  <si>
    <t>RUS002People exposed</t>
  </si>
  <si>
    <t>UNHCR accessed 15/05/2025</t>
  </si>
  <si>
    <t>https://data.unhcr.org/en/situations/ukraine</t>
  </si>
  <si>
    <t>The number of people affected by the crisis is taken from UNHCR website. This source was chosen because UNHCR is the most reliable source reporting the number of refugees from Ukraine, and because all are considered affected, as there is no other source that calculates or estimates the number of people affected. The reliability of this data is low because it cannot be triangulated/cross-verified.</t>
  </si>
  <si>
    <t>RUS002People affected</t>
  </si>
  <si>
    <t xml:space="preserve">The number of people displaced by the crisis includes the number of refugees from Ukraine to Russia. This figure is taken from UNHCR website. This source was chosen because UNHCR is the only and most reliable source reporting the number of people displaced from Ukraine to Russia. The reliability of this data is medium because the methodologies used for data collection are generally consistent, though minor variations exist that could affect accuracy. </t>
  </si>
  <si>
    <t>RUS002People displaced</t>
  </si>
  <si>
    <t>ACLED accessed 15/05/2025</t>
  </si>
  <si>
    <t>The total number of fatalities in Ukrainian refugees crisis between from 1 November 2024 to 30 April 2025. The number of fatalities among people displaced from Ukraine into Russia is not available, therefore the figure is 0 (as per ACLED fatalities methodology). Note: this is likely an underestimate, as many people displaced from Ukraine into Russia, are displaced forcibly, and are forced to undergo a filtration process on the Russian border which may result in unlawful detention and fatalities.</t>
  </si>
  <si>
    <t>RUS002Fatalities reported</t>
  </si>
  <si>
    <t>The total number of fatalities in all crises from 1 November 2024 to 30 April 2025</t>
  </si>
  <si>
    <t>RUS002Fatalities in all crises</t>
  </si>
  <si>
    <t xml:space="preserve">The number of people in need is taken from UNHCR website. All the people displaced are considered in need, as indicated in IOM assessments. The sources were chosen because UNHCR and IOM are the most reliable and the few available humanitarian sources reporting the number refugees from Ukraine in Russia and their needs. The reliability of this data is medium because the methodologies used for data collection are generally consistent, though minor variations exist that could affect accuracy. </t>
  </si>
  <si>
    <t>RUS002People in Need</t>
  </si>
  <si>
    <t>According to INFORM Severity Index methodology, the number of people in Level 1 is equal to the people exposed minus the people affected. People in Level 1 are able to meet their basic needs without employing irreversible coping strategies.</t>
  </si>
  <si>
    <t>RUS002Minimal humanitarian conditions - Level 1</t>
  </si>
  <si>
    <t>According to INFORM Severity Index methodology, the number of people in Level 2 is equal to the people affected minus the people in need. Since all the people affected are also in need, there are no people in Level 2. </t>
  </si>
  <si>
    <t>RUS002Stressed humanitarian conditions - Level 2</t>
  </si>
  <si>
    <t>According to INFORM Severity Index methodology, the sum of people in levels 3, 4 and 5 is equal to the total number of people in need. To estimate the severity distribution of the people in need ACAPS used the UNHCR source. The number of people in Level 3 corresponds to the total number of people in need. This approach is assigned as low reliability.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</si>
  <si>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RUS002Moderate humanitarian conditions - Level 3</t>
  </si>
  <si>
    <t>RUS002Severe humanitarian conditions - Level 4</t>
  </si>
  <si>
    <t>According to INFORM Severity Index methodology, the sum of people in levels 3, 4 and 5 is equal to the total number of people in need. To estimate the severity distribution of the people in need ACAPS used the UNHCR source. The number of people in Level 3 corresponds to the total number of people in need.  This approach is assigned as low reliability.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</si>
  <si>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RUS002Extreme humanitarian conditions - Level 5</t>
  </si>
  <si>
    <t>In this crisis, 2 out of 5 population groups are affected: refugees and host population.</t>
  </si>
  <si>
    <t>RUS002Crisis affected groups</t>
  </si>
  <si>
    <t>International displacement to Kenya</t>
  </si>
  <si>
    <t>KEN002</t>
  </si>
  <si>
    <t>Given the difficult nature of the circumstances in Refugee crisis and the absence of up-to-date and reliable data from open sources, it is difficult to accurately estimate figures for this indicator</t>
  </si>
  <si>
    <t>KEN002Buildings in affected area</t>
  </si>
  <si>
    <t>Drought in ASAL areas of Kenya</t>
  </si>
  <si>
    <t>KEN003</t>
  </si>
  <si>
    <t>Given the difficult nature of the circumstances in drought crisis and the absence of up-to-date and reliable data from open sources, it is difficult to accurately estimate figures for this indicator</t>
  </si>
  <si>
    <t>KEN003Buildings in affected area</t>
  </si>
  <si>
    <t>Given the difficult nature of the circumstances in multiple  crisis and the absence of up-to-date and reliable data from open sources, it is difficult to accurately estimate figures for this indicator</t>
  </si>
  <si>
    <t>KEN001Buildings in affected area</t>
  </si>
  <si>
    <t>Conflict in Jammu and Kashmir</t>
  </si>
  <si>
    <t>IND002</t>
  </si>
  <si>
    <t>India</t>
  </si>
  <si>
    <t>No Information available</t>
  </si>
  <si>
    <t>IND002Illness cases reported</t>
  </si>
  <si>
    <t>IND002Buildings damaged</t>
  </si>
  <si>
    <t>IND002Buildings destroyed</t>
  </si>
  <si>
    <t>IND002Buildings in affected area</t>
  </si>
  <si>
    <t>IND002Economic Losses</t>
  </si>
  <si>
    <t>There is lack of information about fatalities related to complex crisis which includes drought, floods, endemic diseases like cholera and sociopolitical and economic issues. There might be those related to cholera but we could not find a cumulative figure for the last six months. That is why the reliability was tagged as low</t>
  </si>
  <si>
    <t>MWI002Fatalities reported</t>
  </si>
  <si>
    <t>MWI002Fatalities in all crises</t>
  </si>
  <si>
    <t>Displacement from Burkina Faso to northern Côte d’Ivoire</t>
  </si>
  <si>
    <t>CIV002</t>
  </si>
  <si>
    <t>Côte d'Ivoire</t>
  </si>
  <si>
    <t>Denial of existence of humanitarian needs or entitlements to assistance</t>
  </si>
  <si>
    <t>ACAPS Access Methodology</t>
  </si>
  <si>
    <t>CIV002Denial of existence of humanitarian needs or entitlements to assistance</t>
  </si>
  <si>
    <t>Impediments to entry into country (bureaucratic and administrative)</t>
  </si>
  <si>
    <t>CIV002Impediments to entry into country (bureaucratic and administrative)</t>
  </si>
  <si>
    <t>Interference into implementation of humanitarian activities</t>
  </si>
  <si>
    <t>CIV002Interference into implementation of humanitarian activities</t>
  </si>
  <si>
    <t>Ongoing insecurity/hostilities affecting humanitarian assistance</t>
  </si>
  <si>
    <t>CIV002Ongoing insecurity/hostilities affecting humanitarian assistance</t>
  </si>
  <si>
    <t>Physical constraints in the environment (obstacles related to terrain, climate, lack of infrastructure, etc.)</t>
  </si>
  <si>
    <t>CIV002Physical constraints in the environment (obstacles related to terrain, climate, lack of infrastructure, etc.)</t>
  </si>
  <si>
    <t>Presence of mines and improvised explosive devices</t>
  </si>
  <si>
    <t>CIV002Presence of mines and improvised explosive devices</t>
  </si>
  <si>
    <t>Restriction and obstruction of access to services and assistance</t>
  </si>
  <si>
    <t>CIV002Restriction and obstruction of access to services and assistance</t>
  </si>
  <si>
    <t>Restriction of movement (impediments to freedom of movement and/or administrative restrictions)</t>
  </si>
  <si>
    <t>CIV002Restriction of movement (impediments to freedom of movement and/or administrative restrictions)</t>
  </si>
  <si>
    <t>Violence against personnel, facilities and assets</t>
  </si>
  <si>
    <t>CIV002Violence against personnel, facilities and assets</t>
  </si>
  <si>
    <t>Floods in Ecuador</t>
  </si>
  <si>
    <t>ECU004</t>
  </si>
  <si>
    <t>ECU004Buildings in affected area</t>
  </si>
  <si>
    <t>ECU004Economic Losses</t>
  </si>
  <si>
    <t>ECU004People facing limited access constraints</t>
  </si>
  <si>
    <t>ECU004People facing restricted access constraints</t>
  </si>
  <si>
    <t>Multiple crises in Ecuador</t>
  </si>
  <si>
    <t>ECU001</t>
  </si>
  <si>
    <t>ECU001Buildings in affected area</t>
  </si>
  <si>
    <t>ECU001Economic Losses</t>
  </si>
  <si>
    <t>ECU001People facing limited access constraints</t>
  </si>
  <si>
    <t>ECU001People facing restricted access constraints</t>
  </si>
  <si>
    <t>Govt. Ecuador 21/05/2025; Govt. Ecuador 21/05/2025</t>
  </si>
  <si>
    <t>https://reliefweb.int/report/ecuador/afectaciones-por-lluvias-en-el-ecuador-inicio-01-01-2025-al-20-05-2025-1100-referencia-sitrep-no-119; 
https://reliefweb.int/report/ecuador/sitrep-no-119-lluvias-del-01-de-enero-de-2025-la-fecha-este-informe-cubre-el-periodo-desde-el-01012025-hasta-el-20052025-11h00-el-proximo-sitrep-sera-emitido-en-caso-de-generarse-nueva-actividad-relevante</t>
  </si>
  <si>
    <t xml:space="preserve">The number of buildings damaged corresponds to the addition of affected homes (64.698 ), public buildings affected (301), bridges affected (67) and public learning buildings affected (852 + 153)  by floods between January 1 to May 20, according to the Government of Ecuador. </t>
  </si>
  <si>
    <t>ECU001Buildings damaged</t>
  </si>
  <si>
    <t xml:space="preserve">The number of buildings dstroyed corresponds to the addition of homes destroyed (851), public buildings destroyed (85) and Bridgets destroyed (30) by floods between January 1 to May 20, according to the Government of Ecuador. </t>
  </si>
  <si>
    <t>ECU001Buildings destroyed</t>
  </si>
  <si>
    <t>There is an infogap on fatalities relating to the refugee crisis in Tanzania</t>
  </si>
  <si>
    <t>TZA002Fatalities reported</t>
  </si>
  <si>
    <t>There is an infogap on fatalities relating to the refugee and food insecurity crisis in Tanzania</t>
  </si>
  <si>
    <t>TZA002Fatalities in all crises</t>
  </si>
  <si>
    <t>There is limited information regarding fatalities related to drought crisis. We left this indicator as Infogap</t>
  </si>
  <si>
    <t>TZA003Fatalities reported</t>
  </si>
  <si>
    <t>TZA003Fatalities in all crises</t>
  </si>
  <si>
    <t>Worldometer  16/ 05/2025</t>
  </si>
  <si>
    <t>https://www.worldometers.info/world-population/costa-rica-population/#google_vignette</t>
  </si>
  <si>
    <t xml:space="preserve">The current population of Costa Rica is 5,150,048 as of May 2025, based on Worldometer’s elaboration of the latest United Nations data. Reliability was set to Medium as we are working with projected figures. </t>
  </si>
  <si>
    <t>CRI002Total population</t>
  </si>
  <si>
    <t>City Population accessed 23/04/2025; Confidencial 27/07/2022</t>
  </si>
  <si>
    <t>https://confidencial.digital/english/atenas-a-canton-that-welcomes-nicaraguans-in-costa-rica/;
https://www.citypopulation.de/en/costarica/cities/</t>
  </si>
  <si>
    <t>This figure is the aggregation of areas in Costa Rica where most Nicaraguan refugees reside: the cantons of San José (4,966 km²), Cartago (3,125 km²), Heredia (2,657 km²), and Alajuela (9,758 km²) (second-level administrative divisions). Reliability is set to low because it may be an underestimation as other areas with refugees may not be fully captured. Additionally, the number of migrants, refugees and asylum seekers in the country may have changed by the time of publishing.</t>
  </si>
  <si>
    <t>CRI002Landmass affected</t>
  </si>
  <si>
    <t>City Population accessed 23/04/2025; Confidencial 27/07/2022; UNHCR 17/12/2024</t>
  </si>
  <si>
    <t>https://confidencial.digital/english/atenas-a-canton-that-welcomes-nicaraguans-in-costa-rica/;https://www.citypopulation.de/en/costarica/cities/; https://reliefweb.int/report/costa-rica/acnur-costa-rica-factsheet-diciembre-2024</t>
  </si>
  <si>
    <t xml:space="preserve">People exposed correspond to the total population of the areas where most of the Nicaraguan reside: cantons of San José (1,601,167), Cartago (545,092), Heredia (479,117), and Alajuela (1,035,464) and the number of migrants, refugees and asylum seekers from Nicaragua across the country. Reliability is set to low, as we are working with projected population for each of the areas in Costa Rica, and because the number of migrants, refugees and asylum seekers in the country may have changed by the time of publishing. </t>
  </si>
  <si>
    <t>CRI002People exposed</t>
  </si>
  <si>
    <t>UNHCR accessed 16/05/2025</t>
  </si>
  <si>
    <t>https://reporting.unhcr.org/operational/operations/costa-rica?page=4&amp;utm_source=com&amp;year=2025</t>
  </si>
  <si>
    <t xml:space="preserve">People affected correspond to the number of migrants, refugees and asylum seekers from Nicaragua in Costa Rica according to UNHCR: 204,138. This figure is from UNHCR, which is the only available source at the time. The reliability of this data has been assessed as low as it wasn't possible to triangulate or cross-verify the figure with other  sources. </t>
  </si>
  <si>
    <t>CRI002People affected</t>
  </si>
  <si>
    <t xml:space="preserve">People displaced correspond to the number of migrants, refugees and asylum seekers from Nicaragua in Costa Rica according to UNHCR: 204,138. This figure is from UNHCR, which is the only available source at the time. The reliability of this data has been assessed as low as it wasn't possible to triangulate or cross-verify the figure with other sources. </t>
  </si>
  <si>
    <t>CRI002People displaced</t>
  </si>
  <si>
    <t>Infogap.There are no approximate or exact figures for injuries reported by may 2025</t>
  </si>
  <si>
    <t>CRI002Injuries reported</t>
  </si>
  <si>
    <t>Ifnogap. There are no approximate or exact figures for fatalities by May 2025.</t>
  </si>
  <si>
    <t>CRI002Fatalities reported</t>
  </si>
  <si>
    <t>Infogap. There are no approximate or exact figures for fatalities by May 2025.</t>
  </si>
  <si>
    <t>CRI002Fatalities in all crises</t>
  </si>
  <si>
    <t xml:space="preserve">The People in Need corresponds to the number of migrants, refugees and asylum seekers from Nicaragua in Costa Rica according to UNHCR: 204,138. This figure is from UNHCR, which is the only available source at the time. The reliability of this data has been assessed as low as it wasn't possible to triangulate or cross-verify the figure with other sources. </t>
  </si>
  <si>
    <t>CRI002People in Need</t>
  </si>
  <si>
    <t>City Population accessed 25/03/2025; Confidencial 27/07/2022; UNHCR 17/12/2024; UNHCR accessed 16/05/2025; CLIP 26/04/2023</t>
  </si>
  <si>
    <t>https://confidencial.digital/english/atenas-a-canton-that-welcomes-nicaraguans-in-costa-rica/;https://www.citypopulation.de/en/costarica/cities/; https://reliefweb.int/report/costa-rica/acnur-costa-rica-factsheet-diciembre-2024; https://reporting.unhcr.org/operational/operations/costa-rica?page=4&amp;utm_source=com&amp;year=2025; https://www.elclip.org/nicaraguenses-en-costa-rica-radiografia-migracion/</t>
  </si>
  <si>
    <t xml:space="preserve">According to INFORM SI methodology, the number of people in Level 1 is equal to the people exposed minus the people affected. People in Level 1 are able to meet their basic needs without employing irreversible coping strategies. The reliability of this data/indicator is low as we may be overcounting because our calculations are based on projected data, and may be outdated by the time of publishing. </t>
  </si>
  <si>
    <t>CRI002Minimal humanitarian conditions - Level 1</t>
  </si>
  <si>
    <t>UNHCR accessed 16/05/2025; CLIP 26/04/2023</t>
  </si>
  <si>
    <t>https://reporting.unhcr.org/operational/operations/costa-rica?page=4&amp;utm_source=com&amp;year=2025; https://www.elclip.org/nicaraguenses-en-costa-rica-radiografia-migracion/</t>
  </si>
  <si>
    <t xml:space="preserve">According to INFORM SI methodology, the number of people in Level 2 is equal to the people affected minus the people in need, as both figures are the same, this indicator is 0. The reliability of this data has been assessed as low as it wasn't possible to triangulate or cross-verify the figure with other sources. </t>
  </si>
  <si>
    <t>CRI002Stressed humanitarian conditions - Level 2</t>
  </si>
  <si>
    <t>According to the INFORM Severity Index methodology, the sum of people in levels 3, 4 and 5 is equal to the total number of people in need. ACAPS assigned the total number of people in need to level 3, leaving an info gap for level 4 and level 5. Reliability was set to low as it cannot be triangulated/cross-verified and as assuming all people in need are at level 3 may either overestimate or underestimate the actual distribution of needs</t>
  </si>
  <si>
    <t>CRI002Moderate humanitarian conditions - Level 3</t>
  </si>
  <si>
    <t>Infogap. According to the INFORM Severity Index methodology, the sum of people in levels 3, 4 and 5 is equal to the total number of people in need. ACAPS assigned the total number of people in need to level 3, leaving an info gap for level 4 and level 5. Reliability was set to low as it cannot be triangulated/cross-verified and as assuming all people in need are at level 3 may either overestimate or underestimate the actual distribution of needs</t>
  </si>
  <si>
    <t>CRI002Severe humanitarian conditions - Level 4</t>
  </si>
  <si>
    <t>CRI002Extreme humanitarian conditions - Level 5</t>
  </si>
  <si>
    <t>UNHCR 17/12/2024</t>
  </si>
  <si>
    <t>https://reliefweb.int/report/costa-rica/acnur-costa-rica-factsheet-diciembre-2024</t>
  </si>
  <si>
    <t xml:space="preserve">In this crisis, all 2 population groups are affected: host population and refugees and asylum seekers. </t>
  </si>
  <si>
    <t>CRI002Crisis affected groups</t>
  </si>
  <si>
    <t>MDG002Fatalities reported</t>
  </si>
  <si>
    <t>MDG002Fatalities in all crises</t>
  </si>
  <si>
    <t>BLR002Denial of existence of humanitarian needs or entitlements to assistance</t>
  </si>
  <si>
    <t>BLR002Impediments to entry into country (bureaucratic and administrative)</t>
  </si>
  <si>
    <t>BLR002Interference into implementation of humanitarian activities</t>
  </si>
  <si>
    <t>BLR002Ongoing insecurity/hostilities affecting humanitarian assistance</t>
  </si>
  <si>
    <t>BLR002Physical constraints in the environment (obstacles related to terrain, climate, lack of infrastructure, etc.)</t>
  </si>
  <si>
    <t>BLR002Presence of mines and improvised explosive devices</t>
  </si>
  <si>
    <t>BLR002Restriction and obstruction of access to services and assistance</t>
  </si>
  <si>
    <t>BLR002Restriction of movement (impediments to freedom of movement and/or administrative restrictions)</t>
  </si>
  <si>
    <t>BLR002Violence against personnel, facilities and assets</t>
  </si>
  <si>
    <t>MDA002Denial of existence of humanitarian needs or entitlements to assistance</t>
  </si>
  <si>
    <t>MDA002Impediments to entry into country (bureaucratic and administrative)</t>
  </si>
  <si>
    <t>MDA002Interference into implementation of humanitarian activities</t>
  </si>
  <si>
    <t>MDA002Ongoing insecurity/hostilities affecting humanitarian assistance</t>
  </si>
  <si>
    <t>MDA002Physical constraints in the environment (obstacles related to terrain, climate, lack of infrastructure, etc.)</t>
  </si>
  <si>
    <t>MDA002Presence of mines and improvised explosive devices</t>
  </si>
  <si>
    <t>MDA002Restriction and obstruction of access to services and assistance</t>
  </si>
  <si>
    <t>MDA002Restriction of movement (impediments to freedom of movement and/or administrative restrictions)</t>
  </si>
  <si>
    <t>MDA002Violence against personnel, facilities and assets</t>
  </si>
  <si>
    <t>RUS002Denial of existence of humanitarian needs or entitlements to assistance</t>
  </si>
  <si>
    <t>RUS002Impediments to entry into country (bureaucratic and administrative)</t>
  </si>
  <si>
    <t>RUS002Interference into implementation of humanitarian activities</t>
  </si>
  <si>
    <t>RUS002Ongoing insecurity/hostilities affecting humanitarian assistance</t>
  </si>
  <si>
    <t>RUS002Physical constraints in the environment (obstacles related to terrain, climate, lack of infrastructure, etc.)</t>
  </si>
  <si>
    <t>RUS002Presence of mines and improvised explosive devices</t>
  </si>
  <si>
    <t>RUS002Restriction and obstruction of access to services and assistance</t>
  </si>
  <si>
    <t>RUS002Restriction of movement (impediments to freedom of movement and/or administrative restrictions)</t>
  </si>
  <si>
    <t>RUS002Violence against personnel, facilities and assets</t>
  </si>
  <si>
    <t>UKR002Denial of existence of humanitarian needs or entitlements to assistance</t>
  </si>
  <si>
    <t>UKR002Impediments to entry into country (bureaucratic and administrative)</t>
  </si>
  <si>
    <t>UKR002Interference into implementation of humanitarian activities</t>
  </si>
  <si>
    <t>UKR002Ongoing insecurity/hostilities affecting humanitarian assistance</t>
  </si>
  <si>
    <t>UKR002Physical constraints in the environment (obstacles related to terrain, climate, lack of infrastructure, etc.)</t>
  </si>
  <si>
    <t>UKR002Presence of mines and improvised explosive devices</t>
  </si>
  <si>
    <t>UKR002Restriction and obstruction of access to services and assistance</t>
  </si>
  <si>
    <t>UKR002Restriction of movement (impediments to freedom of movement and/or administrative restrictions)</t>
  </si>
  <si>
    <t>UKR002Violence against personnel, facilities and assets</t>
  </si>
  <si>
    <t>ETH001Denial of existence of humanitarian needs or entitlements to assistance</t>
  </si>
  <si>
    <t>ETH001Impediments to entry into country (bureaucratic and administrative)</t>
  </si>
  <si>
    <t>ETH001Interference into implementation of humanitarian activities</t>
  </si>
  <si>
    <t>ETH001Ongoing insecurity/hostilities affecting humanitarian assistance</t>
  </si>
  <si>
    <t>ETH001Physical constraints in the environment (obstacles related to terrain, climate, lack of infrastructure, etc.)</t>
  </si>
  <si>
    <t>ETH001Presence of mines and improvised explosive devices</t>
  </si>
  <si>
    <t>ETH001Restriction and obstruction of access to services and assistance</t>
  </si>
  <si>
    <t>ETH001Restriction of movement (impediments to freedom of movement and/or administrative restrictions)</t>
  </si>
  <si>
    <t>ETH001Violence against personnel, facilities and assets</t>
  </si>
  <si>
    <t>ETH003Denial of existence of humanitarian needs or entitlements to assistance</t>
  </si>
  <si>
    <t>ETH003Impediments to entry into country (bureaucratic and administrative)</t>
  </si>
  <si>
    <t>ETH003Interference into implementation of humanitarian activities</t>
  </si>
  <si>
    <t>ETH003Ongoing insecurity/hostilities affecting humanitarian assistance</t>
  </si>
  <si>
    <t>ETH003Physical constraints in the environment (obstacles related to terrain, climate, lack of infrastructure, etc.)</t>
  </si>
  <si>
    <t>ETH003Presence of mines and improvised explosive devices</t>
  </si>
  <si>
    <t>ETH003Restriction and obstruction of access to services and assistance</t>
  </si>
  <si>
    <t>ETH003Restriction of movement (impediments to freedom of movement and/or administrative restrictions)</t>
  </si>
  <si>
    <t>ETH003Violence against personnel, facilities and assets</t>
  </si>
  <si>
    <t>Conflict, Climatic and Economic shocks in Ethiopia</t>
  </si>
  <si>
    <t>ETH006</t>
  </si>
  <si>
    <t>ETH006Denial of existence of humanitarian needs or entitlements to assistance</t>
  </si>
  <si>
    <t>ETH006Impediments to entry into country (bureaucratic and administrative)</t>
  </si>
  <si>
    <t>ETH006Interference into implementation of humanitarian activities</t>
  </si>
  <si>
    <t>ETH006Ongoing insecurity/hostilities affecting humanitarian assistance</t>
  </si>
  <si>
    <t>ETH006Physical constraints in the environment (obstacles related to terrain, climate, lack of infrastructure, etc.)</t>
  </si>
  <si>
    <t>ETH006Presence of mines and improvised explosive devices</t>
  </si>
  <si>
    <t>ETH006Restriction and obstruction of access to services and assistance</t>
  </si>
  <si>
    <t>ETH006Restriction of movement (impediments to freedom of movement and/or administrative restrictions)</t>
  </si>
  <si>
    <t>ETH006Violence against personnel, facilities and assets</t>
  </si>
  <si>
    <t>EGY004Denial of existence of humanitarian needs or entitlements to assistance</t>
  </si>
  <si>
    <t>EGY004Impediments to entry into country (bureaucratic and administrative)</t>
  </si>
  <si>
    <t>EGY004Interference into implementation of humanitarian activities</t>
  </si>
  <si>
    <t>EGY004Ongoing insecurity/hostilities affecting humanitarian assistance</t>
  </si>
  <si>
    <t>EGY004Physical constraints in the environment (obstacles related to terrain, climate, lack of infrastructure, etc.)</t>
  </si>
  <si>
    <t>EGY004Presence of mines and improvised explosive devices</t>
  </si>
  <si>
    <t>EGY004Restriction and obstruction of access to services and assistance</t>
  </si>
  <si>
    <t>EGY004Restriction of movement (impediments to freedom of movement and/or administrative restrictions)</t>
  </si>
  <si>
    <t>EGY004Violence against personnel, facilities and assets</t>
  </si>
  <si>
    <t>MAR002Denial of existence of humanitarian needs or entitlements to assistance</t>
  </si>
  <si>
    <t>MAR002Impediments to entry into country (bureaucratic and administrative)</t>
  </si>
  <si>
    <t>MAR002Interference into implementation of humanitarian activities</t>
  </si>
  <si>
    <t>MAR002Ongoing insecurity/hostilities affecting humanitarian assistance</t>
  </si>
  <si>
    <t>MAR002Physical constraints in the environment (obstacles related to terrain, climate, lack of infrastructure, etc.)</t>
  </si>
  <si>
    <t>MAR002Presence of mines and improvised explosive devices</t>
  </si>
  <si>
    <t>MAR002Restriction and obstruction of access to services and assistance</t>
  </si>
  <si>
    <t>MAR002Restriction of movement (impediments to freedom of movement and/or administrative restrictions)</t>
  </si>
  <si>
    <t>MAR002Violence against personnel, facilities and assets</t>
  </si>
  <si>
    <t>MRT002Denial of existence of humanitarian needs or entitlements to assistance</t>
  </si>
  <si>
    <t>MRT002Impediments to entry into country (bureaucratic and administrative)</t>
  </si>
  <si>
    <t>MRT002Interference into implementation of humanitarian activities</t>
  </si>
  <si>
    <t>MRT002Ongoing insecurity/hostilities affecting humanitarian assistance</t>
  </si>
  <si>
    <t>MRT002Physical constraints in the environment (obstacles related to terrain, climate, lack of infrastructure, etc.)</t>
  </si>
  <si>
    <t>MRT002Presence of mines and improvised explosive devices</t>
  </si>
  <si>
    <t>MRT002Restriction and obstruction of access to services and assistance</t>
  </si>
  <si>
    <t>MRT002Restriction of movement (impediments to freedom of movement and/or administrative restrictions)</t>
  </si>
  <si>
    <t>MRT002Violence against personnel, facilities and assets</t>
  </si>
  <si>
    <t>MRT003Denial of existence of humanitarian needs or entitlements to assistance</t>
  </si>
  <si>
    <t>MRT003Impediments to entry into country (bureaucratic and administrative)</t>
  </si>
  <si>
    <t>MRT003Interference into implementation of humanitarian activities</t>
  </si>
  <si>
    <t>MRT003Ongoing insecurity/hostilities affecting humanitarian assistance</t>
  </si>
  <si>
    <t>MRT003Physical constraints in the environment (obstacles related to terrain, climate, lack of infrastructure, etc.)</t>
  </si>
  <si>
    <t>MRT003Presence of mines and improvised explosive devices</t>
  </si>
  <si>
    <t>MRT003Restriction and obstruction of access to services and assistance</t>
  </si>
  <si>
    <t>MRT003Restriction of movement (impediments to freedom of movement and/or administrative restrictions)</t>
  </si>
  <si>
    <t>MRT003Violence against personnel, facilities and assets</t>
  </si>
  <si>
    <t>TUN002Denial of existence of humanitarian needs or entitlements to assistance</t>
  </si>
  <si>
    <t>TUN002Impediments to entry into country (bureaucratic and administrative)</t>
  </si>
  <si>
    <t>TUN002Interference into implementation of humanitarian activities</t>
  </si>
  <si>
    <t>TUN002Ongoing insecurity/hostilities affecting humanitarian assistance</t>
  </si>
  <si>
    <t>TUN002Physical constraints in the environment (obstacles related to terrain, climate, lack of infrastructure, etc.)</t>
  </si>
  <si>
    <t>TUN002Presence of mines and improvised explosive devices</t>
  </si>
  <si>
    <t>TUN002Restriction and obstruction of access to services and assistance</t>
  </si>
  <si>
    <t>TUN002Restriction of movement (impediments to freedom of movement and/or administrative restrictions)</t>
  </si>
  <si>
    <t>TUN002Violence against personnel, facilities and assets</t>
  </si>
  <si>
    <t>AFG001Denial of existence of humanitarian needs or entitlements to assistance</t>
  </si>
  <si>
    <t>AFG001Impediments to entry into country (bureaucratic and administrative)</t>
  </si>
  <si>
    <t>AFG001Interference into implementation of humanitarian activities</t>
  </si>
  <si>
    <t>AFG001Ongoing insecurity/hostilities affecting humanitarian assistance</t>
  </si>
  <si>
    <t>AFG001Physical constraints in the environment (obstacles related to terrain, climate, lack of infrastructure, etc.)</t>
  </si>
  <si>
    <t>AFG001Presence of mines and improvised explosive devices</t>
  </si>
  <si>
    <t>AFG001Restriction and obstruction of access to services and assistance</t>
  </si>
  <si>
    <t>AFG001Restriction of movement (impediments to freedom of movement and/or administrative restrictions)</t>
  </si>
  <si>
    <t>AFG001Violence against personnel, facilities and assets</t>
  </si>
  <si>
    <t>ESP002Denial of existence of humanitarian needs or entitlements to assistance</t>
  </si>
  <si>
    <t>ESP002Impediments to entry into country (bureaucratic and administrative)</t>
  </si>
  <si>
    <t>ESP002Interference into implementation of humanitarian activities</t>
  </si>
  <si>
    <t>ESP002Ongoing insecurity/hostilities affecting humanitarian assistance</t>
  </si>
  <si>
    <t>ESP002Physical constraints in the environment (obstacles related to terrain, climate, lack of infrastructure, etc.)</t>
  </si>
  <si>
    <t>ESP002Presence of mines and improvised explosive devices</t>
  </si>
  <si>
    <t>ESP002Restriction and obstruction of access to services and assistance</t>
  </si>
  <si>
    <t>ESP002Restriction of movement (impediments to freedom of movement and/or administrative restrictions)</t>
  </si>
  <si>
    <t>ESP002Violence against personnel, facilities and assets</t>
  </si>
  <si>
    <t>ITA002Denial of existence of humanitarian needs or entitlements to assistance</t>
  </si>
  <si>
    <t>ITA002Impediments to entry into country (bureaucratic and administrative)</t>
  </si>
  <si>
    <t>ITA002Interference into implementation of humanitarian activities</t>
  </si>
  <si>
    <t>ITA002Ongoing insecurity/hostilities affecting humanitarian assistance</t>
  </si>
  <si>
    <t>ITA002Physical constraints in the environment (obstacles related to terrain, climate, lack of infrastructure, etc.)</t>
  </si>
  <si>
    <t>ITA002Presence of mines and improvised explosive devices</t>
  </si>
  <si>
    <t>ITA002Restriction and obstruction of access to services and assistance</t>
  </si>
  <si>
    <t>ITA002Restriction of movement (impediments to freedom of movement and/or administrative restrictions)</t>
  </si>
  <si>
    <t>ITA002Violence against personnel, facilities and assets</t>
  </si>
  <si>
    <t>NAM002Denial of existence of humanitarian needs or entitlements to assistance</t>
  </si>
  <si>
    <t>NAM002Impediments to entry into country (bureaucratic and administrative)</t>
  </si>
  <si>
    <t>NAM002Interference into implementation of humanitarian activities</t>
  </si>
  <si>
    <t>NAM002Ongoing insecurity/hostilities affecting humanitarian assistance</t>
  </si>
  <si>
    <t>NAM002Physical constraints in the environment (obstacles related to terrain, climate, lack of infrastructure, etc.)</t>
  </si>
  <si>
    <t>NAM002Presence of mines and improvised explosive devices</t>
  </si>
  <si>
    <t>NAM002Restriction and obstruction of access to services and assistance</t>
  </si>
  <si>
    <t>NAM002Restriction of movement (impediments to freedom of movement and/or administrative restrictions)</t>
  </si>
  <si>
    <t>NAM002Violence against personnel, facilities and assets</t>
  </si>
  <si>
    <t>NGA001Denial of existence of humanitarian needs or entitlements to assistance</t>
  </si>
  <si>
    <t>NGA001Impediments to entry into country (bureaucratic and administrative)</t>
  </si>
  <si>
    <t>NGA001Interference into implementation of humanitarian activities</t>
  </si>
  <si>
    <t>NGA001Ongoing insecurity/hostilities affecting humanitarian assistance</t>
  </si>
  <si>
    <t>NGA001Physical constraints in the environment (obstacles related to terrain, climate, lack of infrastructure, etc.)</t>
  </si>
  <si>
    <t>NGA001Presence of mines and improvised explosive devices</t>
  </si>
  <si>
    <t>NGA001Restriction and obstruction of access to services and assistance</t>
  </si>
  <si>
    <t>NGA001Restriction of movement (impediments to freedom of movement and/or administrative restrictions)</t>
  </si>
  <si>
    <t>NGA001Violence against personnel, facilities and assets</t>
  </si>
  <si>
    <t>Conflict in the BAY states</t>
  </si>
  <si>
    <t>NGA004</t>
  </si>
  <si>
    <t>NGA004Denial of existence of humanitarian needs or entitlements to assistance</t>
  </si>
  <si>
    <t>NGA004Impediments to entry into country (bureaucratic and administrative)</t>
  </si>
  <si>
    <t>NGA004Interference into implementation of humanitarian activities</t>
  </si>
  <si>
    <t>NGA004Ongoing insecurity/hostilities affecting humanitarian assistance</t>
  </si>
  <si>
    <t>NGA004Physical constraints in the environment (obstacles related to terrain, climate, lack of infrastructure, etc.)</t>
  </si>
  <si>
    <t>NGA004Presence of mines and improvised explosive devices</t>
  </si>
  <si>
    <t>NGA004Restriction and obstruction of access to services and assistance</t>
  </si>
  <si>
    <t>NGA004Restriction of movement (impediments to freedom of movement and/or administrative restrictions)</t>
  </si>
  <si>
    <t>NGA004Violence against personnel, facilities and assets</t>
  </si>
  <si>
    <t>Conflict in North West Nigeria</t>
  </si>
  <si>
    <t>NGA007</t>
  </si>
  <si>
    <t>NGA007Denial of existence of humanitarian needs or entitlements to assistance</t>
  </si>
  <si>
    <t>NGA007Impediments to entry into country (bureaucratic and administrative)</t>
  </si>
  <si>
    <t>NGA007Interference into implementation of humanitarian activities</t>
  </si>
  <si>
    <t>NGA007Ongoing insecurity/hostilities affecting humanitarian assistance</t>
  </si>
  <si>
    <t>NGA007Physical constraints in the environment (obstacles related to terrain, climate, lack of infrastructure, etc.)</t>
  </si>
  <si>
    <t>NGA007Presence of mines and improvised explosive devices</t>
  </si>
  <si>
    <t>NGA007Restriction and obstruction of access to services and assistance</t>
  </si>
  <si>
    <t>NGA007Restriction of movement (impediments to freedom of movement and/or administrative restrictions)</t>
  </si>
  <si>
    <t>NGA007Violence against personnel, facilities and assets</t>
  </si>
  <si>
    <t>International displacement from Cameroon to Nigeria</t>
  </si>
  <si>
    <t>NGA008</t>
  </si>
  <si>
    <t>NGA008Denial of existence of humanitarian needs or entitlements to assistance</t>
  </si>
  <si>
    <t>NGA008Impediments to entry into country (bureaucratic and administrative)</t>
  </si>
  <si>
    <t>NGA008Interference into implementation of humanitarian activities</t>
  </si>
  <si>
    <t>NGA008Ongoing insecurity/hostilities affecting humanitarian assistance</t>
  </si>
  <si>
    <t>NGA008Physical constraints in the environment (obstacles related to terrain, climate, lack of infrastructure, etc.)</t>
  </si>
  <si>
    <t>NGA008Presence of mines and improvised explosive devices</t>
  </si>
  <si>
    <t>NGA008Restriction and obstruction of access to services and assistance</t>
  </si>
  <si>
    <t>NGA008Restriction of movement (impediments to freedom of movement and/or administrative restrictions)</t>
  </si>
  <si>
    <t>NGA008Violence against personnel, facilities and assets</t>
  </si>
  <si>
    <t>Complex crisis in Somalia</t>
  </si>
  <si>
    <t>SOM001</t>
  </si>
  <si>
    <t>SOM001Denial of existence of humanitarian needs or entitlements to assistance</t>
  </si>
  <si>
    <t>SOM001Impediments to entry into country (bureaucratic and administrative)</t>
  </si>
  <si>
    <t>SOM001Interference into implementation of humanitarian activities</t>
  </si>
  <si>
    <t>SOM001Ongoing insecurity/hostilities affecting humanitarian assistance</t>
  </si>
  <si>
    <t>SOM001Physical constraints in the environment (obstacles related to terrain, climate, lack of infrastructure, etc.)</t>
  </si>
  <si>
    <t>SOM001Presence of mines and improvised explosive devices</t>
  </si>
  <si>
    <t>SOM001Restriction and obstruction of access to services and assistance</t>
  </si>
  <si>
    <t>SOM001Restriction of movement (impediments to freedom of movement and/or administrative restrictions)</t>
  </si>
  <si>
    <t>SOM001Violence against personnel, facilities and assets</t>
  </si>
  <si>
    <t>SOM002Denial of existence of humanitarian needs or entitlements to assistance</t>
  </si>
  <si>
    <t>SOM002Impediments to entry into country (bureaucratic and administrative)</t>
  </si>
  <si>
    <t>SOM002Interference into implementation of humanitarian activities</t>
  </si>
  <si>
    <t>SOM002Ongoing insecurity/hostilities affecting humanitarian assistance</t>
  </si>
  <si>
    <t>SOM002Physical constraints in the environment (obstacles related to terrain, climate, lack of infrastructure, etc.)</t>
  </si>
  <si>
    <t>SOM002Presence of mines and improvised explosive devices</t>
  </si>
  <si>
    <t>SOM002Restriction and obstruction of access to services and assistance</t>
  </si>
  <si>
    <t>SOM002Restriction of movement (impediments to freedom of movement and/or administrative restrictions)</t>
  </si>
  <si>
    <t>SOM002Violence against personnel, facilities and assets</t>
  </si>
  <si>
    <t>Complex crisis in South Sudan</t>
  </si>
  <si>
    <t>SSD001</t>
  </si>
  <si>
    <t>South Sudan</t>
  </si>
  <si>
    <t>SSD001Denial of existence of humanitarian needs or entitlements to assistance</t>
  </si>
  <si>
    <t>SSD001Impediments to entry into country (bureaucratic and administrative)</t>
  </si>
  <si>
    <t>SSD001Interference into implementation of humanitarian activities</t>
  </si>
  <si>
    <t>SSD001Ongoing insecurity/hostilities affecting humanitarian assistance</t>
  </si>
  <si>
    <t>SSD001Physical constraints in the environment (obstacles related to terrain, climate, lack of infrastructure, etc.)</t>
  </si>
  <si>
    <t>SSD001Presence of mines and improvised explosive devices</t>
  </si>
  <si>
    <t>SSD001Restriction and obstruction of access to services and assistance</t>
  </si>
  <si>
    <t>SSD001Restriction of movement (impediments to freedom of movement and/or administrative restrictions)</t>
  </si>
  <si>
    <t>SSD001Violence against personnel, facilities and assets</t>
  </si>
  <si>
    <t>SWZ001Denial of existence of humanitarian needs or entitlements to assistance</t>
  </si>
  <si>
    <t>SWZ001Impediments to entry into country (bureaucratic and administrative)</t>
  </si>
  <si>
    <t>SWZ001Interference into implementation of humanitarian activities</t>
  </si>
  <si>
    <t>SWZ001Ongoing insecurity/hostilities affecting humanitarian assistance</t>
  </si>
  <si>
    <t>SWZ001Physical constraints in the environment (obstacles related to terrain, climate, lack of infrastructure, etc.)</t>
  </si>
  <si>
    <t>SWZ001Presence of mines and improvised explosive devices</t>
  </si>
  <si>
    <t>SWZ001Restriction and obstruction of access to services and assistance</t>
  </si>
  <si>
    <t>SWZ001Restriction of movement (impediments to freedom of movement and/or administrative restrictions)</t>
  </si>
  <si>
    <t>SWZ001Violence against personnel, facilities and assets</t>
  </si>
  <si>
    <t>Complex crisis in Eritrea</t>
  </si>
  <si>
    <t>ERI001</t>
  </si>
  <si>
    <t>Eritrea</t>
  </si>
  <si>
    <t>ERI001Denial of existence of humanitarian needs or entitlements to assistance</t>
  </si>
  <si>
    <t>ERI001Impediments to entry into country (bureaucratic and administrative)</t>
  </si>
  <si>
    <t>ERI001Interference into implementation of humanitarian activities</t>
  </si>
  <si>
    <t>ERI001Ongoing insecurity/hostilities affecting humanitarian assistance</t>
  </si>
  <si>
    <t>ERI001Physical constraints in the environment (obstacles related to terrain, climate, lack of infrastructure, etc.)</t>
  </si>
  <si>
    <t>ERI001Presence of mines and improvised explosive devices</t>
  </si>
  <si>
    <t>ERI001Restriction and obstruction of access to services and assistance</t>
  </si>
  <si>
    <t>ERI001Restriction of movement (impediments to freedom of movement and/or administrative restrictions)</t>
  </si>
  <si>
    <t>ERI001Violence against personnel, facilities and assets</t>
  </si>
  <si>
    <t>JOR002Denial of existence of humanitarian needs or entitlements to assistance</t>
  </si>
  <si>
    <t>JOR002Impediments to entry into country (bureaucratic and administrative)</t>
  </si>
  <si>
    <t>JOR002Interference into implementation of humanitarian activities</t>
  </si>
  <si>
    <t>JOR002Ongoing insecurity/hostilities affecting humanitarian assistance</t>
  </si>
  <si>
    <t>JOR002Physical constraints in the environment (obstacles related to terrain, climate, lack of infrastructure, etc.)</t>
  </si>
  <si>
    <t>JOR002Presence of mines and improvised explosive devices</t>
  </si>
  <si>
    <t>JOR002Restriction and obstruction of access to services and assistance</t>
  </si>
  <si>
    <t>JOR002Restriction of movement (impediments to freedom of movement and/or administrative restrictions)</t>
  </si>
  <si>
    <t>JOR002Violence against personnel, facilities and assets</t>
  </si>
  <si>
    <t>SDN001Denial of existence of humanitarian needs or entitlements to assistance</t>
  </si>
  <si>
    <t>SDN001Impediments to entry into country (bureaucratic and administrative)</t>
  </si>
  <si>
    <t>SDN001Interference into implementation of humanitarian activities</t>
  </si>
  <si>
    <t>SDN001Ongoing insecurity/hostilities affecting humanitarian assistance</t>
  </si>
  <si>
    <t>SDN001Physical constraints in the environment (obstacles related to terrain, climate, lack of infrastructure, etc.)</t>
  </si>
  <si>
    <t>SDN001Presence of mines and improvised explosive devices</t>
  </si>
  <si>
    <t>SDN001Restriction and obstruction of access to services and assistance</t>
  </si>
  <si>
    <t>SDN001Restriction of movement (impediments to freedom of movement and/or administrative restrictions)</t>
  </si>
  <si>
    <t>SDN001Violence against personnel, facilities and assets</t>
  </si>
  <si>
    <t>YEM001Denial of existence of humanitarian needs or entitlements to assistance</t>
  </si>
  <si>
    <t>YEM001Impediments to entry into country (bureaucratic and administrative)</t>
  </si>
  <si>
    <t>YEM001Interference into implementation of humanitarian activities</t>
  </si>
  <si>
    <t>YEM001Ongoing insecurity/hostilities affecting humanitarian assistance</t>
  </si>
  <si>
    <t>YEM001Physical constraints in the environment (obstacles related to terrain, climate, lack of infrastructure, etc.)</t>
  </si>
  <si>
    <t>YEM001Presence of mines and improvised explosive devices</t>
  </si>
  <si>
    <t>YEM001Restriction and obstruction of access to services and assistance</t>
  </si>
  <si>
    <t>YEM001Restriction of movement (impediments to freedom of movement and/or administrative restrictions)</t>
  </si>
  <si>
    <t>YEM001Violence against personnel, facilities and assets</t>
  </si>
  <si>
    <t>YEM002Denial of existence of humanitarian needs or entitlements to assistance</t>
  </si>
  <si>
    <t>YEM002Impediments to entry into country (bureaucratic and administrative)</t>
  </si>
  <si>
    <t>YEM002Interference into implementation of humanitarian activities</t>
  </si>
  <si>
    <t>YEM002Ongoing insecurity/hostilities affecting humanitarian assistance</t>
  </si>
  <si>
    <t>YEM002Physical constraints in the environment (obstacles related to terrain, climate, lack of infrastructure, etc.)</t>
  </si>
  <si>
    <t>YEM002Presence of mines and improvised explosive devices</t>
  </si>
  <si>
    <t>YEM002Restriction and obstruction of access to services and assistance</t>
  </si>
  <si>
    <t>YEM002Restriction of movement (impediments to freedom of movement and/or administrative restrictions)</t>
  </si>
  <si>
    <t>YEM002Violence against personnel, facilities and assets</t>
  </si>
  <si>
    <t>GRC002Denial of existence of humanitarian needs or entitlements to assistance</t>
  </si>
  <si>
    <t>GRC002Impediments to entry into country (bureaucratic and administrative)</t>
  </si>
  <si>
    <t>GRC002Interference into implementation of humanitarian activities</t>
  </si>
  <si>
    <t>GRC002Ongoing insecurity/hostilities affecting humanitarian assistance</t>
  </si>
  <si>
    <t>GRC002Physical constraints in the environment (obstacles related to terrain, climate, lack of infrastructure, etc.)</t>
  </si>
  <si>
    <t>GRC002Presence of mines and improvised explosive devices</t>
  </si>
  <si>
    <t>GRC002Restriction and obstruction of access to services and assistance</t>
  </si>
  <si>
    <t>GRC002Restriction of movement (impediments to freedom of movement and/or administrative restrictions)</t>
  </si>
  <si>
    <t>GRC002Violence against personnel, facilities and assets</t>
  </si>
  <si>
    <t>KEN001Denial of existence of humanitarian needs or entitlements to assistance</t>
  </si>
  <si>
    <t>KEN001Impediments to entry into country (bureaucratic and administrative)</t>
  </si>
  <si>
    <t>KEN001Interference into implementation of humanitarian activities</t>
  </si>
  <si>
    <t>KEN001Ongoing insecurity/hostilities affecting humanitarian assistance</t>
  </si>
  <si>
    <t>KEN001Physical constraints in the environment (obstacles related to terrain, climate, lack of infrastructure, etc.)</t>
  </si>
  <si>
    <t>KEN001Presence of mines and improvised explosive devices</t>
  </si>
  <si>
    <t>KEN001Restriction and obstruction of access to services and assistance</t>
  </si>
  <si>
    <t>KEN001Restriction of movement (impediments to freedom of movement and/or administrative restrictions)</t>
  </si>
  <si>
    <t>KEN001Violence against personnel, facilities and assets</t>
  </si>
  <si>
    <t>KEN002Denial of existence of humanitarian needs or entitlements to assistance</t>
  </si>
  <si>
    <t>KEN002Impediments to entry into country (bureaucratic and administrative)</t>
  </si>
  <si>
    <t>KEN002Interference into implementation of humanitarian activities</t>
  </si>
  <si>
    <t>KEN002Ongoing insecurity/hostilities affecting humanitarian assistance</t>
  </si>
  <si>
    <t>KEN002Physical constraints in the environment (obstacles related to terrain, climate, lack of infrastructure, etc.)</t>
  </si>
  <si>
    <t>KEN002Presence of mines and improvised explosive devices</t>
  </si>
  <si>
    <t>KEN002Restriction and obstruction of access to services and assistance</t>
  </si>
  <si>
    <t>KEN002Restriction of movement (impediments to freedom of movement and/or administrative restrictions)</t>
  </si>
  <si>
    <t>KEN002Violence against personnel, facilities and assets</t>
  </si>
  <si>
    <t>KEN003Denial of existence of humanitarian needs or entitlements to assistance</t>
  </si>
  <si>
    <t>KEN003Impediments to entry into country (bureaucratic and administrative)</t>
  </si>
  <si>
    <t>KEN003Interference into implementation of humanitarian activities</t>
  </si>
  <si>
    <t>KEN003Ongoing insecurity/hostilities affecting humanitarian assistance</t>
  </si>
  <si>
    <t>KEN003Physical constraints in the environment (obstacles related to terrain, climate, lack of infrastructure, etc.)</t>
  </si>
  <si>
    <t>KEN003Presence of mines and improvised explosive devices</t>
  </si>
  <si>
    <t>KEN003Restriction and obstruction of access to services and assistance</t>
  </si>
  <si>
    <t>KEN003Restriction of movement (impediments to freedom of movement and/or administrative restrictions)</t>
  </si>
  <si>
    <t>KEN003Violence against personnel, facilities and assets</t>
  </si>
  <si>
    <t>Complex crisis in Burundi</t>
  </si>
  <si>
    <t>BDI001</t>
  </si>
  <si>
    <t>Burundi</t>
  </si>
  <si>
    <t>BDI001Denial of existence of humanitarian needs or entitlements to assistance</t>
  </si>
  <si>
    <t>BDI001Impediments to entry into country (bureaucratic and administrative)</t>
  </si>
  <si>
    <t>BDI001Interference into implementation of humanitarian activities</t>
  </si>
  <si>
    <t>BDI001Ongoing insecurity/hostilities affecting humanitarian assistance</t>
  </si>
  <si>
    <t>BDI001Physical constraints in the environment (obstacles related to terrain, climate, lack of infrastructure, etc.)</t>
  </si>
  <si>
    <t>BDI001Presence of mines and improvised explosive devices</t>
  </si>
  <si>
    <t>BDI001Restriction and obstruction of access to services and assistance</t>
  </si>
  <si>
    <t>BDI001Restriction of movement (impediments to freedom of movement and/or administrative restrictions)</t>
  </si>
  <si>
    <t>BDI001Violence against personnel, facilities and assets</t>
  </si>
  <si>
    <t>Displacement from Eastern DRC</t>
  </si>
  <si>
    <t>BDI004</t>
  </si>
  <si>
    <t>BDI004Denial of existence of humanitarian needs or entitlements to assistance</t>
  </si>
  <si>
    <t>BDI004Impediments to entry into country (bureaucratic and administrative)</t>
  </si>
  <si>
    <t>BDI004Interference into implementation of humanitarian activities</t>
  </si>
  <si>
    <t>BDI004Ongoing insecurity/hostilities affecting humanitarian assistance</t>
  </si>
  <si>
    <t>BDI004Physical constraints in the environment (obstacles related to terrain, climate, lack of infrastructure, etc.)</t>
  </si>
  <si>
    <t>BDI004Presence of mines and improvised explosive devices</t>
  </si>
  <si>
    <t>BDI004Restriction and obstruction of access to services and assistance</t>
  </si>
  <si>
    <t>BDI004Restriction of movement (impediments to freedom of movement and/or administrative restrictions)</t>
  </si>
  <si>
    <t>BDI004Violence against personnel, facilities and assets</t>
  </si>
  <si>
    <t>IRQ002Denial of existence of humanitarian needs or entitlements to assistance</t>
  </si>
  <si>
    <t>IRQ002Impediments to entry into country (bureaucratic and administrative)</t>
  </si>
  <si>
    <t>IRQ002Interference into implementation of humanitarian activities</t>
  </si>
  <si>
    <t>IRQ002Ongoing insecurity/hostilities affecting humanitarian assistance</t>
  </si>
  <si>
    <t>IRQ002Physical constraints in the environment (obstacles related to terrain, climate, lack of infrastructure, etc.)</t>
  </si>
  <si>
    <t>IRQ002Presence of mines and improvised explosive devices</t>
  </si>
  <si>
    <t>IRQ002Restriction and obstruction of access to services and assistance</t>
  </si>
  <si>
    <t>IRQ002Restriction of movement (impediments to freedom of movement and/or administrative restrictions)</t>
  </si>
  <si>
    <t>IRQ002Violence against personnel, facilities and assets</t>
  </si>
  <si>
    <t>PRK001Denial of existence of humanitarian needs or entitlements to assistance</t>
  </si>
  <si>
    <t>PRK001Impediments to entry into country (bureaucratic and administrative)</t>
  </si>
  <si>
    <t>PRK001Interference into implementation of humanitarian activities</t>
  </si>
  <si>
    <t>PRK001Ongoing insecurity/hostilities affecting humanitarian assistance</t>
  </si>
  <si>
    <t>PRK001Physical constraints in the environment (obstacles related to terrain, climate, lack of infrastructure, etc.)</t>
  </si>
  <si>
    <t>PRK001Presence of mines and improvised explosive devices</t>
  </si>
  <si>
    <t>PRK001Restriction and obstruction of access to services and assistance</t>
  </si>
  <si>
    <t>PRK001Restriction of movement (impediments to freedom of movement and/or administrative restrictions)</t>
  </si>
  <si>
    <t>PRK001Violence against personnel, facilities and assets</t>
  </si>
  <si>
    <t>RWA002Denial of existence of humanitarian needs or entitlements to assistance</t>
  </si>
  <si>
    <t>RWA002Impediments to entry into country (bureaucratic and administrative)</t>
  </si>
  <si>
    <t>RWA002Interference into implementation of humanitarian activities</t>
  </si>
  <si>
    <t>RWA002Ongoing insecurity/hostilities affecting humanitarian assistance</t>
  </si>
  <si>
    <t>RWA002Physical constraints in the environment (obstacles related to terrain, climate, lack of infrastructure, etc.)</t>
  </si>
  <si>
    <t>RWA002Presence of mines and improvised explosive devices</t>
  </si>
  <si>
    <t>RWA002Restriction and obstruction of access to services and assistance</t>
  </si>
  <si>
    <t>RWA002Restriction of movement (impediments to freedom of movement and/or administrative restrictions)</t>
  </si>
  <si>
    <t>RWA002Violence against personnel, facilities and assets</t>
  </si>
  <si>
    <t>International Displacement to Uganda</t>
  </si>
  <si>
    <t>UGA005</t>
  </si>
  <si>
    <t>Uganda</t>
  </si>
  <si>
    <t>UGA005Denial of existence of humanitarian needs or entitlements to assistance</t>
  </si>
  <si>
    <t>UGA005Impediments to entry into country (bureaucratic and administrative)</t>
  </si>
  <si>
    <t>UGA005Interference into implementation of humanitarian activities</t>
  </si>
  <si>
    <t>UGA005Ongoing insecurity/hostilities affecting humanitarian assistance</t>
  </si>
  <si>
    <t>UGA005Physical constraints in the environment (obstacles related to terrain, climate, lack of infrastructure, etc.)</t>
  </si>
  <si>
    <t>UGA005Presence of mines and improvised explosive devices</t>
  </si>
  <si>
    <t>UGA005Restriction and obstruction of access to services and assistance</t>
  </si>
  <si>
    <t>UGA005Restriction of movement (impediments to freedom of movement and/or administrative restrictions)</t>
  </si>
  <si>
    <t>UGA005Violence against personnel, facilities and assets</t>
  </si>
  <si>
    <t>DZA002Denial of existence of humanitarian needs or entitlements to assistance</t>
  </si>
  <si>
    <t>DZA002Impediments to entry into country (bureaucratic and administrative)</t>
  </si>
  <si>
    <t>DZA002Interference into implementation of humanitarian activities</t>
  </si>
  <si>
    <t>DZA002Ongoing insecurity/hostilities affecting humanitarian assistance</t>
  </si>
  <si>
    <t>DZA002Physical constraints in the environment (obstacles related to terrain, climate, lack of infrastructure, etc.)</t>
  </si>
  <si>
    <t>DZA002Presence of mines and improvised explosive devices</t>
  </si>
  <si>
    <t>DZA002Restriction and obstruction of access to services and assistance</t>
  </si>
  <si>
    <t>DZA002Restriction of movement (impediments to freedom of movement and/or administrative restrictions)</t>
  </si>
  <si>
    <t>DZA002Violence against personnel, facilities and assets</t>
  </si>
  <si>
    <t>DZA003Denial of existence of humanitarian needs or entitlements to assistance</t>
  </si>
  <si>
    <t>DZA003Impediments to entry into country (bureaucratic and administrative)</t>
  </si>
  <si>
    <t>DZA003Interference into implementation of humanitarian activities</t>
  </si>
  <si>
    <t>DZA003Ongoing insecurity/hostilities affecting humanitarian assistance</t>
  </si>
  <si>
    <t>DZA003Physical constraints in the environment (obstacles related to terrain, climate, lack of infrastructure, etc.)</t>
  </si>
  <si>
    <t>DZA003Presence of mines and improvised explosive devices</t>
  </si>
  <si>
    <t>DZA003Restriction and obstruction of access to services and assistance</t>
  </si>
  <si>
    <t>DZA003Restriction of movement (impediments to freedom of movement and/or administrative restrictions)</t>
  </si>
  <si>
    <t>DZA003Violence against personnel, facilities and assets</t>
  </si>
  <si>
    <t>DZA004Denial of existence of humanitarian needs or entitlements to assistance</t>
  </si>
  <si>
    <t>DZA004Impediments to entry into country (bureaucratic and administrative)</t>
  </si>
  <si>
    <t>DZA004Interference into implementation of humanitarian activities</t>
  </si>
  <si>
    <t>DZA004Ongoing insecurity/hostilities affecting humanitarian assistance</t>
  </si>
  <si>
    <t>DZA004Physical constraints in the environment (obstacles related to terrain, climate, lack of infrastructure, etc.)</t>
  </si>
  <si>
    <t>DZA004Presence of mines and improvised explosive devices</t>
  </si>
  <si>
    <t>DZA004Restriction and obstruction of access to services and assistance</t>
  </si>
  <si>
    <t>DZA004Restriction of movement (impediments to freedom of movement and/or administrative restrictions)</t>
  </si>
  <si>
    <t>DZA004Violence against personnel, facilities and assets</t>
  </si>
  <si>
    <t>MOZ001Denial of existence of humanitarian needs or entitlements to assistance</t>
  </si>
  <si>
    <t>MOZ001Impediments to entry into country (bureaucratic and administrative)</t>
  </si>
  <si>
    <t>MOZ001Interference into implementation of humanitarian activities</t>
  </si>
  <si>
    <t>MOZ001Ongoing insecurity/hostilities affecting humanitarian assistance</t>
  </si>
  <si>
    <t>MOZ001Physical constraints in the environment (obstacles related to terrain, climate, lack of infrastructure, etc.)</t>
  </si>
  <si>
    <t>MOZ001Presence of mines and improvised explosive devices</t>
  </si>
  <si>
    <t>MOZ001Restriction and obstruction of access to services and assistance</t>
  </si>
  <si>
    <t>MOZ001Restriction of movement (impediments to freedom of movement and/or administrative restrictions)</t>
  </si>
  <si>
    <t>MOZ001Violence against personnel, facilities and assets</t>
  </si>
  <si>
    <t>MOZ004Denial of existence of humanitarian needs or entitlements to assistance</t>
  </si>
  <si>
    <t>MOZ004Impediments to entry into country (bureaucratic and administrative)</t>
  </si>
  <si>
    <t>MOZ004Interference into implementation of humanitarian activities</t>
  </si>
  <si>
    <t>MOZ004Ongoing insecurity/hostilities affecting humanitarian assistance</t>
  </si>
  <si>
    <t>MOZ004Physical constraints in the environment (obstacles related to terrain, climate, lack of infrastructure, etc.)</t>
  </si>
  <si>
    <t>MOZ004Presence of mines and improvised explosive devices</t>
  </si>
  <si>
    <t>MOZ004Restriction and obstruction of access to services and assistance</t>
  </si>
  <si>
    <t>MOZ004Restriction of movement (impediments to freedom of movement and/or administrative restrictions)</t>
  </si>
  <si>
    <t>MOZ004Violence against personnel, facilities and assets</t>
  </si>
  <si>
    <t>MOZ012Denial of existence of humanitarian needs or entitlements to assistance</t>
  </si>
  <si>
    <t>MOZ012Impediments to entry into country (bureaucratic and administrative)</t>
  </si>
  <si>
    <t>MOZ012Interference into implementation of humanitarian activities</t>
  </si>
  <si>
    <t>MOZ012Ongoing insecurity/hostilities affecting humanitarian assistance</t>
  </si>
  <si>
    <t>MOZ012Physical constraints in the environment (obstacles related to terrain, climate, lack of infrastructure, etc.)</t>
  </si>
  <si>
    <t>MOZ012Presence of mines and improvised explosive devices</t>
  </si>
  <si>
    <t>MOZ012Restriction and obstruction of access to services and assistance</t>
  </si>
  <si>
    <t>MOZ012Restriction of movement (impediments to freedom of movement and/or administrative restrictions)</t>
  </si>
  <si>
    <t>MOZ012Violence against personnel, facilities and assets</t>
  </si>
  <si>
    <t>MOZ013Denial of existence of humanitarian needs or entitlements to assistance</t>
  </si>
  <si>
    <t>MOZ013Impediments to entry into country (bureaucratic and administrative)</t>
  </si>
  <si>
    <t>MOZ013Interference into implementation of humanitarian activities</t>
  </si>
  <si>
    <t>MOZ013Ongoing insecurity/hostilities affecting humanitarian assistance</t>
  </si>
  <si>
    <t>MOZ013Physical constraints in the environment (obstacles related to terrain, climate, lack of infrastructure, etc.)</t>
  </si>
  <si>
    <t>MOZ013Presence of mines and improvised explosive devices</t>
  </si>
  <si>
    <t>MOZ013Restriction and obstruction of access to services and assistance</t>
  </si>
  <si>
    <t>MOZ013Restriction of movement (impediments to freedom of movement and/or administrative restrictions)</t>
  </si>
  <si>
    <t>MOZ013Violence against personnel, facilities and assets</t>
  </si>
  <si>
    <t>SYR003Denial of existence of humanitarian needs or entitlements to assistance</t>
  </si>
  <si>
    <t>SYR003Impediments to entry into country (bureaucratic and administrative)</t>
  </si>
  <si>
    <t>SYR003Interference into implementation of humanitarian activities</t>
  </si>
  <si>
    <t>SYR003Ongoing insecurity/hostilities affecting humanitarian assistance</t>
  </si>
  <si>
    <t>SYR003Physical constraints in the environment (obstacles related to terrain, climate, lack of infrastructure, etc.)</t>
  </si>
  <si>
    <t>SYR003Presence of mines and improvised explosive devices</t>
  </si>
  <si>
    <t>SYR003Restriction and obstruction of access to services and assistance</t>
  </si>
  <si>
    <t>SYR003Restriction of movement (impediments to freedom of movement and/or administrative restrictions)</t>
  </si>
  <si>
    <t>SYR003Violence against personnel, facilities and assets</t>
  </si>
  <si>
    <t>ZMB002Denial of existence of humanitarian needs or entitlements to assistance</t>
  </si>
  <si>
    <t>ZMB002Impediments to entry into country (bureaucratic and administrative)</t>
  </si>
  <si>
    <t>ZMB002Interference into implementation of humanitarian activities</t>
  </si>
  <si>
    <t>ZMB002Ongoing insecurity/hostilities affecting humanitarian assistance</t>
  </si>
  <si>
    <t>ZMB002Physical constraints in the environment (obstacles related to terrain, climate, lack of infrastructure, etc.)</t>
  </si>
  <si>
    <t>ZMB002Presence of mines and improvised explosive devices</t>
  </si>
  <si>
    <t>ZMB002Restriction and obstruction of access to services and assistance</t>
  </si>
  <si>
    <t>ZMB002Restriction of movement (impediments to freedom of movement and/or administrative restrictions)</t>
  </si>
  <si>
    <t>ZMB002Violence against personnel, facilities and assets</t>
  </si>
  <si>
    <t>UNFPA 14/11/2022 ; UNHCR accessed 22/04/2025; IOM 17/04/2025</t>
  </si>
  <si>
    <t>https://data.humdata.org/dataset/legacy-cod-ps-ukr/resource/ab307012-08ff-42c6-b794-3b9c5c0594a1; https://data.unhcr.org/en/situations/ukraine; https://dtm.iom.int/reports/ukraine-internal-displacement-report-general-population-survey-round-20-april-2025</t>
  </si>
  <si>
    <t>This is the total population in the country adjusted to population movement. The baseline population figure of (43,320,154) people is taken from UNFPA population growth estimates which were based on the last population census conducted in Ukraine in 2001. The (5,619,670) refugees as of 31 May 2025 is taken from UNHCR's live website. The sources were chosen because they provide the data needed for the calculations as per the INFORM Severity Index methodology. The reliability is medium because the data includes high-quality information alongside some elements with lower quality, resulting in an overall medium reliability.</t>
  </si>
  <si>
    <t>UKR002Total population</t>
  </si>
  <si>
    <t>Ukraine Now accessed 19/08/2022</t>
  </si>
  <si>
    <t>https://ukraine.ua/faq/how-big-is-ukraine/</t>
  </si>
  <si>
    <t>The entire country is considered affected by the crisis because of the ongoing full scale Russian invasion since 2022, which includes country wide air attacks, including in critical civilian infrastructure such as energy production facilities. Displacement is also country wide, and IDPs are present in every oblast of Ukraine.</t>
  </si>
  <si>
    <t>UKR002Landmass affected</t>
  </si>
  <si>
    <t>The number of people exposed corresponds to the total population of the country. The entire population is exposed to direct and indirect impacts of the war. This figure is taken from the total population indicator using the same sources; the baseline governmental population census and UNFPA population data, and the refugee and returnee data from UNHCR and IOM respectively. The sources were chosen because they provide baseline population data from which outgoing refugee data can be subtracted, and returnees from abroad data can be added to calculate the figure of the population present within the country as of date as per the INFORM Severity Index methodology.  The reliability of this data is medium because the data includes high-quality information alongside some elements with lower quality, resulting in an overall medium reliability.</t>
  </si>
  <si>
    <t>UKR002People exposed</t>
  </si>
  <si>
    <t>OCHA 14/01/2025</t>
  </si>
  <si>
    <t>https://reliefweb.int/report/ukraine/ukraine-humanitarian-needs-and-response-plan-2025-january-2025-enuk</t>
  </si>
  <si>
    <t xml:space="preserve">The number of people affected by the crisis is taken from HNRP 2025, page 81. The source was chosen because HNRP is the recommended source for this indicator as per ACAPS' INFORM Severity index methodology guidelines. The reliability of this data is high because it is up to date. Note: The figure in the latest HNRP 2025 publication is rounded up. </t>
  </si>
  <si>
    <t>UKR002People affected</t>
  </si>
  <si>
    <t>UNHCR accessed 16/06/2025; IOM 17/04/2025; IOM 17/04/2025</t>
  </si>
  <si>
    <t>https://data.unhcr.org/en/situations/ukraine; https://dtm.iom.int/reports/ukraine-internal-displacement-report-general-population-survey-round-20-april-2025; https://dtm.iom.int/reports/ukraine-internal-displacement-report-general-population-survey-round-20-april-2025</t>
  </si>
  <si>
    <t>The number of people displaced by the crisis includes the number of IDPs, returnees, and people displaced to other countries because of the crisis. Since the full scale Russian invasion of Ukraine 2022, millions have become displaced within Ukraine and abroad, mostly in Europe. Data on irregular and unregistered migrants is not available. The data is taken from UNHCR website, and IOM report on page 2. The sources were chosen because they provide refugee (5,619,670 refugees as of 31 May 2025), IDP (3,757,000 de-facto IDPs as of April 2025), and returnee data (4,137,000 returnees as of April 2025) needed for the calculation of the displaced population figure as per the INFORM Severity Index methodology.The reliability is high because the data is recent.</t>
  </si>
  <si>
    <t>UKR002People displaced</t>
  </si>
  <si>
    <t>OHCHR 12/06/2025</t>
  </si>
  <si>
    <t>https://ukraine.un.org/en/296118-protection-civilians-armed-conflict-%E2%80%94-may-2025</t>
  </si>
  <si>
    <t>This is the total number of civilians injured in Ukraine from December 2024 - May 2025, according to OHCHR (836 in May, 1,168 in April, 922 in March, 592 in February, 767 in January 2025, and 522 in December 2024). This source was chosen because it provides the number of civilians injuries each month. The reliability is low, as this number might be an underestimate, as some reports are still pending verification and confirmation by the OHCHR team.</t>
  </si>
  <si>
    <t>UKR002Injuries reported</t>
  </si>
  <si>
    <t xml:space="preserve">This is the total number of civilians fatalities in Ukraine from December 2024 to May 2025, according to OHCHR (183 in May, 221 in April, 177 in March, 130 in February ,148 in January 2025, and 109 in December 2024). This source was chosen because it provides the number of civilian fatalities each month. The reliability is low, as this number might be an underestimate, as some reports are still pending verification and confirmation by the OHCHR team. </t>
  </si>
  <si>
    <t>UKR002Fatalities reported</t>
  </si>
  <si>
    <t>UKR002Fatalities in all crises</t>
  </si>
  <si>
    <t>KSE 15/02/2025</t>
  </si>
  <si>
    <t>https://kse.ua/about-the-school/news/damages-to-ukraine-s-infrastructure-due-to-the-war-have-risen-to-170-billion-kse-institute-estimate-as-of-november-2024/</t>
  </si>
  <si>
    <t>This is the number of buildings damaged or destroyed. This source was chosen because it analysed the number of damaged and destroyed buildings. The reliability is medium because the situation on the ground is highly dynamic, and the data may no longer be accurate due to recent developments for which there is no updated source.</t>
  </si>
  <si>
    <t>UKR002Buildings damaged</t>
  </si>
  <si>
    <t>UKR002Buildings destroyed</t>
  </si>
  <si>
    <t>World Bank 25/02/2025</t>
  </si>
  <si>
    <t>https://www.worldbank.org/en/news/press-release/2025/02/25/updated-ukraine-recovery-and-reconstruction-needs-assessment-released</t>
  </si>
  <si>
    <t xml:space="preserve">As of December 2023, the cost of reconstruction and recovery in Ukraine amounts to USD 486 billion according to the joint estimates by the Government of Ukraine, the World Bank, the European Commission, and the UN. The reliability of this data is medium because the situation on the ground is highly dynamic, and the data may no longer be accurate due to recent developments for which there is no updated source. </t>
  </si>
  <si>
    <t>UKR002Economic Losses</t>
  </si>
  <si>
    <t xml:space="preserve">The number of people in need is taken from the HNRP 2025, page 3. This source was chosen because it is the most reliable. The reliability of this data is high because it is up to date. The humanitarian needs in Ukraine are conflict and displacement driven, and encompass sectoral needs such as protection, health, WASH, food security and livelihoods, shelter, NFIs, multipurpose cash assistance, mine action and education. Note: the figure in the latest HNRP 2025 publication is rounded up. </t>
  </si>
  <si>
    <t>UKR002People in Need</t>
  </si>
  <si>
    <t>OCHA 14/01/2025; UNFPA 14/11/2022; UNHCR accessed 22/04/2025; IOM 17/04/2025</t>
  </si>
  <si>
    <t>https://reliefweb.int/report/ukraine/ukraine-humanitarian-needs-and-response-plan-2025-january-2025-enuk; https://data.humdata.org/dataset/cod-ps-ukr; https://dtm.iom.int/reports/ukraine-internal-displacement-report-general-population-survey-round-20-april-2025</t>
  </si>
  <si>
    <t>According to INFORM SI methodology, the number of people in Level 1 is equal to the people exposed minus the people affected. People in Level 1 are able to meet their basic needs without employing irreversible coping strategies.</t>
  </si>
  <si>
    <t>UKR002Minimal humanitarian conditions - Level 1</t>
  </si>
  <si>
    <t>OCHA 03/01/2024 and 19/01/2024 and 20/01/2022</t>
  </si>
  <si>
    <t>https://reliefweb.int/report/ukraine/ukraine-humanitarian-needs-and-response-plan-2024-december-2023-enuk; https://data.humdata.org/dataset/ukraine-hno/resource/a10ae1ac-533f-4b0a-bc5a-d04bad3ef132; https://reliefweb.int/report/ukraine/ukraine-humanitarian-needs-overview-2023-december-2022-enuk</t>
  </si>
  <si>
    <t>According to INFORM SI methodology, the number of people in Level 2 is equal to the people affected minus the people in need. People in Level 2 might be facing some difficulties accessing basic services but are able to meet their needs without external assistance.</t>
  </si>
  <si>
    <t>UKR002Stressed humanitarian conditions - Level 2</t>
  </si>
  <si>
    <t xml:space="preserve">According to INFORM Severity Index methodology, the sum of people in levels 3, 4 and 5 is equal to the total number of people in need. The number of people in Level 3 is calculated using PIN figure (12.7 million) and severity percentages of the stressed 14% and severe 48% levels (that are equivalent of level 3) provided by OCHA in Ukraine HNRP 2025, on page 81. The source was chosen because OCHA's HNRP is the recommended source for this indicator as per ACAPS' INFORM Severity index methodology guidelines. The reliability of this data is medium because the situation on the ground is highly dynamic, and the data may no longer be accurate due to recent developments for which there is no updated source. Note: The people in need figure in the latest HNRP 2025 publication is rounded up. 
</t>
  </si>
  <si>
    <t>UKR002Moderate humanitarian conditions - Level 3</t>
  </si>
  <si>
    <t xml:space="preserve">According to INFORM Severity Index methodology, the sum of people in levels 3, 4 and 5 is equal to the total number of people in need. The number of people in Level 3 is calculated using PIN figure (12.7 million) and severity percentage of the extreme level (28%) (that is equivalent to level 4) provided by OCHA in Ukraine HNRP 2025, on page 81. The source was chosen because OCHA's HNRP is the recommended source for this indicator as per ACAPS' INFORM Severity index methodology guidelines. The reliability of this data is medium because the situation on the ground is highly dynamic, and the data may no longer be accurate due to recent developments for which there is no updated source. Note: The people in need figure in the latest HNRP 2025 publication is rounded up. 
</t>
  </si>
  <si>
    <t>UKR002Severe humanitarian conditions - Level 4</t>
  </si>
  <si>
    <t xml:space="preserve">According to INFORM Severity Index methodology, the sum of people in levels 3, 4 and 5 is equal to the total number of people in need. The number of people in Level 3 is calculated using PIN figure (12.7 million) and severity percentage of the catastrophic level (10%) (that is equivalent to level 5) provided by OCHA in Ukraine HNRP 2025, on page 81. The source was chosen because OCHA's HNRP is the recommended source for this indicator as per ACAPS' INFORM Severity index methodology guidelines. The reliability of this data is medium because the situation on the ground is highly dynamic, and the data may no longer be accurate due to recent developments for which there is no updated source. Note: The people in need figure in the latest HNRP 2025 publication is rounded up. 
</t>
  </si>
  <si>
    <t>UKR002Extreme humanitarian conditions - Level 5</t>
  </si>
  <si>
    <t>In this crisis, all 5 population groups are affected: IDPs, host population, non-host population, refugees and asylum seekers, and returnees.</t>
  </si>
  <si>
    <t>UKR002Crisis affected groups</t>
  </si>
  <si>
    <t>Drought in Lesotho</t>
  </si>
  <si>
    <t>LSO004</t>
  </si>
  <si>
    <t>Lesotho</t>
  </si>
  <si>
    <t>LSO004Denial of existence of humanitarian needs or entitlements to assistance</t>
  </si>
  <si>
    <t>LSO004Impediments to entry into country (bureaucratic and administrative)</t>
  </si>
  <si>
    <t>LSO004Interference into implementation of humanitarian activities</t>
  </si>
  <si>
    <t>LSO004Ongoing insecurity/hostilities affecting humanitarian assistance</t>
  </si>
  <si>
    <t>LSO004Physical constraints in the environment (obstacles related to terrain, climate, lack of infrastructure, etc.)</t>
  </si>
  <si>
    <t>LSO004Presence of mines and improvised explosive devices</t>
  </si>
  <si>
    <t>LSO004Restriction and obstruction of access to services and assistance</t>
  </si>
  <si>
    <t>LSO004Restriction of movement (impediments to freedom of movement and/or administrative restrictions)</t>
  </si>
  <si>
    <t>LSO004Violence against personnel, facilities and assets</t>
  </si>
  <si>
    <t>MYS001Denial of existence of humanitarian needs or entitlements to assistance</t>
  </si>
  <si>
    <t>MYS001Impediments to entry into country (bureaucratic and administrative)</t>
  </si>
  <si>
    <t>MYS001Interference into implementation of humanitarian activities</t>
  </si>
  <si>
    <t>MYS001Ongoing insecurity/hostilities affecting humanitarian assistance</t>
  </si>
  <si>
    <t>MYS001Physical constraints in the environment (obstacles related to terrain, climate, lack of infrastructure, etc.)</t>
  </si>
  <si>
    <t>MYS001Presence of mines and improvised explosive devices</t>
  </si>
  <si>
    <t>MYS001Restriction and obstruction of access to services and assistance</t>
  </si>
  <si>
    <t>MYS001Restriction of movement (impediments to freedom of movement and/or administrative restrictions)</t>
  </si>
  <si>
    <t>MYS001Violence against personnel, facilities and assets</t>
  </si>
  <si>
    <t>PHL003Denial of existence of humanitarian needs or entitlements to assistance</t>
  </si>
  <si>
    <t>PHL003Impediments to entry into country (bureaucratic and administrative)</t>
  </si>
  <si>
    <t>PHL003Interference into implementation of humanitarian activities</t>
  </si>
  <si>
    <t>PHL003Ongoing insecurity/hostilities affecting humanitarian assistance</t>
  </si>
  <si>
    <t>PHL003Physical constraints in the environment (obstacles related to terrain, climate, lack of infrastructure, etc.)</t>
  </si>
  <si>
    <t>PHL003Presence of mines and improvised explosive devices</t>
  </si>
  <si>
    <t>PHL003Restriction and obstruction of access to services and assistance</t>
  </si>
  <si>
    <t>PHL003Restriction of movement (impediments to freedom of movement and/or administrative restrictions)</t>
  </si>
  <si>
    <t>PHL003Violence against personnel, facilities and assets</t>
  </si>
  <si>
    <t>Displacement from Sudan to South Sudan</t>
  </si>
  <si>
    <t>SSD004</t>
  </si>
  <si>
    <t>SSD004Denial of existence of humanitarian needs or entitlements to assistance</t>
  </si>
  <si>
    <t>SSD004Impediments to entry into country (bureaucratic and administrative)</t>
  </si>
  <si>
    <t>SSD004Interference into implementation of humanitarian activities</t>
  </si>
  <si>
    <t>SSD004Ongoing insecurity/hostilities affecting humanitarian assistance</t>
  </si>
  <si>
    <t>SSD004Physical constraints in the environment (obstacles related to terrain, climate, lack of infrastructure, etc.)</t>
  </si>
  <si>
    <t>SSD004Presence of mines and improvised explosive devices</t>
  </si>
  <si>
    <t>SSD004Restriction and obstruction of access to services and assistance</t>
  </si>
  <si>
    <t>SSD004Restriction of movement (impediments to freedom of movement and/or administrative restrictions)</t>
  </si>
  <si>
    <t>SSD004Violence against personnel, facilities and assets</t>
  </si>
  <si>
    <t>TUR001Denial of existence of humanitarian needs or entitlements to assistance</t>
  </si>
  <si>
    <t>TUR001Impediments to entry into country (bureaucratic and administrative)</t>
  </si>
  <si>
    <t>TUR001Interference into implementation of humanitarian activities</t>
  </si>
  <si>
    <t>TUR001Ongoing insecurity/hostilities affecting humanitarian assistance</t>
  </si>
  <si>
    <t>TUR001Physical constraints in the environment (obstacles related to terrain, climate, lack of infrastructure, etc.)</t>
  </si>
  <si>
    <t>TUR001Presence of mines and improvised explosive devices</t>
  </si>
  <si>
    <t>TUR001Restriction and obstruction of access to services and assistance</t>
  </si>
  <si>
    <t>TUR001Restriction of movement (impediments to freedom of movement and/or administrative restrictions)</t>
  </si>
  <si>
    <t>TUR001Violence against personnel, facilities and assets</t>
  </si>
  <si>
    <t>TUR002Denial of existence of humanitarian needs or entitlements to assistance</t>
  </si>
  <si>
    <t>TUR002Impediments to entry into country (bureaucratic and administrative)</t>
  </si>
  <si>
    <t>TUR002Interference into implementation of humanitarian activities</t>
  </si>
  <si>
    <t>TUR002Ongoing insecurity/hostilities affecting humanitarian assistance</t>
  </si>
  <si>
    <t>TUR002Physical constraints in the environment (obstacles related to terrain, climate, lack of infrastructure, etc.)</t>
  </si>
  <si>
    <t>TUR002Presence of mines and improvised explosive devices</t>
  </si>
  <si>
    <t>TUR002Restriction and obstruction of access to services and assistance</t>
  </si>
  <si>
    <t>TUR002Restriction of movement (impediments to freedom of movement and/or administrative restrictions)</t>
  </si>
  <si>
    <t>TUR002Violence against personnel, facilities and assets</t>
  </si>
  <si>
    <t>TUR003Denial of existence of humanitarian needs or entitlements to assistance</t>
  </si>
  <si>
    <t>TUR003Impediments to entry into country (bureaucratic and administrative)</t>
  </si>
  <si>
    <t>TUR003Interference into implementation of humanitarian activities</t>
  </si>
  <si>
    <t>TUR003Ongoing insecurity/hostilities affecting humanitarian assistance</t>
  </si>
  <si>
    <t>TUR003Physical constraints in the environment (obstacles related to terrain, climate, lack of infrastructure, etc.)</t>
  </si>
  <si>
    <t>TUR003Presence of mines and improvised explosive devices</t>
  </si>
  <si>
    <t>TUR003Restriction and obstruction of access to services and assistance</t>
  </si>
  <si>
    <t>TUR003Restriction of movement (impediments to freedom of movement and/or administrative restrictions)</t>
  </si>
  <si>
    <t>TUR003Violence against personnel, facilities and assets</t>
  </si>
  <si>
    <t>Conflict and Climatic Shocks in Burkina Faso</t>
  </si>
  <si>
    <t>BFA002</t>
  </si>
  <si>
    <t>Burkina Faso</t>
  </si>
  <si>
    <t>World Population Review 09/06/2025</t>
  </si>
  <si>
    <t>https://worldpopulationreview.com/countries/burkina-faso</t>
  </si>
  <si>
    <t>This is the population of Burkina Faso in 2025 using the World Population Review as a source. This has been chosen over the World Bank and other local sources as it provides more recent projected figures and considers population growth, internal displacement, and migration into and out of the country.</t>
  </si>
  <si>
    <t>BFA002Total population</t>
  </si>
  <si>
    <t>World Bank 01/01/2022</t>
  </si>
  <si>
    <t>https://data.worldbank.org/indicator/AG.LND.TOTL.K2?locations=BF</t>
  </si>
  <si>
    <t>The entire country is affected by conflict. Considering this, Burkina Faso has a landmass of 273,600 sq. km according to the World Bank statistics. The source is old but the landmass areas are almost fixed over time so it does not affect the figure.</t>
  </si>
  <si>
    <t>BFA002Landmass affected</t>
  </si>
  <si>
    <t>OCHA 13/12/2024</t>
  </si>
  <si>
    <t>https://humanitarianaction.info/plan/1259</t>
  </si>
  <si>
    <t>The number of people exposed corresponds to the total population of Burkina Faso (23,400,000), as per the Humanitarian Response Plan 2025. Given the widespread insecurity and multi-sectoral deterioration caused by non-state armed groups, the entire population is considered exposed under the INFORM Severity Index methodology for complex crises. The reliability is set to Medium because the figure is based on projected estimates that may not capture recent population shifts due to displacement or limited census data.</t>
  </si>
  <si>
    <t>BFA002People exposed</t>
  </si>
  <si>
    <t>OCHA 23/12/2025; OCHA 13/12/2024</t>
  </si>
  <si>
    <t xml:space="preserve"> https://data.humdata.org/dataset/bfa-jiaf-humanitarian-needs-pin-and-severity;https://humanitarianaction.info/plan/1259/population#page-title</t>
  </si>
  <si>
    <t>The number of people affected is assumed to equal the 2025 People in Need figure (5,915,136) from the JIAF dataset. The HRP does not provide a figure nor percentage of the population affected. While this may slightly underestimate the total affected population, the PIN represents people with acute needs across multiple sectors. Using this figure ensures coherence with current planning documents and avoids outdated estimates.</t>
  </si>
  <si>
    <t>BFA002People affected</t>
  </si>
  <si>
    <t>UNHCR 20/05/2025</t>
  </si>
  <si>
    <t>https://data.unhcr.org/en/documents/details/116584</t>
  </si>
  <si>
    <t>As of May 2025, 2,104,172 individuals were displaced due to the conflict in Burkina Faso. This figure, taken from the UNHCR data portal published on 20 May 2025, includes internally displaced persons, refugees, and asylum seekers. The source provides monthly updates and is based on direct registration, making it highly reliable, even though the context remains fluid due to continuous displacement and insecurity.</t>
  </si>
  <si>
    <t>BFA002People displaced</t>
  </si>
  <si>
    <t>BFA002Injuries reported</t>
  </si>
  <si>
    <t>ACLED accessed 09/06/2025</t>
  </si>
  <si>
    <t>The figure includes the total number of fatalities in Burkina Faso according to ACLED from  December 1st, 2024 to 1st June 2025, from all types of events (such as battles, violence against civilians, explosions or remote violence, riots, protests, and strategic developments) and by all perpetrators (state or non-state). The fatalities in the ACLED dataset relate exclusively to violent incidents.</t>
  </si>
  <si>
    <t>BFA002Fatalities reported</t>
  </si>
  <si>
    <t>The figure includes the total number of fatalities in Burkina Faso according to ACLED from December 1st, 2024 to 1 June 2025, from all types of events (such as battles, violence against civilians, explosions or remote violence, riots, protests, and strategic developments) and by all perpetrators (state or non-state). The fatalities in the ACLED dataset relate exclusively to violent incidents.</t>
  </si>
  <si>
    <t>BFA002Fatalities in all crises</t>
  </si>
  <si>
    <t>OCHA 23/12/2024; OCHA 13/12/2024</t>
  </si>
  <si>
    <t>The total number of people in need is 5,915,136, as reported in the 2025 JIAF dataset on HDX. This figure was preferred over rounded estimations to ensure consistency with official intersectoral severity assessments. The JIAF dataset provides a breakdown by severity level and population group. These are people in need of humanitarian assistance in the sectors of education, food security, WASH, shelter, general protection, livelihood, and health, in the 13 regions of Burkina Faso.  The reliability is Low, as some admin areas still lack complete severity classifications and recent sectoral data.</t>
  </si>
  <si>
    <t>BFA002People in Need</t>
  </si>
  <si>
    <t>https://data.humdata.org/dataset/bfa-jiaf-humanitarian-needs-pin-and-severity; https://reliefweb.int/attachments/72efa2eb-589f-4c82-8ba7-ccae1f6cc19f/BFA%20HNRP_2025__Decembre_2024.pdf; https://humanitarianaction.info/plan/1179</t>
  </si>
  <si>
    <t>According to INFORM SI methodology, Level 1 is calculated as the number of people exposed minus those affected. In this case, 17,484,864 people are considered to be experiencing minimal humanitarian conditions, as they are not directly impacted by displacement or acute needs. Reliability is Medium, since the population figure is based on projections and may not fully reflect changes due to displacement.</t>
  </si>
  <si>
    <t>BFA002Minimal humanitarian conditions - Level 1</t>
  </si>
  <si>
    <t>https://data.humdata.org/dataset/bfa-jiaf-humanitarian-needs-pin-and-severity; https://humanitarianaction.info/plan/1259/population#page-title</t>
  </si>
  <si>
    <t>According to INFORM SI methodology, Level 2 is calculated as people affected minus people in need. In this case, the affected population is equal to the number of people in need, meaning there are no people in Level 2. The reliability is medium as the data comes from a multisectoral assessment, but contextual dynamics may change rapidly.</t>
  </si>
  <si>
    <t>BFA002Stressed humanitarian conditions - Level 2</t>
  </si>
  <si>
    <t>According to INFORM Severity Index methodology, the number of people in Level 3 is calculated by subtracting Levels 4 and 5 from the total PIN. This results in 4,337,475 people facing moderate humanitarian conditions. The figure is consistent with the 2025 JIAF severity breakdown on HDX. While most admin areas are covered, some regions lack detailed sectoral analysis, so the reliability remains medium due to potential underestimation.</t>
  </si>
  <si>
    <t>BFA002Moderate humanitarian conditions - Level 3</t>
  </si>
  <si>
    <t>According to INFORM Severity Index methodology, the sum of people in levels 3, 4 and 5 is equal to the total number of people in need. The number of people in Level 4 was taken directly from HDX OCHA Burkina Faso on HDX. This approach is assigned as low reliability.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</si>
  <si>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BFA002Severe humanitarian conditions - Level 4</t>
  </si>
  <si>
    <t>https://data.humdata.org/dataset/bfa-jiaf-humanitarian-needs-pin-and-severity</t>
  </si>
  <si>
    <t xml:space="preserve">The HNRP inter-cluster needs severity analysis did not identify any district in catastrophic severity (phase 5). Additionally the reliabilty is assigned as low because despite that the most recent HNO/HRP/HNRP, which incorporate multi-sectoral assessments has been used. However, given the fluid nature of humanitarian crises, severity levels may not fully capture sudden changes in needs. </t>
  </si>
  <si>
    <t>BFA002Extreme humanitarian conditions - Level 5</t>
  </si>
  <si>
    <t>UNHCR 20/04/2025</t>
  </si>
  <si>
    <t>https://data.unhcr.org/en/documents/details/115919</t>
  </si>
  <si>
    <t>In the conflict crisis in Burkina Faso, 4 population groups are considered affected: IDPs, refugees and asylum seekers, and the host population. This figure is adapted from the UNHCR update of April 2025, which explicitly includes the first three groups. Given the scale of internal displacement and the strain it places on basic services, host communities in areas such as Centre-Nord, Est, and Sahel are also likely affected. The reliability is medium as returnees are not consistently reported, and host population needs are not always included in standard tracking documents.</t>
  </si>
  <si>
    <t>BFA002Crisis affected groups</t>
  </si>
  <si>
    <t>BFA002People facing limited access constraints</t>
  </si>
  <si>
    <t>BFA002People facing restricted access constraints</t>
  </si>
  <si>
    <t>BFA002Illness cases reported</t>
  </si>
  <si>
    <t>BFA002Buildings damaged</t>
  </si>
  <si>
    <t>BFA002Buildings destroyed</t>
  </si>
  <si>
    <t>BFA002Buildings in affected area</t>
  </si>
  <si>
    <t>BFA002Economic Losses</t>
  </si>
  <si>
    <t>Complex crisis in DRC</t>
  </si>
  <si>
    <t>COD001</t>
  </si>
  <si>
    <t>DRC</t>
  </si>
  <si>
    <t>OCHA 26/02/2025</t>
  </si>
  <si>
    <t>https://humanitarianaction.info/plan/1261</t>
  </si>
  <si>
    <t>This is the total population of the Democratic Republic of the Congo in 2025 according to the Humanitarian Response Plan. The HRP was selected over World Population Review and World Bank data because it reflects more recent UN estimates and is used as a reference for PIN calculations. It also includes refugees and asylum seekers. The source is considered high reliability because it is endorsed by OCHA and used across humanitarian planning documents.</t>
  </si>
  <si>
    <t>COD001Total population</t>
  </si>
  <si>
    <t>https://data.worldbank.org/indicator/AG.LND.TOTL.K2?locations=CD</t>
  </si>
  <si>
    <t>The entire country is affected by a complex crisis. Considering this, the Democratic Republic of Congo has a landmass of 2,267,050 sq. km, according to the statistics of the World Bank. The source is old but the landmass areas are almost fixed over time so it does not affect the figure.</t>
  </si>
  <si>
    <t>COD001Landmass affected</t>
  </si>
  <si>
    <t>The number of people exposed corresponds to the total population of the country, including IDPs, refugees, and host communities. This figure is taken from HNRP 2025 covering the year 2025.  The reliability of this source is medium because the situation on the ground is highly dynamic, and the data may no longer be accurate due to recent developments for which there is no updated source.</t>
  </si>
  <si>
    <t>COD001People exposed</t>
  </si>
  <si>
    <t>https://data.humdata.org/dataset/cod-jiaf-humanitarian-needs-pin-and-severity</t>
  </si>
  <si>
    <t>This figure is taken from the 2025 JIAF dataset on HDX and reflects the estimated number of people affected by the complex crisis in DRC. Given the scale and nationwide reach of the crisis — including ongoing armed conflict, forced displacement, food insecurity, disease outbreaks, and protection risks — we consider this figure to provide a more realistic representation of the humanitarian impact. Although OCHA's Humanitarian Action Homepage references 31.7% of the total population are affected, we judge this to be an underestimate, possibly reflecting only a subset of needs. The reliability is low, as the data relies on area-level analysis, which may not fully reflect household-level severity in a fluid and complex context.</t>
  </si>
  <si>
    <t>COD001People affected</t>
  </si>
  <si>
    <t>UNHCR 14/05/2025</t>
  </si>
  <si>
    <t>https://data.unhcr.org/en/documents/details/116302</t>
  </si>
  <si>
    <t xml:space="preserve">This figure includes nine categories of displaced persons as reported by UNHCR: internally displaced persons, refugees, asylum seekers, returnees, returnee IDPs, refugee returnees, IDPs living with host families, IDPs in sites, and others of concern. The figure is based on the April 2025 UNHCR update and reflects the most comprehensive and recent breakdown of displacement in the DRC.  This source was chosen because it provides regular monthly updates on the number of people displaced for each driver. The reliability of the information is medium since the data has an update delay of one month as it is based on direct counts of people still living in hosting centres even though the context is quite dynamic with some sporadic non-state armed group attacks. </t>
  </si>
  <si>
    <t>COD001People displaced</t>
  </si>
  <si>
    <t>COD001Injuries reported</t>
  </si>
  <si>
    <t>ACLED accessed 04/06/2025</t>
  </si>
  <si>
    <t>The figure includes the total number of fatalities related to the complex crisis in DRC, according to ACLED from 1 December 2024 to 1st June 2025. This includes deaths from all types of violent events (battles, violence against civilians, explosions, riots, and protests) by all actors (state and non-state). While the number may appear relatively low given the context, this reflects limitations in ACLED’s coverage and data collection. We decided to keep this figure for consistency with the reference period and the ACLED methodology, while recognising that actual fatalities may be underreported.</t>
  </si>
  <si>
    <t>COD001Fatalities reported</t>
  </si>
  <si>
    <t>The figure includes the total number of fatalities in the complex crises in DRC according to ACLED from 1 December 1st, 2024 to 1 June 2025, from all types of events (such as battles, violence against civilians, explosions or remote violence, riots, protests, and strategic developments) and by all perpetrators (state or non-state). The fatalities in the ACLED dataset relate exclusively to violent incidents.</t>
  </si>
  <si>
    <t>COD001Fatalities in all crises</t>
  </si>
  <si>
    <t>OCHA 26/02/2025; OCHA 13/12/2024</t>
  </si>
  <si>
    <t>https://humanitarianaction.info/plan/1261; https://data.humdata.org/dataset/cod-jiaf-humanitarian-needs-pin-and-severity</t>
  </si>
  <si>
    <t xml:space="preserve">The number of people in need is taken from the HNRP 2025 available on page 2. However the HNRP figure (21.2M) is rounded off therefore, we used the HDX Excel JIAF figure to estimate severity distribution levels acurately. The HNRP figure corresponds to the JIAF PiN (20,565,416) + refugees PiN (676,351) which equals to 21,241,767. This approach is assigned as medium reliability because despite that the most recent HNO/HRP/HNRP, which incorporate multi-sectoral assessments, given the fluid nature of humanitarian crises, severity levels may not fully capture sudden changes in needs. Also, the JIAF assessment did not assess severity of need by legal status, including refugees. Therefore, the entire PIN for refugees is not reflected in the severity breakdown. </t>
  </si>
  <si>
    <t>COD001People in Need</t>
  </si>
  <si>
    <t>COD001Minimal humanitarian conditions - Level 1</t>
  </si>
  <si>
    <t xml:space="preserve">According to INFORM SI methodology, the number of people in Level 2 is equal to the people affected minus the people in need. People in Level 2 might be facing some difficulties accessing basic services but can meet their needs without external assistance. This approach is assigned as medium reliability because despite that the most recent HNO/HRP/HNRP, which incorporates multi-sectoral assessments has been used, the JIAF HDX Excel file provides the severity breakdown. However, given the fluid nature of humanitarian crises, severity levels may not fully capture sudden changes in needs. </t>
  </si>
  <si>
    <t>COD001Stressed humanitarian conditions - Level 2</t>
  </si>
  <si>
    <t xml:space="preserve">According to the INFORM Severity Index methodology, the sum of people in levels 3, 4 and 5 is equal to the total number of people in need. To estimate the number of people in level 3 severity distribution, we subtracted the number of people in need from the number of people experiencing level 4 severity according to the HNRP's JIAF assessment.  There are no people in severity 5 in the HNRP and JIAF assessment. This approach is assigned as low reliability because the 2025 HNRP for DRC has not given specific figures for people in different levels of humanitarian conditions. </t>
  </si>
  <si>
    <t>COD001Moderate humanitarian conditions - Level 3</t>
  </si>
  <si>
    <t>OCHA 26/02/2025; OCHA 13/12/2025</t>
  </si>
  <si>
    <t>According to INFORM Severity Index methodology, the sum of people in levels 3, 4 and 5 is equal to the total number of people in need. The number of people in Level 4 is derived from the total PiN figures assigned to Admin 2 areas classified as Level 4 in the JIAF HDX Excel file. Given the dynamic nature of humanitarian needs and limitations in the geographic granularity of severity analysis, this figure may not fully capture rapid shifts in vulnerability. The reliability is therefore considered low.</t>
  </si>
  <si>
    <t>COD001Severe humanitarian conditions - Level 4</t>
  </si>
  <si>
    <t>OCHA 26/02/2025; OCHA 13/12/2026</t>
  </si>
  <si>
    <t>To estimate the number of people in severity level 5, we calculated the numbers in a single Admin 2 area in DRC that matched level 5 for the JIAF HDX Excel file. The JIAF assessment has no one in level 5 severity of need. The reliability of this data is Low.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</si>
  <si>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COD001Extreme humanitarian conditions - Level 5</t>
  </si>
  <si>
    <t>In the complex crisis in the Democratic Republic of Congo, five population groups are affected: IDPs, refugees and asylum seekers, returnees, host population, and others of concern. These groups are present in the 26 provinces.</t>
  </si>
  <si>
    <t>COD001Crisis affected groups</t>
  </si>
  <si>
    <t>COD001People facing limited access constraints</t>
  </si>
  <si>
    <t>COD001People facing restricted access constraints</t>
  </si>
  <si>
    <t>COD001Illness cases reported</t>
  </si>
  <si>
    <t>COD001Buildings damaged</t>
  </si>
  <si>
    <t>COD001Buildings destroyed</t>
  </si>
  <si>
    <t>COD001Buildings in affected area</t>
  </si>
  <si>
    <t>COD001Economic Losses</t>
  </si>
  <si>
    <t>OCHA 16/12/2024</t>
  </si>
  <si>
    <t>https://www.unocha.org/publications/report/south-sudan/south-sudan-humanitarian-needs-and-response-plan-2025-december-2024</t>
  </si>
  <si>
    <t>Total population of South Sudan according to the HNRP 2025 (13.4M) available on page 10 in the HNRP. The total population figures from the HNRP were preferred to accuratelly calculate level 1-5 PIN to avoid discrepancies.</t>
  </si>
  <si>
    <t>SSD004Total population</t>
  </si>
  <si>
    <t>WORLDBANK ACCESSED 24/03/2025</t>
  </si>
  <si>
    <t>https://www.citypopulation.de/en/southsudan/cities/</t>
  </si>
  <si>
    <t>The entirety of South Sudan's landmass is included in analyses as the country as according to IOM /UNHCR refugee population is distributed across the the ten states including Abyei Administrative area.  Since April 2023 South Sudan has received refugees /returnees /asylum seekers from Sudan which exacerbates the situation in the country,leaving the entire landmass affected by the crisis. The source is old but the landmass areas are almost fixed over time so it does not affect the figure and therefore leading to high reliability.</t>
  </si>
  <si>
    <t>SSD004Landmass affected</t>
  </si>
  <si>
    <t xml:space="preserve">OCHA 16/12/2024; </t>
  </si>
  <si>
    <t>https://www.unocha.org/publications/report/south-sudan/south-sudan-humanitarian-needs-and-response-plan-2025-december-2024;</t>
  </si>
  <si>
    <t>The number of people exposed corresponds to the total population of the country as reported in the HNRP 2025. According to IOM /UNHCR refugee population is distributed across the the ten states including Abyei Administrative area.  South Sudan continues to grapple with pervasive insecurity, significant internal displacement. Since April 2023 South Sudan has received influx of refugees, returnees and asylum seekers from Sudan further exacerbating the humanitarian situation in the country leaving the entire population vulnerable to the crisis. The reliability of this source is considered medium as the situation on the ground is highly dynamic, and the data may no longer be accurate due to recent developments.</t>
  </si>
  <si>
    <t>SSD004People exposed</t>
  </si>
  <si>
    <t>IOM/UNHCR ACCESSED 17/06/2025</t>
  </si>
  <si>
    <t>https://app.powerbi.com/view?r=eyJrIjoiZTMwNTljNWYtYmVhYi00ZGI2LTgwYzAtN2UyNDZmZTRlNjBkIiwidCI6IjE1ODgyNjJkLTIzZmItNDNiNC1iZDZlLWJjZTQ5YzhlNjE4NiIsImMiOjh9&amp;pageName=ReportSection95859b8850a76994e6fb</t>
  </si>
  <si>
    <t>The total population of refugees, asylum seekers and returnees from Sudan is affected according to UNHCR/IOM. UNHCR/ IOM figures is used here as they are considered the most reliable sources, providing regular updates on the number of new arrivals entering South Sudan through the border with Sudan. The reliabilty of this indicator is set as medium because according to UNHCR and IOM, the situation at the border remains fluid, with constantly changing conditions driven by new arrivals, ongoing conflict, unpredictable security dynamics, and access constraints and therefore all numbrers are indicative only as Its likely  that more people are arriving than UNHCR and IOM are able to identify and register.</t>
  </si>
  <si>
    <t>SSD004People affected</t>
  </si>
  <si>
    <t>Since April 2023 South Sudan has received thousands of new arrivals along the borders of Sudan and South Sudan. According to a joint dashboard by IOM and UNHCR, South Sudan has received 1,175,559 new arrivals. The reliabilty of this indicator is set as medium because according to UNHCR and IOM, the situation at the border remains fluid, with constantly changing conditions driven by new arrivals, ongoing conflict, unpredictable security dynamics, and access constraints and therefore all numbrers are indicative only as Its likely  that more people are arriving than UNHCR and IOM are able to identify and register.</t>
  </si>
  <si>
    <t>SSD004People displaced</t>
  </si>
  <si>
    <t>Although some people have been injured, there is no reliable information on the cumilative figures</t>
  </si>
  <si>
    <t>SSD004Injuries reported</t>
  </si>
  <si>
    <t>SSD004Fatalities reported</t>
  </si>
  <si>
    <t>In South Sudan, the ongoing complex crisis has resulted in widespread violence, flooding, and displacement. Between 01 December 2024 and 01 June 2025, violence alone caused a significant number of fatalities. However, the impacts of other crises remain underreported. Approximately 1.4 million people have been affected by flooding across 44 counties, with the majority of those affected residing in Jonglei and Northern Bahr el Ghazal states, accounting for over 51% of the impacted population. Additionally, according to satellite monitoring by the Improved Anticipation of Floods on the White Nile (INFLOW), flood extent as of late May already exceeds levels observed at the same time in 2024. On 22 May, humanitarian partners conducted a rapid assessment in Mayendit County, Unity State, and reported that heavy rains had affected an estimated 4,300 people across several villages . Despite the extensive scale of displacement, food insecurity, and flooding, there is a critical lack of data on fatalities linked directly to these factors. This information gap hampers a comprehensive understanding of the true human toll of South Sudan's multi-faceted crisis.</t>
  </si>
  <si>
    <t>SSD004Fatalities in all crises</t>
  </si>
  <si>
    <t>The total population of refugees, asylum seekers and returnees from Sudan are in need according to UNHCR/IOM. UNHCR/ IOM figures is used here as they are considered the most reliable source, providing regular updates of the number of new arrivals in SSD through the border with Sudan. The reliabilty of this indicator is set as medium because according to UNHCR and IOM, the situation at the border remains fluid, with constantly changing conditions driven by new arrivals, ongoing conflict, unpredictable security dynamics, and access constraints and therefore all numbrers are indicative only as Its likely  that more people are arriving than UNHCR and IOM are able to identify and register.</t>
  </si>
  <si>
    <t>SSD004People in Need</t>
  </si>
  <si>
    <t>OCHA 16/12/2024;IOM/UNHCR ACCESSED 17/06/2025</t>
  </si>
  <si>
    <t>https://www.unocha.org/publications/report/south-sudan/south-sudan-humanitarian-needs-and-response-plan-2025-december-2024;https://data.humdata.org/dataset/ssd-jiaf-humanitarian-needs-pin-and-severity</t>
  </si>
  <si>
    <t>According to INFORM severity index methodology, the number of people facing Minimal humanitarian conditions or in Level 1= People exposed - People affected. People in Level 1 are able to meet their basic needs without employing irreversible coping strategies</t>
  </si>
  <si>
    <t>SSD004Minimal humanitarian conditions - Level 1</t>
  </si>
  <si>
    <t>OCHA 23/12/2024; IOM/UNHCR ACCESSED 17/06/2025</t>
  </si>
  <si>
    <t>https://data.humdata.org/dataset/ssd-jiaf-humanitarian-needs-pin-and-severity</t>
  </si>
  <si>
    <t>According to the INFORM severity index methodology, people facing Stressed humanitarian conditions or Level 2 = People Affected - People in Need (PIN). Since the people affected by the refugee crisis in South Sudan is the same as the PiN figure, there are no people in stressed humanitarian conditions.</t>
  </si>
  <si>
    <t>SSD004Stressed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</si>
  <si>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Therefore the number of people in level 3 includes all the refugees ,asylum seekers and Returnees from Sudan. The reliabilty of this indicator is set as medium because according to UNHCR and IOM, the situation at the border remains fluid, with constantly changing conditions driven by new arrivals, ongoing conflict, unpredictable security dynamics, and access constraints and therefore all numbrers are indicative only as Its likely  that more people are arriving than UNHCR and IOM are able to identify and register.</t>
  </si>
  <si>
    <t>SSD004Moderate humanitarian conditions - Level 3</t>
  </si>
  <si>
    <t>While some refugees , Asylum seejers and returnees may be facing Level 4 conditions, there is no information to indicate this or other reliable source for the severity distribution for each level.</t>
  </si>
  <si>
    <t>SSD004Severe humanitarian conditions - Level 4</t>
  </si>
  <si>
    <t>While some refugees, Asylum seekers and returnes may be facing Level 5 conditions, there is no information to indicate this or other reliable source for the severity distribution for each level.</t>
  </si>
  <si>
    <t>SSD004Extreme humanitarian conditions - Level 5</t>
  </si>
  <si>
    <t>In this crisis, all 5 population groups are affected: Host, Refugees, Non-host, Returnees</t>
  </si>
  <si>
    <t>SSD004Crisis affected groups</t>
  </si>
  <si>
    <t>Given the difficult nature of the circumstances in South Sudan and the absence of up-to-date and reliable data from open sources, it is difficult to accurately estimate figures for this indicator</t>
  </si>
  <si>
    <t>SSD004People facing limited access constraints</t>
  </si>
  <si>
    <t>SSD004People facing restricted access constraints</t>
  </si>
  <si>
    <t>WHO 20/08/2024; UNICEF 11/02/2025; IPC 12/06/2025;OCHA 22/05/2025; HEALTH CLUSTER ,WHO 10/03/2025; WHO 27/05/2025</t>
  </si>
  <si>
    <t xml:space="preserve"> https://www.afro.who.int/sites/default/files/2024-09/Measles%20Outbreak%20and%20Response%20Weekly%20Situation%20Update_Week%2026%2C%202024.pdf; https://reliefweb.int/report/south-sudan/unicef-south-sudan-cholera-flash-update-no-4-23-december-2-february-2025. ; https://www.ipcinfo.org/ipc-country-analysis/details-map/en/c/1159641/?iso3=SSD ; https://www.unocha.org/publications/report/south-sudan/south-sudan-humanitarian-snapshot-april-2025; https://reliefweb.int/report/south-sudan/south-sudan-health-cluster-bulletin-01-january-2025; https://reliefweb.int/report/sudan/sudan-conflict-and-refugee-crisis-multi-country-external-situation-report-10-covering-reporting-period-march-april-2025</t>
  </si>
  <si>
    <t xml:space="preserve">  According to WHO, As of Epi week 32, 2024, 3,160 suspected measles cases were reported, whereby 173 were lab-confirmed plus  According to IPC analysis the nutrition situation has deteriorated in South Sudan, with an estimated 2.3 million children under the age of five at risk of acute malnutrition, 1.2 million pregnant and breast-feeding women are expected to need treatment of acute malnutrition. Additionally In week 4 of 2025, a total of 81,085 malaria cases were reported, including 30 related deaths. The number of malaria cases increased by 0.4% in week 4 compared to week 3, and by 6% compared to the same period last year. As of April , 56,248 cholera cases and 1,093 deaths reported in 46 counties across nine states and two administrative areas (Ruweng and Pibor). Children are the most affected, with age groups 0-4 years and 5-14 years accounting for 51% (29% and 22%, respectively) of the total cases. As of April 2025, three new confirmed cases were reported, bringing the cumulative total of confirmed mpox cases at 11, with zero deaths</t>
  </si>
  <si>
    <t>SSD004Illness cases reported</t>
  </si>
  <si>
    <t>SSD004Buildings damaged</t>
  </si>
  <si>
    <t>SSD004Buildings destroyed</t>
  </si>
  <si>
    <t>SSD004Buildings in affected area</t>
  </si>
  <si>
    <t>SSD004Economic Losses</t>
  </si>
  <si>
    <t>SSD001Total population</t>
  </si>
  <si>
    <t>The entirety of South Sudan's landmass is included in analyses as the country faces widespread impacts from conflict, floods, and displacement. Nearly 2 million people are internally displaced, while the ongoing floods are projected to affect over 3 million people, compounding the humanitarian crisis. Intercommunal clashes and violence from various parties continue to destabilize much of the country. Approximately 7.1 million people face severe food insecurity, with thousands enduring famine-like conditions. The conflict in Sudan, which erupted in April 2023, has further exacerbated the situation, as nearly 794,000 refugees and South Sudanese returnees have crossed into the country, adding strain to already overstretched resources and services.</t>
  </si>
  <si>
    <t>SSD001Landmass affected</t>
  </si>
  <si>
    <t xml:space="preserve">The number of people exposed corresponds to the total population of the country. This figure is taken from HNRP 2025.  South Sudan continues to grapple with pervasive insecurity, significant internal displacement, and a rise in refugees fleeing to neighboring countries amidst worsening food security and intercommunal violence. The influx of refugees into South Sudan since April 2023 exacerbates the situation, leaving the entire population vulnerable to the crisis. The reliability of this source is medium becuse the situation on the ground is highly dynamic, and the data may no longer be accurate due to recent developments for which there is no updated source. </t>
  </si>
  <si>
    <t>SSD001People exposed</t>
  </si>
  <si>
    <t>IDN002Denial of existence of humanitarian needs or entitlements to assistance</t>
  </si>
  <si>
    <t>IDN002Impediments to entry into country (bureaucratic and administrative)</t>
  </si>
  <si>
    <t>IDN002Interference into implementation of humanitarian activities</t>
  </si>
  <si>
    <t>IDN002Ongoing insecurity/hostilities affecting humanitarian assistance</t>
  </si>
  <si>
    <t>IDN002Physical constraints in the environment (obstacles related to terrain, climate, lack of infrastructure, etc.)</t>
  </si>
  <si>
    <t>IDN002Presence of mines and improvised explosive devices</t>
  </si>
  <si>
    <t>IDN002Restriction and obstruction of access to services and assistance</t>
  </si>
  <si>
    <t>IDN002Restriction of movement (impediments to freedom of movement and/or administrative restrictions)</t>
  </si>
  <si>
    <t>IDN002Violence against personnel, facilities and assets</t>
  </si>
  <si>
    <t>LBN002Denial of existence of humanitarian needs or entitlements to assistance</t>
  </si>
  <si>
    <t>LBN002Impediments to entry into country (bureaucratic and administrative)</t>
  </si>
  <si>
    <t>LBN002Interference into implementation of humanitarian activities</t>
  </si>
  <si>
    <t>LBN002Ongoing insecurity/hostilities affecting humanitarian assistance</t>
  </si>
  <si>
    <t>LBN002Physical constraints in the environment (obstacles related to terrain, climate, lack of infrastructure, etc.)</t>
  </si>
  <si>
    <t>LBN002Presence of mines and improvised explosive devices</t>
  </si>
  <si>
    <t>LBN002Restriction and obstruction of access to services and assistance</t>
  </si>
  <si>
    <t>LBN002Restriction of movement (impediments to freedom of movement and/or administrative restrictions)</t>
  </si>
  <si>
    <t>LBN002Violence against personnel, facilities and assets</t>
  </si>
  <si>
    <t>LBN006Denial of existence of humanitarian needs or entitlements to assistance</t>
  </si>
  <si>
    <t>LBN006Impediments to entry into country (bureaucratic and administrative)</t>
  </si>
  <si>
    <t>LBN006Interference into implementation of humanitarian activities</t>
  </si>
  <si>
    <t>LBN006Ongoing insecurity/hostilities affecting humanitarian assistance</t>
  </si>
  <si>
    <t>LBN006Physical constraints in the environment (obstacles related to terrain, climate, lack of infrastructure, etc.)</t>
  </si>
  <si>
    <t>LBN006Presence of mines and improvised explosive devices</t>
  </si>
  <si>
    <t>LBN006Restriction and obstruction of access to services and assistance</t>
  </si>
  <si>
    <t>LBN006Restriction of movement (impediments to freedom of movement and/or administrative restrictions)</t>
  </si>
  <si>
    <t>LBN006Violence against personnel, facilities and assets</t>
  </si>
  <si>
    <t>LBY002Denial of existence of humanitarian needs or entitlements to assistance</t>
  </si>
  <si>
    <t>LBY002Impediments to entry into country (bureaucratic and administrative)</t>
  </si>
  <si>
    <t>LBY002Interference into implementation of humanitarian activities</t>
  </si>
  <si>
    <t>LBY002Ongoing insecurity/hostilities affecting humanitarian assistance</t>
  </si>
  <si>
    <t>LBY002Physical constraints in the environment (obstacles related to terrain, climate, lack of infrastructure, etc.)</t>
  </si>
  <si>
    <t>LBY002Presence of mines and improvised explosive devices</t>
  </si>
  <si>
    <t>LBY002Restriction and obstruction of access to services and assistance</t>
  </si>
  <si>
    <t>LBY002Restriction of movement (impediments to freedom of movement and/or administrative restrictions)</t>
  </si>
  <si>
    <t>LBY002Violence against personnel, facilities and assets</t>
  </si>
  <si>
    <t>LBY004Denial of existence of humanitarian needs or entitlements to assistance</t>
  </si>
  <si>
    <t>LBY004Impediments to entry into country (bureaucratic and administrative)</t>
  </si>
  <si>
    <t>LBY004Interference into implementation of humanitarian activities</t>
  </si>
  <si>
    <t>LBY004Ongoing insecurity/hostilities affecting humanitarian assistance</t>
  </si>
  <si>
    <t>LBY004Physical constraints in the environment (obstacles related to terrain, climate, lack of infrastructure, etc.)</t>
  </si>
  <si>
    <t>LBY004Presence of mines and improvised explosive devices</t>
  </si>
  <si>
    <t>LBY004Restriction and obstruction of access to services and assistance</t>
  </si>
  <si>
    <t>LBY004Restriction of movement (impediments to freedom of movement and/or administrative restrictions)</t>
  </si>
  <si>
    <t>LBY004Violence against personnel, facilities and assets</t>
  </si>
  <si>
    <t>LBY005Denial of existence of humanitarian needs or entitlements to assistance</t>
  </si>
  <si>
    <t>LBY005Impediments to entry into country (bureaucratic and administrative)</t>
  </si>
  <si>
    <t>LBY005Interference into implementation of humanitarian activities</t>
  </si>
  <si>
    <t>LBY005Ongoing insecurity/hostilities affecting humanitarian assistance</t>
  </si>
  <si>
    <t>LBY005Physical constraints in the environment (obstacles related to terrain, climate, lack of infrastructure, etc.)</t>
  </si>
  <si>
    <t>LBY005Presence of mines and improvised explosive devices</t>
  </si>
  <si>
    <t>LBY005Restriction and obstruction of access to services and assistance</t>
  </si>
  <si>
    <t>LBY005Restriction of movement (impediments to freedom of movement and/or administrative restrictions)</t>
  </si>
  <si>
    <t>LBY005Violence against personnel, facilities and assets</t>
  </si>
  <si>
    <t>Multiple crises in Myanmar</t>
  </si>
  <si>
    <t>MMR001</t>
  </si>
  <si>
    <t>MMR001Denial of existence of humanitarian needs or entitlements to assistance</t>
  </si>
  <si>
    <t>MMR001Impediments to entry into country (bureaucratic and administrative)</t>
  </si>
  <si>
    <t>MMR001Interference into implementation of humanitarian activities</t>
  </si>
  <si>
    <t>MMR001Ongoing insecurity/hostilities affecting humanitarian assistance</t>
  </si>
  <si>
    <t>MMR001Physical constraints in the environment (obstacles related to terrain, climate, lack of infrastructure, etc.)</t>
  </si>
  <si>
    <t>MMR001Presence of mines and improvised explosive devices</t>
  </si>
  <si>
    <t>MMR001Restriction and obstruction of access to services and assistance</t>
  </si>
  <si>
    <t>MMR001Restriction of movement (impediments to freedom of movement and/or administrative restrictions)</t>
  </si>
  <si>
    <t>MMR001Violence against personnel, facilities and assets</t>
  </si>
  <si>
    <t>MMR002Denial of existence of humanitarian needs or entitlements to assistance</t>
  </si>
  <si>
    <t>MMR002Impediments to entry into country (bureaucratic and administrative)</t>
  </si>
  <si>
    <t>MMR002Interference into implementation of humanitarian activities</t>
  </si>
  <si>
    <t>MMR002Ongoing insecurity/hostilities affecting humanitarian assistance</t>
  </si>
  <si>
    <t>MMR002Physical constraints in the environment (obstacles related to terrain, climate, lack of infrastructure, etc.)</t>
  </si>
  <si>
    <t>MMR002Presence of mines and improvised explosive devices</t>
  </si>
  <si>
    <t>MMR002Restriction and obstruction of access to services and assistance</t>
  </si>
  <si>
    <t>MMR002Restriction of movement (impediments to freedom of movement and/or administrative restrictions)</t>
  </si>
  <si>
    <t>MMR002Violence against personnel, facilities and assets</t>
  </si>
  <si>
    <t>MMR003Denial of existence of humanitarian needs or entitlements to assistance</t>
  </si>
  <si>
    <t>MMR003Impediments to entry into country (bureaucratic and administrative)</t>
  </si>
  <si>
    <t>MMR003Interference into implementation of humanitarian activities</t>
  </si>
  <si>
    <t>MMR003Ongoing insecurity/hostilities affecting humanitarian assistance</t>
  </si>
  <si>
    <t>MMR003Physical constraints in the environment (obstacles related to terrain, climate, lack of infrastructure, etc.)</t>
  </si>
  <si>
    <t>MMR003Presence of mines and improvised explosive devices</t>
  </si>
  <si>
    <t>MMR003Restriction and obstruction of access to services and assistance</t>
  </si>
  <si>
    <t>MMR003Restriction of movement (impediments to freedom of movement and/or administrative restrictions)</t>
  </si>
  <si>
    <t>MMR003Violence against personnel, facilities and assets</t>
  </si>
  <si>
    <t>MMR004Denial of existence of humanitarian needs or entitlements to assistance</t>
  </si>
  <si>
    <t>MMR004Impediments to entry into country (bureaucratic and administrative)</t>
  </si>
  <si>
    <t>MMR004Interference into implementation of humanitarian activities</t>
  </si>
  <si>
    <t>MMR004Ongoing insecurity/hostilities affecting humanitarian assistance</t>
  </si>
  <si>
    <t>MMR004Physical constraints in the environment (obstacles related to terrain, climate, lack of infrastructure, etc.)</t>
  </si>
  <si>
    <t>MMR004Presence of mines and improvised explosive devices</t>
  </si>
  <si>
    <t>MMR004Restriction and obstruction of access to services and assistance</t>
  </si>
  <si>
    <t>MMR004Restriction of movement (impediments to freedom of movement and/or administrative restrictions)</t>
  </si>
  <si>
    <t>MMR004Violence against personnel, facilities and assets</t>
  </si>
  <si>
    <t>2025 Earthquake in Myanmar</t>
  </si>
  <si>
    <t>MMR007</t>
  </si>
  <si>
    <t>MMR007Denial of existence of humanitarian needs or entitlements to assistance</t>
  </si>
  <si>
    <t>MMR007Impediments to entry into country (bureaucratic and administrative)</t>
  </si>
  <si>
    <t>MMR007Interference into implementation of humanitarian activities</t>
  </si>
  <si>
    <t>MMR007Ongoing insecurity/hostilities affecting humanitarian assistance</t>
  </si>
  <si>
    <t>MMR007Physical constraints in the environment (obstacles related to terrain, climate, lack of infrastructure, etc.)</t>
  </si>
  <si>
    <t>MMR007Presence of mines and improvised explosive devices</t>
  </si>
  <si>
    <t>MMR007Restriction and obstruction of access to services and assistance</t>
  </si>
  <si>
    <t>MMR007Restriction of movement (impediments to freedom of movement and/or administrative restrictions)</t>
  </si>
  <si>
    <t>MMR007Violence against personnel, facilities and assets</t>
  </si>
  <si>
    <t>PNG003Denial of existence of humanitarian needs or entitlements to assistance</t>
  </si>
  <si>
    <t>PNG003Impediments to entry into country (bureaucratic and administrative)</t>
  </si>
  <si>
    <t>PNG003Interference into implementation of humanitarian activities</t>
  </si>
  <si>
    <t>PNG003Ongoing insecurity/hostilities affecting humanitarian assistance</t>
  </si>
  <si>
    <t>PNG003Physical constraints in the environment (obstacles related to terrain, climate, lack of infrastructure, etc.)</t>
  </si>
  <si>
    <t>PNG003Presence of mines and improvised explosive devices</t>
  </si>
  <si>
    <t>PNG003Restriction and obstruction of access to services and assistance</t>
  </si>
  <si>
    <t>PNG003Restriction of movement (impediments to freedom of movement and/or administrative restrictions)</t>
  </si>
  <si>
    <t>PNG003Violence against personnel, facilities and assets</t>
  </si>
  <si>
    <t>PSE004Denial of existence of humanitarian needs or entitlements to assistance</t>
  </si>
  <si>
    <t>PSE004Impediments to entry into country (bureaucratic and administrative)</t>
  </si>
  <si>
    <t>PSE004Interference into implementation of humanitarian activities</t>
  </si>
  <si>
    <t>PSE004Ongoing insecurity/hostilities affecting humanitarian assistance</t>
  </si>
  <si>
    <t>PSE004Physical constraints in the environment (obstacles related to terrain, climate, lack of infrastructure, etc.)</t>
  </si>
  <si>
    <t>PSE004Presence of mines and improvised explosive devices</t>
  </si>
  <si>
    <t>PSE004Restriction and obstruction of access to services and assistance</t>
  </si>
  <si>
    <t>PSE004Restriction of movement (impediments to freedom of movement and/or administrative restrictions)</t>
  </si>
  <si>
    <t>PSE004Violence against personnel, facilities and assets</t>
  </si>
  <si>
    <t>THA003Denial of existence of humanitarian needs or entitlements to assistance</t>
  </si>
  <si>
    <t>THA003Impediments to entry into country (bureaucratic and administrative)</t>
  </si>
  <si>
    <t>THA003Interference into implementation of humanitarian activities</t>
  </si>
  <si>
    <t>THA003Ongoing insecurity/hostilities affecting humanitarian assistance</t>
  </si>
  <si>
    <t>THA003Physical constraints in the environment (obstacles related to terrain, climate, lack of infrastructure, etc.)</t>
  </si>
  <si>
    <t>THA003Presence of mines and improvised explosive devices</t>
  </si>
  <si>
    <t>THA003Restriction and obstruction of access to services and assistance</t>
  </si>
  <si>
    <t>THA003Restriction of movement (impediments to freedom of movement and/or administrative restrictions)</t>
  </si>
  <si>
    <t>THA003Violence against personnel, facilities and assets</t>
  </si>
  <si>
    <t>ZWE001Denial of existence of humanitarian needs or entitlements to assistance</t>
  </si>
  <si>
    <t>ZWE001Impediments to entry into country (bureaucratic and administrative)</t>
  </si>
  <si>
    <t>ZWE001Interference into implementation of humanitarian activities</t>
  </si>
  <si>
    <t>ZWE001Ongoing insecurity/hostilities affecting humanitarian assistance</t>
  </si>
  <si>
    <t>ZWE001Physical constraints in the environment (obstacles related to terrain, climate, lack of infrastructure, etc.)</t>
  </si>
  <si>
    <t>ZWE001Presence of mines and improvised explosive devices</t>
  </si>
  <si>
    <t>ZWE001Restriction and obstruction of access to services and assistance</t>
  </si>
  <si>
    <t>ZWE001Restriction of movement (impediments to freedom of movement and/or administrative restrictions)</t>
  </si>
  <si>
    <t>ZWE001Violence against personnel, facilities and assets</t>
  </si>
  <si>
    <t>Conflict in northern region of Benin</t>
  </si>
  <si>
    <t>BEN002</t>
  </si>
  <si>
    <t>Benin</t>
  </si>
  <si>
    <t>BEN002Denial of existence of humanitarian needs or entitlements to assistance</t>
  </si>
  <si>
    <t>BEN002Impediments to entry into country (bureaucratic and administrative)</t>
  </si>
  <si>
    <t>BEN002Interference into implementation of humanitarian activities</t>
  </si>
  <si>
    <t>BEN002Ongoing insecurity/hostilities affecting humanitarian assistance</t>
  </si>
  <si>
    <t>BEN002Physical constraints in the environment (obstacles related to terrain, climate, lack of infrastructure, etc.)</t>
  </si>
  <si>
    <t>BEN002Presence of mines and improvised explosive devices</t>
  </si>
  <si>
    <t>BEN002Restriction and obstruction of access to services and assistance</t>
  </si>
  <si>
    <t>BEN002Restriction of movement (impediments to freedom of movement and/or administrative restrictions)</t>
  </si>
  <si>
    <t>BEN002Violence against personnel, facilities and assets</t>
  </si>
  <si>
    <t>BFA002Denial of existence of humanitarian needs or entitlements to assistance</t>
  </si>
  <si>
    <t>BFA002Impediments to entry into country (bureaucratic and administrative)</t>
  </si>
  <si>
    <t>BFA002Interference into implementation of humanitarian activities</t>
  </si>
  <si>
    <t>BFA002Ongoing insecurity/hostilities affecting humanitarian assistance</t>
  </si>
  <si>
    <t>BFA002Physical constraints in the environment (obstacles related to terrain, climate, lack of infrastructure, etc.)</t>
  </si>
  <si>
    <t>BFA002Presence of mines and improvised explosive devices</t>
  </si>
  <si>
    <t>BFA002Restriction and obstruction of access to services and assistance</t>
  </si>
  <si>
    <t>BFA002Restriction of movement (impediments to freedom of movement and/or administrative restrictions)</t>
  </si>
  <si>
    <t>BFA002Violence against personnel, facilities and assets</t>
  </si>
  <si>
    <t>BGD001Denial of existence of humanitarian needs or entitlements to assistance</t>
  </si>
  <si>
    <t>BGD001Impediments to entry into country (bureaucratic and administrative)</t>
  </si>
  <si>
    <t>BGD001Interference into implementation of humanitarian activities</t>
  </si>
  <si>
    <t>BGD001Ongoing insecurity/hostilities affecting humanitarian assistance</t>
  </si>
  <si>
    <t>BGD001Physical constraints in the environment (obstacles related to terrain, climate, lack of infrastructure, etc.)</t>
  </si>
  <si>
    <t>BGD001Presence of mines and improvised explosive devices</t>
  </si>
  <si>
    <t>BGD001Restriction and obstruction of access to services and assistance</t>
  </si>
  <si>
    <t>BGD001Restriction of movement (impediments to freedom of movement and/or administrative restrictions)</t>
  </si>
  <si>
    <t>BGD001Violence against personnel, facilities and assets</t>
  </si>
  <si>
    <t>BGD002Denial of existence of humanitarian needs or entitlements to assistance</t>
  </si>
  <si>
    <t>BGD002Impediments to entry into country (bureaucratic and administrative)</t>
  </si>
  <si>
    <t>BGD002Interference into implementation of humanitarian activities</t>
  </si>
  <si>
    <t>BGD002Ongoing insecurity/hostilities affecting humanitarian assistance</t>
  </si>
  <si>
    <t>BGD002Physical constraints in the environment (obstacles related to terrain, climate, lack of infrastructure, etc.)</t>
  </si>
  <si>
    <t>BGD002Presence of mines and improvised explosive devices</t>
  </si>
  <si>
    <t>BGD002Restriction and obstruction of access to services and assistance</t>
  </si>
  <si>
    <t>BGD002Restriction of movement (impediments to freedom of movement and/or administrative restrictions)</t>
  </si>
  <si>
    <t>BGD002Violence against personnel, facilities and assets</t>
  </si>
  <si>
    <t>BGD012Denial of existence of humanitarian needs or entitlements to assistance</t>
  </si>
  <si>
    <t>BGD012Impediments to entry into country (bureaucratic and administrative)</t>
  </si>
  <si>
    <t>BGD012Interference into implementation of humanitarian activities</t>
  </si>
  <si>
    <t>BGD012Ongoing insecurity/hostilities affecting humanitarian assistance</t>
  </si>
  <si>
    <t>BGD012Physical constraints in the environment (obstacles related to terrain, climate, lack of infrastructure, etc.)</t>
  </si>
  <si>
    <t>BGD012Presence of mines and improvised explosive devices</t>
  </si>
  <si>
    <t>BGD012Restriction and obstruction of access to services and assistance</t>
  </si>
  <si>
    <t>BGD012Restriction of movement (impediments to freedom of movement and/or administrative restrictions)</t>
  </si>
  <si>
    <t>BGD012Violence against personnel, facilities and assets</t>
  </si>
  <si>
    <t>Conflict and Climatic Shocks in CAR</t>
  </si>
  <si>
    <t>CAF001</t>
  </si>
  <si>
    <t>CAR</t>
  </si>
  <si>
    <t>CAF001Denial of existence of humanitarian needs or entitlements to assistance</t>
  </si>
  <si>
    <t>CAF001Impediments to entry into country (bureaucratic and administrative)</t>
  </si>
  <si>
    <t>CAF001Interference into implementation of humanitarian activities</t>
  </si>
  <si>
    <t>CAF001Ongoing insecurity/hostilities affecting humanitarian assistance</t>
  </si>
  <si>
    <t>CAF001Physical constraints in the environment (obstacles related to terrain, climate, lack of infrastructure, etc.)</t>
  </si>
  <si>
    <t>CAF001Presence of mines and improvised explosive devices</t>
  </si>
  <si>
    <t>CAF001Restriction and obstruction of access to services and assistance</t>
  </si>
  <si>
    <t>CAF001Restriction of movement (impediments to freedom of movement and/or administrative restrictions)</t>
  </si>
  <si>
    <t>CAF001Violence against personnel, facilities and assets</t>
  </si>
  <si>
    <t>Multiple crises in Cameroon</t>
  </si>
  <si>
    <t>CMR001</t>
  </si>
  <si>
    <t>Cameroon</t>
  </si>
  <si>
    <t>CMR001Denial of existence of humanitarian needs or entitlements to assistance</t>
  </si>
  <si>
    <t>CMR001Impediments to entry into country (bureaucratic and administrative)</t>
  </si>
  <si>
    <t>CMR001Interference into implementation of humanitarian activities</t>
  </si>
  <si>
    <t>CMR001Ongoing insecurity/hostilities affecting humanitarian assistance</t>
  </si>
  <si>
    <t>CMR001Physical constraints in the environment (obstacles related to terrain, climate, lack of infrastructure, etc.)</t>
  </si>
  <si>
    <t>CMR001Presence of mines and improvised explosive devices</t>
  </si>
  <si>
    <t>CMR001Restriction and obstruction of access to services and assistance</t>
  </si>
  <si>
    <t>CMR001Restriction of movement (impediments to freedom of movement and/or administrative restrictions)</t>
  </si>
  <si>
    <t>CMR001Violence against personnel, facilities and assets</t>
  </si>
  <si>
    <t>Conflict in Far North region of Cameroon</t>
  </si>
  <si>
    <t>CMR002</t>
  </si>
  <si>
    <t>CMR002Denial of existence of humanitarian needs or entitlements to assistance</t>
  </si>
  <si>
    <t>CMR002Impediments to entry into country (bureaucratic and administrative)</t>
  </si>
  <si>
    <t>CMR002Interference into implementation of humanitarian activities</t>
  </si>
  <si>
    <t>CMR002Ongoing insecurity/hostilities affecting humanitarian assistance</t>
  </si>
  <si>
    <t>CMR002Physical constraints in the environment (obstacles related to terrain, climate, lack of infrastructure, etc.)</t>
  </si>
  <si>
    <t>CMR002Presence of mines and improvised explosive devices</t>
  </si>
  <si>
    <t>CMR002Restriction and obstruction of access to services and assistance</t>
  </si>
  <si>
    <t>CMR002Restriction of movement (impediments to freedom of movement and/or administrative restrictions)</t>
  </si>
  <si>
    <t>CMR002Violence against personnel, facilities and assets</t>
  </si>
  <si>
    <t>Anglophone Crisis in Cameroon</t>
  </si>
  <si>
    <t>CMR003</t>
  </si>
  <si>
    <t>CMR003Denial of existence of humanitarian needs or entitlements to assistance</t>
  </si>
  <si>
    <t>CMR003Impediments to entry into country (bureaucratic and administrative)</t>
  </si>
  <si>
    <t>CMR003Interference into implementation of humanitarian activities</t>
  </si>
  <si>
    <t>CMR003Ongoing insecurity/hostilities affecting humanitarian assistance</t>
  </si>
  <si>
    <t>CMR003Physical constraints in the environment (obstacles related to terrain, climate, lack of infrastructure, etc.)</t>
  </si>
  <si>
    <t>CMR003Presence of mines and improvised explosive devices</t>
  </si>
  <si>
    <t>CMR003Restriction and obstruction of access to services and assistance</t>
  </si>
  <si>
    <t>CMR003Restriction of movement (impediments to freedom of movement and/or administrative restrictions)</t>
  </si>
  <si>
    <t>CMR003Violence against personnel, facilities and assets</t>
  </si>
  <si>
    <t>Displacement from CAR to Cameroon</t>
  </si>
  <si>
    <t>CMR004</t>
  </si>
  <si>
    <t>CMR004Denial of existence of humanitarian needs or entitlements to assistance</t>
  </si>
  <si>
    <t>CMR004Impediments to entry into country (bureaucratic and administrative)</t>
  </si>
  <si>
    <t>CMR004Interference into implementation of humanitarian activities</t>
  </si>
  <si>
    <t>CMR004Ongoing insecurity/hostilities affecting humanitarian assistance</t>
  </si>
  <si>
    <t>CMR004Physical constraints in the environment (obstacles related to terrain, climate, lack of infrastructure, etc.)</t>
  </si>
  <si>
    <t>CMR004Presence of mines and improvised explosive devices</t>
  </si>
  <si>
    <t>CMR004Restriction and obstruction of access to services and assistance</t>
  </si>
  <si>
    <t>CMR004Restriction of movement (impediments to freedom of movement and/or administrative restrictions)</t>
  </si>
  <si>
    <t>CMR004Violence against personnel, facilities and assets</t>
  </si>
  <si>
    <t>COD001Denial of existence of humanitarian needs or entitlements to assistance</t>
  </si>
  <si>
    <t>COD001Impediments to entry into country (bureaucratic and administrative)</t>
  </si>
  <si>
    <t>COD001Interference into implementation of humanitarian activities</t>
  </si>
  <si>
    <t>COD001Ongoing insecurity/hostilities affecting humanitarian assistance</t>
  </si>
  <si>
    <t>COD001Physical constraints in the environment (obstacles related to terrain, climate, lack of infrastructure, etc.)</t>
  </si>
  <si>
    <t>COD001Presence of mines and improvised explosive devices</t>
  </si>
  <si>
    <t>COD001Restriction and obstruction of access to services and assistance</t>
  </si>
  <si>
    <t>COD001Restriction of movement (impediments to freedom of movement and/or administrative restrictions)</t>
  </si>
  <si>
    <t>COD001Violence against personnel, facilities and assets</t>
  </si>
  <si>
    <t>DJI001Denial of existence of humanitarian needs or entitlements to assistance</t>
  </si>
  <si>
    <t>DJI001Impediments to entry into country (bureaucratic and administrative)</t>
  </si>
  <si>
    <t>DJI001Interference into implementation of humanitarian activities</t>
  </si>
  <si>
    <t>DJI001Ongoing insecurity/hostilities affecting humanitarian assistance</t>
  </si>
  <si>
    <t>DJI001Physical constraints in the environment (obstacles related to terrain, climate, lack of infrastructure, etc.)</t>
  </si>
  <si>
    <t>DJI001Presence of mines and improvised explosive devices</t>
  </si>
  <si>
    <t>DJI001Restriction and obstruction of access to services and assistance</t>
  </si>
  <si>
    <t>DJI001Restriction of movement (impediments to freedom of movement and/or administrative restrictions)</t>
  </si>
  <si>
    <t>DJI001Violence against personnel, facilities and assets</t>
  </si>
  <si>
    <t>DJI002Denial of existence of humanitarian needs or entitlements to assistance</t>
  </si>
  <si>
    <t>DJI002Impediments to entry into country (bureaucratic and administrative)</t>
  </si>
  <si>
    <t>DJI002Interference into implementation of humanitarian activities</t>
  </si>
  <si>
    <t>DJI002Ongoing insecurity/hostilities affecting humanitarian assistance</t>
  </si>
  <si>
    <t>DJI002Physical constraints in the environment (obstacles related to terrain, climate, lack of infrastructure, etc.)</t>
  </si>
  <si>
    <t>DJI002Presence of mines and improvised explosive devices</t>
  </si>
  <si>
    <t>DJI002Restriction and obstruction of access to services and assistance</t>
  </si>
  <si>
    <t>DJI002Restriction of movement (impediments to freedom of movement and/or administrative restrictions)</t>
  </si>
  <si>
    <t>DJI002Violence against personnel, facilities and assets</t>
  </si>
  <si>
    <t>DJI003Denial of existence of humanitarian needs or entitlements to assistance</t>
  </si>
  <si>
    <t>DJI003Impediments to entry into country (bureaucratic and administrative)</t>
  </si>
  <si>
    <t>DJI003Interference into implementation of humanitarian activities</t>
  </si>
  <si>
    <t>DJI003Ongoing insecurity/hostilities affecting humanitarian assistance</t>
  </si>
  <si>
    <t>DJI003Physical constraints in the environment (obstacles related to terrain, climate, lack of infrastructure, etc.)</t>
  </si>
  <si>
    <t>DJI003Presence of mines and improvised explosive devices</t>
  </si>
  <si>
    <t>DJI003Restriction and obstruction of access to services and assistance</t>
  </si>
  <si>
    <t>DJI003Restriction of movement (impediments to freedom of movement and/or administrative restrictions)</t>
  </si>
  <si>
    <t>DJI003Violence against personnel, facilities and assets</t>
  </si>
  <si>
    <t>MDG002Denial of existence of humanitarian needs or entitlements to assistance</t>
  </si>
  <si>
    <t>MDG002Impediments to entry into country (bureaucratic and administrative)</t>
  </si>
  <si>
    <t>MDG002Interference into implementation of humanitarian activities</t>
  </si>
  <si>
    <t>MDG002Ongoing insecurity/hostilities affecting humanitarian assistance</t>
  </si>
  <si>
    <t>MDG002Physical constraints in the environment (obstacles related to terrain, climate, lack of infrastructure, etc.)</t>
  </si>
  <si>
    <t>MDG002Presence of mines and improvised explosive devices</t>
  </si>
  <si>
    <t>MDG002Restriction and obstruction of access to services and assistance</t>
  </si>
  <si>
    <t>MDG002Restriction of movement (impediments to freedom of movement and/or administrative restrictions)</t>
  </si>
  <si>
    <t>MDG002Violence against personnel, facilities and assets</t>
  </si>
  <si>
    <t>MLI001Denial of existence of humanitarian needs or entitlements to assistance</t>
  </si>
  <si>
    <t>MLI001Impediments to entry into country (bureaucratic and administrative)</t>
  </si>
  <si>
    <t>MLI001Interference into implementation of humanitarian activities</t>
  </si>
  <si>
    <t>MLI001Ongoing insecurity/hostilities affecting humanitarian assistance</t>
  </si>
  <si>
    <t>MLI001Physical constraints in the environment (obstacles related to terrain, climate, lack of infrastructure, etc.)</t>
  </si>
  <si>
    <t>MLI001Presence of mines and improvised explosive devices</t>
  </si>
  <si>
    <t>MLI001Restriction and obstruction of access to services and assistance</t>
  </si>
  <si>
    <t>MLI001Restriction of movement (impediments to freedom of movement and/or administrative restrictions)</t>
  </si>
  <si>
    <t>MLI001Violence against personnel, facilities and assets</t>
  </si>
  <si>
    <t>MWI002Denial of existence of humanitarian needs or entitlements to assistance</t>
  </si>
  <si>
    <t>MWI002Impediments to entry into country (bureaucratic and administrative)</t>
  </si>
  <si>
    <t>MWI002Interference into implementation of humanitarian activities</t>
  </si>
  <si>
    <t>MWI002Ongoing insecurity/hostilities affecting humanitarian assistance</t>
  </si>
  <si>
    <t>MWI002Physical constraints in the environment (obstacles related to terrain, climate, lack of infrastructure, etc.)</t>
  </si>
  <si>
    <t>MWI002Presence of mines and improvised explosive devices</t>
  </si>
  <si>
    <t>MWI002Restriction and obstruction of access to services and assistance</t>
  </si>
  <si>
    <t>MWI002Restriction of movement (impediments to freedom of movement and/or administrative restrictions)</t>
  </si>
  <si>
    <t>MWI002Violence against personnel, facilities and assets</t>
  </si>
  <si>
    <t>NER004Denial of existence of humanitarian needs or entitlements to assistance</t>
  </si>
  <si>
    <t>NER004Impediments to entry into country (bureaucratic and administrative)</t>
  </si>
  <si>
    <t>NER004Interference into implementation of humanitarian activities</t>
  </si>
  <si>
    <t>NER004Ongoing insecurity/hostilities affecting humanitarian assistance</t>
  </si>
  <si>
    <t>NER004Physical constraints in the environment (obstacles related to terrain, climate, lack of infrastructure, etc.)</t>
  </si>
  <si>
    <t>NER004Presence of mines and improvised explosive devices</t>
  </si>
  <si>
    <t>NER004Restriction and obstruction of access to services and assistance</t>
  </si>
  <si>
    <t>NER004Restriction of movement (impediments to freedom of movement and/or administrative restrictions)</t>
  </si>
  <si>
    <t>NER004Violence against personnel, facilities and assets</t>
  </si>
  <si>
    <t>NER006Denial of existence of humanitarian needs or entitlements to assistance</t>
  </si>
  <si>
    <t>NER006Impediments to entry into country (bureaucratic and administrative)</t>
  </si>
  <si>
    <t>NER006Interference into implementation of humanitarian activities</t>
  </si>
  <si>
    <t>NER006Ongoing insecurity/hostilities affecting humanitarian assistance</t>
  </si>
  <si>
    <t>NER006Physical constraints in the environment (obstacles related to terrain, climate, lack of infrastructure, etc.)</t>
  </si>
  <si>
    <t>NER006Presence of mines and improvised explosive devices</t>
  </si>
  <si>
    <t>NER006Restriction and obstruction of access to services and assistance</t>
  </si>
  <si>
    <t>NER006Restriction of movement (impediments to freedom of movement and/or administrative restrictions)</t>
  </si>
  <si>
    <t>NER006Violence against personnel, facilities and assets</t>
  </si>
  <si>
    <t>PSE002Denial of existence of humanitarian needs or entitlements to assistance</t>
  </si>
  <si>
    <t>PSE002Impediments to entry into country (bureaucratic and administrative)</t>
  </si>
  <si>
    <t>PSE002Interference into implementation of humanitarian activities</t>
  </si>
  <si>
    <t>PSE002Ongoing insecurity/hostilities affecting humanitarian assistance</t>
  </si>
  <si>
    <t>PSE002Physical constraints in the environment (obstacles related to terrain, climate, lack of infrastructure, etc.)</t>
  </si>
  <si>
    <t>PSE002Presence of mines and improvised explosive devices</t>
  </si>
  <si>
    <t>PSE002Restriction and obstruction of access to services and assistance</t>
  </si>
  <si>
    <t>PSE002Restriction of movement (impediments to freedom of movement and/or administrative restrictions)</t>
  </si>
  <si>
    <t>PSE002Violence against personnel, facilities and assets</t>
  </si>
  <si>
    <t>PSE003Denial of existence of humanitarian needs or entitlements to assistance</t>
  </si>
  <si>
    <t>PSE003Impediments to entry into country (bureaucratic and administrative)</t>
  </si>
  <si>
    <t>PSE003Interference into implementation of humanitarian activities</t>
  </si>
  <si>
    <t>PSE003Ongoing insecurity/hostilities affecting humanitarian assistance</t>
  </si>
  <si>
    <t>PSE003Physical constraints in the environment (obstacles related to terrain, climate, lack of infrastructure, etc.)</t>
  </si>
  <si>
    <t>PSE003Presence of mines and improvised explosive devices</t>
  </si>
  <si>
    <t>PSE003Restriction and obstruction of access to services and assistance</t>
  </si>
  <si>
    <t>PSE003Restriction of movement (impediments to freedom of movement and/or administrative restrictions)</t>
  </si>
  <si>
    <t>PSE003Violence against personnel, facilities and assets</t>
  </si>
  <si>
    <t>Climatic shocks and economic vulnerability in Senegal</t>
  </si>
  <si>
    <t>SEN002</t>
  </si>
  <si>
    <t>Senegal</t>
  </si>
  <si>
    <t>SEN002Denial of existence of humanitarian needs or entitlements to assistance</t>
  </si>
  <si>
    <t>SEN002Impediments to entry into country (bureaucratic and administrative)</t>
  </si>
  <si>
    <t>SEN002Interference into implementation of humanitarian activities</t>
  </si>
  <si>
    <t>SEN002Ongoing insecurity/hostilities affecting humanitarian assistance</t>
  </si>
  <si>
    <t>SEN002Physical constraints in the environment (obstacles related to terrain, climate, lack of infrastructure, etc.)</t>
  </si>
  <si>
    <t>SEN002Presence of mines and improvised explosive devices</t>
  </si>
  <si>
    <t>SEN002Restriction and obstruction of access to services and assistance</t>
  </si>
  <si>
    <t>SEN002Restriction of movement (impediments to freedom of movement and/or administrative restrictions)</t>
  </si>
  <si>
    <t>SEN002Violence against personnel, facilities and assets</t>
  </si>
  <si>
    <t>TCD001Denial of existence of humanitarian needs or entitlements to assistance</t>
  </si>
  <si>
    <t>TCD001Impediments to entry into country (bureaucratic and administrative)</t>
  </si>
  <si>
    <t>TCD001Interference into implementation of humanitarian activities</t>
  </si>
  <si>
    <t>TCD001Ongoing insecurity/hostilities affecting humanitarian assistance</t>
  </si>
  <si>
    <t>TCD001Physical constraints in the environment (obstacles related to terrain, climate, lack of infrastructure, etc.)</t>
  </si>
  <si>
    <t>TCD001Presence of mines and improvised explosive devices</t>
  </si>
  <si>
    <t>TCD001Restriction and obstruction of access to services and assistance</t>
  </si>
  <si>
    <t>TCD001Restriction of movement (impediments to freedom of movement and/or administrative restrictions)</t>
  </si>
  <si>
    <t>TCD001Violence against personnel, facilities and assets</t>
  </si>
  <si>
    <t>TCD003Denial of existence of humanitarian needs or entitlements to assistance</t>
  </si>
  <si>
    <t>TCD003Impediments to entry into country (bureaucratic and administrative)</t>
  </si>
  <si>
    <t>TCD003Interference into implementation of humanitarian activities</t>
  </si>
  <si>
    <t>TCD003Ongoing insecurity/hostilities affecting humanitarian assistance</t>
  </si>
  <si>
    <t>TCD003Physical constraints in the environment (obstacles related to terrain, climate, lack of infrastructure, etc.)</t>
  </si>
  <si>
    <t>TCD003Presence of mines and improvised explosive devices</t>
  </si>
  <si>
    <t>TCD003Restriction and obstruction of access to services and assistance</t>
  </si>
  <si>
    <t>TCD003Restriction of movement (impediments to freedom of movement and/or administrative restrictions)</t>
  </si>
  <si>
    <t>TCD003Violence against personnel, facilities and assets</t>
  </si>
  <si>
    <t>TCD004Denial of existence of humanitarian needs or entitlements to assistance</t>
  </si>
  <si>
    <t>TCD004Impediments to entry into country (bureaucratic and administrative)</t>
  </si>
  <si>
    <t>TCD004Interference into implementation of humanitarian activities</t>
  </si>
  <si>
    <t>TCD004Ongoing insecurity/hostilities affecting humanitarian assistance</t>
  </si>
  <si>
    <t>TCD004Physical constraints in the environment (obstacles related to terrain, climate, lack of infrastructure, etc.)</t>
  </si>
  <si>
    <t>TCD004Presence of mines and improvised explosive devices</t>
  </si>
  <si>
    <t>TCD004Restriction and obstruction of access to services and assistance</t>
  </si>
  <si>
    <t>TCD004Restriction of movement (impediments to freedom of movement and/or administrative restrictions)</t>
  </si>
  <si>
    <t>TCD004Violence against personnel, facilities and assets</t>
  </si>
  <si>
    <t>TCD005Denial of existence of humanitarian needs or entitlements to assistance</t>
  </si>
  <si>
    <t>TCD005Impediments to entry into country (bureaucratic and administrative)</t>
  </si>
  <si>
    <t>TCD005Interference into implementation of humanitarian activities</t>
  </si>
  <si>
    <t>TCD005Ongoing insecurity/hostilities affecting humanitarian assistance</t>
  </si>
  <si>
    <t>TCD005Physical constraints in the environment (obstacles related to terrain, climate, lack of infrastructure, etc.)</t>
  </si>
  <si>
    <t>TCD005Presence of mines and improvised explosive devices</t>
  </si>
  <si>
    <t>TCD005Restriction and obstruction of access to services and assistance</t>
  </si>
  <si>
    <t>TCD005Restriction of movement (impediments to freedom of movement and/or administrative restrictions)</t>
  </si>
  <si>
    <t>TCD005Violence against personnel, facilities and assets</t>
  </si>
  <si>
    <t>Conflict in Savanes region</t>
  </si>
  <si>
    <t>TGO002</t>
  </si>
  <si>
    <t>Togo</t>
  </si>
  <si>
    <t>TGO002Denial of existence of humanitarian needs or entitlements to assistance</t>
  </si>
  <si>
    <t>TGO002Impediments to entry into country (bureaucratic and administrative)</t>
  </si>
  <si>
    <t>TGO002Interference into implementation of humanitarian activities</t>
  </si>
  <si>
    <t>TGO002Ongoing insecurity/hostilities affecting humanitarian assistance</t>
  </si>
  <si>
    <t>TGO002Physical constraints in the environment (obstacles related to terrain, climate, lack of infrastructure, etc.)</t>
  </si>
  <si>
    <t>TGO002Presence of mines and improvised explosive devices</t>
  </si>
  <si>
    <t>TGO002Restriction and obstruction of access to services and assistance</t>
  </si>
  <si>
    <t>TGO002Restriction of movement (impediments to freedom of movement and/or administrative restrictions)</t>
  </si>
  <si>
    <t>TGO002Violence against personnel, facilities and assets</t>
  </si>
  <si>
    <t>TZA001Denial of existence of humanitarian needs or entitlements to assistance</t>
  </si>
  <si>
    <t>TZA001Impediments to entry into country (bureaucratic and administrative)</t>
  </si>
  <si>
    <t>TZA001Interference into implementation of humanitarian activities</t>
  </si>
  <si>
    <t>TZA001Ongoing insecurity/hostilities affecting humanitarian assistance</t>
  </si>
  <si>
    <t>TZA001Physical constraints in the environment (obstacles related to terrain, climate, lack of infrastructure, etc.)</t>
  </si>
  <si>
    <t>TZA001Presence of mines and improvised explosive devices</t>
  </si>
  <si>
    <t>TZA001Restriction and obstruction of access to services and assistance</t>
  </si>
  <si>
    <t>TZA001Restriction of movement (impediments to freedom of movement and/or administrative restrictions)</t>
  </si>
  <si>
    <t>TZA001Violence against personnel, facilities and assets</t>
  </si>
  <si>
    <t>TZA002Denial of existence of humanitarian needs or entitlements to assistance</t>
  </si>
  <si>
    <t>TZA002Impediments to entry into country (bureaucratic and administrative)</t>
  </si>
  <si>
    <t>TZA002Interference into implementation of humanitarian activities</t>
  </si>
  <si>
    <t>TZA002Ongoing insecurity/hostilities affecting humanitarian assistance</t>
  </si>
  <si>
    <t>TZA002Physical constraints in the environment (obstacles related to terrain, climate, lack of infrastructure, etc.)</t>
  </si>
  <si>
    <t>TZA002Presence of mines and improvised explosive devices</t>
  </si>
  <si>
    <t>TZA002Restriction and obstruction of access to services and assistance</t>
  </si>
  <si>
    <t>TZA002Restriction of movement (impediments to freedom of movement and/or administrative restrictions)</t>
  </si>
  <si>
    <t>TZA002Violence against personnel, facilities and assets</t>
  </si>
  <si>
    <t>TZA003Denial of existence of humanitarian needs or entitlements to assistance</t>
  </si>
  <si>
    <t>TZA003Impediments to entry into country (bureaucratic and administrative)</t>
  </si>
  <si>
    <t>TZA003Interference into implementation of humanitarian activities</t>
  </si>
  <si>
    <t>TZA003Ongoing insecurity/hostilities affecting humanitarian assistance</t>
  </si>
  <si>
    <t>TZA003Physical constraints in the environment (obstacles related to terrain, climate, lack of infrastructure, etc.)</t>
  </si>
  <si>
    <t>TZA003Presence of mines and improvised explosive devices</t>
  </si>
  <si>
    <t>TZA003Restriction and obstruction of access to services and assistance</t>
  </si>
  <si>
    <t>TZA003Restriction of movement (impediments to freedom of movement and/or administrative restrictions)</t>
  </si>
  <si>
    <t>TZA003Violence against personnel, facilities and assets</t>
  </si>
  <si>
    <t>IRN004Denial of existence of humanitarian needs or entitlements to assistance</t>
  </si>
  <si>
    <t>IRN004Impediments to entry into country (bureaucratic and administrative)</t>
  </si>
  <si>
    <t>IRN004Interference into implementation of humanitarian activities</t>
  </si>
  <si>
    <t>IRN004Ongoing insecurity/hostilities affecting humanitarian assistance</t>
  </si>
  <si>
    <t>IRN004Physical constraints in the environment (obstacles related to terrain, climate, lack of infrastructure, etc.)</t>
  </si>
  <si>
    <t>IRN004Presence of mines and improvised explosive devices</t>
  </si>
  <si>
    <t>IRN004Restriction and obstruction of access to services and assistance</t>
  </si>
  <si>
    <t>IRN004Restriction of movement (impediments to freedom of movement and/or administrative restrictions)</t>
  </si>
  <si>
    <t>IRN004Violence against personnel, facilities and assets</t>
  </si>
  <si>
    <t>IND002Denial of existence of humanitarian needs or entitlements to assistance</t>
  </si>
  <si>
    <t>IND002Impediments to entry into country (bureaucratic and administrative)</t>
  </si>
  <si>
    <t>IND002Interference into implementation of humanitarian activities</t>
  </si>
  <si>
    <t>IND002Ongoing insecurity/hostilities affecting humanitarian assistance</t>
  </si>
  <si>
    <t>IND002Physical constraints in the environment (obstacles related to terrain, climate, lack of infrastructure, etc.)</t>
  </si>
  <si>
    <t>IND002Presence of mines and improvised explosive devices</t>
  </si>
  <si>
    <t>IND002Restriction and obstruction of access to services and assistance</t>
  </si>
  <si>
    <t>IND002Restriction of movement (impediments to freedom of movement and/or administrative restrictions)</t>
  </si>
  <si>
    <t>IND002Violence against personnel, facilities and assets</t>
  </si>
  <si>
    <t>World Population accessed 16/06/2025</t>
  </si>
  <si>
    <t>https://www.worldometers.info/world-population/libya-population/</t>
  </si>
  <si>
    <t>The total population of Libya in 2025. The source is chosen instead of the World Bank as it provides more up-to-date figures and considers population growth, internal displacement, and cross-border displacement.</t>
  </si>
  <si>
    <t>LBY005Total population</t>
  </si>
  <si>
    <t>The figure represent the total landmass of Libya. It is unclear what areas host the most number of migrants, as they continue to be on the move, thus the whole population is exposed to the mixed migration crisis and the Sudanese refugees crisis.</t>
  </si>
  <si>
    <t>LBY005Landmass affected</t>
  </si>
  <si>
    <t>The number of people exposed corresponds to the total population of Libya. This figure is taken from World Population. It is valid throughout 2025. This source was chosen because it provides the latest population figures, and it considers the number of refugees, asylum seekers, and migrants coming in and leaving the country. The reliability of this data is high because it is up to date. Libya is a transit country for migrants and asylum seekers. The lack of legal status and, for many, recognition of their refugee status expose them to severe protection violations, especially in official and unofficial detention centres. Since the conflict broke out in Sudan in April 2023, there has been an increase in the number of arrivals from Sudan. In January 2025, more than 70% of the registered refugees and asylum seekers in Libya were from Sudan.</t>
  </si>
  <si>
    <t>LBY005People exposed</t>
  </si>
  <si>
    <t>UNHCR accessed 16/06/2025 ; IOM 19/05/2025 ; UNHCR accessed 24/06/2025 ; UNHCR 04/02/2025</t>
  </si>
  <si>
    <t>https://data.unhcr.org/en/country/lby ; https://dtm.iom.int/reports/libya-migrant-report-56-january-february-2025 ; https://data.unhcr.org/en/situations/sudansituation ; https://reliefweb.int/report/sudan/sudan-emergency-regional-refugee-response-plan-january-december-2025</t>
  </si>
  <si>
    <t>The number of people affected is the sum of all people affected for each individual crisis for Libya.  Libya is a transit country for migrants and asylum seekers. The lack of legal status and, for many, recognition of their refugee status expose them to severe protection violations, especially in official and unofficial detention centres. Since the conflict broke out in Sudan in April 2023, there has been an increase in the number of arrivals from Sudan. In January 2025, more than 70% of the registered refugees and asylum seekers in Libya were from Sudan.</t>
  </si>
  <si>
    <t>LBY005People affected</t>
  </si>
  <si>
    <t>The number of people displaced is the sum of all people displaced for each individual crisis for Libya</t>
  </si>
  <si>
    <t>LBY005People displaced</t>
  </si>
  <si>
    <t>IOM accessed 16/06/2025 ; ACLED accessed 16/06/2025</t>
  </si>
  <si>
    <t>https://missingmigrants.iom.int/region/mediterranean?region_incident=All&amp;route=3861&amp;year%5B%5D=13651&amp;month=All&amp;incident_date%5Bmin%5D=05%2F01%2F2024&amp;incident_date%5Bmax%5D=10%2F31%2F2024 ; https://acleddata.com/data-export-tool/</t>
  </si>
  <si>
    <t>The figure corresponds to the number of the dead and missing migrants on the Central Mediterranean migration route and the fatalities related to the Sudanese refugees between  01 December 2024 and 31 May 2025.</t>
  </si>
  <si>
    <t>LBY005Fatalities reported</t>
  </si>
  <si>
    <t>LBY005Fatalities in all crises</t>
  </si>
  <si>
    <t>https://data.unhcr.org/en/country/lby ; https://dtm.iom.int/reports/libya-migrant-report-56-january-february-2025 ; https://reliefweb.int/report/sudan/sudan-emergency-regional-refugee-response-plan-january-december-2025</t>
  </si>
  <si>
    <t>The number of people in need is the sum of all people in need for each individual crisis for Libya. Other sources, including OCHA’s Libya Humanitarian Profile 2025, were considered in calculating the cumulative People in Need (PiN) figure, which OCHA estimates at 787,000 people. However, ACAPS’ analysis suggests that this figure likely underestimates the scale of humanitarian needs in Libya—particularly among migrants with irregular status, of whom OCHA considers only 70% to be in need. The estimate also includes around 35,000 internally displaced persons (IDPs), based on an IOM report from August 2024. The IDPs were displaced due to conflict and Storm Daniel in September 2023. As of June 2025, these IDPs are likely in a comparatively better humanitarian situation. In line with ACAPS’ methodology, figures older than six months are considered outdated; therefore, IDPs are not included in the final PiN.</t>
  </si>
  <si>
    <t>LBY005People in Need</t>
  </si>
  <si>
    <t>World Population accessed 16/06/2025 ; UNHCR accessed 16/06/2025 ; IOM 19/05/2025 ; OCHA HDX accessed 16/06/2025 ; UNHCR 04/02/2025 ; UNHCR accessed 24/06/2025</t>
  </si>
  <si>
    <t>https://www.worldometers.info/world-population/libya-population/ ; https://data.unhcr.org/en/country/lby ; https://dtm.iom.int/reports/libya-migrant-report-56-january-february-2025 ; https://data.humdata.org/dataset/libya-total-population-by-mantika?; https://reliefweb.int/report/sudan/sudan-emergency-regional-refugee-response-plan-january-december-2025 ; https://data.unhcr.org/en/situations/sudansituation</t>
  </si>
  <si>
    <t>The number of people in Level 1 corresponds to the sum of people in Level 1 for each individual crisis for Libya.</t>
  </si>
  <si>
    <t>LBY005Minimal humanitarian conditions - Level 1</t>
  </si>
  <si>
    <t>The number of people in Level 2 corresponds to the sum of people in Level 2 for each individual crisis for Libya.</t>
  </si>
  <si>
    <t>LBY005Stressed humanitarian conditions - Level 2</t>
  </si>
  <si>
    <t>UNHCR accessed 16/06/2025 ; IOM 19/05/2025 ; UNHCR 04/02/2025 ; UNHCR accessed 16/06/2025</t>
  </si>
  <si>
    <t>https://data.unhcr.org/en/country/lby ; https://dtm.iom.int/reports/libya-migrant-report-56-january-february-2025 ; https://reliefweb.int/report/sudan/sudan-emergency-regional-refugee-response-plan-january-december-2025 ; https://data.unhcr.org/en/country/lby</t>
  </si>
  <si>
    <t>The number of people in Level 3 corresponds to the sum of people in Level 3 for each individual crisis for Libya.</t>
  </si>
  <si>
    <t>LBY005Moderate humanitarian conditions - Level 3</t>
  </si>
  <si>
    <t>x ; UNHCR 04/02/2025 ; UNHCR accessed 16/06/2025</t>
  </si>
  <si>
    <t>x ; https://reliefweb.int/report/sudan/sudan-emergency-regional-refugee-response-plan-january-december-2025 ; https://data.unhcr.org/en/country/lby</t>
  </si>
  <si>
    <t>The number of people in Level 4 corresponds to the sum of people in Level 4 for each individual crisis for Libya.</t>
  </si>
  <si>
    <t>LBY005Severe humanitarian conditions - Level 4</t>
  </si>
  <si>
    <t>The number of people in Level 5 corresponds to the sum of people in Level 5 for each individual crisis for Libya.</t>
  </si>
  <si>
    <t>LBY005Extreme humanitarian conditions - Level 5</t>
  </si>
  <si>
    <t>World Population accessed 16/06/2025 ; UNHCR accessed 16/06/2025 ; IOM 19/05/2025 ; UNHCR accessed 24/06/2025 ; UNHCR 04/02/2025</t>
  </si>
  <si>
    <t>https://www.worldometers.info/world-population/libya-population/ ; https://data.unhcr.org/en/country/lby ; https://dtm.iom.int/reports/libya-migrant-report-56-january-february-2025 ; https://data.unhcr.org/en/situations/sudansituation ; https://reliefweb.int/report/sudan/sudan-emergency-regional-refugee-response-plan-january-december-2025</t>
  </si>
  <si>
    <t xml:space="preserve">In this crisis, 3 out of 5 population groups are affected: host population, non-host, refugees, asylum seekers, and migrants. </t>
  </si>
  <si>
    <t>LBY005Crisis affected groups</t>
  </si>
  <si>
    <t>LBY002Total population</t>
  </si>
  <si>
    <t>World Bank accessed 16/06/2025</t>
  </si>
  <si>
    <t xml:space="preserve">It is unclear what areas host the most number of migrants, as they continue to be on the move, thus the total landmass of Libya is considered for this crisis. </t>
  </si>
  <si>
    <t>LBY002Landmass affected</t>
  </si>
  <si>
    <t xml:space="preserve">The number of people exposed corresponds to the total population of Libya. This figure is taken from World Population. It is valid throughout 2025. This source was chosen because it provides the latest population figures, and it considers the number of refugees, asylum seekers, and migrants coming in and leaving the country. The reliability of this data is high because it is up to date. Libya is a transit country for migrants and asylum seekers. The lack of legal status and, for many, recognition of their refugee status expose them to severe protection violations, especially in official and unofficial detention centres. </t>
  </si>
  <si>
    <t>LBY002People exposed</t>
  </si>
  <si>
    <t>UNHCR accessed 16/06/2025 ; IOM 19/05/2025</t>
  </si>
  <si>
    <t>https://data.unhcr.org/en/country/lby ; https://dtm.iom.int/reports/libya-migrant-report-56-january-february-2025</t>
  </si>
  <si>
    <t xml:space="preserve">The number of people affected corresponds to the number of registered refugees and asylum-seekers in Libya as of 1 June 2025 (92,436) and the number of migrants in Libya during the period January-February 2024 (858,604), exluding the Sudanese asylum seekers, refugees, and migrants as they are counted under the Sudanese refugees crisis (LBY004). The figures are taken from UNHCR and IOM. The source were chosen because the report regularly on the numbers of refugees, asylum seekers, and migrants. The reliability of this data is high as it is up to date and based on direct counts rather than estimates or projections, providing high accuracy. The number of people affected among the host community due to this crisis is not available. Libya is a transit country for migrants and asylum seekers. The lack of legal status and, for many, recognition of their refugee status expose them to severe protection violations, especially in official and unofficial detention centres. </t>
  </si>
  <si>
    <t>LBY002People affected</t>
  </si>
  <si>
    <t>The number of people displaced by the crisis includes the number of refugees, asylum seekers, and migrants. The figures are taken from UNHCR and IOM. The source were chosen because the report regularly on the numbers of refugees, asylum seekers, and migrants. The reliability of this data is high as it is up to date and based on direct counts rather than estimates or projections, providing high accuracy.</t>
  </si>
  <si>
    <t>LBY002People displaced</t>
  </si>
  <si>
    <t>IOM accessed 16/06/2025</t>
  </si>
  <si>
    <t>https://missingmigrants.iom.int/region/mediterranean?region_incident=All&amp;route=3861&amp;year%5B%5D=13651&amp;month=All&amp;incident_date%5Bmin%5D=05%2F01%2F2024&amp;incident_date%5Bmax%5D=10%2F31%2F2024</t>
  </si>
  <si>
    <t>The dead and missing migrants between  01 December 2024 and 31 May 2025 on the Central Mediterranean migration route.</t>
  </si>
  <si>
    <t>LBY002Fatalities reported</t>
  </si>
  <si>
    <t>LBY002Fatalities in all crises</t>
  </si>
  <si>
    <t xml:space="preserve">The number of people in need includes the number of registered refugees and asylum-seekers in Libya as of 1 June 2025 (92,436) and the number of migrants in Libya during the period January-February 2024 (858,604), exluding the Sudanese asylum seekers, refugees, and migrants as they are counted under the Sudanese refugees crisis (LBY004). The figures are taken from UNHCR and IOM. The source were chosen because the report regularly on the numbers of refugees, asylum seekers, and migrants. The reliability of this data is high as it is up to date and based on direct counts rather than estimates or projections, providing high accuracy. Libya is a transit country for migrants and asylum seekers. The lack of legal status and, for many, recognition of their refugee status expose them to severe protection violations, especially in official and unofficial detention centres. </t>
  </si>
  <si>
    <t>LBY002People in Need</t>
  </si>
  <si>
    <t>World Population accessed 16/06/2025 ; UNHCR accessed 16/06/2025 ; IOM 19/05/2025</t>
  </si>
  <si>
    <t>https://www.worldometers.info/world-population/libya-population/ ; https://data.unhcr.org/en/country/lby ; https://dtm.iom.int/reports/libya-migrant-report-56-january-february-2025</t>
  </si>
  <si>
    <t>LBY002Minimal humanitarian conditions - Level 1</t>
  </si>
  <si>
    <t>According to INFORM SI methodology, the number of people in Level 2 is equal to the people affected minus the people in need. Since all the people affected are also in need, there are no people in Level 2.</t>
  </si>
  <si>
    <t>LBY002Stressed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</si>
  <si>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tothe number of registered refugees and asylum-seekers in Libya as of 1 June 2025 (92,436) and the number of migrants in Libya during the period January-February 2024 (858,604), exluding the Sudanese asylum seekers, refugees, and migrants as they are counted under the Sudanese refugees crisis (LBY004). The figures are taken from UNHCR and IOM. The source were chosen because the report regularly on the numbers of refugees, asylum seekers, and migrants. The reliability of this data is high as it is up to date and based on direct counts rather than estimates or projections, providing high accuracy.</t>
  </si>
  <si>
    <t>LBY002Moderate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</si>
  <si>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</si>
  <si>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LBY002Severe humanitarian conditions - Level 4</t>
  </si>
  <si>
    <t>LBY002Extreme humanitarian conditions - Level 5</t>
  </si>
  <si>
    <t>LBY002Crisis affected groups</t>
  </si>
  <si>
    <t>LBY004Total population</t>
  </si>
  <si>
    <t>OCHA HDX accessed 16/06/2025 ; UNHCR 06/01/2025</t>
  </si>
  <si>
    <t>https://data.humdata.org/dataset/cod-ab-lby? ; https://reliefweb.int/map/libya/sudan-situation-sudanese-refugees-and-asylum-seekers-libya-05-jan-2025</t>
  </si>
  <si>
    <t>The figure represents the total landmass of Tripoli, Ejdabia, Benghazi, and Alkufra districts where most Sudanese asylum seekers, refugees, and migrants are received and hosted.</t>
  </si>
  <si>
    <t>LBY004Landmass affected</t>
  </si>
  <si>
    <t>IOM 08/03/2024 ; OCHA HDX accessed 16/06/2025 ; UNHCR accessed 24/06/2025</t>
  </si>
  <si>
    <t>https://dtm.iom.int/reports/libya-profile-sudanese-migrants-libya-march-2024 ; https://data.humdata.org/dataset/libya-total-population-by-mantika?; https://data.unhcr.org/en/situations/sudansituation</t>
  </si>
  <si>
    <t>The number of people exposed corresponds to the total population of the top four districts hosting Sudanese refugees, asylum seekers, and migrants which are Tripoli, Ejdabia, Benghazi, and Alkufra, in addition to the arrivals from Sudan as of May 2025. The figures are taken from OCHA for the host population (as of 2021) and from UNHCR (valid as of May 2025). The sources were chosen because they provide population figures for each district and the number of arrivals from Sudan. Since the conflict broke out in April 2023, there has been an increase in the number of arrivals from Sudan. As of June 2025, more than 75% of the registered refugees and asylum seekers in Libya were from Sudan. The reliability of this data is medium because it is a mix of up to date and less up to date data, particularly the host population which comes from the latest census in 2021.</t>
  </si>
  <si>
    <t>LBY004People exposed</t>
  </si>
  <si>
    <t>UNHCR accessed 24/06/2025 ; UNHCR 04/02/2025</t>
  </si>
  <si>
    <t>https://data.unhcr.org/en/situations/sudansituation ; https://reliefweb.int/report/sudan/sudan-emergency-regional-refugee-response-plan-january-december-2025</t>
  </si>
  <si>
    <t>The number of people affected corresponds to the number of arrivals from Sudan and the projections for the number of the affected host community due to the influx of Sudanese. UNHCR sources (including the Sudan situation data portal and the 2025 Sudan Regional Refugee Response Plan) were chosen because they are the most reliable and only sources reporting the number of arrivals from Sudan and the host community affected. Other sources such as IOM have been considered, however they were not suitable because it only counts the number of Sudanese migrants and excludes the registered refugees and the host community affected by the crisis. The reliability of this data is medium as it provides estimates and projections for 2025. Since the conflict broke out in Sudan in April 2023, there has been an increase in the number of arrivals from Sudan. As of June 2025, more than 75% of the registered refugees and asylum seekers in Libya were from Sudan.</t>
  </si>
  <si>
    <t>LBY004People affected</t>
  </si>
  <si>
    <t>The number of people displaced by the crisis includes the arrivals from Sudan as of May 2025. The figure is taken from UNHCR's Sudan situation data portal. The source was chosen because it is the most reliable and only sources reporting the number of refugees, asylum seekers, and migrants at a regular frequency. Other sources such as IOM have been considered, however they were not suitable because it only counts the number of Sudanese migrants and excludes the registered refugees. The reliability of this data is medium as it provides estimates of new arrivals (registered and un-registered).</t>
  </si>
  <si>
    <t>LBY004People displaced</t>
  </si>
  <si>
    <t>ACLED accessed 16/06/2025</t>
  </si>
  <si>
    <t xml:space="preserve">The figure is the fatalities related to the Sudanese refugees in Libya between 01 December 2024 and 31 May 2025. This is the number of fatalies reported by ACLED due to violent incidents. </t>
  </si>
  <si>
    <t>LBY004Fatalities reported</t>
  </si>
  <si>
    <t>LBY004Fatalities in all crises</t>
  </si>
  <si>
    <t>https://reliefweb.int/report/sudan/sudan-emergency-regional-refugee-response-plan-january-december-2025</t>
  </si>
  <si>
    <t>The number of people in need corresponds to the number of arrivals from Sudan and the projections for the number of the affected host community due to the influx of Sudanese. UNHCR sources (including the Sudan situation data portal and the 2025 Sudan Regional Refugee Response Plan) were chosen because they are the most reliable and only sources reporting the number of arrivals from Sudan and the host community affected. Other sources such as IOM have been considered, however they were not suitable because it only counts the number of Sudanese migrants and excludes the registered refugees and the host community affected by the crisis. The reliability of this data is medium as it provides estimates and projections for 2025. The drop in the PiN between the May and June INFORM releases—from 446,000 to 383,000 people in need—is the result of ACAPS’s decision to rely on monthly updates of Sudanese arrivals rather than projections for arrivals by December 2025. Since the conflict broke out in Sudan in April 2023, there has been an increase in the number of arrivals from Sudan. As of June 2025, more than 75% of the registered refugees and asylum seekers in Libya were from Sudan.</t>
  </si>
  <si>
    <t>LBY004People in Need</t>
  </si>
  <si>
    <t>OCHA HDX accessed 16/06/2025 ; UNHCR 04/02/2025 ; UNHCR accessed 24/06/2025</t>
  </si>
  <si>
    <t>https://data.humdata.org/dataset/libya-total-population-by-mantika?; https://reliefweb.int/report/sudan/sudan-emergency-regional-refugee-response-plan-january-december-2025 ; https://data.unhcr.org/en/situations/sudansituation</t>
  </si>
  <si>
    <t>LBY004Minimal humanitarian conditions - Level 1</t>
  </si>
  <si>
    <t>LBY004Stressed humanitarian conditions - Level 2</t>
  </si>
  <si>
    <t>UNHCR 04/02/2025 ; UNHCR accessed 16/06/2025</t>
  </si>
  <si>
    <t>https://reliefweb.int/report/sudan/sudan-emergency-regional-refugee-response-plan-january-december-2025 ; https://data.unhcr.org/en/country/lby</t>
  </si>
  <si>
    <t xml:space="preserve">According to INFORM Severity Index methodology, the sum of people in levels 3, 4 and 5 is equal to the total number of people in need. The number of people in Level 3 corresponds to the arrivals from Sudan and the host community in need of humanitarian assistance due to the crisis. These two groups likely have less severe humanitarian needs compared to the Sudanese unregistered with UNHCR, who are considered under Level 4. The figure is taken from UNHCR's Sudan situation data portal and the 2025 Sudan Regional Refugee Response Plan. The source were chosen because they are the most reliable and only sources reporting the number of arrivals from Sudan and the host community affected. Other sources such as IOM have been considered, however they were not suitable because it only counts the number of Sudanese migrants and excludes the registered refugees and the host community affected by the crisis. The reliability of this data is medium as it provides estimates and projections for 2025.  </t>
  </si>
  <si>
    <t>LBY004Moderate humanitarian conditions - Level 3</t>
  </si>
  <si>
    <t xml:space="preserve">The number of people in Level 4 corresponds to the number of arrival from Sudan (unregistered with UNHCR as refugees) who likely have more severe humanitarian needs compared to registered Sudanese refugees and the host community in need of humanitarian assistance due to the crisis, as lack of documentation likely increases their struggle in accessing services. The figure is taken from UNHCR. The source was chosen because it is the most reliable and only sources reporting the number of refugees, asylum seekers, and migrants. The reliability of this data is medium as it provides estimates and projections for 2025. </t>
  </si>
  <si>
    <t>LBY004Severe humanitarian conditions - Level 4</t>
  </si>
  <si>
    <t>According to INFORM Severity Index methodology, the sum of people in levels 3, 4 and 5 is equal to the total number of people in need. To estimate the severity distribution of the people in need ACAPS assigned the total number of people in need to levels 3 and 4, leaving an info-gap for level 5 since there is no other reliable source for the severity distribution for each level.</t>
  </si>
  <si>
    <t>LBY004Extreme humanitarian conditions - Level 5</t>
  </si>
  <si>
    <t>LBY004Crisis affected groups</t>
  </si>
  <si>
    <t>Humanitarian Action accessed 15/06/2025</t>
  </si>
  <si>
    <t>https://humanitarianaction.info/plan/1273</t>
  </si>
  <si>
    <t>The total population of the West Bank and Gaza in 2025, including refugees and asylum seekers. The source is chosen instead of the World Bank as it provides more up-to-date figures and considers population growth, internal displacement, and cross-border displacement. The reliability of this data is low due to the volatile situation in Palestine and severe restrictions on humanitarian and media access, which limit the accuracy of the reported figures.</t>
  </si>
  <si>
    <t>PSE002Total population</t>
  </si>
  <si>
    <t>PCBS accessed 15/06/2025</t>
  </si>
  <si>
    <t>https://www.pcbs.gov.ps/site/lang__en/881/default.aspx#Census</t>
  </si>
  <si>
    <t xml:space="preserve">The total landmass of the West Bank and Gaza are considered under this crisis, as the entrity of those areas are impacted by conflict. </t>
  </si>
  <si>
    <t>PSE002Landmass affected</t>
  </si>
  <si>
    <t>PCBS accessed 15/06/2025 ; Humanitarian Action accessed 15/06/2025</t>
  </si>
  <si>
    <t>https://www.pcbs.gov.ps/site/lang__en/881/default.aspx#Census ; https://humanitarianaction.info/plan/1273</t>
  </si>
  <si>
    <t>The number of people exposed is the sum of all people exposed for each individual crisis for Palestine. The conflict in Gaza and the West Bank remains highly volatile, marked by ongoing Israeli military operations and severe humanitarian impacts. In Gaza, intense Israeli airstrikes and ground offensives have led to widespread destruction and displacement. In the West Bank, escalating violence, raids, and settler attacks have worsened humanitarian conditions, particularly in refugee camps. Both regions face movement restrictions, shortages of essential supplies, and growing humanitarian needs.</t>
  </si>
  <si>
    <t>PSE002People exposed</t>
  </si>
  <si>
    <t>The number of people affected is the sum of all people exposed for each individual crisis for Palestine. The conflict in Gaza and the West Bank remains highly volatile, marked by ongoing Israeli military operations and severe humanitarian impacts. In Gaza, intense Israeli airstrikes and ground offensives have led to widespread destruction and displacement. In the West Bank, escalating violence, raids, and settler attacks have worsened humanitarian conditions, particularly in refugee camps. Both regions face movement restrictions, shortages of essential supplies, and growing humanitarian needs.</t>
  </si>
  <si>
    <t>PSE002People affected</t>
  </si>
  <si>
    <t>UNRWA accessed 15/06/2025; OCHA accessed 15/06/2025; OCHA 27/05/2025 ; UNRWA 16/01/2025 ; UNRWA 21/03/2025 ; SMC 11/06/2025</t>
  </si>
  <si>
    <t>https://www.unrwa.org/where-we-work ; https://www.ochaopt.org/data/demolition ; https://reliefweb.int/report/occupied-palestinian-territory/west-bank-l-monthly-snapshot-casualties-property-damage-and-displacement-30-april-2025 ; https://www.unrwa.org/resources/reports/unrwa-situation-report-155-situation-gaza-strip-and-west-bank-including-east-jerusalem ; https://www.unrwa.org/resources/reports/unrwa-situation-report-164-situation-gaza-strip-and-west-bank-including-east-jerusalem ; https://reliefweb.int/report/occupied-palestinian-territory/gaza-population-movement-monitoring-flash-update-17</t>
  </si>
  <si>
    <t xml:space="preserve">The number of people displaced by the conflict in Palestine includes: the number of displaced people and returnees due to the 7 October conflict in Gaza, the newly displaced people in Gaza following the collapse of the ceasfire on 18 March, the number of people displaced in the West Bank due to demolitions, recent Israeli raids, and settler attacks, in addition to the number of Palestinian refugees in Jordan, Lebanon, Syria, and the West Bank. The number of Palestinian refugees in Gaza is not considered here as they are counted as displaced people or returnees due to the 7 October conflict. These figures are taken from UNRWA and OCHA. The sources are chosen because they provide regular updates on the figures. The reliability of this data is medium because of the highly volatile context and the difficulty faced to keep track of the population’s movement. </t>
  </si>
  <si>
    <t>PSE002People displaced</t>
  </si>
  <si>
    <t>OCHA accessed  15/06/2025 ; OCHA 11/06/2025</t>
  </si>
  <si>
    <t>https://www.ochaopt.org/data/casualties ; https://www.ochaopt.org/content/reported-impact-snapshot-gaza-strip-11-june-2025</t>
  </si>
  <si>
    <t xml:space="preserve">The figure corresponds to the number of people injured in the West Bank and Gaza in the last six months (between 1 December 2024 and 31 May 2025). The figures are taken from OCHA as they regularly update on the number of people injured. The reliability of this data is set to low as the figure is an underestimate due to the volatile context and the difficulty in keeping track of the number of people injured. </t>
  </si>
  <si>
    <t>PSE002Injuries reported</t>
  </si>
  <si>
    <t xml:space="preserve">The figure corresponds to the number of people killed in the West Bank and Gaza in the last six months (between 1 December 2024 and 31 May 2025). The figures are taken from OCHA as they regularly update on the number of people killed. The reliability of this data is set to low as the figure is an underestimate due to the volatile context and the difficulty in keeping track of the number of people killed. </t>
  </si>
  <si>
    <t>PSE002Fatalities reported</t>
  </si>
  <si>
    <t>PSE002Fatalities in all crises</t>
  </si>
  <si>
    <t>OCHA 11/12/2024</t>
  </si>
  <si>
    <t>https://www.ochaopt.org/content/flash-appeal-occupied-palestinian-territory-2025</t>
  </si>
  <si>
    <t>The number of people in need is the sum of all people in need for each individual crisis for Palestine. The conflict in Gaza and the West Bank remains highly volatile, marked by ongoing Israeli military operations and severe humanitarian impacts. In Gaza, intense Israeli airstrikes and ground offensives have led to widespread destruction and displacement. In the West Bank, escalating violence, raids, and settler attacks have worsened humanitarian conditions, particularly in refugee camps. Both regions face movement restrictions, shortages of essential supplies, and growing humanitarian needs.</t>
  </si>
  <si>
    <t>PSE002People in Need</t>
  </si>
  <si>
    <t>PCBS accessed 15/06/2025 ; Humanitarian Action accessed 15/06/2025 ; OCHA 11/12/2024</t>
  </si>
  <si>
    <t>https://www.pcbs.gov.ps/site/lang__en/881/default.aspx#Census ; https://humanitarianaction.info/plan/1273 ; https://www.ochaopt.org/content/flash-appeal-occupied-palestinian-territory-2025</t>
  </si>
  <si>
    <t>The number of people in Level 1 corresponds to the sum of people in Level 1 for each individual crisis for Palestine.</t>
  </si>
  <si>
    <t>PSE002Minimal humanitarian conditions - Level 1</t>
  </si>
  <si>
    <t>PCBS accessed 15/06/2025 ; OCHA 11/12/2024 ; Humanitarian Action accessed 15/06/2025</t>
  </si>
  <si>
    <t>https://www.pcbs.gov.ps/site/lang__en/881/default.aspx#Census ; https://www.ochaopt.org/content/flash-appeal-occupied-palestinian-territory-2025 ; https://humanitarianaction.info/plan/1273</t>
  </si>
  <si>
    <t>The number of people in Level 2 corresponds to the sum of people in Level 2 for each individual crisis for Palestine.</t>
  </si>
  <si>
    <t>PSE002Stressed humanitarian conditions - Level 2</t>
  </si>
  <si>
    <t>OCHA 11/12/2024 ; IPC 12/05/2025</t>
  </si>
  <si>
    <t>https://www.ochaopt.org/content/flash-appeal-occupied-palestinian-territory-2025  ; https://www.ipcinfo.org/ipc-country-analysis/details-map/en/c/1159596/</t>
  </si>
  <si>
    <t>The number of people in Level 3 corresponds to the sum of people in Level 3 for each individual crisis for Palestine.</t>
  </si>
  <si>
    <t>PSE002Moderate humanitarian conditions - Level 3</t>
  </si>
  <si>
    <t>The number of people in Level 4 corresponds to the sum of people in Level 4 for each individual crisis for Palestine.</t>
  </si>
  <si>
    <t>PSE002Severe humanitarian conditions - Level 4</t>
  </si>
  <si>
    <t>The number of people in Level 5 corresponds to the sum of people in Level 5 for each individual crisis for Palestine.</t>
  </si>
  <si>
    <t>PSE002Extreme humanitarian conditions - Level 5</t>
  </si>
  <si>
    <t>PSE002Crisis affected groups</t>
  </si>
  <si>
    <t>PSE003Total population</t>
  </si>
  <si>
    <t xml:space="preserve">The total landmass of the West Bank is considered under this crisis, as the entrity of the areas is impacted by conflict. </t>
  </si>
  <si>
    <t>PSE003Landmass affected</t>
  </si>
  <si>
    <t>The number of people exposed corresponds to the total population of the West Bank. This figure is taken from the Palestinian Central Bureau of Statistics. It is as of 2023. This source was chosen because it provides the most recent population figure. The reliability of this data is low due to the volatile situation in Palestine and severe restrictions on humanitarian and media access, which limit the accuracy of the reported figures and because the data was collected in 2023. The conflict in the West Bank is marked by frequent Israeli military raids, settler violence, and movement restrictions, leading to rising casualties and displacement. Tensions persist as Palestinian armed groups clash with Israeli forces, while blockades and demolitions worsen humanitarian conditions, leaving many without access to basic services and shelter.</t>
  </si>
  <si>
    <t>PSE003People exposed</t>
  </si>
  <si>
    <t>The number of people affected corresponds to the total population of the West Bank. This figure is taken from the Palestinian Central Bureau of Statistics. It is valid as of 2023. This source was chosen because it provides the most recent population figure. The reliability of this data is low due to the volatile situation in Palestine and severe restrictions on humanitarian and media access, which limit the accuracy of the reported figures and because the data was collected in 2023. The conflict in the West Bank is marked by frequent Israeli military raids, settler violence, and movement restrictions, leading to rising casualties and displacement. Tensions persist as Palestinian armed groups clash with Israeli forces, while blockades and demolitions worsen humanitarian conditions, leaving many without access to basic services and shelter.</t>
  </si>
  <si>
    <t>PSE003People affected</t>
  </si>
  <si>
    <t>UNRWA accessed 15/06/2025; OCHA accessed 15/06/2025; OCHA 27/05/2025</t>
  </si>
  <si>
    <t>https://www.unrwa.org/where-we-work ; https://www.ochaopt.org/data/demolition ; https://reliefweb.int/report/occupied-palestinian-territory/west-bank-l-monthly-snapshot-casualties-property-damage-and-displacement-30-april-2025</t>
  </si>
  <si>
    <t xml:space="preserve">The number of people displaced by the conflict in the West Bank includes: the number of people displaced in the West Bank due to demolitions, the number of Palestinian refugees in Jordan, Lebanon, Syria, and the West Bank, the number of people displaced due to Israeli raids since January 2025, and the number of people displaced due to settler violence since 7 October 2023. These figures are taken from UNRWA and OCHA. The sources are chosen because they provide regular updates on the figures. The reliability of this data is medium because ACAPS decided to count the Palestinian refugees in Jordan, Syria, and Lebanon under this crisis even though not all of these refugees are displaced from the conflict in the West Bank, rather they have been displaced since the start of the conflict in 1948 from Palestinian cities that are currently referred to as Israel. Additionally, there is extreme humanitarian access restrictions in the West Bank that prevents humanitarian and non-humanitarian organisation to conduct assessments and provide accurate figures for the IDPs. The figures provided are likely underestimates. </t>
  </si>
  <si>
    <t>PSE003People displaced</t>
  </si>
  <si>
    <t>OCHA accessed  15/06/2025</t>
  </si>
  <si>
    <t>https://www.ochaopt.org/data/casualties</t>
  </si>
  <si>
    <t xml:space="preserve">The figure corresponds to the number of people injured in the West Bank in the last six months (between 1 December 2024 and 31 May 2025). The figures are taken from OCHA as they regularly update on the number of people injured. The reliability of this data is set to low as due to the volatile context and the difficulty in keeping track of the number of people injured. </t>
  </si>
  <si>
    <t>PSE003Injuries reported</t>
  </si>
  <si>
    <t xml:space="preserve">The figure corresponds to the number of people killed in the West Bank in the last six months (between 1 December 2024 and 31 May 2025). The figures are taken from OCHA as they regularly update on the number of people killed. The reliability of this data is set to low as the figure due to the volatile context and the difficulty in keeping track of the number of people killed. </t>
  </si>
  <si>
    <t>PSE003Fatalities reported</t>
  </si>
  <si>
    <t>PSE003Fatalities in all crises</t>
  </si>
  <si>
    <t>The number of people in need is taken from OCHA's Flash Appeal (2025). This source was chosen because they it is the most reliable source reporting the number of the overall PiN in the West Bank. Other sources such as UNRWA were considered but not choosen because UNRWA focuses exclusively on Palestinian refugees, reporting on their specific needs related to UNRWA services such as food aid, education, and protection risks. OCHA provides a comprehensive view of humanitarian needs across the entire occupied Palestinian territory (oPt), covering both refugees and non-refugees, and addressing all drivers of the crisis such as conflict and economic collapse. Additionally, OCHA’s methodology aggregates multi-sectoral data from various humanitarian actors, offering a broader, more inclusive assessment, while UNRWA’s data is tailored to refugee-specific needs. The reliability of this data is low due to the volatile situation in Palestine and severe restrictions on humanitarian and media access, which limit the accuracy of the reported figures. The conflict in the West Bank is marked by frequent Israeli military raids, settler violence, and movement restrictions, leading to rising casualties and displacement. Tensions persist as Palestinian armed groups clash with Israeli forces, while blockades and demolitions worsen humanitarian conditions, leaving many without access to basic services and shelter.</t>
  </si>
  <si>
    <t>PSE003People in Need</t>
  </si>
  <si>
    <t>According to INFORM SI methodology, the number of people in Level 1 is equal to the people exposed minus the people affected. Since the whole population is affected, there are no people in Level 1.</t>
  </si>
  <si>
    <t>PSE003Minimal humanitarian conditions - Level 1</t>
  </si>
  <si>
    <t>PCBS accessed 15/06/2025 ; OCHA 11/12/2024</t>
  </si>
  <si>
    <t>https://www.pcbs.gov.ps/site/lang__en/881/default.aspx#Census ; https://www.ochaopt.org/content/flash-appeal-occupied-palestinian-territory-2025</t>
  </si>
  <si>
    <t>PSE003Stressed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</si>
  <si>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This approach was chosen due to the lack of recent assessments and analysis on the breakdown of the severity of humanitarian conditions because of the extreme access restrictions in the West Bank. Additionally, ACAPS decided not to use the percentages of the PiN severity levels from OCHA’s 2023 HNO as the conflict has escalated since then, and the percentages will likely provide an underestimated figure. The PiN figure is taken from OCHA. The reliability of this data is low due to the volatile situation in the West Bank and severe restrictions on humanitarian and media access, which limit the accuracy of the reported figures.</t>
  </si>
  <si>
    <t>PSE003Moderate humanitarian conditions - Level 3</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</si>
  <si>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This approach was chosen due to the lack of recent assessments and analysis on the breakdown of the severity of humanitarian conditions because of the extreme access restrictions in the West Bank. Additionally, ACAPS decided not to use the percentages of the PiN severity levels from OCHA’s 2023 HNO as the conflict has escalated since then, and the percentages will likely provide an underestimated figure. </t>
  </si>
  <si>
    <t>PSE003Severe humanitarian conditions - Level 4</t>
  </si>
  <si>
    <t>PSE003Extreme humanitarian conditions - Level 5</t>
  </si>
  <si>
    <t>PSE003Crisis affected groups</t>
  </si>
  <si>
    <t>PSE004Total population</t>
  </si>
  <si>
    <t xml:space="preserve">The total landmass of Gaza is considered under this crisis, as the entrity of the areas is impacted by conflict. </t>
  </si>
  <si>
    <t>PSE004Landmass affected</t>
  </si>
  <si>
    <t>The number of people exposed corresponds to the total population of Gaza. This figure is taken from the Humanitarian Action website. It is valid throughout 2025. This source was chosen because it provides an updated figure for the total population, considering the aftermath of the conflict that started on 7 October 2023.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 The conflict in Gaza is characterized by recurrent Israeli airstrikes, ground incursions, and a blockade restricting essential supplies. The ongoing conflict since 7 October 2023 has caused widespread destruction, civilian casualties, and severe humanitarian needs, with limited access to food, water, healthcare, and shelter.</t>
  </si>
  <si>
    <t>PSE004People exposed</t>
  </si>
  <si>
    <t>The number of people affected corresponds to the total population of Gaza. This figure is taken from the Humanitarian Action website. It is valid throughout 2025. This source was chosen because it provides an updated figure for the total population, considering the aftermath of the conflict that started on 7 October 2023.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 The conflict in Gaza is characterized by recurrent Israeli airstrikes, ground incursions, and a blockade restricting essential supplies. The ongoing conflict since 7 October 2023 has caused widespread destruction, civilian casualties, and severe humanitarian needs, with limited access to food, water, healthcare, and shelter.</t>
  </si>
  <si>
    <t>PSE004People affected</t>
  </si>
  <si>
    <t>UNRWA 16/01/2025 ; UNRWA 21/03/2025 ; SMC 11/06/2025</t>
  </si>
  <si>
    <t>https://www.unrwa.org/resources/reports/unrwa-situation-report-155-situation-gaza-strip-and-west-bank-including-east-jerusalem ; https://www.unrwa.org/resources/reports/unrwa-situation-report-164-situation-gaza-strip-and-west-bank-including-east-jerusalem ; https://reliefweb.int/report/occupied-palestinian-territory/gaza-population-movement-monitoring-flash-update-17</t>
  </si>
  <si>
    <t>The number of people displaced by the conflict in Gaza includes: the number of displaced people and returnees due to the 7 October conflict in Gaza. This also includes the newly displaced Gazans after the collapse of the ceasefire on 18 March 2025. The number of Palestinian refugees in Gaza is not considered here as they are counted as displaced people or returnees due to the 7 October conflict. The figures are taken from UNRWA, The Global Camp Coordination and Camp Management (CCCM) Cluste, and UNHCR. The sources are chosen because they provide regular updates on the figures. The reliability of this data is medium because of the highly volatile context and the difficulty faced to keep track of the population’s movement.</t>
  </si>
  <si>
    <t>PSE004People displaced</t>
  </si>
  <si>
    <t>OCHA 11/06/2025</t>
  </si>
  <si>
    <t>https://www.ochaopt.org/content/reported-impact-snapshot-gaza-strip-11-june-2025</t>
  </si>
  <si>
    <t xml:space="preserve">The figure corresponds to the number of people injured in Gaza in the last six months (between 1 December 2024 and 31 May 2025). The figures are taken from OCHA as they regularly update on the number of people injured. The reliability of this data is set to low as the figure is an underestimate due to the volatile context and the difficulty in keeping track of the number of people injured. </t>
  </si>
  <si>
    <t>PSE004Injuries reported</t>
  </si>
  <si>
    <t xml:space="preserve">The figure corresponds to the number of people killed in Gaza in the last six months (between 1 December 2024 and 31 May 2025). The figures are taken from OCHA as they regularly update on the number of people killed. The reliability of this data is set to low as the figure is an underestimate due to the volatile context and the difficulty in keeping track of the number of people killed. </t>
  </si>
  <si>
    <t>PSE004Fatalities reported</t>
  </si>
  <si>
    <t xml:space="preserve"> OCHA accessed  15/06/2025 ; OCHA 11/06/2025 </t>
  </si>
  <si>
    <t xml:space="preserve"> https://www.ochaopt.org/data/casualties ; https://www.ochaopt.org/content/reported-impact-snapshot-gaza-strip-11-june-2025 </t>
  </si>
  <si>
    <t>PSE004Fatalities in all crises</t>
  </si>
  <si>
    <t>The number of people in need is taken from OCHA's Flash Appeal (2025). This source was chosen because they it is the most reliable source reporting the number of the overall PiN in Gaza. Other sources such as UNRWA were considered but not choosen because UNRWA focuses exclusively on Palestinian refugees, reporting on their specific needs related to UNRWA services such as food aid, education, and protection risks. OCHA provides a comprehensive view of humanitarian needs across the entire occupied Palestinian territory (oPt), covering both refugees and non-refugees, and addressing all drivers of the crisis such as conflict and economic collapse. Additionally, OCHA’s methodology aggregates multi-sectoral data from various humanitarian actors, offering a broader, more inclusive assessment, while UNRWA’s data is tailored to refugee-specific needs.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 The conflict in Gaza is characterized by recurrent Israeli airstrikes, ground incursions, and a blockade restricting essential supplies. The ongoing conflict since 7 October 2023 has caused widespread destruction, civilian casualties, and severe humanitarian needs, with limited access to food, water, healthcare, and shelter.</t>
  </si>
  <si>
    <t>PSE004People in Need</t>
  </si>
  <si>
    <t>Humanitarian Action accessed 15/06/2025 ; OCHA 11/12/2024</t>
  </si>
  <si>
    <t>https://humanitarianaction.info/plan/1273 ; https://www.ochaopt.org/content/flash-appeal-occupied-palestinian-territory-2025</t>
  </si>
  <si>
    <t>PSE004Minimal humanitarian conditions - Level 1</t>
  </si>
  <si>
    <t>PSE004Stressed humanitarian conditions - Level 2</t>
  </si>
  <si>
    <t>OCHA 11/12/2024; IPC 12/05/2025</t>
  </si>
  <si>
    <t>https://www.ochaopt.org/content/flash-appeal-occupied-palestinian-territory-2025 ; https://www.ipcinfo.org/ipc-country-analysis/details-map/en/c/1159596/</t>
  </si>
  <si>
    <t>According to INFORM Severity Index methodology, the sum of people in levels 3, 4 and 5 is equal to the total number of people in need. To estimate the severity distribution of the people in need ACAPS used the PIN number from OCHA's Flash Appeal 2025 and an alternative source for the severity distribution. The number of people in Level 3 is calculated based on the total PiN provided by OCHA's Flash Appeal minus the number of people projected to face IPC 4 and 5 across Gaza between May - September 2025. These figures are taken from OCHA and IPC. This approach was chosen because it provides information on the humanitarian conditions of different people, and the two sources provide the most updated figures that consider the humanitarian impact of the conflict that started on 7 October 2023.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t>
  </si>
  <si>
    <t>PSE004Moderate humanitarian conditions - Level 3</t>
  </si>
  <si>
    <t>According to INFORM Severity Index methodology, the sum of people in levels 3, 4 and 5 is equal to the total number of people in need. To estimate the severity distribution of the people in need ACAPS used the PIN number from OCHA's Flash Appeal 2025 and an alternative source for the severity distribution. The number of people in Level 4 corresponds to the number of people projected to face IPC 4 between May - September 2025. The figure is taken from IPC. This approach was chosen because it provides information on the humanitarian conditions of different people, and the source provide the most updated figures that consider the humanitarian impact of the conflict that started on 7 October 2023.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t>
  </si>
  <si>
    <t>PSE004Severe humanitarian conditions - Level 4</t>
  </si>
  <si>
    <t>According to INFORM Severity Index methodology, the sum of people in levels 3, 4 and 5 is equal to the total number of people in need. To estimate the severity distribution of the people in need ACAPS used the PIN number from OCHA's Flash Appeal 2025 and an alternative source for the severity distribution. The number of people in Level 5 corresponds to the number of people projected to face IPC 5 across Gaza between May - September 2025. The figure is taken from IPC. This approach was chosen because it provides information on the humanitarian conditions of different people, and the source provide the most updated figures that consider the humanitarian impact of the conflict that started on 7 October 2023.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t>
  </si>
  <si>
    <t>PSE004Extreme humanitarian conditions - Level 5</t>
  </si>
  <si>
    <t>PSE004Crisis affected groups</t>
  </si>
  <si>
    <t>Worldometer accessed 15/06/2025</t>
  </si>
  <si>
    <t>https://www.worldometers.info/world-population/syria-population/</t>
  </si>
  <si>
    <t>The total population of Syria in 2025, including refugees, asylum seekrs, and returnees. The source is chosen instead of the World Bank as it provides more up-to-date figures and considers population growth and cross-border movement.</t>
  </si>
  <si>
    <t>SYR003Total population</t>
  </si>
  <si>
    <t>World Bank accessed 15/06/2025</t>
  </si>
  <si>
    <t>https://data.worldbank.org/indicator/AG.LND.TOTL.K2?view=chart&amp;locations=SY</t>
  </si>
  <si>
    <t>The figure represent the total landmass of Syria as the whole country is impacted by the conflict crisis.</t>
  </si>
  <si>
    <t>SYR003Landmass affected</t>
  </si>
  <si>
    <t>The number of people exposed corresponds to the total population of Syria. This figure is taken from Worldometer. It is valid as of March 2025. This source was chosen because it provides a comprehensive population figure that includes population growth and cross-border movement. The reliability of this data is medium because it based on baseline population data. The entire population of Syria is considered exposed to the complex humanitarian crisis due to the cumulative impact of over conflict since 2011, widespread displacement, economic collapse, destruction of infrastructure, and limited access to basic services. Even areas with relative stability face severe challenges related to livelihoods, healthcare, and food security.</t>
  </si>
  <si>
    <t>SYR003People exposed</t>
  </si>
  <si>
    <t>The number of people affected corresponds to the total population of Syria. This figure is taken from Worldometer. It is valid as of March 2025. This source was chosen because it provides a comprehensive population figure that includes population growth and cross-border movement. The reliability of this data is medium because it based on baseline population data. The entire population of Syria is considered affected by the complex humanitarian crisis due to the cumulative impact of over conflict since 2011, widespread displacement, economic collapse, destruction of infrastructure, and limited access to basic services. Even areas with relative stability face severe challenges related to livelihoods, healthcare, and food security.</t>
  </si>
  <si>
    <t>SYR003People affected</t>
  </si>
  <si>
    <t>UNHCR 16/03/2025 ; UNHCR accessed 15/06/2025 ; UNHCR 10/06/2025 ; IOM accessed 15/06/2025</t>
  </si>
  <si>
    <t>https://www.3rpsyriacrisis.org/portfolio/rso2025/ ; https://data.unhcr.org/en/country/syr ; https://reliefweb.int/report/lebanon/lebanon-syrian-returns-movements-snapshot-10-june-2025 ; https://dtm.iom.int/syrian-arab-republic</t>
  </si>
  <si>
    <t xml:space="preserve">The number of people displaced by the conflict crisis in Syria includes: the number of people displaced to other countries such as Türkiye, Lebanon, and Jordan because of the crisis (5.4 million in 2025), the number of IDPs in Syria (6,7 million as of March 2025), the number of people returning to Syria (861,966 as of  15 May 2025), and the number of the newly Syrian refugees arrivals in Lebanon (106,754 as of 10 June 2025). The figures are taken from UNHCR and IOM. The sources were chosen because they provide regular updates to the numbers of IDPs, refugees, and returnees. The reliability of this data is medium due to the ongoing population movement internally and cross-border. 
</t>
  </si>
  <si>
    <t>SYR003People displaced</t>
  </si>
  <si>
    <t>ACLED accessed 15/06/2025</t>
  </si>
  <si>
    <t>The figure represents the number of fatalities due to violent incidents across Syria from 1 December 2024 to 31 May 2025. It is reliable and aligns with other secondary sources and media reports. All types of violent events are included, and the count covers both civilian and non-civilian cases. It excludes crisis-related deaths not directly caused by violent incidents.</t>
  </si>
  <si>
    <t>SYR003Fatalities reported</t>
  </si>
  <si>
    <t>SYR003Fatalities in all crises</t>
  </si>
  <si>
    <t>OCHA 28/01/2025 ; OCHA HDX accessed 15/06/2025</t>
  </si>
  <si>
    <t>https://reliefweb.int/report/syrian-arab-republic/syrian-arab-republic-humanitarian-response-priorities-january-march-2025-issued-january-2025?_gl=1*yd6c6p*_ga*NDA0ODAwMjA2LjE3Mjc2MDk0MTA.*_ga_E60ZNX2F68*MTczODc3MDEyNy4yNC4wLjE3Mzg3NzAxMjcuNjAuMC4w ; https://data.humdata.org/dataset/syr-jiaf-humanitarian-needs-pin-and-severity</t>
  </si>
  <si>
    <t>The number of people in need is taken from the JIAF assessment for the 2025 HNRP. This source was chosen because it is comprehensive of multiple sectors and provides PIN by severity at admin level 2. Other sources such as IOM and WFP have been considered, however they were not suitable because they focus on specific aspects—such as displacement and food insecurity—rather than providing an aggregated PiN that covers multiple sectors. The reliability of this data is low.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</si>
  <si>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SYR003People in Need</t>
  </si>
  <si>
    <t>SYR003Minimal humanitarian conditions - Level 1</t>
  </si>
  <si>
    <t>Worldometer accessed 15/06/2025 ; OCHA 28/01/2025 ; OCHA HDX accessed 15/06/2025</t>
  </si>
  <si>
    <t>https://www.worldometers.info/world-population/syria-population/ ; https://reliefweb.int/report/syrian-arab-republic/syrian-arab-republic-humanitarian-response-priorities-january-march-2025-issued-january-2025?_gl=1*yd6c6p*_ga*NDA0ODAwMjA2LjE3Mjc2MDk0MTA.*_ga_E60ZNX2F68*MTczODc3MDEyNy4yNC4wLjE3Mzg3NzAxMjcuNjAuMC4w ; https://data.humdata.org/dataset/syr-jiaf-humanitarian-needs-pin-and-severity</t>
  </si>
  <si>
    <t>SYR003Stressed humanitarian conditions - Level 2</t>
  </si>
  <si>
    <t>OCHA 28/01/2025; OCHA HDX accessed 26/05/2025</t>
  </si>
  <si>
    <t>https://reliefweb.int/report/syrian-arab-republic/syrian-arab-republic-humanitarian-response-priorities-january-march-2025-issued-january-2025?_gl=1*yd6c6p*_ga*NDA0ODAwMjA2LjE3Mjc2MDk0MTA.*_ga_E60ZNX2F68*MTczODc3MDEyNy4yNC4wLjE3Mzg3NzAxMjcuNjAuMC4w ; https://data.humdata.org/dataset/syrian-arab-republic-humanitarian-needs</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</si>
  <si>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3 corresponds to the number of people in need living in admin level 3 which has a severity of 1, 2, and 3. As the HNRP presents the five severity levels of the PiN, ACAPS considers people in Level 3 to include people in need in severity 1,2 and 3 from the HNRP, in order for the sum of Level 3, 4, and 5 to correspond to the total of the PIN. These figures are taken from OCHA. This approach was chosen because it provides information on the humanitarian conditions of different people. Other sources such as WFP have been considered, however they were not suitable because it only focuses on food security needs, while Syria is a more complex situation.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</si>
  <si>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SYR003Moderate humanitarian conditions - Level 3</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</si>
  <si>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4 corresponds to the number of people in need living in admin level 3 which has a severity of 4 . As the HNRP presents the five severity levels of the PiN, ACAPS considers people in Level 3 to include people in need in severity 1,2 and 3 from the HNRP, in order for the sum of Level 3, 4, and 5 to correspond to the total of the PIN. These figures are taken from OCHA. This approach was chosen because it provides information on the humanitarian conditions of different people. Other sources such as WFP have been considered, however they were not suitable because it only focuses on food security needs, while Syria is a more complex situation.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</si>
  <si>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SYR003Severe humanitarian conditions - Level 4</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</si>
  <si>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5 corresponds to the number of people in need living in admin level 3 which has a severity of 5 . As the HNRP presents the five severity levels of the PiN, ACAPS considers people in Level 3 to include people in need in severity 1,2 and 3 from the HNRP, in order for the sum of Level 3, 4, and 5 to correspond to the total of the PIN. These figures are taken from OCHA. This approach was chosen because it provides information on the humanitarian conditions of different people. Other sources such as WFP have been considered, however they were not suitable because it only focuses on food security needs, while Syria is a more complex situation.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</si>
  <si>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SYR003Extreme humanitarian conditions - Level 5</t>
  </si>
  <si>
    <t>SYR003Crisis affected groups</t>
  </si>
  <si>
    <t>ISCG LRP 20/01/2025 ; UNHCR 29/05/2025</t>
  </si>
  <si>
    <t>https://reliefweb.int/report/lebanon/lebanon-response-plan-lrp-partner-appeal-briefing-20-january-2025; https://reliefweb.int/report/lebanon/lebanon-response-plan-joint-technical-task-force-meeting-27-may-2025</t>
  </si>
  <si>
    <t>The total population of Lebanon in 2025, including refugees, migrants, and asylum seekers. The source is chosen instead of the World Bank as it provides more up-to-date figures and considers population growth, internal displacement, and cross-border displacement.</t>
  </si>
  <si>
    <t>LBN006Total population</t>
  </si>
  <si>
    <t>https://data.worldbank.org/indicator/AG.LND.TOTL.K2?locations=LB</t>
  </si>
  <si>
    <t>The figure represent the total landmass of Lebanon as the whole country is impacted by the complex crisis.</t>
  </si>
  <si>
    <t>LBN006Landmass affected</t>
  </si>
  <si>
    <t>The number of people exposed corresponds to the total population of Lebanon. This figure is taken from the Lebanon Response Plan of the Inter-Sector Coordination Group (ISCG). It is valid throughout 2025. This source was chosen because it provides a comprehensive population figure. The reliability of this data is high because it is up to date. Lebanon is facing a humanitarian crisis whose drivers include socioeconomic issues and worsening insecurity caused by the escalation of clashes between Hezbollah and Israel. Lebanon is facing a humanitarian crisis whose drivers include socioeconomic issues and worsening insecurity caused by the escalation of clashes between Hezbollah and Israel, intensifying since 8 October 2023, largely escalating in September 2024 and displacing over 1.2 million people by October. Since at least 2019, mounting public debt, high fiscal deficit, and political instability have also been driving the socioeconomic crisis in the country, resulting in the devaluation of the Lebanese pound, increased unemployment and multidimensional poverty, business closures, inflation, limited access to foreign exchange and imports, and decreased foreign remittances. The country also hosts high numbers of Syrian refugees who require assistance.</t>
  </si>
  <si>
    <t>LBN006People exposed</t>
  </si>
  <si>
    <t>The number of people affected corresponds to the total population of Lebanon. This figure is taken from the Lebanon Response Plan of the Inter-Sector Coordination Group (ISCG). It is valid throughout 2025. This source was chosen because it provides a comprehensive population figure. The reliability of this data is high because it is up to date. Lebanon is facing a humanitarian crisis whose drivers include socioeconomic issues and worsening insecurity caused by the escalation of clashes between Hezbollah and Israel, intensifying since 8 October 2023, largely escalating in September 2024 and displacing over 1.2 million people by October. Since at least 2019, mounting public debt, high fiscal deficit, and political instability have also been driving the socioeconomic crisis in the country, resulting in the devaluation of the Lebanese pound, increased unemployment and multidimensional poverty, business closures, inflation, limited access to foreign exchange and imports, and decreased foreign remittances. The country also hosts high numbers of Syrian refugees who require assistance.</t>
  </si>
  <si>
    <t>LBN006People affected</t>
  </si>
  <si>
    <t>IOM accessed 20/06/2025</t>
  </si>
  <si>
    <t>https://dtm.iom.int/lebanon</t>
  </si>
  <si>
    <t>The number of people displaced by the crisis includes the number of IDPs and returnees in Lebanon as of May 2025. There are no updates on the number of people displaced to Syria and Iraq because of the crisis since March 2025 because they have likely returned following the ceasfire between Israel and Lebanon in November 2024, so the figure has been updated accordingly. The figures are taken from IOM. The source was chosen because it provides regular updates to the numbers of IDPs and returnees in Lebanon, and it is the most reliable one. The reliability of this data is high as it is triangulated using multiple reliable sources such as UNHCR.</t>
  </si>
  <si>
    <t>LBN006People displaced</t>
  </si>
  <si>
    <t>The figure corresponds to the number of fatalities across Lebanon between 1 December 2024 to 31 May 2025. The figure is reliable and seems consistent with other secondary sources and media articles.</t>
  </si>
  <si>
    <t>LBN006Fatalities reported</t>
  </si>
  <si>
    <t>LBN006Fatalities in all crises</t>
  </si>
  <si>
    <t xml:space="preserve">The number of people in need is taken from the Lebanon Response Plan of the Inter-Sector Coordination Group (ISCG). This source was chosen because they it is the most reliable and the only sources reporting the number of the overall PiN in Lebanon, with providing information on the different population groups considered to be in need of humanitarian assistance. The figure is cross-checked with OCHA’s Humanitarian Action, OCHA’s Flash Appeal, and UNHCR 3RP. The Humanitarian Action webpage shows that the overall PiN (3.7 million) includes the 1 million people in need because of the escalation of hostilities in Lebanon based on OCHA’s latest Flash Appeal, and it includes the people in need among the host population, refugees, and asylum seekers from UNHCR’s 3RP. The LRP of the Inter-Sector Coordination Group (ISCG) also considers other population groups in need of humanitarian assistance such as Palestinian refugees and migrants. </t>
  </si>
  <si>
    <t>LBN006People in Need</t>
  </si>
  <si>
    <t>LBN006Minimal humanitarian conditions - Level 1</t>
  </si>
  <si>
    <t>LBN006Stressed humanitarian conditions - Level 2</t>
  </si>
  <si>
    <t>ISCG LRP 20/01/2025 ; UNHCR 29/05/2025 ; IOM accessed 20/06/2025 ; IPC 21/05/2025</t>
  </si>
  <si>
    <t>https://reliefweb.int/report/lebanon/lebanon-response-plan-lrp-partner-appeal-briefing-20-january-2025; https://reliefweb.int/report/lebanon/lebanon-response-plan-joint-technical-task-force-meeting-27-may-2025 ; https://dtm.iom.int/lebanon ; https://reliefweb.int/report/lebanon/lebanon-ipc-acute-food-insecurity-analysis-april-2025-october-2025-published-21-may-2025</t>
  </si>
  <si>
    <t>According to INFORM Severity Index methodology, the sum of people in levels 3, 4 and 5 is equal to the total number of people in need. To estimate the severity distribution of the people in need ACAPS used the PIN number from ISCG and an alternative source for the severity distribution. The number of people in Level 3 is calculated based on the total PiN provided by ISCG minus the number of IDPs as of April 2025 and the people facing IPC 4 across Lebanon between April – June 2025. These figures are taken from ISCG, IOM and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</si>
  <si>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LBN006Moderate humanitarian conditions - Level 3</t>
  </si>
  <si>
    <t>IOM accessed 20/06/2025 ; IPC 21/05/2025</t>
  </si>
  <si>
    <t>https://dtm.iom.int/lebanon ; https://reliefweb.int/report/lebanon/lebanon-ipc-acute-food-insecurity-analysis-april-2025-october-2025-published-21-may-2025</t>
  </si>
  <si>
    <t>According to INFORM Severity Index methodology, the sum of people in levels 3, 4 and 5 is equal to the total number of people in need. To estimate the severity distribution of the people in need ACAPS used the PIN number from ISCG and an alternative source for the severity distribution. The number of people in Level 4 is calculated based on the total number of IDPs as of May 2025 and the people facing IPC 4 across Lebanon between April – June 2025. These figures are taken from IOM and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</si>
  <si>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LBN006Severe humanitarian conditions - Level 4</t>
  </si>
  <si>
    <t>IPC 21/05/2025</t>
  </si>
  <si>
    <t>https://reliefweb.int/report/lebanon/lebanon-ipc-acute-food-insecurity-analysis-april-2025-october-2025-published-21-may-2025</t>
  </si>
  <si>
    <t>According to INFORM Severity Index methodology, the sum of people in levels 3, 4 and 5 is equal to the total number of people in need. To estimate the severity distribution of the people in need ACAPS used the PIN number from ISCG and an alternative source for the severity distribution. The number of people in Level 5 is calculated based on the total number of people facing IPC 5 across Lebanon between April – June 2025. These figures are taken from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</si>
  <si>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LBN006Extreme humanitarian conditions - Level 5</t>
  </si>
  <si>
    <t>LBN006Crisis affected groups</t>
  </si>
  <si>
    <t>LBN002Total population</t>
  </si>
  <si>
    <t>The figure represent the total landmass of Lebanon as the whole country is impacted by the Syrian refugee crisis. Overall, Lebanon hosts the highest number of refugees per capita globally, with approximately one in every four people in the country being a refugee, predominantly from Syria. Refugees in Lebanon are spread across the entire country.</t>
  </si>
  <si>
    <t>LBN002Landmass affected</t>
  </si>
  <si>
    <t xml:space="preserve">The number of people exposed corresponds to the total population of Lebanon. This figure is taken from ISCG. It is valid throughout 2025. This source was chosen because it provides a comprehensive population figure. The reliability of this data is high because it is up to date. Overall, Lebanon hosts the highest number of refugees per capita globally, with approximately one in every four people in the country being a refugee, predominantly from Syria. The total population of Lebanon is considered exposed to the Syrian refugee crisis because refugees are dispersed across all governorates, placing strain on already limited public services, infrastructure, and the labor market nationwide. This widespread impact affects host communities across the country, not just areas with high refugee concentrations. </t>
  </si>
  <si>
    <t>LBN002People exposed</t>
  </si>
  <si>
    <t>UNHCR accessed 15/06/2025; City Population accessed 15/06/2025</t>
  </si>
  <si>
    <t>https://www.citypopulation.de/en/lebanon/admin/ ; https://data.unhcr.org/en/country/lbn</t>
  </si>
  <si>
    <t>The number of people affected corresponds to the total population living in the four governorates that host the largest number of Syrian refugees based on UNHCR, which are Bekaa, North Lebanon, Beirut, South Lebanon. This figure is taken from City Population. It is valid as of 2017. This source was chosen because it provides population data for Lebanon's governorates. The reliability of this data is low as the population figure is not up to date as it is based on census data from 2017.</t>
  </si>
  <si>
    <t>LBN002People affected</t>
  </si>
  <si>
    <t>UNHCR 17/03/2025 ; UNHCR 10/06/2025</t>
  </si>
  <si>
    <t>https://data.unhcr.org/en/documents/details/113353 ; https://reliefweb.int/report/lebanon/lebanon-syrian-returns-movements-snapshot-10-june-2025</t>
  </si>
  <si>
    <t>The number of people displaced by the crisis includes both Syrians who were already in Lebanon as refugees before the fall of Al Assad’s rule on 8 December 2024 and those who arrived after that date. It does not include Syrians who have returned to Syria since 8 December. The figure is taken from UNHCR's 3RP and reports. This source was chosen because it provides regular updates to the overall numbers of Syrian refugees and Palestinian refugees from Syria hosted in Lebanon, and it is the most reliable one. The reliability of this data is high as it is up to date.</t>
  </si>
  <si>
    <t>LBN002People displaced</t>
  </si>
  <si>
    <t xml:space="preserve">The figure corresponds to the number of fatalities among the Syrian refugees between 1 December 2024 to 31 May 2025. Almost all these fatalities are because of Israeli airstrikes and it indicates that the escalation of hostilities between Hezbollah and Israel plays a role in worsening the humanitarian conditions for the Syrian refugees in Lebanon. </t>
  </si>
  <si>
    <t>LBN002Fatalities reported</t>
  </si>
  <si>
    <t>LBN002Fatalities in all crises</t>
  </si>
  <si>
    <t>The number of people in need is the number of Syrian refugees in Lebanon which includes both Syrians who were already in Lebanon as refugees before the fall of Al Assad’s rule on 8 December 2024 and those who arrived after that date. It does not include Syrians who have returned to Syria since 8 December. This figure is taken from UNHCR. This source was chosen because it provides regular updates to the number of refugees and asylum seekers, and it is the most reliable one. The reliability of this data is high because it is up to date.</t>
  </si>
  <si>
    <t>LBN002People in Need</t>
  </si>
  <si>
    <t>ISCG LRP 20/01/2025 ; UNHCR 29/05/2025 ; UNHCR accessed 15/06/2025; City Population accessed 15/06/2025</t>
  </si>
  <si>
    <t>https://reliefweb.int/report/lebanon/lebanon-response-plan-lrp-partner-appeal-briefing-20-january-2025; https://reliefweb.int/report/lebanon/lebanon-response-plan-joint-technical-task-force-meeting-27-may-2025 ; https://www.citypopulation.de/en/lebanon/admin/ ; https://data.unhcr.org/en/country/lbn</t>
  </si>
  <si>
    <t>LBN002Minimal humanitarian conditions - Level 1</t>
  </si>
  <si>
    <t>UNHCR accessed 15/06/2025; City Population accessed 15/06/2025 ; UNHCR 17/03/2025 ; UNHCR 10/06/2025</t>
  </si>
  <si>
    <t>https://www.citypopulation.de/en/lebanon/admin/ ; https://data.unhcr.org/en/country/lbn ; https://data.unhcr.org/en/documents/details/113353 ; https://reliefweb.int/report/lebanon/lebanon-syrian-returns-movements-snapshot-10-june-2025</t>
  </si>
  <si>
    <t>LBN002Stressed humanitarian conditions - Level 2</t>
  </si>
  <si>
    <t>UNHCR 17/03/2025 ; UNHCR 10/06/2025 ; IPC 21/05/2025</t>
  </si>
  <si>
    <t>https://data.unhcr.org/en/documents/details/113353 ; https://reliefweb.int/report/lebanon/lebanon-syrian-returns-movements-snapshot-10-june-2025 ; https://reliefweb.int/report/lebanon/lebanon-ipc-acute-food-insecurity-analysis-april-2025-october-2025-published-21-may-2025</t>
  </si>
  <si>
    <t>According to INFORM Severity Index methodology, the sum of people in levels 3, 4 and 5 is equal to the total number of people in need. To estimate the severity distribution of the people in need ACAPS used the PIN number from UNHCR and an alternative source for the severity distribution. The number of people in Level 3 is calculated based on the total PiN provided by UNHCR minus the number of the Syrian refugees facing IPC 4 between April – June 2025. These figures are taken from UNHCR and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</si>
  <si>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LBN002Moderate humanitarian conditions - Level 3</t>
  </si>
  <si>
    <t>According to INFORM Severity Index methodology, the sum of people in levels 3, 4 and 5 is equal to the total number of people in need. To estimate the severity distribution of the people in need ACAPS used the PIN number from UNHCR and an alternative source for the severity distribution. The number of people in Level 4 is calculated based on the total number of Syrian refugees facing IPC 4 across between April – June 2025. These figures are taken from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</si>
  <si>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LBN002Severe humanitarian conditions - Level 4</t>
  </si>
  <si>
    <t>According to INFORM Severity Index methodology, the sum of people in levels 3, 4 and 5 is equal to the total number of people in need. To estimate the severity distribution of the people in need ACAPS used the PIN number from UNHCR and an alternative source for the severity distribution. The number of people in Level 5 is calculated based on the total number of Syrian refugees facing IPC 5 between April – June 2025. These figures are taken from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</si>
  <si>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LBN002Extreme humanitarian conditions - Level 5</t>
  </si>
  <si>
    <t>In this crisis, 2 out of 5 population groups are affected: host population, refugees, asylum seekers, and migrants.</t>
  </si>
  <si>
    <t>LBN002Crisis affected groups</t>
  </si>
  <si>
    <t xml:space="preserve">OCHA 09/02/2025; OCHA 13/12/2024; </t>
  </si>
  <si>
    <t xml:space="preserve">https://reliefweb.int/report/haiti/haiti-besoins-humanitaires-et-plan-de-reponse-2025-fevrier-2025; https://data.humdata.org/dataset/hti-jiaf-humanitarian-needs-pin-and-severity; </t>
  </si>
  <si>
    <t xml:space="preserve">The population of Haiti was 11,900,000 by January 2025, according to 2025 HRNP. This has been chosen over the World Bank or other local sources as it provides more up-to-date figures and considers population migration internally, into and out of the country. </t>
  </si>
  <si>
    <t>HTI001Total population</t>
  </si>
  <si>
    <t>World Bank accessed 28/01/2025</t>
  </si>
  <si>
    <t>https://data.worldbank.org/indicator/AG.LND.TOTL.K2?locations=HT</t>
  </si>
  <si>
    <t xml:space="preserve">The potential humanitarian consequences of the complex crisis in Haiti affect the whole territory of Haiti; therefore, the whole landmass is considered as 'affected'. The landmass' territory is static and therefore the reliability is high. </t>
  </si>
  <si>
    <t>HTI001Landmass affected</t>
  </si>
  <si>
    <t>OCHA 09/02/2025; OCHA 13/12/2024</t>
  </si>
  <si>
    <t xml:space="preserve">The number of people exposed corresponds to the total population of the country as the direct or indirect effects of the complex crisis in Haiti, particulary the consequences of intense violence by non-state armed groups, are felt in remote rural areas as well as highly populated regions, such as the national capital Port-au-Prince.  Reliability is high as this is based on UN latest total population estimates. </t>
  </si>
  <si>
    <t>HTI001People exposed</t>
  </si>
  <si>
    <t xml:space="preserve">The number of people affected corresponds to the total population of the country. The impacts of criminal violence in Haiti are being felt throughout the country in the form of increased food prices, limited supply of health products, limited movement to and from major cities, increased displacement of people and closure of health centres. For this reason, the entire population is estimated to be affected. </t>
  </si>
  <si>
    <t>HTI001People affected</t>
  </si>
  <si>
    <t>IOM 10/06/2025 UNHCR 03/10/2024</t>
  </si>
  <si>
    <t>https://dtm.iom.int/haiti; https://www.unhcr.org/where-we-work/countries/haiti</t>
  </si>
  <si>
    <t xml:space="preserve">The number of people displaced by the complex crisis in Haiti includes 1,287,593 internally displaced persons (IDPs) and 70,029 returnees, according to IOM. There are over 350,000 Haitian refugees and asylum seekers worldwide, according to UNHCR. While the refugee figure is from 2024 and may be out of date, it remains the most recent available estimate. The situation is highly fluid, with over 40% of Haitians seeking asylum in the U.S. likely facing new protection risks. The reliability of this data/indicator is rated as medium due to the lack of information regarding the number of migrants leaving the country, which limits a full understanding of the displacement situation. </t>
  </si>
  <si>
    <t>HTI001People displaced</t>
  </si>
  <si>
    <t>HTI001Injuries reported</t>
  </si>
  <si>
    <t xml:space="preserve">The figure represents the total number of fatalities reported by ACLED between  1 December   2024 to 31st May  2025.  It is considered to have Medium  reliability due to extreme access restrictions, delaying reporting.  Despite ACLED's comprehensive verification process, the combination of access constraints and kinetic conflict can lead to underreporting or discrepancies in the data. </t>
  </si>
  <si>
    <t>HTI001Fatalities reported</t>
  </si>
  <si>
    <t xml:space="preserve">The figure represents the total number of fatalities reported by ACLED between  1 December   2024 to 31st May  2025. It is considered to have low reliability due to extreme access restrictions, delaying reporting.  Despite ACLED's comprehensive verification process, the combination of access constraints and kinetic conflict can lead to underreporting or discrepancies in the data. </t>
  </si>
  <si>
    <t>HTI001Fatalities in all crises</t>
  </si>
  <si>
    <t>OCHA 09/02/2025; OCHA Accessed 21/03/2025</t>
  </si>
  <si>
    <t>https://reliefweb.int/report/haiti/haiti-besoins-humanitaires-et-plan-de-reponse-2025-fevrier-2025; https://data.humdata.org/dataset/hti-jiaf-humanitarian-needs-pin-and-severity</t>
  </si>
  <si>
    <t>The number of people in need is taken from the 2025 Humanitarian Needs and Response Plan (HNRP), as it is the most reliable and up-to-date report available, and cross-verified with JIAF Haiti homepage and the latest IPC report, although that report wasnt used as it does not capture the multisectoral needs that are driven by the ganga violence and socio-economic shocks. This figure is taken from JIAF as it is more precise than HNRP's. This source was chosen because it is comprehensive of multiple sectors. Reliability is set to low because the situation on the ground is highly dynamic, and the data may no longer be accurate due to rapid developments</t>
  </si>
  <si>
    <t>HTI001People in Need</t>
  </si>
  <si>
    <t xml:space="preserve">According to INFORM SI methodology, the number of people in Level 1 is equal to the people exposed minus the people affected. Since the whole population is affected, there are no people in Level 1. </t>
  </si>
  <si>
    <t>HTI001Minimal humanitarian conditions - Level 1</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</si>
  <si>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t>
  </si>
  <si>
    <t>HTI001Stressed humanitarian conditions - Level 2</t>
  </si>
  <si>
    <t xml:space="preserve">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3 corresponds to the number of people in need living in admin level 2 (commune) which has a severity of Moderate or Level 3. These figures are taken from OCHA’s HDX dataset for the HNRP. This approach was chosen because it provides information on the severity levels of the humanitarian conditions in Haiti.
This approach is assigned as low reliability. Despite that HNO/HRP/HNRPs incorporate multi-sectoral assessments to calculate severity levels by area, this approach may not fully capture what is happening at the admin level. The severity per area for the total people in need there might be an under/over-estimate. Also given the complexity of the crises, the accuracy of these estimates remains uncertain. </t>
  </si>
  <si>
    <t>HTI001Moderate humanitarian conditions - Level 3</t>
  </si>
  <si>
    <t xml:space="preserve">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4 corresponds to the number of people in need living in admin level 2 (commune) which has a severity of Extreme or Level 4. These figures are taken from OCHA’s HDX dataset for the HNRP. This approach was chosen because it provides information on the severity levels of the humanitarian conditions in Haiti. 
This approach is assigned as low reliability. Despite that HNO/HRP/HNRPs incorporate multi-sectoral assessments to calculate severity levels by area, this approach may not fully capture what is happening at the admin level. The severity per area for the total people in need there might be an under/over-estimate. Also given the complexity of the crises, the accuracy of these estimates remains uncertain. </t>
  </si>
  <si>
    <t>HTI001Severe humanitarian conditions - Level 4</t>
  </si>
  <si>
    <t xml:space="preserve">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5 corresponds to the number of people in need living in admin level 2 (commune) which has a severity of Severe or Level 5. These figures are taken from OCHA’s HDX dataset for the HNRP. This approach was chosen because it provides information on the severity levels of the humanitarian conditions in Haiti. 
This approach is assigned as low reliability. Despite that HNO/HRP/HNRPs incorporate multi-sectoral assessments to calculate severity levels by area, this approach may not fully capture what is happening at the admin level. The severity per area for the total people in need there might be an under/over-estimate. Also given the complexity of the crises, the accuracy of these estimates remains uncertain. </t>
  </si>
  <si>
    <t>HTI001Extreme humanitarian conditions - Level 5</t>
  </si>
  <si>
    <t>OCHA 09/02/2025</t>
  </si>
  <si>
    <t>https://reliefweb.int/report/haiti/haiti-besoins-humanitaires-et-plan-de-reponse-2025-fevrier-2025</t>
  </si>
  <si>
    <t xml:space="preserve"> In this crisis, all 5 population groups are affected: IDPs, host population, non-host population, refugees and asylum seekers, and returnees.</t>
  </si>
  <si>
    <t>HTI001Crisis affected groups</t>
  </si>
  <si>
    <t>UNFPA accessed 26/03/2025</t>
  </si>
  <si>
    <t>https://www.unfpa.org/data/world-population/TT?utm_source=chatgpt.com</t>
  </si>
  <si>
    <t>According to the United Nations Population Fund (UNFPA) World Population Dashboard, Trinidad and Tobago's estimated total population for 2024 is 1.5 million. This estimate incorporates various demographic factors, including migration patterns, providing a comprehensive view of the country's population. 
The UNFPA estimate was selected over the WorldOMeter as it draws on data from national statistical offices and international organizations to produce its estimate, and it is generally considered more reliable and authoritative, particularly regarding demographic statistics. Reliability is set to Medium, as the figure is based on projections and estimated trends, which are subject to change as new data becomes available.</t>
  </si>
  <si>
    <t>TTO002Total population</t>
  </si>
  <si>
    <t>World Bank accessed 24/03/2025</t>
  </si>
  <si>
    <t>https://data.worldbank.org/indicator/AG.LND.TOTL.K2?locations=TT</t>
  </si>
  <si>
    <t xml:space="preserve">The consequences of the Venezuela displacement in Trinidad and Tobago are felt throughout the entire country, and although many are concentrated in urban area as Port of Spain and San Fernando, the crisis is spread throughout the whole national territory, so its whole landmass is included. Reliability was set to medium as it may an overestimation. 
</t>
  </si>
  <si>
    <t>TTO002Landmass affected</t>
  </si>
  <si>
    <t>The number of people exposed corresponds to the total population of the country, as they are all impacted by the influx of migration. This data is sourced from the latest report by the United Nations Population Fund (UNFPA), which was selected due to its comprehensive and authoritative estimates. The UNFPA incorporates the most recent demographic data from national statistical offices and international organizations. While the UNFPA provides robust and reliable projections, it’s important to note that these are estimates and subject to change as new data becomes available. Reliability is set to Medium, given that the figure is based on projected trends and demographic assumptions.</t>
  </si>
  <si>
    <t>TTO002People exposed</t>
  </si>
  <si>
    <t>RMRP 27/01/2025</t>
  </si>
  <si>
    <t>https://www.r4v.info/en/document/rmrp-2025-26-trinidad-and-tobago</t>
  </si>
  <si>
    <t>The number of people affected in Trinidad and Tobago is based on the 2025 projection of 35.7K Venezuelan refugees and migrants, as reported in the RMRP 2025–2026. This figure includes both refugees and asylum seekers present in the country. In addition, an estimated 3.6K individuals from the host community are also in need of assistance, bringing the total number of people affected to 39.3K. The RMRP was selected as the source due to its reliability and foundation in multisectoral needs assessments conducted in September 2024. A previous approach using the People in Need (PIN) indicator may have underestimated the total number of affected individuals. The overall reliability of this figure is assessed as medium, given the lack of a disaggregated breakdown (e.g., host communities, transit populations) and limited availability of corroborating data. No new reports have been released since the RMRP 2025–2026, making it the most up-to-date source currently available.</t>
  </si>
  <si>
    <t>TTO002People affected</t>
  </si>
  <si>
    <t>RMRP 27/01/2026</t>
  </si>
  <si>
    <t>The 2025 projected number of displaced Venezuelans in Trinidad and Tobago is 35,700, as reported in the RMRP 2025–2026 (page 272). This source was selected for its comprehensive and up-to-date overview of Venezuelan displacement in the region, developed through multisectoral needs assessments. While generally reliable, this figure is classified as medium reliability due to its status as a projection and the absence of data on in-transit populations, which are included in other country contexts. No new reports have been released since the RMRP 2025–2026, so this remains the most current data available.</t>
  </si>
  <si>
    <t>TTO002People displaced</t>
  </si>
  <si>
    <t>World Bank accessed 17/06/2025</t>
  </si>
  <si>
    <t>https://data.worldbank.org/indicator/SP.POP.TOTL?locations=IQ</t>
  </si>
  <si>
    <t>Total population in Iraq in 2023 according to the world bank</t>
  </si>
  <si>
    <t>IRQ002Total population</t>
  </si>
  <si>
    <t>World Bank accessed 17/06/2025 ; city population accessed 17/06/2025; OCHA 27/03/2022</t>
  </si>
  <si>
    <t>https://data.worldbank.org/indicator/AG.LND.TOTL.K2?locations=IQ ; https://www.citypopulation.de/en/iraq/cities/;  https://www.unocha.org/publications/report/iraq/iraq-humanitarian-needs-overview-2022-march-2022</t>
  </si>
  <si>
    <t xml:space="preserve">This is the land area (sq. km) of Iraq based on the world bank population database, minus the surface area of the AL-MUTHANNA governorate as it was flagged in the 2022 HNO that the governorate is not affected nor has people in need. The surface also includes governorates affected by the Syrian refugees. </t>
  </si>
  <si>
    <t>IRQ002Landmass affected</t>
  </si>
  <si>
    <t>https://data.worldbank.org/indicator/SP.POP.TOTL?locations=IQ ; https://www.citypopulation.de/en/iraq/cities/;  https://www.unocha.org/publications/report/iraq/iraq-humanitarian-needs-overview-2022-march-2022</t>
  </si>
  <si>
    <t>The whole country is considered exposed by the crisis, excpet AL-MUTHANNA governorate as it was flagged in the 2022 HNO that the governorate is not affected or has people in needs. This figure is taken from (World Bank and city population). The reliability of the sources is put as medium since the poulation figures are estimations from the 2017 census</t>
  </si>
  <si>
    <t>IRQ002People exposed</t>
  </si>
  <si>
    <t>IOM accessed 17/06/2025</t>
  </si>
  <si>
    <t>http://iraqdtm.iom.int/</t>
  </si>
  <si>
    <t>The number of people affected corresponds to the sum of the total number of IDPs as of 31 December 2024 (1,031,475), in addition to the total number of returnees as of 31 December 2024 (4,927,890). These figures are taken from IOM. This figure is an estimate since it is hard to capture the accurate number Iraqi who departures the country because of the conflict and IDPs who are not registered. This is the reason that the reliability score is put as medium.</t>
  </si>
  <si>
    <t>IRQ002People affected</t>
  </si>
  <si>
    <t xml:space="preserve">The displaced people in Iraq include:
• Total number of IDPs as of 31 December 2024 (1,031,475) (IOM) 
• Returnees as of 31 December 2024 (4,927,890) (IOM)
This figure is an estimate since it is hard to capture the accurate number Iraqi who departures the country because of the conflict and IDPs who are not registered. Iraqi who left Iraq are not considered in needs or affected by the crisis.
</t>
  </si>
  <si>
    <t>IRQ002People displaced</t>
  </si>
  <si>
    <t>ACLED accessed 17/06/2025</t>
  </si>
  <si>
    <t>The number of fatalities 1 December 2024 through 31 May 2025 related to IDP crisis in Iraq.</t>
  </si>
  <si>
    <t>IRQ002Fatalities reported</t>
  </si>
  <si>
    <t>The number of fatalities 1 December 2024 through 31 May 2025 .</t>
  </si>
  <si>
    <t>IRQ002Fatalities in all crises</t>
  </si>
  <si>
    <t>OCHA and UNCT 30/06/2024</t>
  </si>
  <si>
    <t>https://www.ecoi.net/en/file/local/2112828/Iraq+Humanitarian+Transition+Overview+2024.pdf</t>
  </si>
  <si>
    <t>The people in need are the IDPs and IDP returnees affected by conflict and living in areas classified as experiencing severe (Level 4), or moderate (Level 3) humanitarian conditions. The 2024 OCHA Humanitarian Transition Overview was used as the primary data source because it is the only available source that attempts to disaggregate humanitarian needs by severity levels. However, the source categorizes severity using only three levels: high, medium, and low thus requiring conceptual alignment with the INFORM Severity Index. The reliability of this source is given as low, given that it reflects 2024 conditions but does not follow the standard four-level INFORM framework.</t>
  </si>
  <si>
    <t>IRQ002People in Need</t>
  </si>
  <si>
    <t>World Bank accessed 15/03/2025 ; city population accessed 15/03/2025; OCHA 27/03/2022; IOM accessed 15/03/2025</t>
  </si>
  <si>
    <t>https://data.worldbank.org/indicator/SP.POP.TOTL?locations=IQ ; https://www.citypopulation.de/en/iraq/cities/;  https://www.unocha.org/publications/report/iraq/iraq-humanitarian-needs-overview-2022-march-2022; http://iraqdtm.iom.int/</t>
  </si>
  <si>
    <t xml:space="preserve">According to INFORM SI methodology, the number of people in Level 1 is equal to the people exposed minus the people affected. People in Level 1 are able to meet their basic needs without employing irreversible coping strategies. </t>
  </si>
  <si>
    <t>IRQ002Minimal humanitarian conditions - Level 1</t>
  </si>
  <si>
    <t>According to INFORM SI methodology, the number of people in Level 2 is equal to the people affected minus people in need. People in Level 2 might be facing some dififculties accessing their needs without external assistance. The affected people in this context are the displaced people in Iraq due to conflict.</t>
  </si>
  <si>
    <t>IRQ002Stressed humanitarian conditions - Level 2</t>
  </si>
  <si>
    <t>According to INFORM Severity Index methodology, the sum of people in Levels 3, 4 and 5 is equal to the total number of people in need. Level 3 figure was derived by taking the number of internally displaced persons (IDPs) and returning IDPs classified as experiencing medium severity in the 2024 OCHA Humanitarian Transition Overview. ACAPS matched the medium category in the source to the Level 3 (Moderate) in the INFORM Severity Index, while the high category was aligned with Level 4 (Severe). Although the source provides the only available disaggregated data on IDP needs by severity, it is rated as low reliable because it uses a three-level severity classification that does not directly align with the four-level INFORM framework, requiring assumptions to bridge the gap.</t>
  </si>
  <si>
    <t>IRQ002Moderate humanitarian conditions - Level 3</t>
  </si>
  <si>
    <t>According to INFORM Severity Index methodology, the sum of people in Levels 3, 4 and 5 is equal to the total number of people in need. Level 4 figure was derived by taking the number of internally displaced persons (IDPs) and returning IDPs classified as experiencing high severity in the 2024 OCHA Humanitarian Transition Overview. ACAPS matched the high category in the source to the Level 4 (Severe) in the INFORM Severity Index, while the medium category was aligned with Level 3 (Moderate). Although the source provides the only available disaggregated data on IDP needs by severity, it is rated as low reliable because it uses a three-level severity classification that does not directly align with the four-level INFORM framework, requiring assumptions to bridge the gap.</t>
  </si>
  <si>
    <t>IRQ002Severe humanitarian conditions - Level 4</t>
  </si>
  <si>
    <t>No population group was classified under Level 5 (Extreme) in the 2024 OCHA Humanitarian Transition Overview. The source uses a three-tiered severity scale (high, medium, low) and does not explicitly identify any region or group as facing conditions equivalent to the INFORM Severity Index's highest level. As a result, no IDPs or returnees were placed in Level 5. The source reliability is considered low, as it is old (2024) and the only available source disaggregating needs by severity, but its limited severity scale required assumptions to align with the four-level INFORM framework.</t>
  </si>
  <si>
    <t>IRQ002Extreme humanitarian conditions - Level 5</t>
  </si>
  <si>
    <t>In this crisis, 2 out of 5 population groups are affected: :IDPs and IDP returnees.</t>
  </si>
  <si>
    <t>IRQ002Crisis affected groups</t>
  </si>
  <si>
    <t>World Population accessed 06/01/2025</t>
  </si>
  <si>
    <t>https://worldpopulationreview.com/countries/egypt-population</t>
  </si>
  <si>
    <t>The total population of Egypt in 2024, including refugees, migrants, and asylum seekers. The source is chosen instead of the World Bank as it provides more up-to-date figures and considers population growth, internal displacement, and migration into and out of the country.</t>
  </si>
  <si>
    <t>EGY004Total population</t>
  </si>
  <si>
    <t>City Population accessed 16/06/2025 ; UNHCR accessed 16/06/2025</t>
  </si>
  <si>
    <t>https://www.citypopulation.de/en/egypt/cities/; https://data.unhcr.org/en/country/egy</t>
  </si>
  <si>
    <t>The landmass affected covers the top three governorates hosting refugees and asylum seekers in Egypt which are Cairo, Giza, and Alexandria.</t>
  </si>
  <si>
    <t>EGY004Landmass affected</t>
  </si>
  <si>
    <t>The number of people exposed corresponds to the total population of the top three governorates hosting refugees and asylum seekers which are Cairo, Giza, and Alexandria. This figure is taken from City Population. It is valid as of 2023. This source was chosen because it provides the latest population figures for each governorate. The reliability of this data is medium because it is updated only until 2023. The refugees reside across the country and contribute to adding a strain on resources such as housing, healthcare, education, and employment opportunities for everyone.</t>
  </si>
  <si>
    <t>EGY004People exposed</t>
  </si>
  <si>
    <t>UNHCR accessed 16/06/2025</t>
  </si>
  <si>
    <t>https://data.unhcr.org/en/country/egy</t>
  </si>
  <si>
    <t>The number of people affected corresponds to the total number of refugees, asylum seekers living in Egypt (981,735). The figure is taken from UNHCR. It is valid as of 31  May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indicator is low as it is an underestimate due to the lack of publicly available sources and assessments that indicate the number of people affected from the hosting population. Most refugees and asylum seekers live in overcrowded neighbourhoods in poor cities, mostly in Alexandria, Cairo, and Giza. The rising costs of living and legal barriers to accessing formal employment leave refugees in a precarious socioeconomic situation. This is also because of the economic crisis in the country, characterised by high inflation rates and the depreciation of the Egyptian pound. The price of basic commodities, including bread and meat, have also been rising, limiting food access for refugees and asylum seekers.</t>
  </si>
  <si>
    <t>EGY004People affected</t>
  </si>
  <si>
    <t xml:space="preserve">The number of people displaced by the crisis includes the number of refugees and asylum seekers.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as it is up to date and data updated regularly. </t>
  </si>
  <si>
    <t>EGY004People displaced</t>
  </si>
  <si>
    <t>ACLED accessd 16/06/2025</t>
  </si>
  <si>
    <t xml:space="preserve">The number of fatalities across Egypt between 1 Decmber 2024 and 31 May 2025, related to refugees and asylum seekers. </t>
  </si>
  <si>
    <t>EGY004Fatalities reported</t>
  </si>
  <si>
    <t>EGY004Fatalities in all crises</t>
  </si>
  <si>
    <t>The number of people in need includes the number of refugees and asylum seekers in Egypt.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because it is up to date. Most refugees and asylum seekers live in overcrowded neighbourhoods in poor cities, mostly in Alexandria, Cairo, and Giza. The rising costs of living and legal barriers to accessing formal employment leave refugees in a precarious socioeconomic situation. This is also because of the economic crisis in the country, characterised by high inflation rates and the depreciation of the Egyptian pound. The price of basic commodities, including bread and meat, have also been rising, limiting food access for refugees and asylum seekers.</t>
  </si>
  <si>
    <t>EGY004People in Need</t>
  </si>
  <si>
    <t>EGY004Minimal humanitarian conditions - Level 1</t>
  </si>
  <si>
    <t>EGY004Stressed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</si>
  <si>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and asylum seekers in Egypt. These figures are taken from UNHCR. This source was chosen because it is the most reliable and only source reporting the number of refugees and asylum seekers. Other sources such as IOM have been considered, however they were not suitable because the figures provided are outdated. The reliability of this data is high because it is up to date.</t>
  </si>
  <si>
    <t>EGY004Moderate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</si>
  <si>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</si>
  <si>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EGY004Severe humanitarian conditions - Level 4</t>
  </si>
  <si>
    <t>EGY004Extreme humanitarian conditions - Level 5</t>
  </si>
  <si>
    <t>In this crisis, 2 out of 5 population groups are affected: host population, refugees, and asylum seekers.</t>
  </si>
  <si>
    <t>EGY004Crisis affected groups</t>
  </si>
  <si>
    <t>World Population accessed 17/06/2025</t>
  </si>
  <si>
    <t>https://worldpopulationreview.com/countries/algeria</t>
  </si>
  <si>
    <t>The total population of Algeria in 2025, including migrants, refugees, and asylum seekers.</t>
  </si>
  <si>
    <t>DZA004Total population</t>
  </si>
  <si>
    <t>The whole country is covered under the multiple crisis</t>
  </si>
  <si>
    <t>DZA004Landmass affected</t>
  </si>
  <si>
    <t xml:space="preserve">The total population of Algeria in 2025, including migrants, refugees, and asylum seekers are exposed to the multiple crisis. </t>
  </si>
  <si>
    <t>DZA004People exposed</t>
  </si>
  <si>
    <t>UNHCR accessed 17/06/2025; Migrants Refugees accessed 17/06/2025 ; UNHCR accessed 17/06/2025</t>
  </si>
  <si>
    <t>https://reporting.unhcr.org/operational/operations/algeria ; https://migrants-refugees.va/country-profile/algeria/#:~:text=In%20mid%2D2020%20there%20were,and%20100.6%20thousand%20in%202019 ; https://reporting.unhcr.org/libraries/pdf.js/web/viewer.html?file=https%3A%2F%2Freporting.unhcr.org%2Fsites%2Fdefault%2Ffiles%2F2024-03%2FUNHCR%2520Algeria%2520Country%2520Factsheet%2520-%2520January%25202024.pdf</t>
  </si>
  <si>
    <t>According to the INFORM severity index methodology for the multiple crisis, the people affected here is the sum of the people affected under the Mixed Migration crisis and the Sahrawi refugee crisis</t>
  </si>
  <si>
    <t>DZA004People affected</t>
  </si>
  <si>
    <t>The people displaced figure under the Multiple crises in Algeria includes: the number of the Sahrawi refugees that was last updated by UNHCR in 2018 (173,600), in addition to the number of refugees and asylum seekers in urban areas (12,519) as of May 2025 and the number of international migrants that are estimated to be in Algeria (250,400 migrants). The reliability is set to Low due to the outdated figures.</t>
  </si>
  <si>
    <t>DZA004People displaced</t>
  </si>
  <si>
    <t>ACLED accessed 17/06/2025; IOM accessed 17/06/2025</t>
  </si>
  <si>
    <t>https://acleddata.com/data-export-tool/ ; https://missingmigrants.iom.int/region/mediterranean?region_incident=All&amp;route=3891&amp;year%5B%5D=11681&amp;month=All&amp;incident_date%5Bmin%5D=&amp;incident_date%5Bmax%5D=</t>
  </si>
  <si>
    <t>Fatalities in all crises between 1 December 2024 to 31 May 2025 = Dead or missing migrants in the Central and Western Mediterranean routes + fatalities across Algeria</t>
  </si>
  <si>
    <t>DZA004Fatalities reported</t>
  </si>
  <si>
    <t>DZA004Fatalities in all crises</t>
  </si>
  <si>
    <t>UNHCR accessed 17/06/2025; Migrants Refugees accessed 17/06/2025 ; UNHCR 01/11/2023</t>
  </si>
  <si>
    <t>https://reporting.unhcr.org/operational/operations/algeria ; https://migrants-refugees.va/country-profile/algeria/#:~:text=In%20mid%2D2020%20there%20were,and%20100.6%20thousand%20in%202019 ; https://algeria.un.org/sites/default/files/2024-01/SRRP%20-%20English.pdf</t>
  </si>
  <si>
    <t>According to the INFORM severity index methodology for the multiple crisis, the PiN figure here is the sum of the PiN under the Mixed Migration crisis and the Sahrawi refugee crisis</t>
  </si>
  <si>
    <t>DZA004People in Need</t>
  </si>
  <si>
    <t>World Population accessed 17/06/2025 ; UNHCR accessed 17/06/2025; Migrants Refugees accessed 17/06/2025 ; UNHCR accessed 17/06/2025</t>
  </si>
  <si>
    <t>https://worldpopulationreview.com/countries/algeria ; https://reporting.unhcr.org/operational/operations/algeria ; https://migrants-refugees.va/country-profile/algeria/#:~:text=In%20mid%2D2020%20there%20were,and%20100.6%20thousand%20in%202019 ; https://reporting.unhcr.org/libraries/pdf.js/web/viewer.html?file=https%3A%2F%2Freporting.unhcr.org%2Fsites%2Fdefault%2Ffiles%2F2024-03%2FUNHCR%2520Algeria%2520Country%2520Factsheet%2520-%2520January%25202024.pdf</t>
  </si>
  <si>
    <t xml:space="preserve">According to the INFORM severity index methodology , Level 1 = the people exposed - the people affected. The people exposed are the total population of Algeria, while the people affected are the Sharawi refugees in Tinduf, migrants, refugees, and asylum seekers residing in Algeria. </t>
  </si>
  <si>
    <t>DZA004Minimal humanitarian conditions - Level 1</t>
  </si>
  <si>
    <t xml:space="preserve">According to the INFORM severity index methodology, Level 2 = the people affected - the people in need. Both are the the Sharawi refugees in Tinduf, migrants, refugees, and asylum seekers residing in Algeria. </t>
  </si>
  <si>
    <t>DZA004Stressed humanitarian conditions - Level 2</t>
  </si>
  <si>
    <t>UNHCR accessed 17/06/2025; Migrants Refugees accessed 17/06/2025 ; UNHCR 01/11/2023 ; UNHCR 06/05/2025</t>
  </si>
  <si>
    <t>https://reporting.unhcr.org/operational/operations/algeria ; https://migrants-refugees.va/country-profile/algeria/#:~:text=In%20mid%2D2020%20there%20were,and%20100.6%20thousand%20in%202019 ; https://algeria.un.org/sites/default/files/2024-01/SRRP%20-%20English.pdf; https://reliefweb.int/report/algeria/sahrawi-refugees-response-plan-one-year-report-2024</t>
  </si>
  <si>
    <t>According to the INFORM severity index methodology for the multiple crisis, the people in Level 3 here are the sum of the people in Level 3 under the Mixed Migration crisis and the Sahrawi refugee crisis</t>
  </si>
  <si>
    <t>DZA004Moderate humanitarian conditions - Level 3</t>
  </si>
  <si>
    <t>x ; UNHCR 01/11/2023 ; UNHCR 06/05/2025</t>
  </si>
  <si>
    <t>x ; https://algeria.un.org/sites/default/files/2024-01/SRRP%20-%20English.pdf; https://reliefweb.int/report/algeria/sahrawi-refugees-response-plan-one-year-report-2024</t>
  </si>
  <si>
    <t>According to the INFORM severity index methodology for the multiple crisis, the people in Level 4 here are the sum of the people in Level 4 under the Mixed Migration crisis and the Sahrawi refugee crisis</t>
  </si>
  <si>
    <t>DZA004Severe humanitarian conditions - Level 4</t>
  </si>
  <si>
    <t>According to the INFORM severity index methodology for the multiple crisis, the people in Level 5 here are the sum of the people in Level 5 under the Mixed Migration crisis and the Sahrawi refugee crisis</t>
  </si>
  <si>
    <t>DZA004Extreme humanitarian conditions - Level 5</t>
  </si>
  <si>
    <t>The crisis affected groups are the host community, refugees, asylum-seekers, and migrants</t>
  </si>
  <si>
    <t>DZA004Crisis affected groups</t>
  </si>
  <si>
    <t>https://worldpopulationreview.com/countries/algeria-population</t>
  </si>
  <si>
    <t>DZA003Total population</t>
  </si>
  <si>
    <t>City Population accessed 17/06/2025 ; UNHCR 06/05/2025</t>
  </si>
  <si>
    <t xml:space="preserve">http://www.citypopulation.de/en/algeria/cities/ ; https://reliefweb.int/report/algeria/sahrawi-refugees-response-plan-one-year-report-2024 </t>
  </si>
  <si>
    <t>The figure is the total landmass of Tindouf, where the Sahrawi refugees are located.</t>
  </si>
  <si>
    <t>DZA003Landmass affected</t>
  </si>
  <si>
    <t>City Population 17/06/2025; UNHCR 03/2018; UNHCR accessed 17/06/2025</t>
  </si>
  <si>
    <t>http://www.citypopulation.de/en/algeria/cities/ ; https://www.usc.gal/export9/sites/webinstitucional/gl/institutos/ceso/descargas/UNHCR_Tindouf-Total-In-Camp-Population_March-2018.pdf ; https://reporting.unhcr.org/libraries/pdf.js/web/viewer.html?file=https%3A%2F%2Freporting.unhcr.org%2Fsites%2Fdefault%2Ffiles%2F2024-03%2FUNHCR%2520Algeria%2520Country%2520Factsheet%2520-%2520January%25202024.pdf</t>
  </si>
  <si>
    <t>The people exposed to this crisis are the total population of Tindouf, which was last updated in 2008 (49,149), in addition to the number of the Sahrawi refugees that was last updated by UNHCR in 2018 (173,600). There are more recent sources that include a number of the Sahrawi refugees, but they all take the UNHCR figure that was last updated in 2018. The reliability is set to Low due to the outdated figures.</t>
  </si>
  <si>
    <t>DZA003People exposed</t>
  </si>
  <si>
    <t>UNHCR accessed 17/06/2025</t>
  </si>
  <si>
    <t>https://reporting.unhcr.org/libraries/pdf.js/web/viewer.html?file=https%3A%2F%2Freporting.unhcr.org%2Fsites%2Fdefault%2Ffiles%2F2024-03%2FUNHCR%2520Algeria%2520Country%2520Factsheet%2520-%2520January%25202024.pdf</t>
  </si>
  <si>
    <t>The people affected is the number of the Sahrawi refugees that was last updated by UNHCR in 2018 (173,600). There are more recent sources that include a number of the Sahrawi refugees, but they all take the UNHCR figure that was last updated in 2018. The reliability is set to Low due to the outdated figures.</t>
  </si>
  <si>
    <t>DZA003People affected</t>
  </si>
  <si>
    <t>People displaced is the number of Sahrawi refugees that was last updated by UNHCR in 2018 (173,600). The reliability is set to Low due to the outdated figures.</t>
  </si>
  <si>
    <t>DZA003People displaced</t>
  </si>
  <si>
    <t>Fatalities in Tindouf between 1 December 2024 to 31 May 2025</t>
  </si>
  <si>
    <t>DZA003Fatalities reported</t>
  </si>
  <si>
    <t>DZA003Fatalities in all crises</t>
  </si>
  <si>
    <t>UNHCR 01/11/2023</t>
  </si>
  <si>
    <t>https://algeria.un.org/sites/default/files/2024-01/SRRP%20-%20English.pdf</t>
  </si>
  <si>
    <t>According to UNHCR, about 90,000 refugees are the most vulnerable among Sahrawi refugees in Tindouf camp, but the PiN is estimated to be far higher than this figure. Thus, the whole population of the Sahrawi refugees is considered to be in need. The reliability is set to low as the figure was last updated in April 2023, and there are no recent UNHCR Fact sheets published for the Sahrawi refugee crisis.</t>
  </si>
  <si>
    <t>DZA003People in Need</t>
  </si>
  <si>
    <t>According to the INFORM severity index methodology Level 1 = People exposed - People affected. The people exposed is the total population of Tinduf, and the people affected is the number of the Sahrawi refugees in Algeria.</t>
  </si>
  <si>
    <t>DZA003Minimal humanitarian conditions - Level 1</t>
  </si>
  <si>
    <t>UNHCR accessed 17/06/2025 ; UNHCR 01/11/2023</t>
  </si>
  <si>
    <t>https://reporting.unhcr.org/libraries/pdf.js/web/viewer.html?file=https%3A%2F%2Freporting.unhcr.org%2Fsites%2Fdefault%2Ffiles%2F2024-03%2FUNHCR%2520Algeria%2520Country%2520Factsheet%2520-%2520January%25202024.pdf ; https://algeria.un.org/sites/default/files/2024-01/SRRP%20-%20English.pdf</t>
  </si>
  <si>
    <t>According to the INFORM severity index methodology Level 2 = People affected - People in need. Both are the number of the Sahrawi refugees in Tinduf camps.</t>
  </si>
  <si>
    <t>DZA003Stressed humanitarian conditions - Level 2</t>
  </si>
  <si>
    <t>UNHCR 01/11/2023 ; UNHCR 06/05/2025</t>
  </si>
  <si>
    <t>https://algeria.un.org/sites/default/files/2024-01/SRRP%20-%20English.pdf; https://reliefweb.int/report/algeria/sahrawi-refugees-response-plan-one-year-report-2024</t>
  </si>
  <si>
    <t xml:space="preserve">The figure is the total people in need of humanitarian assistance minus the people facing severe food insecuirty, who are considered to be in Level 4. According to WFP, the overall food security situation of Sahrawi refugees has worsened and severe food insecuirty is affecting 6.5% of the population as of January 2024. </t>
  </si>
  <si>
    <t>DZA003Moderate humanitarian conditions - Level 3</t>
  </si>
  <si>
    <t xml:space="preserve">According to WFP, the overall food security situation of Sahrawi refugees has worsened and severe food insecuirty is affecting 6.5% of the population as of January 2024. ACAPS will consider the people facing severe food insecuirty to be in Level 4. </t>
  </si>
  <si>
    <t>DZA003Severe humanitarian conditions - Level 4</t>
  </si>
  <si>
    <t>There are no assessments available for the breakdown of the severity of need of the PiN. All the PiN are considered to be facing moderate humanitarian condition or in Level 3</t>
  </si>
  <si>
    <t>DZA003Extreme humanitarian conditions - Level 5</t>
  </si>
  <si>
    <t>The crisis affected groups are the host community and the refugees</t>
  </si>
  <si>
    <t>DZA003Crisis affected groups</t>
  </si>
  <si>
    <t>DZA002Total population</t>
  </si>
  <si>
    <t xml:space="preserve">Most of the migrants arriving in Algeria are looking for work and have settled in different areas of the country, while a minority are in transit on their way to Europe. The specific locations are unclear so ACAPS considers the whole country as affected. </t>
  </si>
  <si>
    <t>DZA002Landmass affected</t>
  </si>
  <si>
    <t xml:space="preserve">The whole population is exposed to the mixed migration crisis. Most of the migrants arriving in Algeria are looking for work and have settled in different areas of the country, while a minority are in transit on their way to Europe. The specific locations are unclear so ACAPS considers the whole country as exposed to the Mixed migration crisis. </t>
  </si>
  <si>
    <t>DZA002People exposed</t>
  </si>
  <si>
    <t>UNHCR accessed 17/06/2025; Migrants Refugees accessed 17/06/2025</t>
  </si>
  <si>
    <t>https://reporting.unhcr.org/operational/operations/algeria ; https://migrants-refugees.va/country-profile/algeria/#:~:text=In%20mid%2D2020%20there%20were,and%20100.6%20thousand%20in%202019</t>
  </si>
  <si>
    <t>The figure represents the number of refugees and asylum seekers in urban areas (12,519) as of June 2025, the majority of the them are from Syria. There is lack of information regarding the number of migrants in Algeria. In mid-2020 there were 250,400 international migrants in Algeria. The figure will be added to the total, as it is the most updated one, and the relaiability is set to low.</t>
  </si>
  <si>
    <t>DZA002People affected</t>
  </si>
  <si>
    <t>DZA002People displaced</t>
  </si>
  <si>
    <t>https://missingmigrants.iom.int/region/mediterranean?region_incident=All&amp;route=3956&amp;month=All&amp;incident_date%5Bmin%5D=2024-12-01&amp;incident_date%5Bmax%5D=2025-05-31</t>
  </si>
  <si>
    <t>Dead or missing migrants in the Central (666) and Western Mediterranean (210) routes between 1 December 2024 and 31 May 2025</t>
  </si>
  <si>
    <t>DZA002Fatalities reported</t>
  </si>
  <si>
    <t>DZA002Fatalities in all crises</t>
  </si>
  <si>
    <t>DZA002People in Need</t>
  </si>
  <si>
    <t>World Population accessed 17/06/2025 ; UNHCR accessed 17/06/2025; Migrants Refugees accessed 17/06/2025</t>
  </si>
  <si>
    <t>https://worldpopulationreview.com/countries/algeria-population ; https://reporting.unhcr.org/operational/operations/algeria ; https://migrants-refugees.va/country-profile/algeria/#:~:text=In%20mid%2D2020%20there%20were,and%20100.6%20thousand%20in%202019</t>
  </si>
  <si>
    <t>According to the INFORM severity index methodology Level 1 = People exposed - People affected. The people exposed are the total population, and the people affected are the migrants, refugees, and asylum seekers in Algeria.</t>
  </si>
  <si>
    <t>DZA002Minimal humanitarian conditions - Level 1</t>
  </si>
  <si>
    <t>According to the INFORM severity index methodology Level 2 = People affected - People in need. Both are the number of the migrants, refugees, and asylum seekers.</t>
  </si>
  <si>
    <t>DZA002Stressed humanitarian conditions - Level 2</t>
  </si>
  <si>
    <t xml:space="preserve">All PiN are considered in Moderate humanitarian conditions Level 3 </t>
  </si>
  <si>
    <t>DZA002Moderate humanitarian conditions - Level 3</t>
  </si>
  <si>
    <t>DZA002Severe humanitarian conditions - Level 4</t>
  </si>
  <si>
    <t>DZA002Extreme humanitarian conditions - Level 5</t>
  </si>
  <si>
    <t>The crises affected groups are the refugees, asylum seekers, migrants, and the host community</t>
  </si>
  <si>
    <t>DZA002Crisis affected groups</t>
  </si>
  <si>
    <t>World Population accessed 05/01/2025</t>
  </si>
  <si>
    <t>https://worldpopulationreview.com/countries/morocco-population</t>
  </si>
  <si>
    <t>The total population of Morocco in 2024, including refugees, migrants, and asylum seekers. The source is chosen instead of the World Bank as it provides more up-to-date figures and considers population growth, internal displacement, and migration into and out of the country.</t>
  </si>
  <si>
    <t>MAR002Total population</t>
  </si>
  <si>
    <t>City Population accessed  18/06/2025 ; UNHCR 12/2019</t>
  </si>
  <si>
    <t>https://www.citypopulation.de/en/morocco/admin/; https://www.unhcr.org/media/unhcr-country-portfolio-evaluation-morocco-2016-2019</t>
  </si>
  <si>
    <t>The landmass affected covers the top three cities hosting the largest numbers of refugees and asylum seekers, which are Rabat, Casablanca, and Oujda.</t>
  </si>
  <si>
    <t>MAR002Landmass affected</t>
  </si>
  <si>
    <t>World Population accessed  18/06/2025</t>
  </si>
  <si>
    <t>https://worldpopulationreview.com/cities/morocco</t>
  </si>
  <si>
    <t>The number of people exposed corresponds to the total population of the top three cities hosting the largest number of refugees and asylum seekers, which are Rabat, Casablanca, and Oujda. This figure is taken from World Population. This source was chosen because it provides regular updates to population figures and it is the most reliable one. The reliability of this data is medium because it is based on estimations.</t>
  </si>
  <si>
    <t>MAR002People exposed</t>
  </si>
  <si>
    <t>UNHCR accessed  18/06/2025</t>
  </si>
  <si>
    <t>https://reporting.unhcr.org/operational/operations/morocco</t>
  </si>
  <si>
    <t xml:space="preserve">The number of people affected corresponds to the number of refugees (11000 ) and asylum seekers (15500) living in Morocco. The figure is taken from UNHCR data from 2025. It is valid as of June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indicator is low as it is an underestimate due to the lack of publicly available sources and assessments that indicate the number of people affected from the hosting population. The country is a transit and destination country for mixed migration flows, mostly from sub-Saharan countries. People on the move hoping to eventually reach Europe but staying in Morocco because of movement restrictions and a lack of money to complete their journeys face the risk of human trafficking and detention. They also suffer from poor living conditions. Many of those in an irregular status reside in highly unsanitary makeshift camps, mostly in Casablanca city. </t>
  </si>
  <si>
    <t>MAR002People affected</t>
  </si>
  <si>
    <t>The number of people displaced by the crisis includes the number of refugees and asylum seekers. There is an info gap as the number of migrants in an irregular status is not available. This figure is taken from UNHCR operational data for June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as it is up to date.</t>
  </si>
  <si>
    <t>MAR002People displaced</t>
  </si>
  <si>
    <t>IOM accessed  18/06/2025</t>
  </si>
  <si>
    <t>Fatalities between 1 December 2024 to 31 May 2025 on the Western Mediterranean route.</t>
  </si>
  <si>
    <t>MAR002Fatalities reported</t>
  </si>
  <si>
    <t>MAR002Fatalities in all crises</t>
  </si>
  <si>
    <t>The number of people in need includes the number of refugees and asylum seekers in Morocco.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because it is up to date. The country is a transit and destination country for mixed migration flows, mostly from sub-Saharan countries. People on the move hoping to eventually reach Europe but staying in Morocco because of movement restrictions and a lack of money to complete their journeys face the risk of human trafficking and detention. They also suffer from poor living conditions. Many of those in an irregular status reside in highly unsanitary makeshift camps, mostly in Casablanca city.</t>
  </si>
  <si>
    <t>MAR002People in Need</t>
  </si>
  <si>
    <t>World Population accessed  18/06/2025 ; UNHCR accessed  18/06/2025</t>
  </si>
  <si>
    <t>https://worldpopulationreview.com/cities/morocco ; https://reporting.unhcr.org/operational/operations/morocco</t>
  </si>
  <si>
    <t>MAR002Minimal humanitarian conditions - Level 1</t>
  </si>
  <si>
    <t>MAR002Stressed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</si>
  <si>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and asylum seekers in Morocco. These figures are taken from UNHCR. This source approach was chosen because it is the most reliable and only source reporting the number of refugees and asylum seekers. Other sources such as IOM have been considered, however they were not suitable because the figures provided are outdated. The reliability of this data is high because it is up to date. </t>
  </si>
  <si>
    <t>MAR002Moderate humanitarian conditions - Level 3</t>
  </si>
  <si>
    <t>MAR002Severe humanitarian conditions - Level 4</t>
  </si>
  <si>
    <t>MAR002Extreme humanitarian conditions - Level 5</t>
  </si>
  <si>
    <t>In this crisis, 3 out of 5 population groups are affected: host population, refugees, and asylum seekers.</t>
  </si>
  <si>
    <t>MAR002Crisis affected groups</t>
  </si>
  <si>
    <t>Worldmeter accessed 17/06/2025</t>
  </si>
  <si>
    <t>https://www.worldometers.info/world-population/mauritania-population/#:~:text=The%20current%20population%20of%20Mauritania,latest%20United%20Nations%20data%201</t>
  </si>
  <si>
    <t>Total population of Mauritania, inculding refugees, migrants, and asylum seekers</t>
  </si>
  <si>
    <t>MRT003Total population</t>
  </si>
  <si>
    <t>World Bank 2018</t>
  </si>
  <si>
    <t>https://data.worldbank.org/indicator/AG.LND.TOTL.K2?locations=MR</t>
  </si>
  <si>
    <t>Food insecurity affects the whole country</t>
  </si>
  <si>
    <t>MRT003Landmass affected</t>
  </si>
  <si>
    <t>Cadre Harmonisé 01/04/2025</t>
  </si>
  <si>
    <t>https://www.ipcinfo.org/fileadmin/user_upload/ipcinfo/docs/ch/FICHE_COMMUNICATION_MARS_VF-2025.pdf</t>
  </si>
  <si>
    <t xml:space="preserve">According to the INFORM methodology, People exposed = the sum of levels 1 to 5. The severity breakdown is based on a Cadre Harmonisé report indicating a projection of the food insecurity classification over 5 phases between June-August 2025. Mauritania is vulnerable to natural hazards, such as droughts and flooding, which heighten malnutrition rates, disrupt livelihoods, and deteriorate food security levels. Its land is mainly desert, with only about 0.5% being arable. </t>
  </si>
  <si>
    <t>MRT003People exposed</t>
  </si>
  <si>
    <t xml:space="preserve">There are no specific sources indicating the number of affected people but according to the INFORM methodology, People affected = the sum of levels 2 to 5. The severity breakdown is based on a Cadre Harmonisé report indicating a projection of the food inseurity classification over 5 phases between June-August 2025. Mauritania is vulnerable to natural hazards, such as droughts and flooding, which heighten malnutrition rates, disrupt livelihoods, and deteriorate food security levels. Its land is mainly desert, with only about 0.5% being arable. </t>
  </si>
  <si>
    <t>MRT003People affected</t>
  </si>
  <si>
    <t xml:space="preserve">There are no people displaced due to the food insecurity crisis in Mauritania. </t>
  </si>
  <si>
    <t>MRT003People displaced</t>
  </si>
  <si>
    <t>Fatalities between 1 December 2024 and 31 May 2025</t>
  </si>
  <si>
    <t>MRT003Fatalities reported</t>
  </si>
  <si>
    <t>MRT003Fatalities in all crises</t>
  </si>
  <si>
    <t>The people in need are the total population projected to be facing Crisis food insecuirty levels or worse (Phase 3 or above) between June and August 2025. The reliability of this data is medium as it is a projection.</t>
  </si>
  <si>
    <t>MRT003People in Need</t>
  </si>
  <si>
    <t>The figure is the people projected to face minimal food insecurity level (Phase 1) between June - August 2025. The reliability of this data is medium as it is a projection.</t>
  </si>
  <si>
    <t>MRT003Minimal humanitarian conditions - Level 1</t>
  </si>
  <si>
    <t>The figure is the people projected to face stressed food insecurity level (Phase 2) between June - August 2025. The reliability of this data is medium as it is a projection.</t>
  </si>
  <si>
    <t>MRT003Stressed humanitarian conditions - Level 2</t>
  </si>
  <si>
    <t>The figure is the people projected to face crises food insecurity levels (Phase 3) between June - August 2025. The reliability of this data is medium as it is a projection.</t>
  </si>
  <si>
    <t>MRT003Moderate humanitarian conditions - Level 3</t>
  </si>
  <si>
    <t>The figure is the people projected to face emergency food insecurity level (Phase 4) between June - August 2025. The reliability of this data is medium as it is a projection.</t>
  </si>
  <si>
    <t>MRT003Severe humanitarian conditions - Level 4</t>
  </si>
  <si>
    <t>The figure is the people projected to face catastrophic food insecurity level (Phase 5) between June - August 2025. The reliability of this data is medium as it is a projection.</t>
  </si>
  <si>
    <t>MRT003Extreme humanitarian conditions - Level 5</t>
  </si>
  <si>
    <t>Cadre Harmonisé 01/04/2025 , UNHCR 11/02/2025</t>
  </si>
  <si>
    <t>https://www.ipcinfo.org/fileadmin/user_upload/ipcinfo/docs/ch/FICHE_COMMUNICATION_MARS_VF-2025.pdf , https://reliefweb.int/report/mauritania/2025-refugee-and-resilience-plan-mauritania-3rp-mauritania</t>
  </si>
  <si>
    <t>Refugees, Host and Non-host</t>
  </si>
  <si>
    <t>MRT003Crisis affected groups</t>
  </si>
  <si>
    <t>MRT002Total population</t>
  </si>
  <si>
    <t>City Population acceessed on 17/06/2025 ; UNHCR 17/04/2023</t>
  </si>
  <si>
    <t>https://www.citypopulation.de/en/mauritania/cities/ , https://data.unhcr.org/en/documents/details/100304</t>
  </si>
  <si>
    <t>Total landmass of regions that host Malian refugees: Hodh Chargu, Nouakchott, and Nouadhibou.</t>
  </si>
  <si>
    <t>MRT002Landmass affected</t>
  </si>
  <si>
    <t>City Population accessed on 17/06/2025</t>
  </si>
  <si>
    <t>https://www.citypopulation.de/en/mauritania/cities/; https://data.unhcr.org/en/documents/details/100304</t>
  </si>
  <si>
    <t>People exposed are the total population of regions that host Malian refugees: Hodh Chargu, Nouakchott and Nouadhibou. The number of refugees from Mali has been sharply increasing since March 2022, owing to increased violence and insecurity in the country. Most of the refugees live in the Mbera refugee camp (Hodh el Chargui region), and returns to Mali remain unlikely because of continued insecurity. The refugees have been slowly integrating into society, with the majority working in farming, agriculture, or fishing in Lake Mahmouda.</t>
  </si>
  <si>
    <t>MRT002People exposed</t>
  </si>
  <si>
    <t>UNHCR accessed 24/06/2025 ; UNHCR 11/02/2025</t>
  </si>
  <si>
    <t>https://data.unhcr.org/en/country/mrt ; https://reliefweb.int/report/mauritania/2025-refugee-and-resilience-plan-mauritania-3rp-mauritania</t>
  </si>
  <si>
    <t>People affected is the total number of Malian refugees in Mauritania as of 31 May 2025 and the projected number of the people affected among the host community in 2025 (218,000). The reliability is set to low, given the unknown number of unregistered refugees, especially in the context of an ongoing influx from Mali and a humanitarian response system that has been weakened by recent funding cuts</t>
  </si>
  <si>
    <t>MRT002People affected</t>
  </si>
  <si>
    <t>UNHCR accessed 24/06/2025</t>
  </si>
  <si>
    <t>https://data.unhcr.org/en/country/mrt</t>
  </si>
  <si>
    <t>People displaced is the total number of Malian refugees in Mauritania as of 31 May 2025. The reliability is set to low, given the unknown number of unregistered refugees, especially in the context of an ongoing influx from Mali and a humanitarian response system that has been weakened by recent funding cuts.</t>
  </si>
  <si>
    <t>MRT002People displaced</t>
  </si>
  <si>
    <t>MRT002Fatalities reported</t>
  </si>
  <si>
    <t>MRT002Fatalities in all crises</t>
  </si>
  <si>
    <t>The people in need is the total number of Malian refugees in Mauritania and the number of the host community impacted by the crisis in 2025 (218,000). The number of refugees from Mali has been sharply increasing since March 2022, owing to increased violence and insecurity in the country. Most of the refugees live in Mbera refugee camp (Hodh el Chargui region), and returns to Mali remain unlikely because of continued insecurity. The refugees have been slowly integrating into society, with the majority working in farming, agriculture, or fishing in Lake Mahmouda. The reliability is low as the closure of official border crossings between Mauritania and Mali since 17 April 2024 has significantly complicated the monitoring of population movements and the registration of new arrivals. Additionally, there is an unknown number of unregistered refugees, especially in the context of an ongoing influx from Mali and a humanitarian response system that has been weakened by recent funding cuts.</t>
  </si>
  <si>
    <t>MRT002People in Need</t>
  </si>
  <si>
    <t>City Population accessed on 17/06/2025 ; UNHCR accessed 24/06/2025 ; UNHCR 11/02/2025</t>
  </si>
  <si>
    <t>https://www.citypopulation.de/en/mauritania/cities/; https://data.unhcr.org/en/documents/details/100304 ; https://data.unhcr.org/en/country/mrt ; https://reliefweb.int/report/mauritania/2025-refugee-and-resilience-plan-mauritania-3rp-mauritania</t>
  </si>
  <si>
    <t>According to the INFORM methodology, Level 1= Exposed population - affected population. The people exposed is the total population of regions that host Malian refugees: Hodh Chargu, Nouakchott and Nouadhibou, and the people affected is the total number of Malian refugees in Mauritania. The reliability is low as the closure of official border crossings between Mauritania and Mali since 17 April 2024 has significantly complicated the monitoring of population movements and the registration of new arrivals. Additionally, there is an unknown number of unregistered refugees, especially in the context of an ongoing influx from Mali and a humanitarian response system that has been weakened by recent funding cuts.</t>
  </si>
  <si>
    <t>MRT002Minimal humanitarian conditions - Level 1</t>
  </si>
  <si>
    <t>https://www.citypopulation.de/en/mauritania/cities/; https://data.unhcr.org/en/documents/details/102720</t>
  </si>
  <si>
    <t>According to the INFORM methodology, Level 2 = People affected - PIN. The people affected and the PiN are considered the same here (the number of Malian refugees in Mauritania. The reliability is low as the closure of official border crossings between Mauritania and Mali since 17 April 2024 has significantly complicated the monitoring of population movements and the registration of new arrivals. Additionally, there is an unknown number of unregistered refugees, especially in the context of an ongoing influx from Mali and a humanitarian response system that has been weakened by recent funding cuts.</t>
  </si>
  <si>
    <t>MRT002Stressed humanitarian conditions - Level 2</t>
  </si>
  <si>
    <t>There are no assessments available for the breakdown of the severity of need of the PiN. All the PiN are considered to be facing moderate humanitarian condition or in Level 3. The reliability is low as the closure of official border crossings between Mauritania and Mali since 17 April 2024 has significantly complicated the monitoring of population movements and the registration of new arrivals. Additionally, there is an unknown number of unregistered refugees, especially in the context of an ongoing influx from Mali and a humanitarian response system that has been weakened by recent funding cuts.</t>
  </si>
  <si>
    <t>MRT002Moderate humanitarian conditions - Level 3</t>
  </si>
  <si>
    <t>MRT002Severe humanitarian conditions - Level 4</t>
  </si>
  <si>
    <t>MRT002Extreme humanitarian conditions - Level 5</t>
  </si>
  <si>
    <t>UNHCR 11/02/2025</t>
  </si>
  <si>
    <t>https://reliefweb.int/report/mauritania/2025-refugee-and-resilience-plan-mauritania-3rp-mauritania</t>
  </si>
  <si>
    <t>Host community and refugees</t>
  </si>
  <si>
    <t>MRT002Crisis affected groups</t>
  </si>
  <si>
    <t>OCHA 23/12/2024</t>
  </si>
  <si>
    <t xml:space="preserve">This figure is taken from HDX 2025- the affected population covering the year 2025. HDX was chosen as it provided the breakdown of severity of people in need. The reliability of this source is medium becuse the situation on the ground is highly dynamic, and the data may no longer be accurate due to recent developments for which there is no updated source. South Sudan continues to grapple with pervasive insecurity, significant internal displacement, and a rise in refugees fleeing to neighboring countries amidst worsening food security and intercommunal violence. The influx of refugees into South Sudan since April 2023 exacerbates the situation, leaving most of the population vulnerable to the crisis.
</t>
  </si>
  <si>
    <t>SSD001People affected</t>
  </si>
  <si>
    <t xml:space="preserve"> IOM 06/05/2025; UNHCR 31/05/2025 ; UNHCR 31/05/2025; OCHA 29/11/2024</t>
  </si>
  <si>
    <t>c https://data.unhcr.org/en/situations/southsudan; https://data.unhcr.org/en/country/ssd; https://reliefweb.int/report/south-sudan/south-sudan-floods-snapshot-29-november-2024</t>
  </si>
  <si>
    <t>The number of displaced people includes total number of IDPs (1,992,513), incoming refugees/asylum seekers(571,567) , returning refugees (2,963,408) and outgoing South Sudanese refugees in other countries (2,323,884) . While the number of returnees seems high, movement dynamics are complex. Some movements labelled as "returns" actually constitute back and forth movements which happen over the course of a person's lifetime. As of 29 November, about 379,000  people are displaced by floods  in 22 counties. This figure has been included in the above, its unclear if these people displaced by floods have returned .The reliabilty is set as medium as the methodologies used for data collection are generally consistent, though minor variations exist that could affect accuracy. N/B The current clashes in Upper Nile is likely to contribute to the IDPs with some displaced to Ethiopia</t>
  </si>
  <si>
    <t>SSD001People displaced</t>
  </si>
  <si>
    <t>SSD001Injuries reported</t>
  </si>
  <si>
    <t>In South Sudan, the ongoing complex crisis has resulted in widespread violence, flooding, and displacement. Between 01 December 2024 and 01 June 2025, violence alone caused a significant number of fatalities. However, the impacts of other crises remain underreported. Approximately 1.4 million people have been affected by flooding across 44 counties and the Abyei Administrative Area, with the majority of those affected residing in Jonglei and Northern Bahr el Ghazal states, accounting for over 51% of the impacted population. Additionally,  according to satellite monitoring by the Improved Anticipation of Floods on the White Nile (INFLOW), flood extent as of late May already exceeds levels observed at the same time in 2024. On 22 May, humanitarian partners conducted a rapid assessment in Mayendit County, Unity State, and reported that heavy rains had affected an estimated 4,300 people across several villages.Despite the extensive scale of displacement, food insecurity, and flooding, there is a critical lack of data on fatalities linked directly to these factors. This information gap hampers a comprehensive understanding of the true human toll of South Sudan's multi-faceted crisis.</t>
  </si>
  <si>
    <t>SSD001Fatalities reported</t>
  </si>
  <si>
    <t>In South Sudan, the ongoing complex crisis has resulted in widespread violence, flooding, and displacement. Between 01 December 2024 and 01 June 2025, violence alone caused a significant number of fatalities. However, the impacts of other crises remain underreported. Approximately 1.4 million people have been affected by flooding across 44 counties, with the majority of those affected residing in Jonglei and Northern Bahr el Ghazal states, accounting for over 51% of the impacted population. Despite the extensive scale of displacement, food insecurity, and flooding, there is a critical lack of data on fatalities linked directly to these factors. This information gap hampers a comprehensive understanding of the true human toll of South Sudan's multi-faceted crisis.</t>
  </si>
  <si>
    <t>SSD001Fatalities in all crises</t>
  </si>
  <si>
    <t>The number of people in need is taken from the HDX 2025. HDX figure is used here as it provided breakdown of area severity levels of the people in need and due to lack of suitable alternative source that mirror the current situation of the complex crisis in south sudan. HNRP 9.3M figure is not used here as HNRP 2025 does not provide the severity levels of the people in need and hence not possible to compute the severity levels. its reliabilty is also adjusted to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 IPC also shares projection for April - July 2025  and puts the PIN figure at 7.6 million, however this only shares the food insecurity situation while the SSD complex crisis includes drivers such as conflict, floods, economic situation etc hence it was not selected as it did not offer an overview of the situation.</t>
  </si>
  <si>
    <t>SSD001People in Need</t>
  </si>
  <si>
    <t>OCHA 16/12/2024; HDX 23/12/2024</t>
  </si>
  <si>
    <t xml:space="preserve">According to INFORM severity index methodology, the number of people facing Minimal humanitarian conditions or in Level 1= People exposed - People affected. </t>
  </si>
  <si>
    <t>SSD001Minimal humanitarian conditions - Level 1</t>
  </si>
  <si>
    <t>According to the INFORM severity index methodology, people facing Stressed humanitarian conditions or Level 2 = People Affected - People in Need (PIN). Some of these individuals have also been impacted by the recent heavy rains and flooding, potentially worsening their situation and increasing the affected population. During the rainy season, an estimated 3.3 million people were projected to be affected. The reliabilty is  adjusted to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</si>
  <si>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SSD001Stressed humanitarian conditions - Level 2</t>
  </si>
  <si>
    <t>According to INFORM Severity Index methodology, the sum of people in levels 3, 4 and 5 is equal to the total number of people in need. To estimate the number of people in level 3, we used the PIN provided by HDX and since the HDX provided severity per area for the people in level 4, we subtructed this from the PIN to get the number of people in level 3.  This approach was used as the HNRP 2025 did not have the different severity levels. Some of these individuals have also been impacted by the recent heavy rains and flooding, potentially worsening their situation and increasing the affected population. This rainy season, an estimated 3.3 million people were projected to be affected. its reliabilty is also adjusted to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</si>
  <si>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SSD001Moderate humanitarian conditions - Level 3</t>
  </si>
  <si>
    <t>The figure is taken from HDX 2025 as it provided area severity levels of the people in need. This approach was used as the HNRP 2025 did not have the different severity levels. Some of these individuals have also been impacted by the recent heavy rains and flooding, potentially worsening their situation and increasing the affected population. This rainy season, an estimated 3.3 million people were projected to be affected. Its reliabilty is also adjusted to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</si>
  <si>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SSD001Severe humanitarian conditions - Level 4</t>
  </si>
  <si>
    <t xml:space="preserve"> https://data.humdata.org/dataset/ssd-jiaf-humanitarian-needs-pin-and-severity</t>
  </si>
  <si>
    <t xml:space="preserve"> There are no people facing catastrophic conditions according to JIAF severity area assessment for the year 2025. The reliabilty is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</si>
  <si>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SSD001Extreme humanitarian conditions - Level 5</t>
  </si>
  <si>
    <t>OCHA 28/11/2023</t>
  </si>
  <si>
    <t>https://reliefweb.int/report/south-sudan/south-sudan-humanitarian-needs-and-response-plan-2024-issued-november-2023</t>
  </si>
  <si>
    <t>In this crisis, all 5 population groups are affected: Host, Refugees, Non-host, IDPs, Returnees</t>
  </si>
  <si>
    <t>SSD001Crisis affected groups</t>
  </si>
  <si>
    <t>SSD001People facing limited access constraints</t>
  </si>
  <si>
    <t>SSD001People facing restricted access constraints</t>
  </si>
  <si>
    <t>SSD001Illness cases reported</t>
  </si>
  <si>
    <t>SSD001Buildings damaged</t>
  </si>
  <si>
    <t>SSD001Buildings destroyed</t>
  </si>
  <si>
    <t>SSD001Buildings in affected area</t>
  </si>
  <si>
    <t>SSD001Economic Losses</t>
  </si>
  <si>
    <t>World Population Review accessed 16/04/2025</t>
  </si>
  <si>
    <t>https://worldpopulationreview.com/countries/mali</t>
  </si>
  <si>
    <t>The estimated population of Mali as of April 16, 2025, is 25,021,423, based on World Population Review. This platform provides updated projections rather than fixed census data. It was chosen over the World Bank because it offers more recent figures and takes into account population growth, displacement, and migration trends. However, as this is a modeled projection rather than a direct census count, its reliability is set to Medium.</t>
  </si>
  <si>
    <t>MLI001Total population</t>
  </si>
  <si>
    <t>https://data.worldbank.org/indicator/AG.LND.TOTL.K2?locations=ML</t>
  </si>
  <si>
    <t xml:space="preserve">Insecurity and violence affect the entire country.  Considering this, the crisis is considered to affect the entire landmass area. The source date is from 2022, but the landmass areas has not notably changed over time. </t>
  </si>
  <si>
    <t>MLI001Landmass affected</t>
  </si>
  <si>
    <t>World Population Review accessed 09/06/2025</t>
  </si>
  <si>
    <t>The number of people exposed corresponds to the total population of Mali. This figure is taken from World population review. It is valid as of April 16 2025. This source was chosen because it provides a comprehensive population figure that includes population growth and cross-border movement. The reliability of this data is high because it is up to date and relies on United Nations data.</t>
  </si>
  <si>
    <t>MLI001People exposed</t>
  </si>
  <si>
    <t>The number of people affected corresponds to the total population of Mali. This figure is taken from World Population Review. It is valid as of April 16 2025. This source was chosen because it provides a comprehensive population figure that includes population growth and cross-border movement. The reliability of this data is high because it is up to date and relies on United Nations data.</t>
  </si>
  <si>
    <t>MLI001People affected</t>
  </si>
  <si>
    <t>UNHCR 09/06/2025</t>
  </si>
  <si>
    <t>https://data.unhcr.org/en/documents/details/116782</t>
  </si>
  <si>
    <t>People displaced in Mali is comprised of  refugees and asylum seekers, IDPs and IDP returnees. People fleeing Burkina Faso make up the large majority (nearly 70%) of all refugees in Mali.  This source was chosen because it provides regular updates to the numbers of IDPs, refugees, and returnees. The reliability of this data is high as the figures are based on direct counts rather than estimates or projections, providing high accuracy.</t>
  </si>
  <si>
    <t>MLI001People displaced</t>
  </si>
  <si>
    <t>MLI001Injuries reported</t>
  </si>
  <si>
    <t>The figure includes the total number of fatalities in Mali according to the ACLED from 1 December 2024 to 1 June 2025, from all types of events (such as battles, violence against civilians, explosions or remote violence, riots, protests, and strategic developments) and by all perpetrators (state or non-state). The fatalities in the ACLED dataset relate exclusively to violent incidents.</t>
  </si>
  <si>
    <t>MLI001Fatalities reported</t>
  </si>
  <si>
    <t>The figure includes the total number of fatalities in Mali according to the ACLED from 1  December 2024 to 1 June2025, from all types of events (such as battles, violence against civilians, explosions or remote violence, riots, protests, and strategic developments) and by all perpetrators (state or non-state). The fatalities in the ACLED dataset relate exclusively to violent incidents.</t>
  </si>
  <si>
    <t>MLI001Fatalities in all crises</t>
  </si>
  <si>
    <t>OCHA 17/03/2025</t>
  </si>
  <si>
    <t>https://data.humdata.org/dataset/mli-jiaf-humanitarian-needs-pin-and-severity</t>
  </si>
  <si>
    <t>The total number of people in need is calculated by severity by area, using the JIAF 2025 figures provided on HDX. The assessed PIN by area is 6,152,338 compared to around 6.4m people in need as in the published Humanitarian Response Plan. Although the dataset is multisectoral, the reliability is rated as low due to the methodological limitations of severity by area and the fact that data collection took place in December 2024.</t>
  </si>
  <si>
    <t>MLI001People in Need</t>
  </si>
  <si>
    <t>According to INFORM SI methodology, Level 1 is calculated as the number of people exposed minus those affected. In this case, the affected population equals the total population, resulting in zero people under Level 1. This assumption reflects the widespread humanitarian impact across all regions, where even those not classified as directly in need may still experience disruptions to basic services, mobility, or protection. Given the complexity of the crisis and the overlap between displacement, insecurity, and service gaps, we consider that no population group remains unaffected. According to the prioritisation approach, the reliability is Medium as this is based on estimations by UN data and may not account for sudden changes in the context.</t>
  </si>
  <si>
    <t>MLI001Minimal humanitarian conditions - Level 1</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</si>
  <si>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This approach is assigned as medium reliability because despite that the most recent HNO/HRP/HNRP, which incorporate multi-sectoral assessments has been used the JIAF HDX excel file provides the severity breakdown. However, given the fluid nature of humanitarian crises, severity levels may not fully capture sudden changes in needs. </t>
  </si>
  <si>
    <t>MLI001Stressed humanitarian conditions - Level 2</t>
  </si>
  <si>
    <t>According to INFORM Severity Index methodology, the sum of people in Levels 3, 4, and 5 equals the total number of people in need. Since Levels 4 and 5 are taken directly from the JIAF HDX breakdown, Level 3 is calculated as the difference. It also includes PIN figures for Kayes and Kenieba, which were not classified in the JIAF breakdown but were added based on nutritional vulnerability. The reliability is medium due to discrepancies between the JIAF Excel and PDF totals, and limitations of area-level assessments in capturing household-level needs.</t>
  </si>
  <si>
    <t>MLI001Moderate humanitarian conditions - Level 3</t>
  </si>
  <si>
    <t xml:space="preserve">According to INFORM Severity Index methodology, the sum of people in levels 3, 4 and 5 is equal to the total number of people in need. The number of people in Level 4 is taken from the OCHA Mali HDX. This approach is assigned as medium reliability because despite that the most recent HNO/HRP/HNRP, which incorporate multi-sectoral assessments has been used. However, given the fluid nature of humanitarian crises, severity levels may not fully capture sudden changes in needs. </t>
  </si>
  <si>
    <t>MLI001Severe humanitarian conditions - Level 4</t>
  </si>
  <si>
    <t xml:space="preserve">According to INFORM Severity Index methodology, the sum of people in levels 3, 4 and 5 is equal to the total number of people in need. The number of people in Level 5 is taken from OCHA Mali HDX. This approach is assigned as medium reliability because despite that the most recent HNO/HRP/HNRP, which incorporate multi-sectoral assessments has been used. However, given the fluid nature of humanitarian crises, severity levels may not fully capture sudden changes in needs. </t>
  </si>
  <si>
    <t>MLI001Extreme humanitarian conditions - Level 5</t>
  </si>
  <si>
    <t>MLI001Crisis affected groups</t>
  </si>
  <si>
    <t>World Population Review accessed 12/06/2025</t>
  </si>
  <si>
    <t>https://worldpopulationreview.com/countries/cameroon</t>
  </si>
  <si>
    <t>This is the population of Cameroon in 2025 using the World Population Review as a source. This has been chosen over the World Bank and other local sources as it provides more recent figures and considers population growth, internal displacement, and migration into and out of the country.</t>
  </si>
  <si>
    <t>CMR004Total population</t>
  </si>
  <si>
    <t>OCHA 04/04/2023</t>
  </si>
  <si>
    <t>https://data.humdata.org/dataset/b13f08ef-92ee-4446-9b0a-e219f5c25415/resource/3775167d-f07a-4e60-968d-c6c3c616b462/download/cmr_adminboundaries_tabulardata.xlsx</t>
  </si>
  <si>
    <t xml:space="preserve">In 2014, Central Africans fled their homes and sought safety in Cameroon because of political and sectarian violence which led to forced displacement in the entire East region and the Adamawa region excluding the Mayo-Banyo division. Considering this, the crisis affects the entire area landmass of the two regions excluding the Mayo-Banyo division of the Adamawa region. </t>
  </si>
  <si>
    <t>CMR004Landmass affected</t>
  </si>
  <si>
    <t>OCHA 12/01/2025; OCHA 23/11/2023</t>
  </si>
  <si>
    <t>https://data.humdata.org/dataset/e8db7923-6cd2-4974-ad57-14a157978cfd/resource/247800e6-85a8-407a-ad50-4084b1e45464/download/cmr_admpop_2024.xlsx; https://data.humdata.org/dataset/aa08eb7c-2951-44d0-aac2-d6ed3b839ae0/resource/dea66c96-8a2c-40d5-af6d-8b8771038ce0/download/cmr_hno-hrp-comparisontable2021-2023_20230105.xlsx</t>
  </si>
  <si>
    <t>This figure represents the population affected by the CAR refugee crisis in the East and the Adamawa regions, excluding the Mayo-Banyo division in the Adamawa region. This figure was obtained from Cameroon - Subnational Population Statistics HDX 2025. It was calculated by adding up the population of Admin 1 areas of interest (East and the Adamawa regions, excluding the Mayo-Banyo division in Adamawa region). The source is highly reliable because it is current and relies on United Nations data. We consider the entire population of these regions to be exposed to the crisis.</t>
  </si>
  <si>
    <t>CMR004People exposed</t>
  </si>
  <si>
    <t>UNHCR 31/05/2025</t>
  </si>
  <si>
    <t>https://data.unhcr.org/en/country/cmr</t>
  </si>
  <si>
    <t>This number accurately reflects the presence of refugees primarily coming from the Central African Republic in East and the Adamawa regions affected by the conflict. The reliability of this information is high because the source is updated and relies on United Nations data.</t>
  </si>
  <si>
    <t>CMR004People affected</t>
  </si>
  <si>
    <t>Drought in South-West Angola</t>
  </si>
  <si>
    <t>AGO002</t>
  </si>
  <si>
    <t>Angola</t>
  </si>
  <si>
    <t>AGO002Denial of existence of humanitarian needs or entitlements to assistance</t>
  </si>
  <si>
    <t>AGO002Impediments to entry into country (bureaucratic and administrative)</t>
  </si>
  <si>
    <t>AGO002Interference into implementation of humanitarian activities</t>
  </si>
  <si>
    <t>AGO002Ongoing insecurity/hostilities affecting humanitarian assistance</t>
  </si>
  <si>
    <t>AGO002Physical constraints in the environment (obstacles related to terrain, climate, lack of infrastructure, etc.)</t>
  </si>
  <si>
    <t>AGO002Presence of mines and improvised explosive devices</t>
  </si>
  <si>
    <t>AGO002Restriction and obstruction of access to services and assistance</t>
  </si>
  <si>
    <t>AGO002Restriction of movement (impediments to freedom of movement and/or administrative restrictions)</t>
  </si>
  <si>
    <t>AGO002Violence against personnel, facilities and assets</t>
  </si>
  <si>
    <t>Conflict in Azad Jammu &amp; Kashmir</t>
  </si>
  <si>
    <t>PAK004</t>
  </si>
  <si>
    <t>Pakistan</t>
  </si>
  <si>
    <t>PAK004Denial of existence of humanitarian needs or entitlements to assistance</t>
  </si>
  <si>
    <t>PAK004Impediments to entry into country (bureaucratic and administrative)</t>
  </si>
  <si>
    <t>PAK004Interference into implementation of humanitarian activities</t>
  </si>
  <si>
    <t>PAK004Ongoing insecurity/hostilities affecting humanitarian assistance</t>
  </si>
  <si>
    <t>PAK004Physical constraints in the environment (obstacles related to terrain, climate, lack of infrastructure, etc.)</t>
  </si>
  <si>
    <t>PAK004Presence of mines and improvised explosive devices</t>
  </si>
  <si>
    <t>PAK004Restriction and obstruction of access to services and assistance</t>
  </si>
  <si>
    <t>PAK004Restriction of movement (impediments to freedom of movement and/or administrative restrictions)</t>
  </si>
  <si>
    <t>PAK004Violence against personnel, facilities and assets</t>
  </si>
  <si>
    <t xml:space="preserve">Floods and political and economic crisis </t>
  </si>
  <si>
    <t>PAK006</t>
  </si>
  <si>
    <t>PAK006Denial of existence of humanitarian needs or entitlements to assistance</t>
  </si>
  <si>
    <t>PAK006Impediments to entry into country (bureaucratic and administrative)</t>
  </si>
  <si>
    <t>PAK006Interference into implementation of humanitarian activities</t>
  </si>
  <si>
    <t>PAK006Ongoing insecurity/hostilities affecting humanitarian assistance</t>
  </si>
  <si>
    <t>PAK006Physical constraints in the environment (obstacles related to terrain, climate, lack of infrastructure, etc.)</t>
  </si>
  <si>
    <t>PAK006Presence of mines and improvised explosive devices</t>
  </si>
  <si>
    <t>PAK006Restriction and obstruction of access to services and assistance</t>
  </si>
  <si>
    <t>PAK006Restriction of movement (impediments to freedom of movement and/or administrative restrictions)</t>
  </si>
  <si>
    <t>PAK006Violence against personnel, facilities and assets</t>
  </si>
  <si>
    <t>Displacement from Afghanistan to Pakistan</t>
  </si>
  <si>
    <t>PAK007</t>
  </si>
  <si>
    <t>PAK007Denial of existence of humanitarian needs or entitlements to assistance</t>
  </si>
  <si>
    <t>PAK007Impediments to entry into country (bureaucratic and administrative)</t>
  </si>
  <si>
    <t>PAK007Interference into implementation of humanitarian activities</t>
  </si>
  <si>
    <t>PAK007Ongoing insecurity/hostilities affecting humanitarian assistance</t>
  </si>
  <si>
    <t>PAK007Physical constraints in the environment (obstacles related to terrain, climate, lack of infrastructure, etc.)</t>
  </si>
  <si>
    <t>PAK007Presence of mines and improvised explosive devices</t>
  </si>
  <si>
    <t>PAK007Restriction and obstruction of access to services and assistance</t>
  </si>
  <si>
    <t>PAK007Restriction of movement (impediments to freedom of movement and/or administrative restrictions)</t>
  </si>
  <si>
    <t>PAK007Violence against personnel, facilities and assets</t>
  </si>
  <si>
    <t>https://worldpopulationreview.com/countries/tunisia-population</t>
  </si>
  <si>
    <t>The total population of Tunisia in 2025, including refugees, migrants, and asylum seekers</t>
  </si>
  <si>
    <t>TUN002Total population</t>
  </si>
  <si>
    <t>City Population accessed 17/06/2025 ; UNHCR 07/04/2025</t>
  </si>
  <si>
    <t>https://www.citypopulation.de/en/tunisia/cities/; https://reliefweb.int/map/tunisia/tunisia-situation-map-refugees-and-asylum-seekers-31-march-2025</t>
  </si>
  <si>
    <t>The figure represents the total landmass of the top five governorates hosting refugees, asylum seekers, and migrants, which are Médenine, Tunis, Sfax, Ariana, and Sousse.</t>
  </si>
  <si>
    <t>TUN002Landmass affected</t>
  </si>
  <si>
    <t>City Population accessed 17/06/2025</t>
  </si>
  <si>
    <t>https://www.citypopulation.de/en/tunisia/cities/</t>
  </si>
  <si>
    <t>The number of people exposed corresponds to the total population of the top five governorates hosting refugees, asylum seekers, and migrants which are Médenine, Tunis, Sfax, Ariana, and Sousse. This figure is taken from City Population. It is valid as of 2023. This source was chosen because it provides the latest population figures for each governorate. The reliability of this data is medium because it is updated only until 2023. The refugees, asylum seekers, and migrants contribute to adding a strain on resources such as housing, healthcare, education, and employment opportunities.</t>
  </si>
  <si>
    <t>TUN002People exposed</t>
  </si>
  <si>
    <t>UNHCR accessed 17/06/2025 ; DW 02/07/2024</t>
  </si>
  <si>
    <t>https://data.unhcr.org/en/country/tun ; https://www.dw.com/ar/%D8%B2%D9%8A%D8%A7%D8%AF%D8%A9-%D9%83%D8%A8%D9%8A%D8%B1%D8%A9-%D9%81%D9%8A-%D8%B7%D9%84%D8%A8%D8%A7%D8%AA-%D8%A7%D9%84%D8%B9%D9%88%D8%AF%D8%A9-%D8%A7%D9%84%D8%B7%D9%88%D8%B9%D9%8A%D8%A9-%D8%A8%D8%B3%D8%A8%D8%A8-%D8%B3%D9%8A%D8%A7%D8%B3%D8%A9-%D8%AA%D9%88%D9%86%D8%B3-%D8%A7%D9%84%D9%85%D9%86%D8%A7%D9%87%D8%B6%D8%A9-%D9%84%D9%84%D9%85%D9%87%D8%A7%D8%AC%D8%B1%D9%8A%D9%86/a-69537556</t>
  </si>
  <si>
    <t xml:space="preserve">The number of people affected corresponds to the total number of refugees, asylum seekers, and migrants living in Tunisia. The figures are taken from UNHCR (for the refugees and asylum seekers (10,683) and DW News Agency (for the migrants (23,000)). They are valid as of 31 March 2025 and July  2024 respectively. These sources were chosen because they are the most reliable and only sources reporting the number of refugees, asylum seekers, and migrants. Other sources such as IOM have been considered, however they were not suitable because the figures are outdated. The reliability of this indicator is low as it is an underestimate due to the lack of publicly available sources and assessments that indicate the number of people affected from the hosting population. </t>
  </si>
  <si>
    <t>TUN002People affected</t>
  </si>
  <si>
    <t xml:space="preserve">The number of people displaced by the crisis includes the number of refugees, asylum seekers, and irregular or unregistered migrants in Tunisia. he figures are taken from UNHCR (for the refugees and asylum seekers (10,683) and DW News Agency (for the migrants(23000)). These sources were chosen because they are the most reliable and only sources reporting the number of refugees, asylum seekers, and migrants. Other sources such as IOM have been considered, however they were not suitable because the figures are outdated. The reliability of this data is high because it is up to date. </t>
  </si>
  <si>
    <t>TUN002People displaced</t>
  </si>
  <si>
    <t>https://missingmigrants.iom.int/region/mediterranean?region_incident=All&amp;route=3861&amp;month=All&amp;incident_date%5Bmin%5D=2024-10-01&amp;incident_date%5Bmax%5D=2025-03-31</t>
  </si>
  <si>
    <t>The number of dead/missing migrants in the Central Mediterranean route between 1 December 2024 and 31 May 2025.</t>
  </si>
  <si>
    <t>TUN002Fatalities reported</t>
  </si>
  <si>
    <t>TUN002Fatalities in all crises</t>
  </si>
  <si>
    <t>The number of people in need includes the number of refugees, asylum seekers, and irregular or unregistered migrants in Tunisia. The figures are taken from UNHCR (for the refugees and asylum seekers) and DW News Agency (for the migrants). These sources were chosen because they are the most reliable and only sources reporting the number of refugees, asylum seekers, and migrants. Other sources such as IOM have been considered, however they were not suitable because the figures are outdated. The reliability of this data is high because it is up to date. The figure represents refugees and asylum seekers are among the most affected by the economic and political issues that Tunisia is facing. They already have needs for temporary shelter, food, education, healthcare, and psychosocial support. This source was chosen because is the only one reporting updated figures on displaced people.</t>
  </si>
  <si>
    <t>TUN002People in Need</t>
  </si>
  <si>
    <t>City Population accessed 17/06/2025 ; UNHCR accessed 17/06/2025 ; DW 02/07/2024</t>
  </si>
  <si>
    <t>https://www.citypopulation.de/en/tunisia/cities/ ; https://data.unhcr.org/en/country/tun ; https://www.dw.com/ar/%D8%B2%D9%8A%D8%A7%D8%AF%D8%A9-%D9%83%D8%A8%D9%8A%D8%B1%D8%A9-%D9%81%D9%8A-%D8%B7%D9%84%D8%A8%D8%A7%D8%AA-%D8%A7%D9%84%D8%B9%D9%88%D8%AF%D8%A9-%D8%A7%D9%84%D8%B7%D9%88%D8%B9%D9%8A%D8%A9-%D8%A8%D8%B3%D8%A8%D8%A8-%D8%B3%D9%8A%D8%A7%D8%B3%D8%A9-%D8%AA%D9%88%D9%86%D8%B3-%D8%A7%D9%84%D9%85%D9%86%D8%A7%D9%87%D8%B6%D8%A9-%D9%84%D9%84%D9%85%D9%87%D8%A7%D8%AC%D8%B1%D9%8A%D9%86/a-69537556</t>
  </si>
  <si>
    <t>TUN002Minimal humanitarian conditions - Level 1</t>
  </si>
  <si>
    <t>TUN002Stressed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</si>
  <si>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asylum seekers, and migrants in Tunisia. The figures are taken from UNHCR (for the refugees and asylum seekers) and MMC (for the migrants). These sources were chosen because they are the most reliable and only sources reporting the number of refugees, asylum seekers, and migrants. Other sources such as IOM have been considered, however they were not suitable because the figures are outdated. The reliability of this data is high because it is up to date.</t>
  </si>
  <si>
    <t>TUN002Moderate humanitarian conditions - Level 3</t>
  </si>
  <si>
    <t>TUN002Severe humanitarian conditions - Level 4</t>
  </si>
  <si>
    <t>TUN002Extreme humanitarian conditions - Level 5</t>
  </si>
  <si>
    <t xml:space="preserve">In this crisis, 3 out of 5 population groups are affected: host population, refugees and asylum seekers, and migrants. </t>
  </si>
  <si>
    <t>TUN002Crisis affected groups</t>
  </si>
  <si>
    <t>World Bank accessed on 16/06/2025</t>
  </si>
  <si>
    <t>https://data.worldbank.org/indicator/SP.POP.TOTL?locations=GR&amp;most_recent_year_desc=false</t>
  </si>
  <si>
    <t>Total population in Greece in 2023</t>
  </si>
  <si>
    <t>GRC002Total population</t>
  </si>
  <si>
    <t>Admin Stat accessed on 08/01/2025; UNHCR accessed 27/05/2025</t>
  </si>
  <si>
    <t>https://ugeo.urbistat.com/AdminStat/it/gr/demografia/dati-sintesi/samos/84000000/4; https://data.unhcr.org/en/situations/europe-sea-arrivals/location/24489#tab-2023%20;%20https://ugeo.urbistat.com/AdminStat/en/gr/demografia/dati-sintesi/lesvos/83000000/4%20;%20https://ugeo.urbistat.com/AdminStat/en/gr/demografia/dati-sintesi/chios/85000000/4%20;%20https://ugeo.urbistat.com/AdminStat/en/gr/demografia/dati-sintesi/samos/84000000/4%20;%20https://www.islandvulnerability.org/docs/lewiseuropeanislands.pdf%20;%20https://elstat-outsourcers.statistics.gr/census_results_2022_en.pdf</t>
  </si>
  <si>
    <t>Only the areas most affected have been considered: Chios, Evros, Dodekanisos (Kos, Kalymnos, Karpathos, Rhodos), Lesvos, Limmos, Samos, and Ikaria</t>
  </si>
  <si>
    <t>GRC002Landmass affected</t>
  </si>
  <si>
    <t>UNHCR 11/03/2025, Hellenic Statistical Authority 29/12/2023</t>
  </si>
  <si>
    <t xml:space="preserve">https://data.unhcr.org/en/documents/details/115042;https://www.statistics.gr/documents/20181/de3e26f6-9b77-d2e5-2ca3-e13bcafe482a </t>
  </si>
  <si>
    <t>The total population of the hotspot islands is concerned by the mixed migration crisis. Those are the following islands: Chios, Evros, Dodekanisos (Kos, Kalymnos, Karpathos, Rhodos), Lesvos, Limmos, Samos, and Ikaria.
This population of these hotspot islands is taken from the Hellenic Statistical Authority estimation of population published on 29 December 2023. The number of people on the move in those islands is included in this number.
This Source was chosen as it is the official agency responsible for conducting census in the country.
The reliability of this data is high because high as it is recent, and it is issued by the agency responsible for conducting census in the country. The methodology used for data collection is transparent and well documented, allowing for easy verification and replication.</t>
  </si>
  <si>
    <t>GRC002People exposed</t>
  </si>
  <si>
    <t>UNHCR 11/03/2025</t>
  </si>
  <si>
    <t>https://data.unhcr.org/en/documents/details/115042</t>
  </si>
  <si>
    <t>The number of people affected corresponds to the total number of people on the move living in the country. This includes Refugees (214,574), Asylum seekers ( 20,887), and stateless people (37,42). 
This figure is taken from the UNHCR ODP biannual factsheet published on 11 March 2025.
This source was chosen because UNHCR is the main agency responsible for tracking the number of people on the move in Greece.
Other sources such as from Hellenic Statistical Authority have been considered, however they were not used as the UNHCR numbers are more recent. 
The reliability of this data is high because it is recent and is based on direct count. The methodology used for data collection is transparent and well-documented, allowing for easy verification and replication.</t>
  </si>
  <si>
    <t>GRC002People affected</t>
  </si>
  <si>
    <t>The number of people displaced corresponds to the total number of people on the move living in the country. This includes Refugees (214,574), Asylum seekers ( 20,887), and stateless people (37,42). 
This figure is taken from the UNHCR ODP biannual factsheet published on 11 March 2025.
This source was chosen because UNHCR is the main agency responsible for tracking the number of people on the move in Greece.
Other sources such as from Hellenic Statistical Authority have been considered, however they were not used as the UNHCR numbers are more recent. 
The reliability of this data is high because it is recent and is based on direct count. The methodology used for data collection is transparent and well-documented, allowing for easy verification and replication.</t>
  </si>
  <si>
    <t>GRC002People displaced</t>
  </si>
  <si>
    <t>IOM accessed on 16/06/2025</t>
  </si>
  <si>
    <t>https://missingmigrants.iom.int/data</t>
  </si>
  <si>
    <t xml:space="preserve">People registered to have died in Greece through Eastern Mediterranean route in the IOM dataset between 01 Dec 2024 and 31 may 2025. The number is an underestimate, as we are not including the missing people, who some might have died on the route. Furthermore, the true number of fatalities may be higher because of unreported incidents. 
The reliability of this data is low because it doesn't include the missing people and because of the likelihood of some unreported incidents. </t>
  </si>
  <si>
    <t>GRC002Fatalities reported</t>
  </si>
  <si>
    <t xml:space="preserve">People registered to have died in Greece through Eastern Mediterranean route in the IOM dataset between 01 Dec 2024 and 31 May 2025. The number is an underestimate, as we are not including the missing people, who some might have died on the route. Furthermore, the true number of fatalities may be higher because of unreported incidents. 
The reliability of this data is low because it doesn't include the missing people and because of the likelihood of some unreported incidents. </t>
  </si>
  <si>
    <t>GRC002Fatalities in all crises</t>
  </si>
  <si>
    <t>The number of people in need corresponds to the total number of people on the move living in the country. This includes Refugees (214,574), Asylum seekers ( 20,887), and stateless people (2,427). This figure is taken from the UNHCR ODP biannual factsheet published on 11 March 20025. This source was chosen because UNHCR is the main agency responsible for tracking the number of people on the move in Greece. Other sources such as from Hellenic Statistical Authority have been considered, however they were not used as the UNHCR numbers are more recent. The reliability of this data is high because it is recent and is based on direct count. The methodology used for data collection is transparent and well-documented, allowing for easy verification and replication.</t>
  </si>
  <si>
    <t>GRC002People in Need</t>
  </si>
  <si>
    <t>According to INFORM SI methodology, the number of people in Level 1 is equal to the people exposed minus the people affected. People in Level 1 are able to meet their basic needs without employing irreversible coping strategies.
In both options you could also add some information on the overall humanitarian conditions of those people, if known.</t>
  </si>
  <si>
    <t>GRC002Minimal humanitarian conditions - Level 1</t>
  </si>
  <si>
    <t>GRC002Stressed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</si>
  <si>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when there is no reliable source for the severity distribution.
The number of people in Level 3 corresponds to the number of people on the move in Greece. This includes Refugees (214,574), Asylum seekers ( 20,887), and stateless people (2,427). 
This figure is taken from the UNHCR ODP biannual factsheet published on 1 October 2024.
This source was chosen because UNHCR is the main agency responsible for tracking the number of people on the move in Greece.
Reliable needs assessments of operational humanitarian organisations have been considered to determine the distribution of the people in need in Greece, however they were not suitable as they were done early in the crisis between 2015 and 2017 and they are not current and do not reflect the current situation in the country.
The reliability of this data low because is based on ACAPS assigned the total number of people in need to level 3 because of the lack of recent reliable needs assessments, leaving an info-gap for level 4 and level 5.</t>
  </si>
  <si>
    <t>GRC002Moderate humanitarian conditions - Level 3</t>
  </si>
  <si>
    <t xml:space="preserve">The number of people in Level 4 was assigned to zero by ACAPS.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as there is no reliable recent source for the severity distribution.
Reliable needs assessments of operational humanitarian organisations have been considered to determine the distribution of the people in need in Greece, however they were not suitable as they were done early in the crisis between 2015 and 2017 and they are not current and do not reflect the current situation in the country.
The reliability of this data low because is based on ACAPS assigned the total number of people in need to level 3 because of the lack of recent reliable needs assessments, leaving an info-gap for level 4 and level 5.
</t>
  </si>
  <si>
    <t>GRC002Severe humanitarian conditions - Level 4</t>
  </si>
  <si>
    <t xml:space="preserve">The number of people in Level 5 was assigned to zero by ACAPS.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as there is no reliable recent source for the severity distribution.
Reliable needs assessments of operational humanitarian organisations have been considered to determine the distribution of the people in need in Greece, however they were not suitable as they were done early in the crisis between 2015 and 2017 and they are not current and do not reflect the current situation in the country.
The reliability of this data low because is based on ACAPS assigned the total number of people in need to level 3 because of the lack of recent reliable needs assessments, leaving an info-gap for level 4 and level 5.
</t>
  </si>
  <si>
    <t>GRC002Extreme humanitarian conditions - Level 5</t>
  </si>
  <si>
    <t>In this crisis, 1 out of 5 population groups are affected. That is the refugees and Asylum seekers.</t>
  </si>
  <si>
    <t>GRC002Crisis affected groups</t>
  </si>
  <si>
    <t>Humanitarian Action accessed 16/06/2025</t>
  </si>
  <si>
    <t>https://humanitarianaction.info/plan/1262</t>
  </si>
  <si>
    <t>The total population of Yemen in 2025, including refugees, asylum seekers, and migrants. The source is chosen instead of the World Bank as it provides more up-to-date figures.</t>
  </si>
  <si>
    <t>YEM001Total population</t>
  </si>
  <si>
    <t>https://data.worldbank.org/indicator/AG.LND.TOTL.K2?locations=YE</t>
  </si>
  <si>
    <t>The entire landmass of Yemen is affected by this crisis, as the country remains deeply impacted by a complex and protracted emergency. Yemenis continue to endure conflict and increasingly dire living conditions, struggling to feed their families, access healthcare, and send their children to school. The economy continues to deteriorate, while climate shocks drive displacement and disrupt livelihoods. Food insecurity remains alarmingly high, and millions face severe protection risks.</t>
  </si>
  <si>
    <t>YEM001Landmass affected</t>
  </si>
  <si>
    <t>The number of people exposed corresponds to the total population of Yemen. This figure is taken from Humanitarian Action. It is valid as of 2025. This source was chosen because it provides the most recent population figure. The reliability of this data is high because it is up to date. The conflict between the Internationally Recognized Government of Yemen (IRG) and the Sana’a-based de-facto authority (DFA) in the north of Yemen (also known as the Houthis) since 2015 has resulted in a severe humanitarian and economic crisis. Yemen is also a transit and destination country on the East African migration route to Saudi Arabia and other neighbouring countries.</t>
  </si>
  <si>
    <t>YEM001People exposed</t>
  </si>
  <si>
    <t>https://humanitarianaction.info/plan/1263</t>
  </si>
  <si>
    <t>The number of people affected corresponds to the total population Yemen. This figure is taken from Humanitarian Action. It is valid as of 2025. This source was chosen because it provides the most recent population figure. The reliability of this data is high because it is up to date. The conflict between the Internationally Recognized Government of Yemen (IRG) and the Sana’a-based de-facto authority (DFA) in the north of Yemen (also known as the Houthis) since 2015 has resulted in a severe humanitarian and economic crisis. Yemen is also a transit and destination country on the East African migration route to Saudi Arabia and other neighbouring countries.</t>
  </si>
  <si>
    <t>YEM001People affected</t>
  </si>
  <si>
    <t>IOM accessed 24/06/2025; UNHCR accessed 16/06/2025</t>
  </si>
  <si>
    <t>https://dtm.iom.int/yemen; https://data.unhcr.org/en/country/yem</t>
  </si>
  <si>
    <t>The number of people displaced by the complex crisis in Yemen includes 3,066,330 internally displaced persons (IDPs) and 2,085,707 IDP returnees, based on IOM data as of February 2025. While UNHCR also provides displacement figures, its latest update is from December 2024. IOM was chosen as the primary source because it offers more recent data and regularly updates its figures. The data is considered moderately reliable, as it is based on direct registration and assessments rather than projections. However, the reliability score is set to medium given that the figures are from February 2025 and the situation may have changed since. Displacement in Yemen is primarily driven by the ongoing conflict between the Internationally Recognized Government of Yemen (IRG) and the Sana’a-based de-facto authority (DFA, also known as the Houthis), which began in 2015.</t>
  </si>
  <si>
    <t>YEM001People displaced</t>
  </si>
  <si>
    <t xml:space="preserve">The figure corresponds to the number of fatalities in the last six months (01 Dec 2024 - 31 May 2025) as a result of the conflict crisis. </t>
  </si>
  <si>
    <t>YEM001Fatalities reported</t>
  </si>
  <si>
    <t>ACLED accessed 16/06/2025 ; IOM accessed 16/06/2025</t>
  </si>
  <si>
    <t>https://acleddata.com/explorer/ ; https://missingmigrants.iom.int/region/africa?region_incident=4051&amp;route=All&amp;incident_date%5Bmin%5D=2024-12-01&amp;incident_date%5Bmax%5D=2025-05-31</t>
  </si>
  <si>
    <t xml:space="preserve">The figure corresponds to the number of fatalities in the last six months (01 Dec 2024 - 31 May 2025) as a result of the conflict crisis and the mixed migration crisis. </t>
  </si>
  <si>
    <t>YEM001Fatalities in all crises</t>
  </si>
  <si>
    <t>OCHA 15/01/2025</t>
  </si>
  <si>
    <t>https://reliefweb.int/report/yemen/yemen-humanitarian-needs-and-response-plan-2025-january-2025?_gl=1*1rp2pv7*_ga*NDA0ODAwMjA2LjE3Mjc2MDk0MTA.*_ga_E60ZNX2F68*MTczODgzNTU5NC4yNi4xLjE3Mzg4MzU2MjcuMjcuMC4w</t>
  </si>
  <si>
    <t>The number of people in need is taken from OCHA's HNRP (2025). This source was chosen because it is the most reliable source reporting on the number of the overall PiN in Yemen. Other sources such as the Food Security Cluster and IPC analysis have been considered but not chosen because OCHA's PiN figure is more comprehensive of all humanitarian needs in Yemen and not focused on food insecurity. This approach is assigned as medium reliability because despite that the most recent HNO/HRP/HNRP, which incorporate multi-sectoral assessments has been used. However, given the fluid nature of humanitarian crises, severity levels may not fully capture sudden changes in needs. The conflict between the Internationally Recognized Government of Yemen (IRG) and the Sana’a-based de-facto authority (DFA) in the north of Yemen (also known as the Houthis) since 2015 has resulted in a severe humanitarian and economic crisis. Yemen is also a transit and destination country on the East African migration route to Saudi Arabia and other neighbouring countries.</t>
  </si>
  <si>
    <t>YEM001People in Need</t>
  </si>
  <si>
    <t>YEM001Minimal humanitarian conditions - Level 1</t>
  </si>
  <si>
    <t>Humanitarian Action accessed 16/06/2025 ; OCHA 15/01/2025</t>
  </si>
  <si>
    <t>https://humanitarianaction.info/plan/1263 ; https://reliefweb.int/report/yemen/yemen-humanitarian-needs-and-response-plan-2025-january-2025?_gl=1*1rp2pv7*_ga*NDA0ODAwMjA2LjE3Mjc2MDk0MTA.*_ga_E60ZNX2F68*MTczODgzNTU5NC4yNi4xLjE3Mzg4MzU2MjcuMjcuMC4w</t>
  </si>
  <si>
    <t>YEM001Stressed humanitarian conditions - Level 2</t>
  </si>
  <si>
    <t>OCHA 15/01/2025 ; OCHA HDX accessed 16/06/2025</t>
  </si>
  <si>
    <t>https://reliefweb.int/report/yemen/yemen-humanitarian-needs-and-response-plan-2025-january-2025?_gl=1*1rp2pv7*_ga*NDA0ODAwMjA2LjE3Mjc2MDk0MTA.*_ga_E60ZNX2F68*MTczODgzNTU5NC4yNi4xLjE3Mzg4MzU2MjcuMjcuMC4w ; https://data.humdata.org/dataset/yem-jiaf-humanitarian-needs-and-response-plan/resource/28750f50-f323-4203-9793-f94f4c2d1c2b</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</si>
  <si>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people in level 3 were estimated by subtracting people in level 4 (9,482,911 ) in the affected admin2 levels from the PIN (19,540,200) to get 10,057,306. We included people in level 2 and 3 from the HDX data to get the people we used in level 3.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</si>
  <si>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YEM001Moderate humanitarian conditions - Level 3</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</si>
  <si>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4 corresponds to the number of people in need living in admin level 2 (district) which has a severity of Extreme or Level 4. These figures are taken from OCHA’s HDX dataset for the HNRP.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</si>
  <si>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YEM001Severe humanitarian conditions - Level 4</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</si>
  <si>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5 corresponds to the number of people in need living in admin level 2 (district) which has a severity of Severe or Level 5. These figures are taken from OCHA’s HDX dataset for the HNRP.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</si>
  <si>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YEM001Extreme humanitarian conditions - Level 5</t>
  </si>
  <si>
    <t xml:space="preserve">The number of affected groups from the following list: 
IDPs, Refugees, asylum seekers, and others of concern (such as migrants etc.), Returnees, Host, and Non-Host
Yemen has asll five groups affected by the complex crisis </t>
  </si>
  <si>
    <t>YEM001Crisis affected groups</t>
  </si>
  <si>
    <t>YEM002Total population</t>
  </si>
  <si>
    <t>Statoids accessed 16/056/2025; OCHA 01/02/2024</t>
  </si>
  <si>
    <t>http://www.statoids.com/uye.html; https://www.unocha.org/publications/report/yemen/yemen-humanitarian-needs-overview-2024-january-2024-enar</t>
  </si>
  <si>
    <t xml:space="preserve">The figure corresponds to the total landmass of Aden, Lahj, Al Bayda, Shabwah, Marib, Al Jawf, Sa'dah, Abyan governorates, which are on the active migration route according to OCHA's HNO 2024 Page 19. </t>
  </si>
  <si>
    <t>YEM002Landmass affected</t>
  </si>
  <si>
    <t>City Population accessed 16/06/2025 ; OCHA 01/02/2024; UNHCR accessed 16/06/2025</t>
  </si>
  <si>
    <t>https://www.citypopulation.de/en/yemen/ ; https://www.unocha.org/publications/report/yemen/yemen-humanitarian-needs-overview-2024-january-2024-enar;https://data.unhcr.org/en/country/yem</t>
  </si>
  <si>
    <t>The number of people exposed corresponds to the total population of the governorates which are on the active migration route (Aden, Lahj, Al Bayda, Shabwah, Marib, Al Jawf, Sa'dah, Abyan). Plus the population of the migrants, Refugees and Asylum seekers retrieved from the UNHCR. The  figure for the of the governorates is taken from City Population. It is a 2022 population projection in reference to the 2004 census. This source was chosen because it provides population figures for each governorate based on the most recent census result. The reliability of this data is low  because it is not very recent.</t>
  </si>
  <si>
    <t>YEM002People exposed</t>
  </si>
  <si>
    <t>UNHCR accessed 31/01/2025; OCHA 15/01/2025</t>
  </si>
  <si>
    <t>https://data.unhcr.org/en/country/yem; https://www.unocha.org/publications/report/yemen/yemen-humanitarian-needs-and-response-plan-2025-january-2025</t>
  </si>
  <si>
    <t xml:space="preserve">The number of people affected corresponds to the total number of refugees and asylum seekers (61, 240 as 31 January 2025) and migrants (132,330 in 2024) living in Yemen. The figures are taken from UNHCR and OCHA's HNRP [page 17]. This source was chosen because it provides the most updated figures of the refugees, asylum seekers, and migrants in Yemen. The reliability of this data is Medium because it is as from January 2025. Migrants, refugees, and asylum seekers in Yemen face significant marginalization and vulnerability, lacking access to basic services and economic opportunities. They encounter stigma and discrimination, often excluded from local support systems and community-based protection. Their challenges are expected to escalate in 2025, with heightened risks and needs. Despite similarities in critical needs with the Yemeni population, they face greater vulnerability due to housing, employment, and social protection deficits, as well as pervasive discrimination. </t>
  </si>
  <si>
    <t>YEM002People affected</t>
  </si>
  <si>
    <t xml:space="preserve">The number of people displaced includes the number of refugees, asylum seekers, and irregular or unregistered migrants in Yemen. The figure are taken from UNHCR and OCHA's HNRP [page 17]. This source was chosen because it provides the most updated figures of the refugees, asylum seekers, and migrants in Yemen. The reliability of this data is medium because it is as from January 2025.  
</t>
  </si>
  <si>
    <t>YEM002People displaced</t>
  </si>
  <si>
    <t>https://missingmigrants.iom.int/region/africa?region_incident=4051&amp;route=All&amp;incident_date%5Bmin%5D=2024-12-01&amp;incident_date%5Bmax%5D=2025-05-31</t>
  </si>
  <si>
    <t>The figure corresponds to the number of dead and missing migrants on the Eastern Africa migration route in the last six months (01 Dec 2024 - 31 May 2025).</t>
  </si>
  <si>
    <t>YEM002Fatalities reported</t>
  </si>
  <si>
    <t>YEM002Fatalities in all crises</t>
  </si>
  <si>
    <t xml:space="preserve">The number of people in need includes: the total number of refugees and asylum seekers (61,240 as 31 January 2025) and migrants (132,330 in 2024) living in Yemen. The figure are taken from UNHCR and OCHA's HNRP [page 17]. This source was chosen because it provides the most updated figures of the refugees, asylum seekers, and migrants in Yemen. The reliability of this data is Medium because it is as from January 2025. Migrants, refugees, and asylum seekers in Yemen face significant marginalization and vulnerability, lacking access to basic services and economic opportunities. They encounter stigma and discrimination, often excluded from local support systems and community-based protection. Their challenges are expected to escalate in 2025, with heightened risks and needs. Despite similarities in critical needs with the Yemeni population, they face greater vulnerability due to housing, employment, and social protection deficits, as well as pervasive discrimination. </t>
  </si>
  <si>
    <t>YEM002People in Need</t>
  </si>
  <si>
    <t>City Population accessed 16/06/2025 ; OCHA 01/02/2024; UNHCR accessed 16/06/2025 ; UNHCR accessed 31/01/2025; OCHA 15/01/2025</t>
  </si>
  <si>
    <t>https://www.citypopulation.de/en/yemen/ ; https://www.unocha.org/publications/report/yemen/yemen-humanitarian-needs-overview-2024-january-2024-enar;https://data.unhcr.org/en/country/yem ; https://data.unhcr.org/en/country/yem; https://www.unocha.org/publications/report/yemen/yemen-humanitarian-needs-and-response-plan-2025-january-2025</t>
  </si>
  <si>
    <t>YEM002Minimal humanitarian conditions - Level 1</t>
  </si>
  <si>
    <t>YEM002Stressed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</si>
  <si>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4, leaving an info-gap for level 3 and level 5 since there is no other reliable source for the severity distribution for each level. Refugees, asylum seekers, and migrants in Yemen face severe protection challenges. They encounter systemic discrimination and significant barriers to accessing essential services, which are further compounded by the ongoing conflict. Women and girls are especially vulnerable; the conflict has deepened existing gender inequalities, undermined access to livelihoods, and reinforced harmful gender norms. Due to these factors, the refugees, migrants, and asylum seekers are all considered to be facing Severe humanitarian conditions (Level 4) rather than Moderate humanitarian conditions (Level 3). </t>
  </si>
  <si>
    <t>YEM002Moderate humanitarian conditions - Level 3</t>
  </si>
  <si>
    <t xml:space="preserve">According to INFORM Severity Index methodology, the sum of people in levels 3, 4 and 5 is equal to the total number of people in need. To estimate the severity distribution of the people in need ACAPS assigned the total number of people in need to level 4, leaving an info-gap for level 3 and level 5 since there is no other reliable source for the severity distribution for each level. The number of people in Level 4  corresponds to the total number of people in need. Refugees, asylum seekers, and migrants in Yemen face severe protection challenges. They encounter systemic discrimination and significant barriers to accessing essential services, which are further compounded by the ongoing conflict. Women and girls are especially vulnerable; the conflict has deepened existing gender inequalities, undermined access to livelihoods, and reinforced harmful gender norms. Due to these factors, the refugees, migrants, and asylum seekers are all considered to be facing Extreme humanitarian conditions (Level 4) rather than Moderate humanitarian conditions (Level 3). 
</t>
  </si>
  <si>
    <t>YEM002Severe humanitarian conditions - Level 4</t>
  </si>
  <si>
    <t xml:space="preserve">According to INFORM Severity Index methodology, the sum of people in levels 3, 4 and 5 is equal to the total number of people in need. To estimate the severity distribution of the people in need ACAPS assigned the total number of people in need to level 4, leaving an info-gap for level 3 and level 5 since there is no other reliable source for the severity distribution for each level. Refugees, asylum seekers, and migrants in Yemen face severe protection challenges. They encounter systemic discrimination and significant barriers to accessing essential services, which are further compounded by the ongoing conflict. Women and girls are especially vulnerable; the conflict has deepened existing gender inequalities, undermined access to livelihoods, and reinforced harmful gender norms. Due to these factors, the refugees, migrants, and asylum seekers are all considered to be facing Extreme humanitarian conditions (Level 4) rather than Moderate humanitarian conditions (Level 3). 
</t>
  </si>
  <si>
    <t>YEM002Extreme humanitarian conditions - Level 5</t>
  </si>
  <si>
    <t>In this crisis, 1 out of 5 population groups are affected: refugees/asylum seekers/ migrants.</t>
  </si>
  <si>
    <t>YEM002Crisis affected groups</t>
  </si>
  <si>
    <t>OCHA 31/12/2024</t>
  </si>
  <si>
    <t>https://www.unocha.org/publications/report/sudan/sudan-humanitarian-needs-and-response-plan-2025-executive-summary-issued-december-2024</t>
  </si>
  <si>
    <t>The total population of Sudan in 2025, including refugees, migrants, and asylum seekers. The source is chosen instead of the World Bank as it provides more up-to-date figures and considers population growth, internal, and cross-border displacement.</t>
  </si>
  <si>
    <t>SDN001Total population</t>
  </si>
  <si>
    <t>City Population accessed 15/06/2025</t>
  </si>
  <si>
    <t>https://www.citypopulation.de/en/sudan/</t>
  </si>
  <si>
    <t>The figure represent the total landmass of Sudan as the whole country is impacted by the complex crisis.</t>
  </si>
  <si>
    <t>SDN001Landmass affected</t>
  </si>
  <si>
    <t>The number of people exposed corresponds to the total population of Sudan. This figure is taken from OCHA's HNRP. It is valid throughout 2025. This source was chosen because it provides the latest population figures. The reliability of this data is high because it is up to date.</t>
  </si>
  <si>
    <t>SDN001People exposed</t>
  </si>
  <si>
    <t>The number of people affected corresponds to the total population of Sudan. The figure is taken from OCHA's HNRP. It is valid throughout 2025. This source was chosen because it provides up-to-date figure for the population exposed in Sudan. Other sources such as IPC have been considered, however they were not suitable because OCHA's HNRP is more inclusive of the needs resulting from food insecurity, floods, and displacement. The reliability of this indicator is high as it takes into consideration multiple/inter sectorial needs.</t>
  </si>
  <si>
    <t>SDN001People affected</t>
  </si>
  <si>
    <t>UNHCR accessed 15/06/2025 ; UNHCR accessed 07/05/2025</t>
  </si>
  <si>
    <t>https://data.unhcr.org/en/situations/sudansituation ; https://data.unhcr.org/en/country/sdn</t>
  </si>
  <si>
    <t>The number of people displaced by the crisis includes both internally displaced persons (IDPs) within Sudan and those who have fled to other countries. The figures are sourced from UNHCR, which was selected because it provides regular updates on both IDPs in Sudan and cross-border displacements. It is considered the most reliable source currently available.
Although other sources, such as the International Organization for Migration (IOM), were considered, they were not suitable as their reporting is limited to localities rather than providing comprehensive national displacement figures. UNHCR’s data is triangulated and generally reliable; however, we assigned a medium reliability score due to the challenges of accurately tracking various forms of displacement amid the ongoing conflict.
Additionally, there is no recent data on the number of IDP returnees in Sudan, as it is extremely difficult to determine whether individuals are returnees or experiencing secondary displacement. Some IDPs classified as returnees may, in fact, be displaced again. According to OCHA’s Revised Response Plan for 2023, the estimated number of IDP returnees was 1.3 million.</t>
  </si>
  <si>
    <t>SDN001People displaced</t>
  </si>
  <si>
    <t>The figure represents the number of fatalities of the natives and refugees across Sudan between 1 Dec 2024 and 31 May 2025 . Its reliability is assessed as low due to significant underreporting of incidents and the exclusion of indirect conflict-related casualities by most sources.</t>
  </si>
  <si>
    <t>SDN001Fatalities reported</t>
  </si>
  <si>
    <t>SDN001Fatalities in all crises</t>
  </si>
  <si>
    <t>OCHA 31/12/2024; OCHA 11/03/2025</t>
  </si>
  <si>
    <t xml:space="preserve">https://www.unocha.org/publications/report/sudan/sudan-humanitarian-needs-and-response-plan-2025-executive-summary-issued-december-2024; https://data.humdata.org/dataset/sdn-jiaf-humanitarian-needs-pin-and-severity </t>
  </si>
  <si>
    <t>The people in need (PIN) figure was taken directly from the OCHA’s HDX dataset for the HNRP. This approach was chosen because it provides information on the severity levels of the humanitarian conditions in Sudan and also it is comprehensive of multiple sectors. Other sources such as IPC have been considered, however they were not suitable because the OCHA’s HDX dataset for the HNRP is more inclusive of the needs resulting from food insecurity, floods, and displacement.
This approach is assigned as low reliability. Despite that HNO/HRP/HNRPs incorporate multi-sectoral assessments to calculate severity levels by area, this approach may not fully capture what is happening at the admin 3 level. Therefore severity per area for the total people in need there might be an under/over-estimate. Also given the complexity of the crises, the accuracy of these estimates remains uncertain.
The main driver of the crisis has been the conflict between the Sudanese Armed Forces (SAF) and the Rapid Support Forces (RSF), which escalated in April 2023 and has since resulted in thousands of fatalities and injuries. By December 2024, more than 11.8 million people were forcibly displaced since the beginning of the conflict, including around 9.3 million IDPs and returnees and around 2.5 million refugees and asylum seekers outside Sudan, mainly in Chad, Egypt, and South Sudan.</t>
  </si>
  <si>
    <t>SDN001People in Need</t>
  </si>
  <si>
    <t>SDN001Minimal humanitarian conditions - Level 1</t>
  </si>
  <si>
    <t>SDN001Stressed humanitarian conditions - Level 2</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</si>
  <si>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3 corresponds to the number of people in need living in admin level 2, which has a severity of Moderate or Level 3. These figures are taken from OCHA’s HDX dataset for the HNRP. This approach was chosen because it provides information on the severity levels of the humanitarian conditions in Sudan. Other sources such as IPC have been considered, however they were not suitable because OCHA's HNRP is more inclusive of the needs resulting from food insecurity, floods, and displacement.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</si>
  <si>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SDN001Moderate humanitarian conditions - Level 3</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</si>
  <si>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3 corresponds to the number of people in need living in admin level 2, which has a severity of Moderate (Level 3). These figures are taken from OCHA’s HDX dataset for the HNRP. This approach was chosen because it provides information on the severity levels of the humanitarian conditions in Sudan. Other sources such as IPC have been considered, however they were not suitable because OCHA's HNRP is more inclusive of the needs resulting from food insecurity, floods, and displacement.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</si>
  <si>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SDN001Severe humanitarian conditions - Level 4</t>
  </si>
  <si>
    <t>OCHA 31/12/2024; OCHA 11/03/2025; FAO &amp; WFP 16/06/2025</t>
  </si>
  <si>
    <t>https://www.unocha.org/publications/report/sudan/sudan-humanitarian-needs-and-response-plan-2025-executive-summary-issued-december-2024; https://data.humdata.org/dataset/sdn-jiaf-humanitarian-needs-pin-and-severity ; https://www.fao.org/newsroom/detail/fao-and-wfp-early-warning-report-reveals-worsening-hunger-in-13-hotspots--five-with-immediate-risk-of-starvation/en</t>
  </si>
  <si>
    <t xml:space="preserve">According to the INFORM Severity Index methodology, the sum of people in levels 3, 4 and 5 is equal to the total number of people in need.
To estimate the severity distribution of the people in need, ACAPS computed the severity levels based on the area severity in the current HNRP. The number of people in Level 3 corresponds to the number of people in need living in administrative level 2 areas classified as Moderate (Level 3). These figures are taken from OCHA’s HDX dataset for the HNRP. This approach was chosen because it provides a multisectoral perspective on humanitarian conditions in Sudan, including food insecurity, flooding, and displacement. While other sources such as IPC were considered, they were not suitable as OCHA's HNRP offers a broader overview of sectoral needs.
This approach is assigned as low reliability. Although the HNO/HRP/HNRPs incorporate multisectoral assessments to calculate severity levels by area, this method may not fully reflect conditions at the admin 3 level, and the resulting estimates may over- or under-represent the actual needs. Additionally, the complexity of overlapping crises increases uncertainty in the accuracy of these figures.
Notably, recent early warning analyses by FAO and WFP have placed parts of Sudan among the five global hotspots with an immediate risk of starvation, underscoring the rapidly worsening humanitarian situation </t>
  </si>
  <si>
    <t>SDN001Extreme humanitarian conditions - Level 5</t>
  </si>
  <si>
    <t>In this crisis, all 5 population groups are affected: IDPs, host population, non-host population, refugees and asylum seekers, and Sudanese returnees from other countries.</t>
  </si>
  <si>
    <t>SDN001Crisis affected groups</t>
  </si>
  <si>
    <t>World Bank aacessed 16/06/2025</t>
  </si>
  <si>
    <t>https://data.worldbank.org/indicator/SP.POP.TOTL?locations=TR</t>
  </si>
  <si>
    <t>The total projected population of Turkiye in 2025, including refugees, migrants, and asylum seekers. The source is chosen because it provides more up-to-date figures and considers population growth, internal, and cross-border displacement.</t>
  </si>
  <si>
    <t>TUR001Total population</t>
  </si>
  <si>
    <t>City Population accessed 16/06/2025; Turkiye Presidency of Migration Management accessed 16/06/2025 ; IOM 08/06/2022 ; Crisis Group accessed 16/06/2025 ; Govt. Türkiye 17/04/2023</t>
  </si>
  <si>
    <t xml:space="preserve">https://www.citypopulation.de/en/turkey/cities/ ; 
https://en.goc.gov.tr/temporary-protection27 ;  https://reliefweb.int/report/turkey/mpm-turkey-mixed-migration-flows-mediterranean-and-beyond-flow-monitoring-compilation-08-june-2022 ; https://www.crisisgroup.org/content/turkiyes-pkk-conflict-visual-explainer ; https://reliefweb.int/report/turkiye/turkiye-earthquakes-recovery-and-reconstruction-assessment
</t>
  </si>
  <si>
    <t xml:space="preserve">Represents the total area of provinces affected by one or more of the following crises: Syrian refugee and mixed migration. These provinces are: Adana, Adıyaman, Ağrı, Aydın, Balıkesir, Bingöl, Burdur, Bursa, Çanakkale, Diyarbakır, Edirne, Elazığ, Gaziantep, Hakkari, Hatay, İstanbul, İzmir, Kahramanmaraş, Kayseri, Kilis, Kırklareli, Konya, Malatya, Mardin, Mersin, Muğla, Nevşehir, Osmaniye, Şanlıurfa, Şırnak, Tunceli, Van.
</t>
  </si>
  <si>
    <t>TUR001Landmass affected</t>
  </si>
  <si>
    <t>Türkiye Presidency of Migration Management accessed 21/03/2025 ; TurkStat 30/07/2024; UNHCR 19/12/2024IOM 23/04/2025; TurkStat 30/07/2024</t>
  </si>
  <si>
    <t>https://en.goc.gov.tr/temporary-protection27; https://data.tuik.gov.tr/Bulten/Index?p=Population-Projections-2023-2100-53699; https://data.unhcr.org/en/documents/details/113353https://en.goc.gov.tr/temporary-protection27 ; https://reliefweb.int/report/turkiye/mpm-turkiye-overview-migrant-situation-migrant-presence-monitoring-situation-report-march-2025</t>
  </si>
  <si>
    <t xml:space="preserve">Represents the total population of provinces affected by one or more of the following crises: Syrian refugee or mixed migration. These provinces are: Adana, Adıyaman, Ağrı, Aydın, Balıkesir, Bingöl, Burdur, Bursa, Çanakkale, Diyarbakır, Edirne, Elazığ, Gaziantep, Hakkari, Hatay, İstanbul, İzmir, Kahramanmaraş, Kayseri, Kilis, Kırklareli, Konya, Malatya, Mardin, Mersin, Muğla, Nevşehir, Osmaniye, Şanlıurfa, Şırnak, Tunceli, Van.
</t>
  </si>
  <si>
    <t>TUR001People exposed</t>
  </si>
  <si>
    <t>UNHCR 19/12/2024; IOM 23/04/2025IOM 23/04/2025; TurkStat 30/07/2024</t>
  </si>
  <si>
    <t>https://data.unhcr.org/en/documents/details/113353; https://dtm.iom.int/reports/turkiye-migrant-presence-monitoring-situation-report-mar-2025?close=true, https://dtm.iom.int/reports/turkiye-migrant-presence-monitoring-situation-report-mar-2025</t>
  </si>
  <si>
    <t>The number of people affected is the sum of all people affected for each individual crisis for Turkiye.</t>
  </si>
  <si>
    <t>TUR001People affected</t>
  </si>
  <si>
    <t xml:space="preserve">UNHCR 19/12/2024; IOM 23/04/2025IOM 23/04/2025, Tur Gov PMM accessed 21/04/2025 </t>
  </si>
  <si>
    <t>https://data.unhcr.org/en/documents/details/113353https://dtm.iom.int/reports/turkiye-migrant-presence-monitoring-situation-report-mar-2025, https://en.goc.gov.tr/international-protection17</t>
  </si>
  <si>
    <t>The number of people displaced is the sum of all people displaced for each individual crisis for Turkiye.</t>
  </si>
  <si>
    <t>TUR001People displaced</t>
  </si>
  <si>
    <t>ACLED accessed 16/06/2025; IOM accessed 16/06/2025</t>
  </si>
  <si>
    <t>https://acleddata.com/data-export-tool/; https://missingmigrants.iom.int/downloads</t>
  </si>
  <si>
    <t>The number of fatalities reported is the sum of all fatalities reported between1 Dec to 31 May for each individual crisis for Turkiye.</t>
  </si>
  <si>
    <t>TUR001Fatalities reported</t>
  </si>
  <si>
    <t>The number of fatalities reported is the sum of all fatalities reported between 1 Dec to 31 May for each individual crisis for Turkiye.</t>
  </si>
  <si>
    <t>TUR001Fatalities in all crises</t>
  </si>
  <si>
    <t>UNHCR 19/12/2024; UNHCR 19/12/2024; IOM 23/04/2025IOM 23/04/2025; TurkStat 30/07/2024</t>
  </si>
  <si>
    <t>https://data.unhcr.org/en/documents/details/113353https://reliefweb.int/report/turkiye/intersectoral-vulnerability-study-round-2-2022-living-bare-minimum-exploration-vulnerability-refugees-turkiye, https://en.goc.gov.tr/international-protection17, https://documents.worldbank.org/en/publication/documents-reports/documentdetail/099850001032526747, https://data.unhcr.org/en/documents/details/115172 ; https://dtm.iom.int/reports/turkiye-migrant-presence-monitoring-situation-report-feb-2025</t>
  </si>
  <si>
    <t>The number of people in need is the sum of all people in need for each individual crisis for Turkiye.</t>
  </si>
  <si>
    <t>TUR001People in Need</t>
  </si>
  <si>
    <t>Türkiye Presidency of Migration Management accessed 21/03/2025 ; UNHCR 17/03/2025IOM 23/04/2025; TurkStat 30/07/2024, IOM 23/04/2025; TurkStat 30/07/2024</t>
  </si>
  <si>
    <t>https://en.goc.gov.tr/temporary-protection27 ; https://data.unhcr.org/en/documents/details/115172; https://data.unhcr.org/en/documents/details/113353; https://dtm.iom.int/reports/turkiye-migrant-presence-monitoring-situation-report-mar-2025?close=truehttps://en.goc.gov.tr/temporary-protection27 ; https://reliefweb.int/report/turkiye/mpm-turkiye-overview-migrant-situation-migrant-presence-monitoring-situation-report-march-2025, , https://dtm.iom.int/reports/turkiye-migrant-presence-monitoring-situation-report-mar-2025</t>
  </si>
  <si>
    <t>TUR001Minimal humanitarian conditions - Level 1</t>
  </si>
  <si>
    <t xml:space="preserve">https://data.unhcr.org/en/documents/details/113353https://documents.worldbank.org/en/publication/documents-reports/documentdetail/099850001032526747, https://data.unhcr.org/en/documents/details/115172 ; https://dtm.iom.int/reports/turkiye-migrant-presence-monitoring-situation-report-feb-2025, , </t>
  </si>
  <si>
    <t>TUR001Stressed humanitarian conditions - Level 2</t>
  </si>
  <si>
    <t>https://data.unhcr.org/en/documents/details/113353https://en.goc.gov.tr/temporary-protection27 ; https://reliefweb.int/report/turkiye/mpm-turkiye-overview-migrant-situation-migrant-presence-monitoring-situation-report-march-2025</t>
  </si>
  <si>
    <t>The number of people in Level 3 corresponds to the sum of people in Level 3 for each individual crisis for Turkiye.</t>
  </si>
  <si>
    <t>TUR001Moderate humanitarian conditions - Level 3</t>
  </si>
  <si>
    <t>xIOM 23/04/2025; TurkStat 30/07/2024</t>
  </si>
  <si>
    <t>xhttps://en.goc.gov.tr/temporary-protection27 ; https://reliefweb.int/report/turkiye/mpm-turkiye-overview-migrant-situation-migrant-presence-monitoring-situation-report-march-2025</t>
  </si>
  <si>
    <t>The number of people in Level 4 corresponds to the sum of people in Level 4 for each individual crisis for Turkiye.</t>
  </si>
  <si>
    <t>TUR001Severe humanitarian conditions - Level 4</t>
  </si>
  <si>
    <t>The number of people in Level 5 corresponds to the sum of people in Level 5 for each individual crisis for Turkiye.</t>
  </si>
  <si>
    <t>TUR001Extreme humanitarian conditions - Level 5</t>
  </si>
  <si>
    <t xml:space="preserve">Number of different types of affected population groups: 
- Refugees, asylum seekers, and others of concern (such as migrants etc.)
- Host 
- Non-Host </t>
  </si>
  <si>
    <t>TUR001Crisis affected groups</t>
  </si>
  <si>
    <t>TUR002Total population</t>
  </si>
  <si>
    <t>City Population accessed 16/06/2025; Türkiye Presidency of Migration Management accessed 16/06/2025</t>
  </si>
  <si>
    <t xml:space="preserve">https://www.citypopulation.de/en/turkey/cities/ ; 
https://en.goc.gov.tr/temporary-protection27
</t>
  </si>
  <si>
    <t xml:space="preserve">Figure represents the combined total area of provinces with percentage of refugees above the national average ~2.5% using figures provided by Turkiye Presidency of Migration Management: Şanlıurfa, Osmaniye, Nevşehir, Mersin, Mardin, Malatya, Konya, Kilis, Kayseri, Kahramanmaraş, İzmir, İstanbul, Hatay, Gaziantep, Bursa, Burdur, Adıyaman, and Adana.
</t>
  </si>
  <si>
    <t>TUR002Landmass affected</t>
  </si>
  <si>
    <t>Türkiye Presidency of Migration Management accessed 21/03/2025 ; TurkStat 30/07/2024; UNHCR 19/12/2024</t>
  </si>
  <si>
    <t>https://en.goc.gov.tr/temporary-protection27; https://data.tuik.gov.tr/Bulten/Index?p=Population-Projections-2023-2100-53699; https://data.unhcr.org/en/documents/details/113353</t>
  </si>
  <si>
    <t xml:space="preserve">The number of people exposed corresponds to the total population of provinces with percentage of refugees above the national average ~2.5% according to Turkiye Presidency of Migration Management. These provinces are: Şanlıurfa, Osmaniye, Nevşehir, Mersin, Mardin, Malatya, Konya, Kilis, Kayseri, Kahramanmaraş, İzmir, İstanbul, Hatay, Gaziantep, Bursa, Burdur, Adıyaman, and Adana. Plus the number of registered Syrian refugees as given in the 2025 3RP
The population of provinces figures are taken from Turkish Statistical Institute. The population projections are valid throughout 2025. This sources were chosen because it provides the latest population figures. The reliability of this data is high because it is up to date.
</t>
  </si>
  <si>
    <t>TUR002People exposed</t>
  </si>
  <si>
    <t>UNHCR 19/12/2024; IOM 23/04/2025</t>
  </si>
  <si>
    <t>https://data.unhcr.org/en/documents/details/113353; https://dtm.iom.int/reports/turkiye-migrant-presence-monitoring-situation-report-mar-2025?close=true</t>
  </si>
  <si>
    <t>The number of people affected corresponds to the total number of  registered Syrian refugees and host community according to IOM and the 3RP Regional Strategic Overview 2025, page 34 respectively.  The host community is included because refugees place pressure on health, education, and other social services, resulting in humanitarian needs for the local population.
This estimate is valid through 2025, as no significant changes in the situation are expected. These sources were chosen because they are the most authoritative and up to date. The reliability of the data Medium the methodologies used for data collection are generally consistent, though minor variations exist that could affect accuracy.</t>
  </si>
  <si>
    <t>TUR002People affected</t>
  </si>
  <si>
    <t>https://data.unhcr.org/en/documents/details/113353</t>
  </si>
  <si>
    <t>The number of people displaced corresponds to the total number of registered Syrian refugees, as reported by the IOM data portal. While UNHCR also provides figures on Syrian refugees, IOM was chosen because it offers the most recent and up-to-date data. The reliability of the data is considered high due to its timeliness and the authoritative nature of the source.</t>
  </si>
  <si>
    <t>TUR002People displaced</t>
  </si>
  <si>
    <t>The figure represents the number of Syrian refugees killed in Türkiye between 1 Dec to 31 May 2025.</t>
  </si>
  <si>
    <t>TUR002Fatalities reported</t>
  </si>
  <si>
    <t>https://acleddata.com/data-export-tool/;%20https:/missingmigrants.iom.int/downloads</t>
  </si>
  <si>
    <t>TUR002Fatalities in all crises</t>
  </si>
  <si>
    <t>UNHCR 19/12/2024; UNHCR 19/12/2024; IOM 23/04/2025</t>
  </si>
  <si>
    <t>The number of people in need corresponds to the total number of  registered Syrian refugees and host community according to IOM and the 3RP Regional Strategic Overview 2025, page 34 respectively.  The host community is included because refugees place pressure on health, education, and other social services, resulting in humanitarian needs for the local population.
This estimate is valid through 2025, as no significant changes in the situation are expected. These sources were chosen because they are the most authoritative and up to date. The reliability of the data Medium the methodologies used for data collection are generally consistent, though minor variations exist that could affect accuracy.</t>
  </si>
  <si>
    <t>TUR002People in Need</t>
  </si>
  <si>
    <t>Türkiye Presidency of Migration Management accessed 21/03/2025 ; UNHCR 17/03/2025</t>
  </si>
  <si>
    <t>https://en.goc.gov.tr/temporary-protection27 ; https://data.unhcr.org/en/documents/details/115172; https://data.unhcr.org/en/documents/details/113353; https://dtm.iom.int/reports/turkiye-migrant-presence-monitoring-situation-report-mar-2025?close=true</t>
  </si>
  <si>
    <t>TUR002Minimal humanitarian conditions - Level 1</t>
  </si>
  <si>
    <t>TUR002Stressed humanitarian conditions - Level 2</t>
  </si>
  <si>
    <t xml:space="preserve">According to INFORM Severity Index methodology, the sum of people in levels 3, 4 and 5 is equal to the total number of people in need. To estimate the severity distribution of the people in need ACAPS used 3RP from UNHCR and IOM's data portal. The number of people in Level 3 is calculated by placing every Syrian refugee and host community in need at level 3 and leaving information gap at level 4 and 5 since we do not have any other sources that distributes the severity of needs of Syrian refugees and the host community in Turkey into different humanitarian levels.
This estimate is considered valid through 2025, as no significant changes in the situation are expected. These sources were chosen because they are the most relevant and currently available. However, the reliability of the data is considered low because placing everyone in need at level 3 of severity needs might not reflect the true picture of the Syrian refugees' and host community plight in Turkey, since some may be facing severe humanitarian conditions (Level 4)
</t>
  </si>
  <si>
    <t>TUR002Moderate humanitarian conditions - Level 3</t>
  </si>
  <si>
    <t>TUR002Severe humanitarian conditions - Level 4</t>
  </si>
  <si>
    <t>TUR002Extreme humanitarian conditions - Level 5</t>
  </si>
  <si>
    <t>UNHCR 19/12/2024</t>
  </si>
  <si>
    <t>The people affected by this crisis include the Refugees and Asylum seekers, the host and the non-host community</t>
  </si>
  <si>
    <t>TUR002Crisis affected groups</t>
  </si>
  <si>
    <t>TUR003Total population</t>
  </si>
  <si>
    <t>IOM 08/06/2022; City Population accessed 21/03/2025</t>
  </si>
  <si>
    <t>https://www.citypopulation.de/en/turkey/cities/; https://reliefweb.int/report/turkey/mpm-turkey-mixed-migration-flows-mediterranean-and-beyond-flow-monitoring-compilation-08-june-2022</t>
  </si>
  <si>
    <t>Figure represents the combined total area of provinces with significant land and sea mixed migration crossings:  Ağrı, Aydın, Balıkesir, Çanakkale, Edirne, Hakkari, Hatay, İzmir, Kilis, Kırklareli, Muğla, Şanlıurfa, Şırnak, Van</t>
  </si>
  <si>
    <t>TUR003Landmass affected</t>
  </si>
  <si>
    <t>IOM 23/04/2025; TurkStat 30/07/2024</t>
  </si>
  <si>
    <t>https://en.goc.gov.tr/temporary-protection27 ; https://reliefweb.int/report/turkiye/mpm-turkiye-overview-migrant-situation-migrant-presence-monitoring-situation-report-march-2025</t>
  </si>
  <si>
    <t xml:space="preserve">The number of people exposed corresponds to the total population of provinces that are the most important entry/exit points for migrants and refugees according to IOM's "MPM Türkiye Overview of Migrant Situation: Migrant Presence Monitoring Situation Report". Those include: Ağrı, Aydın, Balıkesir, Çanakkale, Edirne, Hakkari, Hatay, İzmir, Kilis, Kırklareli, Muğla, Şanlıurfa, Şırnak, Van. Plus the people displaced by the international displacement crisis  including non Syrian refugees, asylum seekers, people under International protection, and migrants in irregular status in Turkey
This population figures are taken from Turkish Statistical Instituteand the IOM. The population projections are valid throughout 2025. This sources were chosen because they provide the latest population figures. The reliability of this data is high because it is up to date.
</t>
  </si>
  <si>
    <t>TUR003People exposed</t>
  </si>
  <si>
    <t>, https://dtm.iom.int/reports/turkiye-migrant-presence-monitoring-situation-report-mar-2025</t>
  </si>
  <si>
    <t xml:space="preserve">The number of people affected corresponds to the total number of non-Syrian refugees and asylum seekers in Türkiye, non-Syrian international protection applicants, and migrants in an irregular situation living in the country, according to IOM's Migrant Presence Monitoring - Situation Report.
This estimate is valid through 2025, as no significant changes in the situation are expected. This source was chosen because it is up to date. </t>
  </si>
  <si>
    <t>TUR003People affected</t>
  </si>
  <si>
    <t xml:space="preserve">IOM 23/04/2025, Tur Gov PMM accessed 21/04/2025 </t>
  </si>
  <si>
    <t>https://dtm.iom.int/reports/turkiye-migrant-presence-monitoring-situation-report-mar-2025, https://en.goc.gov.tr/international-protection17</t>
  </si>
  <si>
    <t xml:space="preserve">The number of people displaced by the international displacement crisis  includes: non Syrian refugees, asylum seekers, people under International protection, and migrants in irregular status in Turkey. This figure is taken from "Türkiye — Migrant Presence Monitoring - Situation Report" and "Turkiye's Presidency of Migration Management". 
These source were chosen because they are the most authoritative and most up to date sources on this matter. The reliability of this data is high because it is recent. </t>
  </si>
  <si>
    <t>TUR003People displaced</t>
  </si>
  <si>
    <t>https://missingmigrants.iom.int/downloads</t>
  </si>
  <si>
    <t xml:space="preserve">The figure corresponds to the number of dead and missing migrants in the last six months (1 Dec to 31 May) as a result of the mixed migration crisis, according to IOM's Missing Migrant Database (3 in November, 5 in December 2024, 7 in January 2025, and 7 in February, 0 in March, 11 in April, 0 in May, 2025). The true number of fatalities may be higher as a result of unreported incidents and missing cases that are not yet considered dead. </t>
  </si>
  <si>
    <t>TUR003Fatalities reported</t>
  </si>
  <si>
    <t>TUR003Fatalities in all crises</t>
  </si>
  <si>
    <t>https://reliefweb.int/report/turkiye/intersectoral-vulnerability-study-round-2-2022-living-bare-minimum-exploration-vulnerability-refugees-turkiye, https://en.goc.gov.tr/international-protection17, https://documents.worldbank.org/en/publication/documents-reports/documentdetail/099850001032526747, https://data.unhcr.org/en/documents/details/115172 ; https://dtm.iom.int/reports/turkiye-migrant-presence-monitoring-situation-report-feb-2025</t>
  </si>
  <si>
    <t>The number of people in need corresponds to non-Syrian refugees and asylum seekers in Türkiye, non-Syrian international protection applicants, and migrants in an irregular situation living in the country who require assistance. 
There are no reliable estimates for the severity levels of needs among mixed migrant populations in Türkiye.</t>
  </si>
  <si>
    <t>TUR003People in Need</t>
  </si>
  <si>
    <t>IOM 23/04/2025; TurkStat 30/07/2024, IOM 23/04/2025; TurkStat 30/07/2024</t>
  </si>
  <si>
    <t>https://en.goc.gov.tr/temporary-protection27 ; https://reliefweb.int/report/turkiye/mpm-turkiye-overview-migrant-situation-migrant-presence-monitoring-situation-report-march-2025, , https://dtm.iom.int/reports/turkiye-migrant-presence-monitoring-situation-report-mar-2025</t>
  </si>
  <si>
    <t>TUR003Minimal humanitarian conditions - Level 1</t>
  </si>
  <si>
    <t xml:space="preserve">https://documents.worldbank.org/en/publication/documents-reports/documentdetail/099850001032526747, https://data.unhcr.org/en/documents/details/115172 ; https://dtm.iom.int/reports/turkiye-migrant-presence-monitoring-situation-report-feb-2025, , </t>
  </si>
  <si>
    <t>TUR003Stressed humanitarian conditions - Level 2</t>
  </si>
  <si>
    <t xml:space="preserve">According to INFORM Severity Index methodology, the sum of people in levels 3, 4 and 5 is equal to the total number of people in need. To estimate the severity distribution of the people in need ACAPS used The Migrant Presence Monitoring-Situation Report from IOM. The number of people in Level 3 is calculated by placing the PIN figure at level 3 and leaving information gap at level 4 and 5 since we do not have any other sources that distributes the severity of needs of the refugees in Turkey into different humanitarian severity levels.
This estimate is considered valid through 2025, as no significant changes in the situation are expected. This source was chosen because it is the most relevant and currently available. However, the reliability of the data is considered low because placing everyone in need at level 3 of severity needs might not reflect the true picture of the refugees' plight in Turkey, since some may be facing severe humanitarian conditions (Level 4)
</t>
  </si>
  <si>
    <t>TUR003Moderate humanitarian conditions - Level 3</t>
  </si>
  <si>
    <t>TUR003Severe humanitarian conditions - Level 4</t>
  </si>
  <si>
    <t>TUR003Extreme humanitarian conditions - Level 5</t>
  </si>
  <si>
    <t>TUR003Crisis affected groups</t>
  </si>
  <si>
    <t>DoS accessed  17/06/2025</t>
  </si>
  <si>
    <t xml:space="preserve">https://dosweb.dos.gov.jo/
</t>
  </si>
  <si>
    <t xml:space="preserve">The figure represents the Estimated Population of all Jordan governorates, as of 17 June 2025. The figure takes into account migration and emigration trends, including new population dynamics following the 2011 Syrian conflict. </t>
  </si>
  <si>
    <t>JOR002Total population</t>
  </si>
  <si>
    <t>DoS accessed 17/06/2025; UNHCR accessed 30/04/2025</t>
  </si>
  <si>
    <t>https://dosweb.dos.gov.jo/population/population-2/ ; https://data2.unhcr.org/en/situations/syria/location/36</t>
  </si>
  <si>
    <t>Around 90% of the registered Syrian refugees live in Amman, Irbid, Mafraq and Zarqa. Therefore, only these four governorates were counted in the affected landmass. Each of the four governorates has more than 20,000 Syrian refugees per admin 1 level.</t>
  </si>
  <si>
    <t>JOR002Landmass affected</t>
  </si>
  <si>
    <t>DoS accessed 17/06/2025 ; UNHCR accessed 17/06/2025 ; 3RP 02/02/2023;  UNHCR 19/12/2024</t>
  </si>
  <si>
    <t>The figure represents the estimated population of the four governorates at the end of 2024. According to the Jordanian Department of Statistics, immigration and emigration including the influx of Syrian refugees since 2011 are already accounted for in the annual population estimates. Therefore, the number of people exposed is based on the combined estimated population of the four governorates that host around 90% of registered Syrian refugees: Irbid, Amman, Mafraq, and Zarqa. Each of these governorates hosts more than 20,000 Syrian refugees at the administrative level 1.
To avoid double counting, UNHCR refugee figures at the admin 1 level are not added separately. As a result, the figure may slightly overestimate the total number of people exposed.</t>
  </si>
  <si>
    <t>JOR002People exposed</t>
  </si>
  <si>
    <t>UNHCR accessed 17/06/2025 ; 3RP 02/02/2023; UNHCR 19/12/2024; 3RP 08/05/2022</t>
  </si>
  <si>
    <t>https://data2.unhcr.org/en/situations/syria/location/36; https://www.3rpsyriacrisis.org/portfolio/rso2023/; https://data.unhcr.org/en/documents/details/113353; https://www.3rpsyriacrisis.org/wp-content/uploads/2022/05/RSO_8thMay2022.pdf</t>
  </si>
  <si>
    <t xml:space="preserve">The number of people affected corresponds to the sum of {Syrian refugees in Jordan (registered Syrian refugees with UNHCR, and the Unregistered Syrian refugees), Palestine refugees from Syria and host community members in need}.
We are using 3RP numbers as they provide numbers for both the registered and unregistered refugees in Jordan. It also provides the number for the Palestinian from Syria refugees, and the number of host community.
For the host community, UNHCR's 3RP 2025 (p.42)numbers were used. 
Registered Syrian refugees = 534,694 (UNHCR)
Unregistered Syrian refugees = 735,921
PRS = 20,000
host community in need =1,601,400
This reliability of this indicator is low because the number of unregistered Syrian refugees is an estimation (The total number of refugees  was provided by the Government of Jordan which might be over- or under-estimated. The unregistered was obtained by subtracting the current number of registered Syrian refugees from the estimated total figure).
</t>
  </si>
  <si>
    <t>JOR002People affected</t>
  </si>
  <si>
    <t>UNHCR accessed 17\06/05/2025 ; 3RP 02/02/2023; UNHCR 19/12/2024</t>
  </si>
  <si>
    <t>https://data2.unhcr.org/en/situations/syria/location/36; https://www.3rpsyriacrisis.org/portfolio/rso2023/; https://data.unhcr.org/en/documents/details/113353</t>
  </si>
  <si>
    <t>The number of people displaced by the Syrian refugees crisis includes 1.3 million Syrian refugees in Jordan in 2025, and 20,000 Palestinian refugees displaced from Syria. These figures are taken from 3RP 2025 (p.9)and 3RP 2023 (p.12)</t>
  </si>
  <si>
    <t>JOR002People displaced</t>
  </si>
  <si>
    <t>WFP 18/07/2023; UNHCR 19/12/2024  ; 3RP 02/02/2023 ; UNHCR accessed 17/06/2025</t>
  </si>
  <si>
    <t xml:space="preserve">https://reliefweb.int/report/jordan/food-security-numbers-refugees-jordan-q1-2023;
https://data2.unhcr.org/en/situations/syria/location/36 ; https://www.3rpsyriacrisis.org/portfolio/rso2023/ ; https://data.unhcr.org/en/documents/details/113353
</t>
  </si>
  <si>
    <t>We are using data from the 3RP (Regional Refugee and Resilience Plan) to calculate the People in Need (PiN) because, unlike UNHCR’s ODP portal, the 3RP includes both registered and unregistered Syrian refugees in Jordan. It also provides figures for Palestinian refugees from Syria and the host community in need.
According to the 3RP 2025, there are 557,783 registered Syrian refugees and 735,921 unregistered ones, making a total of 1,293,704 Syrian refugees. It also reports 20,000 Palestinian refugees from Syria and 1,601,400 people from the host community who are in need. Together, these figures help us estimate the total population potentially in need of humanitarian assistance.
While the 3RP gives a total refugee number of 1.3 million (Rounded off figure), it doesn’t specify their humanitarian conditions. To assess this, we used food insecurity data from WFP’s CARI report for the first quarter of 2023. According to this report, 2% of Syrian refugees are severely food insecure, 61% are moderately food insecure, and 37% are food secure. Based on this, we assigned severity levels as follows: 2% fall under Severity Level 4 (severe), 61% under Level 3 (moderate), and 0% under Level 5 (catastrophic). We applied the same proportions to the Palestinian refugees from Syria. For the host community, since there is no detailed assessment, we conservatively placed all 1.6 million people in Severity Level 3.
From these proportions, we calculated that approximately 26,000 Syrian refugees and 400 Palestinian refugees fall under Severity Level 4, totaling 26,400 people. For Level 3, we estimated about 793,000 Syrian refugees, 12,200 Palestinian refugees, and all 1,601,400 people from the host community  adding up to 2,406,600 people. Since there is no one in Level 5, the total People in Need (PiN) becomes the sum of Levels 3 and 4: 2,406,600 + 26,400 = 2,433,000.</t>
  </si>
  <si>
    <t>JOR002People in Need</t>
  </si>
  <si>
    <t>DoS accessed 20/04/2025 ; UNHCR accessed 20/04/2025  ; 3RP 02/02/2023;  UNHCR 19/12/2024</t>
  </si>
  <si>
    <t>https://dosweb.dos.gov.jo/population/population-2/ ; https://data2.unhcr.org/en/situations/syria/location/36  ;  https://www.3rpsyriacrisis.org/portfolio/rso2023/ ;  https://data.unhcr.org/en/documents/details/113353</t>
  </si>
  <si>
    <t>JOR002Minimal humanitarian conditions - Level 1</t>
  </si>
  <si>
    <t>According to INFORM SI methodology, the number of people in Level 2 is equal to the people affected minus people in need. People in Level 2 might be facing some dififculties accessing their needs without external assistance.</t>
  </si>
  <si>
    <t>JOR002Stressed humanitarian conditions - Level 2</t>
  </si>
  <si>
    <t>According to the INFORM Severity Index (SI) methodology, the total number of people in need (PiN) includes everyone in Severity Levels 3, 4, and 5. To estimate how these people are distributed across the severity levels, ACAPS used the WFP’s CARI data for the first quarter of 2023. This is because the 3RP 2025 does not provide a detailed breakdown of PiN by humanitarian condition.
Based on this, 61% of Syrian refugees were found to be moderately food insecure, which aligns with Severity Level 3 under the INFORM SI framework.
For Palestinian refugees from Syria, who are included in the 3RP but lack separate food security data, we assumed they face similar conditions to Syrian refugees and applied the same 61% to estimate their Level 3 needs.
For the host community, the 3RP 2025 reports that 1,601,400 people are in need. However, no further disaggregation or humanitarian severity assessment is available. Therefore, we conservatively placed the entire host community PiN at Severity Level 3, as this is the most reasonable assumption in the absence of more granular data.
In total, the number of people at Severity Level 3 includes:
61% of 1,300,000 Syrian refugees = ~793,000
61% of 20,000 Palestinian refugees from Syria = ~12,200
100% of the 1,601,400 host community in need
This results in an estimated 2,406,600 people at Severity Level 3.</t>
  </si>
  <si>
    <t>JOR002Moderate humanitarian conditions - Level 3</t>
  </si>
  <si>
    <t>To estimate the number of people in Severity Level 4, ACAPS used food insecurity data from the WFP’s CARI assessment for the first quarter of 2023. As the 3RP 2025 does not provide a severity breakdown of the population in need, this data helps approximate the humanitarian condition of refugees, particularly those living in host communities.
The CARI findings show that 2% of Syrian refugees living in host communities in Jordan are severely food insecure, which corresponds to Severity Level 4 under the INFORM Severity Index methodology. Since the majority of Syrian refugees live outside of camps, this figure was used to estimate the Level 4 population.
For Palestinian refugees from Syria, in the absence of specific food security data, the same proportion (2%) was applied as a conservative and consistent estimate.
There is no available data on food insecurity or other humanitarian conditions for the host community, and thus none of the host community in need was placed in Level 4.
The estimated number of people at Severity Level 4 is:
2% of 1,300,000 Syrian refugees = ~26,000
2% of 20,000 Palestinian refugees from Syria = ~400
0% of 1,601,400 host community in need
This results in an estimated 26,400 people at Severity Level 4.</t>
  </si>
  <si>
    <t>JOR002Severe humanitarian conditions - Level 4</t>
  </si>
  <si>
    <t>JOR002Extreme humanitarian conditions - Level 5</t>
  </si>
  <si>
    <t>The figure represents fatalities between 1 December 2024 and 31 May 2025 related to Syrian refugees.</t>
  </si>
  <si>
    <t>JOR002Fatalities reported</t>
  </si>
  <si>
    <t>The figure represents fatalities between 1 December 2024 and 31 May 2025</t>
  </si>
  <si>
    <t>JOR002Fatalities in all crises</t>
  </si>
  <si>
    <t>In this crisis, 2 out of 5 population groups are affected: host population, and refugees and asylum seekers.</t>
  </si>
  <si>
    <t>JOR002Crisis affected groups</t>
  </si>
  <si>
    <t>World Meter accessed 18/06/2025</t>
  </si>
  <si>
    <t>https://www.worldometers.info/world-population/italy-population/#:~:text=Italy%202020%20population%20is%20estimated,532%20people%20per%20mi2</t>
  </si>
  <si>
    <t>The total population of Italy in 2025, including refugees, migrants, and asylum seekers. The source is chosen instead of the World Bank as it provides more up-to-date figures and considers population growth, internal displacement, and migration into and out of the country.</t>
  </si>
  <si>
    <t>ITA002Total population</t>
  </si>
  <si>
    <t>City Population accessed 18/06/2025 ; UNHCR accessed 18/06/2025</t>
  </si>
  <si>
    <t>https://www.citypopulation.de/en/italy/admin/; https://data.unhcr.org/en/situations/europe-sea-arrivals/location/24521</t>
  </si>
  <si>
    <t xml:space="preserve">The landmass affected covers the top five regions receiving refugees, asylum seekers, and migrants in Italy which are Sicily, Calabria, Tuscany, Liguria, and Sardinia. </t>
  </si>
  <si>
    <t>ITA002Landmass affected</t>
  </si>
  <si>
    <t>The number of people exposed corresponds to the total population of the top five regions hosting refugees, asylum seekers, and migrants which are Sicily, Calabria, Tuscany, Liguria, and Sardinia. This figure is taken from City Population. It is valid as of 2024. This source was chosen because it provides the latest population figures for each region. The reliability of this data is high because it is up to date. The presence of migrants, refugees, and asylum seekers affects resource allocations, has an economic impact, and requires political consideration and social cohesion process.</t>
  </si>
  <si>
    <t>ITA002People exposed</t>
  </si>
  <si>
    <t>UNHCR accessed 18/06/2025</t>
  </si>
  <si>
    <t>https://data.unhcr.org/en/situations/europe-sea-arrivals/location/24521</t>
  </si>
  <si>
    <t>The number of people affected corresponds to the total number of sea arrivals in 2024 (66,617) and in 2025 as of 15 June (26,765). The arrivals in 2024 are considered here among the affected people as they likely still have unmet needs and going through a registration and documentation processes. The figure is taken from UNHCR. It is valid as of 15 June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indicator is low as it is an underestimate due to the lack of publicly available sources and assessments that indicate the number of people affected from the hosting population.</t>
  </si>
  <si>
    <t>ITA002People affected</t>
  </si>
  <si>
    <t>The number of people displaced by the crisis includes the number of refugees, asylum seekers, and migrants sea arrivals in 2024 (66,617) and in 2025 as of 15 June (26,765)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as it is up to date.</t>
  </si>
  <si>
    <t>ITA002People displaced</t>
  </si>
  <si>
    <t>IOM accessed 18/06/2025</t>
  </si>
  <si>
    <t>https://missingmigrants.iom.int/region/mediterranean?region_incident=All&amp;route=3861&amp;month=All&amp;incident_date%5Bmin%5D=2024-12-01&amp;incident_date%5Bmax%5D=2025-05-31</t>
  </si>
  <si>
    <t>The number of dead and missing migrants in the Central Mediterranean route between 1 Deecember 2024  and 31 May 2025. The reliability of this data is medium as the figure includes the missing migrants, whose death is not confirmed.</t>
  </si>
  <si>
    <t>ITA002Fatalities reported</t>
  </si>
  <si>
    <t>ITA002Fatalities in all crises</t>
  </si>
  <si>
    <t>The number of people in need includes the number of sea arrivals in 2024 (66,617) and in 2025 as of 15 June (26,765) . The arrivals in 2024 are considered here among the affected people as they likely still have unmet needs and going through a registration and documentation processes. This figure is taken from UNHCR. This source was chosen because it provides regular updates to the number of refugees, asylum seekers, and migrants and it is the most reliable one. Other sources such as IOM have been considered, however they were not suitable because the figures provided are outdated. The reliability of this data is medium because it is not confirmed how many people likely have unmet needs. The presence of migrants, refugees, and asylum seekers affects resource allocations, has an economic impact, and requires political consideration and social cohesion process.</t>
  </si>
  <si>
    <t>ITA002People in Need</t>
  </si>
  <si>
    <t>ITA002Minimal humanitarian conditions - Level 1</t>
  </si>
  <si>
    <t>ITA002Stressed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</si>
  <si>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asylum seekers, and migrants in Italy. These figures are taken from UNHCR. This source approach was chosen because it is the most reliable and only source reporting the number of refugees and asylum seekers. Other sources such as IOM have been considered, however they were not suitable because the figures provided are outdated. The reliability of this data is medium because it is not confirmed how many people likely have unmet needs</t>
  </si>
  <si>
    <t>ITA002Moderate humanitarian conditions - Level 3</t>
  </si>
  <si>
    <t>ITA002Severe humanitarian conditions - Level 4</t>
  </si>
  <si>
    <t>ITA002Extreme humanitarian conditions - Level 5</t>
  </si>
  <si>
    <t>ITA002Crisis affected groups</t>
  </si>
  <si>
    <t xml:space="preserve">World Meter accessed  18/06/2025 </t>
  </si>
  <si>
    <t>https://www.worldometers.info/world-population/spain-population/</t>
  </si>
  <si>
    <t>The total population of Spain in 2025, including refugees, migrants, and asylum seekers. The source is chosen instead of the World Bank as it provides more up-to-date figures and considers population growth, internal displacement, and migration into and out of the country.</t>
  </si>
  <si>
    <t>ESP002Total population</t>
  </si>
  <si>
    <t>https://www.citypopulation.de/en/spain/admin/; https://data.unhcr.org/en/situations/europe-sea-arrivals/location/24567</t>
  </si>
  <si>
    <t>The landmass affected covers the top three autonomous communities receiving refugees, asylum seekers, and migrants in Spain which are Andalusia, Balearic Islands, and Canary Islands.</t>
  </si>
  <si>
    <t>ESP002Landmass affected</t>
  </si>
  <si>
    <t>The number of people exposed corresponds to the total population the top three autonomous communities receiving refugees, asylum seekers, and migrants in Spain which are Andalusia, Balearic Islands, and Canary Islands. This figure is taken from City Population. It is valid as of 2024. This source was chosen because it provides the latest population figures for each region. The reliability of this data is medium because it is only updated until 2024. The presence of migrants, refugees, and asylum seekers affects resource allocations, has an economic impact, and requires political consideration and social cohesion process.</t>
  </si>
  <si>
    <t>ESP002People exposed</t>
  </si>
  <si>
    <t>https://data.unhcr.org/en/situations/europe-sea-arrivals/location/24567</t>
  </si>
  <si>
    <t>The number of people affected corresponds to the total number of sea arrivals via the Western Med. route in 2024 (16,999) and Northwest African maritime route in 2024 (46,843) and the total sea arrivals in the Western Med. route (5,203) and Northwest African maritime route (11,337) as of 08 June 2025. The arrivals in 2024 are considered here among the affected people as they likely still have unmet needs and going through a registration and documentation processes. The figure is taken from UNHCR. It is valid as of 08 June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indicator is low as it is an underestimate due to the lack of publicly available sources and assessments that indicate the number of people affected from the hosting population.</t>
  </si>
  <si>
    <t>ESP002People affected</t>
  </si>
  <si>
    <t>The number of people displaced by the crisis includes the number of refugees, asylum seekers, and migrants (sea arrivals via the Western Med. route in 2024 (16,999) and Northwest African maritime route in 2024 (46,843) and the total sea arrivals in the Western Med. route  (3,623) and Northwest African maritime route (10,589) as of 05 May 2025.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as it is up to date.</t>
  </si>
  <si>
    <t>ESP002People displaced</t>
  </si>
  <si>
    <t>IOM accesssed 18/06/2025</t>
  </si>
  <si>
    <t>The number of dead and missing migrants in the Western Mediterranean route between 1 December 2024 and 31 May 2025. The reliability of this data is medium as the figure includes the missing migrants, whose death is not confirmed.</t>
  </si>
  <si>
    <t>ESP002Fatalities reported</t>
  </si>
  <si>
    <t>ESP002Fatalities in all crises</t>
  </si>
  <si>
    <t>The number of people in need includes the number of sea arrivals via the Western Med. route in 2024 (16,999) and Northwest African maritime route in 2024 (46,843) and he total sea arrivals in the Western Med. route  (5,203) and Northwest African maritime route (11,337) as of 08 June 2025. The arrivals in 2024 are considered here among the affected people as they likely still have unmet needs and going through a registration and documentation processes. This figure is taken from UNHCR. This source was chosen because it provides regular updates to the number of refugees, asylum seekers, and migrants and it is the most reliable one. Other sources such as IOM have been considered, however they were not suitable because the figures provided are outdated. The reliability of this data is medium because it is not confirmed how many people have unmet needs. The presence of migrants, refugees, and asylum seekers affects resource allocations, has an economic impact, and requires political consideration and social cohesion process.</t>
  </si>
  <si>
    <t>ESP002People in Need</t>
  </si>
  <si>
    <t>ESP002Minimal humanitarian conditions - Level 1</t>
  </si>
  <si>
    <t>ESP002Stressed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</si>
  <si>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asylum seekers, and migrants in Spain. These figures are taken from UNHCR. This source approach was chosen because it is the most reliable and only source reporting the number of refugees and asylum seekers. Other sources such as IOM have been considered, however they were not suitable because the figures provided are outdated. The reliability of this data is medium because it is not confirmed how many people have unmet needs.</t>
  </si>
  <si>
    <t>ESP002Moderate humanitarian conditions - Level 3</t>
  </si>
  <si>
    <t>ESP002Severe humanitarian conditions - Level 4</t>
  </si>
  <si>
    <t>ESP002Extreme humanitarian conditions - Level 5</t>
  </si>
  <si>
    <t>ESP002Crisis affected groups</t>
  </si>
  <si>
    <t>Multiple Crises in India</t>
  </si>
  <si>
    <t>IND001</t>
  </si>
  <si>
    <t>Worldometers accessed on 19/06/2025</t>
  </si>
  <si>
    <t>https://www.worldometers.info/world-population/india-population/</t>
  </si>
  <si>
    <t>This is the current population of India is 1,463,447,165 as of June 19, 2025 based on Worldometer’s elaboration of the latest United Nations data. The source is chosen because it is up-to-date. The reliability is set to medium as it is based on estimations.</t>
  </si>
  <si>
    <t>IND001Total population</t>
  </si>
  <si>
    <t>GoI 2011</t>
  </si>
  <si>
    <t>https://www.census2011.co.in/states.php</t>
  </si>
  <si>
    <t>The landmass affected is the sum of all areas exposed for each individual crisis in India.</t>
  </si>
  <si>
    <t>IND001Landmass affected</t>
  </si>
  <si>
    <t>India Census.Net Accessed 19/06/25</t>
  </si>
  <si>
    <t>https://www.census2011.co.in/census/state/jammu+and+kashmir.html</t>
  </si>
  <si>
    <t>The number of people exposed is the total number of individuals exposed to each crisis in India. The entire population in Jammu and Kashmir is expossed to conflict and Assam, Manipur and Sikkim is exposed to flood. The reliability of the source is set to low as the census happened long before.</t>
  </si>
  <si>
    <t>IND001People exposed</t>
  </si>
  <si>
    <t>TOI 12/05/2025 ; BBC 28/04/2025 ; AP 22/05/2025; HRW 2025; Sphere India 04/06/2025;  Belurmath.org  23/06/2025</t>
  </si>
  <si>
    <t>https://www.bbc.com/news/articles/c4g8yx6r3rlo ; https://apnews.com/article/kashmir-india-pakistan-tourism-conflict-military-strikes-10e86a15ace3ef4307747652d676cc62  https://www.hrw.org/world-report/2025/country-chapters/india; https://reliefweb.int/report/india/situation-report-2-rainfall-north-east-india-date-4-june-2025-time-1000am; https://media.belurmath.org/flood-relief-work-in-northeast-india-a-brief-report-june-2025-16360/</t>
  </si>
  <si>
    <t>The number of people affected is the total number of individuals affected by each crisis in India.  The reliability of this data is low as the sample is not representative.</t>
  </si>
  <si>
    <t>IND001People affected</t>
  </si>
  <si>
    <t>TOI 12/05/2025; Sphere India 04/06/2025;  Belurmath.org  23/06/2025</t>
  </si>
  <si>
    <t>Unexploded bombs stop Uri residents from returning home | India News - The Times of India; https://reliefweb.int/report/india/situation-report-2-rainfall-north-east-india-date-4-june-2025-time-1000am; https://media.belurmath.org/flood-relief-work-in-northeast-india-a-brief-report-june-2025-16360/</t>
  </si>
  <si>
    <t>The number of people displaced is the total number of individuals displaced  by each crisis in India.  The reliability of this data is low as the sample is not representative.</t>
  </si>
  <si>
    <t>IND001People displaced</t>
  </si>
  <si>
    <t xml:space="preserve">BBC 08/05/2025; Sphere India 04/06/2025 </t>
  </si>
  <si>
    <t>https://www.bbc.com/news/articles/cj6868pdpw4o; https://reliefweb.int/report/india/situation-report-2-rainfall-north-east-india-date-4-june-2025-time-1000am</t>
  </si>
  <si>
    <t>The number of injuries reported refers to the total number of injuries by each crisis in India. The reliability of this data is low as the sample is not representative.</t>
  </si>
  <si>
    <t>IND001Injuries reported</t>
  </si>
  <si>
    <t xml:space="preserve">ACLED accessed 19/06/2025; DW 02/05/2025; Sphere India 04/06/2025 </t>
  </si>
  <si>
    <t>https://acleddata.com/explorer/; https://www.dw.com/en/india-pakistan-kashmir-media-press-censorship/a-72417319; https://reliefweb.int/report/india/situation-report-2-rainfall-north-east-india-date-4-june-2025-time-1000am</t>
  </si>
  <si>
    <t>The number of fatalities reported is the sum of all fatalities for each individual crisis in India from 1 December 2024 to 31 May 2025.  India has imposed restrictions on reporting defence operations by directing media outlets to depend exclusively on official briefings, thereby restricitng independent and critical journalism. In Jammu and Kashmir, where censorship is particularly strict, this has likely resulted in underreporting of fatalities and other incidents. Therefore, the reliability is set to low as it is an underestimation.</t>
  </si>
  <si>
    <t>IND001Fatalities reported</t>
  </si>
  <si>
    <t>The number of fatalities in all crises between 1 December 2024 and 31 May 2025. India has imposed restrictions on reporting defence operations by directing media outlets to depend exclusively on official briefings, thereby restricitng independent and critical journalism. In Jammu and Kashmir, where censorship is particularly strict, this has likely resulted in underreporting of fatalities and other incidents. Therefore, the reliability is set to low as it is an underestimation.</t>
  </si>
  <si>
    <t>IND001Fatalities in all crises</t>
  </si>
  <si>
    <t>Sphere India 04/06/2025;  Belurmath.org  23/06/2025</t>
  </si>
  <si>
    <t>https://reliefweb.int/report/india/situation-report-2-rainfall-north-east-india-date-4-june-2025-time-1000am; https://media.belurmath.org/flood-relief-work-in-northeast-india-a-brief-report-june-2025-16360/</t>
  </si>
  <si>
    <t>The number of people in need is the total number of individuals in need by each crisis in India.</t>
  </si>
  <si>
    <t>IND001People in Need</t>
  </si>
  <si>
    <t xml:space="preserve">India Census.Net Accessed 19/06/25; Sphere India 04/06/2025 </t>
  </si>
  <si>
    <t>IND001Minimal humanitarian conditions - Level 1</t>
  </si>
  <si>
    <t xml:space="preserve">Sphere India 04/06/2025 </t>
  </si>
  <si>
    <t>https://reliefweb.int/report/india/situation-report-2-rainfall-north-east-india-date-4-june-2025-time-1000am</t>
  </si>
  <si>
    <t>IND001Stressed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</si>
  <si>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These figures are taken from These figures are taken from Sphere India's Situation Report 2 - Rainfall in North East India(page 1,2). The reliability of this data is medium because the situation on the ground is highly dynamic, and the data may no longer be accurate due to recent developments for which there is no updated source. </t>
  </si>
  <si>
    <t>IND001Moderate humanitarian conditions - Level 3</t>
  </si>
  <si>
    <t>IND001Severe humanitarian conditions - Level 4</t>
  </si>
  <si>
    <t>IND001Extreme humanitarian conditions - Level 5</t>
  </si>
  <si>
    <t xml:space="preserve">ToI 16/05/2025; Rediff 11/05/2025; Sphere India 04/06/2025 </t>
  </si>
  <si>
    <t>https://timesofindia.indiatimes.com/city/chandigarh/sgpc-delegation-visits-poonch-in-jammu-and-kashmir-to-support-families-of-attack-victims/articleshow/121218189.cms; https://m.rediff.com/news/commentary/2025/may/11/dont-rush-back-home-jk-police-to-border-residents/0ab4f623252184e96d2ed39ed3110bfb#:~:text=unexplored%20shells; https://reliefweb.int/report/india/situation-report-2-rainfall-north-east-india-date-4-june-2025-time-1000am</t>
  </si>
  <si>
    <t>In this crisis, 3 out of 5 population groups are affected: IDPs, host population and non-host population.</t>
  </si>
  <si>
    <t>IND001Crisis affected groups</t>
  </si>
  <si>
    <t>Acled 8/05/2025 ; Acled 24/04/2025 ; AI 08/05/2025</t>
  </si>
  <si>
    <t xml:space="preserve">https://reliefweb.int/report/pakistan/acled-regional-overview-asia-pacific-may-2025 ; https://acleddata.com/2025/04/24/india-expert-comment-kashmir-attack-stokes-tensions-along-the-india-pakistan-line-of-control/ ; https://www.amnesty.org.uk/blogs/country-specialists/five-years-silence-and-struggle-kashmir </t>
  </si>
  <si>
    <t>Kashmir region has been heavily militarised, even prior to the current escalation, affecting physical and bureaucratic access to the population.</t>
  </si>
  <si>
    <t>IND001People facing limited access constraints</t>
  </si>
  <si>
    <t>AI 08/05/2025</t>
  </si>
  <si>
    <t xml:space="preserve">https://www.amnesty.org/en/latest/news/2025/05/india-pakistan-urgent-need-to-protect-civilians-amidst-escalating/ </t>
  </si>
  <si>
    <t>The ongoing conflict has severely limited access to food, clean water, healthcare, and education for many Kashmiris. The destruction of infrastructure and the presence of security checkpoints have disrupted supply chains, making it challenging for aid to reach those in need. This has particularly affected displaced populations and those living in remote areas.</t>
  </si>
  <si>
    <t>IND001People facing restricted access constraints</t>
  </si>
  <si>
    <t>IND001Illness cases reported</t>
  </si>
  <si>
    <t>In Assam, Manipur, and Sikkim, 36399 houses were reported damaged, among 35,193 houses that have been reported damaged across Manipur. These figures are taken from Sphere India's Situation Report 2 - Rainfall in Northeast India (pages 1 and 2).</t>
  </si>
  <si>
    <t>IND001Buildings damaged</t>
  </si>
  <si>
    <t>In Assam, 1,187 houses have been reported damaged, with 159 completely destroyed. This number is taken from Sphere India's Situation Report 2 - Rainfall in Northeast India (page 1).</t>
  </si>
  <si>
    <t>IND001Buildings destroyed</t>
  </si>
  <si>
    <t>IND001Buildings in affected area</t>
  </si>
  <si>
    <t>IND001Economic Losses</t>
  </si>
  <si>
    <t>IND002Total population</t>
  </si>
  <si>
    <t xml:space="preserve">The total geographic size of what India considers to be Jammu and Kashmir. </t>
  </si>
  <si>
    <t>IND002Landmass affected</t>
  </si>
  <si>
    <t xml:space="preserve">The entire population in Jammu and Kashmir are expossed to conflict. This is the estimated population of Kashmir for 2025 based on the 2011 census. The reliability of the source is set to low as the census happened long before. </t>
  </si>
  <si>
    <t>IND002People exposed</t>
  </si>
  <si>
    <t>TOI 12/05/2025 ; BBC 28/04/2025 ; AP 22/05/2025; HRW 2025</t>
  </si>
  <si>
    <t xml:space="preserve">https://www.bbc.com/news/articles/c4g8yx6r3rlo ; https://apnews.com/article/kashmir-india-pakistan-tourism-conflict-military-strikes-10e86a15ace3ef4307747652d676cc62  https://www.hrw.org/world-report/2025/country-chapters/india </t>
  </si>
  <si>
    <t>Kashmir's economy mostly depends on tourism business, which has mostly disrupted after Pahalgam attack. People residing near LoC (Line of Control) are severely affected by the recent conflict. Though the specific number of people affected has not been reported, we have considered media report of people displaced(15000) and people detained (1500) just after the recent conflict while many more civilians are likely to be affected due to access constraints, forceful displacement, arbitrary detention and assault etc.</t>
  </si>
  <si>
    <t>IND002People affected</t>
  </si>
  <si>
    <t>TOI 12/05/2025</t>
  </si>
  <si>
    <t>Unexploded bombs stop Uri residents from returning home | India News - The Times of India</t>
  </si>
  <si>
    <t>As of 12 May, approximately 15,000 people were displaced from  Salamabad, Razarwani, Gingal, Lagama, and Banday in Baramulla district in northern Kashmir. This displacement seems temporary, displaced people are sheltering in overcrowded conditions with lack of spaces, particularly in government schools that were converted to temporary shelters.</t>
  </si>
  <si>
    <t>IND002People displaced</t>
  </si>
  <si>
    <t>BBC 08/05/2025</t>
  </si>
  <si>
    <t xml:space="preserve">https://www.bbc.com/news/articles/cj6868pdpw4o </t>
  </si>
  <si>
    <t>At least 20 injuries reported in the Pahalgam attack, and an additional 43 injuries  occurred during subsequent military engagements. There is a risk of more injuries due to a Pakistan attack and the Indian government's retaliation as seen in recent cross border shelling. However, specific numbers are not available.</t>
  </si>
  <si>
    <t>IND002Injuries reported</t>
  </si>
  <si>
    <t>ACLED accessed 19/06/2025; DW 02/05/2025</t>
  </si>
  <si>
    <t>https://acleddata.com/explorer/; https://www.dw.com/en/india-pakistan-kashmir-media-press-censorship/a-72417319</t>
  </si>
  <si>
    <t>The number of fatalities in Conflict in Jammu and Kashmir between 1 December 2024 and 31 May 2025. India has imposed restrictions on reporting defence operations by directing media outlets to depend exclusively on official briefings, thereby restricitng independent and critical journalism. In Jammu and Kashmir, where censorship is particularly strict, this has likely resulted in underreporting of fatalities and other incidents. Therefore, the reliability is set to low as it is an underestimation.</t>
  </si>
  <si>
    <t>IND002Fatalities reported</t>
  </si>
  <si>
    <t>IND002Fatalities in all crises</t>
  </si>
  <si>
    <t>The ongoing conflict has severely limited access to food, clean water, healthcare, and education for many Kashmiris. The destruction of infrastructure and the presence of security checkpoints have disrupted supply chains, making it challenging for aid to reach those in need. This has particularly affected displaced populations and those living in remote areas.There is an increasing risk of the ceasefire between India and Pakistan collapsing, potentially escalating into a wider conflict between the two nuclear-armed nations. Historical patterns of periodic hostilities continue to disrupt civilian life and access to basic services. Recent clashes have exposed severe access constraints in Indian-administered Kashmir and raised concerns over government actions against civilians.</t>
  </si>
  <si>
    <t>IND002People in Need</t>
  </si>
  <si>
    <t>IND002Minimal humanitarian conditions - Level 1</t>
  </si>
  <si>
    <t xml:space="preserve">According to INFORM SI methodology, the number of people in Level 2 is equal to the people affected minus the people in need. Since the people in need is an infogap, all the people affected are assigned in Level 2. </t>
  </si>
  <si>
    <t>IND002Stressed humanitarian conditions - Level 2</t>
  </si>
  <si>
    <t>IND002Moderate humanitarian conditions - Level 3</t>
  </si>
  <si>
    <t>IND002Severe humanitarian conditions - Level 4</t>
  </si>
  <si>
    <t>IND002Extreme humanitarian conditions - Level 5</t>
  </si>
  <si>
    <t>ToI 16/05/2025; Rediff 11/05/2025</t>
  </si>
  <si>
    <t>https://timesofindia.indiatimes.com/city/chandigarh/sgpc-delegation-visits-poonch-in-jammu-and-kashmir-to-support-families-of-attack-victims/articleshow/121218189.cms; https://m.rediff.com/news/commentary/2025/may/11/dont-rush-back-home-jk-police-to-border-residents/0ab4f623252184e96d2ed39ed3110bfb#:~:text=unexplored%20shells</t>
  </si>
  <si>
    <t>IND002Crisis affected groups</t>
  </si>
  <si>
    <t>IND002People facing limited access constraints</t>
  </si>
  <si>
    <t>IND002People facing restricted access constraints</t>
  </si>
  <si>
    <t>2025 Monsoon Floods in India</t>
  </si>
  <si>
    <t>IND007</t>
  </si>
  <si>
    <t>IND007Total population</t>
  </si>
  <si>
    <t>Heavy rains have worsened the flooding situation in the Northeast. The affected landmass includes only those states where the ratio of people affected to state population is 1% or higher. Therefore, the land areas of Assam, Manipur, and Sikkim are considered impacted. This figure is sourced from Census2011.co.in, based on data from the 2011 census. The reliability of this data is medium. While the census is not recent, but it is unlikely to change landmass significantly over time.</t>
  </si>
  <si>
    <t>IND007Landmass affected</t>
  </si>
  <si>
    <t>People exposed are the entire population of only those states where the ratio of people affected to state population is 1% or higher. Therefore, the entire population of Assam, Manipur, and Sikkim are considered to be exposed to recent floods. The estimated population is based on the 2011 census. The reliability of the source is set to low as the census happened long before.</t>
  </si>
  <si>
    <t>IND007People exposed</t>
  </si>
  <si>
    <t>Sphere India 04/06/2025; Belurmath.org  23/06/2025</t>
  </si>
  <si>
    <t xml:space="preserve">The number of people affected corresponds to the affected population of Assam, Manipur, and Sikkim states. The figure is obtained from Sphere India's Situation Report 2 - Rainfall in North East India(page 1). With the reduction in rainfall and the gradual receding of floodwaters, the situation is steadily normalising. Displaced residents are beginning to return to their homes. Therefore, the reliability is medium, as the situation on the ground is highly dynamic with frequent changes, and the people may no longer require humanitarian assistance. Also, many affected populations are residing in other states where either data is not available or it does not meet the thresholds of 1% of the total population. </t>
  </si>
  <si>
    <t>IND007People affected</t>
  </si>
  <si>
    <t>The disaster has led to significant displacement, with over 257,000 people seeking shelter in 223 operational relief camps and 288 relief distribution centres in Assam. Additionally, in Manipur, 3,917 people have been evacuated to safer locations, marking them as displaced individuals. Currently, there is no available data regarding displacement in Sikkim. The number is taken from Sphere India's Situation Report 2 - Rainfall in North East India(page 1,2). With the reduction in rainfall and the gradual receding of floodwaters, the situation is steadily normalising. Displaced residents are beginning to return to their homes. Therefore, the reliability is medium, as the situation on the ground is highly dynamic, and the people may no longer require humanitarian assistance.</t>
  </si>
  <si>
    <t>IND007People displaced</t>
  </si>
  <si>
    <t xml:space="preserve">In a  tragic incident two were injured after a vehicle carrying 11 tourists plunged into the Teesta River in Mangan district.Considering widespread impact of flood in multiple states, injuries potentially be there but no data availble at this moment.  That's why reliablity is set to low. </t>
  </si>
  <si>
    <t>IND007Injuries reported</t>
  </si>
  <si>
    <t xml:space="preserve">Sphere India 04/06/2025  ECHO 19/06/2025 </t>
  </si>
  <si>
    <t>https://reliefweb.int/report/india/situation-report-2-rainfall-north-east-india-date-4-june-2025-time-1000am; https://reliefweb.int/report/india/india-severe-weather-and-floods-ndmindia-imd-echo-daily-flash-19-june-2025</t>
  </si>
  <si>
    <t xml:space="preserve">The number of fatalities in 2025 Monsoon Floods in Assam, Manipur and Sikkim as reported by Spehere India on June 4. this might be an under estimation as other states are not included while having fatalities reported. </t>
  </si>
  <si>
    <t>IND007Fatalities reported</t>
  </si>
  <si>
    <t>IND007Fatalities in all crises</t>
  </si>
  <si>
    <t xml:space="preserve">The number of people in need includes the number of displaced people in  this crisis. The people displaced are taken from Sphere India's Situation Report 2 - Rainfall in North East India(page 1,2). This source was chosen because it is the only source reporting displaced population. With the reduction in rainfall and the gradual receding of floodwaters, the situation is steadily normalising. Displaced residents are beginning to return to their homes. Therefore, the reliability is low, as the people may no longer require humanitarian assistance. Also, other states are having severe flood situation but detail report is not yet available. </t>
  </si>
  <si>
    <t>IND007People in Need</t>
  </si>
  <si>
    <t>IND007Minimal humanitarian conditions - Level 1</t>
  </si>
  <si>
    <t>IND007Stressed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</si>
  <si>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These figures are taken from Sphere India's Situation Report 2 - Rainfall in North East India(page 1,2). The reliability of this data is medium because the situation on the ground is highly dynamic, and the data may no longer be accurate due to recent developments for which there is no updated source. </t>
  </si>
  <si>
    <t>IND007Moderate humanitarian conditions - Level 3</t>
  </si>
  <si>
    <t>IND007Severe humanitarian conditions - Level 4</t>
  </si>
  <si>
    <t>IND007Extreme humanitarian conditions - Level 5</t>
  </si>
  <si>
    <t>In this crisis, 3 out of 5 population groups are affected:  IDPs, host population, non-host population.</t>
  </si>
  <si>
    <t>IND007Crisis affected groups</t>
  </si>
  <si>
    <t>IND007People facing limited access constraints</t>
  </si>
  <si>
    <t>IND007People facing restricted access constraints</t>
  </si>
  <si>
    <t>IND007Illness cases reported</t>
  </si>
  <si>
    <t>IND007Buildings damaged</t>
  </si>
  <si>
    <t>IND007Buildings destroyed</t>
  </si>
  <si>
    <t>IND007Buildings in affected area</t>
  </si>
  <si>
    <t>IND007Economic Losses</t>
  </si>
  <si>
    <t>OCHA 19/12/2024</t>
  </si>
  <si>
    <t>https://reliefweb.int/report/afghanistan/afghanistan-humanitarian-needs-and-response-plan-2025-december-2024</t>
  </si>
  <si>
    <t xml:space="preserve"> The total population of Afghanistan is estimated to pass 46 million in 2025 according to OCHA's estimates. The source is taken as it is the most recent and reliability is also set to high as it is up to date</t>
  </si>
  <si>
    <t>AFG001Total population</t>
  </si>
  <si>
    <t>World Bank accessed 18/11/2024; OCHA 19/12/2024</t>
  </si>
  <si>
    <t>https://prosperitydata360.worldbank.org/en/indicator/QOG+BD+wdi_area; https://reliefweb.int/report/afghanistan/afghanistan-humanitarian-needs-and-response-plan-2025-december-2024</t>
  </si>
  <si>
    <t>Affected land mass is the whole country landmass of Afghanistan as conflict and natural disasters contributed to humanitarian needs in all provinces and districts in Afghanistan. Though certain areas and populations are considered to be more severely affected, it is assumed that the entire country is experiencing a humanitarian crisis to a certain extent.</t>
  </si>
  <si>
    <t>AFG001Landmass affected</t>
  </si>
  <si>
    <t>The number of people exposed to the complex crisis in Afghanistan corresponds to the entire population of the country. This is due to the pervasive and interlinked nature of the crisis drivers—conflict, economic collapse, and climate-related shocks—that affect all regions and communities, either directly or indirectly. A fragile economy, insufficient access to basic services, natural hazards and climate-induced shocks continues to erode the coping capacity of households across the country. In particular, women, children, and other vulnerable groups face heightened risks due to restrictions on access to education, healthcare, and livelihoods. Additionally, US fund cut has severly impacted humanitarian situation in Afghanistan with reduced services availble for the people. Besides, huge number of returnee from Pakistan and Iran has compounded the challenges to the worse. While the severity of needs varies across locations and population groups, no part of the country remains untouched by these converging crises. Therefore, the entire population is considered affected by the complex crisis. 
This figure is based on the OCHA Humanitarian Needs and Response Plan (HNRP) 2025, which provides the most current and comprehensive assessment of humanitarian needs in Afghanistan. The reliability of this figure is considered high, as it reflects up-to-date and coordinated analysis by humanitarian actors operating in the country.</t>
  </si>
  <si>
    <t>AFG001People exposed</t>
  </si>
  <si>
    <t xml:space="preserve">The entire population of Afghanistan remains affected by a widespread and interconnected crisis. Conflict and insecurity continue to impact all regions, either through direct violence or indirectly through fear, displacement, and disruption of basic services. Economic instability has caused household incomes to collapse, reduced access to markets, and eroded livelihoods, leading to increased vulnerability nationwide. Food insecurity, a deteriorating healthcare system, and severe restrictions on movement and education, particularly for women and girls, affect both rural and urban communities. The suspension of U.S. funding has further weakened the humanitarian response, compounding these existing challenges. Meanwhile, the mass return of Afghans from neighboring countries is placing additional pressure on already fragile systems and limited resources.
This figure is taken from OCHA HNRP 2025 since it is the most up-to-date source. The reliability of this data is high because it is aligned with the context reality. </t>
  </si>
  <si>
    <t>AFG001People affected</t>
  </si>
  <si>
    <t>UNHCR 30/04/2025; UNHCR 01/06/2025</t>
  </si>
  <si>
    <t>https://reliefweb.int/report/afghanistan/afghanistan-situation-update-44-end-april-2025; https://reliefweb.int/report/afghanistan/afghanistan-operational-update-april-2025</t>
  </si>
  <si>
    <t>Displacement in Afghanistan remains frequent and unpredictable, involving both internal movement and cross-border returns from countries such as Iran, Pakistan, and Uzbekistan. This is driven by a combination of conflict and natural disasters. The total number of people displaced by the crisis includes: 3,200,000 internally displaced persons (IDPs), 1,433,500 returnees, approximately 6,070,000 Afghan refugees residing in Iran and Pakistan, and 20,000 Refugees in Afghanistan. The IDP, Afghans refugees in neighbouring countries, and Refugees in Afghanistan figures are taken from the UNHCR AFGHANISTAN SITUATION UPDATE #44  (page 1). Returnee data comes from Afghanistan: Operational Update - April 2025 (page 1). Between 15 September 2023 and 30 April 2025, over 998,500 Afghans have returned from Pakistan and since 1 January 2025, over 438,800 people have returned from Iran.  Due to constant changes in people’s displacement status, these sources are currently the most consistent and regularly updated. While displacement due to natural hazards is known to occur, no cumulative figures are currently available. Similarly, returnees from countries beyond Iran and Pakistan are there but not quantified. For these reasons, the overall reliability of the displacement figure is considered medium, as the total is likely an underestimation.</t>
  </si>
  <si>
    <t>AFG001People displaced</t>
  </si>
  <si>
    <t>OCHA accessed 15/06/2025</t>
  </si>
  <si>
    <t>https://public.tableau.com/app/profile/ocha.afghanistan.imu/viz/Afghanistan-Natural-Disasters_0/Situation</t>
  </si>
  <si>
    <t>This is the number of people injured by natural disasters throughout Afghanistan from 1 December 2024 to 31 May 2025. The source was chosen because it provides recent data, and the reliability is set to low because it is an underestimation, since we do not have the number of injuries due to conflict</t>
  </si>
  <si>
    <t>AFG001Injuries reported</t>
  </si>
  <si>
    <t>OCHA accessed 15/06/2025; ACLED accessed 15/06/2025</t>
  </si>
  <si>
    <t>https://response.reliefweb.int/afghanistan/natural-disasters-dashboard;https://acleddata.com/explorer/</t>
  </si>
  <si>
    <t>The number of fatalities in the Complex crisis in Afghanistan between 1 December 2024 to 31 May 2025. The figure includes people who died due to conflict and natural disasters. It can be assumed that this is an underestimate, given that insecurity in the country and remote locations where military offensives can occur make it difficult to track all fatalities. It also includes deaths related to some natural disaster during the period. There may be additional premature deaths associated with food insecurity or illnesses and lack of health access, though this data is not available.</t>
  </si>
  <si>
    <t>AFG001Fatalities reported</t>
  </si>
  <si>
    <t>The number of fatalities in the Complex crisis in Afghanistan between 1 December 2024 to 31 May 2025. The figure includes people who died due to conflict and natural disasters. It can be assumed that this is an underestimate given that insecurity in the country and remote locations where military offensives can occur make it difficult to track all fatalities. It also includes deaths related to some kind of natural disaster during the period. There may be additional premature deaths associated with food insecurity or illnesses and lack of health access, though this data is not available.</t>
  </si>
  <si>
    <t>AFG001Fatalities in all crises</t>
  </si>
  <si>
    <t xml:space="preserve">The number of people in need is taken from the HNRP 2025. The people in need include impacted residents, Natural disaster affected, Crossborder returnees,  IDPs, and Refugees and asylum seekers affected by conflict and natural disasters in Afghanistan as reported in the 2025 Humanitarian Needs and Response Plan.  Seasonal and climate-related shocks, natural disasters, and restrictive policies, particularly affecting women and girls, exacerbate Afghanistan's humanitarian needs, leading to heightened protection risks, food insecurity, inadequate healthcare, and poor water and sanitation conditions. US fund cut along with large number of returnee from Pakistan and Iran has also contributed to the deteriorating humanitarian conditions across the country. The reliability of this data is medium because there are risks that US fund cut and other recent developments were not anticipated in HNRP. </t>
  </si>
  <si>
    <t>AFG001People in Need</t>
  </si>
  <si>
    <t>According to INFORM severity index methodology, the number of people facing Minimal humanitarian conditions or in Level 1= People exposed - People affected.  Since the whole population is exposed and affected by the complex crisis in Afghanistan, there are no people facing minimal humanitarian conditions.</t>
  </si>
  <si>
    <t>AFG001Minimal humanitarian conditions - Level 1</t>
  </si>
  <si>
    <t>According to INFORM SI methodology, the number of people in Level 2 is equal to the people affected minus the people in need. People in Level 2 might be facing some difficulties accessing basic services but can meet their needs without external assistance. The whole population is affected by the complex crisis in Afghanistan, and the People in Need figure is provided by OCHA's HNRP 2025.</t>
  </si>
  <si>
    <t>AFG001Stressed humanitarian conditions - Level 2</t>
  </si>
  <si>
    <t>According to the INFORM Severity Index methodology, the sum of people in levels 3, 4 and 5 is equal to the total number of people in need. To estimate the severity distribution of the people in need ACAPS used the PIN from the HNRP 2025 and take the severity levels from area severity. The people in level 4 of final severity are considered in level 4 and rest of the people in need are considered in level 3. There are no individuals classified at level 5. The reliability of this data is low because although it incorporate multi-sectoral assessments to calculate severity levels by area, this approach may not fully capture what is happening at the admin 3 level. The severity per area for the total people in need there might be an under/over-estimate.</t>
  </si>
  <si>
    <t>AFG001Moderate humanitarian conditions - Level 3</t>
  </si>
  <si>
    <t>AFG001Severe humanitarian conditions - Level 4</t>
  </si>
  <si>
    <t>AFG001Extreme humanitarian conditions - Level 5</t>
  </si>
  <si>
    <t>AFG001Crisis affected groups</t>
  </si>
  <si>
    <t>AFG001People facing limited access constraints</t>
  </si>
  <si>
    <t>Protection Cluster, UNHCR 07/02/2025</t>
  </si>
  <si>
    <t>https://reliefweb.int/report/afghanistan/afghanistan-protection-analysis-update-january-december-2024</t>
  </si>
  <si>
    <t>According to the Protection Cluster, UNHCR reports that 6.3 million people are still displaced and facing severe restrictions on their rights, freedom of movement, and access to public life. Furthermore, the ban on girls' education beyond the 6th grade remains in effect, denying at least 1.5 million girls their right to education.</t>
  </si>
  <si>
    <t>AFG001People facing restricted access constraints</t>
  </si>
  <si>
    <t>Worldometers accessed on 18/06/2025</t>
  </si>
  <si>
    <t>https://www.worldometers.info/world-population/papua-new-guinea-population/</t>
  </si>
  <si>
    <t>Total population living in Papua New Guinea according to Worldometers. The source is used because it is reliable and the reliability is set to medium as it's based on estimations.</t>
  </si>
  <si>
    <t>PNG003Total population</t>
  </si>
  <si>
    <t>City Population accessed 14/05/2025; UNCT PNG 09/08/2022</t>
  </si>
  <si>
    <t>https://www.citypopulation.de/en/papuanewguinea/cities/;
https://reliefweb.int/report/papua-new-guinea/papua-new-guinea-highlands-violence-humanitarian-needs-and-priorities-aug-2022-may-2023-issued-09-aug-2022</t>
  </si>
  <si>
    <t xml:space="preserve">The affected area is the Highlands region and comprise the following provinces: Enga, Hela, Southern Highlands, Eastern Highlands, Western Highlands, Jiwaka, and Chimbu provinces.
Based on the Humanitarian Needs and Priorities published by UNCT PNG in August 2022 and the dynamics of the violence in the region since 2022, the entire Highlands region is considered to be affected by violence. 
</t>
  </si>
  <si>
    <t>PNG003Landmass affected</t>
  </si>
  <si>
    <t>NSO 01/08/2023; UNCT PNG 09/08/2022;</t>
  </si>
  <si>
    <t>https://www.nso.gov.pg/download/118/population-estimates-2021/3753/00_png-_population_estimate_results.pdf;
https://reliefweb.int/report/papua-new-guinea/papua-new-guinea-highlands-violence-humanitarian-needs-and-priorities-aug-2022-may-2023-issued-09-aug-2022</t>
  </si>
  <si>
    <t>The number of people exposed corresponds to the total population living in the areas concerned by the crisis which is the Highlands region and comprise the following provinces: Enga, Hela, Southern Highlands, Eastern Highlands, Western Highlands, Jiwaka, and Chimbu provinces. Based on the Humanitarian Needs and Priorities published by UNCT PNG in August 2022 and the dynamics of the violence in the region since 2022, the entire Highlands region is considered to be affected by violence.
The figure is taken from page 5 of the report " National Population Estimate 2021" (NSO 01/08/2023).
The source for the province-wise population figures was chosen because it is reliable and provides the latest region and province-wise population statistics.
The reliability of this data is low because the population figure is not up to date as it is an estimation from 2021 based on census data from 2011.</t>
  </si>
  <si>
    <t>PNG003People exposed</t>
  </si>
  <si>
    <t>NSO 01/08/2023; ACLED 25/04/2025</t>
  </si>
  <si>
    <t>https://www.nso.gov.pg/download/118/population-estimates-2021/3753/00_png-_population_estimate_results.pdf;
https://acleddata.com/2025/04/25/qa-what-fuels-the-violence-at-papua-new-guineas-porgera-gold-mine-and-what-lies-ahead/</t>
  </si>
  <si>
    <t>The number of people affected corresponds to the population of the Enga province. Enga province is by far the most violence-affected province in the Highlands regionspecifically in 2024 and early 2025. The figure is taken from page 5 of the report " National Population Estimate 2021" (NSO 01/08/2023). The source was chosen because it is a reliable source for the latest region and province-wise population statistics. The reliability of this data is low because the population figure is not up to date as it is an estimation from 2021 based on census data from 2011.</t>
  </si>
  <si>
    <t>PNG003People affected</t>
  </si>
  <si>
    <t>IOM 29/01/2025</t>
  </si>
  <si>
    <t>https://reliefweb.int/report/papua-new-guinea/year-review-papua-new-guinea-2024-displacement-overview</t>
  </si>
  <si>
    <t>Natural hazards, extreme weather events, and tribal violence significantly drive displacement in Papua New Guinea. In 2024, the total number of displaced individuals (IDPs) was 30,970. Natural hazards accounted for the majority of displacements, with 71 per cent (21,878) of people displaced. So, people displaced because of violence are 30,970 - 21878 = 9,092. This figure is taken from the IOM report, page 2 (IOM 29/01/2025). The source has been chosen because it is the only reliable source for the number of IDPs in the Highlands region. The reliability of this data is low because the displaced figure is likely to be an underestimation due to lack of information and also it considers the whole country rather than Highlands region.</t>
  </si>
  <si>
    <t>PNG003People displaced</t>
  </si>
  <si>
    <t>PNG003Injuries reported</t>
  </si>
  <si>
    <t>ACLED accessed 18/06/2025</t>
  </si>
  <si>
    <t xml:space="preserve">The total number of fatalities in Highlands Violence crisis between 1 December  2024 -  31 May 2025. </t>
  </si>
  <si>
    <t>PNG003Fatalities reported</t>
  </si>
  <si>
    <t xml:space="preserve">The total number of fatalities in Highlands Violence crisis between 1 December 2024 to 31 May 2025. </t>
  </si>
  <si>
    <t>PNG003Fatalities in all crises</t>
  </si>
  <si>
    <t>IOM 29/01/2025; UNCT PNG 09/08/2022</t>
  </si>
  <si>
    <t>https://dtm.iom.int/reports/papua-new-guinea-wapenamanda-conflict-rapid-assessment-report-20-march-2024
https://reliefweb.int/report/papua-new-guinea/papua-new-guinea-highlands-violence-humanitarian-needs-and-priorities-aug-2022-may-2023-issued-09-aug-2022</t>
  </si>
  <si>
    <t xml:space="preserve">The number of people in need includes the number of IDPs.
Displaced people tend to flee to other communities in and outside the respective provinces or to neighbouring mountains. They usually face the following issues:
- Lack of resources of the displaced.
- General lack of coping capacity and high vulnerability
- Displacement sites such as churches were struggling to meet the basic needs and health care for the displaced.
- Humanitarian access to displaced is very low.
- Being displaced for a long term. 
The source was chosen as it is the only reliable source for the number of IDPs.
The reliability of this data is low because the displaced figure (which is equal to the people in need) is likely to be an underestimation due to lack of information and the people in need figure is an underestimation as the people in need figure is likely to comprise other groups than the IDPs but there is no information regarding the needs of the other groups.
</t>
  </si>
  <si>
    <t>PNG003People in Need</t>
  </si>
  <si>
    <t>NSO 01/08/2023; UNCT PNG 09/08/2022; ACLED 25/04/2025</t>
  </si>
  <si>
    <t>https://www.nso.gov.pg/statistics/population/
https://reliefweb.int/report/papua-new-guinea/papua-new-guinea-highlands-violence-humanitarian-needs-and-priorities-aug-2022-may-2023-issued-09-aug-2022
https://acleddata.com/2025/04/25/qa-what-fuels-the-violence-at-papua-new-guineas-porgera-gold-mine-and-what-lies-ahead/</t>
  </si>
  <si>
    <t>PNG003Minimal humanitarian conditions - Level 1</t>
  </si>
  <si>
    <t>NSO 01/08/2023; ACLED 25/04/2025; IOM 29/01/2025; UNCT PNG 09/08/2022</t>
  </si>
  <si>
    <t>https://www.nso.gov.pg/download/118/population-estimates-2021/3753/00_png-_population_estimate_results.pdf;
https://acleddata.com/2025/04/25/qa-what-fuels-the-violence-at-papua-new-guineas-porgera-gold-mine-and-what-lies-ahead/; https://dtm.iom.int/reports/papua-new-guinea-wapenamanda-conflict-rapid-assessment-report-20-march-2024
https://reliefweb.int/report/papua-new-guinea/papua-new-guinea-highlands-violence-humanitarian-needs-and-priorities-aug-2022-may-2023-issued-09-aug-2022</t>
  </si>
  <si>
    <t>PNG003Stressed humanitarian conditions - Level 2</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</si>
  <si>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 source was chosen as it is the only reliable source for the number of IDPs.
The reliability of this data is low because the displaced figure (which is equal to the people in need) is likely to be an underestimation due to lack of information and the people in need figure is an underestimation as the people in need figure is likely to comprise other groups than the IDPs but there is no information regarding the needs of the other groups.
</t>
  </si>
  <si>
    <t>PNG003Moderate humanitarian conditions - Level 3</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</si>
  <si>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
  </si>
  <si>
    <t>PNG003Severe humanitarian conditions - Level 4</t>
  </si>
  <si>
    <t>PNG003Extreme humanitarian conditions - Level 5</t>
  </si>
  <si>
    <t>NSO 01/08/2023;  UNCT PNG 31/01/2025</t>
  </si>
  <si>
    <t>https://www.nso.gov.pg/download/118/population-estimates-2021/3753/00_png-_population_estimate_results.pdf;
https://reliefweb.int/report/papua-new-guinea/papua-new-guinea-humanitarian-highlights-latest-incidents-31-january-2025</t>
  </si>
  <si>
    <t>In this crisis, 4 out of 5 population groups are affected: Host population, non-host population, returnees, and IDPs.</t>
  </si>
  <si>
    <t>PNG003Crisis affected groups</t>
  </si>
  <si>
    <t>Statistics Indonesia 28/02/2025; UNHCR accessed on 13/05/2025; CGD 23/03/2015; TNH 01/09/2009</t>
  </si>
  <si>
    <t>https://www.bps.go.id/en/publication/2025/02/28/8cfe1a589ad3693396d3db9f/statistical-yearbook-of-indonesia-2025.html
https://reporting.unhcr.org/operational/operations/indonesia
https://www.cgdev.org/blog/labor-pains-birth-and-civil-registration-indonesia
https://www.thenewhumanitarian.org/fr/node/246685</t>
  </si>
  <si>
    <t>The total population includes the projection for 2025 (284,438,800), and refugees and asylum-seekers (14,536). A significant portion of Indonesian children are reported not to be registered. It is unclear if the estimated population includes these children. So, the estimated population might be lower than the actual one. The sources were chosen because they provide the up-to-date data. The reliability is set to medium because the data includes high-quality information alongside some elements with lower quality, resulting in an overall medium reliability.</t>
  </si>
  <si>
    <t>IDN002Total population</t>
  </si>
  <si>
    <t>Statistics Indonesia 28/02/2025; HRM 13/12/2024; The Diplomat 26/04/2024</t>
  </si>
  <si>
    <t>https://www.bps.go.id/en/publication/2024/02/28/c1bacde03256343b2bf769b0/statistical-yearbook-of-indonesia-2024.html
https://humanrightsmonitor.org/news/idp-update-december-2024-security-raids-trigger-new-displacements-in-tambrauw-and-pegunungan-bintang/
https://thediplomat.com/2024/04/indonesian-imperialism-is-alive-and-brutal-in-west-papua/</t>
  </si>
  <si>
    <t>The Free Papua Movement has led an insurgency movement calling for the independence of the West Papua territory (currently comprising six provinces of Central Papua, Highland Papua, Papua, South Papua, Southwest Papua, and West Papua) since the early 1960s when Indonesia annexed the Dutch-controlled territory. While certain areas are more affected by violence than others, the recurrence of armed conflict, violence, protests, and reports of severe restrictions in different parts of the aforementioned West Papua territory indicate that the entire population is affected to a certain degree.
The figure is calculated from page 11 of the Statistics Indonesia report. Names of the provinces in the report are Papua Barat, Papua Barat Daya, Papua, Papua Selatan, Papua Tengah, and Papua Pegunungan.</t>
  </si>
  <si>
    <t>IDN002Landmass affected</t>
  </si>
  <si>
    <t>The number of people exposed corresponds to the total population of the six provinces of Central Papua, Highland Papua, Papua, South Papua, Southwest Papua, and West Papua. The recurrence of armed conflict, violence, protests, and reports of severe restrictions in different parts of the provinces in the West Papua territory (which comprise the six aforementioned provinces) indicate that the entire population is affected to a certain degree. This figure is taken from Statistics Indonesia  since it is the most up-to-date source and provides the most reliable population data.
The reliability of the figure is medium as it is based on projections made on the 2020 census data.
The figure is calculated from page 133 of the Statistics Indonesia report. Names of the provinces in the report are Papua Barat, Papua Barat Daya, Papua, Papua Selatan, Papua Tengah, and Papua Pegunungan.</t>
  </si>
  <si>
    <t>IDN002People exposed</t>
  </si>
  <si>
    <t>The number of people affected corresponds to the total population of the six provinces of Central Papua, Highland Papua, Papua, South Papua, Southwest Papua, and West Papua. The recurrence of armed conflict, violence, protests, and reports of severe restrictions in different parts of the provinces in the West Papua territory (which comprise the six aforementioned provinces) indicate that the entire population is affected to a certain degree. Indonesian rule in West Papua territory is marked by human rights violations against the ethnic Melanesian population. There have been reports of security force abuses including extrajudicial killings, torture, arbitrary detention, and mistreatment of peaceful protesters. It is therefore considered that all people living in the affected area are affected by the crisis. This figure is taken from Statistics Indonesia since it is the most up-to-date source and provides the most reliable population data.
The reliability of the figure is medium as it is based on projections made on the 2020 census data.
The figure is calculated from page 133 of the Statistics Indonesia report. Names of the provinces in the report are Papua Barat, Papua Barat Daya, Papua, Papua Selatan, Papua Tengah, and Papua Pegunungan.</t>
  </si>
  <si>
    <t>IDN002People affected</t>
  </si>
  <si>
    <t>HRM 13/06/2025; UN 01/03/2022; The Diplomat 26/04/2024</t>
  </si>
  <si>
    <t>https://humanrightsmonitor.org/news/idp-update-june25-humanitarian-crisis-in-west-papua-reaches-new-dimensions/ ; 
https://news.un.org/en/story/2022/03/1113062
https://thediplomat.com/2024/04/indonesian-imperialism-is-alive-and-brutal-in-west-papua/</t>
  </si>
  <si>
    <t>The number of people displaced by the Papua conflict in Indonesia comprises the number of IDPs in the West Papua territory (comprising Central Papua, Highland Papua, Papua, South Papua, Southwest Papua, and West Papua). There is a lack of accurate information on the number of displaced people due to the severely information-scarce environment of the West Papua territory and the severe access restrictions implemented by the Indonesian government.  As of 1 June 2025, the number of IDPs in the West Papua territory was estimated to be around 98,000 (97,648 ) by an international human rights watchdog. The analyst's interpretation is that the number is likely closer to 100,000 IDPs; it is very likely that the Human Rights Monitor's IDP estimate could not count for all the IDPs due to access restrictions in the West Papua territory. In 2022, the UN reported that since the escalation of violence in December 2018, the total number of IDPs has increased by 60,000 to 100,000 people, which is quite similar as HRM's recent report.The reliability of the data is low because the sample is not representative and the data cannot be triangulated. There is a lack of reliable sources for the number of IDPs and the figure chosen is an estimate.</t>
  </si>
  <si>
    <t>IDN002People displaced</t>
  </si>
  <si>
    <t>Not enough data/information available.</t>
  </si>
  <si>
    <t>IDN002Injuries reported</t>
  </si>
  <si>
    <t xml:space="preserve">The total number of fatalities in the Central Papua, Highland Papua, Papua, South Papua, Southwest Papua, and West Papua provinces from 1 December 2024 to 31 May 2025. </t>
  </si>
  <si>
    <t>IDN002Fatalities reported</t>
  </si>
  <si>
    <t>IDN002Fatalities in all crises</t>
  </si>
  <si>
    <t>The number of people in need includes the number of IDPs in the West Papua territory (comprising Central Papua, Highland Papua, Papua, South Papua, Southwest Papua, and West Papua). Humanitarian response in West Papua territory is insufficient and there is a severe lack of access and information. Reports suggest that IDPs are in urgent need of humanitarian assistance. Therefore all IDPs are considered to be in need of humanitarian assistance.
The reliability of the data is low because the accurate and updated IDP data is not available and also the data couldn;t be triangulated. There is a lack of reliable sources for the number of IDPs and the figure chosen is an estimate. Furthermore, there are people who are not displaced but are likely to be in need of humanitarian assistance in the West Papua territory due to the conflict.</t>
  </si>
  <si>
    <t>IDN002People in Need</t>
  </si>
  <si>
    <t>IDN002Minimal humanitarian conditions - Level 1</t>
  </si>
  <si>
    <t>Statistics Indonesia 28/02/2024; HRM 13/06/2025; UN 01/03/2022; The Diplomat 26/04/2024</t>
  </si>
  <si>
    <t>https://www.bps.go.id/en/publication/2024/02/28/c1bacde03256343b2bf769b0/statistical-yearbook-of-indonesia-2024.html
https://humanrightsmonitor.org/news/idp-update-june25-humanitarian-crisis-in-west-papua-reaches-new-dimensions/ ; 
https://news.un.org/en/story/2022/03/1113062
https://thediplomat.com/2024/04/indonesian-imperialism-is-alive-and-brutal-in-west-papua/</t>
  </si>
  <si>
    <t>IDN002Stressed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</si>
  <si>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 reliability of the data is set at low because the sample is not representative and the data cannot be triangulated. There is a lack of reliable sources for the number of IDPs and the figure chosen is an estimate.</t>
  </si>
  <si>
    <t>IDN002Moderate humanitarian conditions - Level 3</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</si>
  <si>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</si>
  <si>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IDN002Severe humanitarian conditions - Level 4</t>
  </si>
  <si>
    <t>IDN002Extreme humanitarian conditions - Level 5</t>
  </si>
  <si>
    <t>UN 01/03/2022; HRM 13/12/2024; The Diplomat 26/04/2024</t>
  </si>
  <si>
    <t>https://news.un.org/en/story/2022/03/1113062
https://humanrightsmonitor.org/reports/idp-update-september-2024-new-research-on-idps-in-west-papua-underlines-urgent-need-for-government-action/
https://thediplomat.com/2024/04/indonesian-imperialism-is-alive-and-brutal-in-west-papua/</t>
  </si>
  <si>
    <t>In this crisis, 4 out of 5 population groups are affected: IDPs, returnees, host population, and non-host population.</t>
  </si>
  <si>
    <t>IDN002Crisis affected groups</t>
  </si>
  <si>
    <t>PSA accessed 18/06/2025</t>
  </si>
  <si>
    <t>https://psa.gov.ph/system/files/phcd/2022-12/Table%2520B%2520-%2520Population%2520and%2520Annual%2520Growth%2520Rates%2520by%2520Province%252C%2520City%252C%2520and%2520Municipality%2520-%2520By%2520Region_AGBA_rev.xlsx</t>
  </si>
  <si>
    <t>The total population living in the Philippines is taken from the Philippine Statistics Authority. The source is chosen because it is official, and the reliability is set to medium as it's based on projections from the 2020 census.</t>
  </si>
  <si>
    <t>PHL003Total population</t>
  </si>
  <si>
    <t xml:space="preserve">City Population accessed 18/06/2025; OCHA 23/07/2024; </t>
  </si>
  <si>
    <t>http://www.citypopulation.de/en/philippines/admin/; https://reliefweb.int/report/philippines/philippines-mindanao-displacement-snapshot-23-july-2024</t>
  </si>
  <si>
    <t xml:space="preserve">The entire Mindanao island is considered to be affected by conflict/violence. So, all the regions of the Mindanao islands are considered to be affected by the crises. Regions included: Region IX (Zamboanga Peninsula), Region XI (Davao Region), Region X (Northern Mindanao), Region XII (Soccsksargen), Region XIII (Caraga), Bangsamoro Autonomous Region In Muslim Mindanao (BARMM) </t>
  </si>
  <si>
    <t>PHL003Landmass affected</t>
  </si>
  <si>
    <t xml:space="preserve">PSA accessed 18/06/2025; OCHA 23/07/2024; </t>
  </si>
  <si>
    <t>https://psa.gov.ph/system/files/phcd/2022-12/Table%2520B%2520-%2520Population%2520and%2520Annual%2520Growth%2520Rates%2520by%2520Province%252C%2520City%252C%2520and%2520Municipality%2520-%2520By%2520Region_AGBA_rev.xlsx; https://reliefweb.int/report/philippines/philippines-mindanao-displacement-snapshot-23-july-2024</t>
  </si>
  <si>
    <t>The number of people exposed corresponds to total population living in the entire Mindanao island as all the regions of the Mindanao islands are considered to be affected by the crises. This population figure is taken from the Philippine Statistics Authority. This source was chosen because it is very reliable and provides province-wise population figures. The reliability of this data is medium because the data includes high-quality information alongside some elements with lower quality, resulting in an overall medium reliability.</t>
  </si>
  <si>
    <t>PHL003People exposed</t>
  </si>
  <si>
    <t>OCHA 12/06/2025</t>
  </si>
  <si>
    <t>https://reliefweb.int/report/philippines/philippines-mindanao-displacement-snapshot-11-june-2025</t>
  </si>
  <si>
    <t>The number of people affected corresponds to the people displaced by conflict and violence. The entire Mindanao island is considered to be affected by conflict/violence. Thousands of displaced people, especially in underserved or hard-to-reach areas, struggle with food insecurity and lack reliable access to essential services. Eight years on, many people displaced by the 2017 conflict in Marawi City remain in temporary shelters with inadequate water and sanitary facilities. So, the people displaced by conflict and violence are considered as affected. This source was chosen because it is a reliable source for the number of IDPs due to violence and conflict in the Mindanao islands. The reliability of this indicator is medium because it includes high-quality information alongside some elements with lower quality, and is based on estimations, resulting in an overall medium reliability.</t>
  </si>
  <si>
    <t>PHL003People affected</t>
  </si>
  <si>
    <t>The number of people displaced by the crisis is the total number of IDPs in the Mindanao islands according to OCHA due to violence and armed conflict. Calculation using OCHA report: People displaced =  IDPs due to conflict (16,300 + 80,300 ) = 96,600. This source was chosen because it is a very reliable source for the number of IDPs. The reliability of this indicator is medium because the situation on the ground is highly dynamic, and the data may no longer be accurate due to recent developments for which there is no updated source.</t>
  </si>
  <si>
    <t>PHL003People displaced</t>
  </si>
  <si>
    <t>PHL003Injuries reported</t>
  </si>
  <si>
    <t>This is the total number of fatalities due to conflict and violence in Mindanao between 1 December 2024 to 31 May 2025 from ACLED, which records all violent incidents, including protests, riots, battles, and armed violence against civilians.</t>
  </si>
  <si>
    <t>PHL003Fatalities reported</t>
  </si>
  <si>
    <t xml:space="preserve">This is the total number of fatalities due to conflict and violence in Mindanao between 1 December 2024 to 31 May 2025 from ACLED, which records all violent incidents, including protests, riots, battles, armed violence against civilians. </t>
  </si>
  <si>
    <t>PHL003Fatalities in all crises</t>
  </si>
  <si>
    <t>The number of people in need includes the IDPs who have been displaced by violence and armed conflict. Thousands of displaced people, especially in underserved or hard-to-reach areas, struggle with food insecurity and lack reliable access to essential services. Eight years on, many people displaced by the 2017 conflict in Marawi City remain in temporary shelters with inadequate water and sanitary facilities. This source was chosen because it is a very reliable source for the number of IDPs. The reliability of this indicator is medium because it includes high-quality information alongside some elements with lower quality, resulting in an overall medium reliability</t>
  </si>
  <si>
    <t>PHL003People in Need</t>
  </si>
  <si>
    <t>PSA accessed 18/06/2025; OCHA 23/07/2024; ; OCHA 12/06/2025</t>
  </si>
  <si>
    <t>https://psa.gov.ph/system/files/phcd/2022-12/Table%2520B%2520-%2520Population%2520and%2520Annual%2520Growth%2520Rates%2520by%2520Province%252C%2520City%252C%2520and%2520Municipality%2520-%2520By%2520Region_AGBA_rev.xlsx; https://reliefweb.int/report/philippines/philippines-mindanao-displacement-snapshot-23-july-2024
https://reliefweb.int/report/philippines/philippines-mindanao-displacement-snapshot-11-june-2025</t>
  </si>
  <si>
    <t>PHL003Minimal humanitarian conditions - Level 1</t>
  </si>
  <si>
    <t>PHL003Stressed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</si>
  <si>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This source was chosen because it is a very reliable source for the number of IDPs.
The reliability of this data is medium because the data includes high-quality information alongside some elements with lower quality, resulting in an overall medium reliability. At least some people who are assigned to level 3 are likely facing level 4 or even level 5 humanitarian conditions; however, there is not enough information to assign them to levels 4 and 5.</t>
  </si>
  <si>
    <t>PHL003Moderate humanitarian conditions - Level 3</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</si>
  <si>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</si>
  <si>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PHL003Severe humanitarian conditions - Level 4</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</si>
  <si>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
  </si>
  <si>
    <t>PHL003Extreme humanitarian conditions - Level 5</t>
  </si>
  <si>
    <t>OCHA 17/05/2024; ECHO 29/04/2024</t>
  </si>
  <si>
    <t>https://reliefweb.int/report/philippines/philippines-mindanao-displacement-snapshot-17-may-2024; https://reliefweb.int/report/philippines/philippines-mindanao-armed-conflict-dg-echo-partners-local-authorities-echo-daily-flash-29-april-2024</t>
  </si>
  <si>
    <t>In this crisis, 4 out of 5 population groups are affected: IDPs, host population, non-host population, and returnees.</t>
  </si>
  <si>
    <t>PHL003Crisis affected groups</t>
  </si>
  <si>
    <t>BOL002Denial of existence of humanitarian needs or entitlements to assistance</t>
  </si>
  <si>
    <t>BOL002Impediments to entry into country (bureaucratic and administrative)</t>
  </si>
  <si>
    <t>BOL002Interference into implementation of humanitarian activities</t>
  </si>
  <si>
    <t>BOL002Ongoing insecurity/hostilities affecting humanitarian assistance</t>
  </si>
  <si>
    <t>BOL002Physical constraints in the environment (obstacles related to terrain, climate, lack of infrastructure, etc.)</t>
  </si>
  <si>
    <t>BOL002Presence of mines and improvised explosive devices</t>
  </si>
  <si>
    <t>BOL002Restriction and obstruction of access to services and assistance</t>
  </si>
  <si>
    <t>BOL002Restriction of movement (impediments to freedom of movement and/or administrative restrictions)</t>
  </si>
  <si>
    <t>BOL002Violence against personnel, facilities and assets</t>
  </si>
  <si>
    <t>BRA002Denial of existence of humanitarian needs or entitlements to assistance</t>
  </si>
  <si>
    <t>BRA002Impediments to entry into country (bureaucratic and administrative)</t>
  </si>
  <si>
    <t>BRA002Interference into implementation of humanitarian activities</t>
  </si>
  <si>
    <t>BRA002Ongoing insecurity/hostilities affecting humanitarian assistance</t>
  </si>
  <si>
    <t>BRA002Physical constraints in the environment (obstacles related to terrain, climate, lack of infrastructure, etc.)</t>
  </si>
  <si>
    <t>BRA002Presence of mines and improvised explosive devices</t>
  </si>
  <si>
    <t>BRA002Restriction and obstruction of access to services and assistance</t>
  </si>
  <si>
    <t>BRA002Restriction of movement (impediments to freedom of movement and/or administrative restrictions)</t>
  </si>
  <si>
    <t>BRA002Violence against personnel, facilities and assets</t>
  </si>
  <si>
    <t>CHL002Denial of existence of humanitarian needs or entitlements to assistance</t>
  </si>
  <si>
    <t>CHL002Impediments to entry into country (bureaucratic and administrative)</t>
  </si>
  <si>
    <t>CHL002Interference into implementation of humanitarian activities</t>
  </si>
  <si>
    <t>CHL002Ongoing insecurity/hostilities affecting humanitarian assistance</t>
  </si>
  <si>
    <t>CHL002Physical constraints in the environment (obstacles related to terrain, climate, lack of infrastructure, etc.)</t>
  </si>
  <si>
    <t>CHL002Presence of mines and improvised explosive devices</t>
  </si>
  <si>
    <t>CHL002Restriction and obstruction of access to services and assistance</t>
  </si>
  <si>
    <t>CHL002Restriction of movement (impediments to freedom of movement and/or administrative restrictions)</t>
  </si>
  <si>
    <t>CHL002Violence against personnel, facilities and assets</t>
  </si>
  <si>
    <t>COL001Denial of existence of humanitarian needs or entitlements to assistance</t>
  </si>
  <si>
    <t>COL001Impediments to entry into country (bureaucratic and administrative)</t>
  </si>
  <si>
    <t>COL001Interference into implementation of humanitarian activities</t>
  </si>
  <si>
    <t>COL001Ongoing insecurity/hostilities affecting humanitarian assistance</t>
  </si>
  <si>
    <t>COL001Physical constraints in the environment (obstacles related to terrain, climate, lack of infrastructure, etc.)</t>
  </si>
  <si>
    <t>COL001Presence of mines and improvised explosive devices</t>
  </si>
  <si>
    <t>COL001Restriction and obstruction of access to services and assistance</t>
  </si>
  <si>
    <t>COL001Restriction of movement (impediments to freedom of movement and/or administrative restrictions)</t>
  </si>
  <si>
    <t>COL001Violence against personnel, facilities and assets</t>
  </si>
  <si>
    <t>COL002Denial of existence of humanitarian needs or entitlements to assistance</t>
  </si>
  <si>
    <t>COL002Impediments to entry into country (bureaucratic and administrative)</t>
  </si>
  <si>
    <t>COL002Interference into implementation of humanitarian activities</t>
  </si>
  <si>
    <t>COL002Ongoing insecurity/hostilities affecting humanitarian assistance</t>
  </si>
  <si>
    <t>COL002Physical constraints in the environment (obstacles related to terrain, climate, lack of infrastructure, etc.)</t>
  </si>
  <si>
    <t>COL002Presence of mines and improvised explosive devices</t>
  </si>
  <si>
    <t>COL002Restriction and obstruction of access to services and assistance</t>
  </si>
  <si>
    <t>COL002Restriction of movement (impediments to freedom of movement and/or administrative restrictions)</t>
  </si>
  <si>
    <t>COL002Violence against personnel, facilities and assets</t>
  </si>
  <si>
    <t>CRI002Denial of existence of humanitarian needs or entitlements to assistance</t>
  </si>
  <si>
    <t>CRI002Impediments to entry into country (bureaucratic and administrative)</t>
  </si>
  <si>
    <t>CRI002Interference into implementation of humanitarian activities</t>
  </si>
  <si>
    <t>CRI002Ongoing insecurity/hostilities affecting humanitarian assistance</t>
  </si>
  <si>
    <t>CRI002Physical constraints in the environment (obstacles related to terrain, climate, lack of infrastructure, etc.)</t>
  </si>
  <si>
    <t>CRI002Presence of mines and improvised explosive devices</t>
  </si>
  <si>
    <t>CRI002Restriction and obstruction of access to services and assistance</t>
  </si>
  <si>
    <t>CRI002Restriction of movement (impediments to freedom of movement and/or administrative restrictions)</t>
  </si>
  <si>
    <t>CRI002Violence against personnel, facilities and assets</t>
  </si>
  <si>
    <t>DOM002Denial of existence of humanitarian needs or entitlements to assistance</t>
  </si>
  <si>
    <t>DOM002Impediments to entry into country (bureaucratic and administrative)</t>
  </si>
  <si>
    <t>DOM002Interference into implementation of humanitarian activities</t>
  </si>
  <si>
    <t>DOM002Ongoing insecurity/hostilities affecting humanitarian assistance</t>
  </si>
  <si>
    <t>DOM002Physical constraints in the environment (obstacles related to terrain, climate, lack of infrastructure, etc.)</t>
  </si>
  <si>
    <t>DOM002Presence of mines and improvised explosive devices</t>
  </si>
  <si>
    <t>DOM002Restriction and obstruction of access to services and assistance</t>
  </si>
  <si>
    <t>DOM002Restriction of movement (impediments to freedom of movement and/or administrative restrictions)</t>
  </si>
  <si>
    <t>DOM002Violence against personnel, facilities and assets</t>
  </si>
  <si>
    <t>ECU001Denial of existence of humanitarian needs or entitlements to assistance</t>
  </si>
  <si>
    <t>ECU001Impediments to entry into country (bureaucratic and administrative)</t>
  </si>
  <si>
    <t>ECU001Interference into implementation of humanitarian activities</t>
  </si>
  <si>
    <t>ECU001Ongoing insecurity/hostilities affecting humanitarian assistance</t>
  </si>
  <si>
    <t>ECU001Physical constraints in the environment (obstacles related to terrain, climate, lack of infrastructure, etc.)</t>
  </si>
  <si>
    <t>ECU001Presence of mines and improvised explosive devices</t>
  </si>
  <si>
    <t>ECU001Restriction and obstruction of access to services and assistance</t>
  </si>
  <si>
    <t>ECU001Restriction of movement (impediments to freedom of movement and/or administrative restrictions)</t>
  </si>
  <si>
    <t>ECU001Violence against personnel, facilities and assets</t>
  </si>
  <si>
    <t>ECU002Denial of existence of humanitarian needs or entitlements to assistance</t>
  </si>
  <si>
    <t>ECU002Impediments to entry into country (bureaucratic and administrative)</t>
  </si>
  <si>
    <t>ECU002Interference into implementation of humanitarian activities</t>
  </si>
  <si>
    <t>ECU002Ongoing insecurity/hostilities affecting humanitarian assistance</t>
  </si>
  <si>
    <t>ECU002Physical constraints in the environment (obstacles related to terrain, climate, lack of infrastructure, etc.)</t>
  </si>
  <si>
    <t>ECU002Presence of mines and improvised explosive devices</t>
  </si>
  <si>
    <t>ECU002Restriction and obstruction of access to services and assistance</t>
  </si>
  <si>
    <t>ECU002Restriction of movement (impediments to freedom of movement and/or administrative restrictions)</t>
  </si>
  <si>
    <t>ECU002Violence against personnel, facilities and assets</t>
  </si>
  <si>
    <t>ECU003Denial of existence of humanitarian needs or entitlements to assistance</t>
  </si>
  <si>
    <t>ECU003Impediments to entry into country (bureaucratic and administrative)</t>
  </si>
  <si>
    <t>ECU003Interference into implementation of humanitarian activities</t>
  </si>
  <si>
    <t>ECU003Ongoing insecurity/hostilities affecting humanitarian assistance</t>
  </si>
  <si>
    <t>ECU003Physical constraints in the environment (obstacles related to terrain, climate, lack of infrastructure, etc.)</t>
  </si>
  <si>
    <t>ECU003Presence of mines and improvised explosive devices</t>
  </si>
  <si>
    <t>ECU003Restriction and obstruction of access to services and assistance</t>
  </si>
  <si>
    <t>ECU003Restriction of movement (impediments to freedom of movement and/or administrative restrictions)</t>
  </si>
  <si>
    <t>ECU003Violence against personnel, facilities and assets</t>
  </si>
  <si>
    <t>ECU004Denial of existence of humanitarian needs or entitlements to assistance</t>
  </si>
  <si>
    <t>ECU004Impediments to entry into country (bureaucratic and administrative)</t>
  </si>
  <si>
    <t>ECU004Interference into implementation of humanitarian activities</t>
  </si>
  <si>
    <t>ECU004Ongoing insecurity/hostilities affecting humanitarian assistance</t>
  </si>
  <si>
    <t>ECU004Physical constraints in the environment (obstacles related to terrain, climate, lack of infrastructure, etc.)</t>
  </si>
  <si>
    <t>ECU004Presence of mines and improvised explosive devices</t>
  </si>
  <si>
    <t>ECU004Restriction and obstruction of access to services and assistance</t>
  </si>
  <si>
    <t>ECU004Restriction of movement (impediments to freedom of movement and/or administrative restrictions)</t>
  </si>
  <si>
    <t>ECU004Violence against personnel, facilities and assets</t>
  </si>
  <si>
    <t>GTM001Denial of existence of humanitarian needs or entitlements to assistance</t>
  </si>
  <si>
    <t>GTM001Impediments to entry into country (bureaucratic and administrative)</t>
  </si>
  <si>
    <t>GTM001Interference into implementation of humanitarian activities</t>
  </si>
  <si>
    <t>GTM001Ongoing insecurity/hostilities affecting humanitarian assistance</t>
  </si>
  <si>
    <t>GTM001Physical constraints in the environment (obstacles related to terrain, climate, lack of infrastructure, etc.)</t>
  </si>
  <si>
    <t>GTM001Presence of mines and improvised explosive devices</t>
  </si>
  <si>
    <t>GTM001Restriction and obstruction of access to services and assistance</t>
  </si>
  <si>
    <t>GTM001Restriction of movement (impediments to freedom of movement and/or administrative restrictions)</t>
  </si>
  <si>
    <t>GTM001Violence against personnel, facilities and assets</t>
  </si>
  <si>
    <t>HND001Denial of existence of humanitarian needs or entitlements to assistance</t>
  </si>
  <si>
    <t>HND001Impediments to entry into country (bureaucratic and administrative)</t>
  </si>
  <si>
    <t>HND001Interference into implementation of humanitarian activities</t>
  </si>
  <si>
    <t>HND001Ongoing insecurity/hostilities affecting humanitarian assistance</t>
  </si>
  <si>
    <t>HND001Physical constraints in the environment (obstacles related to terrain, climate, lack of infrastructure, etc.)</t>
  </si>
  <si>
    <t>HND001Presence of mines and improvised explosive devices</t>
  </si>
  <si>
    <t>HND001Restriction and obstruction of access to services and assistance</t>
  </si>
  <si>
    <t>HND001Restriction of movement (impediments to freedom of movement and/or administrative restrictions)</t>
  </si>
  <si>
    <t>HND001Violence against personnel, facilities and assets</t>
  </si>
  <si>
    <t>HTI001Denial of existence of humanitarian needs or entitlements to assistance</t>
  </si>
  <si>
    <t>HTI001Impediments to entry into country (bureaucratic and administrative)</t>
  </si>
  <si>
    <t>HTI001Interference into implementation of humanitarian activities</t>
  </si>
  <si>
    <t>HTI001Ongoing insecurity/hostilities affecting humanitarian assistance</t>
  </si>
  <si>
    <t>HTI001Physical constraints in the environment (obstacles related to terrain, climate, lack of infrastructure, etc.)</t>
  </si>
  <si>
    <t>HTI001Presence of mines and improvised explosive devices</t>
  </si>
  <si>
    <t>HTI001Restriction and obstruction of access to services and assistance</t>
  </si>
  <si>
    <t>HTI001Restriction of movement (impediments to freedom of movement and/or administrative restrictions)</t>
  </si>
  <si>
    <t>HTI001Violence against personnel, facilities and assets</t>
  </si>
  <si>
    <t>IND007Denial of existence of humanitarian needs or entitlements to assistance</t>
  </si>
  <si>
    <t>IND007Impediments to entry into country (bureaucratic and administrative)</t>
  </si>
  <si>
    <t>IND007Interference into implementation of humanitarian activities</t>
  </si>
  <si>
    <t>IND007Ongoing insecurity/hostilities affecting humanitarian assistance</t>
  </si>
  <si>
    <t>IND007Physical constraints in the environment (obstacles related to terrain, climate, lack of infrastructure, etc.)</t>
  </si>
  <si>
    <t>IND007Presence of mines and improvised explosive devices</t>
  </si>
  <si>
    <t>IND007Restriction and obstruction of access to services and assistance</t>
  </si>
  <si>
    <t>IND007Restriction of movement (impediments to freedom of movement and/or administrative restrictions)</t>
  </si>
  <si>
    <t>IND007Violence against personnel, facilities and assets</t>
  </si>
  <si>
    <t>MEX003Denial of existence of humanitarian needs or entitlements to assistance</t>
  </si>
  <si>
    <t>MEX003Impediments to entry into country (bureaucratic and administrative)</t>
  </si>
  <si>
    <t>MEX003Interference into implementation of humanitarian activities</t>
  </si>
  <si>
    <t>MEX003Ongoing insecurity/hostilities affecting humanitarian assistance</t>
  </si>
  <si>
    <t>MEX003Physical constraints in the environment (obstacles related to terrain, climate, lack of infrastructure, etc.)</t>
  </si>
  <si>
    <t>MEX003Presence of mines and improvised explosive devices</t>
  </si>
  <si>
    <t>MEX003Restriction and obstruction of access to services and assistance</t>
  </si>
  <si>
    <t>MEX003Restriction of movement (impediments to freedom of movement and/or administrative restrictions)</t>
  </si>
  <si>
    <t>MEX003Violence against personnel, facilities and assets</t>
  </si>
  <si>
    <t>NIC001Denial of existence of humanitarian needs or entitlements to assistance</t>
  </si>
  <si>
    <t>NIC001Impediments to entry into country (bureaucratic and administrative)</t>
  </si>
  <si>
    <t>NIC001Interference into implementation of humanitarian activities</t>
  </si>
  <si>
    <t>NIC001Ongoing insecurity/hostilities affecting humanitarian assistance</t>
  </si>
  <si>
    <t>NIC001Physical constraints in the environment (obstacles related to terrain, climate, lack of infrastructure, etc.)</t>
  </si>
  <si>
    <t>NIC001Presence of mines and improvised explosive devices</t>
  </si>
  <si>
    <t>NIC001Restriction and obstruction of access to services and assistance</t>
  </si>
  <si>
    <t>NIC001Restriction of movement (impediments to freedom of movement and/or administrative restrictions)</t>
  </si>
  <si>
    <t>NIC001Violence against personnel, facilities and assets</t>
  </si>
  <si>
    <t>Multiple crises in Pakistan</t>
  </si>
  <si>
    <t>PAK008</t>
  </si>
  <si>
    <t>PAK008Denial of existence of humanitarian needs or entitlements to assistance</t>
  </si>
  <si>
    <t>PAK008Impediments to entry into country (bureaucratic and administrative)</t>
  </si>
  <si>
    <t>PAK008Interference into implementation of humanitarian activities</t>
  </si>
  <si>
    <t>PAK008Ongoing insecurity/hostilities affecting humanitarian assistance</t>
  </si>
  <si>
    <t>PAK008Physical constraints in the environment (obstacles related to terrain, climate, lack of infrastructure, etc.)</t>
  </si>
  <si>
    <t>PAK008Presence of mines and improvised explosive devices</t>
  </si>
  <si>
    <t>PAK008Restriction and obstruction of access to services and assistance</t>
  </si>
  <si>
    <t>PAK008Restriction of movement (impediments to freedom of movement and/or administrative restrictions)</t>
  </si>
  <si>
    <t>PAK008Violence against personnel, facilities and assets</t>
  </si>
  <si>
    <t>PAN002Denial of existence of humanitarian needs or entitlements to assistance</t>
  </si>
  <si>
    <t>PAN002Impediments to entry into country (bureaucratic and administrative)</t>
  </si>
  <si>
    <t>PAN002Interference into implementation of humanitarian activities</t>
  </si>
  <si>
    <t>PAN002Ongoing insecurity/hostilities affecting humanitarian assistance</t>
  </si>
  <si>
    <t>PAN002Physical constraints in the environment (obstacles related to terrain, climate, lack of infrastructure, etc.)</t>
  </si>
  <si>
    <t>PAN002Presence of mines and improvised explosive devices</t>
  </si>
  <si>
    <t>PAN002Restriction and obstruction of access to services and assistance</t>
  </si>
  <si>
    <t>PAN002Restriction of movement (impediments to freedom of movement and/or administrative restrictions)</t>
  </si>
  <si>
    <t>PAN002Violence against personnel, facilities and assets</t>
  </si>
  <si>
    <t>PER002Denial of existence of humanitarian needs or entitlements to assistance</t>
  </si>
  <si>
    <t>PER002Impediments to entry into country (bureaucratic and administrative)</t>
  </si>
  <si>
    <t>PER002Interference into implementation of humanitarian activities</t>
  </si>
  <si>
    <t>PER002Ongoing insecurity/hostilities affecting humanitarian assistance</t>
  </si>
  <si>
    <t>PER002Physical constraints in the environment (obstacles related to terrain, climate, lack of infrastructure, etc.)</t>
  </si>
  <si>
    <t>PER002Presence of mines and improvised explosive devices</t>
  </si>
  <si>
    <t>PER002Restriction and obstruction of access to services and assistance</t>
  </si>
  <si>
    <t>PER002Restriction of movement (impediments to freedom of movement and/or administrative restrictions)</t>
  </si>
  <si>
    <t>PER002Violence against personnel, facilities and assets</t>
  </si>
  <si>
    <t>SLV001Denial of existence of humanitarian needs or entitlements to assistance</t>
  </si>
  <si>
    <t>SLV001Impediments to entry into country (bureaucratic and administrative)</t>
  </si>
  <si>
    <t>SLV001Interference into implementation of humanitarian activities</t>
  </si>
  <si>
    <t>SLV001Ongoing insecurity/hostilities affecting humanitarian assistance</t>
  </si>
  <si>
    <t>SLV001Physical constraints in the environment (obstacles related to terrain, climate, lack of infrastructure, etc.)</t>
  </si>
  <si>
    <t>SLV001Presence of mines and improvised explosive devices</t>
  </si>
  <si>
    <t>SLV001Restriction and obstruction of access to services and assistance</t>
  </si>
  <si>
    <t>SLV001Restriction of movement (impediments to freedom of movement and/or administrative restrictions)</t>
  </si>
  <si>
    <t>SLV001Violence against personnel, facilities and assets</t>
  </si>
  <si>
    <t>TTO002Denial of existence of humanitarian needs or entitlements to assistance</t>
  </si>
  <si>
    <t>TTO002Impediments to entry into country (bureaucratic and administrative)</t>
  </si>
  <si>
    <t>TTO002Interference into implementation of humanitarian activities</t>
  </si>
  <si>
    <t>TTO002Ongoing insecurity/hostilities affecting humanitarian assistance</t>
  </si>
  <si>
    <t>TTO002Physical constraints in the environment (obstacles related to terrain, climate, lack of infrastructure, etc.)</t>
  </si>
  <si>
    <t>TTO002Presence of mines and improvised explosive devices</t>
  </si>
  <si>
    <t>TTO002Restriction and obstruction of access to services and assistance</t>
  </si>
  <si>
    <t>TTO002Restriction of movement (impediments to freedom of movement and/or administrative restrictions)</t>
  </si>
  <si>
    <t>TTO002Violence against personnel, facilities and assets</t>
  </si>
  <si>
    <t>VEN001Denial of existence of humanitarian needs or entitlements to assistance</t>
  </si>
  <si>
    <t>VEN001Impediments to entry into country (bureaucratic and administrative)</t>
  </si>
  <si>
    <t>VEN001Interference into implementation of humanitarian activities</t>
  </si>
  <si>
    <t>VEN001Ongoing insecurity/hostilities affecting humanitarian assistance</t>
  </si>
  <si>
    <t>VEN001Physical constraints in the environment (obstacles related to terrain, climate, lack of infrastructure, etc.)</t>
  </si>
  <si>
    <t>VEN001Presence of mines and improvised explosive devices</t>
  </si>
  <si>
    <t>VEN001Restriction and obstruction of access to services and assistance</t>
  </si>
  <si>
    <t>VEN001Restriction of movement (impediments to freedom of movement and/or administrative restrictions)</t>
  </si>
  <si>
    <t>VEN001Violence against personnel, facilities and assets</t>
  </si>
  <si>
    <t>The figure reflects the number of Central African refugees residing in the East and Adamawa regions (excluding Mayo-Banyo), as reported by UNHCR in May 2025. The entire refugee population is considered affected given their reliance on humanitarian assistance and exposure to displacement-related vulnerabilities. The reliability is downgraded to medium because the source does not account for the full displaced population affected by the CAR refugee crisis in both regions.</t>
  </si>
  <si>
    <t>CMR004People displaced</t>
  </si>
  <si>
    <t>CMR004Injuries reported</t>
  </si>
  <si>
    <t>ACLED accessed 12/06/2025</t>
  </si>
  <si>
    <t xml:space="preserve">Acled data shows zero fatalities from 1 December 2024 to 1 June 2025 in the Eastern regoin +  Adamawa regions, excluding the Mayo-Banyo division in the Adamawa region, which hosts the the majority of refugees from CAR. However it is not clear if the refugees have been targeted in violent incidents and therefore leave as an infogap. </t>
  </si>
  <si>
    <t>CMR004Fatalities reported</t>
  </si>
  <si>
    <t>The figure includes the total number of fatalities in the multiple crises in Cameroon according to ACLED from December 1st, 2024 to 1st June 2025, from all types of events (such as battles, violence against civilians, explosions or remote violence, riots, protests, and strategic developments) and by all perpetrators (state or non-state). The fatalities in the ACLED dataset relate exclusively to violent incidents.</t>
  </si>
  <si>
    <t>CMR004Fatalities in all crises</t>
  </si>
  <si>
    <t>This figure reflects the number of CAR refugees in need of humanitarian assistance in the East and Adamawa regions (excluding Mayo-Banyo) as per UNHCR’s dashboard of May 2025. The PIN is aligned with the number of refugees reported by UNHCR, as no other multisectoral severity data is available for this group. The source is recent and reliable, based on UNHCR’s regular monitoring.</t>
  </si>
  <si>
    <t>CMR004People in Need</t>
  </si>
  <si>
    <t>OCHA 12/01/2025; OCHA 23/11/2023; UNHCR 31/05/2025</t>
  </si>
  <si>
    <t>https://data.humdata.org/dataset/e8db7923-6cd2-4974-ad57-14a157978cfd/resource/247800e6-85a8-407a-ad50-4084b1e45464/download/cmr_admpop_2024.xlsx; https://data.humdata.org/dataset/aa08eb7c-2951-44d0-aac2-d6ed3b839ae0/resource/dea66c96-8a2c-40d5-af6d-8b8771038ce0/download/cmr_hno-hrp-comparisontable2021-2023_20230105.xlsx; https://data.unhcr.org/en/country/cmr</t>
  </si>
  <si>
    <t>CMR004Minimal humanitarian conditions - Level 1</t>
  </si>
  <si>
    <t>CMR004Stressed humanitarian conditions - Level 2</t>
  </si>
  <si>
    <t>According to INFORM Severity Index methodology, the sum of people in levels 3, 4 and 5 equals the total number of people in need. Since no severity breakdown is available for the CAR refugee population in Cameroon, ACAPS assigned the total PIN figure to level 3, leaving levels 4 and 5 as information gaps. This approach is assigned as low reliability. Assuming all people in need are in level 3 may either overestimate or underestimate the real distribution of needs. Leaving levels 4 and 5 blank ensures transparency, but the absence of disaggregated data limits the accuracy of the severity analysis.</t>
  </si>
  <si>
    <t>CMR004Moderate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</si>
  <si>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</si>
  <si>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CMR004Severe humanitarian conditions - Level 4</t>
  </si>
  <si>
    <t>CMR004Extreme humanitarian conditions - Level 5</t>
  </si>
  <si>
    <t>https://data.unhcr.org/en/documents/details/116158</t>
  </si>
  <si>
    <t xml:space="preserve">In the CAR Refugee Crisis in Cameroon, 4 population groups are affected: refugees and asylum seekers and the host population in the Adamawa and East regions. </t>
  </si>
  <si>
    <t>CMR004Crisis affected groups</t>
  </si>
  <si>
    <t>CMR004People facing limited access constraints</t>
  </si>
  <si>
    <t>CMR004People facing restricted access constraints</t>
  </si>
  <si>
    <t>CMR004Illness cases reported</t>
  </si>
  <si>
    <t>CMR004Buildings damaged</t>
  </si>
  <si>
    <t>CMR004Buildings destroyed</t>
  </si>
  <si>
    <t>CMR004Buildings in affected area</t>
  </si>
  <si>
    <t>CMR004Economic Losses</t>
  </si>
  <si>
    <t>This is the population of Cameroon in 2025 using the World Population Review as a source. This has been chosen over the World Bank and other local sources as it provides more recent figures and considers population growth, internal displacement, and migration into and out of the country. The reliability is medium as this is a projected estimate rather than based on a recent national census.</t>
  </si>
  <si>
    <t>CMR003Total population</t>
  </si>
  <si>
    <t>The Anglophone crisis affects the Southwest, Northwest, Center, Littoral, West, and Adamawa regions, precisely the Mayo-Banyo division in Adamawa region, and has led to violence against civilians, insecurity in areas outside urban centres, and forced displacement affecting the entire regions. Considering this, the crisis affects the entire landmass of the five regions, including a division from the Adamawa region.</t>
  </si>
  <si>
    <t>CMR003Landmass affected</t>
  </si>
  <si>
    <t xml:space="preserve">High </t>
  </si>
  <si>
    <t xml:space="preserve">This figure represents the population exposed to the Anglophone crisis across the Southwest, Northwest, Centre, Littoral, West regions and the Mayo-Banyo division of the Adamawa region. The number was calculated by summing the population of these areas using subnational population data from HDX. The entire population in these areas is considered exposed due to the widespread impact of the crisis. The source is highly reliable because it is up-to-date and relies on United Nations data. </t>
  </si>
  <si>
    <t>CMR003People exposed</t>
  </si>
  <si>
    <t xml:space="preserve">We used the HDX source because it provided information on the Southwest, Northwest, Center, Littoral, West, and Adamawa regions, precisely the Mayo-Banyo division in Adamawa affected by the conflict. This number accurately reflects the different categories of people (IDPs, returnees, and the host communities) affected since it is directed towards humanitarian needs. The reliability of this information is high because the source is up-to-date and relies on United Nations data.
</t>
  </si>
  <si>
    <t>CMR003People affected</t>
  </si>
  <si>
    <t>People displaced by the Anglophone Crisis in Cameroon is comprised of  Internally Displaced Persons and IDP returnees (in the Southwest, Northwest, Center, Littoral, West, and Adamawa regions, precisely the Mayo-Banyo division in Adamawa region) and population displaced to Nigeria. This figure was taken from the UNHCR data portal of May 2025.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t>
  </si>
  <si>
    <t>CMR003People displaced</t>
  </si>
  <si>
    <t>CMR003Injuries reported</t>
  </si>
  <si>
    <t>The figure includes the total number of fatalities in the Anglophone Crisis in Cameroon according to ACLED from December 1st, 2024 to 1 June 2025, from all types of events (such as battles, violence against civilians, explosions or remote violence, riots, protests, and strategic developments) and by all perpetrators (state or non-state). The fatalities in the ACLED dataset relate exclusively to violent incidents.</t>
  </si>
  <si>
    <t>CMR003Fatalities reported</t>
  </si>
  <si>
    <t>The figure includes the total number of fatalities in the multiple crises in Cameroon according to ACLED from December 1st, 2024 to 1 June 2025, from all types of events (such as battles, violence against civilians, explosions or remote violence, riots, protests, and strategic developments) and by all perpetrators (state or non-state). The fatalities in the ACLED dataset relate exclusively to violent incidents.</t>
  </si>
  <si>
    <t>CMR003Fatalities in all crises</t>
  </si>
  <si>
    <t>The figure of 1,493,872 represents the number of people in need in the Anglophone crisis area, based on the 2025 HPC dataset. The estimate was calculated by summing needs across SW, NW, Centre, Littoral, West, and Mayo-Banyo (Adamawa) as per the sectoral breakdown provided in the HDX file. It includes IDPs, returnees, and host communities.  The reliability of the data is medium because the source may under- or over-represent the actual needs due to the complexity of the crisis.</t>
  </si>
  <si>
    <t>CMR003People in Need</t>
  </si>
  <si>
    <t>OCHA 12/01/2025; OCHA23/11/2023</t>
  </si>
  <si>
    <t>CMR003Minimal humanitarian conditions - Level 1</t>
  </si>
  <si>
    <t>OCHA 11/06/2025; OCHA 12/01/2025</t>
  </si>
  <si>
    <t>According to the INFORM SI methodology, the number of people in Level 2 is equal to the people affected minus the people in need. People in Level 2 might be facing some difficulties accessing basic services but can meet their needs without external assistance. This approach is assigned as medium reliability because despite that the most recent HNO/HRP/HNRP, which incorporate multi-sectoral assessments has not been used, the HPC HDX excel file provided the PIN figure for the Anglophone crisis.</t>
  </si>
  <si>
    <t>CMR003Stressed humanitarian conditions - Level 2</t>
  </si>
  <si>
    <t>According to the INFORM Severity Index methodology, the sum of people in levels 3, 4 and 5 is equal to the total number of people in need. To estimate the severity distribution of the people in need, ACAPS assigned the total number to level 3, leaving levels 4 and 5 as information gaps. This approach is assigned as low reliability.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</si>
  <si>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CMR003Moderate humanitarian conditions - Level 3</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</si>
  <si>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levels 4 and 5 since there is no other reliable source for the severity distribution for each level. This approach is assigned as medium reliability.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 </t>
  </si>
  <si>
    <t>CMR003Severe humanitarian conditions - Level 4</t>
  </si>
  <si>
    <t>CMR003Extreme humanitarian conditions - Level 5</t>
  </si>
  <si>
    <t>UNHCR 30/04/2025</t>
  </si>
  <si>
    <t xml:space="preserve">In the Anglophone Crisis in Cameroon, 5 population groups are affected: IDPs, refugees and asylum seekers, returnees and the host population in the Northwest and Southwest regions and neighbouring regions like; the Center, Littoral, and West regions. </t>
  </si>
  <si>
    <t>CMR003Crisis affected groups</t>
  </si>
  <si>
    <t>CMR003People facing limited access constraints</t>
  </si>
  <si>
    <t>CMR003People facing restricted access constraints</t>
  </si>
  <si>
    <t>CMR003Illness cases reported</t>
  </si>
  <si>
    <t>CMR003Buildings damaged</t>
  </si>
  <si>
    <t>CMR003Buildings destroyed</t>
  </si>
  <si>
    <t>CMR003Buildings in affected area</t>
  </si>
  <si>
    <t>CMR003Economic Losses</t>
  </si>
  <si>
    <t>CMR002Total population</t>
  </si>
  <si>
    <t>The Boko Haram armed conflict has affected the entire Far North region of Cameroon since 2014. Violence, insecurity, and displacement have continued to impact all departments of this region. Therefore, we consider the entire landmass of the Far North region (34,161 sq. km) as affected. Although the data source is dated, landmass figures do not change frequently, making this estimation reliable for geographic impact.</t>
  </si>
  <si>
    <t>CMR002Landmass affected</t>
  </si>
  <si>
    <t>OCHA 12/01/2025</t>
  </si>
  <si>
    <t>https://data.humdata.org/dataset/e8db7923-6cd2-4974-ad57-14a157978cfd/resource/247800e6-85a8-407a-ad50-4084b1e45464/download/cmr_admpop_2024.xlsx</t>
  </si>
  <si>
    <t xml:space="preserve">This figure corresponds to the number of people living in the Far North region of Cameroon, as reported in the HDX Excel 2025 data. The source is highly reliable because it is up-to-date and relies on United Nations data. We consider the entire Far North population to be exposed to the crisis.
</t>
  </si>
  <si>
    <t>CMR002People exposed</t>
  </si>
  <si>
    <t>The total population of the Far North region (5,336,891) is considered affected due to the long-standing and widespread impact of the Boko Haram conflict on civilians, infrastructure, and livelihoods. As the crisis continues to affect mobility, security, and access to services across the region, we equate the affected population with the exposed population. We used the HDX source because it provided information on the Far North region affected by the conflict. This number accurately reflects the different categories of people (IDPs, returnees, and the host communities) affected since it is directed towards humanitarian needs. The reliability of this information is high because the source is up-to-date and relies on United Nations data.</t>
  </si>
  <si>
    <t>CMR002People affected</t>
  </si>
  <si>
    <t>https://data.unhcr.org/en/documents/details/116831</t>
  </si>
  <si>
    <t xml:space="preserve">People displaced by the Lake Chad Basin Crisis in Cameroon precisely in the Far North region, is comprised of Internally Displaced Persons and returnees. This figure was taken from the UNHCR data portal of May 2025. The data portal provided figures for IDPs, Refugees and returned IDPs as of may 2025. .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 </t>
  </si>
  <si>
    <t>CMR002People displaced</t>
  </si>
  <si>
    <t>CMR002Injuries reported</t>
  </si>
  <si>
    <t>The figure includes the total number of fatalities in the Lake Chad Basin Crisis in Cameroon precisely in the Far North region according to ACLED from 1 December 2024 to 1 June 2025, from all types of events (such as battles, violence against civilians, explosions or remote violence, riots, protests, and strategic developments) and by all perpetrators (state or non-state). The fatalities in the ACLED dataset relate exclusively to violent incidents.</t>
  </si>
  <si>
    <t>CMR002Fatalities reported</t>
  </si>
  <si>
    <t>The figure includes the total number of fatalities in the multiple crises in Cameroon according to ACLED from 1 November 2024 to 1 May 2025, from all types of events (such as battles, violence against civilians, explosions or remote violence, riots, protests, and strategic developments) and by all perpetrators (state or non-state). The fatalities in the ACLED dataset relate exclusively to violent incidents.</t>
  </si>
  <si>
    <t>CMR002Fatalities in all crises</t>
  </si>
  <si>
    <t>https://data.humdata.org/dataset/cameroon-humanitarian-needs</t>
  </si>
  <si>
    <t>The number of people in need (1,472,095) corresponds to the total PiN reported for the Far North region in the 2025 HPC dataset available on HDX. Although the dataset does not attribute this PiN specifically to the Lake Chad Basin crisis, we use it as a proxy since the Boko Haram conflict is the primary humanitarian driver in this region. This figure includes needs across multiple sectors such as food security, protection, health, and education.</t>
  </si>
  <si>
    <t>CMR002People in Need</t>
  </si>
  <si>
    <t>CMR002Minimal humanitarian conditions - Level 1</t>
  </si>
  <si>
    <t>https://data.humdata.org/dataset/cameroon-humanitarian-needs; https://data.humdata.org/dataset/e8db7923-6cd2-4974-ad57-14a157978cfd/resource/247800e6-85a8-407a-ad50-4084b1e45464/download/cmr_admpop_2024.xlsx</t>
  </si>
  <si>
    <t>According to INFORM SI methodology, the number of people in Level 2 is equal to the people affected minus the people in need. People in Level 2 might be facing some difficulties accessing basic services but are able to meet their needs without external assistance. This approach is assigned as medium reliability because despite that the most recent HNO/HRP/HNRP, which incorporate multi-sectoral assessments has not been used, the HPC HDX excel file provided the PIN figure for the Lake Chad Basin crisis.</t>
  </si>
  <si>
    <t>CMR002Stressed humanitarian conditions - Level 2</t>
  </si>
  <si>
    <t>According to INFORM Severity Index methodology, the sum of people in Levels 3, 4 and 5 equals the total number of people in need. Given the lack of severity distribution data, we assigned the entire PiN to Level 3, leaving Levels 4 and 5 as information gaps.
This approach is assigned as low reliability.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</si>
  <si>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CMR002Moderate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</si>
  <si>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This approach is assigned as low reliability.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</si>
  <si>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CMR002Severe humanitarian conditions - Level 4</t>
  </si>
  <si>
    <t>CMR002Extreme humanitarian conditions - Level 5</t>
  </si>
  <si>
    <t xml:space="preserve"> UNHCR 31/05/2025</t>
  </si>
  <si>
    <t>In the Lake Chad Basin Crisis in Cameroon precisely in the Far North region, 5 population groups are affected: IDPs, refugees and asylum seekers, returnees and the host population.</t>
  </si>
  <si>
    <t>CMR002Crisis affected groups</t>
  </si>
  <si>
    <t>CMR002People facing limited access constraints</t>
  </si>
  <si>
    <t>CMR002People facing restricted access constraints</t>
  </si>
  <si>
    <t>CMR002Illness cases reported</t>
  </si>
  <si>
    <t>CMR002Buildings damaged</t>
  </si>
  <si>
    <t>CMR002Buildings destroyed</t>
  </si>
  <si>
    <t>CMR002Buildings in affected area</t>
  </si>
  <si>
    <t>CMR002Economic Losses</t>
  </si>
  <si>
    <t>This is the population of Cameroon in 2025 using the World Population Review as a source. This source was chosen over the World Bank and other local sources because it provides more recent figures and incorporates trends in population growth, internal displacement, and migration dynamics. The reliability is considered medium as the figure is a projection and not based on a recent census or official national data.</t>
  </si>
  <si>
    <t>CMR001Total population</t>
  </si>
  <si>
    <t>Violence against civilians, insecurity in areas outside urban centres, forced displacement, and food insecurity affect the entire country, and the situation continues to deteriorate. Considering this, Cameroon has a landmass of 353,215 sq. km, and the multiple crises affect the landmass area from 2021 of 8 regions affected by the multiple crisis ( Far-north, Adamawa, East, Center, West, Littoral, Northwest and Southwest region). The source is old but the landmass areas are almost fixed over time so it does not affect the figure.</t>
  </si>
  <si>
    <t>CMR001Landmass affected</t>
  </si>
  <si>
    <t>This figure corresponds to the combined population of the regions exposed by Cameroon’s three ongoing crises: Far North, North-West, South-West, East, Centre, West, Littoral, and Adamawa. These regions are exposed either by the Anglophone crisis, the Lake Chad conflict, or the CAR refugee situation. The reliability is medium as this is based on population projections.</t>
  </si>
  <si>
    <t>CMR001People exposed</t>
  </si>
  <si>
    <t xml:space="preserve"> UNHCR 31/05/2025; OCHA 12/01/2025; OCHA 23/11/2023</t>
  </si>
  <si>
    <t>https://data.unhcr.org/en/country/cmr;https://data.humdata.org/dataset/e8db7923-6cd2-4974-ad57-14a157978cfd/resource/247800e6-85a8-407a-ad50-4084b1e45464/download/cmr_admpop_2024.xlsx; https://data.humdata.org/dataset/aa08eb7c-2951-44d0-aac2-d6ed3b839ae0/resource/dea66c96-8a2c-40d5-af6d-8b8771038ce0/download/cmr_hno-hrp-comparisontable2021-2023_20230105.xlsx</t>
  </si>
  <si>
    <t>This figure represents the estimated number of people affected across the three major crises in Cameroon: the Boko Haram conflict in the Far North, the Anglophone crisis in the North-West and South-West, and the CAR refugee situation in the East and Adamawa regions. The estimate aggregates affected populations from CMR002, CMR003, and CMR004 and provides a comprehensive view of overlapping humanitarian needs. The reliability is low due to the use of different sectoral estimates and the absence of a single multi-sectoral national assessment.</t>
  </si>
  <si>
    <t>CMR001People affected</t>
  </si>
  <si>
    <t>https://data.unhcr.org/en/documents/details/116831;https://data.unhcr.org/en/country/cmr</t>
  </si>
  <si>
    <t xml:space="preserve">People displaced by the multiple crises in Cameroon (Lake Chad Basin Crisis, Anglophone Crisis and CAR Refugee), are comprised of refugees and asylum seekers, Internally Displaced Persons and returnees. This figure was taken from the UNHCR data portal as of May 2025.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 </t>
  </si>
  <si>
    <t>CMR001People displaced</t>
  </si>
  <si>
    <t>CMR001Injuries reported</t>
  </si>
  <si>
    <t>The figure includes the total number of fatalities in the multiple crises in Cameroon according to ACLED from 1 December 2024 to 1 June 2025, from all types of events (such as battles, violence against civilians, explosions or remote violence, riots, protests, and strategic developments) and by all perpetrators (state or non-state). The fatalities in the ACLED dataset relate exclusively to violent incidents.</t>
  </si>
  <si>
    <t>CMR001Fatalities reported</t>
  </si>
  <si>
    <t>The figure includes the total number of fatalities in the multiple crises in Cameroon according to ACLED from 1 December 2024 to 1 May 2025, from all types of events (such as battles, violence against civilians, explosions or remote violence, riots, protests, and strategic developments) and by all perpetrators (state or non-state). The fatalities in the ACLED dataset relate exclusively to violent incidents.</t>
  </si>
  <si>
    <t>CMR001Fatalities in all crises</t>
  </si>
  <si>
    <t>OCHA 11/06/2025; UNHCR 31/05/2025</t>
  </si>
  <si>
    <t>https://data.humdata.org/dataset/cameroon-humanitarian-needs; https://data.unhcr.org/en/country/cmr</t>
  </si>
  <si>
    <t>This figure represents the sum of people in need across Cameroon’s three component crises: Lake Chad conflict (1,472,095), Anglophone crisis (1,493,872), and the CAR refugee situation (256,561). This estimate (3,223,528) is close to the 2025 HPC figure of 3.3 million. The figure was calculated using severity data per area from HDX and UNHCR. While this is not derived from a unified JIAF or HNO approach, it provides a realistic approximation of humanitarian needs across crisis-affected areas. Reliability is medium given the alignment with existing inter-agency estimates but some limitations in disaggregation.</t>
  </si>
  <si>
    <t>CMR001People in Need</t>
  </si>
  <si>
    <t>This figure is an aggregation of the figures for CAR refugees, Anglophone crisis, Lake Chad crisis in Cameroon. The figures are taken from UNHCR dashboard as of May 2025 and OCHA's Cameroon subnational population data on HDX. UNHCR is chosen here due to its regular update of displaced population and OCHA  Sunational population data as it has te population of admins in Cameroon and also due to the fact that OCHA's HDX publish severirty of needs of different admins and therefore suitable for computing severity levels in the relevant crisis that was used -(Anglophone and Lake chad basin crisis).</t>
  </si>
  <si>
    <t>CMR001Minimal humanitarian conditions - Level 1</t>
  </si>
  <si>
    <t>UNHCR 31/05/2025;OCHA 11/06/2025; OCHA 12/01/2025</t>
  </si>
  <si>
    <t>https://data.unhcr.org/en/country/cmr;https://data.humdata.org/dataset/cameroon-humanitarian-needs; https://data.humdata.org/dataset/e8db7923-6cd2-4974-ad57-14a157978cfd/resource/247800e6-85a8-407a-ad50-4084b1e45464/download/cmr_admpop_2024.xlsx</t>
  </si>
  <si>
    <t>This figure is an aggregation of the figures for CAR refugees, Anglophone crisis, Lake Chad crisis in Cameroon. The figures are taken from UNHCR dashboard as of May 2025 and OCHA's Cameroon subnational population data on HDX. UNHCR is chosen here due to its regular update of displaced population and OCHA  Sunational population data as it has te population of admins in Cameroon and also due to the fact that OCHA's HDX publish severirty of needs of different admins and therefore suitable for computing severity levels in the relevant crisis that was used Anglophone and Lake chad basin crisis.</t>
  </si>
  <si>
    <t>CMR001Stressed humanitarian conditions - Level 2</t>
  </si>
  <si>
    <t>https://data.unhcr.org/en/country/cmr;https://data.humdata.org/dataset/cameroon-humanitarian-needs</t>
  </si>
  <si>
    <t>CMR001Moderate humanitarian conditions - Level 3</t>
  </si>
  <si>
    <t>UNHCR 31/05/2025;OCHA 11/06/2025</t>
  </si>
  <si>
    <t>The number of people in level 4 corresponds to the sum of people in level 4 for each the individual crisies for Cameroon. there are no people categorised in level in the individual crisis.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</si>
  <si>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CMR001Severe humanitarian conditions - Level 4</t>
  </si>
  <si>
    <t xml:space="preserve">UNHCR 31/05/2025; OCHA 11/06/2025; </t>
  </si>
  <si>
    <t>The number of people in level 5 corresponds to the sum of people in level 5 for each the individual crisies for Cameroon. there are no people cataegorised in this level in the individual crisis.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</si>
  <si>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CMR001Extreme humanitarian conditions - Level 5</t>
  </si>
  <si>
    <t>In the multiple crises in Cameroon, 5 population groups are affected: IDPs, refugees and asylum seekers, returnees and the host population in the Far-north, Adamawa, East, Center, West, Littoral, Northwest and Southwest regions.</t>
  </si>
  <si>
    <t>CMR001Crisis affected groups</t>
  </si>
  <si>
    <t>CMR001People facing limited access constraints</t>
  </si>
  <si>
    <t>CMR001People facing restricted access constraints</t>
  </si>
  <si>
    <t>CMR001Illness cases reported</t>
  </si>
  <si>
    <t>CMR001Buildings damaged</t>
  </si>
  <si>
    <t>CMR001Buildings destroyed</t>
  </si>
  <si>
    <t>CMR001Buildings in affected area</t>
  </si>
  <si>
    <t>CMR001Economic Losses</t>
  </si>
  <si>
    <t>World Population Review accessed 12/05/2025</t>
  </si>
  <si>
    <t>https://worldpopulationreview.com/countries/chad</t>
  </si>
  <si>
    <t>This is the population of Chad in 2025, using the World Population Review as a source. This source was chosen over the World Bank and other local sources because it provides more recent figures and incorporates trends in population growth, internal displacement, and migration dynamics. The reliability is considered medium as the figure is a projection and not based on a recent census or official national data.</t>
  </si>
  <si>
    <t>TCD005Total population</t>
  </si>
  <si>
    <t>OCHA 13/02/2025</t>
  </si>
  <si>
    <t xml:space="preserve">https://data.humdata.org/dataset/f01c8222-b67d-41ff-954a-731aafd4466b/resource/4ffb6985-7086-445c-a31b-e08aba587b0c/download/tcd_admgz_20250213.xlsx </t>
  </si>
  <si>
    <t>The Darfur Refugee Crisis affects the Ouaddai, Wadi Fira, Ennedi Est, and Sila regions, which together cover a total landmass of 241,393 sq. km. This figure is based on OCHA administrative boundaries data (February 2025). The recent influx of Sudanese refugees due to the ongoing conflict has heavily impacted these regions. Although the dataset is slightly outdated, landmass figures are stable and thus reliable for this purpose.</t>
  </si>
  <si>
    <t>TCD005Landmass affected</t>
  </si>
  <si>
    <t>OCHA 11/03/2025</t>
  </si>
  <si>
    <t xml:space="preserve">https://data.humdata.org/dataset/b53eefbf-463b-436c-8c23-72a1c0398cae/resource/02eb7605-8d79-4481-bdd4-de98ab11f17f/download/jiaf_chad_2025.xlsx </t>
  </si>
  <si>
    <t>This figure corresponds to the number of people living in the Ouaddai, Wadi Fira, Ennedi Est, and Sila regions of Chad, according to JIAF 2025. The source is highly reliable because it is up-to-date and relies on United Nations data. We consider the entire population of the 4 regions to be exposed to the crisis.</t>
  </si>
  <si>
    <t>TCD005People exposed</t>
  </si>
  <si>
    <t>UNHCR 08/06/2025</t>
  </si>
  <si>
    <t>https://data.unhcr.org/en/country/tcd</t>
  </si>
  <si>
    <t>This figure corresponds to the number of Sudanese refugees living in Chad as of 8 June 2025, according to UNHCR. Since this crisis is specifically focused on the displacement of Sudanese nationals into Chad, we consider the total refugee population from Sudan to be the number of people affected. This number reflects the direct impact of the Darfur refugee influx in the regions of Ouaddai, Wadi Fira, Ennedi Est, and Sila.</t>
  </si>
  <si>
    <t>TCD005People affected</t>
  </si>
  <si>
    <t>https://data.unhcr.org/en/country/tcd; https://data.unhcr.org/en/documents/details/114916</t>
  </si>
  <si>
    <t>This figure includes only Sudanese refugees in Chad, based on UNHCR data as of  June 2025.</t>
  </si>
  <si>
    <t>TCD005People displaced</t>
  </si>
  <si>
    <t xml:space="preserve">Considering the complexity of the situation and current reliable data from open sources is not available, which limits the capacity to provide accurate figure. </t>
  </si>
  <si>
    <t>TCD005Injuries reported</t>
  </si>
  <si>
    <t>ACLED accessed 10/06/2025</t>
  </si>
  <si>
    <t xml:space="preserve">https://acleddata.com/data-export-tool/ </t>
  </si>
  <si>
    <t xml:space="preserve">Acled data show 14 fatalities from 1 December 2024 to 1 June 2025 in the four regions (Ouaddai, Wadi Fira, Ennedi Est, and Sila) that host the majority of refugees from Sudan. However it is not clear if the refugees have been targeted in violent incidents and therefore leave as an info gap. </t>
  </si>
  <si>
    <t>TCD005Fatalities reported</t>
  </si>
  <si>
    <t xml:space="preserve">The figure includes the total number of fatalities in the complex crisis in Chad precisely in the 8 regions affected by the 3 sub-crises according to ACLED from 1 December 2024 to 1 June 2025, from all types of events (such as battles, violence against civilians, explosions or remote violence, riots, protests, and strategic developments) and by all perpetrators (state or non-state). The fatalities presented by ACLED exclude the region of Salamat which is also affected by the complex crisis in Chad. The fatalities in the ACLED dataset relate exclusively to violent incidents.  </t>
  </si>
  <si>
    <t>TCD005Fatalities in all crises</t>
  </si>
  <si>
    <t>This figure corresponds to the number of Sudanese refugees in Chad as of 8th June 2025 (UNHCR). We assume all displaced individuals have humanitarian needs across sectors such as food, shelter, protection, and health. This figure excludes other vulnerable groups in the region, as this entry focuses only on the Darfur refugee population.</t>
  </si>
  <si>
    <t>TCD005People in Need</t>
  </si>
  <si>
    <t>OCHA 11/03/2025; UNHCR 04/05/2025</t>
  </si>
  <si>
    <t>https://data.humdata.org/dataset/b53eefbf-463b-436c-8c23-72a1c0398cae/resource/02eb7605-8d79-4481-bdd4-de98ab11f17f/download/jiaf_chad_2025.xlsx ;https://data.unhcr.org/en/country/tcd</t>
  </si>
  <si>
    <t>According to the INFORM Severity Index methodology, the number of people in Level 1 is equal to the population exposed minus the population affected. We consider the entire population of the Ouaddai, Wadi Fira, Ennedi Est, and Sila regions (3,011,885 people) to be exposed to the crisis, while only 1,252,514 Sudanese refugees are considered affected. Therefore, 1,759,371 people are assumed to be in Level 1, not directly affected by the refugee crisis.</t>
  </si>
  <si>
    <t>TCD005Minimal humanitarian conditions - Level 1</t>
  </si>
  <si>
    <t>According to the INFORM SI methodology, the number of people in Level 2 equals the people affected minus the people in need. People in Level 2 might be facing some difficulties accessing basic services but can meet their needs without external assistance.Since all the people affected are also the people in need, there are no people in level 2. The reliabilty of this data is medium because the data includes high-quality information alongside some elements with lower quality, resulting in an overall medium reliability</t>
  </si>
  <si>
    <t>TCD005Stressed humanitarian conditions - Level 2</t>
  </si>
  <si>
    <t>All Sudanese refugees in Chad are assumed to be in Level 3 of the INFORM Severity Index due to the lack of detailed severity disaggregation by population group. Refugees face multiple vulnerabilities, including limited access to shelter, healthcare, and livelihoods. The reliability of this figure is considered medium because, although the source (UNHCR) is up-to-date and accurate in terms of population count, the allocation into severity levels is based on assumption rather than direct assessment.</t>
  </si>
  <si>
    <t>TCD005Moderate humanitarian conditions - Level 3</t>
  </si>
  <si>
    <t>TCD005Severe humanitarian conditions - Level 4</t>
  </si>
  <si>
    <t>TCD005Extreme humanitarian conditions - Level 5</t>
  </si>
  <si>
    <t>UNHCR 6/11/2024; UNHCR 4/2/2025</t>
  </si>
  <si>
    <t>https://data.unhcr.org/en/documents/details/112314; https://data.unhcr.org/en/documents/details/114176</t>
  </si>
  <si>
    <t xml:space="preserve">In this crisis affects three population groups: refugees and asylum seekers, host and non-host populations in the Ennedi Est, Wadi Fira, Ouaddai, and Sila regions. </t>
  </si>
  <si>
    <t>TCD005Crisis affected groups</t>
  </si>
  <si>
    <t>DOSM accessed 18/06/2025</t>
  </si>
  <si>
    <t>https://data.gov.my/data-catalogue/population_malaysia</t>
  </si>
  <si>
    <t>The total population of Malaysia projected for 2024 is based on data from the 2020 census. The figure is taken from Government of Malaysia because it's official and provides regular updates. There are 3,396,100 non-citizen in total population. So, there's a high possibility that the refugees are included here. So, they aren't counted  to avoid double counting. The reliability is set to medium as it is based on projection.</t>
  </si>
  <si>
    <t>MYS001Total population</t>
  </si>
  <si>
    <t>City Population 18/06/2024; UNHCR 05/04/2023</t>
  </si>
  <si>
    <t xml:space="preserve">https://www.citypopulation.de/en/malaysia/cities/; 
https://web.archive.org/web/20230405011132/https://www.unhcr.org/en-my/figures-at-a-glance-in-malaysia.html; </t>
  </si>
  <si>
    <t>The areas affected are considered  Selangor state, Pulau Pinang state, and the Federal Territory of Kuala Lumpur. To avoid overestimating, only the areas with a (refugee and asylum-seeker)/(state population) ratio of around 1% (greater than 0.9% but less than 1% is considered as 1%) or higher was included.</t>
  </si>
  <si>
    <t>MYS001Landmass affected</t>
  </si>
  <si>
    <t>DOSM accessed 18/06/2025; UNHCR 05/04/2023</t>
  </si>
  <si>
    <t>https://open.dosm.gov.my/dashboard/population/; 
https://web.archive.org/web/20230405011132/https://www.unhcr.org/en-my/figures-at-a-glance-in-malaysia.html</t>
  </si>
  <si>
    <t>The number of people exposed corresponds to the total population of the areas where registered refugees and asylum-seekers are living. The areas considered are Selangor state (7.4 million), Pulau Pinang state (1.8 million), and the Federal Territory of Kuala Lumpur (2.1 million). To avoid overestimating the population exposed, only the states with a refugee/state population ratio of 1%  (greater than 0.9% but less than 1% is considered as 1%) or higher was included.
These state-wise population figures were taken from the Department of Statistics Malaysia as it is the most reliable source for population data for Malaysia. It is also the source providing the most up-to-date data. The refugee and asylum-seeker population data has been taken from an archived version of a UNHCR webpage. It is the only source that provides state-wise population of refugees in Malaysia.
The reliability of this figure is medium as Malaysia's state-wise population data are projections made from the 2020 census and the UNCHR data on the distribution of refugees and asylum-seekers for different states is a bit dated.</t>
  </si>
  <si>
    <t>MYS001People exposed</t>
  </si>
  <si>
    <t>https://www.unhcr.org/my/what-we-do/figures-glance-malaysia</t>
  </si>
  <si>
    <t xml:space="preserve">The number of people affected corresponds to the total number of registered refugees and asylum-seekers in Malaysia. The figure is taken from a UNHCR webpage tracking the number of registered refugees and asylum-seekers in Malaysia. This source was chosen because it provides the most reliable and up-to-date figures for the number of registered refugees and asylum-seekers in Malaysia. 89% of the refugee population originates from Myanmar, of which 65% are Rohingyas. There are also individuals from Chins, and other regions affected by conflict. The Rohingya community are particularly vulnerable due to their stateless status and their restricted access to protection and essential services.
The reliability of the figure is low because it does not taken into consideration of unregistered refugees and some host-population who might be affected. There are no reliable estimates for the number of unregistered refugees and affected host community people. </t>
  </si>
  <si>
    <t>MYS001People affected</t>
  </si>
  <si>
    <t>The number of people displaced by the crisis includes the total number of registered refugees and asylum-seekers in Malaysia. The figure is taken from a UNHCR webpage tracking the number of registered refugees and asylum-seekers in Malaysia. This source was chosen because it provides the most reliable and up-to-date figures for the number of registered refugees and asylum-seekers in Malaysia.
The reliability of the figure is medium because the data includes high-quality information alongside some elements with lower reliability, resulting in an overall medium reliability.The data does not take into consideration of unregistered refugees.There are no reliable estimates for the number of unregistered refugees.</t>
  </si>
  <si>
    <t>MYS001People displaced</t>
  </si>
  <si>
    <t>MYS001Injuries reported</t>
  </si>
  <si>
    <t>The total number of fatalities in International Refugees in Malaysia crisis between 1 December 2024 to 31 May 2025.</t>
  </si>
  <si>
    <t>MYS001Fatalities reported</t>
  </si>
  <si>
    <t>The total number of fatalities in International Displacement to Malaysia crisis from 1 December 2024 to 31 May 2025.</t>
  </si>
  <si>
    <t>MYS001Fatalities in all crises</t>
  </si>
  <si>
    <t>The number of people in need includes the total number of registered refugees and asylum-seekers in Malaysia. The figure is taken from a UNHCR webpage tracking the number of registered refugees and asylum-seekers in Malaysia. 
The crisis is about the refugees and asylum-seekers in Malaysia. This source is chosen because it provides the most reliable and up-to-date figures for the number of registered refugees and asylum-seekers in Malaysia. Given the context, the refugees and asylum-seekers in Malaysia are most likely to be in need of humanitarian assistance.
The reliability of the figure is set at medium because the data includes high-quality information alongside some elements with lower quality, resulting in an overall medium reliability. The data does not taken into consideration of unregistered refugees. It is very difficult to estimate the number of unregistered refugees, at least some of whol are likely to require humanitarian assistance.</t>
  </si>
  <si>
    <t>MYS001People in Need</t>
  </si>
  <si>
    <t>DOSM accessed 18/06/2025; UNHCR 05/04/2023; UNHCR accessed 18/06/2025</t>
  </si>
  <si>
    <t>https://data.gov.my/data-catalogue/population_malaysia;
https://web.archive.org/web/20230405011132/https://www.unhcr.org/en-my/figures-at-a-glance-in-malaysia.html</t>
  </si>
  <si>
    <t>According to INFORM SI methodology, the number of people in Level 1 is equal to the people exposed minus the people affected.</t>
  </si>
  <si>
    <t>MYS001Minimal humanitarian conditions - Level 1</t>
  </si>
  <si>
    <t>MYS001Stressed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</si>
  <si>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 crisis is about the refugees and asylum-seekers in Malaysia. UNHCR was chosen as the source because it provides the most reliable and up-to-date figures for the number of registered refugees and asylum-seekers in Malaysia. Given the context, the refugees and asylum-seekers in Malaysia are most likely to be in need of humanitarian assistance.
The reliability of this data is medium because the data includes high-quality information alongside some elements with lower quality, resulting in an overall medium reliability. It was not possible to assign figures for levels 4 and 5 due to lack of information.</t>
  </si>
  <si>
    <t>MYS001Moderate humanitarian conditions - Level 3</t>
  </si>
  <si>
    <t>MYS001Severe humanitarian conditions - Level 4</t>
  </si>
  <si>
    <t>MYS001Extreme humanitarian conditions - Level 5</t>
  </si>
  <si>
    <t>UNHCR 05/04/2023; HRW 05/03/2024</t>
  </si>
  <si>
    <t>https://web.archive.org/web/20230405011132/https://www.unhcr.org/en-my/figures-at-a-glance-in-malaysia.html; 
https://reliefweb.int/report/malaysia/we-cant-see-sun-malaysias-arbitrary-detention-migrants-and-refugees-enms</t>
  </si>
  <si>
    <t>In this crisis, 2 out of 5 population groups are affected: Refugees and asylum seekers, and host population.</t>
  </si>
  <si>
    <t>MYS001Crisis affected groups</t>
  </si>
  <si>
    <t>TCD004Total population</t>
  </si>
  <si>
    <t xml:space="preserve">The Central African Republic (CAR) Refugee Crisis in the Logone Oriental, Mandoul, Moyen-Chari, and Salamat regions has existed since 2005 because of different waves of violence in CAR caused by fierce clashes between armed groups and the general elections in 2020. Violence, insecurity, and displacement have continued to impact all departments of these 4 regions. Therefore, we consider the entire landmass (150,378 sq. km) as affected. </t>
  </si>
  <si>
    <t>TCD004Landmass affected</t>
  </si>
  <si>
    <t>This figure corresponds to the number of people living in the Logone Oriental, Mandoul, Moyen-Chari, and Salamat regions of Chad. The source is highly reliable because it is up-to-date and relies on United Nations data. We consider the entire population of the 4 regions to be exposed to the crisis.</t>
  </si>
  <si>
    <t>TCD004People exposed</t>
  </si>
  <si>
    <t>The number of people affected corresponds to the total number of CAR refugees in Chad, as reported by UNHCR as of 31 May 2025. This figure captures only the refugee population and does not include returnees or the broader affected population in the region, ensuring alignment with the scope of this crisis.</t>
  </si>
  <si>
    <t>TCD004People affected</t>
  </si>
  <si>
    <t>https://data.unhcr.org/en/country/tcd; https://data.unhcr.org/fr/documents/details/115438</t>
  </si>
  <si>
    <t>The number of people displaced corresponds to the 139,324 refugees from CAR in Chad, as reported by UNHCR as of 31 May 2025. This excludes returnees, who are Chadian nationals returning from abroad and are already included in the complex crisis.</t>
  </si>
  <si>
    <t>TCD004People displaced</t>
  </si>
  <si>
    <t>TCD004Injuries reported</t>
  </si>
  <si>
    <t>Acled data show 27 fatalities from 1 December 2024 to 1 June 2025 in the four regions (Logone Oriental, Mandoul, Moyen-Chari, and Salamat) that host the majority of refugees from CAR. However it is unclear whether these incidents involved refugees. Due to this uncertainty, this is left as an information gap.</t>
  </si>
  <si>
    <t>TCD004Fatalities reported</t>
  </si>
  <si>
    <t xml:space="preserve">The figure includes the total number of fatalities in the complex crisis in Chad precisely in the 8 regions affected by the 3 sub-crises according to ACLED from 1 December 2024 to 1 June 2025, from all types of events (such as battles, violence against civilians, explosions or remote violence, riots, protests, and strategic developments) and by all perpetrators (state or non-state). The fatalities presented by ACLED exclude the regions of Salamat which is also affected by the complex crisis in Chad. The fatalities in the ACLED dataset relate exclusively to violent incidents.  </t>
  </si>
  <si>
    <t>TCD004Fatalities in all crises</t>
  </si>
  <si>
    <t>The number of people in need corresponds to the total number of CAR refugees in Chad, reported by UNHCR as of 31st May 2025. This approach ensures that PiN reflects only the refugee population and aligns with the scope of the crisis.</t>
  </si>
  <si>
    <t>TCD004People in Need</t>
  </si>
  <si>
    <t>OCHA 11/03/2025;UNHCR 31/05/2025</t>
  </si>
  <si>
    <t>According to the INFORM Severity Index methodology, Level 1 is calculated as the total number of people exposed minus those affected. In this case, the exposed population is the total population of the four regions hosting CAR refugees (4,043,908), while the affected population is limited to the 139,324 refugees from CAR. As a result, Level 1 is calculated as 4,043,908 – 139,324= 3,904,584. These are people who are not part of the humanitarian caseload defined under this refugee-specific crisis.</t>
  </si>
  <si>
    <t>TCD004Minimal humanitarian conditions - Level 1</t>
  </si>
  <si>
    <t>According to the INFORM SI methodology, the number of people in Level 2 equals the people affected minus the people in need. Since both figures are now equal at 139,324 (CAR refugees), Level 2 is zero. This approach is assigned as low reliability due to the use of a single population group (refugees) and the absence of severity disaggregation by need type or region.</t>
  </si>
  <si>
    <t>TCD004Stressed humanitarian conditions - Level 2</t>
  </si>
  <si>
    <t>According to INFORM Severity Index methodology, the sum of people in levels 3, 4 and 5 equals the total number of people in need. Due to the absence of a severity breakdown by population group, we assign the total PiN to level 3 and leave levels 4 and 5 as information gaps. This approach is assigned as low reliability, as it may overestimate or underestimate the actual distribution of needs.</t>
  </si>
  <si>
    <t>TCD004Moderate humanitarian conditions - Level 3</t>
  </si>
  <si>
    <t>No reliable data is available to estimate the number of people in Level 4. In the absence of a severity breakdown for the refugee population, this is left as an information gap. This approach is assigned as low reliability. Assuming all people in need are at levels 3 and 4 may either overestimate or underestimate the actual distribution of needs. Leaving levels 4 and 5 as information gaps ensures transparency, but the absence of precise severity data limits the ability to accurately reflect crisis conditions.</t>
  </si>
  <si>
    <t>TCD004Severe humanitarian conditions - Level 4</t>
  </si>
  <si>
    <t>UNHCR 31/03/2025</t>
  </si>
  <si>
    <t>No reliable data is available to estimate the number of people in Level 5. In the absence of a severity breakdown for the refugee population, this is left as an information gap. This approach is assigned as low reliability. Assuming all people in need are at levels 3 and 4 may either overestimate or underestimate the actual distribution of needs. Leaving levels 4 and 5 as information gaps ensures transparency, but the absence of precise severity data limits the ability to accurately reflect crisis conditions.</t>
  </si>
  <si>
    <t>TCD004Extreme humanitarian conditions - Level 5</t>
  </si>
  <si>
    <t>UNHCR 02/04/2025; UNHCR 06/11/2024</t>
  </si>
  <si>
    <t>https://data.unhcr.org/fr/documents/details/115438; https://data.unhcr.org/en/documents/details/112314</t>
  </si>
  <si>
    <t xml:space="preserve">Refugees/ asylum seekers, host and non-hosting communities are affected by the significant refugee population from CAR in southern Chad where access to basic services and resources are scarce. Although there has been no notable influx of refugees as of recent, the host community remains highly vulnerable due to compounding drivers of mass displacement, insecurity impacts on the prices and access to livelihoods and natural hazards. </t>
  </si>
  <si>
    <t>TCD004Crisis affected groups</t>
  </si>
  <si>
    <t>World Population Review accessed 15/04/2025</t>
  </si>
  <si>
    <t>TCD003Total population</t>
  </si>
  <si>
    <t>The Lake Chad Basin Crisis in the Lac region, is related to the insecurity crisis orchestrated by the jihadist groups; Boko Haram and ISWA which originated from Nigeria and has spread to neighboring Cameroon and Niger. Violence, insecurity, and displacement have continued to impact all departments of this region. Therefore, we consider the entire landmass of the Lac region (19,779 sq. km) as affected. Although the data source is dated, landmass figures do not change frequently, making this estimation reliable for geographic impact.</t>
  </si>
  <si>
    <t>TCD003Landmass affected</t>
  </si>
  <si>
    <t>This figure corresponds to the number of people living in the Lac region of Chad, as reported in the JIAF 2025 dataset on HDX. The population is considered fully exposed to the Lake Chad conflict. The reliability is Medium because although the source is recent and based on UN data, it reflects estimated population figures and not directly verified exposure.</t>
  </si>
  <si>
    <t>TCD003People exposed</t>
  </si>
  <si>
    <t xml:space="preserve">The total population of the Lac region is considered affected due to the long-standing and widespread impact of the Boko Haram conflict and other armed groups on civilians, infrastructure, and livelihoods. We used the HDX source because it provided information on the Lac region affected by the conflict. Although the dataset does not specifically attribute the number of affected people to the Lake Chad Basin crisis, we use it as a proxy since the Boko Haram conflict is the primary humanitarian driver in this region. This number also accurately reflects the different categories of people (IDPs, refugees, returnees, and the host communities) affected since it is directed towards humanitarian needs. The reliability of this information is medium because we use the source as a proxy to show the humanitarian needs of people affected by the Lake Chad Basin crisis. </t>
  </si>
  <si>
    <t>TCD003People affected</t>
  </si>
  <si>
    <t>UNHCR 04/06/2025; UNHCR 06/11/2024</t>
  </si>
  <si>
    <t>https://data.unhcr.org/en/documents/details/116717; https://data.unhcr.org/en/documents/details/112314</t>
  </si>
  <si>
    <t>People displaced by the Lake Chad Basin Crisis in Chad include 225,689 internally displaced persons (IDPs), 21,483 refugees and asylum seekers, and 16,886 returnees, according to UNHCR data from March 2025. These figures are updated regularly through the UNHCR data portal. The reliability of this information is considered medium due to the dynamic context and access limitations in conflict-affected areas, which may lead to underreporting in some locations.</t>
  </si>
  <si>
    <t>TCD003People displaced</t>
  </si>
  <si>
    <t>TCD003Injuries reported</t>
  </si>
  <si>
    <t>The figure includes the total number of fatalities in the Lake Chad Basin Crisis in Chad precisely in the Lac region according to ACLED from 1 December 2024 to 1 June 2025, from all types of events (such as battles, violence against civilians, explosions or remote violence, riots, protests, and strategic developments) and by all perpetrators (state or non-state). The fatalities in the ACLED dataset relate exclusively to violent incidents.</t>
  </si>
  <si>
    <t>TCD003Fatalities reported</t>
  </si>
  <si>
    <t xml:space="preserve">The figure includes the total number of fatalities in the complex crisis in Chad precisely in the 8 regions affected by the 3 sub-crises according to ACLED from 1 December 2024 to 1 June 2025, from all types of events (such as battles, violence against civilians, explosions or remote violence, riots, protests, and strategic developments) and by all perpetrators (state or non-state). The fatalities presented by ACLED exclude the regions of Ennedi Est and Salamat which is also affected by the complex crisis in Chad. The fatalities in the ACLED dataset relate exclusively to violent incidents.  </t>
  </si>
  <si>
    <t>TCD003Fatalities in all crises</t>
  </si>
  <si>
    <t xml:space="preserve">The number of people in need corresponds to the total PIN reported for the Lac region in the 2025 JIAF dataset available on HDX. Although the dataset does not specifically attribute this PiN to the Lake Chad Basin crisis, we use it as a proxy since the Boko Haram conflict is the primary humanitarian driver in this region. This figure includes needs across multiple sectors, such as food security, protection, health, and education.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 </t>
  </si>
  <si>
    <t>TCD003People in Need</t>
  </si>
  <si>
    <t>TCD003Minimal humanitarian conditions - Level 1</t>
  </si>
  <si>
    <t xml:space="preserve">According to the INFORM SI methodology, the number of people in Level 2 is equal to the people affected minus the people in need. People in Level 2 might be facing some difficulties accessing basic services but can meet their needs without external assistance.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 </t>
  </si>
  <si>
    <t>TCD003Stressed humanitarian conditions - Level 2</t>
  </si>
  <si>
    <t xml:space="preserve">According to the INFORM Severity Index methodology, the sum of people in levels 3, 4, and 5 equals the total number of people in need. ACAPS used the JIAF dataset (OCHA 11/03/2025) to distribute the PiN. The number of people in Level 3 (96,060) corresponds to the population in admin areas assessed to be in severity level 3.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 </t>
  </si>
  <si>
    <t>TCD003Moderate humanitarian conditions - Level 3</t>
  </si>
  <si>
    <t xml:space="preserve">The number of people in ACAPS level 4 humanitarian conditions corresponds to the sum of individuals in admin areas classified as severity level 4 according to JIAF (OCHA 11/03/2025).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 </t>
  </si>
  <si>
    <t>TCD003Severe humanitarian conditions - Level 4</t>
  </si>
  <si>
    <t>According to the INFORM Severity Index methodology, the sum of people in levels 3, 4, and 5 is equal to the total number of people in need. Based on the latest JIAF data (OCHA 11/03/2025), no admin areas were assessed to be at severity level 5. Therefore, the number of people in Level 5 is zero. This approach is assigned high reliability as it directly follows the official severity classification used in the HRP planning process.</t>
  </si>
  <si>
    <t>TCD003Extreme humanitarian conditions - Level 5</t>
  </si>
  <si>
    <t xml:space="preserve">In the Lake Chad Basin Crisis in Chad, 4 population groups are affected: IDPs, refugees, host and non-hosting population in the Lac region. </t>
  </si>
  <si>
    <t>TCD003Crisis affected groups</t>
  </si>
  <si>
    <t>TCD001Total population</t>
  </si>
  <si>
    <t>The entire country is affected by conflict, displacement and natural hazards. Considering this, Chad has a landmass of 1,265,193 sq. km, according to the statistics of the UNFPA of September 2024. The source is old but the landmass areas are almost fixed over time, so it does not affect the figure.</t>
  </si>
  <si>
    <t>TCD001Landmass affected</t>
  </si>
  <si>
    <t xml:space="preserve">The number of people exposed corresponds to the total population of Chad. Chad is facing a humanitarian crisis whose drivers include climatic shocks and persistent insecurity entrenching socioeconomic challenges, as well as significant access constraints to humanitarian assistance and social services.This figure is taken from the World Population Review as it based on multiple sources including UN data and national statistics offices. The reliability is considered medium as the figure is a projection and not based on a recent census or official national data. </t>
  </si>
  <si>
    <t>TCD001People exposed</t>
  </si>
  <si>
    <t>The number of people affected corresponds to the total population of Chad. Chad is facing a humanitarian crisis whose drivers include climatic shocks and persistent insecurity entrenching socioeconomic challenges, as well as significant access constraints to humanitarian assistance and social services.This figure is taken from the World Population Review as it based on multiple sources including UN data and national statistics offices. The reliability is Medium because the figure represents the total population, which may not have been fully assessed.</t>
  </si>
  <si>
    <t>TCD001People affected</t>
  </si>
  <si>
    <t>UNHCR 04/06/2025</t>
  </si>
  <si>
    <t>https://data.unhcr.org/en/documents/details/116717</t>
  </si>
  <si>
    <t>People displaced by the complex crisis in Chad include refugees, asylum seekers, internally displaced persons (IDPs), and returnees. According to UNHCR data as of 4 June 2025, there are 1,418,181 registered refugees (most from Sudan), 8,562 asylum seekers, 225,689 IDPs, and 368,421 returnees. This totals 2,020,853 people. The source is UNHCR’s data portal, which is updated regularly. The reliability is medium due to the dynamic context and underreporting risks.</t>
  </si>
  <si>
    <t>TCD001People displaced</t>
  </si>
  <si>
    <t>TCD001Injuries reported</t>
  </si>
  <si>
    <t xml:space="preserve">The figure includes the total number of fatalities in the complex crisis in Chad precisely in the 17 regions affected by the crisis according to ACLED from 1 December 2024 to 1 June 2025, from all types of events (such as battles, violence against civilians, explosions or remote violence, riots, protests, and strategic developments) and by all perpetrators (state or non-state). The fatalities presented by ACLED exclude the regions of  Salamat which is also affected by the complex crisis in Chad. The fatalities in the ACLED dataset relate exclusively to violent incidents.  </t>
  </si>
  <si>
    <t>TCD001Fatalities reported</t>
  </si>
  <si>
    <t>This figure corresponds to the total number of fatalities recorded across the country over the past six months, from 1 December 2024 to 1 June 2025, according to ACLED. It aggregates all violent incidents regardless of crisis type, including battles, violence against civilians, explosions or remote violence, riots, protests, and strategic developments, and by all perpetrators (state or non-state). The number represents an overview of the national level fatality burden across Chad’s multiple crises.</t>
  </si>
  <si>
    <t>TCD001Fatalities in all crises</t>
  </si>
  <si>
    <t>Chad 2025 HNRP 06/02/2025; OCHA 11/03/2025</t>
  </si>
  <si>
    <t>https://humanitarianaction.info/plan/1260 ;https://data.humdata.org/dataset/tcd-jiaf-humanitarian-needs-pin-and-severity</t>
  </si>
  <si>
    <t xml:space="preserve">The number of people in need was taken directly from JIAF severity data on HDX, which provides a breakdown by severity level and allows for the estimation of levels 3, 4 and 5 in line with ACAPS methodology. While the HNRP document reports a higher overall PIN (7m), it does not include disaggregated severity data, which limits its utility for the Severity Index.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 </t>
  </si>
  <si>
    <t>TCD001People in Need</t>
  </si>
  <si>
    <t>TCD001Minimal humanitarian conditions - Level 1</t>
  </si>
  <si>
    <t>World Population Review accessed 12/05/2025;OCHA 11/03/2025</t>
  </si>
  <si>
    <t>https://worldpopulationreview.com/countries/chad; https://data.humdata.org/dataset/tcd-jiaf-humanitarian-needs-pin-and-severity</t>
  </si>
  <si>
    <t>According to INFORM Severity Index methodology, the number of people in Level 2 is equal to the people affected minus the people in need. This results in 15,397,995 people (20,869,221 total affected - 5,471,226 people in need). These individuals are considered exposed to the crisis but not in need of humanitarian assistance, although they may face difficulties accessing basic services. The reliability is medium because the estimate is based on indirect calculations.</t>
  </si>
  <si>
    <t>TCD001Stressed humanitarian conditions - Level 2</t>
  </si>
  <si>
    <t xml:space="preserve">https://humanitarianaction.info/plan/1260; https://data.humdata.org/dataset/b53eefbf-463b-436c-8c23-72a1c0398cae/resource/02eb7605-8d79-4481-bdd4-de98ab11f17f/download/jiaf_chad_2025.xlsx </t>
  </si>
  <si>
    <t xml:space="preserve">According to INFORM Severity Index methodology, the sum of people in levels 3, 4, and 5 equals the total number of people in need. The number of people in Level 3 is estimated by subtracting the population in severity levels 4 and 5 from the total PIN. This estimate is based on the JIAF severity by area Excel file on HDX.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 </t>
  </si>
  <si>
    <t>TCD001Moderate humanitarian conditions - Level 3</t>
  </si>
  <si>
    <t>Chad 2025 HNRP 06/02/2025; OCHA 11/03/2026</t>
  </si>
  <si>
    <t xml:space="preserve">According to INFORM Severity Index methodology, the sum of people in levels 3, 4 and 5 is equal to the total number of people in need. The number of people in Level 4 is the summation of all people in need living in areas classified as severity level 4 in the HRP JIAF assessment on HDX.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 . </t>
  </si>
  <si>
    <t>TCD001Severe humanitarian conditions - Level 4</t>
  </si>
  <si>
    <t>Chad 2025 HNRP 06/02/2025; OCHA 11/03/2027</t>
  </si>
  <si>
    <t xml:space="preserve">According to INFORM Severity Index methodology, the sum of people in levels 3, 4 and 5 is equal to the total number of people in need. There are no people iclassified in level 5 acording to the HRP JIAF assessment on HDX.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  . </t>
  </si>
  <si>
    <t>TCD001Extreme humanitarian conditions - Level 5</t>
  </si>
  <si>
    <t>UNHCR 04/06/2025; 06/11/2024</t>
  </si>
  <si>
    <t xml:space="preserve">In the complex crisis in Chad, 4 population groups are affected: IDPs, refugees and asylum seekers, returnees and the host population. </t>
  </si>
  <si>
    <t>TCD001Crisis affected groups</t>
  </si>
  <si>
    <t>OCHA 27/12/2024</t>
  </si>
  <si>
    <t>https://humanitarianaction.info/plan/1256</t>
  </si>
  <si>
    <t>This is the population of the Central African Republic in 2024 using the 2025 HNRP. This source has been chosen over the World Bank and other local sources as it provides more recent figures and can be used to accuratelly calculate level 1-5 PIN as given in the HNRP 2024 and avoid discrepancies.</t>
  </si>
  <si>
    <t>CAF001Total population</t>
  </si>
  <si>
    <t>https://data.worldbank.org/indicator/AG.LND.TOTL.K2?locations=CF</t>
  </si>
  <si>
    <t xml:space="preserve">The entire country is affected by a complex crisis. Considering this, the Central African Republic has a landmass of 622,980 sq. km according to the World Bank  statistics. The source is old but the landmass areas are almost fixed over time so it does not affect the figure.
</t>
  </si>
  <si>
    <t>CAF001Landmass affected</t>
  </si>
  <si>
    <t>The number of people exposed corresponds to the total population of the country. This figure is taken from HNRP 2025 covering the year 2024. The reliability of this source is medium because the situation on the ground is highly dynamic, and the data may no longer be accurate due to recent developments for which there is no updated source.</t>
  </si>
  <si>
    <t>CAF001People exposed</t>
  </si>
  <si>
    <t>https://data.humdata.org/dataset/caf-jiaf-humanitarian-needs-pin-and-severity</t>
  </si>
  <si>
    <t>According to the 2025 HNRP, the entire population of CAR is considered to be exposed to and affected by the conflict and climatic shocks crisis. The total population figure is used for affected, as there are no other sources with a reliable disaggregation of affected groups. The reliability is medium due to the source being based on projections rather than a recent census.</t>
  </si>
  <si>
    <t>CAF001People affected</t>
  </si>
  <si>
    <t>UNHCR 31/05/2025; UNHCR 31/05/2025</t>
  </si>
  <si>
    <t>https://data.unhcr.org/en/situations/car; https://reliefweb.int/map/central-african-republic/car-dashboard-volrep-31-mai-2025</t>
  </si>
  <si>
    <t>The number of people displaced includes CAR refugees, Asylum seekes in neighbouring countries (677624) (Cameroon, Chad, Congo, DRC, Sudan, South Sudan), IDPs (442,723)  and returnees (3209) as reported by UNHCR as of 31 May 2025. The figure excludes returnees to avoid potential double-counting. The data is regularly updated and disaggregated by population group, making it a high-reliability source.</t>
  </si>
  <si>
    <t>CAF001People displaced</t>
  </si>
  <si>
    <t>CAF001Injuries reported</t>
  </si>
  <si>
    <t>The figure includes the total number of fatalities in the Central African Republic according to ACLED from1 December 2024 to  1 June  2025, from all types of events (such as battles, violence against civilians, explosions or remote violence, riots, protests, and strategic developments) and by all perpetrators (state or non-state actors). The fatalities in the ACLED dataset relate exclusively to violent incidents.</t>
  </si>
  <si>
    <t>CAF001Fatalities reported</t>
  </si>
  <si>
    <t>The figure includes the total number of fatalities in the Central African Republic according to ACLED from 1st December 2024 to 1 June 2025, from all types of events (such as battles, violence against civilians, explosions or remote violence, riots, protests, and strategic developments) and by all perpetrators (state or non-state actors). The fatalities in the ACLED dataset relate exclusively to violent incidents.</t>
  </si>
  <si>
    <t>CAF001Fatalities in all crises</t>
  </si>
  <si>
    <t>OCHA 13/12/2024; OCHA 27/12/2024</t>
  </si>
  <si>
    <t>https://data.humdata.org/dataset/caf-jiaf-humanitarian-needs-pin-and-severity; https://humanitarianaction.info/plan/1256</t>
  </si>
  <si>
    <t>The number of people in need is taken from the 2025 HDX dataset, which provides severity breakdowns per area. This figure matches the one cited in the 2025 HNRP. The source was selected over the rounded HRP figure to maintain alignment with severity breakdowns. Although based on multi-sectoral assessments, the source does not fully capture administrative-level variations, so the reliability is rated low.</t>
  </si>
  <si>
    <t>CAF001People in Need</t>
  </si>
  <si>
    <t>OCHA 27/12/2024; HDX 13/12/2024</t>
  </si>
  <si>
    <t>https://humanitarianaction.info/plan/1256; https://data.humdata.org/dataset/a67bc3cb-86ab-4fa6-8ba0-306bb2997ff3/resource/eb0f228a-856a-4751-bac8-7aee80111e2f/download/jiaf_car_2025.xlsx</t>
  </si>
  <si>
    <t>According to INFORM Severity Index methodology, the number of people in Level 1 is equal to the exposed population minus the affected. Since both values are the same (5.3 million), Level 1 is set to zero. The reliability is medium because the figure is a direct subtraction of the affected population from the total exposed population, both of which are based on medium-reliability sources.</t>
  </si>
  <si>
    <t>CAF001Minimal humanitarian conditions - Level 1</t>
  </si>
  <si>
    <t>According to INFORM Severity Index methodology, the number of people in Level 2 is equal to the number of people affected minus the number of people in need. The total affected population is assumed to be the total population of CAR (5,300,000), given the widespread impact of overlapping crises.The reliabilty is adjusted to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</si>
  <si>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CAF001Stressed humanitarian conditions - Level 2</t>
  </si>
  <si>
    <t>According to INFORM Severity Index methodology, the sum of people in levels 3, 4, and 5 equals the total number of people in need. Since no people are classified in level 5, the number of people in level 3 equals the total PIN (2,440,338) minus the level 4 figure (317,085). This approach aligns with the 2025 JIAF severity breakdown accessed on HDX. Reliability is low due to limitations in the geographic disaggregation and methodology for assigning severity scores.</t>
  </si>
  <si>
    <t>CAF001Moderate humanitarian conditions - Level 3</t>
  </si>
  <si>
    <t>According to INFORM Severity Index methodology, the sum of people in levels 3, 4 and 5 is equal to the total number of people in need. To estimate the severity distribution of the people in need at level 4, we took this figure directly from the HDX 2024. This approach is assigned as low reliability.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</si>
  <si>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CAF001Severe humanitarian conditions - Level 4</t>
  </si>
  <si>
    <t>There are no people classified in level 5 according to OCHA's JIAF Humanitarian Needs People in Need and Severity.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</si>
  <si>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CAF001Extreme humanitarian conditions - Level 5</t>
  </si>
  <si>
    <t>UNHCR 20/03/2025</t>
  </si>
  <si>
    <t>https://data.unhcr.org/fr/documents/details/115372</t>
  </si>
  <si>
    <t>The conflict and climatic shocks crisis in the Central African Republic affects five population groups: IDPs, refugees and asylum seekers, returnees, host communities, and non-host communities. Given the nationwide nature of the crisis and the coverage of all 17 departments, all groups are considered potentially affected.</t>
  </si>
  <si>
    <t>CAF001Crisis affected groups</t>
  </si>
  <si>
    <t>CAF001People facing limited access constraints</t>
  </si>
  <si>
    <t>CAF001People facing restricted access constraints</t>
  </si>
  <si>
    <t>CAF001Illness cases reported</t>
  </si>
  <si>
    <t>CAF001Buildings damaged</t>
  </si>
  <si>
    <t>CAF001Buildings destroyed</t>
  </si>
  <si>
    <t>CAF001Buildings in affected area</t>
  </si>
  <si>
    <t>CAF001Economic Losses</t>
  </si>
  <si>
    <t>World Population Review accessed 11/06/2025</t>
  </si>
  <si>
    <t>https://worldpopulationreview.com/countries/niger</t>
  </si>
  <si>
    <t>This is the total projected population of Niger as of June 2025, according to World Population Review. The estimation is based on UN data and reflects recent population growth trends. The source was selected over the World Bank for its regular updates and inclusion of migration dynamics. As this is a projection and not based on a recent census, the reliability is considered medium.</t>
  </si>
  <si>
    <t>NER004Total population</t>
  </si>
  <si>
    <t>Institut National de la Statistique (INS) accessed 18/03/2025</t>
  </si>
  <si>
    <t>https://stat-niger.org/wp-content/uploads/maradi/maradi_en_chiffres_affiche_2023.pdf</t>
  </si>
  <si>
    <t>The Maradi region is affected by the Nigerian Refugee Crisis because of terrorist attacks, banditry, lootings of civilian properties and kidnappings caused by non state armed groups in Yobe, Jigawa and Katsina states of Nigeria. Considering this, the region of Maradi, faced with insecurity, have a landmass of 41,796 sq. km, according to the Niger's National Institute of Statistics. The source is old but the landmass areas are almost fixed over time so it does not affect the figure.</t>
  </si>
  <si>
    <t>NER004Landmass affected</t>
  </si>
  <si>
    <t>Institut National de la Statistique (INS) accessed 18/06/2025;UNHCR 18/05/2025</t>
  </si>
  <si>
    <t>https://niger.opendataforafrica.org/; https://data.unhcr.org/en/documents/details/116366</t>
  </si>
  <si>
    <t>The number of people exposed corresponds to the population of the Maradi region affected by the Nigerian Refugee Crisis and the population of refugess IDPs and other population of concern under UNHCR mandate. The figure comes from the National Institute of Statistics (NIS) as of July 2024 accessed 18/06/2025 and UNHCR. The reliability is set to Medium due to old demographic data and the potential for underestimating the host community that is impacted by the influx of people fleeing conflict in Nigeria.</t>
  </si>
  <si>
    <t>NER004People exposed</t>
  </si>
  <si>
    <t>UNHCR 10/06/2025</t>
  </si>
  <si>
    <t>https://data.unhcr.org/en/documents/details/116804; https://data.unhcr.org/en/documents/details/116366</t>
  </si>
  <si>
    <t>This figure corresponds to the total number of refugees, IDPs and other people of concern under UNHCR mandate in Maradi, as reported in June 2025. It is used as a proxy for the affected population, assuming that all displaced individuals require humanitarian assistance. The figure is aligned with UNHCR's regular monitoring updates and includes all registered populations of concern at that date. The reliability is set to medium due to potential underestimation of recent arrivals and dynamic displacement trends. Additionally, The refugee population has increased by 4% compared to April 2024 and constitutes 81% of the population of concern in the Maradi region. All of them are originally from Nigeria.During the same period, the number of internally displaced persons also increased by 15%. As a result, Maradi ranks fourth in terms of the number of IDPs in Niger, with 4% of all displaced persons in the country residing in the Maradi region.</t>
  </si>
  <si>
    <t>NER004People affected</t>
  </si>
  <si>
    <t>https://data.unhcr.org/en/documents/details/116804</t>
  </si>
  <si>
    <t xml:space="preserve">People displaced by the Nigerian Refugee Crisis in Niger in the Maradi region is comprised of refugees, Internally Displaced Persons and vulnerable migrants. This figure was taken from the UNHCR data portal of June 2025.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 within the region. </t>
  </si>
  <si>
    <t>NER004People displaced</t>
  </si>
  <si>
    <t xml:space="preserve">Number of injuries is a data gap. It is not systematically reported for all crises across and overlapping in Niger. </t>
  </si>
  <si>
    <t>NER004Injuries reported</t>
  </si>
  <si>
    <t>ACLED accessed 11/06/2025</t>
  </si>
  <si>
    <t xml:space="preserve">https://acleddata.com/data-export-tool/; </t>
  </si>
  <si>
    <t>According to ACLED, there were 6 fatalities in Maradi from 1 December 2024 to 1 June 2025. However, it is unclear whether these incidents targeted or involved Nigerian refugees. As a result, this figure should be interpreted with caution, and is presented here for transparency despite potential misalignment with the affected population.</t>
  </si>
  <si>
    <t>NER004Fatalities reported</t>
  </si>
  <si>
    <t>The figure includes the total number of fatalities in Niger precisely in the Diffa, Tahoua, Tillaberi and Maradi regions according to the ACLED from 1 December to 1 June 2025, from all types of events (such as battles, violence against civilians, explosions or remote violence, riots, protests, and strategic developments) and by all perpetrators (state or non-state). The fatalities in the ACLED dataset relate exclusively to violent incidents.</t>
  </si>
  <si>
    <t>NER004Fatalities in all crises</t>
  </si>
  <si>
    <t>The total population of refugees , IDPs and other population of concern are in need according to UNHCR. UNHCR figures is used here as its the most reliable and it provides comprehensive regular updates on the number of displaced population. The reliabilty of this indicator is set as medium because the methodologies used for data collection are generally consistent, though minor variations exist that could affect accuracy.</t>
  </si>
  <si>
    <t>NER004People in Need</t>
  </si>
  <si>
    <t>Institut National de la Statistique (INS) accessed 18/06/2025;UNHCR 10/06/2025</t>
  </si>
  <si>
    <t>https://data.unhcr.org/en/documents/details/116804; https://niger.opendataforafrica.org/</t>
  </si>
  <si>
    <t>According to INFORM SI methodology, the number of people in Level 1 equals people exposed minus people affected. This group, in the Maradi region, is able to meet basic needs without resorting to irreversible coping strategies. Reliability is medium due to the absence of multisectoral assessments and reliance on food security projections.</t>
  </si>
  <si>
    <t>NER004Minimal humanitarian conditions - Level 1</t>
  </si>
  <si>
    <t>According to INFORM SI methodology, Level 2 is calculated as the difference between people affected and people in need. Since the number of people affected is the same as the people in need, there are no people in level 2.</t>
  </si>
  <si>
    <t>NER004Stressed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</si>
  <si>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Therefore the number of people in level 3 includes all the refugees, IDPs and other population of concern under UNHCR mandate. </t>
  </si>
  <si>
    <t>NER004Moderate humanitarian conditions - Level 3</t>
  </si>
  <si>
    <t>While some refugees and IDPs may be facing Level 4 conditions, there is no information to indicate this or other reliable source for the severity distribution for each level. According to INFORM Severity Index methodology, the sum of people in levels 3, 4 and 5 must equal the total number of people in need. In the absence of severity breakdowns from multisectoral assessments or intersectoral from IPC or JIAF analysis, the total PIN was assigned to Level 3, leaving Levels 4 and 5 as information gaps.</t>
  </si>
  <si>
    <t>NER004Severe humanitarian conditions - Level 4</t>
  </si>
  <si>
    <t>While some refugees and IDPs may be facing Level 5 conditions, there is no information to indicate this or other reliable source for the severity distribution for each level. According to INFORM Severity Index methodology, the sum of people in levels 3, 4 and 5 must equal the total number of people in need. In the absence of severity breakdowns from multisectoral assessments or intersectoral from IPC or JIAF analysis, the total PIN was assigned to Level 3, leaving Levels 4 and 5 as information gaps.</t>
  </si>
  <si>
    <t>NER004Extreme humanitarian conditions - Level 5</t>
  </si>
  <si>
    <t>UNHCR 18/05/2025</t>
  </si>
  <si>
    <t>https://data.unhcr.org/en/documents/details/116366</t>
  </si>
  <si>
    <t>In the Nigerian Refugee Crisis in Niger, 3 population groups are affected: Non -host, refugees and the host population in the Maradi region.</t>
  </si>
  <si>
    <t>NER004Crisis affected groups</t>
  </si>
  <si>
    <t>World population review accessed 15/05/2025</t>
  </si>
  <si>
    <t xml:space="preserve">https://worldpopulationreview.com/countries/niger </t>
  </si>
  <si>
    <t>This is the total projected population of Niger as of April 2025, according to World Population Review. The estimation is based on UN data and reflects recent population growth trends. The source was selected over the World Bank for its regular updates and inclusion of migration dynamics. As this is a projection and not based on a recent census, the reliability is considered medium.</t>
  </si>
  <si>
    <t>NER006Total population</t>
  </si>
  <si>
    <t>Worldometers accessed 02/28/2025</t>
  </si>
  <si>
    <t>https://www.worldometers.info/world-population/niger-population/</t>
  </si>
  <si>
    <t>This is the total land area for the country. The entire country is impacted by persistent insecurity, disease outbreaks, food insecurity and floods. The source is Worldometers and the reliability is high as landmass figures are generally stable.</t>
  </si>
  <si>
    <t>NER006Landmass affected</t>
  </si>
  <si>
    <t>World population review accessed 11/06/2025</t>
  </si>
  <si>
    <t>The number of people exposed corresponds to the total population of Niger, a country facing overlapping crises such as armed conflict, forced displacement, food insecurity, and natural hazards including recurrent droughts and floods. Although World Population Review was used for the total population figure, it does not assess humanitarian risk. The entire population is considered exposed based on the widespread geographic and multi-sectoral impact of these crises. This assessment aligns with the 2023–2025 HRP, which outlines multisectoral needs across all eight regions of Niger, confirming the widespread geographic impact of overlapping crises.</t>
  </si>
  <si>
    <t>NER006People exposed</t>
  </si>
  <si>
    <t>The number of people affected corresponds to the entire population of Niger, which faces overlapping and protracted crises including conflict, displacement, food insecurity, and climate-related shocks. While this is a strong assumption, it aligns with the country-wide scope of needs outlined in the 2023–2025 HRP. The figure reflects the multi-regional and multi-sectoral nature of the crisis, even though a formal sectoral breakdown is lacking. The figure is taken from World Population Review and reflects the wide impact across the country.</t>
  </si>
  <si>
    <t>NER006People affected</t>
  </si>
  <si>
    <t>UNHCR 31/05/2025 10/06/2025</t>
  </si>
  <si>
    <t>https://data.unhcr.org/fr/country/ner; https://data.unhcr.org/en/documents/details/116804</t>
  </si>
  <si>
    <t>People displaced by the Complex Crisis in Niger in the Diffa, Tahoua, Tillaberi and Maradi regions. This figure was taken from the UNHCR data portal of April 2025. This source was chosen because it provides the best comprehensive overview of people on the move in Niger, including registered internally displaced persons, refugees and asylum seekers and stateless persons. The reliability of this is high due to the provision of regular updates by UNHCR on people on the move across the region.</t>
  </si>
  <si>
    <t>NER006People displaced</t>
  </si>
  <si>
    <t>NER006Injuries reported</t>
  </si>
  <si>
    <t>The figure includes the total number of fatalities in Niger precisely in the Diffa, Tahoua, Tillaberi and Maradi regions according to the ACLED from 1 December 2024, to 1 June 2025, from all types of events (such as battles, violence against civilians, explosions or remote violence, riots, protests, and strategic developments) and by all perpetrators (state or non-state). The fatalities in the ACLED dataset relate exclusively to violent incidents.</t>
  </si>
  <si>
    <t>NER006Fatalities reported</t>
  </si>
  <si>
    <t>The figure includes the total number of fatalities in Niger precisely in the Diffa, Tahoua, Tillaberi and Maradi regions according to the ACLED from 1 November 2024 to 1 May 2025, from all types of events (such as battles, violence against civilians, explosions or remote violence, riots, protests, and strategic developments) and by all perpetrators (state or non-state). The fatalities in the ACLED dataset relate exclusively to violent incidents.</t>
  </si>
  <si>
    <t>NER006Fatalities in all crises</t>
  </si>
  <si>
    <t>OCHA 04/12/2024</t>
  </si>
  <si>
    <t>https://humanitarianaction.info/plan/1264; https://humanitarianaction.info/document/global-humanitarian-overview-2025/article/niger-2</t>
  </si>
  <si>
    <t>The provisional 2025 People in Need figure for Niger is estimated at 2.7 million by OCHA and reflected in the Global Humanitarian Overview 2025. As the 2025 HNO has not been released, the underlying sectoral breakdown cannot be cross-verified, which limits the reliability. However, this figure is preferred over the 2023–2025 HRP estimate (4.3 million), as it reflects the most recent annual estimation available. The 2023–2025 HRP remains relevant for contextual understanding of the multisectoral needs across the country, and is cited for reference.</t>
  </si>
  <si>
    <t>NER006People in Need</t>
  </si>
  <si>
    <t>According to INFORM SI methodology, the number of people in Level 1 is equal to the people exposed minus the people affected. Since the whole population is affected, there are no people in Level 1. According to the prioritisation approach, the reliability is Medium as this is based on estimations by UN data and may not account for sudden changes in the context.</t>
  </si>
  <si>
    <t>NER006Minimal humanitarian conditions - Level 1</t>
  </si>
  <si>
    <t>OCHA  04/12/2024; World population review accessed 15/05/2025</t>
  </si>
  <si>
    <t>https://humanitarianaction.info/plan/1266; https://humanitarianaction.info/document/global-humanitarian-overview-2025/article/niger-2;https://worldpopulationreview.com/countries/niger</t>
  </si>
  <si>
    <t>According to INFORM SI methodology, the number of people in Level 2 is equal to the people affected minus the people in need. People in Level 2 might be facing some difficulties accessing basic services but are able to meet their needs without external assistance. The reliability is medium. As the 2025 HNO has not yet been released, this estimate is based on provisional PIN figures from OCHA and overall population projections. This approach ensures methodological consistency despite limitations in multisectoral severity data.</t>
  </si>
  <si>
    <t>NER006Stressed humanitarian conditions - Level 2</t>
  </si>
  <si>
    <t>OCHA 04/12/2024; Cadre Harmonise &amp; IPC 28/05/2025</t>
  </si>
  <si>
    <t>https://humanitarianaction.info/plan/1267;https://humanitarianaction.info/document/global-humanitarian-overview-2025/article/niger-2; https://data.humdata.org/dataset/cadre-harmonise</t>
  </si>
  <si>
    <t>According to INFORM Severity Index methodology, the sum of people in levels 3, 4, and 5 is equal to the total number of people in need. The PIN from the 2025 HNO (2.7 million) was retained, while the severity breakdown was derived from the Cadre Harmonisé/IPC data, updated in May. Level 4 is the projection for the June-August lean season. Level 3 is calculated by subtracting level 4 from the total PIN. This approach allows us to maintain the most recent multisectoral PIN while benefiting from the only available severity disaggregation, which is food security–based. The reliability is set as low  as we do not have a HRP severity level distribution and therefore used CH projection for lean season June to August as an alternative source.</t>
  </si>
  <si>
    <t>NER006Moderate humanitarian conditions - Level 3</t>
  </si>
  <si>
    <t>Cadre Harmonise &amp; IPC 28/05/2025</t>
  </si>
  <si>
    <t>https://data.humdata.org/dataset/cadre-harmonise</t>
  </si>
  <si>
    <t>This figure is taken from the Cadre Harmonisé and IPC data. It is the population projected to be in CH/IPC Phase 4 over the June-August lean season. We use the Cadre Harmonise in the absense of a HRP with multisectoral estimated PIN by severity or sectors. At the moment, the GHO only provides a total PIN Of 2.7m. However, other response products show that food needs are the highest compared to all other sectors. The reliability is set as low  as we do not have a HRP severity level distribution and therefore used CH projection for lean season June to August as an alternative source.</t>
  </si>
  <si>
    <t>NER006Severe humanitarian conditions - Level 4</t>
  </si>
  <si>
    <t>This figure is based on the Cadre Harmonisé and IPC data as of May 2025.There are no people clasified in level 5 according to CH/IPC.  While the CH/IPC PIN of 2.2 million is lower than the HNO 2025 PIN of 2.7 million, it is used here because it provides a severity level breakdown of people in need in Niger which HNO 2025 did not provide and therefore leading to low eliabilty</t>
  </si>
  <si>
    <t>NER006Extreme humanitarian conditions - Level 5</t>
  </si>
  <si>
    <t>https://data.unhcr.org/fr/country/ner</t>
  </si>
  <si>
    <t>In the Complex Crisis in Niger, 3 population groups are affected: IDPs, refugees and asylum seekers, and the host population in the Diffa, Tahoua, Tillaberi and Maradi regions</t>
  </si>
  <si>
    <t>NER006Crisis affected groups</t>
  </si>
  <si>
    <t>https://worldpopulationreview.com/countries/burundi#:~:text=Burundi%20is%20a%20country%20in,with%20coffee%20and%20tea%20exports.</t>
  </si>
  <si>
    <t>Total population of the country including refugees in the country and the migration flow in the country</t>
  </si>
  <si>
    <t>BDI004Total population</t>
  </si>
  <si>
    <t>Statoids accessed 16/05/2025</t>
  </si>
  <si>
    <t>https://www.statoids.com/ubi.html</t>
  </si>
  <si>
    <t>The total landmass includes Rutana, Ruyugi, Cankuzo,Muyinga,Ngozi, Cibitoke provinces which host most of the refugees, is considered affected by the International displacement  crisis.</t>
  </si>
  <si>
    <t>BDI004Landmass affected</t>
  </si>
  <si>
    <t>Statoids accessed 16/04/2025; UNHCR 11/06/2025</t>
  </si>
  <si>
    <t>https://www.statoids.com/ubi.html; https://reliefweb.int/report/burundi/core-eastern-drc-displacement-overview-28-april-2025</t>
  </si>
  <si>
    <t>The population exposed to this crisis consists of the total number of host individuals  in 6 provinces: Rutana, Ruyugi, Cankuzo,Muyinga,Ngozi, Cibitoke. (2,716,474) These figures are derived from the Statoids as of May 2025. it is utilized as there are no concrete figures from census in Burundi . Additionally, the total number of refugees from Eastern DRC in Burundi (75,628) as of June 11, 2025, according to UNHCR, is included. The reliability of this indicator is rated as medium because the methodologies for data collection are generally consistent, though minor variations may affect accuracy.</t>
  </si>
  <si>
    <t>BDI004People exposed</t>
  </si>
  <si>
    <t>UNHCR 11/06/2025</t>
  </si>
  <si>
    <t>https://reliefweb.int/report/burundi/core-eastern-drc-displacement-overview-28-april-2025</t>
  </si>
  <si>
    <t>The number of people affected corresponds to the total number of refugees from Eastern DRC in Burundi. The figures are taken from UNHCRas of June 2025. This source is chosen due to its reliablity and monthly update of refugee numbers. The reliabilty of this data is medium because the methodologies used for data collection are generally consistent, though minor variations exist that could affect accuracy.</t>
  </si>
  <si>
    <t>BDI004People affected</t>
  </si>
  <si>
    <t>This number corresponds to the number of refugees and assylum seekers  from Eastern DRC in Burundi.  This figure is taken from UNHCR. UNHCR is used here as it is the most reliable  and provides monthly updates on the number of refugees in Burundi. The reliabilty of this indicator is medium as  the methodologies used for data collection are generally consistent, though minor variations exist that could affect accuracy.</t>
  </si>
  <si>
    <t>BDI004People displaced</t>
  </si>
  <si>
    <t xml:space="preserve"> Given the difficult nature of the circumstances in Burundi and the absence of up-to-date and reliable data from open sources, it is difficult to accurately estimate figures for this indicator</t>
  </si>
  <si>
    <t>BDI004Injuries reported</t>
  </si>
  <si>
    <t>Given the difficult nature of the circumstances in Burundi and the absence of up-to-date and reliable data from open sources, it is difficult to accurately estimate figures for this indicator</t>
  </si>
  <si>
    <t>BDI004Fatalities reported</t>
  </si>
  <si>
    <t>https://acleddata.com/explorer/#1714654904371-01f34ad7-b1ac</t>
  </si>
  <si>
    <t>Burundi is grappling with overlapping crises that significantly impact its districts, including displacement, violence, flooding, and severe food insecurity. These interconnected challenges have led to fatalities attributed to events such as battles, violence against civilians, explosions, riots, protests, and other strategic developments, as documented by ACLED from 1st December 2024 to 1st June  2025. However, the reported figures likely underestimate the true toll, as deaths resulting from floods and food insecurity are not systematically tracked or accurately recorded. There is currently only one crisis in Burundi hence the figures remains as the above indicator.</t>
  </si>
  <si>
    <t>BDI004Fatalities in all crises</t>
  </si>
  <si>
    <t>The total population of refugees and sylum seekers from Eastern DRC in Burundi are in need according to UNHCR. UNHCR figures is used here as its the most reliable and it provides comprehensive monthly updates on the number of refugees in Burundi. Other sources such as UNICEF were considered however, they also derive this information from UNHCR. The reliabilty of this indicator is set as medium because the methodologies used for data collection are generally consistent, though minor variations exist that could affect accuracy.</t>
  </si>
  <si>
    <t>BDI004People in Need</t>
  </si>
  <si>
    <t>Statoids accessed 16/05/2024; UNHCR 11/06/2025</t>
  </si>
  <si>
    <t>https://www.ipcinfo.org/ipc-country-analysis/details-map/en/c/1159450/?iso3=BDI</t>
  </si>
  <si>
    <t>BDI004Minimal humanitarian conditions - Level 1</t>
  </si>
  <si>
    <t xml:space="preserve">According to INFORM severity index methodology, the number of people facing Stressed humanitarian conditions or in Level 2= People Affected - People in Need. Since the people affected by the refugee crisis in Burundi is the same as the PiN figure, there are no people in stressed humanitarian conditions. </t>
  </si>
  <si>
    <t>BDI004Stressed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</si>
  <si>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Therefore the number of people in level 3 includes all the refugees and asylum seekers. </t>
  </si>
  <si>
    <t>BDI004Moderate humanitarian conditions - Level 3</t>
  </si>
  <si>
    <t>While some refugees may be facing Level 4 conditions, there is no information to indicate this or other reliable source for the severity distribution for each level.</t>
  </si>
  <si>
    <t>BDI004Severe humanitarian conditions - Level 4</t>
  </si>
  <si>
    <t>While some refugees may be facing Level 4-5conditions, there is no information to indicate this or other reliable source for the severity distribution for each level.</t>
  </si>
  <si>
    <t>BDI004Extreme humanitarian conditions - Level 5</t>
  </si>
  <si>
    <t xml:space="preserve"> In this crisis, 3 population groups are affected-Refugees and Asylum seekers,Host population and Non-host population</t>
  </si>
  <si>
    <t>BDI004Crisis affected groups</t>
  </si>
  <si>
    <t>BDI004People facing limited access constraints</t>
  </si>
  <si>
    <t>BDI004People facing restricted access constraints</t>
  </si>
  <si>
    <t>WFP 20/03/2025</t>
  </si>
  <si>
    <t>https://www.wfp.org/stories/drc-refugee-surge-strains-humanitarian-support-burundi-and-uganda#:~:text=Along%20with%20shelters%2C%20the%20influx,cholera%2C%20measles%20and%20especially%20malaria.</t>
  </si>
  <si>
    <t>Given the difficult nature of the circumstances in Burundi and the absence of up-to-date and reliable data from open sources, it is difficult to accurately estimate figures for this indicator, but there are cases of malaria although the number is unclear</t>
  </si>
  <si>
    <t>BDI004Illness cases reported</t>
  </si>
  <si>
    <t>BDI004Buildings damaged</t>
  </si>
  <si>
    <t>BDI004Buildings destroyed</t>
  </si>
  <si>
    <t>BDI004Buildings in affected area</t>
  </si>
  <si>
    <t>BDI004Economic Losses</t>
  </si>
  <si>
    <t>IPC 13/01/2025</t>
  </si>
  <si>
    <t>The total population of Burundi is based on IPC data to ensure consistency of figures presented, although this figure is lower compared to estimates from the World Population Review (14,301,008). The IPC analysis does not cover urban areas or the 60,000 refugees in the 6 camps in the North East of the country (Kinama, Musasa, Bwagiriza, Nyankanda, Kavumu and Giharo).</t>
  </si>
  <si>
    <t>BDI001Total population</t>
  </si>
  <si>
    <t>CIA 16/04/2024</t>
  </si>
  <si>
    <t>https://www.cia.gov/the-world-factbook/countries/burundi/</t>
  </si>
  <si>
    <t>This analysis considers the entire landmass of Burundi, as the country faces a multifaceted and pervasive crisis. The humanitarian situation is critical, with significant numbers of vulnerable populations grappling with overlapping challenges. Weather-induced extremes, such as erratic rainfall and drought, have undermined agricultural productivity, leading to deteriorating food security and compromised livelihoods. Rising inflation and recurrent fuel shortages have further exacerbated the situation, driving up the cost of essential commodities and limiting access to nutritious food for already struggling households. The crisis is compounded by internal violence and the influx of refugees from neighboring countries like the Democratic Republic of Congo (DRC), straining the country's limited resources. The overlapping nature of these challenges across various districts underscores the complexity of the crisis, as multiple factors interact to exacerbate vulnerabilities and heighten the need for coordinated humanitarian interventions.</t>
  </si>
  <si>
    <t>BDI001Landmass affected</t>
  </si>
  <si>
    <t>The number of people exposed corresponds to the total population facing food insecurity including IPC Phase 1 to 5 as projected in the period January to March 2025, this  corresponds to the total population as the whole country is exposed to the complex crisis. This figure is taken from IPC on page 9 and it cover the period January to march 2025. The reliability of this data is set as medium because the methodologies used for data collection are generally consistent, though minor variations exist that could affect accuracy.It should also be noted that the period has elapsed.</t>
  </si>
  <si>
    <t>BDI001People exposed</t>
  </si>
  <si>
    <t>The number of people affected reflects the total population facing food insecurity, categorized as IPC Phase 2 and above, based on the IPC projections for January- March 2025 (see page 9). This source was chosen because it is currently the only one providing a comprehensive overview of the situation in Burundi. The data reliability is rated as medium, as the methodologies used are generally consistent, though minor variations may impact accuracy. It should also be noted that the period has elapsed.</t>
  </si>
  <si>
    <t>BDI001People affected</t>
  </si>
  <si>
    <t>UNHCR  10/01/2025;  UNHCR 31/05/2025.</t>
  </si>
  <si>
    <t>https://data.unhcr.org/en/documents/details/113756;  https://data.unhcr.org/en/situations/burundi</t>
  </si>
  <si>
    <t>The displaced population figure for the complex crisis includes internally displaced persons (IDPs) (7,900), refugees and asylum seekers in camps and urban areas of Burundi (89,000 refugees and 2,100 asylum seekers, totaling 91,100), refugee returnees(former refugee who has returned to their country of origin) (254,100), and Burundian refugees in neighboring countries (257,623), according to UNHCR as of 31/05/2025. The IDP figure refers specifically to those of concern to UNHCR and has been revised down from previous estimates by IOM/DTM. The figures for IDPs, refugees/asylum seekers and refugee returnees are taken from UNHCR's December monthly report, while the figure for Burundian refugees in neighboring countries is from UNHCR's live page. As UNHCR is the only source providing regular updates on displacement figures, the data is considered to have medium reliability.</t>
  </si>
  <si>
    <t>BDI001People displaced</t>
  </si>
  <si>
    <t>BDI001Injuries reported</t>
  </si>
  <si>
    <t>Burundi is grappling with overlapping crises that significantly impact its districts, including displacement, violence, flooding, and severe food insecurity. These interconnected challenges have led to fatalities attributed to events such as battles, violence against civilians, explosions, riots, protests, and other strategic developments, as documented by ACLED from 1st  December 2024 to 1st June 2025. However, the reported figures likely underestimate the true toll, as deaths resulting from floods and food insecurity are not systematically tracked or accurately recorded.</t>
  </si>
  <si>
    <t>BDI001Fatalities reported</t>
  </si>
  <si>
    <t>Burundi is grappling with overlapping crises that significantly impact its districts, including displacement, violence, flooding, and severe food insecurity. These interconnected challenges have led to fatalities attributed to events such as battles, violence against civilians, explosions, riots, protests, and other strategic developments, as documented by ACLED from 1st December 2024 to 1st June 2025. However, the reported figures likely underestimate the true toll, as deaths resulting from floods and food insecurity are not systematically tracked or accurately recorded. There is currently only one crisis in Burundi hence the figures remains as the above indicator.</t>
  </si>
  <si>
    <t>BDI001Fatalities in all crises</t>
  </si>
  <si>
    <t>This figure includes IPC projections for January - March 2025 for the people in need. It includes people in IPC levels 3 to 5.  This source has been chosen due to the lack of an alternative comprehensive source on multiple sectors. The reliability of this indicator is  medium because despite being representative, food only constitutes one sectoral need, and the data is taken from the projected period analysis, although period has elapsed.</t>
  </si>
  <si>
    <t>BDI001People in Need</t>
  </si>
  <si>
    <t>According to IPC projections for January - March 2025, 5,151,281 people are considered to be in Level 1. The data includes a mix of high-quality information and some elements of lower quality, resulting in an overall medium reliability. Other sources, such as UNHCR, were considered but primarily focus on the refugee situation. Therefore, IPC was preferred, as it provides a comprehensive overview of the situation across all affected provinces in Burundi.</t>
  </si>
  <si>
    <t>BDI001Minimal humanitarian conditions - Level 1</t>
  </si>
  <si>
    <t>This is according to IPC projections for January -March 2025, 5,925,208 people are considered to be in level 2. The data includes a mix of high-quality information and some elements of lower quality, resulting in an overall medium reliability. Other sources, such as UNHCR, were considered but primarily focus on the refugee situation. Therefore, IPC was preferred, as it provides a comprehensive overview of the situation across all affected provinces in Burundi.</t>
  </si>
  <si>
    <t>BDI001Stressed humanitarian conditions - Level 2</t>
  </si>
  <si>
    <t>This is according to IPC projections for January - March2025, 1,063,250 people are considered to be in level 3. The data includes a mix of high-quality information and some elements of lower quality, resulting in an overall medium reliability. Other sources, such as UNHCR, were considered but primarily focus on the refugee situation. Therefore, IPC was preferred, as it provides a comprehensive overview of the situation across all affected provinces in Burundi.</t>
  </si>
  <si>
    <t>BDI001Moderate humanitarian conditions - Level 3</t>
  </si>
  <si>
    <t>This is according to IPC projections for Jnuary-March 2025, There are no people experiencing severe humanitarian conditions due to expected favourable agricultural performance and abundant rainfal  thus resulting to improved food security at the household level . The data includes a mix of high-quality information and some elements of lower quality, resulting in an overall medium reliability. Other sources, such as UNHCR, were considered but primarily focus on the refugee situation. Therefore, IPC was preferred, as it provides a comprehensive overview of the situation across all affected provinces in Burundi.</t>
  </si>
  <si>
    <t>BDI001Severe humanitarian conditions - Level 4</t>
  </si>
  <si>
    <t>This is according to IPC projections for January -March 2025, there are no people expereincing  extreme humanitarian conditions hence, 0 people in  level 5.</t>
  </si>
  <si>
    <t>BDI001Extreme humanitarian conditions - Level 5</t>
  </si>
  <si>
    <t>OCHA 23/03/2023</t>
  </si>
  <si>
    <t>https://reliefweb.int/report/burundi/burundi-besoins-et-plan-de-reponse-humanitaire-2023-mars-2023</t>
  </si>
  <si>
    <t xml:space="preserve"> In this crisis, all 5 population groups are affected-Refugees and Asylum seekers, IDPs, Host population, Non-host population and Returnees</t>
  </si>
  <si>
    <t>BDI001Crisis affected groups</t>
  </si>
  <si>
    <t>BDI001People facing limited access constraints</t>
  </si>
  <si>
    <t>BDI001People facing restricted access constraints</t>
  </si>
  <si>
    <t>WHO 14/05/2025; UNICEF 17/02/2025; IPC 19/11/2024</t>
  </si>
  <si>
    <t>https://www.who.int/publications/m/item/multi-country-outbreak-of-mpox--external-situation-report--52---14-may-2025; https://reliefweb.int/report/burundi/unicef-burundi-humanitarian-situation-report-no-6-mpox-level-3-31-january-2025; https://www.ipcinfo.org/ipc-country-analysis/details-map/en/c/1158883/</t>
  </si>
  <si>
    <t xml:space="preserve"> According to WHO, As of 25 April 2025, Burundi has reported 3883  mpox cases, The cases have been reported in at least 46 of the 49 districts. UNICEF reports Children under 15 years of age remain the most affected group with 36.9% of cases compared to 37.8% in December. Children under 5 years of age represent 20% of total confirmed cases, compared to 20.6% in November. Infection among young adults between 20 and 30 years of age is stable remaining at 31%. However, there has been an increase in the number of cases among young adults between 20 and 30 years of age, who now represent 30.8% of cases, compared to 29.7% in November. There is risk of further spread due to its proximity to DRC which is the epicentre in Africa. Further the risks for children in Burundi are heightened because of the simultaneous occurrence of measles outbreaks due to low routine childhood immunization and high malnutrition rates. Additionally An estimated 484,490 children aged 6-59 months are suffering or expected to suffer elevated levels of acute malnutrition between June 2024 and May 2025. This total includes 84,985 cases of Severe Acute Malnutrition (SAM), which is significantly higher than those of 2022. About 72,980 pregnant or breastfeeding women (PBW) are also suffering or expected to suffer elevated levels of acute malnutrition in the same period.</t>
  </si>
  <si>
    <t>BDI001Illness cases reported</t>
  </si>
  <si>
    <t>BDI001Buildings damaged</t>
  </si>
  <si>
    <t>BDI001Buildings destroyed</t>
  </si>
  <si>
    <t>BDI001Buildings in affected area</t>
  </si>
  <si>
    <t>BDI001Economic Losses</t>
  </si>
  <si>
    <t>World Population Review Accessed 04/06/2024; UNHCR 04/06/2025.</t>
  </si>
  <si>
    <t>https://worldpopulationreview.com/countries/uganda-population; https://data.unhcr.org/en/documents/details/116727</t>
  </si>
  <si>
    <t>The total population of Uganda, according to World Population Review (51,400,000), plus the 1,913,153 refugees and asylum seekers, primarily from South Sudan and the Democratic Republic of Congo (DRC).</t>
  </si>
  <si>
    <t>UGA005Total population</t>
  </si>
  <si>
    <t>City Population accessed 16 /05/2024</t>
  </si>
  <si>
    <t>https://www.citypopulation.de/en/uganda/admin/</t>
  </si>
  <si>
    <t>The landmass of 12 districts Adjumani, Isingiro, Kamwenge, Kikuube, Kiryandongo, Koboko, Kyegegwa, Madi Okollo, Obongi, Terego, Yumbe, and Kampala which host most of the refugees, is considered affected by the refugee crisis.</t>
  </si>
  <si>
    <t>UGA005Landmass affected</t>
  </si>
  <si>
    <t>UNHCR 04/06/2025; UBOS Accessed 16/05/2024</t>
  </si>
  <si>
    <t>https://data.unhcr.org/en/documents/details/116727; https://www.ubos.org/wp-content/uploads/2024/12/National-Population-and-Housing-Census-2024-Final-Report-Volume-1-Main.pdf</t>
  </si>
  <si>
    <t>The population exposed to this crisis consists of the total number of host individuals (6,390.422) in 13 districts: Adjumani, Isingiro, Kamwenge, Kikuube, Kiryandongo, Koboko, Kyegegwa, Lamwo, Madi Okollo, Obongi, Terego, Yumbe, and Kampala. These figures are derived from the National population and Housing Census as of December 2024. It is utilized as it provides the total population of districts in Uganda . Additionally, the total number of refugees in Uganda (1,913,153) as of May 30, 2025, according to UNHCR, is included. The reliability of this indicator is rated as medium because the methodologies for data collection are generally consistent, though minor variations may affect accuracy.</t>
  </si>
  <si>
    <t>UGA005People exposed</t>
  </si>
  <si>
    <t>https://data.unhcr.org/en/documents/details/116727</t>
  </si>
  <si>
    <t>Those affected consist of the cumulative number of refugees and asylum seekers in Uganda, with the highest populations originating from South Sudan and the Democratic Republic of Congo (DRC). There are smaller numbers of refugees from Rwanda, Burundi, Somalia, Eritrea, Ethiopia, and Sudan. While host communities may also be affected, there is currently no available information on this. The figures are sourced from the UNHCR dashboard, chosen for its provision of monthly updates on refugee numbers in Uganda. The reliability of this indicator is rated as medium, as the methodologies used for data collection are generally consistent, though minor variations may affect accuracy.</t>
  </si>
  <si>
    <t>UGA005People affected</t>
  </si>
  <si>
    <t>Number of  people affected by this crisis are the refugees and assylum seekers  in Uganda. The highest population of refugees originate from South Sudan and DRC. There are also refugees in smaller numbers from Rwanda, Burundi, Somalia, Eritrea, Ethiopia and Sudan. This figure is taken from UNHCR dashboard. UNHCR is used here as it is the most reliable  and provides monthly updates on the number of refugees in Uganda. The reliabilty of this indicator is medium as  the methodologies used for data collection are generally consistent, though minor variations exist that could affect accuracy.</t>
  </si>
  <si>
    <t>UGA005People displaced</t>
  </si>
  <si>
    <t>Given the difficult nature of the circumstances in Uganda and the absence of up-to-date and reliable data from open sources, it is difficult to accurately estimate figures for this indicator</t>
  </si>
  <si>
    <t>UGA005Injuries reported</t>
  </si>
  <si>
    <t>UGA005Fatalities reported</t>
  </si>
  <si>
    <t>UGA005Fatalities in all crises</t>
  </si>
  <si>
    <t>The total population of refugees and sylum seekers in Uganda are in need according to UNHCR. UNHCR figures is used here as its the most reliable and it provides comprehensive monthly updates on the number of refugees in Uganda. Other sources such as IPC were considered however, IPC published on December 2024 focuses on  host communities and therefore establishing the figures for refugees in need is difficult. The reliabilty of this indicator is set as medium because the methodologies used for data collection are generally consistent, though minor variations exist that could affect accuracy.</t>
  </si>
  <si>
    <t>UGA005People in Need</t>
  </si>
  <si>
    <t>UGA005Minimal humanitarian conditions - Level 1</t>
  </si>
  <si>
    <t xml:space="preserve">According to INFORM severity index methodology, the number of people facing Stressed humanitarian conditions or in Level 2= People Affected - People in Need. Since the people affected by the refugee crisis in Uganda is the same as the PiN figure, there are no people in stressed humanitarian conditions. </t>
  </si>
  <si>
    <t>UGA005Stressed humanitarian conditions - Level 2</t>
  </si>
  <si>
    <t>UGA005Moderate humanitarian conditions - Level 3</t>
  </si>
  <si>
    <t>UGA005Severe humanitarian conditions - Level 4</t>
  </si>
  <si>
    <t>While some refugees may be facing Level 5 conditions, there is no information to indicate this or other reliable source for the severity distribution for each level.</t>
  </si>
  <si>
    <t>UGA005Extreme humanitarian conditions - Level 5</t>
  </si>
  <si>
    <t>In this crisis 3 out of 5 populaton groups are affected: Host population, non-host population and refugees. The reliability is adjusted to low as many people in host areas might not be affected by the presence of the large refugee population.</t>
  </si>
  <si>
    <t>UGA005Crisis affected groups</t>
  </si>
  <si>
    <t>UGA005People facing limited access constraints</t>
  </si>
  <si>
    <t>UGA005People facing restricted access constraints</t>
  </si>
  <si>
    <t>IPC 17/12/2024; ECHO 14/01/2025; WHO 04/06/2025</t>
  </si>
  <si>
    <t>https://www.ipcinfo.org/ipc-country-analysis/details-map/en/c/1159431/?iso3=UGA; https://reliefweb.int/report/uganda/uganda-cholera-outbreak-dg-echo-media-echo-daily-flash-14-january-2025;https://www.afro.who.int/countries/uganda/publication/mpox-outbreak-uganda-situation-update-04-june-2025</t>
  </si>
  <si>
    <t xml:space="preserve">Between April 2024 and March 2025, approximately 54,000 children aged 6-59 months and 9,800 pregnant or breastfeeding women (PBW) are suffering or projected to suffer acute malnutrition in the 13 refugee settlements and urban refugee populations. This corresponds to a 53 and 26 percent reduction for children and PBW, respectively, compared to the same period last year. The significant improvement is attributed to the strengthened nutrition specific and sensitive interventions among the refugees and host communities . Additionally, in January 10 2025, the ministry of health declred an outbreak of cholera in lamwo district where by  67 cases were reported. Furthermore, 6,578 cases of Mpox have been reported, with some cases located in districts that also host refugees. However, at the time of reporting, it remains unclear how many refugees have been affected.
</t>
  </si>
  <si>
    <t>UGA005Illness cases reported</t>
  </si>
  <si>
    <t>UGA005Buildings damaged</t>
  </si>
  <si>
    <t>UGA005Buildings destroyed</t>
  </si>
  <si>
    <t>UGA005Buildings in affected area</t>
  </si>
  <si>
    <t>UGA005Economic Losses</t>
  </si>
  <si>
    <t>World Population Review accessed 11/06/2025; UNHCR 20/05/2025</t>
  </si>
  <si>
    <t>https://worldpopulationreview.com/countries/ivory-coast; https://data.unhcr.org/en/documents/details/116426</t>
  </si>
  <si>
    <t>The estimated total population of Côte d’Ivoire is 32,521,040 as of 17  June 2025, based on World Population Review. We have added the  73,676 displaced people, 97% are refugees and asylum seekers from Burkina Faso as published by UNHCR on 20 May 2025. The reliability of this data is considered medium as it is based on projections and estimations.</t>
  </si>
  <si>
    <t>CIV002Total population</t>
  </si>
  <si>
    <t>UNHCR 15/05; OCHA 4/4/2023</t>
  </si>
  <si>
    <t>https://data.unhcr.org/en/documents/details/116426; https://data.humdata.org/dataset/cod-ps-civ</t>
  </si>
  <si>
    <t xml:space="preserve">The refugee situation primarily affects Bounkani and Tchologo regions which hosts 92% of all registered refugees and asylum seekers. To decipher the landmass affected by the influx of arrivals seen in April, we used UNHCR as the main source with data as of 30 April 2025 on where the refugees are hosted. To align to ACAPS methodology for crisis activation, we focus the analysis on the locations hosting over 5,000 refugees or more, using the UNHCR map as a source and admin data from OCHA, accessed on HDX. Using this threshold, we sum the square kilometre areas of Tougbo (admin 3) and Ouangolodougou and Bouna in sous-prefecture (admin 2). Reliability is Medium as the situation is dynamic and refugees may be relocated to different locations. </t>
  </si>
  <si>
    <t>CIV002Landmass affected</t>
  </si>
  <si>
    <t>OCHA 27/06/2022; UNHCR 20/05/2025</t>
  </si>
  <si>
    <t>https://data.humdata.org/dataset/53d768e8-7a66-438c-abcb-8393fa74adf8/resource/47ef99b4-b040-4a90-9f91-775a641d585c/download/civ_admpop_adm1_v2.csv https://data.unhcr.org/en/documents/details/116426</t>
  </si>
  <si>
    <t xml:space="preserve">People exposed is the summation of the resident population of Bouna sub-prefecture and Tougbo town in Bounkani region, and Ounagolodougo, Tchologo region (418,315) and the total number of refugees and asylum seekers (73,676) in Cote d'Ivoire. These areas were selected based on UNHCR's April update on the number of arrivals and registered refugees and asylum seekers in Cote d'Ivoire by location. The locations with over 5,000 refugees were selected based on ACAPS thresholds for crisis activation. UNHCR counted 73,676 arrivals and 66,822 registered individuals as of 30 April 2025, the large majority, around 97%, are from Burkina Faso and 2% are from Mali. The host population is from UNFPA 2019 population statistics, accessed on HDX. The reliability is set to Medium due to old demographic data and the potential for underestimating the host community that is impacted by the influx of people fleeing conflict in Burkina Faso. </t>
  </si>
  <si>
    <t>CIV002People exposed</t>
  </si>
  <si>
    <t>UNHCR 27/05/2025; UNHCR 20/05/2025</t>
  </si>
  <si>
    <t>https://data.unhcr.org/en/documents/details/116584; https://data.unhcr.org/en/documents/details/116426</t>
  </si>
  <si>
    <t>This figure corresponds to the total number of people displaced. It is used as a proxy for the affected population, assuming that all displaced individuals require humanitarian assistance, fleeing conflict and insecurity in Burkina Faso and accommodated in northern communities of Cote d'Ivoire. Of the 73,676 total arrivals to Cote d'Ivoire, 66,833 are registered with UNHCR. Of the registered, 65% have specific need, including people with disabilities and other serious medical conditions. The reliability is set to medium because it may not capture recent arrivals, only those registered with UNHCR nor reflect multi-sectoral needs.</t>
  </si>
  <si>
    <t>CIV002People affected</t>
  </si>
  <si>
    <t>UNHCR 27/05/2025; UNHCR 20/05/2025; UNHCR 2018</t>
  </si>
  <si>
    <t>https://data.unhcr.org/en/documents/details/116584; https://data.unhcr.org/en/documents/details/116426; https://www.unhcr.org/blogs/mapping-statelessness-cote-divoire/</t>
  </si>
  <si>
    <t>As of April 2025, 73,676 individuals are displaced in Cote d'Ivoire due to conflict in neighbouring countries. Of those, 66,833 are registered with UNHCR and are receiving assistance. The large majority (97%) of arrivals are from Burkina Faso, fleeing conflict between armed groups and attacks on civilians. April saw a sharp increase in displacement into Cote d'Ivoire with UNHCR registering 800 arrivals compared to zero in March, 2 people in February and 52 in January. Over 80% of arrivals are hosted in communities of Bounkani and Tchologo regions. In addition, over 930k people are stateless in Côte d’Ivoire. We have not included the stateless population in this calculation as their situation does not necessarily pertain to the recent uptick in displacement due to conflict in Burkina Faso. Many of these people have been in the country for generations. The reliability of this indicator is medium because it may not capture recent arrivals, only those registered with UNHCR.</t>
  </si>
  <si>
    <t>CIV002People displaced</t>
  </si>
  <si>
    <t>CIV002Injuries reported</t>
  </si>
  <si>
    <t>CIV002Fatalities reported</t>
  </si>
  <si>
    <t>CIV002Fatalities in all crises</t>
  </si>
  <si>
    <t>https://data.unhcr.org/en/documents/details/116426</t>
  </si>
  <si>
    <t>This figure corresponds to the number of refugees and asylum seekers in Côte d’Ivoire as of April 2025, according to UNHCR. The PIN includes populations fleeing violence and insecurity in neighbouring countries, primarily hosted in Bounkani and Tchologo regions.  The reliability is considered high as the figures come from recent UNHCR updates based on registration and direct monitoring mechanisms.</t>
  </si>
  <si>
    <t>CIV002People in Need</t>
  </si>
  <si>
    <t>https://data.humdata.org/dataset/53d768e8-7a66-438c-abcb-8393fa74adf8/resource/47ef99b4-b040-4a90-9f91-775a641d585c/download/civ_admpop_adm1_v2.csv https://data.unhcr.org/en/documents/details/116426; https://data.unhcr.org/en/documents/details/116426</t>
  </si>
  <si>
    <t>According to INFORM Severity Index methodology, the number of people in Level 1 is equal to the population exposed minus the people affected. These individuals are not in need of humanitarian assistance but may still face challenges due to pressure on local services. The reliability is medium, as the exposed population is based on 2019 census data and refugee movements remain dynamic.</t>
  </si>
  <si>
    <t>CIV002Minimal humanitarian conditions - Level 1</t>
  </si>
  <si>
    <t xml:space="preserve"> According to INFORM Severity Index methodology, the number of people in Level 2 is calculated as the difference between the people affected and the people in need. As all affected individuals are also in need of assistance, the value for this level is zero.</t>
  </si>
  <si>
    <t>CIV002Stressed humanitarian conditions - Level 2</t>
  </si>
  <si>
    <t>According to INFORM Severity Index methodology, the sum of people in levels 3, 4 and 5 equals the total number of people in need. Since no severity breakdown is available for the refugee population in Cote D'Ivoire, ACAPS assigned the total PIN figure to level 3, leaving levels 4 and 5 as information gaps. This approach is assigned as Low reliability. Assuming all people in need are in level 3 may either overestimate or underestimate the real distribution of needs. Leaving levels 4 and 5 blank ensures transparency, but the absence of disaggregated data limits the accuracy of the severity analysis.</t>
  </si>
  <si>
    <t>CIV002Moderate humanitarian conditions - Level 3</t>
  </si>
  <si>
    <t>According to INFORM Severity Index methodology, the sum of people in levels 3, 4 and 5 must equal the total number of people in need. In the absence of severity breakdowns from multisectoral assessments or intersectoral from IPC or JIAF analysis, the total PIN was assigned to Level 3, leaving Levels 4 and 5 as information gaps.</t>
  </si>
  <si>
    <t>CIV002Severe humanitarian conditions - Level 4</t>
  </si>
  <si>
    <t xml:space="preserve">As with Level 4, the value for Level 5 is set to zero because of an information gap. No reliable sources provide a severity breakdown for the refugee population hosted in Côte d’Ivoire. Although this does not confirm the absence of extreme conditions. UNHCR registration data shows that 82% of refugees are women and chidren and 65% have a specific need, including disability and severe medical condition. As many of these individuals have fled regions affected by conflict and insecurity in Burkina Faso, needs, particularly among those with pre-existing conditions and vulnerabilities, will be high. </t>
  </si>
  <si>
    <t>CIV002Extreme humanitarian conditions - Level 5</t>
  </si>
  <si>
    <t>UNHCR accessed 12/05/2025</t>
  </si>
  <si>
    <t>https://data.unhcr.org/en/country/civ</t>
  </si>
  <si>
    <t>According to UNHCR’s operational data, the refugee crisis in Côte d’Ivoire affects three primary population groups in the Bounkani and Tchologo regions: refugees, asylum seekers, and the host population.</t>
  </si>
  <si>
    <t>CIV002Crisis affected groups</t>
  </si>
  <si>
    <t>CIV002People facing limited access constraints</t>
  </si>
  <si>
    <t>CIV002People facing restricted access constraints</t>
  </si>
  <si>
    <t>CIV002Illness cases reported</t>
  </si>
  <si>
    <t>CIV002Buildings damaged</t>
  </si>
  <si>
    <t>CIV002Buildings destroyed</t>
  </si>
  <si>
    <t>CIV002Buildings in affected area</t>
  </si>
  <si>
    <t>CIV002Economic Losses</t>
  </si>
  <si>
    <t>World Population Accessed 07/06//2025</t>
  </si>
  <si>
    <t>https://worldpopulationreview.com/countries/nigeria-population</t>
  </si>
  <si>
    <t>The population of Nigeria in 2025.</t>
  </si>
  <si>
    <t>NGA004Total population</t>
  </si>
  <si>
    <t>NBS Accessed 19/04/2024</t>
  </si>
  <si>
    <t>https://nigeria.opendataforafrica.org</t>
  </si>
  <si>
    <t xml:space="preserve">The BAY states in Nigeria faces a deteriorating security situation. This region includes Borno, Yobe and Adamawa states. These regions have been affected by the crisis and the sum of their landmass has been considered. </t>
  </si>
  <si>
    <t>NGA004Landmass affected</t>
  </si>
  <si>
    <t>OCHA 23/01/2025; HDX 16/12/2024</t>
  </si>
  <si>
    <t>https://reliefweb.int/report/nigeria/nigeria-2025-humanitarian-needs-and-response-plan-january-2025; https://data.humdata.org/dataset/nga-jiaf-humanitarian-needs-pin-and-severity</t>
  </si>
  <si>
    <t>Borno, Yobe and Adamawa states are exposed to the crisis; facing a deteriorating security situation, with high number of security incidents. Therefore, the total of the population of the three states has been considered as people exposed to the conflict in the BAY states. The figure for the total population in the HNRP is 16M. However, the exact figure from the Nigeria JIAF excel (16,052,586) is used here so as to be able to estimate the severity distribution of people in need and avoid discripancy. The figure is taken from Nigeria JIAF excel published in December 2024. This source is choosen because its analysis primarily focuses on the so-called BAY states (Borno, Adamawa and Yobe) in north-east Nigeria, given the magnitude and severity of needs in this region caused by a domestic armed conflict. The reliabilty of this data is medium  because the situation on the ground is highly dynamic, and the data may no longer be accurate due to recent developments for which there is no updated source.</t>
  </si>
  <si>
    <t>NGA004People exposed</t>
  </si>
  <si>
    <t>Borno, Yobe and Adamawa states have been affected by the crisis. Therefore the whole population of the three states have been condsidered affected by conflict in the BAY states. This corresponds to the HNO five levels of severity of needs: minimal, stress, severe, extreme, and catastrophic. The figure for the total population in the HNRP is 16M. However, the exact figure from the Nigeria JIAF excel (16,052,586) is used here so as to be able to estimate the severity distribution of people in need and avoid discripancy. This figure is taken from HDX  Nigeria JIAF excel published in December 2024. This source is choosen because its analysis primarily focuses on the so-called BAY states (Borno, Adamawa and Yobe) in north-east Nigeria, given the magnitude and severity of needs in this region caused by a domestic armed conflict. The reliabilty of this data is medium  because the situation on the ground is highly dynamic, and the data may no longer be accurate due to recent developments for which there is no updated source.</t>
  </si>
  <si>
    <t>NGA004People affected</t>
  </si>
  <si>
    <t>UNHCR 20/05/2025; IOM 07/03/2025</t>
  </si>
  <si>
    <t>https://data.unhcr.org/en/documents/details/116583; https://dtm.iom.int/reports/nigeria-north-east-displacement-report-round-49-march-2025</t>
  </si>
  <si>
    <t>The number of people displaced by Boko Haram crisis includes the sum of number of people internally displaced by Boko Haram (2,252,348), the  total number of returnees to the northeast (2,129,325) and Nigerian refugees in neighbouring countries(Niger- 127,561 , Chad -, 21,835  Cameroon- 126,837 ). The figures are taken from IOM page 6 as of March  2025 and that of Principal Refugees, IDPs and Stateless Persons dashboard as of April 2025. This sources (IOM and UNHCR) were used as they provides a wider view of the crisis and due to its regular updates on the numbers of displaced people. Additionally the reliabilty is set as medium because  the methodologies used for data collection are generally consistent, though minor variations exist that could affect accuracy.</t>
  </si>
  <si>
    <t>NGA004People displaced</t>
  </si>
  <si>
    <t>No available info.</t>
  </si>
  <si>
    <t>NGA004Injuries reported</t>
  </si>
  <si>
    <t xml:space="preserve"> ACLED Accessed 07/06/2025</t>
  </si>
  <si>
    <t>Number of fatalities related to the insurgency from 01/12/2024 to 01/06/2025  in Borno, Adamawa and Yobe states</t>
  </si>
  <si>
    <t>NGA004Fatalities reported</t>
  </si>
  <si>
    <t xml:space="preserve"> ACLED Accessed 07/06/2025 ;OCHA 02/06/2025</t>
  </si>
  <si>
    <t>https://acleddata.com/explorer/; https://reliefweb.int/report/nigeria/nigeria-floods-mokwa-niger-state-flash-update-1-june-2025</t>
  </si>
  <si>
    <t>Number of fatalities in Nigeria based on ACLED data from 01/12/2024  to 01/06/2025 due Battles, Violence against civilians, Explosions/Remote violence, Riots, Protests, Strategic developments (4,879) plus  As of  May 29 , 153  lives have been lost due to ongoing floods in Mokwa Niger state. Many people, among them children, are reportedly missing.
..</t>
  </si>
  <si>
    <t>NGA004Fatalities in all crises</t>
  </si>
  <si>
    <t>OCHA 23/01/2025</t>
  </si>
  <si>
    <t>https://reliefweb.int/report/nigeria/nigeria-2025-humanitarian-needs-and-response-plan-january-2025</t>
  </si>
  <si>
    <t xml:space="preserve">These include the people in need in Borno, Adamawa and Yobe states. These three states are impacted by the Lake Chad Basin regional conflict which face a deteriorating security situation. This figure is taken from HNRP 2025, p.17. 
The calculation: The level 1 and 2 PIN in the HRP is equivalent to ACAPS level 3. Thus the ACAPS level 3 is the summation of the HRP1,2,3 PIN figures: Level 1 -40,000+ Level 2- 940,000+ Level 3- 4,940,000 =5,920,000. Level 4 in the HRP is equivalent to ACAPS level 4, and was taken directly. The total PIN is therefore 5,920,000+4 -1,950,000=7,870,000. 
This source is choosen because its analysis primarily focuses on the so-called BAY states (Borno, Adamawa and Yobe) in north-east Nigeria, given the magnitude and severity of needs in this region caused by a domestic armed conflict. The reliabilty of this data is medium  because despite that the most recent HNO/HRP/HNRP, which incorporate multi-sectoral assessments has been used. However, given the fluid nature of humanitarian crises, severity levels may not fully capture sudden changes in needs.
</t>
  </si>
  <si>
    <t>NGA004People in Need</t>
  </si>
  <si>
    <t>The PIN distribution figure provided by HNRP 2025, summed up all the five levels. However at ACAPS, PIN is equal to level 3, 4 and 5. Therefore we placed all th e people in level 1 and 2 in level 3 and people in level 4 in level 4 and level 5 in level 5.  According to INFORM SI methodology, the number of people in Level 1 is equal to the people exposed minus the people affected. People in Level 1 are able to meet their basic needs without employing irreversible coping strategies. The minimal level comprise of Minimal conditions ( Level 1) = People Exposed - People affected.  ( Level 2 )People affected - People in need.</t>
  </si>
  <si>
    <t>NGA004Minimal humanitarian conditions - Level 1</t>
  </si>
  <si>
    <t xml:space="preserve"> The PIN distribution figure provided by HNRP 2025, summed up all the five levels. However at ACAPS, PIN is equal to level 3, 4 and 5. Therefore we placed all th e people in level 1 and 2 in level 3 and people in level 4 in level 4 and level 5 in level 5. According to INFORM SI methodology, the number of people in Level 2 is equal to the people affected minus the people in need. People in Level 2 might be facing some difficulties accessing basic services but are able to meet their needs without external assistance.</t>
  </si>
  <si>
    <t>NGA004Stressed humanitarian conditions - Level 2</t>
  </si>
  <si>
    <t>OCHA 23/01/2025;</t>
  </si>
  <si>
    <t xml:space="preserve">The 2025 HNRP provided the number of people in need however the PIN figure included all the 5 levels. However  PIN figure at ACAPS  is level 3-5. To compute this level we placed all the people in level 1 and level 2 in level 3 so as we can get the overal people  in need for Bay states which is (level 3 =(Level 1 -40,000+ Level 2- 940,000+ Level 3- 4,940,000) =5,920,000. The PIN figure severity distribution is taken from HNRP page 17. This approach is assigned as medium reliability because despite that the most recent HNO/HRP/HNRP, which incorporate multi-sectoral assessments has been used. However, given the fluid nature of humanitarian crises, severity levels may not fully capture sudden changes in needs. </t>
  </si>
  <si>
    <t>NGA004Moderate humanitarian conditions - Level 3</t>
  </si>
  <si>
    <t xml:space="preserve">The PIN distribution figure provided by HNRP 2025, summed up all the five levels. However at ACAPS, PIN is equal to level 3, 4 and 5. Therefore we placed all the people in level 1 and 2 in level 3 and people in level 4 in level 4 and level 5 in level 5. Therefore the number of people in level 4 according to HNRP 2025 =1,950,000.This approach is assigned as medium reliability because despite that the most recent HNO/HRP/HNRP, which incorporate multi-sectoral assessments has been used. However, given the fluid nature of humanitarian crises, severity levels may not fully capture sudden changes in needs. </t>
  </si>
  <si>
    <t>NGA004Severe humanitarian conditions - Level 4</t>
  </si>
  <si>
    <t xml:space="preserve">The PIN distribution figure provided by HNRP 2025, summed up all the five levels. However at ACAPS, PIN is equal to level 3, 4 and 5. Therefore we placed all th e people in level 1 and 2 in level 3 and people in level 4 in level 4 and level 5 in level 5. Therefore the number of people in level 5 according to HNRP 2025 =0.This approach is assigned as medium reliability because despite that the most recent HNO/HRP/HNRP, which incorporate multi-sectoral assessments has been used. However, given the fluid nature of humanitarian crises, severity levels may not fully capture sudden changes in needs. </t>
  </si>
  <si>
    <t>NGA004Extreme humanitarian conditions - Level 5</t>
  </si>
  <si>
    <t>https://reliefweb.int/report/nigeria/nigeria-humanitarian-needs-overview-2024#:~:text=Five%20themes%20were%20identified%20as,and%20involuntary%20relocations%20and%20resettlement</t>
  </si>
  <si>
    <t>The affected groups are hosts, non-hosts, IDPs and returnees, and refugees.</t>
  </si>
  <si>
    <t>NGA004Crisis affected groups</t>
  </si>
  <si>
    <t>Considering the complexity of the situation and current reliable data from open sources is not available, which limits the capacity to provide accurate figure.</t>
  </si>
  <si>
    <t>NGA004People facing limited access constraints</t>
  </si>
  <si>
    <t>NGA004People facing restricted access constraints</t>
  </si>
  <si>
    <t>OCHA 06/05/2025</t>
  </si>
  <si>
    <t>https://reliefweb.int/report/nigeria/nigeria-borno-adamawa-and-yobe-lean-season-multisectoral-plan-april-2025</t>
  </si>
  <si>
    <t>Approximately 4.6 million people in the BAY states will face crisis or emergency levels of food insecurity during the peak of the lean season from June to September, as estimated by the March 2025 Cadre Harmonisé analysis. The number of food-insecure people remains high, at the same level as in 2024, underscoring the urgent need for effective interventions.</t>
  </si>
  <si>
    <t>NGA004Illness cases reported</t>
  </si>
  <si>
    <t>NGA004Buildings damaged</t>
  </si>
  <si>
    <t>NGA004Buildings destroyed</t>
  </si>
  <si>
    <t>NGA004Buildings in affected area</t>
  </si>
  <si>
    <t>NGA004Economic Losses</t>
  </si>
  <si>
    <t>NGA007Total population</t>
  </si>
  <si>
    <t>NBS Accessed 17/07/2023</t>
  </si>
  <si>
    <t>North-west Nigeria has been hit by an unprecedented wave of kidnappings, maiming, killings, population displacements, cattle rustling, and disruption of socio-economic activities due to the rise of armed bandits in the region. North-west Nigeria includes the Sokoto, Kebbi, Niger, Kaduna, Katsina and Zamfara states. All the mentioned states landmass has been exposed to the violence incidents and insecurity.</t>
  </si>
  <si>
    <t>NGA007Landmass affected</t>
  </si>
  <si>
    <t xml:space="preserve">Cadre Harmonise &amp; IPC 28/05/2025 </t>
  </si>
  <si>
    <t xml:space="preserve">North-west Nigeria has been hit by an unprecedented wave of kidnappings, maiming, killings, population displacements, cattle rustling, and disruption of socio-economic activities due to the rise of armed bandits in the region including new groups such as the Lakurawas. North-west Nigeria includes Zamfara, Kaduna, Niger, Sokoto, Kebbi and Katsina states and their population have been considered as exposed to the Northwest Banditry.  It is also corresponding to the population who are facingCH/ IPC phase 1, 2, 3, 4 June - August 2025  projection period in the mentioned states. The figure is taken from CH/IPC analysis HDX as of May 2025 for projection period June - August 2025. This source is chosen due to the lack of an alternative comprehensive source. The reliability of this indicator is set as medium because despite being representative, food only constitutes one sectoral need. </t>
  </si>
  <si>
    <t>NGA007People exposed</t>
  </si>
  <si>
    <t>People affected are estimated by taking the population who are facing IPC phase 2, 3, 4 and 5 in the affected areas: Zamfara, Kaduna, Niger, Sokoto, Kebbi and Katsina states. The projected period June -August 2025 have been taken. According to inform severity methodology People affected = Level 2 + Level 3 + Level 4 + Level 5. The figure is taken from CH/IPC analysis as of May 2025 for projection period June to August 2025. This source is chosen due to the lack of an alternative comprehensive source. The reliability of this indicator is adjusted to medium because the data includes high-quality information alongside some elements with lower quality, resulting in an overall medium reliability.</t>
  </si>
  <si>
    <t>NGA007People affected</t>
  </si>
  <si>
    <t>UNHCR 20/05/2025; UNHCR 28/02/2025</t>
  </si>
  <si>
    <t>https://reliefweb.int/map/nigeria/unhcr-rbwca-principal-refugees-idps-and-stateless-persons-april-2025; https://data.unhcr.org/en/documents/details/114780</t>
  </si>
  <si>
    <t>The number of people displaced by North west banditry incudes; 640,111  IDPs in North West  states, and  133,675 refugees from NW Nigeria in Maradi (Niger). Some areas in assessed states were inaccessible due to ongoing violence/conflict, so the number of IDPs is likely to be higher than reported hence its medium reliabilty. The figures are taken from UNHCR Dashboard for All Population Snapshot and that of Principal Refugees, IDPs and Stateless Persons. UNHCR is chosen here because of its monthy updates of the people displaced and its wider view of the crisis.</t>
  </si>
  <si>
    <t>NGA007People displaced</t>
  </si>
  <si>
    <t>NGA007Injuries reported</t>
  </si>
  <si>
    <t xml:space="preserve">Total Fatalities from 01/12/2024 to 01/06/2025 in Sokoto, Kebbi, Niger, Kaduna, Katsina and Zamfara states, which are most affected by north west banditry. Some of these fatalities may actually be related to the Middle Belt crisis. </t>
  </si>
  <si>
    <t>NGA007Fatalities reported</t>
  </si>
  <si>
    <t xml:space="preserve"> ACLED Accessed 07/06/2025; OCHA 02/06/2025</t>
  </si>
  <si>
    <t>Number of fatalities in Nigeria based on ACLED data from 01/12/2024  to 01/06/2025 due Battles, Violence against civilians, Explosions/Remote violence, Riots, Protests, Strategic developments (5,313,) plus  As of  May 29 , 153  lives have been lost due to ongoing floods in Mokwa Niger state. Many people, among them children, are reportedly missing.
..</t>
  </si>
  <si>
    <t>NGA007Fatalities in all crises</t>
  </si>
  <si>
    <t>The total PIN for the crisis is from the number of food insecure people in Sokoto, Kebbi, Niger, Kaduna, Katsina and Zamfara states, which corresponding to the population who are facing IPC phase 3, 4 June to August 2025 projection period. NB:The HNO/HNRP analysis primarily focuses on the so-called BAY states (Borno, Adamawa and Yobe) in north-east Nigeria, it only captures the magnitude and severity of needs of the BAY region caused by a domestic armed conflict. Therefore the CH/IPC analysis   was used as it provides a wider view of the other crisis. The reliability of this source is also adjusted to medium because the data includes high-quality information alongside some elements with lower quality, resulting in an overall medium reliability. The figures are taken from tCH/IPC analysis as of May 2025 for projection period June to August 2025.</t>
  </si>
  <si>
    <t>NGA007People in Need</t>
  </si>
  <si>
    <t>The minimal level comprise of Minimal conditions ( Level 1) = People Exposed - People affected - People in need. The number of people who are exposed to the crisis however not affected or in needs of urgent humanitarian assistance. There may be some needs but are not life-threatening. This level is matched with the population who are facing IPC phase 1; June to August 2025 projection period according to CH/IPC as of May 2025.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t>
  </si>
  <si>
    <t>NGA007Minimal humanitarian conditions - Level 1</t>
  </si>
  <si>
    <t>The stressed l level comprise of Minimal conditions ( Level 2) = People affected - People in need. The number of people who are affected by the crisis however not in needs of urgent humanitarian assistance. Needs are higher than level 1 but are still not life-threatening. The affected population can meet their needs by applying coping strategies. This level is matched with the population who are facing IPC phase 2 June to August 2025 projection period in the CH/IPC analysis as of May 2025.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t>
  </si>
  <si>
    <t>NGA007Stressed humanitarian conditions - Level 2</t>
  </si>
  <si>
    <t>The people in needs are corresponding to the population who are facing IPC phase 3, 4 and 5; June to August projection period. All of them are facing IPC phase 3 and 4 and none is placed in phase 5. Therefore Moderate humanitarian conditions - Level 3 is matched with People in IPC phase 3 and Severe humanitarian conditions - Level 4 is matched with people in IPC phase 4. No population in IPC phase 5. NB:The HNO analysis primarily focuses on the so-called BAY states (Borno, Adamawa and Yobe) in north-east Nigeria, it only captures the magnitude and severity of needs of the BAY region caused by a domestic armed conflict. Therefore the CH/IPC was used as it provides a wider view of the other crisis. The reliability of this source is also adjusted to medium because the data includes high-quality information alongside some elements with lower quality, resulting in an overall medium reliability. The figures are taken from CH/IPC as of May 2025, projection period  June to August 2025.</t>
  </si>
  <si>
    <t>NGA007Moderate humanitarian conditions - Level 3</t>
  </si>
  <si>
    <t xml:space="preserve">The people in needs are corresponding to the population who are facing IPC phase 3, 4 June to August 2025 projection period in the CH/IPC as of May 2025. All of them are facing IPC phase 3 and 4 and none is placed in phase 5. Therefore Moderate humanitarian conditions - Level 3 is matched with People in IPC phase 3 and Severe humanitarian conditions - Level 4 is matched with people in IPC phase 4. No population in IPC phase 5.  NB:The HNO analysis primarily focuses on the so-called BAY states (Borno, Adamawa and Yobe) in north-east Nigeria, it only captures the magnitude and severity of needs of the BAY region caused by a domestic armed conflict. Therefore the CH/IPC was used as it provides a wider view of the other crisis. The reliability of this source is also adjusted to medium because the data includes high-quality information alongside some elements with lower quality, resulting in an overall medium reliability. </t>
  </si>
  <si>
    <t>NGA007Severe humanitarian conditions - Level 4</t>
  </si>
  <si>
    <t>The people in needs are corresponding to the population who are facing IPC phase 3, 4  June to August 2025 projection period in the CH/IPC analyisis as of May. All of them are facing IPC phase 3 and 4 and none is placed in phase 5. Therefore Moderate humanitarian conditions - Level 3 is matched with People in IPC phase 3 and Severe humanitarian conditions - Level 4 is matched with people in IPC phase 4. No population in IPC phase 5.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t>
  </si>
  <si>
    <t>NGA007Extreme humanitarian conditions - Level 5</t>
  </si>
  <si>
    <t>UNHCR 12/08/2024; UNHCR 20/11/2024; Food Security Cluster  07/03/2024</t>
  </si>
  <si>
    <t>https://data.unhcr.org/en/documents/details/110512; https://data.unhcr.org/en/documents/details/111973; https://fscluster.org/sites/default/files/2025-03/FINAL_2025%20_March_Fiche-Nigeria.pdf</t>
  </si>
  <si>
    <t>In this crisis, 2 out of 5 population groups are affected: residents and IDPs.</t>
  </si>
  <si>
    <t>NGA007Crisis affected groups</t>
  </si>
  <si>
    <t>NGA007People facing limited access constraints</t>
  </si>
  <si>
    <t>NGA007People facing restricted access constraints</t>
  </si>
  <si>
    <t>NGA007Illness cases reported</t>
  </si>
  <si>
    <t>NGA007Buildings damaged</t>
  </si>
  <si>
    <t>NGA007Buildings destroyed</t>
  </si>
  <si>
    <t>NGA007Buildings in affected area</t>
  </si>
  <si>
    <t>NGA007Economic Losses</t>
  </si>
  <si>
    <t>NGA008Total population</t>
  </si>
  <si>
    <t>https://nigeria.opendataforafrica.org/</t>
  </si>
  <si>
    <t>The states that host 98% of Cameroonian refugees are considered exposed to the crisis and their landmass were included. This includes: Cross River, Taraba and Benue states.</t>
  </si>
  <si>
    <t>NGA008Landmass affected</t>
  </si>
  <si>
    <t>NBS Accessed 17/07/2023; UNHCR 14/052025</t>
  </si>
  <si>
    <t>https://nigeria.opendataforafrica.org/; https://data.unhcr.org/en/documents/details/116296</t>
  </si>
  <si>
    <t>The states that host 98% of Cameroonian refugees are considered exposed to the crisis and the whole population have been included. This includes: Cross River, Taraba and Benue states with a total population of 12,674,918. Additionally the population of cameroonian refugees and asylum seekers - 118,479 have also been included.  The figures are taken from NBS data portal as of 2016 and that of UNHCR dashboard as of May 2025. Although the population figures for the host community is not up to date, the UNHCR data is upt o date and therefore the reliability is adjusted to medium  because the methodologies used for data collection are generally consistent, though minor variations exist that could affect accuracy.</t>
  </si>
  <si>
    <t>NGA008People exposed</t>
  </si>
  <si>
    <t>https://data.unhcr.org/en/documents/details/116296</t>
  </si>
  <si>
    <t>Total number of registered cameroonian refugees (76,493) , Asylum seekers -23,238 and Unregistered refugees 18,748 . All these  have been considered affected by the crisis. Host communities might have been affected, however there is no available informaiton. The figures are taken from UNHCR dashboard for refugees and asylum seekers in Nigeria as of 04/05/2025 published in May 2025. UNHCR is chosen as it provides a wider view of the crisis and due to its regular updates of the refugee numbers. The reliability is set as medium because the data includes high-quality information alongside some elements with lower quality, resulting in an overall medium reliability.</t>
  </si>
  <si>
    <t>NGA008People affected</t>
  </si>
  <si>
    <t>The number of people displaced includes the total number of registered refugees (76,493) , Asylum seekers (23,238) and Unregistered refugees (18,748). The figures are as of May 2025 published in May 2025. The UNHCR  is chosen because it provides regular updates and a wider view of the displaced people due to  this crisis and its reliabilty set to medium because the methodologies used for data collection are generally consistent, though minor variations exist that could affect accuracy</t>
  </si>
  <si>
    <t>NGA008People displaced</t>
  </si>
  <si>
    <t>NGA008Injuries reported</t>
  </si>
  <si>
    <t>NGA008Fatalities reported</t>
  </si>
  <si>
    <t>https://acleddata.com/explorer/#1714654904371-01f34ad7-b1ac; https://reliefweb.int/report/nigeria/nigeria-floods-mokwa-niger-state-flash-update-1-june-2025</t>
  </si>
  <si>
    <t>Number of fatalities in Nigeria based on ACLED data from 01/12/2024  to 01/06/2025 due Battles, Violence against civilians, Explosions/Remote violence, Riots, Protests, Strategic developments (5,313) plus  As of  May 29 , 153  lives have been lost due to ongoing floods in Mokwa Niger state. Many people, among them children, are reportedly missing.
.</t>
  </si>
  <si>
    <t>NGA008Fatalities in all crises</t>
  </si>
  <si>
    <t>The total number of the people in need includes all  registered  refugees (76,493) , Asylum seekers -23,238and Unregistered refugees 18,748 in Nigeria according to UNHCR. The HNO analysis was considered however not suitable because it primarily focuses on the so-called BAY states (Borno, Adamawa and Yobe) in north-east Nigeria, it only captures the magnitude and severity of needs of the BAY region caused by a domestic armed conflict. Therefore the UNHCR was used as it provides a wider view of the crisis, reliable and it also provides a regular update on the number of refugees concerned in this crisis. The reliabilty is medium because the methodologies used for data collection are generally consistent, though minor variations exist that could affect accuracy.</t>
  </si>
  <si>
    <t>NGA008People in Need</t>
  </si>
  <si>
    <t>UNHCR 14/05/2025; NBS Accessed 18/07/2024</t>
  </si>
  <si>
    <t>https://data.unhcr.org/en/documents/details/116296; https://nigeria.opendataforafrica.org/xspplpb/nigeria-census</t>
  </si>
  <si>
    <t xml:space="preserve">According to INFORM SI methodology, The minimal level comprise of  Minimal conditions ( Level 1) = People Exposed - People affected - People in need. People in Level 1 are able to meet their basic needs without employing irreversible coping strategies. HNO analysis is not suitable because it primarily focuses on the BAY states (Borno, Adamawa and Yobe) in north-east Nigeria. UNHCR was used as it provides a wider view of the crisis, reliable and it also provides a regular update on the number of refugees concerned in this crisis. The reliabilty is medium because the methodologies used for data collection are generally consistent, though minor variations exist that could affect accuracy. </t>
  </si>
  <si>
    <t>NGA008Minimal humanitarian conditions - Level 1</t>
  </si>
  <si>
    <t>According to INFORM SI methodology, the stressed level comprise Stressed conditions (Level2)= People Affected - People in Need. Since all the refugees and asylum seekers affected are in need, there are no people in level. UNHCR dashboard  figures are used as it provides a wider view of the crisis, reliable and it also provides a regular update on the number of refugees concerned in this crisis. The reliabilty is medium because the methodologies used for data collection are generally consistent, though minor variations exist that could affect accuracy.</t>
  </si>
  <si>
    <t>NGA008Stressed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</si>
  <si>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registered  refugees (76,493) , Asylum seekers -23,238 and Unregistered refugees 18,748 in Nigeria. The figure is taken from UNHCR dashboard as it provides a wider view of the crisis. The reliabilty is assigned as low reliability because there is no severity level data has been provided.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</si>
  <si>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NGA008Moderate humanitarian conditions - Level 3</t>
  </si>
  <si>
    <t xml:space="preserve">There is no analysis of the severity of needs for Camerronian refugees, therefore leaving this figure as an infogap. </t>
  </si>
  <si>
    <t>NGA008Severe humanitarian conditions - Level 4</t>
  </si>
  <si>
    <t>NGA008Extreme humanitarian conditions - Level 5</t>
  </si>
  <si>
    <t>In this crisis, 3 out of 5 population groups are affected: Refugee, Asylum Seekers , non-host population &amp; Host population</t>
  </si>
  <si>
    <t>NGA008Crisis affected groups</t>
  </si>
  <si>
    <t>NGA008People facing limited access constraints</t>
  </si>
  <si>
    <t>NGA008People facing restricted access constraints</t>
  </si>
  <si>
    <t>NGA008Illness cases reported</t>
  </si>
  <si>
    <t>NGA008Buildings damaged</t>
  </si>
  <si>
    <t>NGA008Buildings destroyed</t>
  </si>
  <si>
    <t>NGA008Buildings in affected area</t>
  </si>
  <si>
    <t>NGA008Economic Losses</t>
  </si>
  <si>
    <t>World Population Review Accessed 07/06//2025</t>
  </si>
  <si>
    <t>NGA001Total population</t>
  </si>
  <si>
    <t>World Bank Accessed 17/07/2023</t>
  </si>
  <si>
    <t>https://data.worldbank.org/indicator/AG.LND.TOTL.K2?locations=NG</t>
  </si>
  <si>
    <t>Total landmass as the whole Nigeria is considered affected by the complex crisis drivers. Nigeria is facing a complex crisis driven by a convergence of overlapping factors that impact all six geopolitical zones. The country grapples with widespread insecurity which together erode civilian safety and disrupt livelihoods. These insecurity dynamics intersect with high levels of displacement, inflation, poor governance, and climate-related shocks such as flooding and drought, resulting in heightened vulnerability across the country. Food insecurity is both a symptom and a driver of the crisis fuelled by insecurity limiting agricultural production and market access, rising food prices, and weak social protection systems. The interplay between conflict, displacement, economic instability, and climate stressors has created overlapping needs that affect millions of people nationwide.</t>
  </si>
  <si>
    <t>NGA001Landmass affected</t>
  </si>
  <si>
    <t>Almost the whole population of Nigeria is exposed to the complex crisis drivers i. e climatic vulenarabilities, economic situation, violence etc . However, to estimate the humanitarian situation, the food insecurity status has been used, adopting the IPC analysis. The people exposed to the crisis is corresponding to the population who are facing CH/IPC phase 1, 2, 3, 4 and 5 from June through August 2025 projection period The number of people in need in the following states: Anambara, Akwa Ibom, Bayelsa, Delta, Ebonyi, Ekiti, Imo, Ondo, Osun and Oyo are missing and not included in the IPC. Therefore, it led to underestimation. This source is chosen because it provides a wider view of the other crises and food is the main reported need and due to the lack of an alternative comprehensive source. The HNO has been considered but not suitable because its analysis primarily focuses on the so-called BAY states (Borno, Adamawa and Yobe) in north-east Nigeria, it only captures the magnitude and severity of needs of the BAY region caused by a domestic armed conflict. The reliabilty is medium because the situation on the ground is highly dynamic, and the data may no longer be accurate due to recent developments for which there is no updated source.</t>
  </si>
  <si>
    <t>NGA001People exposed</t>
  </si>
  <si>
    <t xml:space="preserve"> Almost the whole population of Nigeria is exposed to the complex crisis drivers. however, to estimate the humanitarian situation, the food insecurity status has been used, adopting the IPC analysis. The people affected to the crisis is corresponding to the population who are facing IPC phase 2, 3, 4 and 5; June to August 2025 projection period. The number of people in need in the following states: Anambara, Akwa Ibom, Bayelsa, Delta, Ebonyi, Ekiti, Imo, Ondo, Osun and Oyo are missing and not included in the IPC. Therefore, it led to underestimation.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indicator is set as medium because despite being representative, food only constitutes one sectoral need. </t>
  </si>
  <si>
    <t>NGA001People affected</t>
  </si>
  <si>
    <t>UNHCR 14/05/2025; UNHCR 20/05/2025; UNHCR 28/02/2025; IOM 07/03/2025; IOM 30/12/2024; OCHA 02/06/2025</t>
  </si>
  <si>
    <t>https://data.unhcr.org/en/documents/details/116296; https://data.unhcr.org/en/documents/details/116583; https://data.unhcr.org/en/documents/details/114780; https://dtm.iom.int/reports/nigeria-north-east-displacement-report-round-49-march-2025; https://dtm.iom.int/reports/nigeria-north-central-and-north-west-displacement-report-round-15-december-2024; https://reliefweb.int/report/nigeria/nigeria-floods-mokwa-niger-state-flash-update-1-june-2025</t>
  </si>
  <si>
    <t>The total number of displaced people includes those affected by multiple crises across Nigeria: 4,657,906 displaced by the Boko Haram crisis, 552,305 internally displaced in North Central, 773,786 displaced due to banditry in the Northwest, 118,479 Cameroonian refugees, and 3,000 people displaced by flooding in Mokwa, Niger State. Figures are primarily drawn from the UNHCR dashboard, selected for its comprehensive coverage of displacement across various crisis types and its regular data updates. IOM is also used, as it consistently provides information on displacement trends across different regions of the country. Data on flood-related displacement is sourced from OCHA (as of June 2025), chosen for its timely and reliable reporting on climate-induced impacts. The overall reliability of this data is rated low, as some UNHCR figures were not updated at the time of reporting, and variations in reporting timelines across sources may affect consistency.</t>
  </si>
  <si>
    <t>NGA001People displaced</t>
  </si>
  <si>
    <t>NGA001Injuries reported</t>
  </si>
  <si>
    <t xml:space="preserve"> ACLED Accessed 07/06/2025; OCHA 02/06/2024</t>
  </si>
  <si>
    <t xml:space="preserve">Number of fatalities in Nigeria based on ACLED data from 01/12/2024  to 01/06/2025 due Battles, Violence against civilians, Explosions/Remote violence, Riots, Protests, Strategic developments (5,313). As of  May 29 , 153  lives have been lost due to ongoing floods in Mokwa Niger state. Many people, among them children, are reportedly missing.
</t>
  </si>
  <si>
    <t>NGA001Fatalities in all crises</t>
  </si>
  <si>
    <t>The total PIN for the crisis is from the number of food insecure people in whole Nigeria, which corresponding to the population who are facing IPC phase 3, 4 and 5; June to August 2025 projection period from the CH/IPC as of May 2025. (30,624,505). The number of people in need in the following states: Anambara, Akwa Ibom, Bayelsa, Delta, Ebonyi, Ekiti, Imo, Ondo, Osun and Oyo are missing and not included in the IPC. Therefore, it led to underestimation. 
The HNO is considered however not suitable because its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medium as the data includes high-quality information alongside some elements with lower quality, resulting in an overall medium reliability.</t>
  </si>
  <si>
    <t>NGA001People in Need</t>
  </si>
  <si>
    <t>According to INFORM SI methodology, the number of people in Level 1 is equal to the people exposed minus the people affected. People in Level 1 are able to meet their basic needs without employing irreversible coping strategies. This level is matched with the population who are facing IPC phase 1; June to August 2025 projection period. The figure is taken from CH/IPC as of May 2025.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 of the complex crisis level 1-5 is an underestimate because it does not include people in need in the following states: Anambara, Akwa Ibom, Bayelsa, Delta, Ebonyi, Ekiti, Imo, Ondo, Osun and Oyo. 
The HNO analysis covers the so-called BAY states (Borno, Adamawa and Yobe) in north-east Nigeria. Therefore the Cadre Harmonise Food and nutrition insecurity (FNI) source was used as it provides a wider view of the other crisis. The reliability of this source is also adjusted to medium because the data includes high-quality information alongside some elements with lower quality, resulting in an overall medium reliability.</t>
  </si>
  <si>
    <t>NGA001Minimal humanitarian conditions - Level 1</t>
  </si>
  <si>
    <t xml:space="preserve"> According to INFORM SI methodology, the number of people in Level 2 is equal to the people affected minus the people in need. People in Level 2 might be facing some difficulties accessing basic services but are able to meet their needs without external assistance. This level is matched with the population who are facing IPC phase 2; June to August 2025 projection period. The stressed  level (Level 2) = People affected - People in need. The figure is taken from CH/IPC as of May 2025.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needs of the complex crisis level 1-5 is an underestimate because it does not include the number of people in need in the following states: Anambara, Akwa Ibom, Bayelsa, Delta, Ebonyi, Ekiti, Imo, Ondo, Osun and Oyo.
The HNO analysis only covers the so-called BAY states (Borno, Adamawa and Yobe) in north-east Nigeria, it only captures the magnitude and severity of needs of the BAY region. Therefore the Cadre Harmonise Food and nutrition insecurity (FNI) source was used as it provides a wider view of the other crisis. The reliability of this source is also adjusted to medium because the data includes high-quality information alongside some elements with lower quality, resulting in an overall medium reliability</t>
  </si>
  <si>
    <t>NGA001Stressed humanitarian conditions - Level 2</t>
  </si>
  <si>
    <t>Level 3 correspond with populations facing IPC 3 conditions for the projected period of June to August 2025. The figure is taken from CH/IPC as May 2025.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needs of the complex crisis level 1-5 is an underestimate because the number of pepple in need in the following states are not included: Anambara, Akwa Ibom, Bayelsa, Delta, Ebonyi, Ekiti, Imo, Ondo, Osun and Oyo. 
The HNO analysis 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also adjusted to medium because the data includes high-quality information alongside some elements with lower quality, resulting in an overall medium reliability</t>
  </si>
  <si>
    <t>NGA001Moderate humanitarian conditions - Level 3</t>
  </si>
  <si>
    <t xml:space="preserve"> Level 4 correspond with populations facing IPC 4 conditions for the period June to August 2025. The figures are taken from CH/IPC as Of May 2025.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 of the complex crisis level 1-5 is an underestimate because the number of people in need in the following states is not included: Anambara, Akwa Ibom, Bayelsa, Delta, Ebonyi, Ekiti, Imo, Ondo, Osun and Oyo.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also adjusted to medium because the data includes high-quality information alongside some elements with lower quality, resulting in an overall medium reliability.</t>
  </si>
  <si>
    <t>NGA001Severe humanitarian conditions - Level 4</t>
  </si>
  <si>
    <t xml:space="preserve"> Level 5 correspond with populations facing IPC 5 conditions for the period of June to August 2025.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 of the complex crisis level 1-5 is underestimated because the number of people in need in the following states: Anambara, Akwa Ibom, Bayelsa, Delta, Ebonyi, Ekiti, Imo, Ondo, Osun and Oyo are missing. 
The HNO analysis only covers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also adjusted to medium because the data includes high-quality information alongside some elements with lower quality, resulting in an overall medium reliability</t>
  </si>
  <si>
    <t>NGA001Extreme humanitarian conditions - Level 5</t>
  </si>
  <si>
    <t>UNHCR 12/08/2024;UNHCR 07/11/2023; UNHCR 20/11/2024 ; IOM 09/07/2024</t>
  </si>
  <si>
    <t>https://reliefweb.int/report/nigeria/unhcr-nigeria-cameroonian-refugees-overview-31-july-2024; https://data.unhcr.org/en/documents/details/10457; https://data.unhcr.org/en/documents/details/112594; https://dtm.iom.int/reports/nigeria-north-central-north-west-flash-report-167-01-july-07-july-2024</t>
  </si>
  <si>
    <t xml:space="preserve">In this crisis, All 5 population groups are affected: Residents, IDPs and Returnees, Asylum seekers and Refugees. </t>
  </si>
  <si>
    <t>NGA001Crisis affected groups</t>
  </si>
  <si>
    <t>NGA001People facing limited access constraints</t>
  </si>
  <si>
    <t>NGA001People facing restricted access constraints</t>
  </si>
  <si>
    <t>IPC  27/11/2024; Govt.Nigeria 27/02/2025; NCDC 10/03/2025 ; WHO 22/05/2025; APA NEWS 02/05/2025</t>
  </si>
  <si>
    <t>https://reliefweb.int/report/nigeria/nigeria-northeast-and-northwest-ipc-acute-malnutrition-analysis-may-2024-april-2025-published-november-27-2024; https://reliefweb.int/report/nigeria/yellow-fever-situation-update-january-2025; https://ncdc.gov.ng/news/527/; https://www.who.int/publications/m/item/multi-country-outbreak-of-cholera--external-situation-report--26--22-may-2025; https://reliefweb.int/report/nigeria/nigeria-severe-acute-malnutrition-dref-operation-mdrng039; https://apanews.net/nigeria-records-169-deaths-from-lassa-fever-mpox-cholera-in-2025-ncdc/</t>
  </si>
  <si>
    <t>Acute malnutrition  +   Yellow Fever +  Lassa Fever   + Cholera+Mpox. It is estimated that nearly 5.44M children aged 0-59 months are currently suffering and are projected to continue suffering from acute malnutrition through 2025 in North East and North West Nigeria. This includes nearly 1.8 million children suffering from Severe Acute Malnutrition (SAM). In addition, 787,000 pregnant and lactating women are also acutely malnourished and in need of treatment, The worsening malnutrition situation is due to several factors. Poor food consumption patterns, including low dietary diversity, adequacy, and frequency, are leading to poor nutrition. A cholera outbreak in MMC/Jere, Central Borno, and Southern Yobe has worsened health conditions. Acute food insecurity is another major contributor to malnutrition. Poor caring and feeding practices, such as insufficient exclusive breastfeeding, and inadequate health services with limited access to quality care exacerbate the situation. Additionally, inadequate water, sanitation, and hygiene facilities impact overall health. Economic factors like the removal of fuel subsidies and high inflation rates make necessities less affordable. Ongoing conflicts continue to cause displacement and restrict access to essential food and healthcare services. plus A total of 221 suspected cases of yellow fever were reported from 145 Local Government Areas (LGAs) across 33 states and the FCT. plus as at Epi-week 9 (24th February to 2nd March 2025), 2728 suspected cases; 535 confirmed cases of Lasser fever, plus due to floods, From 1 January to 30 March 2025, 1,307 cholera cases have been recorded according to WHO, plus  136 confirmed cases of mpox  according to APA NEWS.</t>
  </si>
  <si>
    <t>NGA001Illness cases reported</t>
  </si>
  <si>
    <t>NGA001Buildings damaged</t>
  </si>
  <si>
    <t>NGA001Buildings destroyed</t>
  </si>
  <si>
    <t>NGA001Buildings in affected area</t>
  </si>
  <si>
    <t>NGA001Economic Losses</t>
  </si>
  <si>
    <t>OCHA 22/01/2025</t>
  </si>
  <si>
    <t>https://reliefweb.int/report/somalia/somalia-2025-humanitarian-needs-and-response-plan-hnrp</t>
  </si>
  <si>
    <t xml:space="preserve">Total population of Somalia according to the 2025 HNRP. </t>
  </si>
  <si>
    <t>SOM002Total population</t>
  </si>
  <si>
    <t>City Population Accessed 20/06/2024</t>
  </si>
  <si>
    <t>https://www.citypopulation.de/en/somalia/</t>
  </si>
  <si>
    <t>Landmass of Woqooyi Galbeed and  Bari regions, which host majority of refugees and asylum seekers.</t>
  </si>
  <si>
    <t>SOM002Landmass affected</t>
  </si>
  <si>
    <t>City Population Accessed 20/06/2024; UNHCR 22/05/2025</t>
  </si>
  <si>
    <t>https://www.citypopulation.de/en/somalia/; https://data.unhcr.org/en/documents/details/116487</t>
  </si>
  <si>
    <t>The number of people exposed corresponds to the Population of Woqooyi Galbeed and Bari regions, which host majority of refugees and asylum seekers (2,694,100) plus the total number of refugees and asylum seekers (43,782). The figures are taken from City population as it provides the population of different regions of Somalia and UNHCR as of April 2025 due to its regular updates of the displaced population. Additionally, its reliabilty is medium as the population figures is not up to date as it is based on City population data as of 2019 and UNHCR as of April 2025</t>
  </si>
  <si>
    <t>SOM002People exposed</t>
  </si>
  <si>
    <t>UNHCR 22/05/2025</t>
  </si>
  <si>
    <t>https://data.unhcr.org/en/documents/details/116487</t>
  </si>
  <si>
    <t xml:space="preserve">The number of people affected corresponds to refugees and asylum seekers as documented by UNHCR at the end of April 2025 published on 22 May 2025, a total of 43,782 refugees and asylum-seekers are registered in Somalia,  mainly from Ethiopia ( 28,724 asylum seekers and refugees), Yemen (12,592 refugees and asylum seekers) and Syria (1,827 refugees and asylum seekes). The remaining 639 registered are from other countries. The reliability of data is medium because the methodologies used for data collection are generally consistent, though minor variations exist that could affect accuracy. </t>
  </si>
  <si>
    <t>SOM002People affected</t>
  </si>
  <si>
    <t xml:space="preserve">The number of people displaced corresponds to refugees and asylum seekers as documented by UNHCR  at the end of April 2025, a total of 43,782 refugees and asylum-seekers are registered in Somalia, mainly from Ethiopia ( 28,724 asylum seekers and refugees), Yemen (12,592 refugees and asylum seekers) and Syria (1,827 refugees and asylum seekes). The remaining 639 registered are from other countries. The reliability of data is medium because the methodologies used for data collection are generally consistent, though minor variations exist that could affect accuracy. </t>
  </si>
  <si>
    <t>SOM002People displaced</t>
  </si>
  <si>
    <t>There is anecdotal information on fatalities along the migration route, however there lacks concrete figures on the number of victims.</t>
  </si>
  <si>
    <t>SOM002Fatalities reported</t>
  </si>
  <si>
    <t>ACLED Accessed  04/06/2025;</t>
  </si>
  <si>
    <t xml:space="preserve">https://acleddata.com/explorer/#1714654904371-01f34ad7-b1ac; </t>
  </si>
  <si>
    <t>Multiple regions in Somalia are affected by climatic shocks, conflict and insecurity. Over 5,000 fatalities have occurred due to violent incidents: Battles, Violence against civilians, Explosions/Remote violence , Riots, Protests, Strategic develpments from 01/12/2024 to 01/06/2025.  However the reported figure is likely an underestimate as the deaths resulting from other drivers, such as drought induced acute malnutrition, are not tracked by ACLED thus resulting into medium reliabilty.</t>
  </si>
  <si>
    <t>SOM002Fatalities in all crises</t>
  </si>
  <si>
    <t xml:space="preserve">The number of people in need includes all refugees and asylum seekers in Somalia need humanitarian assistance as reported by UNHCR. This source was chosen because it is the most reliable/the only source reporting the number of refugees/asylum seekers. The reliability of this data/indicator is medium because the data includes high-quality information alongside some elements with lower quality, resulting in an overall medium reliability. </t>
  </si>
  <si>
    <t>SOM002People in Need</t>
  </si>
  <si>
    <t xml:space="preserve"> UNHCR 22/05/2025   ; City Population Accessed 20/06/2024</t>
  </si>
  <si>
    <t>https://data.unhcr.org/en/documents/details/116487;  https://www.citypopulation.de/en/somalia/</t>
  </si>
  <si>
    <t>SOM002Minimal humanitarian conditions - Level 1</t>
  </si>
  <si>
    <t xml:space="preserve">According to INFORM SI methodology, the number of people in Level 2 is equal to the people affected minus the people in need. Since all the people affected are also in need, there are no people in Level 2. </t>
  </si>
  <si>
    <t>SOM002Stressed humanitarian conditions - Level 2</t>
  </si>
  <si>
    <t xml:space="preserve"> According to INFORM Severity Index methodology, the sum of people in levels 3, 4 and 5 is equal to the total number of people in need. Refugees in Somalia face multiple, overlapping vulnerabilities driven by persistent insecurity, climate shocks, and limited access to services. Insecurity remains a major concern, with non state armed groups and intercommunal violence clan tensions further compounds the risks, particularly in areas hosting displaced populations. In addition to conflict-related insecurity, climate shocks such as prolonged droughts and seasonal floods continue to undermine their safety and wellbeing.  To estimate the severity distribution of the people in need ACAPS assigned the total number of people in need to level 3, leaving an info-gap for level 4 and level 5 since there is no other reliable source for the severity distribution for each level. </t>
  </si>
  <si>
    <t>SOM002Moderate humanitarian conditions - Level 3</t>
  </si>
  <si>
    <t>While some refugees may be facing Level 4 and 5 conditions, there is no information to indicate this.</t>
  </si>
  <si>
    <t>SOM002Severe humanitarian conditions - Level 4</t>
  </si>
  <si>
    <t xml:space="preserve">While some refugees may be facing Level 4 and 5 conditions, there is no information to indicate this. </t>
  </si>
  <si>
    <t>SOM002Extreme humanitarian conditions - Level 5</t>
  </si>
  <si>
    <t xml:space="preserve"> UNHCR 19/09/2024  ; City Population Accessed 20/06/2024</t>
  </si>
  <si>
    <t>https://data.unhcr.org/en/documents/details/111293;  https://www.citypopulation.de/en/somalia/</t>
  </si>
  <si>
    <t xml:space="preserve"> In this crisis, 3 out of 5 population groups are affected: Host community, non host popultion and refugees/asylum seekers. </t>
  </si>
  <si>
    <t>SOM002Crisis affected groups</t>
  </si>
  <si>
    <t>Total population of Somalia according to the 2025 Humanitarian Needs and Response Plan (HNRP)</t>
  </si>
  <si>
    <t>SOM001Total population</t>
  </si>
  <si>
    <t>World Bank Acessed 20/06/2024</t>
  </si>
  <si>
    <t>https://data.worldbank.org/indicator/AG.LND.TOTL.K2?locations=SO</t>
  </si>
  <si>
    <t>Total landmass as the whole country is considered affected as the whole country is impacted by conflicts, inter-communal tensions, droughts, and floods, leading to widespread displacement.</t>
  </si>
  <si>
    <t>SOM001Landmass affected</t>
  </si>
  <si>
    <t>The number of people exposed to the complex crisis reflects the total population of the country as multiple regions are directly impacted by conflicts, inter-communal tensions, droughts, and floods, leading to widespread displacement. People are forced to seek refuge across state lines, further complicating the situation. Additionally, the country faces severe food insecurity, worsened by ongoing conflicts, disease outbreaks, and economic instability. While sources like IPC were considered, using IPC alone would limit the analysis to 3.4 million people in need—those facing IPC Phase 3 and above for the period of January to March 2025. This figure does not fully capture the broader crisis affecting the entire country, which is why the total population from the Humanitarian Needs and Response Plan (HNRP) was chosen for a more comprehensive overview.</t>
  </si>
  <si>
    <t>SOM001People exposed</t>
  </si>
  <si>
    <t>According to HNRP 2025, 9,080,000 people are affected by complex crisis in Somalia. The figure is taken from HNRP 2025 page 16. Conflicts, inter-communal tensions, and floods directly impact regions, leading to the displacement of people who seek refuge across state lines. Additionally, the country is struggling with severe food insecurity, exacerbated by ongoing conflicts, disease outbreaks, and economic challenges. While sources like IPC were considered, using IPC alone would limit the analysis to 3.4 million people in need those facing IPC Phase 3 and above for the period of January to March 2025. This figure does not fully capture the broader crisis affecting the entire country, which is why the Humanitarian Needs and Response Plan (HNRP) was chosen for a more comprehensive overview. The situation in Somalia is constantly evolving and therefore the data by HNRP may no longer be accurate due to recent developments for which there is no updated source thus resulting into medium reliabilty.</t>
  </si>
  <si>
    <t>SOM001People affected</t>
  </si>
  <si>
    <t xml:space="preserve"> UNHCR 31/05/2025  ;IOM 31/03/2023;ECHO 15/05/2025; UNHCR 31/05/2025 </t>
  </si>
  <si>
    <t>https://data.unhcr.org/en/situations/horn; https://reliefweb.int/report/somalia/dtm-displacement-atlas-baseline-2-report-somalia-august-2022 ; https://reliefweb.int/report/somalia/somalia-floods-update-un-ocha-noaa-cpc-echo-daily-flash-15-may-2025; https://data.unhcr.org/en/country/som</t>
  </si>
  <si>
    <t>The total displaced population includes 3,861,643 as of 31 May. It accounts for 794,852 Somali refugees in neighboring countries and 955,414 refugee and IDP returnees. The population displaced due to flash floods that occurred on 9th May are also included: more than 84,000 people have been affected, 24,600 in Banadir region, and 8,100 have been displaced acrross 17 districts. UNHCR and IOM  are chosen here due to their regular updates on displacement. The reliability is set to medium because the methodologies used for data collection are generally consistent, though minor variations exist that could affect accuracy.</t>
  </si>
  <si>
    <t>SOM001People displaced</t>
  </si>
  <si>
    <t>There is information gap on this.</t>
  </si>
  <si>
    <t>SOM001Injuries reported</t>
  </si>
  <si>
    <t xml:space="preserve">ACLED Accessed  04/06/2025; </t>
  </si>
  <si>
    <t xml:space="preserve">https://acleddata.com/explorer/ </t>
  </si>
  <si>
    <t>SOM001Fatalities reported</t>
  </si>
  <si>
    <t xml:space="preserve">https://acleddata.com/explorer/  </t>
  </si>
  <si>
    <t>SOM001Fatalities in all crises</t>
  </si>
  <si>
    <t>OCHA 22/01/2025; HDX 24/12/2024</t>
  </si>
  <si>
    <t>https://reliefweb.int/report/somalia/somalia-2025-humanitarian-needs-and-response-plan-hnrp ;https://data.humdata.org/dataset/som-jiaf-humanitarian-needs-pin-and-severity</t>
  </si>
  <si>
    <t>The number of people in need is taken from the HNRP 2025 available on page 14. However the HNRP (5.98M) is rounded off figure and so HDX Excel JIAF figure was used here to be able to estimate severity distribution levels acurately.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</si>
  <si>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SOM001People in Need</t>
  </si>
  <si>
    <t xml:space="preserve">OCHA 22/01/2025; </t>
  </si>
  <si>
    <t xml:space="preserve">According to INFORM severity index methodology, the number of people facing Minimal humanitarian conditions or in Level 1= People exposed - People Affected. According to HNRP 2025, the number of people affected is 9,080,000 (page 16). Additionally since the whole population is exposed to complex crisis in Somalia, the number of people exposed is the same as the total population which is 19,280,000. Therefore the number of people in level 1 is (19,280,000-9,080,000).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 </t>
  </si>
  <si>
    <t>SOM001Minimal humanitarian conditions - Level 1</t>
  </si>
  <si>
    <t>OCHA 22/01/2025;HDX 24/12/2024</t>
  </si>
  <si>
    <t>https://reliefweb.int/report/somalia/somalia-2025-humanitarian-needs-and-response-plan-hnrp; https://data.humdata.org/dataset/som-jiaf-humanitarian-needs-pin-and-severity</t>
  </si>
  <si>
    <t xml:space="preserve">According to the INFORM severity index methodology, people facing stressed humanitarian conditions or Level 2 = People affected - People in Need (PIN). The figure for people affected is privided by OCHA's HNRP 2025 page 16 and the People in Need figure is provided by OCHA's  2025 on page 14 however its a rounded off figure, The HDX exact figure was used here. (9,080,000-5,979,741).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 </t>
  </si>
  <si>
    <t>SOM001Stressed humanitarian conditions - Level 2</t>
  </si>
  <si>
    <t xml:space="preserve">HNRP  2025 contain the disaggregation of PIN by severity needed for the INFORM Severity Index, however the PiN figure provided  (5.98M) is a combination of all the seveirty levels. According to INFORM Severity Index methodology, the sum of people in levels 3, 4 and 5 is equal to the total number of people in need. The number of people in level 4 was provided by OCHA's HNRP page 15 and there was no people classified in level 5 as according HNRP 2025, severity of humanitarian needs saw marked improvements from  2024 to 2025 and therefore no population was classified in level 5. To estimate the number of people in level 3 = (PIN - people in level 4) = (5,979,741-3,100,000)=2879741.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 . </t>
  </si>
  <si>
    <t>SOM001Moderate humanitarian conditions - Level 3</t>
  </si>
  <si>
    <t xml:space="preserve">The number of people in level 4 was taken from HNRP 2025 page 15.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 </t>
  </si>
  <si>
    <t>SOM001Severe humanitarian conditions - Level 4</t>
  </si>
  <si>
    <t xml:space="preserve">This is according to HNRP 2025. The severity of humanitarian needs saw marked improvements from  2024 to 2025. The inter-cluster needs severity analysis did not identify any district in catastrophic severity (phase 5). Additionally,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 </t>
  </si>
  <si>
    <t>SOM001Extreme humanitarian conditions - Level 5</t>
  </si>
  <si>
    <t>OCHA 08/02/2023</t>
  </si>
  <si>
    <t>https://reliefweb.int/report/somalia/somalia-humanitarian-needs-overview-2023-february-2023</t>
  </si>
  <si>
    <t xml:space="preserve">In this crisis, all 5 population groups are affected: IDPs, host population, non-host population, refugees and asylum seekers, and returnees.’ </t>
  </si>
  <si>
    <t>SOM001Crisis affected groups</t>
  </si>
  <si>
    <t>Given the difficult nature of the circumstances in Somalia and the absence of up-to-date and reliable data from open sources, it is difficult to accurately estimate figures for this indicator</t>
  </si>
  <si>
    <t>SOM001People facing limited access constraints</t>
  </si>
  <si>
    <t>SOM001People facing restricted access constraints</t>
  </si>
  <si>
    <t xml:space="preserve"> IPC 29/03/2025; WHO 22/05/2025</t>
  </si>
  <si>
    <t>https://www.ipcinfo.org/ipc-country-analysis/details-map/en/c/1159551/?iso3=SOM; https://www.who.int/publications/m/item/multi-country-outbreak-of-cholera--external-situation-report--26--22-may-2025</t>
  </si>
  <si>
    <t>The reduction in humanitarian funding is already affecting the nutrition, health, and WASH service delivery, impacting the nutrition outcome for two rural livelihoods which have worsened from Serious (IPC AMN Phase 3) to Critical (IPC AMN Phase 4). From january to december 2025, an estimated 1.8 million children between 6-59 months in Somalia will likely suffer acute malnutrition between January to December in 2025, including 479,000 children likely to be severely malnourished. In addition to the complex socio-political context and volatile security environment, the recent flooding  has destroyed critical health and WASH infrastructure, increasing the risk of rates of cholera transmission, As of Janauary to April 2025, a total of 3035 cases of cholera had been reported.</t>
  </si>
  <si>
    <t>SOM001Illness cases reported</t>
  </si>
  <si>
    <t>SOM001Buildings damaged</t>
  </si>
  <si>
    <t>SOM001Buildings destroyed</t>
  </si>
  <si>
    <t>SOM001Buildings in affected area</t>
  </si>
  <si>
    <t>SOM001Economic Losses</t>
  </si>
  <si>
    <t>https://worldpopulationreview.com/countries/benin</t>
  </si>
  <si>
    <t>The total population of Benin in 2025 is estimated at 14,728,259 according to the World Population Review. This figure is a projection, as the data source provides population estimates based on demographic trends and growth rates rather than an official census. Given that this estimate incorporates factors such as internal displacement, migration, and natural population growth, it has been selected as the most up-to-date source available.</t>
  </si>
  <si>
    <t>BEN002Total population</t>
  </si>
  <si>
    <t>HDX 04/04/2023; UNICEF 6/09/2024; Policy Center 10/06/2025</t>
  </si>
  <si>
    <t>https://data.humdata.org/dataset/494229d9-eee0-4872-8864-2baf98691554/resource/88cd63c5-0458-48f6-ad06-cd2449bba205/download/ben_adminboundaries_tabulardata.xlsx; https://www.unicef.org/media/161571/file/WCARO%20Office%20Humanitarian%20Situation%20Report%20No.%201%20(Coastal%20Countries%20-%20Sahel%20Crisis%20Spillover)%201%20January%20-%2030%20June%202024.pdf; https://www.policycenter.ma/sites/default/files/2025-06/RP_04-25%20%28Rida%20Lyammouri%29.pdf</t>
  </si>
  <si>
    <t>Northern Benin’s Alibori and Atacora departments are affected by spillover conflict from Burkina Faso and Niger, with a combined landmass of 47,633 sq. km, according to data published on the OCHA HDX platform (April 2023). While landmass figures remain consistent over time, the geographical extent of the conflict may evolve. Currently, available sources do not indicate significant spillover beyond these two departments.</t>
  </si>
  <si>
    <t>BEN002Landmass affected</t>
  </si>
  <si>
    <t>UNFPA 25/11/2024</t>
  </si>
  <si>
    <t>https://data.humdata.org/dataset/c4485944-5cd5-48a2-b39f-c58caa8a223e/resource/106e0e93-6909-4958-8ee7-bfde8ff2db1d/download/ben_admpop_2024.xlsx; https://data.humdata.org/dataset/cod-ps-ben</t>
  </si>
  <si>
    <t>The number of people exposed corresponds to the population of Alibori and Atacora departments affected by armed conflict in northern Benin. This figure is taken from HDX covering the year 2024. While the IPC does provide data for these regions, it focuses solely on food security and does not capture other dimensions of exposure related to conflict, including protection risks or displacement. As a result, total population figures are used as a proxy for exposure. Reliability is low due to the use of general population data and lack of multisectoral exposure assessments.</t>
  </si>
  <si>
    <t>BEN002People exposed</t>
  </si>
  <si>
    <t xml:space="preserve"> IPC 20/05/2025</t>
  </si>
  <si>
    <t>https://data.humdata.org/dataset/benin-acute-food-insecurity-country-data</t>
  </si>
  <si>
    <t>This figure is the summation of populations in IPC levels 2 to 5 in Alibori and Atacora departments for projection period June to August 2025. Conflict has affected agricultural activities as populations are frequently on the move and dependent on assistance for survival. The figure might not fully reflect the affected population, since it focuses on food insecurity and omits other conflict-related needs such as protection, shelter, and education. Additionally, internal displacement within the same region can result in some individuals being counted more than once across rounds, which may lead to double counting. The reliability is therefore low.</t>
  </si>
  <si>
    <t>BEN002People affected</t>
  </si>
  <si>
    <t>UNHCR 15/03/2025</t>
  </si>
  <si>
    <t>https://data.unhcr.org/en/documents/details/115295</t>
  </si>
  <si>
    <t>The figure of  8,785 displaced people includes IDPs in Alibori and Atacora, based on UNHCR data from March 2025. While this is the most recent figure available, it likely underrepresents the full scale of displacement given the continued insecurity and limited access in affected areas. The reliability is considered medium due to these contextual limitations.</t>
  </si>
  <si>
    <t>BEN002People displaced</t>
  </si>
  <si>
    <t>No reports were found regarding injuries in relation with the crisis in Benin's northern regions of Alibori and Atacora.</t>
  </si>
  <si>
    <t>BEN002Injuries reported</t>
  </si>
  <si>
    <t xml:space="preserve">The figure includes the total number of fatalities in the conflict in Northern Benin precisely in the Alibori and Atacora regions according to ACLED from December 1st, 2024 through 1st June 2025, from all types of events (such as battles, violence against civilians, explosions or remote violence, riots, protests, and strategic developments) and by all perpetrators (state or non-state). The fatalities in the ACLED dataset relate exclusively to violent incidents. </t>
  </si>
  <si>
    <t>BEN002Fatalities reported</t>
  </si>
  <si>
    <t xml:space="preserve">The figure includes the total number of fatalities in the conflict in Northern Benin precisely in the Alibori and Atacora regions according to ACLED from 1 December 1st, 2024, to 1 June 2025, from all types of events (such as battles, violence against civilians, explosions or remote violence, riots, protests, and strategic developments) and by all perpetrators (state or non-state). The fatalities in the ACLED dataset relate exclusively to violent incidents. </t>
  </si>
  <si>
    <t>BEN002Fatalities in all crises</t>
  </si>
  <si>
    <t>https://data.humdata.org/dataset/251bc56c-f558-4030-9082-f6105561dee9/resource/f8964c29-f0e7-49c9-8b3a-3da0a9027316/download/ipc_ben_level1_wide_latest.csv ; https://data.humdata.org/dataset/benin-acute-food-insecurity-country-data</t>
  </si>
  <si>
    <t>The number of people in need corresponds to the total population in IPC phases 3, 4 and 5 in Alibori and Atacora according to the IPC projection  June to August 2025. This figure focuses on food insecurity and does not capture needs in other sectors such as protection, health or education. Given that the PIN is derived from a sector-specific assessment, it is likely an underestimation of the total population in need. The reliability is low due to the narrow sectoral scope and potential underreporting of multi-sectoral needs.</t>
  </si>
  <si>
    <t>BEN002People in Need</t>
  </si>
  <si>
    <t>According to INFORM SI methodology, the number of people in Level 1 is equal to the people exposed minus the people affected. People in Level 1 located in the regions of Alibori and Atacora, are able to meet their basic needs without employing irreversible coping strategies.</t>
  </si>
  <si>
    <t>BEN002Minimal humanitarian conditions - Level 1</t>
  </si>
  <si>
    <t>According to INFORM SI methodology, the number of people in Level 2 is equal to the people affected minus the people in need. This figure corresponds to the IPC phase 2 for projection perion June to August 2025. People in Level 2 located in the regions of Alibori and Atacora, might be facing some difficulties accessing basic services but are able to meet their needs without external assistance.</t>
  </si>
  <si>
    <t>BEN002Stressed humanitarian conditions - Level 2</t>
  </si>
  <si>
    <t>According to INFORM Severity Index methodology, the sum of people in levels 3, 4 and 5 equals the total number of people in need. This figure corresponds to IPC Phase 3 for Alibori and Atacora for projection period June to August 2025. However, given that rates of Severe Acute Malnutrition (SAM) exceeded Emergency thresholds in both regions (2.5% in Alibori and 2.1% in Atacora), a portion of the PIN may be facing Level 4 conditions (FSIN 2025). This supports the need to allocate some severity to Level 4 rather than assuming all needs are moderate.</t>
  </si>
  <si>
    <t>BEN002Moderate humanitarian conditions - Level 3</t>
  </si>
  <si>
    <t>According to the INFORM Severity Index methodology, the sum of people in levels 3, 4 and 5 equals the total number of people in need. Based on IPC 2025 projections, no populations are assessed to be in phase 4 or 5 in the affected areas. Therefore, levels 4 and 5 are set to zero, not due to an information gap, but because the IPC data does not indicate needs above level 3. Nonetheless, it is important to note that IPC focuses solely on food security and may not capture other conflict-induced needs such as protection.</t>
  </si>
  <si>
    <t>BEN002Severe humanitarian conditions - Level 4</t>
  </si>
  <si>
    <t>According to INFORM Severity Index methodology, the sum of people in levels 3, 4 and 5 equals the total number of people in need. This figure corresponds to IPC Phase 3 for Alibori and Atacora  for projection period June to August 2025. However, given that rates of Severe Acute Malnutrition (SAM) exceeded Emergency thresholds in both regions (2.5% in Alibori and 2.1% in Atacora), a portion of the PIN may be facing Level 4 conditions (FSIN 2025). This supports the need to allocate some severity to Level 4 rather than assuming all needs are moderate.</t>
  </si>
  <si>
    <t>BEN002Extreme humanitarian conditions - Level 5</t>
  </si>
  <si>
    <t>UNHCR 20/02/2025</t>
  </si>
  <si>
    <t>https://data.unhcr.org/en/documents/details/113945</t>
  </si>
  <si>
    <t>The conflict in Northern Benin affects three population groups: Internally Displaced Persons, refugees and asylum seekers and the host population in the Alibori and Atacora regions</t>
  </si>
  <si>
    <t>BEN002Crisis affected groups</t>
  </si>
  <si>
    <t>BEN002People facing limited access constraints</t>
  </si>
  <si>
    <t>BEN002People facing restricted access constraints</t>
  </si>
  <si>
    <t>BEN002Illness cases reported</t>
  </si>
  <si>
    <t>BEN002Buildings damaged</t>
  </si>
  <si>
    <t>BEN002Buildings destroyed</t>
  </si>
  <si>
    <t>BEN002Buildings in affected area</t>
  </si>
  <si>
    <t>BEN002Economic Losses</t>
  </si>
  <si>
    <t>IPC 20/05/2025</t>
  </si>
  <si>
    <t>https://data.humdata.org/dataset/senegal-acute-food-insecurity-country-data</t>
  </si>
  <si>
    <t>This is the population of Senegal according to CH as of May 2025 for the projection period June to August 2025. This figure is higher than that reported by the World Bank and World Population Review. To align the People in Need (PIN) and severity levels to the CH figures, we opted to use the CH total population. The reliability is considered low as the CH does not provide demographic methodology or account for net migration.</t>
  </si>
  <si>
    <t>SEN002Total population</t>
  </si>
  <si>
    <t>https://data.worldbank.org/indicator/AG.LND.TOTL.K2?locations=SN</t>
  </si>
  <si>
    <t>The food security crisis affects the entire country. Senegal has a landmass of 192,530 sq. km. While the source is from 2022, landmass is a stable indicator. The CH/IPC assessment, which informs the analysis, covers all regions and is valid for the period October–December 2024.</t>
  </si>
  <si>
    <t>SEN002Landmass affected</t>
  </si>
  <si>
    <t>The number of people exposed equals the total population of persons living in the 14 regions of Senegal, as per the CH analysis valid for June to August 2025, phase 1 to 5. CH provides 19,075,965. however the sum of the the levels is 19,075,964. Although comprehensive, the figure is an estimate and does not reflect projections beyond this period. The reliability of this data is set as medium because the methodologies used for data collection are generally consistent, though minor variations exist that could affect accuracy.</t>
  </si>
  <si>
    <t>SEN002People exposed</t>
  </si>
  <si>
    <t>The number of people affected corresponds to the summation of the populations in IPC levels 2 (stressed food insecurity) and above for the period June to August 2025. The reliability of this data is set as medium because the methodologies used for data collection are generally consistent, though minor variations exist that could affect accuracy.</t>
  </si>
  <si>
    <t>SEN002People affected</t>
  </si>
  <si>
    <t>There are no available official reports of displacement due to the drought and economic crisis in Senegal.  As such, we consider this an information gap and leave this entry blank due to the lack of evidence confirming the presence or absence of displacement.</t>
  </si>
  <si>
    <t>SEN002People displaced</t>
  </si>
  <si>
    <t>SEN002Injuries reported</t>
  </si>
  <si>
    <t>SEN002Fatalities reported</t>
  </si>
  <si>
    <t>SEN002Fatalities in all crises</t>
  </si>
  <si>
    <t>https://data.humdata.org/dataset/senegal-acute-food-insecurity-country-data; https://reliefweb.int/report/senegal/wfp-senegal-country-brief-january-march-2024</t>
  </si>
  <si>
    <t>The number of people in need is the summation of IPC levels 3 and above in the 14 regions  as reported by the IPC as of May 2025 for projection period June to August 2025. This projection represents a sharp increase compared to the 2024 lean season, when only 518,509 people were reported in CH Phase 3 or above. The number of departments in crisis has also risen from two to ten during the same period. This source was chosen because it is the most comprehensive data source on food security. The reliability of this data is set as medium because the methodologies used for data collection are generally consistent, though minor variations exist that could affect accuracy.</t>
  </si>
  <si>
    <t>SEN002People in Need</t>
  </si>
  <si>
    <t>According to INFORM SI methodology, the number of people in Level 1 is equal to the people exposed minus the people affected. People in Level 1 from Senegal, can meet their basic needs without employing irreversible coping strategies. This figure also corresponds to the population facing IPC phase 1 according to IPC for projection period June to August 2025. The reliability of this data is set as medium because the methodologies used for data collection are generally consistent, though minor variations exist that could affect accuracy.</t>
  </si>
  <si>
    <t>SEN002Minimal humanitarian conditions - Level 1</t>
  </si>
  <si>
    <t>According to INFORM SI methodology, the number of people in Level 2 is equal to the people affected minus the people in need. This figure also corresponds to the population facing IPC phase 2 according to IPC projection period June to August 2025. People in the stressed humanitarian level might be facing some difficulties accessing basic services but are able to meet their needs without external assistance. The reliability of this data is set as medium because the methodologies used for data collection are generally consistent, though minor variations exist that could affect accuracy.</t>
  </si>
  <si>
    <t>SEN002Stressed humanitarian conditions - Level 2</t>
  </si>
  <si>
    <t>According to INFORM Severity Index methodology, the sum of people in levels 3, level 4 and level 5, is equal to the total number of people in need as presented in the 2024 IPC current situation from June to August 2025. Since food needs are reported to be a priority, with high percentages of people in rural areas indicating food as their primary need, ACAPS considered using IPC as a source for the PIN.  This figure corresponds to the IPC/CH level 3 (crisis) food insecurity. The reliability of this data is set as medium because the methodologies used for data collection are generally consistent, though minor variations exist that could affect accuracy.</t>
  </si>
  <si>
    <t>SEN002Moderate humanitarian conditions - Level 3</t>
  </si>
  <si>
    <t>This figure corresponds to IPC Level 4 (Emergency) food insecurity conditions for projection period June to August 2025. The reliability of this data is set as medium because the methodologies used for data collection are generally consistent, though minor variations exist that could affect accuracy.</t>
  </si>
  <si>
    <t>SEN002Severe humanitarian conditions - Level 4</t>
  </si>
  <si>
    <t>Extreme humanitarian conditions level 5 similar to IPC population phase 5 of the IPC  from a current situation running from June to August 2025, were not registered in the regions of Senegal. The reliability of this data is set as medium because the methodologies used for data collection are generally consistent, though minor variations exist that could affect accuracy..</t>
  </si>
  <si>
    <t>SEN002Extreme humanitarian conditions - Level 5</t>
  </si>
  <si>
    <t xml:space="preserve">The food security crisis affects all five population groups across Senegal: internally displaced persons, refugees, asylum seekers, host communities, and non-host communities. Given that the Cadre Harmonisé covers all 14 regions and the crisis is considered nationwide, we consider all groups as potentially affected by food insecurity. The reliability is low due to limited access to other data sources for verification and triangulation. </t>
  </si>
  <si>
    <t>SEN002Crisis affected groups</t>
  </si>
  <si>
    <t>SEN002People facing limited access constraints</t>
  </si>
  <si>
    <t>SEN002People facing restricted access constraints</t>
  </si>
  <si>
    <t>SEN002Illness cases reported</t>
  </si>
  <si>
    <t>SEN002Buildings damaged</t>
  </si>
  <si>
    <t>SEN002Buildings destroyed</t>
  </si>
  <si>
    <t>SEN002Buildings in affected area</t>
  </si>
  <si>
    <t>SEN002Economic Losses</t>
  </si>
  <si>
    <t>https://worldpopulationreview.com/countries/togo</t>
  </si>
  <si>
    <t>According to World Population Review (2025), the total population of Togo is estimated at 9,660,385. This figure has been chosen over World Bank data and other local sources because it provides a more recent estimate and accounts for population growth, internal displacement, and migration trends. Since World Population Review provides projections rather than official census data, the reliability is set to Medium to reflect this limitation.</t>
  </si>
  <si>
    <t>TGO002Total population</t>
  </si>
  <si>
    <t>https://data.humdata.org/dataset/cod-ps-tgo</t>
  </si>
  <si>
    <t>According to HDX (2023), the total landmass of the Savanes region, which is the most affected area by the spillover of the Sahel crisis, is 8560 km². This region has been experiencing rising insecurity since December 2021, due to the presence of non-state armed groups (NSAG) and the influx of refugees from Burkina Faso, leading to internal displacement. While the Savanes region is the epicenter of the crisis, it is unclear whether insecurity has expanded into other parts of the country. Given this potential spillover, the reliability of this estimate is set to Medium, as there are no updated sources explicitly defining the full extent of the affected areas.</t>
  </si>
  <si>
    <t>TGO002Landmass affected</t>
  </si>
  <si>
    <t>Cadre Harmonise &amp; IPC accessed 28/05/2025</t>
  </si>
  <si>
    <t xml:space="preserve">The number of people exposed corresponds to the population of the Savanes region affected by the armed conflict in Northern Togo according to the 2025 Cadre Harmonisé/IPC analysis projection period  June to August 2025. The reliability of this source is medium because the situation on the ground is highly dynamic, and with growing insecurity, internal displacement, and influx of refugees. The data may no longer be up to date as the assessment took place in 2024. </t>
  </si>
  <si>
    <t>TGO002People exposed</t>
  </si>
  <si>
    <t xml:space="preserve">https://data.humdata.org/dataset/cadre-harmonise </t>
  </si>
  <si>
    <t>This figure is the summation of IPC levels 2 and 3 for the Savanes region in the latest analysis for 2025 Cadre Harmonisé/IPC analysis projection period  June to August 2025. These levels reflect stressed and moderate food insecurity. We consider this a proxy for people affected by the conflict, as food insecurity is one of the main humanitarian consequences of insecurity and displacement in the region. The reliability is set to medium as the data is recent but does not fully capture non-food-related impacts of the crisis, such as protection or education.</t>
  </si>
  <si>
    <t>TGO002People affected</t>
  </si>
  <si>
    <t>People displaced by the conflict in Northern Togo, precisely in the Savanes region, is comprised of Internally Displaced Persons. This figure was taken from the UNHCR data portal as of April 2025. This source was chosen because it provides regular monthly updates on the number of people displaced for each driver. The reliability of the data is low because the figure represent the people displaced in the entire country, with the Savanes region being the most conflict-affected accounting for the majority of these numbers. Figure for the entire country is utilized due to informaton gap in obtaining the figures for displaced in Savanes region.</t>
  </si>
  <si>
    <t>TGO002People displaced</t>
  </si>
  <si>
    <t>There was no report on injuries related to the insecurity crisis in Togo.</t>
  </si>
  <si>
    <t>TGO002Injuries reported</t>
  </si>
  <si>
    <t xml:space="preserve">The figure includes the total number of fatalities in the conflict in Northern Togo precisely in the Savanes region according to ACLED from December 1st, 2024, to 1 June, 2025, from all types of events (such as battles, violence against civilians, explosions or remote violence, riots, protests, and strategic developments) and by all perpetrators (state or non-state). The fatalities in the ACLED dataset relate exclusively to violent incidents. </t>
  </si>
  <si>
    <t>TGO002Fatalities reported</t>
  </si>
  <si>
    <t>TGO002Fatalities in all crises</t>
  </si>
  <si>
    <t>The number of people in need corresponds to the population in IPC Phase 3 (Crisis) in the Savanes region, according to the latest IPC projection ( June to August 2025). IPC Phase 3 is used as a proxy for PiN, as it represents households facing moderate food insecurity requiring humanitarian assistance. This number does not account for other sectoral needs (e.g. protection, health, shelter), and no multi-sectoral severity assessment is available for Togo. Therefore, the reliability is set to Low due to the use of a sector-specific proxy and the absence of more comprehensive data.</t>
  </si>
  <si>
    <t>TGO002People in Need</t>
  </si>
  <si>
    <t>According to INFORM SI methodology, the number of people in Level 1 is equal to the people exposed minus the people affected. People in Level 1 located in the Savanes region are able to meet their basic needs without employing irreversible coping strategies.</t>
  </si>
  <si>
    <t>TGO002Minimal humanitarian conditions - Level 1</t>
  </si>
  <si>
    <t>According to INFORM SI methodology, the number of people in Level 2 is equal to the people affected minus the people in need. People in Level 2 located in the Savanes region, might be facing some difficulties accessing basic services but are able to meet their needs without external assistance.</t>
  </si>
  <si>
    <t>TGO002Stressed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</si>
  <si>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 gap for level 4 and level 5 since there is no other reliable source for the severity distribution for each level. The reliability for this is low since the figures used to compute this are based on projections and preliminary assessments. Additionally, the data includes high-quality information alongside some elements with lower quality, resulting in an overall medium reliability.</t>
  </si>
  <si>
    <t>TGO002Moderate humanitarian conditions - Level 3</t>
  </si>
  <si>
    <t>TGO002Severe humanitarian conditions - Level 4</t>
  </si>
  <si>
    <t>TGO002Extreme humanitarian conditions - Level 5</t>
  </si>
  <si>
    <t>UNHCR 20/05/2025; 07/05/2025</t>
  </si>
  <si>
    <t>https://data.unhcr.org/en/documents/details/116584; https://data.unhcr.org/en/documents/details/116171?utm_source=chatgpt.com</t>
  </si>
  <si>
    <t>The conflict in Northern Togo affects four population groups: Internally Displaced Persons, refugees and asylum seekers and the host population in the Savanes region. Conflict in Togo’s Savanes region is severely affecting refugees and asylum-seekers, with insecurity hindering proper registration processes. Violence, including the use of improvised explosive devices by armed groups, has limited access to affected areas and essential services. Refugees, hosted by local communities across the region, face poor living conditions and lack basic support such as healthcare, clean water, and education, as ongoing conflict continues to restrict humanitarian assistance.</t>
  </si>
  <si>
    <t>TGO002Crisis affected groups</t>
  </si>
  <si>
    <t>TGO002People facing limited access constraints</t>
  </si>
  <si>
    <t>TGO002People facing restricted access constraints</t>
  </si>
  <si>
    <t>TGO002Illness cases reported</t>
  </si>
  <si>
    <t>TGO002Buildings damaged</t>
  </si>
  <si>
    <t>TGO002Buildings destroyed</t>
  </si>
  <si>
    <t>TGO002Buildings in affected area</t>
  </si>
  <si>
    <t>TGO002Economic Losses</t>
  </si>
  <si>
    <t>World Bank 01/01/2023</t>
  </si>
  <si>
    <t>https://data.worldbank.org/indicator/SP.POP.TOTL?locations=AO</t>
  </si>
  <si>
    <t>This is the population of Angola in 2023 using the World Bank as a source. This has been chosen over other local sources as it provides more reliable figures and considers population growth and migration into and out of the country.</t>
  </si>
  <si>
    <t>AGO002Total population</t>
  </si>
  <si>
    <t>UNFPA 04/04/2023</t>
  </si>
  <si>
    <t>https://data.humdata.org/dataset/cod-ab-ago</t>
  </si>
  <si>
    <t>According to administrative boundary data from HDX, the provinces affected by drought and food insecurity in Southwest Angola—Cuando Cubango, Moxico, Cunene, Huíla, and Namibe—cover a total landmass of 446,973 km². These areas have been severely impacted by prolonged drought conditions, leading to water shortages, agricultural losses, and increased food insecurity. As administrative boundaries remain stable over time, this landmass figure is considered accurate. However, given that the extent of the drought’s impact may fluctuate, affecting regions to varying degrees, the reliability of this estimate is medium.</t>
  </si>
  <si>
    <t>AGO002Landmass affected</t>
  </si>
  <si>
    <t>IPC 22/03/2022</t>
  </si>
  <si>
    <t>https://www.ipcinfo.org/ipc-country-analysis/details-map/en/c/1155109/?iso3=AGO; https://fews.net/sites/default/files/2025-06/FEWS_NET_Global_Food_Security_Update_06232025.pdf</t>
  </si>
  <si>
    <t xml:space="preserve">This figure reflects the total number of people classified under IPC Phases 1 to 5 in the 2022 IPC analysis for drought-affected areas. It represents the full population considered in the assessment. As no updated IPC has been published since, this remains the best available estimate. The reliability has been increased to Medium thanks to the recent FEWSNET analysis which corroborates the IPC analysis that drier conditions and erratic rainfall is resulting in a high prevalence of food consumption stress across southern Angola. </t>
  </si>
  <si>
    <t>AGO002People exposed</t>
  </si>
  <si>
    <t>https://www.ipcinfo.org/ipc-country-analysis/details-map/en/c/1155109/?iso3=AGO; https://fews.net/southern-africa/angola/remote-monitoring-report/october-2024; https://fews.net/sites/default/files/2025-06/FEWS_NET_Global_Food_Security_Update_06232025.pdf</t>
  </si>
  <si>
    <t xml:space="preserve">The number of people affected corresponds to all individuals classified under IPC Phases 2 to 5 in the 2022 IPC analysis for drought-affected areas. This includes those currently experiencing food insecurity and those at risk of deteriorating conditions. The estimate remains the most recent available, though reliability is low due to the outdated nature of the source. However, the latest FEWSNET analysis released in June confirms that high levels of food insecurity in southern Angola are present and will persist with a high probability. Fewsnet describes likley consumption gaps and depltoin of essential assets to meet minimum food needs. </t>
  </si>
  <si>
    <t>AGO002People affected</t>
  </si>
  <si>
    <t>UNHCR 06/03/2025</t>
  </si>
  <si>
    <t>https://data.unhcr.org/en/documents/details/114954</t>
  </si>
  <si>
    <t>No evidence that the drought triggered displacement in Southwestern Angola.</t>
  </si>
  <si>
    <t>AGO002People displaced</t>
  </si>
  <si>
    <t>There is no available information regarding injuries related to drought.</t>
  </si>
  <si>
    <t>AGO002Injuries reported</t>
  </si>
  <si>
    <t>Due to the absence of reliable and up to date data from open sources, it's difficult to accurately estimate figures for this indicator.</t>
  </si>
  <si>
    <t>AGO002Fatalities reported</t>
  </si>
  <si>
    <t>AGO002Fatalities in all crises</t>
  </si>
  <si>
    <t>IPC 22/03/2022; FEWS NET 11/10/2024</t>
  </si>
  <si>
    <t>https://www.ipcinfo.org/ipc-country-analysis/details-map/en/c/1155109/?iso3=AGO; https://fews.net/southern-africa/angola/remote-monitoring-report/october-2024#projected-acute-food-insecurity-outcomes-through-may-2025; https://fews.net/sites/default/files/2025-06/FEWS_NET_Global_Food_Security_Update_06232025.pdf</t>
  </si>
  <si>
    <t xml:space="preserve">The number of people in need (1,583,997) corresponds to the sum of IPC Phase 3+  in the 2022 IPC analysis in South and East provinces of Angola. This figure remains the most precise available estimate. FEWSNET estimates that between 1.5 and 1.99 million people in South and East provinces of Angola are likely to require humanitarian food assistance during the peak of the lean season (January–March 2025), particularly in the provinces of Cunene, Cuando Cubango, Huíla, Namibe, and Moxico. This aligns with the older IPC projection for October 2021 to March 2022. Thanks to the FEWSNET analysis of rainfall anomalies, food inflation rates through 2024 and crop yields due to erratic rainfall, we are able ot increase the reliability of the projection to Medium. Fewsnet corroborates the IPC analysis of highly probable exhaution of assets and negative coping strategies equivalent to IPC level 3 and 4 among households in southern Angola. </t>
  </si>
  <si>
    <t>AGO002People in Need</t>
  </si>
  <si>
    <t>IPC 22/03/2022; FEWS NET 11/10/2025</t>
  </si>
  <si>
    <t>https://www.ipcinfo.org/ipc-country-analysis/details-map/en/c/1155109/?iso3=AGO; https://fews.net/southern-africa/angola/remote-monitoring-report/october-2024#projected-acute-food-insecurity-outcomes-through-may-2026</t>
  </si>
  <si>
    <t xml:space="preserve">According to INFORM SI methodology, the number of people in Level 1 is equal to the people exposed minus the people affected. This also corresponds to the number of people facing IPC level 1 according to the 2022 IPC classification. People in Level 1 are able to meet their basic needs without employing irreversible coping strategies. The reliability for this is Medium despite that the IPC analysis is highly outdated as FEWSNET's June analysis updates corroborates that food insecurity, including negative coping capacities to be able to meet minimum food consumption, likley remains due to erratic rainfall. </t>
  </si>
  <si>
    <t>AGO002Minimal humanitarian conditions - Level 1</t>
  </si>
  <si>
    <t>IPC 22/03/2022; FEWS NET 11/10/2026</t>
  </si>
  <si>
    <t>https://www.ipcinfo.org/ipc-country-analysis/details-map/en/c/1155109/?iso3=AGO; https://fews.net/southern-africa/angola/remote-monitoring-report/october-2024#projected-acute-food-insecurity-outcomes-through-may-2027</t>
  </si>
  <si>
    <t>According to INFORM SI methodology, the number of people in Level 2 is equal to the people affected minus the people in need. This also corresponds to the number of people facing IPC level 2 according to the 2022 IPC classification People in Level 2 might be facing some difficulties accessing basic services but are able to meet their needs without external assistance. The reliability for this is Medium despite that the IPC analysis is highly outdated as FEWSNET's June analysis updates corroborates that food insecurity, including negative coping capacities to be able to meet minimum food consumption, likley remains due to erratic rainfall.</t>
  </si>
  <si>
    <t>AGO002Stressed humanitarian conditions - Level 2</t>
  </si>
  <si>
    <t>IPC 22/03/2022; FEWS NET 11/10/2027</t>
  </si>
  <si>
    <t>https://www.ipcinfo.org/ipc-country-analysis/details-map/en/c/1155109/?iso3=AGO; https://fews.net/southern-africa/angola/remote-monitoring-report/october-2024#projected-acute-food-insecurity-outcomes-through-may-2028; https://fews.net/sites/default/files/2025-06/FEWS_NET_Global_Food_Security_Update_06232025.pdf</t>
  </si>
  <si>
    <t xml:space="preserve">This figure (1,167,337) corresponds to the number of people facing IPC Phase 3 according to the 2022 projection. Although outdated, this value remains the latest disaggregated estimate. FEWS NET’s October 2024 analysis and June update confirms continued high levels of need in the same provinces, citing failed harvests, price shocks, and reduced coping capacity. This supports the plausibility of continued Phase 3 needs, justifying the retention of this figure. Reliability has been increased to Medium. </t>
  </si>
  <si>
    <t>AGO002Moderate humanitarian conditions - Level 3</t>
  </si>
  <si>
    <t>IPC 22/03/2022; FEWS NET 11/10/2028</t>
  </si>
  <si>
    <t xml:space="preserve">This figure (416,660) corresponds to people classified under IPC Phase 4 in the 2022 projection. While no newer phase-specific figures are available, FEWS NET’s October 2024 report highlights persistent high food insecurity and household-level strain in southern provinces. This suggests that severe conditions may still affect parts of the population. The reliability for this is low. Although the FEWSNET's June analysis updates corroborates the IPC analysis that high levels of food insecurity remain due to drought induced crop fialure and 'below-average purchasing power,' there is little information on the severity of food gaps. </t>
  </si>
  <si>
    <t>AGO002Severe humanitarian conditions - Level 4</t>
  </si>
  <si>
    <t>IPC 22/03/2022; FEWS NET 11/10/2029</t>
  </si>
  <si>
    <t>There are no people classified in IPC Phase 5 in either the 2022 IPC or FEWS NET’s October 2024 analysis. The figure remains zero, but reliability is still low due to the absence of household-level severity updates.</t>
  </si>
  <si>
    <t>AGO002Extreme humanitarian conditions - Level 5</t>
  </si>
  <si>
    <t>The population affected by the drought is the local community. There is no evidence of displacement or presence of other affected groups (e.g., refugees or returnees). The source does not provide further granularity, so the reliability is considered medium.</t>
  </si>
  <si>
    <t>AGO002Crisis affected groups</t>
  </si>
  <si>
    <t>AGO002People facing limited access constraints</t>
  </si>
  <si>
    <t>AGO002People facing restricted access constraints</t>
  </si>
  <si>
    <t>AGO002Illness cases reported</t>
  </si>
  <si>
    <t>AGO002Buildings damaged</t>
  </si>
  <si>
    <t>AGO002Buildings destroyed</t>
  </si>
  <si>
    <t>AGO002Buildings in affected area</t>
  </si>
  <si>
    <t>AGO002Economic Losses</t>
  </si>
  <si>
    <t>WORLD BANK Accessed 07/05/2025</t>
  </si>
  <si>
    <t>https://data.worldbank.org/indicator/SP.POP.TOTL?lang=en-gb&amp;locations=ER</t>
  </si>
  <si>
    <t>Total population of Eriterea is 3,470,390 according to World Bank as of 2023. However the population according to World population review is 3,588,666 as of 11/06/2025 based on projections of the latest United Nations data. It is hard to verify the population figures of Eritrea as it keeps reducing and  there is no  information from the available sources as to why it is reducing. World bank is chosen here due to its consistency and frequent update of population statistics to reflect most recent estimates.</t>
  </si>
  <si>
    <t>ERI001Total population</t>
  </si>
  <si>
    <t>WORLD BANK Accessed 17/07/2024</t>
  </si>
  <si>
    <t>https://data.worldbank.org/indicator/AG.LND.TOTL.K2?locations=ER</t>
  </si>
  <si>
    <t>Eritrea is vulnerable to climatic conditions with limited water sources, and bouts of drought. Even in times of good rainfall, food production is estimated to meet only 60 to 70% of the population’s needs. Therefore, the whole country is considered to be affected by drought. The total landmass according to the World Bank is 121,040.8</t>
  </si>
  <si>
    <t>ERI001Landmass affected</t>
  </si>
  <si>
    <t>The number of people exposed corresponds to the total population of Eritrea, which has taken into account migration flows and Eritrean refugees in other countries. Eritrea remains highly vulnerable to economic, climatic and external shocks, including drought, limited access to safe water, insecurity and the socioeconomic impact of sanctions. Additionally, the country's most fragile ecosystems are threatened by climate change and desertification as well as desert locust infestations and therefore  the whole country is exposed to complex crisis. The figure is taken from WORLD BANK.  this source was chosen due to its consistency and frequent update of population statistics to reflect most recent estimates.  However the population according to World population review is 3,561,889 as of 21/01/2025 based on projections of the latest United Nations data, this has not been considered as it shows drastic reduction in the population and there is information gap as to why there is reduction in population. The reliabilty is low because the population figure is not up to date as it is based on World Bank satatistics report 2023.</t>
  </si>
  <si>
    <t>ERI001People exposed</t>
  </si>
  <si>
    <t>UNICEF 05/12/2022</t>
  </si>
  <si>
    <t>https://www.unicef.org/appeals/eritrea</t>
  </si>
  <si>
    <t>These figures are based on the latest report from UNICEF from December 2022 page 1, targetting approximately 1.1 million people for humanitarian assistance. This figure is however likely to be lower than the actual number of people affected by the ongoing complex crisis in Eritrea. This source was chosen as there are no other recent publications to determine figures of people affected by the complex crisis in Eritrea. The reliability of this data is low as it is not up to date as it is based on the report from UNICEF December 2022.</t>
  </si>
  <si>
    <t>ERI001People affected</t>
  </si>
  <si>
    <t>UNHCR Accessed  18/11/2024</t>
  </si>
  <si>
    <t>https://www.unhcr.org/refugee-statistics/download/?url=YNrK8v</t>
  </si>
  <si>
    <t>The number of people displaced by Complex crisis include: Eritrean Refugees under UNHCR'S Manadate (559,139), asylum seekers (124,045) and others people of concern according to  UNHCR (9098). This is an underestimation as this number doesn't take into account the number of IDPs, which is an info gap" thus resulting into its low reliability. This figure is taken from UNHCR Refugee Data Finder page 1, It was chosen because  its  the only source available and there are no other sources to be considered.</t>
  </si>
  <si>
    <t>ERI001People displaced</t>
  </si>
  <si>
    <t>There was no available data that give information about this event.</t>
  </si>
  <si>
    <t>ERI001Injuries reported</t>
  </si>
  <si>
    <t>ACLED Accessed 14/04/2025</t>
  </si>
  <si>
    <t xml:space="preserve">No fatalities were recorded according to ACLED. This is likely due to difficulties in obtaining information on Eritrea. </t>
  </si>
  <si>
    <t>ERI001Fatalities reported</t>
  </si>
  <si>
    <t>No fatalities were recorded according to ACLED. This is likely due to difficulties in obtaining information on Eritrea ﻿</t>
  </si>
  <si>
    <t>ERI001Fatalities in all crises</t>
  </si>
  <si>
    <t>There is very limited reliable information on the number of people in need in Eritrea and therefore this is the figure of people targeted for assistance based on UNICEF since December 2022 page 2, The source is chosen as there have been no additional published reports by UNICEF, additionally it is the only source reporting the number of people in need in Eritrea. The reliability of this data is low as it is not up to date as it is based on the report from UNICEF December 2022.</t>
  </si>
  <si>
    <t>ERI001People in Need</t>
  </si>
  <si>
    <t>WORLD BANK Accessed 18/02/2025; UNICEF 05/12/2022</t>
  </si>
  <si>
    <t>https://worldpopulationreview.com/countries/eritrea-population; https://www.unicef.org/appeals/eritrea</t>
  </si>
  <si>
    <t>According to INFORM severity index methodology, the number of people facing Minimal humanitarian conditions or in Level 1= People exposed - People affected.  People in Level 1 are able to meet their basic needs without employing irreversible coping strategies.</t>
  </si>
  <si>
    <t>ERI001Minimal humanitarian conditions - Level 1</t>
  </si>
  <si>
    <t>According to the INFORM severity index methodology, people facing Stressed humanitarian conditions or Level 2 = People Affected - People in Need (PIN).People in Level 2 might be facing some difficulties accessing basic services but are able to meet their needs without external assistance.</t>
  </si>
  <si>
    <t>ERI001Stressed humanitarian conditions - Level 2</t>
  </si>
  <si>
    <t>All PiN are considered in moderate humanitarian conditions - Level 3, as per the INFORM severity methodology..  There are no other recent publications to determine exact figures of Moderate humanitarian conditions - Level 3. To estimate the severity distribution of the people in need ACAPS assigned the total number of people in need to level 3, leaving an info-gap for level 4 and level 5 since there is no other reliable source for the severity distribution for each level. Therefore the number of people in level 3 includes all the total number of people in need.</t>
  </si>
  <si>
    <t>ERI001Moderate humanitarian conditions - Level 3</t>
  </si>
  <si>
    <t>There is no information to indicate Level 4 needs</t>
  </si>
  <si>
    <t>ERI001Severe humanitarian conditions - Level 4</t>
  </si>
  <si>
    <t>There is no information to indicate Level 5 needs</t>
  </si>
  <si>
    <t>ERI001Extreme humanitarian conditions - Level 5</t>
  </si>
  <si>
    <t>In this crisis 2 out of 5 populaton groups are affected: Host population and refugees.</t>
  </si>
  <si>
    <t>ERI001Crisis affected groups</t>
  </si>
  <si>
    <t>Given the difficult nature of the circumstances in Eritrea and the absence of up-to-date and reliable data from open sources, it is difficult to accurately estimate figures for this indicator</t>
  </si>
  <si>
    <t>ERI001People facing limited access constraints</t>
  </si>
  <si>
    <t>ERI001People facing restricted access constraints</t>
  </si>
  <si>
    <t>There is no information on the current illnesses in Eritrea, but it is possible there is a presence of communicable and non-communicable diseases due to the country's history</t>
  </si>
  <si>
    <t>ERI001Illness cases reported</t>
  </si>
  <si>
    <t>ERI001Buildings damaged</t>
  </si>
  <si>
    <t>ERI001Buildings destroyed</t>
  </si>
  <si>
    <t>ERI001Buildings in affected area</t>
  </si>
  <si>
    <t>ERI001Economic Losses</t>
  </si>
  <si>
    <t>UN Population Data Portal accessed 17/06/2025</t>
  </si>
  <si>
    <t>https://population.un.org/dataportal/data/indicators/49/locations/364/start/1990/end/2025/table/pivotbylocation?df=8dae93cb-3859-4e82-9f28-d5b8d41a0dfc</t>
  </si>
  <si>
    <t>The total Population of Iran as of 2025. This source was chosen because it provides  regularly updated population estimates using data from censuses, surveys, and government records, making it more reliable than other sources. The reliability is set to high as it is up to date.</t>
  </si>
  <si>
    <t>IRN004Total population</t>
  </si>
  <si>
    <t>UNHCR accessed 17/06/2025;  Statoids accessed 17/06/2025</t>
  </si>
  <si>
    <t>https://data.unhcr.org/en/country/irn ; http://www.statoids.com/uir.html</t>
  </si>
  <si>
    <t>The affected landmass in Iran due to the Afghan refugee crisis is the top 3 refugee-hosting regions considered as the geographic and human exposure to the refugee situation to avoid making a dramatic overestimate. This includes the provinces of Tehran, Isfahan, and Razavi Khorasan. This is still an overestimate. While refugee settlements are limited to specific provinces, only 4% of the 780,000 registered Afghan refugees in Iran live in 20 refugee settlements. The vast majority live in urban areas. An additional 2 million undocumented Afghans also live in urban areas.</t>
  </si>
  <si>
    <t>IRN004Landmass affected</t>
  </si>
  <si>
    <t>https://www.citypopulation.de/en/iran/prov/admin/</t>
  </si>
  <si>
    <t>The number of people exposed in Iran due to the Afghan refugee crisis corresponds to the total population of the top 3 refugee-hosting regions considering geographic and human exposure to the refugee situation. This includes the provinces of Tehran, Isfahan, and Razavi Khorasan. The number of people living in those areas are taken from the City Population. This can be an underestimation/overestimation based on our expert judgement. However, as its not clear if refugees were considerd in the esimation. So, the reliability of this figure is set as low.</t>
  </si>
  <si>
    <t>IRN004People exposed</t>
  </si>
  <si>
    <t>UNHCR 19/02/2025</t>
  </si>
  <si>
    <t>https://data.unhcr.org/en/documents/details/114538</t>
  </si>
  <si>
    <t>The number of people affected corresponds to 4.5 million Afghan refugees and 1 million Host community people affected by the crisis. The figure is taken from UNHCR's 3RP. This source was chosen because it provides regular updates on the overall numbers of Afghan refugees hosted in Iran. The reliability of this data is medium as it's based on estimation and might have discrepancy with actual ground reality.</t>
  </si>
  <si>
    <t>IRN004People affected</t>
  </si>
  <si>
    <t>The number of people displaced is 4.5 million Afghan refugees living in Iran. The figure is taken from UNHCR's 3RP. This source was chosen because it is recent. The reliability of this data is medium as it's based on estimation and might have discrepancy with actual ground reality.</t>
  </si>
  <si>
    <t>IRN004People displaced</t>
  </si>
  <si>
    <t>It is unlikely that there are any fatalities caused directly by the refugee crisis. However, it can be assumed that premature deaths do accur in the refugee population duo to access constraints and poor living conditions. This is not verifiable or calculable, so it is not included.</t>
  </si>
  <si>
    <t>IRN004Fatalities reported</t>
  </si>
  <si>
    <t>This is the only crisis in Iran, and It is unlikely that there are any fatalities caused directly by the refugee crisis. However, it can be assumed that premature deaths do accur in the refugee population due to access constraints and poor living conditions. This is not verifiable or calculable, so it is not included.</t>
  </si>
  <si>
    <t>IRN004Fatalities in all crises</t>
  </si>
  <si>
    <t xml:space="preserve">The number of People in Need includes 4.5 million Afghan refugees and 1 million Host community people affected by the crisis. The figure is taken from UNHCR's 3RP, which is not recently updated and the situation is dynamic in ground. This source was chosen because it provides the overall number of Afghan refugees of different status hosted in Iran. The reliability of this data is low as it's based on estimation and might have discrepancy with actual ground reality with large number of deportation cases since early 2025. </t>
  </si>
  <si>
    <t>IRN004People in Need</t>
  </si>
  <si>
    <t>City Population accessed 15/04/2025;  UNHCR 19/02/2025</t>
  </si>
  <si>
    <t>https://www.citypopulation.de/en/iran/prov/admin/; https://data.unhcr.org/en/documents/details/114538</t>
  </si>
  <si>
    <t xml:space="preserve">According to INFORM SI methodology, the number of people in Level 1 is equal to the people exposed minus the people affected. People in Level 1 are able to meet their basic needs without employing irreversible coping strategies. Level 1 includes all people living in the three regions hosting the majority of refugees. Approximately 55% of refugees live in the provinces of Tehran, Isfahan, and Khorasan Razavi. Since most refugees and undocumented Afghans live in urban areas of Iran (96%), it is difficult to assume that all Iranians are exposed, for the purpose of the Severity Index, this crisis is limited in geographic scope to these most affected areas. </t>
  </si>
  <si>
    <t>IRN004Minimal humanitarian conditions - Level 1</t>
  </si>
  <si>
    <t>According to INFORM SI methodology, the number of people in Level 2 is equal to the people affected minus the people in need. There is no one considered to be in Level 2, because everyone who is affected (undocumented Afghans and Documented Afghan refugees in the country) is also assumed to be in need. Thus all Afghan refugees are considered to be at least at in moderate humanitarian condition.</t>
  </si>
  <si>
    <t>IRN004Stressed humanitarian conditions - Level 2</t>
  </si>
  <si>
    <t>According to INFORM Severity Index methodology, the sum of people in levels 3, 4 and 5 is equal to the total number of people in need. The number of people in Level 3 corresponds to the number of registered Afghan refugees (1.3 million), other Afghan refugees (.4 million) and host communities 1 million) that are in need of assistance. There is a government response as well as UNHCR and limited NGO response to the refugees in the country. There are provisions to provide easier access to healthcare and education for refugees, alleviating the severity of some needs. However, they are still in need of assistance. They are considered to be in moderate need. The figure is taken from UNHCR's 3RP . This source was chosen because it provides regular updates to the overall numbers of Afghan refugees hosted in Iran and Pakistan. The reliability of this data is medium as the data includes high-quality information alongside some elements with lower quality, resulting in an overall medium reliability.</t>
  </si>
  <si>
    <t>IRN004Moderate humanitarian conditions - Level 3</t>
  </si>
  <si>
    <t>According to INFORM Severity Index methodology, the sum of people in levels 3, 4 and 5 is equal to the total number of people in need. The number of people in Level 4 corresponds to the number of Undocumented Afghans. This is because undocumented Afghans have extremely limited access to healthcare, economic opportunity, and education, and are constantly under threat of forced deportation from Iranian authorities. The dispersal of this population in urban areas means there is a limited coordinated response to their needs, putting them in severe humanitarian need. The reliability of this data is medium as the data includes high-quality information alongside some elements with lower quality, resulting in an overall medium reliability.</t>
  </si>
  <si>
    <t>IRN004Severe humanitarian conditions - Level 4</t>
  </si>
  <si>
    <t>According to INFORM Severity Index methodology, the sum of people in levels 3, 4 and 5 is equal to the total number of people in need. There is no information of any Afghan refugee facing extreme humanitarian condition.</t>
  </si>
  <si>
    <t>IRN004Extreme humanitarian conditions - Level 5</t>
  </si>
  <si>
    <t>UNHCR 19/02/2025; UNHCR accessed 10/02/2025; OCHA 07/05/2025</t>
  </si>
  <si>
    <t>https://data.unhcr.org/en/documents/details/114538; https://data.unhcr.org/en/country/irn; https://reliefweb.int/report/afghanistan/afghanistan-snapshot-population-movements-january-april-2025-may-2025</t>
  </si>
  <si>
    <t xml:space="preserve"> In this crisis, 3 out of 5 population groups are affected: host population, refugees and asylum seekers, and returnees.</t>
  </si>
  <si>
    <t>IRN004Crisis affected groups</t>
  </si>
  <si>
    <t>World Population Review accessed 16/06/2025</t>
  </si>
  <si>
    <t>https://worldpopulationreview.com/countries/north-korea-population</t>
  </si>
  <si>
    <t>Total population in the country as of 09 June 2025. DPRK is having multiple interconnected crisis such as acute food insecurity, climated related hazards, political and economic challenges which affecting people across the country with different levels and scales. The total population is projected based on the census conducted by the North Korean Government in 2008 and the results are published in 2011. This source was chosen because it is the most up to date source. The reliability is set to low as the population figure is not up to date as it is based on census data from 2008.</t>
  </si>
  <si>
    <t>PRK001Total population</t>
  </si>
  <si>
    <t xml:space="preserve">World Bank accessed 16/06/2025; HRW accessed 16/06/2025; WFP accessed 16/06/2025; </t>
  </si>
  <si>
    <t>https://data.worldbank.org/indicator/AG.LND.TOTL.K2?locations=KP;  https://www.hrw.org/world-report/2025/country-chapters/north-korea; https://www.wfp.org/countries/democratic-peoples-republic-korea</t>
  </si>
  <si>
    <t>The whole country is considered affected as all people are affected by multiple crises, including Political and economic challenges, compounded by climate-related hazards, have led to  food insecurity at different severity levels. So, the total land area of the country is considered. The figure is taken from the World Bank. The reliability is high as it's a reliable source.</t>
  </si>
  <si>
    <t>PRK001Landmass affected</t>
  </si>
  <si>
    <t xml:space="preserve">World Population Review accessed 16/06/2025; SCR 30/01/2025; HRW accessed 16/06/2025; Amnesty International accessed 23/06/2025; </t>
  </si>
  <si>
    <t>https://worldpopulationreview.com/countries/north-korea-population ; https://www.securitycouncilreport.org/monthly-forecast/2025-02/dprk-north-korea-29.php; https://www.hrw.org/world-report/2025/country-chapters/north-korea; https://www.amnesty.org/en/location/asia-and-the-pacific/east-asia/north-korea/report-korea-democratic-peoples-republic-of/</t>
  </si>
  <si>
    <t>The entire population of the Democratic People’s Republic of Korea (DPRK) is considered exposed to a complex crisis driven by severe and systemic human rights violations under a repressive governance system. Reports from the UN Security Council, Human Rights Watch, and Amnesty International highlight widespread abuses, including restrictions on freedom, forced labor, and political repression. These violations directly translate into humanitarian needs, as state control over resources and suppression of civil liberties have led to acute food insecurity, poor healthcare access, and inadequate living conditions axeggrated by climate induced hazards. The regime’s tight control over information hinders accurate assessments of the humanitarian situation. Additionally, international sanctions have worsened the crisis by restricting the import of essential goods such as medical supplies and agricultural inputs.The figure is taken from WPR and reliability of this source is set to low as the population figure is not up to date as it is based on census data from 2008.</t>
  </si>
  <si>
    <t>PRK001People exposed</t>
  </si>
  <si>
    <t>The entire population of the Democratic People’s Republic of Korea (DPRK) is affected by a complex crisis, with civilians facing extensive humanitarian needs due to longstanding political repression, economic isolation, and restricted access to basic services. The state's control over all aspects of life—including food distribution, healthcare, and information—has left millions vulnerable to hunger, illness, and poverty. Food insecurity remains severe, with a large portion of the population undernourished, particularly children and the elderly. International sanctions, while aimed at curbing the regime’s actions, have inadvertently compounded humanitarian needs by limiting access to vital imports. Civilians also suffer from limited freedom of movement and expression, making it difficult for them to seek help or advocate for their needs. The lack of reliable data due to government restrictions further complicates efforts to assess humanitarian condition.This source was chosen because it is the most up-to-date source. The reliability of this source is set to low as the population figure is not up to date as it is based on census data from 2008.</t>
  </si>
  <si>
    <t>PRK001People affected</t>
  </si>
  <si>
    <t xml:space="preserve"> MOU accessed 16/06/2025</t>
  </si>
  <si>
    <t xml:space="preserve"> https://www.unikorea.go.kr/eng_unikorea/relations/statistics/defectors/</t>
  </si>
  <si>
    <t>The number of people displaced by the complex crisis includes the number of people displaced to South Korea as of  2025. North Koreans use smuggling routes to reach China or South Korea. About 34,352 North Koreans have arrived in South Korea as of  March 2025. The number of North Koreans in other host countries is unclear. The number of internally displaced persons is also an info gap. The figure is taken from Ministry of Unification accessed 16/06/2025. This is the only available source and is therefore used. However, The reliability of this data is low because it is an underestimation due to the government's centralised control of data and potential administrative barriers or censorship affecting independent assessments and media.</t>
  </si>
  <si>
    <t>PRK001People displaced</t>
  </si>
  <si>
    <t>https://reliefweb.int/report/democratic-peoples-republic-korea/democratic-peoples-republic-korea-floods-noaa-cpc-media-echo-daily-flash-30-july-2024 ; https://www.aljazeera.com/news/2024/7/29/north-korea-uses-military-helicopters-to-rescue-thousands-from-floods ; https://www.amnesty.org/en/location/asia-and-the-pacific/east-asia/north-korea/report-korea-democratic-peoples-republic-of/</t>
  </si>
  <si>
    <t xml:space="preserve">Due to info gap, injury figure is unknown. There are chance to have a considerable number of injuries due to widespread flooding in July 2024, but no information is available. </t>
  </si>
  <si>
    <t>PRK001Injuries reported</t>
  </si>
  <si>
    <t>ACLED accessed  16/06/2025</t>
  </si>
  <si>
    <t xml:space="preserve">https://acleddata.com/explorer/ https://www.theguardian.com/world/article/2024/sep/05/north-korea-kim-jong-un-flood-response-reported-executions ; https://www.nknews.org/2025/01/un-demands-north-korea-clarify-if-it-executed-two-women-repatriated-from-china/ </t>
  </si>
  <si>
    <t>In DPRK, the death penalty is reportedly used for offenses such as attempted defection, accessing foreign media, or criticizing the government, though the exact scale remains unknown. In 2024, reports indicated public executions, including two women in Chongjin for aiding defections and up to 30 officials allegedly executed for mishandling the July floods. Given that the DPRK has a significant level of censorship, it's highly likely that fatalities go unreported, leaving an information gap.</t>
  </si>
  <si>
    <t>PRK001Fatalities reported</t>
  </si>
  <si>
    <t>In DPRK, the death penalty is reportedly used for offenses such as attempted defection, accessing foreign media, or criticizing the government, though the exact scale remains unknown. In 2024, reports indicated public executions, including two women in Chongjin for aiding defections and up to 30 officials allegedly executed for mishandling the July floods.Given that the DPRK has a significant level of censorship, it's highly likely that fatalities go unreported. Thus, we leave it as an infogap.</t>
  </si>
  <si>
    <t>PRK001Fatalities in all crises</t>
  </si>
  <si>
    <t>UN RC DPRK 10/02/2020</t>
  </si>
  <si>
    <t>https://reliefweb.int/report/democratic-peoples-republic-korea/provisional-2020-dpr-korea-needs-and-priorities-overview</t>
  </si>
  <si>
    <t xml:space="preserve">Identifying people in need of humanitarian assistance in the Democratic People’s Republic of Korea (DPRK) remains highly challenging due to severe information restrictions and a lack of access for independent assessments. Despite this, available reports from UN agencies, defector accounts, and human rights organizations point to widespread poverty, food insecurity, and limited access to healthcare. Chronic underdevelopment, natural disasters, and government-imposed restrictions have compounded vulnerabilities. Humanitarian needs are believed to affect large segments of the population, particularly women, children, and the elderly. Due to the absence of reliable data, estimates remain uncertain, and the actual scale of need is likely underreported.
The number of people in need is taken from the 2020 Needs and Priorities Overview. This source was chosen because it is comprehensive of multiple sectors. The reliability of this data is low because it is not up to date.  </t>
  </si>
  <si>
    <t>PRK001People in Need</t>
  </si>
  <si>
    <t>PRK001Minimal humanitarian conditions - Level 1</t>
  </si>
  <si>
    <t>https://worldpopulationreview.com/countries/north-korea-population ; https://www.securitycouncilreport.org/monthly-forecast/2025-02/dprk-north-korea-29.php; https://www.hrw.org/world-report/2025/country-chapters/north-korea; https://www.amnesty.org/en/location/asia-and-the-pacific/east-asia/north-korea/report-korea-democratic-peoples-republic-of/; https://reliefweb.int/report/democratic-peoples-republic-korea/provisional-2020-dpr-korea-needs-and-priorities-overview</t>
  </si>
  <si>
    <t>PRK001Stressed humanitarian conditions - Level 2</t>
  </si>
  <si>
    <t xml:space="preserve">UN RC DPRK 10/02/2020 </t>
  </si>
  <si>
    <t>According to the INFORM Severity Index methodology, the sum of people in levels 3, 4 and 5 equals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reliability of this data is low because it is not up to date.</t>
  </si>
  <si>
    <t>PRK001Moderate humanitarian conditions - Level 3</t>
  </si>
  <si>
    <t>PRK001Severe humanitarian conditions - Level 4</t>
  </si>
  <si>
    <t>PRK001Extreme humanitarian conditions - Level 5</t>
  </si>
  <si>
    <t>In this crisis, 4 out of 5 population groups are affected: IDPs, host population, non-host population  and refugees and asylum seekers.</t>
  </si>
  <si>
    <t>PRK001Crisis affected groups</t>
  </si>
  <si>
    <t>BBS 18/04/2023; Govt. Bangladesh and UNHCR 12/06/2025</t>
  </si>
  <si>
    <t>http://bbs.portal.gov.bd/sites/default/files/files/bbs.portal.gov.bd/page/b343a8b4_956b_45ca_872f_4cf9b2f1a6e0/2023-04-18-08-42-4f13d316f798b9e5fd3a4c61eae4bfef.pdf; 
https://reliefweb.int/report/bangladesh/joint-government-bangladesh-unhcr-population-dashboard-may-2025</t>
  </si>
  <si>
    <t>This figure represents the total population of Bangladesh (169,828,911) for 2022 according to the Bangladesh Bureau of Statistics (BBS) plus the number of registered,  refugees arrived post 2017 and biometrically identified new arrivals.</t>
  </si>
  <si>
    <t>BGD001Total population</t>
  </si>
  <si>
    <t>BBS 05/2021; IPC 05/06/2025; ISCG et al. 13/03/2024</t>
  </si>
  <si>
    <t>https://bbs.portal.gov.bd/sites/default/files/files/bbs.portal.gov.bd/page/b2db8758_8497_412c_a9ec_6bb299f8b3ab/2021-08-11-04-54-154c14988ce53f65700592b03e05a0f8.pdf
https://www.ipcinfo.org/ipc-country-analysis/details-map/en/c/1159634/?iso3=BGD
https://reliefweb.int/report/bangladesh/2024-joint-response-plan-rohingya-humanitarian-crisis-january-december-2024</t>
  </si>
  <si>
    <t>The landmass affected is the sum of all areas exposed for each individual crisis in Bangladesh.
The IPC acute food security report (May - December 2025) covers 36 districts. In all these districts, people face high acute food insecurity (IPC phase 3 or above). The landmass affected is equal to the total landmass of all the affected districts. The areas affected by the Rohingya refugee crisis are not added here to avoid double-counting. 
The reliability of this indicator is high because the data is up to date. Landmass figures do not change (or do not change significantly) every year.</t>
  </si>
  <si>
    <t>BGD001Landmass affected</t>
  </si>
  <si>
    <t>BBS 03/02/2024; Govt. Bangladesh and UNHCR 12/06/2025; IPC 05/06/2025</t>
  </si>
  <si>
    <t>https://bbs.portal.gov.bd/sites/default/files/files/bbs.portal.gov.bd/page/b343a8b4_956b_45ca_872f_4cf9b2f1a6e0/2024-01-31-15-51-b53c55dd692233ae401ba013060b9cbb.pdf
https://reliefweb.int/report/bangladesh/joint-government-bangladesh-unhcr-rohingya-refugee-population-dashboard-30-apr-2025
https://data.unhcr.org/en/documents/details/113174
https://www.ipcinfo.org/ipc-country-analysis/details-map/en/c/1159634/?iso3=BGD</t>
  </si>
  <si>
    <t>The number of people exposed is the total number of individuals exposed to each crisis in Bangladesh.
The IPC acute food security report (May-December 2025) covers 36 districts. In all these districts, people face high acute food insecurity (IPC phase 3 or above). Of these, 16 districts were classified in IPC Phase 3 (Crisis), driven by climatic shocks such as cyclones and inflation, which pushed food prices up. Population exposed = people living in IPC phase 1-5 in the affected areas + the number of registered refugees who arrived post-2017, and biometrically identified new arrivals and the host community.
The reliability of this figure is high, as it is derived from the BBS, IPC report, and the Joint Government of Bangladesh-UNHCR Population Dashboard, which are considered reliable sources for acute food insecurity and Rohingya refugee figures.</t>
  </si>
  <si>
    <t>BGD001People exposed</t>
  </si>
  <si>
    <t>https://bbs.portal.gov.bd/sites/default/files/files/bbs.portal.gov.bd/page/b343a8b4_956b_45ca_872f_4cf9b2f1a6e0/2024-01-31-15-51-b53c55dd692233ae401ba013060b9cbb.pdf
https://reliefweb.int/report/bangladesh/rohingya-refugee-responsebangladesh-joint-government-bangladesh-unhcr-population-factsheet-31-january-2025
https://data.unhcr.org/en/documents/details/113174
https://www.ipcinfo.org/ipc-country-analysis/details-map/en/c/1159634/?iso3=BGD</t>
  </si>
  <si>
    <t>The number of people affected is the sum of all people affected for each individual crisis for Bangladesh. It is equal to sum of the number of Bangladeshi people affected corresponds to the people facing Phase 2 acute food insecurity or higher, the number of registered,  refugees arrived post 2017 and biometrically identified new arrivals and the host community. The reliability of this figure is set as high as the figure is derived from the BBS, IPC report, and the Joint Government of Bangladesh - UNHCR Population Dashboard which are considered as reliable sources for acute food insecurity and Rohingya refugee figures. The reliability of this indicator is high because the data is up to date.</t>
  </si>
  <si>
    <t>BGD001People affected</t>
  </si>
  <si>
    <t>Govt. Bangladesh and UNHCR 12/06/2025</t>
  </si>
  <si>
    <t>https://reliefweb.int/report/bangladesh/joint-government-bangladesh-unhcr-population-dashboard-may-2025</t>
  </si>
  <si>
    <t>It is the total number of registered refugees who arrived after 2017 and were biometrically identified as new arrivals in Bangladesh, and displacement occurred due to the flood and cyclone in 2024. The figure is sourced from the Joint Government of Bangladesh-UNHCR Population Dashboard and IDMC.
These sources were chosen because of their high reliability. The reliability of this indicator is high because it is up to date and is based on direct counts rather than estimates or projections, providing high accuracy.</t>
  </si>
  <si>
    <t>BGD001People displaced</t>
  </si>
  <si>
    <t>Not enough information available.</t>
  </si>
  <si>
    <t>BGD001Injuries reported</t>
  </si>
  <si>
    <t>ACLED accessed 19/06/2025</t>
  </si>
  <si>
    <t>The total number of fatalities in food insecurity and Rohingya refugee crises between 1 November 2024 -  30 April 2025</t>
  </si>
  <si>
    <t>BGD001Fatalities reported</t>
  </si>
  <si>
    <t>BGD001Fatalities in all crises</t>
  </si>
  <si>
    <t>UNHCR 24/03/2025; IPC 05/06/2025</t>
  </si>
  <si>
    <t>https://reliefweb.int/report/bangladesh/bangladesh-rohingya-humanitarian-crisis-joint-response-plan-january-2025-december-2026; https://www.ipcinfo.org/fileadmin/user_upload/ipcinfo/docs/IPC_Bangladesh_Acute_Food_Insecurity_Projection_Update_Oct_Dec2024_Report.pdf;</t>
  </si>
  <si>
    <t>The PIN corresponds to the number of Rohingya refugees, the number of host-community people in the Rohingya refugee crisis, and the number of Bangladeshi people facing IPC Phase 3+ acute food insecurity (excluding the host-community in the Rohingya refugee crisis).
The figure is derived from the Bangladesh: Rohingya Humanitarian Crisis Joint Response Plan | January 2025 - December 2026 and IPC report which considered as reliable sources for acute food insecurity and Rohingya refugee figures. The reliability of this indicator is high because the data is up to date.</t>
  </si>
  <si>
    <t>BGD001People in Need</t>
  </si>
  <si>
    <t>BBS 03/02/2024; IPC 05/06/2025</t>
  </si>
  <si>
    <t>https://bbs.portal.gov.bd/sites/default/files/files/bbs.portal.gov.bd/page/b343a8b4_956b_45ca_872f_4cf9b2f1a6e0/2024-01-31-15-51-b53c55dd692233ae401ba013060b9cbb.pdf;
https://www.ipcinfo.org/ipc-country-analysis/details-map/en/c/1159634/?iso3=BGD</t>
  </si>
  <si>
    <t>BGD001Minimal humanitarian conditions - Level 1</t>
  </si>
  <si>
    <t>BBS 03/02/2024; UNHCR 24/03/2025; IPC 05/06/2025</t>
  </si>
  <si>
    <t>https://bbs.portal.gov.bd/sites/default/files/files/bbs.portal.gov.bd/page/b343a8b4_956b_45ca_872f_4cf9b2f1a6e0/2024-01-31-15-51-b53c55dd692233ae401ba013060b9cbb.pdf;
https://reliefweb.int/report/bangladesh/2024-joint-response-plan-rohingya-humanitarian-crisis-january-december-2024
https://www.ipcinfo.org/ipc-country-analysis/details-map/en/c/1159634/?iso3=BGD</t>
  </si>
  <si>
    <t>BGD001Stressed humanitarian conditions - Level 2</t>
  </si>
  <si>
    <t>https://reliefweb.int/report/bangladesh/bangladesh-rohingya-humanitarian-crisis-joint-response-plan-january-2025-december-2026; https://www.ipcinfo.org/ipc-country-analysis/details-map/en/c/1159634/?iso3=BGD</t>
  </si>
  <si>
    <t>According to INFORM Severity Index methodology, the sum of people in levels 3, 4, and 5 is equal to the total number of people in need. To estimate the severity distribution of the people in need, ACAPS assigned  the severity levels from IPC analysis. As per the IPC acute food insecurity report (May-December 2025), 360,799 people are facing IPC Phase 4 acute food insecurity and these people have been assigned to level 4. Therefore, level 3 = people in need of humanitarian assistance - people facing IPC Phase 4 acute food insecurity = 16,974,038 - 360,799 = 16,613,239. 
The figure for the number of people in need is taken from the Humanitarian Crisis Joint Response Plan (January 2025 - December 2026) and the IPC acute food insecurity report (May-December 2025). The figure for the number of people facing IPC Phase 4 acute food insecurity is taken from the IPC acute food insecurity report (May-December 2025) report.
The reliability of this figure is set as low despite that the most recent JRP has been used. When the severity level has not been provided in JRP, IPC assessment has been used as a proxy for the INFORM Severity Index levels. However, the use of IPC only to represent multisectoral severity is likely an under/over-estimate. Also the IPC report is outdated. Thus the reliability of this indicator is set as low.</t>
  </si>
  <si>
    <t>BGD001Moderate humanitarian conditions - Level 3</t>
  </si>
  <si>
    <t>According to INFORM Severity Index methodology, the sum of people in levels 3, 4, and 5 is equal to the total number of people in need.  To estimate the severity distribution of the people in need, ACAPS assigned  the severity levels from IPC analysis. As per the IPC acute food insecurity report (May-December 2025), 360,799 people are facing IPC Phase 4 acute food insecurity and these people have been assigned to level 4. Therefore, level 3 = people in need of humanitarian assistance - people facing IPC Phase 4 acute food insecurity = 16,974,038 - 360,799 = 16,613,239. 
The figure for the number of people in need is taken from the Humanitarian Crisis Joint Response Plan (January 2025 - December 2026) and the IPC acute food insecurity report (May-December 2025). The figure for the number of people facing IPC Phase 4 acute food insecurity is taken from the IPC acute food insecurity report (May-December 2025) report.
The reliability of this figure is set as low despite that the most recent JRP has been used. When the severity level has not been provided in JRP, IPC assessment has been used as a proxy for the INFORM Severity Index levels. However, the use of IPC only to represent multisectoral severity is likely an under/over-estimate. Also the IPC report is outdated. Thus the reliability of this indicator is set as low.</t>
  </si>
  <si>
    <t>BGD001Severe humanitarian conditions - Level 4</t>
  </si>
  <si>
    <t>BGD001Extreme humanitarian conditions - Level 5</t>
  </si>
  <si>
    <t>In this crisis, 3 out of 5 population groups are affected: non-host population, host-population, and refugees.</t>
  </si>
  <si>
    <t>BGD001Crisis affected groups</t>
  </si>
  <si>
    <t>http://bbs.portal.gov.bd/sites/default/files/files/bbs.portal.gov.bd/page/b343a8b4_956b_45ca_872f_4cf9b2f1a6e0/2023-04-18-08-42-4f13d316f798b9e5fd3a4c61eae4bfef.pdf; 
https://reliefweb.int/report/bangladesh/rohingya-refugee-responsebangladesh-joint-government-bangladesh-unhcr-population-factsheet-31-january-2025
https://data.unhcr.org/en/documents/details/113174</t>
  </si>
  <si>
    <t>Total population of Bangladesh (169,828,911) for 2022 according to the Bangladesh Bureau of Statistics (BBS) plus the number of registered,  refugees arrived post 2017 and biometrically identified new arrivals.</t>
  </si>
  <si>
    <t>BGD002Total population</t>
  </si>
  <si>
    <t>BBS 12/2013; Braun and Hochschild 2018; UNHCR 24/03/2025</t>
  </si>
  <si>
    <t>https://web.archive.org/web/20141113184738/http://www.bbs.gov.bd/WebTestApplication/userfiles/Image/District%20Statistics/Cox%60s%20Bazar.pdf
https://elib.dlr.de/135470/1/Elevation%20change%20of%20Bhasan%20Char%20measured%20by%20persistent%20scatterer%20interferometry%20using%20Sentinel%201%20data%20in%20a%20humanitarian%20context.pdf
https://reliefweb.int/report/bangladesh/2024-joint-response-plan-rohingya-humanitarian-crisis-january-december-2024</t>
  </si>
  <si>
    <t>Total landmass of the affected area. The affected areas are: Teknaf, Ukhia, and Bhashan Char.</t>
  </si>
  <si>
    <t>BGD002Landmass affected</t>
  </si>
  <si>
    <t>BBS 03/02/2024; Govt. Bangladesh and UNHCR 12/06/2025</t>
  </si>
  <si>
    <t>https://bbs.portal.gov.bd/sites/default/files/files/bbs.portal.gov.bd/page/b343a8b4_956b_45ca_872f_4cf9b2f1a6e0/2024-01-31-15-51-b53c55dd692233ae401ba013060b9cbb.pdf
https://reliefweb.int/report/bangladesh/joint-government-bangladesh-unhcr-rohingya-refugee-population-dashboard-30-apr-2025
https://data.unhcr.org/en/documents/details/113174</t>
  </si>
  <si>
    <t xml:space="preserve">The number of people exposed is the sum of the total number of registered, refugees arrived post-2017 and biometrically identified new arrivals Rohingya refugees and the host community in Cox's Bazar. The figure for the number of registered refugees arrived post-2017 and biometrically identified new arrivals Rohingya refugees is taken from the Joint Government of Bangladesh—UNHCR Population Dashboard. The figure for the number of people in the host community is taken from the Population and Housing Census 2022 (page 397). 
Population exposed = total number of registered refugees arrived post 2017 and biometrically identified new arrivals, Rohingya refugees + host community population =  1,139,433 + 596,983 = 1,736,416.
The sources were chosen because of their high reliability. 
The reliability of this indicator is up to date and it takes into consideration multiple/inter sectorial needs. </t>
  </si>
  <si>
    <t>BGD002People exposed</t>
  </si>
  <si>
    <t>https://bbs.portal.gov.bd/sites/default/files/files/bbs.portal.gov.bd/page/b343a8b4_956b_45ca_872f_4cf9b2f1a6e0/2024-01-31-15-51-b53c55dd692233ae401ba013060b9cbb.pdf
https://reliefweb.int/report/bangladesh/rohingya-refugee-responsebangladesh-joint-government-bangladesh-unhcr-population-factsheet-31-january-2025
https://data.unhcr.org/en/documents/details/113174</t>
  </si>
  <si>
    <t>The number of people affected is the sum of the total number of registered, refugees arrived post 2017 and biometrically identified new arrivalsRohingya refugees and host community in Cox's Bazar. The figure for the number of registered, refugees arrived post 2017 and biometrically identified new arrivals Rohingya refugees is taken from the Joint Government of Bangladesh - UNHCR Population Dashboard. The figure for the number of people in the host community is taken from the Population and Housing Census 2022 (page 397). 
Population exposed = total number of registered,  refugees arrived post 2017 and biometrically identified new arrivals Rohingya refugees + host community population = 1,139,433 + 596,983 = 1,736,416.
The sources were chosen because of their high reliability. 
The reliability of this indicator is up to date, and it takes into consideration multiple/intersectoral needs.</t>
  </si>
  <si>
    <t>BGD002People affected</t>
  </si>
  <si>
    <t>The number of people displaced is the total number of registered refugees arrived post 2017 and biometrically identified new arrivalsRohingya refugees in Bangladesh. The figure for registered Rohingya refugees is taken from the Joint Government of Bangladesh - UNHCR Population Dashboard. 
The source were chosen because of their high reliability. 
The reliability of this indicator high because it is up to date and is based on direct counts rather than estimates or projections, providing high accuracy.</t>
  </si>
  <si>
    <t>BGD002People displaced</t>
  </si>
  <si>
    <t>BGD002Injuries reported</t>
  </si>
  <si>
    <t>Total crisis-related fatalities in the affected areas (Teknaf, Ukhiya, and Bhashan Char) between 1 December 2024 -  31 May 2025</t>
  </si>
  <si>
    <t>BGD002Fatalities reported</t>
  </si>
  <si>
    <t>The total number of fatalities in all crises between 1 December 2024 -  31 May 2025</t>
  </si>
  <si>
    <t>BGD002Fatalities in all crises</t>
  </si>
  <si>
    <t>UNHCR 24/03/2025</t>
  </si>
  <si>
    <t>https://reliefweb.int/report/bangladesh/bangladesh-rohingya-humanitarian-crisis-joint-response-plan-january-2025-december-2026</t>
  </si>
  <si>
    <t>The number of people in need is taken from the Bangladesh: Rohingya Humanitarian Crisis Joint Response Plan | January 2025 - December 2026. It includes people in need in Rohingya refugees(1,090,000)  and in host community (568,000). The source is chosen because of their high reliability. The reliability of this indicator is set to high because it is up to date and it takes into consideration multiple/inter sectorial needs.</t>
  </si>
  <si>
    <t>BGD002People in Need</t>
  </si>
  <si>
    <t>BBS 03/02/2024</t>
  </si>
  <si>
    <t>https://bbs.portal.gov.bd/sites/default/files/files/bbs.portal.gov.bd/page/b343a8b4_956b_45ca_872f_4cf9b2f1a6e0/2024-01-31-15-51-b53c55dd692233ae401ba013060b9cbb.pdf;</t>
  </si>
  <si>
    <t>BGD002Minimal humanitarian conditions - Level 1</t>
  </si>
  <si>
    <t>BBS 03/02/2024; UNHCR 24/03/2025</t>
  </si>
  <si>
    <t>https://bbs.portal.gov.bd/sites/default/files/files/bbs.portal.gov.bd/page/b343a8b4_956b_45ca_872f_4cf9b2f1a6e0/2024-01-31-15-51-b53c55dd692233ae401ba013060b9cbb.pdf;
https://reliefweb.int/report/bangladesh/2024-joint-response-plan-rohingya-humanitarian-crisis-january-december-2024</t>
  </si>
  <si>
    <t>BGD002Stressed humanitarian conditions - Level 2</t>
  </si>
  <si>
    <t>According to INFORM Severity Index methodology, the sum of people in levels 3, 4, and 5 is equal to the total number of people in need. To estimate the severity distribution of the people in need, ACAPS assigned  the severity levels from IPC analysis . As per the IPC acute food insecurity report (May-December 2025), 222,846 rohingya refugees are facing IPC Phase 4 acute food insecurity and these people have been assigned to level 4. Therefore, level 3 = people in need of humanitarian assistance - people facing IPC Phase 4 acute food insecurity = 1,650,000 - 222,846 = 1,427,154.
The figure for the number of people in need is taken from the Bangladesh: Rohingya Humanitarian Crisis Joint Response Plan | January 2025 - December 2026. The figure for the number of people facing IPC Phase 4 acute food insecurity is taken from the IPC acute food insecurity report (May-December 2025).
This approach was chosen because it provides information on the humanitarian conditions of different people.
The reliability of this figure is rated as low, despite the use of the most recent JRP. When the severity level has not been provided in JRP, IPC assessment has been used as a proxy for the INFORM Severity Index levels. However, the use of IPC only to represent multisectoral severity is likely an under/over-estimate.</t>
  </si>
  <si>
    <t>BGD002Moderate humanitarian conditions - Level 3</t>
  </si>
  <si>
    <t>According to INFORM Severity Index methodology, the sum of people in levels 3, 4, and 5 is equal to the total number of people in need. To estimate the severity distribution of the people in need, ACAPS assigned  the severity levels from IPC analysis. As per the IPC acute food insecurity report (May-December 2025), 222,846 rohingya refugees are facing IPC Phase 4 acute food insecurity and these people have been assigned to level 4. Therefore, level 3 = people in need of humanitarian assistance - people facing IPC Phase 4 acute food insecurity = 1,650,000 - 222,846 = 1,427,154.
The figure for the number of people in need is taken from the Bangladesh: Rohingya Humanitarian Crisis Joint Response Plan | January 2025 - December 2026. The figure for the number of people facing IPC Phase 4 acute food insecurity is taken from the IPC acute food insecurity report (May-December 2025).
This approach was chosen because it provides information on the humanitarian conditions of different people.
The reliability of this figure is rated as low, despite the use of the most recent JRP. When the severity level has not been provided in JRP, IPC assessment has been used as a proxy for the INFORM Severity Index levels. However, the use of IPC only to represent multisectoral severity is likely an under/over-estimate.</t>
  </si>
  <si>
    <t>BGD002Severe humanitarian conditions - Level 4</t>
  </si>
  <si>
    <t>According to INFORM Severity Index methodology, the sum of people in levels 3, 4, and 5 is equal to the total number of people in need.  To estimate the severity distribution of the people in need, ACAPS assigned  the severity levels from IPC analysis.  As per the IPC acute food insecurity report (May-December 2025), 222,846 rohingya refugees are facing IPC Phase 4 acute food insecurity and these people have been assigned to level 4. Therefore, level 3 = people in need of humanitarian assistance - people facing IPC Phase 4 acute food insecurity = 1,650,000 - 222,846 = 1,427,154.
The figure for the number of people in need is taken from the Bangladesh: Rohingya Humanitarian Crisis Joint Response Plan | January 2025 - December 2026. The figure for the number of people facing IPC Phase 4 acute food insecurity is taken from the IPC acute food insecurity report (May-December 2025).
This approach was chosen because it provides information on the humanitarian conditions of different people.
The reliability of this figure is rated as low, despite the use of the most recent JRP. When the severity level has not been provided in JRP, IPC assessment has been used as a proxy for the INFORM Severity Index levels. However, the use of IPC only to represent multisectoral severity is likely an under/over-estimate.</t>
  </si>
  <si>
    <t>BGD002Extreme humanitarian conditions - Level 5</t>
  </si>
  <si>
    <t>In this crisis, 2 out of 5 population groups are affected: host population and refugees.</t>
  </si>
  <si>
    <t>BGD002Crisis affected groups</t>
  </si>
  <si>
    <t>http://bbs.portal.gov.bd/sites/default/files/files/bbs.portal.gov.bd/page/b343a8b4_956b_45ca_872f_4cf9b2f1a6e0/2023-04-18-08-42-4f13d316f798b9e5fd3a4c61eae4bfef.pdf
https://reliefweb.int/report/bangladesh/rohingya-refugee-responsebangladesh-joint-government-bangladesh-unhcr-population-factsheet-31-january-2025
https://data.unhcr.org/en/documents/details/113174</t>
  </si>
  <si>
    <t>Total population of Bangladesh (169,828,911) for 2022 according to the Bangladesh Bureau of Statistics (BBS) plus the number of registered and unregistered Rohingya refugees</t>
  </si>
  <si>
    <t>BGD012Total population</t>
  </si>
  <si>
    <t>BBS 05/2021; IPC 05/06/2025</t>
  </si>
  <si>
    <t>https://bbs.portal.gov.bd/sites/default/files/files/bbs.portal.gov.bd/page/b2db8758_8497_412c_a9ec_6bb299f8b3ab/2021-08-11-04-54-154c14988ce53f65700592b03e05a0f8.pdf
https://www.ipcinfo.org/ipc-country-analysis/details-map/en/c/1159634/?iso3=BGD</t>
  </si>
  <si>
    <t>The landmass affceted corresponds to the number of districts covered in IPC analysi. The IPC analysis is used as the primary source, as food security is a key indicator for assessing the impacts of the cyclone, flooding, and the broader political and economic crisis in Bangladesh. The IPC acute food security report (May - December 2025) covers 36 districts. All these districts have people who are facing high acute food insecurity (IPC phase 3 or above). Of these, 16 districts were classified in IPC Phase 3 (Crisis), driven by climatic shocks such as cyclones and inflation, which pushed food prices up.
The affected districts are Bagerhat, Bandarban, Barguna, Barishal, Bhola, Bogura, Brahamanbaria, Chattogram, Cox’s Bazar, Cumilla, Feni, Gaibandha, Habiganj, Jamalpur, Jashore, Jhalokati, Khulna, Kishoreganj, Kurigram, Lakshmipur, Lalmonirhat, Madaripur, Manikganj, Moulvibazar, Mymensingh, Netrakona, Noakhali, Patuakhali, Pirojpur, Rangamati, Satkhira, Shariatpur, Sherpur, Sirajganj, Sunamganj, and Sylhet.
The landmass affected is equal to the total landmass of all the affected districts.
The district-wise landmass figures are taken from the Bangladesh Bureau of Statistics (BBS).
This source for the landmass of the districts was chosen because it is very reliable and provides district-wise landmass figures.
The reliability of this indicator is high because the data is up to date. Landmass figures do not change (or do not change significantly) every year.</t>
  </si>
  <si>
    <t>BGD012Landmass affected</t>
  </si>
  <si>
    <t>IPC 05/06/2025</t>
  </si>
  <si>
    <t>https://www.ipcinfo.org/ipc-country-analysis/details-map/en/c/1159634/?iso3=BGD</t>
  </si>
  <si>
    <t>The poeple exposed corresponds to the number of people living in the districts covered in IPC analysi. The IPC analysis is used as the primary source, as food security is a key indicator for assessing the impacts of the cyclone, flooding, and the broader political and economic crisis in Bangladesh. The IPC acute food security report (May-December 2025) covers 36 districts. All these districts have people who are facing high acute food insecurity (IPC phase 3 or above). Of these, 16 districts were classified in IPC Phase 3 (Crisis), driven by climatic shocks such as cyclones and inflation, which pushed food prices up. The host population in Cox's Bazar and the number of registered Rohingya refugees who have been included in the IPC report are excluded from the figure to avoid double counting (these population groups are considered in the Rohingya refugee crisis).
The affected districts are Bagerhat, Bandarban, Barguna, Barishal, Bhola, Bogura, Brahamanbaria, Chattogram, Cox’s Bazar, Cumilla, Feni, Gaibandha, Habiganj, Jamalpur, Jashore, Jhalokati, Khulna, Kishoreganj, Kurigram, Lakshmipur, Lalmonirhat, Madaripur, Manikganj, Moulvibazar, Mymensingh, Netrakona, Noakhali, Patuakhali, Pirojpur, Rangamati, Satkhira, Shariatpur, Sherpur, Sirajganj, Sunamganj, and Sylhet.
The population exposed is equal to the total population in IPC phases 1 to 5 in the affected districts. This is a reliable source for food insecurity, and the reliability is set to high as it is recent.</t>
  </si>
  <si>
    <t>BGD012People exposed</t>
  </si>
  <si>
    <t>The number of people affected corresponds to the people in Level 2 humanitarian conditions or higher (equivalent acute food insecurity Phase 2 or higher). The figure is calculated from food insecurity figures taken from the IPC report. The host population in Cox's Bazar and the number of registered Rohingya refugees who have been included in the IPC report are excluded from the figure to avoid double counting (these population groups are considered in the Rohingya refugee crisis). The reliabilty is high as it is recent.</t>
  </si>
  <si>
    <t>BGD012People affected</t>
  </si>
  <si>
    <t>BGD012People displaced</t>
  </si>
  <si>
    <t>Not applicable for the food security crisis.</t>
  </si>
  <si>
    <t>BGD012Injuries reported</t>
  </si>
  <si>
    <t>Total crisis-related fatalities  in Climatic shocks and political/economic crisis in Bangladesh  from 1 December 2024 -  31 May 2025</t>
  </si>
  <si>
    <t>BGD012Fatalities reported</t>
  </si>
  <si>
    <t xml:space="preserve">Number of fatalities due to the combined impacts of climatic shocks and the political/economic crisis is not known. </t>
  </si>
  <si>
    <t>BGD012Fatalities in all crises</t>
  </si>
  <si>
    <t>The PIN is the total population who are facing IPC Phase 3+ acute food insecurity. The figure is calculated from food insecurity figures taken from the IPC report. The host population in Cox's Bazar and the number of registered Rohingya refugees who have been included in the IPC report are excluded from the figure to avoid double counting (these population groups are considered in the Rohingya refugee crisis).  The reliability is high as it is up to date.</t>
  </si>
  <si>
    <t>BGD012People in Need</t>
  </si>
  <si>
    <t>The number of people in  Level 1 corresponds to the number of people facing acute food insecurity of IPC phase 1 (May - December 2025).The figure is calculated from food insecurity figures taken from the IPC report . The host population in Cox's Bazar and the number of registered Rohingya refugees who have been included in the IPC report are excluded from the figure to avoid double counting (these population groups are considered in the Rohingya refugee crisis).</t>
  </si>
  <si>
    <t>BGD012Minimal humanitarian conditions - Level 1</t>
  </si>
  <si>
    <t>The number of people in  Level 2 corresponds to the number of people facing acute food insecurity of IPC phase 2 (May - December 2025). The figure is calculated from food insecurity figures taken from the IPC report (page 2 and 3). The host population in Cox's Bazar and the number of registered Rohingya refugees who have been included in the IPC report are excluded from the figure to avoid double counting (these population groups are considered in the Rohingya refugee crisis).</t>
  </si>
  <si>
    <t>BGD012Stressed humanitarian conditions - Level 2</t>
  </si>
  <si>
    <t>The number of people in  Level 3 corresponds to the number of people facing acute food insecurity of IPC phase 3 (May - December 2025). The figure is calculated from food insecurity figures taken from the IPC report. The host population in Cox's Bazar and the number of registered Rohingya refugees who have been included in the IPC report are excluded from the figure to avoid double counting (these population groups are considered in the Rohingya refugee crisis).</t>
  </si>
  <si>
    <t>BGD012Moderate humanitarian conditions - Level 3</t>
  </si>
  <si>
    <t>The number of people in  Level 4 corresponds to the number of people facing acute food insecurity of IPC phase 4 (May - December 2025). The figure is calculated from food insecurity figures taken from the IPC report. The host population in Cox's Bazar and the number of registered Rohingya refugees who have been included in the IPC report are excluded from the figure to avoid double counting (these population groups are considered in the Rohingya refugee crisis).</t>
  </si>
  <si>
    <t>BGD012Severe humanitarian conditions - Level 4</t>
  </si>
  <si>
    <t xml:space="preserve">The number of people in  Level 5 corresponds to the number of people facing acute food insecurity of IPC phase 5 (May - December 2025). There were no one facing phase 5 acute food insecurity. </t>
  </si>
  <si>
    <t>BGD012Extreme humanitarian conditions - Level 5</t>
  </si>
  <si>
    <t>In this crisis, 1 out of 5 population groups are affected: non-host population.</t>
  </si>
  <si>
    <t>BGD012Crisis affected groups</t>
  </si>
  <si>
    <t>OCHA 23/12/2024; OCHA 27/12/2024</t>
  </si>
  <si>
    <t>https://data.humdata.org/dataset/mmr-jiaf-humanitarian-needs-pin-and-severity; https://reliefweb.int/report/myanmar/myanmar-humanitarian-needs-and-response-plan-2025-december-2024</t>
  </si>
  <si>
    <t>This is the total number of people living in Myanmar. The figure is taken from the 2025 Myanmar HNRP data. This has been chosen over the other sources as it provides the most recent figure among all the available sources and it is a very reliable source.</t>
  </si>
  <si>
    <t>MMR001Total population</t>
  </si>
  <si>
    <t>OCHA 23/12/2024; Govt. of Myanmar and UNFPA 23/11/2017</t>
  </si>
  <si>
    <t>https://myanmar.unfpa.org/en/publications/census-atlas-myanmar;
http://themimu.info/sites/themimu.info/files/documents/Census_Atlas_Myanmar_the_2014_Myanmar_Population_and_Housing_Census.pdf</t>
  </si>
  <si>
    <t>This is the total area of the country. The entire country is affected by conflict and natural hazards (earthquake).</t>
  </si>
  <si>
    <t>MMR001Landmass affected</t>
  </si>
  <si>
    <t>It is the total population of the country. The figure is obtained from the 2025 Myanmar HNRP data. Based on the context of the crisis and the informaton provided in the 2025 Myanmar HNRP report, the total population of the country is exposed to the crisis.
The reliability of the data is high because it is very recent.</t>
  </si>
  <si>
    <t>MMR001People exposed</t>
  </si>
  <si>
    <t>The total affected population corresponds to the total population of the country. The figure is obtained from 2025 Myanmar HNRP data. Based on the context of the crisis and the informaton provided in the 2025 Myanmar HNRP report, the total population of the country is affected by the crisis. The reliability of this data is high as it is up to date and takes into consideration multiple/inter-sectoral needs.</t>
  </si>
  <si>
    <t>MMR001People affected</t>
  </si>
  <si>
    <t>Govt.Bangladesh and UNHCR 12/06/2025; UNHCR accessed 16/06/2025 a; UNHCR 12/06/2025; UNHCR accessed 16/06/2025 b; UNICEF 16/06/2025</t>
  </si>
  <si>
    <t>https://reliefweb.int/report/bangladesh/joint-government-bangladesh-unhcr-population-dashboard-may-2025; 
https://www.unhcr.org/my/what-we-do/figures-glance-malaysia;
https://reliefweb.int/map/myanmar/myanmar-emergency-overview-map-number-people-displaced-feb-2021-and-remain-displaced-09-june-2025;
https://data.unhcr.org/en/country/mmr;; https://reliefweb.int/report/myanmar/unicef-myanmar-flash-update-no-15-earthquake-13-june-2025</t>
  </si>
  <si>
    <t>It is the total displaced population in all the crises (MMR002, MMR003,  MMR004 and MMR007). This figure has been calculated using data from from multiple reliable sources. Given the context of the armed conflict, it is likely that at least some returnees were displaced again and are included in the IDP figure, potentially leading to double counting. There's a high chance that the displaced people because of the earthquake were already displaced because of the crisis. The reliability of this indicator is set to medium because the situation on the ground is highly dynamic and data includes high-quality information alongside some elements with lower quality.</t>
  </si>
  <si>
    <t>MMR001People displaced</t>
  </si>
  <si>
    <t>UNICEF 16/06/2025</t>
  </si>
  <si>
    <t>https://reliefweb.int/report/myanmar/unicef-myanmar-flash-update-no-15-earthquake-13-june-2025</t>
  </si>
  <si>
    <t>Number of people injured due to the earthquake in Myanmar.</t>
  </si>
  <si>
    <t>MMR001Injuries reported</t>
  </si>
  <si>
    <t>UNICEF 16/06/2025; ACLED accessed 16/06/2025</t>
  </si>
  <si>
    <t>https://reliefweb.int/report/myanmar/unicef-myanmar-flash-update-no-15-earthquake-13-june-2025; https://acleddata.com/data-export-tool/</t>
  </si>
  <si>
    <t>Total number of fatalities for all the crises between 1 December 2024 -  31 May 2025.</t>
  </si>
  <si>
    <t>MMR001Fatalities reported</t>
  </si>
  <si>
    <t>MMR001Fatalities in all crises</t>
  </si>
  <si>
    <t>OCHA 30/04/2025</t>
  </si>
  <si>
    <t>https://reliefweb.int/report/myanmar/myanmar-re-prioritized-hnrp-addendum-glance-april-2025</t>
  </si>
  <si>
    <t>The number of people in need is taken from the Myanmar: Re-Prioritized HNRP Addendum. The entire country is affected by the crisis. According to the latest HNRP there are 19.9 million people in need. On 28 March, a magnitude 7.7 earthquake struck Myanmar’s Sagaing Region, followed by a magnitude 6.4 aftershock in Mandalay Region. The disaster significantly increased humanitarian needs, pushing an additional 2 million people into need of assistance in the affected areas. The reliability of this source is set as medium as it is based on estimations.</t>
  </si>
  <si>
    <t>MMR001People in Need</t>
  </si>
  <si>
    <t>MMR001Minimal humanitarian conditions - Level 1</t>
  </si>
  <si>
    <t>MMR001Stressed humanitarian conditions - Level 2</t>
  </si>
  <si>
    <t>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For this crisis, the entire country is considered. On 28 March, a magnitude 7.7 earthquake struck Myanmar’s Sagaing Region, followed by a magnitude 6.4 aftershock in Mandalay Region. The disaster significantly increased humanitarian needs, pushing an additional 2 million people into need of assistance in the affected areas. Thus the PiN number is updated accordingly. As we do not have information on the severity of the needs for those additional 2million people, ACAPS assigned those people in need to level 3.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</si>
  <si>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MMR001Moderate humanitarian conditions - Level 3</t>
  </si>
  <si>
    <t>For this crisis, the entire country is considered. On 28 March, a magnitude 7.7 earthquake struck Myanmar’s Sagaing Region, followed by a magnitude 6.4 aftershock in Mandalay Region. The disaster significantly increased humanitarian needs, pushing an additional 2 million people into need of assistance in the affected areas. Though we don't know the severity of the needs of the additional people in need, we considered them to have at least moderate humanitarian needs (Level 3).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</si>
  <si>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MMR001Severe humanitarian conditions - Level 4</t>
  </si>
  <si>
    <t>For this crisis, the entire country is considered.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</si>
  <si>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MMR001Extreme humanitarian conditions - Level 5</t>
  </si>
  <si>
    <t>https://reliefweb.int/report/myanmar/myanmar-humanitarian-needs-and-response-plan-2025-december-2024</t>
  </si>
  <si>
    <t>MMR001Crisis affected groups</t>
  </si>
  <si>
    <t xml:space="preserve">No data available. </t>
  </si>
  <si>
    <t>MMR001People facing limited access constraints</t>
  </si>
  <si>
    <t>OCHA 08/04/2025</t>
  </si>
  <si>
    <t>https://reliefweb.int/report/myanmar/myanmar-earthquake-humanitarian-snapshot-7-april-2025</t>
  </si>
  <si>
    <t>These are the number of people facing restriction to access life saving assistance. The reliability of this source is medium because the situation on the ground is highly dynamic, and the data may no longer be accurate due to recent developments for which there is no updated source.</t>
  </si>
  <si>
    <t>MMR001People facing restricted access constraints</t>
  </si>
  <si>
    <t>MMR001Illness cases reported</t>
  </si>
  <si>
    <t>AHA Centre 23/04/2025</t>
  </si>
  <si>
    <t>https://ahacentre.org/wp-content/uploads/2025/04/AHA-Situation_Update-no10-M7.7-EQ-in-Mandalay-MM-23-AprilFinal.pdf</t>
  </si>
  <si>
    <t>As per AHA Centre center, 43,146 buildinggs have been partially damaged due to earthquake. There are also other building damage including 5,452 office buildings and other structures, 2,565 schools, 5,319 religious buildings, 5,342 pagodas, and 304 hospitals/clinics.</t>
  </si>
  <si>
    <t>MMR001Buildings damaged</t>
  </si>
  <si>
    <t>As per AHA Centre center, 12,441  buildinggs have been completely destroyed due to earthquake.</t>
  </si>
  <si>
    <t>MMR001Buildings destroyed</t>
  </si>
  <si>
    <t>MMR001Buildings in affected area</t>
  </si>
  <si>
    <t>MMR001Economic Losses</t>
  </si>
  <si>
    <t>MMR002Total population</t>
  </si>
  <si>
    <t xml:space="preserve">The landmass of Rakhine state (36,778 km2) is the affected area as the entire Rakhine state is affected by the crisis.
Paletwa township (in Chin state) is affected by the Rakhine conflict crisis. Paletwa township's population is relatively very small when compared to that of Rakhine state. For convenience of calculation, the landmass and population of Paletwa is not considered in the landmass affected and population exposed, respectively, by the crisis. </t>
  </si>
  <si>
    <t>MMR002Landmass affected</t>
  </si>
  <si>
    <t xml:space="preserve">It is the total population of Rakhine state. The figure is obtained from the 2025 Myanmar HNRP data. Based on the context of the crisis and the informaton provided in the 2025 Myanmar HNRP report, the total population of the Rakhine is exposed to the crisis.
The reliability of the data is high because it is very recent.
Paletwa township (in Chin state) is affected by the Rakhine conflict crisis. Paletwa township's population is relatively very small when compared to that of Rakhine state. For convenience of calculation, the landmass and population of Paletwa is not considered in the landmass affected and population exposed, respectively, by the crisis. </t>
  </si>
  <si>
    <t>MMR002People exposed</t>
  </si>
  <si>
    <t>The total affected population corresponds to the total population of Rakhine state. The figure is obtained from 2025 Myanmar HNRP data. Based on the context of the crisis and the informaton provided in the 2025 Myanmar HNRP report, the total population of the Rakhine is affected by the crisis. The reliability of this data is high as it is up to date and takes into consideration multiple/inter-sectoral needs.</t>
  </si>
  <si>
    <t>MMR002People affected</t>
  </si>
  <si>
    <t>Govt.Bangladesh and UNHCR 12/06/2025; UNHCR accessed 16/06/2025 a; UNHCR 12/06/2025; UNHCR accessed 16/06/2025 b</t>
  </si>
  <si>
    <t>https://reliefweb.int/report/bangladesh/joint-government-bangladesh-unhcr-population-dashboard-may-2025; 
https://www.unhcr.org/my/what-we-do/figures-glance-malaysia;
https://reliefweb.int/map/myanmar/myanmar-emergency-overview-map-number-people-displaced-feb-2021-and-remain-displaced-09-june-2025;
https://data.unhcr.org/en/country/mmr;</t>
  </si>
  <si>
    <t>Number of registered Rohingya refugees in Bangladesh and Malaysia (0 in Thailand): 1,139,433 + 116,020
IDPs in Rakhine (Central) prior to Feb 2021 coup: 175,100 
IDPs in Rakhine (North) prior to Feb 2021 coup: 0
Returned IDPs in Rakhine: 18,456
Total: 1,449,009 (IDPs in Paletwa township are not considered for convenience of calculation; they are considered in the post-coup conflict crisis).
This figure has been calculated using data from from multiple reliable sources.
Given the context of the armed conflict, it is likely that at least some returnees were displaced again and are included in the IDP figure, potentially leading to double counting.
The reliability of this indicator medium because the situation on the ground is highly dynamic and data includes high-quality information alongside some elements with lower quality.</t>
  </si>
  <si>
    <t>MMR002People displaced</t>
  </si>
  <si>
    <t>MMR002Injuries reported</t>
  </si>
  <si>
    <t>Total number of fatalities in Rakhine state between 1 December 2024 -  31 May 2025.</t>
  </si>
  <si>
    <t>MMR002Fatalities reported</t>
  </si>
  <si>
    <t>MMR002Fatalities in all crises</t>
  </si>
  <si>
    <t xml:space="preserve">The number of people in need is taken from the 2025 Myanmar HNRP data. Only Rakhine state is considered for the crisis as it is the only affected state. The reliability of this source is high as it is up do date and takes into consideration multiple sectoral needs. </t>
  </si>
  <si>
    <t>MMR002People in Need</t>
  </si>
  <si>
    <t>MMR002Minimal humanitarian conditions - Level 1</t>
  </si>
  <si>
    <t>MMR002Stressed humanitarian conditions - Level 2</t>
  </si>
  <si>
    <t>For this crisis, only Rakhine state is considered to be the affected state.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</si>
  <si>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MMR002Moderate humanitarian conditions - Level 3</t>
  </si>
  <si>
    <t>MMR002Severe humanitarian conditions - Level 4</t>
  </si>
  <si>
    <t>MMR002Extreme humanitarian conditions - Level 5</t>
  </si>
  <si>
    <t>MMR002Crisis affected groups</t>
  </si>
  <si>
    <t>MMR003Total population</t>
  </si>
  <si>
    <t>Govt. of Myanmar and UNFPA 23/11/2017; MIMU accessed 13/08/2024; OCHA 23/12/2024</t>
  </si>
  <si>
    <t>https://myanmar.unfpa.org/en/publications/census-atlas-myanmar;
https://themimu.info/states_regions/shan;
https://reliefweb.int/report/myanmar/myanmar-humanitarian-needs-and-response-plan-2025-december-2024</t>
  </si>
  <si>
    <t>The affected areas are Kachin and northern Shan states.
Kachin: 89,042 sq km2
Shan (North)= 60,559 sq km2</t>
  </si>
  <si>
    <t>MMR003Landmass affected</t>
  </si>
  <si>
    <t>It is the total population of Kachin and northern Shan states. The figure is obtained from the 2025 Myanmar HNRP data. Based on the context of the crisis and the informaton provided in the 2025 Myanmar HNRP report, the total population of the Kachin and northern Shan states is exposed to the crisis.
The reliability of the data is high because it is very recent.</t>
  </si>
  <si>
    <t>MMR003People exposed</t>
  </si>
  <si>
    <t>The total affected population corresponds to the total population of  Kachin and northern Shan states. The figure is obtained from 2025 Myanmar HNRP data. Based on the context of the crisis and the informaton provided in the 2025 Myanmar HNRP report, the total population of the Kachin and northern Shan states is affected by the crisis. The reliability of this data is high as it is up to date and takes into consideration multiple/inter-sectoral needs.</t>
  </si>
  <si>
    <t>MMR003People affected</t>
  </si>
  <si>
    <t>UNHCR 12/06/2025; UNHCR accessed 12/06/2025</t>
  </si>
  <si>
    <t>https://reliefweb.int/map/myanmar/myanmar-emergency-overview-map-number-people-displaced-feb-2021-and-remain-displaced-09-june-2025; 
https://data.unhcr.org/en/country/mmr</t>
  </si>
  <si>
    <t>The total number of displaced people comprise the IDPs (prior to Feb 2021 coup) and returnees in Kachin and Shan (North) states.
IDPs (prior to Feb 2021 coup) in Kachin is 83,000 and Shan (North) is 7,400
Returnees/Returned IDPs in Kachin: 65,362
Returnees/Returned IDPs Shan (North): 148,728
Total: 304,490
This figure has been calculated using data from from multiple reliable sources.
Given the context of the armed conflict, it is likely that at least some returnees were displaced again and are included in the IDP figure, potentially leading to double counting.
The reliability of this indicator medium because the situation on the ground is highly dynamic and data includes high-quality information alongside some elements with lower quality.</t>
  </si>
  <si>
    <t>MMR003People displaced</t>
  </si>
  <si>
    <t>MMR003Injuries reported</t>
  </si>
  <si>
    <t>The total number of fatalities for the crisis in Kachin and northern Shan states between 1 December 2024 -  31 May 2025.</t>
  </si>
  <si>
    <t>MMR003Fatalities reported</t>
  </si>
  <si>
    <t>MMR003Fatalities in all crises</t>
  </si>
  <si>
    <t xml:space="preserve">The number of people in need is taken from the 2025 Myanmar HNRP data. Only Kachin and northern Shan states are considered for the crisis as they are the only affected states. The reliability of this source is high as it is up do date and takes into consideration multiple sectoral needs. </t>
  </si>
  <si>
    <t>MMR003People in Need</t>
  </si>
  <si>
    <t>MMR003Minimal humanitarian conditions - Level 1</t>
  </si>
  <si>
    <t>MMR003Stressed humanitarian conditions - Level 2</t>
  </si>
  <si>
    <t>For this crisis, only Kachin and northern Shan states are considered to be the affected states.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</si>
  <si>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MMR003Moderate humanitarian conditions - Level 3</t>
  </si>
  <si>
    <t>MMR003Severe humanitarian conditions - Level 4</t>
  </si>
  <si>
    <t>MMR003Extreme humanitarian conditions - Level 5</t>
  </si>
  <si>
    <t>MMR003Crisis affected groups</t>
  </si>
  <si>
    <t>MMR004Total population</t>
  </si>
  <si>
    <t>Govt. of Myanmar and UNFPA 23/11/2017; OCHA 23/12/2024</t>
  </si>
  <si>
    <t>https://myanmar.unfpa.org/en/publications/census-atlas-myanmar;
https://reliefweb.int/report/myanmar/myanmar-humanitarian-needs-and-response-plan-2025-december-2024</t>
  </si>
  <si>
    <t xml:space="preserve">The entire country is considered exposed to the ongoing crisis. However, landmass of Rakhine, Kachin, and northern Shan states, as well as the earthquake-affected areas, are excluded to avoid double counting, as these regions are already accounted for under separate crises (MMR002, MMR003 and MMR007). </t>
  </si>
  <si>
    <t>MMR004Landmass affected</t>
  </si>
  <si>
    <t>The entire country is considered exposed to the ongoing crisis. However, population figures from Rakhine, Kachin, and northern Shan states, as well as the earthquake-affected areas, are excluded to avoid double counting, as these regions are already accounted for under separate crises (MMR002, MMR003 and MMR007).  The figure is obtained from the 2025 Myanmar HNRP data and Earthquake Flash addendum. The reliability of the data is high because it is very recent.</t>
  </si>
  <si>
    <t>MMR004People exposed</t>
  </si>
  <si>
    <t>The total affected population corresponds to the total population of the country. However, population figures from Rakhine, Kachin, and northern Shan states, as well as the earthquake-affected areas, are excluded to avoid double counting, as these regions are already accounted for under separate crises (MMR002, MMR003 and MMR007).  The figure is obtained from 2025 Myanmar HNRP data and Earthquake Flash Addendum. Based on the context of the crisis and the informaton provided in the 2025 Myanmar HNRP report, the total population of the country is affected by the crisis. The reliability of this data is high as it is up to date and takes into consideration multiple/inter-sectoral needs.</t>
  </si>
  <si>
    <t>MMR004People affected</t>
  </si>
  <si>
    <t>It is the total number of people displaced due to post-coup conflict. It comprises the following:
Post-coup IDPs in all states and regions: 3,251,500
Refugees in India and Thailand:  58,200
Returnees (except Rakhine, Kachin and Northern Shan to avoid double counting): 232,546
Total: 3,542,246
This figure has been calculated using data from from multiple reliable sources.
Given the context of the armed conflict, it is likely that at least some returnees were displaced again and are included in the IDP figure, potentially leading to double counting.
The reliability of this indicator medium because the situation on the ground is highly dynamic and data includes high-quality information alongside some elements with lower quality.</t>
  </si>
  <si>
    <t>MMR004People displaced</t>
  </si>
  <si>
    <t>MMR004Injuries reported</t>
  </si>
  <si>
    <t xml:space="preserve">Total number of fatalities for the crisis between 1 December 2024 -  31 May 2025 for all the states except Rakhine, Kachin and Shan (North) states to avoid double counting . </t>
  </si>
  <si>
    <t>MMR004Fatalities reported</t>
  </si>
  <si>
    <t>MMR004Fatalities in all crises</t>
  </si>
  <si>
    <t>The number of people in need is taken from the 2025 Myanmar HNRP data. It is the total number of people in need except for the Rakhine, Kachin, and northern Shan states, as well as the earthquake-affected areas which are considered in the crises - MMR002, MMR003 and MMR007. By excluding these states, double counting is avoided. The reliability of this source is high as it is up do date and takes into consideration multiple sectoral needs.</t>
  </si>
  <si>
    <t>MMR004People in Need</t>
  </si>
  <si>
    <t>https://data.humdata.org/dataset/mmr-jiaf-humanitarian-needs-pin-and-severity; https://reliefweb.int/report/myanmar/myanmar-humanitarian-needs-and-response-plan-2025-december-2023</t>
  </si>
  <si>
    <t>MMR004Minimal humanitarian conditions - Level 1</t>
  </si>
  <si>
    <t>MMR004Stressed humanitarian conditions - Level 2</t>
  </si>
  <si>
    <t>For this crisis, the entire country is considered as affected. However, to avoid doube counting, the indicator does not take into account of Rakhine, Kachin, and northern Shan states , as well as the earthquake-affected areas whcih are already considered in the crises - MMR002, MMR003 and MMR007.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</si>
  <si>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MMR004Moderate humanitarian conditions - Level 3</t>
  </si>
  <si>
    <t>MMR004Severe humanitarian conditions - Level 4</t>
  </si>
  <si>
    <t>For this crisis, the entire country is considered as affected. However, to avoid doube counting, the indicator does not take into account of Rakhine, Kachin, and northern Shan states , as well as the earthquake-affected areas whcih are already considered in the pre-coup crises - MMR002, MMR003 and MMR007.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</si>
  <si>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MMR004Extreme humanitarian conditions - Level 5</t>
  </si>
  <si>
    <t>MMR004Crisis affected groups</t>
  </si>
  <si>
    <t>MMR007Total population</t>
  </si>
  <si>
    <t>AHA Centre 15/04/2025; Govt. of Myanmar and UNFPA 23/11/2017</t>
  </si>
  <si>
    <t>https://reliefweb.int/report/myanmar/situation-update-no-9-m77-mandalay-earthquake-monday-14-april-2025-2000-hrs-utc7; https://myanmar.unfpa.org/en/publications/census-atlas-myanmar;</t>
  </si>
  <si>
    <t>​In response to the devastating 7.7-magnitude earthquake that struck central Myanmar on March 28, 2025, the State Administration Council (SAC) declared a state of emergency in six regions: Sagaing, Mandalay, Bago, Magway, Shan (South), and the Naypyidaw Union Territory. Thus the landmass affected is considered the total area of those six regions. The reliability of this indicator is high as this data is taken from Myanmar cencus 2014.</t>
  </si>
  <si>
    <t>MMR007Landmass affected</t>
  </si>
  <si>
    <t>OCHA 11/04/2025</t>
  </si>
  <si>
    <t>https://reliefweb.int/report/myanmar/myanmar-earthquake-hnrp-flash-addendum-issued-april-2025</t>
  </si>
  <si>
    <t>Poeple exposed figure corresponds to the population living in the affceted areas . The figure is obtained from the 2025 Myanmar HNRP Earthquake Flash Addendum data. Based on the context of the crisis all the people living in those affctedd states are considered to be exposed to the impact of the earthquake. This source is chosen as OCHA provides coordinated, field-verified humanitarian data, making it a highly credible source for disaster impact and needs assessments.The reliability of this data is medium as figures may be revised as more detailed information becomes available.</t>
  </si>
  <si>
    <t>MMR007People exposed</t>
  </si>
  <si>
    <t>This is the number of people estimated as being affected by the earthquake. The figure is obtained from the 2025 Myanmar HNRP Earthquake Flash Addendum data. Based on the context of the crisis all the people living in those affcetd states are considered to be affected to the impact of the earthquake. This source is chosen as OCHA provides coordinated, field-verified humanitarian data, making it a highly credible source for disaster impact and needs assessments.The reliability of this data is medium as figures may be revised as more detailed information becomes available.</t>
  </si>
  <si>
    <t>MMR007People affected</t>
  </si>
  <si>
    <t>Number of people displaced by the earthquake in Myanmar. This source is chosen because it provides real-time disaster monitoring, analysis, and early warning information specifically for Southeast Asia, including Myanmar. The reliability of this data is medium as it is based on initial assessments during the early phase of the disaster, and figures may be revised as more detailed information becomes available.</t>
  </si>
  <si>
    <t>MMR007People displaced</t>
  </si>
  <si>
    <t>MMR007Injuries reported</t>
  </si>
  <si>
    <t xml:space="preserve">Number of fatalities reported due to the earthquake in Myanmar. </t>
  </si>
  <si>
    <t>MMR007Fatalities reported</t>
  </si>
  <si>
    <t xml:space="preserve"> UNICEF 16/06/2025; ACLED accessed 16/06/2025 </t>
  </si>
  <si>
    <t xml:space="preserve"> https://reliefweb.int/report/myanmar/unicef-myanmar-flash-update-no-15-earthquake-13-june-2025; https://acleddata.com/data-export-tool/ </t>
  </si>
  <si>
    <t xml:space="preserve"> Total number of fatalities for all the crises between 1 December 2024 -  31 May 2025. </t>
  </si>
  <si>
    <t>MMR007Fatalities in all crises</t>
  </si>
  <si>
    <t>Approximately 6.3 million people are considered in need of humanitarian assistance due to earthquake. This source is chosen as OCHA provides coordinated, field-verified humanitarian data, making it a highly credible source for disaster impact and needs assessments. However, the reliability of this indicator is set as medium as it is based on initial assessments during the early phase of the disaster, and figures may be revised as more detailed information becomes available.</t>
  </si>
  <si>
    <t>MMR007People in Need</t>
  </si>
  <si>
    <t>AHA Centre 15/04/2025; OCHA 11/04/2025</t>
  </si>
  <si>
    <t>https://reliefweb.int/report/myanmar/situation-update-no-9-m77-mandalay-earthquake-monday-14-april-2025-2000-hrs-utc7; https://reliefweb.int/report/myanmar/myanmar-earthquake-hnrp-flash-addendum-issued-april-2025</t>
  </si>
  <si>
    <t>MMR007Minimal humanitarian conditions - Level 1</t>
  </si>
  <si>
    <t>MMR007Stressed humanitarian conditions - Level 2</t>
  </si>
  <si>
    <t>OCHA 11/04/2025; OCHA 23/12/2024; OCHA 27/12/2024</t>
  </si>
  <si>
    <t>https://reliefweb.int/report/myanmar/myanmar-earthquake-hnrp-flash-addendum-issued-april-2025; https://data.humdata.org/dataset/mmr-jiaf-humanitarian-needs-pin-and-severity; https://reliefweb.int/report/myanmar/myanmar-humanitarian-needs-and-response-plan-2025-december-2024</t>
  </si>
  <si>
    <t xml:space="preserve">According to the INFORM Severity Index methodology, the sum of people in levels 3, 4, and 5 is equal to the total number of people in need (PiN). Due to the absence of an official severity breakdown of PiN,  to estimate the severity distribution of the people in need ACAPS used both HNRP 2025 and the recent situation update from OCHA. Level 4 figures were taken from JIAF data, and Level 3 was estimated as the remainder from the total PiN of 6.3 million.
This approach is assigned as low reliability.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 </t>
  </si>
  <si>
    <t>MMR007Moderate humanitarian conditions - Level 3</t>
  </si>
  <si>
    <t xml:space="preserve">According to the INFORM Severity Index methodology, the sum of people in levels 3, 4, and 5 is equal to the total number of people in need (PiN). To estimate the severity distribution of the people in need ACAPS used HNRP 2025 for overall PIN numbers and take the severity levels from area severity. For this crisis, six regions: Sagaing, Mandalay, Bago, Magway, Shan (south), and the Naypyidaw Union Territory, are considered to be the affected area. So population in Level 4 includes all the people living with area severity of 4 in those regions as per HNRP 2025.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This approach is assigned as low reliability.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 </t>
  </si>
  <si>
    <t>MMR007Severe humanitarian conditions - Level 4</t>
  </si>
  <si>
    <t xml:space="preserve">According to the INFORM Severity Index methodology, the sum of people in levels 3, 4, and 5 is equal to the total number of people in need (PiN). To estimate the severity distribution of the people in need ACAPS used HNRP 2025 for overall PIN numbers and take the severity levels from area severity. For this crisis, six regions: Sagaing, Mandalay, Bago, Magway, Shan (South), and the Naypyidaw Union Territory, are considered to be the affected area. There was no people living at a area with severity 5 so population in Level 5 is 0.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This approach is assigned as low reliability.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 </t>
  </si>
  <si>
    <t>MMR007Extreme humanitarian conditions - Level 5</t>
  </si>
  <si>
    <t>OCHA 03/04/2025</t>
  </si>
  <si>
    <t>https://reliefweb.int/report/myanmar/myanmar-earthquake-flash-update-3-3-april-2025</t>
  </si>
  <si>
    <t xml:space="preserve"> In this crisis, 4 out of 5 population groups are affected: IDPs, Host, Returnees, Non-host</t>
  </si>
  <si>
    <t>MMR007Crisis affected groups</t>
  </si>
  <si>
    <t xml:space="preserve"> x </t>
  </si>
  <si>
    <t>There is no available information.</t>
  </si>
  <si>
    <t>MMR007People facing limited access constraints</t>
  </si>
  <si>
    <t xml:space="preserve"> OCHA 08/04/2025 </t>
  </si>
  <si>
    <t xml:space="preserve"> https://reliefweb.int/report/myanmar/myanmar-earthquake-humanitarian-snapshot-7-april-2025 </t>
  </si>
  <si>
    <t>MMR007People facing restricted access constraints</t>
  </si>
  <si>
    <t>MMR007Illness cases reported</t>
  </si>
  <si>
    <t>MMR007Buildings damaged</t>
  </si>
  <si>
    <t>MMR007Buildings destroyed</t>
  </si>
  <si>
    <t>MMR007Buildings in affected area</t>
  </si>
  <si>
    <t>MMR007Economic Losses</t>
  </si>
  <si>
    <t>World Population Review accessed 22/06/2025</t>
  </si>
  <si>
    <t>https://worldpopulationreview.com/countries/pakistan-population</t>
  </si>
  <si>
    <t>The total population of Pakistan as of 09 June 2025. The source is reliable as it shows updated data considering the population movement. The number of registered refugees, undocumented Afghans living in Pakistan, and Pakistani refugees in Afghanistan are not additionally counted to avoid double-counting. The reliability is medium as the situation on the ground is highly dynamic, and the data may no longer be accurate due to recent developments of Afghan refugees, which is critical to consider.</t>
  </si>
  <si>
    <t>PAK008Total population</t>
  </si>
  <si>
    <t>HDX accessed 22/06/2025; IPC 21/02/2025; Pakistan Bureau of Statistics accessed 22/06/2025; UNHCR accessed on 22/06/2025; P&amp;DD GoAJ&amp;K accessed 22/06/2025</t>
  </si>
  <si>
    <t>https://data.humdata.org/dataset/a64d1ff2-7158-48c7-887d-6af69ce21906/resource/bfa0a53f-8136-4675-a471-cf4c8dd39567/download/pak_adminboundaries_tabulardata.xlsx; https://www.ipcinfo.org/ipc-country-analysis/details-map/en/c/1159508/?iso3=PAK; ; https://www.pbs.gov.pk/sites/default/files/population/2023/tables/table_1_national.pdf; https://data.unhcr.org/en/country/pak; https://pndajk.gov.pk/statyearbook.php?page=AJK%20at%20a%20Glance</t>
  </si>
  <si>
    <t>The landmass affected is the sum of all areas exposed to the Floods and Political and Economic Crisis and Conflict in Azad Jammu &amp; Kashmir. Only the land area of Islamabad is considered from the Displacement from Afghanistancrisis, as other provinces overlap with the Floods and Political and Economic Crisis. This method ensures there is no double counting. The reliability of this data is medium because although the census data is not recent, it is unlikely to have changed significantly.</t>
  </si>
  <si>
    <t>PAK008Landmass affected</t>
  </si>
  <si>
    <t>IPC 21/02/2025; UNHCR 11/06/2025; Pakistan Bureau of Statistics accessed 22/06/2025; ; P&amp;DD GoAJ&amp;K accessed 22/06/2025</t>
  </si>
  <si>
    <t>https://www.ipcinfo.org/ipc-country-analysis/details-map/en/c/1159508/?iso3=PAK; ; https://data.unhcr.org/en/documents/details/116808; https://www.pbs.gov.pk/sites/default/files/population/2023/tables/table_1_national.pdf; ; https://pndajk.gov.pk/statyearbook.php?page=AJK%20at%20a%20Glance</t>
  </si>
  <si>
    <t>The people exposed correspond to the summation of the entire population of Khyber Pakhtunkhwa, Balochistan and Islamabad, the number of people in  IPC level 1-5 in Sindh, and the total population of the Azad Jammu and Kashmir. This approach was taken to mitigate double counting as Khyber Pakhtunkhwa and Balochistan populations are both affected by acute food insecurity induced by flooding and macroeconomic challenges, as well as the significant presence of Afghan refugees. The reliability of this data is low because it is more likely an overestimation by considering the whole population as exposed.</t>
  </si>
  <si>
    <t>PAK008People exposed</t>
  </si>
  <si>
    <t>IPC 21/02/2025; UNHCR 11/06/2025; Islamic Relief 10/05/2025</t>
  </si>
  <si>
    <t>https://www.ipcinfo.org/ipc-country-analysis/details-map/en/c/1159508/?iso3=PAK;; https://data.unhcr.org/en/documents/details/116808; https://reliefweb.int/report/pakistan/rapid-needs-assessment-report-ajk-may-2025</t>
  </si>
  <si>
    <t xml:space="preserve">The number of people affected is the summation of the population currently experiencing stressed food insecurity conditions (level 2) and above, 435,200 which is 17% of the Afghan population (2.56m) and 3,176 people displaced by the Kashmir conflict in Pakistan. This approach was chosen to mitigate double counting as nearly 83% of the  Afghan population live in the IPC analysed provinces of Balochistan, Khyber Pakhtunkhwa and Sindh. The reliability is low due to difficulties in access to information of impacts of conflict escalation in Kashmir, and likely understimate of people who may face IPC 2 level (Stressed) food insecurity due to sporadic violence and impacts of high inflation and climatic shocks on food affordability. </t>
  </si>
  <si>
    <t>PAK008People affected</t>
  </si>
  <si>
    <t>UNICEF 25/03/2025; UNHCR 11/06/2025; Islamic Relief 10/05/2025</t>
  </si>
  <si>
    <t>https://reliefweb.int/report/pakistan/unicef-pakistan-humanitarian-situation-report-no-4-01-january-31-december-2024; https://data.unhcr.org/en/documents/details/116808; https://reliefweb.int/report/pakistan/rapid-needs-assessment-report-ajk-may-2025</t>
  </si>
  <si>
    <t>Displacement occurs frequently in Pakistan, arising from natural hazards, sporadic violence, poverty, and other factors. The number of people displaced by the crisis encompasses the total number of displaced by the 2024 monsoon floods, the Afghan population living in Pakistan, and displacement in Azad Jammu and Kashmir. These figures are taken from the UNICEF, UNHCR and Islamic relief. We have considered the displacement figures from the 2024 floods (143.1k individuals) as reported in the UNICEF report published in March 2025. This source alongisde the IPC explain that significant residual impacts of floods remain. There are approximately 2.56 million displaced persons from Afghanistan. Also, there is a notable displacement (15,000 individuals) driven by violent attacks in Azad Jammu and Kashmir in May 2025. Information on internal displacement due to climatic shocks and within Kashmir is highly limited. Thus, the reliablitiy is low.</t>
  </si>
  <si>
    <t>PAK008People displaced</t>
  </si>
  <si>
    <t>Islamic Relief 10/05/2025</t>
  </si>
  <si>
    <t>https://reliefweb.int/report/pakistan/rapid-needs-assessment-report-ajk-may-2025</t>
  </si>
  <si>
    <t>On May 7th, India launched Operation Sindoor, targeting civilian infrastructure in Azad Jammu &amp; Kashmir (AJ&amp;K) and Punjab, Pakistan, which resulted in 57 injuries. This figure is sourced from Islamic Relief. No injuries are reported in PAK006 or PAK007. The data includes high-quality information alongside some elements of lower quality, resulting in an overall medium reliability.</t>
  </si>
  <si>
    <t>PAK008Injuries reported</t>
  </si>
  <si>
    <t>ACLED accessed 22/06/2025</t>
  </si>
  <si>
    <t xml:space="preserve">The number of fatalities in all crises in Pakistan from 1 December 2024 to 31 May 2025. The only fatalities recorded are in Kashmir. No fatalities have been recorded among or due to the presence of Afghan refugees, nor any fatalities due to floods. </t>
  </si>
  <si>
    <t>PAK008Fatalities reported</t>
  </si>
  <si>
    <t>PAK008Fatalities in all crises</t>
  </si>
  <si>
    <t>IPC 21/02/2025; UNHCR 11/06/2025</t>
  </si>
  <si>
    <t>https://www.ipcinfo.org/ipc-country-analysis/details-map/en/c/1159508/?iso3=PAK;; https://data.unhcr.org/en/documents/details/116808</t>
  </si>
  <si>
    <t>The number of people in need is the sum of the PIN from the Flood and Political and Economic Crisis (10m) and the Afghan population living in other provinces that are not included in the IPC report (435,200 which is 17% of the total 2.56 million Afghan refugees in Pakistan). This method was chosen based on the assumption that the Afghan refugee population isalready included in the IPC results. The Afghan population are included in the latest census, which serves as the baseline data for the IPC analysis. There is no reliable PIN figure for the Kashmir Conflict crisis. Furthermore, the IPC results are a projection made over a year ago. It is probable that there are significant acute food needs outside of the IPC analysed provinces. Thus, the reliaiblity score is low.</t>
  </si>
  <si>
    <t>PAK008People in Need</t>
  </si>
  <si>
    <t>IPC 21/02/2025; UNHCR 11/06/2025; Pakistan Bureau of Statistics accessed 22/06/2025; ; P&amp;DD GoAJ&amp;K accessed 22/06/2025; IPC 21/02/2025; UNHCR 11/06/2025; Islamic Relief 10/05/2025</t>
  </si>
  <si>
    <t>https://www.ipcinfo.org/ipc-country-analysis/details-map/en/c/1159508/?iso3=PAK; ; https://data.unhcr.org/en/documents/details/116808; https://www.pbs.gov.pk/sites/default/files/population/2023/tables/table_1_national.pdf; ; https://pndajk.gov.pk/statyearbook.php?page=AJK%20at%20a%20Glance; https://www.ipcinfo.org/ipc-country-analysis/details-map/en/c/1159508/?iso3=PAK;; https://data.unhcr.org/en/documents/details/116808; https://reliefweb.int/report/pakistan/rapid-needs-assessment-report-ajk-may-2025</t>
  </si>
  <si>
    <t>According to the INFORM SI methodology, the number of people in Level 1 is equal to the people exposed minus the people affected. People in Level 1 are able to meet their basic needs without employing irreversible coping strategies. The reliability of this data is low because it is based on projections/underestimation.</t>
  </si>
  <si>
    <t>PAK008Minimal humanitarian conditions - Level 1</t>
  </si>
  <si>
    <t>According to the INFORM SI methodology, the number of people in Level 2 is equal to the people affected minus the people in need. In Pakistan, over 27 million people are considered to be affected, and 10.4 million people are in need. So the rest of the affected people are considered to have at least stressed level humanitarian condition. People in Level 2 may face some difficulties accessing basic services, but are still able to meet their needs without external assistance. The reliability of this data is low because it is based on projections/estimation.</t>
  </si>
  <si>
    <t>PAK008Stressed humanitarian conditions - Level 2</t>
  </si>
  <si>
    <t xml:space="preserve">According to the INFORM Severity Index methodology, the sum of people in levels 3, 4 and 5 is equal to the total number of people in need. Level 3, moderate humanitarian conditions, is the result of subtracting Level 4 PIN (707,675) from the total PIN of approximately 10 million. This approach assumes that no Afghans living outside of Khyber Pakhtunkhwa, Balochistan and Sindh are in Level 4 conditions. The reliability of this data is low because it is based on projections. It also does not include PIN for Kashmir due to lack of information.  </t>
  </si>
  <si>
    <t>PAK008Moderate humanitarian conditions - Level 3</t>
  </si>
  <si>
    <t>IPC 21/02/2025</t>
  </si>
  <si>
    <t>https://www.ipcinfo.org/ipc-country-analysis/details-map/en/c/1159508/</t>
  </si>
  <si>
    <t>According to the INFORM Severity Index methodology, the sum of people in levels 3, 4 and 5 is equal to the total number of people in need. The number of people in level 4 corresponds to the number of people who are facing Emergency food insecurity level (IPC Phase 4) in the projected period of Apr 2025 - Jul 2025. Afghan refugees may be included in this figure as they are included in the latest census, which is used as a baseline for the assessment. There is no breakdown available of refugees by district, making it difficult to confidently validate the assumption. The rest of the people from the PiN figure are considered to have at least moderate humanitarian needs. The reliability of this data is low because it is based on projections/estimation.</t>
  </si>
  <si>
    <t>PAK008Severe humanitarian conditions - Level 4</t>
  </si>
  <si>
    <t>According to the INFORM Severity Index methodology, the sum of people in levels 3, 4 and 5 is equal to the total number of people in need. The IPC acute food insecurity analysis in Pakistan covered 68 floods-affected, vulnerable rural districts across Balochistan, Sindh, and Khyber Pakhtunkhwa, encompassing approximately 50.8 million people or 20 per cent of Pakistan’s total population. According to the IPC analysis, no one is facing Catastrophic levels. Due to the ongoing deportation initiatives, it appears that undocumented individuals from Afghanistan may be classified at a level 5. However, there is currently a lack of information available regarding this situation, which leaves an important gap in our understanding.</t>
  </si>
  <si>
    <t>PAK008Extreme humanitarian conditions - Level 5</t>
  </si>
  <si>
    <t>In this crisis,  2 of the 5 population groups are affected: IDPs, host population, non-host population, refugees and asylum seekers.</t>
  </si>
  <si>
    <t>PAK008Crisis affected groups</t>
  </si>
  <si>
    <t>PAK008People facing limited access constraints</t>
  </si>
  <si>
    <t>PAK008People facing restricted access constraints</t>
  </si>
  <si>
    <t>PAK008Illness cases reported</t>
  </si>
  <si>
    <t>PAK008Buildings damaged</t>
  </si>
  <si>
    <t>PAK008Buildings destroyed</t>
  </si>
  <si>
    <t>PAK008Buildings in affected area</t>
  </si>
  <si>
    <t>PAK008Economic Losses</t>
  </si>
  <si>
    <t>PAK006Total population</t>
  </si>
  <si>
    <t>HDX accessed 22/06/2025; IPC 21/02/2025</t>
  </si>
  <si>
    <t xml:space="preserve">https://data.humdata.org/dataset/a64d1ff2-7158-48c7-887d-6af69ce21906/resource/bfa0a53f-8136-4675-a471-cf4c8dd39567/download/pak_adminboundaries_tabulardata.xlsx; https://www.ipcinfo.org/ipc-country-analysis/details-map/en/c/1159508/?iso3=PAK; </t>
  </si>
  <si>
    <t>The IPC acute food insecurity analysis in Pakistan examined 68 flood-affected, vulnerable rural districts across Balochistan, Sindh, and Khyber Pakhtunkhwa. Landmass data is from the HDX, which is not recent but unlikely to have changed significantly.</t>
  </si>
  <si>
    <t>PAK006Landmass affected</t>
  </si>
  <si>
    <t xml:space="preserve">https://www.ipcinfo.org/ipc-country-analysis/details-map/en/c/1159508/?iso3=PAK; </t>
  </si>
  <si>
    <t>The number of people exposed corresponds to the population currently in minimal food insecurity conditions (level 1) and above, according to the latest IPC results. Although the entire country is experiencing various forms of sporadic violence, drought, and natural disasters that may affect food access and affordability, the IPC analysis only focused on the 68 rural districts affected by 2022 floods and 2023-2024 episodes of flooding and drought. The displaced population due to the 2024 floods are considered in the IPC analysis. We have not added the Afghan population to the IPC results, although they are affected by floods and political/economic impacts on food affordability. This is because the Afghan population was included in the latest census that is used as baseline data in the IPC analysis. The reliability is low becuase this is a projection made over a year ago and it does not capture people who may face food access stress outside of the analysed provinces.</t>
  </si>
  <si>
    <t>PAK006People exposed</t>
  </si>
  <si>
    <t>https://www.ipcinfo.org/ipc-country-analysis/details-map/en/c/1159508/?iso3=PAK;</t>
  </si>
  <si>
    <t xml:space="preserve">The number of people affected comprises the population currently in stressed food insecurity conditions (level 2) and above, according to the latest IPC (approx 27.4 m). The IPC acute food insecurity analysis in Pakistan examined 68 flood-affected, rural districts across Balochistan, Sindh, and Khyber Pakhtunkhwa, encompassing approximately 50.8 million people, representing 20 percent of Pakistan's total population. The displaced population due to the 2024 floods are considered in the IPC analysis. We have not added the Afghan population to the IPC results, although they are affected by floods and political/economic impacts on food affordability. This is because the Afghan population was included in the latest census that is used as baseline data in the IPC analysis. The reliability is low becuase this is a projection made over a year ago and it does not capture people who may face food access stress outside of the analysed provinces. </t>
  </si>
  <si>
    <t>PAK006People affected</t>
  </si>
  <si>
    <t>UNICEF 25/03/2025</t>
  </si>
  <si>
    <t>https://reliefweb.int/report/pakistan/unicef-pakistan-humanitarian-situation-report-no-4-01-january-31-december-2024</t>
  </si>
  <si>
    <t>This figure represents displacement caused by the 2024 floods in Pakistan, as reported by UNICEF in March 2025. Estimating displacement due to climate-related hazards such as flooding is critical, as many displaced individuals tend to return home soon after floodwaters recede. However, in Pakistan’s current context, the recovery process often prolonged. Reports highlight that thousands of people affected by the catastrophic 2022 floods still remain in temporary shelters across Sindh and Balochistan provinces, with limited access to clean water, sanitation, healthcare, and livelihoods. In many flood-prone areas, communities have faced repeated displacements within a span of just two to three years, worsening their vulnerability. As of early 2025, the compounding effects of consecutive climate shocks combined with limited government response capacity and funding shortfalls.</t>
  </si>
  <si>
    <t>PAK006People displaced</t>
  </si>
  <si>
    <t>PAK006Injuries reported</t>
  </si>
  <si>
    <t>PAK006Fatalities reported</t>
  </si>
  <si>
    <t>PAK006Fatalities in all crises</t>
  </si>
  <si>
    <t xml:space="preserve">The number of people in need refers to the population currently experiencing severe food insecurity and above (IPC Phase 3+) conditions, according to the latest IPC (approximately 10 million).  We have chosen the latest IPC results (released in February 2025) because they provide the most up-to-date assessment of crisis-level needs resulting from compounding climatic shocks and economic challenges. The analysis finds that the provinces of Balochistan, Khyber Pakhtunkhwa, and Sindh are the most severely impacted by natural disasters, particularly flooding, as well as access constraints to basic services and livelihood opportunities. We have not added the Afghan population to the IPC results, although 80% of Afghans live in the highly food insecure provinces. This is because the Afghan population was included in the latest census that is used as baseline data in the IPC analysis. The reliability is low becuase this is a projection made over a year ago and it does not capture people who may face food access stress outside of the analysed provinces. </t>
  </si>
  <si>
    <t>PAK006People in Need</t>
  </si>
  <si>
    <t>PAK006Minimal humanitarian conditions - Level 1</t>
  </si>
  <si>
    <t>According to the INFORM SI methodology, the number of people in Level 2 is equal to the people affected minus the people in need. In Floods and political and economic crisis, over 27.4 million people are considered to be affected, and 9.99 million people are in need. So the rest of the affected people are considered to have at least stressed level humanitarian condition. People in Level 2 might be facing some difficulties accessing basic services, but are able to meet their needs without external assistance. The reliability of this data is low because it is based on projections/underestimation.</t>
  </si>
  <si>
    <t>PAK006Stressed humanitarian conditions - Level 2</t>
  </si>
  <si>
    <t>https://www.ipcinfo.org/ipc-country-analysis/details-map/en/c/1159508/?iso3=PAK</t>
  </si>
  <si>
    <t xml:space="preserve">According to the INFORM Severity Index methodology, the sum of people in levels 3, 4 and 5 is equal to the total number of people in need. To estimate the severity distribution of the people in need ACAPS used the IPC analysis in the projection period of projected period of Apr 2025 - Jul 2025. The number of people in level 4 corresponds to the number of people who are facing an Emergency food insecurity level (IPC Phase 4) in the projected period of Apr 2025 - Jul 2025. According to the IPC analysis, no one is facing Catastrophic levels (IPC 5). Level 3, moderate humanitarian conditions, is calculated by subtracting Level 4 PIN (707,675) from the total PIN of approximately 9.99 million. The reliability of this data is low because it is based on projections. It  also does not capture people who may face food access stress outside of the analysed provinces. </t>
  </si>
  <si>
    <t>PAK006Moderate humanitarian conditions - Level 3</t>
  </si>
  <si>
    <t>According to the INFORM Severity Index methodology, the sum of people in levels 3, 4 and 5 is equal to the total number of people in need. To estimate the severity distribution of the people in need ACAPS used the IPC analysis in the projection period of projected period of Apr 2025 - Jul 2025. The number of people in level 4 corresponds to the number of people who are facing an Emergency food insecurity level (IPC Phase 4) in the projected period of Apr 2025 - Jul 2025. According to the IPC analysis, no one is facing Catastrophic levels, and about 707,675 people are at IPC phase 4, so they are considered to have severe humanitarian needs. The rest of the people from the PiN figure are considered to have at least moderate humanitarian needs. The reliability of this data is low because it is based on projections/underestimation.</t>
  </si>
  <si>
    <t>PAK006Severe humanitarian conditions - Level 4</t>
  </si>
  <si>
    <t>According to the INFORM Severity Index methodology, the sum of people in levels 3, 4 and 5 is equal to the total number of people in need. To estimate the severity distribution of the people in need ACAPS used the IPC analysis in the projection period of projected period of Apr 2025 - Jul 2025. The number of people in level 4 corresponds to the number of people who are facing an Emergency food insecurity level (IPC Phase 4) in the projected period of Apr 2025 - Jul 2025. The IPC acute food insecurity analysis in Pakistan covered 68 floods-affected, vulnerable rural districts across Balochistan, Sindh, and Khyber Pakhtunkhwa, encompassing approximately 50.8 million people or 20 per cent of Pakistan’s total population. According to the IPC analysis, no one is facing Catastrophic levels, and about 707,675 people are at IPC phase 4, so they are considered to have severe humanitarian needs. The rest of the people from the PiN figure are considered to have at least moderate humanitarian needs.  The reliability of this data is low because it is based on projections/underestimation.</t>
  </si>
  <si>
    <t>PAK006Extreme humanitarian conditions - Level 5</t>
  </si>
  <si>
    <t>In this crisis, all 4 population groups are affected: IDPs, host population, non-host population, refugees and asylum seekers.</t>
  </si>
  <si>
    <t>PAK006Crisis affected groups</t>
  </si>
  <si>
    <t>PAK007Total population</t>
  </si>
  <si>
    <t>Pakistan Bureau of Statistics accessed 22/06/2025; UNHCR accessed on 22/06/2025</t>
  </si>
  <si>
    <t>https://www.pbs.gov.pk/sites/default/files/population/2023/tables/table_1_national.pdf; https://data.unhcr.org/en/country/pak</t>
  </si>
  <si>
    <t>The Afghan population mostly resides in Khyber Pakhtunkhwa (54%) and Balochistan (24%), Punjab, Sindh provinces, but they can be found throughout the entire country. The landmass affected is considered the area where the Afghan refugees are at least 1% or higher than the total populationof that province, which are Khyber Pakhtunkhwa, Balochistan, and Islamabad. The  Afghan refugee data is derived from UNHCR, and the landmass data is derived from the latest Population and Housing Census. The census data is not recent but is unlikely to have changed significantly since then. So, the reliability is set to medium.</t>
  </si>
  <si>
    <t>PAK007Landmass affected</t>
  </si>
  <si>
    <t xml:space="preserve">UNHCR 11/06/2025; Pakistan Bureau of Statistics accessed 22/06/2025; </t>
  </si>
  <si>
    <t xml:space="preserve">https://data.unhcr.org/en/documents/details/116808; https://www.pbs.gov.pk/sites/default/files/population/2023/tables/table_1_national.pdf; </t>
  </si>
  <si>
    <t xml:space="preserve">The number of people exposed corresponds to the total Afghan population (Registered, asylum seeker, undocumented) in Pakistan (2.56 million) and the entire population of Khyber Pakhtunkhwa, Balochistan and Islamabad provinces. The Afghan refugee population is sourced from the UNHCR Afghanistan Situation Regional Update - 30 April 2025 (page 4), and the populations of Khyber Pakhtunkhwa, Balochistan, and Islamabad are sourced from the latest Population and Housing Census released in August 2023. These sources are used as they provide the most up-to-date figures available. The reliability of this estimation is medium due to likely over-estimation as the whole population of the three selected provinces might not be exposed. </t>
  </si>
  <si>
    <t>PAK007People exposed</t>
  </si>
  <si>
    <t>https://data.unhcr.org/en/documents/details/116808</t>
  </si>
  <si>
    <t>The number of people affected comprises the total Afghan refugee population in Pakistan (2.56 million). The number is sourced from UNHCR Afghanistan Situation Regional Update - 30 April 2025 (page 4). The reliability of this data is low, as it likely underestimates the situation, as no available data about the impacted host communities for the Afghan refugees/migrants.</t>
  </si>
  <si>
    <t>PAK007People affected</t>
  </si>
  <si>
    <t>According to the UNHCR Afghanistan Situation Regional Update - 30 April 2025 report, 2.56 million Afghans were under UNHCR’s mandate in Pakistan as of 30 April 2025 (page 4). The reliability is set high as it's recent.</t>
  </si>
  <si>
    <t>PAK007People displaced</t>
  </si>
  <si>
    <t>PAK007Injuries reported</t>
  </si>
  <si>
    <t>PAK007Fatalities reported</t>
  </si>
  <si>
    <t>PAK007Fatalities in all crises</t>
  </si>
  <si>
    <t>The number of people in need is considered the total Afghan refugee population in Pakistan (2.56m). The number is sourced from UNHCR Afghanistan Situation Regional Update - 30 April 2025 (page 4). The reliability of this data is low, as it likely underestimates the situation due to insufficient detailed information regarding the impact of large number of refugees on the host community.</t>
  </si>
  <si>
    <t>PAK007People in Need</t>
  </si>
  <si>
    <t>UNHCR 11/06/2025; Pakistan Bureau of Statistics accessed 22/06/2025; ; UNHCR 11/06/2025</t>
  </si>
  <si>
    <t>https://data.unhcr.org/en/documents/details/116808; https://www.pbs.gov.pk/sites/default/files/population/2023/tables/table_1_national.pdf; ; https://data.unhcr.org/en/documents/details/116808</t>
  </si>
  <si>
    <t>According to the INFORM SI methodology, the number of people in Level 1 is equal to the people exposed minus the people affected. People in Level 1 are able to meet their basic needs without employing irreversible coping strategies.  The data includes high-quality information alongside some elements of lower quality, resulting in an overall medium reliability.</t>
  </si>
  <si>
    <t>PAK007Minimal humanitarian conditions - Level 1</t>
  </si>
  <si>
    <t>PAK007Stressed humanitarian conditions - Level 2</t>
  </si>
  <si>
    <t>PAK007Moderate humanitarian conditions - Level 3</t>
  </si>
  <si>
    <t>PAK007Severe humanitarian conditions - Level 4</t>
  </si>
  <si>
    <t>PAK007Extreme humanitarian conditions - Level 5</t>
  </si>
  <si>
    <t>In this crisis, 2 of the 5 population groups are affected: the host population, non-host population and refugees and asylum seekers.</t>
  </si>
  <si>
    <t>PAK007Crisis affected groups</t>
  </si>
  <si>
    <t>PAK004Total population</t>
  </si>
  <si>
    <t>P&amp;DD GoAJ&amp;K accessed 22/06/2025</t>
  </si>
  <si>
    <t>https://pndajk.gov.pk/statyearbook.php?page=AJK%20at%20a%20Glance</t>
  </si>
  <si>
    <t>The total landmass of Azad jammu and Kashmir region.</t>
  </si>
  <si>
    <t>PAK004Landmass affected</t>
  </si>
  <si>
    <t>The number of people exposed corresponds to the projected number of people in 2023 living in the affected areas of Azad Jammu and Kashmir. People are likely to be affected to different extents. The reliability of the figure is set at low, as it is based on estimation and may not represent the entire region's population exposed to the crisis.</t>
  </si>
  <si>
    <t>PAK004People exposed</t>
  </si>
  <si>
    <t xml:space="preserve">Due to information gap, it is difficult to understand how many people have been affected due to the Kashmir crisis. From recent conflict with India, 3,176 individuals has been displaced, who are considered to be affected in this crisis. The reliability of this set to low, as its only covering recent clashes not the whole crisis. </t>
  </si>
  <si>
    <t>PAK004People affected</t>
  </si>
  <si>
    <t xml:space="preserve">The number of people displaced by the Kashmir conflict in Pakistan comprises  a total of 529 families (3,176 individuals). This figure is sourced from Islamic Relief and the reliability is low as it is based on estimations rather than direct count. </t>
  </si>
  <si>
    <t>PAK004People displaced</t>
  </si>
  <si>
    <t xml:space="preserve">On May 7th, India launched Operation Sindoor, targeting civilian infrastructure in Azad Jammu &amp; Kashmir (AJ&amp;K) and Punjab, Pakistan, which resulted in 57 injuries. This figure is sourced from Islamic Relief and the reliability is low as it is based on estimations rather than direct count. </t>
  </si>
  <si>
    <t>PAK004Injuries reported</t>
  </si>
  <si>
    <t>The number of fatalities in the Conflict in Azad Jammu &amp; Kashmir from 1 December 2024 to 31 May 2025.</t>
  </si>
  <si>
    <t>PAK004Fatalities reported</t>
  </si>
  <si>
    <t>PAK004Fatalities in all crises</t>
  </si>
  <si>
    <t>There is currently no verifiable information regarding humanitarian needs caused by the conflict in Azad Jammu and Kashmir. Anecdotal evidence suggests that there is conflict induced displacement and protection concerns due to shelling along the LoC, but this is not quantifiable or verifiable. Also, as per media reports, as of 2019, 40,000 refugees from Indian-Administered Kashmir are living in poor conditions in camps in Muzaffarabad, capital of Pakistan’s Azad Jammu and Kashmir (AJK) territory, with probable lack of access to livelihoods or public services. As the number is outdated and not verifiable, we are not using this in the calculation.</t>
  </si>
  <si>
    <t>PAK004People in Need</t>
  </si>
  <si>
    <t>According to INFORM SI methodology, the number of people in Level 1 is equal to the people exposed minus the people affected. People in Level 1 are able to meet their basic needs without employing irreversible coping strategies. The population exposed (Level 1) includes the total population of Azad Jammu and Kashmir. While it can be assumed that the population faced humanitarian needs at different levels, particularly following the crackdown that began in August 2019 which has resulted in anecdotal reports of security and protection concerns, and lack of access to education, the information is not verifiable.</t>
  </si>
  <si>
    <t>PAK004Minimal humanitarian conditions - Level 1</t>
  </si>
  <si>
    <t xml:space="preserve">According to INFORM SI methodology, the number of people in Level 2 is equal to the people affected minus the people in need. But there is currently no information regarding humanitarian needs caused by the conflict in Azad Jammu and Kashmir. Anecdotal evidence suggests that there are conflict-induced displacement and protection concerns due to shelling along the LoC, but this is not quantifiable or verifiable. </t>
  </si>
  <si>
    <t>PAK004Stressed humanitarian conditions - Level 2</t>
  </si>
  <si>
    <t xml:space="preserve">According to the INFORM Severity Index methodology, the sum of people in levels 3, 4 and 5 is equal to the total number of people in need. However there is currently no information regarding humanitarian needs caused by the conflict in Azad Jammu and Kashmir. Anecdotal evidence suggests that there is conflict-induced displacement and protection concerns due to shelling along the LoC, but this is not quantifiable or verifiable. </t>
  </si>
  <si>
    <t>PAK004Moderate humanitarian conditions - Level 3</t>
  </si>
  <si>
    <t>PAK004Severe humanitarian conditions - Level 4</t>
  </si>
  <si>
    <t>PAK004Extreme humanitarian conditions - Level 5</t>
  </si>
  <si>
    <t>P&amp;DD GoAJ&amp;K accessed 13/05/2025; Islamic Relief 10/05/2025</t>
  </si>
  <si>
    <t>https://pndajk.gov.pk/statyearbook.php?page=AJK%20at%20a%20Glance; https://reliefweb.int/report/pakistan/rapid-needs-assessment-report-ajk-may-2025</t>
  </si>
  <si>
    <t>In this crisis, 2 out of 5 population groups are affected:  non-host population and Internally displaced people. The host population, and returnees might be present, but there is lacking of information to confirm this.</t>
  </si>
  <si>
    <t>PAK004Crisis affected groups</t>
  </si>
  <si>
    <t>PAK004People facing limited access constraints</t>
  </si>
  <si>
    <t>PAK004People facing restricted access constraints</t>
  </si>
  <si>
    <t>PAK004Illness cases reported</t>
  </si>
  <si>
    <t>On May 7th, India launched Operation Sindoor, targeting civilian infrastructure in Azad Jammu &amp; Kashmir (AJ&amp;K) and Punjab, Pakistan, which resulted in 127 partially damaged buildings. This figure is sourced from Islamic Relief and is high in reliability as it is recent.</t>
  </si>
  <si>
    <t>PAK004Buildings damaged</t>
  </si>
  <si>
    <t>On May 7th, India launched Operation Sindoor, targeting civilian infrastructure in Azad Jammu &amp; Kashmir (AJ&amp;K) and Punjab, Pakistan, which resulted in  12 fully damaged buildings. This figure is sourced from Islamic Relief and is high in reliability as it is recent.</t>
  </si>
  <si>
    <t>PAK004Buildings destroyed</t>
  </si>
  <si>
    <t>PAK004Buildings in affected area</t>
  </si>
  <si>
    <t>PAK004Economic Losses</t>
  </si>
  <si>
    <t>IND001Denial of existence of humanitarian needs or entitlements to assistance</t>
  </si>
  <si>
    <t>IND001Impediments to entry into country (bureaucratic and administrative)</t>
  </si>
  <si>
    <t>IND001Interference into implementation of humanitarian activities</t>
  </si>
  <si>
    <t>IND001Ongoing insecurity/hostilities affecting humanitarian assistance</t>
  </si>
  <si>
    <t>IND001Physical constraints in the environment (obstacles related to terrain, climate, lack of infrastructure, etc.)</t>
  </si>
  <si>
    <t>IND001Presence of mines and improvised explosive devices</t>
  </si>
  <si>
    <t>IND001Restriction and obstruction of access to services and assistance</t>
  </si>
  <si>
    <t>IND001Restriction of movement (impediments to freedom of movement and/or administrative restrictions)</t>
  </si>
  <si>
    <t>IND001Violence against personnel, facilities and assets</t>
  </si>
  <si>
    <t>World Population Review Accessed 10/06/2025; UNHCR 31/05/2025</t>
  </si>
  <si>
    <t>https://worldpopulationreview.com/countries/kenya-population; https://data.unhcr.org/en/country/ken</t>
  </si>
  <si>
    <t>KEN001Total population</t>
  </si>
  <si>
    <t>OCHA24/11/2015</t>
  </si>
  <si>
    <t>https://data.humdata.org/dataset/kenya-surface-area-per-county;https://unhabitat.org/sites/default/files/2021/06/210618_kakuma_kalobeyei_profile_single_page.pdf; https://unhabitat.org/sites/default/files/2021/06/210617_dadaab-profile_lr.pdf</t>
  </si>
  <si>
    <t>Total landmass of counties affected by drought and refugee crisis: They include 23 ASAL counties (Turkana, Mandera, Wajir, Garissa, Lamu, Kwale, Kilifi, Tana River, Taita Taveta, Kitui, Makueni, Embu, Nyeri, Meru North, West Pokot, Baringo, Kajiado, Narok, Marsabit, Laikipia, Tharaka Nithi, Samburu, Isiolo).This is taken from HDX as of November 2015.</t>
  </si>
  <si>
    <t>KEN001Landmass affected</t>
  </si>
  <si>
    <t>IPC 21/03/2025; UNHCR 31/05/2025</t>
  </si>
  <si>
    <t>https://www.ipcinfo.org/ipc-country-analysis/details-map/en/c/1157147/?iso3=KEN; https://data.unhcr.org/en/country/ken</t>
  </si>
  <si>
    <t>These figures are an aggregation of the population exposed to the drought crisis (16,617,000) and population of refugees and asylum seekers (853,074). The figures are taken from  IPC analysis published in March 2025 and UNHCR live page as of 31/05/25. IPC is chosen due to its comprehensive anaylsis of food security needs in the projected period of April-June 2025 for the affected counties, additionaly UNHCR figures is considered due to its reliabilty and monthy update of refugee numbers. The reliabilty is low due to the overlap in the areas of the  people exposed by the drought and refugee crises, the country level figure is not a perfect aggregation of the two crises.</t>
  </si>
  <si>
    <t>KEN001People exposed</t>
  </si>
  <si>
    <t>IPC  21/03/2025; UNHCR 31/05/2025</t>
  </si>
  <si>
    <t>These figures are an aggregation of the refugee (853,074) and drought crises (9,410,900).  Both drought and refugee figures are added here because the IPC report does not explicitly mention refugees or migrant groups; the population analysed appears to correspond only to the host community or resident population in the drought-affected counties of Kenya. These figures closely align with the Kenya national census data, which similarly excludes the refugee population. The figures are taken from  IPC analysis published in March 2025 and UNHCR live page as of 30/04/2025. IPC is chosen due to its comprehensive analysis of food security needs in the projected period of April-June 2025 for the affected counties. Additionally, UNHCR figures is considered due to its reliability and monthly update of refugee numbers.</t>
  </si>
  <si>
    <t>KEN001People affected</t>
  </si>
  <si>
    <t xml:space="preserve"> https://data.unhcr.org/en/country/ken</t>
  </si>
  <si>
    <t>Total number of  refugees and asylum seekers in Kenya 853,074. The figure of refugees is taken from UHNCR live page due to its reliablity and monthly update of refugee numbers. The reliabilty is low due to the overlap in the areas of the  people displaced by the drought and refugee crises, the country level figure is not a perfect aggregation of the two crises.</t>
  </si>
  <si>
    <t>KEN001People displaced</t>
  </si>
  <si>
    <t>KEN001Injuries reported</t>
  </si>
  <si>
    <t xml:space="preserve"> ACLED accessed 10/06/2025; IPC 21/03/2025</t>
  </si>
  <si>
    <t xml:space="preserve"> https://acleddata.com/explorer/#1714654904371-01f34ad7-b1ac; https://www.ipcinfo.org/ipc-country-analysis/details-map/en/c/1157147/?iso3=KEN</t>
  </si>
  <si>
    <t xml:space="preserve"> Total Fatalities in Kenya from 01/12/2024 to 01/06/2025  due to events such as  Battles, Violence against civilians, Explosions/Remote violence, Riots, Protests, Strategic developments according to ACLED, stand at 396. While some of these fatalitues occured in counties that hosts refugees, its not clear whether refugees have been specifically targeted in these violent incidents and threfore this leaves an information gap regarding refugee fatalities . Additionally, Kenya's ongoing drought crisis has led to a significant increase in food insecurity affecting 9.4 million people. Although specific fatality numbers directly linked to the drought are not provided in the available sources, the severe impact on livelihoods and the classification of 291,650 individuals in IPC Phase 4  signal a heightened risk of mortality due to malnutrition. This also leaves an information gap regarding precise fatality figures related to drought.</t>
  </si>
  <si>
    <t>KEN001Fatalities in all crises</t>
  </si>
  <si>
    <t>IPC 21/03/2025;  UNHCR 31/05/2025</t>
  </si>
  <si>
    <t>These figures are an aggregation of people in need of humanitarian assistance due to drought crisis (2,823,350) and international displacement (853,074). Both drought and refugee figures are added here because the IPC report does not explicitly mention refugees or migrant groups. The population analyzed appears to correspond only to the host community or resident population in the drought-affected counties of Kenya. These figures closely align with the Kenya national census data, which similarly excludes the refugee population. The figures are taken from UNHCR due to its reliability and monthly update of refugee and asylum seekers numbers who are also the people in need in the refugee crisis. IPC was also considered because it provides a good breakdown of the food security needs in the projected period of April-June 2025. The reliability is set to low because the IPC analysis was conducted in February and this are projected figures hence there might be a decrease or increase in the project.</t>
  </si>
  <si>
    <t>KEN001People in Need</t>
  </si>
  <si>
    <t>https://www.ipcinfo.org/ipc-country-analysis/details-map/en/c/1157147/?iso3=KEN;https://data.unhcr.org/en/country/ken</t>
  </si>
  <si>
    <t>The minimal level comprise of  Minimal conditions ( Level 1) = People Exposed - People affected (17,470,074- 10,263,974). The figures are taken from IPC Analysis published in March for projection period April-June 2025. This source is chosen as food is the primary need related to the drought crisis and it also provides information on the humanitarian conditions of different people. UNHCR was also sonsidered here due to its reliablity and monthly update of refugee numbers who are considered people in need in the refugee crisis.The reliabilty is set to low because the IPC analysis was conducted in February and this are projected figures hence there might be a decrease or increase in the projecton.</t>
  </si>
  <si>
    <t>KEN001Minimal humanitarian conditions - Level 1</t>
  </si>
  <si>
    <t>These figures are an aggregation of the refugee (0)  and drought crises (6,587,550). Both drought and refugee figures are added here because the IPC report does not explicitly mention refugees or migrant groups; the population analyzed appears to correspond only to the host community or resident population in the drought-affected counties of Kenya. These figures closely align with the Kenya national census data, which similarly excludes the refugee population. The figures are taken from IPC Analysis published in March for projection period April-June 2025. This source is chosen as food is the primary need related to the drought crisis and it also provides information on the humanitarian conditions of different people. UNHCR was also considered here due to its reliability and monthly update of refugee numbers who are considered people in need in the refugee crisis. The reliability is set to low because the IPC analysis was conducted in February and this are projected figures hence there might be a decrease or increase in the projection.</t>
  </si>
  <si>
    <t>KEN001Stressed humanitarian conditions - Level 2</t>
  </si>
  <si>
    <t>IPC 21/03/2025;UNHCR 31/05/2025</t>
  </si>
  <si>
    <t>These figures are an aggregation of the refugee(853,074) and drought crises (2,531.700).  Both drought and refugee figures are added here because the IPC report does not explicitly mention refugees or migrant groups; the population analyzed appears to correspond only to the host community or resident population in the drought-affected counties of Kenya. These figures closely align with the Kenya national census data, which similarly excludes the refugee population. The figures are taken from IPC Analysis published in March for projection period April-June 2025. This source is chosen as food is the primary need related to the drought crisis and it also provides information on the humanitarian conditions of different people. UNHCR was also considered here due to its reliability and monthly update of refugee numbers who are considered people in need in the refugee crisis. The reliability is set to low because the IPC analysis was conducted in February and this are projected figures hence there might be a decrease or increase in the projection.</t>
  </si>
  <si>
    <t>KEN001Moderate humanitarian conditions - Level 3</t>
  </si>
  <si>
    <t>IPC 21/03/2025</t>
  </si>
  <si>
    <t>https://www.ipcinfo.org/ipc-country-analysis/details-map/en/c/1157147/?iso3=KEN</t>
  </si>
  <si>
    <t>These figures are from the IPC analysis of acute food insecurity  for April-June 2025. The aggregation of this level 4 PIN includes both refugee and drought crises. The people facing IPC 4 outcomes were categorised under Level 4. While some refugees and asylum seekers may be facing Level outcomes, there is no evidence to support this.  Both drought and refugee figures are added here because the IPC report does not explicitly mention refugees or migrant groups; the population analysed appears to correspond only to the host community or resident population in the drought-affected counties of Kenya. These figures closely align with the Kenya national census data, which similarly excludes the refugee population. The figures are taken from IPC Analysis published in March for projection period April-June 2025. This source is chosen as food is the primary need related to the drought crisis and it also provides information on the humanitarian conditions of different people. UNHCR was also considered here due to its reliability and monthly update of refugee numbers who are considered people in need in the refugee crisis. The reliability is set to low because the IPC analysis was conducted in February and this are projected figures hence there might be a decrease or increase in the projection.</t>
  </si>
  <si>
    <t>KEN001Severe humanitarian conditions - Level 4</t>
  </si>
  <si>
    <t xml:space="preserve">These figures are an aggregation of the refugee and drought crises. The people facing IPC 5 outcomes were categorised under Level 5.  While some refugees and asylum seekers may be facing Level 5 outcomes, there is no evidence to support this. The figures are taken from IPC Analysis published in March for projection period April- June 2025. This source is chosen as food is the primary need related to the drought crisis and it also provides information on the humanitarian conditions of different people. UNHCR was also considered here due to its reliability and monthly update of refugee numbers who are considered people in need in the refugee crisis. The reliability is set to low because the IPC analysis was conducted in February and this are projected figures hence there might be a decrease or increase in the projection. </t>
  </si>
  <si>
    <t>KEN001Extreme humanitarian conditions - Level 5</t>
  </si>
  <si>
    <t>GHO 31/01/2023</t>
  </si>
  <si>
    <t>https://reliefweb.int/attachments/69a15144-1fd2-438c-92fb-79a86783b1ac/ROSEA_Kenya_DRP_20230804.pdf?_gl=1*1ob2p3h*_ga*NzM1NDk4NDgxLjE2OTc0NjcxMTE.*_ga_E60ZNX2F68*MTcwMTI0NjQyNy45LjEuMTcwMTI0NjQ1Ni4zMS4wLjA.</t>
  </si>
  <si>
    <t>In this crisis, 3 out of 5 population groups are affected: Host communities, Refugees/ asylum seekers and non-host</t>
  </si>
  <si>
    <t>KEN001Crisis affected groups</t>
  </si>
  <si>
    <t>KEN001People facing limited access constraints</t>
  </si>
  <si>
    <t>Given the difficult nature of the circumstances in multiple crisis and the absence of up-to-date and reliable data from open sources, it is difficult to accurately estimate figures for this indicator</t>
  </si>
  <si>
    <t>KEN001People facing restricted access constraints</t>
  </si>
  <si>
    <t>Govt.Kenya, IPC 21/03/2025; ECHO 28/03/2025; ECHO 23/04/2025; WHO 29/05/2025</t>
  </si>
  <si>
    <t>https://reliefweb.int/report/kenya/kenya-acute-malnutrition-situation-october-2024-february-2025-and-projection-march-june-2025-asal-published-21-march-2025; https://reliefweb.int/report/kenya/kenya-food-insecurity-and-malnutrition-dg-echo-ipc-echo-daily-flash-28-march-2025; https://reliefweb.int/report/kenya/kenya-floods-dg-echo-media-kenya-meteorological-department-echo-daily-flash-23-april-2025 ; https://www.who.int/publications/m/item/multi-country-outbreak-of-mpox--external-situation-report--53---29-may-2025</t>
  </si>
  <si>
    <t>Cases of acute malnutrition which are worsened by drought plus cholera cases as a result of heavy rains and floods, plus cases of Mpox as reported by the World Health Organization.</t>
  </si>
  <si>
    <t>KEN001Illness cases reported</t>
  </si>
  <si>
    <t>KEN001Buildings damaged</t>
  </si>
  <si>
    <t>KEN001Buildings destroyed</t>
  </si>
  <si>
    <t>KEN001Economic Losses</t>
  </si>
  <si>
    <t>Total population of the country including refugees in the country and the migration flow in the country (57,500,000+853,074)</t>
  </si>
  <si>
    <t>KEN003Total population</t>
  </si>
  <si>
    <t>OCHA 24/11/2015</t>
  </si>
  <si>
    <t>https://data.humdata.org/dataset/kenya-surface-area-per-county</t>
  </si>
  <si>
    <t>Total landmass of counties affected by drought: 23 ASAL counties (Turkana, Mandera, Wajir, Garissa, Lamu, Kwale, Kilifi, Tana River, Taita Taveta, Kitui, Makueni, Embu, Nyeri, Meru North, West Pokot, Baringo, Kajiado, Narok, Marsabit, Laikipia, Tharaka Nithi, Samburu, Isiolo).</t>
  </si>
  <si>
    <t>KEN003Landmass affected</t>
  </si>
  <si>
    <t>https://www.ipcinfo.org/ipc-country-analysis/details-map/en/c/1159540/?iso3=KEN</t>
  </si>
  <si>
    <t xml:space="preserve">The total population exposed to drought includes 23 ASAL  counties: Turkana, Mandera, Wajir, Garissa, Lamu, Kwale, Kilifi, Tana River, Taita Taveta, Kitui, Makueni, Embu, Nyeri, Meru North, West Pokot, Baringo, Kajiado, Narok, Marsabit, Laikipia, Tharaka Nithi, Samburu, and Isiolo. This is based on IPC projections for April–June 2025, which estimate a combined population of approximately 6,617,000 million across IPC Phases 1–5.  IPC was chosen for its comprehensive assessment of food security needs in the affected counties during the projection period. The reliability is set to low as the IPC analysis was conducted in February, and the figures are projections that may shift over time.  The reliability is set to low as the IPC analysis was conducted in February, and the figures are projections that may shift over time.   </t>
  </si>
  <si>
    <t>KEN003People exposed</t>
  </si>
  <si>
    <t xml:space="preserve">Total population of counties affected by drought include 23 ASALcounties. The ASAL counties include Turkana, Mandera, Wajir, Garissa, Lamu, Kwale, Kilifi, Tana River, Taita Taveta, Kitui, Makueni, Embu, Nyeri, Meru North, West Pokot, Baringo, Kajiado, Narok, Marsabit, Laikipia, Tharaka Nithi, Samburu, Isiolo based on IPC projections for April-  June 2025, with a total population of (9,410,900). This figure includes IPC levels 2 and above according to IPC projection for the period April to June published in March 2025. IPC is chosen due to its comprehensive anaylsis of food security needs in the projected period of April to June 2025 for the affected counties. The reliability is set to low as the IPC analysis was conducted in February, and the figures are projections that may shift over time.   </t>
  </si>
  <si>
    <t>KEN003People affected</t>
  </si>
  <si>
    <t>KEN003People displaced</t>
  </si>
  <si>
    <t>KEN003Injuries reported</t>
  </si>
  <si>
    <t>KEN003Fatalities reported</t>
  </si>
  <si>
    <t>Kenya's ongoing drought crisis has led to a significant increase in food insecurity, with 9.4 million people affected. Although specific fatality numbers directly linked to the drought are not mentioned in the available sources, the severe impact on livelihoods and the classification of 291,650 individuals in IPC Phase 4 signal a heightened risk of mortality due to malnutrition or other associated factors. Therefore, this leaves an information gap regarding precise fatality figures.</t>
  </si>
  <si>
    <t>KEN003Fatalities in all crises</t>
  </si>
  <si>
    <t xml:space="preserve">The PIN figure is the total population projected to be affected by severe food insecurity, an aggregation of the population facing IPC level 3+4+5. The affected populaion live  in 23 ASAL counties . The ASAL counties include Turkana, Mandera, Wajir, Garissa, Lamu, Kwale, Kilifi, Tana River, Taita Taveta, Kitui, Makueni, Embu, Nyeri, Meru North, West Pokot, Baringo, Kajiado, Narok, Marsabit, Laikipia, Tharaka Nithi, Samburu and Isiolo. IPC is chosen here because food is the primary need related to this crisis. The reliability is set to low as the IPC analysis was conducted in February, and the figures are projections that may shift over time.   </t>
  </si>
  <si>
    <t>KEN003People in Need</t>
  </si>
  <si>
    <t xml:space="preserve">According to INFORM SI methodology, the number of people in Level 1 is equal to the people exposed minus the people affected. This corresponds to the population facing IPC phase 1  according to projected acute food insecurity April -June 2025. The reliability is set to low as the IPC analysis was conducted in February, and the figures are projections that may shift over time.   </t>
  </si>
  <si>
    <t>KEN003Minimal humanitarian conditions - Level 1</t>
  </si>
  <si>
    <t>The “stressed” population (Level 2) is calculated using the INFORM Severity Index methodology: People Affected – People in Need (PIN). We used IPC data for April–June 2025 as the source for both affected and PIN figures, aligning Level 2 with those in IPC Phase 2 (Stressed) where available. IPC was selected due to its comprehensive and county-level analysis of acute food insecurity, which reflects both immediate needs (PIN) and populations under stress. Reliability is rated low because the IPC analysis was conducted in February 2025 and represents projections for a later period. No updated data is available to confirm whether conditions have improved or deteriorated since the analysis was published.</t>
  </si>
  <si>
    <t>KEN003Stressed humanitarian conditions - Level 2</t>
  </si>
  <si>
    <t xml:space="preserve"> The number of People in level 3 corresponds to the number of people facing IPC 3 according to projected acute food insecurity  April-June 2025 analysis. This source was chosen as food is the primary need related to this crisis and it also provides information on the humanitarian conditions of different people. The reliability is set to low as the IPC analysis was conducted in February, and the figures are projections that may shift over time.   
</t>
  </si>
  <si>
    <t>KEN003Moderate humanitarian conditions - Level 3</t>
  </si>
  <si>
    <t xml:space="preserve"> The number of People in level 4 corresponds to the number of people facing IPC 4 according to projected acute food insecurity  April-June 2025 analysis. This source was chosen as food is the primary need related to this crisis and it also provides information on the humanitarian conditions of different people. The reliability is set to low as the IPC analysis was conducted in February, and the figures are projections that may shift over time.   </t>
  </si>
  <si>
    <t>KEN003Severe humanitarian conditions - Level 4</t>
  </si>
  <si>
    <t xml:space="preserve">There are no people facing IPC phase 5 according to the  projected acute food insecurity  April-June 2025 analysis. This source was chosen as food is the primary need related to this crisis and it also provides information on the humanitarian conditions of different people. The reliability is set to low as the IPC analysis was conducted in February, and the figures are projections that may shift over time.   </t>
  </si>
  <si>
    <t>KEN003Extreme humanitarian conditions - Level 5</t>
  </si>
  <si>
    <t>In this crisis 1 out of 5 groups are affected; Non-host communities, Hosts and refugees and asylum seekers. Refugees are included here as they are considered affected by this crisis, given that a large refugee population is hosted in drought-affected counties, primarily Turkana and Garissa. However, Internally Displaced Persons (IDPs) are not included due to the lack of updated information.</t>
  </si>
  <si>
    <t>KEN003Crisis affected groups</t>
  </si>
  <si>
    <t>KEN003People facing limited access constraints</t>
  </si>
  <si>
    <t>KEN003People facing restricted access constraints</t>
  </si>
  <si>
    <t>The recently released Integrated Food Security Phase Classification (IPC) analysis for Kenya shows that in the arid and semi-arid counties (ASALs), an estimated 2.8 million people (17% of the analysed population) will face high levels of acute food insecurity (IPC 3+) between April and June 2025. This is driven by the consequences of below-average rains in 2024 and early 2025; the climate outlook for March–May 2025 rainy season indicates a second consecutive failed season in most ASAL counties.
This elevated food insecurity continues to drive acute malnutrition as access to basic food remains critically low in the ASALs. An estimate 800,202 children aged 6 to 59 months and 120,732 pregnant or lactating women will need nutrition treatment in the period February 2025-January 2026., plus According to ECHO report, Rains and floods are particularly alerting in current epidemics environment as a cholera outbreak is ongoing in the country, with four counties reporting cases (128 cases with five deaths – Case Fatality Rate 5,2%, and as of 23 May 2025, 113 confirmed cases of mpox have been reported from 12 counties.</t>
  </si>
  <si>
    <t>KEN003Illness cases reported</t>
  </si>
  <si>
    <t>KEN003Buildings damaged</t>
  </si>
  <si>
    <t>KEN003Buildings destroyed</t>
  </si>
  <si>
    <t>KEN003Economic Losses</t>
  </si>
  <si>
    <t>KEN002Total population</t>
  </si>
  <si>
    <t>UN Habitat 06/2021a; UN Habitat 06/2021b</t>
  </si>
  <si>
    <t>https://unhabitat.org/sites/default/files/2021/06/210618_kakuma_kalobeyei_profile_single_page.pdf; https://unhabitat.org/sites/default/files/2021/06/210617_dadaab-profile_lr.pdf</t>
  </si>
  <si>
    <t>Total landmass of Dadaab, Fafi and Turkana west sub-counties, which host Kakuma and Daadab refugee camps</t>
  </si>
  <si>
    <t>KEN002Landmass affected</t>
  </si>
  <si>
    <t>UNHCR 31/05/2025; KNBS 04/11/2019</t>
  </si>
  <si>
    <t>https://data.unhcr.org/en/country/ken; https://www.knbs.or.ke/?wpdmpro=2019-kenya-population-and-housing-census-volume-i-population-by-county-and-sub-county</t>
  </si>
  <si>
    <t>The number of people exposed corresponds to the total population of Turkana and Garissa counties, which hosts Kakuma and Daadab refugee camps accomodating about 84% of refugees and asylum seekers in Kenya + total number of refugees and asylum seekers in Kenya. (1,950,000+853,074,). The figures for the host population are derived from IPC while those of refugees and asylum seekers are from UNHCR live page  as of 31 May 2025. UNHCR is chosen due to its reliabilty and monthy update of refugee numbers. The reliabilty of this data is medium because the methodologies used for data collection are generally consistent, though minor variations exist that could affect accuracy.</t>
  </si>
  <si>
    <t>KEN002People exposed</t>
  </si>
  <si>
    <t>https://data.unhcr.org/en/country/ken</t>
  </si>
  <si>
    <t>The number of people affected corresponds to the total number of refugees and asylum seekers in Kenya.  The majority of refugees and asylum-seekers in Kenya are from Somalia (54%), followed by South Sudanese (24.5%), Congolese (8.9%) and Ethiopians (5.8%). The figures are taken from UNHCR live page as of 31 May  2025. This source is chosen due to its reliablity andmonthly update of refugee numbers. The reliabilty of this data is medium because the methodologies used for data collection are generally consistent, though minor variations exist that could affect accuracy.</t>
  </si>
  <si>
    <t>KEN002People affected</t>
  </si>
  <si>
    <t>The number of people displaced by refugee crisis includes the total number of refugees and asylum seekers in Kenya.  The majority of refugees and asylum-seekers in Kenya are from Somalia (54%), followed by South Sudanese (24.5%), Congolese (8.9%) and Ethiopians (5.8%). The figures are taken fro UNHCR live page as of 31 May 2025. This source is chosen due to its reliablity andmonthly update of refugee numbers. The reliabilty of this data is medium because the methodologies used for data collection are generally consistent, though minor variations exist that could affect accuracy.</t>
  </si>
  <si>
    <t>KEN002People displaced</t>
  </si>
  <si>
    <t>KEN002Injuries reported</t>
  </si>
  <si>
    <t>KEN002Fatalities reported</t>
  </si>
  <si>
    <t xml:space="preserve"> ACLED accessed 10/06/2025</t>
  </si>
  <si>
    <t>ACLED reports total Fatalities in Kenya from 01/12/2024 to 01/06/2025  due to events such as  Battles, Violence against civilians, Explosions/Remote violence, Riots, Protests, Strategic developments according to ACLED, 396. Some of the fatalitues are in the counties that hosts refugees. However its not clear if refugees have been targeted in violent incidents therefore leave as infogap</t>
  </si>
  <si>
    <t>KEN002Fatalities in all crises</t>
  </si>
  <si>
    <t>All the refugees and asylum seekers in Kenya need humanitarian assistance. The figures are taken from UNHCR live page as of 31 May 2025. This source is chosen due to its reliablity and monthly update of refugee numbers. The reliabilty of this data is medium because the methodologies used for data collection are generally consistent, though minor variations exist that could affect accuracy.</t>
  </si>
  <si>
    <t>KEN002People in Need</t>
  </si>
  <si>
    <t>The minimal level comprise of  Minimal conditions ( Level 1) = People Exposed - People affected. According to INFORM SI methodology, the number of people in Level 1 is equal to the people exposed minus the people affected. People in Level 1 are able to meet their basic needs without employing irreversible coping strategies. the figures are taken from KNBS Census population page 12 and 16 and UNHCR live page as of  31 May 2025. KNBS is chosen because its the only one providing a comprehensive anaysis and population figures of the counties while UNHCR is chosen due to its reliabilty and monthy update of refugee numbers. The reliabilty of this data is medium because the data includes high-quality information alongside some elements with lower quality, resulting in an overall medium reliability</t>
  </si>
  <si>
    <t>KEN002Minimal humanitarian conditions - Level 1</t>
  </si>
  <si>
    <t xml:space="preserve"> According to INFORM SI methodology, the number of people in Level 2 is equal to the people affected minus the people in need. Since all the people affected are also in need, there are no people in Level 2. The figures are taken from UNHCR live page as of 31 May 2025. UNHCR is chosen due to its reliabilty and monthy update of refugee numbers. The reliabilty of this data is medium because the data includes high-quality information alongside some elements with lower quality, resulting in an overall medium reliability</t>
  </si>
  <si>
    <t>KEN002Stressed humanitarian conditions - Level 2</t>
  </si>
  <si>
    <t>The entire refugee and asylum seekers  population in Kenya was categorised as Level 3.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Therefore the entire refugee and asylum seekers  population in Kenya was categorised as Level 3. The reliability is medium because the data includes high-quality information alongside some elements with lower quality, resulting in an overall medium reliability.</t>
  </si>
  <si>
    <t>KEN002Moderate humanitarian conditions - Level 3</t>
  </si>
  <si>
    <t xml:space="preserve">While some refugees and asylum seekers  may be facing Level 4 or 5 outcomes, there is no evidence to support this. </t>
  </si>
  <si>
    <t>KEN002Severe humanitarian conditions - Level 4</t>
  </si>
  <si>
    <t xml:space="preserve">While some refugees and asylum seekers may be facing Level 4 or 5 outcomes, there is no evidence to support this. </t>
  </si>
  <si>
    <t>KEN002Extreme humanitarian conditions - Level 5</t>
  </si>
  <si>
    <t>In this crisis, 1 out of 5 population groups are affected.- Refugees and Asylum seekers</t>
  </si>
  <si>
    <t>KEN002Crisis affected groups</t>
  </si>
  <si>
    <t>KEN002People facing limited access constraints</t>
  </si>
  <si>
    <t>KEN002People facing restricted access constraints</t>
  </si>
  <si>
    <t>KEN002Illness cases reported</t>
  </si>
  <si>
    <t>KEN002Buildings damaged</t>
  </si>
  <si>
    <t>KEN002Buildings destroyed</t>
  </si>
  <si>
    <t>KEN002Economic Losses</t>
  </si>
  <si>
    <t>World Population Review 11/06/2025</t>
  </si>
  <si>
    <t>https://worldpopulationreview.com/countries/lesotho</t>
  </si>
  <si>
    <t>Total population of Lesotho 2025 according to World population review.</t>
  </si>
  <si>
    <t>LSO004Total population</t>
  </si>
  <si>
    <t>Lesotho INFO Accessed 16/08/2024</t>
  </si>
  <si>
    <t>https://www.lesotho-info.co.za/country/specials</t>
  </si>
  <si>
    <t>The total land mass of the ten districts of Lesotho since all the rural areas of the districts are facing high food insecurity.</t>
  </si>
  <si>
    <t>LSO004Landmass affected</t>
  </si>
  <si>
    <t>IPC 05/02/2025</t>
  </si>
  <si>
    <t>https://reliefweb.int/report/lesotho/lesotho-ipc-acute-food-insecurity-analysis-january-2025-march-2025-published-05-february-2025</t>
  </si>
  <si>
    <t xml:space="preserve">The number of people exposed corresponds to the total population facing food insecurity including IPC Phase 1 to 5, representing the rural population at risk of food insecurity January-March 2025. This is taken from IPC January -March 2025 projection period page 2 and it is chosen because it provides a comprehensive analysis of food insecurity for all the districts in Lesotho. The reliability is set as medium as the projection is now out of date. Lesotho is facing a prolonged and complex food insecurity crisis driven by a combination of climate shocks and economic pressures. El Niño-induced drought during critical stages of crop production led to severe agricultural losses, while the country’s high reliance on food imports and rising inflation have significantly reduced household purchasing power. Many families exhausted their food stocks early and were forced to adopt negative coping strategies, such as selling productive assets, to meet basic needs. Although humanitarian support had previously helped ease food insecurity, a decline in assistance has compounded the challenges, especially for rural populations. The cumulative impact of recurrent droughts, poverty, and limited livelihood opportunities has entrenched vulnerability, making Lesotho one of the countries most affected by sustained food insecurity. The start of the next IPC process is scheduled for June. </t>
  </si>
  <si>
    <t>LSO004People exposed</t>
  </si>
  <si>
    <t xml:space="preserve">The number of affected corresponds to the total population facing food insecurity from IPC Phase 2 and above as outlined in the IPC projections for  January-March 2025 page 2, ( 595,106+334,692+0+0). IPC is used here because it provides a comprehensive analysis of food insecurity  for all the districts in Lesotho. Although the period has elapsed. The reliabilty is set as medium because the projection period has passed. Lesotho is facing a prolonged and complex food insecurity crisis driven by a combination of climate shocks and economic pressures. El Niño-induced drought during critical stages of crop production led to severe agricultural losses, while the country’s high reliance on food imports and rising inflation have significantly reduced household purchasing power. Many families exhausted their food stocks early and were forced to adopt negative coping strategies, such as selling productive assets, to meet basic needs. Although humanitarian support had previously helped ease food insecurity, a decline in assistance has compounded the challenges, especially for rural populations. The cumulative impact of recurrent droughts, poverty, and limited livelihood opportunities has entrenched vulnerability, making Lesotho one of the countries most affected by sustained food insecurity. The start of the next IPC process is scheduled for June. </t>
  </si>
  <si>
    <t>LSO004People affected</t>
  </si>
  <si>
    <t>LSO004People displaced</t>
  </si>
  <si>
    <t>Given the difficult nature of the circumstances in Lesotho and the absence of up-to-date and reliable data from open sources, it is difficult to accurately estimate figures for this indicator</t>
  </si>
  <si>
    <t>LSO004Injuries reported</t>
  </si>
  <si>
    <t>LSO004Fatalities reported</t>
  </si>
  <si>
    <t>LSO004Fatalities in all crises</t>
  </si>
  <si>
    <t>The number of people in need includes the population in IPC Phase 3 and above living in the very poor and poor households’ groups in rural areas of the 10 analaysed districts ( Berea, Butha-buthe, Leribe, Mafeteng, Maseru, Mohales hoek, Mokhotlong, Qachas nek,Quthing and Thaba tseka) as reported by IPC analysis report for projection period January-March 2025 page 2. The source has been chosen due to the lack of an alternative comprehensive source. The reliability of this indicator is set as medium because despite being representative, food only constitutes one sectoral need, and the data is taken from the projected period analysis although the period has elapsed. Lesotho is facing a prolonged and complex food insecurity crisis driven by a combination of climate shocks and economic pressures. El Niño-induced drought during critical stages of crop production led to severe agricultural losses, while the country’s high reliance on food imports and rising inflation have significantly reduced household purchasing power. Many families exhausted their food stocks early and were forced to adopt negative coping strategies, such as selling productive assets, to meet basic needs. Although humanitarian support had previously helped ease food insecurity, a decline in assistance has compounded the challenges, especially for rural populations. The cumulative impact of recurrent droughts, poverty, and limited livelihood opportunities has entrenched vulnerability, making Lesotho one of the countries most affected by sustained food insecurity.</t>
  </si>
  <si>
    <t>LSO004People in Need</t>
  </si>
  <si>
    <t>This is according to IPC projections for January-March 2025 page 2. 575,305 people  are considered to be food insecurity  IPC phase 1.  According to INFORM SI methodology, the number of people in Level 1 is equal to the people exposed minus the people affected minus the people in need. People in Level 1 are able to meet their basic needs without employing irreversible coping strategies. IPC was chosen here as it provides information on the humanitarian conditions of different people and the data includes high-quality information alongside some elements with lower quality, resulting in an overall medium reliability.</t>
  </si>
  <si>
    <t>LSO004Minimal humanitarian conditions - Level 1</t>
  </si>
  <si>
    <t>This is according to IPC projections for January-March 2025 page 2.  595,414 people  are considered to be food insecurity  IPC phase 2. According to INFORM SI methodology, the number of people in Level 2 is equal to the people affected minus people in need. People in Level 2 might be facing some difficulties accessing basic services but are able to meet their needs without external assistance. IPC was chosen here as it provides information on the humanitarian conditions of different people and the data includes high-quality information alongside some elements with lower quality, resulting in an overall medium reliability.</t>
  </si>
  <si>
    <t>LSO004Stressed humanitarian conditions - Level 2</t>
  </si>
  <si>
    <t>UNFPA 04/07/2023; TBC 09/06/2025; TBC 22/05/2024</t>
  </si>
  <si>
    <t>https://data.humdata.org/dataset/a5d0b682-1644-4a2d-a9d7-90f1a0fdc959/resource/4e846e04-3b31-4413-b615-eeff6b8dcd4c/download/tha_admpop_2023.xlsx; https://reliefweb.int/report/thailand/thailand-refugee-camp-population-april-2025; https://reliefweb.int/report/thailand/voices-displaced-perspectives-newly-arrived-myanmar-refugees-thailand</t>
  </si>
  <si>
    <t>The total population (69394762) of the country figure is taken from the UNFPA according to the 2023 projections. The population census does not cover refugees (https://catalog.ihsn.org/index.php/catalog/4405) and is not considered in the UNFPA estimates. So, the number of refugees is added to the population. The number of refugees (128342) figure is taken from the TBC. These sources are chosen because they are reliable and provide up-to-date figures. The reliability is set to medium as it is based on projections.</t>
  </si>
  <si>
    <t>THA003Total population</t>
  </si>
  <si>
    <t>City Population accessed at 20/10/2024; TBC 09/06/2025; TBC 22/05/2024</t>
  </si>
  <si>
    <t>https://www.citypopulation.de/en/thailand/admin/; https://reliefweb.int/report/thailand/thailand-refugee-camp-population-april-2025; https://reliefweb.int/report/thailand/voices-displaced-perspectives-newly-arrived-myanmar-refugees-thailand</t>
  </si>
  <si>
    <t xml:space="preserve">The total landmass of the affected areas are the disctricts where refugee camps are located.
Affected areas: Sangklaburi, Khun Yuam, Muang, Tha Song Yang, Sob Moei, Umphang, Suan Pueng, and Phop Phra districts. 
The movement of the post February 2021 Myanmar refugees is very dynamic, with tens of thousands of refugees reportedly crossing into Thailand from Myanmar and going back frequently. Some other districts could also be affected by these movements. Therefore, the figure could be an underestimate. </t>
  </si>
  <si>
    <t>THA003Landmass affected</t>
  </si>
  <si>
    <t xml:space="preserve">The number of people exposed corresponds to the number of people living in the affected districts (i.e., districts where refugee camps are located). The census does not cover refugees (https://catalog.ihsn.org/index.php/catalog/4405), so the number of refugees is added to the exposed population. The movement of the post-February 2021 Myanmar refugees is very dynamic, with tens of thousands of refugees reportedly crossing into Thailand from Myanmar and going back frequently. Some other districts could also be affected by these movements. Therefore, the crisis could affect more areas, and the exposed figure could be underestimated. The Thailand district-wise population figures are taken from the Excel file provided on HDX (contributed by UNFPA). The figures are estimates for 2023 based on the 2020 census figures. This source was chosen because it provides the most recent population figures. The source for the number of refugees is TBC, which provides updated figures for the Myanmar refugees living in the camps and also some figures for Myanmar refugees living outside the camps in rural Thailand.
The reliability of the indicator is medium because it is based on projections/estimations, the data includes high-quality information alongside some elements with lower quality, and the situation on the ground is highly dynamic, resulting in an overall medium reliability.
</t>
  </si>
  <si>
    <t>THA003People exposed</t>
  </si>
  <si>
    <t>TBC 09/06/2025; TBC 22/05/2024</t>
  </si>
  <si>
    <t>https://reliefweb.int/report/thailand/thailand-refugee-camp-population-april-2025; https://reliefweb.int/report/thailand/voices-displaced-perspectives-newly-arrived-myanmar-refugees-thailand</t>
  </si>
  <si>
    <t>The number of people affected corresponds to the displaced people due to the crisis, therefore this is the same number refugees from Myanmar living in the nine displacement camps near the Thai - Myanmar border (according to TBC) plus 20,000 post February 2021 coup Myanmar refugees living in rural areas of Thailand (according to TBC). The local population is not considered affected due to the absence of specific information indicating the extent to which host communities are impacted or involved in hosting refugees.
This figure is taken from the infographic provided by TBC. TBC was chosen as the source because it provides updated and reliable figures for the Myanmar refugees living in the Thailand camp and provides some figures for Myanmar refugees living outside the camps in rural Thailand.
The reliability of this indicator is medium because the data includes high-quality information alongside some elements with lower quality, and the situation on the ground is highly dynamic, resulting in an overall medium reliability.</t>
  </si>
  <si>
    <t>THA003People affected</t>
  </si>
  <si>
    <t>https://reliefweb.int/report/thailand/thailand-refugee-camp-population-may-2025; https://reliefweb.int/report/thailand/voices-displaced-perspectives-newly-arrived-myanmar-refugees-thailand</t>
  </si>
  <si>
    <t>The number of refugees from Myanmar living in the nine displacement camps near the Thai - Myanmar border (according to TBC) plus 20,000 post February 2021 coup Myanmar refugees living in rural areas of Thailand (according to TBC) = 108,167+ 20,000 = 128,167.
The movement of post February 2021 coup Myanmar refugees into and out of Thailand is very fluid, with tens of thousands of people moving in and out of Thailand frequently because of the conflict in southeast Myanmar.
This figure is taken from the infographic provided by TBC. TBC was chosen as the source because it provides updated and reliable figures for the Myanmar refugees living in the Thailand camp and also provides some figures for Myanmar refugees living outside the camps in rural Thailand.
The reliability of this indicator is medium because the data includes high-quality information alongside some elements with lower quality and the situation on the ground is highly dynamic, resulting in an overall medium reliability.</t>
  </si>
  <si>
    <t>THA003People displaced</t>
  </si>
  <si>
    <t xml:space="preserve">Total number of fatalities for the Myanmar Refugees crisis between 1 December 2024 -  31 May 2025. </t>
  </si>
  <si>
    <t>THA003Fatalities reported</t>
  </si>
  <si>
    <t xml:space="preserve">Total number of fatalities for all the crises between 1 December 2024 -  31 May 2025. </t>
  </si>
  <si>
    <t>THA003Fatalities in all crises</t>
  </si>
  <si>
    <t>The total number of people displaced and people in need are the same. It is equal number refugees from Myanmar living in the nine displacement camps near the Thai - Myanmar border (according to TBC)  (108,342) plus 20,000 post February 2021 coup Myanmar refugees living in rural areas of Thailand (according to TBC). All Myanmar refugees are placed on Level 3 and are considered to be experiencing moderate humanitarian conditions and needs. Refugees in the camps are reliant on shelter, food distributions, face mobility restrictions and (mental) health problems. Conditions in camps are not life-threatening. Potential urban Myanmar refugees not included in the figure (it remains unclear whether and how many non-camp-based Myanmar refugees there are). Many camps are isolated in the mountains. Refugees living (out of camps) in the rural areas of Thailand are reported to be in dire need of humanitarian assistance. Some of these refugees could be in Level 4 or Level 5 but there is not enough information to assign any part of this population to Level 4 or Level 5.
This figure is taken from the infographic provided by TBC. TBC was chosen as the source because it provides updated and reliable figures for the Myanmar refugees living in the Thailand camp and also provides some figures for Myanmar refugees living outside the camps, in rural Thailand.
The movement of post February 2021 coup Myanmar refugees into and out of Thailand is very fluid, with tens of thousands of people moving in and out of Thailand frequently because of the conflict in southeast Myanmar.
The reliability of this indicator is medium because the data includes high-quality information alongside some elements with lower quality and the situation on the ground is highly dynamic, resulting in an overall medium reliability.</t>
  </si>
  <si>
    <t>THA003People in Need</t>
  </si>
  <si>
    <t>THA003Minimal humanitarian conditions - Level 1</t>
  </si>
  <si>
    <t>According to INFORM SI methodology, the number of people in Level 2 is equal to the people affected minus the people in need. Since all the people affected are also in need, there are no people in Level 2.
The total number of people dispalced and people in need are the same. It is equal number refugees from Myanmar living in the nine displacement camps near the Thai - Myanmar border (according to TBC) plus 20,000 post February 2021 coup Myanmar refugees living in rural areas of Thailand (according to TBC). All Myanmar refugees are placed on Level 3 and are considered to be experiencing moderate humanitarian conditions and needs. Refugees in the camps are reliant on shelter, food distributions, face mobility restrictions and (mental) health problems. Conditions in camps are not life-threatening. Potential urban Myanmar refugees not included in the figure (it remains unclear whether and how many non-camp-based Myanmar refugees there are). Many camps are isolated in the mountains. Refugees living in the rural areas of Thailand are reported to be in dire need of humanitarian assistance. Some of these refugees could be in Level 4 or Level 5 but there is not enough information to assign any part of this population to Level 4 or Level 5.</t>
  </si>
  <si>
    <t>THA003Stressed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</si>
  <si>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 total number of people dispalced and people in need are the same. It is equal number refugees from Myanmar living in the nine displacement camps near the Thai - Myanmar border (according to TBC) plus 20,000 post February 2021 coup Myanmar refugees living in rural areas of Thailand (according to TBC). All Myanmar refugees are placed on Level 3 and are considered to be experiencing moderate humanitarian conditions and needs. Refugees in the camps are reliant on shelter, food distributions, face mobility restrictions and (mental) health problems. Conditions in camps are not life-threatening. Potential urban Myanmar refugees not included in the figure (it remains unclear whether and how many non-camp-based Myanmar refugees there are). Many camps are isolated in the mountains. Refugees living in the rural areas of Thailand are reported to be in dire need of humanitarian assistance. Some of these refugees could be in Level 4 or Level 5 but there is not enough information to assign any part of this population to Level 4 or Level 5.</t>
  </si>
  <si>
    <t>THA003Moderate humanitarian conditions - Level 3</t>
  </si>
  <si>
    <t>THA003Severe humanitarian conditions - Level 4</t>
  </si>
  <si>
    <t>THA003Extreme humanitarian conditions - Level 5</t>
  </si>
  <si>
    <t>In this crisis, 1 out of 5 population groups are affected: Refugees. The local population is not considered affected due to the absence of specific information indicating the extent to which host communities are impacted or involved in hosting refugees.</t>
  </si>
  <si>
    <t>THA003Crisis affected groups</t>
  </si>
  <si>
    <t>People facing IPC 3 outcomes were categorised under Level 3  according to IPC projections for January-March 2025 page 2. Although the period has elapsed.  IPC was chosen here as it provides information on the humanitarian conditions of different people and the data includes high-quality information alongside some elements with lower quality, resulting in an overall medium reliability.</t>
  </si>
  <si>
    <t>LSO004Moderate humanitarian conditions - Level 3</t>
  </si>
  <si>
    <t>There are no people facing IPC phase 4 conditions. 22% of the analysed population is in IPC level 3 and 40% in IPC lv2. This is according to IPC projections for January-March 2025. Although the period has elapsed. IPC was chosen here as it provides information on the humanitarian conditions of different people and the data includes high-quality information alongside some elements with lower quality, resulting in an overall medium reliability.</t>
  </si>
  <si>
    <t>LSO004Severe humanitarian conditions - Level 4</t>
  </si>
  <si>
    <t>The number of people in level 5 corresponds to the number of people facing IPC phase 5. This is according to IPC projections for January-March 2025 page 2. There are no people facing IPC phase 5. IPC was chosen here as it provides information on the humanitarian conditions of different people and the data includes high-quality information alongside some elements with lower quality, resulting in an overall medium reliability.</t>
  </si>
  <si>
    <t>LSO004Extreme humanitarian conditions - Level 5</t>
  </si>
  <si>
    <t>LSO004Crisis affected groups</t>
  </si>
  <si>
    <t>LSO004People facing limited access constraints</t>
  </si>
  <si>
    <t>LSO004People facing restricted access constraints</t>
  </si>
  <si>
    <t>LSO004Illness cases reported</t>
  </si>
  <si>
    <t>LSO004Buildings damaged</t>
  </si>
  <si>
    <t>LSO004Buildings destroyed</t>
  </si>
  <si>
    <t>LSO004Buildings in affected area</t>
  </si>
  <si>
    <t>LSO004Economic Losses</t>
  </si>
  <si>
    <t>World Population Review accessed  16/06/2024; UNHCR 31/05/2025</t>
  </si>
  <si>
    <t>https://worldpopulationreview.com/countries/rwanda-population; https://data.unhcr.org/en/country/RWA/719</t>
  </si>
  <si>
    <t xml:space="preserve">Total population of Rwanda according to WPR (14,600,000)  plus Refugees and asylum seekers in Rwanda, who are mostly from the DRC and Burundi (136,501). </t>
  </si>
  <si>
    <t>RWA002Total population</t>
  </si>
  <si>
    <t>Statoids accessed 17/07/2024</t>
  </si>
  <si>
    <t>http://www.statoids.com/yrw.html</t>
  </si>
  <si>
    <t>Landmass of the districts where refugees are hosted (Gatsibo, Nyarugenge, Kirehe, Gisagara, Huye, Nyamagabe, Karongi districts)</t>
  </si>
  <si>
    <t>RWA002Landmass affected</t>
  </si>
  <si>
    <t xml:space="preserve"> UNHCR 31 /05/2025; Statoids accessed 18/10/2024</t>
  </si>
  <si>
    <t>http://www.statoids.com/yrw.html; https://data.unhcr.org/en/country/RWA/719</t>
  </si>
  <si>
    <t>The total population of the districts where the majority of refugees are hosted, including Gatsibo, Nyarugenge, Kirehe, Gisagara, Huye, Nyamagabe, Karongi (2,382,152 plus the refugees living in these districts are considered exposed. (136,501). The figures for the host population are derived from Statoids as it outlines the total population of each district in Rwanda while those of refugees are derived from UNHCR dashboard. UNHCR is chosen because of its monthly update of the refugees, Asylum seekers and other people of concern in Rwanda. Additionaly the reliabilty is set as low as the population figure for statoids is not up to date as it is based on census data from 2012.</t>
  </si>
  <si>
    <t>RWA002People exposed</t>
  </si>
  <si>
    <t>https://data.unhcr.org/en/country/RWA/719</t>
  </si>
  <si>
    <t>The total number of people affected corresponds to Refugees and asylum seekers in Rwanda, who are mostly from the DRC and Burundi where by majority of them are hosted in Gatsibo, Nyarugenge, Kirehe, Gisagara, Huye, Nyamagabe, Karongi districts of Rwanda. All of them are considered as affected by this crisis. Host communities might have been affected, however there is lack of informaiton regarding the matter. The figure is taken from UNHCR Dashboard as of 31 May 2025. This source was chosen because it  is the most reliable and provides monthly update of refuges and asylum seekers. The reliabilty of this data is medium because the methodologies used for data collection are generally consistent, though minor variations exist that could affect accuracy.</t>
  </si>
  <si>
    <t>RWA002People affected</t>
  </si>
  <si>
    <t>Total number of people displaced incudes refugees and asylum seekers in Rwanda, who are mostly from the DRC and Burundi were displaced due to this crisis. The figure is taken fro UNHCR Dashboard as of 31 May  2025. This source was chosen because it  is the most reliable and provides monthly update of refuges and asylum seekers. The reliabilty of this data is medium because the methodologies used for data collection are generally consistent, though minor variations exist that could affect accuracy.</t>
  </si>
  <si>
    <t>RWA002People displaced</t>
  </si>
  <si>
    <t>There is no available information on fatalities due to this crisis.</t>
  </si>
  <si>
    <t>RWA002Fatalities reported</t>
  </si>
  <si>
    <t>RWA002Fatalities in all crises</t>
  </si>
  <si>
    <t>The displaced people (refugees and asylum seekers in Rwanda, who are mostly from the DRC and Burundi) are considered to be the people in need. Majority of them are hosted in Gatsibo, Nyarugenge, Kirehe, Gisagara, Huye, Nyamagabe and Karongi districts. The figure taken from UNHCR dashboard as of 31 May 2025 and it is chosen due to its reliability and  monthly update on the numbers of refugees and asylum seekers. The reliabilty is set to medium because the methodologies used for data collection are generally consistent, though minor variations exist that could affect accuracy.</t>
  </si>
  <si>
    <t>RWA002People in Need</t>
  </si>
  <si>
    <t xml:space="preserve">UNHCR 31/05/2025; Statoids accessed 18/10/2024 </t>
  </si>
  <si>
    <t xml:space="preserve">https://data.unhcr.org/en/country/RWA/719; http://www.statoids.com/yrw.html </t>
  </si>
  <si>
    <t>According to INFORM severity index methodology, the number of people facing Minimal humanitarian conditions or in Level 1= People exposed - People affected. People in Level 1 are able to meet their basic needs without employing irreversible coping strategies.</t>
  </si>
  <si>
    <t>RWA002Minimal humanitarian conditions - Level 1</t>
  </si>
  <si>
    <t xml:space="preserve">According to INFORM severity index methodology, the number of people facing Stressed  humanitarian conditions or in Level 2= People Affected - People in Need. Since the people in need and the people affected by the refugee crisis are the same in Rwanda, there are no people in streesed humanitarian conditions. </t>
  </si>
  <si>
    <t>RWA002Stressed humanitarian conditions - Level 2</t>
  </si>
  <si>
    <t xml:space="preserve"> Even though some of the refugees and asylum seekers may have level 4  and 5 needs, there is not enough information available to assess the siutation.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Therefore the number of people in level 3 includes all the refugees and asylum seekers in Rwanda.</t>
  </si>
  <si>
    <t>RWA002Moderate humanitarian conditions - Level 3</t>
  </si>
  <si>
    <t>Even though some of the refugees and asylum seekers may have level 4  needs, there is not enough information available to assess the siutation.</t>
  </si>
  <si>
    <t>RWA002Severe humanitarian conditions - Level 4</t>
  </si>
  <si>
    <t>Even though some of the refugees and asylum seekers may have level 5  needs, there is not enough information available to assess the situation</t>
  </si>
  <si>
    <t>RWA002Extreme humanitarian conditions - Level 5</t>
  </si>
  <si>
    <t>https://data.unhcr.org/en/country/rwa</t>
  </si>
  <si>
    <t>In this crisis, 3 out of 5 population groups are affected: Refugee, non host population &amp; Host population.</t>
  </si>
  <si>
    <t>RWA002Crisis affected groups</t>
  </si>
  <si>
    <t>. There are no reports of outbreaks affecting refugees at the time of reporting.</t>
  </si>
  <si>
    <t>RWA002Illness cases reported</t>
  </si>
  <si>
    <t>World Bank 2023; UNHCR accessed 18/06/2025</t>
  </si>
  <si>
    <t>https://data.worldbank.org/indicator/SP.POP.TOTL?locations=BY&amp;page=2+%3B+https%3A%2F%2Fdata.unhcr.org%2Fen%2Fsituations%2F ; https://data.unhcr.org/en/situations/ukraine</t>
  </si>
  <si>
    <t>This is the total population in the country adjusted to population movement. The baseline population figure of (9,178,298) people is aggregated with (41,970) refugees from Ukraine in Belarus according to UNHCR as of 30 April 2025. The World Bank and UNHCR sources were chosen because they provide the population and refugee data needed for the indicator's calculations as per the INFORM Severity Index methodology. The reliability is medium because the data includes high-quality information alongside some elements with lower quality, resulting in an overall medium reliability.</t>
  </si>
  <si>
    <t>BLR002Total population</t>
  </si>
  <si>
    <t>IOM 15/02/2024; OCHA 04/04/2023</t>
  </si>
  <si>
    <t>https://reliefweb.int/report/ukraine/ukraine-and-neighbouring-countries-crisis-response-plan-2024; https://data.humdata.org/dataset/cod-ab-blr</t>
  </si>
  <si>
    <t>The whole landmass is considered affected as refugees reside in all admin 1 areas. The sources were chosen because they are the most reliable, OCHA provides landmass data and IOM is also reliable but one of the few available humanitarian sources on refugees from Ukraine in Belarus. The reliability is low because it cannot be triangulated/cross-verified.</t>
  </si>
  <si>
    <t>BLR002Landmass affected</t>
  </si>
  <si>
    <t xml:space="preserve">The number of people exposed corresponds to the total population of the country in Belarus. This source was chosen because UNHCR is the most reliable/the only source reporting the number of people exposed. The World Bank and UNHCR sources were chosen because they provide the population and refugee data needed for the indicator's calculations as per the INFORM Severity Index methodology. The reliability is medium because the data includes high-quality information alongside some elements with lower quality, resulting in an overall medium reliability. </t>
  </si>
  <si>
    <t>BLR002People exposed</t>
  </si>
  <si>
    <t>The number of people affected by the crisis is taken from UNHCR website. All the displaced people are considered affected. This source was chosen because UNHCR is the most reliable source reporting the number of refugees from Ukraine, and because all are considered affected, as there is no other source that calculates or estimates the number of people affected. The reliability of this data is low because it cannot be triangulated/cross-verified.</t>
  </si>
  <si>
    <t>BLR002People affected</t>
  </si>
  <si>
    <t xml:space="preserve">The number of people displaced by the crisis includes the number of refugees from Ukraine to Belarus. This figure is taken from UNHCR website. This source was chosen because UNHCR is the only and most reliable source reporting the number of people displaced from Ukraine to Belarus. The reliability of this data is medium because the methodologies used for data collection are generally consistent, though minor variations exist that could affect accuracy. </t>
  </si>
  <si>
    <t>BLR002People displaced</t>
  </si>
  <si>
    <t>The total number of fatalities in the Displacement from Ukraine to Belarus crisis from 1 December 2024 to 31 May 2025.</t>
  </si>
  <si>
    <t>BLR002Fatalities reported</t>
  </si>
  <si>
    <t>The total number of fatalities in all crises from 1 December 2024 to 31 May 2025.</t>
  </si>
  <si>
    <t>BLR002Fatalities in all crises</t>
  </si>
  <si>
    <t>The number of people in need is taken from UNHCR website. All the people displaced are considered in need. The source was chosen because of its high reliability and the few available humanitarian sources reporting the number refugees from Ukraine in Belarus and their needs. The reliability of this data is medium because the methodologies used for data collection are generally consistent, though minor variations exist that could affect accuracy.</t>
  </si>
  <si>
    <t>BLR002People in Need</t>
  </si>
  <si>
    <t>BLR002Minimal humanitarian conditions - Level 1</t>
  </si>
  <si>
    <t>BLR002Stressed humanitarian conditions - Level 2</t>
  </si>
  <si>
    <t>BLR002Moderate humanitarian conditions - Level 3</t>
  </si>
  <si>
    <t>BLR002Severe humanitarian conditions - Level 4</t>
  </si>
  <si>
    <t>BLR002Extreme humanitarian conditions - Level 5</t>
  </si>
  <si>
    <t>BLR002Crisis affected groups</t>
  </si>
  <si>
    <t>https://data.worldbank.org/indicator/SP.POP.TOTL?locations=MD&amp;page=2+%3B+https%3A%2F%2F ; https://data.unhcr.org/en/situations/ukraine</t>
  </si>
  <si>
    <t>The baseline population figure of (2,457,783) people is aggregated with (131,490) refugees from Ukraine in Moldova according to UNHCR as of 31 May 2025. The World Bank and UNHCR sources were chosen because they provide the population and refugee data needed for the indicator's calculations as per the INFORM Severity Index methodology. The reliability is high because the data is recent.</t>
  </si>
  <si>
    <t>MDA002Total population</t>
  </si>
  <si>
    <t>World Bank 2022; UNHCR 07/01/2025</t>
  </si>
  <si>
    <t>https://data.worldbank.org/indicator/AG.LND.TOTL.K2?locations=MD; https://reliefweb.int/report/poland/regional-refugee-response-plan-ukraine-situation-2025-2026</t>
  </si>
  <si>
    <t>The whole country is considered exposed, as refugees reside across the country, therefore the total landmass of Moldova is considered affected. The sources were chosen because they are the most reliable, OCHA provides landmass data and UNHCR is the source for the Regional Response Plan 2025-2026 on the crisis of refugees from Ukraine in Moldova. The reliability is high because the data is triangulated using multiple reliable sources.</t>
  </si>
  <si>
    <t>MDA002Landmass affected</t>
  </si>
  <si>
    <t>The number of people exposed corresponds to the total population of the country. This source was chosen because UNHCR and World bank are the reliable sources reporting population and refugee data. The reliability of this data is medium because the data includes high-quality information alongside some elements with lower quality, resulting in an overall medium reliability.</t>
  </si>
  <si>
    <t>MDA002People exposed</t>
  </si>
  <si>
    <t>The number of people affected by the crisis is taken from UNHCR website. The number corresponds to the number of refugees from Ukraine in Moldova.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</si>
  <si>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MDA002People affected</t>
  </si>
  <si>
    <t>The number of people displaced by the crisis includes the number of refugees from Ukraine to Moldova. This figure is taken from UNHCR website. This source was chosen because UNHCR is the most reliable source reporting the number of refugees from Ukraine to Moldova. The reliability of this data is high because it is recent.</t>
  </si>
  <si>
    <t>MDA002People displaced</t>
  </si>
  <si>
    <t>The total number of fatalities in the Displacement from Ukraine to Moldova crisis from 1 December 2024 to 31 May 2025.</t>
  </si>
  <si>
    <t>MDA002Fatalities reported</t>
  </si>
  <si>
    <t>MDA002Fatalities in all crises</t>
  </si>
  <si>
    <t>UNHCR accessed 18/06/2025; UNHCR 07/01/2025</t>
  </si>
  <si>
    <t>https://data.unhcr.org/en/situations/ukraine; https://reliefweb.int/report/poland/regional-refugee-response-plan-ukraine-situation-2025-2026</t>
  </si>
  <si>
    <t>The number of people in need is taken from UNHCR website. All the refugees from Ukraine in Moldova are considered in need, as indicated in the Regional Response Plan 2025-2026 (RRP). According to RRP 2025-2026, the projected number of refuges from Ukraine in Moldova during 2025 is 100,500. This source was chosen because UNHCR is the most reliable source regularly reporting on the number of refugees, and the RRP 2025-2026 published for this crisis. The reliability of this data is high because it is up to date.</t>
  </si>
  <si>
    <t>MDA002People in Need</t>
  </si>
  <si>
    <t>MDA002Minimal humanitarian conditions - Level 1</t>
  </si>
  <si>
    <t>MDA002Stressed humanitarian conditions - Level 2</t>
  </si>
  <si>
    <t>MDA002Moderate humanitarian conditions - Level 3</t>
  </si>
  <si>
    <t>MDA002Severe humanitarian conditions - Level 4</t>
  </si>
  <si>
    <t>MDA002Extreme humanitarian conditions - Level 5</t>
  </si>
  <si>
    <t>UNHCR 07/01/2025</t>
  </si>
  <si>
    <t>https://reliefweb.int/report/poland/regional-refugee-response-plan-ukraine-situation-2025-2026</t>
  </si>
  <si>
    <t>MDA002Crisis affected groups</t>
  </si>
  <si>
    <t>world population review accessed  04/06/2025</t>
  </si>
  <si>
    <t>https://worldpopulationreview.com/countries/zimbabwe-population</t>
  </si>
  <si>
    <t>Total population in Zimbabwe accessed on 04/06/2025. We used this source because it gives population based on projections of the latest United Nations data. The reliability is medium since these figures are based on projections.</t>
  </si>
  <si>
    <t>ZWE001Total population</t>
  </si>
  <si>
    <t>world population review accessed on  04/05/2025</t>
  </si>
  <si>
    <t>Total area of Zimbabwe is affected by the drought and political economic crisis</t>
  </si>
  <si>
    <t>ZWE001Landmass affected</t>
  </si>
  <si>
    <t>https://worldpopulationreview.com/countries/zimbabwe-population ; https://reliefweb.int/report/zimbabwe/unicef-zimbabwe-humanitarian-situation-report-no-6-multi-hazard-august-2024</t>
  </si>
  <si>
    <t xml:space="preserve">The total number of people exposed corresponds to the total population of the country. Zimbabwe faces significant humanitarian needs driven by climate related El Niño drought, economic instability, and public health emergencies, including cholera and polio outbreaks. This figure was taken from the World population review site. This source was chosen because the world population gives an estimated population based on the latest United Nations data projections. Furthermore, the last census was conducted in 2022. The reliability of this data is medium because it is based on projections/estimations. </t>
  </si>
  <si>
    <t>ZWE001People exposed</t>
  </si>
  <si>
    <t xml:space="preserve">The total number of people affected corresponds to the total population of Zimbabwe, as the current crisis—driven by a severe El Niño-induced drought and a prolonged political-economic crisis—has nationwide implications. The drought has significantly impacted agricultural production, water availability, and food security, while the economic crisis has led to hyperinflation, high unemployment, and weakened public services, leaving most of the population vulnerable. The population figure is sourced from World Population Review, which provides estimates based on the latest United Nations data projections. Although these projections offer a reasonable approximation, the reliability is considered medium since they are estimates rather than figures from a real-time count. The last national census was conducted in 2022. </t>
  </si>
  <si>
    <t>ZWE001People affected</t>
  </si>
  <si>
    <t>UNHCR Accessed 09/05/2025 ; HDX 12/2024</t>
  </si>
  <si>
    <t>https://data.unhcr.org/en/country/zwe ; https://data.humdata.org/dataset/76e5fa42-55d3-492f-a2d0-a8790dfe4cc7/resource/9b27659b-2edd-4f20-8e56-e7517063deb7/download/dtm_zimbabwe_el-nino_research-data_december-2024_hdx.xlsx</t>
  </si>
  <si>
    <t xml:space="preserve"> Between October 19 and December 6, 2024, the IOM's Displacement Tracking Matrix identified a total of 189,005 people affected and displaced due to el nino impacts including: 45,799 internally displaced persons (IDPs), 92,578 people who left the country, and 50,628 internal returnees. 189,005 is the displaced in from this crisis. The reliability  is low due to lack of new information in 2025. </t>
  </si>
  <si>
    <t>ZWE001People displaced</t>
  </si>
  <si>
    <t>ACLED Accessed 04/06/2025</t>
  </si>
  <si>
    <t>A total of 5  fatalities were recorded between 1 December  2024 and 1st June  2025, according to data from ACLED. These deaths are linked to violence-related incidents, such as political unrest or localized conflict. No fatalities related to the drought have been recorded during this period. The data is considered reliable for capturing conflict-related events but may not reflect indirect or underreported impacts, particularly in rural or hard-to-reach areas</t>
  </si>
  <si>
    <t>ZWE001Fatalities reported</t>
  </si>
  <si>
    <t>ZWE001Fatalities in all crises</t>
  </si>
  <si>
    <t>OCHA 26/03/2025</t>
  </si>
  <si>
    <t>https://reliefweb.int/report/zimbabwe/zimbabwe-flash-appeal-response-monitoring-may-2024-june-2025-december-2024</t>
  </si>
  <si>
    <t>Zimbabwe is currently facing multiple drivers of humanitarian need, including political and economic instability, climatic shocks—particularly drought—and isolated incidents of violence. The figure for people in need (PIN) was sourced from the OCHA Flash Drought Appeal published in March 2024, covering the period from May 2024 to June 2025. This source was chosen because it provides the most recent and detailed estimate of needs arising specifically from drought, including sectoral breakdowns.
Although drought remains a major driver of food insecurity, the last IPC analysis was published in 2020 with projections ending in March 2021, making it outdated for current planning purposes. No other source currently provides a comprehensive PIN figure reflecting the impact of the ongoing drought. This figure only reflects drought-related needs and does not capture needs resulting from violence. Recent violence in Zimbabwe has primarily been associated with political tensions, demonstrations, and economic grievances. Given that the appeal is focused solely on drought and the estimate is based on early 2024 projections, the reliability of the PIN figure is assessed as low.</t>
  </si>
  <si>
    <t>ZWE001People in Need</t>
  </si>
  <si>
    <t>world population review accessed on 04/06/2025; UNICEF 17/10/2024</t>
  </si>
  <si>
    <t>According to INFORM SI methodology, the number of people in Level 1 is equal to the people exposed minus the people affected. Since the whole population is affected, there are no people in Level 1. The reliability of this data is medium because this figures are based on projections</t>
  </si>
  <si>
    <t>ZWE001Minimal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</si>
  <si>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This source was chosen because food is the primary need related to the crisis and drought that leads to food insecurity was declared a national disaster in 2024 and still persists. The reliability of this data is medium because the figure is based on projections and there might be some levels of outliers making it not highly reliable</t>
  </si>
  <si>
    <t>ZWE001Stressed humanitarian conditions - Level 2</t>
  </si>
  <si>
    <t xml:space="preserve"> https://reliefweb.int/map/zambia/southern-africa-and-indian-ocean-drought-and-people-need-dg-echo-daily-map-14062024; https://reliefweb.int/report/zimbabwe/sadc-regional-humanitarian-appeal-response-el-nino-induced-drought-and-floods-may-2024; https://reliefweb.int/report/zimbabwe/unicef-zimbabwe-humanitarian-situation-report-no-4-multi-hazard-01-january-30-june-2024; https://reliefweb.int/report/zimbabwe/unicef-zimbabwe-humanitarian-situation-report-no-4-multi-hazard-01-january-30-june-2024; https://reliefweb.int/report/zimbabwe/unicef-zimbabwe-humanitarian-situation-report-no-5-multi-hazard-01-31-july-2024; https://reliefweb.int/report/zimbabwe/unicef-zimbabwe-humanitarian-situation-report-no-6-multi-hazard-august-2024; https://reliefweb.int/report/zimbabwe/unicef-zimbabwe-humanitarian-situation-report-no-7-multi-hazard-september-october-2024; https://reliefweb.int/report/zimbabwe/unicef-zimbabwe-humanitarian-situation-report-no8-multi-hazard-september-november-2024; https://reliefweb.int/report/zimbabwe/unicef-zimbabwe-humanitarian-situation-report-no-9-end-year-january-december-2024</t>
  </si>
  <si>
    <t>According to the INFORM Severity Index methodology, the total number of people in need is calculated by summing those in severity levels 3, 4, and 5. In this case, the number of people in level 3 corresponds to the total people in need. The figure was sourced from the OCHA Flash Drought Appeal published in March 2024, which provides estimates of people in need specifically due to drought and outlines sectoral needs resulting from the ongoing climatic crisis. This appeal was selected as the most recent source capturing drought-related needs. However, it does not account for humanitarian needs resulting from violence. The current violence in Zimbabwe is largely driven by political unrest, demonstrations, and economic hardship, particularly linked to discontent over governance and inflation. As this figure is a projection made in early 2024 and reflects only the drought-related component of need, its reliability is considered low.</t>
  </si>
  <si>
    <t>ZWE001Moderate humanitarian conditions - Level 3</t>
  </si>
  <si>
    <t>There is no available analysis of the severity of needs, so we entered "X" to indicate an information gap. The Appeal does not provide disaggregated severity levels for populations in IPC Phases 4 and 5; therefore, we placed the entire population in need under severity level 3. However, it is likely that some individuals fall under levels 4 or 5 due to the severity of the drought declared in 2024. The reliability of this data is considered low, as we cannot confidently determine the number of people in these higher severity levels.</t>
  </si>
  <si>
    <t>ZWE001Severe humanitarian conditions - Level 4</t>
  </si>
  <si>
    <t>ZWE001Extreme humanitarian conditions - Level 5</t>
  </si>
  <si>
    <t>Non-host, Host-community, IDPs, and returnees</t>
  </si>
  <si>
    <t>ZWE001Crisis affected groups</t>
  </si>
  <si>
    <t>WPR Accessed on 11/06/2025</t>
  </si>
  <si>
    <t>https://worldpopulationreview.com/countries/zambia-population</t>
  </si>
  <si>
    <t>The current population of Zambia is 21,766,961 based on projections of the latest United Nations data as of 11-06-2025. We took this source because the last census was in 2022 and the population must have increased since the last census. We gave the source a medium reliability since the figures are estimations and projections.</t>
  </si>
  <si>
    <t>ZMB002Total population</t>
  </si>
  <si>
    <t>UN Statistics 2004</t>
  </si>
  <si>
    <t xml:space="preserve">https://unstats.un.org/unsd/demographic/products/dyb/DYB2004/Table03.pdf </t>
  </si>
  <si>
    <t>The landmass of Zambia of the whole country was considered affected by ongoing drought. We took the whole landmass because drought/drier conditions as one of the drivers of food insecurity and when you have a look at the IPC used for this crisis, at least all of the regions have a level of food insecurity and in the drought appeal more than three quarter(84 of the country’s 117 districts) of the regions are affected by drought and it is still ongoing as of 2025. The reliability is medium because this indicator's publication is usually not frequent</t>
  </si>
  <si>
    <t>ZMB002Landmass affected</t>
  </si>
  <si>
    <t>IPC 02/10/2024</t>
  </si>
  <si>
    <t>https://www.ipcinfo.org/fileadmin/user_upload/ipcinfo/docs/IPC_Zambia_Acute_Food_Insecurity_Jul2024_Mar2025_Report.pdf</t>
  </si>
  <si>
    <t xml:space="preserve">The number of people exposed corresponds to the total population facing food insecurity according to he IPC published 2 October 2024. The figure is a summation of people in levels 1-4.  The reliability of this data is low because it is based on projections made in October 2024 for April 2024-March 2025 and the projection period has already elapsed. We used this figure because most of the country has being exposed to food security crisis caused by drought. </t>
  </si>
  <si>
    <t>ZMB002People exposed</t>
  </si>
  <si>
    <t>The number of people affected in this crisis corresponds to the total population facing food insecurity from IPC Phase 2 and above. The reliability of this data is low because it is based on estimates and projections for October 2024 to March 2025 and the projection period has already elapsed. Since drought is a driver of food insecurity and food is the primary need for this crisis, we chose to use this IPC source. The drought was declared in February 2024 and has affected over nine million people. The over nine million people figure is not a definite figure so we took the IPC people in level 2 and above and got nearly 13.5million people as affected by food insecurity. The drought is still ongoing and an appeal  Zambia: Drought Flash Appeal Response Monitoring (May 2024 - June 2025) by OCHA was published 05/03/2025. There are still no new publications from IPC in June 2025 on the developments on food insecurity.</t>
  </si>
  <si>
    <t>ZMB002People affected</t>
  </si>
  <si>
    <t>https://reliefweb.int/report/zambia/zambia-drought-assessment-summary-report-12-november-12-december-2024</t>
  </si>
  <si>
    <t>Drought is the primary driver of displacement in Zambia. The ongoing drought has displaced over 202,200 people across the Southern, Western, and Northwestern Provinces, according to IOM's latest assessment. The marjoity of the displaced population originate from the Southern Province (45% of the displaced population), followed by the Western Province (36%). People are moving long distances, mostly to another province for livelihood opportunities. Of those assessed by IOM, the majority are moving to the Western province (39%). 
We used the latest publication of the IOM since it shows the recent data of displacement through out the count. The reliability of this data is low as the situation is fluid and further displacement, including returns, may have occurred since the time of IOM's data collection between 12 November-12 December 2024.</t>
  </si>
  <si>
    <t>ZMB002People displaced</t>
  </si>
  <si>
    <t>https://reliefweb.int/report/zambia/unicef-zambia-flash-update-cholera-23-june-2024</t>
  </si>
  <si>
    <t>As from june 2024, 23378 cumulative cholera cases and 740 deaths were recorded in zambia accoding to the latest report published by UNICEF. 23,378 cumulative Cholera cases with 740 deaths as of reporting date. Community surveillance for Cholera was initiated with screening of 18,047 under 5 years children and 22,400 above 5 years visited in 7,122 households.</t>
  </si>
  <si>
    <t>ZMB002Fatalities reported</t>
  </si>
  <si>
    <t xml:space="preserve">In the last six months from 1st December  2024  to 31st May  2025 , there is not enough information on mortality specifically due to drought. Although cholera cases are on the rise, the outbreak is due to multiple compounding drivers, including drought, as well as poor WASH infrastructure, mass displacement and limited access to heatlh services. </t>
  </si>
  <si>
    <t>ZMB002Fatalities in all crises</t>
  </si>
  <si>
    <t>The number of people in need is taken from the IPC since food is the primary need related to this crisis. The figure corresponds to the total population in IPC Phase 3 and above. The reliability is low since the figures are based on estimates and projections October 2024 to March 2025  and the projection period has already elapsed in March 2025</t>
  </si>
  <si>
    <t>ZMB002People in Need</t>
  </si>
  <si>
    <t>According to INFORM SI methodology, the number of people in Level 1 is equal to the people exposed minus the people affected. However, even if we picked the figures direct from IPC they still coincided with the ACAPS INFORM SI methodology mentioned above. People in Level 1 are able to meet their basic needs without employing irreversible coping strategies. The reliability is low since the figures are based on estimates and projection for the period October 2024 to March 2025 and the projection period has already elapsed.</t>
  </si>
  <si>
    <t>ZMB002Minimal humanitarian conditions - Level 1</t>
  </si>
  <si>
    <t>According to INFORM SI methodology, the number of people in Level 2 is equal to the people affected minus the people in need. However, even if we picked the figures direct from IPC they still coincided with the ACAPS INFORM SI methodology mentioned above. People in Level 2 might be facing some difficulties accessing basic services but are able to meet their needs without external assistance. The reliability is low since the figures are based on estimates and projection for the period October 2024 to March 2025  and the projection period has already elapsed in March 2025</t>
  </si>
  <si>
    <t>ZMB002Stressed humanitarian conditions - Level 2</t>
  </si>
  <si>
    <t>According to INFORM Severity Index methodology, the sum of people in levels 3, 4 and 5 is equal to the total number of people in need. We picked the people in level 3 directly from IPC since level 3 coincides with IPC Phase 3.  The reliability is low since the figures are based on estimates and projection for the period October 2024 to March 2025  and the projection period has already elapsed in March 2025</t>
  </si>
  <si>
    <t>ZMB002Moderate humanitarian conditions - Level 3</t>
  </si>
  <si>
    <t>According to INFORM Severity Index methodology, the sum of people in levels 3, 4 and 5 is equal to the total number of people in need. We used the latest IPC figure to cater for level 4 since food is the primary need faced by those in this level. The reliability of this data is low because it is based on projections from October 2024 to March 2025 and the projection period has already elapsed in March 2025</t>
  </si>
  <si>
    <t>ZMB002Severe humanitarian conditions - Level 4</t>
  </si>
  <si>
    <t>IPC finds that zero people are in level 5 from October 2024 to March 2025. The reliability was low since this was based on projections October 2024 to March 2025 and the projection period has already elapsed in March 2025</t>
  </si>
  <si>
    <t>ZMB002Extreme humanitarian conditions - Level 5</t>
  </si>
  <si>
    <t>UNHCR 31/03/2021</t>
  </si>
  <si>
    <t>https://data2.unhcr.org/en/country/zmb</t>
  </si>
  <si>
    <t xml:space="preserve">4 crisis affected groups include: internally displaced persons (IDPs), refugees, host and non-host groups are affected by the crisis. Most refugees in Zambia are from Angola and DRC, and smaller numbers of refugees are from Rwanda, Burundi, Somalia and other nationalities. </t>
  </si>
  <si>
    <t>ZMB002Crisis affected groups</t>
  </si>
  <si>
    <t xml:space="preserve">IPC 06/09/2024 </t>
  </si>
  <si>
    <t xml:space="preserve">https://www.ipcinfo.org/ipc-country-analysis/details-map/en/c/1157149/?iso3=NAM </t>
  </si>
  <si>
    <t>The population was picked directly from the IPC since it was close to the population projection. We used the IPC figure because if we used the WPR figure we would have a population figure less than the exposed figure. It is the population projection for the period April to June 2025 in the IPC</t>
  </si>
  <si>
    <t>NAM002Total population</t>
  </si>
  <si>
    <t>World population review accessed on 30/06/2024 ; Uni 12/06/2024; GRFC 2025</t>
  </si>
  <si>
    <t>https://worldpopulationreview.com/countries/namibia-population ; https://www.uni-potsdam.de/en/namtip/public/news/2024/may-2024-namibia-declares-national-state-of-emergency; https://www.fsinplatform.org/report/global-report-food-crises-2025/</t>
  </si>
  <si>
    <t xml:space="preserve">The whole country is affected by the food insecurity crisis. On May 22nd 2024, the Namibian President Nangolo Mbumba has declared a national state of emergency due to the worst drought the country has experienced in 100 years. Dry conditions persisted into 2025 impacting crop production. </t>
  </si>
  <si>
    <t>NAM002Landmass affected</t>
  </si>
  <si>
    <t>IPC 06/09/2024</t>
  </si>
  <si>
    <t xml:space="preserve">https://www.ipcinfo.org/ipc-country-analysis/details-map/en/c/1157149/?iso3=NAM; </t>
  </si>
  <si>
    <t xml:space="preserve">The number of people exposed corresponds to the total population facing food insecurity, including IPC Phase 1 to 5. This figure is taken from the Integrated Food Security Phase Classification. The source was chosen because food is the primary need related to the crisis, and the reliability of this data is medium because it is based on projections from  April 2025 to June 2025. </t>
  </si>
  <si>
    <t>NAM002People exposed</t>
  </si>
  <si>
    <t>https://www.ipcinfo.org/ipc-country-analysis/details-map/en/c/1157149/?iso3=NAM</t>
  </si>
  <si>
    <t xml:space="preserve">The number of people affected corresponds to the total population facing food insecurity from IPC Phase 2 and above. Hence, INFORM SEVERITY METHODOLOGY was used to compute the different figures. The Integrated Food Security Phase Classification, IPC, was chosen because food is the primary need related to this crisis, and the reliability of this data is medium because it is based on projections. Again, projections for these figures were made from April 2025 to June 2025. PIN = PEOPLE EXPOSED - PEOPLE AFFECTED. LEVEL1 + LEVEL 2 + LEVEL 3 + LEVEL 4 + LEVEL 5 = people exposed. PEOPLE AFFECTED = LEVEL 2 +LEVEL 3 + LEVEL 4 + LEVEL 5. </t>
  </si>
  <si>
    <t>NAM002People affected</t>
  </si>
  <si>
    <t>IDMC 2025</t>
  </si>
  <si>
    <t>https://api.internal-displacement.org/sites/default/files/publications/documents/idmc-grid-2025-global-report-on-internal-displacement.pdf</t>
  </si>
  <si>
    <t>Number of displaced is the number of refugees/asylum seekers/returnees/IDPs/irregular or unregistered migrants in Namibia, and the number of people displaced to other countries because of the crisis. This is the number of people displaced by disasters as of end of 2024. The number of people displaced as a  result of disasters in Namibia was taken from the IDMC latest report because it monitors displacements. In the report it was not clear if this displacements were from floods and drought or each independently. Therefore the reliability is low in addition to the fact that this assessment was done in 2024 and the figures might be out of date further compromising the reliability</t>
  </si>
  <si>
    <t>NAM002People displaced</t>
  </si>
  <si>
    <t>NAM002Fatalities reported</t>
  </si>
  <si>
    <t>NAM002Fatalities in all crises</t>
  </si>
  <si>
    <t>The number of people in need includes the total population in IPC Phase 3 and above. This figure is taken from the Integrated Food Security Phase classification from a projected period from April 2025 to June 2025. This source was chosen because food is the primary need related to this crisis, and the reliability of this data is medium because it is based on projections  April 2025 to June 2025.</t>
  </si>
  <si>
    <t>NAM002People in Need</t>
  </si>
  <si>
    <t>According to INFORM SI methodology, the number of people in Level 1 is equal to the people exposed minus the people affected which was the same as the figure we had in IPC Phase 1 corresponsing to people in level 1, according to ACAPS INFORM Severity People in Level 1 are able to meet their basic needs without employing irreversible coping strategies.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 data is based on projections from  April 2025 to June 2025.</t>
  </si>
  <si>
    <t>NAM002Minimal humanitarian conditions - Level 1</t>
  </si>
  <si>
    <t>According to INFORM SI methodology, the number of people in Level 2 is equal to the people affected minus the people in need which was the same as the figure we had in IPC Phase 2 corresponsing to people in level 2, according to ACAPS INFORM Severity. People in Level 2 might be facing some difficulties accessing basic services but are able to meet their needs without external assistance.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 data is based on projections from  April 2025 to June 2025.</t>
  </si>
  <si>
    <t>NAM002Stressed humanitarian conditions - Level 2</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</si>
  <si>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 data is based on projections from  April 2025 to June 2025.</t>
  </si>
  <si>
    <t>NAM002Moderate humanitarian conditions - Level 3</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</si>
  <si>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 data is based on projections from April 2025 to June 2025.</t>
  </si>
  <si>
    <t>NAM002Severe humanitarian conditions - Level 4</t>
  </si>
  <si>
    <t>NAM002Extreme humanitarian conditions - Level 5</t>
  </si>
  <si>
    <t>GFRC 2025</t>
  </si>
  <si>
    <t>Affected population group host community and refugees. As of 2025, Namibia hosts 6,327 refugees and asylum-seekers, most of whom reside in the Osire Refugee settlement located 225 km from the capital Windhoek. The site is in Otjozondjupa region which is also undergoing drought leading to food insecurity</t>
  </si>
  <si>
    <t>NAM002Crisis affected groups</t>
  </si>
  <si>
    <t>TTO002Injuries reported</t>
  </si>
  <si>
    <t>TTO002Fatalities reported</t>
  </si>
  <si>
    <t>TTO002Fatalities in all crises</t>
  </si>
  <si>
    <t>The number of people in need is the sum of 24.3K in-destination Venezuelan refugees and asylum seekers and an estimated 3.6K individuals from the host community, resulting in a total of 27.9K people in need of humanitarian assistance through 2025. This figure is based on projections reported in the RMRP 2025–2026, which was selected as the source for its reliability in reporting on Venezuelan refugees and migrants in Trinidad and Tobago. The overall reliability is assessed as medium, as the figures are annual estimates and reflect the challenges of monitoring a fluid and dynamic displacement context. No new reports have been released since the RMRP 2025–2026, making it the most current data available.</t>
  </si>
  <si>
    <t>TTO002People in Need</t>
  </si>
  <si>
    <t>RMRP  27/01/2025; UNFPA accessed 26/03/2025</t>
  </si>
  <si>
    <t>https://www.r4v.info/en/document/rmrp-2025-26-trinidad-and-tobago; https://www.unfpa.org/data/world-population/TT?utm_source=chatgpt.com</t>
  </si>
  <si>
    <t xml:space="preserve">According to INFORM SI methodology, the number of people in Level 1 is equal to the people exposed (1500000 )minus the people affected (27900). People in Level 1 are able to meet their basic needs without employing irreversible coping strategies. Due to the very fluid and dynamic situation, and common challenges in monitoring people on the move the reliability is set at Medium. </t>
  </si>
  <si>
    <t>TTO002Minimal humanitarian conditions - Level 1</t>
  </si>
  <si>
    <t xml:space="preserve">According to INFORM SI methodology, the number of people in Level 2 is equal to the people affected (27900) minus the people in need (24300). Due to the very fluid and dynamic situation, and common challenges in monitoring people on the move, the reliability is set at Medium. </t>
  </si>
  <si>
    <t>TTO002Stressed humanitarian conditions - Level 2</t>
  </si>
  <si>
    <t>https://reliefweb.int/report/trinidad-and-tobago/trinidad-and-tobago-glance-rmrp-2025-2026</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</si>
  <si>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This approach is assigned as low reliability as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 The number of people in need is the sum of 24.3K in-destination Venezuelan refugees and asylum seekers and an estimated 3.6K individuals from the host community, resulting in a total of 27.9K people in need of humanitarian assistance through 2025. This figure is based on projections reported in the RMRP 2025–2026, which was selected as the source for its reliability in reporting on Venezuelan refugees and migrants in Trinidad and Tobago.</t>
  </si>
  <si>
    <t>TTO002Moderate humanitarian conditions - Level 3</t>
  </si>
  <si>
    <t>There are no approximate or exact figures about extreme humanitarian conditions</t>
  </si>
  <si>
    <t>TTO002Severe humanitarian conditions - Level 4</t>
  </si>
  <si>
    <t>TTO002Extreme humanitarian conditions - Level 5</t>
  </si>
  <si>
    <t>https://reliefweb.int/report/trinidad-and-tobago/unhcr-trinidad-tobago-fact-sheet-october-december-2024</t>
  </si>
  <si>
    <t xml:space="preserve"> In this crisis, 3 out of 5 population groups are affected: Hotsts, Non-Hosts, Refugees</t>
  </si>
  <si>
    <t>TTO002Crisis affected groups</t>
  </si>
  <si>
    <t>https://www.unfpa.org/data/world-population/DO?utm_source=chatgpt.com</t>
  </si>
  <si>
    <t>According to the United Nations Population Fund (UNFPA) World Population Dashboard, the estimated total population of the Dominican Republic for 2024 is 11.4 million. This estimate incorporates various demographic factors, including migration patterns, providing a comprehensive view of the country's population. 
The UNFPA estimate was selected over the WorldOMeter as it draws on data from national statistical offices and international organizations to produce its estimate, and it is generally considered more reliable and authoritative, particularly regarding demographic statistics. Reliability was set to medium as we are still working with projected figures.
Reliability is set to Medium, as the figure is based on projections and estimated trends, which are subject to change as new data becomes available.</t>
  </si>
  <si>
    <t>DOM002Total population</t>
  </si>
  <si>
    <t>World Bank accessed  2/01/2025</t>
  </si>
  <si>
    <t>https://data.worldbank.org/indicator/AG.LND.TOTL.K2?locations=DO</t>
  </si>
  <si>
    <t xml:space="preserve">The consequences of the Venezuela displacement in the Dominican Republic are felt throughout the entire country, and although many are concentrated in urban areas like Santo Domingo, Santiago, and La Romana, the crisis is spread throughout the whole national territory. Reliability was set to medium as it may an overestimation. </t>
  </si>
  <si>
    <t>DOM002Landmass affected</t>
  </si>
  <si>
    <t xml:space="preserve">The number of people exposed corresponds to the total population of the country, as they are all impacted by the influx of migration. This data is sourced from the United Nations Population Fund (UNFPA), which was selected due to its comprehensive approach to population estimates, incorporating the most recent demographic data, including migration patterns. </t>
  </si>
  <si>
    <t>DOM002People exposed</t>
  </si>
  <si>
    <t>https://reliefweb.int/report/dominican-republic/dominican-republic-glance-rmrp-2025-2026</t>
  </si>
  <si>
    <t>The number of people affected is the sum of the 2025 projected number of Venezuelan refugees/asylum seekers in-residence in Dominican Republic  (128.6k) and the affected host communities in need (7.7k), as reported in the RMRP 2025-2026. This source was chosen for its reliability in reporting Venezuelan refugees and migrants in Dominican Republic . The reason behind the methodological change is that after an internal discussion, it was concluded that the main people affected by the migration crisis are the migrants and host community  in the country. However, this could be an underestimation of the people affected. The reliability is set to medium as a result. No new reports have been released since the RMRP 2025–2026,  as of June  this remains the most current data available.</t>
  </si>
  <si>
    <t>DOM002People affected</t>
  </si>
  <si>
    <t xml:space="preserve">The number of displaced people is the 2025 projected Venezuelans in destination population in the Dominican Republic (128.6 K) accordign to the R4V. This data is sourced from R4V, selected for its up-to-date information. While the data is generally reliable, it is classified as medium reliability as we are using  projected figure.  Notably, the report does not provide information on an in-transit population, a contrast to other countries hosting Venezuelan migrants, where in-transit populations are often accounted for. No new reports have been released since the RMRP 2025–2026, As of June  this remains the most current data available.
</t>
  </si>
  <si>
    <t>DOM002People displaced</t>
  </si>
  <si>
    <t>There are no approximate or exact figures about injuries reported</t>
  </si>
  <si>
    <t>DOM002Injuries reported</t>
  </si>
  <si>
    <t>There are no approximate or exact figures about fatalities reported</t>
  </si>
  <si>
    <t>DOM002Fatalities reported</t>
  </si>
  <si>
    <t>DOM002Fatalities in all crises</t>
  </si>
  <si>
    <t>The number of people in need is the sum of the in-destination Venezuelan refugees/asylum seekers (77.3) and the host communities (7.7k)  in need of humantiarian assistance through 2025, as reported in the Dominican Republica RMRP 2025-2026. This source was chosen for its reliability in reporting Venezuelan refugees and migrants in Dominican Republic. Reliability is set to medium as the figures are estimations for the entire year of 2025 . Also,due to the very fluid and dynamic situation, and common challenges in monitoring people on the move the reliability is set as Medium.  No new reports have been released since the RMRP 2025–2026, as of June  this remains the most current data available.</t>
  </si>
  <si>
    <t>DOM002People in Need</t>
  </si>
  <si>
    <t>UNFPA accessed 26/03/2025;  R4V 17/12/2024</t>
  </si>
  <si>
    <t>https://www.unfpa.org/data/world-population/DO?utm_source=chatgpt.com; https://reliefweb.int/report/dominican-republic/dominican-republic-glance-rmrp-2025-2026</t>
  </si>
  <si>
    <t xml:space="preserve">According to INFORM SI methodology, the number of people in Level 1 is equal to the people exposed minus the people affected. People in Level 1 are able to meet their basic needs without employing irreversible coping strategies. Due to the very fluid and dynamic situation, and common challenges in monitoring people on the move the reliability is set at Medium. </t>
  </si>
  <si>
    <t>DOM002Minimal humanitarian conditions - Level 1</t>
  </si>
  <si>
    <t xml:space="preserve">According to INFORM SI methodology, the number of people in Level 2 is equal to the people affected minus the people in need. Due to the very fluid and dynamic situation, and common challenges in monitoring people on the move the reliability is set at Medium. </t>
  </si>
  <si>
    <t>DOM002Stressed humanitarian conditions - Level 2</t>
  </si>
  <si>
    <t xml:space="preserve">According to INFORM Severity Index methodology, the sum of people in levels 3, 4 and 5 is equal to the total number of people in need: the sum of the in-destination Venezuelan refugees/asylum seekers (77.3) and the host communities (7.7k)  in need of humantiarian assistance through 2025, as reported in the Dominican Republica RMRP 2025-2026. ACAPS assigned the total number of people in need to level 3, leaving an info-gap for level 4 and level 5. This source was chosen for its reliability in reporting Venezuelan refugees and migrants in Dominican Republic. </t>
  </si>
  <si>
    <t>DOM002Moderate humanitarian conditions - Level 3</t>
  </si>
  <si>
    <t>According to INFORM Severity Index methodology, the sum of people in levels 3, 4 and 5 is equal to the total number of people in need: the sum of the in-destination Venezuelan refugees/asylum seekers (77.3), as reported in the RMRP 2025-2026.ACAPS assigned the total number of people in need to level 3, leaving an info-gap for level 4 and level 5. This source was chosen for its reliability in reporting Venezuelan refugees and migrants in Dominican Republic.</t>
  </si>
  <si>
    <t>DOM002Severe humanitarian conditions - Level 4</t>
  </si>
  <si>
    <t>DOM002Extreme humanitarian conditions - Level 5</t>
  </si>
  <si>
    <t>Two groups affected: Host communities and migrants</t>
  </si>
  <si>
    <t>DOM002Crisis affected groups</t>
  </si>
  <si>
    <t>UNFPA  Accessed  29/05/2025; R4V 17/12/2024</t>
  </si>
  <si>
    <t>https://www.unfpa.org/data/world-population/PA; https://www.r4v.info/en/rmrp2025-2026</t>
  </si>
  <si>
    <t>According to the United Nations Population Fund (UNFPA) World Population Dashboard, the estimated total population of Panama for 2025 is 4.5 million. This estimate incorporates various demographic factors, including migration patterns, providing a more comprehensive and up-to-date view of the country's population. Reliability is set to Medium, as the figure is based on projections and estimated trends, which are subject to change as new data becomes available.</t>
  </si>
  <si>
    <t>PAN002Total population</t>
  </si>
  <si>
    <t>World Bank accessed  13/03/2025; R4V 17/12/2024</t>
  </si>
  <si>
    <t>https://data.worldbank.org/indicator/AG.LND.TOTL.K2?locations=PA; https://www.r4v.info/en/rmrp2025-2026</t>
  </si>
  <si>
    <t>The consequences of International Displacement from Venezuela in Panama are felt across the country, for either the Venezuelan in-site, the in transit or the host communities. Although the majority of the refugees reside in the southern and northern borders, all the country's departments are affected by the crisis. Reliability is set to medium as may be overcounting the landmass affected</t>
  </si>
  <si>
    <t>PAN002Landmass affected</t>
  </si>
  <si>
    <t xml:space="preserve">The number of people exposed corresponds to the entire population of Panama (4.500.000) by 2025, as there are Venezuelans in need across all the departments in the country. These figures are taken from UNFPA and R4V. These sources were chosen because are the most up-to-date. The reliability of this data/indicator is medium as we may be overcounting those exposed to the crisis. </t>
  </si>
  <si>
    <t>PAN002People exposed</t>
  </si>
  <si>
    <t>R4V 17/12/2024</t>
  </si>
  <si>
    <t>https://www.r4v.info/en/rmrp2025-2026</t>
  </si>
  <si>
    <t>The number of people affected corresponds to the total number of Venezuelan migrants, refugees and asylum seekers projected to be in destination (61,600), in-transit (396,000) and the host communities (3,200) in 2025 in Panamá, according to RMRP 2025-2026. This sources was selected for its accuracy and up-to-date data on Venezuelan displacement trends in Panama. The reliability of this data is medium as it is based on projections.</t>
  </si>
  <si>
    <t>PAN002People affected</t>
  </si>
  <si>
    <t xml:space="preserve">The number of people displaced by the crisis is the summation of the projected number of Venezuelans in Destination (61.6k) and In Transit in 2025 (396k) = 457,600 according to RMRP 2025-2026. The reliability of this data is medium as it is based on projections/estimations. This figure was selected for its accuracy and up-to-date data on Venezuelan displacement trends in Panama. </t>
  </si>
  <si>
    <t>PAN002People displaced</t>
  </si>
  <si>
    <t>There are no approximate or exact figures of injuries reported by June  2025</t>
  </si>
  <si>
    <t>PAN002Injuries reported</t>
  </si>
  <si>
    <t>There are no approximate or exact figures of fatalities related do the crisis in Panama by June  2025</t>
  </si>
  <si>
    <t>PAN002Fatalities reported</t>
  </si>
  <si>
    <t>There are no approximate or exact figures of fatalities related do the crisis in Panama by June 2025</t>
  </si>
  <si>
    <t>PAN002Fatalities in all crises</t>
  </si>
  <si>
    <t xml:space="preserve">The number of people in need corresponds to the total number of Venezuelan refugees/asylum seekers projected to be in need: the in destination (32,400), the in-transit (376,200), and the host communities (3,200) in 2025 in Panamá, according to RMRP 2025-2026. This source was selected for its accuracy and up-to-date data on Venezuelan displacement trends in Panama. The reliability of this data is medium as it is based on projections/estimations. </t>
  </si>
  <si>
    <t>PAN002People in Need</t>
  </si>
  <si>
    <t>UNFPA  accessed 29/05/2025 ; R4V 17/12/2024</t>
  </si>
  <si>
    <t>According to INFORM SI methodology, the number of people in Level 1 is equal to the people exposed minus the people affected. People in Level 1 are able to meet their basic needs without employing irreversible coping strategies. The reliability of this data/indicator is medium as we may be overcounting because our calculations are based on projected data</t>
  </si>
  <si>
    <t>PAN002Minimal humanitarian conditions - Level 1</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</si>
  <si>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Reliability is set to medium as we are working with projected data </t>
  </si>
  <si>
    <t>PAN002Stressed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</si>
  <si>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Level 3 corresponds to the total number of Venezuelan refugees/asylum seekers projected to be in need: the in destination (32,400), the in-transit (376,200), and the host communities (3,200) in 2025 in Panamá, according to RMRP 2025-2026.
Reliability is set to low as assuming all people in need are at level 3 may either overestimate or underestimate the actual distribution of needs. </t>
  </si>
  <si>
    <t>PAN002Moderate humanitarian conditions - Level 3</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</si>
  <si>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t>
  </si>
  <si>
    <t>PAN002Severe humanitarian conditions - Level 4</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</si>
  <si>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t>
  </si>
  <si>
    <t>PAN002Extreme humanitarian conditions - Level 5</t>
  </si>
  <si>
    <t>R4V 17/ 12/2024</t>
  </si>
  <si>
    <t>In this crisis, 3 out of 5 population groups are affected: host population, non host population and refugees/asylum seekers</t>
  </si>
  <si>
    <t>PAN002Crisis affected groups</t>
  </si>
  <si>
    <t>UNFPA accessed 16/05/2025</t>
  </si>
  <si>
    <t>https://www.unfpa.org/data/world-population/CL</t>
  </si>
  <si>
    <t xml:space="preserve">​According to the United Nations Population Fund (UNFPA) World Population Dashboard, Chile's estimated total population for 2024 is 19.7 million.  This estimate  considers various demographic factors, including internal displacement and migration, providing a comprehensive view of the country's population. Reliability is set to Medium, as this figure is based on projections, which are subject to change as new data becomes available.
</t>
  </si>
  <si>
    <t>CHL002Total population</t>
  </si>
  <si>
    <t>City Population 23/07/2023; R4V 17/12/2024</t>
  </si>
  <si>
    <t>https://www.citypopulation.de/en/chile/cities/; https://www.r4v.info/en/rmrp2025-2026</t>
  </si>
  <si>
    <t>The figure for landmass affected by the Venezuela displacement in Chile corresponds to the total extension of regions in the country hosting more than 10,000 Venezuelans in need by 2025 according to RMRP 2025-2026 by R4V. These regions are Antofagasta, Biobío, Coquimbo, La Araucanía, Libertador General Bernardo O'Higgins, Los Lagos, Maule, Metropolitana de Santiago, and Valparaíso. While these areas are expected to absorb most of the impact, Venezuelan migrants are present across the country, so other regions may also be affected. Reliability is set to medium, as R4V uses projected figures for the Venezuelans in need and population in Chile.</t>
  </si>
  <si>
    <t>CHL002Landmass affected</t>
  </si>
  <si>
    <t>https://www.worldometers.info/world-population/chile-population/; https://www.r4v.info/en/rmrp2025-2026</t>
  </si>
  <si>
    <t>The figure of people exposed due to the Venezuelan displacement in Chile corresponds to the total population in the Chilean regions with more than 10,000 Venezuelans in need as of 2025 according to RMRP 2025-2026 by R4V: Antofagasta, Biobío, Coquimbo, La Araucanía, Libertador General Bernardo O'Higgins, Los Lagos, Maule, Metropolitana de Santiago, and Valparaíso. While the majority of refugees in need reside in these regions, Venezuelans may also be present in other provinces across the country, which could be affected to varying degrees.
The reason for this approach is that the threshold for opening a crisis is set at a minimum of 10,000 people with unmet needs in a region, department, or province. These specific regions in Chile meet the criteria for opening a crisis response. Consequently, people living in these regions are considered the most exposed to the crisis.
Reliability is set to medium, as the figures are based on projections provided in the latest R4V report. As of May , no newer reports have been released.</t>
  </si>
  <si>
    <t>CHL002People exposed</t>
  </si>
  <si>
    <t>RMPR 17/12/2024</t>
  </si>
  <si>
    <t xml:space="preserve">The number of people affected is the aggregation of 2025 projected Venezuelan refugees/asylum seekers in Chile (534.6k), the in-transit population (160.5k) and the affected host communities in need (113.3k,), as reported in the RMRP 2025-2026. This source was chosen for its reliability in reporting Venezuelan refugees and migrants in Chile.  No new reports have been released since the RMRP 2025–2026, so this remains the most current data available.
The reason behind the methodological change is that, after an internal discussion, it was concluded that the main people affected by the migration crisis are the migrants and refugees in the country. However, by using the PIN, it could be an underestimation of the total number of people affected by the crisis.  Additionally, the in-transit figure may include non-Venezuelan migrants. The reliability is set to medium as a result.
</t>
  </si>
  <si>
    <t>CHL002People affected</t>
  </si>
  <si>
    <t>The number of displaced people is the aggregation of 2025 projected Venezuelans in the destination population in Chile  (534.6 K ) and the in-transit population (160.5 K) as reported in the RMRP 2025-2026. The reliability is set to medium because the source doesn’t clarify whether the in-transit population is already included in the in-population projection which could lead to potential double-counting. Additionally, the population in transit may include other nationalities.  No new reports have been released since the RMRP 2025–2026, so this remains the most current data available.</t>
  </si>
  <si>
    <t>CHL002People displaced</t>
  </si>
  <si>
    <t>CHL002Injuries reported</t>
  </si>
  <si>
    <t>CHL002Fatalities reported</t>
  </si>
  <si>
    <t>CHL002Fatalities in all crises</t>
  </si>
  <si>
    <t>The number of people in need is taken from the RMRP 2025-2026 by R4V, which is the most relevant and reliable source for this crisis, as it specifically addresses the Venezuela displacement crisis in Chile. The data is comprehensive, covering multiple sectors and providing a breakdown of people in need, including Venezuelan refugees, asylum seekers, IDPs, and affected host communities. The disaggregated figures are: 534.6K Venezuelans in destination, 126.4K Venezuelans in transit, and 113.3K host communities affected.  No new reports have been released since the RMRP 2025–2026, so this remains the most current data available."
The reliability of this data is set to medium due to the nature of the source, which relies on projections for the entire year of 2025. As such, the figures are subject to potential over- or under-estimations, as migration patterns can be fluid and dynamic, and future trends may vary. This projection is useful for planning but carries inherent uncertainty, especially given the challenges in tracking and forecasting migrant movements over a long time horizon.</t>
  </si>
  <si>
    <t>CHL002People in Need</t>
  </si>
  <si>
    <t>CHL002Minimal humanitarian conditions - Level 1</t>
  </si>
  <si>
    <t>CHL002Stressed humanitarian conditions - Level 2</t>
  </si>
  <si>
    <t xml:space="preserve">low </t>
  </si>
  <si>
    <t>According to INFORM Severity Index methodology, the sum of people in levels 3, 4 and 5 is equal to the total number of people in need: the sum of  534.6K Venezuelans in destination, 126.4K Venezuelans in transit, and 113.3K  in need of assistance through 2025, as reported in the RMRP 2025-2026.
ACAPS assigned the total number of people in need to level 3, leaving an info-gap for level 4 and level 5. The multisectoral Refugee and Migrant Needs Analysis (September 2024) was reviewed however it was decided not to apply the methodology for two reasons: 1) it only assessed PIN by severity for in-residence Venezuelans and therefore not representative of the entire population in need 2) no definitions are provided for the different severity levels.
This source was chosen for its reliability in reporting Venezuelan refugees and migrants in Peru. Reliability is set to low  due to the uncertainty of whether the in-transit population is already included in the projected population in need (PiN), which could result in double-counting. Additionally, the in-transit figure may include other nationals.</t>
  </si>
  <si>
    <t>CHL002Moderate humanitarian conditions - Level 3</t>
  </si>
  <si>
    <t>CHL002Severe humanitarian conditions - Level 4</t>
  </si>
  <si>
    <t>CHL002Extreme humanitarian conditions - Level 5</t>
  </si>
  <si>
    <t>RMPR  17/12/2024</t>
  </si>
  <si>
    <t>In this crisis, 3 out of 5 population groups are affected: Hotsts, Non-Hosts and Refugees/ asylum seekers</t>
  </si>
  <si>
    <t>CHL002Crisis affected groups</t>
  </si>
  <si>
    <t>https://worldpopulationreview.com/countries/mozambique-population</t>
  </si>
  <si>
    <t>Total population of Mozambique adjusted for population movement. We use WPR as a source because the last national census was in 2017 and the source used provides estimates. The reliability is medium because it is based on projections of the latest United Nations data.</t>
  </si>
  <si>
    <t>MOZ012Total population</t>
  </si>
  <si>
    <t>OCHA accesssed 26/04/2025 ; OCHA 21/08/2024</t>
  </si>
  <si>
    <t>https://data.humdata.org/dataset/5e8d83a5-1210-49be-b7d9-cf286dbc15df/resource/82de025e-4f99-4ede-8c59-0ea3f9b3bed0/download/moz_adminboundaries_tabulardata.xlsx ; https://reliefweb.int/report/mozambique/mozambique-drought-appeal-august-2024-july-2025-august-2024-enpt</t>
  </si>
  <si>
    <t xml:space="preserve">Landmass is the areas in square km covered by districts affected by drought crisis. The landmass of districts severely affected and intensely affected 172,964.21 + 73,385.63 = 246,349.84. Rounded off to 246,350. The geographic focus is the 37 affected districts that are projected to be in IPC acute food insecurity phase 3 (crisis) and phase 4 (emergency) and at significantly impacted by drought. Nampula, along with Cabo Delgado, were not included in the calculations, and only two districts in Niassa are included, because they were not identified in the Drought Appeal assessment as experiencing severe or intense drought. The reliability is medium because we only considered 37 districts classified as either severe or intense in the drought appeal and we might have left out some districts that the drought has spread to. Additionally, the appeal was published in 2024 and might not be highly accurate </t>
  </si>
  <si>
    <t>MOZ012Landmass affected</t>
  </si>
  <si>
    <t>IPC 14/08/2024; OCHA 21/08/2024</t>
  </si>
  <si>
    <t>https://www.ipcinfo.org/ipc-country-analysis/details-map/en/c/1157120/?iso3=MOZ ; https://reliefweb.int/report/mozambique/mozambique-drought-appeal-august-2024-july-2025-august-2024-enpt</t>
  </si>
  <si>
    <t>The number of people exposed corresponds to the total population at risk of  food insecurity, as reflected in the ACAPS Severity Index methodology (Levels 1 to 5), which aligns with IPC Phases 1 to 5.  Nampula, along with Cabo Delgado, were not included in the calculations because they was not identified in the Drought Appeal assessment as experiencing severe or intense drought. Additionally, only two districts in Niassa are included, as they are among the 37 districts classified as facing severe or intense drought conditions. The IPC was chosen as a source because food insecurity is the primary need resulting from drought. The IPC assessment was not specific to the drought hence projecting food insecurity results due to multiple drivers. This contributes to the medium reliability rating. The reliabilty is also Medium as the IPC projection has a October 2024 to March 2025 timeframe.</t>
  </si>
  <si>
    <t>MOZ012People exposed</t>
  </si>
  <si>
    <t>The number of people affected corresponds to the total population facing food insecurity in IPC Phases 2 to 5. No people are facing IPC 5 (catastrophic) food insecurity conditions. Nampula, along with Cabo Delgado, were not included in the calculations because they were not identified in the Drought Appeal assessment as experiencing severe or intense drought. Additionally, only two districts in Niassa are included, as they are among the 37 districts classified as facing severe or intense drought conditions. The reliability of the data is considered medium, as the figures are based on projections and population percentages for the period from October 2024 to March 2025.</t>
  </si>
  <si>
    <t>MOZ012People affected</t>
  </si>
  <si>
    <t>IOM 11/02/2025</t>
  </si>
  <si>
    <t>https://reliefweb.int/report/mozambique/mozambique-drought-displacement-update-gorongosa-sofala-6-feb-2025-enpt</t>
  </si>
  <si>
    <t>IOM identified 286 displaced households, totaling  to 1,525 people displaced due to drought as of 06 February 2025. The Displacement Tracking Matrix (DTM), in collaboration with Mozambique’s National Institute for Disaster Risk Reduction and Management (INGD), conducted a monitoring visit to the Cudzo Administrative Post and Pungue, where internally displaced persons (IDPs) are currently residing. It is important to note that this data represents only the IDPs within these two districts in Sofala, rather than the total number of people displaced due to drought. Consequently, the reliability of the data is considered low.</t>
  </si>
  <si>
    <t>MOZ012People displaced</t>
  </si>
  <si>
    <t>There is no reliable source reporting about fatalities related to drought</t>
  </si>
  <si>
    <t>MOZ012Fatalities reported</t>
  </si>
  <si>
    <t xml:space="preserve"> ACLED Accessed 16/06/2025; IOM 22/01/2025 ;OCHA 15/04/2025</t>
  </si>
  <si>
    <t>https://reliefweb.int/report/mozambique/dtm-tropical-cyclone-dikeledi-nampula-mozambique-flash-update-21-january-2025-enpt ;https://reliefweb.int/report/mozambique/mozambique-2025-tropical-cyclone-jude-humanitarian-response-11-april-2025-enpt ; https://acleddata.com/explorer/</t>
  </si>
  <si>
    <t>This is the cumulative fatalities from the 2025 cyclone season and conflict in northern Mozambique.  153 fatalities from organized violence (batteles,explosion/remote violence,violence against civilians) by Non-state armed groups from  1 December  2024 to 31st  May 2025  in Cabo Delgado province were recorded. Since the beginning of the 2024/2025 rainy and cyclonic season, a total of fatalities of 11 from Cyclone Dikeledi as of end of January 2025 and 16  from Cyclone Jude which made landfall in March 2025 have been recorded. Giving a total of 27 from cyclones and 153 from Cabo Delgado.</t>
  </si>
  <si>
    <t>MOZ012Fatalities in all crises</t>
  </si>
  <si>
    <t xml:space="preserve">The number of people in need reflects the population in IPC levels 3 and above in areas severely and intensely drought affected, according to the August 2024 OCHA Drought Appeal. Nampula, along with Cabo Delgado, were not included in the calculations because they were not identified in the Drought Appeal assessment as experiencing severe or intense drought. Additionally, only two districts in Niassa are included. We used the areas identified in the appeal rather than taking the entire population in IPC 3 and above as the IPC assessment identifies people in severe food insecurity conditions due to multiple drivers, including in areas where drought is not the primary driver. The reliability is considered medium since the figures are based on  the October 2024 to March 2025 timeframe and the IPC assessment assumptions are wide-ranging. </t>
  </si>
  <si>
    <t>MOZ012People in Need</t>
  </si>
  <si>
    <t>According to INFORM SI methodology, the number of people in Level 1 is equal to the people exposed minus the people affected. People in Level 1 are able to meet their basic needs without employing irreversible coping strategies.  The IPC was selected as the data source because food insecurity is the primary need due to the drought crisis. Nampula, along with Cabo Delgado, were not included in the calculations because it was not identified in the Drought Appeal assessment as experiencing severe or intense drought. Additionally, only two districts in Niassa are included, as they are among the 37 districts classified as facing severe or intense drought conditions. The IPC assessment was not specific to the drought but rather focuses on food insecurity due to multiple drivers, which contributes to the medium reliability rating. Additionally, the reliability is considered medium since the figures are based on  the October 2024 to March 2025 timeframe.</t>
  </si>
  <si>
    <t>MOZ012Minimal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</si>
  <si>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The IPC was selected as the source because food insecurity is the primary need as a result of the drought crisis. Nampula, along with Cabo Delgado, were not included in the calculations because it was not identified in the Drought Appeal assessment as experiencing severe or intense drought. Additionally, only two districts in Niassa are included, as they are among the 37 districts classified as facing severe or intense drought conditions. The IPC assessment was not specific to the drought but rather focuses on food insecurity due to multiple drivers, which contributes to the medium reliability rating. Additionally, the reliability is considered medium since the figures are based on  the October 2024 to March 2025 timeframe.</t>
  </si>
  <si>
    <t>MOZ012Stressed humanitarian conditions - Level 2</t>
  </si>
  <si>
    <t>In line with the INFORM Severity Index methodology, the total number of people in need is calculated by summing those classified in IPC Phases 3 (Crisis), 4 (Emergency), and 5 (Catastrophe). The figure for IPC Phase 3 was taken directly from IPC data, as it corresponds to Level 3 in the ACAPS Severity Index methodology. Nampula, along with Cabo Delgado, were not included in the calculations because it was not identified in the Drought Appeal assessment as experiencing severe or intense drought. Additionally, only two districts in Niassa are included, as they are among the 37 districts classified as facing severe or intense drought conditions. The IPC assessment was not specific to the drought but rather focuses on food insecurity due to multiple drivers, which contributes to the medium reliability rating. Additionally, the reliability is considered medium since the figures are based on  the October 2024 to March 2025 timeframe.</t>
  </si>
  <si>
    <t>MOZ012Moderate humanitarian conditions - Level 3</t>
  </si>
  <si>
    <t>According to the INFORM Severity Index methodology, the total number of people in need is defined as the sum of individuals classified in IPC Phases 3 (Crisis), 4 (Emergency), and 5 (Catastrophe). The figure for IPC Phase 4 was taken directly from IPC data, as it corresponds to Level 4 in the ACAPS Severity Index methodology.  This data source was selected because food insecurity is the primary concern driving the crisis. Nampula, along with Cabo Delgado, were not included in the calculations because it was not identified in the Drought Appeal assessment as experiencing severe or intense drought. Additionally, only two districts in Niassa are included, as they are among the 37 districts classified as facing severe or intense drought conditions. This source was chosen because food insecurity is the primary need driving the crisis. The IPC assessment was not specific to the drought but rather focuses on food insecurity due to multiple drivers, which contributes to the medium reliability rating. Additionally, the reliability is considered medium since the figures are based on  the October 2024 to March 2025 timeframe.</t>
  </si>
  <si>
    <t>MOZ012Severe humanitarian conditions - Level 4</t>
  </si>
  <si>
    <t>According to the INFORM Severity Index methodology, the total number of people in need is calculated by summing those classified in IPC Phases 3, 4, and 5. The IPC results show that zero people are in Catastrophic (IPC 5 conditions). Nampula, along with Cabo Delgado, were not included in the calculations because it was not identified in the drought appeal assessment as experiencing severe or intense drought. Additionally, only two districts in Niassa are included, as they are among the 37 districts classified as facing severe or intense drought conditions. The IPC assessment was not specific to the drought but rather focuses on food insecurity due to multiple drivers, which contributes to the medium reliability rating. Additionally, the reliability is considered medium since the figures are based on  the October 2024 to March 2025 timeframe.</t>
  </si>
  <si>
    <t>MOZ012Extreme humanitarian conditions - Level 5</t>
  </si>
  <si>
    <t>FAO/FSC 08/08/2024</t>
  </si>
  <si>
    <t>https://reliefweb.int/report/mozambique/mozambique-food-security-cluster-bulletin-first-semester-2024</t>
  </si>
  <si>
    <t>In this crisis, 4 population groups are affected: IDPs, host population, non-host population, and IDP returnees.</t>
  </si>
  <si>
    <t>MOZ012Crisis affected groups</t>
  </si>
  <si>
    <t>Total population of Mozambique adjusted for population movement. We took the WPR source because the last national census was in 2017 and the source used provides estimates. The reliability is medium because it is based on projections of the latest United Nations data.</t>
  </si>
  <si>
    <t>MOZ013Total population</t>
  </si>
  <si>
    <t>OCHA Accessed 27/04/2025 ; OCHA 18/01/2025 ; Govt. Moz 26/03/2025</t>
  </si>
  <si>
    <t>https://data.humdata.org/dataset/5e8d83a5-1210-49be-b7d9-cf286dbc15df/resource/82de025e-4f99-4ede-8c59-0ea3f9b3bed0/download/moz_adminboundaries_tabulardata.xlsx ;  https://reliefweb.int/report/mozambique/mozambique-tropical-cyclone-dikeledi-flash-update-2-17-january-2025-enpt ; https://reliefweb.int/report/mozambique/mozambique-tropical-cyclone-jude-flash-update-2-23-march-2025</t>
  </si>
  <si>
    <t>This is the landmass of the provinces affected by Cyclone Jude and Dikeledi. On 14 January, Tropical Cyclone Dikeledi landed in Mozambique, affecting Nampula Province. Cyclone Jude that made landfall on March 2025, additionally affected other provinces like Zambezia (103,067.875 km²), and Nampula (78,171.875 km²). The total is 181,239.75 km² rounded off to 181,240.</t>
  </si>
  <si>
    <t>MOZ013Landmass affected</t>
  </si>
  <si>
    <t>OCHA accessed 26/04/2025 ; OCHA 18/01/2025 ; Govt. Moz 26/03/2025</t>
  </si>
  <si>
    <t>https://data.humdata.org/dataset/46b79d47-0667-4baa-8d69-468b208855ed/resource/566aa129-f432-4d79-88d4-a1c554b59200/download/moz_admpop_2024.xlsx ; https://reliefweb.int/report/mozambique/mozambique-tropical-cyclone-dikeledi-flash-update-2-17-january-2025-enpt ; https://reliefweb.int/report/mozambique/mozambique-tropical-cyclone-jude-flash-update-2-23-march-2025</t>
  </si>
  <si>
    <t>In our April publication, we also did not include people exposed to Chido due to the lack of updates on the response plan. Instead, we focused on the provinces of Zambezia and Nampula, which were affected by both Dikeledi and Jude. We used figures from HDX, as they provide the latest population updates for the provinces based on projections. We assessed the reliability of these figures as medium since they are based on projections and estimates as of 2024. 
The population figures are as follows: Nampula has 7,007,470 residents, and Zambezia has 6,156,894 residents. In total, this amounts to 13,164,364 people.</t>
  </si>
  <si>
    <t>MOZ013People exposed</t>
  </si>
  <si>
    <t>CCCM/IOM 26/03/2025 ; OCHA 10/03/2025 ; OCHA 04/04/2025</t>
  </si>
  <si>
    <t>https://reliefweb.int/report/mozambique/mozambique-tropical-cyclone-jude-flash-update-2-23-march-2025 ; https://www.unocha.org/attachments/e6802846-c593-44f9-a8a3-78b94a42ecd8/Mozambique%20--%20Tropical%20Storm%20Jude%20Flash%20Update%20No.%202%20%28as%20of%2010%20March%202025%29.pdf ; https://app.powerbi.com/view?r=eyJrIjoiN2RmYjgwOTUtNWUxYy00OTZjLTlmMWMtNGEyNzVhZTkxZjU3IiwidCI6IjBmOWUzNWRiLTU0NGYtNGY2MC1iZGNjLTVlYTQxNmU2ZGM3MCIsImMiOjh9</t>
  </si>
  <si>
    <t xml:space="preserve">The number people affected corresponds to the total population affected by the 2024/2025 cyclones. As of April 2025, there are no updates available for Chido, and we do not know if a response to this cyclone is ongoing. Therefore, we excluded the provinces affected by Chido from this calculation. Instead, we focused on the provinces of Zambezia and Nampula, which were affected by both Dikeledi and Jude, and a response to the impact of the cyclones remains ongoing.  We have used the most recent affected figures from the Mozambique 2025 Tropical Cyclone Jude humanitarian response plan, published on April 4, 2025. We understand that the same communities were impacted by two cyclones and are receiving assistance for the combined effects. This document has been prioritised to prevent double counting of beneficiaries.The reliability is medium because the figures are estimations set within the first 30 days of landfall of the cyclones and may not capture all those affected by the cyclones. </t>
  </si>
  <si>
    <t>MOZ013People affected</t>
  </si>
  <si>
    <t>CCCM/IOM 01/04/2025 ; OCHA 23/03/2025</t>
  </si>
  <si>
    <t>https://reliefweb.int/report/mozambique/ioms-camp-coordination-and-camp-management-cccm-mozambique-tropical-cyclone-jude-response-info-sheet-24-march-2025 ; https://reliefweb.int/report/mozambique/mozambique-tropical-cyclone-jude-flash-update-no-5-19-march-2025</t>
  </si>
  <si>
    <t>For cylone Jude around 12,324 IDPs were sheltering across 36 temporary accommodation facilities in 6 districts in Nampula (Meconta, Mossuril, Monapo, Ilha de Moçambique, Muecate, Rapale) and one in Zambezia (Maganja da Costa)by 19 March. The recorded number of 12,324 represents a significant decrease from the Severity Index published in March, which indicated that 460,325 people were displaced due to the 2025 cyclones. Initially, temporary accommodation centers were established to house the displaced individuals. However, these centers were gradually closed as people began returning to their homes, despite the ongoing challenges of rebuilding. The immediate needs identified for the affected population included shelter and non-food items, water, sanitation and hygiene (WASH) interventions, emergency food assistance, and health services. The reliability is medium since these figures are based on estimates and we do not have an updated figure of those who are still displaced by the cyclones</t>
  </si>
  <si>
    <t>MOZ013People displaced</t>
  </si>
  <si>
    <t>IOM 22/01/2025 ;OCHA 15/04/2025</t>
  </si>
  <si>
    <t>https://reliefweb.int/report/mozambique/dtm-tropical-cyclone-dikeledi-nampula-mozambique-flash-update-21-january-2025-enpt ;https://reliefweb.int/report/mozambique/mozambique-2025-tropical-cyclone-jude-humanitarian-response-11-april-2025-enpt</t>
  </si>
  <si>
    <t>Since the beginning of the 2024/2025 rainy and cyclonic season, a total of fatalities of 11 from cyclone Dikeledi as of end of January 2025 and 16  from Cyclone Jude which made landfall in March 2025 have been recorded. Giving a total of 27 fatalities.</t>
  </si>
  <si>
    <t>MOZ013Fatalities reported</t>
  </si>
  <si>
    <t>MOZ013Fatalities in all crises</t>
  </si>
  <si>
    <t>OCHA 04/04/2025</t>
  </si>
  <si>
    <t>https://app.powerbi.com/view?r=eyJrIjoiN2RmYjgwOTUtNWUxYy00OTZjLTlmMWMtNGEyNzVhZTkxZjU3IiwidCI6IjBmOWUzNWRiLTU0NGYtNGY2MC1iZGNjLTVlYTQxNmU2ZGM3MCIsImMiOjh9</t>
  </si>
  <si>
    <t>The people in need was taken from the OCHA 2025 Tropical cyclone Jude Humanitarian response tracker. We have used this source to avoid double counting of people in need from cyclone Dikeledi and Jude especially in Nampula that was affected by the two cyclones. Response to impacts of Jude are onbgoing in Zambezia. The reliability is medium because the number of people in need continues to change as the response continues and there may be a delay in reporting. Additionally, the numbers are estimates calculated rapidly in a Flash Appeal within the first 30 days of response following the Cyclone's landfall. The urgent needs of those in need include WASH, Protection, GBV, Shelter/ NFIs, CCCM, Education, Food Security &amp; Livelihood, Nutrition, Health and child protection.</t>
  </si>
  <si>
    <t>MOZ013People in Need</t>
  </si>
  <si>
    <t>OCHA accessed 26/04/2025 ; OCHA 18/01/2025 ; Govt. Moz 26/03/2025 ; OCHA 10/03/2025 ; OCHA 04/04/2025</t>
  </si>
  <si>
    <t>https://data.humdata.org/dataset/46b79d47-0667-4baa-8d69-468b208855ed/resource/566aa129-f432-4d79-88d4-a1c554b59200/download/moz_admpop_2024.xlsx ; https://reliefweb.int/report/mozambique/mozambique-tropical-cyclone-dikeledi-flash-update-2-17-january-2025-enpt ; https://reliefweb.int/report/mozambique/mozambique-tropical-cyclone-jude-flash-update-2-23-march-2025 ; https://www.unocha.org/attachments/e6802846-c593-44f9-a8a3-78b94a42ecd8/Mozambique%20--%20Tropical%20Storm%20Jude%20Flash%20Update%20No.%202%20%28as%20of%2010%20March%202025%29.pdf ; https://app.powerbi.com/view?r=eyJrIjoiN2RmYjgwOTUtNWUxYy00OTZjLTlmMWMtNGEyNzVhZTkxZjU3IiwidCI6IjBmOWUzNWRiLTU0NGYtNGY2MC1iZGNjLTVlYTQxNmU2ZGM3MCIsImMiOjh9</t>
  </si>
  <si>
    <t xml:space="preserve">According to INFORM SI methodology, the number of people in Level 1 is equal to the people exposed minus the people affected. People in Level 1 are able to meet their basic needs without employing irreversible coping strategies. The reliability for this is medium since the figures used to computed this are based on projections and preliminary assesments. Additinally, the data includes high-quality information alongside some elements with lower quality, resulting in an overall medium reliability. </t>
  </si>
  <si>
    <t>MOZ013Minimal humanitarian conditions - Level 1</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</si>
  <si>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The reliability for this is medium since the figures used to computed this are based on projections and preliminary assesments. Additinally, the data includes high-quality information alongside some elements with lower quality, resulting in an overall medium reliability. </t>
  </si>
  <si>
    <t>MOZ013Stressed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</si>
  <si>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reliability for this is medium since the figures used to computed this are based on projections and preliminary assesments. Additinally, the data includes high-quality information alongside some elements with lower quality, resulting in an overall medium reliability. </t>
  </si>
  <si>
    <t>MOZ013Moderate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</si>
  <si>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reliability is low because it might be an underestimation as areas affected by the cycones are also undergoing food insecurity primarily caused by destruction of cropland by the same cyclones</t>
  </si>
  <si>
    <t>MOZ013Severe humanitarian conditions - Level 4</t>
  </si>
  <si>
    <t>0</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</si>
  <si>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There is no assessment to suggest that people are in level 5 equivalent conditions given the scale and severity of the cyclone and the rapid response.</t>
  </si>
  <si>
    <t>MOZ013Extreme humanitarian conditions - Level 5</t>
  </si>
  <si>
    <t>UNHCR 27/01/2025</t>
  </si>
  <si>
    <t>https://reliefweb.int/report/mozambique/unhcr-southern-africa-region-external-update-4-24-january-2025</t>
  </si>
  <si>
    <t>IDPs, Non-host, Host population</t>
  </si>
  <si>
    <t>MOZ013Crisis affected groups</t>
  </si>
  <si>
    <t>MOZ004Total population</t>
  </si>
  <si>
    <t>OCHA Accessed Accessed 23/04/2024</t>
  </si>
  <si>
    <t>https://data.humdata.org/dataset/5e8d83a5-1210-49be-b7d9-cf286dbc15df/resource/82de025e-4f99-4ede-8c59-0ea3f9b3bed0/download/moz_adminboundaries_tabulardata.xlsx</t>
  </si>
  <si>
    <t>Northern Mozambique which includes Cabo Delgado, Nampula and Niassa are being affected by an ongoing conflict between NSAGs and Government forces. However, to remain in line with the HRP, we focus the severity analysis on Cabo Delgado only, which is the most affected. The landmass of Cabo Delgado is 77896.5 km² rounded off to 77,897 and the reliability of this information is medium because we are leaving out some provinces that might have pockets of conflict but are not severely affected as Cabo delgado</t>
  </si>
  <si>
    <t>MOZ004Landmass affected</t>
  </si>
  <si>
    <t>OCHA Accessed 28/04/2025 ; OCHA 28/01/2025</t>
  </si>
  <si>
    <t>https://data.humdata.org/dataset/46b79d47-0667-4baa-8d69-468b208855ed/resource/566aa129-f432-4d79-88d4-a1c554b59200/download/moz_admpop_2024.xlsx ; https://reliefweb.int/report/mozambique/mozambique-cabo-delgado-nampula-niassa-humanitarian-snapshot-december-2024-enpt</t>
  </si>
  <si>
    <t>All people living in Cabo Delgado, Niassa and Nampula province are exposed to the insurgency.   The figures are respectively  2,908,042 + 7,007,470 + 2,315,280 is 12,230,792. The reliability of this data is medium since they are based on estimations and projections of people population in the provinces. Furthermore, we could not use the population census data since the last census was in 2017.</t>
  </si>
  <si>
    <t>MOZ004People exposed</t>
  </si>
  <si>
    <t>Total population of Cabo Delgado is 2,908,042. We took only people in Cabo Delgado as affected since the province is the one having volatile situation on attacks unlike other two provinces that have attacks but not as intense as Cabo Delgado.The reliability of this data is medium since they are based on estimations and projections of people population in the province. Furthermore, we could not use the population census data since the last census was in 2017.</t>
  </si>
  <si>
    <t>MOZ004People affected</t>
  </si>
  <si>
    <t>OCHA 10/06/2025</t>
  </si>
  <si>
    <t>https://reliefweb.int/report/mozambique/mozambique-cabo-delgado-nampula-niassa-humanitarian-snapshot-may-2025-enpt</t>
  </si>
  <si>
    <t xml:space="preserve">According to ACAPS guide, the number of people displaced should include the total number of people that have been displaced due to the crisis. This includes: total number of IDPs, Incoming refugees, asylum seekers, returnees and people leaving the country (Outgoing refugees, asylum seekers).  IDPs due to conflict across North Mozambique, including Niassa, Nampula and Cabo Delgado is 461,000 and 699,000 returnees of conflict in the three provinces. We included people displaced in Niassa and Nampula in this case since they were displaced by the conflict in Cabo Delgado and there is no source giving a distinctive figure for IDPs and returnees in each individual crisis. The reliability of this data is Medium because displacement is frequent and access restricts ability to count displacement. </t>
  </si>
  <si>
    <t>MOZ004People displaced</t>
  </si>
  <si>
    <t>ACLED Accessed 16/06/2025</t>
  </si>
  <si>
    <t xml:space="preserve">153  Total Fatalities from organized violence (batteles,explosion/remote violence,violence against civilians) by Non-state armed groups from 1 December   2024 to 31st May  2025 in Cabo Delgado (153) </t>
  </si>
  <si>
    <t>MOZ004Fatalities reported</t>
  </si>
  <si>
    <t>MOZ004Fatalities in all crises</t>
  </si>
  <si>
    <t>OCHA Accessed 29/04/2025 ; OCHA 20/12/2024</t>
  </si>
  <si>
    <t>https://data.humdata.org/dataset/92202a18-179d-4cfb-9350-435e21073215/resource/83004855-0f97-4d55-885a-51bba349e908/download/jiaf_mozambique_2025.xlsx ; https://reliefweb.int/report/mozambique/mozambique-humanitarian-needs-and-response-plan-2025-december-2024</t>
  </si>
  <si>
    <t>The number of people in need is taken from Mozambique's OCHA JIAF data accessed through HDX. We took this source because it is the most comprehensive assessment of need due to conflict in Cabo Delgado. The key needs of internally displaced persons (IDPs) are food security, financial support, income sources, water and sanitation, non-food items (NFIs), and shelter. In contrast, returnees prioritize livelihoods, health, education, water and sanitation, and protection. Conflict has affected agricultural activities since most of the time people are on the move and dependent on assistance for survival. The reliability is medium because the PIN does not capture those in need due to the conflict in neighbouring provinces of  Nampula and Niassa which host IDPs and experience some level of violence or conflict from NSAGs.</t>
  </si>
  <si>
    <t>MOZ004People in Need</t>
  </si>
  <si>
    <t>According to INFORM SI methodology, the number of people in Level 1 is equal to the people exposed minus the people affected. Since the whole population is affected, there are no people in Level 1. The reliability was medium because the figures used for calculations are estimates.</t>
  </si>
  <si>
    <t>MOZ004Minimal humanitarian conditions - Level 1</t>
  </si>
  <si>
    <t>OCHA Accessed 28/04/2025 ; OCHA 28/01/2025 ; OCHA Accessed 29/04/2025 ; OCHA 20/12/2024</t>
  </si>
  <si>
    <t>https://data.humdata.org/dataset/46b79d47-0667-4baa-8d69-468b208855ed/resource/566aa129-f432-4d79-88d4-a1c554b59200/download/moz_admpop_2024.xlsx ; https://reliefweb.int/report/mozambique/mozambique-cabo-delgado-nampula-niassa-humanitarian-snapshot-january-2025 ; https://data.humdata.org/dataset/92202a18-179d-4cfb-9350-435e21073215/resource/83004855-0f97-4d55-885a-51bba349e908/download/jiaf_mozambique_2025.xlsx ; https://reliefweb.int/report/mozambique/mozambique-humanitarian-needs-and-response-plan-2025-december-2024</t>
  </si>
  <si>
    <t>According to INFORM SI methodology, the number of people in Level 2 is equal to the people affected minus the people in need. People in Level 2 might be facing some difficulties accessing basic services but are able to meet their needs without external assistance. The reliability was medium because the figures used for calculations are estimates.</t>
  </si>
  <si>
    <t>MOZ004Stressed humanitarian conditions - Level 2</t>
  </si>
  <si>
    <t>According to the 2025 HNRP for Cabo Delgado the total number of people in need is 1.3M which was rounded off but the definite figure from the JIAF data was 1,305,030. According to ACAPS methodology, we included people in need in severity level 2 according to JIAF to our level 3. The reliability of this data is Medium because from the data we extracted from hdx, it only inlcuded Cabo Delgado and left out other provinces that might have been affected like Nampula and Niassa and hosts IDPs. Additionally, this approach is assigned as medium reliability because despite that the most recent HNRP, which incorporate multi-sectoral assessments has been used. However, given the fluid nature of humanitarian crises, severity levels may not fully capture sudden changes in needs.</t>
  </si>
  <si>
    <t>MOZ004Moderate humanitarian conditions - Level 3</t>
  </si>
  <si>
    <t>People in level 4 were extracted from the severity classification in the  hdx data for people in admin2. We chose this method and source since it was giving us severity of admin2 levels. However, the reliability of this data is Medium because from the data we extracted from hdx, it only inlcuded cabo delgado and left out other provinces that might have been affected like nampula and niassa and hosts IDPs  Additionally, this approach is assigned as medium reliability because despite that the most recent HNRP, which incorporate multi-sectoral assessments has been used. However, given the fluid nature of humanitarian crises, severity levels may not fully capture sudden changes in needs.</t>
  </si>
  <si>
    <t>MOZ004Severe humanitarian conditions - Level 4</t>
  </si>
  <si>
    <t>There are no people classified in level 5 according to the HNRP. The reliability of this data is Medium because the HNRP is based on estimation and assessements that are done regularly and might change with the dynamic context of the conflict</t>
  </si>
  <si>
    <t>MOZ004Extreme humanitarian conditions - Level 5</t>
  </si>
  <si>
    <t>OCHA 20/12/2024</t>
  </si>
  <si>
    <t>https://reliefweb.int/attachments/8badbbee-81b3-44f6-8127-ef66251f622d/MOZAMBIQUE_2025_HNRP_FINAL.pdf</t>
  </si>
  <si>
    <t>In this crisis, 5 population groups are affected:IDPs, Returnees, Host, non host and refugees population affected. This are the groups that the HNRP was targeting in the conflict affected region.HNRP states that regarding conflict-related needs, the HCT agreed to analyse the requirements of specific population groups, including IDPs, returnees, affected individuals (e.g., host communities and those who remained in place), and refugees.</t>
  </si>
  <si>
    <t>MOZ004Crisis affected groups</t>
  </si>
  <si>
    <t>MOZ001Total population</t>
  </si>
  <si>
    <t xml:space="preserve"> Landmass affected= Cabo Delgado landmass + cyclones (Zambezia + Nampula) + total drought (minus Zambezia admin 2s). We have subtracted Zambezia admin 2 that are affected by drought from the total figure to avoid double counting as they overlap with areas impacted by cyclones. </t>
  </si>
  <si>
    <t>MOZ001Landmass affected</t>
  </si>
  <si>
    <t>IPC 14/08/2024; OCHA 21/08/2024 ; OCHA 18/01/2025 ; Govt. Moz 26/03/2025 ; OCHA Accessed 28/04/2025 ; OCHA 28/01/2025</t>
  </si>
  <si>
    <t>https://www.ipcinfo.org/ipc-country-analysis/details-map/en/c/1157120/?iso3=MOZ ; https://reliefweb.int/report/mozambique/mozambique-drought-appeal-august-2024-july-2025-august-2024-enpt ; ; https://reliefweb.int/report/mozambique/mozambique-tropical-cyclone-dikeledi-flash-update-2-17-january-2025-enpt ; https://reliefweb.int/report/mozambique/mozambique-tropical-cyclone-jude-flash-update-2-23-march-2025 ; https://data.humdata.org/dataset/46b79d47-0667-4baa-8d69-468b208855ed/resource/566aa129-f432-4d79-88d4-a1c554b59200/download/moz_admpop_2024.xlsx ; https://reliefweb.int/report/mozambique/mozambique-cabo-delgado-nampula-niassa-humanitarian-snapshot-december-2024-enpt</t>
  </si>
  <si>
    <t xml:space="preserve">The people exposed in the multiple crises is the summation of people exposed to conflict in Cabo Delgado, cyclones and drought however subtracting the areas in Zambezia that overlap in the drought and cyclone crises. The figures are based on estimates and projections, which results in a medium reliability rating for the data.
</t>
  </si>
  <si>
    <t>MOZ001People exposed</t>
  </si>
  <si>
    <t>IPC 14/08/2024; OCHA 21/08/2024 ; CCCM/IOM 26/03/2025 ; OCHA 10/03/2025 ; OCHA 04/04/2025</t>
  </si>
  <si>
    <t>https://www.ipcinfo.org/ipc-country-analysis/details-map/en/c/1157120/?iso3=MOZ ; https://reliefweb.int/report/mozambique/mozambique-drought-appeal-august-2024-july-2025-august-2024-enpt ; https://reliefweb.int/report/mozambique/mozambique-tropical-cyclone-jude-flash-update-2-23-march-2025 ; https://www.unocha.org/attachments/e6802846-c593-44f9-a8a3-78b94a42ecd8/Mozambique%20--%20Tropical%20Storm%20Jude%20Flash%20Update%20No.%202%20%28as%20of%2010%20March%202025%29.pdf ; https://app.powerbi.com/view?r=eyJrIjoiN2RmYjgwOTUtNWUxYy00OTZjLTlmMWMtNGEyNzVhZTkxZjU3IiwidCI6IjBmOWUzNWRiLTU0NGYtNGY2MC1iZGNjLTVlYTQxNmU2ZGM3MCIsImMiOjh9</t>
  </si>
  <si>
    <t>The people affected in the multiple crises is a summation of people affected by conflict, cyclones and drought. We subtracted the admin 2 levels of Zambezia that overlap in the drought and cyclone crises in order to avoid double counting. The figures are based on estimates and projections, which results in a medium reliability rating for the data.</t>
  </si>
  <si>
    <t>MOZ001People affected</t>
  </si>
  <si>
    <t>CCCM/IOM 01/04/2025 ; OCHA 23/03/2025 ; IOM 11/02/2025 ; OCHA 10/06/2025</t>
  </si>
  <si>
    <t>https://reliefweb.int/report/mozambique/ioms-camp-coordination-and-camp-management-cccm-mozambique-tropical-cyclone-jude-response-info-sheet-24-march-2025 ; https://reliefweb.int/report/mozambique/mozambique-tropical-cyclone-jude-flash-update-no-5-19-march-2025 ; https://reliefweb.int/report/mozambique/mozambique-drought-displacement-update-gorongosa-sofala-6-feb-2025-enpt ; https://reliefweb.int/report/mozambique/mozambique-cabo-delgado-nampula-niassa-humanitarian-snapshot-may-2025-enpt</t>
  </si>
  <si>
    <t>The number of people displaced corresponds to the sum of the people displaced for each individual crisis in Mozambique (violence in Cabo Delgado, 2025 cyclone and drought)</t>
  </si>
  <si>
    <t>MOZ001People displaced</t>
  </si>
  <si>
    <t>MOZ001Fatalities reported</t>
  </si>
  <si>
    <t>MOZ001Fatalities in all crises</t>
  </si>
  <si>
    <t>IPC 14/08/2024; OCHA 21/08/2024 ; OCHA 04/04/2025 ; OCHA Accessed 29/04/2025 ; OCHA 20/12/2024</t>
  </si>
  <si>
    <t>https://www.ipcinfo.org/ipc-country-analysis/details-map/en/c/1157120/?iso3=MOZ ; https://reliefweb.int/report/mozambique/mozambique-drought-appeal-august-2024-july-2025-august-2024-enpt ; https://app.powerbi.com/view?r=eyJrIjoiN2RmYjgwOTUtNWUxYy00OTZjLTlmMWMtNGEyNzVhZTkxZjU3IiwidCI6IjBmOWUzNWRiLTU0NGYtNGY2MC1iZGNjLTVlYTQxNmU2ZGM3MCIsImMiOjh9 ; https://data.humdata.org/dataset/92202a18-179d-4cfb-9350-435e21073215/resource/83004855-0f97-4d55-885a-51bba349e908/download/jiaf_mozambique_2025.xlsx ; https://reliefweb.int/report/mozambique/mozambique-humanitarian-needs-and-response-plan-2025-december-2024</t>
  </si>
  <si>
    <t>The people in need is the summation of people in need in conflict in Cabo Delgado according to the HNRP, due to 2025 cyclones according to the Flash Appeal and due to drought according to the IPC results running through March 2025. The people in drought affected areas of Zambezia were subtracted from the total to avoid double counting with the people in need in Zambezia due to the cyclones. The figures are based on estimates and projections, which results in a medium reliability rating for the data.</t>
  </si>
  <si>
    <t>MOZ001People in Need</t>
  </si>
  <si>
    <t>IPC 14/08/2024; OCHA 21/08/2024 ; OCHA accessed 26/04/2025 ; OCHA 18/01/2025 ; Govt. Moz 26/03/2025 ; OCHA 10/03/2025 ; OCHA 04/04/2025</t>
  </si>
  <si>
    <t>https://www.ipcinfo.org/ipc-country-analysis/details-map/en/c/1157120/?iso3=MOZ ; https://reliefweb.int/report/mozambique/mozambique-drought-appeal-august-2024-july-2025-august-2024-enpt ; https://data.humdata.org/dataset/46b79d47-0667-4baa-8d69-468b208855ed/resource/566aa129-f432-4d79-88d4-a1c554b59200/download/moz_admpop_2024.xlsx ; https://reliefweb.int/report/mozambique/mozambique-tropical-cyclone-dikeledi-flash-update-2-17-january-2025-enpt ; https://reliefweb.int/report/mozambique/mozambique-tropical-cyclone-jude-flash-update-2-23-march-2025 ; https://www.unocha.org/attachments/e6802846-c593-44f9-a8a3-78b94a42ecd8/Mozambique%20--%20Tropical%20Storm%20Jude%20Flash%20Update%20No.%202%20%28as%20of%2010%20March%202025%29.pdf ; https://app.powerbi.com/view?r=eyJrIjoiN2RmYjgwOTUtNWUxYy00OTZjLTlmMWMtNGEyNzVhZTkxZjU3IiwidCI6IjBmOWUzNWRiLTU0NGYtNGY2MC1iZGNjLTVlYTQxNmU2ZGM3MCIsImMiOjh9</t>
  </si>
  <si>
    <t xml:space="preserve">According to INFORM SI methodology, the number of people in Level 1 is equal to the people exposed minus the people affected. To get our level 1 we took the summation of cyclone, violence and drought then subracted people in drought affected areas of Zambezia to avoid double counting. Level 1: 14,043,758(drought+cyclone+conflict) − 518,183(Zambezia admin2 drought) = 13,525,575. The reliability of this data is medium because the figures are estimates and the situation on the ground is highly dynamic and changing rapidly. </t>
  </si>
  <si>
    <t>MOZ001Minimal humanitarian conditions - Level 1</t>
  </si>
  <si>
    <t>IPC 14/08/2024; OCHA 21/08/2024 ; CCCM/IOM 26/03/2025 ; OCHA 10/03/2025 ; OCHA 04/04/2025 ; OCHA Accessed 28/04/2025 ; OCHA 28/01/2025 ; OCHA Accessed 29/04/2025 ; OCHA 20/12/2024</t>
  </si>
  <si>
    <t>https://www.ipcinfo.org/ipc-country-analysis/details-map/en/c/1157120/?iso3=MOZ ; https://reliefweb.int/report/mozambique/mozambique-drought-appeal-august-2024-july-2025-august-2024-enpt ; https://reliefweb.int/report/mozambique/mozambique-tropical-cyclone-jude-flash-update-2-23-march-2025 ; https://www.unocha.org/attachments/e6802846-c593-44f9-a8a3-78b94a42ecd8/Mozambique%20--%20Tropical%20Storm%20Jude%20Flash%20Update%20No.%202%20%28as%20of%2010%20March%202025%29.pdf ; https://app.powerbi.com/view?r=eyJrIjoiN2RmYjgwOTUtNWUxYy00OTZjLTlmMWMtNGEyNzVhZTkxZjU3IiwidCI6IjBmOWUzNWRiLTU0NGYtNGY2MC1iZGNjLTVlYTQxNmU2ZGM3MCIsImMiOjh9 ; https://data.humdata.org/dataset/46b79d47-0667-4baa-8d69-468b208855ed/resource/566aa129-f432-4d79-88d4-a1c554b59200/download/moz_admpop_2024.xlsx ; https://reliefweb.int/report/mozambique/mozambique-cabo-delgado-nampula-niassa-humanitarian-snapshot-january-2025 ; https://data.humdata.org/dataset/92202a18-179d-4cfb-9350-435e21073215/resource/83004855-0f97-4d55-885a-51bba349e908/download/jiaf_mozambique_2025.xlsx ; https://reliefweb.int/report/mozambique/mozambique-humanitarian-needs-and-response-plan-2025-december-2024</t>
  </si>
  <si>
    <t>According to INFORM SI methodology, the number of people in Level 2 is equal to the people affected minus the people in need. People in Level 2 might be facing some difficulties accessing basic services but are able to meet their needs without external assistance. To get our level 2 we took the summation of cyclone, violence and drought then subracted people in level 2 in drought affected areas of Zambezia to avoid double counting and leaving out other people that might be in this level. Level 2: 3,301,203(drought+cyclone+conflict) − 334,577(Zambezia admin2 drought) = 2,966,626. The reliability of this data is medium because the figures are estimates and the situation on the ground is highly dynamic and changing rapidly.</t>
  </si>
  <si>
    <t>MOZ001Stressed humanitarian conditions - Level 2</t>
  </si>
  <si>
    <t>https://www.ipcinfo.org/ipc-country-analysis/details-map/en/c/1157120/?iso3=MOZ ; https://reliefweb.int/report/mozambique/mozambique-drought-appeal-august-2024-july-2025-august-2024-enpt ; https://app.powerbi.com/view?r=eyJrIjoiN2RmYjgwOTUtNWUxYy00OTZjLTlmMWMtNGEyNzVhZTkxZjU3IiwidCI6IjBmOWUzNWRiLTU0NGYtNGY2MC1iZGNjLTVlYTQxNmU2ZGM3MCIsImMiOjh9 ; https://data.humdata.org/dataset/92202a18-179d-4cfb-9350-435e21073215/resource/83004855-0f97-4d55-885a-51bba349e908/download/jiaf_mozambique_2025.xlsx ; https://reliefweb.int/report/mozambique/mozambique-humanitarian-needs-and-response-plan-2025-december-2024 ; https://data.humdata.org/dataset/92202a18-179d-4cfb-9350-435e21073215/resource/83004855-0f97-4d55-885a-51bba349e908/download/jiaf_mozambique_2025.xlsx ; https://reliefweb.int/report/mozambique/mozambique-humanitarian-needs-and-response-plan-2025-december-2024</t>
  </si>
  <si>
    <t>To get our level 3 we took the summation of cyclone, violence and drought then subracted people in level 3 in drought affected areas of Zambezia (admin level 2) to avoid double counting and leaving out other people that might be in this level. Level 3: 3,072,708(drought+cyclone+conflict) − 269,914 (Zambezia admin2 drought)= 2,802,794. The figures are based on estimates and projections, which results in a medium reliability rating for the data.</t>
  </si>
  <si>
    <t>MOZ001Moderate humanitarian conditions - Level 3</t>
  </si>
  <si>
    <t>IPC 14/08/2024; OCHA 21/08/2024 ; OCHA Accessed 29/04/2025 ; OCHA 20/12/2024</t>
  </si>
  <si>
    <t>https://www.ipcinfo.org/ipc-country-analysis/details-map/en/c/1157120/?iso3=MOZ ; https://reliefweb.int/report/mozambique/mozambique-drought-appeal-august-2024-july-2025-august-2024-enpt ; https://data.humdata.org/dataset/92202a18-179d-4cfb-9350-435e21073215/resource/83004855-0f97-4d55-885a-51bba349e908/download/jiaf_mozambique_2025.xlsx ; https://reliefweb.int/report/mozambique/mozambique-humanitarian-needs-and-response-plan-2025-december-2024</t>
  </si>
  <si>
    <t>To get our level 4  we took the summation of cyclone, violence and drought then subracted people in level 4 in drought affected areas of Zambezia to avoid double counting and leaving out other people that might be in this level.Level 4: 824,211(drought+conflict) − 74,092 (Zambezia admin2 drought)= 750,119. In the cyclone crisis, no one was classified under level four. Therefore, the subraction was done on the summation of conflict crisis and drought. These figures came from drought and conflict crisis since the cyclone crisis had no people in level 4</t>
  </si>
  <si>
    <t>MOZ001Severe humanitarian conditions - Level 4</t>
  </si>
  <si>
    <t>There are no people classified in level 5. The reliability of this data is Medium because the HNRP, drought appeals and cyclone response plans are based on estimation and assessements that are done regularly and might change with the dynamic context of the conflict, drought and cyclone. Additionally, the IPC did not classify people in level 5</t>
  </si>
  <si>
    <t>MOZ001Extreme humanitarian conditions - Level 5</t>
  </si>
  <si>
    <t>OCHA 20/12/2024 ; FAO/FSC 08/08/2024 ; UNHCR 27/01/2025</t>
  </si>
  <si>
    <t>https://reliefweb.int/attachments/8badbbee-81b3-44f6-8127-ef66251f622d/MOZAMBIQUE_2025_HNRP_FINAL.pdf ; https://reliefweb.int/report/zimbabwe/sadc-regional--appeal-response-el-nino-induced-drought-and-floods- ;mester-2024 ; https://reliefweb.int/report/mozambique/unhcr-southern-africa-region-external-update-4-24-january-2025</t>
  </si>
  <si>
    <t xml:space="preserve">In this crisis, 5 population groups are affected: IDPs, host population, non-host population, returnees and refugees. These are the groups that were targetted by the drought, cyclone and conflict crises in the country. Refugees were mentioned to be among the crisis affected group in the conflict crisis making the multiple have 5 affected groups </t>
  </si>
  <si>
    <t>MOZ001Crisis affected groups</t>
  </si>
  <si>
    <t>INEGI Accessed 15/05/2025</t>
  </si>
  <si>
    <t>https://www.inegi.org.mx/temas/estructura/#informacion_general</t>
  </si>
  <si>
    <t>The population of Mexico by 2020 was 126.014.024 based on the national census and projections of the Federal Government. Reliability is set to low as we are using outdated figures and as it's not clear if they include migrants, refugees and asylum seekers</t>
  </si>
  <si>
    <t>MEX003Total population</t>
  </si>
  <si>
    <t>IOM 03/02/2024; Mexico Real accessed 29/03/2025</t>
  </si>
  <si>
    <t>https://mexico.iom.int/sites/g/files/tmzbdl1686/files/documents/2024-03/estadisticas-migratorias-2023.pdf; https://mr.travelbymexico.com/966-estados-de-mexico-segun-su-superficie/</t>
  </si>
  <si>
    <t xml:space="preserve">The landmass affected by the Mixed Migration Crisis in Mexico, we took the states where most of the migrants, refugees and asylum seekers were spotted by 2023: Baja California (69, 921km), Coahuila (151, 571km), Veracruz (71, 699km), Tabasco (25, 267km) and Chiapas (74, 211km), according to the IOM Annual Bulletin in 2023. The reason behind the change is to avoid overcounting territory and people exposed by the crisis. Reliability is set to low as some states not included may have migrants, refugees and asylum seekers, and as we are using outdated data. </t>
  </si>
  <si>
    <t>MEX003Landmass affected</t>
  </si>
  <si>
    <t>IOM 03/02/2024; INEGI Accessed 28/03/2025</t>
  </si>
  <si>
    <t>https://mexico.iom.int/sites/g/files/tmzbdl1686/files/documents/2024-03/estadisticas-migratorias-2023.pdf; https://www.inegi.org.mx/app/tabulados/interactivos/?pxq=Poblacion_Poblacion_01_e60cd8cf-927f-4b94-823e-972457a12d4b</t>
  </si>
  <si>
    <t xml:space="preserve">For the people exposed, we took the total population of the states where most of the migrants, refugees and asylum seekers were spotted by 2023: Baja California (2,844,469), Coahuila (2,495,200), Veracruz (7,110,214), Tabasco (1,989,969) and Chiapas (4,293,459), according to the IOM Annual Bulletin in 2023. The reason behind the change is to avoid overcounting territory and people exposed to the crisis. Reliability is set to low as some states not included may have populations exposed to the crisis, refugees and asylum seekers, we are working with projected figures, and we are using outdated data. </t>
  </si>
  <si>
    <t>MEX003People exposed</t>
  </si>
  <si>
    <t>Government of Mexico acessed 10/06/2025</t>
  </si>
  <si>
    <t>http://www.politicamigratoria.gob.mx/es/PoliticaMigratoria/CuadrosBOLETIN?Anual=2024&amp;Secc=3</t>
  </si>
  <si>
    <t>The number of people affected corresponds to the aggregation of the two categories used by the Mexican Government:  Migrantes Presentados -986314- (those that the Government identify directly) and Canalizados -248384- (migrants who are receiving aid from the government in the form of shelter, or protection), between January and December 2024, as reported by the Mexican government in their statistical bulletin (Cuadro 3.1) as of June 2025. This official source was chosen because the government regularly publishes migration data and provides the most up-to-date figures and national overview. However, the reliability of this figure is considered medium due to possible inconsistencies in data collection methods and as there may be migrants crossing the country without the knowledge of government authorities.</t>
  </si>
  <si>
    <t>MEX003People affected</t>
  </si>
  <si>
    <t>The number of people displaced corresponds to the aggregation of the two categories used by the Mexican Government:  Migrantes Presentados -986314- (those that the Government identify directly) and Canalizados -248384- (migrants who are receiving aid from the government in the form of shelter, or protection), between January and December 2024, as reported by the Mexican government in their statistical bulletin (Cuadro 3.1) as of June 2025. This official source was chosen because the government regularly publishes migration data and provides the most up-to-date figures and national overview. However, the reliability of this figure is considered medium due to possible inconsistencies in data collection methods and as there may be migrants crossing the country without the knowledge of government authorities.</t>
  </si>
  <si>
    <t>MEX003People displaced</t>
  </si>
  <si>
    <t>MEX003Injuries reported</t>
  </si>
  <si>
    <t>Missing Migrants Accessed 27/06/2025</t>
  </si>
  <si>
    <t>https://missingmigrants.iom.int/region/americas?region_incident=4086&amp;route=3936&amp;incident_date%5Bmin%5D=2024-12-01&amp;incident_date%5Bmax%5D=2025-05-31</t>
  </si>
  <si>
    <t>Number of missing and deceased migrants at the US-Mexico border from December  1, 2024, to May  31, 2025. The probability of accuracy is considered low due to the challenges in tracking and reporting migrant deaths and the often undocumented nature of migrant journeys, which can lead to underreporting.</t>
  </si>
  <si>
    <t>MEX003Fatalities reported</t>
  </si>
  <si>
    <t>Number of missing and deceased migrants at the US-Mexico border from December  1, 2024, to May  31, 2025.  The probability of accuracy is considered low due to the challenges in tracking and reporting migrant deaths and the often undocumented nature of migrant journeys, which can lead to underreporting.</t>
  </si>
  <si>
    <t>MEX003Fatalities in all crises</t>
  </si>
  <si>
    <t>The number of People in Need corresponds to the aggregation of the two categories used by the Mexican Government: Present Migrants (986314) and Turned Migrants (248384) between January and December 2024, as reported by the Mexican government in their statistical bulletin (Cuadro 3.1) as of May 2025. This official source was chosen because the government regularly publishes migration data and provides the most up-to-date figures and national overview. However, the reliability of this figure is considered medium due to possible inconsistencies in data collection methods and as there may be migrants crossing the country without the knowledge of government authorities.</t>
  </si>
  <si>
    <t>MEX003People in Need</t>
  </si>
  <si>
    <t>IOM 03/02/2024; INEGI Accessed 28/03/2025;Government of Mexico acessed 10/06/2025</t>
  </si>
  <si>
    <t>https://mexico.iom.int/sites/g/files/tmzbdl1686/files/documents/2024-03/estadisticas-migratorias-2023.pdf; https://www.inegi.org.mx/app/tabulados/interactivos/?pxq=Poblacion_Poblacion_01_e60cd8cf-927f-4b94-823e-972457a12d4b http://www.politicamigratoria.gob.mx/es/PoliticaMigratoria/CuadrosBOLETIN?Anual=2024&amp;Secc=3</t>
  </si>
  <si>
    <t xml:space="preserve">According to INFORM SI methodology, the number of people in Level 1 is equal to the people exposed minus the people affected. People in Level 1 are able to meet their basic needs without employing irreversible coping strategies. The reliability of this data/indicator is low as we may be overcounting because our calculations are based on projected figures and regional analysis </t>
  </si>
  <si>
    <t>MEX003Minimal humanitarian conditions - Level 1</t>
  </si>
  <si>
    <t>https://www.unhcr.org/refugee-statistics-uat/download/?url=JZ3p8k</t>
  </si>
  <si>
    <t>According to INFORM SI methodology, the number of people in Level 2 is equal to the people affected minus the people in need. However, the reliability of this figure is considered medium due to possible inconsistencies in data collection methods and as there may be migrants crossing the country without the knowledge of government authorities.</t>
  </si>
  <si>
    <t>MEX003Stressed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</si>
  <si>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which corresponds to the aggregation of the two categories used by the Mexican Government:  Migrantes Presentados -986314- (those that the Government identify directly) and Canalizados -248384- (migrants who are receiving aid from the government in the form of shelter, or protection), between January and December 2024, as reported by the Mexican government in their statistical bulletin (Cuadro 3.1) as of June 2025. This official source was chosen because the government regularly publishes migration data and provides the most up-to-date figures and national overview. This approach is assigned as low reliability.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 </t>
  </si>
  <si>
    <t>MEX003Moderate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</si>
  <si>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Reliability is set to medium as we are using the least approach to calculate lvl 3 to 5</t>
  </si>
  <si>
    <t>MEX003Severe humanitarian conditions - Level 4</t>
  </si>
  <si>
    <t>MEX003Extreme humanitarian conditions - Level 5</t>
  </si>
  <si>
    <t>Government of Mexico acessed 30/01/2025</t>
  </si>
  <si>
    <t>In this crisis, all 3 population groups are affected: Hosts, migrants/refugees, an non hosts</t>
  </si>
  <si>
    <t>MEX003Crisis affected groups</t>
  </si>
  <si>
    <t>OCHA 04/02/2025</t>
  </si>
  <si>
    <t>https://reliefweb.int/report/el-salvador/el-salvador-necesidades-humanitarias-y-plan-de-respuesta-2025-enero-2025?_gl=1*1shohxs*_ga*NDg0NDI4NjIxLjE3MzE1NTAwNjg.*_ga_E60ZNX2F68*MTc0MDQyODYzMS40MS4xLjE3NDA0Mjg2MzQuNTcuMC4w</t>
  </si>
  <si>
    <t>This is the population of El Salvador according to the 2025 HNRP. This number was adopted instead of the World Bank figure, as it considers population changes due to immigration and emigration. Reliability set to medium as we are using projected data.</t>
  </si>
  <si>
    <t>SLV001Total population</t>
  </si>
  <si>
    <t>World Bank  accessed 17/03/2025; OPA 30/05/2025; WOLA 27/05/2025</t>
  </si>
  <si>
    <t>https://data.worldbank.org/indicator/AG.LND.TOTL.K2?locations=SV; https://www.observatoriopoliticodelasamericas.com/noticias/crisis-democr%C3%A1tica-en-el-salvador; https://www.wola.org/es/analysis/encarcelamiento-masivo-y-deterioro-democratico-3-anos-del-regimen-de-excepcion-en-el-salvador/</t>
  </si>
  <si>
    <t xml:space="preserve">The potential humanitarian consequences of the Political and Economic crisis in El Salvador are felt across the whole country. This crisis is driven by political and economic instability, which continues to affect people's livelihoods, safety, and access to basic and humanitarian services. Reliability is set to medium as different regions may feel the effects of the crisis distinctively </t>
  </si>
  <si>
    <t>SLV001Landmass affected</t>
  </si>
  <si>
    <t>OCHA 04/02/2025; WOLA 27/03/2025; OPA 30/05/2025</t>
  </si>
  <si>
    <t>https://reliefweb.int/report/el-salvador/el-salvador-necesidades-humanitarias-y-plan-de-respuesta-2025-enero-2025?_gl=1*1shohxs*_ga*NDg0NDI4NjIxLjE3MzE1NTAwNjg.*_ga_E60ZNX2F68*MTc0MDQyODYzMS40MS4xLjE3NDA0Mjg2MzQuNTcuMC4w; https://www.wola.org/es/analysis/encarcelamiento-masivo-y-deterioro-democratico-3-anos-del-regimen-de-excepcion-en-el-salvador/; https://www.observatoriopoliticodelasamericas.com/noticias/crisis-democr%C3%A1tica-en-el-salvador</t>
  </si>
  <si>
    <t xml:space="preserve">The number of people exposed to the economic and political crisis in El Salvador corresponds to the total population of the country because everyone is exposed to suffering the consequences of this crisis, such as limitations to access basic and humanitarian services, indiscriminate arrests and police violence. The figure for the total population is taken from 2025 HRNP. Reliability is set to medium as we are using projected data and may be overestimating the scope of the crisis. </t>
  </si>
  <si>
    <t>SLV001People exposed</t>
  </si>
  <si>
    <t>OCHA accessed 24/02/2025</t>
  </si>
  <si>
    <t>https://data.humdata.org/dataset/slv-jiaf-humanitarian-needs-pin-and-severity</t>
  </si>
  <si>
    <t xml:space="preserve">The number of people affected corresponds to the population living in any Admin 02 area with any number in severity level 2 and 3, according to the HNO 2025. This includes Ahuachapán Centro, Ahuachapán Norte, Ahuachapán Sur, Cabañas Este, Cabañas Oeste, Cuscatlán Norte, La Libertad Centro, La Libertad Costa, La Libertad Este, La Libertad Norte, La Libertad Oeste, La Libertad Sur, La Paz Centro, La Paz Este, La Paz Oeste, La Unión Norte, La Unión Sur, Morazán Norte, Morazán Sur, San Miguel Centro, San Miguel Norte, San Miguel Oeste, San Salvador Centro, San Salvador Este, San Salvador Norte, San Salvador Oeste, San Salvador Sur, San Vicente Norte, San Vicente Sur, Santa Ana Centro, Santa Ana Oeste, Sonsonate Centro, Sonsonate Este, Usulután Este, Usulután Norte, Usulután Oeste. The figure is taken from JIAF El Salvador – HNRP 2025. 
This source was chosen because it is the only one that provides PiN figures disaggregated by severity level. Reliability is set to medium, as the number is based on the projected population and may be an overestimation, as not everyone living in that admin03 is necessarily affected by the crisis </t>
  </si>
  <si>
    <t>SLV001People affected</t>
  </si>
  <si>
    <t>UNHCR 14/03/2025; El Savador Now 16/06/2024</t>
  </si>
  <si>
    <t>https://reliefweb.int/report/el-salvador/el-salvador-fact-sheet-january-2025;https://www.elsalvadornow.org/2024/06/16/201675-salvadorans-applied-for-asylum-or-refuge-worldwide-in-2023-according-to-unhcr-201675-salvadorenos-pidieron-asilo-o-refugio-a-nivel-mundial-en-2023-segun-cifras-de-acnur/?utm_source=</t>
  </si>
  <si>
    <t>The number of people displaced by the Political and Economic crisis in El Salvador corresponds to Internally Displaced Persons (IDPs) (86,971), asylum-seekers in El Salvador (342), and refugees in El Salvador (174), based on the most recent UNHCR data. This totals 87,487 individuals currently displaced within El Salvador. The reliability of this figure is set to medium, as it is not entirely clear whether it includes non-Salvadoran migrants and refugees in the country.
In addition to internal displacement, 133,042 Salvadorans submitted asylum applications abroad in 2023, and 68,633 have been recognized as refugees displaced by the economic and political crisis, violence and insecurity — particularly to countries like the United States (112,448 applications), Mexico (11,548), and others such as Spain, Italy, and Belize.</t>
  </si>
  <si>
    <t>SLV001People displaced</t>
  </si>
  <si>
    <t>SLV001Injuries reported</t>
  </si>
  <si>
    <t>ACLED accessed 05/06/2025</t>
  </si>
  <si>
    <t>Fatalities reported in battles, riots, and violence against civilians  from 1 December   2024 to 31st May   2025. Reliability set to Medium as we may be doublecounting from the latest report</t>
  </si>
  <si>
    <t>SLV001Fatalities reported</t>
  </si>
  <si>
    <t>SLV001Fatalities in all crises</t>
  </si>
  <si>
    <t>OCHA accessed 28/04/2025;  OCHA 13/02/2025</t>
  </si>
  <si>
    <t>https://data.humdata.org/dataset/el-salvador-humanitarian-needs; https://reliefweb.int/report/el-salvador/el-salvador-necesidades-humanitarias-y-plan-de-respuesta-2025-enero-2025?_gl=1*1shohxs*_ga*NDg0NDI4NjIxLjE3MzE1NTAwNjg.*_ga_E60ZNX2F68*MTc0MDQyODYzMS40MS4xLjE3NDA0Mjg2MzQuNTcuMC4w</t>
  </si>
  <si>
    <t xml:space="preserve">The number of people in need in El Salvador, 818700, is taken from the OCHA Humanitarian Needs PiN and JIAF Severity Excel 2025. This figure is taken from OCHA. This source was chosen because it is the most reliable, is up to date, ad does multisectoral need analysis. Reliability was set to high accordingly. </t>
  </si>
  <si>
    <t>SLV001People in Need</t>
  </si>
  <si>
    <t>OCHA 04/02/2025; OCHA accessed 24/02/2025</t>
  </si>
  <si>
    <t>https://reliefweb.int/report/el-salvador/el-salvador-necesidades-humanitarias-y-plan-de-respuesta-2025-enero-2025?_gl=1*1shohxs*_ga*NDg0NDI4NjIxLjE3MzE1NTAwNjg.*_ga_E60ZNX2F68*MTc0MDQyODYzMS40MS4xLjE3NDA0Mjg2MzQuNTcuMC4w; https://data.humdata.org/dataset/slv-jiaf-humanitarian-needs-pin-and-severity</t>
  </si>
  <si>
    <t xml:space="preserve">According to INFORM SI methodology, the number of people in Level 1 is equal to the people exposed (6,400,000) minus the people affected (5680933). People in Level 1 are able to meet their basic needs without employing irreversible coping strategies. Reliability was set to medium as we may be overcounting. Reliability is set to medium, according to reliability levels for exposed and affected </t>
  </si>
  <si>
    <t>SLV001Minimal humanitarian conditions - Level 1</t>
  </si>
  <si>
    <t>OCHA accessed 24/02/2025; OCHA 13/02/2025</t>
  </si>
  <si>
    <t>https://data.humdata.org/dataset/slv-jiaf-humanitarian-needs-pin-and-severity; https://reliefweb.int/report/el-salvador/el-salvador-necesidades-humanitarias-y-plan-de-respuesta-2025-enero-2025?_gl=1*1shohxs*_ga*NDg0NDI4NjIxLjE3MzE1NTAwNjg.*_ga_E60ZNX2F68*MTc0MDQyODYzMS40MS4xLjE3NDA0Mjg2MzQuNTcuMC4w</t>
  </si>
  <si>
    <t>According to INFORM SI methodology, the number of people in Level 2 is equal to the people affected (5680933) minus the people in need (818,700). People in Level 2 might be facing some difficulties accessing basic services but are able to meet their needs without external assistance. Reliability was set to medium as number for affected are projected figures</t>
  </si>
  <si>
    <t>SLV001Stressed humanitarian conditions - Level 2</t>
  </si>
  <si>
    <t>OCHA accessed 31/03/2025; OCHA 13/02/2025</t>
  </si>
  <si>
    <t>According to INFORM Severity Index methodology, the sum of people in levels 3, 4 and 5 is equal to the total number of people in need. To estimate the severity distribution of the people in need ACAPS used the PIN number from the HNO/HNRP and JIAF as the source for the severity distribution. The number was taken from the OCHA's Humanitarian Needs PiN and JIAF Severity 2025 Excel. This source was chosen because it is the most reliable, incluidng multisectoral need analysis. According to HNRP and JIAF, there wasn't any area in severity level 4 or 5, thus all people are in severity level 3.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</si>
  <si>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SLV001Moderate humanitarian conditions - Level 3</t>
  </si>
  <si>
    <t>According to INFORM Severity Index methodology, the sum of people in levels 3, 4 and 5 is equal to the total number of people in need. To estimate the severity distribution of the people in need ACAPS used the PIN number from the HNO/HNRP and JIAF as the source for the severity distribution. The number was taken from the OCHA's Humanitarian Needs PiN and JIAF Severity 2025 Excel. This source was chosen because it is the most reliable, including multisectoral need analysis. According to HNRP and JIAF, there wasn't any area in severity level 4 or 5, thus all people are in severity level 3.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</si>
  <si>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SLV001Severe humanitarian conditions - Level 4</t>
  </si>
  <si>
    <t>According to INFORM Severity Index methodology, the sum of people in levels 3, 4 and 5 is equal to the total number of people in need. To estimate the severity distribution of the people in need ACAPS used the PIN number from the HNO/HNRP and JIAF as the source for the severity distribution. The number was taken from the OCHA's Humanitarian Needs PiN and JIAF Severity 2025 Excel. This source was chosen because it is the most reliable, including multisectoral need analysis. According to HNRP and JIAF, there wasn't any area in severity level 4 or 5, thus all people are in severity level 3.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</si>
  <si>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SLV001Extreme humanitarian conditions - Level 5</t>
  </si>
  <si>
    <t>OCHA 10/02/2023</t>
  </si>
  <si>
    <t>https://reliefweb.int/sites/reliefweb.int/files/resources/El%20Salvador%2C%20Guatemala%20y%20Honduras%20-%20Panorama%20de%20Necesidades%20Humanitarias%20%28Ciclo%20del%20Programa%20Humanitario%202021%2C%20Julio%202021%29.pdf</t>
  </si>
  <si>
    <t>The number of different types of affected population groups: refugees, hosts, non-hosts and IDPs</t>
  </si>
  <si>
    <t>SLV001Crisis affected groups</t>
  </si>
  <si>
    <t>IBGE 01/07/2025</t>
  </si>
  <si>
    <t>https://www.ibge.gov.br/en/</t>
  </si>
  <si>
    <t>The total population of Brazil in 2025, according to the Instituto Brasileiro de Geografia e Estatística (IBGE), is chosen as the official source for demographic statistics. IBGE is the primary authority for national population data in Brazil, providing the most current and comprehensive figures. This source has been prioritised over others, such as the World Bank, as it provides up-to-date information and accounts for both internal migration and migration to and from the country. The reliability of this figure is set to medium, as it is based on projected estimates</t>
  </si>
  <si>
    <t>BRA002Total population</t>
  </si>
  <si>
    <t>city population accessed 24/03/2025; R4V 17/12/2024</t>
  </si>
  <si>
    <t>https://www.citypopulation.de/en/brazil/cities/?cityid=2469; https://www.r4v.info/en/rmrp2025-2026</t>
  </si>
  <si>
    <t>The landmass impacted by the Venezuelan refugee crisis corresponds to the aggregation of the extentions of the States where more than 10,000 Venezuelans are estimated to be in need in 2025 according to RMRP 2025-2026 by R4V. These include states such as the Amazonas, Bahia, Goiás, Mato Grosso, Mato Grosso do Sul, Minas Gerais, Paraná, Rio Grande do Sul, Roraima, Santa Catarina, and São Paulo. Although most refugees in need reside in these regions, it is likely that all parts of the country may see some presence of Venezuelans and could be affected to varying degrees. The reliability of this data is considered medium due to the risk of underestimation of affected areas and that R4V uses projected figures.
This threshold for initiating a crisis response is set at 10,000 individuals with unmet needs in a region. As a result, these states in Brazil meet the criteria to trigger the opening of a crisis response, emphasizing the urgent need for targeted assistance.</t>
  </si>
  <si>
    <t>BRA002Landmass affected</t>
  </si>
  <si>
    <t>The number of people exposed by the Displacement from Venezuela in Brazil corresponds to the total population, both refugees, hosting and non-hosting populations, of Brazilian states that are home to more than 10,000 Venezuelans in need by 2025 according to RMRP 2025-2026 by R4V. These include population living in the states of Amazonas, Bahia, Goiás, Mato Grosso, Mato Grosso do Sul, Minas Gerais, Paraná, Rio Grande do Sul, Roraima, Santa Catarina, and São Paulo. Although most refugees in need reside in these regions, it is likely that all parts of the country may see some presence of Venezuelans and could be affected to varying degrees. The reliability of this data is considered medium, as R4V uses projected figures.
This threshold for initiating a crisis response is set at 10,000 individuals with unmet needs in a region. As a result, these cities in Brazil meet the criteria to trigger the opening of a crisis response, emphasizing the urgent need for targeted assistance</t>
  </si>
  <si>
    <t>BRA002People exposed</t>
  </si>
  <si>
    <t xml:space="preserve">The number of people affected is the sum of Venezuelan in Brazil, the in-transit population in Brazil, and the affected host communities in need, as reported in the RMRP 2025-2026 (page 107). This source was chosen for its reliability in reporting Venezuelan refugees and migrants in Brasil based on multisectoral needs assessements from September 2024. Reliability set to medium as we are using project data </t>
  </si>
  <si>
    <t>BRA002People affected</t>
  </si>
  <si>
    <t>The number of people displaced is the sum of Venezuelans in Brazil, the in-transit population in Brazil, as reported in the RMRP 2025–2026 (page 107). This data is sourced from R4V, selected for its up-to-date information. The reliability is set to medium, as we are working with projected dat</t>
  </si>
  <si>
    <t>BRA002People displaced</t>
  </si>
  <si>
    <t>BRA002Injuries reported</t>
  </si>
  <si>
    <t>ACLED accessed 15/05/ 2025</t>
  </si>
  <si>
    <t>Between 1 December 2024 to 31 May 2025, ACLED reported a total of 3,477 fatalities resulting from battles, riots, and violence against civilians. However, there are no reports specifically linking these fatalities to the Venezuelan refugee and migrant crisis in Brazil. Therefore, the reliability is considered low due to an information gap regarding fatalities directly related to this crisis.</t>
  </si>
  <si>
    <t>BRA002Fatalities reported</t>
  </si>
  <si>
    <t>ACLED accessed 15/04/2025</t>
  </si>
  <si>
    <t>Between 1 December 2024 to 31 May 2025 , ACLED reported a total of 3,477   fatalities resulting from battles, riots, and violence against civilians. However, there are no reports specifically linking these fatalities to the Venezuelan refugee and migrant crisis in Brazil. Therefore, the reliability is considered low due to an information gap regarding fatalities directly related to this crisis.</t>
  </si>
  <si>
    <t>BRA002Fatalities in all crises</t>
  </si>
  <si>
    <t>The number of people in need is the sum of the in-destination Venezuelan refugees/asylum seekers, the in-transit population, and the affected host communities, in need of humantiarian assistance through 2025, as reported in the RMRP 2025-2026 (page 107). This source was chosen for its reliability in reporting Venezuelan refugees and migrants in Brasil. Reliability is set to medium as the figures are estimations for the entire year of 2025. Also, there is a risk that the in-transit population in need may be already counted in other PIN figures due to the very fluid and dynamic situation.</t>
  </si>
  <si>
    <t>BRA002People in Need</t>
  </si>
  <si>
    <t xml:space="preserve">According to INFORM SI methodology, the number of people in Level 1 is equal to the people exposed minus the people affected. People in Level 1 are able to meet their basic needs without employing irreversible coping strategies. Reliability is set to Medium as there may be some double counting and as the in-transit figure may include other nationals. </t>
  </si>
  <si>
    <t>BRA002Minimal humanitarian conditions - Level 1</t>
  </si>
  <si>
    <t>According to INFORM SI methodology, the number of people in Level 2 is equal to the people affected minus the people in need. Reliability is set to Medium because the source doesn't explain if the in-transit were included in the projected PiN, so there may be a doublecounting.</t>
  </si>
  <si>
    <t>BRA002Stressed humanitarian conditions - Level 2</t>
  </si>
  <si>
    <t>According to INFORM Severity Index methodology, the sum of people in levels 3, 4 and 5 is equal to the total number of people in need: the sum of the in-destination Venezuelan refugees/asylum seekers, the in-transit population, and the affected host communities, in need of assistance through 2025, as reported in the RMRP 2025-2026 (page 107).
ACAPS assigned the total number of people in need to level 3, leaving an info gap for level 4 and level 5. 
Reliability was set to low as assuming all people in need are at level 3 may either overestimate or underestimate the actual distribution of needs</t>
  </si>
  <si>
    <t>BRA002Moderate humanitarian conditions - Level 3</t>
  </si>
  <si>
    <t>BRA002Severe humanitarian conditions - Level 4</t>
  </si>
  <si>
    <t>BRA002Extreme humanitarian conditions - Level 5</t>
  </si>
  <si>
    <t xml:space="preserve"> Different types of affected population groups: 
• refugees, asylum seekers, and others of concern 
• hosts
 • non-hosts
</t>
  </si>
  <si>
    <t>BRA002Crisis affected groups</t>
  </si>
  <si>
    <t>UNFPA 21/12/2021</t>
  </si>
  <si>
    <t>https://www.unfpa.org/sites/default/files/portal-document/ENG%20-%20DP.FPA_.CPD_.PER_.10%20-%20Peru%20CPD%20-%202022%20FRS%20-%20FINAL%20-%20revised%2012Dec21_0.pdf?utm_source=chatgpt.com</t>
  </si>
  <si>
    <t xml:space="preserve">Peru has an estimated population of 33 million, according to the UNFPA, including more than 1 million migrants and refugees from Venezuela.
We have chosen to use the UNFPA figures because they often provide comprehensive population data that includes refugees, offering a more complete view of the demographic situation. However, we have assigned a medium reliability rating to these figures due to the data being based on the 2017 census. </t>
  </si>
  <si>
    <t>PER002Total population</t>
  </si>
  <si>
    <t>https://www.citypopulation.de/en/peru/cities/; https://www.r4v.info/en/rmrp2025-2026</t>
  </si>
  <si>
    <t>The figure for landmass affected due to the Venezuelan refugee crisis corresponds to the total geographical area (landmass) of the Peruvian departments hosting more than 10,000 Venezuelans in need in 2025. These departments include: Ancash, Arequipa, Callao, Cusco, Ica, Junín, La Libertad, Lambayeque, Lima, Piura, Tacna, and Tumbes. Reliability is set to medium as R4V uses projected population figures to determine needs across these areas.</t>
  </si>
  <si>
    <t>PER002Landmass affected</t>
  </si>
  <si>
    <t>RMRP 17/12/2024; INEI 30/04/2022</t>
  </si>
  <si>
    <t>https://www.r4v.info/en/rmrp2025-2026; https://cdn.www.gob.pe/uploads/document/file/3624028/Perú%3A%20Proyecciones%20de%20Población%20Total%20según%20Departamento%2C%20Provincia%20y%20Distrito%2C%202018-2022.pdf?v=1701294767</t>
  </si>
  <si>
    <t>The figure of people exposed due to the Venezuelan refugee crisis corresponds to the total population in the Peruvian departments with more than 10,000 Venezuelans in need by 2025: Ancash, Arequipa, Callao, Cusco, Ica, Junín, La Libertad, Lambayeque, Lima, Piura, Tacna, and Tumbes.  Reliability is set to medium as R4V uses projected figures. 
The reason behind this change is that it suits our threshold to open a crisis: at least 10,000 people with unmet needs in a region/department/province, so each of these departments in Peru would approve opening a crisis. As a natural consequence, people living in these departments are the most exposed to the crisis. Reliability was set to low as we are using outdated figures for the population</t>
  </si>
  <si>
    <t>PER002People exposed</t>
  </si>
  <si>
    <t>RMRP 17/12/2024</t>
  </si>
  <si>
    <t xml:space="preserve">The number of people affected is the sum of the 2025 projections for Venezuelan refugees/asylum seekers in site (1.7 million), those in transit (352.5K), and affected host communities (860K), as reported in the RMRP 2025–2026. This source was selected for its reliability in reporting on Venezuelan refugees and migrants in Peru, based on multisectoral needs assessments conducted in September 2024. The in-transit figure may include non-Venezuelan migrants, which introduces some uncertainty. Reliability is set to medium for this reason. No new reports as of May have been released since the RMRP 2025–2026.
</t>
  </si>
  <si>
    <t>PER002People affected</t>
  </si>
  <si>
    <t xml:space="preserve">The number of displaced people in Peru is calculated by summing the projected number of Venezuelans in site (1.70 million) and those in transit (352.5K) in 2025. This data is sourced from R4V, selected for its up-to-date and comprehensive coverage of the regional situation. The reliability is set to medium, as the source does not clarify whether the in-transit population is already included in the overall projection, which could lead to potential double-counting. Additionally, the in-transit figure may include individuals of other nationalities. UNHCR data was also reviewed, and no updates beyond the RMRP 2025–2026 have been published, making this the most current data available at the time of reporting.
</t>
  </si>
  <si>
    <t>PER002People displaced</t>
  </si>
  <si>
    <t>PER002Injuries reported</t>
  </si>
  <si>
    <t>PER002Fatalities reported</t>
  </si>
  <si>
    <t>PER002Fatalities in all crises</t>
  </si>
  <si>
    <t xml:space="preserve"> https://www.r4v.info/en/rmrp2025-2026</t>
  </si>
  <si>
    <t>The number of people in need is the sum of the in-destination Venezuelan refugees/asylum seekers (1.09M), the in-transit  (319.6K), and the affected host communities (860K) in need of humantiarian assistance through 2025, as reported in the RMRP 2025-2026. This source was chosen for its reliability in reporting Venezuelan refugees and migrants in Peru. Reliability is set to medium as the figures are estimations for the entire year of 2025. Assessments were conducted remotely. Additionally, the in-transit figure may include non-Venezuelans on the move. No new reports have been released since the RMRP 2025–2026, so this remains the most current data available.</t>
  </si>
  <si>
    <t>PER002People in Need</t>
  </si>
  <si>
    <t xml:space="preserve">According to INFORM SI methodology, the number of people in Level 1 is equal to the people exposed minus the people affected. People in Level 1 are able to meet their basic needs without employing irreversible coping strategies. Reliability is set to Medium because the source doesn't explain if the in-transit were included in the projected PiN for 2025, so there may be a doublecounting. Additionally, the in-transit figure may include other nationals. </t>
  </si>
  <si>
    <t>PER002Minimal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</si>
  <si>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Reliability is set to Medium because the source doesn't explain if the in-transit were included in the projected PiN for 2025, so there may be a double-counting. Additionally, the in-transit figure may include other nationals.</t>
  </si>
  <si>
    <t>PER002Stressed humanitarian conditions - Level 2</t>
  </si>
  <si>
    <t>According to INFORM Severity Index methodology, the sum of people in levels 3, 4 and 5 is equal to the total number of people in need: the sum of the in-destination Venezuelan refugees/asylum seekers (1.09M), the in-transit  (319.6K), and the affected host communities (860K) in need of assistance for 2025, as reported in the RMRP 2025-2026.
ACAPS assigned the total number of people in need to level 3, leaving an info-gap for level 4 and level 5. The multisectoral Refugee and Migrant Needs Analysis (September 2024) was reviewed however it was decided not to apply the methodology for two reasons: 1) it only assessed PIN by severity for in-residence Venezuelans and therefore not representative of the entire population in need 2) no definitions are provided for the different severity levels.
This source was chosen for its reliability in reporting Venezuelan refugees and migrants in Peru. Reliability is set to low due to the uncertainty of whether the in-transit population is already included in the projected population in need (PiN), which could result in double-counting. Additionally, the in-transit figure may include other nationals. And because of the limitations to distribute PiN by severity</t>
  </si>
  <si>
    <t>PER002Moderate humanitarian conditions - Level 3</t>
  </si>
  <si>
    <t>PER002Severe humanitarian conditions - Level 4</t>
  </si>
  <si>
    <t>PER002Extreme humanitarian conditions - Level 5</t>
  </si>
  <si>
    <t>https://www.r4v.info/en/rmrp2024update</t>
  </si>
  <si>
    <t xml:space="preserve"> In this crisis, 3 out of 5 population groups are affected: host population, non-host population, refugees and asylum seekers,</t>
  </si>
  <si>
    <t>PER002Crisis affected groups</t>
  </si>
  <si>
    <t>OCHA 22/02/2025</t>
  </si>
  <si>
    <t>https://humanitarianaction.info/plan/1208</t>
  </si>
  <si>
    <t xml:space="preserve">Total population of the country according to 2025 humanitarian need overview. This number was adopted instead of World Bank figure, as they consider the population movement such as internally displaced people and people who were in transit or seeking refuge in the country. </t>
  </si>
  <si>
    <t>COL002Total population</t>
  </si>
  <si>
    <t>City Population 22/07/2022; R4V 17/12/2024</t>
  </si>
  <si>
    <t>https://www.citypopulation.de/en/colombia/cities/; https://www.r4v.info/en/rmrp2025-2026</t>
  </si>
  <si>
    <t xml:space="preserve">The figure of landmass affected due to the Displacement from Venezuela to Colombia crisis corresponds to the landmass of the Colombian departments with more than 10,000 Venezuelans in need by 2025:  ANTIOQUIA, ARAUCA, ATLÁNTICO, BOGOTÁ D.C, BOLÍVAR, BOYACÁ, CALDAS, CASANARE, CAUCA, CESAR, CÓRDOBA, CUNDINAMARCA, HUILA, LA GUAJIRA, MAGDALENA, META, NARIÑO, NORTE DE SANTANDER, QUINDÍO, RISARALDA, SANTANDER, SUCRE, TOLIMA, and VALLE DEL CAUCA. As most displaced in need reside in these regions.  Reliability is set as medium as we are working with projected figures.
The reason behind having a 10k PiN as a threshold is that it suits our threshold to open sub-national crises: at least 10,000 people with unmet needs in a region/department/province, so each of these departments in Colombia would approve of opening crises. </t>
  </si>
  <si>
    <t>COL002Landmass affected</t>
  </si>
  <si>
    <t>R4V 17/12/2024; DANE accessed 20/03/2025</t>
  </si>
  <si>
    <t>https://www.r4v.info/en/rmrp2025-2026; https://www.dane.gov.co/files/investigaciones/poblacion/proyepobla06_20/7Proyecciones_poblacion.pdf</t>
  </si>
  <si>
    <t xml:space="preserve">The figure of people exposed due to the Displacement from Venezuela to Colombia crisis corresponds to the total population in the Colombian departments with more than 10,000 Venezuelans in need by 2025:  ANTIOQUIA, ARAUCA, ATLÁNTICO, BOGOTÁ D.C, BOLÍVAR, BOYACÁ, CALDAS, CASANARE, CAUCA, CESAR, CÓRDOBA, CUNDINAMARCA, HUILA, LA GUAJIRA, MAGDALENA, META, NARIÑO, NORTE DE SANTANDER, QUINDÍO, RISARALDA, SANTANDER, SUCRE, TOLIMA, and VALLE DEL CAUCA. As most displaced in need reside in these regions, all of the country’s departments may have a presence of Venezuelans and could be affected in some way. Reliability is set as medium as we are working with projected figures.
The reason behind having a 10k PiN as a threshold is that it suits our threshold to open sub-national crises: at least 10,000 people with unmet needs in a region/department/province, so each of these departments in Colombia would approve of opening crises. </t>
  </si>
  <si>
    <t>COL002People exposed</t>
  </si>
  <si>
    <t>R4V 17/12/2024; R4V 14/05/2025</t>
  </si>
  <si>
    <t>https://www.r4v.info/en/rmrp2025-2026; https://www.r4v.info/es/document/gifmm-colombia-analisis-situacional-movimientos-mixtos-frontera-colombia-panama-enero</t>
  </si>
  <si>
    <t xml:space="preserve">The number of people affected is the sum of the projected figure of  Venezuelan refugees/asylum seekers in destination (2.88m), the population In-Transit (1.07m) and the affected host communities in need (147.5 K), for 2025, according to RMRP 2025-2026 published by R4V. This source was chosen as it is the most up-to-date. Reliability is set to medium due to the uncertainty of whether the figure of the In-Transit people is already included in the overall number of projected in-destination, which could result in double-counting, and as the In-Transit may include people of other nationalities. </t>
  </si>
  <si>
    <t>COL002People affected</t>
  </si>
  <si>
    <t xml:space="preserve">The number of displaced people by the crisis corresponds to the aggregation of the projected in-destination peopl in Colombia (2.88 M) and the  In Transit  (1.07 M). This data is according to RMRP 2025-2026, published by R4V, selected for its up-to-date information. Reliability is set to medium due to the uncertainty of whether the figure of the In-Transit people is already included in the overall number of projected in-destination, which could result in double-counting, and as the In-Transit may include people of other nationalities. </t>
  </si>
  <si>
    <t>COL002People displaced</t>
  </si>
  <si>
    <t>No data available for injuries related to the crisis by June 2025</t>
  </si>
  <si>
    <t>COL002Injuries reported</t>
  </si>
  <si>
    <t>Missing Migrants Accessed 10/06/2025</t>
  </si>
  <si>
    <t>https://missingmigrants.iom.int/region/americas?region_incident=4086&amp;route=3876&amp;incident_date%5Bmin%5D=2024-12-01&amp;incident_date%5Bmax%5D=2025-05-31</t>
  </si>
  <si>
    <t xml:space="preserve">Venezuelan migrant fatalities in Colombia reported in the past six months (01/12/2024 - 31/05/2025), using the following filters: region of incident "South America" and Migration route "Darien" (the main route in Colombia), which shows 0 deaths. </t>
  </si>
  <si>
    <t>COL002Fatalities reported</t>
  </si>
  <si>
    <t>Acled accessed 10/06/2025; Missing Migrants 10/06/2024</t>
  </si>
  <si>
    <t>https://acleddata.com/explorer/, https://missingmigrants.iom.int/downloads</t>
  </si>
  <si>
    <t xml:space="preserve">Fatalities for all crisis figures are taken from ACLED in the past six months (from 01/12/2024 to 31/05/2025) and within the category of organized violence (battles, explosions and violence against civilians): 1,306 deaths + 0 Venezuelan migrant fatalities in Colombia reported from 01/12/2024 to 31/05/2025. Reliability set to medium as the figures may be different by the time of publishing
</t>
  </si>
  <si>
    <t>COL002Fatalities in all crises</t>
  </si>
  <si>
    <t xml:space="preserve">The number of people in need is the sum of the Venezuelan refugees/asylum seekers in destination in need of humanitarian assistance in Colombia (2.03M), the In-Transit population in need (992.4 K), and the affected Host communities in need (147.5 K), as reported in the RMRP 2025-2026. This source was chosen for its up-to-date data reporting the International Displacement from Venezuela in Colombia. Reliability is set to low as we are working with projected figures and because of the uncertainty of whether the in-transit population in need is already included in the projected population in need, which could result in double-counting. Additionally, the in-transit figure may include other nationals. </t>
  </si>
  <si>
    <t>COL002People in Need</t>
  </si>
  <si>
    <t>R4V 17/12/2024; MinTrabajo accessed 17/02/2025</t>
  </si>
  <si>
    <t>https://www.r4v.info/en/rmrp2025-2026; https://publicacionessampl.mintrabajo.gov.co/sampl-repo/api/core/bitstreams/5229be3e-472e-41e0-964d-0e2e60f16c4e/content</t>
  </si>
  <si>
    <t xml:space="preserve">According to INFORM SI methodology, the number of people in Level 1 is equal to the people exposed minus the people affected. People in Level 1 are able to meet their basic needs without employing irreversible coping strategies.  Reliability is set to low as we are working with projected figures and because of the uncertainty of whether the in-transit population in need is already included in the projected population in need, which could result in double-counting. Additionally, the in-transit figure may include other nationals. </t>
  </si>
  <si>
    <t>COL002Minimal humanitarian conditions - Level 1</t>
  </si>
  <si>
    <t xml:space="preserve">According to INFORM SI methodology, the number of people in Level 2 is equal to the people affected minus the people in need. People in level 2 are facing some shortages or/and some availability and accessibility problems regarding basic services. Needs are higher but are still not life-threatening. The affected population can meet their needs by applying copying strategies.  Reliability is set to low as we are working with projected figures and because of the uncertainty of whether the in-transit population in need is already included in the projected population in need, which could result in double-counting. Additionally, the in-transit figure may include other nationals. </t>
  </si>
  <si>
    <t>COL002Stressed humanitarian conditions - Level 2</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</si>
  <si>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need is the sum of the Venezuelan refugees/asylum seekers in destination in need of humanitarian assistance in Colombia (2.03M), the In-Transit population in need (992.4 K), and the affected Host communities in need (147.5 K), as reported in the RMRP 2025-2026. This source was chosen for its up-to-date data reporting the International Displacement from Venezuela in Colombia. Reliability is set to low as we are working with projected figures and because of the uncertainty of whether the in-transit population in need is already included in the projected population in need, which could result in double-counting. Additionally, the in-transit figure may include other nationals. </t>
  </si>
  <si>
    <t>COL002Moderate humanitarian conditions - Level 3</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</si>
  <si>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Realibaility was set as low accordingly to the reliability of the other severity levels</t>
  </si>
  <si>
    <t>COL002Severe humanitarian conditions - Level 4</t>
  </si>
  <si>
    <t>COL002Extreme humanitarian conditions - Level 5</t>
  </si>
  <si>
    <t>In this crisis, 3 out of 5 population groups are affected: refugees and asylum seekers, Host, Non-Host</t>
  </si>
  <si>
    <t>COL002Crisis affected groups</t>
  </si>
  <si>
    <t xml:space="preserve">Total population of the country according to the 2025 HNRP. This number was chosen over the World Bank figure, as they consider the population movement such internal displaced people and people who are in transit or seeking refuge in the country. </t>
  </si>
  <si>
    <t>COL001Total population</t>
  </si>
  <si>
    <t>Banrepublica Accessed 26/02/2025; R4V 17/12/2025</t>
  </si>
  <si>
    <t>https://enciclopedia.banrepcultural.org/index.php?title=Colombia,_territorio_y_megadiversidad; https://www.r4v.info/en/rmrp2025-2026; https://www.r4v.info/en/rmrp2025-2026</t>
  </si>
  <si>
    <t xml:space="preserve">The whole of Colombia is affected by the potential humanitarian consequences of the conflict and internal violence in Colombia, such as mass displacement, confinement and killings, particularly as there has been an expansion and re-configuration of the non-state armed groups (NSAGs) since 2016. Also, the whole country is at risk of climatic shocks such as floods and dry spells. Reliability was is medium as different parts of the country are affected distinctly by the drivers. </t>
  </si>
  <si>
    <t>COL001Landmass affected</t>
  </si>
  <si>
    <t>https://reliefweb.int/report/colombia/colombia-plan-de-respuesta-rapida-emergencia-en-catatumbo-enero-de-2025</t>
  </si>
  <si>
    <t xml:space="preserve">The number of people exposed corresponds to the total population of the country because of the deterioration of the humanitarian situation that has been observed in Colombia due to the expansion and re-configuration of a variety of non-state armed groups (NSAGs) since 2016, and the increase of climatic-shocks. Reliability was set to medium as we are working with estimations  and as the exposure to the impacts of the crisis are felt unequallty across populations. </t>
  </si>
  <si>
    <t>COL001People exposed</t>
  </si>
  <si>
    <t xml:space="preserve">The number of people affected corresponds to the total population of the country because of the deterioration of the humanitarian situation that has been observed in Colombia due to the expansion and re-configuration of a variety of non-state armed groups (NSAGs) since 2016, and the increase of climatic-shocks. Reliability was set to medium as we are working with estimations  and as the exposure to the impacts of the crisis are felt unequallty across populations. </t>
  </si>
  <si>
    <t>COL001People affected</t>
  </si>
  <si>
    <t>UNHCR accessed 10/06/2025; OCHA 22/01/2025; R4V 17/12/2024</t>
  </si>
  <si>
    <t>https://reliefweb.int/report/colombia/colombia-plan-de-respuesta-prioridades-comunitarias-enero-2025?_gl=1*1ky1f56*_ga*NDg0NDI4NjIxLjE3MzE1NTAwNjg.*_ga_E60ZNX2F68*MTc0MDU4NjIzMS40Mi4xLjE3NDA1ODYyOTEuNjAuMC4w; https://reporting.unhcr.org/sites/default/files/2024-11/Colombia%20Situation%20Overview.pdf; https://www.r4v.info/en/rmrp2025-2026</t>
  </si>
  <si>
    <t xml:space="preserve">According to the 2025 HNRP and the UNHCR 2025 appeal, there are 180,000 new IDPs on average per year. The HNRP specifies 179.9k new internally displaced persons, the majority (over 71%) in individual movements rather than en masse. This is out of nearly 7 million total Colombian IDPs who are eligible for humanitarian assistance according to the Government. Displacement is primarily driven by conflict between non-state armed groups, as well as natural disasters, including floods and drought. Colombia is also a hotspot for international migration from Venezuela, as a result, we decided to sum up the projected 'Venezuelan in destination (2.88 M)' and  'In-Transit  (1.07 M)' by 2025 according to R4V. Reliability is set to medium as we are working with projected figures and because of the uncertainty of whether the in-transit population is already included in the projected population, which could result in double-counting. </t>
  </si>
  <si>
    <t>COL001People displaced</t>
  </si>
  <si>
    <t>No new data available by May 2025</t>
  </si>
  <si>
    <t>COL001Injuries reported</t>
  </si>
  <si>
    <t>COL001Fatalities reported</t>
  </si>
  <si>
    <t>COL001Fatalities in all crises</t>
  </si>
  <si>
    <t>https://reliefweb.int/report/colombia/colombia-plan-de-respuesta-prioridades-comunitarias-enero-2025?_gl=1*1ky1f56*_ga*NDg0NDI4NjIxLjE3MzE1NTAwNjg.*_ga_E60ZNX2F68*MTc0MDU4NjIzMS40Mi4xLjE3NDA1ODYyOTEuNjAuMC4w</t>
  </si>
  <si>
    <t>The number of people in need is taken from the HNRP and includes all people who suffered the impacts of the armed conflict, weather disasters, climatic variability and the territorial control of Non-State Armed Groups, particularly from rural, afro descendants, and indigenous communities. This figure is taken from the latest Colombia HNRP. This source was chosen because it is comprehensive of multiple sectors. Reliability is set to low.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</si>
  <si>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COL001People in Need</t>
  </si>
  <si>
    <t xml:space="preserve">According to INFORM SI methodology, the number of people in Level 1 is equal to the people exposed minus the people affected. People in Level 1 are able to meet their basic needs without employing irreversible coping strategies. Since the whole population is exposed and affected by the  complex crisis in Colombia  the number, the number for this indicator is 0. Reliability was set to medium as we are working with estimations for the total population. </t>
  </si>
  <si>
    <t>COL001Minimal humanitarian conditions - Level 1</t>
  </si>
  <si>
    <t xml:space="preserve">According to INFORM SI methodology, the number of people in Level 2 is equal to the people affected minus the people in need. People in level 2 are facing some shortages or/and some availability and accessibility problems regarding basic services. Needs are higher but are still not life-threatening. The affected population can meet their needs by applying copying strategies. There may exist localised/targeted incidents of violence and/or human rights violations. Reliability was set to medium as we are working with estimations for the total population. </t>
  </si>
  <si>
    <t>COL001Stressed humanitarian conditions - Level 2</t>
  </si>
  <si>
    <t>OCHA accessed 30/04/2025</t>
  </si>
  <si>
    <t xml:space="preserve"> https://data.humdata.org/dataset/col-jiaf-humanitarian-needs-pin-and-severity</t>
  </si>
  <si>
    <t>According to INFORM Severity Index methodology, the sum of people in levels 3, 4 and 5 is equal to the total number of people in need. To estimate the severity distribution of the people in need ACAPS used the PIN number from the HNO/HNRP and the JIAF results of severity by area accessed through HDX for distribution from 3 to 5. Reliability is set to low.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</si>
  <si>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COL001Moderate humanitarian conditions - Level 3</t>
  </si>
  <si>
    <t>https://data.humdata.org/dataset/col-jiaf-humanitarian-needs-pin-and-severity</t>
  </si>
  <si>
    <t xml:space="preserve">According to INFORM Severity Index methodology, the sum of people in levels 3, 4 and 5 is equal to the total number of people in need. To estimate the severity distribution of the people in need ACAPS used the PIN number from the JIAF severity by area results. Reliability is set to low. Despite that HNO/HRP/HNRPs incorporate multi-sectoral assessments to calculate severity levels by area, this approach may not fully capture what is happening at the admin 3 level. </t>
  </si>
  <si>
    <t>COL001Severe humanitarian conditions - Level 4</t>
  </si>
  <si>
    <t>Ocha accessed 30/04/2025</t>
  </si>
  <si>
    <t>According to INFORM Severity Index methodology, the sum of people in levels 3, 4 and 5 is equal to the total number of people in need. To estimate the severity distribution of the people in need ACAPS used the PIN number from the HNO/HNRP and the JHNRP severity excel for distribution from 3 to 5. Reliability is set to low.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</si>
  <si>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COL001Extreme humanitarian conditions - Level 5</t>
  </si>
  <si>
    <t>COL001Crisis affected groups</t>
  </si>
  <si>
    <t>WPR Accessed on 10/06/2025</t>
  </si>
  <si>
    <t>https://worldpopulationreview.com/countries/ethiopia-population</t>
  </si>
  <si>
    <t>The estimated population of Ethiopia as of June  2025 is around 134.45 million, according to World Population Review, which uses data from the UN and other global sources.
However, this figure is based on projections, not a recent census. Ethiopia’s last was in 2007. The delay of the 2017 census due to instability means current numbers may lack precision.That is why the reliability is low</t>
  </si>
  <si>
    <t>ETH003Total population</t>
  </si>
  <si>
    <t>CityPop accessed on 23/04/2025</t>
  </si>
  <si>
    <t>https://www.citypopulation.de/en/ethiopia/cities/</t>
  </si>
  <si>
    <t>The figure represents the total area of Ethiopia hosting refugees. Tigray (50,079 km²), Afar (95,000 km²), Amhara (154,709 km²), Oromia (320,000 km²), Somali (310,000 km²), Benishangul-Gumuz (50,699 km²), SNNP (59,308 km²), Gambela (29,783 km²), Addis Ababa (527 km²) — Total: 1,070,105 km²</t>
  </si>
  <si>
    <t>ETH003Landmass affected</t>
  </si>
  <si>
    <t>HDX 2023 ; UNHCR 22/04/2025</t>
  </si>
  <si>
    <t>https://data.humdata.org/dataset/cod-ps-eth/resource/f82b20f1-8a76-46e9-ba9a-29e531f7af3c ; https://reliefweb.int/attachments/d2332210-f4ab-54ec-857c-b748a610ee79/UNHCR%20Ethiopia%20Refugees%20and%20IDPs%20Statistics%20March%202025.pdf</t>
  </si>
  <si>
    <t>The number of people exposed corresponds to the total population living number of people living in areas concerned by the International displacement crisis. This is the admin1 population of the regions where Refugees and Asylum seekers are found. The population of the exposed regions is as follows according to HDX data 2023; Tigray (5,738,996), Afar (2,033,002), Amhara (22,876,991), Oromia (39,987,194), Somali (6,637,799), Benishangul Gumz (1,218,000), SNNP (Southern Nations, Nationalities, and Peoples') (13,763,888), Gambela (508,004), Addis Ababa (3,859,999). We chose HDX because it provides the latest data on the total population of concern. The reliability of this data is medium because the HDX source has 2023 population and the population might have changed over time.</t>
  </si>
  <si>
    <t>ETH003People exposed</t>
  </si>
  <si>
    <t xml:space="preserve"> UNHCR Accessed 10/06/2025</t>
  </si>
  <si>
    <t>https://data.unhcr.org/en/country/eth</t>
  </si>
  <si>
    <t>The number of people affected refers to the total number of refugees and asylum seekers in Ethiopia as of April 30, 2025, which stands at 1,076,829. This figure is based on data from the UNHCR Operational Data Portal, chosen for its provision of the most current information on populations of concern. The Ethiopian government works closely with the UNHCR (United Nations High Commissioner for Refugees) to register and manage refugee populations. While cooperation is generally strong, there have been occasional issues related to Delays in registration, limited access to some camps or areas, and political sensitivities around certain groups (e.g., Eritrean refugees)making the reliability of this data low. Additionally, rufugee situation remains fluid as Ethiopia is currently experiencing ongoing inflows of refugees, primarily from South Sudan, Somalia, Eritrea, Sudan, Yemen, and other countries.</t>
  </si>
  <si>
    <t>ETH003People affected</t>
  </si>
  <si>
    <t>The number of displaced people in Ethiopia includes refugees and asylum seekers, as recorded by UNHCR as of April 30, 2025. We selected the UNHCR Operational Data Portal because it offers the most up-to-date information on the total population of concern. The Ethiopian government works closely with the UNHCR (United Nations High Commissioner for Refugees) to register and manage refugee populations. While cooperation is generally strong, there have been occasional issues related to delays in registration, limited access to some camps or areas, and political sensitivities around certain groups (e.g., Eritrean refugees)making the reliability of this data low. Additionally, rufugee situation remains fluid as Ethiopia is currently experiencing ongoing inflows of refugees, primarily from South Sudan, Somalia, Eritrea, Sudan, Yemen, and other countries.</t>
  </si>
  <si>
    <t>ETH003People displaced</t>
  </si>
  <si>
    <t>ETH003Illness cases reported</t>
  </si>
  <si>
    <t>ETH003Injuries reported</t>
  </si>
  <si>
    <t>No data/ Information on this</t>
  </si>
  <si>
    <t>ETH003Fatalities reported</t>
  </si>
  <si>
    <t>ACLED accessed on 13/06/2025</t>
  </si>
  <si>
    <t>https://acleddata.com/explorer/#1743005448945-accecf1b-0147</t>
  </si>
  <si>
    <t>A total of 2,282 fatalities were recorded in Ethiopia between 1 Countries from 1 December 2024 to 1 June 2025.  However, this number may not capture all deaths, particularly those linked to drought and cross-border displacement. In 2024, there were reports of hunger-related fatalities caused by drought, suggesting that similar incidents may be going unreported during this period.</t>
  </si>
  <si>
    <t>ETH003Fatalities in all crises</t>
  </si>
  <si>
    <t>The people in need corresponds to the total number of refugees and asylum seekers in Ethiopia. This is because they need almost all forms of assistance from food, shelter, protection etc. We chose the UNHCR operational data portal because it provides the latest data of the total population of concern. The Ethiopian government works closely with the UNHCR (United Nations High Commissioner for Refugees) to register and manage refugee populations. While cooperation is generally strong, there have been occasional issues related to delays in registration, limited access to some camps or areas, and political sensitivities around certain groups (e.g., Eritrean refugees)making the reliability of this data low. Additionally, rufugee situation remains fluid as Ethiopia is currently experiencing ongoing inflows of refugees, primarily from South Sudan, Somalia, Eritrea, Sudan, Yemen, and other countries.</t>
  </si>
  <si>
    <t>ETH003People in Need</t>
  </si>
  <si>
    <t>HDX 2023 ; UNHCR 22/04/2024 ;  UNHCR 31/04/2025</t>
  </si>
  <si>
    <t>https://data.humdata.org/dataset/cod-ps-eth/resource/f82b20f1-8a76-46e9-ba9a-29e531f7af3c ; https://reliefweb.int/report/ethiopia/ethiopia-refugees-and-internally-displaced-persons-31-march-2024;https://data.unhcr.org/en/country/eth</t>
  </si>
  <si>
    <t>According to INFORM SI methodology, the number of people in Level 1 is equal to the people exposed minus the people affected. People in Level 1 are able to meet their basic needs without employing irreversible coping strategies. We selected the UNHCR and HDX as sources because they provide an overall view of the humanitarian condition concerning the displacements. The reliability of this data is medium because the figures are based on estimations and projections.</t>
  </si>
  <si>
    <t>ETH003Minimal humanitarian conditions - Level 1</t>
  </si>
  <si>
    <t>According to INFORM SI methodology, the number of people in Level 2 is equal to the people affected minus the people in need. Since all the people affected are also in need, there are no people in Level 2.  The reliability of this data is medium because the figures are based on estimations and projections. We chose the UNHCR operational data portal because it provides the data of the total population of concern.</t>
  </si>
  <si>
    <t>ETH003Stressed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</si>
  <si>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reliability of this data is medium because the figures are based on estimations and projections. We selected the UNHCR as a source because they provide an overall view of the humanitarian condition of those displaced. </t>
  </si>
  <si>
    <t>ETH003Moderate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</si>
  <si>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reliability of this data is medium because the figures are based on estimations and projections. We selected the UNHCR as a source because they provide an overall view of the humanitarian condition concerning the displacements.</t>
  </si>
  <si>
    <t>ETH003Severe humanitarian conditions - Level 4</t>
  </si>
  <si>
    <t>ETH003Extreme humanitarian conditions - Level 5</t>
  </si>
  <si>
    <t>UNHCR 16/03/2024</t>
  </si>
  <si>
    <t>https://data.unhcr.org/en/documents/download/107313</t>
  </si>
  <si>
    <t>Refugees, Host and non-host community</t>
  </si>
  <si>
    <t>ETH003Crisis affected groups</t>
  </si>
  <si>
    <t>https://worldpopulationreview.com/countries/ethiopia</t>
  </si>
  <si>
    <t>The estimated population of Ethiopia as of April 2025 is around 134.45 million, according to World Population Review, which uses data from the UN and other global sources. However, this figure is based on projections, not a recent census. Ethiopia’s last census was in 2007. The delay of the 2017 census due to instability means current numbers may lack precision resultign in a low reliability.</t>
  </si>
  <si>
    <t>ETH006Total population</t>
  </si>
  <si>
    <t>WB Accessed 13/05/2025</t>
  </si>
  <si>
    <t>https://data.worldbank.org/indicator/AG.LND.TOTL.K2?locations=ET</t>
  </si>
  <si>
    <t>Figure represents the total land area of Ethiopia. Humanitarian needs are present in all regions with the drivers being conflict, drought, flash floods, displacements both IDPs and refugees and disease outbreaks. The reliability of the landmass figure is medium because there might be double counting or underestimation of landmass affected because of the dymanics of the drivers to this crisis.</t>
  </si>
  <si>
    <t>ETH006Landmass affected</t>
  </si>
  <si>
    <t>WPR Accessed on 10/06/2025 ; GFRC 2025 ; FEWS NET 20/05/2025</t>
  </si>
  <si>
    <t>https://worldpopulationreview.com/countries/ethiopia-population; https://www.fsinplatform.org/sites/default/files/resources/files/GRFC2025-full.pdf ; https://drive.google.com/file/d/1bp3gESeSpZqcAXIF7tpERsqcHNTXhJ4L/view</t>
  </si>
  <si>
    <t>The number of people exposed corresponds to the total population of the country living in the areas experiencing conflict, climatic and ecomomic shocks. The drivers for this crises include Conflict/violence, political and economic crisis, floods, drought/drier conditions. Certain parts of Ethiopia, particularly in the north (e.g., Tigray, Amhara, and Afar regions), have been significantly exposed to armed conflict in recent years. Other areas, such as parts of Oromia and the Somali region, have also experienced localised violence or unrest. Some regions, such as parts of the Southern Nations, Nationalities, and Peoples’ Region (SNNPR) and Benishangul-Gumuz, are similarly exposed to various levels of conflict.  Large portions of Ethiopia, especially in the lowland areas such as the Somali and Afar regions, are highly susceptible to drought. Other areas, particularly in the southwest, also face heavy rainfall and flooding, leading to humanitarian needs.  Political tensions and ethnic-based federalism are prevalent in many regions of Ethiopia, contributing to periodic unrest and humanitarian crises across various areas. While some urban centres, such as Addis Ababa, may seem more stable, numerous regions are marked by political tensions. Economic challenges, including inflation, unemployment, and currency devaluation, affect all regions of the country.  Ethiopia is not uniformly subject to these challenges, but most regions encounter some level of exposure to these overlapping issues. The severity and type of impact differ depending on the geographic, political, and socio-economic context of each region.The reliability is low because the figure is based on projections/estimations from UN estimates since the last census was in 2007, and the 2017 census was delayed due to instability, meaning current numbers may lack precision.</t>
  </si>
  <si>
    <t>ETH006People exposed</t>
  </si>
  <si>
    <t>The number of people affected corresponds to the total population of the country/living in the areas concerned by conflict, climatic and ecomomic shocks. The drivers for this crises include Conflict/violence, political and economic crisis, floods, drought/drier conditions. The entire country has been categorised as impacted since many of the underlying issues, such as conflict, climate shocks, political instability, and economic struggles, interconnect and have wide-ranging effects throughout the nation. Certain areas of Ethiopia, especially in the north (e.g., Tigray, Amhara, and Afar regions), have been profoundly affected by ongoing and past armed conflicts. Additionally, regions like parts of Oromia and the Somali region have also dealt with localised violence. Some areas, including sections of the Southern Nations, Nationalities, and Peoples’ Region (SNNPR) and Benishangul-Gumuz, experience varying degrees of conflict as well. 
Large regions of Ethiopia, particularly in lowland zones like the Somali and Afar regions, are heavily impacted by drought conditions. Conversely, other parts, especially in the southwest, face challenges from heavy rainfall and flooding, leading to humanitarian needs. 
Political strife and ethnic-based federalism are prevalent in numerous regions of Ethiopia, leading to sporadic unrest and humanitarian emergencies. While certain urban areas, such as Addis Ababa, may seem more stable, many regions continue to grapple with underlying political tensions. 
Economic challenges—including inflation, unemployment, and currency depreciation—affect all areas of the country to different extents. Although the effects are not consistent across Ethiopia, most regions suffer from a mix of these overlapping challenges. The reliability is medium because the figure is based on projections/estimations from UN estimates since the last census was in 2007, and the 2017 census was delayed due to instability, meaning current numbers may lack precision</t>
  </si>
  <si>
    <t>ETH006People affected</t>
  </si>
  <si>
    <t xml:space="preserve"> IDMC 13/05/2025; UNHCR 22/04/2025</t>
  </si>
  <si>
    <t>https://api.internal-displacement.org/sites/default/files/publications/documents/idmc-grid-2025-global-report-on-internal-displacement.pdf ; https://reliefweb.int/report/ethiopia/ethiopia-refugees-and-internally-displaced-persons-31-march-2025</t>
  </si>
  <si>
    <t>For the current crisis, we are examining the total number of people displaced by conflict, climate-related issues, and economic shocks in Ethiopia. This figure includes only internally displaced and returnees. We have not included those who have been displaced to other countries, as we are unable to find a cumulative figure for people displaced across borders due to these crisis drivers.  Therefore, our computation includes 2,378,000 IDPs Conflict/violence + 757,000 IDPs natural disasters + 2,813,489 IDP returnees= 5,948,489. The reliability is low since these figures are estimates as of end of 2024 and people continue being displaced as conflict, climatic and economic shocks are persistent in Ethiopia.</t>
  </si>
  <si>
    <t>ETH006People displaced</t>
  </si>
  <si>
    <t>We do have have cumulative figures of illness reported directly as a result of drought, conflict, international displacements in Ethiopia in the last six months. In as much as there are illness indirectly caused by the above drivers, no data is available for the last six months specifically. That is why we have a low reliability</t>
  </si>
  <si>
    <t>ETH006Illness cases reported</t>
  </si>
  <si>
    <t>ETH006Injuries reported</t>
  </si>
  <si>
    <t>A total of 2,282 fatalities were recorded in Ethiopia between 1st December 2024 to 1st June 2025.  However, this number may not capture all deaths, particularly those linked to drought and cross-border displacement. In 2024, there were reports of hunger-related fatalities caused by drought, suggesting that similar incidents may be going unreported during this period.</t>
  </si>
  <si>
    <t>ETH006Fatalities reported</t>
  </si>
  <si>
    <t>ETH006Fatalities in all crises</t>
  </si>
  <si>
    <t>GFRC 2025 ; FEWS NET 20/05/2025</t>
  </si>
  <si>
    <t>https://www.fsinplatform.org/sites/default/files/resources/files/GRFC2025-full.pdf ; https://drive.google.com/file/d/1bp3gESeSpZqcAXIF7tpERsqcHNTXhJ4L/view</t>
  </si>
  <si>
    <t xml:space="preserve">In Ethiopia, the main drivers of humanitarian need are the ongoing conflict and insecurity, severe climatic shocks such as droughts and floods, economic instability marked by high food prices and reduced household purchasing power, and critically underfunded humanitarian aid. Armed violence in regions like Amhara, Oromia, and Tigray has caused mass displacement and disrupted livelihoods, while extreme weather events have damaged crops and livestock. These challenges are compounded by cuts to essential aid programs, leaving millions without access to food and health services. According to FEWS NET estimates, 15 million of the total population are projected to experience high levels of acute food insecurity. The reliability of this data is low since this figure is based on Fewsnet's projections made at the end of December 2024 and then extended through May 2025, meaning it is a projection on top of a projection. The methodology is also not available and it is not clear whcih population groups were included in the projection. The last IPC publication was in 2021. </t>
  </si>
  <si>
    <t>ETH006People in Need</t>
  </si>
  <si>
    <t>WPR Accessed on 12/05/2025 ; GFRC 2025 ; FEWS NET 20/05/2025</t>
  </si>
  <si>
    <t>According to INFORM SI methodology, the number of people in Level 1 is equal to the people exposed minus the people affected. Since the whole population is affected, there are no people in Level 1. The reliability of this data is medium because the figures are based on projections and estimates.</t>
  </si>
  <si>
    <t>ETH006Minimal humanitarian conditions - Level 1</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</si>
  <si>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The reliability of this data is medium because the figures are based on projections and estimates. </t>
  </si>
  <si>
    <t>ETH006Stressed humanitarian conditions - Level 2</t>
  </si>
  <si>
    <t>According to the INFORM Severity Index methodology, the total number of people in need is the sum of those classified at levels 3, 4, and 5. However, the reliability of this data is low because the sources represent only one specific need: food security. Other factors contributing to the crisis, such as conflict and climatic shocks, lead to additional needs for protection, shelter, and WASH (Water, Sanitation, and Hygiene) services. Furthermore, the reliability is compromised because we assigned everyone to level 3 due to the lack of distinct sources providing the number of people in level 4 and 5. Although the FEWS NET source indicates that the highest projected area-level IPC (Integrated Phase Classification) Phase classification in May 2025 is level 4, we did not have sufficient data to differentiate the levels.</t>
  </si>
  <si>
    <t>ETH006Moderate humanitarian conditions - Level 3</t>
  </si>
  <si>
    <t xml:space="preserve">According to a source from FEWS NET, the highest projected area-level classification using the Integrated Phase Classification (IPC) in May 2025 is level 4 however it does not provide results per level of severity. The reliability of this data is low because the sources represent only one specific need: food insecurity. Other factors contributing to the crisis, such as conflict and climatic shocks, lead to additional needs for protection, shelter, and WASH (Water, Sanitation, and Hygiene) services. Furthermore, the reliability is compromised because we assigned everyone to level 3 due to the lack of distinct sources providing the number of people in level 4. </t>
  </si>
  <si>
    <t>ETH006Severe humanitarian conditions - Level 4</t>
  </si>
  <si>
    <t>According to a source from FEWS NET, the highest projected area-level classification using the Integrated Phase Classification (IPC) in May 2025 is level 4. Previosuly, there have been reports of starvation related deaths in Tigray and some people might not have recovered. It is possible that some people might be experiencing level 5 conditions but have not been reported, which is the reason for our low reliability in this assessment.</t>
  </si>
  <si>
    <t>ETH006Extreme humanitarian conditions - Level 5</t>
  </si>
  <si>
    <t>OCHA 03/08/2022</t>
  </si>
  <si>
    <t>https://reliefweb.int/report/ethiopia/ethiopia-humanitarian-response-plan-2022-july-2022</t>
  </si>
  <si>
    <t>Affected groups in the crisis: Hosts;non-host, IDP returnees and IDPs</t>
  </si>
  <si>
    <t>ETH006Crisis affected groups</t>
  </si>
  <si>
    <t>The estimated population of Ethiopia as of April 2025 is around 134.45 million, according to World Population Review, which uses data from the UN and other global sources. However, this figure is based on projections, not a recent census. Ethiopia’s last census was in 2007. The delay of the 2017 census due to instability means current numbers may lack precision.</t>
  </si>
  <si>
    <t>ETH001Total population</t>
  </si>
  <si>
    <t>Figure represents the total land area of Ethiopia. Humanitarian needs are present in all regions with the drivers being conflict, drought, flash floods, displacements both IDPs and refugees and disease outbreaks. The landmass is medium because this indicator changes over a long period because of factors such as rising sea levels, coastal erosion, river erosion, earthquakes, volcanic eruptions, and plate movements.</t>
  </si>
  <si>
    <t>ETH001Landmass affected</t>
  </si>
  <si>
    <t>WPR Accessed on 12/05/2025 ; GFRC 2025 ; FEWS NET 20/05/2025 ; HDX 2023 ; UNHCR 22/04/2025</t>
  </si>
  <si>
    <t>https://worldpopulationreview.com/countries/ethiopia-population; https://www.fsinplatform.org/sites/default/files/resources/files/GRFC2025-full.pdf ; https://drive.google.com/file/d/1bp3gESeSpZqcAXIF7tpERsqcHNTXhJ4L/view ; https://data.humdata.org/dataset/cod-ps-eth/resource/f82b20f1-8a76-46e9-ba9a-29e531f7af3c ; https://reliefweb.int/attachments/d2332210-f4ab-54ec-857c-b748a610ee79/UNHCR%20Ethiopia%20Refugees%20and%20IDPs%20Statistics%20March%202025.pdf</t>
  </si>
  <si>
    <t>The number of people exposed corresponds to the total population of the country, including the populations considered in ETH006 and ETH003. The reliability is low since the figure is based on projections and estimates as the last census was in 2007.</t>
  </si>
  <si>
    <t>ETH001People exposed</t>
  </si>
  <si>
    <t>WPR Accessed on 12/05/2025 ; GFRC 2025 ; FEWS NET 20/05/2025 ;  UNHCR Accessed 10/06/2025</t>
  </si>
  <si>
    <t>https://worldpopulationreview.com/countries/ethiopia-population; https://www.fsinplatform.org/sites/default/files/resources/files/GRFC2025-full.pdf ; https://drive.google.com/file/d/1bp3gESeSpZqcAXIF7tpERsqcHNTXhJ4L/view ; https://data.unhcr.org/en/country/eth</t>
  </si>
  <si>
    <t>The number of people affected corresponds to the total population of the country, including the populations in the ETH006 and ETH003. The reliability is low since the figure is based on projections and estimates as the last census was in 2007</t>
  </si>
  <si>
    <t>ETH001People affected</t>
  </si>
  <si>
    <t xml:space="preserve"> IDMC 13/05/2025; UNHCR 22/04/2025 ; UNHCR Accessed 10/06/2025</t>
  </si>
  <si>
    <t>https://api.internal-displacement.org/sites/default/files/publications/documents/idmc-grid-2025-global-report-on-internal-displacement.pdf ; https://reliefweb.int/report/ethiopia/ethiopia-refugees-and-internally-displaced-persons-31-march-2025 ; https://data.unhcr.org/en/country/eth</t>
  </si>
  <si>
    <t>According to the ACAPS methodology, this indicator outlines the number of refugees, asylum seekers, returnees, internally displaced persons (IDPs), and irregular or unregistered migrants in Ethiopia, as well as those displaced to other countries due to the ongoing crisis. In this crisis, this is the sum of the displaced (Refugees and Asylum seekers) in International displacement Crisis in addition to IDPs and returnees in the Conflict, Climatic and Economic shocks crisis. The reliability is low since the IDPs figures are estimates as of end of 2024. Data on displaced people is not often publcly available and the data that is publicly available is highly controlled by government. Additionally, the refugees influx from neighbouring countries gives uncertainity to the figure.</t>
  </si>
  <si>
    <t>ETH001People displaced</t>
  </si>
  <si>
    <t>ETH001Illness cases reported</t>
  </si>
  <si>
    <t>ETH001Injuries reported</t>
  </si>
  <si>
    <t>ETH001Fatalities reported</t>
  </si>
  <si>
    <t>ETH001Fatalities in all crises</t>
  </si>
  <si>
    <t>GFRC 2025 ; FEWS NET 20/05/2025 ;  UNHCR Accessed 10/06/2025</t>
  </si>
  <si>
    <t xml:space="preserve">https://www.fsinplatform.org/sites/default/files/resources/files/GRFC2025-full.pdf ; https://drive.google.com/file/d/1bp3gESeSpZqcAXIF7tpERsqcHNTXhJ4L/view ; https://data.unhcr.org/en/country/eth ; https://data.unhcr.org/en/country/eth </t>
  </si>
  <si>
    <t>The number of people in need is the sumation of the people in need from individual crises ETH003 and ETH006. In Ethiopia, the main drivers of humanitarian need are conflict and insecurity, severe climate shocks such as droughts and floods, economic instability marked by high food prices and reduced household purchasing power, and critically underfunded humanitarian aid. The high refugee population also reuslts in additional needs among the refugee pouplation and residents. Armed violence in regions like Amhara, Oromia, and Tigray has caused mass displacement and disrupted livelihoods, while extreme weather events have damaged crops and livestock. These challenges are compounded by cuts to essential aid programs, leaving millions without access to food and health services. According to FEWS NET estimates, 15 million of the total population are projected to experience high levels of acute food insecurity. This is FEWS NET's projected estimated population in need for May 2025. It is not clear if the FEWSNET projections include the refugee population in the projections. Therefore, we have added the total refugee population in Crisis ID ETH003 to calculate the country-level PIN.
The Ethiopian government works closely with the UNHCR (United Nations High Commissioner for Refugees) to register and manage refugee populations. While cooperation is generally strong, there have been occasional issues related to delays in registration, limited access to some camps or areas, and political sensitivities around certain groups (e.g., Eritrean refugees) making the reliability of this data low. Additionally, rufugee situation remains fluid as Ethiopia is currently experiencing ongoing inflows of refugees, primarily from South Sudan, Somalia, Eritrea, Sudan, Yemen, and other countries.The reliability of the PIN for ETH006 is low because the data is primarily based on FEWS NET projections made in late December 2024 and extended through May 2025. Compounding this issue is the Ethiopian government’s tendency to restrict access to certain regions for humanitarian agencies and independent monitors. In particular, conflict-affected areas like Tigray, Amhara, Oromia, and Benishangul-Gumuz are often inaccessible, which severely limits the ability to accurately assess the number of internally displaced persons (IDPs) and people in need, further diminishing the reliability of the data.</t>
  </si>
  <si>
    <t>ETH001People in Need</t>
  </si>
  <si>
    <t>According to INFORM SI methodology, the number of people in Level 1 is equal to the people exposed minus the people affected. Since the whole population is affected, there are no people in Level 1. The reliability of this data is medium because the figures are based on projections and estimates</t>
  </si>
  <si>
    <t>ETH001Minimal humanitarian conditions - Level 1</t>
  </si>
  <si>
    <t>WPR Accessed on 12/05/2025 ; GFRC 2025 ; FEWS NET 20/05/2025 ;  UNHCR Accessed 21/05/2025</t>
  </si>
  <si>
    <t>ETH001Stressed humanitarian conditions - Level 2</t>
  </si>
  <si>
    <t>GFRC 2025 ; FEWS NET 20/05/2025 ;  UNHCR Accessed 21/05/2025</t>
  </si>
  <si>
    <t>People in level 3 for multiple crises is the sumation of the people in level 3 in the nternational displacement crisis and people in level 3 in conflict and climatic shock crisis. According to the INFORM Severity Index methodology, the total number of people in need is the sum of those classified at levels 3, 4, and 5. However, the reliability of this data is low because the sources represent only one specific need: food insecurity. Other factors contributing to the crisis, such as conflict and climatic shocks, lead to additional needs for protection, shelter, and WASH (Water, Sanitation, and Hygiene) services. Furthermore, the reliability is compromised because we assigned everyone to level 3 due to the lack of distinct sources providing the number of people in level 4. Although the FEWS NET source indicates that the highest projected area-level IPC (Integrated Phase Classification) Phase classification by May 2025 is level 4, we did not have sufficient data to differentiate the levels. In the International displacement crisis there was no one classified in levels 4 and 5</t>
  </si>
  <si>
    <t>ETH001Moderate humanitarian conditions - Level 3</t>
  </si>
  <si>
    <t>People in level 4 for multiple crises is the sumation of the people in level 4 in the nternational displacement crisis and people in level 4 in conflict and climatic shock crisis. According to the INFORM Severity Index methodology, the total number of people in need is the sum of those classified at levels 3, 4, and 5. However, the reliability of this data is low because the sources represent only one specific need: food insecurity. Other factors contributing to the crisis, such as conflict and climatic shocks, lead to additional needs for protection, shelter, and WASH (Water, Sanitation, and Hygiene) services. Furthermore, the reliability is compromised because we assigned everyone to level 3 due to the lack of distinct sources providing the number of people in level 4. Although the FEWS NET source indicates that the highest projected area-level IPC (Integrated Phase Classification) Phase classification in May 2025 is level 4, we did not have sufficient data to differentiate the levels. In the International displacement crisis there was no one classified in levels 4 and 5 and was left as infogap.</t>
  </si>
  <si>
    <t>ETH001Severe humanitarian conditions - Level 4</t>
  </si>
  <si>
    <t>People in level 5 for multiple crises is the sumation of the people in level 5 in the nternational displacement crisis and people in level 5 in conflict and climatic shock crisis. There was no recent and reliable sources mentioning certainly about people in level 5. However, there might be people in level 5 from the drivers conflict, climatic and economic shocks since the country has previosuly recorded starvation related deaths and this people might not have recovered and just undereported because of the government's censorship of what is published. Making this indicator an infogap with low reliability</t>
  </si>
  <si>
    <t>ETH001Extreme humanitarian conditions - Level 5</t>
  </si>
  <si>
    <t>OCHA 03/08/2022 ; UNHCR 16/03/2024</t>
  </si>
  <si>
    <t>https://reliefweb.int/report/ethiopia/ethiopia-humanitarian-response-plan-2022-july-2022; https://data.unhcr.org/en/documents/download/107313</t>
  </si>
  <si>
    <t>Affected groups in the multiple crises: Hosts; Non-host, Returnees, IDPs, Refugees and asylum seekers</t>
  </si>
  <si>
    <t>ETH001Crisis affected groups</t>
  </si>
  <si>
    <t>World Population Review acccessed  12/06/2025</t>
  </si>
  <si>
    <t>https://worldpopulationreview.com/countries/djibouti</t>
  </si>
  <si>
    <t xml:space="preserve">Land size of regions (admin 1) that host refugees Ali Sabieh (2400km2) Djibouti City (200km2) and Obock (4700km2). </t>
  </si>
  <si>
    <t>DJI002Total population</t>
  </si>
  <si>
    <t>Mappr accessed 15/04/2025</t>
  </si>
  <si>
    <t>https://www.mappr.co/counties/djibouti-regions/#:~:text=Djibouti%20is%20divided%20into%20six%20regions%20since%202003.,Arta%2C%20Ali%20Sabieh%20and%20Djibout</t>
  </si>
  <si>
    <t>The number of people exposed corresponds to the sum of the populations of the three regions hosting refugees: Obock (37,666) + refugee population (2,708), Djibouti City (776,966) + refugee population (5,370), and Ali Sabieh (76,414) + refugee population (25,272). This results in a total exposed population of 924,396.</t>
  </si>
  <si>
    <t>DJI002Landmass affected</t>
  </si>
  <si>
    <t>UNHCR  30/06/2025; City population 15/06/2025</t>
  </si>
  <si>
    <t>https://www.citypopulation.de/en/djibouti/cities/ ; https://data.unhcr.org/en/country/dji</t>
  </si>
  <si>
    <t>The number of people affected by mixed migration in Djibouti corresponds to the number of refugees and asylum seekers in Djibouti by sub-location in Djibouti.  As of 30 June 2025, Djibouti hosts 33,651 refugees and asylum seekers including 24,562 refugees and 9,089 asylum seekers. We used UNHCR as a source because it is the most reliable source reporting the number of refugees/asylum seekers in Djibouti. The reliability of this data is medium because it is based on estimates and there is usually an inflow of people involved in mixed migration.</t>
  </si>
  <si>
    <t>DJI002People exposed</t>
  </si>
  <si>
    <t>UNHCR Accessed 26/06/2025</t>
  </si>
  <si>
    <t>https://data.unhcr.org/en/country/dji</t>
  </si>
  <si>
    <t>The number of displaced people by mixed migration in Djibouti corresponds to the number of refugees and asylum seekers in Djibouti by sub-location in Djibouti.  We used as source the UNHCR figures because it is the most reliable/the only source reporting the number of refugees/asylum seekers in Djibouti. The reliability of this data is medium because it is based on estimates and there is usually an inflow of people involved in mixed migration.</t>
  </si>
  <si>
    <t>DJI002People affected</t>
  </si>
  <si>
    <t>DJI002People displaced</t>
  </si>
  <si>
    <t>DJI002Illness cases reported</t>
  </si>
  <si>
    <t>There is limited information regarding fatalities related to International displacement crisis from December 1, 2024, to June 1, 2025. We left this indicator as Infogap</t>
  </si>
  <si>
    <t>DJI002Injuries reported</t>
  </si>
  <si>
    <t>There is limited information regarding fatalities related to the drought and international displacement crisis from December 1, 2024, to June 1, 2025. Therefore, we have marked this indicator as an information gap (Infogap).</t>
  </si>
  <si>
    <t>DJI002Fatalities reported</t>
  </si>
  <si>
    <t>DJI002Fatalities in all crises</t>
  </si>
  <si>
    <t xml:space="preserve">According to INFORM SI methodology, the number of people in Level 1 is equal to the people exposed minus the people affected. People in Level 1 are able to meet their basic needs without employing irreversible coping strategies. We used as source the UNHCR figures because it is among the clusters that is reliable/the only sources reporting the number of refugees/asylum seekers in Djibouti. The reliability of this data is medium because it is based on estimates. </t>
  </si>
  <si>
    <t>DJI002People in Need</t>
  </si>
  <si>
    <t xml:space="preserve">According to INFORM SI methodology, the number of people in Level 2 is equal to the people affected minus the people in need. Since all the people affected are also in need, there are no people in Level 2. We used as source the UNHCR figures because it is the most reliable source reporting the number of refugees/asylum seekers in Djibouti. The reliability of this data is medium because it is based on estimates and there is usually an inflow of people involved in mixed migration. </t>
  </si>
  <si>
    <t>DJI002Minimal humanitarian conditions - Level 1</t>
  </si>
  <si>
    <t xml:space="preserve"> The number of people in level 3 corresponds to the total number of refugees and asylum seekers in Djibouti.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
  </si>
  <si>
    <t>DJI002Stressed humanitarian conditions - Level 2</t>
  </si>
  <si>
    <t>DJI002Moderate humanitarian conditions - Level 3</t>
  </si>
  <si>
    <t>DJI002Severe humanitarian conditions - Level 4</t>
  </si>
  <si>
    <t>Refugees and asylum seekers</t>
  </si>
  <si>
    <t>DJI002Extreme humanitarian conditions - Level 5</t>
  </si>
  <si>
    <t>IOM 24/05/2023 ; UNHCR 11/05/2023</t>
  </si>
  <si>
    <t>https://data2.unhcr.org/en/documents/details/92638 ; https://dtm.iom.int/reports/djibouti-%E2%80%94-migration-trends-dashboard-august-2022</t>
  </si>
  <si>
    <t>DJI002Crisis affected groups</t>
  </si>
  <si>
    <t>1,200,000 is the total population of Djibouti  as of June 2025  according to WPR  which is the most updated figure. The reliability is medium since it is based on projections and estimates.</t>
  </si>
  <si>
    <t>DJI003Total population</t>
  </si>
  <si>
    <t>World Bank 07/07/2021; IPC 24/06/2025</t>
  </si>
  <si>
    <t>https://data.worldbank.org/indicator/AG.LND.TOTL.K2?locations=DJ; https://www.ipcinfo.org/ipc-country-analysis/details-map/en/c/1159659/?iso3=DJI</t>
  </si>
  <si>
    <t>The whole country is affected by the drought crisis In Djibouti. If you examine the IPC (Integrated Food Security Phase Classification), which has assessed acute food insecurity primarily due to drought, you'll see that the number of people exposed to acute food insecurity (IPC levels 1-5) closely aligns with the estimated total population.  Thus, the entire country is exposed.</t>
  </si>
  <si>
    <t>DJI003Landmass affected</t>
  </si>
  <si>
    <t>IPC 24/06/2025</t>
  </si>
  <si>
    <t>https://www.ipcinfo.org/ipc-country-analysis/details-map/en/c/1159659/?iso3=DJI</t>
  </si>
  <si>
    <t xml:space="preserve">The number of people exposed matches the total population facing acute food insecurity calculated by summing up IPC levels Phases 1 to 5. This source was selected because food is the primary necessity in this crisis. The reliability of this data is moderate, as it relies on estimations for the period May to June 2025
</t>
  </si>
  <si>
    <t>DJI003People exposed</t>
  </si>
  <si>
    <t>The number of people affected corresponds to the total population facing food insecurity, IPC Phase 2 to 5. The reliability of this data is medium because it is based on estimations for the period May to June 2025</t>
  </si>
  <si>
    <t>DJI003People affected</t>
  </si>
  <si>
    <t xml:space="preserve">The number of people internally displaced in Djibouti was taken from IDMC's latest report that records internal displacemnet due to natural hazards. The report was not clear if this displacements were from floods and drought or each independently. Therefore the reliability is low in addition to the fact that this assessment was done in 2024 and the figures might be out of date further compromising the reliability. This source was prioritised over others by IOM DTM or UNHCR as it's the only source that distinguishes between displacement due to natural hazrad or conflict. </t>
  </si>
  <si>
    <t>DJI003People displaced</t>
  </si>
  <si>
    <t xml:space="preserve">The number of people in need includes the total population in IPC Phase 3 and above. This source was chosen because food is the primary need related to this crisis. The reliability of this data is medium because it is based on estimations. </t>
  </si>
  <si>
    <t>DJI003People in Need</t>
  </si>
  <si>
    <t>Crisis level 1 represents (IPC Phase 1) for the period  May to June 2025. People in Level 1 are able to meet their basic needs without employing irreversible coping strategies.The reliability of this data is medium because it is based on estimations for the period May to June 2025</t>
  </si>
  <si>
    <t>DJI003Minimal humanitarian conditions - Level 1</t>
  </si>
  <si>
    <t>Crisis level 2 represents IPC (Phase 2) for the period   July to December 2024. People in Level 2 might be facing some difficulties accessing basic services but are able to meet their needs without external assistance.. The reliability of this data is medium because it is based on estimations for the period May to June 2025</t>
  </si>
  <si>
    <t>DJI003Stressed humanitarian conditions - Level 2</t>
  </si>
  <si>
    <t>According to the INFORM Severity Index methodology, the sum of people in levels 3, 4 and 5 is equal to the total number of people in need. To estimate the severity distribution of the people in need, ACAPS chose the number of people facing IPC Phases 3,4 and 5 as our PIN figure. To get people in crisis level 3, we took it directly from IPC Phase 3. The reliability of this data is medium because it is based on estimations for the period May to June 2025</t>
  </si>
  <si>
    <t>DJI003Moderate humanitarian conditions - Level 3</t>
  </si>
  <si>
    <t>According to the INFORM Severity Index methodology, the sum of people in levels 3, 4 and 5 is equal to the total number of people in need. To estimate the severity distribution of the people in need, ACAPS chose the number of people facing IPC Phases 3,4 and 5 as our PIN figure. To get people in crisis level 4, we took it directly from IPC Phase 4. The reliability of this data is medium because it is based on estimations for the period May to June 2025</t>
  </si>
  <si>
    <t>DJI003Severe humanitarian conditions - Level 4</t>
  </si>
  <si>
    <t>According to the INFORM Severity Index methodology, the sum of people in levels 3, 4 and 5 is equal to the total number of people in need. To estimate the severity distribution of the people in need, ACAPS chose the number of people facing IPC Phases 3,4 and 5 as our PIN figure. To get people in crisis level 5, we took it directly from IPC Phase 5. The reliability of this data is medium because it is based on estimations for the period May to June 2025</t>
  </si>
  <si>
    <t>DJI003Extreme humanitarian conditions - Level 5</t>
  </si>
  <si>
    <t>Refugees, host, non-host population, retunrees, IDPs</t>
  </si>
  <si>
    <t>DJI003Crisis affected groups</t>
  </si>
  <si>
    <t>1,200,000 is the total population of Djibouti  as of May 2025  According to WPR  which is the most updated figure. The reliability is medium siunce it is based on projections and estimates</t>
  </si>
  <si>
    <t>DJI001Total population</t>
  </si>
  <si>
    <t>The whole country is affected by the drought crisis In Djibouti, the entire country is affected by drought. If you examine the IPC (Integrated Food Security Phase Classification) levels from 1 to 5, you'll see that the number of people exposed closely aligns with the total population estimates of June 2025 which is 1.2 million. Since levels 1 to 5 indicate exposureand the figure is 1,181,675, we can conclude that almost the entire country is at exposed.</t>
  </si>
  <si>
    <t>DJI001Landmass affected</t>
  </si>
  <si>
    <t>IPC 24/06/2025 ; UNHCR  30/06/2025; City population 15/06/2025</t>
  </si>
  <si>
    <t>https://www.ipcinfo.org/ipc-country-analysis/details-map/en/c/1159659/?iso3=DJI ; https://www.citypopulation.de/en/djibouti/cities/ ; https://data.unhcr.org/en/country/dji</t>
  </si>
  <si>
    <t>The entire country of Djibouti is exposed to the drought crisis, as well as the ongoing influx of refugees from Ethiopia, Somalia, Eritrea, Yemen, and other neighboring countries. Therefore, the exposed population is assumed to be the total population of the country. However, we took the drought crisis exposed population since it was the highest between the two crisis to avoid double counting. Additionally, we did not include the refugee figures in the multiple crisis because the figures are included in the IPC. The reliability of this estimate is medium, the IPC figures are based on estimates for the period May to June 2025</t>
  </si>
  <si>
    <t>DJI001People exposed</t>
  </si>
  <si>
    <t>IPC 24/06/2025 ; UNHCR 26/06/2025</t>
  </si>
  <si>
    <t>https://www.ipcinfo.org/ipc-country-analysis/details-map/en/c/1159659/?iso3=DJI ; https://data.unhcr.org/en/country/dji</t>
  </si>
  <si>
    <t>The number of people affected is the sum of all people affected for each individual crisis. However, we took the drought crisis affected population since it was the highest between the two crisis to avoid double counting. Additionally, we did not include the refugee figures in the multiple crisis because the figures are included in the IPC. The reliability of this estimate is medium, the IPC figures are based on estimates for the period May to June 2025</t>
  </si>
  <si>
    <t>DJI001People affected</t>
  </si>
  <si>
    <t>UNHCR Accessed 29/06/2025 ; IDMC 2025</t>
  </si>
  <si>
    <t>https://data.unhcr.org/en/country/dji ; https://api.internal-displacement.org/sites/default/files/publications/documents/idmc-grid-2025-global-report-on-internal-displacement.pdf</t>
  </si>
  <si>
    <t>The number of people displaced is the sum of people displaced for each individual crisis. For the drought crisis, this is the number of people displaced in 2024 by natural hazards according to IDMC making the reliability low since this data is outdated with no updates in  2025. This factor is diluting the strength of the UNHCR data for Refugees making the overal reliability low.</t>
  </si>
  <si>
    <t>DJI001People displaced</t>
  </si>
  <si>
    <t xml:space="preserve">The number of people in need corresponds to the total number of people in need in each individual crisis in Djibouti. However, to avoid double counting we took the highest PIN figure from the two crises, which was the PIN from drought crisis. The IPC includes the refugee population. The reliability was set as medium because the IPC source is based on estimates for the period May to June 2025. </t>
  </si>
  <si>
    <t>DJI001People in Need</t>
  </si>
  <si>
    <t>According to INFORM SI methodology, the number of people in Level 1 is equal to the people exposed minus the people affected. People in Level 1 are able to meet their basic needs without employing irreversible coping strategies.The reliability was set as medium because the IPC and UNHCR sources is based on estimates</t>
  </si>
  <si>
    <t>DJI001Minimal humanitarian conditions - Level 1</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</si>
  <si>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assistance.The reliability was set as medium because the IPC and UNHCR sources are based on estimates </t>
  </si>
  <si>
    <t>DJI001Stressed humanitarian conditions - Level 2</t>
  </si>
  <si>
    <t xml:space="preserve">he number of people in level 3 corresponds to the total number of people in need in each individual crisis in Djibouti. However, to avoid double counting we took the highest level 3 figure from the two crises, which was the level 3 from drought crisis. The IPC includes the refugee population. The reliability was set as medium because the IPC source is based on estimates for the period May to June 2025. </t>
  </si>
  <si>
    <t>DJI001Moderate humanitarian conditions - Level 3</t>
  </si>
  <si>
    <t>There were no people classified under level 4 in the mixed migration crisis. Therefore, we used the IPC figures for this level. This figure represents Crisis level 4 equal IPC (Phase 4) for the period July to December 2024. Reliability is low since the IPC source is outdated and UNHCR figure are based on estimates and some people might not be included.</t>
  </si>
  <si>
    <t>DJI001Severe humanitarian conditions - Level 4</t>
  </si>
  <si>
    <t>There were no people classified under level 5 in the mixed migration crisis. Therefore, we used the IPC figures for this level. This figure represents Crisis level 5 equal IPC (Phase 5) for the period  May to June 2025. Reliability is medium because the figures are based on estimates.</t>
  </si>
  <si>
    <t>DJI001Extreme humanitarian conditions - Level 5</t>
  </si>
  <si>
    <t>Refugees, host, non-host population,  retunrees, IDPs</t>
  </si>
  <si>
    <t>DJI001Crisis affected groups</t>
  </si>
  <si>
    <t>world population review accessed on 16/06/2025</t>
  </si>
  <si>
    <t>https://worldpopulationreview.com/countries/tanzania-population</t>
  </si>
  <si>
    <t>Total population of Tanzania  as of  16th June 2025  according to world population review. Reliability is medium because it is based on estimates</t>
  </si>
  <si>
    <t>TZA002Total population</t>
  </si>
  <si>
    <t>city population accessed on 30/04/2023 ; UNHCR 15/03/2023</t>
  </si>
  <si>
    <t>http://www.citypopulation.de/en/tanzania/cities/ ; https://data2.unhcr.org/en/documents/details/99656</t>
  </si>
  <si>
    <t>Total landmass of regions that host refugees: Kigoma, Katavi, Tabora, Tanga, Dar-es Salaam</t>
  </si>
  <si>
    <t>TZA002Landmass affected</t>
  </si>
  <si>
    <t>city population accessed on 30/04/2023; UNHCR  Accessed 16/06/2025</t>
  </si>
  <si>
    <t>http://www.citypopulation.de/en/tanzania/cities/ ; https://data.unhcr.org/en/country/tza</t>
  </si>
  <si>
    <t>The total number of people exposed corresponds to the total population of regions that host refugees: Kigoma, Katavi, Tabora, Tanga, Dar-es Salaam. The reliability of this data is medium because it is based on projections. We used data from city population because it provides estimations of the population density of each region in Tanzania</t>
  </si>
  <si>
    <t>TZA002People exposed</t>
  </si>
  <si>
    <t>UNHCR  Accessed 16/06/2025</t>
  </si>
  <si>
    <t>https://data.unhcr.org/en/country/tza</t>
  </si>
  <si>
    <t xml:space="preserve">The total number of people affected corresponds to the total population of refugees in Kigoma, Katavi, Tabora, Tanga, Dar-es Salaam. The reliability of this data is medium because it is based on estimates. We used data from UNHCR because it provides estimates of refugee population </t>
  </si>
  <si>
    <t>TZA002People affected</t>
  </si>
  <si>
    <t>As of 31 May 2025, the country hosted 231,675 refugees and asylum-seekers, mainly from Burundi and DR Congo. Some 83% of the refugees in Tanzania live in two camps in the country’s Northwestern region of Kigoma (Nduta and Nyarugusu Camps).</t>
  </si>
  <si>
    <t>TZA002People displaced</t>
  </si>
  <si>
    <t xml:space="preserve">The total number of people in need is the total population of refugees and asylum seekers 231,675 in Tanzania.  The number of People Displaced were taken as PIN because most of the refugees and Asylum seekers need almost all kinds of assistance. The UNHCR provides meaningful data about the total population of  displaced and the répartition across different locations of the country, making it a reliable source to extract this figure. The reliability of this data is medium because it is based on projections/estimations.
</t>
  </si>
  <si>
    <t>TZA002People in Need</t>
  </si>
  <si>
    <t>city population accessed on 30/04/2023;UNHCR  Accessed 16/06/2025</t>
  </si>
  <si>
    <t>According to INFORM SI methodology, the number of people in Level 1 is equal to the people exposed minus the people affected. Since the whole population is affected, there are no people in Level 1. The reliability of this data is medium because it is based on projections. We used data from city population because it provides estimations of the population density of each region in Tanzania.</t>
  </si>
  <si>
    <t>TZA002Minimal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</si>
  <si>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The reliability of this data is medium because it is based on projections from city population and UNHCR.</t>
  </si>
  <si>
    <t>TZA002Stressed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</si>
  <si>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level.Displaced were taken as PIN because most of the  refugees, asylum-seekers need almost all kinds of assistance. UNHCR provides meaningful data about the total population of concern. The reliability of this data is medium because it is based on projections/estimations. </t>
  </si>
  <si>
    <t>TZA002Moderate humanitarian conditions - Level 3</t>
  </si>
  <si>
    <t>The severity of needs is not available for refugees as we have no certainity the number of refugees distribution for each crisis level making it an information gap</t>
  </si>
  <si>
    <t>TZA002Severe humanitarian conditions - Level 4</t>
  </si>
  <si>
    <t xml:space="preserve">Based on monitoring of qual and quant sources, there is no evidence that suggests refugees are facing level 5 conditions, which is characterised by significant levels of mortality. </t>
  </si>
  <si>
    <t>TZA002Extreme humanitarian conditions - Level 5</t>
  </si>
  <si>
    <t>UNHCR 20/02/2023</t>
  </si>
  <si>
    <t>https://data2.unhcr.org/en/documents/details/99153</t>
  </si>
  <si>
    <t>Host-community and Refugees</t>
  </si>
  <si>
    <t>TZA002Crisis affected groups</t>
  </si>
  <si>
    <t>Total population of Tanzania  as of   16th June 2025 according to world population review. Reliability is medium because it is based on estimates</t>
  </si>
  <si>
    <t>TZA003Total population</t>
  </si>
  <si>
    <t>Statoids Accessed 29/04/2025 ; IPC 30/04/2025</t>
  </si>
  <si>
    <t>https://www.statoids.org/en/tz/admin-levels/l2/list/tanzania/districts ; https://www.ipcinfo.org/fileadmin/user_upload/ipcinfo/docs/IPC_Tanzania_Acute_Food_Insecurity_Feb2025_Oct2025_Report_English.pdf</t>
  </si>
  <si>
    <t>The landmass of districts affected by food insecurity including Chamwino, Handeni, Kilwa, Kishapu, Kiteto, Kondoa, Liwale, Longido, Manyoni, Meatu, Mkalama, Monduli, Mtama, Rufiji, Same, Simanjiro as provided by IPC</t>
  </si>
  <si>
    <t>TZA003Landmass affected</t>
  </si>
  <si>
    <t>IPC 30/04/2025</t>
  </si>
  <si>
    <t>https://www.ipcinfo.org/fileadmin/user_upload/ipcinfo/docs/IPC_Tanzania_Acute_Food_Insecurity_Feb2025_Oct2025_Report_English.pdf</t>
  </si>
  <si>
    <t>The number of people exposed corresponds to the total population facing food insecurity, including IPC Phase 1 to 5. This figure is taken from the Integrated Food Security Phase Classification. The source was chosen because food is the primary need related to the crisis, and the reliability of this data is medium because it is based on projections and estimates from June 2025 - October 2025</t>
  </si>
  <si>
    <t>TZA003People exposed</t>
  </si>
  <si>
    <t>The number of people affected corresponds to the total population facing food insecurity from IPC Phase 2 and above. Hence, INFORM SEVERITY METHODOLOGY was used to compute the different figures. The Integrated Food Security Phase Classification, IPC, was chosen because food is the primary need related to this crisis, and the reliability of this data is medium because it is based on projections from June 2025 - October 2025</t>
  </si>
  <si>
    <t>TZA003People affected</t>
  </si>
  <si>
    <t>Number of displaced is the number of refugees/asylum seekers/returnees/IDPs/irregular or unregistered migrants in Tanzania, and the number of people displaced to other countries because of the crisis. This is the number of people displaced by disasters as of end of 2024. The number of people displaced as a  result of disasters in Tanzania was taken from the IDMC latest report because it monitors displacements. In the report it was not clear if this displacements were from floods and drought or each independently. Therefore the reliability is low in addition to the fact that this assessment was done in 2024 and the figures might be out of date further compromising the reliability</t>
  </si>
  <si>
    <t>TZA003People displaced</t>
  </si>
  <si>
    <t xml:space="preserve"> The number of people in need includes the total population in IPC Phase 3 and above. This figure is taken from the Integrated Food Security Phase classification from June 2025 to October 2025 .This source was chosen because food is the primary need related to this crisis, and the reliability of this data is medium because it is based on projections and estimates. </t>
  </si>
  <si>
    <t>TZA003People in Need</t>
  </si>
  <si>
    <t>According to INFORM SI methodology, the number of people in Level 1 is equal to the people exposed minus the people affected. People in Level 1 are able to meet their basic needs without employing irreversible coping strategies. The figure was picked from the IPC phase one which is the same as level 1. The reliability is medium since the figure is based on projection from June 2025 to October 2025</t>
  </si>
  <si>
    <t>TZA003Minimal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</si>
  <si>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it is based on projection from June 2025 to October 2025</t>
  </si>
  <si>
    <t>TZA003Stressed humanitarian conditions - Level 2</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</si>
  <si>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it is based on projection from June 2025 to October 2025</t>
  </si>
  <si>
    <t>TZA003Moderate humanitarian conditions - Level 3</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</si>
  <si>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it is based onprojection from June 2025 to October 2025</t>
  </si>
  <si>
    <t>TZA003Severe humanitarian conditions - Level 4</t>
  </si>
  <si>
    <t>TZA003Extreme humanitarian conditions - Level 5</t>
  </si>
  <si>
    <t>TZA003Crisis affected groups</t>
  </si>
  <si>
    <t>Total population of Tanzania  as of  16th June 2025   according to world population review. Reliability is medium because it is based on estimates</t>
  </si>
  <si>
    <t>TZA001Total population</t>
  </si>
  <si>
    <t>city population accessed on 30/04/2023 ; UNHCR 15/03/2023 ; Statoids Accessed 29/04/2025 ; IPC 30/04/2025</t>
  </si>
  <si>
    <t>http://www.citypopulation.de/en/tanzania/cities/ ; https://data2.unhcr.org/en/documents/details/99656 ; https://www.statoids.org/en/tz/admin-levels/l2/list/tanzania/districts ; https://www.ipcinfo.org/fileadmin/user_upload/ipcinfo/docs/IPC_Tanzania_Acute_Food_Insecurity_Feb2025_Oct2025_Report_English.pdf</t>
  </si>
  <si>
    <t>The landmass regions affected by food insecurity and refugees:   Dar-es Salaam ,Kigoma , Katavi ,  Dodoma , Mara , Kilimanjaro ,Manyara , Tanga , Shinyanga , Arusha , Singida , Simiyu , Tabora and Zanzibar</t>
  </si>
  <si>
    <t>TZA001Landmass affected</t>
  </si>
  <si>
    <t>IPC 30/04/2025 ; city population accessed on 25/06/2023 ; UNHCR 30/04/2024; UNHCR 12/06/2024</t>
  </si>
  <si>
    <t>https://www.ipcinfo.org/fileadmin/user_upload/ipcinfo/docs/IPC_Tanzania_Acute_Food_Insecurity_Feb2025_Oct2025_Report_English.pdf ; http://www.citypopulation.de/en/tanzania/cities/ ; https://data.unhcr.org/en/country/tza; https://data.unhcr.org/en/documents/details/109287</t>
  </si>
  <si>
    <t>Exposed people= Levels 1 to 5, and it also includes people exposed to the drought crisis and the refugees crisis.</t>
  </si>
  <si>
    <t>TZA001People exposed</t>
  </si>
  <si>
    <t>IPC 30/04/2025 ,UNHCR  Accessed 16/06/2025</t>
  </si>
  <si>
    <t>https://www.ipcinfo.org/fileadmin/user_upload/ipcinfo/docs/IPC_Tanzania_Acute_Food_Insecurity_Feb2025_Oct2025_Report_English.pdf ; https://data.unhcr.org/en/country/tza</t>
  </si>
  <si>
    <t>The number of people affected is the sum of the different levels (2,3,4,5) of the refugee and drought crisis.</t>
  </si>
  <si>
    <t>TZA001People affected</t>
  </si>
  <si>
    <t>UNHCR  Accessed 16/06/2025 ; IDMC 2025</t>
  </si>
  <si>
    <t>https://data.unhcr.org/en/country/tza ; https://api.internal-displacement.org/sites/default/files/publications/documents/idmc-grid-2025-global-report-on-internal-displacement.pdf</t>
  </si>
  <si>
    <t>Number of displaced is the number of refugees/asylum seekers/returnees/IDPs/irregular or unregistered migrants in Tanzania, the number of people displaced to other countries because of the crisis. In this crisis, the number of people displaced by the refugee crisis and disasters  in Tanzania. The reliability is low because we can not affirm if those displaced by the disasters as of end of 2024 include which disaster additionally, this assessments were done within 2024 and might be out of date These two factors are compromising reliability of the multiple crises.</t>
  </si>
  <si>
    <t>TZA001People displaced</t>
  </si>
  <si>
    <t>There is an infogap on fatalities relating to the refugee and drought crisis in Tanzania</t>
  </si>
  <si>
    <t>TZA001Fatalities reported</t>
  </si>
  <si>
    <t>TZA001Fatalities in all crises</t>
  </si>
  <si>
    <t>IPC 30/04/2025 ; UNHCR  Accessed 16/06/2025</t>
  </si>
  <si>
    <t>https://www.ipcinfo.org/fileadmin/user_upload/ipcinfo/docs/IPC_Tanzania_Acute_Food_Insecurity_Feb2025_Oct2025_Report_English.pdf ; http://www.citypopulation.de/en/tanzania/cities/ ; https://data.unhcr.org/en/country/tza</t>
  </si>
  <si>
    <t>The number of people in need is the sum of all people in need for each individual crisis in Tanzania. It is the number of refugees and asylum seekers in Tanzania as of 30/04/2025 (230,871) +241,622 People in Crisis food insecurity level (IPC Phase 3 and above) between June 2025 to October 2025. Reliability is medium because the figures are based on estimates and projections.</t>
  </si>
  <si>
    <t>TZA001People in Need</t>
  </si>
  <si>
    <t>IPC 30/04/2025 , city population accessed on 30/04/2023 ; UNHCR accessed 16/06/2025</t>
  </si>
  <si>
    <t>The number of people facing level 1 conditions is the sum of all level 1 for each individual crisis for Tanzania drought eading to food insecurity and refugee crisis.</t>
  </si>
  <si>
    <t>TZA001Minimal humanitarian conditions - Level 1</t>
  </si>
  <si>
    <t>The number of people in level 2 condition is the sum of all people in level 2 conditions for each individual crisis in Tanzania drought leading to food insecurity and refugee crisis.</t>
  </si>
  <si>
    <t>TZA001Stressed humanitarian conditions - Level 2</t>
  </si>
  <si>
    <t>According to INFORM Severity Index methodology, the sum of people in levels 3, 4 and 5 is equal to the total number of people in need. The sum of people in Level 3 in drought leading to the food insecurity crisis (241,622) + the refugees crisis (230,871)</t>
  </si>
  <si>
    <t>TZA001Moderate humanitarian conditions - Level 3</t>
  </si>
  <si>
    <t>The number of people in level 4 corresponds to the sum of people in level 4  for each individual crisis for Tanzania. This is an infogap because in the refugee crisis there is limited information about the people in level 4 making mutiple crises be an information gap for level 4</t>
  </si>
  <si>
    <t>TZA001Severe humanitarian conditions - Level 4</t>
  </si>
  <si>
    <t>The number of people in level 5 corresponds to the sum of people in level 5  for each individual crisis for Tanzania. There were no people in level 5 for both drought leading to food insecurity June 2025 to October 2025 and refugee crisis</t>
  </si>
  <si>
    <t>TZA001Extreme humanitarian conditions - Level 5</t>
  </si>
  <si>
    <t>IPC 30/04/2025 , UNHCR 31/08/2023</t>
  </si>
  <si>
    <t>https://www.ipcinfo.org/fileadmin/user_upload/ipcinfo/docs/IPC_Tanzania_Acute_Food_Insecurity_Feb2025_Oct2025_Report_English.pdf ,  https://reliefweb.int/report/south-sudan/regional-dashboard-rb-ehagl-refugees-asylum-seekers-returnees-and-idps-30-july-2023</t>
  </si>
  <si>
    <t>TZA001Crisis affected groups</t>
  </si>
  <si>
    <t>WPR Accessed 04/06/2025</t>
  </si>
  <si>
    <t>https://worldpopulationreview.com/countries/madagascar-population</t>
  </si>
  <si>
    <t>The total population of Madagascar according to World Population Review as of 04/06/2025. The relibility is medium since this figures are based on projections</t>
  </si>
  <si>
    <t>MDG002Total population</t>
  </si>
  <si>
    <t>City popualtion 01/06/2020 ; IPC 04/01/2023</t>
  </si>
  <si>
    <t>https://www.citypopulation.de/en/madagascar/admin/ ; https://www.ipcinfo.org/ipc-country-analysis/details-map/en/c/1156133/?iso3=MDG</t>
  </si>
  <si>
    <t xml:space="preserve">The total landmass of regions affected by the drought: Andoy, Anosy, Atsimo-Anderfana, Atsimo-Atsinana, and Vatovavy Fitovinany. </t>
  </si>
  <si>
    <t>MDG002Landmass affected</t>
  </si>
  <si>
    <t>IPC 31/01/2025</t>
  </si>
  <si>
    <t>https://www.ipcinfo.org/ipc-country-analysis/details-map/en/c/1159493/?iso3=MDG</t>
  </si>
  <si>
    <t xml:space="preserve">The number of people exposed corresponds to the total population facing food insecurity, including IPC Phase 1 to 5. This figure is taken from the Integrated Food Security Phase Classification. The source was chosen because food is the primary need related to the crisis. The reliability of this data is low because it is based on the second projections  May 2025 - Aug 2025 . The total population of regions affected by drought are Andoy, Anosy, Atsimo-Anderfana, Atsimo-Atsinana, and Vatovavy Fitovinany.   </t>
  </si>
  <si>
    <t>MDG002People exposed</t>
  </si>
  <si>
    <t>https://reliefweb.int/report/madagascar/madagascar-grand-sud-grand-sud-est-est-et-nord-analyse-de-la-malnutrition-aigue-de-lipc-septembre-2024-aout-2025-publie-le-31-janvier-2025</t>
  </si>
  <si>
    <t>The number of people Affected corresponds to the total population facing food insecurity from IPC Phase 2 and above. Hence, INFORM SEVERITY METHODOLOGY was used to compute the different figures. The Integrated Food Security Phase Classification, IPC, was chosen because food is the primary need related to this crisis, and the reliability of this data is low because it is based on projections. This projection is the second and for the period May  2025 to August  2025. PIN = PEOPLE EXPOSED - PEOPLE AFFECTED. LEVEL1 + LEVEL 2 + LEVEL 3 + LEVEL 4 + LEVEL 5 = people exposed. PEOPLE AFFECTED = LEVEL 2 +LEVEL 3 + LEVEL 4 + LEVEL 5.</t>
  </si>
  <si>
    <t>MDG002People affected</t>
  </si>
  <si>
    <t>The people displaced refers only to internally displaced persons (IDPs) within Madagascar due to natural hazards. This figure excludes refugees and those who have left the country, as there is no reliable data indicating displacement abroad due to the drought or other crises. The displacement figures are sourced from the latest IDMC report, which monitors internal displacement. However, the report does not specify whether the displacement was caused by floods, drought, or both. Since the data is from 2024 and lacks specific cause attribution, its reliability is considered low.</t>
  </si>
  <si>
    <t>MDG002People displaced</t>
  </si>
  <si>
    <t>The number of people in need includes the total population in IPC Phase 3 and above, based on the Integrated Food Security Phase Classification (IPC) projection for May to August 2025. This source was selected because food is the primary need related to the crisis. However, as this is the second projection period and subject to change, the reliability of the data is considered low.</t>
  </si>
  <si>
    <t>MDG002People in Need</t>
  </si>
  <si>
    <t>According to the INFORM Severity Index methodology, the number of people in Level 1 is calculated by subtracting the number of people affected from the total number of people exposed. People in Level 1 are able to meet their basic needs without employing irreversible coping strategies. The figure was taken directly from the Integrated Food Security Phase Classification (IPC) projection for May to August 2025. This source was chosen because food is the primary need related to the crisis. However, as this is the second projection period and subject to change, the reliability of the data is considered low.</t>
  </si>
  <si>
    <t>MDG002Minimal humanitarian conditions - Level 1</t>
  </si>
  <si>
    <t>According to the INFORM Severity Index methodology, the number of people in Level 2 is calculated by subtracting the number of people in need from the total number of people affected. People in Level 2 may face some difficulties in accessing basic services but are generally able to meet their needs without external assistance. The figure was taken directly from the Integrated Food Security Phase Classification (IPC) projection for May to August 2025. This source was selected because food is the primary need related to the crisis. However, since this is the second projection period and subject to change, the reliability of the data is considered low.</t>
  </si>
  <si>
    <t>MDG002Stressed humanitarian conditions - Level 2</t>
  </si>
  <si>
    <t>According to the INFORM Severity Index methodology, the sum of people in Levels 3, 4, and 5 equals the total number of people in need. The figures for Levels 3 and 4 were taken directly from the Integrated Food Security Phase Classification (IPC) for the projection period of May to August 2025. No population was classified under Level 5. This source was selected because food is the primary need in this crisis. However, as this is the second projection period and the data is subject to change, the reliability is considered low.</t>
  </si>
  <si>
    <t>MDG002Moderate humanitarian conditions - Level 3</t>
  </si>
  <si>
    <t>MDG002Severe humanitarian conditions - Level 4</t>
  </si>
  <si>
    <t>MDG002Extreme humanitarian conditions - Level 5</t>
  </si>
  <si>
    <t>MDM 02/05/2023 ; GFRC 2025</t>
  </si>
  <si>
    <t>https://reliefweb.int/report/madagascar/madagascar-humanitarian-emergency-driven-climate-crisis; https://www.fsinplatform.org/sites/default/files/resources/files/GRFC2025-full.pdf</t>
  </si>
  <si>
    <t>Host Community ; Refugees and IDPs</t>
  </si>
  <si>
    <t>MDG002Crisis affected groups</t>
  </si>
  <si>
    <t>https://worldpopulationreview.com/countries/malawi-population</t>
  </si>
  <si>
    <t xml:space="preserve"> The population of Malawi based on projections of the latest United Nations data. Reliability is medium since these are projected figures</t>
  </si>
  <si>
    <t>MWI002Total population</t>
  </si>
  <si>
    <t>CIA.gov accessed 26/05/2023</t>
  </si>
  <si>
    <t>https://www.cia.gov/the-world-factbook/countries/malawi/</t>
  </si>
  <si>
    <t>The whole country is affected by the drivers leading to humanitarian needs in Malawi. Drivers include drought/drier conditions, Cyclone, Floods, International displacement and Political/economic</t>
  </si>
  <si>
    <t>MWI002Landmass affected</t>
  </si>
  <si>
    <t>WPR Accessed 04/06/2025 ; WB 25/07/2024</t>
  </si>
  <si>
    <t>https://worldpopulationreview.com/countries/malawi-population ; https://www.worldbank.org/en/news/press-release/2024/07/25/malawi-economic-monitor-calls-for-urgent-and-sustained-reforms-afe-for-faster</t>
  </si>
  <si>
    <t>The number of people exposed correponds to the total population of the country. In Malawi, humanitarian needs are driven by a combination of natural and human-induced factors. Drought and drier conditions have significantly impacted food security and water availability, while recurring floods and cyclones continue to displace communities and damage infrastructure. Additionally, ongoing political and economic challenges have further strained livelihoods and limited access to essential services, compounding the overall vulnerability of affected populations. Malawi also hosts refugees in Dzaleka refugee camp hosting more than its capacity. Therefore, we used the World Bank source to show the drivers of the ongoing crisis in Malawi. The reliability of this data is medium because it is based on the UN's projections/estimations.</t>
  </si>
  <si>
    <t>MWI002People exposed</t>
  </si>
  <si>
    <t>SADC 16/12/2024</t>
  </si>
  <si>
    <t>https://reliefweb.int/report/zimbabwe/sadc-regional-humanitarian-appeal-addendum-el-nino-induced-drought-november-2024</t>
  </si>
  <si>
    <t>The number of people affected by the crisis taken from the SADC latest appeal (9,000,000)  published in December 2024. This source was chosen because it takes into consideration the drought and floods situation which affects the country leading to food insecurity levels. The reliability of this data is low because the source was published in December 2024 and the situation on the ground is highly dynamic, and the data may not be highly accurate due to recent developments as the crises are ongoing.</t>
  </si>
  <si>
    <t>MWI002People affected</t>
  </si>
  <si>
    <t>IOM 10/03/2025 ; UNHCR Accessed 30/04/2025</t>
  </si>
  <si>
    <t>https://reliefweb.int/report/malawi/malawi-drought-situation-report-round-1-november-december-2024 ; https://data.unhcr.org/en/country/mwi</t>
  </si>
  <si>
    <t>The number of people displaced corresponds to the total of individuals reported as IDP, depature or return, refugees, returnees, and people of concern. As of March 2025, 410, 683 is  total number of people reported as Internally Displaced Persons (IDP) arrivals, departures, or returns, with the main drivers being limatic shocks: drought and floods. This was the from an assessment dine between November to December 2024, making the reliability low. Malawi also hosts stateless people, refugees, asylum seekers which was 94,018 as of 30 April 2025. The reliability of this data his low because the figures are estimates and assesmements take long to be published especially on refugees.</t>
  </si>
  <si>
    <t>MWI002People displaced</t>
  </si>
  <si>
    <t>The number of people in need is taken from the SADC appeal published in December 2024. This  source was chosen because the SADC appeal  includes Food Insecurity, WASH, nutriton, cholera, livestock death. We did not consider the July 2024 IPC publication since it only focuses on food insecurity but the country is undergoing different humanitarian crisis leading to a number of needs apart from food insecurity. The National El Niño Induced prolonged Dry Spells and Floods Response Appeal asserts that 9 million people affected and in need of assistance. Other sources such as UNICEF corroborates the total number of people in need of humanitarian assistance which is 9000000. The reliability of this data is Low because  the source was published in December 2024 and the situation on the ground is highly dynamic, and the data may not be highly accurate due to recent developments as the crises are ongoing.</t>
  </si>
  <si>
    <t>MWI002People in Need</t>
  </si>
  <si>
    <t>WPR Accessed 05/04/2025 ; WB 25/07/2024 ; SADC 16/12/2024</t>
  </si>
  <si>
    <t>https://worldpopulationreview.com/countries/malawi-population ; https://www.worldbank.org/en/news/press-release/2024/07/25/malawi-economic-monitor-calls-for-urgent-and-sustained-reforms-afe-for-faster ; https://reliefweb.int/report/zimbabwe/sadc-regional-humanitarian-appeal-addendum-el-nino-induced-drought-november-2024</t>
  </si>
  <si>
    <t>According to INFORM SI methodology, the number of people in Level 1 is equal to the people exposed minus the people affected. People in Level 1 are able to meet their basic needs without employing irreversible coping strategies. The reliability of this data is low because the source was published in December 2024 and the situation on the ground is highly dynamic,and the data may not be highly accurate due to recent developments as the crises are ongoing. This  source was chosen because the SADC appeal latest publication includes Food Insecurity, WASH, nutriton, cholera, livestock death. We did not consider the July 2024 IPC publication since it only focuses on food insecurity but the country is undergoing complex crisis leading to a number of needs apart from food insecurity. The National El Niño Induced prolonged Dry Spells and Floods Response Appeal asserts that 9 million people affected and in need of assistance.</t>
  </si>
  <si>
    <t>MWI002Minimal humanitarian conditions - Level 1</t>
  </si>
  <si>
    <t>According to INFORM SI methodology, the number of people in Level 2 is equal to the people affected minus the people in need. Since all the people affected are also in need, there are no people in Level 2. The reliability of this data is medium because  the source was published in December 2024 and the situation on the ground is highly dynamic, and the data may not be highly accurate due to recent developments as the crises are ongoing. This source was chosen because the SADC appeal  includes Food Insecurity, WASH, nutriton, cholera, livestock death. The National El Niño Induced prolonged Dry Spells and Floods Response Appeal asserts that 9 million people affected and in need of assistance.</t>
  </si>
  <si>
    <t>MWI002Stressed humanitarian conditions - Level 2</t>
  </si>
  <si>
    <t>According to INFORM Severity methodology, the sum of people in levels 3, 4 and 5 is equal to the total number of people in need. In this case, Level 3 was gotten by taking the PIN figure from the SADC appeal. The reliability of this data is low because the source was published in December 2024 and the situation on the ground is highly dynamic, and the data may not be highly accurate due to recent developments as the crises are ongoing and the impact of drought and other drivers is still being felt</t>
  </si>
  <si>
    <t>MWI002Moderate humanitarian conditions - Level 3</t>
  </si>
  <si>
    <t>IPC 05/07/2024 ; SADC 16/12/2024</t>
  </si>
  <si>
    <t>https://www.ipcinfo.org/ipc-country-analysis/details-map/en/c/1157089/?iso3=MWI; https://reliefweb.int/report/zimbabwe/sadc-regional-humanitarian-appeal-addendum-el-nino-induced-drought-november-2024</t>
  </si>
  <si>
    <t>According to INFORM Severity methodology, the sum of people in levels 3, 4 and 5 is equal to the total number of people in need. The SADC appeal did not provide the level 4. However, there might be people in level 4. The reliability of this data is low because there might be people in level 4 but the appeal did not provide severity distribution. The IPC had classification of people in level 4 but we did not use it since the IPC solely focuses on food as the only need but the drivers to this crisis extend beyond food insecurity.</t>
  </si>
  <si>
    <t>MWI002Severe humanitarian conditions - Level 4</t>
  </si>
  <si>
    <t xml:space="preserve">According to INFORM Severity methodology, the sum of people in levels 3, 4 and 5 is equal to the total number of people in need. The SADC appeal did not provide the level 4 and 5 so we placed People in need in level 3. Bothe the SADC and the IPC did not have people classifed in level 5 so we gave it a zero figure. The reliability of this data is low because both the SADC and IPC source were published in 2024 and the situation on is dynamic and data might be out of date. </t>
  </si>
  <si>
    <t>MWI002Extreme humanitarian conditions - Level 5</t>
  </si>
  <si>
    <t>UNHCR accessed on 26/04/2023 , Govt. Malawi 13/04/2023</t>
  </si>
  <si>
    <t>https://data2.unhcr.org/en/country/mwi , https://reliefweb.int/report/malawi/tropical-cyclone-freddy-emergency-response-plan-office-president-and-cabinet-department-disaster-management-affairs-march-2023</t>
  </si>
  <si>
    <t>5 groups are affected by this crisis: IDPs, Returnees, Host non-host and refugees. The refugees were included in this group because due to repressive government policies and displacement they are particularly vulnerable to climatic shocks such as drought and floods</t>
  </si>
  <si>
    <t>MWI002Crisis affected groups</t>
  </si>
  <si>
    <t>3.i.Solutions Accessed 27/01/2025; INEC Accessed 27/01/2024</t>
  </si>
  <si>
    <t>https://latam.3is.org/wp-content/uploads/2024/12/23122024_Pin.pdf; https://www.ecuadorencifras.gob.ec/proyecciones-poblacionales/</t>
  </si>
  <si>
    <t>This is the population of Ecuador in 2024 using 3iS as a source. This has been chosen over the World Bank or other local sources as it provides more up-to-date figures and considers population migration internally, into and out of the country. Reliability is set to medium as we are using projected figures for population.</t>
  </si>
  <si>
    <t>ECU004Total population</t>
  </si>
  <si>
    <t xml:space="preserve"> City Population 01/04/2025;  GOVT. Ecuador 17/05/2025; GOVT. Ecuador 17/05/2025</t>
  </si>
  <si>
    <t>https://www.citypopulation.de/en/ecuador/cities/; https://reliefweb.int/report/ecuador/afectaciones-por-lluvias-en-el-ecuador-inicio-01-01-2025-al-16-05-2025-1600-referencia-sitrep-no-118; https://reliefweb.int/report/ecuador/sitrep-no-118-lluvias-del-01-de-enero-de-2025-la-fecha-este-informe-cubre-el-periodo-desde-el-01012025-hasta-el-16052025-15h00-el-proximo-sitrep-sera-emitido-en-caso-de-generarse-nueva-actividad-relevante</t>
  </si>
  <si>
    <t xml:space="preserve">The landmass affected corresponds to the extension of the provinces in Ecuador with more than 30,000 people affected by the floods between January 1 and May 16 (Manabi, Los Rios, Guayas y El Oro). Figure taken from Ecuador Government and City Population. Reliability set to high as is the primary source of data and is up to date. </t>
  </si>
  <si>
    <t>ECU004Landmass affected</t>
  </si>
  <si>
    <t xml:space="preserve">People exposed corresponds to the total population in the provinces in Ecuador with more than 30,000 people affected by the floods between January 1 and May 16 (Manabi, Los Rios, Guayas y El Oro), to algin to ACAPS thresholds for crisis activation. Figure taken from Ecuador Government and City Population. Reliability set to medium as we may be overestimating given lack of granular data. </t>
  </si>
  <si>
    <t>ECU004People exposed</t>
  </si>
  <si>
    <t>The number of people affected is taken directly from the Ecuador Government. Reliability is set to high, as it is the primary source of data and is up to date.</t>
  </si>
  <si>
    <t>ECU004People affected</t>
  </si>
  <si>
    <t>Govt. Ecuador 22/06/2025; Govt. Ecuador 22/06/2025</t>
  </si>
  <si>
    <t>https://reliefweb.int/report/ecuador/sitrep-no-126-lluvias-del-01-de-enero-de-2025-la-fecha-este-informe-cubre-el-periodo-desde-el-01012025-hasta-el-17062025-1330-el-proximo-sitrep-sera-emitido-en-caso-de-generarse-nueva-actividad-relevante; https://reliefweb.int/report/ecuador/afectaciones-por-lluvias-en-el-ecuador-inicio-01-01-2025-al-17-06-2025-1030-referencia-sitrep-no-126</t>
  </si>
  <si>
    <t>There was no figure for people displaced as a result of the flooding. Around 49,000 people have had their houses damaged or destroyed; however, it is not clear whether they are displaced, in evacuation centres, or if their homes are still livable.</t>
  </si>
  <si>
    <t>ECU004People displaced</t>
  </si>
  <si>
    <t>Injuries caused by floods that began in January 2025. This includes people injured between January 1 and June 22, 2025, according to the Government of Ecuador. The figure was taken from the Government of Ecuador, as it is the most comprehensive source and has a presence on the ground. Reliability is set to medium, as there may be additional injuries not reported after June 22.</t>
  </si>
  <si>
    <t>ECU004Injuries reported</t>
  </si>
  <si>
    <t>Fatalities caused by floods that started in January 2025. This includes people who died between January 1 and June 22, 2025, according to the Government of Ecuador. It is reliable and aligns with other secondary sources and media reports.</t>
  </si>
  <si>
    <t>ECU004Fatalities reported</t>
  </si>
  <si>
    <t>ACLED Accessed 25/06/2025; Govt. Ecuador 22/06/2025; Govt. Ecuador 22/06/2025</t>
  </si>
  <si>
    <t>https://acleddata.com/explorer/; https://reliefweb.int/report/ecuador/sitrep-no-126-lluvias-del-01-de-enero-de-2025-la-fecha-este-informe-cubre-el-periodo-desde-el-01012025-hasta-el-17062025-1330-el-proximo-sitrep-sera-emitido-en-caso-de-generarse-nueva-actividad-relevante; https://reliefweb.int/report/ecuador/afectaciones-por-lluvias-en-el-ecuador-inicio-01-01-2025-al-17-06-2025-1030-referencia-sitrep-no-126</t>
  </si>
  <si>
    <t xml:space="preserve">The figure represents the number of fatalities reported by ACLED  with the following parameters: Fatality counts and organised violence between 01/12/2024 - 31/05/2025, showing 1938 fatalities plus Fatalities caused by floods that started in January 2025. This includes people who died between January 1 and June 22, 2025, according to the Government of Ecuador. There were no fatalities reported in the displacement from Venezuela in Ecuador crisis. Reliability is set to Medium, as we may be undercounting in ECU003. </t>
  </si>
  <si>
    <t>ECU004Fatalities in all crises</t>
  </si>
  <si>
    <t xml:space="preserve">There is no available figure for the number of people in need of humanitarian assistance by the floods. Therefore, it has been assumed that the people in need correspond to the 57.619  people who lost their homes (damnificados in Spanish) due to floods between January 1 and June 22, according to the Government of Ecuador. The number was taken from the Government of Ecuador, as it is the most comprehensive source and has a presence on the ground. Reliability is set to medium, as there may be more people in need.
</t>
  </si>
  <si>
    <t>ECU004People in Need</t>
  </si>
  <si>
    <t>ECU004Minimal humanitarian conditions - Level 1</t>
  </si>
  <si>
    <t>ECU004Stressed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</si>
  <si>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Lvl 3 correspond to the 57619  people who lost their homes (damnificados in Spanish) by floods between January 1 to June 22, according to the Government of Ecuador. The number was taken from the government of Ecuador because it is the source with the most information and has a presence on the ground. Reliability set to medium as there may be more people in need. </t>
  </si>
  <si>
    <t>ECU004Moderate humanitarian conditions - Level 3</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</si>
  <si>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Level 4: People are facing significant shortages and/or significant availability and accessibility problems in regard to basic services. People face severe food consumption gaps and have started to deplete their assets or already face an extreme loss of assets. This may result in very high levels of acute malnutrition and excess mortality. Presence of irreversible harm and heightened mortality as well as widespread grave violations of human rights. </t>
  </si>
  <si>
    <t>ECU004Severe humanitarian conditions - Level 4</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</si>
  <si>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In level 5, people are facing extreme shortages or availability and accessibility problems regarding basic services. There is widespread mortality as a direct result of the current condition. People may face a complete lack of food and starvation is likely. Basic needs are not being met and destitution is evident. Acute malnutrition may be widely reported. Presence of irreversible harm as well as widespread grave violations of human rights and excess mortality. Humanitarian assistance is required.</t>
  </si>
  <si>
    <t>ECU004Extreme humanitarian conditions - Level 5</t>
  </si>
  <si>
    <t xml:space="preserve"> In this crisis, 4 out of 5 population groups are affected: IDPs, host population, non-host population, refugees and asylum seekers.</t>
  </si>
  <si>
    <t>ECU004Crisis affected groups</t>
  </si>
  <si>
    <t>ECU004Illness cases reported</t>
  </si>
  <si>
    <t xml:space="preserve">The number of buildings damaged corresponds to the addition of affected homes (71903 ), public buildings affected (324), bridges affected (61) and public learning buildings affected (888 + 162)  by floods between January 1 to June 22, according to the Government of Ecuador. </t>
  </si>
  <si>
    <t>ECU004Buildings damaged</t>
  </si>
  <si>
    <t xml:space="preserve">The number of buildings destroyed corresponds to the addition of homes destroyed (915), public buildings destroyed (88) and bridges destroyed (33) by floods between January 1 to June 22, according to the Government of Ecuador. </t>
  </si>
  <si>
    <t>ECU004Buildings destroyed</t>
  </si>
  <si>
    <t>3.i.Solutions 20/12/2024; INEC Accessed 27/01/2024</t>
  </si>
  <si>
    <t xml:space="preserve">This is the population of Ecuador in 2024 using 3IS as a source. This has been chosen over the World Bank or other local sources as it provides more up-to-date figures and considers population migration internally, into and out of the country. Reliability is set to medium as we are using project figures for population </t>
  </si>
  <si>
    <t>ECU003Total population</t>
  </si>
  <si>
    <t>3.i.Solutions 20/12/2024; City Population 01/04/2025</t>
  </si>
  <si>
    <t>https://latam.3is.org/wp-content/uploads/2024/12/23122024_Pin.pdf; https://www.citypopulation.de/en/ecuador/cities/</t>
  </si>
  <si>
    <t xml:space="preserve">The 14 provinces most affected by the potential humanitarian consequences of the recent escalations of  armed conflict and violence on communities in Ecuador and its internal armed conflict are considered to be impacted by the crisis (Proviences has people in need in severity level 3 and above). These provinces include Morona Santiago, Orellana, Pastaza, Bolívar, Esmeraldas, Los Ríos, Sucumbíos, Manabí, Guayas, Santa Elena, Cañar, El Oro, Santo Domingo, and Pichincha. Therefore, the landmass of these 14 provinces is considered affected by the crisis in Ecuador.
Reliability is set to medium, as we are using a single source to assess the scale of the crisis. </t>
  </si>
  <si>
    <t>ECU003Landmass affected</t>
  </si>
  <si>
    <t>The number of people exposed corresponds to the total population of the 14 provinces most affected by the armed conflict and violence in Ecuador. These provinces—Morona Santiago, Orellana, Pastaza, Bolívar, Esmeraldas, Los Ríos, Sucumbíos, Manabí, Guayas, Santa Elena, Cañar, El Oro, Santo Domingo, and Pichincha—cover a significant landmass and have been identified as the areas most impacted by the crisis  (Proviences has people in need in severity level 3 and above). . Given that the violence varies in severity across these provinces, the entire population within these regions is considered exposed. Reliability is set to medium, as the estimate is based on a single source and may be an overestimation, particularly if some areas are less affected than others.</t>
  </si>
  <si>
    <t>ECU003People exposed</t>
  </si>
  <si>
    <t>3.i.Solutions 20/12/2024;</t>
  </si>
  <si>
    <t>The number of people affected corresponds to the estimated 2,780,000 individuals who are in need of multisectoral assistance. This figure is derived from the 3.i.s. report, which maps the presence and severity of armed conflict and violence across Ecuador.
The reliability of this estimate is set to low due to the lack of independent verification and the potential for overestimation. While the 3.i.s. report offers valuable insights, the exact number of affected individuals cannot be definitively confirmed without more specific, localized data.</t>
  </si>
  <si>
    <t>ECU003People affected</t>
  </si>
  <si>
    <t>3.i.Solutions 02/04/2025</t>
  </si>
  <si>
    <t>https://reliefweb.int/report/ecuador/desplazamiento-interno-en-ecuador-enero-diciembre-de-2024</t>
  </si>
  <si>
    <t xml:space="preserve">This figure is the number of people internally displaced by armed conflict and violence. While the crisis may also be causing cross-border displacement, there is currently no available data to confirm this. As a result, the figure may be an underestimation and is assigned a Medium reliability rating. This estimate is based on the latest 3iS data available as of early April 2025, which analyses the situation until December 2024 </t>
  </si>
  <si>
    <t>ECU003People displaced</t>
  </si>
  <si>
    <t>ECU003Injuries reported</t>
  </si>
  <si>
    <t>ACLED Accessed 25/06/2025</t>
  </si>
  <si>
    <t>The figure represents the number of fatalities reported by ACLED  with the following parameters: Fatality counts and organised violence between 01/12/2024 - 31/05/2025, showing 1938 fatalities. However, this number may be an underestimation as a result of limited up-to-date reporting on the fatalities caused by conflict and violence.  reliability is set to medium accordingly</t>
  </si>
  <si>
    <t>ECU003Fatalities reported</t>
  </si>
  <si>
    <t>ECU003Fatalities in all crises</t>
  </si>
  <si>
    <t>https://latam.3is.org/wp-content/uploads/2024/12/23122024_Pin.pdf</t>
  </si>
  <si>
    <t xml:space="preserve">The number of people in need corresponds to the estimated 2,780,000 individuals who are in need of multisectoral humanitrian assistance. This figure is derived from the 3.i.s. report, which maps the presence and severity of  armed conflict and violence across Ecuador. This source was chosen because it is the most product related to this crisis, it is the most reliable/the only source reporting criminal violence, and it is comprehensive of multiple sectors. Reliability is set to Low as the number is based on a single source. </t>
  </si>
  <si>
    <t>ECU003People in Need</t>
  </si>
  <si>
    <t xml:space="preserve">According to INFORM SI methodology, the number of people in Level 1 is equal to the people exposed minus the people affected.
In Level 1: People are facing none or minor shortages or/and accessibility problems regarding basic services. People are able to meet basic needs, such as food, health, shelter, and wash, without having to apply irreversible coping strategies. There may be some needs but are not life-threatening. Figures are taken from 3.i.Solutions as that is the only source covering the crisis. Reliability set to low accordingly </t>
  </si>
  <si>
    <t>ECU003Minimal humanitarian conditions - Level 1</t>
  </si>
  <si>
    <t>According to the INFORM SI methodology, the number of people in Level 2 is equal to the people affected minus the people in need. As people affected and people in need is the same, the figure for level 2 is 0.  Figures for Affected and PiN come from 3.i.Solutions as that it is the only source covering the crisis. We have assigned its reliability as low because the figures its outdated and it can not be triangulated.
Level 2 Stressed humanitarian conditions: People are facing some shortages or/and some availability and accessibility problems regarding basic services. Needs are higher but are still not life-threatening. The affected population can meet their needs by applying copying strategies. There may exist localised/targeted incidents of violence and/or human rights violations</t>
  </si>
  <si>
    <t>ECU003Stressed humanitarian conditions - Level 2</t>
  </si>
  <si>
    <t xml:space="preserve">According to the INFORM Severity Index methodology, the sum of people in levels 3, 4 and 5 is equal to the total number of people in need. To estimate the severity distribution of the people in need ACAPS used the severity map in the primary sources: 3.1.s Solutions, and took their level 3 as our level 3, and their level 4 as our level 4.  Reliability was set to low as is not possible to triangulate the PiN from other sources. 
LVl 3 Moderate humanitarian conditions: People are facing shortages and/or availability and accessibility problems regarding basic services which is causing discomfort and/or high level of suffering, but conditions are not life-threatening. Significant service gaps are visible, and people are marginally able to meet needs only with irreversible coping strategies. People may also face malnutrition. There may be physical and mental harm to populations. The need for humanitarian assistance is more likely.
</t>
  </si>
  <si>
    <t>ECU003Moderate humanitarian conditions - Level 3</t>
  </si>
  <si>
    <t>According to the INFORM Severity Index methodology, the sum of people in levels 3, 4 and 5 is equal to the total number of people in need. To estimate the severity distribution of the people in need ACAPS used the severity map in the primary sources: 3.1.s Solutions, which is distributed by severity level from 1 to 5.  Reliability was set to low as is not possible to triangulate the PiN from other sources. 
Level 4 Severe humanitarian conditions: People are facing life-threatening conditions and significant shortages and/or availability and accessibility problems causing high level of suffering and irreversible damages. People face severe food consumption gaps and have started to deplete their assets or already face an extreme loss of assets. This may result in very high levels of acute malnutrition. Presence of irreversible harm as well as widespread grave violations of human rights and excess mortality. Humanitarian assistance is required.</t>
  </si>
  <si>
    <t>ECU003Severe humanitarian conditions - Level 4</t>
  </si>
  <si>
    <t xml:space="preserve">According to the INFORM Severity Index methodology, the sum of people in levels 3, 4 and 5 is equal to the total number of people in need. To estimate the severity distribution of the people in need ACAPS used the severity map in the primary sources: 3.1.s Solutions, which is distributed by severity level from 1 to 5. There aren't any communities in level 5 according to the sources. Reliability was set to low as is not possible to triangulate the PiN from other sources. </t>
  </si>
  <si>
    <t>ECU003Extreme humanitarian conditions - Level 5</t>
  </si>
  <si>
    <t>3.i.Solutions 20/12/2024; IRC 11/2024</t>
  </si>
  <si>
    <t>https://latam.3is.org/wp-content/uploads/2024/12/23122024_Pin.pdf; https://www.rescue.org/sites/default/files/2025-03/AN%C3%81LISIS%20DE%20SENSIBILIDAD%20DEL%20CONFLICTO%20%281%29.pdf</t>
  </si>
  <si>
    <t>In this crisis, 4 out of 5 population groups are affected: IDPs, host population, non-host population and refugees and asylum seekers</t>
  </si>
  <si>
    <t>ECU003Crisis affected groups</t>
  </si>
  <si>
    <t xml:space="preserve">This is the population of Ecuador in 2024 using 3IS as a source. This has been chosen over the World Bank or other local sources as it provides more up-to-date figures and considers population migration internally, into and out of the country. Reliability is set to Medium as we are working with projected figures. </t>
  </si>
  <si>
    <t>ECU002Total population</t>
  </si>
  <si>
    <t>City Population 23/07/2023; RMRP 17/12/2024</t>
  </si>
  <si>
    <t>https://www.citypopulation.de/en/ecuador/cities/; https://www.r4v.info/en/rmrp2025-2026</t>
  </si>
  <si>
    <t>The landmass affected by the Venezuelan refugee crisis corresponds to the total landmass of  Ecuador's provinces, where over 10,000 Venezuelans are expected to be in need by 2025. These provinces include Azuay, El Oro, Guayas, Imbabura, Manabí, Pichincha, Santo Domingo de los Tsáchilas, and Tungurahua. While the majority of refugees are concentrated in these regions, it is important to note that Venezuelan migrants are present throughout the entire country. Other areas may also experience varying levels of impact, hence we've put the reliabilty as medium.</t>
  </si>
  <si>
    <t>ECU002Landmass affected</t>
  </si>
  <si>
    <t>The population exposed  by the Venezuelan refugee crisis corresponds to the total population in Ecuador's provinces, where over 10,000 Venezuelans are expected to be in need by 2025. These provinces include Azuay, El Oro, Guayas, Imbabura, Manabí, Pichincha, Santo Domingo de los Tsáchilas, and Tungurahua. While the majority of refugees are concentrated in these regions, it is important to note that Venezuelan migrants are present throughout the entire country, and other areas may also experience varying levels of impact. The data is from the 2022 census which likely includes the refugee population; thus, we did not add Venezuelan refugees/asylum seekers ontop of the population to mitigate overestimation. However, the reliability is medium due to reliance on outdated population data from the 2022.</t>
  </si>
  <si>
    <t>ECU002People exposed</t>
  </si>
  <si>
    <t>The number of people affected corresponds to the projected population of Venezuelans in Ecuador, including 438,300 in-destination, 325,200 in-transit, and 136,000 from affected host communities, as reported in the R4V Regional Refugee and Migrant Response Plan (RMRP) 2024–2025.
This figure is drawn from R4V, which remains the most comprehensive source available for analyzing Venezuelan displacement in Ecuador. However, as the data was collected in 2024, it may not reflect recent changes in population flows or needs in 2025. For this reason, the reliability is rated as low, acknowledging that while the source is well-established and methodologically sound, the figures may be outdated for current operational planning.</t>
  </si>
  <si>
    <t>ECU002People affected</t>
  </si>
  <si>
    <t>The number of displaced people is estimated using the projected Venezuelan population in Ecuador: 438,300 in-destination and 325,200 in-transit, as reported in the RMRP 2025–2026. The reliability is rated as low for several reasons. First, the data was collected in 2024 and may not accurately reflect the displacement situation in 2025. Second, the source does not clarify whether the in-transit population overlaps with the in-destination figures, creating a risk of double-counting. Third, the in-transit population may include individuals of other nationalities, not solely Venezuelans. These factors limit the reliability of the estimate for current analysis.</t>
  </si>
  <si>
    <t>ECU002People displaced</t>
  </si>
  <si>
    <t>ECU002Injuries reported</t>
  </si>
  <si>
    <t>It was not possible to find a reliable number of Venezuelan refugees/migrants/asylum seeks killed due to their displacement status in Ecuador from 01/12/2024   to 31/05/2025</t>
  </si>
  <si>
    <t>ECU002Fatalities reported</t>
  </si>
  <si>
    <t>ECU002Fatalities in all crises</t>
  </si>
  <si>
    <t>The number of people in need is taken from R4V latest report. This source was chosen because is the most related to this crisis, it is the most reliable/the only source reporting the migration crisis, and it is comprehensive of multiple sectors. The number of refugees/asylum seekers/IDPs as People in need according to R4V is disaggregated as: 260,800 (Venezuelans in destination) + 299,300 (Venezuelans in transit)+ 136,000 (Host community affected). As we are working with projected figures from 2024, reliability is set to low.</t>
  </si>
  <si>
    <t>ECU002People in Need</t>
  </si>
  <si>
    <t xml:space="preserve">According to INFORM SI methodology, the number of people in Level 1 is equal to the people exposed minus the people affected. People in Level 1 can meet their basic needs without employing irreversible coping strategies. It is important to note that the number of people in Level 1 is so small because the entire Ecuadorian population is exposed to the presence of Venezuelan migrants, as explained in the methodology. Reliability is set to low  as the number of exposed and affected may be overestimated </t>
  </si>
  <si>
    <t>ECU002Minimal humanitarian conditions - Level 1</t>
  </si>
  <si>
    <t>RMRP 24/01/2024</t>
  </si>
  <si>
    <t>https://www.r4v.info/es/ecuador</t>
  </si>
  <si>
    <t>According to INFORM SI methodology, the number of people in Level 2 is equal to the people affected minus the people in need. Since all the people affected are also in need, there are no people in Level 2. Reliability is set to medium as people affected may be overestimated</t>
  </si>
  <si>
    <t>ECU002Stressed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</si>
  <si>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260,800 of the 438,300 Venezualans residing in different locations across Ecuador are label as PiN in the RMRP 2025-2026, as well as all  host-communities in Ecuador, 136,000. The sum-up of both is our PiN and Lvl 3 figure. Reliability is set to low  as figures can not be cross verifyed </t>
  </si>
  <si>
    <t>ECU002Moderate humanitarian conditions - Level 3</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</si>
  <si>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
  </si>
  <si>
    <t>ECU002Severe humanitarian conditions - Level 4</t>
  </si>
  <si>
    <t>ECU002Extreme humanitarian conditions - Level 5</t>
  </si>
  <si>
    <t>In this crisis, three population groups are affected: host population, non-host population, and refugees and asylum seekers</t>
  </si>
  <si>
    <t>ECU002Crisis affected groups</t>
  </si>
  <si>
    <t>3.i.Solutions Accessed 03/05/2025; INEC Accessed 03/05/2024</t>
  </si>
  <si>
    <t xml:space="preserve">This is the population of Ecuador in 2024 using 3IS as a source. This has been chosen over the World Bank or other local sources as it provides more up-to-date figures and considers population migration internally, into and out of the countryReliability is set to medium as we are using project figures for population </t>
  </si>
  <si>
    <t>ECU001Total population</t>
  </si>
  <si>
    <t>3.i.Solutions Accessed 27/01/2025; City Population 01/04/2025;  RMRP 17/12/2024;  INEC Accessed 03/05/2024;  City Population 01/04/2025;  Govt. Ecuador 21/05/2025; Govt. Ecuador 21/05/2025</t>
  </si>
  <si>
    <t>https://latam.3is.org/wp-content/uploads/2024/12/23122024_Pin.pdf; https://www.citypopulation.de/en/ecuador/cities/;  https://www.r4v.info/en/rmrp2025-2026; https://www.ecuadorencifras.gob.ec/proyecciones-poblacionales/: https://www.citypopulation.de/en/ecuador/cities/; https://reliefweb.int/report/ecuador/afectaciones-por-lluvias-en-el-ecuador-inicio-01-01-2025-al-20-05-2025-1100-referencia-sitrep-no-119;  https://reliefweb.int/report/ecuador/sitrep-no-119-lluvias-del-01-de-enero-de-2025-la-fecha-este-informe-cubre-el-periodo-desde-el-01012025-hasta-el-20052025-11h00-el-proximo-sitrep-sera-emitido-en-caso-de-generarse-nueva-actividad-relevante</t>
  </si>
  <si>
    <t xml:space="preserve">The areas impacted by the following crises in Ecuador: Venezuelan migration influx that began in the late 2010s, the armed conflict and violence and the floods. Some provinces overlap, either impacted by two or three crises. Calculations in the Multiple Crisis ensure there is no double counting of these provinces, the landmass and exposed. Reliability is set to low as the impacts of the crisis may be felt differently across the country and potential overestimation. </t>
  </si>
  <si>
    <t>ECU001Landmass affected</t>
  </si>
  <si>
    <t xml:space="preserve">The number of people exposed corresponds to the total population exposed in Ecuador as captured by the aggregate crisis, which includes the overlapping impacts of multiple crises: the displacement caused by the International Displacement from Venezuela in Ecuador (ECU002), Armed Conflict and Violence in Ecuador (ECU003) and 2025 Floods in Manabi, Los Rios, Guayas and el Oro (ECU004). Some provinces overlap, either impacted by two or three crises. Calculations in the Multiple Crisis ensure there is no double counting of these provinces, the landmass and exposed. Reliability is set to low as the impacts of the crisis may be felt differently across the country and potential overestimation. </t>
  </si>
  <si>
    <t>ECU001People exposed</t>
  </si>
  <si>
    <t xml:space="preserve">People affected in  ECU001 correspond to the aggregation of the people affected in the International Displacement from Venezuela in Ecuador crisis (ECU002) -  projected population of Venezuelans in Ecuador by R4V: 438,300 in-destination and 325,200 in-transit, we decide not to include host communities to avoid double counting; Armed Conflict and Violence in Ecuador (ECU003)  - 2,780,000 individuals primarily impacted by violence and in need of multisectoral assistance according to 3 I.S.; and 2025 Floods in Manabi, Los Rios, Guayas and el Oro (ECU004) -  197097 people affected between January 1 and May 20 according to the National Government. 
3.i.s, R4V and the Ecuadorian Government were chosen as primary sources as they are the most up-to-date and comprehensive assessment of inter-sectoral needs. However, the reliability is rated as medium because overlapping exposures from multiple crises could lead to potential overestimation or double-counting. </t>
  </si>
  <si>
    <t>ECU001People affected</t>
  </si>
  <si>
    <t>RMRP 17/12/2024; 3.i.Solutions 02/04/2025</t>
  </si>
  <si>
    <t>https://www.r4v.info/en/rmrp2025-2026; https://reliefweb.int/report/ecuador/desplazamiento-interno-en-ecuador-enero-diciembre-de-2024</t>
  </si>
  <si>
    <t xml:space="preserve">People displaced in ECU001 correspond to the aggregation of the displaced in International Displacement from Venezuela in Ecuador (ECU002) - the projected population of Venezuelans in Ecuador crisis by R4V: 438,300 in-destination and 325,200 in-transit, and the displaced in the  armed conflict and violence  in Ecuador crisis (ECU003) - 92888 people internally displaced by violence according to 3 I.S. We didn’t include any displaced people from the 2025 Floods in Manabi, Los Rios, Guayas and el Oro (ECU004) as the figure is not available. Reliability is set low because overlapping exposures from multiple crises could lead to potential underestimation or double counting. </t>
  </si>
  <si>
    <t>ECU001People displaced</t>
  </si>
  <si>
    <t>Injuries caused by floods that began in January 2025. This includes people injured between January 1 and June 22, 2025, according to the Government of Ecuador. The figure was taken from the Government of Ecuador, as it is the most comprehensive source and has a presence on the ground. Reliability is set to medium, as there may be additional injuries not reported after June 22. There were no injure reported in the other two crises</t>
  </si>
  <si>
    <t>ECU001Injuries reported</t>
  </si>
  <si>
    <t>ECU001Fatalities reported</t>
  </si>
  <si>
    <t>ECU001Fatalities in all crises</t>
  </si>
  <si>
    <t>RMRP 17/12/2024; 3.i.Solutions Accessed 27/01/2025;Govt. Ecuador 22/06/2025; Govt. Ecuador 22/06/2025</t>
  </si>
  <si>
    <t>https://www.r4v.info/en/rmrp2025-2026; https://latam.3is.org/wp-content/uploads/2024/12/23122024_Pin.pdf; https://reliefweb.int/report/ecuador/sitrep-no-126-lluvias-del-01-de-enero-de-2025-la-fecha-este-informe-cubre-el-periodo-desde-el-01012025-hasta-el-17062025-1330-el-proximo-sitrep-sera-emitido-en-caso-de-generarse-nueva-actividad-relevante; https://reliefweb.int/report/ecuador/afectaciones-por-lluvias-en-el-ecuador-inicio-01-01-2025-al-17-06-2025-1030-referencia-sitrep-no-126</t>
  </si>
  <si>
    <t xml:space="preserve">People in Need correspond to the aggregation of PiN in the International Displacement from Venezuela in Ecuador crisis (ECU002) – 560.100The number of people in need in R4V latest report discriminated like this: 260,800 (Venezuelans in destination)  and 299,300 (Venezuelans in transit) we excluded the figure for host to not double-count; in the armed  Conflict and Violence in Ecuador crisis (ECU003) – 2780000 individuals directly impacted by violence; and 49195 people who lost their homes (damnificados in Spanish) by floods between January 1 to May 20. Reliability set to low as we are working with projected data for one crisis, and may be overestimating for another </t>
  </si>
  <si>
    <t>ECU001People in Need</t>
  </si>
  <si>
    <t xml:space="preserve">According to INFORM SI methodology, the number of people in Level 1 is equal to the people exposed minus the people affected. Reliability is set to low to match the other crises. </t>
  </si>
  <si>
    <t>ECU001Minimal humanitarian conditions - Level 1</t>
  </si>
  <si>
    <t>According to INFORM SI methodology, the number of people in Level 2 is equal to the people affected minus the people in need. Given the complexities and uncertainties in these overlapping crises, the reliability of distinguishing those affected versus those in need may be low, as assumptions about the scope of the crisis might not be consistently validated across regions or data sources.</t>
  </si>
  <si>
    <t>ECU001Stressed humanitarian conditions - Level 2</t>
  </si>
  <si>
    <t xml:space="preserve">Level 3 for ECU001 corresponds to the aggregation of Lvl 3 in the international Displacement from Venezuela in Ecuador crisis (ECU002) – 560.100 The number of people in need in R4V latest report discriminated like this: 260,800 (Venezuelans in destination)  and 299,300 (Venezuelans in transit) minus the figure for host communities to not double-count; level 3 in the armed  Conflict and Violence in Ecuador crisis (ECU003) – 2630000 according to the severity map in the primary sources: 3.1.s Solutions; and level 3 in the 2025 Floods in Manabi, Los Rios, Guayas and el Oro (ECU004) – 49195 people who lost their homes (damnificados in Spanish) by floods between January 1 to May 20, according to the Government of Ecuador. Reliability was set to low as we are using projected figures for one crisis, and we may be overcounting in another. 
</t>
  </si>
  <si>
    <t>ECU001Moderate humanitarian conditions - Level 3</t>
  </si>
  <si>
    <t>Level 4 for ECU001 corresponds to the aggregation of level 4 in the International Displacement from Venezuela in Ecuador crisis (ECU002) – 0, info-gap-; level 4 in the  armed conflict and violence in Ecuador crisis (ECU003) – 150000 according to the severity map in the primary sources: 3.1.s Solutions; and level 4 in the 2025 Floods in Manabi, Los Rios, Guayas and el Oro crisis (ECU004) – 0, info-gap-. Reliability set to low as we may be undercounting the severity of any of the crises.</t>
  </si>
  <si>
    <t>ECU001Severe humanitarian conditions - Level 4</t>
  </si>
  <si>
    <t>Level 5 for ECU001 corresponds to the aggregation of level 5 in the International Displacement from Venezuela in Ecuador crisis (ECU002) – 0, info-gap-; level 5 in the  armed conflict and violence in Ecuador  (ECU003) –  0, as there aren't any communities in level 5 according to the sources ; and level 5 in the 2025 Floods in Manabi, Los Rios, Guayas and el Oro crisis (ECU004) – 0 info-gap-. Reliability set to low as we may be undercounting the severity of any of the crises.</t>
  </si>
  <si>
    <t>ECU001Extreme humanitarian conditions - Level 5</t>
  </si>
  <si>
    <t>In both the Venezuela displacement in Ecuador and the Criminal violence in Ecuador crises, 4 population groups are affected: IDPs, host population, non-host population and refugees and asylum seekers.</t>
  </si>
  <si>
    <t>ECU001Crisis affected groups</t>
  </si>
  <si>
    <t>ECU001Illness cases reported</t>
  </si>
  <si>
    <t>ECU003Buildings damaged</t>
  </si>
  <si>
    <t>ECU003Buildings destroyed</t>
  </si>
  <si>
    <t>OCHA Accessed 05/05/2025</t>
  </si>
  <si>
    <t>https://humanitarianaction.info/plan/1277#page-title</t>
  </si>
  <si>
    <t xml:space="preserve">The current population of Venezuela is 27.1m as of May 2025, according to OCHA. Reliability is set to medium as we are using projected figures. </t>
  </si>
  <si>
    <t>VEN001Total population</t>
  </si>
  <si>
    <t>World Bank accessed 15/03/2025; Humanitarian action accessed 26/06/2025</t>
  </si>
  <si>
    <t>https://data.worldbank.org/indicator/SP.POP.TOTL?locations=VE; https://humanitarianaction.info/plan/1277</t>
  </si>
  <si>
    <t xml:space="preserve">The potential humanitarian consequences of the ongoing Political and Economic crisis in Venezuela are expected to affect the entire country, as the crisis is widespread and touches all states in the country. Therefore, the total landmass is considered affected. Reliability is set to high as the consequences of the complex crisis in Venezuela is felt across the country, and the landmass figure is most of the time static. </t>
  </si>
  <si>
    <t>VEN001Landmass affected</t>
  </si>
  <si>
    <t xml:space="preserve">The entire population of the country is exposed to political and economic crisis and violence-related challenges. Reliability is set to medium as we are using projected figures. </t>
  </si>
  <si>
    <t>VEN001People exposed</t>
  </si>
  <si>
    <t>OCHA Accessed 05/05/2025; HumVenezuela 24/02/2024</t>
  </si>
  <si>
    <t>https://reliefweb.int/report/venezuela-bolivarian-republic/follow-report-complex-humanitarian-emergency-venezuela-november-2023; https://humanitarianaction.info/plan/1277#page-title</t>
  </si>
  <si>
    <t>An estimated 69% of Venezuela’s population is assessed to have been affected by the ongoing crisis, as they are facing multisectoral poverty by early 2024. This figure reflects the proportion of the population impacted by the crisis, rather than just those with severe unmet needs. The figure is taken from HumVenezuela and the calculated by ACAPs based on total population projections. The reliability of this estimate is low due to the date of the assessment.</t>
  </si>
  <si>
    <t>VEN001People affected</t>
  </si>
  <si>
    <t>R4V Accessed 10/06/2025</t>
  </si>
  <si>
    <t>https://www.r4v.info/en/home</t>
  </si>
  <si>
    <t>The number of people displaced by the complex crisis in Venezuela includes: the number of people displaced to other countries because of the crisis (7,8m). There is an infogap concerning the internally displaced by the crisis. This figure is taken from R4V which is the most up-to-date source about the Venezuelan migration flux. The reliability of this data/indicator is set to low because it is an underestimation due to the lack of data on IDPs. iDMC latest estimate was only for people displaced due to natural hazards of 2k in 2024. we have not added this to our figure due to the estimation date.</t>
  </si>
  <si>
    <t>VEN001People displaced</t>
  </si>
  <si>
    <t>VEN001Injuries reported</t>
  </si>
  <si>
    <t>The figure corresponds to the total number of fatalities reported by ACLED from 1 December 2024 to 31 May 2025. Reliability set to low as we may be undercounting due to lack of transparency in Venezuela</t>
  </si>
  <si>
    <t>VEN001Fatalities reported</t>
  </si>
  <si>
    <t>VEN001Fatalities in all crises</t>
  </si>
  <si>
    <t>OCHA 26/02/2025; OCHA 13/23/2024</t>
  </si>
  <si>
    <t>https://data.humdata.org/dataset/ven-jiaf-humanitarian-needs-pin-and-severity; https://reliefweb.int/report/venezuela-bolivarian-republic/venezuela-extension-del-plan-de-respuesta-humanitaria-2024-2025-actualizacion; https://humanitarianaction.info/plan/1277</t>
  </si>
  <si>
    <t xml:space="preserve">The number of people in need is taken from the JIAF assessment accessed through HDX in March 2025. The humanitarian response plan for 2024-2025 was extended through 2025 with the same people in need (7.6m) target populaiton (5 m) figures. The figures can be found on the Humanitarian Action website and on the appeal extension originally published 26 February 2025. The JIAF total PIN is prioritised over the total PIN in other OCHA products as it provides a severity breakdown by admin 2.  Reliability set to low as we may be undercounting due to the limited data , and the data may no longer be accurate due to recent developments for which there is no updated source. </t>
  </si>
  <si>
    <t>VEN001People in Need</t>
  </si>
  <si>
    <t>https://data.worldbank.org/indicator/SP.POP.TOTL?locations=VE;
https://www.r4v.info/en/document/r4v-latin-america-and-caribbean-venezuelan-refugees-and-migrants-region-aug-2023; https://databank.worldbank.org/Age-dependency-ratios-2/id/c1727c17# ; https://thinkanova.org/2022/06/20/poblacion-satelital/#:~:text=Tomando%20en%20consideraci%C3%B3n%20que%20el,de%20acuerdo%20a%20proyecciones%20oficiales.;https://reliefweb.int/report/venezuela-bolivarian-republic/follow-report-complex-humanitarian-emergency-venezuela-november-2023</t>
  </si>
  <si>
    <t xml:space="preserve">According to INFORM SI methodology, the number of people in Level 1 is equal to the people exposed (29,400,00) minus the people affected (19,527,589). People in Level 1 are able to meet their basic needs without employing irreversible coping strategies. Reliability set to low as we may be undercounting due to the limited data </t>
  </si>
  <si>
    <t>VEN001Minimal humanitarian conditions - Level 1</t>
  </si>
  <si>
    <t>https://reliefweb.int/report/venezuela-bolivarian-republic/venezuela-regional-crisis-complex-emergency-fact-sheet-2-fiscal-year-fy-2024; https://humanitarianaction.info/plan/1277;2025#:~:text=The%20extension%20of%20the%20Humanitarian,protection%20for%20the%20most%20vulnerable; https://reliefweb.int/report/venezuela-bolivarian-republic/follow-report-complex-humanitarian-emergency-venezuela-november-2023</t>
  </si>
  <si>
    <t xml:space="preserve">According to INFORM SI methodology, the number of people in Level 2 is equal to the people affected (19,527,589) minus the people in need ( 7,943,719 ). People in Level 2 might be facing some difficulties accessing basic services but are able to meet their needs without external assistance. Reliability set to low as we may be undercounting due to the limited data </t>
  </si>
  <si>
    <t>VEN001Stressed humanitarian conditions - Level 2</t>
  </si>
  <si>
    <t>OCHA Accessed 29/04/2025</t>
  </si>
  <si>
    <t>https://humanitarianaction.info/plan/1277; https://data.humdata.org/dataset/ven-jiaf-humanitarian-needs-pin-and-severity</t>
  </si>
  <si>
    <t xml:space="preserve">According to INFORM Severity Index methodology, the sum of people in levels 3, 4 and 5 is equal to the total number of people in need. To estimate the severity distribution of the people in need ACAPS calculated it following severity levels per admin 2 as per JIAF. Reliability set to low as we may be undercounting due to the limited data </t>
  </si>
  <si>
    <t>VEN001Moderate humanitarian conditions - Level 3</t>
  </si>
  <si>
    <t xml:space="preserve">According to INFORM Severity Index methodology, the sum of people in levels 3, 4 and 5 is equal to the total number of people in need. To estimate the severity distribution of the people in need ACAPS calculated it following severity levels per admin 2 as per JIAF. Level 4 corresponds to all the PiN living in the 69 towns and cities with severity level 4 according to JIAF, by 2025. Reliability set to Low as we may be undercounting due to the limited data </t>
  </si>
  <si>
    <t>VEN001Severe humanitarian conditions - Level 4</t>
  </si>
  <si>
    <t xml:space="preserve">According to INFORM Severity Index methodology, the sum of people in levels 3, 4 and 5 is equal to the total number of people in need. To estimate the severity distribution of the people in need ACAPS calculated it following severity levels per admin 2 as per JIAF. Level 5 corresponds to all the PiN living in the 2 towns with level 5 severity in Venezuela according to JIAF, by 2025. Reliability set to Low as we may be undercounting due to the limited data </t>
  </si>
  <si>
    <t>VEN001Extreme humanitarian conditions - Level 5</t>
  </si>
  <si>
    <t xml:space="preserve">The number of affected groups are: Returnees, Host, Non-Host </t>
  </si>
  <si>
    <t>VEN001Crisis affected groups</t>
  </si>
  <si>
    <t>world population review accessed   11/06/2025</t>
  </si>
  <si>
    <t>https://worldpopulationreview.com/countries/eswatini-population</t>
  </si>
  <si>
    <t>Total population of Eswatini as of 11/06/2025 according to World Population Review. This is different from the people exposed since the IPC population might be outdated and probably has no projected population. The source was chosen since it has daily projection and that is why the reliability was taken as medium.</t>
  </si>
  <si>
    <t>SWZ001Total population</t>
  </si>
  <si>
    <t>world population review accessed on 23/08/2023</t>
  </si>
  <si>
    <t>The whole country is affected by the drought crisis</t>
  </si>
  <si>
    <t>SWZ001Landmass affected</t>
  </si>
  <si>
    <t>IPC 31/07/2024</t>
  </si>
  <si>
    <t>https://www.ipcinfo.org/ipc-country-analysis/details-map/en/c/1157105/?iso3=SWZ</t>
  </si>
  <si>
    <t xml:space="preserve">The number of people exposed corresponds to the total population facing food insecurity, including IPC Phase 1 to 5. This figure is taken from the Integrated Food Security Phase Classification. The source was chosen because food is the primary link related to the crisis, and the reliability of this data is medium because it is based on projections October 2024 - March 2025. There is no published IPC report available for the current period, which further limits the reliability of the figures. An IPC process is underway in June. </t>
  </si>
  <si>
    <t>SWZ001People exposed</t>
  </si>
  <si>
    <t xml:space="preserve">The number of people affected corresponds to the total population facing food insecurity from IPC Phase 2 and above, as this level already indicates stressed or worse food security conditions. The INFORM Severity Methodology was used to compute the figures, providing a standardized framework to assess crisis severity. The Integrated Food Security Phase Classification (IPC) was selected because food remains the primary need driving this crisis. However, the absence of a published IPC report for the current period limits the reliability and timeliness of the figures presented. While an IPC analysis is currently underway (expected in June), the most recent available data was used as a proxy until updated information is published.  </t>
  </si>
  <si>
    <t>SWZ001People affected</t>
  </si>
  <si>
    <t>Number of displaced is the number of refugees/asylum seekers/returnees/IDPs/irregular or unregistered migrants in Eswatini, and the number of people displaced to other countries because of the crisis. This is the number of people didplaced by disasters as of end of 2024. The number of people displaced as a  result of disasters in Eswatini was taken from the IDMC latest report because it monitors displacements. In the report it was not clear if this displacements were from floods and drought or each independently. Therefore the reliability is low in addition to the fact that this assessment was done in 2024 and the figures might be out of date further compromising the reliability</t>
  </si>
  <si>
    <t>SWZ001People displaced</t>
  </si>
  <si>
    <t>The number of people in need reflects the total population classified in IPC Phase 3 and above, based on the Integrated Food Security Phase Classification (IPC) projection for the period October 2024 to March 2025. This source was selected as food remains the most urgent need in the context of this crisis. However, no IPC report is available for the current period, which limits the reliability and timeliness of the data.  However, no updated IPC report is available for the current period (June 2025), which limits the accuracy and relevance of the figures. An IPC process is currently underway, but results have not yet been published. Additionally, the current conditions—particularly drought or drier-than-average weather—may be contributing to emerging needs that are not reflected in the outdated IPC data or captured by any alternative sources, further reducing the reliability of the estimate.</t>
  </si>
  <si>
    <t>SWZ001People in Need</t>
  </si>
  <si>
    <t>https://www.ipcinfo.org/ipc-country-analysis/details-map/en/c/1157105/?iso3=SWZ-map/en/c/1157105/?iso3=SWZ</t>
  </si>
  <si>
    <t xml:space="preserve"> According to INFORM SI methodology, the number of people in Level 1 is equal to the people exposed minus the people affected. People in Level 1 are able to meet their basic needs without employing irreversible coping strategies.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There is no published IPC report available for the current period, which further limits the reliability of the figures.  However, no updated IPC report is available for the current period (June 2025), which limits the accuracy and relevance of the figures. An IPC process is currently underway, but results have not yet been published. Additionally, the current conditions—particularly drought or drier-than-average weather—may be contributing to emerging needs that are not reflected in the outdated IPC data or captured by any alternative sources, further reducing the reliability of the estimate.</t>
  </si>
  <si>
    <t>SWZ001Minimal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</si>
  <si>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There is no published IPC report available for the current period, which further limits the reliability of the figures. However, no updated IPC report is available for the current period (June 2025), which limits the accuracy and relevance of the figures. An IPC process is currently underway, but results have not yet been published. Additionally, the current conditions—particularly drought or drier-than-average weather—may be contributing to emerging needs that are not reflected in the outdated IPC data or captured by any alternative sources, further reducing the reliability of the estimate.</t>
  </si>
  <si>
    <t>SWZ001Stressed humanitarian conditions - Level 2</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</si>
  <si>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There is no published IPC report available for the current period, which further limits the reliability of the figures. However, no updated IPC report is available for the current period (June 2025), which limits the accuracy and relevance of the figures. An IPC process is currently underway, but results have not yet been published. Additionally, the current conditions—particularly drought or drier-than-average weather—may be contributing to emerging needs that are not reflected in the outdated IPC data or captured by any alternative sources, further reducing the reliability of the estimate.</t>
  </si>
  <si>
    <t>SWZ001Moderate humanitarian conditions - Level 3</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</si>
  <si>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There is no published IPC report available for the current period, which further limits the reliability of the figures.  However, no updated IPC report is available for the current period (June 2025), which limits the accuracy and relevance of the figures. An IPC process is currently underway, but results have not yet been published. Additionally, the current conditions—particularly drought or drier-than-average weather—may be contributing to emerging needs that are not reflected in the outdated IPC data or captured by any alternative sources, further reducing the reliability of the estimate.</t>
  </si>
  <si>
    <t>SWZ001Severe humanitarian conditions - Level 4</t>
  </si>
  <si>
    <t>According to the INFORM Severity Index methodology, the total number of people in need is calculated as the sum of individuals in IPC Phases 3, 4, and 5. These figures were taken directly from the Integrated Food Security Phase Classification (IPC) website and are based on the most recent projected data available—for the period October 2024 to March 2025. This source was selected because food remains the primary driver of needs in this crisis. However, no updated IPC report is available for the current period (June 2025), which limits the accuracy and relevance of the figures. An IPC process is currently underway, but results have not yet been published. Additionally, the current conditions—particularly drought or drier-than-average weather—may be contributing to emerging needs that are not reflected in the outdated IPC data or captured by any alternative sources, further reducing the reliability of the estimate.</t>
  </si>
  <si>
    <t>SWZ001Extreme humanitarian conditions - Level 5</t>
  </si>
  <si>
    <t>IPC 31/07/2024; UNHCR Accessed29/05/2025</t>
  </si>
  <si>
    <t>https://www.ipcinfo.org/ipc-country-analysis/details-map/en/c/1152805/?iso3=SWZ ; https://www.unhcr.org/countries/namibia</t>
  </si>
  <si>
    <t xml:space="preserve">Host community and refugees who are particularly affected by the crisis. </t>
  </si>
  <si>
    <t>SWZ001Crisis affected groups</t>
  </si>
  <si>
    <t>World Bank accessed 05/06/2025; MPI  accessed 29/01/2025</t>
  </si>
  <si>
    <t>https://data.worldbank.org/indicator/SP.POP.TOTL?locations=NI;https://reliefweb.int/report/nicaragua/crisis-prompts-record-emigration-nicaragua-surpassing-cold-war-era</t>
  </si>
  <si>
    <t>The total population of Nicaragua is 6,823,613. It is estimated that approximately 10% of Nicaraguans reside outside the country, either as workers, refugees, or refugee applicants, many of whom live in irregular migratory conditions. The main destinations for Nicaraguan emigrants are the United States (44%), Costa Rica (43%), Spain (3.8%), Panama (2%), and Canada (1.55%), with the remaining portion residing in other countries (682,361 people).</t>
  </si>
  <si>
    <t>NIC001Total population</t>
  </si>
  <si>
    <t>World Bank accessed 29/01/2025; MPI  accessed 29/01/2025</t>
  </si>
  <si>
    <t>https://data.worldbank.org/indicator/AG.LND.TOTL.K2?locations=NI</t>
  </si>
  <si>
    <t>Total landmass of the country is considered as affected as the entire country is exposed to the Political and Economic Crisis in Nicaragua</t>
  </si>
  <si>
    <t>NIC001Landmass affected</t>
  </si>
  <si>
    <t>The number of people exposed corresponds to the total population of the country living in the areas concerned by the crisis, in this case, the landmass affected. This approach was selected as the political and economic crisis may affect populations across the country. This figure is taken from the Worldbank. The reliability of this data/indicator is medium</t>
  </si>
  <si>
    <t>NIC001People exposed</t>
  </si>
  <si>
    <t xml:space="preserve">The number of people affected corresponds to the total population of the country living in the areas concerned by the crisis, in this case the landmass affected. This approach was selected as the political and economic crisis may affect populations across the country. This figure is taken from the Worldbank. The reliability of this data/indicator is low it cannot be triangulated/cross-verified. </t>
  </si>
  <si>
    <t>NIC001People affected</t>
  </si>
  <si>
    <t>iDMC 2025; UNHCR Accessed 30/06/2025</t>
  </si>
  <si>
    <t>https://www.internal-displacement.org/global-report/grid2025/; https://www.unhcr.org/where-we-work/countries/costa-rica?page=4&amp;utm_source=com&amp;year=2025</t>
  </si>
  <si>
    <t xml:space="preserve">The number of people displaced by the Political and Economic crisis in Nicaragua corresponds to the number of IDPs reported by IDMC in its 2025 Global Report: 0 by the drivers of our crisis, and the number of internationally displaced people from Nicaragua to Costa Rica, the main destination: 210.289 according to UNHCR. Reliability is set to medium, as we may be undercounting due to a up-to-date data on the internally displaced population. </t>
  </si>
  <si>
    <t>NIC001People displaced</t>
  </si>
  <si>
    <t>NIC001Injuries reported</t>
  </si>
  <si>
    <t>ACLED accessed  05/06/2025</t>
  </si>
  <si>
    <t>Fatalities reported in battles, riots, and violence against civilians from 1 December   2024 to 31 May  2025 . The evolving nature of the situation, challenges in data collection due to limited access to affected areas, and potential delays in reporting can lead to discrepancies or underreporting. In addition, significant unrest, in some regions may hinder the ability to fully verify incidents, which contributes to the medium reliability rating of this data</t>
  </si>
  <si>
    <t>NIC001Fatalities reported</t>
  </si>
  <si>
    <t>Fatalities reported in battles, riots, and violence against civilians from 1 December  2024 to  31  May  2025. The evolving nature of the situation, challenges in data collection due to limited access to affected areas, and potential delays in reporting can lead to discrepancies or underreporting. In addition, significant unrest, in some regions may hinder the ability to fully verify incidents, which contributes to the medium reliability rating of this data</t>
  </si>
  <si>
    <t>NIC001Fatalities in all crises</t>
  </si>
  <si>
    <t>FEWS Net 10/2024; El País 17/06/2024; DW 18/04/2024</t>
  </si>
  <si>
    <t>https://fews.net/es/latin-america-and-caribbean/el-salvador-honduras-y-nicaragua/informe-de-monitoreo-remoto/octubre-2024; https://elpais.com/america/2024-07-18/nos-toca-hacer-de-tripas-corazon-el-868-de-los-nicaraguenses-no-pueden-comprar-la-canasta-basica.html?event_log=go; https://www.dw.com/es/nicaragua-ante-el-fracaso-econ%C3%B3mico-y-social-de-la-dictadura/a-65352778</t>
  </si>
  <si>
    <t>The number of people in need is taken from the FEWS Net. This source was chosen because one of the main consequences of the economic and political crisis in Nicaragua is the limited access to food, particularly for those in rural areas and with low incomes in urban areas, so the number of people in need by food insecurity from FEWS Net is a good substitute for the general PiN of our the crisis. However, not all of those in need are food insecure, so we may be undercounting the PiN.  The reliability of this data/indicator is low as a result.</t>
  </si>
  <si>
    <t>NIC001People in Need</t>
  </si>
  <si>
    <t>World Bank accessed 05/06/2025; MPI  accessed 29/01/2025; Retrieving data. Wait a few seconds and try to cut or copy again.</t>
  </si>
  <si>
    <t>https://data.worldbank.org/indicator/SP.POP.TOTL?locations=NI;https://reliefweb.int/report/nicaragua/crisis-prompts-record-emigration-nicaragua-surpassing-cold-war-era; https://www.exteriores.gob.es/Documents/FichasPais/NICARAGUA_FICHA%20PAIS.pdf</t>
  </si>
  <si>
    <t xml:space="preserve">According to INFORM SI methodology, the number of people in Level 1 is equal to the people exposed minus the people affected. Since the whole population is affected, there are no people in Level 1. The reliability of this data/indicator is low it cannot be triangulated/cross-verified. </t>
  </si>
  <si>
    <t>NIC001Minimal humanitarian conditions - Level 1</t>
  </si>
  <si>
    <t>World Bank accessed 05/06/2025; MPI  accessed 29/01/2025; FEWS Net 10/2024</t>
  </si>
  <si>
    <t>https://data.worldbank.org/indicator/SP.POP.TOTL?locations=NI;https://reliefweb.int/report/nicaragua/crisis-prompts-record-emigration-nicaragua-surpassing-cold-war-era; https://fews.net/es/latin-america-and-caribbean/el-salvador-honduras-y-nicaragua/informe-de-monitoreo-remoto/octubre-2024</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</si>
  <si>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The reliability of this data/indicator is low because it is not up to date/not very recent and it cannot be triangulated/cross-verified. </t>
  </si>
  <si>
    <t>NIC001Stressed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</si>
  <si>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need is taken from the FEWS Net El Salvador, Honduras, and Nicaragua acute food insecurity in Octuber 2024. This source was chosen because one of the main consequences of the economic and political crisis in Nicaragua is the limited access to food, particularly for those in rural areas and with low incomes in urban areas, so the number of people in need by food insecurity from FEWS Net is a good sustitue for the general PiN of our the crisis. However, not all of those in need are food insecure, so we may be undercounting the PiN.  The reliability of this data/indicator is low as a result</t>
  </si>
  <si>
    <t>NIC001Moderate humanitarian conditions - Level 3</t>
  </si>
  <si>
    <t>NIC001Severe humanitarian conditions - Level 4</t>
  </si>
  <si>
    <t>NIC001Extreme humanitarian conditions - Level 5</t>
  </si>
  <si>
    <t>There are no approximate or exact figures about the affected groups</t>
  </si>
  <si>
    <t>NIC001Crisis affected groups</t>
  </si>
  <si>
    <t xml:space="preserve"> OCHA 24/01/2025</t>
  </si>
  <si>
    <t>https://humanitarianaction.info/plan/1269</t>
  </si>
  <si>
    <t xml:space="preserve">This is the population of Guatemala according to the 2025 humanitarian need overview. This number was adopted instead of World Bank figure, as it considers population changes due to immigration and emigration. </t>
  </si>
  <si>
    <t>GTM001Total population</t>
  </si>
  <si>
    <t>World Bank accessed 18/02/2025</t>
  </si>
  <si>
    <t>https://data.worldbank.org/indicator/AG.LND.TOTL.K2?locations=GT</t>
  </si>
  <si>
    <t xml:space="preserve">Guatemala is experiencing a humanitarian crisis generated by Climatic Shocks, Conflict and Violence across the country, Therefore, the total landmass of Guatemala is considered exposed to the crisis. </t>
  </si>
  <si>
    <t>GTM001Landmass affected</t>
  </si>
  <si>
    <t>OCHA 24/01/2025</t>
  </si>
  <si>
    <t xml:space="preserve">The number of people exposed corresponds to the total population as they are at risk of food insecurity, limited access to WASH and health services, protection risks and gender-based violence driven by climatic shocks and the violence and conflict crisis in the country. The total population figure is taken from OCHA's 2025 HNRP. This source was chosen because it considers the population movement such as internal and international displacement. Reliability is set as medium as the data used in the response plan was collected and analysed in December 2024. </t>
  </si>
  <si>
    <t>GTM001People exposed</t>
  </si>
  <si>
    <t>IPC 26/08/2024</t>
  </si>
  <si>
    <t>https://www.ipcinfo.org/ipc-country-analysis/details-map/en/c/1157137/?iso3=GTM</t>
  </si>
  <si>
    <t xml:space="preserve">The number of people affected corresponds to the total population projected to be in food insecurity phase 2 and above March-May 2025, according to IPC’s Acute Food Insecurity Situation published in August 2024. We have chosen IPC as an alternative source to the HNRP for the affected as they cover extensively the consequences of the climatic shocks in the country. The HNRP also does not provide a estimated number of people affected. The reliability of this data/indicator is medium as we are using projected data from mid-2024. </t>
  </si>
  <si>
    <t>GTM001People affected</t>
  </si>
  <si>
    <t>UNHCR accessed 10/06/2025; OCHA 24/01/2025</t>
  </si>
  <si>
    <t>https://reporting.unhcr.org/operational/operations/guatemala; https://reliefweb.int/report/guatemala/guatemala-necesidades-humanitarias-y-plan-de-respuesta-2025?_gl=1*1defi41*_ga*NDg0NDI4NjIxLjE3MzE1NTAwNjg.*_ga_E60ZNX2F68*czE3NTEzODU0MzIkbzg5JGcxJHQxNzUxMzg1NjYxJGo0MyRsMCRoMA..</t>
  </si>
  <si>
    <t xml:space="preserve">The number of people displaced by the complex crisis in Guatemala includes refugees and asylum seekers (4,715), returnees (7,294), people in mixed movements (209,610), and Guatemalans at risk of displacement (61,047) in 2025, according to UNHCR. These profiles have been included among the displaced people because they are some of the communities prioritised in the 2025 HRP analysis. They are particularly vulnerable to violence and climate shocks while transiting the territory. This source was chosen because it is the most reliable. The reliability was set to high due to UNHCR's comprehensive methodology, which involves collecting accurate data. </t>
  </si>
  <si>
    <t>GTM001People displaced</t>
  </si>
  <si>
    <t>There are no approximate or exact figures about injuries reported.</t>
  </si>
  <si>
    <t>GTM001Injuries reported</t>
  </si>
  <si>
    <t xml:space="preserve">Fatalities were reported in battles, riots, and violence against civilians in 17 departments from  1 December 2024 to 31 May 2025.  Reliability is set to low as the figure does not capture fatalities related to climatic shocks, one of the two drivers of the crisis. </t>
  </si>
  <si>
    <t>GTM001Fatalities reported</t>
  </si>
  <si>
    <t xml:space="preserve">Fatalities were reported in battles, riots, and violence against civilians in 17 departments from  1 December 2024 to 31 May 2025. Reliability is set to low as the figure does not capture fatalities related to climatic shocks, one of the two drivers of the crisis. </t>
  </si>
  <si>
    <t>GTM001Fatalities in all crises</t>
  </si>
  <si>
    <t>https://data.humdata.org/dataset/gtm-jiaf-humanitarian-needs-pin-and-severity</t>
  </si>
  <si>
    <t xml:space="preserve">The number of people in need in Guatemala, 2163953, is taken from the 2025 JIAF for the HNRP accessed via HDX. We prioritised the JIAF figures over the OCHA HNRP PDF to align the approach with other 2025 HNRP countries and with the understanding that the JIAF calculation is often more precise, breaking down the PIN by severity level. The reliability of this data has changed to low as the assessment was done at the end of 2024 and calculated by severity by area, rather than household level. </t>
  </si>
  <si>
    <t>GTM001People in Need</t>
  </si>
  <si>
    <t xml:space="preserve"> OCHA 24/01/2025; OCHA 26/01/2023; IPC 26/08/2024</t>
  </si>
  <si>
    <t>https://reliefweb.int/report/guatemala/guatemala-panorama-de-necesidades-humanitarias-2024-diciembre-2023; https://www.ine.gob.gt/proyecciones/;  https://reliefweb.int/report/guatemala/guatemala-necesidades-humanitarias-y-plan-de-respuesta-2025?_gl=1*1aokzwn*_ga*NDg0NDI4NjIxLjE3MzE1NTAwNjg.*_ga_E60ZNX2F68*MTc0MDE0ODM2MS4zMS4xLjE3NDAxNDg0NTYuNjAuMC4w; https://humanitarianaction.info/plan/1269;https://www.ipcinfo.org/ipc-country-analysis/details-map/en/c/1157137/?iso3=GTM</t>
  </si>
  <si>
    <t xml:space="preserve">According to INFORM SI methodology, the number of people in Level 1 is equal to the people exposed minus the people affected. People in Level 1 are able to meet their basic needs without employing irreversible coping strategies. The reliability of this data/indicator is low as we may be overcounting because our calculations are based on projected data analysed in December 2024 and may be outdated by the time of publishing. </t>
  </si>
  <si>
    <t>GTM001Minimal humanitarian conditions - Level 1</t>
  </si>
  <si>
    <t>According to INFORM SI methodology, the number of people in Level 2 is equal to the people affected minus the people in need. The reliability of this data is set to low, as the situation on the ground is highly dynamic, we are working with projected data, and the data my be outdated by the time of publishing</t>
  </si>
  <si>
    <t>GTM001Stressed humanitarian conditions - Level 2</t>
  </si>
  <si>
    <t>OCHA 24/01/2025; IPC 26/08/2024</t>
  </si>
  <si>
    <t>https://reliefweb.int/report/guatemala/guatemala-necesidades-humanitarias-y-plan-de-respuesta-2025?_gl=1*1aokzwn*_ga*NDg0NDI4NjIxLjE3MzE1NTAwNjg.*_ga_E60ZNX2F68*MTc0MDE0ODM2MS4zMS4xLjE3NDAxNDg0NTYuNjAuMC4w; https://www.ipcinfo.org/ipc-country-analysis/details-map/en/c/1157137/?iso3=GTM</t>
  </si>
  <si>
    <t xml:space="preserve">According to the INFORM Severity Index methodology, the sum of people in levels 3, 4 and 5 is equal to the total number of people in need. To estimate the severity distribution of the people in need, ACAPS used the IPC level 4 and subtracted it from the JIAF 2025 total PIN to get level 3. This approach was chosen to not leave an info gap for severity level 4, knowing that high levels of food insecurity are deepening year on year, largely due to climatic shocks. This distribution of needs reflects our assessment methodology and ensures an evidence-based disaggregation of severity using the latest available IPC data. Reliability was set to low as we are using outdated figures from IPC and mixing methods with teh JIAF seveirity ranking. We also do not think the JIAF nor alternative sources provide clear severity distribution of people in need from conflict and violence, the second driver of the crisis. 
</t>
  </si>
  <si>
    <t>GTM001Moderate humanitarian conditions - Level 3</t>
  </si>
  <si>
    <t xml:space="preserve">According to the INFORM Severity Index methodology, the sum of people in levels 3, 4 and 5 is equal to the total number of people in need. To estimate the severity distribution of the people in need, ACAPS used the IPC to derive the population in severity level 4.  According to the JIAF, no administrative level 2 (admin 2) are in severity 4. We have opted to use the IPC as an alternative source given the protracted high levels of acute food insecurity in the country, making the population particularly vulnerable to climatic shocks. Level 3 is calculated by subtracting the level 4 IPC population from the total PIN. This distribution of needs reflects our assessment methodology and ensures an evidence-based disaggregation of severity using the latest available IPC data. Reliability was set to low as we are using outdated figures from IPC, and as we don’t have a clear severity distribution of people in need from conflict and violence, the second driver of the crisis. 
</t>
  </si>
  <si>
    <t>GTM001Severe humanitarian conditions - Level 4</t>
  </si>
  <si>
    <t xml:space="preserve">Considering the complexity of the situation in Guatemala and the limited availability of current reliable data from open sources, we have relied on the JIAF (Joint Intersectoral Analysis Framework) assessment and the IPC. According to the JIAF, no administrative level 2 (admin 2) are in severity 5. Additionally, the latest IPC assessment confirms that there are currently no populations in IPC Phase 5 (Catastrophe) conditions. As such, Level 5 remains 0 in our analysis, as no areas have been identified as experiencing catastrophic conditions. Reliability was set to low as we are using outdated figures from IPC, and as we don’t have a clear severity distribution of people in need from conflict and violence. </t>
  </si>
  <si>
    <t>GTM001Extreme humanitarian conditions - Level 5</t>
  </si>
  <si>
    <t>https://reliefweb.int/report/guatemala/guatemala-necesidades-humanitarias-y-plan-de-respuesta-2025?_gl=1*1aokzwn*_ga*NDg0NDI4NjIxLjE3MzE1NTAwNjg.*_ga_E60ZNX2F68*MTc0MDE0ODM2MS4zMS4xLjE3NDAxNDg0NTYuNjAuMC4w</t>
  </si>
  <si>
    <t xml:space="preserve">In this crisis, all 4 population groups are affected: IDPs, host population, non-host population, refugees and asylum seekers. </t>
  </si>
  <si>
    <t>GTM001Crisis affected groups</t>
  </si>
  <si>
    <t>OCHA 17/02/2025</t>
  </si>
  <si>
    <t>https://humanitarianaction.info/plan/1270</t>
  </si>
  <si>
    <t>This is the population of Honduras in 2025 using the Humanitarian Action home page overview. This number was adopted instead of World Bank figure, as they consider the population movement such internal displacement and people who are in transit seeking refuge in neighbouring counties and beyond.</t>
  </si>
  <si>
    <t>HND001Total population</t>
  </si>
  <si>
    <t>World Bank accessed 08/02/2025</t>
  </si>
  <si>
    <t>https://data.worldbank.org/indicator/AG.LND.TOTL.K2?locations=HN</t>
  </si>
  <si>
    <t xml:space="preserve">The whole of Honduras is exposed to different contexts of extreme fragility, economic, political and social conflicts. Therefore the whole country is considered exposed to the crisis and the total landmass of the country is taken.  therfore the whole landmass is considered affected by the crisis. </t>
  </si>
  <si>
    <t>HND001Landmass affected</t>
  </si>
  <si>
    <t>https://reliefweb.int/report/honduras/honduras-necesidades-humanitarias-y-plan-de-respuesta-2025-febrero-2025?_gl=1*1biv8fh*_ga*NDg0NDI4NjIxLjE3MzE1NTAwNjg.*_ga_E60ZNX2F68*MTc0MDQxMzcwMy4zOS4xLjE3NDA0MTM3MDUuNTguMC4w</t>
  </si>
  <si>
    <t xml:space="preserve">Honduras is experiencing a complex crisis marked by overlapping drivers, including extreme poverty, widespread gang violence, forced displacement, recurring climate shocks and political instability. All 18 country departments are affected by at least one of these drivers, and the overall context is characterised by systemic fragility and high vulnerability across sectors. As such, the entire population is considered affected to the crisis due to the convergence of multi-sectoral risks affecting both urban and rural areas. While recent IPC publications provide updated analysis on food insecurity, it does not include critical needs in other sectors such as protection, displacement, and climate risks. The reliability is rated as medium due to lack of subnational analysis of the shock/ crisis that would enable us to be more precise.  </t>
  </si>
  <si>
    <t>HND001People exposed</t>
  </si>
  <si>
    <t>The number of people affected corresponds to the total population of the country as Honduras is facing a complex crisis driven by the compounding effects of poverty, widespread gang violence, forced displacement, climate-related disasters, and food insecurity. This figure is taken from OCHA. The reliability is low as we are probably over-estimating the number of people affected.</t>
  </si>
  <si>
    <t>HND001People affected</t>
  </si>
  <si>
    <t>INM Accessed 26/06/2025; UNHCR 18/02/2025; OCHA 17/02/2025</t>
  </si>
  <si>
    <t>https://inm.gob.hn/migracion-irregular.html; https://reliefweb.int/report/honduras/honduras-operational-update-36-december-2024; https://reliefweb.int/report/honduras/honduras-necesidades-humanitarias-y-plan-de-respuesta-2025-febrero-2025?_gl=1*1a48jim*_ga*NDg0NDI4NjIxLjE3MzE1NTAwNjg.*_ga_E60ZNX2F68*czE3NTEzODU0MzIkbzg5JGcxJHQxNzUxMzg2MzU2JGo0NyRsMCRoMA..</t>
  </si>
  <si>
    <t>The number of people displaced by the Climatic Shocks and conflict and Violence in Honduras corresponds to the number of refugees/asylum seekers and irregular or unregistered migrants in Honduras between 1 January 2024 to 1 June 2025, as reported by the National Institute of Migration, primary sources for other humanitarian actors such as UNHCR. These profiles have been included among the displaced people because they are some of the communities prioritised in the 2025 HRP and are particularly vulnerable to violence and climate shocks while transiting the territory
This source was chosen because it is the most up-to-date figure available. We have cross-checked figures with UNHCR.  The reliability of this indicator is set to medium as we may be double-counting.</t>
  </si>
  <si>
    <t>HND001People displaced</t>
  </si>
  <si>
    <t>HND001Injuries reported</t>
  </si>
  <si>
    <t>Fatalities reported in battles, riots, and violence against civilians  from  1 December  2024 to 31st  May 2025</t>
  </si>
  <si>
    <t>HND001Fatalities reported</t>
  </si>
  <si>
    <t>Fatalities reported in battles, riots, and violence against civilians  from 1 December  2024 to 31st  May 2025</t>
  </si>
  <si>
    <t>HND001Fatalities in all crises</t>
  </si>
  <si>
    <t>OCHA 6/12/2024</t>
  </si>
  <si>
    <t>https://data.humdata.org/dataset/hnd-jiaf-humanitarian-needs-pin-and-severity</t>
  </si>
  <si>
    <t xml:space="preserve">The number of people in need is taken from the JIAF's Humanitarian Needs PiN and Severity 2025. This source was chosen because it covers multiple sectors and has the most precise figures. According to ACAPS methodology, PiN conditions are equivalent to JIAF levels 1, 2, and 3, so all people with humanitarian necessities are included. The reliability of the data is low due to likely over or under estimation of people in need, which cannot be mitigated when using a severity by area approach. </t>
  </si>
  <si>
    <t>HND001People in Need</t>
  </si>
  <si>
    <t>HND001Minimal humanitarian conditions - Level 1</t>
  </si>
  <si>
    <t>HND001Stressed humanitarian conditions - Level 2</t>
  </si>
  <si>
    <t>According to the INFORM Severity Index methodology, the sum of people in levels 3, 4 and 5 is equal to the total number of people in need. To estimate the severity distribution of the people in need ACAPS used the PIN number from the HNO/HNRP and JIAF's Honduras Humanitarian Needs PiN and Severity 2025 for severity distribution (lvl 3 and 4). This source was chosen because it covers multiple sectors and has the most precise figures. According to ACAPS methodology, Level 3 conditions are equivalent to JIAF levels 1,2,3, so all people with needs, regardless of the severity of the regions they live in. The reliability of the data is low due to likely over or under estimation of people in need, which cannot be mitigated when using a severity by area approach</t>
  </si>
  <si>
    <t>HND001Moderate humanitarian conditions - Level 3</t>
  </si>
  <si>
    <t>According to the INFORM Severity Index methodology, the sum of people in levels 3, 4 and 5 is equal to the total number of people in need. To estimate the severity distribution of the people in need ACAPS used the PIN number from the HNO/HNRP and JIAF's Honduras Humanitarian Needs PiN and Severity 2025 for severity distribution (lvl 3 and 4). This source was chosen because it covers multiple sectors and has the most precise figures. The reliability of the data is low due to likely over or under estimation of people in need, which cannot be mitigated when using a severity by area approach</t>
  </si>
  <si>
    <t>HND001Severe humanitarian conditions - Level 4</t>
  </si>
  <si>
    <t>According to the INFORM Severity Index methodology, the sum of people in levels 3, 4 and 5 is equal to the total number of people in need. To estimate the severity distribution of the people in need ACAPS used the PIN from the HNO/HNRP and JIAF's Honduras Humanitarian Needs PiN and Severity 2025 for severity distribution (There were no area in lvl 5). This source was chosen because it covers multiple sectors and has the most precise figures. The reliability of the data is low due to likely over or under estimation of people in need, which cannot be mitigated when using a severity-by-area approach</t>
  </si>
  <si>
    <t>HND001Extreme humanitarian conditions - Level 5</t>
  </si>
  <si>
    <t xml:space="preserve">In this crisis, all 5 population groups are affected: Returnees, host population, non-host population, refugees/ asylum seekers and migrants. </t>
  </si>
  <si>
    <t>HND001Crisis affected groups</t>
  </si>
  <si>
    <t>release:</t>
  </si>
  <si>
    <t>30/06/2025</t>
  </si>
  <si>
    <t>INFORM SEVERITY INDEX</t>
  </si>
  <si>
    <t>June 2025</t>
  </si>
  <si>
    <t>OBJECTIVES AND PROCESS</t>
  </si>
  <si>
    <t>The INFORM Severity Index summarises a wide range of already existing, quantitative information about crisis severity and presents it in a format that can be used more easily in decision-making. It aggregates information from a range of credible, publicly available sources. Human analysts collect the data and enter it into the Index.
It is intended to contribute to:
      - A shared and objective understanding of crisis severity; 
      - Decisions on the allocation of resources in a way that is proportionate with crisis severity; 
      - Justify and advocate for action, especially in the case of forgotten or unrecognised crises; 
      - Monitor trends in crisis severity over time</t>
  </si>
  <si>
    <t>ANALYTICAL FRAMEWORK AND METHODOLOGY</t>
  </si>
  <si>
    <t xml:space="preserve">The INFORM Severity Index is a composite indicator that measures the severity of humanitarian crises against a common scale:
It is a composite indicator that aggregates data from various sources to categorise all crises into five levels of severity:
      - Very high (5); High (4); Medium (3); Low (2); Very low (1)
The Index covers:
      - The impact of the crisis itself, in terms of the scope of its geographical, human and physical effects;
      - The conditions and status of the people affected, including information about the distribution of severity (i.e. the number of people in each category of severity within a crisis);
      - The complexity of the crisis, in terms of factors that affect its mitigation or resolution. 
The results are provided by crisis and by country. A crisis is defined as an event and a location. There may be more than one crisis per country. Sometimes a crisis may be defined as a country. It is also possible to access the values for different levels of the analytical framework, to better understand the main drivers of a crisis. All the underlying data, metadata and methodology are publicly available.
</t>
  </si>
  <si>
    <t>DATA SOURCES, USE AND LIMITATIONS</t>
  </si>
  <si>
    <t xml:space="preserve">The INFORM Severity aggregates information from a range of credible, publicly available sources, such as UN agencies, governments and other multilateral organisations. The country’s Humanitarian Needs Overview (HNO) is used if one is available. 
The INFORM Severity Index can be used to support decisions that require an understanding of the severity of crises globally or to understand changes in crisis severity over time. It should not be used for decisions about the operational response to a specific crisis. Crisis-specific information like needs assessments and appeals should be used to support these decisions.
The INFORM Severity Index is only one source of information that can support decisions about humanitarian crises. It should typically be complemented by other sources. Due to the dynamic and chaotic nature of humanitarian emergencies and the lack of a globally systematic approach to data collection, imperfect information is necessarily used in the Index. Expert judgement is involved in deciding what data to include. A reliability estimate is provided for each crisis. The results spreadsheet contains metadata, showing the sources and dates of included figures, as well as key assessments or judgements made in their inclusion.
</t>
  </si>
  <si>
    <t>FURTHER INFORMATION</t>
  </si>
  <si>
    <t>The development of the INFORM Severity Index was initiated and guided by the INFORM initiative - a multistakeholder partnership of humanitarian and development organisations, donors and technical partners - together with other interested organisations.  The European Commission Joint Research Centre is responsible for the methodology. ACAPS is responsible for the data collection and analysis. OCHA is the overall coordinator of INFORM.
We welcome all feedback and questions relating to the INFORM Severity INDEX. 
Please send them to contact@inform.index.org.</t>
  </si>
  <si>
    <t>Click here to read the INFORM Severity Index User Guide</t>
  </si>
  <si>
    <t>Click here to read the INFORM Severity Index Methodology Report</t>
  </si>
  <si>
    <t>Licence
Attribution 4.0 International (CC BY 4.0): https://creativecommons.org/licenses/by/4.0/legalcode
Reuse is authorised, provided the source is acknowledged.</t>
  </si>
  <si>
    <t>Citation
INFORM. 2020. INFORM Severity Index August 2020. https://drmkc.jrc.ec.europa.eu/inform-index/INFORM-Severity. INFORM is a collaboration of the Inter-Agency Standing Committee Reference Group on Risk, Early Warning and Preparedness and the European Commission. The European Commission Joint Research Centre is responsible for the methodology. ACAPS is responsible for the data collection and analysis. OCHA is the overall coordinator of INFORM.</t>
  </si>
  <si>
    <t>CRISIS</t>
  </si>
  <si>
    <t>Website name</t>
  </si>
  <si>
    <t>CRISIS ID</t>
  </si>
  <si>
    <t>COUNTRY</t>
  </si>
  <si>
    <t>ISO3</t>
  </si>
  <si>
    <t>DRIVERS</t>
  </si>
  <si>
    <t>INFORM Severity Index</t>
  </si>
  <si>
    <t>INFORM Severity category</t>
  </si>
  <si>
    <t>Trend (last 3 months)</t>
  </si>
  <si>
    <t>Impact of the crisis</t>
  </si>
  <si>
    <t>Geographical Impact</t>
  </si>
  <si>
    <t>Human Impact</t>
  </si>
  <si>
    <t>Conditions of people affected</t>
  </si>
  <si>
    <t>People in need</t>
  </si>
  <si>
    <t>Concentration of conditions</t>
  </si>
  <si>
    <t>Complexity of the crisis</t>
  </si>
  <si>
    <t>Society and safety</t>
  </si>
  <si>
    <t>Operating environment</t>
  </si>
  <si>
    <t>Regions</t>
  </si>
  <si>
    <t>Last updated</t>
  </si>
  <si>
    <t>Weights</t>
  </si>
  <si>
    <t>(a-z)</t>
  </si>
  <si>
    <t>(1-5)</t>
  </si>
  <si>
    <t>(Very Low-Very High)</t>
  </si>
  <si>
    <t>(Decreasing-Stable-Increasing)</t>
  </si>
  <si>
    <t>Geographical</t>
  </si>
  <si>
    <t>Human</t>
  </si>
  <si>
    <t>Area affected - absolute</t>
  </si>
  <si>
    <t>% of total area affected</t>
  </si>
  <si>
    <t>Area affected - relative</t>
  </si>
  <si>
    <t>Area affected</t>
  </si>
  <si>
    <t>People living in the affected area - absolute</t>
  </si>
  <si>
    <t>% of total population living in the affected area</t>
  </si>
  <si>
    <t>People living in the affected area - relative</t>
  </si>
  <si>
    <t>People in the affected area</t>
  </si>
  <si>
    <t>People affected - absolute</t>
  </si>
  <si>
    <t>% of people affected on the total population exposed</t>
  </si>
  <si>
    <t>People affected - relative</t>
  </si>
  <si>
    <t>People displaced - absolute</t>
  </si>
  <si>
    <t>% of total population displaced on the total population affected</t>
  </si>
  <si>
    <t>People displaced - relative</t>
  </si>
  <si>
    <t>Fatalities - absolute</t>
  </si>
  <si>
    <t>% of fatalities on the total population affected</t>
  </si>
  <si>
    <t>Fatalities (relative)</t>
  </si>
  <si>
    <t>Crisis related fatalities</t>
  </si>
  <si>
    <t>People affected by categories</t>
  </si>
  <si>
    <t>MAX</t>
  </si>
  <si>
    <t>MIN</t>
  </si>
  <si>
    <t>Iso3</t>
  </si>
  <si>
    <t># of people in none/minimal conditions - Level 1</t>
  </si>
  <si>
    <t># of people in stressed conditions - level 2</t>
  </si>
  <si>
    <t># of people in moderate conditions - level 3</t>
  </si>
  <si>
    <t># of people severe conditions - level 4</t>
  </si>
  <si>
    <t># of people extreme conditions - level 5</t>
  </si>
  <si>
    <t>% of people in none/minimal conditions - Level 1</t>
  </si>
  <si>
    <t>% of people in stressed conditions - level 2</t>
  </si>
  <si>
    <t>% of people in moderate conditions - level 3</t>
  </si>
  <si>
    <t>% of people severe conditions - level 4</t>
  </si>
  <si>
    <t>% of people extreme conditions - level 5</t>
  </si>
  <si>
    <t>Empowerment</t>
  </si>
  <si>
    <t>BTI - Democracy Status</t>
  </si>
  <si>
    <t>Trust in society</t>
  </si>
  <si>
    <t>Ethnic Fractionalisation</t>
  </si>
  <si>
    <t>size of excluded ethnic groups</t>
  </si>
  <si>
    <t>Ethnic fractionalisation</t>
  </si>
  <si>
    <t>Gender Inequality</t>
  </si>
  <si>
    <t>Income Gini coefficient</t>
  </si>
  <si>
    <t>Inequality</t>
  </si>
  <si>
    <t>Social cohesion</t>
  </si>
  <si>
    <t>Conflict Intensity</t>
  </si>
  <si>
    <t>Total killed in all crisis</t>
  </si>
  <si>
    <t>Safety and security</t>
  </si>
  <si>
    <t>Corruption Perception</t>
  </si>
  <si>
    <t>Rule of Law (WGI)</t>
  </si>
  <si>
    <t>Rule of Law (BTI)</t>
  </si>
  <si>
    <t>Freedom in the World</t>
  </si>
  <si>
    <t>Rule of Law</t>
  </si>
  <si>
    <t># of different types of affected population groups</t>
  </si>
  <si>
    <t>Diversity of groups affected</t>
  </si>
  <si>
    <t>Access of Humanitarian Actors to Affected Populations</t>
  </si>
  <si>
    <t>Access of People in need to Aid</t>
  </si>
  <si>
    <t xml:space="preserve">Presence of mines and improvised explosive devices </t>
  </si>
  <si>
    <t>Physical and Security Constraints</t>
  </si>
  <si>
    <t>Humanitarian access</t>
  </si>
  <si>
    <t>Drivers</t>
  </si>
  <si>
    <t>Buildings in the affected area</t>
  </si>
  <si>
    <t>Helper 0</t>
  </si>
  <si>
    <t>Source</t>
  </si>
  <si>
    <t>Date</t>
  </si>
  <si>
    <t>Helper 1</t>
  </si>
  <si>
    <t>Helper 2</t>
  </si>
  <si>
    <t>Helper 3</t>
  </si>
  <si>
    <t>Helper 4</t>
  </si>
  <si>
    <t>Helper 5</t>
  </si>
  <si>
    <t>Helper 6</t>
  </si>
  <si>
    <t>Helper 7</t>
  </si>
  <si>
    <t>Helper 8</t>
  </si>
  <si>
    <t>Helper 9</t>
  </si>
  <si>
    <t>Helper 10</t>
  </si>
  <si>
    <t>Helper 11</t>
  </si>
  <si>
    <t>Helper 12</t>
  </si>
  <si>
    <t>Helper 13</t>
  </si>
  <si>
    <t>Helper 14</t>
  </si>
  <si>
    <t>Helper 15</t>
  </si>
  <si>
    <t>Helper 16</t>
  </si>
  <si>
    <t>Helper 17</t>
  </si>
  <si>
    <t>Helper 18</t>
  </si>
  <si>
    <t>Helper 19</t>
  </si>
  <si>
    <t>Helper 20</t>
  </si>
  <si>
    <t>Helper 21</t>
  </si>
  <si>
    <t>Helper 22</t>
  </si>
  <si>
    <t>Helper 23</t>
  </si>
  <si>
    <t>Helper 24</t>
  </si>
  <si>
    <t>Helper 25</t>
  </si>
  <si>
    <t>Helper 26</t>
  </si>
  <si>
    <t>Helper 27</t>
  </si>
  <si>
    <t>Helper 28</t>
  </si>
  <si>
    <t>Helper 29</t>
  </si>
  <si>
    <t>Helper 30</t>
  </si>
  <si>
    <t>Comment</t>
  </si>
  <si>
    <t>Landmass affected by disaster</t>
  </si>
  <si>
    <t>People living in the affected area</t>
  </si>
  <si>
    <t>Total # of people affected by the crisis</t>
  </si>
  <si>
    <t>Total # of crisis related displaced people</t>
  </si>
  <si>
    <t>Total # of crisis related Injuries</t>
  </si>
  <si>
    <t>Total # of illness cases reported</t>
  </si>
  <si>
    <t>Total # of crisis related fatalities</t>
  </si>
  <si>
    <t>Building partially damaged</t>
  </si>
  <si>
    <t>Building totally damaged</t>
  </si>
  <si>
    <t>Total Building in the affected area</t>
  </si>
  <si>
    <t>Econimic losses</t>
  </si>
  <si>
    <t># of people affected facing minimal humanitarian needs (level 1)</t>
  </si>
  <si>
    <t># of people affected facing stressed humanitarian needs (level 2)</t>
  </si>
  <si>
    <t># of people affected facing moderate humanitarian conditions and needs (level 3)</t>
  </si>
  <si>
    <t># of people affected facing severe humanitarian conditions and needs (level 4)</t>
  </si>
  <si>
    <t># of people affected facing extreme humanitarian conditions and needs (level 5)</t>
  </si>
  <si>
    <t># of groups affected by crisis</t>
  </si>
  <si>
    <t>people in need facing limited access constraints</t>
  </si>
  <si>
    <t>people in need facing restricted access constraints</t>
  </si>
  <si>
    <t>sq. Km</t>
  </si>
  <si>
    <t>Number</t>
  </si>
  <si>
    <t>million USD</t>
  </si>
  <si>
    <t>Reliability Index</t>
  </si>
  <si>
    <t>Data Reliability</t>
  </si>
  <si>
    <t>Recentness data</t>
  </si>
  <si>
    <t>Information gaps</t>
  </si>
  <si>
    <t>Recentness data (# days)</t>
  </si>
  <si>
    <t>Information gaps (# indicator missing)</t>
  </si>
  <si>
    <t>Ethnic Fractionalisation Index</t>
  </si>
  <si>
    <t>Empowerment Rights Index</t>
  </si>
  <si>
    <t>Gender Inequality Index</t>
  </si>
  <si>
    <t>Conflict Intensity (HIIK)</t>
  </si>
  <si>
    <t>People killed in all crises</t>
  </si>
  <si>
    <t>Freedom in the World Index</t>
  </si>
  <si>
    <t>CPI</t>
  </si>
  <si>
    <t>Total Population</t>
  </si>
  <si>
    <t>Land area (sq. km)</t>
  </si>
  <si>
    <t>Year</t>
  </si>
  <si>
    <t>2021</t>
  </si>
  <si>
    <t>2011</t>
  </si>
  <si>
    <t>2004 - 2006</t>
  </si>
  <si>
    <t>2024</t>
  </si>
  <si>
    <t>2006 - 2024</t>
  </si>
  <si>
    <t>2023</t>
  </si>
  <si>
    <t>2020</t>
  </si>
  <si>
    <t>2025</t>
  </si>
  <si>
    <t>Unit of Measurement</t>
  </si>
  <si>
    <t>Index</t>
  </si>
  <si>
    <t>%</t>
  </si>
  <si>
    <t>Aruba</t>
  </si>
  <si>
    <t>ABW</t>
  </si>
  <si>
    <t>AFG</t>
  </si>
  <si>
    <t>AGO</t>
  </si>
  <si>
    <t>Anguilla</t>
  </si>
  <si>
    <t>AIA</t>
  </si>
  <si>
    <t>Albania</t>
  </si>
  <si>
    <t>ALB</t>
  </si>
  <si>
    <t>Andorra</t>
  </si>
  <si>
    <t>AND</t>
  </si>
  <si>
    <t>Netherlands Antilles</t>
  </si>
  <si>
    <t>ANT</t>
  </si>
  <si>
    <t>United Arab Emirates</t>
  </si>
  <si>
    <t>ARE</t>
  </si>
  <si>
    <t>Argentina</t>
  </si>
  <si>
    <t>ARG</t>
  </si>
  <si>
    <t>Armenia</t>
  </si>
  <si>
    <t>ARM</t>
  </si>
  <si>
    <t>American Samoa</t>
  </si>
  <si>
    <t>ASM</t>
  </si>
  <si>
    <t>Antigua and Barbuda</t>
  </si>
  <si>
    <t>ATG</t>
  </si>
  <si>
    <t>Australia</t>
  </si>
  <si>
    <t>AUS</t>
  </si>
  <si>
    <t>Austria</t>
  </si>
  <si>
    <t>AUT</t>
  </si>
  <si>
    <t>Azerbaijan</t>
  </si>
  <si>
    <t>AZE</t>
  </si>
  <si>
    <t>BDI</t>
  </si>
  <si>
    <t>Belgium</t>
  </si>
  <si>
    <t>BEL</t>
  </si>
  <si>
    <t>BEN</t>
  </si>
  <si>
    <t>BFA</t>
  </si>
  <si>
    <t>BGD</t>
  </si>
  <si>
    <t>Bulgaria</t>
  </si>
  <si>
    <t>BGR</t>
  </si>
  <si>
    <t>Bahrain</t>
  </si>
  <si>
    <t>BHR</t>
  </si>
  <si>
    <t>Bahamas</t>
  </si>
  <si>
    <t>BHS</t>
  </si>
  <si>
    <t>Bosnia and Herzegovina</t>
  </si>
  <si>
    <t>BIH</t>
  </si>
  <si>
    <t>BLR</t>
  </si>
  <si>
    <t>Belize</t>
  </si>
  <si>
    <t>BLZ</t>
  </si>
  <si>
    <t>Bermuda</t>
  </si>
  <si>
    <t>BMU</t>
  </si>
  <si>
    <t>BOL</t>
  </si>
  <si>
    <t>BRA</t>
  </si>
  <si>
    <t>Barbados</t>
  </si>
  <si>
    <t>BRB</t>
  </si>
  <si>
    <t>Brunei</t>
  </si>
  <si>
    <t>BRN</t>
  </si>
  <si>
    <t>Bhutan</t>
  </si>
  <si>
    <t>BTN</t>
  </si>
  <si>
    <t>Botswana</t>
  </si>
  <si>
    <t>BWA</t>
  </si>
  <si>
    <t>CAF</t>
  </si>
  <si>
    <t>Canada</t>
  </si>
  <si>
    <t>CAN</t>
  </si>
  <si>
    <t>Switzerland</t>
  </si>
  <si>
    <t>CHE</t>
  </si>
  <si>
    <t>CHL</t>
  </si>
  <si>
    <t>China</t>
  </si>
  <si>
    <t>CHN</t>
  </si>
  <si>
    <t>CIV</t>
  </si>
  <si>
    <t>CMR</t>
  </si>
  <si>
    <t>COD</t>
  </si>
  <si>
    <t>Congo</t>
  </si>
  <si>
    <t>COG</t>
  </si>
  <si>
    <t>Cook islands</t>
  </si>
  <si>
    <t>COK</t>
  </si>
  <si>
    <t>COL</t>
  </si>
  <si>
    <t>Comoros</t>
  </si>
  <si>
    <t>COM</t>
  </si>
  <si>
    <t>Cape Verde</t>
  </si>
  <si>
    <t>CPV</t>
  </si>
  <si>
    <t>CRI</t>
  </si>
  <si>
    <t>Cuba</t>
  </si>
  <si>
    <t>CUB</t>
  </si>
  <si>
    <t>Cayman Islands</t>
  </si>
  <si>
    <t>CYM</t>
  </si>
  <si>
    <t>Cyprus</t>
  </si>
  <si>
    <t>CYP</t>
  </si>
  <si>
    <t>Czech Republic</t>
  </si>
  <si>
    <t>CZE</t>
  </si>
  <si>
    <t>Germany</t>
  </si>
  <si>
    <t>DEU</t>
  </si>
  <si>
    <t>DJI</t>
  </si>
  <si>
    <t>Dominica</t>
  </si>
  <si>
    <t>DMA</t>
  </si>
  <si>
    <t>Denmark</t>
  </si>
  <si>
    <t>DNK</t>
  </si>
  <si>
    <t>DOM</t>
  </si>
  <si>
    <t>DZA</t>
  </si>
  <si>
    <t>ECU</t>
  </si>
  <si>
    <t>EGY</t>
  </si>
  <si>
    <t>ERI</t>
  </si>
  <si>
    <t>Western Sahara</t>
  </si>
  <si>
    <t>ESH</t>
  </si>
  <si>
    <t>ESP</t>
  </si>
  <si>
    <t>Estonia</t>
  </si>
  <si>
    <t>EST</t>
  </si>
  <si>
    <t>ETH</t>
  </si>
  <si>
    <t>Finland</t>
  </si>
  <si>
    <t>FIN</t>
  </si>
  <si>
    <t>Fiji</t>
  </si>
  <si>
    <t>FJI</t>
  </si>
  <si>
    <t>France</t>
  </si>
  <si>
    <t>FRA</t>
  </si>
  <si>
    <t>Micronesia</t>
  </si>
  <si>
    <t>FSM</t>
  </si>
  <si>
    <t>Gabon</t>
  </si>
  <si>
    <t>GAB</t>
  </si>
  <si>
    <t>United Kingdom</t>
  </si>
  <si>
    <t>GBR</t>
  </si>
  <si>
    <t>Georgia</t>
  </si>
  <si>
    <t>GEO</t>
  </si>
  <si>
    <t>Ghana</t>
  </si>
  <si>
    <t>GHA</t>
  </si>
  <si>
    <t>Guinea</t>
  </si>
  <si>
    <t>GIN</t>
  </si>
  <si>
    <t>Gambia</t>
  </si>
  <si>
    <t>GMB</t>
  </si>
  <si>
    <t>Guinea-Bissau</t>
  </si>
  <si>
    <t>GNB</t>
  </si>
  <si>
    <t>Equatorial Guinea</t>
  </si>
  <si>
    <t>GNQ</t>
  </si>
  <si>
    <t>GRC</t>
  </si>
  <si>
    <t>Grenada</t>
  </si>
  <si>
    <t>GRD</t>
  </si>
  <si>
    <t>Greenland</t>
  </si>
  <si>
    <t>GRL</t>
  </si>
  <si>
    <t>GTM</t>
  </si>
  <si>
    <t>French Guiana</t>
  </si>
  <si>
    <t>GUF</t>
  </si>
  <si>
    <t>Guam</t>
  </si>
  <si>
    <t>GUM</t>
  </si>
  <si>
    <t>Guyana</t>
  </si>
  <si>
    <t>GUY</t>
  </si>
  <si>
    <t>Hong Kong</t>
  </si>
  <si>
    <t>HKG</t>
  </si>
  <si>
    <t>HND</t>
  </si>
  <si>
    <t>Croatia</t>
  </si>
  <si>
    <t>HRV</t>
  </si>
  <si>
    <t>HTI</t>
  </si>
  <si>
    <t>Hungary</t>
  </si>
  <si>
    <t>HUN</t>
  </si>
  <si>
    <t>IDN</t>
  </si>
  <si>
    <t>IND</t>
  </si>
  <si>
    <t>Ireland</t>
  </si>
  <si>
    <t>IRL</t>
  </si>
  <si>
    <t>IRN</t>
  </si>
  <si>
    <t>IRQ</t>
  </si>
  <si>
    <t>Iceland</t>
  </si>
  <si>
    <t>ISL</t>
  </si>
  <si>
    <t>Israel</t>
  </si>
  <si>
    <t>ISR</t>
  </si>
  <si>
    <t>ITA</t>
  </si>
  <si>
    <t>Jamaica</t>
  </si>
  <si>
    <t>JAM</t>
  </si>
  <si>
    <t>Jersey</t>
  </si>
  <si>
    <t>JEY</t>
  </si>
  <si>
    <t>JOR</t>
  </si>
  <si>
    <t>Japan</t>
  </si>
  <si>
    <t>JPN</t>
  </si>
  <si>
    <t>Kazakhstan</t>
  </si>
  <si>
    <t>KAZ</t>
  </si>
  <si>
    <t>KEN</t>
  </si>
  <si>
    <t>Kyrgyzstan</t>
  </si>
  <si>
    <t>KGZ</t>
  </si>
  <si>
    <t>Cambodia</t>
  </si>
  <si>
    <t>KHM</t>
  </si>
  <si>
    <t>Kiribati</t>
  </si>
  <si>
    <t>KIR</t>
  </si>
  <si>
    <t>St. Kitts and Nevis</t>
  </si>
  <si>
    <t>KNA</t>
  </si>
  <si>
    <t>Korea, Republic of</t>
  </si>
  <si>
    <t>KOR</t>
  </si>
  <si>
    <t>Kuwait</t>
  </si>
  <si>
    <t>KWT</t>
  </si>
  <si>
    <t>Laos</t>
  </si>
  <si>
    <t>LAO</t>
  </si>
  <si>
    <t>LBN</t>
  </si>
  <si>
    <t>Liberia</t>
  </si>
  <si>
    <t>LBR</t>
  </si>
  <si>
    <t>LBY</t>
  </si>
  <si>
    <t>Saint Lucia</t>
  </si>
  <si>
    <t>LCA</t>
  </si>
  <si>
    <t>Liechtenstein</t>
  </si>
  <si>
    <t>LIE</t>
  </si>
  <si>
    <t>Sri Lanka</t>
  </si>
  <si>
    <t>LKA</t>
  </si>
  <si>
    <t>LSO</t>
  </si>
  <si>
    <t>Lithuania</t>
  </si>
  <si>
    <t>LTU</t>
  </si>
  <si>
    <t>Luxembourg</t>
  </si>
  <si>
    <t>LUX</t>
  </si>
  <si>
    <t>Latvia</t>
  </si>
  <si>
    <t>LVA</t>
  </si>
  <si>
    <t>Macao</t>
  </si>
  <si>
    <t>MAC</t>
  </si>
  <si>
    <t>MAR</t>
  </si>
  <si>
    <t>Monaco</t>
  </si>
  <si>
    <t>MCO</t>
  </si>
  <si>
    <t>MDA</t>
  </si>
  <si>
    <t>MDG</t>
  </si>
  <si>
    <t>Maldives</t>
  </si>
  <si>
    <t>MDV</t>
  </si>
  <si>
    <t>MEX</t>
  </si>
  <si>
    <t>Marshall Islands</t>
  </si>
  <si>
    <t>MHL</t>
  </si>
  <si>
    <t>Macedonia</t>
  </si>
  <si>
    <t>MKD</t>
  </si>
  <si>
    <t>MLI</t>
  </si>
  <si>
    <t>Malta</t>
  </si>
  <si>
    <t>MLT</t>
  </si>
  <si>
    <t>MMR</t>
  </si>
  <si>
    <t>Montenegro</t>
  </si>
  <si>
    <t>MNE</t>
  </si>
  <si>
    <t>Mongolia</t>
  </si>
  <si>
    <t>MNG</t>
  </si>
  <si>
    <t>MOZ</t>
  </si>
  <si>
    <t>MRT</t>
  </si>
  <si>
    <t>Martinique</t>
  </si>
  <si>
    <t>MTQ</t>
  </si>
  <si>
    <t>Mauritius</t>
  </si>
  <si>
    <t>MUS</t>
  </si>
  <si>
    <t>MWI</t>
  </si>
  <si>
    <t>MYS</t>
  </si>
  <si>
    <t>NAM</t>
  </si>
  <si>
    <t>NER</t>
  </si>
  <si>
    <t>NGA</t>
  </si>
  <si>
    <t>NIC</t>
  </si>
  <si>
    <t>Niue</t>
  </si>
  <si>
    <t>NIU</t>
  </si>
  <si>
    <t>Netherlands</t>
  </si>
  <si>
    <t>NLD</t>
  </si>
  <si>
    <t>Norway</t>
  </si>
  <si>
    <t>NOR</t>
  </si>
  <si>
    <t>Nepal</t>
  </si>
  <si>
    <t>NPL</t>
  </si>
  <si>
    <t>Nauru</t>
  </si>
  <si>
    <t>NRU</t>
  </si>
  <si>
    <t>New Zealand</t>
  </si>
  <si>
    <t>NZL</t>
  </si>
  <si>
    <t>Oman</t>
  </si>
  <si>
    <t>OMN</t>
  </si>
  <si>
    <t>PAK</t>
  </si>
  <si>
    <t>PAN</t>
  </si>
  <si>
    <t>PER</t>
  </si>
  <si>
    <t>PHL</t>
  </si>
  <si>
    <t>Palau</t>
  </si>
  <si>
    <t>PLW</t>
  </si>
  <si>
    <t>PNG</t>
  </si>
  <si>
    <t>Poland</t>
  </si>
  <si>
    <t>POL</t>
  </si>
  <si>
    <t>Puerto Rico</t>
  </si>
  <si>
    <t>PRI</t>
  </si>
  <si>
    <t>PRK</t>
  </si>
  <si>
    <t>Portugal</t>
  </si>
  <si>
    <t>PRT</t>
  </si>
  <si>
    <t>Paraguay</t>
  </si>
  <si>
    <t>PRY</t>
  </si>
  <si>
    <t>PSE</t>
  </si>
  <si>
    <t>Qatar</t>
  </si>
  <si>
    <t>QAT</t>
  </si>
  <si>
    <t>Réunion</t>
  </si>
  <si>
    <t>REU</t>
  </si>
  <si>
    <t>Kosovo</t>
  </si>
  <si>
    <t>RKS</t>
  </si>
  <si>
    <t>Romania</t>
  </si>
  <si>
    <t>ROU</t>
  </si>
  <si>
    <t>RUS</t>
  </si>
  <si>
    <t>RWA</t>
  </si>
  <si>
    <t>Saudi Arabia</t>
  </si>
  <si>
    <t>SAU</t>
  </si>
  <si>
    <t>SDN</t>
  </si>
  <si>
    <t>SEN</t>
  </si>
  <si>
    <t>Singapore</t>
  </si>
  <si>
    <t>SGP</t>
  </si>
  <si>
    <t>Solomon Islands</t>
  </si>
  <si>
    <t>SLB</t>
  </si>
  <si>
    <t>Sierra Leone</t>
  </si>
  <si>
    <t>SLE</t>
  </si>
  <si>
    <t>SLV</t>
  </si>
  <si>
    <t>San Marino</t>
  </si>
  <si>
    <t>SMR</t>
  </si>
  <si>
    <t>SOM</t>
  </si>
  <si>
    <t>Serbia</t>
  </si>
  <si>
    <t>SRB</t>
  </si>
  <si>
    <t>SSD</t>
  </si>
  <si>
    <t>Sao Tome and Principe</t>
  </si>
  <si>
    <t>STP</t>
  </si>
  <si>
    <t>Suriname</t>
  </si>
  <si>
    <t>SUR</t>
  </si>
  <si>
    <t>Slovakia</t>
  </si>
  <si>
    <t>SVK</t>
  </si>
  <si>
    <t>Slovenia</t>
  </si>
  <si>
    <t>SVN</t>
  </si>
  <si>
    <t>Sweden</t>
  </si>
  <si>
    <t>SWE</t>
  </si>
  <si>
    <t>SWZ</t>
  </si>
  <si>
    <t>Seychelles</t>
  </si>
  <si>
    <t>SYC</t>
  </si>
  <si>
    <t>SYR</t>
  </si>
  <si>
    <t>TCD</t>
  </si>
  <si>
    <t>TGO</t>
  </si>
  <si>
    <t>THA</t>
  </si>
  <si>
    <t>Tajikistan</t>
  </si>
  <si>
    <t>TJK</t>
  </si>
  <si>
    <t>Turkmenistan</t>
  </si>
  <si>
    <t>TKM</t>
  </si>
  <si>
    <t>Timor Leste</t>
  </si>
  <si>
    <t>TLS</t>
  </si>
  <si>
    <t>Tonga</t>
  </si>
  <si>
    <t>TON</t>
  </si>
  <si>
    <t>TTO</t>
  </si>
  <si>
    <t>TUN</t>
  </si>
  <si>
    <t>TUR</t>
  </si>
  <si>
    <t>Tuvalu</t>
  </si>
  <si>
    <t>TUV</t>
  </si>
  <si>
    <t>Taiwan, Province of China</t>
  </si>
  <si>
    <t>TWN</t>
  </si>
  <si>
    <t>TZA</t>
  </si>
  <si>
    <t>UGA</t>
  </si>
  <si>
    <t>UKR</t>
  </si>
  <si>
    <t>Uruguay</t>
  </si>
  <si>
    <t>URY</t>
  </si>
  <si>
    <t>United States</t>
  </si>
  <si>
    <t>USA</t>
  </si>
  <si>
    <t>Uzbekistan</t>
  </si>
  <si>
    <t>UZB</t>
  </si>
  <si>
    <t>St. Vincent and the Grenadines</t>
  </si>
  <si>
    <t>VCT</t>
  </si>
  <si>
    <t>VEN</t>
  </si>
  <si>
    <t>Virgin Islands, U.S.</t>
  </si>
  <si>
    <t>VIR</t>
  </si>
  <si>
    <t>Vietnam</t>
  </si>
  <si>
    <t>VNM</t>
  </si>
  <si>
    <t>Vanuatu</t>
  </si>
  <si>
    <t>VUT</t>
  </si>
  <si>
    <t>Samoa</t>
  </si>
  <si>
    <t>WSM</t>
  </si>
  <si>
    <t>YEM</t>
  </si>
  <si>
    <t>South Africa</t>
  </si>
  <si>
    <t>ZAF</t>
  </si>
  <si>
    <t>ZMB</t>
  </si>
  <si>
    <t>ZWE</t>
  </si>
  <si>
    <t>CrisisID</t>
  </si>
  <si>
    <t># of people facing minimal humanitarian needs (level 1)</t>
  </si>
  <si>
    <t># of people facing stressed humanitarian conditions and needs (level 2)</t>
  </si>
  <si>
    <t># of people facing moderate humanitarian conditions and needs (level 3)</t>
  </si>
  <si>
    <t># of people facing severe humanitarian conditions and needs (level 4)</t>
  </si>
  <si>
    <t># of people facing extreme humanitarian conditions and needs (level 5)</t>
  </si>
  <si>
    <t>Humanitarian Access</t>
  </si>
  <si>
    <t>Area affected by disaster</t>
  </si>
  <si>
    <t>Updated_score</t>
  </si>
  <si>
    <t>Dimension</t>
  </si>
  <si>
    <t>Category</t>
  </si>
  <si>
    <t>Component</t>
  </si>
  <si>
    <t>Indicator Name</t>
  </si>
  <si>
    <t>Description</t>
  </si>
  <si>
    <t>Relevance</t>
  </si>
  <si>
    <t>Validity / Limitation of indicator</t>
  </si>
  <si>
    <t>Data Sources</t>
  </si>
  <si>
    <t>Citation</t>
  </si>
  <si>
    <t>URL</t>
  </si>
  <si>
    <t>Inpact of the Crisis</t>
  </si>
  <si>
    <t>Total # of square kilometers affected by the crisis</t>
  </si>
  <si>
    <t>The Impact of crisis dimension reflects the impact of the crisis itself in terms of magnitude (its absolute scale in terms of people or area affected) and depth (its relative scale, i.e the proportion of the population affected in a geographical area). In absence of impact there won’t be a severity of the crisis, regardless from how intense the hazardous event is.</t>
  </si>
  <si>
    <t>OCHA; GDACS; UNOSAT; ACLED; INSO; HIIK</t>
  </si>
  <si>
    <t>Area affected by disaster (relative)</t>
  </si>
  <si>
    <t>% of square kilometers affected by the crisis on the total area of the country</t>
  </si>
  <si>
    <t>Total # of people living in the affected area</t>
  </si>
  <si>
    <t>OCHA; GDACS; USGS; UNOSAT; ACLED; INSO; HIIK; GHSL, JRC</t>
  </si>
  <si>
    <t>People living in the affected area (relative)</t>
  </si>
  <si>
    <t>% of people living in the affected area on the total population of the country</t>
  </si>
  <si>
    <t>Human impact</t>
  </si>
  <si>
    <t>Government; OCHA; Clusters</t>
  </si>
  <si>
    <t>People affected (relative)</t>
  </si>
  <si>
    <t>% of total population affected on the total population living in the affected area</t>
  </si>
  <si>
    <t>Government; Clusters; OCHA; IOM; UNHCR; IDMC</t>
  </si>
  <si>
    <t>People displaced (relative)</t>
  </si>
  <si>
    <t>People injured by disaster</t>
  </si>
  <si>
    <t>Total # of crisis related injured people</t>
  </si>
  <si>
    <t>Government; clusters; OCHA; WHO; activists; OHCHR</t>
  </si>
  <si>
    <t>Fatalities</t>
  </si>
  <si>
    <t>% of total Crisis Related Fatalities on the total population affected</t>
  </si>
  <si>
    <t>Physical and Economic Impact</t>
  </si>
  <si>
    <t>Physical Impact</t>
  </si>
  <si>
    <t>% of crisis related partially damaged buildings</t>
  </si>
  <si>
    <t>Government; clusters; OCHA; UNOSAT; Copernicus</t>
  </si>
  <si>
    <t>% of crisis related totally damaged buildings</t>
  </si>
  <si>
    <t>Economic Impact</t>
  </si>
  <si>
    <t>Economic losses</t>
  </si>
  <si>
    <t>Economic losses ('000 US$)</t>
  </si>
  <si>
    <t>People in need (level 3-5)</t>
  </si>
  <si>
    <t>Current level of humanitarian needs based on the effects of the crisis on the physical, social, mental, economic well-being of those affected</t>
  </si>
  <si>
    <t>Government; clusters; OCHA; HNOs; UN and NGOs; IPC</t>
  </si>
  <si>
    <t>None/minimal conditions</t>
  </si>
  <si>
    <t>People are facing none or minor shortages or/and accessibility problems regarding basic services, such as food, health, shelter, and WASH. People are able to meet basic needs without having to apply to irreversible coping strategies</t>
  </si>
  <si>
    <t>Stressed conditions</t>
  </si>
  <si>
    <t>People are facing some shortages or/and some availability and accessibility problems in regard to basic services but they are not life-threatening. Needs are more increased but are still not life-threatening. The affected population can meet their need by applying copying strategies. There may exist localized/targeted incidents of violence and/or human rights violations</t>
  </si>
  <si>
    <t>Moderate conditions</t>
  </si>
  <si>
    <t>People are facing shortages and/or availability and accessibility problems in regard to basic services that cause discomfort and/ or high level of suffering which can result in irreversible damages to the health status, but they are not life-threatening. Significant gaps are visible or people are marginally able to meet minimum needs only with irreversible coping strategies. As a result of shortages and disruption of services, may face potentially life-threatening consequences if not provided assistance. People may also face malnutrition. There may be physical and mental harm in populations resulting in a loss of dignity</t>
  </si>
  <si>
    <t>Severe conditions</t>
  </si>
  <si>
    <t>People are facing life-threatening conditions and significant shortages and/or availability and accessibility problems in regard to basic services causing high level of suffering and irreversible damages to health status. People may face severe food consumption gaps and have started to deplete their assets or already face an extreme loss of assets. This may result in very high levels of acute malnutrition and excess mortality. Presence of irreversible harm and heightened mortality as well as widespread grave violations of human rights</t>
  </si>
  <si>
    <t>Extreme conditions</t>
  </si>
  <si>
    <t>People are facing extreme shortages or availability and accessibility problems in regard to basic services. Deaths are directly caused by the current conditions and there is widespread mortality. People face a complete lack of food and/or other basic needs and starvation, death, and destitution are evident. Acute malnutrition may be widely reported. They may face grave human rights violations</t>
  </si>
  <si>
    <t>Social cohesion/Ethnic fractionalisation</t>
  </si>
  <si>
    <t>Ethnic fractionalisation Index is calculated using a simple Herfindahl concentration index from Ethnic Power Relations (EPR) Dataset.</t>
  </si>
  <si>
    <t>ETHZurich GREG</t>
  </si>
  <si>
    <t>Vogt, Manuel, Nils-Christian Bormann, Seraina Rüegger, Lars-Erik Cederman, Philipp Hunziker, and Luc Girardin. 2015. “Integrating Data on Ethnicity, Geography, and Conflict: The Ethnic Power Relations Data Set Family.” Journal of Conflict Resolution 59(7): 1327–42</t>
  </si>
  <si>
    <t>https://icr.ethz.ch/data/epr/</t>
  </si>
  <si>
    <t>Size of excluded ethnic groups</t>
  </si>
  <si>
    <t>The Minorities at Risk (MAR) project monitors and analyzes the status and conflicts of politically-active communal groups in all countries. The focus of the MAR project has been “minorities at risk.</t>
  </si>
  <si>
    <t>The Minorities at Risk (MAR) project,  Center for International Development and Conflict Management (CIDCM)</t>
  </si>
  <si>
    <t>Minorities at Risk Project. 2009. “Minorities at Risk Dataset.” College Park, MD: Center for
International Development and Conflict Management. Retrieved from
http://www.cidcm.umd.edu/mar/data.aspx on: 29/01/2018</t>
  </si>
  <si>
    <t>http://www.mar.umd.edu/mar_data.asp</t>
  </si>
  <si>
    <t>Social cohesion/Trust in society</t>
  </si>
  <si>
    <t>This is an additive index constructed from the Foreign Movement, Domestic Movement, Freedom of Speech, Freedom of Assembly &amp; Association, Workers’ Rights, Electoral Self-Determination, and Freedom of Religion indicators. It ranges from 0 (no government respect for these seven rights) to 14 (full government respect for these seven rights).</t>
  </si>
  <si>
    <t>CIRI Human Rights Dataset</t>
  </si>
  <si>
    <t>Cingranelli, David L., David L. Richards, and K. Chad Clay. 2014. "The CIRI Human Rights Dataset."  http://www.humanrightsdata.com. Version 2014.04.14.</t>
  </si>
  <si>
    <t>http://www.humanrightsdata.com/p/data-documentation.html</t>
  </si>
  <si>
    <t>The Bertelsmann Stiftung’s Transformation Index (BTI) analyzes and evaluates the quality of democracy, a market economy and political management in 129 developing and transition countries. It measures successes and setbacks on the path toward a democracy based on the rule of law and a socially responsible market economy. It also entails an evaluation of the rule of law including the separation of powers and the prosecution of office abuse.</t>
  </si>
  <si>
    <t>Bertelsmann Stiftung’s Transformation Index (BTI)</t>
  </si>
  <si>
    <t>https://www.bti-project.org/en/index/</t>
  </si>
  <si>
    <t>Social cohesion/Inequality</t>
  </si>
  <si>
    <t>The Gender Inequality Index (GII) reflects gender-based disadvantages in three dimensions—reproductive health, empowerment and the labour market. The value of GII range between 0 to 1, with 0 being 0% inequality, indicating women fare equally in comparison to men and 1 being 100% inequality, indicating women fare poorly in comparison to men.</t>
  </si>
  <si>
    <t>The Inequality component introduces the dispersion of conditions within population presented in Development &amp; Deprivation component. 
Countries with unequal distribution of human development also experience high inequality between women and men, and countries with high gender inequality also experience unequal distribution of human development.</t>
  </si>
  <si>
    <t>UNDP Human Development Report</t>
  </si>
  <si>
    <t>http://hdr.undp.org/en/composite/GII</t>
  </si>
  <si>
    <t>Gini index measures the extent to which the distribution of income or consumption expenditure among individuals or households within an economy deviates from a perfectly equal distribution. Thus a Gini index of 0 represents perfect equality, while an index of 100 implies perfect inequality.</t>
  </si>
  <si>
    <t>The Inequality component introduces the dispersion of conditions within population presented in Development &amp; Deprivation component.
The GINI index depict the wealth distribution within a country.</t>
  </si>
  <si>
    <t>World Bank</t>
  </si>
  <si>
    <t>http://data.worldbank.org/indicator/SI.POV.GINI</t>
  </si>
  <si>
    <t>Confict intensity</t>
  </si>
  <si>
    <t>The HIIK's annual publication Conflict Barometer describes the recent trends in global conflict developments, escalations, de-escalations, and settlements.</t>
  </si>
  <si>
    <t>HIIK</t>
  </si>
  <si>
    <t>Heidelberg Institute for International Conflict Research (HIIK) (2020): Conflict Barometer 2019, Heidelberg</t>
  </si>
  <si>
    <t>https://www.hiik.de/en/konfliktbarometer/</t>
  </si>
  <si>
    <t>People killed by disaster</t>
  </si>
  <si>
    <t># killed in the crisis affected area in the last three months</t>
  </si>
  <si>
    <t>ACLED; KII; INSO; Government</t>
  </si>
  <si>
    <t>Rule of Law Index (WGI)</t>
  </si>
  <si>
    <t>Rule of law captures perceptions of the extent to which agents have confidence in and abide by the rules of society, and in particular the quality of contract enforcement, property rights, the police, and the courts, as well as the likelihood of crime and violence.</t>
  </si>
  <si>
    <t>Worldwide Governance Indicators World Bank</t>
  </si>
  <si>
    <t>http://info.worldbank.org/governance/wgi/index.aspx</t>
  </si>
  <si>
    <t>Rule of Law Index (BTI)</t>
  </si>
  <si>
    <t>Freedom in the World is Freedom House’s flagship annual report, assessing the condition of political rights and civil liberties around the world. It is composed of numerical ratings and supporting descriptive texts for 195 countries.</t>
  </si>
  <si>
    <t>Freedom house</t>
  </si>
  <si>
    <t>https://freedomhouse.org/report/freedom-world/freedom-world-2017</t>
  </si>
  <si>
    <t>Corruption Perception Index CPI</t>
  </si>
  <si>
    <t>The CPI scores and ranks countries/territories based on how corrupt a country’s public sector is perceived to be. It is a composite index, a combination of surveys and assessments of corruption, collected by a variety of reputable institutions.</t>
  </si>
  <si>
    <t>The indicator captures the level of misuse of political power for private benefit, which is not directly considered in the construction of the government effectiveness even though interrelated.</t>
  </si>
  <si>
    <t>Trasparency International</t>
  </si>
  <si>
    <t>http://www.transparency.org/research/cpi/</t>
  </si>
  <si>
    <t>Number of different types of affected population groups</t>
  </si>
  <si>
    <t>Number of different types of affected population groups, based on categories of the IASC Humanitarian profile COD 2012. The final value represents a count of types of affected group, at the lowest level of the humanitarian profile page 5 of the document.</t>
  </si>
  <si>
    <t>Number and types of affected groups influence directly the complexity and difficulty in solving a humanitarian crisis, as the more groups in different settings, the more distinct intervention strategies will need to be designed and funded.</t>
  </si>
  <si>
    <t>Derived by ACAPS from: OCHA; IOM; CCCM cluster; UNHCR</t>
  </si>
  <si>
    <t>ACAPS</t>
  </si>
  <si>
    <t>This indicator refers to the general access of international actors into the country. It refers to registration, accreditation and visa policies, provision of taxes or fees on activities or goods; policies related to import and logistics; visa or accreditation delays or denial; discretional registration or visas by authorities, and presence of humanitarian organisations and workers in the country being allowed to operate.</t>
  </si>
  <si>
    <t>“Humanitarian Access, Methodology note”, ACAPS, July 2020</t>
  </si>
  <si>
    <t>https://www.acaps.org/sites/acaps/files/key-documents/files/20200608_acaps_access_technical_brief_july_2020_update.pdf</t>
  </si>
  <si>
    <t>This indicator refers to the in-country mobility of humanitarian workers in order to reach the affected population and transport relief items. It includes presence of taxes and fines on passage of goods and people, quotas and limits on relief items in specific areas, assistance seized, agencies on hold despite being ready to intervene, checkpoints, or closure of border crossings.</t>
  </si>
  <si>
    <t>This indicator refers to factors such as conditions imposed on the type of aid, or the modality of aid delivery.
It includes operational restrictions imposed by government as well as confiscation or diversion of aid.</t>
  </si>
  <si>
    <t xml:space="preserve">This indicator takes into account security incidents involving humanitarian organisations. Incidents include
attacks, abduction, execution, kidnapping of workers, and looting of humanitarian warehouses or
humanitarian assets. </t>
  </si>
  <si>
    <t>This indicator takes into account statements that demonstrate a recognition or denial of needs of a population or the rights of minorities, and any discrepancy between the reported humanitarian needs and official statements.</t>
  </si>
  <si>
    <t>This indicator refers to the affected population’s perspective. It assesses whether people are prevented from reaching aid or services – through various restrictions, such as prevention of the crossing of borders to seek refuge, administrative barriers, or requirements to have specific documents. Sieges, roadblocks, curfews, and harassment are be considered.</t>
  </si>
  <si>
    <t>This indicator takes into account the presence of ongoing hostilities or violence that affects humanitarian
operations, leading to decisions to divert or suspend aid, or to evacuate or modify operations.</t>
  </si>
  <si>
    <t>This indicator looks into how the presence of landmines or Unexploded Ordnance (UXOs) might hinder
humanitarian access</t>
  </si>
  <si>
    <t>This indicator looks into seasonal events or weather conditions as well as preexisting infrastructure. Status
of roads, bridges, and airfields are also considered, along with communications and logistical constraints
such as lack of fuel or assets hampering physical accessibility to people in need.</t>
  </si>
  <si>
    <t>Trend</t>
  </si>
  <si>
    <t>AFG002</t>
  </si>
  <si>
    <t>-</t>
  </si>
  <si>
    <t>AFG003</t>
  </si>
  <si>
    <t>AFG004</t>
  </si>
  <si>
    <t>AFG005</t>
  </si>
  <si>
    <t>AFG006</t>
  </si>
  <si>
    <t>ARG002</t>
  </si>
  <si>
    <t>ARM002</t>
  </si>
  <si>
    <t>ARM003</t>
  </si>
  <si>
    <t>AZE002</t>
  </si>
  <si>
    <t>BDI002</t>
  </si>
  <si>
    <t>BDI003</t>
  </si>
  <si>
    <t>BFA003</t>
  </si>
  <si>
    <t>BFA004</t>
  </si>
  <si>
    <t>BGD004</t>
  </si>
  <si>
    <t>BGD006</t>
  </si>
  <si>
    <t>BGD007</t>
  </si>
  <si>
    <t>BGD008</t>
  </si>
  <si>
    <t>BGD009</t>
  </si>
  <si>
    <t>BGD010</t>
  </si>
  <si>
    <t>BGD011</t>
  </si>
  <si>
    <t>BGD013</t>
  </si>
  <si>
    <t>BGD014</t>
  </si>
  <si>
    <t>BGR002</t>
  </si>
  <si>
    <t>BHS002</t>
  </si>
  <si>
    <t>BIH002</t>
  </si>
  <si>
    <t>BRA001</t>
  </si>
  <si>
    <t>BRA003</t>
  </si>
  <si>
    <t>BRA004</t>
  </si>
  <si>
    <t>BRA005</t>
  </si>
  <si>
    <t>CAF002</t>
  </si>
  <si>
    <t>CHN002</t>
  </si>
  <si>
    <t>CHN003</t>
  </si>
  <si>
    <t>COD002</t>
  </si>
  <si>
    <t>COD003</t>
  </si>
  <si>
    <t>COG001</t>
  </si>
  <si>
    <t>COG002</t>
  </si>
  <si>
    <t>COG004</t>
  </si>
  <si>
    <t>COL003</t>
  </si>
  <si>
    <t>COM002</t>
  </si>
  <si>
    <t>CZE002</t>
  </si>
  <si>
    <t>DJI004</t>
  </si>
  <si>
    <t>EGY001</t>
  </si>
  <si>
    <t>EGY002</t>
  </si>
  <si>
    <t>EGY003</t>
  </si>
  <si>
    <t>EST002</t>
  </si>
  <si>
    <t>ETH002</t>
  </si>
  <si>
    <t>ETH004</t>
  </si>
  <si>
    <t>ETH005</t>
  </si>
  <si>
    <t>FJI002</t>
  </si>
  <si>
    <t>GMB002</t>
  </si>
  <si>
    <t>GTM003</t>
  </si>
  <si>
    <t>HND002</t>
  </si>
  <si>
    <t>HTI002</t>
  </si>
  <si>
    <t>HUN002</t>
  </si>
  <si>
    <t>IDN001</t>
  </si>
  <si>
    <t>IDN003</t>
  </si>
  <si>
    <t>IDN005</t>
  </si>
  <si>
    <t>IDN006</t>
  </si>
  <si>
    <t>IDN007</t>
  </si>
  <si>
    <t>IDN008</t>
  </si>
  <si>
    <t>IND003</t>
  </si>
  <si>
    <t>IND004</t>
  </si>
  <si>
    <t>IND005</t>
  </si>
  <si>
    <t>IND006</t>
  </si>
  <si>
    <t>IRN002</t>
  </si>
  <si>
    <t>IRN003</t>
  </si>
  <si>
    <t>IRQ001</t>
  </si>
  <si>
    <t>IRQ003</t>
  </si>
  <si>
    <t>JOR001</t>
  </si>
  <si>
    <t>JOR003</t>
  </si>
  <si>
    <t>KEN004</t>
  </si>
  <si>
    <t>KEN005</t>
  </si>
  <si>
    <t>LAO002</t>
  </si>
  <si>
    <t>LAO003</t>
  </si>
  <si>
    <t>LAO004</t>
  </si>
  <si>
    <t>LBN001</t>
  </si>
  <si>
    <t>LBN003</t>
  </si>
  <si>
    <t>LBN004</t>
  </si>
  <si>
    <t>LBN005</t>
  </si>
  <si>
    <t>LBY001</t>
  </si>
  <si>
    <t>LBY003</t>
  </si>
  <si>
    <t>LKA001</t>
  </si>
  <si>
    <t>LKA002</t>
  </si>
  <si>
    <t>LKA003</t>
  </si>
  <si>
    <t>LKA004</t>
  </si>
  <si>
    <t>LKA005</t>
  </si>
  <si>
    <t>LKA006</t>
  </si>
  <si>
    <t>LSO002</t>
  </si>
  <si>
    <t>LSO003</t>
  </si>
  <si>
    <t>LTU002</t>
  </si>
  <si>
    <t>LVA002</t>
  </si>
  <si>
    <t>MAR001</t>
  </si>
  <si>
    <t>MAR003</t>
  </si>
  <si>
    <t>MDG001</t>
  </si>
  <si>
    <t>MDG003</t>
  </si>
  <si>
    <t>MDG004</t>
  </si>
  <si>
    <t>MDG005</t>
  </si>
  <si>
    <t>MDG006</t>
  </si>
  <si>
    <t>MDG007</t>
  </si>
  <si>
    <t>MDG008</t>
  </si>
  <si>
    <t>MDG009</t>
  </si>
  <si>
    <t>MEX001</t>
  </si>
  <si>
    <t>MEX002</t>
  </si>
  <si>
    <t>MEX004</t>
  </si>
  <si>
    <t>MMR005</t>
  </si>
  <si>
    <t>MMR006</t>
  </si>
  <si>
    <t>MNG001</t>
  </si>
  <si>
    <t>MNG002</t>
  </si>
  <si>
    <t>MNG003</t>
  </si>
  <si>
    <t>MNG004</t>
  </si>
  <si>
    <t>MOZ002</t>
  </si>
  <si>
    <t>MOZ003</t>
  </si>
  <si>
    <t>MOZ005</t>
  </si>
  <si>
    <t>MOZ006</t>
  </si>
  <si>
    <t>MOZ007</t>
  </si>
  <si>
    <t>MOZ008</t>
  </si>
  <si>
    <t>MOZ009</t>
  </si>
  <si>
    <t>MOZ010</t>
  </si>
  <si>
    <t>MOZ011</t>
  </si>
  <si>
    <t>MRT001</t>
  </si>
  <si>
    <t>MWI003</t>
  </si>
  <si>
    <t>MWI004</t>
  </si>
  <si>
    <t>MWI005</t>
  </si>
  <si>
    <t>MYS002</t>
  </si>
  <si>
    <t>MYS003</t>
  </si>
  <si>
    <t>NER001</t>
  </si>
  <si>
    <t>NER002</t>
  </si>
  <si>
    <t>NER003</t>
  </si>
  <si>
    <t>NER005</t>
  </si>
  <si>
    <t>NGA002</t>
  </si>
  <si>
    <t>NGA003</t>
  </si>
  <si>
    <t>NGA005</t>
  </si>
  <si>
    <t>NIC002</t>
  </si>
  <si>
    <t>NPL002</t>
  </si>
  <si>
    <t>NPL003</t>
  </si>
  <si>
    <t>NPL004</t>
  </si>
  <si>
    <t>PAK001</t>
  </si>
  <si>
    <t>PAK002</t>
  </si>
  <si>
    <t>PAK003</t>
  </si>
  <si>
    <t>PAK005</t>
  </si>
  <si>
    <t>PHL001</t>
  </si>
  <si>
    <t>PHL004</t>
  </si>
  <si>
    <t>PHL005</t>
  </si>
  <si>
    <t>PHL006</t>
  </si>
  <si>
    <t>PHL007</t>
  </si>
  <si>
    <t>PHL008</t>
  </si>
  <si>
    <t>PHL009</t>
  </si>
  <si>
    <t>PHL010</t>
  </si>
  <si>
    <t>PHL011</t>
  </si>
  <si>
    <t>PHL012</t>
  </si>
  <si>
    <t>PHL013</t>
  </si>
  <si>
    <t>PHL014</t>
  </si>
  <si>
    <t>PHL015</t>
  </si>
  <si>
    <t>PHL016</t>
  </si>
  <si>
    <t>PHL017</t>
  </si>
  <si>
    <t>PNG001</t>
  </si>
  <si>
    <t>PNG002</t>
  </si>
  <si>
    <t>PNG004</t>
  </si>
  <si>
    <t>PNG005</t>
  </si>
  <si>
    <t>POL002</t>
  </si>
  <si>
    <t>REG001</t>
  </si>
  <si>
    <t>REG002</t>
  </si>
  <si>
    <t>REG003</t>
  </si>
  <si>
    <t>REG004</t>
  </si>
  <si>
    <t>REG006</t>
  </si>
  <si>
    <t>REG007</t>
  </si>
  <si>
    <t>REG008</t>
  </si>
  <si>
    <t>REG011</t>
  </si>
  <si>
    <t>REG012</t>
  </si>
  <si>
    <t>REG013</t>
  </si>
  <si>
    <t>REG014</t>
  </si>
  <si>
    <t>REG015</t>
  </si>
  <si>
    <t>ROU002</t>
  </si>
  <si>
    <t>SDN002</t>
  </si>
  <si>
    <t>SDN003</t>
  </si>
  <si>
    <t>SDN004</t>
  </si>
  <si>
    <t>SDN005</t>
  </si>
  <si>
    <t>SDN006</t>
  </si>
  <si>
    <t>SDN007</t>
  </si>
  <si>
    <t>SDN008</t>
  </si>
  <si>
    <t>SOM004</t>
  </si>
  <si>
    <t>SSD002</t>
  </si>
  <si>
    <t>SSD003</t>
  </si>
  <si>
    <t>SVK002</t>
  </si>
  <si>
    <t>SYR001</t>
  </si>
  <si>
    <t>SYR002</t>
  </si>
  <si>
    <t>TCD002</t>
  </si>
  <si>
    <t>TCD006</t>
  </si>
  <si>
    <t>TCD008</t>
  </si>
  <si>
    <t>THA001</t>
  </si>
  <si>
    <t>THA002</t>
  </si>
  <si>
    <t>THA004</t>
  </si>
  <si>
    <t>TLS002</t>
  </si>
  <si>
    <t>TLS003</t>
  </si>
  <si>
    <t>TON002</t>
  </si>
  <si>
    <t>TUR004</t>
  </si>
  <si>
    <t>TUR005</t>
  </si>
  <si>
    <t>UGA001</t>
  </si>
  <si>
    <t>UGA002</t>
  </si>
  <si>
    <t>UGA003</t>
  </si>
  <si>
    <t>UGA004</t>
  </si>
  <si>
    <t>UGA006</t>
  </si>
  <si>
    <t>UGA007</t>
  </si>
  <si>
    <t>VCT002</t>
  </si>
  <si>
    <t>VNM002</t>
  </si>
  <si>
    <t>VNM003</t>
  </si>
  <si>
    <t>VUT002</t>
  </si>
  <si>
    <t>VUT003</t>
  </si>
  <si>
    <t>XXX002</t>
  </si>
  <si>
    <t>XXX003</t>
  </si>
  <si>
    <t>ZWE002</t>
  </si>
  <si>
    <t>ZWE003</t>
  </si>
  <si>
    <t>GlideNumber</t>
  </si>
  <si>
    <t>SeverityGlideNumber</t>
  </si>
  <si>
    <t>ISO3 code</t>
  </si>
  <si>
    <t>Region</t>
  </si>
  <si>
    <t>First country</t>
  </si>
  <si>
    <t>Crisis description</t>
  </si>
  <si>
    <t>Connected crises</t>
  </si>
  <si>
    <t>Starting date</t>
  </si>
  <si>
    <t>Duration (days)</t>
  </si>
  <si>
    <t>Geoscope</t>
  </si>
  <si>
    <t>ADM1</t>
  </si>
  <si>
    <t>ADM1 name</t>
  </si>
  <si>
    <t>Asia</t>
  </si>
  <si>
    <t>Conflict/ Violence,Political/economic crisis,Floods,Drought/drier conditions</t>
  </si>
  <si>
    <t xml:space="preserve">Complex crisis </t>
  </si>
  <si>
    <t>https://www.acaps.org/country/Afghanistan/crisis/Complex-crisis</t>
  </si>
  <si>
    <t>Before 2019</t>
  </si>
  <si>
    <t>More than 2 years</t>
  </si>
  <si>
    <t>National</t>
  </si>
  <si>
    <t>Africa</t>
  </si>
  <si>
    <t>Drought/drier conditions</t>
  </si>
  <si>
    <t>Drought in South-West</t>
  </si>
  <si>
    <t>https://www.acaps.org/country/Angola/crisis/Drought-in-South-West</t>
  </si>
  <si>
    <t>14/12/2021</t>
  </si>
  <si>
    <t>Subnational</t>
  </si>
  <si>
    <t>AGO.8_1,AGO.10_1,AGO.16_1</t>
  </si>
  <si>
    <t>Cunene,Huíla,Namibe</t>
  </si>
  <si>
    <t>Floods,Political/economic crisis</t>
  </si>
  <si>
    <t>https://www.acaps.org/country/Burundi/crisis/Complex-crisis</t>
  </si>
  <si>
    <t>RWA002,TZA002</t>
  </si>
  <si>
    <t>International Displacement</t>
  </si>
  <si>
    <t>https://www.acaps.org/country/Burundi/crisis/Displacement-from-Eastern-DRC</t>
  </si>
  <si>
    <t>20/05/2025</t>
  </si>
  <si>
    <t>BDI.5_1,BDI.6_1,BDI.15_1,BDI.16_1,BDI.17_1</t>
  </si>
  <si>
    <t>Cankuzo,Cibitoke,Ngozi,Rutana,Ruyigi</t>
  </si>
  <si>
    <t>Conflict/ Violence</t>
  </si>
  <si>
    <t>https://www.acaps.org/country/Benin/crisis/Conflict-in-northern-region-of-Benin</t>
  </si>
  <si>
    <t>31/05/2024</t>
  </si>
  <si>
    <t>BEN.1_1,BEN.2_1</t>
  </si>
  <si>
    <t>Alibori,Atakora</t>
  </si>
  <si>
    <t>Conflict/ Violence,Drought/drier conditions,Floods</t>
  </si>
  <si>
    <t>Conflict and Climatic Shocks</t>
  </si>
  <si>
    <t>https://www.acaps.org/country/Burkina Faso/crisis/Conflict-and-Climatic-Shocks</t>
  </si>
  <si>
    <t>International Displacement,Floods,Cyclone,Political/economic crisis</t>
  </si>
  <si>
    <t>Multiple crises</t>
  </si>
  <si>
    <t>https://www.acaps.org/country/Bangladesh/crisis/Multiple-crises</t>
  </si>
  <si>
    <t>BGD002,BGD008</t>
  </si>
  <si>
    <t>01/05/2020</t>
  </si>
  <si>
    <t>BGD.7_1,BGD.6_1,BGD.5_1,BGD.3_1,BGD.2_1</t>
  </si>
  <si>
    <t>Sylhet,Rangpur,Rajshahi,Dhaka,Chittagong</t>
  </si>
  <si>
    <t xml:space="preserve">Displacement of Rohingyas </t>
  </si>
  <si>
    <t>https://www.acaps.org/country/Bangladesh/crisis/Displacement-of-Rohingyas</t>
  </si>
  <si>
    <t>MMR002,BGD001</t>
  </si>
  <si>
    <t>BGD.2_1</t>
  </si>
  <si>
    <t>Chittagong</t>
  </si>
  <si>
    <t>Cyclone,Floods,Political/economic crisis</t>
  </si>
  <si>
    <t xml:space="preserve">Climatic shocks and political/economic crisis </t>
  </si>
  <si>
    <t>https://www.acaps.org/country/Bangladesh/crisis/Climatic-shocks-and-political/economic-crisis</t>
  </si>
  <si>
    <t>24/04/2024</t>
  </si>
  <si>
    <t>BGD.1_1,BGD.2_1,BGD.3_1,BGD.4_1,BGD.5_1,BGD.6_1,BGD.7_1,BGD.8_1</t>
  </si>
  <si>
    <t>Barisal,Chittagong,Dhaka,Khulna,Rajshahi,Rangpur,Sylhet,Mymensingh</t>
  </si>
  <si>
    <t>Europe</t>
  </si>
  <si>
    <t>Displacement from Ukraine</t>
  </si>
  <si>
    <t>https://www.acaps.org/country/Belarus/crisis/Displacement-from-Ukraine</t>
  </si>
  <si>
    <t>UKR002,POL002,HUN002,MDA002,SVK002,ROU002,RUS002,BGR002,CZE002,LVA002,LTU002,EST002</t>
  </si>
  <si>
    <t>24/11/2023</t>
  </si>
  <si>
    <t>Americas</t>
  </si>
  <si>
    <t>Floods</t>
  </si>
  <si>
    <t>https://www.acaps.org/country/Bolivia/crisis/Floods</t>
  </si>
  <si>
    <t>07/05/2025</t>
  </si>
  <si>
    <t>BOL.2_1,BOL.4_1,BOL.8_1,BOL.3_1,BOL.6_1,BOL.5_1</t>
  </si>
  <si>
    <t>Cochabamba,La Paz,Santa Cruz,El Beni,Pando,Oruro</t>
  </si>
  <si>
    <t>Displacement from Venezuela</t>
  </si>
  <si>
    <t>https://www.acaps.org/country/Brazil/crisis/Displacement-from-Venezuela</t>
  </si>
  <si>
    <t>BRA.23_1</t>
  </si>
  <si>
    <t>Roraima</t>
  </si>
  <si>
    <t>Conflict/ Violence,Floods</t>
  </si>
  <si>
    <t>https://www.acaps.org/country/CAR/crisis/Conflict-and-Climatic-Shocks</t>
  </si>
  <si>
    <t>https://www.acaps.org/country/Chile/crisis/Displacement-from-Venezuela</t>
  </si>
  <si>
    <t>11/02/2022</t>
  </si>
  <si>
    <t>Displacement from Burkina Faso</t>
  </si>
  <si>
    <t>https://www.acaps.org/country/Côte d'Ivoire/crisis/Displacement-from-Burkina-Faso</t>
  </si>
  <si>
    <t>BFA002,MLI001</t>
  </si>
  <si>
    <t>30/05/2025</t>
  </si>
  <si>
    <t>CIV.14_1,CIV.10_1</t>
  </si>
  <si>
    <t>Zanzan,Savanes</t>
  </si>
  <si>
    <t>Conflict/ Violence,Floods,International Displacement</t>
  </si>
  <si>
    <t>https://www.acaps.org/country/Cameroon/crisis/Multiple-crises</t>
  </si>
  <si>
    <t xml:space="preserve">Conflict in Far North region </t>
  </si>
  <si>
    <t>https://www.acaps.org/country/Cameroon/crisis/Conflict-in-Far-North-region</t>
  </si>
  <si>
    <t>NER002,NGA004,TCD003</t>
  </si>
  <si>
    <t>CMR.4_1</t>
  </si>
  <si>
    <t>Extrême-Nord</t>
  </si>
  <si>
    <t>Anglophone crisis</t>
  </si>
  <si>
    <t>https://www.acaps.org/country/Cameroon/crisis/Anglophone-crisis</t>
  </si>
  <si>
    <t>CMR.6_1,CMR.9_1,CMR.8_1,CMR.5_1,CMR.1_1,CMR.2_1</t>
  </si>
  <si>
    <t>Nord-Ouest,Sud-Ouest,Ouest,Littoral,Adamaoua,Centre</t>
  </si>
  <si>
    <t>Displacement from CAR</t>
  </si>
  <si>
    <t>https://www.acaps.org/country/Cameroon/crisis/Displacement-from-CAR</t>
  </si>
  <si>
    <t>CMR.1_1,CMR.3_1</t>
  </si>
  <si>
    <t>Adamaoua,Est</t>
  </si>
  <si>
    <t>Conflict/ Violence,Floods,Political/economic crisis</t>
  </si>
  <si>
    <t>Complex crisis</t>
  </si>
  <si>
    <t>https://www.acaps.org/country/DRC/crisis/Complex-crisis</t>
  </si>
  <si>
    <t>https://www.acaps.org/country/Colombia/crisis/Conflict-and-Climatic-Shocks</t>
  </si>
  <si>
    <t>https://www.acaps.org/country/Colombia/crisis/Displacement-from-Venezuela</t>
  </si>
  <si>
    <t>Displacement from Nicaragua</t>
  </si>
  <si>
    <t>https://www.acaps.org/country/Costa Rica/crisis/Displacement-from-Nicaragua</t>
  </si>
  <si>
    <t>01/04/2019</t>
  </si>
  <si>
    <t>International Displacement,Drought/drier conditions</t>
  </si>
  <si>
    <t>https://www.acaps.org/country/Djibouti/crisis/Multiple-crises</t>
  </si>
  <si>
    <t>International displacement</t>
  </si>
  <si>
    <t>https://www.acaps.org/country/Djibouti/crisis/International-displacement</t>
  </si>
  <si>
    <t>Drought</t>
  </si>
  <si>
    <t>https://www.acaps.org/country/Djibouti/crisis/Drought</t>
  </si>
  <si>
    <t>https://www.acaps.org/country/Dominican Republic/crisis/Displacement-from-Venezuela</t>
  </si>
  <si>
    <t>https://www.acaps.org/country/Algeria/crisis/International-displacement</t>
  </si>
  <si>
    <t>ESP002,ITA002</t>
  </si>
  <si>
    <t>https://www.acaps.org/country/Algeria/crisis/Displacement-of-Sahrawi-refugees-to-Tindouf</t>
  </si>
  <si>
    <t>DZA.44_1</t>
  </si>
  <si>
    <t>Tindouf</t>
  </si>
  <si>
    <t>https://www.acaps.org/country/Algeria/crisis/Multiple-crises</t>
  </si>
  <si>
    <t>23/06/2020</t>
  </si>
  <si>
    <t>International Displacement,Conflict/ Violence,Floods</t>
  </si>
  <si>
    <t>https://www.acaps.org/country/Ecuador/crisis/Multiple-crises</t>
  </si>
  <si>
    <t>13/02/2025</t>
  </si>
  <si>
    <t>https://www.acaps.org/country/Ecuador/crisis/Displacement-from-Venezuela</t>
  </si>
  <si>
    <t>https://www.acaps.org/country/Ecuador/crisis/Conflict-and-Violence-in-Ecuador</t>
  </si>
  <si>
    <t>ECU.1_1,ECU.2_1,ECU.3_1,ECU.4_1,ECU.5_1,ECU.6_1,ECU.7_1,ECU.8_1,ECU.9_1,ECU.10_1,ECU.11_1,ECU.12_1,ECU.13_1,ECU.14_1,ECU.15_1,ECU.16_1,ECU.17_1,ECU.18_1,ECU.19_1,ECU.20_1,ECU.21_1,ECU.22_1,ECU.23_1,ECU.24_1</t>
  </si>
  <si>
    <t>Azuay,Bolivar,Cañar,Carchi,Chimborazo,Cotopaxi,El Oro,Esmeraldas,Galápagos,Guayas,Imbabura,Loja,Los Rios,Manabi,Morona Santiago,Napo,Orellana,Pastaza,Pichincha,Santa Elena,Santo Domingo de los Tsachilas,Sucumbios,Tungurahua,Zamora Chinchipe</t>
  </si>
  <si>
    <t>https://www.acaps.org/country/Ecuador/crisis/Floods</t>
  </si>
  <si>
    <t>29/05/2025</t>
  </si>
  <si>
    <t>https://www.acaps.org/country/Egypt/crisis/International-displacement</t>
  </si>
  <si>
    <t>SDN001,SYR003</t>
  </si>
  <si>
    <t>24/07/2023</t>
  </si>
  <si>
    <t>EGY.8_1,EGY.6_1,EGY.11_1</t>
  </si>
  <si>
    <t>Al Jizah,Al Iskandariyah,Al Qahirah</t>
  </si>
  <si>
    <t>International Displacement,Political/economic crisis</t>
  </si>
  <si>
    <t>https://www.acaps.org/country/Eritrea/crisis/Complex-crisis</t>
  </si>
  <si>
    <t>ETH004,ETH003</t>
  </si>
  <si>
    <t>https://www.acaps.org/country/Spain/crisis/International-displacement</t>
  </si>
  <si>
    <t>DZA002,TUN002,MAR002,LBY002</t>
  </si>
  <si>
    <t>ESP.13_1,ESP.14_1,ESP.1_1</t>
  </si>
  <si>
    <t>Islas Baleares,Islas Canarias,Andalucía</t>
  </si>
  <si>
    <t>International Displacement,Conflict/ Violence,Drought/drier conditions,Floods,Political/economic crisis</t>
  </si>
  <si>
    <t>https://www.acaps.org/country/Ethiopia/crisis/Multiple-crises</t>
  </si>
  <si>
    <t>https://www.acaps.org/country/Ethiopia/crisis/International-Displacement</t>
  </si>
  <si>
    <t>01/06/2020</t>
  </si>
  <si>
    <t>Conflict/ Violence,Floods,Drought/drier conditions,Political/economic crisis</t>
  </si>
  <si>
    <t>Conflict, Climatic and Economic shocks</t>
  </si>
  <si>
    <t>https://www.acaps.org/country/Ethiopia/crisis/Conflict,-Climatic-and-Economic-shocks</t>
  </si>
  <si>
    <t>https://www.acaps.org/country/Greece/crisis/International-Displacement</t>
  </si>
  <si>
    <t>GRC.1_1</t>
  </si>
  <si>
    <t>Aegean</t>
  </si>
  <si>
    <t>Conflict/ Violence,Drought/drier conditions</t>
  </si>
  <si>
    <t>Climatic Shocks and Violence</t>
  </si>
  <si>
    <t>https://www.acaps.org/country/Guatemala/crisis/Climatic-Shocks-and-Violence</t>
  </si>
  <si>
    <t>Drought/drier conditions,Conflict/ Violence</t>
  </si>
  <si>
    <t>https://www.acaps.org/country/Honduras/crisis/Complex-crisis</t>
  </si>
  <si>
    <t>https://www.acaps.org/country/Haiti/crisis/Complex-crisis</t>
  </si>
  <si>
    <t>https://www.acaps.org/country/Indonesia/crisis/Conflict-in-Papua</t>
  </si>
  <si>
    <t>01/07/2019</t>
  </si>
  <si>
    <t>IDN.23_1,IDN.22_1</t>
  </si>
  <si>
    <t>Papua,Papua Barat</t>
  </si>
  <si>
    <t>Country Level</t>
  </si>
  <si>
    <t>https://www.acaps.org/country/India/crisis/Country-Level</t>
  </si>
  <si>
    <t>Conflict in Jammu Kashmir</t>
  </si>
  <si>
    <t>https://www.acaps.org/country/India/crisis/Conflict-in-Jammu-Kashmir</t>
  </si>
  <si>
    <t>01/03/2019</t>
  </si>
  <si>
    <t>IND.14_1</t>
  </si>
  <si>
    <t>Jammu and Kashmir</t>
  </si>
  <si>
    <t>2025 Monsoon Floods</t>
  </si>
  <si>
    <t>https://www.acaps.org/country/India/crisis/2025-Monsoon-Floods</t>
  </si>
  <si>
    <t>IND.4_1,IND.21_1,IND.30_1</t>
  </si>
  <si>
    <t>Assam,Manipur,Sikkim</t>
  </si>
  <si>
    <t>Middle east</t>
  </si>
  <si>
    <t>Displacement from Afghanistan</t>
  </si>
  <si>
    <t>https://www.acaps.org/country/Iran/crisis/Displacement-from-Afghanistan</t>
  </si>
  <si>
    <t>01/03/2020</t>
  </si>
  <si>
    <t>IRN.6_1,IRN.28_1,IRN.24_1</t>
  </si>
  <si>
    <t>Esfahan,Tehran,Razavi Khorasan</t>
  </si>
  <si>
    <t>Conflict/ Violence,Political/economic crisis</t>
  </si>
  <si>
    <t>Internal displacement</t>
  </si>
  <si>
    <t>https://www.acaps.org/country/Iraq/crisis/Internal-displacement</t>
  </si>
  <si>
    <t>IRQ.1_1,IRQ.2_1,IRQ.4_1,IRQ.5_1,IRQ.6_1,IRQ.7_1,IRQ.8_1,IRQ.9_1,IRQ.10_1,IRQ.11_1,IRQ.12_1,IRQ.13_1,IRQ.14_1,IRQ.15_1,IRQ.16_1,IRQ.17_1,IRQ.18_1</t>
  </si>
  <si>
    <t>Al-Anbar,Al-Basrah,Al-Qadisiyah,An-Najaf,Arbil,As-Sulaymaniyah,At-Ta'mim,Babil,Baghdad,Dhi-Qar,Dihok,Diyala,Karbala',Maysan,Ninawa,Sala ad-Din,Wasit</t>
  </si>
  <si>
    <t>https://www.acaps.org/country/Italy/crisis/International-displacement</t>
  </si>
  <si>
    <t>TUN002,MAR002,LBY002,DZA002</t>
  </si>
  <si>
    <t>ITA.4_1,ITA.15_1,ITA.9_1,ITA.14_1,ITA.16_1</t>
  </si>
  <si>
    <t>Calabria,Sicily,Liguria,Sardegna,Toscana</t>
  </si>
  <si>
    <t>Displacement from Syria</t>
  </si>
  <si>
    <t>https://www.acaps.org/country/Jordan/crisis/Displacement-from-Syria</t>
  </si>
  <si>
    <t>JOR.2_1,JOR.5_1,JOR.10_1,JOR.12_1</t>
  </si>
  <si>
    <t>Amman,Irbid,Mafraq,Zarqa</t>
  </si>
  <si>
    <t>Drought/drier conditions,International Displacement</t>
  </si>
  <si>
    <t xml:space="preserve">Multiple crisis </t>
  </si>
  <si>
    <t>https://www.acaps.org/country/Kenya/crisis/Multiple-crisis</t>
  </si>
  <si>
    <t>01/06/2019</t>
  </si>
  <si>
    <t xml:space="preserve">International displacement </t>
  </si>
  <si>
    <t>https://www.acaps.org/country/Kenya/crisis/International-displacement</t>
  </si>
  <si>
    <t>SSD001,SOM001</t>
  </si>
  <si>
    <t>KEN.7_1,KEN.43_1</t>
  </si>
  <si>
    <t>Garissa,Turkana</t>
  </si>
  <si>
    <t xml:space="preserve">Drought in ASAL areas </t>
  </si>
  <si>
    <t>https://www.acaps.org/country/Kenya/crisis/Drought-in-ASAL-areas</t>
  </si>
  <si>
    <t>SOM001,ETH005</t>
  </si>
  <si>
    <t>KEN.7_1,KEN.6_1,KEN.1_1,KEN.9_1,KEN.10_1,KEN.14_1,KEN.18_1,KEN.19_1,KEN.20_1,KEN.21_1,KEN.23_1,KEN.24_1,KEN.25_1,KEN.26_1,KEN.33_1,KEN.36_1,KEN.37_1,KEN.39_1,KEN.40_1,KEN.41_1,KEN.43_1,KEN.46_1,KEN.47_1</t>
  </si>
  <si>
    <t>Garissa,Embu,Baringo,Isiolo,Kajiado,Kilifi,Kitui,Kwale,Laikipia,Lamu,Makueni,Mandera,Marsabit,Meru,Narok,Nyeri,Samburu,Taita Taveta,Tana River,Tharaka-Nithi,Turkana,Wajir,West Pokot</t>
  </si>
  <si>
    <t>https://www.acaps.org/country/Lebanon/crisis/Displacement-from-Syria</t>
  </si>
  <si>
    <t>https://www.acaps.org/country/Lebanon/crisis/Complex-crisis</t>
  </si>
  <si>
    <t>https://www.acaps.org/country/Libya/crisis/International-displacement</t>
  </si>
  <si>
    <t>ITA002,ESP002</t>
  </si>
  <si>
    <t>Displacement from Sudan</t>
  </si>
  <si>
    <t>https://www.acaps.org/country/Libya/crisis/Displacement-from-Sudan</t>
  </si>
  <si>
    <t>31/07/2024</t>
  </si>
  <si>
    <t>LBY.20_1,LBY.12_1,LBY.6_1,LBY.9_1</t>
  </si>
  <si>
    <t>Tripoli,Benghazi,Al Kufrah,Al Wahat</t>
  </si>
  <si>
    <t>https://www.acaps.org/country/Libya/crisis/Multiple-crises</t>
  </si>
  <si>
    <t>ITA002,ESP002,SDN001</t>
  </si>
  <si>
    <t>31/01/2025</t>
  </si>
  <si>
    <t>https://www.acaps.org/country/Lesotho/crisis/Drought</t>
  </si>
  <si>
    <t>27/08/2024</t>
  </si>
  <si>
    <t>LSO.1_1,LSO.2_1,LSO.3_1,LSO.4_1,LSO.5_1,LSO.6_1,LSO.7_1,LSO.8_1,LSO.9_1,LSO.10_1</t>
  </si>
  <si>
    <t>Berea,Butha-Buthe,Leribe,Mafeteng,Maseru,Mohale's Hoek,Mokhotlong,Qacha's Nek,Quthing,Thaba-Tseka</t>
  </si>
  <si>
    <t>https://www.acaps.org/country/Morocco/crisis/International-displacement</t>
  </si>
  <si>
    <t>MAR.5_1,MAR.11_1,MAR.1_1</t>
  </si>
  <si>
    <t>Grand Casablanca,Rabat - Salé - Zemmour - Zaer,Chaouia - Ouardigha</t>
  </si>
  <si>
    <t>https://www.acaps.org/country/Moldova/crisis/Displacement-from-Ukraine</t>
  </si>
  <si>
    <t>UKR002,POL002,HUN002,SVK002,ROU002,RUS002,BLR002,BGR002,CZE002,LVA002,LTU002,EST002</t>
  </si>
  <si>
    <t>03/03/2022</t>
  </si>
  <si>
    <t>MDA.25_1,MDA.32_1</t>
  </si>
  <si>
    <t>Ocniţa,Ştefan Voda</t>
  </si>
  <si>
    <t>Drought in southern regions</t>
  </si>
  <si>
    <t>https://www.acaps.org/country/Madagascar/crisis/Drought-in-southern-regions</t>
  </si>
  <si>
    <t>MWI002,NAM002,TZA003,SWZ001,ZMB002,ZWE001</t>
  </si>
  <si>
    <t>MDG.3_1,MDG.6_1</t>
  </si>
  <si>
    <t>Fianarantsoa,Toliary</t>
  </si>
  <si>
    <t>https://www.acaps.org/country/Mexico/crisis/International-Displacement</t>
  </si>
  <si>
    <t>GTM003,SLV001,HND001</t>
  </si>
  <si>
    <t>01/11/2019</t>
  </si>
  <si>
    <t>Conflict/ Violence,Drought/drier conditions,Political/economic crisis</t>
  </si>
  <si>
    <t>https://www.acaps.org/country/Mali/crisis/Complex-crisis-in-Mali</t>
  </si>
  <si>
    <t>Conflict/ Violence,Earthquake</t>
  </si>
  <si>
    <t xml:space="preserve">Multiple crises </t>
  </si>
  <si>
    <t>https://www.acaps.org/country/Myanmar/crisis/Multiple-crises</t>
  </si>
  <si>
    <t>https://www.acaps.org/country/Myanmar/crisis/Conflict-in-Rakhine</t>
  </si>
  <si>
    <t>MMR.11_1</t>
  </si>
  <si>
    <t>Rakhine</t>
  </si>
  <si>
    <t>https://www.acaps.org/country/Myanmar/crisis/Conflict-in-Kachin-and-Shan</t>
  </si>
  <si>
    <t>MMR.4_1,MMR.13_1</t>
  </si>
  <si>
    <t>Kachin,Shan</t>
  </si>
  <si>
    <t xml:space="preserve">Post-coup conflict </t>
  </si>
  <si>
    <t>https://www.acaps.org/country/Myanmar/crisis/Post-coup-conflict</t>
  </si>
  <si>
    <t>17/06/2021</t>
  </si>
  <si>
    <t>Earthquake</t>
  </si>
  <si>
    <t xml:space="preserve">2025 Earthquake </t>
  </si>
  <si>
    <t>https://www.acaps.org/country/Myanmar/crisis/2025-Earthquake</t>
  </si>
  <si>
    <t>22/04/2025</t>
  </si>
  <si>
    <t>MMR.2_1,MMR.7_1,MMR.8_1,MMR.10_1,MMR.12_1,MMR.13_1</t>
  </si>
  <si>
    <t>Bago,Magway,Mandalay,Naypyitaw,Sagaing,Shan</t>
  </si>
  <si>
    <t>Conflict/ Violence,Cyclone,Drought/drier conditions</t>
  </si>
  <si>
    <t>Multiple Crises</t>
  </si>
  <si>
    <t>https://www.acaps.org/country/Mozambique/crisis/Multiple-Crises</t>
  </si>
  <si>
    <t>MOZ004,MOZ008,MOZ009,MOZ010</t>
  </si>
  <si>
    <t>MOZ.1_1,MOZ.7_1,MOZ.8_1,MOZ.10_1,MOZ.9_1,MOZ.11_1,MOZ.3_1,MOZ.4_1</t>
  </si>
  <si>
    <t>Cabo Delgado,Nampula,Nassa,Tete,Sofala,Zambezia,Inhambane,Manica</t>
  </si>
  <si>
    <t>https://www.acaps.org/country/Mozambique/crisis/Conflict-in-Cabo-Delgado</t>
  </si>
  <si>
    <t>MOZ.1_1,MOZ.7_1,MOZ.8_1</t>
  </si>
  <si>
    <t>Cabo Delgado,Nampula,Nassa</t>
  </si>
  <si>
    <t>https://www.acaps.org/country/Mozambique/crisis/Drought</t>
  </si>
  <si>
    <t>MOZ.2_1,MOZ.3_1,MOZ.4_1,MOZ.9_1,MOZ.10_1,MOZ.11_1,MOZ.8_1</t>
  </si>
  <si>
    <t>Gaza,Inhambane,Manica,Sofala,Tete,Zambezia,Nassa</t>
  </si>
  <si>
    <t>Cyclone</t>
  </si>
  <si>
    <t xml:space="preserve">2025 Cyclone season </t>
  </si>
  <si>
    <t>https://www.acaps.org/country/Mozambique/crisis/2025-Cyclone-season</t>
  </si>
  <si>
    <t>04/02/2025</t>
  </si>
  <si>
    <t>MOZ.1_1,MOZ.7_1,MOZ.8_1,MOZ.11_1</t>
  </si>
  <si>
    <t>Cabo Delgado,Nampula,Nassa,Zambezia</t>
  </si>
  <si>
    <t>Displacement from Mali</t>
  </si>
  <si>
    <t>https://www.acaps.org/country/Mauritania/crisis/Displacement-from-Mali</t>
  </si>
  <si>
    <t>MRT.7_1,MRT.10_1,MRT.4_1</t>
  </si>
  <si>
    <t>Hodh ech Chargui,Nouakchott,Dakhlet Nouadhibou</t>
  </si>
  <si>
    <t>Drought/drier conditions,Floods</t>
  </si>
  <si>
    <t>https://www.acaps.org/country/Mauritania/crisis/Drought</t>
  </si>
  <si>
    <t>Drought/drier conditions,Cyclone,Floods,Political/economic crisis</t>
  </si>
  <si>
    <t>Climatic shocks</t>
  </si>
  <si>
    <t>https://www.acaps.org/country/Malawi/crisis/Climatic-shocks</t>
  </si>
  <si>
    <t>NAM002,TZA003,SWZ001,ZMB002,ZWE001,MDG002</t>
  </si>
  <si>
    <t xml:space="preserve">International Displacement </t>
  </si>
  <si>
    <t>https://www.acaps.org/country/Malaysia/crisis/International-Displacement</t>
  </si>
  <si>
    <t>26/03/2021</t>
  </si>
  <si>
    <t>MYS.4_1,MYS.11_1,MYS.15_1</t>
  </si>
  <si>
    <t>Kuala Lumpur,Pulau Pinang,Selangor</t>
  </si>
  <si>
    <t>https://www.acaps.org/country/Namibia/crisis/Drought</t>
  </si>
  <si>
    <t>MWI002,TZA003,SWZ001,ZMB002,ZWE001,MDG002</t>
  </si>
  <si>
    <t>01/01/2020</t>
  </si>
  <si>
    <t>Displacement from Nigeria</t>
  </si>
  <si>
    <t>https://www.acaps.org/country/Niger/crisis/Displacement-from-Nigeria</t>
  </si>
  <si>
    <t>01/12/2019</t>
  </si>
  <si>
    <t>NER.4_1</t>
  </si>
  <si>
    <t>Maradi</t>
  </si>
  <si>
    <t>https://www.acaps.org/country/Niger/crisis/Complex-crisis-in-Niger</t>
  </si>
  <si>
    <t>NER.1_1,NER.2_1,NER.3_1,NER.4_1,NER.5_1,NER.6_1,NER.8_1,NER.7_1</t>
  </si>
  <si>
    <t>Agadez,Diffa,Dosso,Maradi,Niamey,Tahoua,Zinder,Tillabéry</t>
  </si>
  <si>
    <t>https://www.acaps.org/country/Nigeria/crisis/Complex-crisis</t>
  </si>
  <si>
    <t>NER004,CMR003</t>
  </si>
  <si>
    <t>https://www.acaps.org/country/Nigeria/crisis/Conflict-in-the-BAY-states</t>
  </si>
  <si>
    <t>NER002,CMR002,TCD003</t>
  </si>
  <si>
    <t>NGA.8_1,NGA.2_1,NGA.36_1</t>
  </si>
  <si>
    <t>Borno,Adamawa,Yobe</t>
  </si>
  <si>
    <t>Conflict in the North West</t>
  </si>
  <si>
    <t>https://www.acaps.org/country/Nigeria/crisis/Conflict-in-the-North-West</t>
  </si>
  <si>
    <t>NGA.37_1,NGA.21_1,NGA.34_1,NGA.19_1,NGA.27_1,NGA.22_1</t>
  </si>
  <si>
    <t>Zamfara,Katsina,Sokoto,Kaduna,Niger,Kebbi</t>
  </si>
  <si>
    <t xml:space="preserve">Displacement from Cameroon  </t>
  </si>
  <si>
    <t>https://www.acaps.org/country/Nigeria/crisis/Displacement-from-Cameroon</t>
  </si>
  <si>
    <t>NGA.9_1,NGA.35_1,NGA.7_1</t>
  </si>
  <si>
    <t>Cross River,Taraba,Benue</t>
  </si>
  <si>
    <t>Political/economic crisis</t>
  </si>
  <si>
    <t>https://www.acaps.org/country/Nicaragua/crisis/Political-and-Economic-crisis-in-Nicaragua</t>
  </si>
  <si>
    <t>https://www.acaps.org/country/Pakistan/crisis/Conflict-in-Azad-Jammu-&amp;-Kashmir</t>
  </si>
  <si>
    <t>01/02/2019</t>
  </si>
  <si>
    <t>PAK.1_1</t>
  </si>
  <si>
    <t>Azad Kashmir</t>
  </si>
  <si>
    <t>https://www.acaps.org/country/Pakistan/crisis/Floods-and-political-and-economic-crisis</t>
  </si>
  <si>
    <t>PAK.2_1,PAK.5_1,PAK.8_1</t>
  </si>
  <si>
    <t>Baluchistan,N.W.F.P.,Sind</t>
  </si>
  <si>
    <t>https://www.acaps.org/country/Pakistan/crisis/Displacement-from-Afghanistan-to-Pakistan</t>
  </si>
  <si>
    <t>PAK.2_1,PAK.5_1,PAK.4_1</t>
  </si>
  <si>
    <t>Baluchistan,N.W.F.P.,F.C.T.</t>
  </si>
  <si>
    <t>Floods,International Displacement,Political/economic crisis,Conflict/ Violence</t>
  </si>
  <si>
    <t>https://www.acaps.org/country/Pakistan/crisis/Multiple-crises</t>
  </si>
  <si>
    <t>PAK007,PAK006,PAK004</t>
  </si>
  <si>
    <t>PAK.1_1,PAK.2_1,PAK.4_1,PAK.5_1,PAK.8_1</t>
  </si>
  <si>
    <t>Azad Kashmir,Baluchistan,F.C.T.,N.W.F.P.,Sind</t>
  </si>
  <si>
    <t>https://www.acaps.org/country/Panama/crisis/Displacement-from-Venezuela</t>
  </si>
  <si>
    <t>VEN001,COL002,ECU002,DOM002,CHL002,TTO002,PER002,BRA002</t>
  </si>
  <si>
    <t>https://www.acaps.org/country/Peru/crisis/Displacement-from-Venezuela</t>
  </si>
  <si>
    <t>https://www.acaps.org/country/Philippines/crisis/Conflict-in-Mindanao</t>
  </si>
  <si>
    <t>PHL.2_1,PHL.3_1,PHL.9_1,PHL.16_1,PHL.21_1,PHL.27_1,PHL.28_1,PHL.29_1,PHL.30_1,PHL.41_1,PHL.42_1,PHL.44_1,PHL.48_1,PHL.49_1,PHL.53_1,PHL.67_1,PHL.70_1,PHL.72_1,PHL.73_1,PHL.74_1,PHL.75_1,PHL.77_1,PHL.79_1,PHL.80_1,PHL.81_1</t>
  </si>
  <si>
    <t>Agusan del Norte,Agusan del Sur,Basilan,Bukidnon,Camiguin,Davao del Norte,Davao del Sur,Davao Oriental,Dinagat Islands,Lanao del Norte,Lanao del Sur,Maguindanao,Misamis Occidental,Misamis Oriental,North Cotabato,Sarangani,South Cotabato,Sultan Kudarat,Sulu,Surigao del Norte,Surigao del Sur,Tawi-Tawi,Zamboanga del Norte,Zamboanga del Sur,Zamboanga Sibugay</t>
  </si>
  <si>
    <t>Pacific</t>
  </si>
  <si>
    <t>https://www.acaps.org/country/Papua New Guinea/crisis/Conflict-in-Highlands</t>
  </si>
  <si>
    <t>12/09/2022</t>
  </si>
  <si>
    <t>PNG.3_1,PNG.7_1,PNG.9_1,PNG.10_1,PNG.19_1,PNG.6_1,PNG.21_1</t>
  </si>
  <si>
    <t>Chimbu,Enga,Hela,Jiwaka,Southern Highlands,Eastern Highlands,Western Highlands</t>
  </si>
  <si>
    <t>Drought/drier conditions,Political/economic crisis,Floods</t>
  </si>
  <si>
    <t>https://www.acaps.org/country/DPRK/crisis/Complex-crisis</t>
  </si>
  <si>
    <t>https://www.acaps.org/country/Palestine/crisis/Multiple-crises</t>
  </si>
  <si>
    <t>PSE003,PSE004</t>
  </si>
  <si>
    <t>https://www.acaps.org/country/Palestine/crisis/Conflict-in-the-West-Bank</t>
  </si>
  <si>
    <t>25/10/2023</t>
  </si>
  <si>
    <t>PSE.2_1</t>
  </si>
  <si>
    <t>West Bank</t>
  </si>
  <si>
    <t>https://www.acaps.org/country/Palestine/crisis/Conflict-in-Gaza</t>
  </si>
  <si>
    <t>PSE.1_1</t>
  </si>
  <si>
    <t>Gaza</t>
  </si>
  <si>
    <t>https://www.acaps.org/country/Russia/crisis/Displacement-from-Ukraine</t>
  </si>
  <si>
    <t>UKR002,POL002,HUN002,MDA002,SVK002,ROU002,BLR002,BGR002,CZE002,LVA002,LTU002,EST002</t>
  </si>
  <si>
    <t>21/08/2023</t>
  </si>
  <si>
    <t>https://www.acaps.org/country/Rwanda/crisis/International-displacement</t>
  </si>
  <si>
    <t>BDI001,COD001</t>
  </si>
  <si>
    <t>International Displacement,Conflict/ Violence,Political/economic crisis</t>
  </si>
  <si>
    <t>https://www.acaps.org/country/Sudan/crisis/Complex-crisis</t>
  </si>
  <si>
    <t>EGY004,LBY004</t>
  </si>
  <si>
    <t>Floods,Drought/drier conditions,Political/economic crisis</t>
  </si>
  <si>
    <t>Climatic shocks and economic vulnerability</t>
  </si>
  <si>
    <t>https://www.acaps.org/country/Senegal/crisis/Climatic-shocks-and-economic-vulnerability</t>
  </si>
  <si>
    <t>Political and Economic crisis</t>
  </si>
  <si>
    <t>https://www.acaps.org/country/El Salvador/crisis/Political-and-Economic-crisis</t>
  </si>
  <si>
    <t>Conflict/ Violence,International Displacement,Floods,Drought/drier conditions</t>
  </si>
  <si>
    <t>https://www.acaps.org/country/Somalia/crisis/Complex-crisis</t>
  </si>
  <si>
    <t>KEN002,ETH003,YEM002,UGA005</t>
  </si>
  <si>
    <t>https://www.acaps.org/country/Somalia/crisis/International-displacement</t>
  </si>
  <si>
    <t>YEM001,ETH001</t>
  </si>
  <si>
    <t>SOM.18_1</t>
  </si>
  <si>
    <t>Woqooyi Galbeed</t>
  </si>
  <si>
    <t>https://www.acaps.org/country/South Sudan/crisis/Complex-crisis</t>
  </si>
  <si>
    <t>KEN002,UGA005,ETH003</t>
  </si>
  <si>
    <t xml:space="preserve">Displacement from Sudan </t>
  </si>
  <si>
    <t>https://www.acaps.org/country/South Sudan/crisis/Displacement-from-Sudan</t>
  </si>
  <si>
    <t>https://www.acaps.org/country/Eswatini/crisis/Drought</t>
  </si>
  <si>
    <t>MWI002,NAM002,TZA003,ZMB002,ZWE001,MDG002</t>
  </si>
  <si>
    <t>11/11/2020</t>
  </si>
  <si>
    <t>Conflict/ Violence,Political/economic crisis,Drought/drier conditions</t>
  </si>
  <si>
    <t>https://www.acaps.org/country/Syria/crisis/Complex-crisis</t>
  </si>
  <si>
    <t>JOR003,LBN002,IRQ003,TUR002,EGY004</t>
  </si>
  <si>
    <t>27/11/2024</t>
  </si>
  <si>
    <t>https://www.acaps.org/country/Chad/crisis/Complex-crisis</t>
  </si>
  <si>
    <t>https://www.acaps.org/country/Chad/crisis/Conflict-in-Lac-province</t>
  </si>
  <si>
    <t>NER002,NGA004,CMR002</t>
  </si>
  <si>
    <t>TCD.10_1</t>
  </si>
  <si>
    <t>Lac</t>
  </si>
  <si>
    <t>https://www.acaps.org/country/Chad/crisis/Displacement-from-CAR</t>
  </si>
  <si>
    <t>TCD.11_1,TCD.12_1,TCD.13_1,TCD.16_1,TCD.18_1</t>
  </si>
  <si>
    <t>Logone Occidental,Logone Oriental,Mandoul,Moyen-Chari,Salamat</t>
  </si>
  <si>
    <t>https://www.acaps.org/country/Chad/crisis/Displacement-from-Sudan</t>
  </si>
  <si>
    <t>TCD.5_1,TCD.23_1,TCD.17_1,TCD.19_1</t>
  </si>
  <si>
    <t>Ennedi Est,Wadi Fira,Ouaddaï,Sila</t>
  </si>
  <si>
    <t>https://www.acaps.org/country/Togo/crisis/Conflict-in-Savanes-region</t>
  </si>
  <si>
    <t>TGO.5_1</t>
  </si>
  <si>
    <t>Savanes</t>
  </si>
  <si>
    <t xml:space="preserve">Displacement from Myanmar </t>
  </si>
  <si>
    <t>https://www.acaps.org/country/Thailand/crisis/Displacement-from-Myanmar</t>
  </si>
  <si>
    <t>THA.52_1,THA.69_1,THA.16_1,THA.23_1</t>
  </si>
  <si>
    <t>Ratchaburi,Tak,Kanchanaburi,Mae Hong Son</t>
  </si>
  <si>
    <t>Displacement from Venezuela in Trinidad and Tobago</t>
  </si>
  <si>
    <t>https://www.acaps.org/country/Trinidad and Tobago/crisis/Displacement-from-Venezuela-in-Trinidad-and-Tobago</t>
  </si>
  <si>
    <t>https://www.acaps.org/country/Tunisia/crisis/International-displacement</t>
  </si>
  <si>
    <t>TUN.14_1,TUN.17_1,TUN.1_1,TUN.23_1,TUN.20_1</t>
  </si>
  <si>
    <t>Médenine,Sfax,Ariana,Tunis,Sousse</t>
  </si>
  <si>
    <t>International Displacement,Earthquake</t>
  </si>
  <si>
    <t>Multiple crisis</t>
  </si>
  <si>
    <t>https://www.acaps.org/country/Türkiye/crisis/Multiple-crisis</t>
  </si>
  <si>
    <t>TUR002,TUR003,TUR004,TUR005</t>
  </si>
  <si>
    <t>https://www.acaps.org/country/Türkiye/crisis/Displacement-from-Syria</t>
  </si>
  <si>
    <t>TUR.1_1,TUR.2_1,TUR.33_1,TUR.37_1,TUR.40_1,TUR.42_1,TUR.64_1,TUR.48_1,TUR.68_1</t>
  </si>
  <si>
    <t>Adana,Adiyaman,Gaziantep,Hatay,Istanbul,K. Maras,Osmaniye,Kilis,Sanliurfa</t>
  </si>
  <si>
    <t>https://www.acaps.org/country/Türkiye/crisis/International-Displacement</t>
  </si>
  <si>
    <t>GRC002,TUR001</t>
  </si>
  <si>
    <t>TUR.28_1,TUR.50_1,TUR.22_1,TUR.40_1,TUR.41_1,TUR.59_1,TUR.8_1,TUR.37_1,TUR.48_1,TUR.7_1,TUR.33_1,TUR.68_1,TUR.4_1,TUR.78_1,TUR.36_1,TUR.71_1</t>
  </si>
  <si>
    <t>Edirne,Kirklareli,Çanakkale,Istanbul,Izmir,Mugla,Antalya,Hatay,Kilis,Ankara,Gaziantep,Sanliurfa,Agri,Van,Hakkari,Sirnak</t>
  </si>
  <si>
    <t>International Displacement,Drought/drier conditions,Floods</t>
  </si>
  <si>
    <t>https://www.acaps.org/country/Tanzania/crisis/Multiple-Crises</t>
  </si>
  <si>
    <t>15/03/2022</t>
  </si>
  <si>
    <t>TZA.27_1,TZA.26_1,TZA.25_1,TZA.24_1,TZA.12_1,TZA.9_1,TZA.8_1,TZA.7_1,TZA.3_1,TZA.2_1,TZA.1_1</t>
  </si>
  <si>
    <t>Tanga,Tabora,Singida,Simiyu,Mara,Kilimanjaro,Kigoma,Katavi,Dodoma,Dar es Salaam,Arusha</t>
  </si>
  <si>
    <t>https://www.acaps.org/country/Tanzania/crisis/International-Displacement</t>
  </si>
  <si>
    <t>TZA.7_1,TZA.8_1,TZA.2_1,TZA.26_1,TZA.27_1</t>
  </si>
  <si>
    <t>Katavi,Kigoma,Dar es Salaam,Tabora,Tanga</t>
  </si>
  <si>
    <t>Drought and floods</t>
  </si>
  <si>
    <t>https://www.acaps.org/country/Tanzania/crisis/Drought-and-floods</t>
  </si>
  <si>
    <t>MWI002,NAM002,SWZ001,ZMB002,ZWE001,MDG002</t>
  </si>
  <si>
    <t>TZA.3_1,TZA.1_1,TZA.25_1,TZA.24_1,TZA.12_1,TZA.9_1,TZA.27_1</t>
  </si>
  <si>
    <t>Dodoma,Arusha,Singida,Simiyu,Mara,Kilimanjaro,Tanga</t>
  </si>
  <si>
    <t>https://www.acaps.org/country/Uganda/crisis/International-displacement</t>
  </si>
  <si>
    <t>SSD001,COD001,UGA001</t>
  </si>
  <si>
    <t>UGA.1_1,UGA.3_1,UGA.16_1,UGA.18_1,UGA.58_1,UGA.41_1,UGA.9_1,UGA.51_1,UGA.36_1</t>
  </si>
  <si>
    <t>Adjumani,Arua,Kampala,Kamwenge,Yumbe,Moyo,Hoima,Rakai,Masindi</t>
  </si>
  <si>
    <t>https://www.acaps.org/country/Ukraine/crisis/Conflict-in-Ukraine</t>
  </si>
  <si>
    <t>POL002,HUN002,MDA002,SVK002,ROU002,RUS002,BLR002,BGR002,CZE002,LVA002,LTU002,EST002</t>
  </si>
  <si>
    <t>Political/economic crisis,Conflict/ Violence</t>
  </si>
  <si>
    <t>https://www.acaps.org/country/Venezuela/crisis/Complex-crisis</t>
  </si>
  <si>
    <t>PER002,BRA002,TTO002,COL002,ECU002</t>
  </si>
  <si>
    <t>https://www.acaps.org/country/Yemen/crisis/Complex-crisis</t>
  </si>
  <si>
    <t>Internation Displacement</t>
  </si>
  <si>
    <t>https://www.acaps.org/country/Yemen/crisis/Internation-Displacement</t>
  </si>
  <si>
    <t>https://www.acaps.org/country/Zambia/crisis/Drought</t>
  </si>
  <si>
    <t>MWI002,NAM002,TZA003,SWZ001,ZWE001,MDG002</t>
  </si>
  <si>
    <t>Drought and political economic crisis</t>
  </si>
  <si>
    <t>https://www.acaps.org/country/Zimbabwe/crisis/Drought-and-political-economic-crisis</t>
  </si>
  <si>
    <t>MWI002,NAM002,TZA003,SWZ001,ZMB002,MDG002</t>
  </si>
  <si>
    <t>Country level</t>
  </si>
  <si>
    <t>Individual or aggregated</t>
  </si>
  <si>
    <t>Yes</t>
  </si>
  <si>
    <t>Individual</t>
  </si>
  <si>
    <t>No</t>
  </si>
  <si>
    <t>Aggregated</t>
  </si>
  <si>
    <t>Physical exposure to earthquake MMI VI</t>
  </si>
  <si>
    <t>Physical exposure to earthquake MMI VIII</t>
  </si>
  <si>
    <t>Annual Expected Exposed People to Floods</t>
  </si>
  <si>
    <t>Annual Expected Exposed People to Tsunamis</t>
  </si>
  <si>
    <t>Annual Expected Exposed People to Cyclone's Wind SS1</t>
  </si>
  <si>
    <t>Annual Expected Exposed People to Cyclone's Wind SS3</t>
  </si>
  <si>
    <t>Annual Expected Exposed People to Cyclone Surge</t>
  </si>
  <si>
    <t>Total affected by Drought</t>
  </si>
  <si>
    <t>Frequency of Drought events</t>
  </si>
  <si>
    <t>Agriculture Drought probability</t>
  </si>
  <si>
    <t>GCRI Violent Conflict probability</t>
  </si>
  <si>
    <t>GCRI Highly Violent Conflict probability</t>
  </si>
  <si>
    <t>National Power Conflict Intensity (Highly Violent)</t>
  </si>
  <si>
    <t>Subnational Conflict Intensity (Highly Violent)</t>
  </si>
  <si>
    <t>Human Development Index</t>
  </si>
  <si>
    <t>Multidimensional Poverty Index</t>
  </si>
  <si>
    <t>Humanitarian Aid (FTS)</t>
  </si>
  <si>
    <t>Development Aid (ODA)</t>
  </si>
  <si>
    <t>Net ODA received (% of GNI)</t>
  </si>
  <si>
    <t>Mortality rate, under-5</t>
  </si>
  <si>
    <t>U5 Under weight</t>
  </si>
  <si>
    <t>Physicians Density</t>
  </si>
  <si>
    <t>One-year-olds fully immunized against measles</t>
  </si>
  <si>
    <t>Incidence of Tuberculosis</t>
  </si>
  <si>
    <t>Estimated number of people living with HIV - Adult (&gt;15) rate</t>
  </si>
  <si>
    <t>Health expenditure per capita</t>
  </si>
  <si>
    <t>Maternal Mortality Rate</t>
  </si>
  <si>
    <t>Malaria death rate</t>
  </si>
  <si>
    <t>People affected by Natural Disasters</t>
  </si>
  <si>
    <t>Internally displaced persons (IDPs)</t>
  </si>
  <si>
    <t>Refugees by country of asylum</t>
  </si>
  <si>
    <t>Returned Refugees</t>
  </si>
  <si>
    <t>Average Dietary Energy Supply Adequacy</t>
  </si>
  <si>
    <t>Prevalence of Undernourishment</t>
  </si>
  <si>
    <t>Domestic Food Price Level Index</t>
  </si>
  <si>
    <t>Domestic Food Price Volatility Index</t>
  </si>
  <si>
    <t>HFA Scores Last recent</t>
  </si>
  <si>
    <t>Government Effectiveness</t>
  </si>
  <si>
    <t>Corruption Perception Index</t>
  </si>
  <si>
    <t>Access to electricity</t>
  </si>
  <si>
    <t>Adult liteacy rate</t>
  </si>
  <si>
    <t>Internet users</t>
  </si>
  <si>
    <t>Mobile cellular subscriptions</t>
  </si>
  <si>
    <t>Road lenght</t>
  </si>
  <si>
    <t>Improved sanitation facilities (% of population with access)</t>
  </si>
  <si>
    <t>Improved water source (% of population with access)</t>
  </si>
  <si>
    <t>GDP per capita PPP int USD (Estimated)</t>
  </si>
  <si>
    <t>Total Population (GHS-POP)</t>
  </si>
  <si>
    <t>Reference Year</t>
  </si>
  <si>
    <t>Brunei Darussalam</t>
  </si>
  <si>
    <t>Cabo Verde</t>
  </si>
  <si>
    <t>Central African Republic</t>
  </si>
  <si>
    <t>Congo DR</t>
  </si>
  <si>
    <t>Korea DPR</t>
  </si>
  <si>
    <t>Korea Republic of</t>
  </si>
  <si>
    <t>Lao PDR</t>
  </si>
  <si>
    <t>No data</t>
  </si>
  <si>
    <t>Moldova Republic of</t>
  </si>
  <si>
    <t>Russian Federation</t>
  </si>
  <si>
    <t>Saint Kitts and Nevis</t>
  </si>
  <si>
    <t>Saint Vincent and the Grenadines</t>
  </si>
  <si>
    <t>Swaziland</t>
  </si>
  <si>
    <t>The former Yugoslav Republic of Macedonia</t>
  </si>
  <si>
    <t>Timor-Leste</t>
  </si>
  <si>
    <t>Turkey</t>
  </si>
  <si>
    <t>United States of America</t>
  </si>
  <si>
    <t>Viet Nam</t>
  </si>
  <si>
    <t>SUM YEAR</t>
  </si>
  <si>
    <t>AVG YEAR</t>
  </si>
  <si>
    <t>NUMBER OF</t>
  </si>
  <si>
    <t>STDEV</t>
  </si>
  <si>
    <t>MEDIAN</t>
  </si>
  <si>
    <t>SUM MISSING</t>
  </si>
  <si>
    <t>% MISSING</t>
  </si>
  <si>
    <t>AFG001Buildings in the affected area</t>
  </si>
  <si>
    <t>AGO002Buildings in the affected area</t>
  </si>
  <si>
    <t>BDI001Buildings in the affected area</t>
  </si>
  <si>
    <t>BDI004Buildings in the affected area</t>
  </si>
  <si>
    <t>BEN002Buildings in the affected area</t>
  </si>
  <si>
    <t>BFA002Buildings in the affected area</t>
  </si>
  <si>
    <t>BGD001Buildings in the affected area</t>
  </si>
  <si>
    <t>BGD002Buildings in the affected area</t>
  </si>
  <si>
    <t>BGD012Buildings in the affected area</t>
  </si>
  <si>
    <t>BLR002Buildings in the affected area</t>
  </si>
  <si>
    <t>BOL002Buildings in the affected area</t>
  </si>
  <si>
    <t>BRA002Buildings in the affected area</t>
  </si>
  <si>
    <t>CAF001Buildings in the affected area</t>
  </si>
  <si>
    <t>CHL002Buildings in the affected area</t>
  </si>
  <si>
    <t>CIV002Buildings in the affected area</t>
  </si>
  <si>
    <t>CMR001Buildings in the affected area</t>
  </si>
  <si>
    <t>CMR002Buildings in the affected area</t>
  </si>
  <si>
    <t>CMR003Buildings in the affected area</t>
  </si>
  <si>
    <t>CMR004Buildings in the affected area</t>
  </si>
  <si>
    <t>COD001Buildings in the affected area</t>
  </si>
  <si>
    <t>COL001Buildings in the affected area</t>
  </si>
  <si>
    <t>COL002Buildings in the affected area</t>
  </si>
  <si>
    <t>CRI002Buildings in the affected area</t>
  </si>
  <si>
    <t>DJI001Buildings in the affected area</t>
  </si>
  <si>
    <t>DJI002Buildings in the affected area</t>
  </si>
  <si>
    <t>DJI003Buildings in the affected area</t>
  </si>
  <si>
    <t>DOM002Buildings in the affected area</t>
  </si>
  <si>
    <t>DZA002Buildings in the affected area</t>
  </si>
  <si>
    <t>DZA003Buildings in the affected area</t>
  </si>
  <si>
    <t>DZA004Buildings in the affected area</t>
  </si>
  <si>
    <t>ECU001Buildings in the affected area</t>
  </si>
  <si>
    <t>ECU002Buildings in the affected area</t>
  </si>
  <si>
    <t>ECU003Buildings in the affected area</t>
  </si>
  <si>
    <t>ECU004Buildings in the affected area</t>
  </si>
  <si>
    <t>EGY004Buildings in the affected area</t>
  </si>
  <si>
    <t>ERI001Buildings in the affected area</t>
  </si>
  <si>
    <t>ESP002Buildings in the affected area</t>
  </si>
  <si>
    <t>ETH001Buildings in the affected area</t>
  </si>
  <si>
    <t>ETH003Buildings in the affected area</t>
  </si>
  <si>
    <t>ETH006Buildings damaged</t>
  </si>
  <si>
    <t>ETH006Buildings destroyed</t>
  </si>
  <si>
    <t>ETH006Buildings in the affected area</t>
  </si>
  <si>
    <t>ETH006Economic Losses</t>
  </si>
  <si>
    <t>ETH006People facing limited access constraints</t>
  </si>
  <si>
    <t>ETH006People facing restricted access constraints</t>
  </si>
  <si>
    <t>GRC002Buildings in the affected area</t>
  </si>
  <si>
    <t>GTM001Buildings in the affected area</t>
  </si>
  <si>
    <t>HND001Buildings in the affected area</t>
  </si>
  <si>
    <t>HTI001Buildings in the affected area</t>
  </si>
  <si>
    <t>IDN002Buildings in the affected area</t>
  </si>
  <si>
    <t>IND001Buildings in the affected area</t>
  </si>
  <si>
    <t>IND002Buildings in the affected area</t>
  </si>
  <si>
    <t>IND007Buildings in the affected area</t>
  </si>
  <si>
    <t>IRN004Buildings in the affected area</t>
  </si>
  <si>
    <t>IRQ002Buildings in the affected area</t>
  </si>
  <si>
    <t>ITA002Buildings in the affected area</t>
  </si>
  <si>
    <t>JOR002Buildings in the affected area</t>
  </si>
  <si>
    <t>KEN001Buildings in the affected area</t>
  </si>
  <si>
    <t>KEN002Buildings in the affected area</t>
  </si>
  <si>
    <t>KEN003Buildings in the affected area</t>
  </si>
  <si>
    <t>LBN002Buildings in the affected area</t>
  </si>
  <si>
    <t>LBN006Buildings in the affected area</t>
  </si>
  <si>
    <t>LBY002Buildings in the affected area</t>
  </si>
  <si>
    <t>LBY004Buildings in the affected area</t>
  </si>
  <si>
    <t>LBY005Buildings in the affected area</t>
  </si>
  <si>
    <t>LSO004Buildings in the affected area</t>
  </si>
  <si>
    <t>MAR002Buildings in the affected area</t>
  </si>
  <si>
    <t>MDA002Buildings in the affected area</t>
  </si>
  <si>
    <t>MDG002Buildings in the affected area</t>
  </si>
  <si>
    <t>MEX003Buildings in the affected area</t>
  </si>
  <si>
    <t>MLI001Buildings in the affected area</t>
  </si>
  <si>
    <t>MMR001Buildings in the affected area</t>
  </si>
  <si>
    <t>MMR002Buildings in the affected area</t>
  </si>
  <si>
    <t>MMR003Buildings in the affected area</t>
  </si>
  <si>
    <t>MMR004Buildings in the affected area</t>
  </si>
  <si>
    <t>MMR007Buildings in the affected area</t>
  </si>
  <si>
    <t>MOZ001Buildings in the affected area</t>
  </si>
  <si>
    <t>MOZ004Buildings in the affected area</t>
  </si>
  <si>
    <t>MOZ012Buildings in the affected area</t>
  </si>
  <si>
    <t>MOZ013Buildings in the affected area</t>
  </si>
  <si>
    <t>MRT002Buildings in the affected area</t>
  </si>
  <si>
    <t>MRT003Buildings in the affected area</t>
  </si>
  <si>
    <t>MWI002Buildings in the affected area</t>
  </si>
  <si>
    <t>MYS001Buildings in the affected area</t>
  </si>
  <si>
    <t>NAM002Buildings damaged</t>
  </si>
  <si>
    <t>NAM002Buildings destroyed</t>
  </si>
  <si>
    <t>NAM002Buildings in the affected area</t>
  </si>
  <si>
    <t>NAM002Economic Losses</t>
  </si>
  <si>
    <t>NAM002People facing limited access constraints</t>
  </si>
  <si>
    <t>NAM002People facing restricted access constraints</t>
  </si>
  <si>
    <t>NER004Buildings in the affected area</t>
  </si>
  <si>
    <t>NER006Buildings in the affected area</t>
  </si>
  <si>
    <t>NGA001Buildings in the affected area</t>
  </si>
  <si>
    <t>NGA004Buildings in the affected area</t>
  </si>
  <si>
    <t>NGA007Buildings in the affected area</t>
  </si>
  <si>
    <t>NGA008Buildings in the affected area</t>
  </si>
  <si>
    <t>NIC001Buildings in the affected area</t>
  </si>
  <si>
    <t>PAK004Buildings in the affected area</t>
  </si>
  <si>
    <t>PAK006Illness cases reported</t>
  </si>
  <si>
    <t>PAK006Buildings damaged</t>
  </si>
  <si>
    <t>PAK006Buildings destroyed</t>
  </si>
  <si>
    <t>PAK006Buildings in the affected area</t>
  </si>
  <si>
    <t>PAK006Economic Losses</t>
  </si>
  <si>
    <t>PAK006People facing limited access constraints</t>
  </si>
  <si>
    <t>PAK006People facing restricted access constraints</t>
  </si>
  <si>
    <t>PAK007Illness cases reported</t>
  </si>
  <si>
    <t>PAK007Buildings damaged</t>
  </si>
  <si>
    <t>PAK007Buildings destroyed</t>
  </si>
  <si>
    <t>PAK007Buildings in the affected area</t>
  </si>
  <si>
    <t>PAK007Economic Losses</t>
  </si>
  <si>
    <t>PAK007People facing limited access constraints</t>
  </si>
  <si>
    <t>PAK007People facing restricted access constraints</t>
  </si>
  <si>
    <t>PAK008Buildings in the affected area</t>
  </si>
  <si>
    <t>PAN002Buildings in the affected area</t>
  </si>
  <si>
    <t>PER002Buildings in the affected area</t>
  </si>
  <si>
    <t>PHL003Buildings in the affected area</t>
  </si>
  <si>
    <t>PNG003Buildings in the affected area</t>
  </si>
  <si>
    <t>PRK001Buildings in the affected area</t>
  </si>
  <si>
    <t>PSE002Buildings in the affected area</t>
  </si>
  <si>
    <t>PSE003Buildings in the affected area</t>
  </si>
  <si>
    <t>PSE004Buildings in the affected area</t>
  </si>
  <si>
    <t>RUS002Buildings in the affected area</t>
  </si>
  <si>
    <t>RWA002Buildings in the affected area</t>
  </si>
  <si>
    <t>SDN001Buildings in the affected area</t>
  </si>
  <si>
    <t>SEN002Buildings in the affected area</t>
  </si>
  <si>
    <t>SLV001Buildings in the affected area</t>
  </si>
  <si>
    <t>SOM001Buildings in the affected area</t>
  </si>
  <si>
    <t>SOM002Buildings in the affected area</t>
  </si>
  <si>
    <t>SSD001Buildings in the affected area</t>
  </si>
  <si>
    <t>SSD004Buildings in the affected area</t>
  </si>
  <si>
    <t>SWZ001Buildings damaged</t>
  </si>
  <si>
    <t>SWZ001Buildings destroyed</t>
  </si>
  <si>
    <t>SWZ001Buildings in the affected area</t>
  </si>
  <si>
    <t>SWZ001Economic Losses</t>
  </si>
  <si>
    <t>SWZ001People facing limited access constraints</t>
  </si>
  <si>
    <t>SWZ001People facing restricted access constraints</t>
  </si>
  <si>
    <t>SYR003Buildings in the affected area</t>
  </si>
  <si>
    <t>TCD001Buildings in the affected area</t>
  </si>
  <si>
    <t>TCD003Buildings in the affected area</t>
  </si>
  <si>
    <t>TCD004Buildings in the affected area</t>
  </si>
  <si>
    <t>TCD005Buildings in the affected area</t>
  </si>
  <si>
    <t>TGO002Buildings in the affected area</t>
  </si>
  <si>
    <t>THA003Buildings in the affected area</t>
  </si>
  <si>
    <t>TTO002Buildings in the affected area</t>
  </si>
  <si>
    <t>TUN002Buildings in the affected area</t>
  </si>
  <si>
    <t>TUR001Buildings in the affected area</t>
  </si>
  <si>
    <t>TUR002Buildings in the affected area</t>
  </si>
  <si>
    <t>TUR003Buildings in the affected area</t>
  </si>
  <si>
    <t>TZA001Buildings in the affected area</t>
  </si>
  <si>
    <t>TZA002Buildings in the affected area</t>
  </si>
  <si>
    <t>TZA003Buildings in the affected area</t>
  </si>
  <si>
    <t>UGA005Buildings in the affected area</t>
  </si>
  <si>
    <t>UKR002Buildings in the affected area</t>
  </si>
  <si>
    <t>VEN001Buildings in the affected area</t>
  </si>
  <si>
    <t>YEM001Buildings in the affected area</t>
  </si>
  <si>
    <t>YEM002Buildings in the affected area</t>
  </si>
  <si>
    <t>ZMB002Buildings in the affected area</t>
  </si>
  <si>
    <t>ZWE001Buildings in the affected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</si>
</sst>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
    <numFmt numFmtId="165" formatCode="#,##0.0"/>
    <numFmt numFmtId="166" formatCode="0.0%"/>
    <numFmt numFmtId="167" formatCode="0.000%"/>
    <numFmt numFmtId="168" formatCode="_-* #,##0.00_-;_-* #,##0.00\-;_-* &quot;-&quot;??_-;_-@_-"/>
    <numFmt numFmtId="169" formatCode="&quot;£&quot;#,##0\ ;\(&quot;£&quot;#,##0\)"/>
    <numFmt numFmtId="170" formatCode="_(&quot;€&quot;* #,##0.00_);_(&quot;€&quot;* \(#,##0.00\);_(&quot;€&quot;* &quot;-&quot;??_);_(@_)"/>
    <numFmt numFmtId="171" formatCode="##0.0"/>
    <numFmt numFmtId="172" formatCode="##0.0\ \|"/>
    <numFmt numFmtId="173" formatCode="_ * #,##0.00_ ;_ * \-#,##0.00_ ;_ * &quot;-&quot;??_ ;_ @_ "/>
    <numFmt numFmtId="174" formatCode="&quot;$&quot;#,##0\ ;\(&quot;$&quot;#,##0\)"/>
    <numFmt numFmtId="175" formatCode="#0"/>
    <numFmt numFmtId="176" formatCode="##,##0.000"/>
    <numFmt numFmtId="177" formatCode="yyyy\-mm\-dd\ hh:mm:ss"/>
  </numFmts>
  <fonts count="133" x14ac:knownFonts="1">
    <font>
      <sz val="11"/>
      <color theme="1"/>
      <name val="Calibri"/>
      <family val="2"/>
      <scheme val="minor"/>
    </font>
    <font>
      <sz val="11"/>
      <color theme="1"/>
      <name val="Calibri"/>
      <family val="2"/>
      <scheme val="minor"/>
    </font>
    <font>
      <b/>
      <sz val="13"/>
      <color theme="3"/>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1"/>
      <color theme="0" tint="-0.499984740745262"/>
      <name val="Calibri"/>
      <family val="2"/>
      <scheme val="minor"/>
    </font>
    <font>
      <sz val="11"/>
      <color indexed="8"/>
      <name val="Calibri"/>
      <family val="2"/>
    </font>
    <font>
      <sz val="11"/>
      <color indexed="20"/>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b/>
      <sz val="18"/>
      <color indexed="56"/>
      <name val="Cambria"/>
      <family val="2"/>
      <scheme val="major"/>
    </font>
    <font>
      <sz val="10"/>
      <color indexed="8"/>
      <name val="Arial"/>
      <family val="2"/>
    </font>
    <font>
      <sz val="11"/>
      <color indexed="8"/>
      <name val="Arial"/>
      <family val="2"/>
    </font>
    <font>
      <sz val="11"/>
      <color indexed="9"/>
      <name val="Calibri"/>
      <family val="2"/>
    </font>
    <font>
      <sz val="11"/>
      <color indexed="9"/>
      <name val="Arial"/>
      <family val="2"/>
    </font>
    <font>
      <b/>
      <sz val="11"/>
      <color indexed="52"/>
      <name val="Arial"/>
      <family val="2"/>
    </font>
    <font>
      <sz val="8"/>
      <name val="Arial"/>
      <family val="2"/>
    </font>
    <font>
      <b/>
      <sz val="8"/>
      <color indexed="8"/>
      <name val="MS Sans Serif"/>
      <family val="2"/>
    </font>
    <font>
      <b/>
      <sz val="11"/>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i/>
      <sz val="11"/>
      <color indexed="23"/>
      <name val="Arial"/>
      <family val="2"/>
    </font>
    <font>
      <sz val="8"/>
      <color indexed="8"/>
      <name val="Arial"/>
      <family val="2"/>
    </font>
    <font>
      <sz val="11"/>
      <color indexed="52"/>
      <name val="Arial"/>
      <family val="2"/>
    </font>
    <font>
      <sz val="11"/>
      <color indexed="17"/>
      <name val="Arial"/>
      <family val="2"/>
    </font>
    <font>
      <u/>
      <sz val="8.25"/>
      <color indexed="12"/>
      <name val="Calibri"/>
      <family val="2"/>
    </font>
    <font>
      <sz val="11"/>
      <color indexed="62"/>
      <name val="Arial"/>
      <family val="2"/>
    </font>
    <font>
      <b/>
      <sz val="10"/>
      <name val="Arial"/>
      <family val="2"/>
    </font>
    <font>
      <b/>
      <sz val="8.5"/>
      <color indexed="8"/>
      <name val="MS Sans Serif"/>
      <family val="2"/>
    </font>
    <font>
      <b/>
      <sz val="15"/>
      <color indexed="56"/>
      <name val="Arial"/>
      <family val="2"/>
    </font>
    <font>
      <b/>
      <sz val="13"/>
      <color indexed="56"/>
      <name val="Arial"/>
      <family val="2"/>
    </font>
    <font>
      <b/>
      <sz val="11"/>
      <color indexed="56"/>
      <name val="Arial"/>
      <family val="2"/>
    </font>
    <font>
      <sz val="11"/>
      <color indexed="60"/>
      <name val="Arial"/>
      <family val="2"/>
    </font>
    <font>
      <sz val="11"/>
      <color indexed="60"/>
      <name val="Calibri"/>
      <family val="2"/>
    </font>
    <font>
      <sz val="11"/>
      <color indexed="20"/>
      <name val="Arial"/>
      <family val="2"/>
    </font>
    <font>
      <b/>
      <u/>
      <sz val="10"/>
      <color indexed="8"/>
      <name val="MS Sans Serif"/>
      <family val="2"/>
    </font>
    <font>
      <sz val="8"/>
      <color indexed="8"/>
      <name val="MS Sans Serif"/>
      <family val="2"/>
    </font>
    <font>
      <sz val="7.5"/>
      <color indexed="8"/>
      <name val="MS Sans Serif"/>
      <family val="2"/>
    </font>
    <font>
      <b/>
      <sz val="12"/>
      <name val="Arial"/>
      <family val="2"/>
    </font>
    <font>
      <i/>
      <sz val="10"/>
      <name val="Arial"/>
      <family val="2"/>
    </font>
    <font>
      <sz val="10"/>
      <name val="MS Sans Serif"/>
      <family val="2"/>
    </font>
    <font>
      <b/>
      <sz val="14"/>
      <name val="Helv"/>
    </font>
    <font>
      <b/>
      <sz val="12"/>
      <name val="Helv"/>
    </font>
    <font>
      <i/>
      <sz val="8"/>
      <name val="Arial"/>
      <family val="2"/>
    </font>
    <font>
      <i/>
      <sz val="11"/>
      <color indexed="23"/>
      <name val="Calibri"/>
      <family val="2"/>
    </font>
    <font>
      <sz val="9"/>
      <name val="Arial"/>
      <family val="2"/>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Arial"/>
      <family val="2"/>
    </font>
    <font>
      <b/>
      <sz val="11"/>
      <color indexed="8"/>
      <name val="Calibri"/>
      <family val="2"/>
    </font>
    <font>
      <b/>
      <sz val="11"/>
      <color indexed="63"/>
      <name val="Arial"/>
      <family val="2"/>
    </font>
    <font>
      <sz val="11"/>
      <color indexed="20"/>
      <name val="Calibri"/>
      <family val="2"/>
    </font>
    <font>
      <sz val="11"/>
      <color indexed="17"/>
      <name val="Calibri"/>
      <family val="2"/>
    </font>
    <font>
      <sz val="11"/>
      <color indexed="10"/>
      <name val="Arial"/>
      <family val="2"/>
    </font>
    <font>
      <u/>
      <sz val="10"/>
      <color theme="10"/>
      <name val="Calibri"/>
      <family val="2"/>
    </font>
    <font>
      <u/>
      <sz val="11"/>
      <color theme="10"/>
      <name val="Calibri"/>
      <family val="2"/>
      <scheme val="minor"/>
    </font>
    <font>
      <sz val="10"/>
      <color theme="0" tint="-0.499984740745262"/>
      <name val="Arial"/>
      <family val="2"/>
    </font>
    <font>
      <sz val="10"/>
      <color theme="1"/>
      <name val="Arial"/>
      <family val="2"/>
    </font>
    <font>
      <i/>
      <sz val="10"/>
      <color theme="1"/>
      <name val="Arial"/>
      <family val="2"/>
    </font>
    <font>
      <sz val="10"/>
      <color theme="1" tint="0.499984740745262"/>
      <name val="Arial"/>
      <family val="2"/>
    </font>
    <font>
      <sz val="10"/>
      <color rgb="FF323232"/>
      <name val="Arial"/>
      <family val="2"/>
    </font>
    <font>
      <b/>
      <sz val="10"/>
      <color rgb="FF323232"/>
      <name val="Arial"/>
      <family val="2"/>
    </font>
    <font>
      <sz val="10"/>
      <color theme="0"/>
      <name val="Arial"/>
      <family val="2"/>
    </font>
    <font>
      <b/>
      <sz val="10"/>
      <color theme="0"/>
      <name val="Arial"/>
      <family val="2"/>
    </font>
    <font>
      <b/>
      <sz val="9"/>
      <color rgb="FF323232"/>
      <name val="Arial"/>
      <family val="2"/>
    </font>
    <font>
      <sz val="9"/>
      <color theme="1"/>
      <name val="Arial"/>
      <family val="2"/>
    </font>
    <font>
      <sz val="11"/>
      <name val="Calibri"/>
      <family val="2"/>
      <scheme val="minor"/>
    </font>
    <font>
      <b/>
      <sz val="10"/>
      <color theme="1"/>
      <name val="Arial"/>
      <family val="2"/>
    </font>
    <font>
      <b/>
      <sz val="10"/>
      <color indexed="8"/>
      <name val="Arial"/>
      <family val="2"/>
    </font>
    <font>
      <u/>
      <sz val="10"/>
      <color theme="10"/>
      <name val="Arial"/>
      <family val="2"/>
    </font>
    <font>
      <sz val="11"/>
      <color theme="1"/>
      <name val="Calibri"/>
      <family val="2"/>
      <scheme val="minor"/>
    </font>
    <font>
      <sz val="11"/>
      <color rgb="FF4A2B54"/>
      <name val="Calibri"/>
      <family val="2"/>
      <scheme val="minor"/>
    </font>
    <font>
      <b/>
      <sz val="18"/>
      <color rgb="FF4A2B54"/>
      <name val="Cambria"/>
      <family val="2"/>
      <scheme val="major"/>
    </font>
    <font>
      <b/>
      <sz val="10"/>
      <color rgb="FF8E2255"/>
      <name val="Arial"/>
      <family val="2"/>
    </font>
    <font>
      <b/>
      <sz val="18"/>
      <color theme="3"/>
      <name val="Cambria"/>
      <family val="2"/>
      <scheme val="major"/>
    </font>
    <font>
      <b/>
      <sz val="15"/>
      <color theme="3"/>
      <name val="Calibri"/>
      <family val="2"/>
      <scheme val="minor"/>
    </font>
    <font>
      <b/>
      <sz val="11"/>
      <color theme="3"/>
      <name val="Calibri"/>
      <family val="2"/>
      <scheme val="minor"/>
    </font>
    <font>
      <sz val="11"/>
      <color rgb="FF9C6500"/>
      <name val="Calibri"/>
      <family val="2"/>
      <scheme val="minor"/>
    </font>
    <font>
      <i/>
      <sz val="11"/>
      <color rgb="FF7F7F7F"/>
      <name val="Calibri"/>
      <family val="2"/>
      <scheme val="minor"/>
    </font>
    <font>
      <b/>
      <sz val="11"/>
      <color indexed="52"/>
      <name val="Calibri"/>
      <family val="2"/>
    </font>
    <font>
      <sz val="11"/>
      <color indexed="52"/>
      <name val="Calibri"/>
      <family val="2"/>
    </font>
    <font>
      <b/>
      <sz val="11"/>
      <color indexed="9"/>
      <name val="Calibri"/>
      <family val="2"/>
    </font>
    <font>
      <sz val="11"/>
      <color indexed="10"/>
      <name val="Calibri"/>
      <family val="2"/>
    </font>
    <font>
      <sz val="10"/>
      <color rgb="FF000000"/>
      <name val="Arial"/>
      <family val="2"/>
    </font>
    <font>
      <sz val="11"/>
      <color rgb="FF9C5700"/>
      <name val="Calibri"/>
      <family val="2"/>
      <scheme val="minor"/>
    </font>
    <font>
      <b/>
      <sz val="10"/>
      <color rgb="FF323232"/>
      <name val="Arial"/>
      <family val="2"/>
    </font>
    <font>
      <sz val="10"/>
      <color indexed="8"/>
      <name val="Arial"/>
      <family val="2"/>
    </font>
    <font>
      <sz val="10"/>
      <color theme="1"/>
      <name val="Arial"/>
      <family val="2"/>
    </font>
    <font>
      <sz val="10"/>
      <name val="Arial"/>
      <family val="2"/>
    </font>
    <font>
      <sz val="10"/>
      <color indexed="8"/>
      <name val="Arial"/>
      <family val="2"/>
    </font>
    <font>
      <sz val="10"/>
      <name val="Arial"/>
      <family val="2"/>
    </font>
    <font>
      <sz val="11"/>
      <color rgb="FF323232"/>
      <name val="Arial"/>
      <family val="2"/>
    </font>
    <font>
      <i/>
      <sz val="10"/>
      <color rgb="FF323232"/>
      <name val="Arial"/>
      <family val="2"/>
    </font>
    <font>
      <b/>
      <sz val="10"/>
      <color theme="4"/>
      <name val="Arial"/>
      <family val="2"/>
    </font>
    <font>
      <b/>
      <sz val="10"/>
      <color rgb="FF0C525D"/>
      <name val="Arial"/>
      <family val="2"/>
    </font>
    <font>
      <b/>
      <sz val="10"/>
      <color rgb="FF346064"/>
      <name val="Arial"/>
      <family val="2"/>
    </font>
    <font>
      <b/>
      <sz val="10"/>
      <color rgb="FF593B62"/>
      <name val="Arial"/>
      <family val="2"/>
    </font>
    <font>
      <b/>
      <sz val="10"/>
      <color rgb="FF6B6050"/>
      <name val="Arial"/>
      <family val="2"/>
    </font>
    <font>
      <b/>
      <sz val="10"/>
      <color rgb="FF5F5D5B"/>
      <name val="Arial"/>
      <family val="2"/>
    </font>
    <font>
      <b/>
      <sz val="10"/>
      <color rgb="FF433557"/>
      <name val="Arial"/>
      <family val="2"/>
    </font>
    <font>
      <b/>
      <sz val="48"/>
      <color rgb="FF4A2B54"/>
      <name val="Arial"/>
      <family val="2"/>
    </font>
    <font>
      <b/>
      <sz val="22"/>
      <color rgb="FF4A2B54"/>
      <name val="Arial"/>
      <family val="2"/>
    </font>
    <font>
      <sz val="11"/>
      <color theme="1"/>
      <name val="Arial"/>
      <family val="2"/>
    </font>
    <font>
      <b/>
      <sz val="16"/>
      <color rgb="FF4A2B54"/>
      <name val="Arial"/>
      <family val="2"/>
    </font>
    <font>
      <sz val="11"/>
      <name val="Arial"/>
      <family val="2"/>
    </font>
    <font>
      <b/>
      <u/>
      <sz val="12"/>
      <color rgb="FF433557"/>
      <name val="Arial"/>
      <family val="2"/>
    </font>
    <font>
      <b/>
      <sz val="18"/>
      <color theme="0"/>
      <name val="Arial"/>
      <family val="2"/>
    </font>
    <font>
      <b/>
      <sz val="13"/>
      <color theme="3"/>
      <name val="Arial"/>
      <family val="2"/>
    </font>
    <font>
      <sz val="10"/>
      <color rgb="FF4A2B54"/>
      <name val="Arial"/>
      <family val="2"/>
    </font>
    <font>
      <b/>
      <sz val="10"/>
      <color theme="0" tint="-0.499984740745262"/>
      <name val="Arial"/>
      <family val="2"/>
    </font>
    <font>
      <sz val="10"/>
      <color rgb="FF75695D"/>
      <name val="Arial"/>
      <family val="2"/>
    </font>
    <font>
      <u/>
      <sz val="10"/>
      <color theme="10"/>
      <name val="Calibri"/>
      <family val="2"/>
    </font>
    <font>
      <b/>
      <sz val="10"/>
      <color rgb="FFFFFFFF"/>
      <name val="Arial"/>
    </font>
    <font>
      <sz val="10"/>
      <name val="Arial"/>
    </font>
    <font>
      <i/>
      <sz val="10"/>
      <name val="Arial"/>
    </font>
    <font>
      <sz val="10"/>
      <color rgb="FF000000"/>
      <name val="Arial"/>
    </font>
    <font>
      <sz val="10"/>
      <color rgb="FF808080"/>
      <name val="Arial"/>
    </font>
    <font>
      <b/>
      <sz val="11"/>
      <color rgb="FFFFFFFF"/>
      <name val="Calibri"/>
    </font>
    <font>
      <b/>
      <sz val="10"/>
      <color rgb="FF000000"/>
      <name val="Arial"/>
    </font>
    <font>
      <b/>
      <sz val="10"/>
      <name val="Arial"/>
    </font>
  </fonts>
  <fills count="103">
    <fill>
      <patternFill patternType="none"/>
    </fill>
    <fill>
      <patternFill patternType="gray125"/>
    </fill>
    <fill>
      <patternFill patternType="solid">
        <fgColor rgb="FFFFC7CE"/>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39997558519241921"/>
        <bgColor indexed="65"/>
      </patternFill>
    </fill>
    <fill>
      <patternFill patternType="solid">
        <fgColor theme="7"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indexed="27"/>
      </patternFill>
    </fill>
    <fill>
      <patternFill patternType="solid">
        <fgColor indexed="47"/>
      </patternFill>
    </fill>
    <fill>
      <patternFill patternType="solid">
        <fgColor indexed="29"/>
      </patternFill>
    </fill>
    <fill>
      <patternFill patternType="solid">
        <fgColor indexed="49"/>
      </patternFill>
    </fill>
    <fill>
      <patternFill patternType="solid">
        <fgColor indexed="53"/>
      </patternFill>
    </fill>
    <fill>
      <patternFill patternType="solid">
        <fgColor indexed="63"/>
        <bgColor indexed="64"/>
      </patternFill>
    </fill>
    <fill>
      <patternFill patternType="solid">
        <fgColor indexed="44"/>
        <bgColor indexed="8"/>
      </patternFill>
    </fill>
    <fill>
      <patternFill patternType="solid">
        <fgColor indexed="55"/>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rgb="FFCE3327"/>
        <bgColor indexed="64"/>
      </patternFill>
    </fill>
    <fill>
      <patternFill patternType="solid">
        <fgColor theme="0" tint="-0.14999847407452621"/>
        <bgColor indexed="64"/>
      </patternFill>
    </fill>
    <fill>
      <patternFill patternType="solid">
        <fgColor rgb="FF4A2B54"/>
        <bgColor indexed="64"/>
      </patternFill>
    </fill>
    <fill>
      <patternFill patternType="solid">
        <fgColor rgb="FF007F81"/>
        <bgColor indexed="64"/>
      </patternFill>
    </fill>
    <fill>
      <patternFill patternType="solid">
        <fgColor rgb="FF49AEAE"/>
        <bgColor indexed="64"/>
      </patternFill>
    </fill>
    <fill>
      <patternFill patternType="solid">
        <fgColor rgb="FF8E2255"/>
        <bgColor indexed="64"/>
      </patternFill>
    </fill>
    <fill>
      <patternFill patternType="solid">
        <fgColor rgb="FFD15278"/>
        <bgColor indexed="64"/>
      </patternFill>
    </fill>
    <fill>
      <patternFill patternType="solid">
        <fgColor rgb="FFB2CFCB"/>
        <bgColor indexed="64"/>
      </patternFill>
    </fill>
    <fill>
      <patternFill patternType="solid">
        <fgColor rgb="FFE8A6BA"/>
        <bgColor indexed="64"/>
      </patternFill>
    </fill>
    <fill>
      <patternFill patternType="solid">
        <fgColor rgb="FFFFEB9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C3DE"/>
        <bgColor indexed="64"/>
      </patternFill>
    </fill>
    <fill>
      <patternFill patternType="solid">
        <fgColor rgb="FF0C525D"/>
        <bgColor indexed="64"/>
      </patternFill>
    </fill>
    <fill>
      <patternFill patternType="solid">
        <fgColor rgb="FFC9E7E3"/>
        <bgColor indexed="64"/>
      </patternFill>
    </fill>
    <fill>
      <patternFill patternType="solid">
        <fgColor rgb="FF346064"/>
        <bgColor indexed="64"/>
      </patternFill>
    </fill>
    <fill>
      <patternFill patternType="solid">
        <fgColor rgb="FF5E7E79"/>
        <bgColor indexed="64"/>
      </patternFill>
    </fill>
    <fill>
      <patternFill patternType="solid">
        <fgColor rgb="FF799D98"/>
        <bgColor indexed="64"/>
      </patternFill>
    </fill>
    <fill>
      <patternFill patternType="solid">
        <fgColor rgb="FF94BFB4"/>
        <bgColor indexed="64"/>
      </patternFill>
    </fill>
    <fill>
      <patternFill patternType="solid">
        <fgColor rgb="FFE6A8CB"/>
        <bgColor indexed="64"/>
      </patternFill>
    </fill>
    <fill>
      <patternFill patternType="solid">
        <fgColor rgb="FF593B62"/>
        <bgColor indexed="64"/>
      </patternFill>
    </fill>
    <fill>
      <patternFill patternType="solid">
        <fgColor rgb="FF83517D"/>
        <bgColor indexed="64"/>
      </patternFill>
    </fill>
    <fill>
      <patternFill patternType="solid">
        <fgColor rgb="FFD5BCC6"/>
        <bgColor indexed="64"/>
      </patternFill>
    </fill>
    <fill>
      <patternFill patternType="solid">
        <fgColor rgb="FF6B6050"/>
        <bgColor indexed="64"/>
      </patternFill>
    </fill>
    <fill>
      <patternFill patternType="solid">
        <fgColor rgb="FFC7B399"/>
        <bgColor indexed="64"/>
      </patternFill>
    </fill>
    <fill>
      <patternFill patternType="solid">
        <fgColor rgb="FFE7D8B3"/>
        <bgColor indexed="64"/>
      </patternFill>
    </fill>
    <fill>
      <patternFill patternType="solid">
        <fgColor rgb="FFFDF2CA"/>
        <bgColor indexed="64"/>
      </patternFill>
    </fill>
    <fill>
      <patternFill patternType="solid">
        <fgColor rgb="FF5F5D5B"/>
        <bgColor indexed="64"/>
      </patternFill>
    </fill>
    <fill>
      <patternFill patternType="solid">
        <fgColor rgb="FF968F84"/>
        <bgColor indexed="64"/>
      </patternFill>
    </fill>
    <fill>
      <patternFill patternType="solid">
        <fgColor rgb="FFCBC4B6"/>
        <bgColor indexed="64"/>
      </patternFill>
    </fill>
    <fill>
      <patternFill patternType="solid">
        <fgColor rgb="FFF0EDD3"/>
        <bgColor indexed="64"/>
      </patternFill>
    </fill>
    <fill>
      <patternFill patternType="solid">
        <fgColor rgb="FFD865A5"/>
        <bgColor indexed="64"/>
      </patternFill>
    </fill>
    <fill>
      <patternFill patternType="solid">
        <fgColor rgb="FFE2EBF0"/>
        <bgColor indexed="64"/>
      </patternFill>
    </fill>
    <fill>
      <patternFill patternType="solid">
        <fgColor rgb="FF617283"/>
        <bgColor indexed="64"/>
      </patternFill>
    </fill>
    <fill>
      <patternFill patternType="solid">
        <fgColor rgb="FFBBC9C8"/>
        <bgColor indexed="64"/>
      </patternFill>
    </fill>
    <fill>
      <patternFill patternType="solid">
        <fgColor rgb="FF4A2B54"/>
        <bgColor rgb="FF4A2B54"/>
      </patternFill>
    </fill>
    <fill>
      <patternFill patternType="solid">
        <fgColor rgb="FFFFFFFF"/>
        <bgColor rgb="FFFFFFFF"/>
      </patternFill>
    </fill>
    <fill>
      <patternFill patternType="solid">
        <fgColor rgb="FFF2F2F2"/>
        <bgColor rgb="FFF2F2F2"/>
      </patternFill>
    </fill>
    <fill>
      <patternFill patternType="solid">
        <fgColor rgb="FF646034"/>
        <bgColor rgb="FF646034"/>
      </patternFill>
    </fill>
    <fill>
      <patternFill patternType="solid">
        <fgColor rgb="FFCECB9F"/>
        <bgColor rgb="FFCECB9F"/>
      </patternFill>
    </fill>
    <fill>
      <patternFill patternType="solid">
        <fgColor rgb="FFE7E4CF"/>
        <bgColor rgb="FFE7E4CF"/>
      </patternFill>
    </fill>
    <fill>
      <patternFill patternType="solid"/>
    </fill>
  </fills>
  <borders count="86">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indexed="30"/>
      </bottom>
      <diagonal/>
    </border>
    <border>
      <left style="thin">
        <color auto="1"/>
      </left>
      <right style="thin">
        <color auto="1"/>
      </right>
      <top/>
      <bottom/>
      <diagonal/>
    </border>
    <border>
      <left style="thin">
        <color theme="0"/>
      </left>
      <right style="thin">
        <color theme="0"/>
      </right>
      <top/>
      <bottom style="thin">
        <color theme="0"/>
      </bottom>
      <diagonal/>
    </border>
    <border>
      <left style="thin">
        <color indexed="9"/>
      </left>
      <right style="thin">
        <color indexed="9"/>
      </right>
      <top/>
      <bottom style="thin">
        <color indexed="9"/>
      </bottom>
      <diagonal/>
    </border>
    <border>
      <left/>
      <right/>
      <top/>
      <bottom style="thick">
        <color theme="0"/>
      </bottom>
      <diagonal/>
    </border>
    <border>
      <left style="thin">
        <color auto="1"/>
      </left>
      <right style="thin">
        <color auto="1"/>
      </right>
      <top style="thin">
        <color auto="1"/>
      </top>
      <bottom style="thin">
        <color auto="1"/>
      </bottom>
      <diagonal/>
    </border>
    <border>
      <left style="thick">
        <color auto="1"/>
      </left>
      <right style="thick">
        <color auto="1"/>
      </right>
      <top/>
      <bottom/>
      <diagonal/>
    </border>
    <border>
      <left/>
      <right/>
      <top/>
      <bottom style="double">
        <color indexed="52"/>
      </bottom>
      <diagonal/>
    </border>
    <border>
      <left/>
      <right/>
      <top/>
      <bottom style="thick">
        <color indexed="22"/>
      </bottom>
      <diagonal/>
    </border>
    <border>
      <left/>
      <right/>
      <top/>
      <bottom style="thin">
        <color auto="1"/>
      </bottom>
      <diagonal/>
    </border>
    <border>
      <left style="thin">
        <color auto="1"/>
      </left>
      <right style="thin">
        <color auto="1"/>
      </right>
      <top/>
      <bottom style="thin">
        <color auto="1"/>
      </bottom>
      <diagonal/>
    </border>
    <border>
      <left/>
      <right/>
      <top/>
      <bottom style="thick">
        <color indexed="48"/>
      </bottom>
      <diagonal/>
    </border>
    <border>
      <left/>
      <right/>
      <top style="thick">
        <color indexed="48"/>
      </top>
      <bottom/>
      <diagonal/>
    </border>
    <border>
      <left/>
      <right/>
      <top style="thick">
        <color indexed="63"/>
      </top>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indexed="9"/>
      </left>
      <right/>
      <top/>
      <bottom style="thin">
        <color indexed="9"/>
      </bottom>
      <diagonal/>
    </border>
    <border>
      <left style="thick">
        <color indexed="9"/>
      </left>
      <right style="thin">
        <color indexed="9"/>
      </right>
      <top style="thick">
        <color theme="0"/>
      </top>
      <bottom style="thin">
        <color theme="0"/>
      </bottom>
      <diagonal/>
    </border>
    <border>
      <left style="thick">
        <color indexed="9"/>
      </left>
      <right style="thin">
        <color indexed="9"/>
      </right>
      <top style="thin">
        <color indexed="9"/>
      </top>
      <bottom style="thin">
        <color indexed="9"/>
      </bottom>
      <diagonal/>
    </border>
    <border>
      <left style="medium">
        <color auto="1"/>
      </left>
      <right style="medium">
        <color auto="1"/>
      </right>
      <top style="medium">
        <color auto="1"/>
      </top>
      <bottom style="medium">
        <color auto="1"/>
      </bottom>
      <diagonal/>
    </border>
    <border>
      <left/>
      <right/>
      <top style="thick">
        <color theme="0"/>
      </top>
      <bottom/>
      <diagonal/>
    </border>
    <border>
      <left style="thick">
        <color theme="0"/>
      </left>
      <right style="thick">
        <color theme="0"/>
      </right>
      <top/>
      <bottom/>
      <diagonal/>
    </border>
    <border>
      <left/>
      <right style="medium">
        <color auto="1"/>
      </right>
      <top style="medium">
        <color auto="1"/>
      </top>
      <bottom style="medium">
        <color auto="1"/>
      </bottom>
      <diagonal/>
    </border>
    <border>
      <left/>
      <right/>
      <top style="thin">
        <color indexed="9"/>
      </top>
      <bottom style="thin">
        <color indexed="9"/>
      </bottom>
      <diagonal/>
    </border>
    <border>
      <left/>
      <right style="thin">
        <color auto="1"/>
      </right>
      <top/>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9"/>
      </left>
      <right style="thin">
        <color indexed="9"/>
      </right>
      <top style="thin">
        <color indexed="9"/>
      </top>
      <bottom style="thin">
        <color indexed="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diagonal/>
    </border>
    <border>
      <left style="thin">
        <color indexed="63"/>
      </left>
      <right style="thin">
        <color indexed="63"/>
      </right>
      <top style="thin">
        <color indexed="63"/>
      </top>
      <bottom style="thin">
        <color indexed="63"/>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medium">
        <color auto="1"/>
      </bottom>
      <diagonal/>
    </border>
    <border>
      <left style="thick">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top style="thin">
        <color theme="0" tint="-0.14990691854609822"/>
      </top>
      <bottom style="thin">
        <color theme="0" tint="-0.14990691854609822"/>
      </bottom>
      <diagonal/>
    </border>
    <border>
      <left style="thin">
        <color theme="0" tint="-0.14993743705557422"/>
      </left>
      <right/>
      <top style="thin">
        <color theme="0" tint="-0.14990691854609822"/>
      </top>
      <bottom style="thin">
        <color theme="0" tint="-0.14993743705557422"/>
      </bottom>
      <diagonal/>
    </border>
    <border>
      <left/>
      <right/>
      <top style="thin">
        <color theme="0" tint="-0.14990691854609822"/>
      </top>
      <bottom style="thin">
        <color theme="0" tint="-0.14993743705557422"/>
      </bottom>
      <diagonal/>
    </border>
    <border>
      <left style="thin">
        <color theme="0" tint="-0.14990691854609822"/>
      </left>
      <right style="thin">
        <color theme="0" tint="-0.149937437055574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3743705557422"/>
      </left>
      <right style="thin">
        <color indexed="9"/>
      </right>
      <top style="thin">
        <color theme="0" tint="-0.14993743705557422"/>
      </top>
      <bottom style="thin">
        <color theme="0" tint="-0.14993743705557422"/>
      </bottom>
      <diagonal/>
    </border>
    <border>
      <left style="thin">
        <color theme="0" tint="-0.14990691854609822"/>
      </left>
      <right/>
      <top style="thin">
        <color theme="0" tint="-0.14990691854609822"/>
      </top>
      <bottom style="thin">
        <color theme="0" tint="-0.149906918546098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auto="1"/>
      </left>
      <right style="thin">
        <color auto="1"/>
      </right>
      <top style="thin">
        <color auto="1"/>
      </top>
      <bottom style="thin">
        <color auto="1"/>
      </bottom>
      <diagonal/>
    </border>
    <border>
      <left/>
      <right/>
      <top/>
      <bottom/>
      <diagonal/>
    </border>
  </borders>
  <cellStyleXfs count="415">
    <xf numFmtId="0" fontId="0" fillId="0" borderId="0"/>
    <xf numFmtId="0" fontId="4" fillId="3" borderId="2"/>
    <xf numFmtId="0" fontId="5" fillId="0" borderId="4"/>
    <xf numFmtId="0" fontId="6" fillId="4" borderId="5"/>
    <xf numFmtId="0" fontId="7" fillId="0" borderId="0"/>
    <xf numFmtId="0" fontId="83" fillId="8" borderId="0"/>
    <xf numFmtId="0" fontId="83" fillId="9" borderId="0"/>
    <xf numFmtId="0" fontId="83" fillId="10" borderId="0"/>
    <xf numFmtId="0" fontId="83" fillId="11" borderId="0"/>
    <xf numFmtId="0" fontId="83" fillId="12" borderId="0"/>
    <xf numFmtId="0" fontId="83" fillId="13" borderId="0"/>
    <xf numFmtId="0" fontId="83" fillId="11" borderId="0"/>
    <xf numFmtId="0" fontId="83" fillId="14" borderId="0"/>
    <xf numFmtId="0" fontId="9" fillId="15" borderId="0"/>
    <xf numFmtId="0" fontId="9" fillId="13" borderId="0"/>
    <xf numFmtId="0" fontId="9" fillId="16" borderId="0"/>
    <xf numFmtId="0" fontId="9" fillId="17" borderId="0"/>
    <xf numFmtId="0" fontId="9" fillId="18" borderId="0"/>
    <xf numFmtId="0" fontId="9" fillId="19" borderId="0"/>
    <xf numFmtId="0" fontId="9" fillId="20" borderId="0"/>
    <xf numFmtId="0" fontId="9" fillId="16" borderId="0"/>
    <xf numFmtId="0" fontId="13" fillId="2" borderId="0"/>
    <xf numFmtId="0" fontId="4" fillId="21" borderId="2"/>
    <xf numFmtId="0" fontId="14" fillId="0" borderId="7"/>
    <xf numFmtId="0" fontId="15" fillId="0" borderId="1"/>
    <xf numFmtId="0" fontId="16" fillId="0" borderId="8"/>
    <xf numFmtId="0" fontId="16" fillId="0" borderId="0"/>
    <xf numFmtId="0" fontId="103" fillId="0" borderId="0"/>
    <xf numFmtId="0" fontId="103" fillId="0" borderId="0"/>
    <xf numFmtId="0" fontId="103" fillId="0" borderId="0"/>
    <xf numFmtId="0" fontId="12" fillId="5" borderId="6"/>
    <xf numFmtId="0" fontId="3" fillId="21" borderId="3"/>
    <xf numFmtId="0" fontId="17" fillId="0" borderId="0"/>
    <xf numFmtId="0" fontId="8" fillId="0" borderId="54"/>
    <xf numFmtId="43" fontId="103" fillId="0" borderId="0"/>
    <xf numFmtId="0" fontId="83" fillId="0" borderId="0"/>
    <xf numFmtId="0" fontId="83" fillId="5" borderId="6"/>
    <xf numFmtId="9" fontId="83" fillId="0" borderId="0"/>
    <xf numFmtId="0" fontId="83" fillId="5" borderId="6"/>
    <xf numFmtId="0" fontId="103" fillId="0" borderId="0"/>
    <xf numFmtId="43" fontId="103" fillId="0" borderId="0"/>
    <xf numFmtId="0" fontId="103" fillId="0" borderId="0"/>
    <xf numFmtId="0" fontId="102" fillId="0" borderId="0">
      <alignment vertical="top"/>
    </xf>
    <xf numFmtId="0" fontId="102" fillId="0" borderId="0">
      <alignment vertical="top"/>
    </xf>
    <xf numFmtId="0" fontId="12" fillId="8" borderId="0"/>
    <xf numFmtId="0" fontId="12" fillId="9" borderId="0"/>
    <xf numFmtId="0" fontId="12" fillId="10" borderId="0"/>
    <xf numFmtId="0" fontId="12" fillId="11" borderId="0"/>
    <xf numFmtId="0" fontId="19" fillId="27" borderId="0"/>
    <xf numFmtId="0" fontId="12" fillId="27" borderId="0"/>
    <xf numFmtId="0" fontId="19" fillId="28" borderId="0"/>
    <xf numFmtId="0" fontId="12" fillId="28" borderId="0"/>
    <xf numFmtId="0" fontId="12" fillId="8" borderId="0"/>
    <xf numFmtId="0" fontId="12" fillId="12" borderId="0"/>
    <xf numFmtId="0" fontId="19" fillId="29" borderId="0"/>
    <xf numFmtId="0" fontId="12" fillId="29" borderId="0"/>
    <xf numFmtId="0" fontId="12" fillId="13" borderId="0"/>
    <xf numFmtId="0" fontId="12" fillId="11" borderId="0"/>
    <xf numFmtId="0" fontId="19" fillId="12" borderId="0"/>
    <xf numFmtId="0" fontId="12" fillId="12" borderId="0"/>
    <xf numFmtId="0" fontId="12" fillId="14" borderId="0"/>
    <xf numFmtId="0" fontId="12" fillId="12" borderId="0"/>
    <xf numFmtId="0" fontId="12" fillId="11" borderId="0"/>
    <xf numFmtId="0" fontId="20" fillId="15" borderId="0"/>
    <xf numFmtId="0" fontId="21" fillId="29" borderId="0"/>
    <xf numFmtId="0" fontId="20" fillId="29" borderId="0"/>
    <xf numFmtId="0" fontId="20" fillId="13" borderId="0"/>
    <xf numFmtId="0" fontId="20" fillId="16" borderId="0"/>
    <xf numFmtId="0" fontId="21" fillId="30" borderId="0"/>
    <xf numFmtId="0" fontId="20" fillId="30" borderId="0"/>
    <xf numFmtId="0" fontId="20" fillId="17" borderId="0"/>
    <xf numFmtId="0" fontId="20" fillId="15" borderId="0"/>
    <xf numFmtId="0" fontId="20" fillId="16" borderId="0"/>
    <xf numFmtId="0" fontId="20" fillId="30" borderId="0"/>
    <xf numFmtId="0" fontId="20" fillId="18" borderId="0"/>
    <xf numFmtId="0" fontId="20" fillId="19" borderId="0"/>
    <xf numFmtId="0" fontId="20" fillId="20" borderId="0"/>
    <xf numFmtId="0" fontId="20" fillId="16" borderId="0"/>
    <xf numFmtId="0" fontId="21" fillId="30" borderId="0"/>
    <xf numFmtId="0" fontId="20" fillId="30" borderId="0"/>
    <xf numFmtId="0" fontId="21" fillId="31" borderId="0"/>
    <xf numFmtId="0" fontId="20" fillId="31" borderId="0"/>
    <xf numFmtId="0" fontId="103" fillId="0" borderId="0"/>
    <xf numFmtId="0" fontId="22" fillId="21" borderId="56"/>
    <xf numFmtId="0" fontId="23" fillId="32" borderId="64"/>
    <xf numFmtId="0" fontId="24" fillId="33" borderId="14">
      <alignment horizontal="right" vertical="top" wrapText="1"/>
    </xf>
    <xf numFmtId="0" fontId="23" fillId="0" borderId="55"/>
    <xf numFmtId="0" fontId="25" fillId="34" borderId="57"/>
    <xf numFmtId="0" fontId="26" fillId="25" borderId="0">
      <alignment horizontal="center"/>
    </xf>
    <xf numFmtId="0" fontId="27" fillId="25" borderId="0">
      <alignment horizontal="center" vertical="center"/>
    </xf>
    <xf numFmtId="0" fontId="20" fillId="18" borderId="0"/>
    <xf numFmtId="0" fontId="20" fillId="16" borderId="0"/>
    <xf numFmtId="0" fontId="20" fillId="30" borderId="0"/>
    <xf numFmtId="0" fontId="20" fillId="31" borderId="0"/>
    <xf numFmtId="0" fontId="103" fillId="35" borderId="0">
      <alignment horizontal="center" wrapText="1"/>
    </xf>
    <xf numFmtId="0" fontId="28" fillId="25" borderId="0">
      <alignment horizontal="center"/>
    </xf>
    <xf numFmtId="168" fontId="19" fillId="0" borderId="0"/>
    <xf numFmtId="43" fontId="103" fillId="0" borderId="0"/>
    <xf numFmtId="43" fontId="12" fillId="0" borderId="0"/>
    <xf numFmtId="3" fontId="103" fillId="0" borderId="0"/>
    <xf numFmtId="0" fontId="25" fillId="34" borderId="57"/>
    <xf numFmtId="169" fontId="103" fillId="0" borderId="0"/>
    <xf numFmtId="0" fontId="29" fillId="26" borderId="64">
      <protection locked="0"/>
    </xf>
    <xf numFmtId="0" fontId="103" fillId="0" borderId="0"/>
    <xf numFmtId="0" fontId="30" fillId="26" borderId="64">
      <protection locked="0"/>
    </xf>
    <xf numFmtId="0" fontId="103" fillId="26" borderId="55"/>
    <xf numFmtId="0" fontId="103" fillId="25" borderId="0"/>
    <xf numFmtId="170" fontId="103" fillId="0" borderId="0"/>
    <xf numFmtId="0" fontId="31" fillId="0" borderId="0"/>
    <xf numFmtId="2" fontId="103" fillId="0" borderId="0"/>
    <xf numFmtId="0" fontId="32" fillId="25" borderId="55">
      <alignment horizontal="left"/>
    </xf>
    <xf numFmtId="0" fontId="102" fillId="25" borderId="0">
      <alignment horizontal="left"/>
    </xf>
    <xf numFmtId="0" fontId="33" fillId="0" borderId="15"/>
    <xf numFmtId="0" fontId="34" fillId="10" borderId="0"/>
    <xf numFmtId="0" fontId="34" fillId="10" borderId="0"/>
    <xf numFmtId="0" fontId="24" fillId="36" borderId="0">
      <alignment horizontal="right" vertical="top" wrapText="1"/>
    </xf>
    <xf numFmtId="0" fontId="35" fillId="0" borderId="0">
      <alignment vertical="top"/>
      <protection locked="0"/>
    </xf>
    <xf numFmtId="0" fontId="36" fillId="28" borderId="56"/>
    <xf numFmtId="0" fontId="36" fillId="28" borderId="56"/>
    <xf numFmtId="0" fontId="37" fillId="35" borderId="0">
      <alignment horizontal="center"/>
    </xf>
    <xf numFmtId="0" fontId="103" fillId="25" borderId="55">
      <alignment horizontal="centerContinuous" wrapText="1"/>
    </xf>
    <xf numFmtId="0" fontId="38" fillId="37" borderId="0">
      <alignment horizontal="center" wrapText="1"/>
    </xf>
    <xf numFmtId="168" fontId="19" fillId="0" borderId="0"/>
    <xf numFmtId="0" fontId="39" fillId="0" borderId="7"/>
    <xf numFmtId="0" fontId="40" fillId="0" borderId="16"/>
    <xf numFmtId="0" fontId="41" fillId="0" borderId="8"/>
    <xf numFmtId="0" fontId="41" fillId="0" borderId="0"/>
    <xf numFmtId="0" fontId="23" fillId="25" borderId="58">
      <alignment wrapText="1"/>
    </xf>
    <xf numFmtId="0" fontId="23" fillId="25" borderId="9"/>
    <xf numFmtId="0" fontId="23" fillId="25" borderId="17"/>
    <xf numFmtId="0" fontId="23" fillId="25" borderId="18">
      <alignment horizontal="center" wrapText="1"/>
    </xf>
    <xf numFmtId="0" fontId="33" fillId="0" borderId="15"/>
    <xf numFmtId="0" fontId="103" fillId="0" borderId="0"/>
    <xf numFmtId="0" fontId="42" fillId="38" borderId="0"/>
    <xf numFmtId="0" fontId="42" fillId="38" borderId="0"/>
    <xf numFmtId="0" fontId="12" fillId="0" borderId="0"/>
    <xf numFmtId="0" fontId="12"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2" fillId="0" borderId="0"/>
    <xf numFmtId="0" fontId="103" fillId="0" borderId="0"/>
    <xf numFmtId="0" fontId="19" fillId="0" borderId="0"/>
    <xf numFmtId="0" fontId="12" fillId="0" borderId="0"/>
    <xf numFmtId="0" fontId="19" fillId="0" borderId="0"/>
    <xf numFmtId="0" fontId="19" fillId="0" borderId="0"/>
    <xf numFmtId="0" fontId="103" fillId="0" borderId="0"/>
    <xf numFmtId="0" fontId="19" fillId="0" borderId="0"/>
    <xf numFmtId="0" fontId="12" fillId="0" borderId="0"/>
    <xf numFmtId="0" fontId="19" fillId="0" borderId="0"/>
    <xf numFmtId="0" fontId="103" fillId="0" borderId="0"/>
    <xf numFmtId="0" fontId="12" fillId="0" borderId="0"/>
    <xf numFmtId="0" fontId="103" fillId="0" borderId="0"/>
    <xf numFmtId="0" fontId="103" fillId="0" borderId="0"/>
    <xf numFmtId="0" fontId="103" fillId="0" borderId="0"/>
    <xf numFmtId="0" fontId="103" fillId="0" borderId="0"/>
    <xf numFmtId="0" fontId="12" fillId="39" borderId="59"/>
    <xf numFmtId="0" fontId="19" fillId="39" borderId="59"/>
    <xf numFmtId="0" fontId="44" fillId="9" borderId="0"/>
    <xf numFmtId="9" fontId="103" fillId="0" borderId="0"/>
    <xf numFmtId="0" fontId="23" fillId="25" borderId="55"/>
    <xf numFmtId="0" fontId="27" fillId="25" borderId="0">
      <alignment horizontal="right"/>
    </xf>
    <xf numFmtId="0" fontId="45" fillId="37" borderId="0">
      <alignment horizontal="center"/>
    </xf>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103" fillId="40" borderId="0">
      <alignment horizontal="left" vertical="center"/>
    </xf>
    <xf numFmtId="0" fontId="103" fillId="0" borderId="62">
      <alignment horizontal="left" vertical="center" wrapText="1" indent="1"/>
    </xf>
    <xf numFmtId="171" fontId="103" fillId="0" borderId="62">
      <alignment horizontal="right" vertical="center" wrapText="1"/>
    </xf>
    <xf numFmtId="0" fontId="103" fillId="0" borderId="0">
      <alignment horizontal="left" vertical="center" wrapText="1"/>
    </xf>
    <xf numFmtId="0" fontId="103" fillId="0" borderId="0">
      <alignment horizontal="left" vertical="center" wrapText="1" indent="1"/>
    </xf>
    <xf numFmtId="171" fontId="103" fillId="0" borderId="0">
      <alignment horizontal="right" vertical="center" wrapText="1"/>
    </xf>
    <xf numFmtId="172" fontId="103" fillId="0" borderId="0">
      <alignment horizontal="right" vertical="center" wrapText="1"/>
    </xf>
    <xf numFmtId="0" fontId="103" fillId="0" borderId="19">
      <alignment horizontal="left" vertical="center" wrapText="1"/>
    </xf>
    <xf numFmtId="0" fontId="103" fillId="0" borderId="19">
      <alignment horizontal="left" vertical="center" wrapText="1" indent="1"/>
    </xf>
    <xf numFmtId="171" fontId="103" fillId="0" borderId="19">
      <alignment horizontal="right" vertical="center" wrapText="1"/>
    </xf>
    <xf numFmtId="0" fontId="103" fillId="0" borderId="0">
      <alignment vertical="center" wrapText="1"/>
    </xf>
    <xf numFmtId="0" fontId="103" fillId="0" borderId="0"/>
    <xf numFmtId="0" fontId="103" fillId="0" borderId="0">
      <alignment vertical="center" wrapText="1"/>
    </xf>
    <xf numFmtId="0" fontId="103" fillId="0" borderId="0">
      <alignment vertical="center" wrapText="1"/>
    </xf>
    <xf numFmtId="0" fontId="103" fillId="0" borderId="0">
      <alignment horizontal="right" vertical="center"/>
    </xf>
    <xf numFmtId="0" fontId="48" fillId="0" borderId="0">
      <alignment horizontal="left" vertical="center" wrapText="1"/>
    </xf>
    <xf numFmtId="0" fontId="48" fillId="0" borderId="0">
      <alignment horizontal="left" vertical="center" wrapText="1"/>
    </xf>
    <xf numFmtId="0" fontId="49" fillId="0" borderId="0">
      <alignment vertical="center" wrapText="1"/>
    </xf>
    <xf numFmtId="0" fontId="103" fillId="0" borderId="20">
      <alignment horizontal="center" vertical="center" wrapText="1"/>
    </xf>
    <xf numFmtId="0" fontId="48" fillId="0" borderId="20">
      <alignment horizontal="center" vertical="center" wrapText="1"/>
    </xf>
    <xf numFmtId="0" fontId="48" fillId="0" borderId="20">
      <alignment horizontal="center" vertical="center" wrapText="1"/>
    </xf>
    <xf numFmtId="0" fontId="103" fillId="0" borderId="62">
      <alignment horizontal="left" vertical="center" wrapText="1"/>
    </xf>
    <xf numFmtId="0" fontId="19" fillId="0" borderId="0"/>
    <xf numFmtId="0" fontId="50" fillId="0" borderId="0"/>
    <xf numFmtId="0" fontId="103" fillId="0" borderId="0">
      <alignment horizontal="left" wrapText="1"/>
    </xf>
    <xf numFmtId="0" fontId="103" fillId="0" borderId="0">
      <alignment vertical="top"/>
    </xf>
    <xf numFmtId="0" fontId="51" fillId="0" borderId="21"/>
    <xf numFmtId="0" fontId="52" fillId="0" borderId="0"/>
    <xf numFmtId="0" fontId="53" fillId="0" borderId="0">
      <alignment horizontal="left" vertical="top"/>
    </xf>
    <xf numFmtId="0" fontId="26" fillId="25" borderId="0">
      <alignment horizontal="center"/>
    </xf>
    <xf numFmtId="0" fontId="55" fillId="0" borderId="0">
      <alignment vertical="top"/>
    </xf>
    <xf numFmtId="0" fontId="56" fillId="25" borderId="0"/>
    <xf numFmtId="0" fontId="58" fillId="0" borderId="7"/>
    <xf numFmtId="0" fontId="59" fillId="0" borderId="16"/>
    <xf numFmtId="0" fontId="60" fillId="0" borderId="8"/>
    <xf numFmtId="0" fontId="61" fillId="0" borderId="54"/>
    <xf numFmtId="0" fontId="63" fillId="21" borderId="63"/>
    <xf numFmtId="0" fontId="64" fillId="9" borderId="0"/>
    <xf numFmtId="0" fontId="65" fillId="10" borderId="0"/>
    <xf numFmtId="0" fontId="31" fillId="0" borderId="0"/>
    <xf numFmtId="0" fontId="66" fillId="0" borderId="0"/>
    <xf numFmtId="0" fontId="66" fillId="0" borderId="0"/>
    <xf numFmtId="0" fontId="124" fillId="0" borderId="0">
      <alignment vertical="top"/>
      <protection locked="0"/>
    </xf>
    <xf numFmtId="0" fontId="68" fillId="0" borderId="0"/>
    <xf numFmtId="164" fontId="102" fillId="24" borderId="26">
      <alignment horizontal="center" vertical="center"/>
    </xf>
    <xf numFmtId="0" fontId="96" fillId="0" borderId="0"/>
    <xf numFmtId="0" fontId="82" fillId="0" borderId="0"/>
    <xf numFmtId="0" fontId="96" fillId="0" borderId="0"/>
    <xf numFmtId="0" fontId="83" fillId="0" borderId="0"/>
    <xf numFmtId="0" fontId="83" fillId="0" borderId="0"/>
    <xf numFmtId="0" fontId="9" fillId="6" borderId="0"/>
    <xf numFmtId="0" fontId="96" fillId="0" borderId="0"/>
    <xf numFmtId="173" fontId="96" fillId="0" borderId="0"/>
    <xf numFmtId="0" fontId="96" fillId="0" borderId="0"/>
    <xf numFmtId="0" fontId="83" fillId="7" borderId="0"/>
    <xf numFmtId="173" fontId="103" fillId="0" borderId="0"/>
    <xf numFmtId="173" fontId="12" fillId="0" borderId="0"/>
    <xf numFmtId="0" fontId="96" fillId="0" borderId="0"/>
    <xf numFmtId="0" fontId="83" fillId="0" borderId="0"/>
    <xf numFmtId="0" fontId="87" fillId="0" borderId="0"/>
    <xf numFmtId="0" fontId="88" fillId="0" borderId="43"/>
    <xf numFmtId="0" fontId="2" fillId="0" borderId="1"/>
    <xf numFmtId="0" fontId="89" fillId="0" borderId="44"/>
    <xf numFmtId="0" fontId="89" fillId="0" borderId="0"/>
    <xf numFmtId="0" fontId="90" fillId="50" borderId="0"/>
    <xf numFmtId="0" fontId="91" fillId="0" borderId="0"/>
    <xf numFmtId="0" fontId="8" fillId="0" borderId="45"/>
    <xf numFmtId="0" fontId="9" fillId="51" borderId="0"/>
    <xf numFmtId="0" fontId="83" fillId="52" borderId="0"/>
    <xf numFmtId="0" fontId="83" fillId="53" borderId="0"/>
    <xf numFmtId="0" fontId="9" fillId="54" borderId="0"/>
    <xf numFmtId="0" fontId="83" fillId="55" borderId="0"/>
    <xf numFmtId="0" fontId="83" fillId="56" borderId="0"/>
    <xf numFmtId="0" fontId="9" fillId="57" borderId="0"/>
    <xf numFmtId="0" fontId="9" fillId="58" borderId="0"/>
    <xf numFmtId="0" fontId="83" fillId="59" borderId="0"/>
    <xf numFmtId="0" fontId="83" fillId="60" borderId="0"/>
    <xf numFmtId="0" fontId="9" fillId="61" borderId="0"/>
    <xf numFmtId="0" fontId="9" fillId="62" borderId="0"/>
    <xf numFmtId="0" fontId="83" fillId="63" borderId="0"/>
    <xf numFmtId="0" fontId="83" fillId="64" borderId="0"/>
    <xf numFmtId="0" fontId="9" fillId="7" borderId="0"/>
    <xf numFmtId="0" fontId="9" fillId="65" borderId="0"/>
    <xf numFmtId="0" fontId="83" fillId="66" borderId="0"/>
    <xf numFmtId="0" fontId="83" fillId="67" borderId="0"/>
    <xf numFmtId="0" fontId="9" fillId="68" borderId="0"/>
    <xf numFmtId="0" fontId="9" fillId="69" borderId="0"/>
    <xf numFmtId="0" fontId="83" fillId="70" borderId="0"/>
    <xf numFmtId="0" fontId="83" fillId="71" borderId="0"/>
    <xf numFmtId="0" fontId="9" fillId="72" borderId="0"/>
    <xf numFmtId="0" fontId="29" fillId="26" borderId="52">
      <protection locked="0"/>
    </xf>
    <xf numFmtId="0" fontId="12" fillId="8" borderId="0"/>
    <xf numFmtId="0" fontId="12" fillId="9" borderId="0"/>
    <xf numFmtId="0" fontId="12" fillId="10" borderId="0"/>
    <xf numFmtId="0" fontId="12" fillId="11" borderId="0"/>
    <xf numFmtId="0" fontId="12" fillId="27" borderId="0"/>
    <xf numFmtId="0" fontId="12" fillId="28" borderId="0"/>
    <xf numFmtId="0" fontId="12" fillId="12" borderId="0"/>
    <xf numFmtId="0" fontId="12" fillId="29" borderId="0"/>
    <xf numFmtId="0" fontId="12" fillId="13" borderId="0"/>
    <xf numFmtId="0" fontId="12" fillId="11" borderId="0"/>
    <xf numFmtId="0" fontId="12" fillId="12" borderId="0"/>
    <xf numFmtId="0" fontId="12" fillId="14" borderId="0"/>
    <xf numFmtId="0" fontId="20" fillId="15" borderId="0"/>
    <xf numFmtId="0" fontId="20" fillId="29" borderId="0"/>
    <xf numFmtId="0" fontId="20" fillId="13" borderId="0"/>
    <xf numFmtId="0" fontId="20" fillId="16" borderId="0"/>
    <xf numFmtId="0" fontId="20" fillId="30" borderId="0"/>
    <xf numFmtId="0" fontId="20" fillId="17" borderId="0"/>
    <xf numFmtId="0" fontId="92" fillId="21" borderId="56"/>
    <xf numFmtId="0" fontId="23" fillId="0" borderId="46"/>
    <xf numFmtId="0" fontId="93" fillId="0" borderId="15"/>
    <xf numFmtId="0" fontId="94" fillId="34" borderId="57"/>
    <xf numFmtId="0" fontId="20" fillId="18" borderId="0"/>
    <xf numFmtId="0" fontId="20" fillId="19" borderId="0"/>
    <xf numFmtId="0" fontId="20" fillId="20" borderId="0"/>
    <xf numFmtId="0" fontId="20" fillId="16" borderId="0"/>
    <xf numFmtId="0" fontId="20" fillId="30" borderId="0"/>
    <xf numFmtId="0" fontId="20" fillId="31" borderId="0"/>
    <xf numFmtId="43" fontId="103" fillId="0" borderId="0"/>
    <xf numFmtId="43" fontId="12" fillId="0" borderId="0"/>
    <xf numFmtId="174" fontId="103" fillId="0" borderId="0"/>
    <xf numFmtId="0" fontId="103" fillId="26" borderId="46"/>
    <xf numFmtId="0" fontId="32" fillId="25" borderId="46">
      <alignment horizontal="left"/>
    </xf>
    <xf numFmtId="0" fontId="103" fillId="25" borderId="46">
      <alignment horizontal="centerContinuous" wrapText="1"/>
    </xf>
    <xf numFmtId="0" fontId="23" fillId="25" borderId="47">
      <alignment wrapText="1"/>
    </xf>
    <xf numFmtId="0" fontId="23" fillId="25" borderId="48"/>
    <xf numFmtId="0" fontId="23" fillId="25" borderId="49">
      <alignment horizontal="center" wrapText="1"/>
    </xf>
    <xf numFmtId="0" fontId="43" fillId="38" borderId="0"/>
    <xf numFmtId="0" fontId="102" fillId="0" borderId="0"/>
    <xf numFmtId="0" fontId="12" fillId="39" borderId="59"/>
    <xf numFmtId="0" fontId="23" fillId="25" borderId="46"/>
    <xf numFmtId="0" fontId="46" fillId="36" borderId="46">
      <alignment horizontal="left" vertical="top" wrapText="1"/>
    </xf>
    <xf numFmtId="0" fontId="47" fillId="36" borderId="50">
      <alignment horizontal="left" vertical="top" wrapText="1"/>
    </xf>
    <xf numFmtId="0" fontId="46" fillId="36" borderId="51">
      <alignment horizontal="left" vertical="top" wrapText="1"/>
    </xf>
    <xf numFmtId="0" fontId="46" fillId="36" borderId="50">
      <alignment horizontal="left" vertical="top"/>
    </xf>
    <xf numFmtId="0" fontId="95" fillId="0" borderId="0"/>
    <xf numFmtId="0" fontId="54" fillId="0" borderId="0"/>
    <xf numFmtId="0" fontId="57" fillId="0" borderId="0"/>
    <xf numFmtId="0" fontId="58" fillId="0" borderId="7"/>
    <xf numFmtId="0" fontId="59" fillId="0" borderId="16"/>
    <xf numFmtId="0" fontId="60" fillId="0" borderId="8"/>
    <xf numFmtId="0" fontId="60" fillId="0" borderId="0"/>
    <xf numFmtId="0" fontId="57" fillId="0" borderId="0"/>
    <xf numFmtId="0" fontId="62" fillId="0" borderId="54"/>
    <xf numFmtId="0" fontId="96" fillId="0" borderId="0"/>
    <xf numFmtId="173" fontId="96" fillId="0" borderId="0"/>
    <xf numFmtId="0" fontId="23" fillId="32" borderId="52"/>
    <xf numFmtId="0" fontId="96" fillId="0" borderId="0"/>
    <xf numFmtId="0" fontId="97" fillId="50" borderId="0"/>
    <xf numFmtId="9" fontId="96" fillId="0" borderId="0"/>
    <xf numFmtId="0" fontId="8" fillId="0" borderId="54"/>
    <xf numFmtId="0" fontId="22" fillId="21" borderId="56"/>
    <xf numFmtId="0" fontId="23" fillId="0" borderId="55"/>
    <xf numFmtId="0" fontId="25" fillId="34" borderId="57"/>
    <xf numFmtId="0" fontId="25" fillId="34" borderId="57"/>
    <xf numFmtId="0" fontId="103" fillId="26" borderId="55"/>
    <xf numFmtId="0" fontId="32" fillId="25" borderId="55">
      <alignment horizontal="left"/>
    </xf>
    <xf numFmtId="0" fontId="36" fillId="28" borderId="56"/>
    <xf numFmtId="0" fontId="36" fillId="28" borderId="56"/>
    <xf numFmtId="0" fontId="103" fillId="25" borderId="55">
      <alignment horizontal="centerContinuous" wrapText="1"/>
    </xf>
    <xf numFmtId="0" fontId="23" fillId="25" borderId="58">
      <alignment wrapText="1"/>
    </xf>
    <xf numFmtId="0" fontId="12" fillId="39" borderId="59"/>
    <xf numFmtId="0" fontId="19"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103" fillId="0" borderId="62">
      <alignment horizontal="left" vertical="center" wrapText="1" indent="1"/>
    </xf>
    <xf numFmtId="171" fontId="103" fillId="0" borderId="62">
      <alignment horizontal="right" vertical="center" wrapText="1"/>
    </xf>
    <xf numFmtId="0" fontId="29" fillId="26" borderId="64">
      <protection locked="0"/>
    </xf>
    <xf numFmtId="0" fontId="103" fillId="0" borderId="62">
      <alignment horizontal="left" vertical="center" wrapText="1"/>
    </xf>
    <xf numFmtId="0" fontId="61" fillId="0" borderId="54"/>
    <xf numFmtId="0" fontId="62" fillId="0" borderId="54"/>
    <xf numFmtId="0" fontId="63" fillId="21" borderId="63"/>
    <xf numFmtId="0" fontId="92" fillId="21" borderId="56"/>
    <xf numFmtId="0" fontId="23" fillId="0" borderId="55"/>
    <xf numFmtId="0" fontId="94" fillId="34" borderId="57"/>
    <xf numFmtId="0" fontId="103" fillId="26" borderId="55"/>
    <xf numFmtId="0" fontId="32" fillId="25" borderId="55">
      <alignment horizontal="left"/>
    </xf>
    <xf numFmtId="0" fontId="103" fillId="25" borderId="55">
      <alignment horizontal="centerContinuous" wrapText="1"/>
    </xf>
    <xf numFmtId="0" fontId="23" fillId="25" borderId="58">
      <alignment wrapText="1"/>
    </xf>
    <xf numFmtId="0" fontId="12"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62" fillId="0" borderId="54"/>
    <xf numFmtId="0" fontId="96" fillId="0" borderId="0"/>
    <xf numFmtId="0" fontId="8" fillId="0" borderId="54"/>
    <xf numFmtId="43" fontId="103" fillId="0" borderId="0"/>
    <xf numFmtId="0" fontId="22" fillId="21" borderId="56"/>
    <xf numFmtId="0" fontId="23" fillId="0" borderId="55"/>
    <xf numFmtId="0" fontId="25" fillId="34" borderId="57"/>
    <xf numFmtId="43" fontId="103" fillId="0" borderId="0"/>
    <xf numFmtId="43" fontId="12" fillId="0" borderId="0"/>
    <xf numFmtId="0" fontId="25" fillId="34" borderId="57"/>
    <xf numFmtId="0" fontId="103" fillId="26" borderId="55"/>
    <xf numFmtId="0" fontId="32" fillId="25" borderId="55">
      <alignment horizontal="left"/>
    </xf>
    <xf numFmtId="0" fontId="36" fillId="28" borderId="56"/>
    <xf numFmtId="0" fontId="36" fillId="28" borderId="56"/>
    <xf numFmtId="0" fontId="103" fillId="25" borderId="55">
      <alignment horizontal="centerContinuous" wrapText="1"/>
    </xf>
    <xf numFmtId="0" fontId="23" fillId="25" borderId="58">
      <alignment wrapText="1"/>
    </xf>
    <xf numFmtId="0" fontId="12" fillId="39" borderId="59"/>
    <xf numFmtId="0" fontId="19"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103" fillId="0" borderId="62">
      <alignment horizontal="left" vertical="center" wrapText="1" indent="1"/>
    </xf>
    <xf numFmtId="171" fontId="103" fillId="0" borderId="62">
      <alignment horizontal="right" vertical="center" wrapText="1"/>
    </xf>
    <xf numFmtId="0" fontId="103" fillId="0" borderId="62">
      <alignment horizontal="left" vertical="center" wrapText="1"/>
    </xf>
    <xf numFmtId="0" fontId="61" fillId="0" borderId="54"/>
    <xf numFmtId="0" fontId="62" fillId="0" borderId="54"/>
    <xf numFmtId="0" fontId="63" fillId="21" borderId="63"/>
    <xf numFmtId="0" fontId="92" fillId="21" borderId="56"/>
    <xf numFmtId="0" fontId="23" fillId="0" borderId="55"/>
    <xf numFmtId="0" fontId="94" fillId="34" borderId="57"/>
    <xf numFmtId="43" fontId="103" fillId="0" borderId="0"/>
    <xf numFmtId="43" fontId="12" fillId="0" borderId="0"/>
    <xf numFmtId="0" fontId="103" fillId="26" borderId="55"/>
    <xf numFmtId="0" fontId="32" fillId="25" borderId="55">
      <alignment horizontal="left"/>
    </xf>
    <xf numFmtId="0" fontId="103" fillId="25" borderId="55">
      <alignment horizontal="centerContinuous" wrapText="1"/>
    </xf>
    <xf numFmtId="0" fontId="23" fillId="25" borderId="58">
      <alignment wrapText="1"/>
    </xf>
    <xf numFmtId="0" fontId="12"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62" fillId="0" borderId="54"/>
    <xf numFmtId="0" fontId="96" fillId="0" borderId="0"/>
    <xf numFmtId="0" fontId="23" fillId="32" borderId="64"/>
    <xf numFmtId="173" fontId="103" fillId="0" borderId="0"/>
    <xf numFmtId="173" fontId="103" fillId="0" borderId="0"/>
    <xf numFmtId="173" fontId="12" fillId="0" borderId="0"/>
    <xf numFmtId="173" fontId="12" fillId="0" borderId="0"/>
    <xf numFmtId="173" fontId="96" fillId="0" borderId="0"/>
    <xf numFmtId="173" fontId="96" fillId="0" borderId="0"/>
    <xf numFmtId="0" fontId="23" fillId="32" borderId="64"/>
    <xf numFmtId="0" fontId="29" fillId="26" borderId="64">
      <protection locked="0"/>
    </xf>
  </cellStyleXfs>
  <cellXfs count="300">
    <xf numFmtId="0" fontId="0" fillId="0" borderId="0" xfId="0"/>
    <xf numFmtId="0" fontId="0" fillId="23" borderId="0" xfId="0" applyFill="1"/>
    <xf numFmtId="0" fontId="2" fillId="23" borderId="0" xfId="204" applyFont="1" applyFill="1" applyBorder="1"/>
    <xf numFmtId="0" fontId="0" fillId="23" borderId="0" xfId="0" applyFill="1" applyAlignment="1">
      <alignment textRotation="90"/>
    </xf>
    <xf numFmtId="0" fontId="0" fillId="23" borderId="0" xfId="0" applyFill="1" applyAlignment="1">
      <alignment horizontal="center"/>
    </xf>
    <xf numFmtId="0" fontId="0" fillId="23" borderId="0" xfId="0" applyFill="1" applyAlignment="1">
      <alignment horizontal="center" textRotation="90" wrapText="1"/>
    </xf>
    <xf numFmtId="0" fontId="74" fillId="23" borderId="12" xfId="204" applyFont="1" applyFill="1" applyBorder="1"/>
    <xf numFmtId="0" fontId="77" fillId="23" borderId="0" xfId="204" applyFont="1" applyFill="1" applyBorder="1"/>
    <xf numFmtId="0" fontId="70" fillId="23" borderId="0" xfId="0" applyFont="1" applyFill="1" applyAlignment="1">
      <alignment horizontal="center"/>
    </xf>
    <xf numFmtId="0" fontId="70" fillId="23" borderId="0" xfId="0" applyFont="1" applyFill="1" applyAlignment="1">
      <alignment horizontal="center" wrapText="1"/>
    </xf>
    <xf numFmtId="1" fontId="69" fillId="0" borderId="0" xfId="0" applyNumberFormat="1" applyFont="1" applyAlignment="1">
      <alignment horizontal="right"/>
    </xf>
    <xf numFmtId="0" fontId="70" fillId="0" borderId="0" xfId="0" applyFont="1"/>
    <xf numFmtId="0" fontId="71" fillId="0" borderId="0" xfId="0" applyFont="1" applyAlignment="1">
      <alignment horizontal="center" vertical="center" wrapText="1"/>
    </xf>
    <xf numFmtId="0" fontId="74" fillId="23" borderId="12" xfId="204" applyFont="1" applyFill="1" applyBorder="1" applyAlignment="1">
      <alignment horizontal="left" indent="1"/>
    </xf>
    <xf numFmtId="0" fontId="77" fillId="23" borderId="0" xfId="204" applyFont="1" applyFill="1" applyBorder="1" applyAlignment="1">
      <alignment horizontal="left" indent="1"/>
    </xf>
    <xf numFmtId="0" fontId="70" fillId="23" borderId="0" xfId="0" applyFont="1" applyFill="1" applyAlignment="1">
      <alignment horizontal="left" indent="1"/>
    </xf>
    <xf numFmtId="0" fontId="70" fillId="0" borderId="0" xfId="0" applyFont="1" applyAlignment="1">
      <alignment horizontal="left" indent="1"/>
    </xf>
    <xf numFmtId="0" fontId="71" fillId="0" borderId="0" xfId="0" applyFont="1" applyAlignment="1">
      <alignment horizontal="left" indent="1"/>
    </xf>
    <xf numFmtId="0" fontId="71" fillId="0" borderId="0" xfId="0" applyFont="1" applyAlignment="1">
      <alignment horizontal="left" vertical="center" indent="1"/>
    </xf>
    <xf numFmtId="0" fontId="70" fillId="0" borderId="0" xfId="0" applyFont="1" applyAlignment="1">
      <alignment horizontal="center" textRotation="90" wrapText="1"/>
    </xf>
    <xf numFmtId="0" fontId="69" fillId="23" borderId="0" xfId="0" applyFont="1" applyFill="1" applyAlignment="1">
      <alignment horizontal="center" vertical="center"/>
    </xf>
    <xf numFmtId="1" fontId="69" fillId="0" borderId="0" xfId="0" applyNumberFormat="1" applyFont="1" applyAlignment="1">
      <alignment horizontal="center" vertical="center"/>
    </xf>
    <xf numFmtId="0" fontId="69" fillId="23" borderId="0" xfId="0" applyFont="1" applyFill="1" applyAlignment="1">
      <alignment horizontal="center"/>
    </xf>
    <xf numFmtId="0" fontId="69" fillId="0" borderId="0" xfId="0" applyFont="1" applyAlignment="1">
      <alignment horizontal="center"/>
    </xf>
    <xf numFmtId="0" fontId="0" fillId="0" borderId="0" xfId="0" applyAlignment="1">
      <alignment textRotation="90"/>
    </xf>
    <xf numFmtId="0" fontId="0" fillId="0" borderId="0" xfId="0" applyAlignment="1">
      <alignment horizontal="center"/>
    </xf>
    <xf numFmtId="2" fontId="0" fillId="0" borderId="0" xfId="0" applyNumberFormat="1"/>
    <xf numFmtId="9" fontId="0" fillId="0" borderId="0" xfId="37" applyFont="1"/>
    <xf numFmtId="164" fontId="0" fillId="0" borderId="0" xfId="0" applyNumberFormat="1"/>
    <xf numFmtId="0" fontId="70" fillId="42" borderId="0" xfId="0" applyFont="1" applyFill="1" applyAlignment="1">
      <alignment horizontal="left" indent="1"/>
    </xf>
    <xf numFmtId="0" fontId="70" fillId="42" borderId="0" xfId="0" applyFont="1" applyFill="1" applyAlignment="1">
      <alignment horizontal="center"/>
    </xf>
    <xf numFmtId="0" fontId="70" fillId="42" borderId="0" xfId="61" applyFont="1" applyFill="1" applyAlignment="1">
      <alignment horizontal="center" textRotation="90" wrapText="1"/>
    </xf>
    <xf numFmtId="0" fontId="70" fillId="42" borderId="0" xfId="52" applyFont="1" applyFill="1" applyAlignment="1">
      <alignment horizontal="center" textRotation="90" wrapText="1"/>
    </xf>
    <xf numFmtId="0" fontId="76" fillId="42" borderId="0" xfId="71" applyFont="1" applyFill="1" applyAlignment="1">
      <alignment horizontal="center" textRotation="90" wrapText="1"/>
    </xf>
    <xf numFmtId="0" fontId="76" fillId="42" borderId="0" xfId="90" applyFont="1" applyFill="1" applyAlignment="1">
      <alignment horizontal="center" textRotation="90" wrapText="1"/>
    </xf>
    <xf numFmtId="9" fontId="23" fillId="22" borderId="18" xfId="37" applyFont="1" applyFill="1" applyBorder="1" applyAlignment="1">
      <alignment horizontal="center"/>
    </xf>
    <xf numFmtId="0" fontId="79" fillId="23" borderId="0" xfId="0" applyFont="1" applyFill="1"/>
    <xf numFmtId="0" fontId="73" fillId="0" borderId="18" xfId="0" applyFont="1" applyBorder="1" applyAlignment="1">
      <alignment horizontal="left" vertical="top" wrapText="1" indent="1"/>
    </xf>
    <xf numFmtId="0" fontId="70" fillId="22" borderId="0" xfId="0" applyFont="1" applyFill="1" applyAlignment="1">
      <alignment horizontal="center" textRotation="90" wrapText="1"/>
    </xf>
    <xf numFmtId="0" fontId="0" fillId="22" borderId="0" xfId="0" applyFill="1" applyAlignment="1">
      <alignment horizontal="center" textRotation="90" wrapText="1"/>
    </xf>
    <xf numFmtId="0" fontId="77" fillId="23" borderId="0" xfId="204" applyFont="1" applyFill="1" applyBorder="1" applyAlignment="1">
      <alignment horizontal="left" vertical="center"/>
    </xf>
    <xf numFmtId="3" fontId="72" fillId="23" borderId="0" xfId="0" applyNumberFormat="1" applyFont="1" applyFill="1" applyAlignment="1">
      <alignment horizontal="center"/>
    </xf>
    <xf numFmtId="3" fontId="72" fillId="22" borderId="0" xfId="0" applyNumberFormat="1" applyFont="1" applyFill="1" applyAlignment="1">
      <alignment horizontal="center"/>
    </xf>
    <xf numFmtId="0" fontId="11" fillId="23" borderId="0" xfId="0" applyFont="1" applyFill="1"/>
    <xf numFmtId="14" fontId="0" fillId="0" borderId="0" xfId="0" applyNumberFormat="1"/>
    <xf numFmtId="0" fontId="75" fillId="0" borderId="0" xfId="0" applyFont="1" applyAlignment="1">
      <alignment horizontal="left" indent="1"/>
    </xf>
    <xf numFmtId="0" fontId="37" fillId="23" borderId="13" xfId="204" applyFont="1" applyFill="1" applyBorder="1" applyAlignment="1">
      <alignment horizontal="center" vertical="center" wrapText="1"/>
    </xf>
    <xf numFmtId="0" fontId="37" fillId="23" borderId="13" xfId="203" applyFont="1" applyFill="1" applyBorder="1" applyAlignment="1">
      <alignment horizontal="center" vertical="center" wrapText="1"/>
    </xf>
    <xf numFmtId="0" fontId="10" fillId="23" borderId="13" xfId="205" applyFont="1" applyFill="1" applyBorder="1" applyAlignment="1">
      <alignment horizontal="center" vertical="center" wrapText="1"/>
    </xf>
    <xf numFmtId="0" fontId="1" fillId="23" borderId="0" xfId="220" applyFont="1" applyFill="1"/>
    <xf numFmtId="0" fontId="6" fillId="23" borderId="0" xfId="221" applyFont="1" applyFill="1"/>
    <xf numFmtId="1" fontId="18" fillId="24" borderId="27" xfId="220" applyNumberFormat="1" applyFont="1" applyFill="1" applyBorder="1" applyAlignment="1">
      <alignment horizontal="center" vertical="center"/>
    </xf>
    <xf numFmtId="164" fontId="81" fillId="24" borderId="32" xfId="220" applyNumberFormat="1" applyFont="1" applyFill="1" applyBorder="1" applyAlignment="1">
      <alignment horizontal="center" vertical="center"/>
    </xf>
    <xf numFmtId="164" fontId="18" fillId="24" borderId="11" xfId="220" applyNumberFormat="1" applyFont="1" applyFill="1" applyBorder="1" applyAlignment="1">
      <alignment horizontal="center" vertical="center"/>
    </xf>
    <xf numFmtId="164" fontId="18" fillId="24" borderId="25" xfId="220" applyNumberFormat="1" applyFont="1" applyFill="1" applyBorder="1" applyAlignment="1">
      <alignment horizontal="center" vertical="center"/>
    </xf>
    <xf numFmtId="0" fontId="74" fillId="23" borderId="10" xfId="220" applyFont="1" applyFill="1" applyBorder="1" applyAlignment="1">
      <alignment horizontal="left" indent="1"/>
    </xf>
    <xf numFmtId="0" fontId="74" fillId="23" borderId="29" xfId="204" applyFont="1" applyFill="1" applyBorder="1"/>
    <xf numFmtId="0" fontId="84" fillId="23" borderId="0" xfId="220" applyFont="1" applyFill="1"/>
    <xf numFmtId="0" fontId="85" fillId="43" borderId="0" xfId="32" applyFont="1" applyFill="1"/>
    <xf numFmtId="0" fontId="86" fillId="49" borderId="30" xfId="203" applyFont="1" applyFill="1" applyBorder="1" applyAlignment="1">
      <alignment horizontal="center" textRotation="90" wrapText="1"/>
    </xf>
    <xf numFmtId="14" fontId="0" fillId="0" borderId="33" xfId="0" applyNumberFormat="1" applyBorder="1"/>
    <xf numFmtId="0" fontId="0" fillId="0" borderId="33" xfId="0" applyBorder="1"/>
    <xf numFmtId="0" fontId="70" fillId="23" borderId="0" xfId="0" applyFont="1" applyFill="1"/>
    <xf numFmtId="0" fontId="37" fillId="23" borderId="30" xfId="204" applyFont="1" applyFill="1" applyBorder="1" applyAlignment="1">
      <alignment horizontal="center" textRotation="90" wrapText="1"/>
    </xf>
    <xf numFmtId="0" fontId="98" fillId="23" borderId="10" xfId="220" applyFont="1" applyFill="1" applyBorder="1" applyAlignment="1">
      <alignment horizontal="left" indent="1"/>
    </xf>
    <xf numFmtId="1" fontId="99" fillId="24" borderId="53" xfId="220" applyNumberFormat="1" applyFont="1" applyFill="1" applyBorder="1" applyAlignment="1">
      <alignment horizontal="center" vertical="center"/>
    </xf>
    <xf numFmtId="164" fontId="99" fillId="24" borderId="11" xfId="220" applyNumberFormat="1" applyFont="1" applyFill="1" applyBorder="1" applyAlignment="1">
      <alignment horizontal="center" vertical="center"/>
    </xf>
    <xf numFmtId="0" fontId="104" fillId="22" borderId="0" xfId="0" applyFont="1" applyFill="1" applyAlignment="1">
      <alignment horizontal="right" wrapText="1"/>
    </xf>
    <xf numFmtId="0" fontId="105" fillId="23" borderId="46" xfId="0" applyFont="1" applyFill="1" applyBorder="1" applyAlignment="1">
      <alignment horizontal="left" wrapText="1" indent="1"/>
    </xf>
    <xf numFmtId="3" fontId="23" fillId="22" borderId="0" xfId="71" applyNumberFormat="1" applyFont="1" applyFill="1" applyAlignment="1">
      <alignment horizontal="center"/>
    </xf>
    <xf numFmtId="9" fontId="23" fillId="22" borderId="0" xfId="37" applyFont="1" applyFill="1" applyAlignment="1">
      <alignment horizontal="center"/>
    </xf>
    <xf numFmtId="3" fontId="23" fillId="22" borderId="0" xfId="61" applyNumberFormat="1" applyFont="1" applyFill="1" applyAlignment="1">
      <alignment horizontal="center"/>
    </xf>
    <xf numFmtId="3" fontId="23" fillId="22" borderId="0" xfId="52" applyNumberFormat="1" applyFont="1" applyFill="1" applyAlignment="1">
      <alignment horizontal="center"/>
    </xf>
    <xf numFmtId="3" fontId="23" fillId="22" borderId="0" xfId="90" applyNumberFormat="1" applyFont="1" applyFill="1" applyAlignment="1">
      <alignment horizontal="center"/>
    </xf>
    <xf numFmtId="10" fontId="23" fillId="22" borderId="0" xfId="37" applyNumberFormat="1" applyFont="1" applyFill="1" applyAlignment="1">
      <alignment horizontal="center"/>
    </xf>
    <xf numFmtId="165" fontId="23" fillId="22" borderId="0" xfId="61" applyNumberFormat="1" applyFont="1" applyFill="1" applyAlignment="1">
      <alignment horizontal="center"/>
    </xf>
    <xf numFmtId="9" fontId="23" fillId="22" borderId="0" xfId="163" applyFont="1" applyFill="1" applyAlignment="1">
      <alignment horizontal="center"/>
    </xf>
    <xf numFmtId="2" fontId="23" fillId="22" borderId="0" xfId="163" applyNumberFormat="1" applyFont="1" applyFill="1" applyAlignment="1">
      <alignment horizontal="center"/>
    </xf>
    <xf numFmtId="165" fontId="23" fillId="22" borderId="0" xfId="13" applyNumberFormat="1" applyFont="1" applyFill="1" applyAlignment="1">
      <alignment horizontal="center"/>
    </xf>
    <xf numFmtId="0" fontId="10" fillId="23" borderId="55" xfId="205" applyFont="1" applyFill="1" applyBorder="1" applyAlignment="1">
      <alignment horizontal="center" vertical="center" wrapText="1"/>
    </xf>
    <xf numFmtId="3" fontId="23" fillId="22" borderId="0" xfId="13" applyNumberFormat="1" applyFont="1" applyFill="1" applyAlignment="1">
      <alignment horizontal="center"/>
    </xf>
    <xf numFmtId="14" fontId="104" fillId="22" borderId="0" xfId="0" applyNumberFormat="1" applyFont="1" applyFill="1" applyAlignment="1">
      <alignment horizontal="right" wrapText="1"/>
    </xf>
    <xf numFmtId="0" fontId="106" fillId="23" borderId="30" xfId="203" applyFont="1" applyFill="1" applyBorder="1" applyAlignment="1">
      <alignment horizontal="center" textRotation="90" wrapText="1"/>
    </xf>
    <xf numFmtId="0" fontId="106" fillId="73" borderId="30" xfId="203" applyFont="1" applyFill="1" applyBorder="1" applyAlignment="1">
      <alignment horizontal="center" textRotation="90" wrapText="1"/>
    </xf>
    <xf numFmtId="0" fontId="80" fillId="23" borderId="0" xfId="232" applyFont="1" applyFill="1" applyBorder="1" applyAlignment="1" applyProtection="1">
      <alignment horizontal="center" textRotation="90" wrapText="1"/>
      <protection locked="0"/>
    </xf>
    <xf numFmtId="0" fontId="108" fillId="23" borderId="30" xfId="204" applyFont="1" applyFill="1" applyBorder="1" applyAlignment="1">
      <alignment horizontal="center" textRotation="90" wrapText="1"/>
    </xf>
    <xf numFmtId="0" fontId="107" fillId="75" borderId="30" xfId="204" applyFont="1" applyFill="1" applyBorder="1" applyAlignment="1">
      <alignment horizontal="center" textRotation="90" wrapText="1"/>
    </xf>
    <xf numFmtId="0" fontId="109" fillId="23" borderId="30" xfId="204" applyFont="1" applyFill="1" applyBorder="1" applyAlignment="1">
      <alignment horizontal="center" textRotation="90" wrapText="1"/>
    </xf>
    <xf numFmtId="0" fontId="110" fillId="87" borderId="30" xfId="203" applyFont="1" applyFill="1" applyBorder="1" applyAlignment="1">
      <alignment horizontal="center" textRotation="90" wrapText="1"/>
    </xf>
    <xf numFmtId="0" fontId="111" fillId="23" borderId="30" xfId="204" applyFont="1" applyFill="1" applyBorder="1" applyAlignment="1">
      <alignment horizontal="center" textRotation="90" wrapText="1"/>
    </xf>
    <xf numFmtId="0" fontId="76" fillId="88" borderId="24" xfId="91" applyFont="1" applyFill="1" applyBorder="1" applyAlignment="1">
      <alignment horizontal="center" textRotation="90" wrapText="1"/>
    </xf>
    <xf numFmtId="0" fontId="76" fillId="89" borderId="23" xfId="72" applyFont="1" applyFill="1" applyBorder="1" applyAlignment="1">
      <alignment horizontal="center" textRotation="90" wrapText="1"/>
    </xf>
    <xf numFmtId="0" fontId="70" fillId="90" borderId="23" xfId="62" applyFont="1" applyFill="1" applyBorder="1" applyAlignment="1">
      <alignment horizontal="center" textRotation="90" wrapText="1"/>
    </xf>
    <xf numFmtId="0" fontId="70" fillId="91" borderId="23" xfId="62" applyFont="1" applyFill="1" applyBorder="1" applyAlignment="1">
      <alignment horizontal="center" textRotation="90" wrapText="1"/>
    </xf>
    <xf numFmtId="0" fontId="76" fillId="81" borderId="22" xfId="93" applyFont="1" applyFill="1" applyBorder="1" applyAlignment="1">
      <alignment horizontal="center" textRotation="90" wrapText="1"/>
    </xf>
    <xf numFmtId="0" fontId="75" fillId="82" borderId="24" xfId="92" applyFont="1" applyFill="1" applyBorder="1" applyAlignment="1">
      <alignment horizontal="center" textRotation="90" wrapText="1"/>
    </xf>
    <xf numFmtId="0" fontId="10" fillId="83" borderId="22" xfId="73" applyFont="1" applyFill="1" applyBorder="1" applyAlignment="1">
      <alignment horizontal="center" textRotation="90" wrapText="1"/>
    </xf>
    <xf numFmtId="0" fontId="10" fillId="83" borderId="24" xfId="73" applyFont="1" applyFill="1" applyBorder="1" applyAlignment="1">
      <alignment horizontal="center" textRotation="90" wrapText="1"/>
    </xf>
    <xf numFmtId="0" fontId="10" fillId="83" borderId="28" xfId="73" applyFont="1" applyFill="1" applyBorder="1" applyAlignment="1">
      <alignment horizontal="center" textRotation="90" wrapText="1"/>
    </xf>
    <xf numFmtId="0" fontId="76" fillId="76" borderId="28" xfId="90" applyFont="1" applyFill="1" applyBorder="1" applyAlignment="1">
      <alignment horizontal="center" textRotation="90" wrapText="1"/>
    </xf>
    <xf numFmtId="0" fontId="75" fillId="77" borderId="28" xfId="61" applyFont="1" applyFill="1" applyBorder="1" applyAlignment="1">
      <alignment horizontal="center" textRotation="90" wrapText="1"/>
    </xf>
    <xf numFmtId="0" fontId="75" fillId="77" borderId="28" xfId="9" applyFont="1" applyFill="1" applyBorder="1" applyAlignment="1">
      <alignment horizontal="center" textRotation="90" wrapText="1"/>
    </xf>
    <xf numFmtId="0" fontId="70" fillId="78" borderId="28" xfId="9" applyFont="1" applyFill="1" applyBorder="1" applyAlignment="1">
      <alignment horizontal="center" textRotation="90" wrapText="1"/>
    </xf>
    <xf numFmtId="0" fontId="70" fillId="78" borderId="28" xfId="61" applyFont="1" applyFill="1" applyBorder="1" applyAlignment="1">
      <alignment horizontal="center" textRotation="90" wrapText="1"/>
    </xf>
    <xf numFmtId="0" fontId="70" fillId="79" borderId="31" xfId="9" applyFont="1" applyFill="1" applyBorder="1" applyAlignment="1">
      <alignment horizontal="center" textRotation="90" wrapText="1"/>
    </xf>
    <xf numFmtId="0" fontId="70" fillId="79" borderId="28" xfId="61" applyFont="1" applyFill="1" applyBorder="1" applyAlignment="1">
      <alignment horizontal="center" textRotation="90" wrapText="1"/>
    </xf>
    <xf numFmtId="166" fontId="70" fillId="48" borderId="28" xfId="5" applyNumberFormat="1" applyFont="1" applyFill="1" applyBorder="1" applyAlignment="1">
      <alignment horizontal="center" textRotation="90" wrapText="1"/>
    </xf>
    <xf numFmtId="166" fontId="70" fillId="48" borderId="28" xfId="52" applyNumberFormat="1" applyFont="1" applyFill="1" applyBorder="1" applyAlignment="1">
      <alignment horizontal="center" textRotation="90" wrapText="1"/>
    </xf>
    <xf numFmtId="0" fontId="10" fillId="23" borderId="46" xfId="61" applyFont="1" applyFill="1" applyBorder="1" applyAlignment="1">
      <alignment horizontal="center" textRotation="90" wrapText="1"/>
    </xf>
    <xf numFmtId="0" fontId="37" fillId="23" borderId="46" xfId="90" applyFont="1" applyFill="1" applyBorder="1" applyAlignment="1">
      <alignment horizontal="center" textRotation="90" wrapText="1"/>
    </xf>
    <xf numFmtId="0" fontId="37" fillId="23" borderId="46" xfId="61" applyFont="1" applyFill="1" applyBorder="1" applyAlignment="1">
      <alignment horizontal="center" textRotation="90" wrapText="1"/>
    </xf>
    <xf numFmtId="0" fontId="37" fillId="23" borderId="46" xfId="9" applyFont="1" applyFill="1" applyBorder="1" applyAlignment="1">
      <alignment horizontal="center" textRotation="90" wrapText="1"/>
    </xf>
    <xf numFmtId="0" fontId="37" fillId="23" borderId="46" xfId="203" applyFont="1" applyFill="1" applyBorder="1" applyAlignment="1">
      <alignment horizontal="center" textRotation="90" wrapText="1"/>
    </xf>
    <xf numFmtId="0" fontId="10" fillId="23" borderId="46" xfId="73" applyFont="1" applyFill="1" applyBorder="1" applyAlignment="1">
      <alignment horizontal="center" textRotation="90" wrapText="1"/>
    </xf>
    <xf numFmtId="0" fontId="37" fillId="23" borderId="46" xfId="91" applyFont="1" applyFill="1" applyBorder="1" applyAlignment="1">
      <alignment horizontal="center" textRotation="90" wrapText="1"/>
    </xf>
    <xf numFmtId="0" fontId="37" fillId="23" borderId="46" xfId="72" applyFont="1" applyFill="1" applyBorder="1" applyAlignment="1">
      <alignment horizontal="center" textRotation="90" wrapText="1"/>
    </xf>
    <xf numFmtId="0" fontId="10" fillId="23" borderId="46" xfId="62" applyFont="1" applyFill="1" applyBorder="1" applyAlignment="1">
      <alignment horizontal="center" textRotation="90" wrapText="1"/>
    </xf>
    <xf numFmtId="0" fontId="10" fillId="23" borderId="46" xfId="205" applyFont="1" applyFill="1" applyBorder="1" applyAlignment="1">
      <alignment horizontal="center" textRotation="90" wrapText="1"/>
    </xf>
    <xf numFmtId="0" fontId="75" fillId="74" borderId="18" xfId="0" applyFont="1" applyFill="1" applyBorder="1" applyAlignment="1">
      <alignment horizontal="left" vertical="top" wrapText="1" indent="1"/>
    </xf>
    <xf numFmtId="0" fontId="112" fillId="23" borderId="30" xfId="203" applyFont="1" applyFill="1" applyBorder="1" applyAlignment="1">
      <alignment horizontal="center" textRotation="90" wrapText="1"/>
    </xf>
    <xf numFmtId="1" fontId="18" fillId="24" borderId="53" xfId="220" applyNumberFormat="1" applyFont="1" applyFill="1" applyBorder="1" applyAlignment="1">
      <alignment horizontal="center" vertical="center"/>
    </xf>
    <xf numFmtId="14" fontId="0" fillId="23" borderId="0" xfId="0" applyNumberFormat="1" applyFill="1"/>
    <xf numFmtId="0" fontId="76" fillId="43" borderId="65" xfId="0" applyFont="1" applyFill="1" applyBorder="1" applyAlignment="1">
      <alignment horizontal="center"/>
    </xf>
    <xf numFmtId="0" fontId="73" fillId="0" borderId="55" xfId="0" applyFont="1" applyBorder="1" applyAlignment="1">
      <alignment horizontal="left" vertical="top" wrapText="1" indent="1"/>
    </xf>
    <xf numFmtId="0" fontId="75" fillId="46" borderId="55" xfId="0" applyFont="1" applyFill="1" applyBorder="1" applyAlignment="1">
      <alignment horizontal="left" vertical="top" wrapText="1" indent="1"/>
    </xf>
    <xf numFmtId="0" fontId="75" fillId="84" borderId="55" xfId="0" applyFont="1" applyFill="1" applyBorder="1" applyAlignment="1">
      <alignment horizontal="left" vertical="top" wrapText="1" indent="1"/>
    </xf>
    <xf numFmtId="0" fontId="67" fillId="0" borderId="55" xfId="213" applyFont="1" applyBorder="1" applyAlignment="1" applyProtection="1">
      <alignment horizontal="left" vertical="top" wrapText="1" indent="1"/>
    </xf>
    <xf numFmtId="1" fontId="18" fillId="24" borderId="66" xfId="220" applyNumberFormat="1" applyFont="1" applyFill="1" applyBorder="1" applyAlignment="1">
      <alignment horizontal="center" vertical="center"/>
    </xf>
    <xf numFmtId="1" fontId="99" fillId="24" borderId="66" xfId="220" applyNumberFormat="1" applyFont="1" applyFill="1" applyBorder="1" applyAlignment="1">
      <alignment horizontal="center" vertical="center"/>
    </xf>
    <xf numFmtId="164" fontId="80" fillId="23" borderId="67" xfId="0" applyNumberFormat="1" applyFont="1" applyFill="1" applyBorder="1" applyAlignment="1">
      <alignment horizontal="center"/>
    </xf>
    <xf numFmtId="0" fontId="113" fillId="23" borderId="0" xfId="0" applyFont="1" applyFill="1" applyAlignment="1">
      <alignment horizontal="center" vertical="center"/>
    </xf>
    <xf numFmtId="0" fontId="0" fillId="23" borderId="0" xfId="0" applyFill="1" applyAlignment="1">
      <alignment vertical="top"/>
    </xf>
    <xf numFmtId="0" fontId="115" fillId="23" borderId="0" xfId="0" applyFont="1" applyFill="1"/>
    <xf numFmtId="0" fontId="120" fillId="23" borderId="0" xfId="204" applyFont="1" applyFill="1" applyBorder="1"/>
    <xf numFmtId="14" fontId="115" fillId="23" borderId="0" xfId="0" applyNumberFormat="1" applyFont="1" applyFill="1"/>
    <xf numFmtId="0" fontId="70" fillId="23" borderId="0" xfId="220" applyFont="1" applyFill="1"/>
    <xf numFmtId="14" fontId="70" fillId="23" borderId="0" xfId="0" applyNumberFormat="1" applyFont="1" applyFill="1"/>
    <xf numFmtId="14" fontId="37" fillId="23" borderId="0" xfId="204" applyNumberFormat="1" applyFont="1" applyFill="1" applyBorder="1" applyAlignment="1">
      <alignment horizontal="center" textRotation="90"/>
    </xf>
    <xf numFmtId="0" fontId="119" fillId="43" borderId="0" xfId="32" applyFont="1" applyFill="1" applyAlignment="1">
      <alignment horizontal="left" indent="1"/>
    </xf>
    <xf numFmtId="0" fontId="37" fillId="94" borderId="46" xfId="204" applyFont="1" applyFill="1" applyBorder="1" applyAlignment="1">
      <alignment horizontal="center" textRotation="90" wrapText="1"/>
    </xf>
    <xf numFmtId="164" fontId="81" fillId="23" borderId="68" xfId="220" applyNumberFormat="1" applyFont="1" applyFill="1" applyBorder="1" applyAlignment="1">
      <alignment horizontal="center" vertical="center"/>
    </xf>
    <xf numFmtId="1" fontId="18" fillId="23" borderId="68" xfId="220" applyNumberFormat="1" applyFont="1" applyFill="1" applyBorder="1" applyAlignment="1">
      <alignment horizontal="center" vertical="center"/>
    </xf>
    <xf numFmtId="164" fontId="80" fillId="23" borderId="68" xfId="0" applyNumberFormat="1" applyFont="1" applyFill="1" applyBorder="1" applyAlignment="1">
      <alignment horizontal="center"/>
    </xf>
    <xf numFmtId="164" fontId="18" fillId="23" borderId="68" xfId="220" applyNumberFormat="1" applyFont="1" applyFill="1" applyBorder="1" applyAlignment="1">
      <alignment horizontal="center" vertical="center"/>
    </xf>
    <xf numFmtId="0" fontId="74" fillId="23" borderId="69" xfId="220" applyFont="1" applyFill="1" applyBorder="1" applyAlignment="1">
      <alignment horizontal="left" indent="1"/>
    </xf>
    <xf numFmtId="0" fontId="74" fillId="23" borderId="70" xfId="220" applyFont="1" applyFill="1" applyBorder="1" applyAlignment="1">
      <alignment horizontal="left" indent="1"/>
    </xf>
    <xf numFmtId="0" fontId="74" fillId="23" borderId="71" xfId="220" applyFont="1" applyFill="1" applyBorder="1" applyAlignment="1">
      <alignment horizontal="left" indent="1"/>
    </xf>
    <xf numFmtId="0" fontId="70" fillId="23" borderId="72" xfId="220" applyFont="1" applyFill="1" applyBorder="1"/>
    <xf numFmtId="14" fontId="70" fillId="23" borderId="73" xfId="0" applyNumberFormat="1" applyFont="1" applyFill="1" applyBorder="1"/>
    <xf numFmtId="0" fontId="74" fillId="23" borderId="74" xfId="220" applyFont="1" applyFill="1" applyBorder="1" applyAlignment="1">
      <alignment horizontal="left" indent="1"/>
    </xf>
    <xf numFmtId="0" fontId="74" fillId="23" borderId="75" xfId="220" applyFont="1" applyFill="1" applyBorder="1" applyAlignment="1">
      <alignment horizontal="left" indent="1"/>
    </xf>
    <xf numFmtId="0" fontId="74" fillId="23" borderId="72" xfId="220" applyFont="1" applyFill="1" applyBorder="1" applyAlignment="1">
      <alignment horizontal="left" indent="1"/>
    </xf>
    <xf numFmtId="0" fontId="74" fillId="23" borderId="76" xfId="220" applyFont="1" applyFill="1" applyBorder="1" applyAlignment="1">
      <alignment horizontal="left" indent="1"/>
    </xf>
    <xf numFmtId="0" fontId="74" fillId="23" borderId="77" xfId="220" applyFont="1" applyFill="1" applyBorder="1" applyAlignment="1">
      <alignment horizontal="left" indent="1"/>
    </xf>
    <xf numFmtId="0" fontId="74" fillId="23" borderId="78" xfId="220" applyFont="1" applyFill="1" applyBorder="1" applyAlignment="1">
      <alignment horizontal="left" indent="1"/>
    </xf>
    <xf numFmtId="0" fontId="70" fillId="23" borderId="69" xfId="220" applyFont="1" applyFill="1" applyBorder="1"/>
    <xf numFmtId="164" fontId="80" fillId="23" borderId="80" xfId="0" applyNumberFormat="1" applyFont="1" applyFill="1" applyBorder="1" applyAlignment="1">
      <alignment horizontal="center"/>
    </xf>
    <xf numFmtId="164" fontId="81" fillId="23" borderId="80" xfId="220" applyNumberFormat="1" applyFont="1" applyFill="1" applyBorder="1" applyAlignment="1">
      <alignment horizontal="center" vertical="center"/>
    </xf>
    <xf numFmtId="1" fontId="18" fillId="23" borderId="80" xfId="220" applyNumberFormat="1" applyFont="1" applyFill="1" applyBorder="1" applyAlignment="1">
      <alignment horizontal="center" vertical="center"/>
    </xf>
    <xf numFmtId="164" fontId="18" fillId="23" borderId="80" xfId="220" applyNumberFormat="1" applyFont="1" applyFill="1" applyBorder="1" applyAlignment="1">
      <alignment horizontal="center" vertical="center"/>
    </xf>
    <xf numFmtId="164" fontId="18" fillId="23" borderId="79" xfId="220" applyNumberFormat="1" applyFont="1" applyFill="1" applyBorder="1" applyAlignment="1">
      <alignment horizontal="center" vertical="center"/>
    </xf>
    <xf numFmtId="166" fontId="70" fillId="23" borderId="68" xfId="52" applyNumberFormat="1" applyFont="1" applyFill="1" applyBorder="1" applyAlignment="1">
      <alignment horizontal="center" vertical="center"/>
    </xf>
    <xf numFmtId="167" fontId="70" fillId="23" borderId="68" xfId="52" applyNumberFormat="1" applyFont="1" applyFill="1" applyBorder="1" applyAlignment="1">
      <alignment horizontal="center" vertical="center"/>
    </xf>
    <xf numFmtId="164" fontId="18" fillId="23" borderId="81" xfId="220" applyNumberFormat="1" applyFont="1" applyFill="1" applyBorder="1" applyAlignment="1">
      <alignment horizontal="center" vertical="center"/>
    </xf>
    <xf numFmtId="164" fontId="18" fillId="23" borderId="71" xfId="220" applyNumberFormat="1" applyFont="1" applyFill="1" applyBorder="1" applyAlignment="1">
      <alignment horizontal="center" vertical="center"/>
    </xf>
    <xf numFmtId="0" fontId="70" fillId="23" borderId="82" xfId="0" applyFont="1" applyFill="1" applyBorder="1" applyAlignment="1">
      <alignment horizontal="left" indent="1"/>
    </xf>
    <xf numFmtId="0" fontId="70" fillId="23" borderId="76" xfId="0" applyFont="1" applyFill="1" applyBorder="1" applyAlignment="1">
      <alignment horizontal="left" indent="1"/>
    </xf>
    <xf numFmtId="0" fontId="70" fillId="23" borderId="73" xfId="0" applyFont="1" applyFill="1" applyBorder="1" applyAlignment="1">
      <alignment horizontal="left" indent="1"/>
    </xf>
    <xf numFmtId="0" fontId="100" fillId="23" borderId="82" xfId="0" applyFont="1" applyFill="1" applyBorder="1" applyAlignment="1">
      <alignment horizontal="left" indent="1"/>
    </xf>
    <xf numFmtId="0" fontId="100" fillId="23" borderId="76" xfId="0" applyFont="1" applyFill="1" applyBorder="1" applyAlignment="1">
      <alignment horizontal="left" indent="1"/>
    </xf>
    <xf numFmtId="0" fontId="100" fillId="23" borderId="73" xfId="0" applyFont="1" applyFill="1" applyBorder="1" applyAlignment="1">
      <alignment horizontal="left" indent="1"/>
    </xf>
    <xf numFmtId="14" fontId="70" fillId="23" borderId="70" xfId="0" applyNumberFormat="1" applyFont="1" applyFill="1" applyBorder="1"/>
    <xf numFmtId="0" fontId="115" fillId="23" borderId="0" xfId="0" applyFont="1" applyFill="1" applyAlignment="1">
      <alignment horizontal="left" vertical="top" wrapText="1" indent="1"/>
    </xf>
    <xf numFmtId="0" fontId="118" fillId="23" borderId="0" xfId="213" applyFont="1" applyFill="1" applyAlignment="1" applyProtection="1">
      <alignment horizontal="left" vertical="top" wrapText="1" indent="1"/>
    </xf>
    <xf numFmtId="2" fontId="10" fillId="23" borderId="83" xfId="73" applyNumberFormat="1" applyFont="1" applyFill="1" applyBorder="1" applyAlignment="1">
      <alignment horizontal="center" vertical="center"/>
    </xf>
    <xf numFmtId="2" fontId="101" fillId="23" borderId="83" xfId="73" applyNumberFormat="1" applyFont="1" applyFill="1" applyBorder="1" applyAlignment="1">
      <alignment horizontal="center" vertical="center"/>
    </xf>
    <xf numFmtId="164" fontId="10" fillId="23" borderId="83" xfId="73" applyNumberFormat="1" applyFont="1" applyFill="1" applyBorder="1" applyAlignment="1">
      <alignment horizontal="center" vertical="center"/>
    </xf>
    <xf numFmtId="0" fontId="76" fillId="94" borderId="0" xfId="0" applyFont="1" applyFill="1" applyAlignment="1">
      <alignment horizontal="center" wrapText="1"/>
    </xf>
    <xf numFmtId="0" fontId="76" fillId="94" borderId="0" xfId="0" applyFont="1" applyFill="1" applyAlignment="1">
      <alignment horizontal="center" textRotation="90"/>
    </xf>
    <xf numFmtId="0" fontId="37" fillId="95" borderId="0" xfId="0" applyFont="1" applyFill="1" applyAlignment="1">
      <alignment horizontal="center" textRotation="90"/>
    </xf>
    <xf numFmtId="0" fontId="37" fillId="95" borderId="0" xfId="0" applyFont="1" applyFill="1" applyAlignment="1">
      <alignment horizontal="center" textRotation="90" wrapText="1"/>
    </xf>
    <xf numFmtId="0" fontId="70" fillId="93" borderId="0" xfId="0" applyFont="1" applyFill="1"/>
    <xf numFmtId="164" fontId="70" fillId="0" borderId="0" xfId="0" applyNumberFormat="1" applyFont="1"/>
    <xf numFmtId="1" fontId="70" fillId="0" borderId="0" xfId="0" applyNumberFormat="1" applyFont="1"/>
    <xf numFmtId="0" fontId="76" fillId="43" borderId="0" xfId="0" applyFont="1" applyFill="1" applyAlignment="1">
      <alignment horizontal="center"/>
    </xf>
    <xf numFmtId="0" fontId="76" fillId="46" borderId="0" xfId="0" applyFont="1" applyFill="1"/>
    <xf numFmtId="0" fontId="76" fillId="47" borderId="0" xfId="0" applyFont="1" applyFill="1" applyAlignment="1">
      <alignment horizontal="center"/>
    </xf>
    <xf numFmtId="0" fontId="121" fillId="43" borderId="0" xfId="0" applyFont="1" applyFill="1"/>
    <xf numFmtId="0" fontId="76" fillId="79" borderId="0" xfId="0" applyFont="1" applyFill="1" applyAlignment="1">
      <alignment horizontal="center"/>
    </xf>
    <xf numFmtId="0" fontId="76" fillId="79" borderId="33" xfId="0" applyFont="1" applyFill="1" applyBorder="1" applyAlignment="1">
      <alignment horizontal="center"/>
    </xf>
    <xf numFmtId="0" fontId="76" fillId="77" borderId="0" xfId="0" applyFont="1" applyFill="1" applyAlignment="1">
      <alignment horizontal="center"/>
    </xf>
    <xf numFmtId="0" fontId="76" fillId="77" borderId="33" xfId="0" applyFont="1" applyFill="1" applyBorder="1" applyAlignment="1">
      <alignment horizontal="center"/>
    </xf>
    <xf numFmtId="0" fontId="76" fillId="44" borderId="0" xfId="0" applyFont="1" applyFill="1" applyAlignment="1">
      <alignment horizontal="center"/>
    </xf>
    <xf numFmtId="0" fontId="76" fillId="44" borderId="33" xfId="0" applyFont="1" applyFill="1" applyBorder="1" applyAlignment="1">
      <alignment horizontal="center"/>
    </xf>
    <xf numFmtId="0" fontId="76" fillId="45" borderId="0" xfId="0" applyFont="1" applyFill="1" applyAlignment="1">
      <alignment horizontal="center"/>
    </xf>
    <xf numFmtId="0" fontId="76" fillId="92" borderId="0" xfId="0" applyFont="1" applyFill="1" applyAlignment="1">
      <alignment horizontal="center"/>
    </xf>
    <xf numFmtId="0" fontId="76" fillId="92" borderId="33" xfId="0" applyFont="1" applyFill="1" applyBorder="1" applyAlignment="1">
      <alignment horizontal="center"/>
    </xf>
    <xf numFmtId="0" fontId="76" fillId="80" borderId="0" xfId="0" applyFont="1" applyFill="1" applyAlignment="1">
      <alignment horizontal="center"/>
    </xf>
    <xf numFmtId="0" fontId="76" fillId="46" borderId="0" xfId="0" applyFont="1" applyFill="1" applyAlignment="1">
      <alignment horizontal="center"/>
    </xf>
    <xf numFmtId="0" fontId="76" fillId="85" borderId="0" xfId="0" applyFont="1" applyFill="1" applyAlignment="1">
      <alignment horizontal="center"/>
    </xf>
    <xf numFmtId="0" fontId="76" fillId="85" borderId="33" xfId="0" applyFont="1" applyFill="1" applyBorder="1" applyAlignment="1">
      <alignment horizontal="center"/>
    </xf>
    <xf numFmtId="0" fontId="76" fillId="86" borderId="0" xfId="0" applyFont="1" applyFill="1" applyAlignment="1">
      <alignment horizontal="center"/>
    </xf>
    <xf numFmtId="0" fontId="76" fillId="86" borderId="33" xfId="0" applyFont="1" applyFill="1" applyBorder="1" applyAlignment="1">
      <alignment horizontal="center"/>
    </xf>
    <xf numFmtId="14" fontId="76" fillId="85" borderId="33" xfId="0" applyNumberFormat="1" applyFont="1" applyFill="1" applyBorder="1" applyAlignment="1">
      <alignment horizontal="center"/>
    </xf>
    <xf numFmtId="0" fontId="70" fillId="22" borderId="34" xfId="0" applyFont="1" applyFill="1" applyBorder="1"/>
    <xf numFmtId="0" fontId="70" fillId="22" borderId="35" xfId="0" applyFont="1" applyFill="1" applyBorder="1"/>
    <xf numFmtId="14" fontId="70" fillId="22" borderId="40" xfId="0" applyNumberFormat="1" applyFont="1" applyFill="1" applyBorder="1"/>
    <xf numFmtId="0" fontId="70" fillId="0" borderId="34" xfId="0" applyFont="1" applyBorder="1"/>
    <xf numFmtId="0" fontId="70" fillId="23" borderId="35" xfId="0" applyFont="1" applyFill="1" applyBorder="1"/>
    <xf numFmtId="14" fontId="70" fillId="23" borderId="40" xfId="0" applyNumberFormat="1" applyFont="1" applyFill="1" applyBorder="1"/>
    <xf numFmtId="0" fontId="70" fillId="0" borderId="35" xfId="0" applyFont="1" applyBorder="1"/>
    <xf numFmtId="14" fontId="70" fillId="0" borderId="40" xfId="0" applyNumberFormat="1" applyFont="1" applyBorder="1"/>
    <xf numFmtId="14" fontId="70" fillId="0" borderId="35" xfId="0" applyNumberFormat="1" applyFont="1" applyBorder="1"/>
    <xf numFmtId="0" fontId="70" fillId="0" borderId="36" xfId="0" applyFont="1" applyBorder="1"/>
    <xf numFmtId="0" fontId="70" fillId="0" borderId="37" xfId="0" applyFont="1" applyBorder="1"/>
    <xf numFmtId="14" fontId="70" fillId="0" borderId="41" xfId="0" applyNumberFormat="1" applyFont="1" applyBorder="1"/>
    <xf numFmtId="0" fontId="70" fillId="22" borderId="37" xfId="0" applyFont="1" applyFill="1" applyBorder="1"/>
    <xf numFmtId="14" fontId="70" fillId="0" borderId="37" xfId="0" applyNumberFormat="1" applyFont="1" applyBorder="1"/>
    <xf numFmtId="2" fontId="70" fillId="0" borderId="35" xfId="0" applyNumberFormat="1" applyFont="1" applyBorder="1"/>
    <xf numFmtId="0" fontId="70" fillId="0" borderId="38" xfId="0" applyFont="1" applyBorder="1"/>
    <xf numFmtId="0" fontId="70" fillId="0" borderId="39" xfId="0" applyFont="1" applyBorder="1"/>
    <xf numFmtId="14" fontId="70" fillId="0" borderId="42" xfId="0" applyNumberFormat="1" applyFont="1" applyBorder="1"/>
    <xf numFmtId="0" fontId="70" fillId="22" borderId="39" xfId="0" applyFont="1" applyFill="1" applyBorder="1"/>
    <xf numFmtId="14" fontId="70" fillId="0" borderId="39" xfId="0" applyNumberFormat="1" applyFont="1" applyBorder="1"/>
    <xf numFmtId="0" fontId="70" fillId="22" borderId="0" xfId="0" applyFont="1" applyFill="1"/>
    <xf numFmtId="0" fontId="76" fillId="94" borderId="46" xfId="0" applyFont="1" applyFill="1" applyBorder="1" applyAlignment="1">
      <alignment horizontal="center" wrapText="1"/>
    </xf>
    <xf numFmtId="0" fontId="37" fillId="94" borderId="46" xfId="0" applyFont="1" applyFill="1" applyBorder="1" applyAlignment="1">
      <alignment horizontal="center" textRotation="90"/>
    </xf>
    <xf numFmtId="0" fontId="70" fillId="95" borderId="0" xfId="0" applyFont="1" applyFill="1"/>
    <xf numFmtId="164" fontId="70" fillId="0" borderId="0" xfId="0" applyNumberFormat="1" applyFont="1" applyAlignment="1">
      <alignment horizontal="center"/>
    </xf>
    <xf numFmtId="1" fontId="70" fillId="95" borderId="0" xfId="0" applyNumberFormat="1" applyFont="1" applyFill="1" applyAlignment="1">
      <alignment horizontal="center"/>
    </xf>
    <xf numFmtId="0" fontId="122" fillId="93" borderId="0" xfId="0" applyFont="1" applyFill="1" applyAlignment="1">
      <alignment horizontal="center"/>
    </xf>
    <xf numFmtId="0" fontId="123" fillId="93" borderId="0" xfId="0" applyFont="1" applyFill="1"/>
    <xf numFmtId="0" fontId="123" fillId="0" borderId="0" xfId="0" applyFont="1"/>
    <xf numFmtId="14" fontId="70" fillId="0" borderId="0" xfId="0" applyNumberFormat="1" applyFont="1"/>
    <xf numFmtId="17" fontId="114" fillId="23" borderId="0" xfId="0" quotePrefix="1" applyNumberFormat="1" applyFont="1" applyFill="1" applyAlignment="1">
      <alignment horizontal="center" vertical="top"/>
    </xf>
    <xf numFmtId="0" fontId="6" fillId="0" borderId="0" xfId="71" applyFont="1" applyFill="1"/>
    <xf numFmtId="0" fontId="6" fillId="0" borderId="0" xfId="72" applyFont="1" applyFill="1"/>
    <xf numFmtId="0" fontId="11" fillId="0" borderId="0" xfId="52" applyFont="1" applyFill="1"/>
    <xf numFmtId="0" fontId="74" fillId="0" borderId="10" xfId="220" applyFont="1" applyBorder="1" applyAlignment="1">
      <alignment horizontal="left" indent="1"/>
    </xf>
    <xf numFmtId="164" fontId="81" fillId="0" borderId="32" xfId="220" applyNumberFormat="1" applyFont="1" applyBorder="1" applyAlignment="1">
      <alignment horizontal="center" vertical="center"/>
    </xf>
    <xf numFmtId="1" fontId="18" fillId="0" borderId="27" xfId="220" applyNumberFormat="1" applyFont="1" applyBorder="1" applyAlignment="1">
      <alignment horizontal="center" vertical="center"/>
    </xf>
    <xf numFmtId="1" fontId="18" fillId="0" borderId="66" xfId="220" applyNumberFormat="1" applyFont="1" applyBorder="1" applyAlignment="1">
      <alignment horizontal="center" vertical="center"/>
    </xf>
    <xf numFmtId="164" fontId="80" fillId="0" borderId="67" xfId="0" applyNumberFormat="1" applyFont="1" applyBorder="1" applyAlignment="1">
      <alignment horizontal="center"/>
    </xf>
    <xf numFmtId="1" fontId="18" fillId="0" borderId="53" xfId="220" applyNumberFormat="1" applyFont="1" applyBorder="1" applyAlignment="1">
      <alignment horizontal="center" vertical="center"/>
    </xf>
    <xf numFmtId="164" fontId="18" fillId="0" borderId="25" xfId="220" applyNumberFormat="1" applyFont="1" applyBorder="1" applyAlignment="1">
      <alignment horizontal="center" vertical="center"/>
    </xf>
    <xf numFmtId="164" fontId="18" fillId="0" borderId="11" xfId="220" applyNumberFormat="1" applyFont="1" applyBorder="1" applyAlignment="1">
      <alignment horizontal="center" vertical="center"/>
    </xf>
    <xf numFmtId="0" fontId="1" fillId="0" borderId="0" xfId="220" applyFont="1"/>
    <xf numFmtId="0" fontId="116" fillId="23" borderId="0" xfId="0" applyFont="1" applyFill="1" applyAlignment="1">
      <alignment horizontal="left" vertical="top" wrapText="1" indent="1"/>
    </xf>
    <xf numFmtId="0" fontId="117" fillId="23" borderId="0" xfId="0" applyFont="1" applyFill="1" applyAlignment="1">
      <alignment horizontal="left" vertical="top" wrapText="1" indent="1"/>
    </xf>
    <xf numFmtId="0" fontId="130" fillId="99" borderId="84" xfId="0" applyFont="1" applyFill="1" applyBorder="1" applyAlignment="1">
      <alignment horizontal="left" vertical="center"/>
    </xf>
    <xf numFmtId="0" fontId="0" fillId="100" borderId="0" xfId="0" applyFill="1"/>
    <xf numFmtId="177" fontId="0" fillId="100" borderId="0" xfId="0" applyNumberFormat="1" applyFill="1"/>
    <xf numFmtId="0" fontId="0" fillId="101" borderId="0" xfId="0" applyFill="1"/>
    <xf numFmtId="177" fontId="0" fillId="101" borderId="0" xfId="0" applyNumberFormat="1" applyFill="1"/>
    <xf numFmtId="0" fontId="126" fillId="0" borderId="85" xfId="0" applyFont="1" applyBorder="1" applyAlignment="1">
      <alignment indent="1"/>
    </xf>
    <xf numFmtId="0" fontId="126" fillId="0" borderId="85" xfId="0" applyFont="1" applyBorder="1"/>
    <xf numFmtId="0" fontId="128" fillId="98" borderId="85" xfId="0" applyFont="1" applyFill="1" applyBorder="1" applyAlignment="1">
      <alignment horizontal="center" textRotation="90" wrapText="1"/>
    </xf>
    <xf numFmtId="0" fontId="0" fillId="97" borderId="0" xfId="0" applyFill="1"/>
    <xf numFmtId="0" fontId="126" fillId="0" borderId="0" xfId="0" applyFont="1" applyAlignment="1">
      <alignment indent="1"/>
    </xf>
    <xf numFmtId="0" fontId="126" fillId="0" borderId="0" xfId="0" applyFont="1"/>
    <xf numFmtId="0" fontId="128" fillId="98" borderId="0" xfId="0" applyFont="1" applyFill="1" applyAlignment="1">
      <alignment horizontal="center" wrapText="1"/>
    </xf>
    <xf numFmtId="0" fontId="127" fillId="0" borderId="0" xfId="0" applyFont="1" applyAlignment="1">
      <alignment horizontal="center"/>
    </xf>
    <xf numFmtId="4" fontId="129" fillId="0" borderId="0" xfId="0" applyNumberFormat="1" applyFont="1" applyAlignment="1">
      <alignment horizontal="center"/>
    </xf>
    <xf numFmtId="175" fontId="129" fillId="0" borderId="0" xfId="0" applyNumberFormat="1" applyFont="1" applyAlignment="1">
      <alignment horizontal="center"/>
    </xf>
    <xf numFmtId="176" fontId="129" fillId="0" borderId="0" xfId="0" applyNumberFormat="1" applyFont="1" applyAlignment="1">
      <alignment horizontal="center"/>
    </xf>
    <xf numFmtId="0" fontId="0" fillId="102" borderId="0" xfId="0" applyFill="1"/>
    <xf numFmtId="0" fontId="131" fillId="0" borderId="84" xfId="0" applyFont="1" applyBorder="1" applyAlignment="1">
      <alignment horizontal="center" vertical="center"/>
    </xf>
    <xf numFmtId="17" fontId="131" fillId="0" borderId="84" xfId="0" applyNumberFormat="1" applyFont="1" applyBorder="1" applyAlignment="1">
      <alignment horizontal="center" vertical="center"/>
    </xf>
    <xf numFmtId="0" fontId="132" fillId="0" borderId="0" xfId="0" applyFont="1" applyAlignment="1">
      <alignment horizontal="center" vertical="center"/>
    </xf>
    <xf numFmtId="0" fontId="125" fillId="96" borderId="84" xfId="0" applyFont="1" applyFill="1" applyBorder="1" applyAlignment="1">
      <alignment horizontal="center" vertical="center"/>
    </xf>
    <xf numFmtId="0" fontId="125" fillId="96" borderId="85" xfId="0" applyFont="1" applyFill="1" applyBorder="1" applyAlignment="1">
      <alignment horizontal="center" vertical="center"/>
    </xf>
    <xf numFmtId="0" fontId="128" fillId="96" borderId="0" xfId="0" applyFont="1" applyFill="1"/>
    <xf numFmtId="0" fontId="128" fillId="0" borderId="0" xfId="0" applyFont="1"/>
    <xf numFmtId="0" fontId="85" fillId="43" borderId="0" xfId="32" applyFont="1" applyFill="1" applyAlignment="1">
      <alignment horizontal="center"/>
    </xf>
    <xf numFmtId="0" fontId="84" fillId="23" borderId="0" xfId="220" applyFont="1" applyFill="1"/>
    <xf numFmtId="0" fontId="78" fillId="76" borderId="0" xfId="0" applyFont="1" applyFill="1" applyAlignment="1">
      <alignment horizontal="center"/>
    </xf>
    <xf numFmtId="0" fontId="0" fillId="0" borderId="0" xfId="0"/>
    <xf numFmtId="0" fontId="6" fillId="0" borderId="0" xfId="71" applyFont="1" applyFill="1"/>
    <xf numFmtId="0" fontId="11" fillId="0" borderId="0" xfId="52" applyFont="1" applyFill="1"/>
    <xf numFmtId="0" fontId="0" fillId="81" borderId="0" xfId="0" applyFill="1" applyAlignment="1">
      <alignment horizontal="center"/>
    </xf>
    <xf numFmtId="0" fontId="70" fillId="88" borderId="0" xfId="0" applyFont="1" applyFill="1" applyAlignment="1">
      <alignment horizontal="center"/>
    </xf>
    <xf numFmtId="0" fontId="0" fillId="0" borderId="0" xfId="0" applyAlignment="1">
      <alignment horizontal="center"/>
    </xf>
    <xf numFmtId="0" fontId="6" fillId="0" borderId="0" xfId="72" applyFont="1" applyFill="1"/>
    <xf numFmtId="0" fontId="76" fillId="85" borderId="0" xfId="0" applyFont="1" applyFill="1" applyAlignment="1">
      <alignment horizontal="center"/>
    </xf>
    <xf numFmtId="0" fontId="70" fillId="0" borderId="0" xfId="0" applyFont="1"/>
    <xf numFmtId="0" fontId="76" fillId="79" borderId="0" xfId="0" applyFont="1" applyFill="1" applyAlignment="1">
      <alignment horizontal="center"/>
    </xf>
    <xf numFmtId="0" fontId="76" fillId="77" borderId="0" xfId="0" applyFont="1" applyFill="1" applyAlignment="1">
      <alignment horizontal="center" vertical="top"/>
    </xf>
    <xf numFmtId="0" fontId="76" fillId="80" borderId="0" xfId="0" applyFont="1" applyFill="1" applyAlignment="1">
      <alignment horizontal="center"/>
    </xf>
    <xf numFmtId="0" fontId="76" fillId="92" borderId="33" xfId="0" applyFont="1" applyFill="1" applyBorder="1" applyAlignment="1">
      <alignment horizontal="center"/>
    </xf>
    <xf numFmtId="0" fontId="0" fillId="0" borderId="33" xfId="0" applyBorder="1"/>
    <xf numFmtId="0" fontId="76" fillId="86" borderId="0" xfId="0" applyFont="1" applyFill="1" applyAlignment="1">
      <alignment horizontal="center"/>
    </xf>
    <xf numFmtId="0" fontId="76" fillId="92" borderId="0" xfId="0" applyFont="1" applyFill="1" applyAlignment="1">
      <alignment horizontal="center"/>
    </xf>
    <xf numFmtId="0" fontId="76" fillId="44" borderId="0" xfId="0" applyFont="1" applyFill="1" applyAlignment="1">
      <alignment horizontal="center" vertical="top"/>
    </xf>
    <xf numFmtId="0" fontId="76" fillId="45" borderId="0" xfId="0" applyFont="1" applyFill="1" applyAlignment="1">
      <alignment horizontal="center"/>
    </xf>
    <xf numFmtId="0" fontId="76" fillId="94" borderId="0" xfId="0" applyFont="1" applyFill="1" applyAlignment="1">
      <alignment horizontal="center" wrapText="1"/>
    </xf>
    <xf numFmtId="0" fontId="70" fillId="94" borderId="48" xfId="0" applyFont="1" applyFill="1" applyBorder="1" applyAlignment="1">
      <alignment horizontal="center"/>
    </xf>
    <xf numFmtId="0" fontId="0" fillId="0" borderId="48" xfId="0" applyBorder="1"/>
    <xf numFmtId="0" fontId="6" fillId="94" borderId="0" xfId="0" applyFont="1" applyFill="1" applyAlignment="1">
      <alignment horizontal="center"/>
    </xf>
    <xf numFmtId="0" fontId="0" fillId="23" borderId="0" xfId="0" applyFill="1"/>
    <xf numFmtId="0" fontId="70" fillId="41" borderId="0" xfId="0" applyFont="1" applyFill="1" applyAlignment="1">
      <alignment horizontal="center"/>
    </xf>
  </cellXfs>
  <cellStyles count="415">
    <cellStyle name="_x000d__x000a_JournalTemplate=C:\COMFO\CTALK\JOURSTD.TPL_x000d__x000a_LbStateAddress=3 3 0 251 1 89 2 311_x000d__x000a_LbStateJou" xfId="41" xr:uid="{00000000-0005-0000-0000-00002D000000}"/>
    <cellStyle name="_KF08 DL 080909 raw data Part III Ch1" xfId="42" xr:uid="{00000000-0005-0000-0000-00002E000000}"/>
    <cellStyle name="_KF08 DL 080909 raw data Part III Ch1_KF2010 Figure 1 1 1 World GERD 100310 (2)" xfId="43" xr:uid="{00000000-0005-0000-0000-00002F000000}"/>
    <cellStyle name="20% - Accent1" xfId="52" builtinId="30"/>
    <cellStyle name="20% - Accent1 2" xfId="5" xr:uid="{00000000-0005-0000-0000-000009000000}"/>
    <cellStyle name="20% - Accent1 3" xfId="44" xr:uid="{00000000-0005-0000-0000-000030000000}"/>
    <cellStyle name="20% - Accent1 4" xfId="239" xr:uid="{00000000-0005-0000-0000-00000B010000}"/>
    <cellStyle name="20% - Accent2 2" xfId="6" xr:uid="{00000000-0005-0000-0000-00000A000000}"/>
    <cellStyle name="20% - Accent2 3" xfId="45" xr:uid="{00000000-0005-0000-0000-000031000000}"/>
    <cellStyle name="20% - Accent2 4" xfId="242" xr:uid="{00000000-0005-0000-0000-00000E010000}"/>
    <cellStyle name="20% - Accent3 2" xfId="7" xr:uid="{00000000-0005-0000-0000-00000B000000}"/>
    <cellStyle name="20% - Accent3 3" xfId="46" xr:uid="{00000000-0005-0000-0000-000032000000}"/>
    <cellStyle name="20% - Accent3 4" xfId="246" xr:uid="{00000000-0005-0000-0000-000012010000}"/>
    <cellStyle name="20% - Accent4 2" xfId="8" xr:uid="{00000000-0005-0000-0000-00000C000000}"/>
    <cellStyle name="20% - Accent4 3" xfId="47" xr:uid="{00000000-0005-0000-0000-000033000000}"/>
    <cellStyle name="20% - Accent4 4" xfId="250" xr:uid="{00000000-0005-0000-0000-000016010000}"/>
    <cellStyle name="20% - Accent5 2" xfId="48" xr:uid="{00000000-0005-0000-0000-000034000000}"/>
    <cellStyle name="20% - Accent5 3" xfId="49" xr:uid="{00000000-0005-0000-0000-000035000000}"/>
    <cellStyle name="20% - Accent5 4" xfId="254" xr:uid="{00000000-0005-0000-0000-00001A010000}"/>
    <cellStyle name="20% - Accent6 2" xfId="50" xr:uid="{00000000-0005-0000-0000-000036000000}"/>
    <cellStyle name="20% - Accent6 3" xfId="51" xr:uid="{00000000-0005-0000-0000-000037000000}"/>
    <cellStyle name="20% - Accent6 4" xfId="258" xr:uid="{00000000-0005-0000-0000-00001E010000}"/>
    <cellStyle name="20% - Colore 1" xfId="262" xr:uid="{00000000-0005-0000-0000-000022010000}"/>
    <cellStyle name="20% - Colore 2" xfId="263" xr:uid="{00000000-0005-0000-0000-000023010000}"/>
    <cellStyle name="20% - Colore 3" xfId="264" xr:uid="{00000000-0005-0000-0000-000024010000}"/>
    <cellStyle name="20% - Colore 4" xfId="265" xr:uid="{00000000-0005-0000-0000-000025010000}"/>
    <cellStyle name="20% - Colore 5" xfId="266" xr:uid="{00000000-0005-0000-0000-000026010000}"/>
    <cellStyle name="20% - Colore 6" xfId="267" xr:uid="{00000000-0005-0000-0000-000027010000}"/>
    <cellStyle name="40% - Accent1" xfId="61" builtinId="31"/>
    <cellStyle name="40% - Accent1 2" xfId="9" xr:uid="{00000000-0005-0000-0000-00000D000000}"/>
    <cellStyle name="40% - Accent1 3" xfId="53" xr:uid="{00000000-0005-0000-0000-00003E000000}"/>
    <cellStyle name="40% - Accent1 4" xfId="240" xr:uid="{00000000-0005-0000-0000-00000C010000}"/>
    <cellStyle name="40% - Accent2 2" xfId="54" xr:uid="{00000000-0005-0000-0000-00003F000000}"/>
    <cellStyle name="40% - Accent2 3" xfId="55" xr:uid="{00000000-0005-0000-0000-000040000000}"/>
    <cellStyle name="40% - Accent2 4" xfId="243" xr:uid="{00000000-0005-0000-0000-00000F010000}"/>
    <cellStyle name="40% - Accent3 2" xfId="10" xr:uid="{00000000-0005-0000-0000-00000E000000}"/>
    <cellStyle name="40% - Accent3 3" xfId="56" xr:uid="{00000000-0005-0000-0000-000041000000}"/>
    <cellStyle name="40% - Accent3 4" xfId="247" xr:uid="{00000000-0005-0000-0000-000013010000}"/>
    <cellStyle name="40% - Accent4" xfId="62" builtinId="43"/>
    <cellStyle name="40% - Accent4 2" xfId="11" xr:uid="{00000000-0005-0000-0000-00000F000000}"/>
    <cellStyle name="40% - Accent4 3" xfId="57" xr:uid="{00000000-0005-0000-0000-000042000000}"/>
    <cellStyle name="40% - Accent4 4" xfId="251" xr:uid="{00000000-0005-0000-0000-000017010000}"/>
    <cellStyle name="40% - Accent5 2" xfId="58" xr:uid="{00000000-0005-0000-0000-000043000000}"/>
    <cellStyle name="40% - Accent5 3" xfId="59" xr:uid="{00000000-0005-0000-0000-000044000000}"/>
    <cellStyle name="40% - Accent5 4" xfId="255" xr:uid="{00000000-0005-0000-0000-00001B010000}"/>
    <cellStyle name="40% - Accent6 2" xfId="12" xr:uid="{00000000-0005-0000-0000-000010000000}"/>
    <cellStyle name="40% - Accent6 3" xfId="60" xr:uid="{00000000-0005-0000-0000-000045000000}"/>
    <cellStyle name="40% - Accent6 4" xfId="259" xr:uid="{00000000-0005-0000-0000-00001F010000}"/>
    <cellStyle name="40% - Colore 1" xfId="268" xr:uid="{00000000-0005-0000-0000-000028010000}"/>
    <cellStyle name="40% - Colore 2" xfId="269" xr:uid="{00000000-0005-0000-0000-000029010000}"/>
    <cellStyle name="40% - Colore 3" xfId="270" xr:uid="{00000000-0005-0000-0000-00002A010000}"/>
    <cellStyle name="40% - Colore 4" xfId="271" xr:uid="{00000000-0005-0000-0000-00002B010000}"/>
    <cellStyle name="40% - Colore 5" xfId="272" xr:uid="{00000000-0005-0000-0000-00002C010000}"/>
    <cellStyle name="40% - Colore 6" xfId="273" xr:uid="{00000000-0005-0000-0000-00002D010000}"/>
    <cellStyle name="60% - Accent1" xfId="71" builtinId="32"/>
    <cellStyle name="60% - Accent1 2" xfId="13" xr:uid="{00000000-0005-0000-0000-000011000000}"/>
    <cellStyle name="60% - Accent1 2 2" xfId="221" xr:uid="{00000000-0005-0000-0000-0000F4000000}"/>
    <cellStyle name="60% - Accent1 3" xfId="63" xr:uid="{00000000-0005-0000-0000-00004C000000}"/>
    <cellStyle name="60% - Accent2 2" xfId="64" xr:uid="{00000000-0005-0000-0000-00004D000000}"/>
    <cellStyle name="60% - Accent2 3" xfId="65" xr:uid="{00000000-0005-0000-0000-00004E000000}"/>
    <cellStyle name="60% - Accent2 4" xfId="244" xr:uid="{00000000-0005-0000-0000-000010010000}"/>
    <cellStyle name="60% - Accent3 2" xfId="14" xr:uid="{00000000-0005-0000-0000-000012000000}"/>
    <cellStyle name="60% - Accent3 3" xfId="66" xr:uid="{00000000-0005-0000-0000-00004F000000}"/>
    <cellStyle name="60% - Accent3 4" xfId="248" xr:uid="{00000000-0005-0000-0000-000014010000}"/>
    <cellStyle name="60% - Accent4" xfId="72" builtinId="44"/>
    <cellStyle name="60% - Accent4 2" xfId="15" xr:uid="{00000000-0005-0000-0000-000013000000}"/>
    <cellStyle name="60% - Accent4 3" xfId="67" xr:uid="{00000000-0005-0000-0000-000050000000}"/>
    <cellStyle name="60% - Accent4 4" xfId="225" xr:uid="{00000000-0005-0000-0000-0000F8000000}"/>
    <cellStyle name="60% - Accent4 5" xfId="252" xr:uid="{00000000-0005-0000-0000-000018010000}"/>
    <cellStyle name="60% - Accent5" xfId="73" builtinId="48"/>
    <cellStyle name="60% - Accent5 2" xfId="68" xr:uid="{00000000-0005-0000-0000-000051000000}"/>
    <cellStyle name="60% - Accent5 3" xfId="69" xr:uid="{00000000-0005-0000-0000-000052000000}"/>
    <cellStyle name="60% - Accent5 4" xfId="256" xr:uid="{00000000-0005-0000-0000-00001C010000}"/>
    <cellStyle name="60% - Accent6 2" xfId="16" xr:uid="{00000000-0005-0000-0000-000014000000}"/>
    <cellStyle name="60% - Accent6 3" xfId="70" xr:uid="{00000000-0005-0000-0000-000053000000}"/>
    <cellStyle name="60% - Accent6 4" xfId="260" xr:uid="{00000000-0005-0000-0000-000020010000}"/>
    <cellStyle name="60% - Colore 1" xfId="274" xr:uid="{00000000-0005-0000-0000-00002E010000}"/>
    <cellStyle name="60% - Colore 2" xfId="275" xr:uid="{00000000-0005-0000-0000-00002F010000}"/>
    <cellStyle name="60% - Colore 3" xfId="276" xr:uid="{00000000-0005-0000-0000-000030010000}"/>
    <cellStyle name="60% - Colore 4" xfId="277" xr:uid="{00000000-0005-0000-0000-000031010000}"/>
    <cellStyle name="60% - Colore 5" xfId="278" xr:uid="{00000000-0005-0000-0000-000032010000}"/>
    <cellStyle name="60% - Colore 6" xfId="279" xr:uid="{00000000-0005-0000-0000-000033010000}"/>
    <cellStyle name="Accent1" xfId="90" builtinId="29"/>
    <cellStyle name="Accent1 2" xfId="17" xr:uid="{00000000-0005-0000-0000-000015000000}"/>
    <cellStyle name="Accent1 3" xfId="74" xr:uid="{00000000-0005-0000-0000-00005A000000}"/>
    <cellStyle name="Accent1 4" xfId="238" xr:uid="{00000000-0005-0000-0000-00000A010000}"/>
    <cellStyle name="Accent2 2" xfId="18" xr:uid="{00000000-0005-0000-0000-000016000000}"/>
    <cellStyle name="Accent2 3" xfId="75" xr:uid="{00000000-0005-0000-0000-00005B000000}"/>
    <cellStyle name="Accent2 4" xfId="241" xr:uid="{00000000-0005-0000-0000-00000D010000}"/>
    <cellStyle name="Accent3 2" xfId="19" xr:uid="{00000000-0005-0000-0000-000017000000}"/>
    <cellStyle name="Accent3 3" xfId="76" xr:uid="{00000000-0005-0000-0000-00005C000000}"/>
    <cellStyle name="Accent3 4" xfId="245" xr:uid="{00000000-0005-0000-0000-000011010000}"/>
    <cellStyle name="Accent4" xfId="91" builtinId="41"/>
    <cellStyle name="Accent4 2" xfId="20" xr:uid="{00000000-0005-0000-0000-000018000000}"/>
    <cellStyle name="Accent4 3" xfId="77" xr:uid="{00000000-0005-0000-0000-00005D000000}"/>
    <cellStyle name="Accent4 4" xfId="249" xr:uid="{00000000-0005-0000-0000-000015010000}"/>
    <cellStyle name="Accent5" xfId="92" builtinId="45"/>
    <cellStyle name="Accent5 2" xfId="78" xr:uid="{00000000-0005-0000-0000-00005E000000}"/>
    <cellStyle name="Accent5 3" xfId="79" xr:uid="{00000000-0005-0000-0000-00005F000000}"/>
    <cellStyle name="Accent5 4" xfId="253" xr:uid="{00000000-0005-0000-0000-000019010000}"/>
    <cellStyle name="Accent6" xfId="93" builtinId="49"/>
    <cellStyle name="Accent6 2" xfId="80" xr:uid="{00000000-0005-0000-0000-000060000000}"/>
    <cellStyle name="Accent6 3" xfId="81" xr:uid="{00000000-0005-0000-0000-000061000000}"/>
    <cellStyle name="Accent6 4" xfId="257" xr:uid="{00000000-0005-0000-0000-00001D010000}"/>
    <cellStyle name="ANCLAS,REZONES Y SUS PARTES,DE FUNDICION,DE HIERRO O DE ACERO" xfId="82" xr:uid="{00000000-0005-0000-0000-000062000000}"/>
    <cellStyle name="Bad 2" xfId="21" xr:uid="{00000000-0005-0000-0000-000019000000}"/>
    <cellStyle name="Berekening 2" xfId="83" xr:uid="{00000000-0005-0000-0000-000063000000}"/>
    <cellStyle name="Berekening 2 2" xfId="364" xr:uid="{00000000-0005-0000-0000-000088010000}"/>
    <cellStyle name="Berekening 2 3" xfId="323" xr:uid="{00000000-0005-0000-0000-00005F010000}"/>
    <cellStyle name="bin" xfId="84" xr:uid="{00000000-0005-0000-0000-000064000000}"/>
    <cellStyle name="bin 2" xfId="318" xr:uid="{00000000-0005-0000-0000-00005A010000}"/>
    <cellStyle name="bin 2 2" xfId="413" xr:uid="{00000000-0005-0000-0000-0000B9010000}"/>
    <cellStyle name="bin 3" xfId="406" xr:uid="{00000000-0005-0000-0000-0000B2010000}"/>
    <cellStyle name="blue" xfId="85" xr:uid="{00000000-0005-0000-0000-000065000000}"/>
    <cellStyle name="Calcolo" xfId="1" xr:uid="{00000000-0005-0000-0000-000005000000}"/>
    <cellStyle name="Calcolo 2" xfId="280" xr:uid="{00000000-0005-0000-0000-000034010000}"/>
    <cellStyle name="Calcolo 2 2" xfId="389" xr:uid="{00000000-0005-0000-0000-0000A1010000}"/>
    <cellStyle name="Calcolo 2 3" xfId="347" xr:uid="{00000000-0005-0000-0000-000077010000}"/>
    <cellStyle name="Calculation 2" xfId="22" xr:uid="{00000000-0005-0000-0000-00001A000000}"/>
    <cellStyle name="cell" xfId="86" xr:uid="{00000000-0005-0000-0000-000066000000}"/>
    <cellStyle name="cell 2" xfId="281" xr:uid="{00000000-0005-0000-0000-000035010000}"/>
    <cellStyle name="cell 2 2" xfId="390" xr:uid="{00000000-0005-0000-0000-0000A2010000}"/>
    <cellStyle name="cell 2 3" xfId="348" xr:uid="{00000000-0005-0000-0000-000078010000}"/>
    <cellStyle name="cell 3" xfId="365" xr:uid="{00000000-0005-0000-0000-000089010000}"/>
    <cellStyle name="cell 4" xfId="324" xr:uid="{00000000-0005-0000-0000-000060010000}"/>
    <cellStyle name="Cella collegata" xfId="2" xr:uid="{00000000-0005-0000-0000-000006000000}"/>
    <cellStyle name="Cella collegata 2" xfId="282" xr:uid="{00000000-0005-0000-0000-000036010000}"/>
    <cellStyle name="Cella da controllare" xfId="3" xr:uid="{00000000-0005-0000-0000-000007000000}"/>
    <cellStyle name="Cella da controllare 2" xfId="283" xr:uid="{00000000-0005-0000-0000-000037010000}"/>
    <cellStyle name="Cella da controllare 2 2" xfId="391" xr:uid="{00000000-0005-0000-0000-0000A3010000}"/>
    <cellStyle name="Cella da controllare 2 3" xfId="349" xr:uid="{00000000-0005-0000-0000-000079010000}"/>
    <cellStyle name="Check Cell 2" xfId="87" xr:uid="{00000000-0005-0000-0000-000067000000}"/>
    <cellStyle name="Check Cell 2 2" xfId="366" xr:uid="{00000000-0005-0000-0000-00008A010000}"/>
    <cellStyle name="Check Cell 2 3" xfId="325" xr:uid="{00000000-0005-0000-0000-000061010000}"/>
    <cellStyle name="Col&amp;RowHeadings" xfId="88" xr:uid="{00000000-0005-0000-0000-000068000000}"/>
    <cellStyle name="ColCodes" xfId="89" xr:uid="{00000000-0005-0000-0000-000069000000}"/>
    <cellStyle name="Colore 1" xfId="284" xr:uid="{00000000-0005-0000-0000-000038010000}"/>
    <cellStyle name="Colore 2" xfId="285" xr:uid="{00000000-0005-0000-0000-000039010000}"/>
    <cellStyle name="Colore 3" xfId="286" xr:uid="{00000000-0005-0000-0000-00003A010000}"/>
    <cellStyle name="Colore 4" xfId="287" xr:uid="{00000000-0005-0000-0000-00003B010000}"/>
    <cellStyle name="Colore 5" xfId="288" xr:uid="{00000000-0005-0000-0000-00003C010000}"/>
    <cellStyle name="Colore 6" xfId="289" xr:uid="{00000000-0005-0000-0000-00003D010000}"/>
    <cellStyle name="ColTitles" xfId="94" xr:uid="{00000000-0005-0000-0000-000070000000}"/>
    <cellStyle name="column" xfId="95" xr:uid="{00000000-0005-0000-0000-000071000000}"/>
    <cellStyle name="Comma 2" xfId="34" xr:uid="{00000000-0005-0000-0000-000026000000}"/>
    <cellStyle name="Comma 2 2" xfId="96" xr:uid="{00000000-0005-0000-0000-000072000000}"/>
    <cellStyle name="Comma 2 3" xfId="97" xr:uid="{00000000-0005-0000-0000-000073000000}"/>
    <cellStyle name="Comma 2 3 2" xfId="226" xr:uid="{00000000-0005-0000-0000-0000F9000000}"/>
    <cellStyle name="Comma 2 3 2 2" xfId="407" xr:uid="{00000000-0005-0000-0000-0000B3010000}"/>
    <cellStyle name="Comma 2 3 3" xfId="290" xr:uid="{00000000-0005-0000-0000-00003E010000}"/>
    <cellStyle name="Comma 2 3 3 2" xfId="392" xr:uid="{00000000-0005-0000-0000-0000A4010000}"/>
    <cellStyle name="Comma 2 3 3 3" xfId="408" xr:uid="{00000000-0005-0000-0000-0000B4010000}"/>
    <cellStyle name="Comma 2 3 4" xfId="367" xr:uid="{00000000-0005-0000-0000-00008B010000}"/>
    <cellStyle name="Comma 2 4" xfId="363" xr:uid="{00000000-0005-0000-0000-000087010000}"/>
    <cellStyle name="Comma 2_GII2013_Mika_June07" xfId="40" xr:uid="{00000000-0005-0000-0000-00002C000000}"/>
    <cellStyle name="Comma 3" xfId="98" xr:uid="{00000000-0005-0000-0000-000074000000}"/>
    <cellStyle name="Comma 3 2" xfId="227" xr:uid="{00000000-0005-0000-0000-0000FA000000}"/>
    <cellStyle name="Comma 3 2 2" xfId="409" xr:uid="{00000000-0005-0000-0000-0000B5010000}"/>
    <cellStyle name="Comma 3 3" xfId="291" xr:uid="{00000000-0005-0000-0000-00003F010000}"/>
    <cellStyle name="Comma 3 3 2" xfId="393" xr:uid="{00000000-0005-0000-0000-0000A5010000}"/>
    <cellStyle name="Comma 3 3 3" xfId="410" xr:uid="{00000000-0005-0000-0000-0000B6010000}"/>
    <cellStyle name="Comma 3 4" xfId="368" xr:uid="{00000000-0005-0000-0000-00008C010000}"/>
    <cellStyle name="Comma 4" xfId="223" xr:uid="{00000000-0005-0000-0000-0000F6000000}"/>
    <cellStyle name="Comma 4 2" xfId="317" xr:uid="{00000000-0005-0000-0000-000059010000}"/>
    <cellStyle name="Comma 4 2 2" xfId="411" xr:uid="{00000000-0005-0000-0000-0000B7010000}"/>
    <cellStyle name="Comma 4 3" xfId="412" xr:uid="{00000000-0005-0000-0000-0000B8010000}"/>
    <cellStyle name="Comma0" xfId="99" xr:uid="{00000000-0005-0000-0000-000075000000}"/>
    <cellStyle name="Controlecel 2" xfId="100" xr:uid="{00000000-0005-0000-0000-000076000000}"/>
    <cellStyle name="Controlecel 2 2" xfId="369" xr:uid="{00000000-0005-0000-0000-00008D010000}"/>
    <cellStyle name="Controlecel 2 3" xfId="326" xr:uid="{00000000-0005-0000-0000-000062010000}"/>
    <cellStyle name="Currency0" xfId="101" xr:uid="{00000000-0005-0000-0000-000077000000}"/>
    <cellStyle name="Currency0 2" xfId="292" xr:uid="{00000000-0005-0000-0000-000040010000}"/>
    <cellStyle name="DataEntryCells" xfId="102" xr:uid="{00000000-0005-0000-0000-000078000000}"/>
    <cellStyle name="DataEntryCells 2" xfId="261" xr:uid="{00000000-0005-0000-0000-000021010000}"/>
    <cellStyle name="DataEntryCells 2 2" xfId="414" xr:uid="{00000000-0005-0000-0000-0000BA010000}"/>
    <cellStyle name="DataEntryCells 3" xfId="342" xr:uid="{00000000-0005-0000-0000-000072010000}"/>
    <cellStyle name="Date" xfId="103" xr:uid="{00000000-0005-0000-0000-000079000000}"/>
    <cellStyle name="ErrRpt_DataEntryCells" xfId="104" xr:uid="{00000000-0005-0000-0000-00007A000000}"/>
    <cellStyle name="ErrRpt-DataEntryCells" xfId="105" xr:uid="{00000000-0005-0000-0000-00007B000000}"/>
    <cellStyle name="ErrRpt-DataEntryCells 2" xfId="293" xr:uid="{00000000-0005-0000-0000-000041010000}"/>
    <cellStyle name="ErrRpt-DataEntryCells 2 2" xfId="394" xr:uid="{00000000-0005-0000-0000-0000A6010000}"/>
    <cellStyle name="ErrRpt-DataEntryCells 2 3" xfId="350" xr:uid="{00000000-0005-0000-0000-00007A010000}"/>
    <cellStyle name="ErrRpt-DataEntryCells 3" xfId="370" xr:uid="{00000000-0005-0000-0000-00008E010000}"/>
    <cellStyle name="ErrRpt-DataEntryCells 4" xfId="327" xr:uid="{00000000-0005-0000-0000-000063010000}"/>
    <cellStyle name="ErrRpt-GreyBackground" xfId="106" xr:uid="{00000000-0005-0000-0000-00007C000000}"/>
    <cellStyle name="Euro" xfId="107" xr:uid="{00000000-0005-0000-0000-00007D000000}"/>
    <cellStyle name="Explanatory Text 2" xfId="108" xr:uid="{00000000-0005-0000-0000-00007E000000}"/>
    <cellStyle name="Explanatory Text 3" xfId="236" xr:uid="{00000000-0005-0000-0000-000008010000}"/>
    <cellStyle name="Fixed" xfId="109" xr:uid="{00000000-0005-0000-0000-00007F000000}"/>
    <cellStyle name="formula" xfId="110" xr:uid="{00000000-0005-0000-0000-000080000000}"/>
    <cellStyle name="formula 2" xfId="294" xr:uid="{00000000-0005-0000-0000-000042010000}"/>
    <cellStyle name="formula 2 2" xfId="395" xr:uid="{00000000-0005-0000-0000-0000A7010000}"/>
    <cellStyle name="formula 2 3" xfId="351" xr:uid="{00000000-0005-0000-0000-00007B010000}"/>
    <cellStyle name="formula 3" xfId="371" xr:uid="{00000000-0005-0000-0000-00008F010000}"/>
    <cellStyle name="formula 4" xfId="328" xr:uid="{00000000-0005-0000-0000-000064010000}"/>
    <cellStyle name="gap" xfId="111" xr:uid="{00000000-0005-0000-0000-000081000000}"/>
    <cellStyle name="Gekoppelde cel 2" xfId="112" xr:uid="{00000000-0005-0000-0000-000082000000}"/>
    <cellStyle name="Goed 2" xfId="113" xr:uid="{00000000-0005-0000-0000-000083000000}"/>
    <cellStyle name="Good 2" xfId="114" xr:uid="{00000000-0005-0000-0000-000084000000}"/>
    <cellStyle name="GreyBackground" xfId="115" xr:uid="{00000000-0005-0000-0000-000085000000}"/>
    <cellStyle name="Heading 1" xfId="203" builtinId="16"/>
    <cellStyle name="Heading 1 2" xfId="23" xr:uid="{00000000-0005-0000-0000-00001B000000}"/>
    <cellStyle name="Heading 1 3" xfId="231" xr:uid="{00000000-0005-0000-0000-000003010000}"/>
    <cellStyle name="Heading 2" xfId="204" builtinId="17"/>
    <cellStyle name="Heading 2 2" xfId="24" xr:uid="{00000000-0005-0000-0000-00001C000000}"/>
    <cellStyle name="Heading 2 3" xfId="232" xr:uid="{00000000-0005-0000-0000-000004010000}"/>
    <cellStyle name="Heading 3" xfId="205" builtinId="18"/>
    <cellStyle name="Heading 3 2" xfId="25" xr:uid="{00000000-0005-0000-0000-00001D000000}"/>
    <cellStyle name="Heading 3 3" xfId="233" xr:uid="{00000000-0005-0000-0000-000005010000}"/>
    <cellStyle name="Heading 4 2" xfId="26" xr:uid="{00000000-0005-0000-0000-00001E000000}"/>
    <cellStyle name="Heading 4 3" xfId="234" xr:uid="{00000000-0005-0000-0000-000006010000}"/>
    <cellStyle name="Hyperlink" xfId="213" builtinId="8"/>
    <cellStyle name="Hyperlink 2" xfId="116" xr:uid="{00000000-0005-0000-0000-000086000000}"/>
    <cellStyle name="Hyperlink 3" xfId="214" xr:uid="{00000000-0005-0000-0000-0000ED000000}"/>
    <cellStyle name="Hyperlink 4" xfId="217" xr:uid="{00000000-0005-0000-0000-0000F0000000}"/>
    <cellStyle name="Input 2" xfId="117" xr:uid="{00000000-0005-0000-0000-000087000000}"/>
    <cellStyle name="Input 2 2" xfId="372" xr:uid="{00000000-0005-0000-0000-000090010000}"/>
    <cellStyle name="Input 2 3" xfId="329" xr:uid="{00000000-0005-0000-0000-000065010000}"/>
    <cellStyle name="Invoer 2" xfId="118" xr:uid="{00000000-0005-0000-0000-000088000000}"/>
    <cellStyle name="Invoer 2 2" xfId="373" xr:uid="{00000000-0005-0000-0000-000091010000}"/>
    <cellStyle name="Invoer 2 3" xfId="330" xr:uid="{00000000-0005-0000-0000-000066010000}"/>
    <cellStyle name="ISC" xfId="119" xr:uid="{00000000-0005-0000-0000-000089000000}"/>
    <cellStyle name="isced" xfId="120" xr:uid="{00000000-0005-0000-0000-00008A000000}"/>
    <cellStyle name="isced 2" xfId="295" xr:uid="{00000000-0005-0000-0000-000043010000}"/>
    <cellStyle name="isced 2 2" xfId="396" xr:uid="{00000000-0005-0000-0000-0000A8010000}"/>
    <cellStyle name="isced 2 3" xfId="352" xr:uid="{00000000-0005-0000-0000-00007C010000}"/>
    <cellStyle name="isced 3" xfId="374" xr:uid="{00000000-0005-0000-0000-000092010000}"/>
    <cellStyle name="isced 4" xfId="331" xr:uid="{00000000-0005-0000-0000-000067010000}"/>
    <cellStyle name="ISCED Titles" xfId="121" xr:uid="{00000000-0005-0000-0000-00008B000000}"/>
    <cellStyle name="Komma 2" xfId="122" xr:uid="{00000000-0005-0000-0000-00008C000000}"/>
    <cellStyle name="Kop 1 2" xfId="123" xr:uid="{00000000-0005-0000-0000-00008D000000}"/>
    <cellStyle name="Kop 2 2" xfId="124" xr:uid="{00000000-0005-0000-0000-00008E000000}"/>
    <cellStyle name="Kop 3 2" xfId="125" xr:uid="{00000000-0005-0000-0000-00008F000000}"/>
    <cellStyle name="Kop 4 2" xfId="126" xr:uid="{00000000-0005-0000-0000-000090000000}"/>
    <cellStyle name="level1a" xfId="127" xr:uid="{00000000-0005-0000-0000-000091000000}"/>
    <cellStyle name="level1a 2" xfId="296" xr:uid="{00000000-0005-0000-0000-000044010000}"/>
    <cellStyle name="level1a 2 2" xfId="397" xr:uid="{00000000-0005-0000-0000-0000A9010000}"/>
    <cellStyle name="level1a 2 3" xfId="353" xr:uid="{00000000-0005-0000-0000-00007D010000}"/>
    <cellStyle name="level1a 3" xfId="375" xr:uid="{00000000-0005-0000-0000-000093010000}"/>
    <cellStyle name="level1a 4" xfId="332" xr:uid="{00000000-0005-0000-0000-000068010000}"/>
    <cellStyle name="level2" xfId="128" xr:uid="{00000000-0005-0000-0000-000092000000}"/>
    <cellStyle name="level2a" xfId="129" xr:uid="{00000000-0005-0000-0000-000093000000}"/>
    <cellStyle name="level2a 2" xfId="297" xr:uid="{00000000-0005-0000-0000-000045010000}"/>
    <cellStyle name="level3" xfId="130" xr:uid="{00000000-0005-0000-0000-000094000000}"/>
    <cellStyle name="level3 2" xfId="298" xr:uid="{00000000-0005-0000-0000-000046010000}"/>
    <cellStyle name="Linked Cell 2" xfId="131" xr:uid="{00000000-0005-0000-0000-000095000000}"/>
    <cellStyle name="Migliaia (0)_conti99" xfId="132" xr:uid="{00000000-0005-0000-0000-000096000000}"/>
    <cellStyle name="Neutraal 2" xfId="133" xr:uid="{00000000-0005-0000-0000-000097000000}"/>
    <cellStyle name="Neutral 2" xfId="134" xr:uid="{00000000-0005-0000-0000-000098000000}"/>
    <cellStyle name="Neutral 3" xfId="235" xr:uid="{00000000-0005-0000-0000-000007010000}"/>
    <cellStyle name="Neutral 4" xfId="320" xr:uid="{00000000-0005-0000-0000-00005C010000}"/>
    <cellStyle name="Neutrale" xfId="299" xr:uid="{00000000-0005-0000-0000-000047010000}"/>
    <cellStyle name="Normal" xfId="0" builtinId="0"/>
    <cellStyle name="Normal 10" xfId="219" xr:uid="{00000000-0005-0000-0000-0000F2000000}"/>
    <cellStyle name="Normal 10 2" xfId="229" xr:uid="{00000000-0005-0000-0000-0000FC000000}"/>
    <cellStyle name="Normal 11" xfId="222" xr:uid="{00000000-0005-0000-0000-0000F5000000}"/>
    <cellStyle name="Normal 11 2" xfId="316" xr:uid="{00000000-0005-0000-0000-000058010000}"/>
    <cellStyle name="Normal 12" xfId="319" xr:uid="{00000000-0005-0000-0000-00005B010000}"/>
    <cellStyle name="Normal 12 2" xfId="405" xr:uid="{00000000-0005-0000-0000-0000B1010000}"/>
    <cellStyle name="Normal 12 3" xfId="361" xr:uid="{00000000-0005-0000-0000-000085010000}"/>
    <cellStyle name="Normal 19" xfId="135" xr:uid="{00000000-0005-0000-0000-00009A000000}"/>
    <cellStyle name="Normal 2" xfId="27" xr:uid="{00000000-0005-0000-0000-00001F000000}"/>
    <cellStyle name="Normal 2 10" xfId="224" xr:uid="{00000000-0005-0000-0000-0000F7000000}"/>
    <cellStyle name="Normal 2 2" xfId="28" xr:uid="{00000000-0005-0000-0000-000020000000}"/>
    <cellStyle name="Normal 2 2 2" xfId="136" xr:uid="{00000000-0005-0000-0000-00009B000000}"/>
    <cellStyle name="Normal 2 2 3" xfId="137" xr:uid="{00000000-0005-0000-0000-00009C000000}"/>
    <cellStyle name="Normal 2 2_GII2013_Mika_June07" xfId="39" xr:uid="{00000000-0005-0000-0000-00002B000000}"/>
    <cellStyle name="Normal 2 3" xfId="35" xr:uid="{00000000-0005-0000-0000-000027000000}"/>
    <cellStyle name="Normal 2 3 2" xfId="138" xr:uid="{00000000-0005-0000-0000-00009D000000}"/>
    <cellStyle name="Normal 2 3_GII2013_Mika_June07" xfId="139" xr:uid="{00000000-0005-0000-0000-00009E000000}"/>
    <cellStyle name="Normal 2 4" xfId="140" xr:uid="{00000000-0005-0000-0000-00009F000000}"/>
    <cellStyle name="Normal 2 5" xfId="141" xr:uid="{00000000-0005-0000-0000-0000A0000000}"/>
    <cellStyle name="Normal 2 6" xfId="142" xr:uid="{00000000-0005-0000-0000-0000A1000000}"/>
    <cellStyle name="Normal 2 7" xfId="143" xr:uid="{00000000-0005-0000-0000-0000A2000000}"/>
    <cellStyle name="Normal 2 8" xfId="144" xr:uid="{00000000-0005-0000-0000-0000A3000000}"/>
    <cellStyle name="Normal 2 9" xfId="218" xr:uid="{00000000-0005-0000-0000-0000F1000000}"/>
    <cellStyle name="Normal 2 9 2" xfId="228" xr:uid="{00000000-0005-0000-0000-0000FB000000}"/>
    <cellStyle name="Normal 2_962010071P1G001" xfId="145" xr:uid="{00000000-0005-0000-0000-0000A4000000}"/>
    <cellStyle name="Normal 3" xfId="29" xr:uid="{00000000-0005-0000-0000-000021000000}"/>
    <cellStyle name="Normal 3 2" xfId="146" xr:uid="{00000000-0005-0000-0000-0000A5000000}"/>
    <cellStyle name="Normal 3 2 2" xfId="147" xr:uid="{00000000-0005-0000-0000-0000A6000000}"/>
    <cellStyle name="Normal 3 2_SSI2012-Finaldata_JRCresults_2003" xfId="148" xr:uid="{00000000-0005-0000-0000-0000A7000000}"/>
    <cellStyle name="Normal 3 3" xfId="149" xr:uid="{00000000-0005-0000-0000-0000A8000000}"/>
    <cellStyle name="Normal 3 3 2" xfId="150" xr:uid="{00000000-0005-0000-0000-0000A9000000}"/>
    <cellStyle name="Normal 3 3_SSI2012-Finaldata_JRCresults_2003" xfId="151" xr:uid="{00000000-0005-0000-0000-0000AA000000}"/>
    <cellStyle name="Normal 3 4" xfId="152" xr:uid="{00000000-0005-0000-0000-0000AB000000}"/>
    <cellStyle name="Normal 3 5" xfId="220" xr:uid="{00000000-0005-0000-0000-0000F3000000}"/>
    <cellStyle name="Normal 3_SSI2012-Finaldata_JRCresults_2003" xfId="153" xr:uid="{00000000-0005-0000-0000-0000AC000000}"/>
    <cellStyle name="Normal 4" xfId="154" xr:uid="{00000000-0005-0000-0000-0000AD000000}"/>
    <cellStyle name="Normal 5" xfId="155" xr:uid="{00000000-0005-0000-0000-0000AE000000}"/>
    <cellStyle name="Normal 6" xfId="156" xr:uid="{00000000-0005-0000-0000-0000AF000000}"/>
    <cellStyle name="Normal 6 2" xfId="157" xr:uid="{00000000-0005-0000-0000-0000B0000000}"/>
    <cellStyle name="Normal 7" xfId="158" xr:uid="{00000000-0005-0000-0000-0000B1000000}"/>
    <cellStyle name="Normal 8" xfId="159" xr:uid="{00000000-0005-0000-0000-0000B2000000}"/>
    <cellStyle name="Normal 9" xfId="216" xr:uid="{00000000-0005-0000-0000-0000EF000000}"/>
    <cellStyle name="Normale_Foglio1" xfId="300" xr:uid="{00000000-0005-0000-0000-000048010000}"/>
    <cellStyle name="Nota" xfId="38" xr:uid="{00000000-0005-0000-0000-00002A000000}"/>
    <cellStyle name="Nota 2" xfId="301" xr:uid="{00000000-0005-0000-0000-000049010000}"/>
    <cellStyle name="Nota 2 2" xfId="398" xr:uid="{00000000-0005-0000-0000-0000AA010000}"/>
    <cellStyle name="Nota 2 3" xfId="354" xr:uid="{00000000-0005-0000-0000-00007E010000}"/>
    <cellStyle name="Note 2" xfId="30" xr:uid="{00000000-0005-0000-0000-000022000000}"/>
    <cellStyle name="Note 2 2" xfId="36" xr:uid="{00000000-0005-0000-0000-000028000000}"/>
    <cellStyle name="Note 2 3" xfId="160" xr:uid="{00000000-0005-0000-0000-0000B3000000}"/>
    <cellStyle name="Note 2 3 2" xfId="376" xr:uid="{00000000-0005-0000-0000-000094010000}"/>
    <cellStyle name="Note 2 3 3" xfId="333" xr:uid="{00000000-0005-0000-0000-000069010000}"/>
    <cellStyle name="Notitie 2" xfId="161" xr:uid="{00000000-0005-0000-0000-0000B4000000}"/>
    <cellStyle name="Notitie 2 2" xfId="377" xr:uid="{00000000-0005-0000-0000-000095010000}"/>
    <cellStyle name="Notitie 2 3" xfId="334" xr:uid="{00000000-0005-0000-0000-00006A010000}"/>
    <cellStyle name="Ongeldig 2" xfId="162" xr:uid="{00000000-0005-0000-0000-0000B5000000}"/>
    <cellStyle name="Output 2" xfId="31" xr:uid="{00000000-0005-0000-0000-000023000000}"/>
    <cellStyle name="Percent" xfId="37" builtinId="5"/>
    <cellStyle name="Percent 2" xfId="163" xr:uid="{00000000-0005-0000-0000-0000B6000000}"/>
    <cellStyle name="Percent 3" xfId="321" xr:uid="{00000000-0005-0000-0000-00005D010000}"/>
    <cellStyle name="row" xfId="164" xr:uid="{00000000-0005-0000-0000-0000B7000000}"/>
    <cellStyle name="row 2" xfId="302" xr:uid="{00000000-0005-0000-0000-00004A010000}"/>
    <cellStyle name="row 2 2" xfId="399" xr:uid="{00000000-0005-0000-0000-0000AB010000}"/>
    <cellStyle name="row 2 3" xfId="355" xr:uid="{00000000-0005-0000-0000-00007F010000}"/>
    <cellStyle name="row 3" xfId="378" xr:uid="{00000000-0005-0000-0000-000096010000}"/>
    <cellStyle name="row 4" xfId="335" xr:uid="{00000000-0005-0000-0000-00006B010000}"/>
    <cellStyle name="RowCodes" xfId="165" xr:uid="{00000000-0005-0000-0000-0000B8000000}"/>
    <cellStyle name="Row-Col Headings" xfId="166" xr:uid="{00000000-0005-0000-0000-0000B9000000}"/>
    <cellStyle name="RowTitles" xfId="167" xr:uid="{00000000-0005-0000-0000-0000BA000000}"/>
    <cellStyle name="RowTitles 2" xfId="303" xr:uid="{00000000-0005-0000-0000-00004B010000}"/>
    <cellStyle name="RowTitles 2 2" xfId="400" xr:uid="{00000000-0005-0000-0000-0000AC010000}"/>
    <cellStyle name="RowTitles 2 3" xfId="356" xr:uid="{00000000-0005-0000-0000-000080010000}"/>
    <cellStyle name="RowTitles 3" xfId="379" xr:uid="{00000000-0005-0000-0000-000097010000}"/>
    <cellStyle name="RowTitles 4" xfId="336" xr:uid="{00000000-0005-0000-0000-00006C010000}"/>
    <cellStyle name="RowTitles1-Detail" xfId="168" xr:uid="{00000000-0005-0000-0000-0000BB000000}"/>
    <cellStyle name="RowTitles1-Detail 2" xfId="304" xr:uid="{00000000-0005-0000-0000-00004C010000}"/>
    <cellStyle name="RowTitles1-Detail 2 2" xfId="401" xr:uid="{00000000-0005-0000-0000-0000AD010000}"/>
    <cellStyle name="RowTitles1-Detail 2 3" xfId="357" xr:uid="{00000000-0005-0000-0000-000081010000}"/>
    <cellStyle name="RowTitles1-Detail 3" xfId="380" xr:uid="{00000000-0005-0000-0000-000098010000}"/>
    <cellStyle name="RowTitles1-Detail 4" xfId="337" xr:uid="{00000000-0005-0000-0000-00006D010000}"/>
    <cellStyle name="RowTitles-Col2" xfId="169" xr:uid="{00000000-0005-0000-0000-0000BC000000}"/>
    <cellStyle name="RowTitles-Col2 2" xfId="305" xr:uid="{00000000-0005-0000-0000-00004D010000}"/>
    <cellStyle name="RowTitles-Col2 2 2" xfId="402" xr:uid="{00000000-0005-0000-0000-0000AE010000}"/>
    <cellStyle name="RowTitles-Col2 2 3" xfId="358" xr:uid="{00000000-0005-0000-0000-000082010000}"/>
    <cellStyle name="RowTitles-Col2 3" xfId="381" xr:uid="{00000000-0005-0000-0000-000099010000}"/>
    <cellStyle name="RowTitles-Col2 4" xfId="338" xr:uid="{00000000-0005-0000-0000-00006E010000}"/>
    <cellStyle name="RowTitles-Detail" xfId="170" xr:uid="{00000000-0005-0000-0000-0000BD000000}"/>
    <cellStyle name="RowTitles-Detail 2" xfId="306" xr:uid="{00000000-0005-0000-0000-00004E010000}"/>
    <cellStyle name="RowTitles-Detail 2 2" xfId="403" xr:uid="{00000000-0005-0000-0000-0000AF010000}"/>
    <cellStyle name="RowTitles-Detail 2 3" xfId="359" xr:uid="{00000000-0005-0000-0000-000083010000}"/>
    <cellStyle name="RowTitles-Detail 3" xfId="382" xr:uid="{00000000-0005-0000-0000-00009A010000}"/>
    <cellStyle name="RowTitles-Detail 4" xfId="339" xr:uid="{00000000-0005-0000-0000-00006F010000}"/>
    <cellStyle name="ss1" xfId="171" xr:uid="{00000000-0005-0000-0000-0000BE000000}"/>
    <cellStyle name="ss10" xfId="172" xr:uid="{00000000-0005-0000-0000-0000BF000000}"/>
    <cellStyle name="ss10 2" xfId="383" xr:uid="{00000000-0005-0000-0000-00009B010000}"/>
    <cellStyle name="ss10 3" xfId="340" xr:uid="{00000000-0005-0000-0000-000070010000}"/>
    <cellStyle name="ss11" xfId="173" xr:uid="{00000000-0005-0000-0000-0000C0000000}"/>
    <cellStyle name="ss11 2" xfId="384" xr:uid="{00000000-0005-0000-0000-00009C010000}"/>
    <cellStyle name="ss11 3" xfId="341" xr:uid="{00000000-0005-0000-0000-000071010000}"/>
    <cellStyle name="ss12" xfId="174" xr:uid="{00000000-0005-0000-0000-0000C1000000}"/>
    <cellStyle name="ss13" xfId="175" xr:uid="{00000000-0005-0000-0000-0000C2000000}"/>
    <cellStyle name="ss14" xfId="176" xr:uid="{00000000-0005-0000-0000-0000C3000000}"/>
    <cellStyle name="ss15" xfId="177" xr:uid="{00000000-0005-0000-0000-0000C4000000}"/>
    <cellStyle name="ss16" xfId="178" xr:uid="{00000000-0005-0000-0000-0000C5000000}"/>
    <cellStyle name="ss17" xfId="179" xr:uid="{00000000-0005-0000-0000-0000C6000000}"/>
    <cellStyle name="ss18" xfId="180" xr:uid="{00000000-0005-0000-0000-0000C7000000}"/>
    <cellStyle name="ss19" xfId="181" xr:uid="{00000000-0005-0000-0000-0000C8000000}"/>
    <cellStyle name="ss2" xfId="182" xr:uid="{00000000-0005-0000-0000-0000C9000000}"/>
    <cellStyle name="ss20" xfId="183" xr:uid="{00000000-0005-0000-0000-0000CA000000}"/>
    <cellStyle name="ss21" xfId="184" xr:uid="{00000000-0005-0000-0000-0000CB000000}"/>
    <cellStyle name="ss22" xfId="185" xr:uid="{00000000-0005-0000-0000-0000CC000000}"/>
    <cellStyle name="ss3" xfId="186" xr:uid="{00000000-0005-0000-0000-0000CD000000}"/>
    <cellStyle name="ss4" xfId="187" xr:uid="{00000000-0005-0000-0000-0000CE000000}"/>
    <cellStyle name="ss5" xfId="188" xr:uid="{00000000-0005-0000-0000-0000CF000000}"/>
    <cellStyle name="ss6" xfId="189" xr:uid="{00000000-0005-0000-0000-0000D0000000}"/>
    <cellStyle name="ss7" xfId="190" xr:uid="{00000000-0005-0000-0000-0000D1000000}"/>
    <cellStyle name="ss8" xfId="191" xr:uid="{00000000-0005-0000-0000-0000D2000000}"/>
    <cellStyle name="ss9" xfId="192" xr:uid="{00000000-0005-0000-0000-0000D3000000}"/>
    <cellStyle name="ss9 2" xfId="385" xr:uid="{00000000-0005-0000-0000-00009D010000}"/>
    <cellStyle name="ss9 3" xfId="343" xr:uid="{00000000-0005-0000-0000-000073010000}"/>
    <cellStyle name="Standaard 2" xfId="193" xr:uid="{00000000-0005-0000-0000-0000D4000000}"/>
    <cellStyle name="Standaard 3" xfId="194" xr:uid="{00000000-0005-0000-0000-0000D5000000}"/>
    <cellStyle name="Style 1" xfId="195" xr:uid="{00000000-0005-0000-0000-0000D6000000}"/>
    <cellStyle name="Style 2" xfId="196" xr:uid="{00000000-0005-0000-0000-0000D7000000}"/>
    <cellStyle name="Table No." xfId="197" xr:uid="{00000000-0005-0000-0000-0000D8000000}"/>
    <cellStyle name="Table Title" xfId="198" xr:uid="{00000000-0005-0000-0000-0000D9000000}"/>
    <cellStyle name="Tagline" xfId="199" xr:uid="{00000000-0005-0000-0000-0000DA000000}"/>
    <cellStyle name="temp" xfId="200" xr:uid="{00000000-0005-0000-0000-0000DB000000}"/>
    <cellStyle name="test" xfId="215" xr:uid="{00000000-0005-0000-0000-0000EE000000}"/>
    <cellStyle name="Testo avviso" xfId="4" xr:uid="{00000000-0005-0000-0000-000008000000}"/>
    <cellStyle name="Testo avviso 2" xfId="307" xr:uid="{00000000-0005-0000-0000-00004F010000}"/>
    <cellStyle name="Testo descrittivo" xfId="308" xr:uid="{00000000-0005-0000-0000-000050010000}"/>
    <cellStyle name="Title 1" xfId="201" xr:uid="{00000000-0005-0000-0000-0000DD000000}"/>
    <cellStyle name="Title 2" xfId="32" xr:uid="{00000000-0005-0000-0000-000024000000}"/>
    <cellStyle name="Title 3" xfId="230" xr:uid="{00000000-0005-0000-0000-000002010000}"/>
    <cellStyle name="title1" xfId="202" xr:uid="{00000000-0005-0000-0000-0000DE000000}"/>
    <cellStyle name="Titolo" xfId="309" xr:uid="{00000000-0005-0000-0000-000051010000}"/>
    <cellStyle name="Titolo 1" xfId="310" xr:uid="{00000000-0005-0000-0000-000052010000}"/>
    <cellStyle name="Titolo 2" xfId="311" xr:uid="{00000000-0005-0000-0000-000053010000}"/>
    <cellStyle name="Titolo 3" xfId="312" xr:uid="{00000000-0005-0000-0000-000054010000}"/>
    <cellStyle name="Titolo 4" xfId="313" xr:uid="{00000000-0005-0000-0000-000055010000}"/>
    <cellStyle name="Titolo_SSI2012-Finaldata_JRCresults_2003" xfId="314" xr:uid="{00000000-0005-0000-0000-000056010000}"/>
    <cellStyle name="Totaal 2" xfId="206" xr:uid="{00000000-0005-0000-0000-0000E4000000}"/>
    <cellStyle name="Totaal 2 2" xfId="386" xr:uid="{00000000-0005-0000-0000-00009E010000}"/>
    <cellStyle name="Totaal 2 3" xfId="344" xr:uid="{00000000-0005-0000-0000-000074010000}"/>
    <cellStyle name="Total 2" xfId="33" xr:uid="{00000000-0005-0000-0000-000025000000}"/>
    <cellStyle name="Total 2 2" xfId="362" xr:uid="{00000000-0005-0000-0000-000086010000}"/>
    <cellStyle name="Total 2 3" xfId="322" xr:uid="{00000000-0005-0000-0000-00005E010000}"/>
    <cellStyle name="Total 3" xfId="237" xr:uid="{00000000-0005-0000-0000-000009010000}"/>
    <cellStyle name="Total 4" xfId="387" xr:uid="{00000000-0005-0000-0000-00009F010000}"/>
    <cellStyle name="Total 5" xfId="345" xr:uid="{00000000-0005-0000-0000-000075010000}"/>
    <cellStyle name="Totale" xfId="315" xr:uid="{00000000-0005-0000-0000-000057010000}"/>
    <cellStyle name="Totale 2" xfId="404" xr:uid="{00000000-0005-0000-0000-0000B0010000}"/>
    <cellStyle name="Totale 3" xfId="360" xr:uid="{00000000-0005-0000-0000-000084010000}"/>
    <cellStyle name="Uitvoer 2" xfId="207" xr:uid="{00000000-0005-0000-0000-0000E6000000}"/>
    <cellStyle name="Uitvoer 2 2" xfId="388" xr:uid="{00000000-0005-0000-0000-0000A0010000}"/>
    <cellStyle name="Uitvoer 2 3" xfId="346" xr:uid="{00000000-0005-0000-0000-000076010000}"/>
    <cellStyle name="Valore non valido" xfId="208" xr:uid="{00000000-0005-0000-0000-0000E7000000}"/>
    <cellStyle name="Valore valido" xfId="209" xr:uid="{00000000-0005-0000-0000-0000E8000000}"/>
    <cellStyle name="Verklarende tekst 2" xfId="210" xr:uid="{00000000-0005-0000-0000-0000E9000000}"/>
    <cellStyle name="Waarschuwingstekst 2" xfId="211" xr:uid="{00000000-0005-0000-0000-0000EA000000}"/>
    <cellStyle name="Warning Text 2" xfId="212" xr:uid="{00000000-0005-0000-0000-0000EB000000}"/>
  </cellStyles>
  <dxfs count="224">
    <dxf>
      <font>
        <b/>
        <sz val="10"/>
        <color rgb="FF000000"/>
        <name val="Arial"/>
      </font>
      <fill>
        <patternFill patternType="solid">
          <fgColor rgb="FFD7C3DE"/>
          <bgColor rgb="FFD7C3DE"/>
        </patternFill>
      </fill>
    </dxf>
    <dxf>
      <font>
        <b/>
        <sz val="10"/>
        <color rgb="FF000000"/>
        <name val="Arial"/>
      </font>
      <fill>
        <patternFill patternType="solid">
          <fgColor rgb="FFBB8DC0"/>
          <bgColor rgb="FFBB8DC0"/>
        </patternFill>
      </fill>
    </dxf>
    <dxf>
      <font>
        <b/>
        <sz val="10"/>
        <color rgb="FFFFFFFF"/>
        <name val="Arial"/>
      </font>
      <fill>
        <patternFill patternType="solid">
          <fgColor rgb="FF7C4193"/>
          <bgColor rgb="FF7C4193"/>
        </patternFill>
      </fill>
    </dxf>
    <dxf>
      <font>
        <b/>
        <sz val="10"/>
        <color rgb="FFFFFFFF"/>
        <name val="Arial"/>
      </font>
      <fill>
        <patternFill patternType="solid">
          <fgColor rgb="FF5C3578"/>
          <bgColor rgb="FF5C3578"/>
        </patternFill>
      </fill>
    </dxf>
    <dxf>
      <font>
        <b/>
        <sz val="10"/>
        <color rgb="FFFFFFFF"/>
        <name val="Arial"/>
      </font>
      <fill>
        <patternFill patternType="solid">
          <fgColor rgb="FF433557"/>
          <bgColor rgb="FF433557"/>
        </patternFill>
      </fill>
    </dxf>
    <dxf>
      <font>
        <b/>
        <sz val="10"/>
        <color rgb="FF000000"/>
        <name val="Arial"/>
      </font>
      <fill>
        <patternFill patternType="solid">
          <fgColor rgb="FFFFFFFF"/>
          <bgColor rgb="FFFFFFFF"/>
        </patternFill>
      </fill>
    </dxf>
    <dxf>
      <font>
        <b/>
        <sz val="10"/>
        <color rgb="FF000000"/>
        <name val="Arial"/>
      </font>
      <fill>
        <patternFill patternType="solid">
          <fgColor rgb="FFE2EBF0"/>
          <bgColor rgb="FFE2EBF0"/>
        </patternFill>
      </fill>
    </dxf>
    <dxf>
      <font>
        <b/>
        <sz val="10"/>
        <color rgb="FFFFFFFF"/>
        <name val="Arial"/>
      </font>
      <fill>
        <patternFill patternType="solid">
          <fgColor rgb="FF90A1AE"/>
          <bgColor rgb="FF90A1AE"/>
        </patternFill>
      </fill>
    </dxf>
    <dxf>
      <font>
        <b/>
        <sz val="10"/>
        <color rgb="FFFFFFFF"/>
        <name val="Arial"/>
      </font>
      <fill>
        <patternFill patternType="solid">
          <fgColor rgb="FF020202"/>
          <bgColor rgb="FF020202"/>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BDEE9"/>
        </patternFill>
      </fill>
    </dxf>
    <dxf>
      <font>
        <b/>
      </font>
      <fill>
        <patternFill>
          <bgColor rgb="FFE6A8CB"/>
        </patternFill>
      </fill>
    </dxf>
    <dxf>
      <font>
        <b/>
      </font>
      <fill>
        <patternFill>
          <bgColor rgb="FFD565A5"/>
        </patternFill>
      </fill>
    </dxf>
    <dxf>
      <font>
        <b/>
        <color theme="0"/>
      </font>
      <fill>
        <patternFill>
          <bgColor rgb="FFB02789"/>
        </patternFill>
      </fill>
    </dxf>
    <dxf>
      <font>
        <b/>
        <color theme="0"/>
      </font>
      <fill>
        <patternFill>
          <bgColor rgb="FF842066"/>
        </patternFill>
      </fill>
    </dxf>
    <dxf>
      <font>
        <b/>
      </font>
      <fill>
        <patternFill>
          <bgColor rgb="FFD5BCC6"/>
        </patternFill>
      </fill>
    </dxf>
    <dxf>
      <font>
        <b/>
      </font>
      <fill>
        <patternFill>
          <bgColor rgb="FFB698AD"/>
        </patternFill>
      </fill>
    </dxf>
    <dxf>
      <font>
        <b/>
      </font>
      <fill>
        <patternFill>
          <bgColor rgb="FFA8739E"/>
        </patternFill>
      </fill>
    </dxf>
    <dxf>
      <font>
        <b/>
        <color theme="0"/>
      </font>
      <fill>
        <patternFill>
          <bgColor rgb="FF83517D"/>
        </patternFill>
      </fill>
    </dxf>
    <dxf>
      <font>
        <b/>
        <color theme="0"/>
      </font>
      <fill>
        <patternFill>
          <bgColor rgb="FF593B62"/>
        </patternFill>
      </fill>
    </dxf>
    <dxf>
      <fill>
        <patternFill>
          <bgColor rgb="FFFF0000"/>
        </patternFill>
      </fill>
    </dxf>
    <dxf>
      <font>
        <b/>
      </font>
      <fill>
        <patternFill>
          <bgColor rgb="FFD5BCC6"/>
        </patternFill>
      </fill>
    </dxf>
    <dxf>
      <font>
        <b/>
      </font>
      <fill>
        <patternFill>
          <bgColor rgb="FFB698AD"/>
        </patternFill>
      </fill>
    </dxf>
    <dxf>
      <font>
        <b/>
      </font>
      <fill>
        <patternFill>
          <bgColor rgb="FFA8739E"/>
        </patternFill>
      </fill>
    </dxf>
    <dxf>
      <font>
        <b/>
        <color theme="0"/>
      </font>
      <fill>
        <patternFill>
          <bgColor rgb="FF83517D"/>
        </patternFill>
      </fill>
    </dxf>
    <dxf>
      <font>
        <b/>
        <color theme="0"/>
      </font>
      <fill>
        <patternFill>
          <bgColor rgb="FF593B62"/>
        </patternFill>
      </fill>
    </dxf>
    <dxf>
      <font>
        <b/>
      </font>
      <fill>
        <patternFill>
          <bgColor rgb="FFB2CFCB"/>
        </patternFill>
      </fill>
    </dxf>
    <dxf>
      <font>
        <b/>
      </font>
      <fill>
        <patternFill>
          <bgColor rgb="FF94BFB4"/>
        </patternFill>
      </fill>
    </dxf>
    <dxf>
      <font>
        <b/>
      </font>
      <fill>
        <patternFill>
          <bgColor rgb="FF799D98"/>
        </patternFill>
      </fill>
    </dxf>
    <dxf>
      <font>
        <b/>
        <color theme="0"/>
      </font>
      <fill>
        <patternFill>
          <bgColor rgb="FF5E7E79"/>
        </patternFill>
      </fill>
    </dxf>
    <dxf>
      <font>
        <b/>
        <color theme="0"/>
      </font>
      <fill>
        <patternFill>
          <bgColor rgb="FF346064"/>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346064"/>
        </patternFill>
      </fill>
    </dxf>
    <dxf>
      <font>
        <b/>
        <color theme="0"/>
      </font>
      <fill>
        <patternFill>
          <bgColor rgb="FF346064"/>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5E7E79"/>
        </patternFill>
      </fill>
    </dxf>
    <dxf>
      <font>
        <b/>
        <color theme="0"/>
      </font>
      <fill>
        <patternFill>
          <bgColor rgb="FF346064"/>
        </patternFill>
      </fill>
    </dxf>
    <dxf>
      <font>
        <b/>
      </font>
      <fill>
        <patternFill>
          <bgColor rgb="FFB2CFCB"/>
        </patternFill>
      </fill>
    </dxf>
    <dxf>
      <font>
        <b/>
      </font>
      <fill>
        <patternFill>
          <bgColor rgb="FF94BFB4"/>
        </patternFill>
      </fill>
    </dxf>
    <dxf>
      <font>
        <b/>
      </font>
      <fill>
        <patternFill>
          <bgColor rgb="FF799D98"/>
        </patternFill>
      </fill>
    </dxf>
    <dxf>
      <font>
        <b/>
        <color theme="0"/>
      </font>
      <fill>
        <patternFill>
          <bgColor rgb="FF346064"/>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346064"/>
        </patternFill>
      </fill>
    </dxf>
    <dxf>
      <font>
        <b/>
      </font>
      <fill>
        <patternFill>
          <bgColor rgb="FFECE8C3"/>
        </patternFill>
      </fill>
    </dxf>
    <dxf>
      <font>
        <b/>
      </font>
      <fill>
        <patternFill>
          <bgColor rgb="FFDED7B5"/>
        </patternFill>
      </fill>
    </dxf>
    <dxf>
      <font>
        <b/>
      </font>
      <fill>
        <patternFill>
          <bgColor rgb="FFC6B69F"/>
        </patternFill>
      </fill>
    </dxf>
    <dxf>
      <font>
        <b/>
        <color theme="0"/>
      </font>
      <fill>
        <patternFill>
          <bgColor rgb="FF93887C"/>
        </patternFill>
      </fill>
    </dxf>
    <dxf>
      <font>
        <b/>
        <color theme="0"/>
      </font>
      <fill>
        <patternFill>
          <bgColor rgb="FF5A524D"/>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0EDD3"/>
        </patternFill>
      </fill>
    </dxf>
    <dxf>
      <font>
        <b/>
      </font>
      <fill>
        <patternFill>
          <bgColor rgb="FFE0DBC4"/>
        </patternFill>
      </fill>
    </dxf>
    <dxf>
      <font>
        <b/>
        <color theme="0"/>
      </font>
      <fill>
        <patternFill>
          <bgColor rgb="FF6B6050"/>
        </patternFill>
      </fill>
    </dxf>
    <dxf>
      <font>
        <b/>
      </font>
      <fill>
        <patternFill>
          <bgColor rgb="FFE7D8B3"/>
        </patternFill>
      </fill>
    </dxf>
    <dxf>
      <font>
        <b/>
      </font>
      <fill>
        <patternFill>
          <bgColor rgb="FFFDF2CA"/>
        </patternFill>
      </fill>
    </dxf>
    <dxf>
      <font>
        <b/>
        <color theme="0"/>
      </font>
      <fill>
        <patternFill>
          <bgColor rgb="FFA38E76"/>
        </patternFill>
      </fill>
    </dxf>
    <dxf>
      <font>
        <b/>
      </font>
      <fill>
        <patternFill>
          <bgColor rgb="FFC7B399"/>
        </patternFill>
      </fill>
    </dxf>
    <dxf>
      <font>
        <b/>
      </font>
      <fill>
        <patternFill>
          <bgColor rgb="FFA8739E"/>
        </patternFill>
      </fill>
    </dxf>
    <dxf>
      <font>
        <b/>
      </font>
      <fill>
        <patternFill>
          <bgColor rgb="FFD5BCC6"/>
        </patternFill>
      </fill>
    </dxf>
    <dxf>
      <font>
        <b/>
      </font>
      <fill>
        <patternFill>
          <bgColor rgb="FFB698AD"/>
        </patternFill>
      </fill>
    </dxf>
    <dxf>
      <font>
        <b/>
        <color theme="0"/>
      </font>
      <fill>
        <patternFill>
          <bgColor rgb="FF83517D"/>
        </patternFill>
      </fill>
    </dxf>
    <dxf>
      <font>
        <b/>
        <color theme="0"/>
      </font>
      <fill>
        <patternFill>
          <bgColor rgb="FF593B62"/>
        </patternFill>
      </fill>
    </dxf>
    <dxf>
      <font>
        <b/>
      </font>
      <fill>
        <patternFill>
          <bgColor rgb="FFFBDEE9"/>
        </patternFill>
      </fill>
    </dxf>
    <dxf>
      <font>
        <b/>
        <color theme="0"/>
      </font>
      <fill>
        <patternFill>
          <bgColor rgb="FF842066"/>
        </patternFill>
      </fill>
    </dxf>
    <dxf>
      <font>
        <b/>
      </font>
      <fill>
        <patternFill>
          <bgColor rgb="FFE6A8CB"/>
        </patternFill>
      </fill>
    </dxf>
    <dxf>
      <font>
        <b/>
      </font>
      <fill>
        <patternFill>
          <bgColor rgb="FFD565A5"/>
        </patternFill>
      </fill>
    </dxf>
    <dxf>
      <font>
        <b/>
        <color theme="0"/>
      </font>
      <fill>
        <patternFill>
          <bgColor rgb="FFB02789"/>
        </patternFill>
      </fill>
    </dxf>
    <dxf>
      <font>
        <b/>
        <color theme="0"/>
      </font>
      <fill>
        <patternFill>
          <bgColor rgb="FF346064"/>
        </patternFill>
      </fill>
    </dxf>
    <dxf>
      <font>
        <b/>
      </font>
      <fill>
        <patternFill>
          <bgColor rgb="FF799D98"/>
        </patternFill>
      </fill>
    </dxf>
    <dxf>
      <font>
        <b/>
      </font>
      <fill>
        <patternFill>
          <bgColor rgb="FFB2CFCB"/>
        </patternFill>
      </fill>
    </dxf>
    <dxf>
      <font>
        <b/>
      </font>
      <fill>
        <patternFill>
          <bgColor rgb="FF94BFB4"/>
        </patternFill>
      </fill>
    </dxf>
    <dxf>
      <font>
        <b/>
        <color theme="0"/>
      </font>
      <fill>
        <patternFill>
          <bgColor rgb="FF5E7E79"/>
        </patternFill>
      </fill>
    </dxf>
    <dxf>
      <font>
        <b/>
      </font>
      <fill>
        <patternFill>
          <bgColor rgb="FF41BDAB"/>
        </patternFill>
      </fill>
    </dxf>
    <dxf>
      <font>
        <b/>
      </font>
      <fill>
        <patternFill>
          <bgColor rgb="FF90D2CD"/>
        </patternFill>
      </fill>
    </dxf>
    <dxf>
      <font>
        <b/>
      </font>
      <fill>
        <patternFill>
          <bgColor rgb="FFC9E7E3"/>
        </patternFill>
      </fill>
    </dxf>
    <dxf>
      <font>
        <b/>
        <color theme="0"/>
      </font>
      <fill>
        <patternFill>
          <bgColor rgb="FF0C525D"/>
        </patternFill>
      </fill>
    </dxf>
    <dxf>
      <font>
        <b/>
        <color theme="0"/>
      </font>
      <fill>
        <patternFill>
          <bgColor rgb="FF197E80"/>
        </patternFill>
      </fill>
    </dxf>
    <dxf>
      <font>
        <b/>
      </font>
      <fill>
        <patternFill>
          <bgColor rgb="FFE2EBF0"/>
        </patternFill>
      </fill>
    </dxf>
    <dxf>
      <font>
        <b/>
      </font>
      <fill>
        <patternFill>
          <bgColor rgb="FFBBC9C8"/>
        </patternFill>
      </fill>
    </dxf>
    <dxf>
      <font>
        <b/>
        <color theme="0"/>
      </font>
      <fill>
        <patternFill>
          <bgColor rgb="FF90A1AE"/>
        </patternFill>
      </fill>
    </dxf>
    <dxf>
      <font>
        <b/>
        <color theme="0"/>
      </font>
      <fill>
        <patternFill>
          <bgColor rgb="FF617283"/>
        </patternFill>
      </fill>
    </dxf>
    <dxf>
      <font>
        <b/>
        <color theme="0"/>
      </font>
      <fill>
        <patternFill>
          <bgColor rgb="FF000000"/>
        </patternFill>
      </fill>
    </dxf>
    <dxf>
      <fill>
        <patternFill>
          <bgColor rgb="FFE2EBF0"/>
        </patternFill>
      </fill>
    </dxf>
    <dxf>
      <fill>
        <patternFill>
          <bgColor rgb="FF90A1AE"/>
        </patternFill>
      </fill>
    </dxf>
    <dxf>
      <font>
        <color theme="0"/>
      </font>
      <fill>
        <patternFill>
          <bgColor rgb="FF000000"/>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433557"/>
        </patternFill>
      </fill>
    </dxf>
    <dxf>
      <font>
        <b/>
        <color theme="0"/>
      </font>
      <fill>
        <patternFill>
          <bgColor rgb="FF5C3578"/>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5C3578"/>
        </patternFill>
      </fill>
    </dxf>
    <dxf>
      <font>
        <b/>
        <color theme="0"/>
      </font>
      <fill>
        <patternFill>
          <bgColor rgb="FF433557"/>
        </patternFill>
      </fill>
    </dxf>
    <dxf>
      <font>
        <b/>
      </font>
      <fill>
        <patternFill>
          <bgColor rgb="FFC6B69F"/>
        </patternFill>
      </fill>
    </dxf>
    <dxf>
      <font>
        <b/>
      </font>
      <fill>
        <patternFill>
          <bgColor rgb="FFECE8C3"/>
        </patternFill>
      </fill>
    </dxf>
    <dxf>
      <font>
        <b/>
      </font>
      <fill>
        <patternFill>
          <bgColor rgb="FFDED7B5"/>
        </patternFill>
      </fill>
    </dxf>
    <dxf>
      <font>
        <b/>
        <color theme="0"/>
      </font>
      <fill>
        <patternFill>
          <bgColor rgb="FF93887C"/>
        </patternFill>
      </fill>
    </dxf>
    <dxf>
      <font>
        <b/>
        <color theme="0"/>
      </font>
      <fill>
        <patternFill>
          <bgColor rgb="FF5A524D"/>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DF2CA"/>
        </patternFill>
      </fill>
    </dxf>
    <dxf>
      <font>
        <b/>
      </font>
      <fill>
        <patternFill>
          <bgColor rgb="FFE7D8B3"/>
        </patternFill>
      </fill>
    </dxf>
    <dxf>
      <font>
        <b/>
        <color theme="0"/>
      </font>
      <fill>
        <patternFill>
          <bgColor rgb="FF6B6050"/>
        </patternFill>
      </fill>
    </dxf>
    <dxf>
      <font>
        <b/>
      </font>
      <fill>
        <patternFill>
          <bgColor rgb="FFC7B399"/>
        </patternFill>
      </fill>
    </dxf>
    <dxf>
      <font>
        <b/>
        <color theme="0"/>
      </font>
      <fill>
        <patternFill>
          <bgColor rgb="FFA38E76"/>
        </patternFill>
      </fill>
    </dxf>
    <dxf>
      <font>
        <b/>
        <color theme="0"/>
      </font>
      <fill>
        <patternFill>
          <bgColor rgb="FFB02789"/>
        </patternFill>
      </fill>
    </dxf>
    <dxf>
      <font>
        <b/>
      </font>
      <fill>
        <patternFill>
          <bgColor rgb="FFD565A5"/>
        </patternFill>
      </fill>
    </dxf>
    <dxf>
      <font>
        <b/>
      </font>
      <fill>
        <patternFill>
          <bgColor rgb="FFE6A8CB"/>
        </patternFill>
      </fill>
    </dxf>
    <dxf>
      <font>
        <b/>
      </font>
      <fill>
        <patternFill>
          <bgColor rgb="FFFBDEE9"/>
        </patternFill>
      </fill>
    </dxf>
    <dxf>
      <font>
        <b/>
        <color theme="0"/>
      </font>
      <fill>
        <patternFill>
          <bgColor rgb="FF842066"/>
        </patternFill>
      </fill>
    </dxf>
    <dxf>
      <font>
        <b/>
      </font>
      <fill>
        <patternFill>
          <bgColor rgb="FFB2CFCB"/>
        </patternFill>
      </fill>
    </dxf>
    <dxf>
      <font>
        <b/>
      </font>
      <fill>
        <patternFill>
          <bgColor rgb="FF94BFB4"/>
        </patternFill>
      </fill>
    </dxf>
    <dxf>
      <font>
        <b/>
        <color theme="0"/>
      </font>
      <fill>
        <patternFill>
          <bgColor rgb="FF5E7E79"/>
        </patternFill>
      </fill>
    </dxf>
    <dxf>
      <font>
        <b/>
        <color theme="0"/>
      </font>
      <fill>
        <patternFill>
          <bgColor rgb="FF346064"/>
        </patternFill>
      </fill>
    </dxf>
    <dxf>
      <font>
        <b/>
      </font>
      <fill>
        <patternFill>
          <bgColor rgb="FF799D98"/>
        </patternFill>
      </fill>
    </dxf>
    <dxf>
      <font>
        <b/>
      </font>
      <fill>
        <patternFill>
          <bgColor rgb="FFC9E7E3"/>
        </patternFill>
      </fill>
    </dxf>
    <dxf>
      <font>
        <b/>
        <color theme="0"/>
      </font>
      <fill>
        <patternFill>
          <bgColor rgb="FF0C525D"/>
        </patternFill>
      </fill>
    </dxf>
    <dxf>
      <font>
        <b/>
        <color theme="0"/>
      </font>
      <fill>
        <patternFill>
          <bgColor rgb="FF197E80"/>
        </patternFill>
      </fill>
    </dxf>
    <dxf>
      <font>
        <b/>
      </font>
      <fill>
        <patternFill>
          <bgColor rgb="FF41BDAB"/>
        </patternFill>
      </fill>
    </dxf>
    <dxf>
      <font>
        <b/>
      </font>
      <fill>
        <patternFill>
          <bgColor rgb="FF90D2CD"/>
        </patternFill>
      </fill>
    </dxf>
    <dxf>
      <font>
        <b/>
      </font>
      <fill>
        <patternFill>
          <bgColor rgb="FFE2EBF0"/>
        </patternFill>
      </fill>
    </dxf>
    <dxf>
      <font>
        <b/>
      </font>
      <fill>
        <patternFill>
          <bgColor rgb="FFBBC9C8"/>
        </patternFill>
      </fill>
    </dxf>
    <dxf>
      <font>
        <b/>
        <color theme="0"/>
      </font>
      <fill>
        <patternFill>
          <bgColor rgb="FF90A1AE"/>
        </patternFill>
      </fill>
    </dxf>
    <dxf>
      <font>
        <b/>
        <color theme="0"/>
      </font>
      <fill>
        <patternFill>
          <bgColor rgb="FF617283"/>
        </patternFill>
      </fill>
    </dxf>
    <dxf>
      <font>
        <b/>
        <color theme="0"/>
      </font>
      <fill>
        <patternFill>
          <bgColor rgb="FF000000"/>
        </patternFill>
      </fill>
    </dxf>
    <dxf>
      <fill>
        <patternFill>
          <bgColor rgb="FFE2EBF0"/>
        </patternFill>
      </fill>
    </dxf>
    <dxf>
      <font>
        <color theme="0"/>
      </font>
      <fill>
        <patternFill>
          <bgColor rgb="FF90A1AE"/>
        </patternFill>
      </fill>
    </dxf>
    <dxf>
      <font>
        <color theme="0"/>
      </font>
      <fill>
        <patternFill>
          <bgColor rgb="FF000000"/>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433557"/>
        </patternFill>
      </fill>
    </dxf>
    <dxf>
      <font>
        <b/>
        <color theme="0"/>
      </font>
      <fill>
        <patternFill>
          <bgColor rgb="FF5C3578"/>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5C3578"/>
        </patternFill>
      </fill>
    </dxf>
    <dxf>
      <font>
        <b/>
        <color theme="0"/>
      </font>
      <fill>
        <patternFill>
          <bgColor rgb="FF433557"/>
        </patternFill>
      </fill>
    </dxf>
    <dxf>
      <font>
        <b/>
      </font>
      <fill>
        <patternFill>
          <bgColor rgb="FFC6B69F"/>
        </patternFill>
      </fill>
    </dxf>
    <dxf>
      <font>
        <b/>
        <color theme="0"/>
      </font>
      <fill>
        <patternFill>
          <bgColor rgb="FF93887C"/>
        </patternFill>
      </fill>
    </dxf>
    <dxf>
      <font>
        <b/>
        <color theme="0"/>
      </font>
      <fill>
        <patternFill>
          <bgColor rgb="FF5A524D"/>
        </patternFill>
      </fill>
    </dxf>
    <dxf>
      <font>
        <b/>
      </font>
      <fill>
        <patternFill>
          <bgColor rgb="FFECE8C3"/>
        </patternFill>
      </fill>
    </dxf>
    <dxf>
      <font>
        <b/>
      </font>
      <fill>
        <patternFill>
          <bgColor rgb="FFDED7B5"/>
        </patternFill>
      </fill>
    </dxf>
    <dxf>
      <font>
        <b/>
      </font>
      <fill>
        <patternFill>
          <bgColor rgb="FFE0DBC4"/>
        </patternFill>
      </fill>
    </dxf>
    <dxf>
      <font>
        <b/>
      </font>
      <fill>
        <patternFill>
          <bgColor rgb="FFF0EDD3"/>
        </patternFill>
      </fill>
    </dxf>
    <dxf>
      <font>
        <b/>
        <color theme="0"/>
      </font>
      <fill>
        <patternFill>
          <bgColor rgb="FF5F5D5B"/>
        </patternFill>
      </fill>
    </dxf>
    <dxf>
      <font>
        <b/>
        <color theme="0"/>
      </font>
      <fill>
        <patternFill>
          <bgColor rgb="FF968F84"/>
        </patternFill>
      </fill>
    </dxf>
    <dxf>
      <font>
        <b/>
      </font>
      <fill>
        <patternFill>
          <bgColor rgb="FFCBC4B6"/>
        </patternFill>
      </fill>
    </dxf>
    <dxf>
      <font>
        <b/>
      </font>
      <fill>
        <patternFill>
          <bgColor rgb="FFE7D8B3"/>
        </patternFill>
      </fill>
    </dxf>
    <dxf>
      <font>
        <b/>
      </font>
      <fill>
        <patternFill>
          <bgColor rgb="FFFDF2CA"/>
        </patternFill>
      </fill>
    </dxf>
    <dxf>
      <font>
        <b/>
      </font>
      <fill>
        <patternFill>
          <bgColor rgb="FFC7B399"/>
        </patternFill>
      </fill>
    </dxf>
    <dxf>
      <font>
        <b/>
        <color theme="0"/>
      </font>
      <fill>
        <patternFill>
          <bgColor rgb="FFA38E76"/>
        </patternFill>
      </fill>
    </dxf>
    <dxf>
      <font>
        <b/>
        <color theme="0"/>
      </font>
      <fill>
        <patternFill>
          <bgColor rgb="FF6B6050"/>
        </patternFill>
      </fill>
    </dxf>
    <dxf>
      <font>
        <b/>
      </font>
      <fill>
        <patternFill>
          <bgColor rgb="FFD5BCC6"/>
        </patternFill>
      </fill>
    </dxf>
    <dxf>
      <font>
        <b/>
      </font>
      <fill>
        <patternFill>
          <bgColor rgb="FFB698AD"/>
        </patternFill>
      </fill>
    </dxf>
    <dxf>
      <font>
        <b/>
      </font>
      <fill>
        <patternFill>
          <bgColor rgb="FFA8739E"/>
        </patternFill>
      </fill>
    </dxf>
    <dxf>
      <font>
        <b/>
        <color theme="0"/>
      </font>
      <fill>
        <patternFill>
          <bgColor rgb="FF83517D"/>
        </patternFill>
      </fill>
    </dxf>
    <dxf>
      <font>
        <b/>
        <color theme="0"/>
      </font>
      <fill>
        <patternFill>
          <bgColor rgb="FF593B62"/>
        </patternFill>
      </fill>
    </dxf>
    <dxf>
      <font>
        <b/>
        <color theme="0"/>
      </font>
      <fill>
        <patternFill>
          <bgColor rgb="FFB02789"/>
        </patternFill>
      </fill>
    </dxf>
    <dxf>
      <font>
        <b/>
      </font>
      <fill>
        <patternFill>
          <bgColor rgb="FFFBDEE9"/>
        </patternFill>
      </fill>
    </dxf>
    <dxf>
      <font>
        <b/>
      </font>
      <fill>
        <patternFill>
          <bgColor rgb="FFE6A8CB"/>
        </patternFill>
      </fill>
    </dxf>
    <dxf>
      <font>
        <b/>
      </font>
      <fill>
        <patternFill>
          <bgColor rgb="FFD565A5"/>
        </patternFill>
      </fill>
    </dxf>
    <dxf>
      <font>
        <b/>
        <color theme="0"/>
      </font>
      <fill>
        <patternFill>
          <bgColor rgb="FF842066"/>
        </patternFill>
      </fill>
    </dxf>
    <dxf>
      <font>
        <b/>
      </font>
      <fill>
        <patternFill>
          <bgColor rgb="FF799D98"/>
        </patternFill>
      </fill>
    </dxf>
    <dxf>
      <font>
        <b/>
      </font>
      <fill>
        <patternFill>
          <bgColor rgb="FFB2CFCB"/>
        </patternFill>
      </fill>
    </dxf>
    <dxf>
      <font>
        <b/>
      </font>
      <fill>
        <patternFill>
          <bgColor rgb="FF94BFB4"/>
        </patternFill>
      </fill>
    </dxf>
    <dxf>
      <font>
        <b/>
        <color theme="0"/>
      </font>
      <fill>
        <patternFill>
          <bgColor rgb="FF5E7E79"/>
        </patternFill>
      </fill>
    </dxf>
    <dxf>
      <font>
        <b/>
        <color theme="0"/>
      </font>
      <fill>
        <patternFill>
          <bgColor rgb="FF346064"/>
        </patternFill>
      </fill>
    </dxf>
    <dxf>
      <font>
        <b/>
        <color theme="0"/>
      </font>
      <fill>
        <patternFill>
          <bgColor rgb="FF0C525D"/>
        </patternFill>
      </fill>
    </dxf>
    <dxf>
      <font>
        <b/>
      </font>
      <fill>
        <patternFill>
          <bgColor rgb="FFC9E7E3"/>
        </patternFill>
      </fill>
    </dxf>
    <dxf>
      <font>
        <b/>
      </font>
      <fill>
        <patternFill>
          <bgColor rgb="FF90D2CD"/>
        </patternFill>
      </fill>
    </dxf>
    <dxf>
      <font>
        <b/>
      </font>
      <fill>
        <patternFill>
          <bgColor rgb="FF41BDAB"/>
        </patternFill>
      </fill>
    </dxf>
    <dxf>
      <font>
        <b/>
        <color theme="0"/>
      </font>
      <fill>
        <patternFill>
          <bgColor rgb="FF197E80"/>
        </patternFill>
      </fill>
    </dxf>
    <dxf>
      <font>
        <b/>
        <color theme="0"/>
      </font>
      <fill>
        <patternFill>
          <bgColor rgb="FF000000"/>
        </patternFill>
      </fill>
    </dxf>
    <dxf>
      <font>
        <b/>
      </font>
      <fill>
        <patternFill>
          <bgColor rgb="FFE2EBF0"/>
        </patternFill>
      </fill>
    </dxf>
    <dxf>
      <font>
        <b/>
      </font>
      <fill>
        <patternFill>
          <bgColor rgb="FFBBC9C8"/>
        </patternFill>
      </fill>
    </dxf>
    <dxf>
      <font>
        <b/>
        <color theme="0"/>
      </font>
      <fill>
        <patternFill>
          <bgColor rgb="FF90A1AE"/>
        </patternFill>
      </fill>
    </dxf>
    <dxf>
      <font>
        <b/>
        <color theme="0"/>
      </font>
      <fill>
        <patternFill>
          <bgColor rgb="FF617283"/>
        </patternFill>
      </fill>
    </dxf>
    <dxf>
      <fill>
        <patternFill>
          <bgColor rgb="FF90A1AE"/>
        </patternFill>
      </fill>
    </dxf>
    <dxf>
      <font>
        <color theme="0"/>
      </font>
      <fill>
        <patternFill>
          <bgColor rgb="FF000000"/>
        </patternFill>
      </fill>
    </dxf>
    <dxf>
      <fill>
        <patternFill>
          <bgColor rgb="FFE2EBF0"/>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5C3578"/>
        </patternFill>
      </fill>
    </dxf>
    <dxf>
      <font>
        <b/>
        <color theme="0"/>
      </font>
      <fill>
        <patternFill>
          <bgColor rgb="FF433557"/>
        </patternFill>
      </fill>
    </dxf>
    <dxf>
      <font>
        <b/>
      </font>
      <fill>
        <patternFill>
          <bgColor rgb="FFBB8DC0"/>
        </patternFill>
      </fill>
    </dxf>
    <dxf>
      <font>
        <b/>
      </font>
      <fill>
        <patternFill>
          <bgColor rgb="FFD7C3DE"/>
        </patternFill>
      </fill>
    </dxf>
    <dxf>
      <font>
        <b/>
        <color theme="0"/>
      </font>
      <fill>
        <patternFill>
          <bgColor rgb="FF433557"/>
        </patternFill>
      </fill>
    </dxf>
    <dxf>
      <font>
        <b/>
        <color theme="0"/>
      </font>
      <fill>
        <patternFill>
          <bgColor rgb="FF5C3578"/>
        </patternFill>
      </fill>
    </dxf>
    <dxf>
      <font>
        <b/>
        <color theme="0"/>
      </font>
      <fill>
        <patternFill>
          <bgColor rgb="FF7C41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6773332</xdr:colOff>
      <xdr:row>16</xdr:row>
      <xdr:rowOff>67734</xdr:rowOff>
    </xdr:from>
    <xdr:to>
      <xdr:col>1</xdr:col>
      <xdr:colOff>1436</xdr:colOff>
      <xdr:row>16</xdr:row>
      <xdr:rowOff>497176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773332" y="17624214"/>
          <a:ext cx="1114804" cy="429442"/>
        </a:xfrm>
        <a:prstGeom prst="rect">
          <a:avLst/>
        </a:prstGeom>
        <a:ln>
          <a:prstDash val="solid"/>
        </a:ln>
      </xdr:spPr>
    </xdr:pic>
    <xdr:clientData/>
  </xdr:twoCellAnchor>
  <xdr:twoCellAnchor editAs="oneCell">
    <xdr:from>
      <xdr:col>0</xdr:col>
      <xdr:colOff>304803</xdr:colOff>
      <xdr:row>9</xdr:row>
      <xdr:rowOff>59267</xdr:rowOff>
    </xdr:from>
    <xdr:to>
      <xdr:col>0</xdr:col>
      <xdr:colOff>6270511</xdr:colOff>
      <xdr:row>9</xdr:row>
      <xdr:rowOff>4098028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304803" y="8448887"/>
          <a:ext cx="5974598" cy="4041301"/>
        </a:xfrm>
        <a:prstGeom prst="rect">
          <a:avLst/>
        </a:prstGeom>
        <a:ln>
          <a:prstDash val="solid"/>
        </a:ln>
      </xdr:spPr>
    </xdr:pic>
    <xdr:clientData/>
  </xdr:twoCellAnchor>
  <xdr:twoCellAnchor editAs="oneCell">
    <xdr:from>
      <xdr:col>0</xdr:col>
      <xdr:colOff>14111</xdr:colOff>
      <xdr:row>0</xdr:row>
      <xdr:rowOff>14111</xdr:rowOff>
    </xdr:from>
    <xdr:to>
      <xdr:col>1</xdr:col>
      <xdr:colOff>10700</xdr:colOff>
      <xdr:row>1</xdr:row>
      <xdr:rowOff>16651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14111" y="14111"/>
          <a:ext cx="7702314" cy="154559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absoluteAnchor>
    <xdr:pos x="342900" y="428625"/>
    <xdr:ext cx="6872287" cy="762952"/>
    <xdr:pic>
      <xdr:nvPicPr>
        <xdr:cNvPr id="2" name="Image 1" descr="Picture">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342900" y="428625"/>
    <xdr:ext cx="6610350" cy="867727"/>
    <xdr:pic>
      <xdr:nvPicPr>
        <xdr:cNvPr id="2" name="Image 1" descr="Picture">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4</xdr:col>
      <xdr:colOff>20391</xdr:colOff>
      <xdr:row>2</xdr:row>
      <xdr:rowOff>9842</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1" y="190500"/>
          <a:ext cx="5974150" cy="1409700"/>
        </a:xfrm>
        <a:prstGeom prst="rect">
          <a:avLst/>
        </a:prstGeom>
        <a:ln>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7938</xdr:colOff>
      <xdr:row>1</xdr:row>
      <xdr:rowOff>1382385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190500"/>
          <a:ext cx="5886450" cy="1385560"/>
        </a:xfrm>
        <a:prstGeom prst="rect">
          <a:avLst/>
        </a:prstGeom>
        <a:ln>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667440</xdr:colOff>
      <xdr:row>2</xdr:row>
      <xdr:rowOff>19296</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186267"/>
          <a:ext cx="5967573" cy="1404654"/>
        </a:xfrm>
        <a:prstGeom prst="rect">
          <a:avLst/>
        </a:prstGeom>
        <a:ln>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1</xdr:row>
      <xdr:rowOff>342900</xdr:rowOff>
    </xdr:from>
    <xdr:to>
      <xdr:col>0</xdr:col>
      <xdr:colOff>1866675</xdr:colOff>
      <xdr:row>1</xdr:row>
      <xdr:rowOff>1057794</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1" cstate="print"/>
        <a:srcRect l="8314" t="26042" r="7949" b="26915"/>
        <a:stretch>
          <a:fillRect/>
        </a:stretch>
      </xdr:blipFill>
      <xdr:spPr>
        <a:xfrm>
          <a:off x="66675" y="533400"/>
          <a:ext cx="1800000" cy="714894"/>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Severity">
      <a:dk1>
        <a:sysClr val="windowText" lastClr="000000"/>
      </a:dk1>
      <a:lt1>
        <a:sysClr val="window" lastClr="FFFFFF"/>
      </a:lt1>
      <a:dk2>
        <a:srgbClr val="C21A01"/>
      </a:dk2>
      <a:lt2>
        <a:srgbClr val="CCDDEA"/>
      </a:lt2>
      <a:accent1>
        <a:srgbClr val="433557"/>
      </a:accent1>
      <a:accent2>
        <a:srgbClr val="0C525D"/>
      </a:accent2>
      <a:accent3>
        <a:srgbClr val="842066"/>
      </a:accent3>
      <a:accent4>
        <a:srgbClr val="6B6050"/>
      </a:accent4>
      <a:accent5>
        <a:srgbClr val="646034"/>
      </a:accent5>
      <a:accent6>
        <a:srgbClr val="593B62"/>
      </a:accent6>
      <a:hlink>
        <a:srgbClr val="D83E2C"/>
      </a:hlink>
      <a:folHlink>
        <a:srgbClr val="ED7D27"/>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rmkc.jrc.ec.europa.eu/inform-index/INFORM-Severity" TargetMode="External"/><Relationship Id="rId1" Type="http://schemas.openxmlformats.org/officeDocument/2006/relationships/hyperlink" Target="https://drmkc.jrc.ec.europa.eu/inform-index/INFORM-Severity" TargetMode="External"/></Relationships>
</file>

<file path=xl/worksheets/_rels/sheet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hyperlink" Target="http://www.mar.umd.edu/mar_data.asp" TargetMode="External"/></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18"/>
  <sheetViews>
    <sheetView topLeftCell="A12" workbookViewId="0">
      <selection activeCell="E16" sqref="E16"/>
    </sheetView>
  </sheetViews>
  <sheetFormatPr defaultColWidth="9.453125" defaultRowHeight="14.5" x14ac:dyDescent="0.35"/>
  <cols>
    <col min="1" max="1" width="115.54296875" style="1" customWidth="1"/>
    <col min="2" max="2" width="9.453125" style="1" customWidth="1"/>
    <col min="3" max="16384" width="9.453125" style="1"/>
  </cols>
  <sheetData>
    <row r="1" spans="1:1" ht="122.15" customHeight="1" x14ac:dyDescent="0.35"/>
    <row r="2" spans="1:1" ht="20.9" customHeight="1" x14ac:dyDescent="0.35">
      <c r="A2" s="67" t="s">
        <v>7540</v>
      </c>
    </row>
    <row r="3" spans="1:1" ht="18.649999999999999" customHeight="1" x14ac:dyDescent="0.35">
      <c r="A3" s="81" t="s">
        <v>7541</v>
      </c>
    </row>
    <row r="4" spans="1:1" ht="60" customHeight="1" x14ac:dyDescent="0.35">
      <c r="A4" s="130" t="s">
        <v>7542</v>
      </c>
    </row>
    <row r="5" spans="1:1" ht="81" customHeight="1" x14ac:dyDescent="0.35">
      <c r="A5" s="234" t="s">
        <v>7543</v>
      </c>
    </row>
    <row r="6" spans="1:1" ht="21.75" customHeight="1" x14ac:dyDescent="0.35">
      <c r="A6" s="247" t="s">
        <v>7544</v>
      </c>
    </row>
    <row r="7" spans="1:1" s="131" customFormat="1" ht="168" customHeight="1" x14ac:dyDescent="0.35">
      <c r="A7" s="172" t="s">
        <v>7545</v>
      </c>
    </row>
    <row r="8" spans="1:1" s="131" customFormat="1" ht="22.4" customHeight="1" x14ac:dyDescent="0.35">
      <c r="A8" s="247" t="s">
        <v>7546</v>
      </c>
    </row>
    <row r="9" spans="1:1" s="131" customFormat="1" ht="232.4" customHeight="1" x14ac:dyDescent="0.35">
      <c r="A9" s="172" t="s">
        <v>7547</v>
      </c>
    </row>
    <row r="10" spans="1:1" ht="344.9" customHeight="1" x14ac:dyDescent="0.35">
      <c r="A10" s="132"/>
    </row>
    <row r="11" spans="1:1" ht="22.65" customHeight="1" x14ac:dyDescent="0.35">
      <c r="A11" s="247" t="s">
        <v>7548</v>
      </c>
    </row>
    <row r="12" spans="1:1" ht="213.65" customHeight="1" x14ac:dyDescent="0.35">
      <c r="A12" s="172" t="s">
        <v>7549</v>
      </c>
    </row>
    <row r="13" spans="1:1" ht="21" customHeight="1" x14ac:dyDescent="0.35">
      <c r="A13" s="247" t="s">
        <v>7550</v>
      </c>
    </row>
    <row r="14" spans="1:1" ht="145.4" customHeight="1" x14ac:dyDescent="0.35">
      <c r="A14" s="248" t="s">
        <v>7551</v>
      </c>
    </row>
    <row r="15" spans="1:1" ht="30" customHeight="1" x14ac:dyDescent="0.35">
      <c r="A15" s="173" t="s">
        <v>7552</v>
      </c>
    </row>
    <row r="16" spans="1:1" ht="80.150000000000006" customHeight="1" x14ac:dyDescent="0.35">
      <c r="A16" s="173" t="s">
        <v>7553</v>
      </c>
    </row>
    <row r="17" spans="1:1" ht="46.4" customHeight="1" x14ac:dyDescent="0.35">
      <c r="A17" s="68" t="s">
        <v>7554</v>
      </c>
    </row>
    <row r="18" spans="1:1" ht="66.650000000000006" customHeight="1" x14ac:dyDescent="0.35">
      <c r="A18" s="68" t="s">
        <v>7555</v>
      </c>
    </row>
  </sheetData>
  <hyperlinks>
    <hyperlink ref="A15" r:id="rId1" xr:uid="{00000000-0004-0000-0100-000000000000}"/>
    <hyperlink ref="A16" r:id="rId2" display="Click here to read the INFORM Severity Index User Guide" xr:uid="{00000000-0004-0000-0100-000001000000}"/>
  </hyperlinks>
  <pageMargins left="0.70866141732283472" right="0.70866141732283472" top="0.74803149606299213" bottom="0.74803149606299213" header="0.31496062992125978" footer="0.31496062992125978"/>
  <pageSetup paperSize="9" scale="75" fitToHeight="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A2B54"/>
    <pageSetUpPr fitToPage="1"/>
  </sheetPr>
  <dimension ref="A1:V135"/>
  <sheetViews>
    <sheetView topLeftCell="G1" workbookViewId="0">
      <selection activeCell="V2" sqref="V2"/>
    </sheetView>
  </sheetViews>
  <sheetFormatPr defaultColWidth="9.453125" defaultRowHeight="14.5" x14ac:dyDescent="0.35"/>
  <cols>
    <col min="1" max="1" width="37.54296875" style="49" customWidth="1"/>
    <col min="2" max="2" width="23.81640625" style="49" customWidth="1"/>
    <col min="3" max="3" width="11" style="49" bestFit="1" customWidth="1"/>
    <col min="4" max="4" width="15.453125" style="49" customWidth="1"/>
    <col min="5" max="5" width="9.453125" style="49" customWidth="1"/>
    <col min="6" max="6" width="26.453125" style="49" customWidth="1"/>
    <col min="7" max="7" width="8.81640625" style="49" bestFit="1" customWidth="1"/>
    <col min="8" max="8" width="8.453125" style="49" bestFit="1" customWidth="1"/>
    <col min="9" max="9" width="11.453125" style="49" customWidth="1"/>
    <col min="10" max="10" width="12.54296875" style="49" customWidth="1"/>
    <col min="11" max="11" width="10.54296875" style="49" customWidth="1"/>
    <col min="12" max="15" width="8.453125" style="49" customWidth="1"/>
    <col min="16" max="17" width="8.453125" style="50" customWidth="1"/>
    <col min="18" max="20" width="8.453125" style="49" customWidth="1"/>
    <col min="21" max="21" width="9.453125" style="49" customWidth="1"/>
    <col min="22" max="22" width="12" style="49" customWidth="1"/>
    <col min="23" max="23" width="9.453125" style="49" customWidth="1"/>
    <col min="24" max="16384" width="9.453125" style="49"/>
  </cols>
  <sheetData>
    <row r="1" spans="1:22" s="57" customFormat="1" ht="15.75" customHeight="1" x14ac:dyDescent="0.45">
      <c r="A1" s="273"/>
      <c r="B1" s="274"/>
      <c r="C1" s="274"/>
      <c r="D1" s="274"/>
      <c r="E1" s="274"/>
      <c r="F1" s="274"/>
      <c r="G1" s="274"/>
      <c r="H1" s="274"/>
      <c r="I1" s="274"/>
      <c r="J1" s="274"/>
      <c r="K1" s="274"/>
      <c r="L1" s="274"/>
      <c r="M1" s="274"/>
      <c r="N1" s="274"/>
      <c r="O1" s="274"/>
      <c r="P1" s="274"/>
      <c r="Q1" s="274"/>
      <c r="R1" s="274"/>
      <c r="S1" s="274"/>
      <c r="T1" s="274"/>
      <c r="U1" s="58"/>
      <c r="V1" s="58"/>
    </row>
    <row r="2" spans="1:22" s="2" customFormat="1" ht="107.25" customHeight="1" thickBot="1" x14ac:dyDescent="0.45">
      <c r="A2" s="13" t="s">
        <v>7556</v>
      </c>
      <c r="B2" s="13" t="s">
        <v>7557</v>
      </c>
      <c r="C2" s="13" t="s">
        <v>7558</v>
      </c>
      <c r="D2" s="13" t="s">
        <v>7559</v>
      </c>
      <c r="E2" s="6" t="s">
        <v>7560</v>
      </c>
      <c r="F2" s="13" t="s">
        <v>7561</v>
      </c>
      <c r="G2" s="119" t="s">
        <v>7562</v>
      </c>
      <c r="H2" s="83" t="s">
        <v>7563</v>
      </c>
      <c r="I2" s="82" t="s">
        <v>7563</v>
      </c>
      <c r="J2" s="84" t="s">
        <v>7564</v>
      </c>
      <c r="K2" s="84" t="s">
        <v>6</v>
      </c>
      <c r="L2" s="86" t="s">
        <v>7565</v>
      </c>
      <c r="M2" s="85" t="s">
        <v>7566</v>
      </c>
      <c r="N2" s="85" t="s">
        <v>7567</v>
      </c>
      <c r="O2" s="59" t="s">
        <v>7568</v>
      </c>
      <c r="P2" s="87" t="s">
        <v>7569</v>
      </c>
      <c r="Q2" s="87" t="s">
        <v>7570</v>
      </c>
      <c r="R2" s="88" t="s">
        <v>7571</v>
      </c>
      <c r="S2" s="89" t="s">
        <v>7572</v>
      </c>
      <c r="T2" s="89" t="s">
        <v>7573</v>
      </c>
      <c r="U2" s="63" t="s">
        <v>7574</v>
      </c>
      <c r="V2" s="137" t="s">
        <v>7575</v>
      </c>
    </row>
    <row r="3" spans="1:22" s="2" customFormat="1" ht="16.5" hidden="1" customHeight="1" thickTop="1" x14ac:dyDescent="0.4">
      <c r="A3" s="56" t="s">
        <v>7576</v>
      </c>
      <c r="B3" s="56"/>
      <c r="C3" s="56"/>
      <c r="D3" s="56"/>
      <c r="E3" s="56"/>
      <c r="F3" s="56"/>
      <c r="G3" s="48"/>
      <c r="H3" s="48"/>
      <c r="I3" s="48"/>
      <c r="J3" s="48"/>
      <c r="K3" s="79"/>
      <c r="L3" s="47"/>
      <c r="M3" s="46"/>
      <c r="N3" s="46"/>
      <c r="O3" s="47"/>
      <c r="P3" s="48"/>
      <c r="Q3" s="48"/>
      <c r="R3" s="47">
        <v>0.3</v>
      </c>
      <c r="S3" s="46"/>
      <c r="T3" s="46"/>
      <c r="U3" s="133"/>
      <c r="V3" s="134"/>
    </row>
    <row r="4" spans="1:22" s="2" customFormat="1" ht="15" customHeight="1" thickTop="1" x14ac:dyDescent="0.4">
      <c r="A4" s="14" t="s">
        <v>7577</v>
      </c>
      <c r="B4" s="14"/>
      <c r="C4" s="14"/>
      <c r="D4" s="14"/>
      <c r="E4" s="7" t="s">
        <v>7577</v>
      </c>
      <c r="F4" s="14"/>
      <c r="G4" s="40" t="s">
        <v>7578</v>
      </c>
      <c r="H4" s="40" t="s">
        <v>7578</v>
      </c>
      <c r="I4" s="40" t="s">
        <v>7579</v>
      </c>
      <c r="J4" s="40" t="s">
        <v>7580</v>
      </c>
      <c r="K4" s="40" t="s">
        <v>7579</v>
      </c>
      <c r="L4" s="40" t="s">
        <v>7578</v>
      </c>
      <c r="M4" s="40" t="s">
        <v>7578</v>
      </c>
      <c r="N4" s="40" t="s">
        <v>7578</v>
      </c>
      <c r="O4" s="40" t="s">
        <v>7578</v>
      </c>
      <c r="P4" s="40" t="s">
        <v>7578</v>
      </c>
      <c r="Q4" s="40" t="s">
        <v>7578</v>
      </c>
      <c r="R4" s="40" t="s">
        <v>7578</v>
      </c>
      <c r="S4" s="40" t="s">
        <v>7578</v>
      </c>
      <c r="T4" s="40" t="s">
        <v>7578</v>
      </c>
      <c r="U4" s="133"/>
      <c r="V4" s="134"/>
    </row>
    <row r="5" spans="1:22" ht="15.75" customHeight="1" x14ac:dyDescent="0.35">
      <c r="A5" s="55" t="str">
        <f>'Crisis Indicator Data'!A3</f>
        <v>Complex crisis in Afghanistan</v>
      </c>
      <c r="B5" s="55" t="str">
        <f>Lists!G3</f>
        <v xml:space="preserve">Complex crisis </v>
      </c>
      <c r="C5" s="55" t="str">
        <f>'Crisis Indicator Data'!C3</f>
        <v>AFG001</v>
      </c>
      <c r="D5" s="55" t="str">
        <f>'Crisis Indicator Data'!D3</f>
        <v>Afghanistan</v>
      </c>
      <c r="E5" s="55" t="str">
        <f>'Crisis Indicator Data'!E3</f>
        <v>AFG</v>
      </c>
      <c r="F5" s="55" t="str">
        <f>'Crisis Indicator Data'!B3</f>
        <v>Conflict/ Violence,Political/economic crisis,Floods,Drought/drier conditions</v>
      </c>
      <c r="G5" s="52">
        <f t="shared" ref="G5:G36" si="0">IF(OR(O5="x",L5="x"),"x",ROUND((5-GEOMEAN(((5-L5)/5*4+1),((5-O5)/5*4+1),((5-O5)/5*4+1)))/4*3.5+R5*0.3,1))</f>
        <v>4.5</v>
      </c>
      <c r="H5" s="51">
        <f t="shared" ref="H5:H36" si="1">IF(G5="x","x",ROUNDUP(G5,0))</f>
        <v>5</v>
      </c>
      <c r="I5" s="127" t="str">
        <f t="shared" ref="I5:I36" si="2">IF(O5="x","x",IF(L5="x","x",(IF(H5=5,"Very High",IF(H5=4,"High",IF(H5=3,"Medium",IF(H5=2,"Low","Very Low")))))))</f>
        <v>Very High</v>
      </c>
      <c r="J5" s="129" t="str">
        <f>INDEX(Trends!$D$3:$D$404,MATCH(C5,Trends!$C$3:$C$404,0))</f>
        <v>Stable</v>
      </c>
      <c r="K5" s="120" t="str">
        <f>IF(Reliability!B3="x","x",(IF(ROUNDUP(Reliability!B3,0)=1,"Very High",IF(ROUNDUP(Reliability!B3,0)=2,"High",IF(ROUNDUP(Reliability!B3,0)=3,"Medium",IF(ROUNDUP(Reliability!B3,0)=4,"Low","Very Low"))))))</f>
        <v>Very High</v>
      </c>
      <c r="L5" s="54">
        <f t="shared" ref="L5:L36" si="3">IF(OR(N5="x",M5="x"),"x",ROUND((5-GEOMEAN(((5-M5)/5*4+1),((5-N5)/5*4+1),((5-N5)/5*4+1)))/4*5,1))</f>
        <v>4.7</v>
      </c>
      <c r="M5" s="53">
        <f>'Impact of the crisis'!N6</f>
        <v>4.9000000000000004</v>
      </c>
      <c r="N5" s="53">
        <f>'Impact of the crisis'!AB6</f>
        <v>4.5999999999999996</v>
      </c>
      <c r="O5" s="54">
        <f>'Conditions of people affected'!R6</f>
        <v>4.5</v>
      </c>
      <c r="P5" s="53">
        <f>'Conditions of people affected'!K6</f>
        <v>5</v>
      </c>
      <c r="Q5" s="53">
        <f>'Conditions of people affected'!Q6</f>
        <v>4</v>
      </c>
      <c r="R5" s="53">
        <f t="shared" ref="R5:R36" si="4">IF(OR(T5="x",S5="x"),S5,ROUND((5-GEOMEAN(((5-S5)/5*4+1),((5-T5)/5*4+1)))/4*5,1))</f>
        <v>4.2</v>
      </c>
      <c r="S5" s="53">
        <f>'Complexity of the crisis'!X6</f>
        <v>3.9</v>
      </c>
      <c r="T5" s="53">
        <f>'Complexity of the crisis'!AN6</f>
        <v>4.5</v>
      </c>
      <c r="U5" s="135" t="str">
        <f>VLOOKUP(C5,Lists!$C$3:$E$300,3,FALSE)</f>
        <v>Asia</v>
      </c>
      <c r="V5" s="136">
        <v>45833</v>
      </c>
    </row>
    <row r="6" spans="1:22" ht="15.75" customHeight="1" x14ac:dyDescent="0.35">
      <c r="A6" s="55" t="str">
        <f>'Crisis Indicator Data'!A4</f>
        <v>Drought in South-West Angola</v>
      </c>
      <c r="B6" s="55" t="str">
        <f>Lists!G4</f>
        <v>Drought in South-West</v>
      </c>
      <c r="C6" s="55" t="str">
        <f>'Crisis Indicator Data'!C4</f>
        <v>AGO002</v>
      </c>
      <c r="D6" s="55" t="str">
        <f>'Crisis Indicator Data'!D4</f>
        <v>Angola</v>
      </c>
      <c r="E6" s="55" t="str">
        <f>'Crisis Indicator Data'!E4</f>
        <v>AGO</v>
      </c>
      <c r="F6" s="55" t="str">
        <f>'Crisis Indicator Data'!B4</f>
        <v>Drought/drier conditions</v>
      </c>
      <c r="G6" s="52">
        <f t="shared" si="0"/>
        <v>3.1</v>
      </c>
      <c r="H6" s="51">
        <f t="shared" si="1"/>
        <v>4</v>
      </c>
      <c r="I6" s="127" t="str">
        <f t="shared" si="2"/>
        <v>High</v>
      </c>
      <c r="J6" s="129" t="str">
        <f>INDEX(Trends!$D$3:$D$404,MATCH(C6,Trends!$C$3:$C$404,0))</f>
        <v>Increasing</v>
      </c>
      <c r="K6" s="120" t="str">
        <f>IF(Reliability!B4="x","x",(IF(ROUNDUP(Reliability!B4,0)=1,"Very High",IF(ROUNDUP(Reliability!B4,0)=2,"High",IF(ROUNDUP(Reliability!B4,0)=3,"Medium",IF(ROUNDUP(Reliability!B4,0)=4,"Low","Very Low"))))))</f>
        <v>High</v>
      </c>
      <c r="L6" s="54">
        <f t="shared" si="3"/>
        <v>2.2000000000000002</v>
      </c>
      <c r="M6" s="53">
        <f>'Impact of the crisis'!N7</f>
        <v>2.1</v>
      </c>
      <c r="N6" s="53">
        <f>'Impact of the crisis'!AB7</f>
        <v>2.2000000000000002</v>
      </c>
      <c r="O6" s="54">
        <f>'Conditions of people affected'!R7</f>
        <v>3.85</v>
      </c>
      <c r="P6" s="53">
        <f>'Conditions of people affected'!K7</f>
        <v>3.7</v>
      </c>
      <c r="Q6" s="53">
        <f>'Conditions of people affected'!Q7</f>
        <v>4</v>
      </c>
      <c r="R6" s="53">
        <f t="shared" si="4"/>
        <v>2.2999999999999998</v>
      </c>
      <c r="S6" s="53">
        <f>'Complexity of the crisis'!X7</f>
        <v>3.3</v>
      </c>
      <c r="T6" s="53">
        <f>'Complexity of the crisis'!AN7</f>
        <v>1</v>
      </c>
      <c r="U6" s="135" t="str">
        <f>VLOOKUP(C6,Lists!$C$3:$E$300,3,FALSE)</f>
        <v>Africa</v>
      </c>
      <c r="V6" s="136">
        <v>45834</v>
      </c>
    </row>
    <row r="7" spans="1:22" ht="15.75" customHeight="1" x14ac:dyDescent="0.35">
      <c r="A7" s="55" t="str">
        <f>'Crisis Indicator Data'!A5</f>
        <v>Complex crisis in Burundi</v>
      </c>
      <c r="B7" s="55" t="str">
        <f>Lists!G5</f>
        <v xml:space="preserve">Complex crisis </v>
      </c>
      <c r="C7" s="55" t="str">
        <f>'Crisis Indicator Data'!C5</f>
        <v>BDI001</v>
      </c>
      <c r="D7" s="55" t="str">
        <f>'Crisis Indicator Data'!D5</f>
        <v>Burundi</v>
      </c>
      <c r="E7" s="55" t="str">
        <f>'Crisis Indicator Data'!E5</f>
        <v>BDI</v>
      </c>
      <c r="F7" s="55" t="str">
        <f>'Crisis Indicator Data'!B5</f>
        <v>Floods,Political/economic crisis</v>
      </c>
      <c r="G7" s="52">
        <f t="shared" si="0"/>
        <v>3.3</v>
      </c>
      <c r="H7" s="51">
        <f t="shared" si="1"/>
        <v>4</v>
      </c>
      <c r="I7" s="127" t="str">
        <f t="shared" si="2"/>
        <v>High</v>
      </c>
      <c r="J7" s="129" t="str">
        <f>INDEX(Trends!$D$3:$D$404,MATCH(C7,Trends!$C$3:$C$404,0))</f>
        <v>Stable</v>
      </c>
      <c r="K7" s="120" t="str">
        <f>IF(Reliability!B5="x","x",(IF(ROUNDUP(Reliability!B5,0)=1,"Very High",IF(ROUNDUP(Reliability!B5,0)=2,"High",IF(ROUNDUP(Reliability!B5,0)=3,"Medium",IF(ROUNDUP(Reliability!B5,0)=4,"Low","Very Low"))))))</f>
        <v>Very High</v>
      </c>
      <c r="L7" s="54">
        <f t="shared" si="3"/>
        <v>3.5</v>
      </c>
      <c r="M7" s="53">
        <f>'Impact of the crisis'!N8</f>
        <v>4</v>
      </c>
      <c r="N7" s="53">
        <f>'Impact of the crisis'!AB8</f>
        <v>3.2</v>
      </c>
      <c r="O7" s="54">
        <f>'Conditions of people affected'!R8</f>
        <v>3.25</v>
      </c>
      <c r="P7" s="53">
        <f>'Conditions of people affected'!K8</f>
        <v>3.5</v>
      </c>
      <c r="Q7" s="53">
        <f>'Conditions of people affected'!Q8</f>
        <v>3</v>
      </c>
      <c r="R7" s="53">
        <f t="shared" si="4"/>
        <v>3.1</v>
      </c>
      <c r="S7" s="53">
        <f>'Complexity of the crisis'!X8</f>
        <v>3.1</v>
      </c>
      <c r="T7" s="53">
        <f>'Complexity of the crisis'!AN8</f>
        <v>3</v>
      </c>
      <c r="U7" s="135" t="str">
        <f>VLOOKUP(C7,Lists!$C$3:$E$300,3,FALSE)</f>
        <v>Africa</v>
      </c>
      <c r="V7" s="136">
        <v>45834</v>
      </c>
    </row>
    <row r="8" spans="1:22" ht="15.75" customHeight="1" x14ac:dyDescent="0.35">
      <c r="A8" s="55" t="str">
        <f>'Crisis Indicator Data'!A6</f>
        <v>Displacement from Eastern DRC</v>
      </c>
      <c r="B8" s="55" t="str">
        <f>Lists!G6</f>
        <v>Displacement from Eastern DRC</v>
      </c>
      <c r="C8" s="55" t="str">
        <f>'Crisis Indicator Data'!C6</f>
        <v>BDI004</v>
      </c>
      <c r="D8" s="55" t="str">
        <f>'Crisis Indicator Data'!D6</f>
        <v>Burundi</v>
      </c>
      <c r="E8" s="55" t="str">
        <f>'Crisis Indicator Data'!E6</f>
        <v>BDI</v>
      </c>
      <c r="F8" s="55" t="str">
        <f>'Crisis Indicator Data'!B6</f>
        <v>International Displacement</v>
      </c>
      <c r="G8" s="52">
        <f t="shared" si="0"/>
        <v>1.9</v>
      </c>
      <c r="H8" s="51">
        <f t="shared" si="1"/>
        <v>2</v>
      </c>
      <c r="I8" s="127" t="str">
        <f t="shared" si="2"/>
        <v>Low</v>
      </c>
      <c r="J8" s="129" t="str">
        <f>INDEX(Trends!$D$3:$D$404,MATCH(C8,Trends!$C$3:$C$404,0))</f>
        <v>-</v>
      </c>
      <c r="K8" s="120" t="str">
        <f>IF(Reliability!B6="x","x",(IF(ROUNDUP(Reliability!B6,0)=1,"Very High",IF(ROUNDUP(Reliability!B6,0)=2,"High",IF(ROUNDUP(Reliability!B6,0)=3,"Medium",IF(ROUNDUP(Reliability!B6,0)=4,"Low","Very Low"))))))</f>
        <v>Very High</v>
      </c>
      <c r="L8" s="54">
        <f t="shared" si="3"/>
        <v>2.2000000000000002</v>
      </c>
      <c r="M8" s="53">
        <f>'Impact of the crisis'!N9</f>
        <v>1.6</v>
      </c>
      <c r="N8" s="53">
        <f>'Impact of the crisis'!AB9</f>
        <v>2.5</v>
      </c>
      <c r="O8" s="54">
        <f>'Conditions of people affected'!R9</f>
        <v>1.25</v>
      </c>
      <c r="P8" s="53">
        <f>'Conditions of people affected'!K9</f>
        <v>1.5</v>
      </c>
      <c r="Q8" s="53">
        <f>'Conditions of people affected'!Q9</f>
        <v>1</v>
      </c>
      <c r="R8" s="53">
        <f t="shared" si="4"/>
        <v>2.6</v>
      </c>
      <c r="S8" s="53">
        <f>'Complexity of the crisis'!X9</f>
        <v>3.1</v>
      </c>
      <c r="T8" s="53">
        <f>'Complexity of the crisis'!AN9</f>
        <v>2</v>
      </c>
      <c r="U8" s="135" t="str">
        <f>VLOOKUP(C8,Lists!$C$3:$E$300,3,FALSE)</f>
        <v>Africa</v>
      </c>
      <c r="V8" s="136">
        <v>45834</v>
      </c>
    </row>
    <row r="9" spans="1:22" ht="15.75" customHeight="1" x14ac:dyDescent="0.35">
      <c r="A9" s="55" t="str">
        <f>'Crisis Indicator Data'!A7</f>
        <v>Conflict in northern region of Benin</v>
      </c>
      <c r="B9" s="55" t="str">
        <f>Lists!G7</f>
        <v>Conflict in northern region of Benin</v>
      </c>
      <c r="C9" s="55" t="str">
        <f>'Crisis Indicator Data'!C7</f>
        <v>BEN002</v>
      </c>
      <c r="D9" s="55" t="str">
        <f>'Crisis Indicator Data'!D7</f>
        <v>Benin</v>
      </c>
      <c r="E9" s="55" t="str">
        <f>'Crisis Indicator Data'!E7</f>
        <v>BEN</v>
      </c>
      <c r="F9" s="55" t="str">
        <f>'Crisis Indicator Data'!B7</f>
        <v>Conflict/ Violence</v>
      </c>
      <c r="G9" s="52">
        <f t="shared" si="0"/>
        <v>2.2999999999999998</v>
      </c>
      <c r="H9" s="51">
        <f t="shared" si="1"/>
        <v>3</v>
      </c>
      <c r="I9" s="127" t="str">
        <f t="shared" si="2"/>
        <v>Medium</v>
      </c>
      <c r="J9" s="129" t="str">
        <f>INDEX(Trends!$D$3:$D$404,MATCH(C9,Trends!$C$3:$C$404,0))</f>
        <v>Increasing</v>
      </c>
      <c r="K9" s="120" t="str">
        <f>IF(Reliability!B7="x","x",(IF(ROUNDUP(Reliability!B7,0)=1,"Very High",IF(ROUNDUP(Reliability!B7,0)=2,"High",IF(ROUNDUP(Reliability!B7,0)=3,"Medium",IF(ROUNDUP(Reliability!B7,0)=4,"Low","Very Low"))))))</f>
        <v>Very High</v>
      </c>
      <c r="L9" s="54">
        <f t="shared" si="3"/>
        <v>2.2000000000000002</v>
      </c>
      <c r="M9" s="53">
        <f>'Impact of the crisis'!N10</f>
        <v>1.8</v>
      </c>
      <c r="N9" s="53">
        <f>'Impact of the crisis'!AB10</f>
        <v>2.4</v>
      </c>
      <c r="O9" s="54">
        <f>'Conditions of people affected'!R10</f>
        <v>2.4500000000000002</v>
      </c>
      <c r="P9" s="53">
        <f>'Conditions of people affected'!K10</f>
        <v>1.9</v>
      </c>
      <c r="Q9" s="53">
        <f>'Conditions of people affected'!Q10</f>
        <v>3</v>
      </c>
      <c r="R9" s="53">
        <f t="shared" si="4"/>
        <v>2.2000000000000002</v>
      </c>
      <c r="S9" s="53">
        <f>'Complexity of the crisis'!X10</f>
        <v>2.4</v>
      </c>
      <c r="T9" s="53">
        <f>'Complexity of the crisis'!AN10</f>
        <v>2</v>
      </c>
      <c r="U9" s="135" t="str">
        <f>VLOOKUP(C9,Lists!$C$3:$E$300,3,FALSE)</f>
        <v>Africa</v>
      </c>
      <c r="V9" s="136">
        <v>45834</v>
      </c>
    </row>
    <row r="10" spans="1:22" ht="15.75" customHeight="1" x14ac:dyDescent="0.35">
      <c r="A10" s="55" t="str">
        <f>'Crisis Indicator Data'!A8</f>
        <v>Conflict and Climatic Shocks in Burkina Faso</v>
      </c>
      <c r="B10" s="55" t="str">
        <f>Lists!G8</f>
        <v>Conflict and Climatic Shocks</v>
      </c>
      <c r="C10" s="55" t="str">
        <f>'Crisis Indicator Data'!C8</f>
        <v>BFA002</v>
      </c>
      <c r="D10" s="55" t="str">
        <f>'Crisis Indicator Data'!D8</f>
        <v>Burkina Faso</v>
      </c>
      <c r="E10" s="55" t="str">
        <f>'Crisis Indicator Data'!E8</f>
        <v>BFA</v>
      </c>
      <c r="F10" s="55" t="str">
        <f>'Crisis Indicator Data'!B8</f>
        <v>Conflict/ Violence,Drought/drier conditions,Floods</v>
      </c>
      <c r="G10" s="52">
        <f t="shared" si="0"/>
        <v>4.0999999999999996</v>
      </c>
      <c r="H10" s="51">
        <f t="shared" si="1"/>
        <v>5</v>
      </c>
      <c r="I10" s="127" t="str">
        <f t="shared" si="2"/>
        <v>Very High</v>
      </c>
      <c r="J10" s="129" t="str">
        <f>INDEX(Trends!$D$3:$D$404,MATCH(C10,Trends!$C$3:$C$404,0))</f>
        <v>Stable</v>
      </c>
      <c r="K10" s="120" t="str">
        <f>IF(Reliability!B8="x","x",(IF(ROUNDUP(Reliability!B8,0)=1,"Very High",IF(ROUNDUP(Reliability!B8,0)=2,"High",IF(ROUNDUP(Reliability!B8,0)=3,"Medium",IF(ROUNDUP(Reliability!B8,0)=4,"Low","Very Low"))))))</f>
        <v>Very High</v>
      </c>
      <c r="L10" s="54">
        <f t="shared" si="3"/>
        <v>4.3</v>
      </c>
      <c r="M10" s="53">
        <f>'Impact of the crisis'!N11</f>
        <v>4.7</v>
      </c>
      <c r="N10" s="53">
        <f>'Impact of the crisis'!AB11</f>
        <v>4.0999999999999996</v>
      </c>
      <c r="O10" s="54">
        <f>'Conditions of people affected'!R11</f>
        <v>4.3</v>
      </c>
      <c r="P10" s="53">
        <f>'Conditions of people affected'!K11</f>
        <v>4.5999999999999996</v>
      </c>
      <c r="Q10" s="53">
        <f>'Conditions of people affected'!Q11</f>
        <v>4</v>
      </c>
      <c r="R10" s="53">
        <f t="shared" si="4"/>
        <v>3.7</v>
      </c>
      <c r="S10" s="53">
        <f>'Complexity of the crisis'!X11</f>
        <v>3.4</v>
      </c>
      <c r="T10" s="53">
        <f>'Complexity of the crisis'!AN11</f>
        <v>4</v>
      </c>
      <c r="U10" s="135" t="str">
        <f>VLOOKUP(C10,Lists!$C$3:$E$300,3,FALSE)</f>
        <v>Africa</v>
      </c>
      <c r="V10" s="136">
        <v>45828</v>
      </c>
    </row>
    <row r="11" spans="1:22" ht="15.75" customHeight="1" x14ac:dyDescent="0.35">
      <c r="A11" s="55" t="str">
        <f>'Crisis Indicator Data'!A9</f>
        <v>Multiple crises in Bangladesh</v>
      </c>
      <c r="B11" s="55" t="str">
        <f>Lists!G9</f>
        <v>Multiple crises</v>
      </c>
      <c r="C11" s="55" t="str">
        <f>'Crisis Indicator Data'!C9</f>
        <v>BGD001</v>
      </c>
      <c r="D11" s="55" t="str">
        <f>'Crisis Indicator Data'!D9</f>
        <v>Bangladesh</v>
      </c>
      <c r="E11" s="55" t="str">
        <f>'Crisis Indicator Data'!E9</f>
        <v>BGD</v>
      </c>
      <c r="F11" s="55" t="str">
        <f>'Crisis Indicator Data'!B9</f>
        <v>International Displacement,Floods,Cyclone,Political/economic crisis</v>
      </c>
      <c r="G11" s="52">
        <f t="shared" si="0"/>
        <v>3.4</v>
      </c>
      <c r="H11" s="51">
        <f t="shared" si="1"/>
        <v>4</v>
      </c>
      <c r="I11" s="127" t="str">
        <f t="shared" si="2"/>
        <v>High</v>
      </c>
      <c r="J11" s="129" t="str">
        <f>INDEX(Trends!$D$3:$D$404,MATCH(C11,Trends!$C$3:$C$404,0))</f>
        <v>Stable</v>
      </c>
      <c r="K11" s="120" t="str">
        <f>IF(Reliability!B9="x","x",(IF(ROUNDUP(Reliability!B9,0)=1,"Very High",IF(ROUNDUP(Reliability!B9,0)=2,"High",IF(ROUNDUP(Reliability!B9,0)=3,"Medium",IF(ROUNDUP(Reliability!B9,0)=4,"Low","Very Low"))))))</f>
        <v>Very High</v>
      </c>
      <c r="L11" s="54">
        <f t="shared" si="3"/>
        <v>3.2</v>
      </c>
      <c r="M11" s="53">
        <f>'Impact of the crisis'!N12</f>
        <v>3.6</v>
      </c>
      <c r="N11" s="53">
        <f>'Impact of the crisis'!AB12</f>
        <v>2.9</v>
      </c>
      <c r="O11" s="54">
        <f>'Conditions of people affected'!R12</f>
        <v>4</v>
      </c>
      <c r="P11" s="53">
        <f>'Conditions of people affected'!K12</f>
        <v>5</v>
      </c>
      <c r="Q11" s="53">
        <f>'Conditions of people affected'!Q12</f>
        <v>3</v>
      </c>
      <c r="R11" s="53">
        <f t="shared" si="4"/>
        <v>2.5</v>
      </c>
      <c r="S11" s="53">
        <f>'Complexity of the crisis'!X12</f>
        <v>2.4</v>
      </c>
      <c r="T11" s="53">
        <f>'Complexity of the crisis'!AN12</f>
        <v>2.5</v>
      </c>
      <c r="U11" s="135" t="str">
        <f>VLOOKUP(C11,Lists!$C$3:$E$300,3,FALSE)</f>
        <v>Asia</v>
      </c>
      <c r="V11" s="136">
        <v>45834</v>
      </c>
    </row>
    <row r="12" spans="1:22" ht="15.75" customHeight="1" x14ac:dyDescent="0.35">
      <c r="A12" s="55" t="str">
        <f>'Crisis Indicator Data'!A10</f>
        <v>Displacement of Rohingyas to Bangladesh</v>
      </c>
      <c r="B12" s="55" t="str">
        <f>Lists!G10</f>
        <v xml:space="preserve">Displacement of Rohingyas </v>
      </c>
      <c r="C12" s="55" t="str">
        <f>'Crisis Indicator Data'!C10</f>
        <v>BGD002</v>
      </c>
      <c r="D12" s="55" t="str">
        <f>'Crisis Indicator Data'!D10</f>
        <v>Bangladesh</v>
      </c>
      <c r="E12" s="55" t="str">
        <f>'Crisis Indicator Data'!E10</f>
        <v>BGD</v>
      </c>
      <c r="F12" s="55" t="str">
        <f>'Crisis Indicator Data'!B10</f>
        <v>International Displacement</v>
      </c>
      <c r="G12" s="52">
        <f t="shared" si="0"/>
        <v>3.1</v>
      </c>
      <c r="H12" s="51">
        <f t="shared" si="1"/>
        <v>4</v>
      </c>
      <c r="I12" s="127" t="str">
        <f t="shared" si="2"/>
        <v>High</v>
      </c>
      <c r="J12" s="129" t="str">
        <f>INDEX(Trends!$D$3:$D$404,MATCH(C12,Trends!$C$3:$C$404,0))</f>
        <v>Stable</v>
      </c>
      <c r="K12" s="120" t="str">
        <f>IF(Reliability!B10="x","x",(IF(ROUNDUP(Reliability!B10,0)=1,"Very High",IF(ROUNDUP(Reliability!B10,0)=2,"High",IF(ROUNDUP(Reliability!B10,0)=3,"Medium",IF(ROUNDUP(Reliability!B10,0)=4,"Low","Very Low"))))))</f>
        <v>Very High</v>
      </c>
      <c r="L12" s="54">
        <f t="shared" si="3"/>
        <v>2.8</v>
      </c>
      <c r="M12" s="53">
        <f>'Impact of the crisis'!N13</f>
        <v>0.2</v>
      </c>
      <c r="N12" s="53">
        <f>'Impact of the crisis'!AB13</f>
        <v>3.6</v>
      </c>
      <c r="O12" s="54">
        <f>'Conditions of people affected'!R13</f>
        <v>3.85</v>
      </c>
      <c r="P12" s="53">
        <f>'Conditions of people affected'!K13</f>
        <v>3.7</v>
      </c>
      <c r="Q12" s="53">
        <f>'Conditions of people affected'!Q13</f>
        <v>4</v>
      </c>
      <c r="R12" s="53">
        <f t="shared" si="4"/>
        <v>2.2000000000000002</v>
      </c>
      <c r="S12" s="53">
        <f>'Complexity of the crisis'!X13</f>
        <v>2.4</v>
      </c>
      <c r="T12" s="53">
        <f>'Complexity of the crisis'!AN13</f>
        <v>2</v>
      </c>
      <c r="U12" s="135" t="str">
        <f>VLOOKUP(C12,Lists!$C$3:$E$300,3,FALSE)</f>
        <v>Asia</v>
      </c>
      <c r="V12" s="136">
        <v>45834</v>
      </c>
    </row>
    <row r="13" spans="1:22" ht="15.75" customHeight="1" x14ac:dyDescent="0.35">
      <c r="A13" s="55" t="str">
        <f>'Crisis Indicator Data'!A11</f>
        <v>Climatic shocks and political/economic crisis in Bangladesh</v>
      </c>
      <c r="B13" s="55" t="str">
        <f>Lists!G11</f>
        <v xml:space="preserve">Climatic shocks and political/economic crisis </v>
      </c>
      <c r="C13" s="55" t="str">
        <f>'Crisis Indicator Data'!C11</f>
        <v>BGD012</v>
      </c>
      <c r="D13" s="55" t="str">
        <f>'Crisis Indicator Data'!D11</f>
        <v>Bangladesh</v>
      </c>
      <c r="E13" s="55" t="str">
        <f>'Crisis Indicator Data'!E11</f>
        <v>BGD</v>
      </c>
      <c r="F13" s="55" t="str">
        <f>'Crisis Indicator Data'!B11</f>
        <v>Cyclone,Floods,Political/economic crisis</v>
      </c>
      <c r="G13" s="52">
        <f t="shared" si="0"/>
        <v>3.3</v>
      </c>
      <c r="H13" s="51">
        <f t="shared" si="1"/>
        <v>4</v>
      </c>
      <c r="I13" s="127" t="str">
        <f t="shared" si="2"/>
        <v>High</v>
      </c>
      <c r="J13" s="129" t="str">
        <f>INDEX(Trends!$D$3:$D$404,MATCH(C13,Trends!$C$3:$C$404,0))</f>
        <v>Increasing</v>
      </c>
      <c r="K13" s="120" t="str">
        <f>IF(Reliability!B11="x","x",(IF(ROUNDUP(Reliability!B11,0)=1,"Very High",IF(ROUNDUP(Reliability!B11,0)=2,"High",IF(ROUNDUP(Reliability!B11,0)=3,"Medium",IF(ROUNDUP(Reliability!B11,0)=4,"Low","Very Low"))))))</f>
        <v>Very High</v>
      </c>
      <c r="L13" s="54">
        <f t="shared" si="3"/>
        <v>3.7</v>
      </c>
      <c r="M13" s="53">
        <f>'Impact of the crisis'!N14</f>
        <v>3.6</v>
      </c>
      <c r="N13" s="53">
        <f>'Impact of the crisis'!AB14</f>
        <v>3.8</v>
      </c>
      <c r="O13" s="54">
        <f>'Conditions of people affected'!R14</f>
        <v>4</v>
      </c>
      <c r="P13" s="53">
        <f>'Conditions of people affected'!K14</f>
        <v>5</v>
      </c>
      <c r="Q13" s="53">
        <f>'Conditions of people affected'!Q14</f>
        <v>3</v>
      </c>
      <c r="R13" s="53">
        <f t="shared" si="4"/>
        <v>1.8</v>
      </c>
      <c r="S13" s="53">
        <f>'Complexity of the crisis'!X14</f>
        <v>2.4</v>
      </c>
      <c r="T13" s="53">
        <f>'Complexity of the crisis'!AN14</f>
        <v>1</v>
      </c>
      <c r="U13" s="135" t="str">
        <f>VLOOKUP(C13,Lists!$C$3:$E$300,3,FALSE)</f>
        <v>Asia</v>
      </c>
      <c r="V13" s="136">
        <v>45834</v>
      </c>
    </row>
    <row r="14" spans="1:22" ht="15.75" customHeight="1" x14ac:dyDescent="0.35">
      <c r="A14" s="55" t="str">
        <f>'Crisis Indicator Data'!A12</f>
        <v>Displacement from Ukraine to Belarus</v>
      </c>
      <c r="B14" s="55" t="str">
        <f>Lists!G12</f>
        <v>Displacement from Ukraine</v>
      </c>
      <c r="C14" s="55" t="str">
        <f>'Crisis Indicator Data'!C12</f>
        <v>BLR002</v>
      </c>
      <c r="D14" s="55" t="str">
        <f>'Crisis Indicator Data'!D12</f>
        <v>Belarus</v>
      </c>
      <c r="E14" s="55" t="str">
        <f>'Crisis Indicator Data'!E12</f>
        <v>BLR</v>
      </c>
      <c r="F14" s="55" t="str">
        <f>'Crisis Indicator Data'!B12</f>
        <v>International Displacement</v>
      </c>
      <c r="G14" s="52">
        <f t="shared" si="0"/>
        <v>1.8</v>
      </c>
      <c r="H14" s="51">
        <f t="shared" si="1"/>
        <v>2</v>
      </c>
      <c r="I14" s="127" t="str">
        <f t="shared" si="2"/>
        <v>Low</v>
      </c>
      <c r="J14" s="129" t="str">
        <f>INDEX(Trends!$D$3:$D$404,MATCH(C14,Trends!$C$3:$C$404,0))</f>
        <v>Decreasing</v>
      </c>
      <c r="K14" s="120" t="str">
        <f>IF(Reliability!B12="x","x",(IF(ROUNDUP(Reliability!B12,0)=1,"Very High",IF(ROUNDUP(Reliability!B12,0)=2,"High",IF(ROUNDUP(Reliability!B12,0)=3,"Medium",IF(ROUNDUP(Reliability!B12,0)=4,"Low","Very Low"))))))</f>
        <v>Very High</v>
      </c>
      <c r="L14" s="54">
        <f t="shared" si="3"/>
        <v>2.6</v>
      </c>
      <c r="M14" s="53">
        <f>'Impact of the crisis'!N15</f>
        <v>4.3</v>
      </c>
      <c r="N14" s="53">
        <f>'Impact of the crisis'!AB15</f>
        <v>1.3</v>
      </c>
      <c r="O14" s="54">
        <f>'Conditions of people affected'!R15</f>
        <v>1</v>
      </c>
      <c r="P14" s="53">
        <f>'Conditions of people affected'!K15</f>
        <v>1</v>
      </c>
      <c r="Q14" s="53">
        <f>'Conditions of people affected'!Q15</f>
        <v>1</v>
      </c>
      <c r="R14" s="53">
        <f t="shared" si="4"/>
        <v>2.2000000000000002</v>
      </c>
      <c r="S14" s="53">
        <f>'Complexity of the crisis'!X15</f>
        <v>2.2999999999999998</v>
      </c>
      <c r="T14" s="53">
        <f>'Complexity of the crisis'!AN15</f>
        <v>2</v>
      </c>
      <c r="U14" s="135" t="str">
        <f>VLOOKUP(C14,Lists!$C$3:$E$300,3,FALSE)</f>
        <v>Europe</v>
      </c>
      <c r="V14" s="136">
        <v>45838</v>
      </c>
    </row>
    <row r="15" spans="1:22" ht="15.75" customHeight="1" x14ac:dyDescent="0.35">
      <c r="A15" s="55" t="str">
        <f>'Crisis Indicator Data'!A13</f>
        <v>Floods in Bolivia</v>
      </c>
      <c r="B15" s="55" t="str">
        <f>Lists!G13</f>
        <v>Floods</v>
      </c>
      <c r="C15" s="55" t="str">
        <f>'Crisis Indicator Data'!C13</f>
        <v>BOL002</v>
      </c>
      <c r="D15" s="55" t="str">
        <f>'Crisis Indicator Data'!D13</f>
        <v>Bolivia</v>
      </c>
      <c r="E15" s="55" t="str">
        <f>'Crisis Indicator Data'!E13</f>
        <v>BOL</v>
      </c>
      <c r="F15" s="55" t="str">
        <f>'Crisis Indicator Data'!B13</f>
        <v>Floods</v>
      </c>
      <c r="G15" s="52">
        <f t="shared" si="0"/>
        <v>2.9</v>
      </c>
      <c r="H15" s="51">
        <f t="shared" si="1"/>
        <v>3</v>
      </c>
      <c r="I15" s="127" t="str">
        <f t="shared" si="2"/>
        <v>Medium</v>
      </c>
      <c r="J15" s="129" t="str">
        <f>INDEX(Trends!$D$3:$D$404,MATCH(C15,Trends!$C$3:$C$404,0))</f>
        <v>-</v>
      </c>
      <c r="K15" s="120" t="str">
        <f>IF(Reliability!B13="x","x",(IF(ROUNDUP(Reliability!B13,0)=1,"Very High",IF(ROUNDUP(Reliability!B13,0)=2,"High",IF(ROUNDUP(Reliability!B13,0)=3,"Medium",IF(ROUNDUP(Reliability!B13,0)=4,"Low","Very Low"))))))</f>
        <v>High</v>
      </c>
      <c r="L15" s="54">
        <f t="shared" si="3"/>
        <v>3.6</v>
      </c>
      <c r="M15" s="53">
        <f>'Impact of the crisis'!N16</f>
        <v>3.7</v>
      </c>
      <c r="N15" s="53">
        <f>'Impact of the crisis'!AB16</f>
        <v>3.5</v>
      </c>
      <c r="O15" s="54">
        <f>'Conditions of people affected'!R16</f>
        <v>3.15</v>
      </c>
      <c r="P15" s="53">
        <f>'Conditions of people affected'!K16</f>
        <v>3.3</v>
      </c>
      <c r="Q15" s="53">
        <f>'Conditions of people affected'!Q16</f>
        <v>3</v>
      </c>
      <c r="R15" s="53">
        <f t="shared" si="4"/>
        <v>2</v>
      </c>
      <c r="S15" s="53">
        <f>'Complexity of the crisis'!X16</f>
        <v>2.5</v>
      </c>
      <c r="T15" s="53">
        <f>'Complexity of the crisis'!AN16</f>
        <v>1.5</v>
      </c>
      <c r="U15" s="135" t="str">
        <f>VLOOKUP(C15,Lists!$C$3:$E$300,3,FALSE)</f>
        <v>Americas</v>
      </c>
      <c r="V15" s="136">
        <v>45833</v>
      </c>
    </row>
    <row r="16" spans="1:22" ht="15.75" customHeight="1" x14ac:dyDescent="0.35">
      <c r="A16" s="55" t="str">
        <f>'Crisis Indicator Data'!A14</f>
        <v>Displacement from Venezuela to Brazil</v>
      </c>
      <c r="B16" s="55" t="str">
        <f>Lists!G14</f>
        <v>Displacement from Venezuela</v>
      </c>
      <c r="C16" s="55" t="str">
        <f>'Crisis Indicator Data'!C14</f>
        <v>BRA002</v>
      </c>
      <c r="D16" s="55" t="str">
        <f>'Crisis Indicator Data'!D14</f>
        <v>Brazil</v>
      </c>
      <c r="E16" s="55" t="str">
        <f>'Crisis Indicator Data'!E14</f>
        <v>BRA</v>
      </c>
      <c r="F16" s="55" t="str">
        <f>'Crisis Indicator Data'!B14</f>
        <v>International Displacement</v>
      </c>
      <c r="G16" s="52">
        <f t="shared" si="0"/>
        <v>2.5</v>
      </c>
      <c r="H16" s="51">
        <f t="shared" si="1"/>
        <v>3</v>
      </c>
      <c r="I16" s="127" t="str">
        <f t="shared" si="2"/>
        <v>Medium</v>
      </c>
      <c r="J16" s="129" t="str">
        <f>INDEX(Trends!$D$3:$D$404,MATCH(C16,Trends!$C$3:$C$404,0))</f>
        <v>Increasing</v>
      </c>
      <c r="K16" s="120" t="str">
        <f>IF(Reliability!B14="x","x",(IF(ROUNDUP(Reliability!B14,0)=1,"Very High",IF(ROUNDUP(Reliability!B14,0)=2,"High",IF(ROUNDUP(Reliability!B14,0)=3,"Medium",IF(ROUNDUP(Reliability!B14,0)=4,"Low","Very Low"))))))</f>
        <v>Very High</v>
      </c>
      <c r="L16" s="54">
        <f t="shared" si="3"/>
        <v>3.7</v>
      </c>
      <c r="M16" s="53">
        <f>'Impact of the crisis'!N17</f>
        <v>4.0999999999999996</v>
      </c>
      <c r="N16" s="53">
        <f>'Impact of the crisis'!AB17</f>
        <v>3.5</v>
      </c>
      <c r="O16" s="54">
        <f>'Conditions of people affected'!R17</f>
        <v>1.95</v>
      </c>
      <c r="P16" s="53">
        <f>'Conditions of people affected'!K17</f>
        <v>2.9</v>
      </c>
      <c r="Q16" s="53">
        <f>'Conditions of people affected'!Q17</f>
        <v>1</v>
      </c>
      <c r="R16" s="53">
        <f t="shared" si="4"/>
        <v>2.2000000000000002</v>
      </c>
      <c r="S16" s="53">
        <f>'Complexity of the crisis'!X17</f>
        <v>2.4</v>
      </c>
      <c r="T16" s="53">
        <f>'Complexity of the crisis'!AN17</f>
        <v>2</v>
      </c>
      <c r="U16" s="135" t="str">
        <f>VLOOKUP(C16,Lists!$C$3:$E$300,3,FALSE)</f>
        <v>Americas</v>
      </c>
      <c r="V16" s="136">
        <v>45838</v>
      </c>
    </row>
    <row r="17" spans="1:22" ht="15.75" customHeight="1" x14ac:dyDescent="0.35">
      <c r="A17" s="55" t="str">
        <f>'Crisis Indicator Data'!A15</f>
        <v>Conflict and Climatic Shocks in CAR</v>
      </c>
      <c r="B17" s="55" t="str">
        <f>Lists!G15</f>
        <v>Conflict and Climatic Shocks</v>
      </c>
      <c r="C17" s="55" t="str">
        <f>'Crisis Indicator Data'!C15</f>
        <v>CAF001</v>
      </c>
      <c r="D17" s="55" t="str">
        <f>'Crisis Indicator Data'!D15</f>
        <v>CAR</v>
      </c>
      <c r="E17" s="55" t="str">
        <f>'Crisis Indicator Data'!E15</f>
        <v>CAF</v>
      </c>
      <c r="F17" s="55" t="str">
        <f>'Crisis Indicator Data'!B15</f>
        <v>Conflict/ Violence,Floods</v>
      </c>
      <c r="G17" s="52">
        <f t="shared" si="0"/>
        <v>4</v>
      </c>
      <c r="H17" s="51">
        <f t="shared" si="1"/>
        <v>4</v>
      </c>
      <c r="I17" s="127" t="str">
        <f t="shared" si="2"/>
        <v>High</v>
      </c>
      <c r="J17" s="129" t="str">
        <f>INDEX(Trends!$D$3:$D$404,MATCH(C17,Trends!$C$3:$C$404,0))</f>
        <v>Stable</v>
      </c>
      <c r="K17" s="120" t="str">
        <f>IF(Reliability!B15="x","x",(IF(ROUNDUP(Reliability!B15,0)=1,"Very High",IF(ROUNDUP(Reliability!B15,0)=2,"High",IF(ROUNDUP(Reliability!B15,0)=3,"Medium",IF(ROUNDUP(Reliability!B15,0)=4,"Low","Very Low"))))))</f>
        <v>Very High</v>
      </c>
      <c r="L17" s="54">
        <f t="shared" si="3"/>
        <v>4.3</v>
      </c>
      <c r="M17" s="53">
        <f>'Impact of the crisis'!N18</f>
        <v>4.4000000000000004</v>
      </c>
      <c r="N17" s="53">
        <f>'Impact of the crisis'!AB18</f>
        <v>4.3</v>
      </c>
      <c r="O17" s="54">
        <f>'Conditions of people affected'!R18</f>
        <v>4</v>
      </c>
      <c r="P17" s="53">
        <f>'Conditions of people affected'!K18</f>
        <v>4</v>
      </c>
      <c r="Q17" s="53">
        <f>'Conditions of people affected'!Q18</f>
        <v>4</v>
      </c>
      <c r="R17" s="53">
        <f t="shared" si="4"/>
        <v>3.8</v>
      </c>
      <c r="S17" s="53">
        <f>'Complexity of the crisis'!X18</f>
        <v>3.6</v>
      </c>
      <c r="T17" s="53">
        <f>'Complexity of the crisis'!AN18</f>
        <v>4</v>
      </c>
      <c r="U17" s="135" t="str">
        <f>VLOOKUP(C17,Lists!$C$3:$E$300,3,FALSE)</f>
        <v>Africa</v>
      </c>
      <c r="V17" s="136">
        <v>45834</v>
      </c>
    </row>
    <row r="18" spans="1:22" ht="15.75" customHeight="1" x14ac:dyDescent="0.35">
      <c r="A18" s="55" t="str">
        <f>'Crisis Indicator Data'!A16</f>
        <v>Displacement from Venezuela to Chile</v>
      </c>
      <c r="B18" s="55" t="str">
        <f>Lists!G16</f>
        <v>Displacement from Venezuela</v>
      </c>
      <c r="C18" s="55" t="str">
        <f>'Crisis Indicator Data'!C16</f>
        <v>CHL002</v>
      </c>
      <c r="D18" s="55" t="str">
        <f>'Crisis Indicator Data'!D16</f>
        <v>Chile</v>
      </c>
      <c r="E18" s="55" t="str">
        <f>'Crisis Indicator Data'!E16</f>
        <v>CHL</v>
      </c>
      <c r="F18" s="55" t="str">
        <f>'Crisis Indicator Data'!B16</f>
        <v>International Displacement</v>
      </c>
      <c r="G18" s="52">
        <f t="shared" si="0"/>
        <v>2.8</v>
      </c>
      <c r="H18" s="51">
        <f t="shared" si="1"/>
        <v>3</v>
      </c>
      <c r="I18" s="127" t="str">
        <f t="shared" si="2"/>
        <v>Medium</v>
      </c>
      <c r="J18" s="129" t="str">
        <f>INDEX(Trends!$D$3:$D$404,MATCH(C18,Trends!$C$3:$C$404,0))</f>
        <v>Increasing</v>
      </c>
      <c r="K18" s="120" t="str">
        <f>IF(Reliability!B16="x","x",(IF(ROUNDUP(Reliability!B16,0)=1,"Very High",IF(ROUNDUP(Reliability!B16,0)=2,"High",IF(ROUNDUP(Reliability!B16,0)=3,"Medium",IF(ROUNDUP(Reliability!B16,0)=4,"Low","Very Low"))))))</f>
        <v>High</v>
      </c>
      <c r="L18" s="54">
        <f t="shared" si="3"/>
        <v>3.4</v>
      </c>
      <c r="M18" s="53">
        <f>'Impact of the crisis'!N19</f>
        <v>3.5</v>
      </c>
      <c r="N18" s="53">
        <f>'Impact of the crisis'!AB19</f>
        <v>3.4</v>
      </c>
      <c r="O18" s="54">
        <f>'Conditions of people affected'!R19</f>
        <v>3.05</v>
      </c>
      <c r="P18" s="53">
        <f>'Conditions of people affected'!K19</f>
        <v>3.1</v>
      </c>
      <c r="Q18" s="53">
        <f>'Conditions of people affected'!Q19</f>
        <v>3</v>
      </c>
      <c r="R18" s="53">
        <f t="shared" si="4"/>
        <v>1.9</v>
      </c>
      <c r="S18" s="53">
        <f>'Complexity of the crisis'!X19</f>
        <v>1.7</v>
      </c>
      <c r="T18" s="53">
        <f>'Complexity of the crisis'!AN19</f>
        <v>2</v>
      </c>
      <c r="U18" s="135" t="str">
        <f>VLOOKUP(C18,Lists!$C$3:$E$300,3,FALSE)</f>
        <v>Americas</v>
      </c>
      <c r="V18" s="136">
        <v>45838</v>
      </c>
    </row>
    <row r="19" spans="1:22" ht="15.75" customHeight="1" x14ac:dyDescent="0.35">
      <c r="A19" s="55" t="str">
        <f>'Crisis Indicator Data'!A17</f>
        <v>Displacement from Burkina Faso to northern Côte d’Ivoire</v>
      </c>
      <c r="B19" s="55" t="str">
        <f>Lists!G17</f>
        <v>Displacement from Burkina Faso</v>
      </c>
      <c r="C19" s="55" t="str">
        <f>'Crisis Indicator Data'!C17</f>
        <v>CIV002</v>
      </c>
      <c r="D19" s="55" t="str">
        <f>'Crisis Indicator Data'!D17</f>
        <v>Côte d'Ivoire</v>
      </c>
      <c r="E19" s="55" t="str">
        <f>'Crisis Indicator Data'!E17</f>
        <v>CIV</v>
      </c>
      <c r="F19" s="55" t="str">
        <f>'Crisis Indicator Data'!B17</f>
        <v>International Displacement</v>
      </c>
      <c r="G19" s="52">
        <f t="shared" si="0"/>
        <v>2.2000000000000002</v>
      </c>
      <c r="H19" s="51">
        <f t="shared" si="1"/>
        <v>3</v>
      </c>
      <c r="I19" s="127" t="str">
        <f t="shared" si="2"/>
        <v>Medium</v>
      </c>
      <c r="J19" s="129" t="str">
        <f>INDEX(Trends!$D$3:$D$404,MATCH(C19,Trends!$C$3:$C$404,0))</f>
        <v>-</v>
      </c>
      <c r="K19" s="120" t="str">
        <f>IF(Reliability!B17="x","x",(IF(ROUNDUP(Reliability!B17,0)=1,"Very High",IF(ROUNDUP(Reliability!B17,0)=2,"High",IF(ROUNDUP(Reliability!B17,0)=3,"Medium",IF(ROUNDUP(Reliability!B17,0)=4,"Low","Very Low"))))))</f>
        <v>High</v>
      </c>
      <c r="L19" s="54">
        <f t="shared" si="3"/>
        <v>2</v>
      </c>
      <c r="M19" s="53">
        <f>'Impact of the crisis'!N20</f>
        <v>0.6</v>
      </c>
      <c r="N19" s="53">
        <f>'Impact of the crisis'!AB20</f>
        <v>2.6</v>
      </c>
      <c r="O19" s="54">
        <f>'Conditions of people affected'!R20</f>
        <v>2.2000000000000002</v>
      </c>
      <c r="P19" s="53">
        <f>'Conditions of people affected'!K20</f>
        <v>1.4</v>
      </c>
      <c r="Q19" s="53">
        <f>'Conditions of people affected'!Q20</f>
        <v>3</v>
      </c>
      <c r="R19" s="53">
        <f t="shared" si="4"/>
        <v>2.2999999999999998</v>
      </c>
      <c r="S19" s="53">
        <f>'Complexity of the crisis'!X20</f>
        <v>2.9</v>
      </c>
      <c r="T19" s="53">
        <f>'Complexity of the crisis'!AN20</f>
        <v>1.5</v>
      </c>
      <c r="U19" s="135" t="str">
        <f>VLOOKUP(C19,Lists!$C$3:$E$300,3,FALSE)</f>
        <v>Africa</v>
      </c>
      <c r="V19" s="136">
        <v>45834</v>
      </c>
    </row>
    <row r="20" spans="1:22" ht="15.75" customHeight="1" x14ac:dyDescent="0.35">
      <c r="A20" s="55" t="str">
        <f>'Crisis Indicator Data'!A18</f>
        <v>Multiple crises in Cameroon</v>
      </c>
      <c r="B20" s="55" t="str">
        <f>Lists!G18</f>
        <v>Multiple crises</v>
      </c>
      <c r="C20" s="55" t="str">
        <f>'Crisis Indicator Data'!C18</f>
        <v>CMR001</v>
      </c>
      <c r="D20" s="55" t="str">
        <f>'Crisis Indicator Data'!D18</f>
        <v>Cameroon</v>
      </c>
      <c r="E20" s="55" t="str">
        <f>'Crisis Indicator Data'!E18</f>
        <v>CMR</v>
      </c>
      <c r="F20" s="55" t="str">
        <f>'Crisis Indicator Data'!B18</f>
        <v>Conflict/ Violence,Floods,International Displacement</v>
      </c>
      <c r="G20" s="52">
        <f t="shared" si="0"/>
        <v>3.8</v>
      </c>
      <c r="H20" s="51">
        <f t="shared" si="1"/>
        <v>4</v>
      </c>
      <c r="I20" s="127" t="str">
        <f t="shared" si="2"/>
        <v>High</v>
      </c>
      <c r="J20" s="129" t="str">
        <f>INDEX(Trends!$D$3:$D$404,MATCH(C20,Trends!$C$3:$C$404,0))</f>
        <v>Increasing</v>
      </c>
      <c r="K20" s="120" t="str">
        <f>IF(Reliability!B18="x","x",(IF(ROUNDUP(Reliability!B18,0)=1,"Very High",IF(ROUNDUP(Reliability!B18,0)=2,"High",IF(ROUNDUP(Reliability!B18,0)=3,"Medium",IF(ROUNDUP(Reliability!B18,0)=4,"Low","Very Low"))))))</f>
        <v>High</v>
      </c>
      <c r="L20" s="54">
        <f t="shared" si="3"/>
        <v>4</v>
      </c>
      <c r="M20" s="53">
        <f>'Impact of the crisis'!N21</f>
        <v>4.2</v>
      </c>
      <c r="N20" s="53">
        <f>'Impact of the crisis'!AB21</f>
        <v>3.9</v>
      </c>
      <c r="O20" s="54">
        <f>'Conditions of people affected'!R21</f>
        <v>3.6</v>
      </c>
      <c r="P20" s="53">
        <f>'Conditions of people affected'!K21</f>
        <v>4.2</v>
      </c>
      <c r="Q20" s="53">
        <f>'Conditions of people affected'!Q21</f>
        <v>3</v>
      </c>
      <c r="R20" s="53">
        <f t="shared" si="4"/>
        <v>3.8</v>
      </c>
      <c r="S20" s="53">
        <f>'Complexity of the crisis'!X21</f>
        <v>3.5</v>
      </c>
      <c r="T20" s="53">
        <f>'Complexity of the crisis'!AN21</f>
        <v>4</v>
      </c>
      <c r="U20" s="135" t="str">
        <f>VLOOKUP(C20,Lists!$C$3:$E$300,3,FALSE)</f>
        <v>Africa</v>
      </c>
      <c r="V20" s="136">
        <v>45834</v>
      </c>
    </row>
    <row r="21" spans="1:22" ht="15.75" customHeight="1" x14ac:dyDescent="0.35">
      <c r="A21" s="55" t="str">
        <f>'Crisis Indicator Data'!A19</f>
        <v>Conflict in Far North region of Cameroon</v>
      </c>
      <c r="B21" s="55" t="str">
        <f>Lists!G19</f>
        <v xml:space="preserve">Conflict in Far North region </v>
      </c>
      <c r="C21" s="55" t="str">
        <f>'Crisis Indicator Data'!C19</f>
        <v>CMR002</v>
      </c>
      <c r="D21" s="55" t="str">
        <f>'Crisis Indicator Data'!D19</f>
        <v>Cameroon</v>
      </c>
      <c r="E21" s="55" t="str">
        <f>'Crisis Indicator Data'!E19</f>
        <v>CMR</v>
      </c>
      <c r="F21" s="55" t="str">
        <f>'Crisis Indicator Data'!B19</f>
        <v>Conflict/ Violence</v>
      </c>
      <c r="G21" s="52">
        <f t="shared" si="0"/>
        <v>3.4</v>
      </c>
      <c r="H21" s="51">
        <f t="shared" si="1"/>
        <v>4</v>
      </c>
      <c r="I21" s="127" t="str">
        <f t="shared" si="2"/>
        <v>High</v>
      </c>
      <c r="J21" s="129" t="str">
        <f>INDEX(Trends!$D$3:$D$404,MATCH(C21,Trends!$C$3:$C$404,0))</f>
        <v>Stable</v>
      </c>
      <c r="K21" s="120" t="str">
        <f>IF(Reliability!B19="x","x",(IF(ROUNDUP(Reliability!B19,0)=1,"Very High",IF(ROUNDUP(Reliability!B19,0)=2,"High",IF(ROUNDUP(Reliability!B19,0)=3,"Medium",IF(ROUNDUP(Reliability!B19,0)=4,"Low","Very Low"))))))</f>
        <v>Very High</v>
      </c>
      <c r="L21" s="54">
        <f t="shared" si="3"/>
        <v>3.2</v>
      </c>
      <c r="M21" s="53">
        <f>'Impact of the crisis'!N22</f>
        <v>1.6</v>
      </c>
      <c r="N21" s="53">
        <f>'Impact of the crisis'!AB22</f>
        <v>3.8</v>
      </c>
      <c r="O21" s="54">
        <f>'Conditions of people affected'!R22</f>
        <v>3.3</v>
      </c>
      <c r="P21" s="53">
        <f>'Conditions of people affected'!K22</f>
        <v>3.6</v>
      </c>
      <c r="Q21" s="53">
        <f>'Conditions of people affected'!Q22</f>
        <v>3</v>
      </c>
      <c r="R21" s="53">
        <f t="shared" si="4"/>
        <v>3.8</v>
      </c>
      <c r="S21" s="53">
        <f>'Complexity of the crisis'!X22</f>
        <v>3.5</v>
      </c>
      <c r="T21" s="53">
        <f>'Complexity of the crisis'!AN22</f>
        <v>4</v>
      </c>
      <c r="U21" s="135" t="str">
        <f>VLOOKUP(C21,Lists!$C$3:$E$300,3,FALSE)</f>
        <v>Africa</v>
      </c>
      <c r="V21" s="136">
        <v>45834</v>
      </c>
    </row>
    <row r="22" spans="1:22" ht="15.75" customHeight="1" x14ac:dyDescent="0.35">
      <c r="A22" s="55" t="str">
        <f>'Crisis Indicator Data'!A20</f>
        <v>Anglophone Crisis in Cameroon</v>
      </c>
      <c r="B22" s="55" t="str">
        <f>Lists!G20</f>
        <v>Anglophone crisis</v>
      </c>
      <c r="C22" s="55" t="str">
        <f>'Crisis Indicator Data'!C20</f>
        <v>CMR003</v>
      </c>
      <c r="D22" s="55" t="str">
        <f>'Crisis Indicator Data'!D20</f>
        <v>Cameroon</v>
      </c>
      <c r="E22" s="55" t="str">
        <f>'Crisis Indicator Data'!E20</f>
        <v>CMR</v>
      </c>
      <c r="F22" s="55" t="str">
        <f>'Crisis Indicator Data'!B20</f>
        <v>Conflict/ Violence</v>
      </c>
      <c r="G22" s="52">
        <f t="shared" si="0"/>
        <v>3.5</v>
      </c>
      <c r="H22" s="51">
        <f t="shared" si="1"/>
        <v>4</v>
      </c>
      <c r="I22" s="127" t="str">
        <f t="shared" si="2"/>
        <v>High</v>
      </c>
      <c r="J22" s="129" t="str">
        <f>INDEX(Trends!$D$3:$D$404,MATCH(C22,Trends!$C$3:$C$404,0))</f>
        <v>Stable</v>
      </c>
      <c r="K22" s="120" t="str">
        <f>IF(Reliability!B20="x","x",(IF(ROUNDUP(Reliability!B20,0)=1,"Very High",IF(ROUNDUP(Reliability!B20,0)=2,"High",IF(ROUNDUP(Reliability!B20,0)=3,"Medium",IF(ROUNDUP(Reliability!B20,0)=4,"Low","Very Low"))))))</f>
        <v>Very High</v>
      </c>
      <c r="L22" s="54">
        <f t="shared" si="3"/>
        <v>3.6</v>
      </c>
      <c r="M22" s="53">
        <f>'Impact of the crisis'!N23</f>
        <v>3.1</v>
      </c>
      <c r="N22" s="53">
        <f>'Impact of the crisis'!AB23</f>
        <v>3.8</v>
      </c>
      <c r="O22" s="54">
        <f>'Conditions of people affected'!R23</f>
        <v>3.3</v>
      </c>
      <c r="P22" s="53">
        <f>'Conditions of people affected'!K23</f>
        <v>3.6</v>
      </c>
      <c r="Q22" s="53">
        <f>'Conditions of people affected'!Q23</f>
        <v>3</v>
      </c>
      <c r="R22" s="53">
        <f t="shared" si="4"/>
        <v>3.8</v>
      </c>
      <c r="S22" s="53">
        <f>'Complexity of the crisis'!X23</f>
        <v>3.5</v>
      </c>
      <c r="T22" s="53">
        <f>'Complexity of the crisis'!AN23</f>
        <v>4</v>
      </c>
      <c r="U22" s="135" t="str">
        <f>VLOOKUP(C22,Lists!$C$3:$E$300,3,FALSE)</f>
        <v>Africa</v>
      </c>
      <c r="V22" s="136">
        <v>45834</v>
      </c>
    </row>
    <row r="23" spans="1:22" ht="15.75" customHeight="1" x14ac:dyDescent="0.35">
      <c r="A23" s="55" t="str">
        <f>'Crisis Indicator Data'!A21</f>
        <v>Displacement from CAR to Cameroon</v>
      </c>
      <c r="B23" s="55" t="str">
        <f>Lists!G21</f>
        <v>Displacement from CAR</v>
      </c>
      <c r="C23" s="55" t="str">
        <f>'Crisis Indicator Data'!C21</f>
        <v>CMR004</v>
      </c>
      <c r="D23" s="55" t="str">
        <f>'Crisis Indicator Data'!D21</f>
        <v>Cameroon</v>
      </c>
      <c r="E23" s="55" t="str">
        <f>'Crisis Indicator Data'!E21</f>
        <v>CMR</v>
      </c>
      <c r="F23" s="55" t="str">
        <f>'Crisis Indicator Data'!B21</f>
        <v>International Displacement</v>
      </c>
      <c r="G23" s="52">
        <f t="shared" si="0"/>
        <v>2.6</v>
      </c>
      <c r="H23" s="51">
        <f t="shared" si="1"/>
        <v>3</v>
      </c>
      <c r="I23" s="127" t="str">
        <f t="shared" si="2"/>
        <v>Medium</v>
      </c>
      <c r="J23" s="129" t="str">
        <f>INDEX(Trends!$D$3:$D$404,MATCH(C23,Trends!$C$3:$C$404,0))</f>
        <v>Stable</v>
      </c>
      <c r="K23" s="120" t="str">
        <f>IF(Reliability!B21="x","x",(IF(ROUNDUP(Reliability!B21,0)=1,"Very High",IF(ROUNDUP(Reliability!B21,0)=2,"High",IF(ROUNDUP(Reliability!B21,0)=3,"Medium",IF(ROUNDUP(Reliability!B21,0)=4,"Low","Very Low"))))))</f>
        <v>Very High</v>
      </c>
      <c r="L23" s="54">
        <f t="shared" si="3"/>
        <v>2</v>
      </c>
      <c r="M23" s="53">
        <f>'Impact of the crisis'!N24</f>
        <v>1.9</v>
      </c>
      <c r="N23" s="53">
        <f>'Impact of the crisis'!AB24</f>
        <v>2</v>
      </c>
      <c r="O23" s="54">
        <f>'Conditions of people affected'!R24</f>
        <v>2.7</v>
      </c>
      <c r="P23" s="53">
        <f>'Conditions of people affected'!K24</f>
        <v>2.4</v>
      </c>
      <c r="Q23" s="53">
        <f>'Conditions of people affected'!Q24</f>
        <v>3</v>
      </c>
      <c r="R23" s="53">
        <f t="shared" si="4"/>
        <v>2.8</v>
      </c>
      <c r="S23" s="53">
        <f>'Complexity of the crisis'!X24</f>
        <v>3.5</v>
      </c>
      <c r="T23" s="53">
        <f>'Complexity of the crisis'!AN24</f>
        <v>2</v>
      </c>
      <c r="U23" s="135" t="str">
        <f>VLOOKUP(C23,Lists!$C$3:$E$300,3,FALSE)</f>
        <v>Africa</v>
      </c>
      <c r="V23" s="136">
        <v>45834</v>
      </c>
    </row>
    <row r="24" spans="1:22" ht="15.75" customHeight="1" x14ac:dyDescent="0.35">
      <c r="A24" s="55" t="str">
        <f>'Crisis Indicator Data'!A22</f>
        <v>Complex crisis in DRC</v>
      </c>
      <c r="B24" s="55" t="str">
        <f>Lists!G22</f>
        <v>Complex crisis</v>
      </c>
      <c r="C24" s="55" t="str">
        <f>'Crisis Indicator Data'!C22</f>
        <v>COD001</v>
      </c>
      <c r="D24" s="55" t="str">
        <f>'Crisis Indicator Data'!D22</f>
        <v>DRC</v>
      </c>
      <c r="E24" s="55" t="str">
        <f>'Crisis Indicator Data'!E22</f>
        <v>COD</v>
      </c>
      <c r="F24" s="55" t="str">
        <f>'Crisis Indicator Data'!B22</f>
        <v>Conflict/ Violence,Floods,Political/economic crisis</v>
      </c>
      <c r="G24" s="52">
        <f t="shared" si="0"/>
        <v>4.3</v>
      </c>
      <c r="H24" s="51">
        <f t="shared" si="1"/>
        <v>5</v>
      </c>
      <c r="I24" s="127" t="str">
        <f t="shared" si="2"/>
        <v>Very High</v>
      </c>
      <c r="J24" s="129" t="str">
        <f>INDEX(Trends!$D$3:$D$404,MATCH(C24,Trends!$C$3:$C$404,0))</f>
        <v>Stable</v>
      </c>
      <c r="K24" s="120" t="str">
        <f>IF(Reliability!B22="x","x",(IF(ROUNDUP(Reliability!B22,0)=1,"Very High",IF(ROUNDUP(Reliability!B22,0)=2,"High",IF(ROUNDUP(Reliability!B22,0)=3,"Medium",IF(ROUNDUP(Reliability!B22,0)=4,"Low","Very Low"))))))</f>
        <v>Very High</v>
      </c>
      <c r="L24" s="54">
        <f t="shared" si="3"/>
        <v>4.5999999999999996</v>
      </c>
      <c r="M24" s="53">
        <f>'Impact of the crisis'!N25</f>
        <v>5</v>
      </c>
      <c r="N24" s="53">
        <f>'Impact of the crisis'!AB25</f>
        <v>4.4000000000000004</v>
      </c>
      <c r="O24" s="54">
        <f>'Conditions of people affected'!R25</f>
        <v>4</v>
      </c>
      <c r="P24" s="53">
        <f>'Conditions of people affected'!K25</f>
        <v>5</v>
      </c>
      <c r="Q24" s="53">
        <f>'Conditions of people affected'!Q25</f>
        <v>3</v>
      </c>
      <c r="R24" s="53">
        <f t="shared" si="4"/>
        <v>4.4000000000000004</v>
      </c>
      <c r="S24" s="53">
        <f>'Complexity of the crisis'!X25</f>
        <v>4.3</v>
      </c>
      <c r="T24" s="53">
        <f>'Complexity of the crisis'!AN25</f>
        <v>4.5</v>
      </c>
      <c r="U24" s="135" t="str">
        <f>VLOOKUP(C24,Lists!$C$3:$E$300,3,FALSE)</f>
        <v>Africa</v>
      </c>
      <c r="V24" s="136">
        <v>45828</v>
      </c>
    </row>
    <row r="25" spans="1:22" ht="15.75" customHeight="1" x14ac:dyDescent="0.35">
      <c r="A25" s="55" t="str">
        <f>'Crisis Indicator Data'!A23</f>
        <v>Conflict and Climatic Shocks in Colombia</v>
      </c>
      <c r="B25" s="55" t="str">
        <f>Lists!G23</f>
        <v>Conflict and Climatic Shocks</v>
      </c>
      <c r="C25" s="55" t="str">
        <f>'Crisis Indicator Data'!C23</f>
        <v>COL001</v>
      </c>
      <c r="D25" s="55" t="str">
        <f>'Crisis Indicator Data'!D23</f>
        <v>Colombia</v>
      </c>
      <c r="E25" s="55" t="str">
        <f>'Crisis Indicator Data'!E23</f>
        <v>COL</v>
      </c>
      <c r="F25" s="55" t="str">
        <f>'Crisis Indicator Data'!B23</f>
        <v>Conflict/ Violence,Drought/drier conditions,Floods</v>
      </c>
      <c r="G25" s="52">
        <f t="shared" si="0"/>
        <v>4</v>
      </c>
      <c r="H25" s="51">
        <f t="shared" si="1"/>
        <v>4</v>
      </c>
      <c r="I25" s="127" t="str">
        <f t="shared" si="2"/>
        <v>High</v>
      </c>
      <c r="J25" s="129" t="str">
        <f>INDEX(Trends!$D$3:$D$404,MATCH(C25,Trends!$C$3:$C$404,0))</f>
        <v>Stable</v>
      </c>
      <c r="K25" s="120" t="str">
        <f>IF(Reliability!B23="x","x",(IF(ROUNDUP(Reliability!B23,0)=1,"Very High",IF(ROUNDUP(Reliability!B23,0)=2,"High",IF(ROUNDUP(Reliability!B23,0)=3,"Medium",IF(ROUNDUP(Reliability!B23,0)=4,"Low","Very Low"))))))</f>
        <v>Very High</v>
      </c>
      <c r="L25" s="54">
        <f t="shared" si="3"/>
        <v>4.5999999999999996</v>
      </c>
      <c r="M25" s="53">
        <f>'Impact of the crisis'!N26</f>
        <v>5</v>
      </c>
      <c r="N25" s="53">
        <f>'Impact of the crisis'!AB26</f>
        <v>4.4000000000000004</v>
      </c>
      <c r="O25" s="54">
        <f>'Conditions of people affected'!R26</f>
        <v>3.95</v>
      </c>
      <c r="P25" s="53">
        <f>'Conditions of people affected'!K26</f>
        <v>4.9000000000000004</v>
      </c>
      <c r="Q25" s="53">
        <f>'Conditions of people affected'!Q26</f>
        <v>3</v>
      </c>
      <c r="R25" s="53">
        <f t="shared" si="4"/>
        <v>3.5</v>
      </c>
      <c r="S25" s="53">
        <f>'Complexity of the crisis'!X26</f>
        <v>3</v>
      </c>
      <c r="T25" s="53">
        <f>'Complexity of the crisis'!AN26</f>
        <v>4</v>
      </c>
      <c r="U25" s="135" t="str">
        <f>VLOOKUP(C25,Lists!$C$3:$E$300,3,FALSE)</f>
        <v>Americas</v>
      </c>
      <c r="V25" s="136">
        <v>45838</v>
      </c>
    </row>
    <row r="26" spans="1:22" ht="15.75" customHeight="1" x14ac:dyDescent="0.35">
      <c r="A26" s="55" t="str">
        <f>'Crisis Indicator Data'!A24</f>
        <v>Displacement from Venezuela to Colombia</v>
      </c>
      <c r="B26" s="55" t="str">
        <f>Lists!G24</f>
        <v>Displacement from Venezuela</v>
      </c>
      <c r="C26" s="55" t="str">
        <f>'Crisis Indicator Data'!C24</f>
        <v>COL002</v>
      </c>
      <c r="D26" s="55" t="str">
        <f>'Crisis Indicator Data'!D24</f>
        <v>Colombia</v>
      </c>
      <c r="E26" s="55" t="str">
        <f>'Crisis Indicator Data'!E24</f>
        <v>COL</v>
      </c>
      <c r="F26" s="55" t="str">
        <f>'Crisis Indicator Data'!B24</f>
        <v>International Displacement</v>
      </c>
      <c r="G26" s="52">
        <f t="shared" si="0"/>
        <v>3.3</v>
      </c>
      <c r="H26" s="51">
        <f t="shared" si="1"/>
        <v>4</v>
      </c>
      <c r="I26" s="127" t="str">
        <f t="shared" si="2"/>
        <v>High</v>
      </c>
      <c r="J26" s="129" t="str">
        <f>INDEX(Trends!$D$3:$D$404,MATCH(C26,Trends!$C$3:$C$404,0))</f>
        <v>Increasing</v>
      </c>
      <c r="K26" s="120" t="str">
        <f>IF(Reliability!B24="x","x",(IF(ROUNDUP(Reliability!B24,0)=1,"Very High",IF(ROUNDUP(Reliability!B24,0)=2,"High",IF(ROUNDUP(Reliability!B24,0)=3,"Medium",IF(ROUNDUP(Reliability!B24,0)=4,"Low","Very Low"))))))</f>
        <v>High</v>
      </c>
      <c r="L26" s="54">
        <f t="shared" si="3"/>
        <v>3.4</v>
      </c>
      <c r="M26" s="53">
        <f>'Impact of the crisis'!N27</f>
        <v>4.3</v>
      </c>
      <c r="N26" s="53">
        <f>'Impact of the crisis'!AB27</f>
        <v>2.8</v>
      </c>
      <c r="O26" s="54">
        <f>'Conditions of people affected'!R27</f>
        <v>3.6</v>
      </c>
      <c r="P26" s="53">
        <f>'Conditions of people affected'!K27</f>
        <v>4.2</v>
      </c>
      <c r="Q26" s="53">
        <f>'Conditions of people affected'!Q27</f>
        <v>3</v>
      </c>
      <c r="R26" s="53">
        <f t="shared" si="4"/>
        <v>2.8</v>
      </c>
      <c r="S26" s="53">
        <f>'Complexity of the crisis'!X27</f>
        <v>3</v>
      </c>
      <c r="T26" s="53">
        <f>'Complexity of the crisis'!AN27</f>
        <v>2.5</v>
      </c>
      <c r="U26" s="135" t="str">
        <f>VLOOKUP(C26,Lists!$C$3:$E$300,3,FALSE)</f>
        <v>Americas</v>
      </c>
      <c r="V26" s="136">
        <v>45838</v>
      </c>
    </row>
    <row r="27" spans="1:22" ht="15.75" customHeight="1" x14ac:dyDescent="0.35">
      <c r="A27" s="55" t="str">
        <f>'Crisis Indicator Data'!A25</f>
        <v>Displacement from Nicaragua to Costa Rica</v>
      </c>
      <c r="B27" s="55" t="str">
        <f>Lists!G25</f>
        <v>Displacement from Nicaragua</v>
      </c>
      <c r="C27" s="55" t="str">
        <f>'Crisis Indicator Data'!C25</f>
        <v>CRI002</v>
      </c>
      <c r="D27" s="55" t="str">
        <f>'Crisis Indicator Data'!D25</f>
        <v>Costa Rica</v>
      </c>
      <c r="E27" s="55" t="str">
        <f>'Crisis Indicator Data'!E25</f>
        <v>CRI</v>
      </c>
      <c r="F27" s="55" t="str">
        <f>'Crisis Indicator Data'!B25</f>
        <v>International Displacement</v>
      </c>
      <c r="G27" s="52">
        <f t="shared" si="0"/>
        <v>2.2000000000000002</v>
      </c>
      <c r="H27" s="51">
        <f t="shared" si="1"/>
        <v>3</v>
      </c>
      <c r="I27" s="127" t="str">
        <f t="shared" si="2"/>
        <v>Medium</v>
      </c>
      <c r="J27" s="129" t="str">
        <f>INDEX(Trends!$D$3:$D$404,MATCH(C27,Trends!$C$3:$C$404,0))</f>
        <v>Increasing</v>
      </c>
      <c r="K27" s="120" t="str">
        <f>IF(Reliability!B25="x","x",(IF(ROUNDUP(Reliability!B25,0)=1,"Very High",IF(ROUNDUP(Reliability!B25,0)=2,"High",IF(ROUNDUP(Reliability!B25,0)=3,"Medium",IF(ROUNDUP(Reliability!B25,0)=4,"Low","Very Low"))))))</f>
        <v>Low</v>
      </c>
      <c r="L27" s="54">
        <f t="shared" si="3"/>
        <v>2.8</v>
      </c>
      <c r="M27" s="53">
        <f>'Impact of the crisis'!N28</f>
        <v>2.5</v>
      </c>
      <c r="N27" s="53">
        <f>'Impact of the crisis'!AB28</f>
        <v>2.9</v>
      </c>
      <c r="O27" s="54">
        <f>'Conditions of people affected'!R28</f>
        <v>2.6</v>
      </c>
      <c r="P27" s="53">
        <f>'Conditions of people affected'!K28</f>
        <v>2.2000000000000002</v>
      </c>
      <c r="Q27" s="53">
        <f>'Conditions of people affected'!Q28</f>
        <v>3</v>
      </c>
      <c r="R27" s="53">
        <f t="shared" si="4"/>
        <v>1.2</v>
      </c>
      <c r="S27" s="53">
        <f>'Complexity of the crisis'!X28</f>
        <v>0.9</v>
      </c>
      <c r="T27" s="53">
        <f>'Complexity of the crisis'!AN28</f>
        <v>1.5</v>
      </c>
      <c r="U27" s="135" t="str">
        <f>VLOOKUP(C27,Lists!$C$3:$E$300,3,FALSE)</f>
        <v>Americas</v>
      </c>
      <c r="V27" s="136">
        <v>45833</v>
      </c>
    </row>
    <row r="28" spans="1:22" ht="15.75" customHeight="1" x14ac:dyDescent="0.35">
      <c r="A28" s="55" t="str">
        <f>'Crisis Indicator Data'!A26</f>
        <v>Multiple crises in Djibouti</v>
      </c>
      <c r="B28" s="55" t="str">
        <f>Lists!G26</f>
        <v>Multiple crises</v>
      </c>
      <c r="C28" s="55" t="str">
        <f>'Crisis Indicator Data'!C26</f>
        <v>DJI001</v>
      </c>
      <c r="D28" s="55" t="str">
        <f>'Crisis Indicator Data'!D26</f>
        <v>Djibouti</v>
      </c>
      <c r="E28" s="55" t="str">
        <f>'Crisis Indicator Data'!E26</f>
        <v>DJI</v>
      </c>
      <c r="F28" s="55" t="str">
        <f>'Crisis Indicator Data'!B26</f>
        <v>International Displacement,Drought/drier conditions</v>
      </c>
      <c r="G28" s="52">
        <f t="shared" si="0"/>
        <v>2.7</v>
      </c>
      <c r="H28" s="51">
        <f t="shared" si="1"/>
        <v>3</v>
      </c>
      <c r="I28" s="127" t="str">
        <f t="shared" si="2"/>
        <v>Medium</v>
      </c>
      <c r="J28" s="129" t="str">
        <f>INDEX(Trends!$D$3:$D$404,MATCH(C28,Trends!$C$3:$C$404,0))</f>
        <v>Stable</v>
      </c>
      <c r="K28" s="120" t="str">
        <f>IF(Reliability!B26="x","x",(IF(ROUNDUP(Reliability!B26,0)=1,"Very High",IF(ROUNDUP(Reliability!B26,0)=2,"High",IF(ROUNDUP(Reliability!B26,0)=3,"Medium",IF(ROUNDUP(Reliability!B26,0)=4,"Low","Very Low"))))))</f>
        <v>Very High</v>
      </c>
      <c r="L28" s="54">
        <f t="shared" si="3"/>
        <v>2.7</v>
      </c>
      <c r="M28" s="53">
        <f>'Impact of the crisis'!N29</f>
        <v>3.1</v>
      </c>
      <c r="N28" s="53">
        <f>'Impact of the crisis'!AB29</f>
        <v>2.5</v>
      </c>
      <c r="O28" s="54">
        <f>'Conditions of people affected'!R29</f>
        <v>2.65</v>
      </c>
      <c r="P28" s="53">
        <f>'Conditions of people affected'!K29</f>
        <v>2.2999999999999998</v>
      </c>
      <c r="Q28" s="53">
        <f>'Conditions of people affected'!Q29</f>
        <v>3</v>
      </c>
      <c r="R28" s="53">
        <f t="shared" si="4"/>
        <v>2.8</v>
      </c>
      <c r="S28" s="53">
        <f>'Complexity of the crisis'!X29</f>
        <v>2.5</v>
      </c>
      <c r="T28" s="53">
        <f>'Complexity of the crisis'!AN29</f>
        <v>3</v>
      </c>
      <c r="U28" s="135" t="str">
        <f>VLOOKUP(C28,Lists!$C$3:$E$300,3,FALSE)</f>
        <v>Africa</v>
      </c>
      <c r="V28" s="136">
        <v>45838</v>
      </c>
    </row>
    <row r="29" spans="1:22" ht="15.75" customHeight="1" x14ac:dyDescent="0.35">
      <c r="A29" s="55" t="str">
        <f>'Crisis Indicator Data'!A27</f>
        <v>International Displacement to Djibouti</v>
      </c>
      <c r="B29" s="55" t="str">
        <f>Lists!G27</f>
        <v>International displacement</v>
      </c>
      <c r="C29" s="55" t="str">
        <f>'Crisis Indicator Data'!C27</f>
        <v>DJI002</v>
      </c>
      <c r="D29" s="55" t="str">
        <f>'Crisis Indicator Data'!D27</f>
        <v>Djibouti</v>
      </c>
      <c r="E29" s="55" t="str">
        <f>'Crisis Indicator Data'!E27</f>
        <v>DJI</v>
      </c>
      <c r="F29" s="55" t="str">
        <f>'Crisis Indicator Data'!B27</f>
        <v>International Displacement</v>
      </c>
      <c r="G29" s="52">
        <f t="shared" si="0"/>
        <v>1.5</v>
      </c>
      <c r="H29" s="51">
        <f t="shared" si="1"/>
        <v>2</v>
      </c>
      <c r="I29" s="127" t="str">
        <f t="shared" si="2"/>
        <v>Low</v>
      </c>
      <c r="J29" s="129" t="str">
        <f>INDEX(Trends!$D$3:$D$404,MATCH(C29,Trends!$C$3:$C$404,0))</f>
        <v>Stable</v>
      </c>
      <c r="K29" s="120" t="str">
        <f>IF(Reliability!B27="x","x",(IF(ROUNDUP(Reliability!B27,0)=1,"Very High",IF(ROUNDUP(Reliability!B27,0)=2,"High",IF(ROUNDUP(Reliability!B27,0)=3,"Medium",IF(ROUNDUP(Reliability!B27,0)=4,"Low","Very Low"))))))</f>
        <v>High</v>
      </c>
      <c r="L29" s="54">
        <f t="shared" si="3"/>
        <v>2</v>
      </c>
      <c r="M29" s="53">
        <f>'Impact of the crisis'!N30</f>
        <v>1.7</v>
      </c>
      <c r="N29" s="53">
        <f>'Impact of the crisis'!AB30</f>
        <v>2.2000000000000002</v>
      </c>
      <c r="O29" s="54">
        <f>'Conditions of people affected'!R30</f>
        <v>0.95</v>
      </c>
      <c r="P29" s="53">
        <f>'Conditions of people affected'!K30</f>
        <v>0.9</v>
      </c>
      <c r="Q29" s="53">
        <f>'Conditions of people affected'!Q30</f>
        <v>1</v>
      </c>
      <c r="R29" s="53">
        <f t="shared" si="4"/>
        <v>1.8</v>
      </c>
      <c r="S29" s="53">
        <f>'Complexity of the crisis'!X30</f>
        <v>2.5</v>
      </c>
      <c r="T29" s="53">
        <f>'Complexity of the crisis'!AN30</f>
        <v>1</v>
      </c>
      <c r="U29" s="135" t="str">
        <f>VLOOKUP(C29,Lists!$C$3:$E$300,3,FALSE)</f>
        <v>Africa</v>
      </c>
      <c r="V29" s="136">
        <v>45838</v>
      </c>
    </row>
    <row r="30" spans="1:22" ht="15.75" customHeight="1" x14ac:dyDescent="0.35">
      <c r="A30" s="55" t="str">
        <f>'Crisis Indicator Data'!A28</f>
        <v>Drought in Djibouti</v>
      </c>
      <c r="B30" s="55" t="str">
        <f>Lists!G28</f>
        <v>Drought</v>
      </c>
      <c r="C30" s="55" t="str">
        <f>'Crisis Indicator Data'!C28</f>
        <v>DJI003</v>
      </c>
      <c r="D30" s="55" t="str">
        <f>'Crisis Indicator Data'!D28</f>
        <v>Djibouti</v>
      </c>
      <c r="E30" s="55" t="str">
        <f>'Crisis Indicator Data'!E28</f>
        <v>DJI</v>
      </c>
      <c r="F30" s="55" t="str">
        <f>'Crisis Indicator Data'!B28</f>
        <v>Drought/drier conditions</v>
      </c>
      <c r="G30" s="52">
        <f t="shared" si="0"/>
        <v>2.5</v>
      </c>
      <c r="H30" s="51">
        <f t="shared" si="1"/>
        <v>3</v>
      </c>
      <c r="I30" s="127" t="str">
        <f t="shared" si="2"/>
        <v>Medium</v>
      </c>
      <c r="J30" s="129" t="str">
        <f>INDEX(Trends!$D$3:$D$404,MATCH(C30,Trends!$C$3:$C$404,0))</f>
        <v>Stable</v>
      </c>
      <c r="K30" s="120" t="str">
        <f>IF(Reliability!B28="x","x",(IF(ROUNDUP(Reliability!B28,0)=1,"Very High",IF(ROUNDUP(Reliability!B28,0)=2,"High",IF(ROUNDUP(Reliability!B28,0)=3,"Medium",IF(ROUNDUP(Reliability!B28,0)=4,"Low","Very Low"))))))</f>
        <v>High</v>
      </c>
      <c r="L30" s="54">
        <f t="shared" si="3"/>
        <v>2.1</v>
      </c>
      <c r="M30" s="53">
        <f>'Impact of the crisis'!N31</f>
        <v>3.1</v>
      </c>
      <c r="N30" s="53">
        <f>'Impact of the crisis'!AB31</f>
        <v>1.5</v>
      </c>
      <c r="O30" s="54">
        <f>'Conditions of people affected'!R31</f>
        <v>2.5499999999999998</v>
      </c>
      <c r="P30" s="53">
        <f>'Conditions of people affected'!K31</f>
        <v>2.1</v>
      </c>
      <c r="Q30" s="53">
        <f>'Conditions of people affected'!Q31</f>
        <v>3</v>
      </c>
      <c r="R30" s="53">
        <f t="shared" si="4"/>
        <v>2.8</v>
      </c>
      <c r="S30" s="53">
        <f>'Complexity of the crisis'!X31</f>
        <v>2.5</v>
      </c>
      <c r="T30" s="53">
        <f>'Complexity of the crisis'!AN31</f>
        <v>3</v>
      </c>
      <c r="U30" s="135" t="str">
        <f>VLOOKUP(C30,Lists!$C$3:$E$300,3,FALSE)</f>
        <v>Africa</v>
      </c>
      <c r="V30" s="136">
        <v>45838</v>
      </c>
    </row>
    <row r="31" spans="1:22" x14ac:dyDescent="0.35">
      <c r="A31" s="55" t="str">
        <f>'Crisis Indicator Data'!A29</f>
        <v>Displacement from Venezuela to Dominican Republic</v>
      </c>
      <c r="B31" s="55" t="str">
        <f>Lists!G29</f>
        <v>Displacement from Venezuela</v>
      </c>
      <c r="C31" s="55" t="str">
        <f>'Crisis Indicator Data'!C29</f>
        <v>DOM002</v>
      </c>
      <c r="D31" s="55" t="str">
        <f>'Crisis Indicator Data'!D29</f>
        <v>Dominican Republic</v>
      </c>
      <c r="E31" s="55" t="str">
        <f>'Crisis Indicator Data'!E29</f>
        <v>DOM</v>
      </c>
      <c r="F31" s="55" t="str">
        <f>'Crisis Indicator Data'!B29</f>
        <v>International Displacement</v>
      </c>
      <c r="G31" s="52">
        <f t="shared" si="0"/>
        <v>1.8</v>
      </c>
      <c r="H31" s="51">
        <f t="shared" si="1"/>
        <v>2</v>
      </c>
      <c r="I31" s="127" t="str">
        <f t="shared" si="2"/>
        <v>Low</v>
      </c>
      <c r="J31" s="129" t="str">
        <f>INDEX(Trends!$D$3:$D$404,MATCH(C31,Trends!$C$3:$C$404,0))</f>
        <v>Stable</v>
      </c>
      <c r="K31" s="120" t="str">
        <f>IF(Reliability!B29="x","x",(IF(ROUNDUP(Reliability!B29,0)=1,"Very High",IF(ROUNDUP(Reliability!B29,0)=2,"High",IF(ROUNDUP(Reliability!B29,0)=3,"Medium",IF(ROUNDUP(Reliability!B29,0)=4,"Low","Very Low"))))))</f>
        <v>High</v>
      </c>
      <c r="L31" s="54">
        <f t="shared" si="3"/>
        <v>3.2</v>
      </c>
      <c r="M31" s="53">
        <f>'Impact of the crisis'!N32</f>
        <v>4.0999999999999996</v>
      </c>
      <c r="N31" s="53">
        <f>'Impact of the crisis'!AB32</f>
        <v>2.7</v>
      </c>
      <c r="O31" s="54">
        <f>'Conditions of people affected'!R32</f>
        <v>1.25</v>
      </c>
      <c r="P31" s="53">
        <f>'Conditions of people affected'!K32</f>
        <v>1.5</v>
      </c>
      <c r="Q31" s="53">
        <f>'Conditions of people affected'!Q32</f>
        <v>1</v>
      </c>
      <c r="R31" s="53">
        <f t="shared" si="4"/>
        <v>1.4</v>
      </c>
      <c r="S31" s="53">
        <f>'Complexity of the crisis'!X32</f>
        <v>1.3</v>
      </c>
      <c r="T31" s="53">
        <f>'Complexity of the crisis'!AN32</f>
        <v>1.5</v>
      </c>
      <c r="U31" s="135" t="str">
        <f>VLOOKUP(C31,Lists!$C$3:$E$300,3,FALSE)</f>
        <v>Americas</v>
      </c>
      <c r="V31" s="136">
        <v>45838</v>
      </c>
    </row>
    <row r="32" spans="1:22" x14ac:dyDescent="0.35">
      <c r="A32" s="55" t="str">
        <f>'Crisis Indicator Data'!A30</f>
        <v>International displacement to Algeria</v>
      </c>
      <c r="B32" s="55" t="str">
        <f>Lists!G30</f>
        <v>International displacement</v>
      </c>
      <c r="C32" s="55" t="str">
        <f>'Crisis Indicator Data'!C30</f>
        <v>DZA002</v>
      </c>
      <c r="D32" s="55" t="str">
        <f>'Crisis Indicator Data'!D30</f>
        <v>Algeria</v>
      </c>
      <c r="E32" s="55" t="str">
        <f>'Crisis Indicator Data'!E30</f>
        <v>DZA</v>
      </c>
      <c r="F32" s="55" t="str">
        <f>'Crisis Indicator Data'!B30</f>
        <v>International Displacement</v>
      </c>
      <c r="G32" s="52">
        <f t="shared" si="0"/>
        <v>2.7</v>
      </c>
      <c r="H32" s="51">
        <f t="shared" si="1"/>
        <v>3</v>
      </c>
      <c r="I32" s="127" t="str">
        <f t="shared" si="2"/>
        <v>Medium</v>
      </c>
      <c r="J32" s="129" t="str">
        <f>INDEX(Trends!$D$3:$D$404,MATCH(C32,Trends!$C$3:$C$404,0))</f>
        <v>Stable</v>
      </c>
      <c r="K32" s="120" t="str">
        <f>IF(Reliability!B30="x","x",(IF(ROUNDUP(Reliability!B30,0)=1,"Very High",IF(ROUNDUP(Reliability!B30,0)=2,"High",IF(ROUNDUP(Reliability!B30,0)=3,"Medium",IF(ROUNDUP(Reliability!B30,0)=4,"Low","Very Low"))))))</f>
        <v>Very High</v>
      </c>
      <c r="L32" s="54">
        <f t="shared" si="3"/>
        <v>3.9</v>
      </c>
      <c r="M32" s="53">
        <f>'Impact of the crisis'!N33</f>
        <v>5</v>
      </c>
      <c r="N32" s="53">
        <f>'Impact of the crisis'!AB33</f>
        <v>3.1</v>
      </c>
      <c r="O32" s="54">
        <f>'Conditions of people affected'!R33</f>
        <v>1.7</v>
      </c>
      <c r="P32" s="53">
        <f>'Conditions of people affected'!K33</f>
        <v>2.4</v>
      </c>
      <c r="Q32" s="53">
        <f>'Conditions of people affected'!Q33</f>
        <v>1</v>
      </c>
      <c r="R32" s="53">
        <f t="shared" si="4"/>
        <v>3</v>
      </c>
      <c r="S32" s="53">
        <f>'Complexity of the crisis'!X33</f>
        <v>2.9</v>
      </c>
      <c r="T32" s="53">
        <f>'Complexity of the crisis'!AN33</f>
        <v>3</v>
      </c>
      <c r="U32" s="135" t="str">
        <f>VLOOKUP(C32,Lists!$C$3:$E$300,3,FALSE)</f>
        <v>Africa</v>
      </c>
      <c r="V32" s="136">
        <v>45832</v>
      </c>
    </row>
    <row r="33" spans="1:22" x14ac:dyDescent="0.35">
      <c r="A33" s="55" t="str">
        <f>'Crisis Indicator Data'!A31</f>
        <v>Displacement of Sahrawi refugees to Tindouf</v>
      </c>
      <c r="B33" s="55" t="str">
        <f>Lists!G31</f>
        <v>Displacement of Sahrawi refugees to Tindouf</v>
      </c>
      <c r="C33" s="55" t="str">
        <f>'Crisis Indicator Data'!C31</f>
        <v>DZA003</v>
      </c>
      <c r="D33" s="55" t="str">
        <f>'Crisis Indicator Data'!D31</f>
        <v>Algeria</v>
      </c>
      <c r="E33" s="55" t="str">
        <f>'Crisis Indicator Data'!E31</f>
        <v>DZA</v>
      </c>
      <c r="F33" s="55" t="str">
        <f>'Crisis Indicator Data'!B31</f>
        <v>International Displacement</v>
      </c>
      <c r="G33" s="52">
        <f t="shared" si="0"/>
        <v>2.5</v>
      </c>
      <c r="H33" s="51">
        <f t="shared" si="1"/>
        <v>3</v>
      </c>
      <c r="I33" s="127" t="str">
        <f t="shared" si="2"/>
        <v>Medium</v>
      </c>
      <c r="J33" s="129" t="str">
        <f>INDEX(Trends!$D$3:$D$404,MATCH(C33,Trends!$C$3:$C$404,0))</f>
        <v>Stable</v>
      </c>
      <c r="K33" s="120" t="str">
        <f>IF(Reliability!B31="x","x",(IF(ROUNDUP(Reliability!B31,0)=1,"Very High",IF(ROUNDUP(Reliability!B31,0)=2,"High",IF(ROUNDUP(Reliability!B31,0)=3,"Medium",IF(ROUNDUP(Reliability!B31,0)=4,"Low","Very Low"))))))</f>
        <v>High</v>
      </c>
      <c r="L33" s="54">
        <f t="shared" si="3"/>
        <v>2.2000000000000002</v>
      </c>
      <c r="M33" s="53">
        <f>'Impact of the crisis'!N34</f>
        <v>1.1000000000000001</v>
      </c>
      <c r="N33" s="53">
        <f>'Impact of the crisis'!AB34</f>
        <v>2.7</v>
      </c>
      <c r="O33" s="54">
        <f>'Conditions of people affected'!R34</f>
        <v>2.5499999999999998</v>
      </c>
      <c r="P33" s="53">
        <f>'Conditions of people affected'!K34</f>
        <v>2.1</v>
      </c>
      <c r="Q33" s="53">
        <f>'Conditions of people affected'!Q34</f>
        <v>3</v>
      </c>
      <c r="R33" s="53">
        <f t="shared" si="4"/>
        <v>2.5</v>
      </c>
      <c r="S33" s="53">
        <f>'Complexity of the crisis'!X34</f>
        <v>2.9</v>
      </c>
      <c r="T33" s="53">
        <f>'Complexity of the crisis'!AN34</f>
        <v>2</v>
      </c>
      <c r="U33" s="135" t="str">
        <f>VLOOKUP(C33,Lists!$C$3:$E$300,3,FALSE)</f>
        <v>Africa</v>
      </c>
      <c r="V33" s="136">
        <v>45832</v>
      </c>
    </row>
    <row r="34" spans="1:22" x14ac:dyDescent="0.35">
      <c r="A34" s="55" t="str">
        <f>'Crisis Indicator Data'!A32</f>
        <v>Multiple crises in Algeria</v>
      </c>
      <c r="B34" s="55" t="str">
        <f>Lists!G32</f>
        <v>Multiple crises</v>
      </c>
      <c r="C34" s="55" t="str">
        <f>'Crisis Indicator Data'!C32</f>
        <v>DZA004</v>
      </c>
      <c r="D34" s="55" t="str">
        <f>'Crisis Indicator Data'!D32</f>
        <v>Algeria</v>
      </c>
      <c r="E34" s="55" t="str">
        <f>'Crisis Indicator Data'!E32</f>
        <v>DZA</v>
      </c>
      <c r="F34" s="55" t="str">
        <f>'Crisis Indicator Data'!B32</f>
        <v>International Displacement</v>
      </c>
      <c r="G34" s="52">
        <f t="shared" si="0"/>
        <v>2.8</v>
      </c>
      <c r="H34" s="51">
        <f t="shared" si="1"/>
        <v>3</v>
      </c>
      <c r="I34" s="127" t="str">
        <f t="shared" si="2"/>
        <v>Medium</v>
      </c>
      <c r="J34" s="129" t="str">
        <f>INDEX(Trends!$D$3:$D$404,MATCH(C34,Trends!$C$3:$C$404,0))</f>
        <v>Stable</v>
      </c>
      <c r="K34" s="120" t="str">
        <f>IF(Reliability!B32="x","x",(IF(ROUNDUP(Reliability!B32,0)=1,"Very High",IF(ROUNDUP(Reliability!B32,0)=2,"High",IF(ROUNDUP(Reliability!B32,0)=3,"Medium",IF(ROUNDUP(Reliability!B32,0)=4,"Low","Very Low"))))))</f>
        <v>High</v>
      </c>
      <c r="L34" s="54">
        <f t="shared" si="3"/>
        <v>4</v>
      </c>
      <c r="M34" s="53">
        <f>'Impact of the crisis'!N35</f>
        <v>5</v>
      </c>
      <c r="N34" s="53">
        <f>'Impact of the crisis'!AB35</f>
        <v>3.2</v>
      </c>
      <c r="O34" s="54">
        <f>'Conditions of people affected'!R35</f>
        <v>1.85</v>
      </c>
      <c r="P34" s="53">
        <f>'Conditions of people affected'!K35</f>
        <v>2.7</v>
      </c>
      <c r="Q34" s="53">
        <f>'Conditions of people affected'!Q35</f>
        <v>1</v>
      </c>
      <c r="R34" s="53">
        <f t="shared" si="4"/>
        <v>3</v>
      </c>
      <c r="S34" s="53">
        <f>'Complexity of the crisis'!X35</f>
        <v>2.9</v>
      </c>
      <c r="T34" s="53">
        <f>'Complexity of the crisis'!AN35</f>
        <v>3</v>
      </c>
      <c r="U34" s="135" t="str">
        <f>VLOOKUP(C34,Lists!$C$3:$E$300,3,FALSE)</f>
        <v>Africa</v>
      </c>
      <c r="V34" s="136">
        <v>45832</v>
      </c>
    </row>
    <row r="35" spans="1:22" x14ac:dyDescent="0.35">
      <c r="A35" s="55" t="str">
        <f>'Crisis Indicator Data'!A33</f>
        <v>Multiple crises in Ecuador</v>
      </c>
      <c r="B35" s="55" t="str">
        <f>Lists!G33</f>
        <v>Multiple crises</v>
      </c>
      <c r="C35" s="55" t="str">
        <f>'Crisis Indicator Data'!C33</f>
        <v>ECU001</v>
      </c>
      <c r="D35" s="55" t="str">
        <f>'Crisis Indicator Data'!D33</f>
        <v>Ecuador</v>
      </c>
      <c r="E35" s="55" t="str">
        <f>'Crisis Indicator Data'!E33</f>
        <v>ECU</v>
      </c>
      <c r="F35" s="55" t="str">
        <f>'Crisis Indicator Data'!B33</f>
        <v>International Displacement,Conflict/ Violence,Floods</v>
      </c>
      <c r="G35" s="52">
        <f t="shared" si="0"/>
        <v>3.5</v>
      </c>
      <c r="H35" s="51">
        <f t="shared" si="1"/>
        <v>4</v>
      </c>
      <c r="I35" s="127" t="str">
        <f t="shared" si="2"/>
        <v>High</v>
      </c>
      <c r="J35" s="129" t="str">
        <f>INDEX(Trends!$D$3:$D$404,MATCH(C35,Trends!$C$3:$C$404,0))</f>
        <v>Decreasing</v>
      </c>
      <c r="K35" s="120" t="str">
        <f>IF(Reliability!B33="x","x",(IF(ROUNDUP(Reliability!B33,0)=1,"Very High",IF(ROUNDUP(Reliability!B33,0)=2,"High",IF(ROUNDUP(Reliability!B33,0)=3,"Medium",IF(ROUNDUP(Reliability!B33,0)=4,"Low","Very Low"))))))</f>
        <v>High</v>
      </c>
      <c r="L35" s="54">
        <f t="shared" si="3"/>
        <v>3.9</v>
      </c>
      <c r="M35" s="53">
        <f>'Impact of the crisis'!N36</f>
        <v>4</v>
      </c>
      <c r="N35" s="53">
        <f>'Impact of the crisis'!AB36</f>
        <v>3.9</v>
      </c>
      <c r="O35" s="54">
        <f>'Conditions of people affected'!R36</f>
        <v>3.6</v>
      </c>
      <c r="P35" s="53">
        <f>'Conditions of people affected'!K36</f>
        <v>4.2</v>
      </c>
      <c r="Q35" s="53">
        <f>'Conditions of people affected'!Q36</f>
        <v>3</v>
      </c>
      <c r="R35" s="53">
        <f t="shared" si="4"/>
        <v>3</v>
      </c>
      <c r="S35" s="53">
        <f>'Complexity of the crisis'!X36</f>
        <v>2.9</v>
      </c>
      <c r="T35" s="53">
        <f>'Complexity of the crisis'!AN36</f>
        <v>3</v>
      </c>
      <c r="U35" s="135" t="str">
        <f>VLOOKUP(C35,Lists!$C$3:$E$300,3,FALSE)</f>
        <v>Americas</v>
      </c>
      <c r="V35" s="136">
        <v>45838</v>
      </c>
    </row>
    <row r="36" spans="1:22" x14ac:dyDescent="0.35">
      <c r="A36" s="55" t="str">
        <f>'Crisis Indicator Data'!A34</f>
        <v>Displacement from Venezuela to Ecuador</v>
      </c>
      <c r="B36" s="55" t="str">
        <f>Lists!G34</f>
        <v>Displacement from Venezuela</v>
      </c>
      <c r="C36" s="55" t="str">
        <f>'Crisis Indicator Data'!C34</f>
        <v>ECU002</v>
      </c>
      <c r="D36" s="55" t="str">
        <f>'Crisis Indicator Data'!D34</f>
        <v>Ecuador</v>
      </c>
      <c r="E36" s="55" t="str">
        <f>'Crisis Indicator Data'!E34</f>
        <v>ECU</v>
      </c>
      <c r="F36" s="55" t="str">
        <f>'Crisis Indicator Data'!B34</f>
        <v>International Displacement</v>
      </c>
      <c r="G36" s="52">
        <f t="shared" si="0"/>
        <v>3</v>
      </c>
      <c r="H36" s="51">
        <f t="shared" si="1"/>
        <v>3</v>
      </c>
      <c r="I36" s="127" t="str">
        <f t="shared" si="2"/>
        <v>Medium</v>
      </c>
      <c r="J36" s="129" t="str">
        <f>INDEX(Trends!$D$3:$D$404,MATCH(C36,Trends!$C$3:$C$404,0))</f>
        <v>Increasing</v>
      </c>
      <c r="K36" s="120" t="str">
        <f>IF(Reliability!B34="x","x",(IF(ROUNDUP(Reliability!B34,0)=1,"Very High",IF(ROUNDUP(Reliability!B34,0)=2,"High",IF(ROUNDUP(Reliability!B34,0)=3,"Medium",IF(ROUNDUP(Reliability!B34,0)=4,"Low","Very Low"))))))</f>
        <v>High</v>
      </c>
      <c r="L36" s="54">
        <f t="shared" si="3"/>
        <v>3.2</v>
      </c>
      <c r="M36" s="53">
        <f>'Impact of the crisis'!N37</f>
        <v>2.9</v>
      </c>
      <c r="N36" s="53">
        <f>'Impact of the crisis'!AB37</f>
        <v>3.4</v>
      </c>
      <c r="O36" s="54">
        <f>'Conditions of people affected'!R37</f>
        <v>3.05</v>
      </c>
      <c r="P36" s="53">
        <f>'Conditions of people affected'!K37</f>
        <v>3.1</v>
      </c>
      <c r="Q36" s="53">
        <f>'Conditions of people affected'!Q37</f>
        <v>3</v>
      </c>
      <c r="R36" s="53">
        <f t="shared" si="4"/>
        <v>2.7</v>
      </c>
      <c r="S36" s="53">
        <f>'Complexity of the crisis'!X37</f>
        <v>2.9</v>
      </c>
      <c r="T36" s="53">
        <f>'Complexity of the crisis'!AN37</f>
        <v>2.5</v>
      </c>
      <c r="U36" s="135" t="str">
        <f>VLOOKUP(C36,Lists!$C$3:$E$300,3,FALSE)</f>
        <v>Americas</v>
      </c>
      <c r="V36" s="136">
        <v>45838</v>
      </c>
    </row>
    <row r="37" spans="1:22" s="246" customFormat="1" x14ac:dyDescent="0.35">
      <c r="A37" s="238" t="str">
        <f>'Crisis Indicator Data'!A35</f>
        <v>Conflict and Violence in Ecuador</v>
      </c>
      <c r="B37" s="238" t="str">
        <f>Lists!G35</f>
        <v>Conflict and Violence in Ecuador</v>
      </c>
      <c r="C37" s="238" t="str">
        <f>'Crisis Indicator Data'!C35</f>
        <v>ECU003</v>
      </c>
      <c r="D37" s="238" t="str">
        <f>'Crisis Indicator Data'!D35</f>
        <v>Ecuador</v>
      </c>
      <c r="E37" s="238" t="str">
        <f>'Crisis Indicator Data'!E35</f>
        <v>ECU</v>
      </c>
      <c r="F37" s="238" t="str">
        <f>'Crisis Indicator Data'!B35</f>
        <v>Conflict/ Violence</v>
      </c>
      <c r="G37" s="239">
        <f t="shared" ref="G37:G68" si="5">IF(OR(O37="x",L37="x"),"x",ROUND((5-GEOMEAN(((5-L37)/5*4+1),((5-O37)/5*4+1),((5-O37)/5*4+1)))/4*3.5+R37*0.3,1))</f>
        <v>3.3</v>
      </c>
      <c r="H37" s="240">
        <f t="shared" ref="H37:H68" si="6">IF(G37="x","x",ROUNDUP(G37,0))</f>
        <v>4</v>
      </c>
      <c r="I37" s="241" t="str">
        <f t="shared" ref="I37:I68" si="7">IF(O37="x","x",IF(L37="x","x",(IF(H37=5,"Very High",IF(H37=4,"High",IF(H37=3,"Medium",IF(H37=2,"Low","Very Low")))))))</f>
        <v>High</v>
      </c>
      <c r="J37" s="242" t="str">
        <f>INDEX(Trends!$D$3:$D$404,MATCH(C37,Trends!$C$3:$C$404,0))</f>
        <v>Decreasing</v>
      </c>
      <c r="K37" s="243" t="str">
        <f>IF(Reliability!B35="x","x",(IF(ROUNDUP(Reliability!B35,0)=1,"Very High",IF(ROUNDUP(Reliability!B35,0)=2,"High",IF(ROUNDUP(Reliability!B35,0)=3,"Medium",IF(ROUNDUP(Reliability!B35,0)=4,"Low","Very Low"))))))</f>
        <v>High</v>
      </c>
      <c r="L37" s="244">
        <f t="shared" ref="L37:L68" si="8">IF(OR(N37="x",M37="x"),"x",ROUND((5-GEOMEAN(((5-M37)/5*4+1),((5-N37)/5*4+1),((5-N37)/5*4+1)))/4*5,1))</f>
        <v>3.3</v>
      </c>
      <c r="M37" s="245">
        <f>'Impact of the crisis'!N38</f>
        <v>3.7</v>
      </c>
      <c r="N37" s="245">
        <f>'Impact of the crisis'!AB38</f>
        <v>3.1</v>
      </c>
      <c r="O37" s="244">
        <f>'Conditions of people affected'!R38</f>
        <v>3.55</v>
      </c>
      <c r="P37" s="245">
        <f>'Conditions of people affected'!K38</f>
        <v>4.0999999999999996</v>
      </c>
      <c r="Q37" s="245">
        <f>'Conditions of people affected'!Q38</f>
        <v>3</v>
      </c>
      <c r="R37" s="245">
        <f t="shared" ref="R37:R68" si="9">IF(OR(T37="x",S37="x"),S37,ROUND((5-GEOMEAN(((5-S37)/5*4+1),((5-T37)/5*4+1)))/4*5,1))</f>
        <v>3</v>
      </c>
      <c r="S37" s="245">
        <f>'Complexity of the crisis'!X38</f>
        <v>2.9</v>
      </c>
      <c r="T37" s="245">
        <f>'Complexity of the crisis'!AN38</f>
        <v>3</v>
      </c>
      <c r="U37" s="135" t="str">
        <f>VLOOKUP(C37,Lists!$C$3:$E$300,3,FALSE)</f>
        <v>Americas</v>
      </c>
      <c r="V37" s="233">
        <v>45838</v>
      </c>
    </row>
    <row r="38" spans="1:22" x14ac:dyDescent="0.35">
      <c r="A38" s="55" t="str">
        <f>'Crisis Indicator Data'!A36</f>
        <v>Floods in Ecuador</v>
      </c>
      <c r="B38" s="55" t="str">
        <f>Lists!G36</f>
        <v>Floods</v>
      </c>
      <c r="C38" s="55" t="str">
        <f>'Crisis Indicator Data'!C36</f>
        <v>ECU004</v>
      </c>
      <c r="D38" s="55" t="str">
        <f>'Crisis Indicator Data'!D36</f>
        <v>Ecuador</v>
      </c>
      <c r="E38" s="55" t="str">
        <f>'Crisis Indicator Data'!E36</f>
        <v>ECU</v>
      </c>
      <c r="F38" s="55" t="str">
        <f>'Crisis Indicator Data'!B36</f>
        <v>Floods</v>
      </c>
      <c r="G38" s="52">
        <f t="shared" si="5"/>
        <v>2</v>
      </c>
      <c r="H38" s="51">
        <f t="shared" si="6"/>
        <v>2</v>
      </c>
      <c r="I38" s="127" t="str">
        <f t="shared" si="7"/>
        <v>Low</v>
      </c>
      <c r="J38" s="129" t="str">
        <f>INDEX(Trends!$D$3:$D$404,MATCH(C38,Trends!$C$3:$C$404,0))</f>
        <v>-</v>
      </c>
      <c r="K38" s="120" t="str">
        <f>IF(Reliability!B36="x","x",(IF(ROUNDUP(Reliability!B36,0)=1,"Very High",IF(ROUNDUP(Reliability!B36,0)=2,"High",IF(ROUNDUP(Reliability!B36,0)=3,"Medium",IF(ROUNDUP(Reliability!B36,0)=4,"Low","Very Low"))))))</f>
        <v>Very High</v>
      </c>
      <c r="L38" s="54">
        <f t="shared" si="8"/>
        <v>2.4</v>
      </c>
      <c r="M38" s="53">
        <f>'Impact of the crisis'!N39</f>
        <v>2.2000000000000002</v>
      </c>
      <c r="N38" s="53">
        <f>'Impact of the crisis'!AB39</f>
        <v>2.5</v>
      </c>
      <c r="O38" s="54">
        <f>'Conditions of people affected'!R39</f>
        <v>1.1499999999999999</v>
      </c>
      <c r="P38" s="53">
        <f>'Conditions of people affected'!K39</f>
        <v>1.3</v>
      </c>
      <c r="Q38" s="53">
        <f>'Conditions of people affected'!Q39</f>
        <v>1</v>
      </c>
      <c r="R38" s="53">
        <f t="shared" si="9"/>
        <v>3</v>
      </c>
      <c r="S38" s="53">
        <f>'Complexity of the crisis'!X39</f>
        <v>2.9</v>
      </c>
      <c r="T38" s="53">
        <f>'Complexity of the crisis'!AN39</f>
        <v>3</v>
      </c>
      <c r="U38" s="135" t="str">
        <f>VLOOKUP(C38,Lists!$C$3:$E$300,3,FALSE)</f>
        <v>Americas</v>
      </c>
      <c r="V38" s="136">
        <v>45838</v>
      </c>
    </row>
    <row r="39" spans="1:22" x14ac:dyDescent="0.35">
      <c r="A39" s="55" t="str">
        <f>'Crisis Indicator Data'!A37</f>
        <v>International displacement to Egypt</v>
      </c>
      <c r="B39" s="55" t="str">
        <f>Lists!G37</f>
        <v>International displacement</v>
      </c>
      <c r="C39" s="55" t="str">
        <f>'Crisis Indicator Data'!C37</f>
        <v>EGY004</v>
      </c>
      <c r="D39" s="55" t="str">
        <f>'Crisis Indicator Data'!D37</f>
        <v>Egypt</v>
      </c>
      <c r="E39" s="55" t="str">
        <f>'Crisis Indicator Data'!E37</f>
        <v>EGY</v>
      </c>
      <c r="F39" s="55" t="str">
        <f>'Crisis Indicator Data'!B37</f>
        <v>International Displacement</v>
      </c>
      <c r="G39" s="52">
        <f t="shared" si="5"/>
        <v>2.2000000000000002</v>
      </c>
      <c r="H39" s="51">
        <f t="shared" si="6"/>
        <v>3</v>
      </c>
      <c r="I39" s="127" t="str">
        <f t="shared" si="7"/>
        <v>Medium</v>
      </c>
      <c r="J39" s="129" t="str">
        <f>INDEX(Trends!$D$3:$D$404,MATCH(C39,Trends!$C$3:$C$404,0))</f>
        <v>Stable</v>
      </c>
      <c r="K39" s="120" t="str">
        <f>IF(Reliability!B37="x","x",(IF(ROUNDUP(Reliability!B37,0)=1,"Very High",IF(ROUNDUP(Reliability!B37,0)=2,"High",IF(ROUNDUP(Reliability!B37,0)=3,"Medium",IF(ROUNDUP(Reliability!B37,0)=4,"Low","Very Low"))))))</f>
        <v>Very High</v>
      </c>
      <c r="L39" s="54">
        <f t="shared" si="8"/>
        <v>2.2000000000000002</v>
      </c>
      <c r="M39" s="53">
        <f>'Impact of the crisis'!N40</f>
        <v>2</v>
      </c>
      <c r="N39" s="53">
        <f>'Impact of the crisis'!AB40</f>
        <v>2.2999999999999998</v>
      </c>
      <c r="O39" s="54">
        <f>'Conditions of people affected'!R40</f>
        <v>2.15</v>
      </c>
      <c r="P39" s="53">
        <f>'Conditions of people affected'!K40</f>
        <v>3.3</v>
      </c>
      <c r="Q39" s="53">
        <f>'Conditions of people affected'!Q40</f>
        <v>1</v>
      </c>
      <c r="R39" s="53">
        <f t="shared" si="9"/>
        <v>2.4</v>
      </c>
      <c r="S39" s="53">
        <f>'Complexity of the crisis'!X40</f>
        <v>2.2999999999999998</v>
      </c>
      <c r="T39" s="53">
        <f>'Complexity of the crisis'!AN40</f>
        <v>2.5</v>
      </c>
      <c r="U39" s="135" t="str">
        <f>VLOOKUP(C39,Lists!$C$3:$E$300,3,FALSE)</f>
        <v>Africa</v>
      </c>
      <c r="V39" s="136">
        <v>45832</v>
      </c>
    </row>
    <row r="40" spans="1:22" x14ac:dyDescent="0.35">
      <c r="A40" s="55" t="str">
        <f>'Crisis Indicator Data'!A38</f>
        <v>Complex crisis in Eritrea</v>
      </c>
      <c r="B40" s="55" t="str">
        <f>Lists!G38</f>
        <v xml:space="preserve">Complex crisis </v>
      </c>
      <c r="C40" s="55" t="str">
        <f>'Crisis Indicator Data'!C38</f>
        <v>ERI001</v>
      </c>
      <c r="D40" s="55" t="str">
        <f>'Crisis Indicator Data'!D38</f>
        <v>Eritrea</v>
      </c>
      <c r="E40" s="55" t="str">
        <f>'Crisis Indicator Data'!E38</f>
        <v>ERI</v>
      </c>
      <c r="F40" s="55" t="str">
        <f>'Crisis Indicator Data'!B38</f>
        <v>International Displacement,Political/economic crisis</v>
      </c>
      <c r="G40" s="52">
        <f t="shared" si="5"/>
        <v>3</v>
      </c>
      <c r="H40" s="51">
        <f t="shared" si="6"/>
        <v>3</v>
      </c>
      <c r="I40" s="127" t="str">
        <f t="shared" si="7"/>
        <v>Medium</v>
      </c>
      <c r="J40" s="129" t="str">
        <f>INDEX(Trends!$D$3:$D$404,MATCH(C40,Trends!$C$3:$C$404,0))</f>
        <v>Stable</v>
      </c>
      <c r="K40" s="120" t="str">
        <f>IF(Reliability!B38="x","x",(IF(ROUNDUP(Reliability!B38,0)=1,"Very High",IF(ROUNDUP(Reliability!B38,0)=2,"High",IF(ROUNDUP(Reliability!B38,0)=3,"Medium",IF(ROUNDUP(Reliability!B38,0)=4,"Low","Very Low"))))))</f>
        <v>High</v>
      </c>
      <c r="L40" s="54">
        <f t="shared" si="8"/>
        <v>3.1</v>
      </c>
      <c r="M40" s="53">
        <f>'Impact of the crisis'!N41</f>
        <v>3.9</v>
      </c>
      <c r="N40" s="53">
        <f>'Impact of the crisis'!AB41</f>
        <v>2.6</v>
      </c>
      <c r="O40" s="54">
        <f>'Conditions of people affected'!R41</f>
        <v>3.2</v>
      </c>
      <c r="P40" s="53">
        <f>'Conditions of people affected'!K41</f>
        <v>3.4</v>
      </c>
      <c r="Q40" s="53">
        <f>'Conditions of people affected'!Q41</f>
        <v>3</v>
      </c>
      <c r="R40" s="53">
        <f t="shared" si="9"/>
        <v>2.6</v>
      </c>
      <c r="S40" s="53">
        <f>'Complexity of the crisis'!X41</f>
        <v>3.2</v>
      </c>
      <c r="T40" s="53">
        <f>'Complexity of the crisis'!AN41</f>
        <v>2</v>
      </c>
      <c r="U40" s="135" t="str">
        <f>VLOOKUP(C40,Lists!$C$3:$E$300,3,FALSE)</f>
        <v>Africa</v>
      </c>
      <c r="V40" s="136">
        <v>45834</v>
      </c>
    </row>
    <row r="41" spans="1:22" x14ac:dyDescent="0.35">
      <c r="A41" s="55" t="str">
        <f>'Crisis Indicator Data'!A39</f>
        <v>International displacement to Spain</v>
      </c>
      <c r="B41" s="55" t="str">
        <f>Lists!G39</f>
        <v>International displacement</v>
      </c>
      <c r="C41" s="55" t="str">
        <f>'Crisis Indicator Data'!C39</f>
        <v>ESP002</v>
      </c>
      <c r="D41" s="55" t="str">
        <f>'Crisis Indicator Data'!D39</f>
        <v>Spain</v>
      </c>
      <c r="E41" s="55" t="str">
        <f>'Crisis Indicator Data'!E39</f>
        <v>ESP</v>
      </c>
      <c r="F41" s="55" t="str">
        <f>'Crisis Indicator Data'!B39</f>
        <v>International Displacement</v>
      </c>
      <c r="G41" s="52">
        <f t="shared" si="5"/>
        <v>1.6</v>
      </c>
      <c r="H41" s="51">
        <f t="shared" si="6"/>
        <v>2</v>
      </c>
      <c r="I41" s="127" t="str">
        <f t="shared" si="7"/>
        <v>Low</v>
      </c>
      <c r="J41" s="129" t="str">
        <f>INDEX(Trends!$D$3:$D$404,MATCH(C41,Trends!$C$3:$C$404,0))</f>
        <v>Stable</v>
      </c>
      <c r="K41" s="120" t="str">
        <f>IF(Reliability!B39="x","x",(IF(ROUNDUP(Reliability!B39,0)=1,"Very High",IF(ROUNDUP(Reliability!B39,0)=2,"High",IF(ROUNDUP(Reliability!B39,0)=3,"Medium",IF(ROUNDUP(Reliability!B39,0)=4,"Low","Very Low"))))))</f>
        <v>Very High</v>
      </c>
      <c r="L41" s="54">
        <f t="shared" si="8"/>
        <v>2.6</v>
      </c>
      <c r="M41" s="53">
        <f>'Impact of the crisis'!N42</f>
        <v>2.2999999999999998</v>
      </c>
      <c r="N41" s="53">
        <f>'Impact of the crisis'!AB42</f>
        <v>2.7</v>
      </c>
      <c r="O41" s="54">
        <f>'Conditions of people affected'!R42</f>
        <v>1.25</v>
      </c>
      <c r="P41" s="53">
        <f>'Conditions of people affected'!K42</f>
        <v>1.5</v>
      </c>
      <c r="Q41" s="53">
        <f>'Conditions of people affected'!Q42</f>
        <v>1</v>
      </c>
      <c r="R41" s="53">
        <f t="shared" si="9"/>
        <v>1.4</v>
      </c>
      <c r="S41" s="53">
        <f>'Complexity of the crisis'!X42</f>
        <v>1.7</v>
      </c>
      <c r="T41" s="53">
        <f>'Complexity of the crisis'!AN42</f>
        <v>1</v>
      </c>
      <c r="U41" s="135" t="str">
        <f>VLOOKUP(C41,Lists!$C$3:$E$300,3,FALSE)</f>
        <v>Europe</v>
      </c>
      <c r="V41" s="136">
        <v>45833</v>
      </c>
    </row>
    <row r="42" spans="1:22" x14ac:dyDescent="0.35">
      <c r="A42" s="55" t="str">
        <f>'Crisis Indicator Data'!A40</f>
        <v>Multiple crises in Ethiopia</v>
      </c>
      <c r="B42" s="55" t="str">
        <f>Lists!G40</f>
        <v>Multiple crises</v>
      </c>
      <c r="C42" s="55" t="str">
        <f>'Crisis Indicator Data'!C40</f>
        <v>ETH001</v>
      </c>
      <c r="D42" s="55" t="str">
        <f>'Crisis Indicator Data'!D40</f>
        <v>Ethiopia</v>
      </c>
      <c r="E42" s="55" t="str">
        <f>'Crisis Indicator Data'!E40</f>
        <v>ETH</v>
      </c>
      <c r="F42" s="55" t="str">
        <f>'Crisis Indicator Data'!B40</f>
        <v>International Displacement,Conflict/ Violence,Drought/drier conditions,Floods,Political/economic crisis</v>
      </c>
      <c r="G42" s="52">
        <f t="shared" si="5"/>
        <v>4.3</v>
      </c>
      <c r="H42" s="51">
        <f t="shared" si="6"/>
        <v>5</v>
      </c>
      <c r="I42" s="127" t="str">
        <f t="shared" si="7"/>
        <v>Very High</v>
      </c>
      <c r="J42" s="129" t="str">
        <f>INDEX(Trends!$D$3:$D$404,MATCH(C42,Trends!$C$3:$C$404,0))</f>
        <v>Stable</v>
      </c>
      <c r="K42" s="120" t="str">
        <f>IF(Reliability!B40="x","x",(IF(ROUNDUP(Reliability!B40,0)=1,"Very High",IF(ROUNDUP(Reliability!B40,0)=2,"High",IF(ROUNDUP(Reliability!B40,0)=3,"Medium",IF(ROUNDUP(Reliability!B40,0)=4,"Low","Very Low"))))))</f>
        <v>High</v>
      </c>
      <c r="L42" s="54">
        <f t="shared" si="8"/>
        <v>4.5999999999999996</v>
      </c>
      <c r="M42" s="53">
        <f>'Impact of the crisis'!N43</f>
        <v>5</v>
      </c>
      <c r="N42" s="53">
        <f>'Impact of the crisis'!AB43</f>
        <v>4.3</v>
      </c>
      <c r="O42" s="54">
        <f>'Conditions of people affected'!R43</f>
        <v>4</v>
      </c>
      <c r="P42" s="53">
        <f>'Conditions of people affected'!K43</f>
        <v>5</v>
      </c>
      <c r="Q42" s="53">
        <f>'Conditions of people affected'!Q43</f>
        <v>3</v>
      </c>
      <c r="R42" s="53">
        <f t="shared" si="9"/>
        <v>4.4000000000000004</v>
      </c>
      <c r="S42" s="53">
        <f>'Complexity of the crisis'!X43</f>
        <v>3.6</v>
      </c>
      <c r="T42" s="53">
        <f>'Complexity of the crisis'!AN43</f>
        <v>5</v>
      </c>
      <c r="U42" s="135" t="str">
        <f>VLOOKUP(C42,Lists!$C$3:$E$300,3,FALSE)</f>
        <v>Africa</v>
      </c>
      <c r="V42" s="136">
        <v>45838</v>
      </c>
    </row>
    <row r="43" spans="1:22" x14ac:dyDescent="0.35">
      <c r="A43" s="55" t="str">
        <f>'Crisis Indicator Data'!A41</f>
        <v>International Displacement to Ethiopia</v>
      </c>
      <c r="B43" s="55" t="str">
        <f>Lists!G41</f>
        <v>International Displacement</v>
      </c>
      <c r="C43" s="55" t="str">
        <f>'Crisis Indicator Data'!C41</f>
        <v>ETH003</v>
      </c>
      <c r="D43" s="55" t="str">
        <f>'Crisis Indicator Data'!D41</f>
        <v>Ethiopia</v>
      </c>
      <c r="E43" s="55" t="str">
        <f>'Crisis Indicator Data'!E41</f>
        <v>ETH</v>
      </c>
      <c r="F43" s="55" t="str">
        <f>'Crisis Indicator Data'!B41</f>
        <v>International Displacement</v>
      </c>
      <c r="G43" s="52">
        <f t="shared" si="5"/>
        <v>3.1</v>
      </c>
      <c r="H43" s="51">
        <f t="shared" si="6"/>
        <v>4</v>
      </c>
      <c r="I43" s="127" t="str">
        <f t="shared" si="7"/>
        <v>High</v>
      </c>
      <c r="J43" s="129" t="str">
        <f>INDEX(Trends!$D$3:$D$404,MATCH(C43,Trends!$C$3:$C$404,0))</f>
        <v>Increasing</v>
      </c>
      <c r="K43" s="120" t="str">
        <f>IF(Reliability!B41="x","x",(IF(ROUNDUP(Reliability!B41,0)=1,"Very High",IF(ROUNDUP(Reliability!B41,0)=2,"High",IF(ROUNDUP(Reliability!B41,0)=3,"Medium",IF(ROUNDUP(Reliability!B41,0)=4,"Low","Very Low"))))))</f>
        <v>High</v>
      </c>
      <c r="L43" s="54">
        <f t="shared" si="8"/>
        <v>3.9</v>
      </c>
      <c r="M43" s="53">
        <f>'Impact of the crisis'!N44</f>
        <v>4.5999999999999996</v>
      </c>
      <c r="N43" s="53">
        <f>'Impact of the crisis'!AB44</f>
        <v>3.5</v>
      </c>
      <c r="O43" s="54">
        <f>'Conditions of people affected'!R44</f>
        <v>2.2000000000000002</v>
      </c>
      <c r="P43" s="53">
        <f>'Conditions of people affected'!K44</f>
        <v>3.4</v>
      </c>
      <c r="Q43" s="53">
        <f>'Conditions of people affected'!Q44</f>
        <v>1</v>
      </c>
      <c r="R43" s="53">
        <f t="shared" si="9"/>
        <v>3.6</v>
      </c>
      <c r="S43" s="53">
        <f>'Complexity of the crisis'!X44</f>
        <v>3.6</v>
      </c>
      <c r="T43" s="53">
        <f>'Complexity of the crisis'!AN44</f>
        <v>3.5</v>
      </c>
      <c r="U43" s="135" t="str">
        <f>VLOOKUP(C43,Lists!$C$3:$E$300,3,FALSE)</f>
        <v>Africa</v>
      </c>
      <c r="V43" s="136">
        <v>45838</v>
      </c>
    </row>
    <row r="44" spans="1:22" x14ac:dyDescent="0.35">
      <c r="A44" s="55" t="str">
        <f>'Crisis Indicator Data'!A42</f>
        <v>Conflict, Climatic and Economic shocks in Ethiopia</v>
      </c>
      <c r="B44" s="55" t="str">
        <f>Lists!G42</f>
        <v>Conflict, Climatic and Economic shocks</v>
      </c>
      <c r="C44" s="55" t="str">
        <f>'Crisis Indicator Data'!C42</f>
        <v>ETH006</v>
      </c>
      <c r="D44" s="55" t="str">
        <f>'Crisis Indicator Data'!D42</f>
        <v>Ethiopia</v>
      </c>
      <c r="E44" s="55" t="str">
        <f>'Crisis Indicator Data'!E42</f>
        <v>ETH</v>
      </c>
      <c r="F44" s="55" t="str">
        <f>'Crisis Indicator Data'!B42</f>
        <v>Conflict/ Violence,Floods,Drought/drier conditions,Political/economic crisis</v>
      </c>
      <c r="G44" s="52">
        <f t="shared" si="5"/>
        <v>4.0999999999999996</v>
      </c>
      <c r="H44" s="51">
        <f t="shared" si="6"/>
        <v>5</v>
      </c>
      <c r="I44" s="127" t="str">
        <f t="shared" si="7"/>
        <v>Very High</v>
      </c>
      <c r="J44" s="129" t="str">
        <f>INDEX(Trends!$D$3:$D$404,MATCH(C44,Trends!$C$3:$C$404,0))</f>
        <v>-</v>
      </c>
      <c r="K44" s="120" t="str">
        <f>IF(Reliability!B42="x","x",(IF(ROUNDUP(Reliability!B42,0)=1,"Very High",IF(ROUNDUP(Reliability!B42,0)=2,"High",IF(ROUNDUP(Reliability!B42,0)=3,"Medium",IF(ROUNDUP(Reliability!B42,0)=4,"Low","Very Low"))))))</f>
        <v>High</v>
      </c>
      <c r="L44" s="54">
        <f t="shared" si="8"/>
        <v>4.5999999999999996</v>
      </c>
      <c r="M44" s="53">
        <f>'Impact of the crisis'!N45</f>
        <v>5</v>
      </c>
      <c r="N44" s="53">
        <f>'Impact of the crisis'!AB45</f>
        <v>4.3</v>
      </c>
      <c r="O44" s="54">
        <f>'Conditions of people affected'!R45</f>
        <v>4</v>
      </c>
      <c r="P44" s="53">
        <f>'Conditions of people affected'!K45</f>
        <v>5</v>
      </c>
      <c r="Q44" s="53">
        <f>'Conditions of people affected'!Q45</f>
        <v>3</v>
      </c>
      <c r="R44" s="53">
        <f t="shared" si="9"/>
        <v>3.8</v>
      </c>
      <c r="S44" s="53">
        <f>'Complexity of the crisis'!X45</f>
        <v>3.6</v>
      </c>
      <c r="T44" s="53">
        <f>'Complexity of the crisis'!AN45</f>
        <v>4</v>
      </c>
      <c r="U44" s="135" t="str">
        <f>VLOOKUP(C44,Lists!$C$3:$E$300,3,FALSE)</f>
        <v>Africa</v>
      </c>
      <c r="V44" s="136">
        <v>45838</v>
      </c>
    </row>
    <row r="45" spans="1:22" x14ac:dyDescent="0.35">
      <c r="A45" s="55" t="str">
        <f>'Crisis Indicator Data'!A43</f>
        <v>International Displacement to Greece</v>
      </c>
      <c r="B45" s="55" t="str">
        <f>Lists!G43</f>
        <v>International Displacement</v>
      </c>
      <c r="C45" s="55" t="str">
        <f>'Crisis Indicator Data'!C43</f>
        <v>GRC002</v>
      </c>
      <c r="D45" s="55" t="str">
        <f>'Crisis Indicator Data'!D43</f>
        <v>Greece</v>
      </c>
      <c r="E45" s="55" t="str">
        <f>'Crisis Indicator Data'!E43</f>
        <v>GRC</v>
      </c>
      <c r="F45" s="55" t="str">
        <f>'Crisis Indicator Data'!B43</f>
        <v>International Displacement</v>
      </c>
      <c r="G45" s="52">
        <f t="shared" si="5"/>
        <v>2.2999999999999998</v>
      </c>
      <c r="H45" s="51">
        <f t="shared" si="6"/>
        <v>3</v>
      </c>
      <c r="I45" s="127" t="str">
        <f t="shared" si="7"/>
        <v>Medium</v>
      </c>
      <c r="J45" s="129" t="str">
        <f>INDEX(Trends!$D$3:$D$404,MATCH(C45,Trends!$C$3:$C$404,0))</f>
        <v>Stable</v>
      </c>
      <c r="K45" s="120" t="str">
        <f>IF(Reliability!B43="x","x",(IF(ROUNDUP(Reliability!B43,0)=1,"Very High",IF(ROUNDUP(Reliability!B43,0)=2,"High",IF(ROUNDUP(Reliability!B43,0)=3,"Medium",IF(ROUNDUP(Reliability!B43,0)=4,"Low","Very Low"))))))</f>
        <v>Very High</v>
      </c>
      <c r="L45" s="54">
        <f t="shared" si="8"/>
        <v>2.2000000000000002</v>
      </c>
      <c r="M45" s="53">
        <f>'Impact of the crisis'!N46</f>
        <v>0.6</v>
      </c>
      <c r="N45" s="53">
        <f>'Impact of the crisis'!AB46</f>
        <v>2.8</v>
      </c>
      <c r="O45" s="54">
        <f>'Conditions of people affected'!R46</f>
        <v>2.65</v>
      </c>
      <c r="P45" s="53">
        <f>'Conditions of people affected'!K46</f>
        <v>2.2999999999999998</v>
      </c>
      <c r="Q45" s="53">
        <f>'Conditions of people affected'!Q46</f>
        <v>3</v>
      </c>
      <c r="R45" s="53">
        <f t="shared" si="9"/>
        <v>1.7</v>
      </c>
      <c r="S45" s="53">
        <f>'Complexity of the crisis'!X46</f>
        <v>1.8</v>
      </c>
      <c r="T45" s="53">
        <f>'Complexity of the crisis'!AN46</f>
        <v>1.5</v>
      </c>
      <c r="U45" s="135" t="str">
        <f>VLOOKUP(C45,Lists!$C$3:$E$300,3,FALSE)</f>
        <v>Europe</v>
      </c>
      <c r="V45" s="136">
        <v>45833</v>
      </c>
    </row>
    <row r="46" spans="1:22" x14ac:dyDescent="0.35">
      <c r="A46" s="55" t="str">
        <f>'Crisis Indicator Data'!A44</f>
        <v>Climatic Shocks and Violence in Guatemala</v>
      </c>
      <c r="B46" s="55" t="str">
        <f>Lists!G44</f>
        <v>Climatic Shocks and Violence</v>
      </c>
      <c r="C46" s="55" t="str">
        <f>'Crisis Indicator Data'!C44</f>
        <v>GTM001</v>
      </c>
      <c r="D46" s="55" t="str">
        <f>'Crisis Indicator Data'!D44</f>
        <v>Guatemala</v>
      </c>
      <c r="E46" s="55" t="str">
        <f>'Crisis Indicator Data'!E44</f>
        <v>GTM</v>
      </c>
      <c r="F46" s="55" t="str">
        <f>'Crisis Indicator Data'!B44</f>
        <v>Conflict/ Violence,Drought/drier conditions</v>
      </c>
      <c r="G46" s="52">
        <f t="shared" si="5"/>
        <v>3.2</v>
      </c>
      <c r="H46" s="51">
        <f t="shared" si="6"/>
        <v>4</v>
      </c>
      <c r="I46" s="127" t="str">
        <f t="shared" si="7"/>
        <v>High</v>
      </c>
      <c r="J46" s="129" t="str">
        <f>INDEX(Trends!$D$3:$D$404,MATCH(C46,Trends!$C$3:$C$404,0))</f>
        <v>Decreasing</v>
      </c>
      <c r="K46" s="120" t="str">
        <f>IF(Reliability!B44="x","x",(IF(ROUNDUP(Reliability!B44,0)=1,"Very High",IF(ROUNDUP(Reliability!B44,0)=2,"High",IF(ROUNDUP(Reliability!B44,0)=3,"Medium",IF(ROUNDUP(Reliability!B44,0)=4,"Low","Very Low"))))))</f>
        <v>High</v>
      </c>
      <c r="L46" s="54">
        <f t="shared" si="8"/>
        <v>3.4</v>
      </c>
      <c r="M46" s="53">
        <f>'Impact of the crisis'!N47</f>
        <v>4.4000000000000004</v>
      </c>
      <c r="N46" s="53">
        <f>'Impact of the crisis'!AB47</f>
        <v>2.7</v>
      </c>
      <c r="O46" s="54">
        <f>'Conditions of people affected'!R47</f>
        <v>3.45</v>
      </c>
      <c r="P46" s="53">
        <f>'Conditions of people affected'!K47</f>
        <v>3.9</v>
      </c>
      <c r="Q46" s="53">
        <f>'Conditions of people affected'!Q47</f>
        <v>3</v>
      </c>
      <c r="R46" s="53">
        <f t="shared" si="9"/>
        <v>2.8</v>
      </c>
      <c r="S46" s="53">
        <f>'Complexity of the crisis'!X47</f>
        <v>3</v>
      </c>
      <c r="T46" s="53">
        <f>'Complexity of the crisis'!AN47</f>
        <v>2.5</v>
      </c>
      <c r="U46" s="135" t="str">
        <f>VLOOKUP(C46,Lists!$C$3:$E$300,3,FALSE)</f>
        <v>Americas</v>
      </c>
      <c r="V46" s="136">
        <v>45838</v>
      </c>
    </row>
    <row r="47" spans="1:22" x14ac:dyDescent="0.35">
      <c r="A47" s="55" t="str">
        <f>'Crisis Indicator Data'!A45</f>
        <v>Climatic Shocks and Conflict and Violence in Honduras</v>
      </c>
      <c r="B47" s="55" t="str">
        <f>Lists!G45</f>
        <v>Complex crisis</v>
      </c>
      <c r="C47" s="55" t="str">
        <f>'Crisis Indicator Data'!C45</f>
        <v>HND001</v>
      </c>
      <c r="D47" s="55" t="str">
        <f>'Crisis Indicator Data'!D45</f>
        <v>Honduras</v>
      </c>
      <c r="E47" s="55" t="str">
        <f>'Crisis Indicator Data'!E45</f>
        <v>HND</v>
      </c>
      <c r="F47" s="55" t="str">
        <f>'Crisis Indicator Data'!B45</f>
        <v>Drought/drier conditions,Conflict/ Violence</v>
      </c>
      <c r="G47" s="52">
        <f t="shared" si="5"/>
        <v>3.4</v>
      </c>
      <c r="H47" s="51">
        <f t="shared" si="6"/>
        <v>4</v>
      </c>
      <c r="I47" s="127" t="str">
        <f t="shared" si="7"/>
        <v>High</v>
      </c>
      <c r="J47" s="129" t="str">
        <f>INDEX(Trends!$D$3:$D$404,MATCH(C47,Trends!$C$3:$C$404,0))</f>
        <v>Stable</v>
      </c>
      <c r="K47" s="120" t="str">
        <f>IF(Reliability!B45="x","x",(IF(ROUNDUP(Reliability!B45,0)=1,"Very High",IF(ROUNDUP(Reliability!B45,0)=2,"High",IF(ROUNDUP(Reliability!B45,0)=3,"Medium",IF(ROUNDUP(Reliability!B45,0)=4,"Low","Very Low"))))))</f>
        <v>Very High</v>
      </c>
      <c r="L47" s="54">
        <f t="shared" si="8"/>
        <v>3.9</v>
      </c>
      <c r="M47" s="53">
        <f>'Impact of the crisis'!N48</f>
        <v>4.2</v>
      </c>
      <c r="N47" s="53">
        <f>'Impact of the crisis'!AB48</f>
        <v>3.8</v>
      </c>
      <c r="O47" s="54">
        <f>'Conditions of people affected'!R48</f>
        <v>3.35</v>
      </c>
      <c r="P47" s="53">
        <f>'Conditions of people affected'!K48</f>
        <v>3.7</v>
      </c>
      <c r="Q47" s="53">
        <f>'Conditions of people affected'!Q48</f>
        <v>3</v>
      </c>
      <c r="R47" s="53">
        <f t="shared" si="9"/>
        <v>3.2</v>
      </c>
      <c r="S47" s="53">
        <f>'Complexity of the crisis'!X48</f>
        <v>2.8</v>
      </c>
      <c r="T47" s="53">
        <f>'Complexity of the crisis'!AN48</f>
        <v>3.5</v>
      </c>
      <c r="U47" s="135" t="str">
        <f>VLOOKUP(C47,Lists!$C$3:$E$300,3,FALSE)</f>
        <v>Americas</v>
      </c>
      <c r="V47" s="136">
        <v>45838</v>
      </c>
    </row>
    <row r="48" spans="1:22" x14ac:dyDescent="0.35">
      <c r="A48" s="55" t="str">
        <f>'Crisis Indicator Data'!A46</f>
        <v>Complex crisis in Haiti</v>
      </c>
      <c r="B48" s="55" t="str">
        <f>Lists!G46</f>
        <v>Complex crisis</v>
      </c>
      <c r="C48" s="55" t="str">
        <f>'Crisis Indicator Data'!C46</f>
        <v>HTI001</v>
      </c>
      <c r="D48" s="55" t="str">
        <f>'Crisis Indicator Data'!D46</f>
        <v>Haiti</v>
      </c>
      <c r="E48" s="55" t="str">
        <f>'Crisis Indicator Data'!E46</f>
        <v>HTI</v>
      </c>
      <c r="F48" s="55" t="str">
        <f>'Crisis Indicator Data'!B46</f>
        <v>Conflict/ Violence,Political/economic crisis,Floods,Drought/drier conditions</v>
      </c>
      <c r="G48" s="52">
        <f t="shared" si="5"/>
        <v>4.4000000000000004</v>
      </c>
      <c r="H48" s="51">
        <f t="shared" si="6"/>
        <v>5</v>
      </c>
      <c r="I48" s="127" t="str">
        <f t="shared" si="7"/>
        <v>Very High</v>
      </c>
      <c r="J48" s="129" t="str">
        <f>INDEX(Trends!$D$3:$D$404,MATCH(C48,Trends!$C$3:$C$404,0))</f>
        <v>Increasing</v>
      </c>
      <c r="K48" s="120" t="str">
        <f>IF(Reliability!B46="x","x",(IF(ROUNDUP(Reliability!B46,0)=1,"Very High",IF(ROUNDUP(Reliability!B46,0)=2,"High",IF(ROUNDUP(Reliability!B46,0)=3,"Medium",IF(ROUNDUP(Reliability!B46,0)=4,"Low","Very Low"))))))</f>
        <v>Very High</v>
      </c>
      <c r="L48" s="54">
        <f t="shared" si="8"/>
        <v>4.5</v>
      </c>
      <c r="M48" s="53">
        <f>'Impact of the crisis'!N49</f>
        <v>4</v>
      </c>
      <c r="N48" s="53">
        <f>'Impact of the crisis'!AB49</f>
        <v>4.7</v>
      </c>
      <c r="O48" s="54">
        <f>'Conditions of people affected'!R49</f>
        <v>4.8</v>
      </c>
      <c r="P48" s="53">
        <f>'Conditions of people affected'!K49</f>
        <v>4.5999999999999996</v>
      </c>
      <c r="Q48" s="53">
        <f>'Conditions of people affected'!Q49</f>
        <v>5</v>
      </c>
      <c r="R48" s="53">
        <f t="shared" si="9"/>
        <v>3.8</v>
      </c>
      <c r="S48" s="53">
        <f>'Complexity of the crisis'!X49</f>
        <v>3.6</v>
      </c>
      <c r="T48" s="53">
        <f>'Complexity of the crisis'!AN49</f>
        <v>4</v>
      </c>
      <c r="U48" s="135" t="str">
        <f>VLOOKUP(C48,Lists!$C$3:$E$300,3,FALSE)</f>
        <v>Americas</v>
      </c>
      <c r="V48" s="136">
        <v>45833</v>
      </c>
    </row>
    <row r="49" spans="1:22" x14ac:dyDescent="0.35">
      <c r="A49" s="55" t="str">
        <f>'Crisis Indicator Data'!A47</f>
        <v>Conflict in Papua</v>
      </c>
      <c r="B49" s="55" t="str">
        <f>Lists!G47</f>
        <v>Conflict in Papua</v>
      </c>
      <c r="C49" s="55" t="str">
        <f>'Crisis Indicator Data'!C47</f>
        <v>IDN002</v>
      </c>
      <c r="D49" s="55" t="str">
        <f>'Crisis Indicator Data'!D47</f>
        <v>Indonesia</v>
      </c>
      <c r="E49" s="55" t="str">
        <f>'Crisis Indicator Data'!E47</f>
        <v>IDN</v>
      </c>
      <c r="F49" s="55" t="str">
        <f>'Crisis Indicator Data'!B47</f>
        <v>Conflict/ Violence</v>
      </c>
      <c r="G49" s="52">
        <f t="shared" si="5"/>
        <v>2.5</v>
      </c>
      <c r="H49" s="51">
        <f t="shared" si="6"/>
        <v>3</v>
      </c>
      <c r="I49" s="127" t="str">
        <f t="shared" si="7"/>
        <v>Medium</v>
      </c>
      <c r="J49" s="129" t="str">
        <f>INDEX(Trends!$D$3:$D$404,MATCH(C49,Trends!$C$3:$C$404,0))</f>
        <v>Stable</v>
      </c>
      <c r="K49" s="120" t="str">
        <f>IF(Reliability!B47="x","x",(IF(ROUNDUP(Reliability!B47,0)=1,"Very High",IF(ROUNDUP(Reliability!B47,0)=2,"High",IF(ROUNDUP(Reliability!B47,0)=3,"Medium",IF(ROUNDUP(Reliability!B47,0)=4,"Low","Very Low"))))))</f>
        <v>Very High</v>
      </c>
      <c r="L49" s="54">
        <f t="shared" si="8"/>
        <v>3</v>
      </c>
      <c r="M49" s="53">
        <f>'Impact of the crisis'!N50</f>
        <v>2.1</v>
      </c>
      <c r="N49" s="53">
        <f>'Impact of the crisis'!AB50</f>
        <v>3.4</v>
      </c>
      <c r="O49" s="54">
        <f>'Conditions of people affected'!R50</f>
        <v>1.85</v>
      </c>
      <c r="P49" s="53">
        <f>'Conditions of people affected'!K50</f>
        <v>1.7</v>
      </c>
      <c r="Q49" s="53">
        <f>'Conditions of people affected'!Q50</f>
        <v>2</v>
      </c>
      <c r="R49" s="53">
        <f t="shared" si="9"/>
        <v>3.1</v>
      </c>
      <c r="S49" s="53">
        <f>'Complexity of the crisis'!X50</f>
        <v>2.6</v>
      </c>
      <c r="T49" s="53">
        <f>'Complexity of the crisis'!AN50</f>
        <v>3.5</v>
      </c>
      <c r="U49" s="135" t="str">
        <f>VLOOKUP(C49,Lists!$C$3:$E$300,3,FALSE)</f>
        <v>Asia</v>
      </c>
      <c r="V49" s="136">
        <v>45833</v>
      </c>
    </row>
    <row r="50" spans="1:22" x14ac:dyDescent="0.35">
      <c r="A50" s="55" t="str">
        <f>'Crisis Indicator Data'!A48</f>
        <v>Multiple Crises in India</v>
      </c>
      <c r="B50" s="55" t="str">
        <f>Lists!G48</f>
        <v>Country Level</v>
      </c>
      <c r="C50" s="55" t="str">
        <f>'Crisis Indicator Data'!C48</f>
        <v>IND001</v>
      </c>
      <c r="D50" s="55" t="str">
        <f>'Crisis Indicator Data'!D48</f>
        <v>India</v>
      </c>
      <c r="E50" s="55" t="str">
        <f>'Crisis Indicator Data'!E48</f>
        <v>IND</v>
      </c>
      <c r="F50" s="55">
        <f>'Crisis Indicator Data'!B48</f>
        <v>0</v>
      </c>
      <c r="G50" s="52">
        <f t="shared" si="5"/>
        <v>2.2999999999999998</v>
      </c>
      <c r="H50" s="51">
        <f t="shared" si="6"/>
        <v>3</v>
      </c>
      <c r="I50" s="127" t="str">
        <f t="shared" si="7"/>
        <v>Medium</v>
      </c>
      <c r="J50" s="129" t="str">
        <f>INDEX(Trends!$D$3:$D$404,MATCH(C50,Trends!$C$3:$C$404,0))</f>
        <v>-</v>
      </c>
      <c r="K50" s="120" t="str">
        <f>IF(Reliability!B48="x","x",(IF(ROUNDUP(Reliability!B48,0)=1,"Very High",IF(ROUNDUP(Reliability!B48,0)=2,"High",IF(ROUNDUP(Reliability!B48,0)=3,"Medium",IF(ROUNDUP(Reliability!B48,0)=4,"Low","Very Low"))))))</f>
        <v>High</v>
      </c>
      <c r="L50" s="54">
        <f t="shared" si="8"/>
        <v>2.8</v>
      </c>
      <c r="M50" s="53">
        <f>'Impact of the crisis'!N51</f>
        <v>2.5</v>
      </c>
      <c r="N50" s="53">
        <f>'Impact of the crisis'!AB51</f>
        <v>3</v>
      </c>
      <c r="O50" s="54">
        <f>'Conditions of people affected'!R51</f>
        <v>1.7</v>
      </c>
      <c r="P50" s="53">
        <f>'Conditions of people affected'!K51</f>
        <v>2.4</v>
      </c>
      <c r="Q50" s="53">
        <f>'Conditions of people affected'!Q51</f>
        <v>1</v>
      </c>
      <c r="R50" s="53">
        <f t="shared" si="9"/>
        <v>2.8</v>
      </c>
      <c r="S50" s="53">
        <f>'Complexity of the crisis'!X51</f>
        <v>2.6</v>
      </c>
      <c r="T50" s="53">
        <f>'Complexity of the crisis'!AN51</f>
        <v>3</v>
      </c>
      <c r="U50" s="135" t="str">
        <f>VLOOKUP(C50,Lists!$C$3:$E$300,3,FALSE)</f>
        <v>Asia</v>
      </c>
      <c r="V50" s="136">
        <v>45834</v>
      </c>
    </row>
    <row r="51" spans="1:22" ht="14.15" customHeight="1" x14ac:dyDescent="0.35">
      <c r="A51" s="55" t="str">
        <f>'Crisis Indicator Data'!A49</f>
        <v>Conflict in Jammu and Kashmir</v>
      </c>
      <c r="B51" s="55" t="str">
        <f>Lists!G49</f>
        <v>Conflict in Jammu Kashmir</v>
      </c>
      <c r="C51" s="55" t="str">
        <f>'Crisis Indicator Data'!C49</f>
        <v>IND002</v>
      </c>
      <c r="D51" s="55" t="str">
        <f>'Crisis Indicator Data'!D49</f>
        <v>India</v>
      </c>
      <c r="E51" s="55" t="str">
        <f>'Crisis Indicator Data'!E49</f>
        <v>IND</v>
      </c>
      <c r="F51" s="55" t="str">
        <f>'Crisis Indicator Data'!B49</f>
        <v>Conflict/ Violence</v>
      </c>
      <c r="G51" s="52" t="str">
        <f t="shared" si="5"/>
        <v>x</v>
      </c>
      <c r="H51" s="51" t="str">
        <f t="shared" si="6"/>
        <v>x</v>
      </c>
      <c r="I51" s="127" t="str">
        <f t="shared" si="7"/>
        <v>x</v>
      </c>
      <c r="J51" s="129" t="str">
        <f>INDEX(Trends!$D$3:$D$404,MATCH(C51,Trends!$C$3:$C$404,0))</f>
        <v>-</v>
      </c>
      <c r="K51" s="120" t="str">
        <f>IF(Reliability!B49="x","x",(IF(ROUNDUP(Reliability!B49,0)=1,"Very High",IF(ROUNDUP(Reliability!B49,0)=2,"High",IF(ROUNDUP(Reliability!B49,0)=3,"Medium",IF(ROUNDUP(Reliability!B49,0)=4,"Low","Very Low"))))))</f>
        <v>High</v>
      </c>
      <c r="L51" s="54">
        <f t="shared" si="8"/>
        <v>2.2000000000000002</v>
      </c>
      <c r="M51" s="53">
        <f>'Impact of the crisis'!N52</f>
        <v>2.1</v>
      </c>
      <c r="N51" s="53">
        <f>'Impact of the crisis'!AB52</f>
        <v>2.2999999999999998</v>
      </c>
      <c r="O51" s="54" t="str">
        <f>'Conditions of people affected'!R52</f>
        <v>x</v>
      </c>
      <c r="P51" s="53" t="str">
        <f>'Conditions of people affected'!K52</f>
        <v>x</v>
      </c>
      <c r="Q51" s="53" t="str">
        <f>'Conditions of people affected'!Q52</f>
        <v>x</v>
      </c>
      <c r="R51" s="53">
        <f t="shared" si="9"/>
        <v>3.1</v>
      </c>
      <c r="S51" s="53">
        <f>'Complexity of the crisis'!X52</f>
        <v>2.6</v>
      </c>
      <c r="T51" s="53">
        <f>'Complexity of the crisis'!AN52</f>
        <v>3.5</v>
      </c>
      <c r="U51" s="135" t="str">
        <f>VLOOKUP(C51,Lists!$C$3:$E$300,3,FALSE)</f>
        <v>Asia</v>
      </c>
      <c r="V51" s="136">
        <v>45833</v>
      </c>
    </row>
    <row r="52" spans="1:22" ht="14.15" customHeight="1" x14ac:dyDescent="0.35">
      <c r="A52" s="55" t="str">
        <f>'Crisis Indicator Data'!A50</f>
        <v>2025 Monsoon Floods in India</v>
      </c>
      <c r="B52" s="55" t="str">
        <f>Lists!G50</f>
        <v>2025 Monsoon Floods</v>
      </c>
      <c r="C52" s="55" t="str">
        <f>'Crisis Indicator Data'!C50</f>
        <v>IND007</v>
      </c>
      <c r="D52" s="55" t="str">
        <f>'Crisis Indicator Data'!D50</f>
        <v>India</v>
      </c>
      <c r="E52" s="55" t="str">
        <f>'Crisis Indicator Data'!E50</f>
        <v>IND</v>
      </c>
      <c r="F52" s="55" t="str">
        <f>'Crisis Indicator Data'!B50</f>
        <v>Floods</v>
      </c>
      <c r="G52" s="52">
        <f t="shared" si="5"/>
        <v>2.1</v>
      </c>
      <c r="H52" s="51">
        <f t="shared" si="6"/>
        <v>3</v>
      </c>
      <c r="I52" s="127" t="str">
        <f t="shared" si="7"/>
        <v>Medium</v>
      </c>
      <c r="J52" s="129" t="str">
        <f>INDEX(Trends!$D$3:$D$404,MATCH(C52,Trends!$C$3:$C$404,0))</f>
        <v>-</v>
      </c>
      <c r="K52" s="120" t="str">
        <f>IF(Reliability!B50="x","x",(IF(ROUNDUP(Reliability!B50,0)=1,"Very High",IF(ROUNDUP(Reliability!B50,0)=2,"High",IF(ROUNDUP(Reliability!B50,0)=3,"Medium",IF(ROUNDUP(Reliability!B50,0)=4,"Low","Very Low"))))))</f>
        <v>Very High</v>
      </c>
      <c r="L52" s="54">
        <f t="shared" si="8"/>
        <v>2.2999999999999998</v>
      </c>
      <c r="M52" s="53">
        <f>'Impact of the crisis'!N53</f>
        <v>2.2000000000000002</v>
      </c>
      <c r="N52" s="53">
        <f>'Impact of the crisis'!AB53</f>
        <v>2.4</v>
      </c>
      <c r="O52" s="54">
        <f>'Conditions of people affected'!R53</f>
        <v>1.7</v>
      </c>
      <c r="P52" s="53">
        <f>'Conditions of people affected'!K53</f>
        <v>2.4</v>
      </c>
      <c r="Q52" s="53">
        <f>'Conditions of people affected'!Q53</f>
        <v>1</v>
      </c>
      <c r="R52" s="53">
        <f t="shared" si="9"/>
        <v>2.6</v>
      </c>
      <c r="S52" s="53">
        <f>'Complexity of the crisis'!X53</f>
        <v>2.6</v>
      </c>
      <c r="T52" s="53">
        <f>'Complexity of the crisis'!AN53</f>
        <v>2.5</v>
      </c>
      <c r="U52" s="135" t="str">
        <f>VLOOKUP(C52,Lists!$C$3:$E$300,3,FALSE)</f>
        <v>Asia</v>
      </c>
      <c r="V52" s="136">
        <v>45833</v>
      </c>
    </row>
    <row r="53" spans="1:22" x14ac:dyDescent="0.35">
      <c r="A53" s="55" t="str">
        <f>'Crisis Indicator Data'!A51</f>
        <v>Displacement from Afghanistan to Iran</v>
      </c>
      <c r="B53" s="55" t="str">
        <f>Lists!G51</f>
        <v>Displacement from Afghanistan</v>
      </c>
      <c r="C53" s="55" t="str">
        <f>'Crisis Indicator Data'!C51</f>
        <v>IRN004</v>
      </c>
      <c r="D53" s="55" t="str">
        <f>'Crisis Indicator Data'!D51</f>
        <v>Iran</v>
      </c>
      <c r="E53" s="55" t="str">
        <f>'Crisis Indicator Data'!E51</f>
        <v>IRN</v>
      </c>
      <c r="F53" s="55" t="str">
        <f>'Crisis Indicator Data'!B51</f>
        <v>International Displacement</v>
      </c>
      <c r="G53" s="52">
        <f t="shared" si="5"/>
        <v>3.9</v>
      </c>
      <c r="H53" s="51">
        <f t="shared" si="6"/>
        <v>4</v>
      </c>
      <c r="I53" s="127" t="str">
        <f t="shared" si="7"/>
        <v>High</v>
      </c>
      <c r="J53" s="129" t="str">
        <f>INDEX(Trends!$D$3:$D$404,MATCH(C53,Trends!$C$3:$C$404,0))</f>
        <v>Stable</v>
      </c>
      <c r="K53" s="120" t="str">
        <f>IF(Reliability!B51="x","x",(IF(ROUNDUP(Reliability!B51,0)=1,"Very High",IF(ROUNDUP(Reliability!B51,0)=2,"High",IF(ROUNDUP(Reliability!B51,0)=3,"Medium",IF(ROUNDUP(Reliability!B51,0)=4,"Low","Very Low"))))))</f>
        <v>High</v>
      </c>
      <c r="L53" s="54">
        <f t="shared" si="8"/>
        <v>3.6</v>
      </c>
      <c r="M53" s="53">
        <f>'Impact of the crisis'!N54</f>
        <v>2.7</v>
      </c>
      <c r="N53" s="53">
        <f>'Impact of the crisis'!AB54</f>
        <v>4</v>
      </c>
      <c r="O53" s="54">
        <f>'Conditions of people affected'!R54</f>
        <v>4.3</v>
      </c>
      <c r="P53" s="53">
        <f>'Conditions of people affected'!K54</f>
        <v>4.5999999999999996</v>
      </c>
      <c r="Q53" s="53">
        <f>'Conditions of people affected'!Q54</f>
        <v>4</v>
      </c>
      <c r="R53" s="53">
        <f t="shared" si="9"/>
        <v>3.4</v>
      </c>
      <c r="S53" s="53">
        <f>'Complexity of the crisis'!X54</f>
        <v>3.3</v>
      </c>
      <c r="T53" s="53">
        <f>'Complexity of the crisis'!AN54</f>
        <v>3.5</v>
      </c>
      <c r="U53" s="135" t="str">
        <f>VLOOKUP(C53,Lists!$C$3:$E$300,3,FALSE)</f>
        <v>Middle east</v>
      </c>
      <c r="V53" s="136">
        <v>45834</v>
      </c>
    </row>
    <row r="54" spans="1:22" x14ac:dyDescent="0.35">
      <c r="A54" s="55" t="str">
        <f>'Crisis Indicator Data'!A52</f>
        <v>Internal displacement in Iraq</v>
      </c>
      <c r="B54" s="55" t="str">
        <f>Lists!G52</f>
        <v>Internal displacement</v>
      </c>
      <c r="C54" s="55" t="str">
        <f>'Crisis Indicator Data'!C52</f>
        <v>IRQ002</v>
      </c>
      <c r="D54" s="55" t="str">
        <f>'Crisis Indicator Data'!D52</f>
        <v>Iraq</v>
      </c>
      <c r="E54" s="55" t="str">
        <f>'Crisis Indicator Data'!E52</f>
        <v>IRQ</v>
      </c>
      <c r="F54" s="55" t="str">
        <f>'Crisis Indicator Data'!B52</f>
        <v>Conflict/ Violence,Political/economic crisis</v>
      </c>
      <c r="G54" s="52">
        <f t="shared" si="5"/>
        <v>3.5</v>
      </c>
      <c r="H54" s="51">
        <f t="shared" si="6"/>
        <v>4</v>
      </c>
      <c r="I54" s="127" t="str">
        <f t="shared" si="7"/>
        <v>High</v>
      </c>
      <c r="J54" s="129" t="str">
        <f>INDEX(Trends!$D$3:$D$404,MATCH(C54,Trends!$C$3:$C$404,0))</f>
        <v>Increasing</v>
      </c>
      <c r="K54" s="120" t="str">
        <f>IF(Reliability!B52="x","x",(IF(ROUNDUP(Reliability!B52,0)=1,"Very High",IF(ROUNDUP(Reliability!B52,0)=2,"High",IF(ROUNDUP(Reliability!B52,0)=3,"Medium",IF(ROUNDUP(Reliability!B52,0)=4,"Low","Very Low"))))))</f>
        <v>High</v>
      </c>
      <c r="L54" s="54">
        <f t="shared" si="8"/>
        <v>4</v>
      </c>
      <c r="M54" s="53">
        <f>'Impact of the crisis'!N55</f>
        <v>4.7</v>
      </c>
      <c r="N54" s="53">
        <f>'Impact of the crisis'!AB55</f>
        <v>3.5</v>
      </c>
      <c r="O54" s="54">
        <f>'Conditions of people affected'!R55</f>
        <v>3.55</v>
      </c>
      <c r="P54" s="53">
        <f>'Conditions of people affected'!K55</f>
        <v>4.0999999999999996</v>
      </c>
      <c r="Q54" s="53">
        <f>'Conditions of people affected'!Q55</f>
        <v>3</v>
      </c>
      <c r="R54" s="53">
        <f t="shared" si="9"/>
        <v>3.1</v>
      </c>
      <c r="S54" s="53">
        <f>'Complexity of the crisis'!X55</f>
        <v>3.1</v>
      </c>
      <c r="T54" s="53">
        <f>'Complexity of the crisis'!AN55</f>
        <v>3</v>
      </c>
      <c r="U54" s="135" t="str">
        <f>VLOOKUP(C54,Lists!$C$3:$E$300,3,FALSE)</f>
        <v>Middle east</v>
      </c>
      <c r="V54" s="136">
        <v>45832</v>
      </c>
    </row>
    <row r="55" spans="1:22" x14ac:dyDescent="0.35">
      <c r="A55" s="55" t="str">
        <f>'Crisis Indicator Data'!A53</f>
        <v>International Displacement to Italy</v>
      </c>
      <c r="B55" s="55" t="str">
        <f>Lists!G53</f>
        <v>International displacement</v>
      </c>
      <c r="C55" s="55" t="str">
        <f>'Crisis Indicator Data'!C53</f>
        <v>ITA002</v>
      </c>
      <c r="D55" s="55" t="str">
        <f>'Crisis Indicator Data'!D53</f>
        <v>Italy</v>
      </c>
      <c r="E55" s="55" t="str">
        <f>'Crisis Indicator Data'!E53</f>
        <v>ITA</v>
      </c>
      <c r="F55" s="55" t="str">
        <f>'Crisis Indicator Data'!B53</f>
        <v>International Displacement</v>
      </c>
      <c r="G55" s="52">
        <f t="shared" si="5"/>
        <v>1.8</v>
      </c>
      <c r="H55" s="51">
        <f t="shared" si="6"/>
        <v>2</v>
      </c>
      <c r="I55" s="127" t="str">
        <f t="shared" si="7"/>
        <v>Low</v>
      </c>
      <c r="J55" s="129" t="str">
        <f>INDEX(Trends!$D$3:$D$404,MATCH(C55,Trends!$C$3:$C$404,0))</f>
        <v>Stable</v>
      </c>
      <c r="K55" s="120" t="str">
        <f>IF(Reliability!B53="x","x",(IF(ROUNDUP(Reliability!B53,0)=1,"Very High",IF(ROUNDUP(Reliability!B53,0)=2,"High",IF(ROUNDUP(Reliability!B53,0)=3,"Medium",IF(ROUNDUP(Reliability!B53,0)=4,"Low","Very Low"))))))</f>
        <v>Very High</v>
      </c>
      <c r="L55" s="54">
        <f t="shared" si="8"/>
        <v>2.7</v>
      </c>
      <c r="M55" s="53">
        <f>'Impact of the crisis'!N56</f>
        <v>2.4</v>
      </c>
      <c r="N55" s="53">
        <f>'Impact of the crisis'!AB56</f>
        <v>2.8</v>
      </c>
      <c r="O55" s="54">
        <f>'Conditions of people affected'!R56</f>
        <v>1.3</v>
      </c>
      <c r="P55" s="53">
        <f>'Conditions of people affected'!K56</f>
        <v>1.6</v>
      </c>
      <c r="Q55" s="53">
        <f>'Conditions of people affected'!Q56</f>
        <v>1</v>
      </c>
      <c r="R55" s="53">
        <f t="shared" si="9"/>
        <v>1.7</v>
      </c>
      <c r="S55" s="53">
        <f>'Complexity of the crisis'!X56</f>
        <v>1.4</v>
      </c>
      <c r="T55" s="53">
        <f>'Complexity of the crisis'!AN56</f>
        <v>2</v>
      </c>
      <c r="U55" s="135" t="str">
        <f>VLOOKUP(C55,Lists!$C$3:$E$300,3,FALSE)</f>
        <v>Europe</v>
      </c>
      <c r="V55" s="136">
        <v>45833</v>
      </c>
    </row>
    <row r="56" spans="1:22" x14ac:dyDescent="0.35">
      <c r="A56" s="55" t="str">
        <f>'Crisis Indicator Data'!A54</f>
        <v>International displacement from Syria to Jordan</v>
      </c>
      <c r="B56" s="55" t="str">
        <f>Lists!G54</f>
        <v>Displacement from Syria</v>
      </c>
      <c r="C56" s="55" t="str">
        <f>'Crisis Indicator Data'!C54</f>
        <v>JOR002</v>
      </c>
      <c r="D56" s="55" t="str">
        <f>'Crisis Indicator Data'!D54</f>
        <v>Jordan</v>
      </c>
      <c r="E56" s="55" t="str">
        <f>'Crisis Indicator Data'!E54</f>
        <v>JOR</v>
      </c>
      <c r="F56" s="55" t="str">
        <f>'Crisis Indicator Data'!B54</f>
        <v>International Displacement</v>
      </c>
      <c r="G56" s="52">
        <f t="shared" si="5"/>
        <v>3</v>
      </c>
      <c r="H56" s="51">
        <f t="shared" si="6"/>
        <v>3</v>
      </c>
      <c r="I56" s="127" t="str">
        <f t="shared" si="7"/>
        <v>Medium</v>
      </c>
      <c r="J56" s="129" t="str">
        <f>INDEX(Trends!$D$3:$D$404,MATCH(C56,Trends!$C$3:$C$404,0))</f>
        <v>Increasing</v>
      </c>
      <c r="K56" s="120" t="str">
        <f>IF(Reliability!B54="x","x",(IF(ROUNDUP(Reliability!B54,0)=1,"Very High",IF(ROUNDUP(Reliability!B54,0)=2,"High",IF(ROUNDUP(Reliability!B54,0)=3,"Medium",IF(ROUNDUP(Reliability!B54,0)=4,"Low","Very Low"))))))</f>
        <v>High</v>
      </c>
      <c r="L56" s="54">
        <f t="shared" si="8"/>
        <v>2.9</v>
      </c>
      <c r="M56" s="53">
        <f>'Impact of the crisis'!N57</f>
        <v>3.1</v>
      </c>
      <c r="N56" s="53">
        <f>'Impact of the crisis'!AB57</f>
        <v>2.8</v>
      </c>
      <c r="O56" s="54">
        <f>'Conditions of people affected'!R57</f>
        <v>3.5</v>
      </c>
      <c r="P56" s="53">
        <f>'Conditions of people affected'!K57</f>
        <v>4</v>
      </c>
      <c r="Q56" s="53">
        <f>'Conditions of people affected'!Q57</f>
        <v>3</v>
      </c>
      <c r="R56" s="53">
        <f t="shared" si="9"/>
        <v>2.2999999999999998</v>
      </c>
      <c r="S56" s="53">
        <f>'Complexity of the crisis'!X57</f>
        <v>2.5</v>
      </c>
      <c r="T56" s="53">
        <f>'Complexity of the crisis'!AN57</f>
        <v>2</v>
      </c>
      <c r="U56" s="135" t="str">
        <f>VLOOKUP(C56,Lists!$C$3:$E$300,3,FALSE)</f>
        <v>Middle east</v>
      </c>
      <c r="V56" s="136">
        <v>45833</v>
      </c>
    </row>
    <row r="57" spans="1:22" x14ac:dyDescent="0.35">
      <c r="A57" s="55" t="str">
        <f>'Crisis Indicator Data'!A55</f>
        <v>Multiple crises in Kenya</v>
      </c>
      <c r="B57" s="55" t="str">
        <f>Lists!G55</f>
        <v xml:space="preserve">Multiple crisis </v>
      </c>
      <c r="C57" s="55" t="str">
        <f>'Crisis Indicator Data'!C55</f>
        <v>KEN001</v>
      </c>
      <c r="D57" s="55" t="str">
        <f>'Crisis Indicator Data'!D55</f>
        <v>Kenya</v>
      </c>
      <c r="E57" s="55" t="str">
        <f>'Crisis Indicator Data'!E55</f>
        <v>KEN</v>
      </c>
      <c r="F57" s="55" t="str">
        <f>'Crisis Indicator Data'!B55</f>
        <v>Drought/drier conditions,International Displacement</v>
      </c>
      <c r="G57" s="52">
        <f t="shared" si="5"/>
        <v>3.5</v>
      </c>
      <c r="H57" s="51">
        <f t="shared" si="6"/>
        <v>4</v>
      </c>
      <c r="I57" s="127" t="str">
        <f t="shared" si="7"/>
        <v>High</v>
      </c>
      <c r="J57" s="129" t="str">
        <f>INDEX(Trends!$D$3:$D$404,MATCH(C57,Trends!$C$3:$C$404,0))</f>
        <v>Stable</v>
      </c>
      <c r="K57" s="120" t="str">
        <f>IF(Reliability!B55="x","x",(IF(ROUNDUP(Reliability!B55,0)=1,"Very High",IF(ROUNDUP(Reliability!B55,0)=2,"High",IF(ROUNDUP(Reliability!B55,0)=3,"Medium",IF(ROUNDUP(Reliability!B55,0)=4,"Low","Very Low"))))))</f>
        <v>High</v>
      </c>
      <c r="L57" s="54">
        <f t="shared" si="8"/>
        <v>3.7</v>
      </c>
      <c r="M57" s="53">
        <f>'Impact of the crisis'!N58</f>
        <v>3.8</v>
      </c>
      <c r="N57" s="53">
        <f>'Impact of the crisis'!AB58</f>
        <v>3.6</v>
      </c>
      <c r="O57" s="54">
        <f>'Conditions of people affected'!R58</f>
        <v>3.65</v>
      </c>
      <c r="P57" s="53">
        <f>'Conditions of people affected'!K58</f>
        <v>4.3</v>
      </c>
      <c r="Q57" s="53">
        <f>'Conditions of people affected'!Q58</f>
        <v>3</v>
      </c>
      <c r="R57" s="53">
        <f t="shared" si="9"/>
        <v>3</v>
      </c>
      <c r="S57" s="53">
        <f>'Complexity of the crisis'!X58</f>
        <v>3.5</v>
      </c>
      <c r="T57" s="53">
        <f>'Complexity of the crisis'!AN58</f>
        <v>2.5</v>
      </c>
      <c r="U57" s="135" t="str">
        <f>VLOOKUP(C57,Lists!$C$3:$E$300,3,FALSE)</f>
        <v>Africa</v>
      </c>
      <c r="V57" s="136">
        <v>45836</v>
      </c>
    </row>
    <row r="58" spans="1:22" x14ac:dyDescent="0.35">
      <c r="A58" s="55" t="str">
        <f>'Crisis Indicator Data'!A56</f>
        <v>International displacement to Kenya</v>
      </c>
      <c r="B58" s="55" t="str">
        <f>Lists!G56</f>
        <v xml:space="preserve">International displacement </v>
      </c>
      <c r="C58" s="55" t="str">
        <f>'Crisis Indicator Data'!C56</f>
        <v>KEN002</v>
      </c>
      <c r="D58" s="55" t="str">
        <f>'Crisis Indicator Data'!D56</f>
        <v>Kenya</v>
      </c>
      <c r="E58" s="55" t="str">
        <f>'Crisis Indicator Data'!E56</f>
        <v>KEN</v>
      </c>
      <c r="F58" s="55" t="str">
        <f>'Crisis Indicator Data'!B56</f>
        <v>International Displacement</v>
      </c>
      <c r="G58" s="52">
        <f t="shared" si="5"/>
        <v>2.7</v>
      </c>
      <c r="H58" s="51">
        <f t="shared" si="6"/>
        <v>3</v>
      </c>
      <c r="I58" s="127" t="str">
        <f t="shared" si="7"/>
        <v>Medium</v>
      </c>
      <c r="J58" s="129" t="str">
        <f>INDEX(Trends!$D$3:$D$404,MATCH(C58,Trends!$C$3:$C$404,0))</f>
        <v>Stable</v>
      </c>
      <c r="K58" s="120" t="str">
        <f>IF(Reliability!B56="x","x",(IF(ROUNDUP(Reliability!B56,0)=1,"Very High",IF(ROUNDUP(Reliability!B56,0)=2,"High",IF(ROUNDUP(Reliability!B56,0)=3,"Medium",IF(ROUNDUP(Reliability!B56,0)=4,"Low","Very Low"))))))</f>
        <v>High</v>
      </c>
      <c r="L58" s="54">
        <f t="shared" si="8"/>
        <v>2.1</v>
      </c>
      <c r="M58" s="53">
        <f>'Impact of the crisis'!N59</f>
        <v>1.1000000000000001</v>
      </c>
      <c r="N58" s="53">
        <f>'Impact of the crisis'!AB59</f>
        <v>2.5</v>
      </c>
      <c r="O58" s="54">
        <f>'Conditions of people affected'!R59</f>
        <v>3.1</v>
      </c>
      <c r="P58" s="53">
        <f>'Conditions of people affected'!K59</f>
        <v>3.2</v>
      </c>
      <c r="Q58" s="53">
        <f>'Conditions of people affected'!Q59</f>
        <v>3</v>
      </c>
      <c r="R58" s="53">
        <f t="shared" si="9"/>
        <v>2.6</v>
      </c>
      <c r="S58" s="53">
        <f>'Complexity of the crisis'!X59</f>
        <v>3.5</v>
      </c>
      <c r="T58" s="53">
        <f>'Complexity of the crisis'!AN59</f>
        <v>1.5</v>
      </c>
      <c r="U58" s="135" t="str">
        <f>VLOOKUP(C58,Lists!$C$3:$E$300,3,FALSE)</f>
        <v>Africa</v>
      </c>
      <c r="V58" s="136">
        <v>45836</v>
      </c>
    </row>
    <row r="59" spans="1:22" x14ac:dyDescent="0.35">
      <c r="A59" s="55" t="str">
        <f>'Crisis Indicator Data'!A57</f>
        <v>Drought in ASAL areas of Kenya</v>
      </c>
      <c r="B59" s="55" t="str">
        <f>Lists!G57</f>
        <v xml:space="preserve">Drought in ASAL areas </v>
      </c>
      <c r="C59" s="55" t="str">
        <f>'Crisis Indicator Data'!C57</f>
        <v>KEN003</v>
      </c>
      <c r="D59" s="55" t="str">
        <f>'Crisis Indicator Data'!D57</f>
        <v>Kenya</v>
      </c>
      <c r="E59" s="55" t="str">
        <f>'Crisis Indicator Data'!E57</f>
        <v>KEN</v>
      </c>
      <c r="F59" s="55" t="str">
        <f>'Crisis Indicator Data'!B57</f>
        <v>Drought/drier conditions</v>
      </c>
      <c r="G59" s="52">
        <f t="shared" si="5"/>
        <v>3.4</v>
      </c>
      <c r="H59" s="51">
        <f t="shared" si="6"/>
        <v>4</v>
      </c>
      <c r="I59" s="127" t="str">
        <f t="shared" si="7"/>
        <v>High</v>
      </c>
      <c r="J59" s="129" t="str">
        <f>INDEX(Trends!$D$3:$D$404,MATCH(C59,Trends!$C$3:$C$404,0))</f>
        <v>Decreasing</v>
      </c>
      <c r="K59" s="120" t="str">
        <f>IF(Reliability!B57="x","x",(IF(ROUNDUP(Reliability!B57,0)=1,"Very High",IF(ROUNDUP(Reliability!B57,0)=2,"High",IF(ROUNDUP(Reliability!B57,0)=3,"Medium",IF(ROUNDUP(Reliability!B57,0)=4,"Low","Very Low"))))))</f>
        <v>High</v>
      </c>
      <c r="L59" s="54">
        <f t="shared" si="8"/>
        <v>3.6</v>
      </c>
      <c r="M59" s="53">
        <f>'Impact of the crisis'!N60</f>
        <v>3.8</v>
      </c>
      <c r="N59" s="53">
        <f>'Impact of the crisis'!AB60</f>
        <v>3.4499999999999997</v>
      </c>
      <c r="O59" s="54">
        <f>'Conditions of people affected'!R60</f>
        <v>3.55</v>
      </c>
      <c r="P59" s="53">
        <f>'Conditions of people affected'!K60</f>
        <v>4.0999999999999996</v>
      </c>
      <c r="Q59" s="53">
        <f>'Conditions of people affected'!Q60</f>
        <v>3</v>
      </c>
      <c r="R59" s="53">
        <f t="shared" si="9"/>
        <v>3</v>
      </c>
      <c r="S59" s="53">
        <f>'Complexity of the crisis'!X60</f>
        <v>3.5</v>
      </c>
      <c r="T59" s="53">
        <f>'Complexity of the crisis'!AN60</f>
        <v>2.5</v>
      </c>
      <c r="U59" s="135" t="str">
        <f>VLOOKUP(C59,Lists!$C$3:$E$300,3,FALSE)</f>
        <v>Africa</v>
      </c>
      <c r="V59" s="136">
        <v>45836</v>
      </c>
    </row>
    <row r="60" spans="1:22" x14ac:dyDescent="0.35">
      <c r="A60" s="64" t="str">
        <f>'Crisis Indicator Data'!A58</f>
        <v>International displacement from Syria to Lebanon</v>
      </c>
      <c r="B60" s="55" t="str">
        <f>Lists!G58</f>
        <v>Displacement from Syria</v>
      </c>
      <c r="C60" s="64" t="str">
        <f>'Crisis Indicator Data'!C58</f>
        <v>LBN002</v>
      </c>
      <c r="D60" s="64" t="str">
        <f>'Crisis Indicator Data'!D58</f>
        <v>Lebanon</v>
      </c>
      <c r="E60" s="64" t="str">
        <f>'Crisis Indicator Data'!E58</f>
        <v>LBN</v>
      </c>
      <c r="F60" s="64" t="str">
        <f>'Crisis Indicator Data'!B58</f>
        <v>International Displacement</v>
      </c>
      <c r="G60" s="52">
        <f t="shared" si="5"/>
        <v>3.2</v>
      </c>
      <c r="H60" s="65">
        <f t="shared" si="6"/>
        <v>4</v>
      </c>
      <c r="I60" s="128" t="str">
        <f t="shared" si="7"/>
        <v>High</v>
      </c>
      <c r="J60" s="129" t="str">
        <f>INDEX(Trends!$D$3:$D$404,MATCH(C60,Trends!$C$3:$C$404,0))</f>
        <v>Decreasing</v>
      </c>
      <c r="K60" s="120" t="str">
        <f>IF(Reliability!B58="x","x",(IF(ROUNDUP(Reliability!B58,0)=1,"Very High",IF(ROUNDUP(Reliability!B58,0)=2,"High",IF(ROUNDUP(Reliability!B58,0)=3,"Medium",IF(ROUNDUP(Reliability!B58,0)=4,"Low","Very Low"))))))</f>
        <v>Very High</v>
      </c>
      <c r="L60" s="54">
        <f t="shared" si="8"/>
        <v>3.2</v>
      </c>
      <c r="M60" s="66">
        <f>'Impact of the crisis'!N61</f>
        <v>3.6</v>
      </c>
      <c r="N60" s="66">
        <f>'Impact of the crisis'!AB61</f>
        <v>3</v>
      </c>
      <c r="O60" s="54">
        <f>'Conditions of people affected'!R61</f>
        <v>3.25</v>
      </c>
      <c r="P60" s="66">
        <f>'Conditions of people affected'!K61</f>
        <v>3.5</v>
      </c>
      <c r="Q60" s="66">
        <f>'Conditions of people affected'!Q61</f>
        <v>3</v>
      </c>
      <c r="R60" s="53">
        <f t="shared" si="9"/>
        <v>3</v>
      </c>
      <c r="S60" s="53">
        <f>'Complexity of the crisis'!X61</f>
        <v>3</v>
      </c>
      <c r="T60" s="53">
        <f>'Complexity of the crisis'!AN61</f>
        <v>3</v>
      </c>
      <c r="U60" s="135" t="str">
        <f>VLOOKUP(C60,Lists!$C$3:$E$300,3,FALSE)</f>
        <v>Middle east</v>
      </c>
      <c r="V60" s="136">
        <v>45832</v>
      </c>
    </row>
    <row r="61" spans="1:22" x14ac:dyDescent="0.35">
      <c r="A61" s="64" t="str">
        <f>'Crisis Indicator Data'!A59</f>
        <v>Complex crisis in Lebanon</v>
      </c>
      <c r="B61" s="55" t="str">
        <f>Lists!G59</f>
        <v>Complex crisis</v>
      </c>
      <c r="C61" s="64" t="str">
        <f>'Crisis Indicator Data'!C59</f>
        <v>LBN006</v>
      </c>
      <c r="D61" s="64" t="str">
        <f>'Crisis Indicator Data'!D59</f>
        <v>Lebanon</v>
      </c>
      <c r="E61" s="64" t="str">
        <f>'Crisis Indicator Data'!E59</f>
        <v>LBN</v>
      </c>
      <c r="F61" s="64" t="str">
        <f>'Crisis Indicator Data'!B59</f>
        <v>Conflict/ Violence,Political/economic crisis</v>
      </c>
      <c r="G61" s="52">
        <f t="shared" si="5"/>
        <v>3.8</v>
      </c>
      <c r="H61" s="65">
        <f t="shared" si="6"/>
        <v>4</v>
      </c>
      <c r="I61" s="128" t="str">
        <f t="shared" si="7"/>
        <v>High</v>
      </c>
      <c r="J61" s="129" t="str">
        <f>INDEX(Trends!$D$3:$D$404,MATCH(C61,Trends!$C$3:$C$404,0))</f>
        <v>Decreasing</v>
      </c>
      <c r="K61" s="120" t="str">
        <f>IF(Reliability!B59="x","x",(IF(ROUNDUP(Reliability!B59,0)=1,"Very High",IF(ROUNDUP(Reliability!B59,0)=2,"High",IF(ROUNDUP(Reliability!B59,0)=3,"Medium",IF(ROUNDUP(Reliability!B59,0)=4,"Low","Very Low"))))))</f>
        <v>Very High</v>
      </c>
      <c r="L61" s="54">
        <f t="shared" si="8"/>
        <v>4</v>
      </c>
      <c r="M61" s="66">
        <f>'Impact of the crisis'!N62</f>
        <v>3.6</v>
      </c>
      <c r="N61" s="66">
        <f>'Impact of the crisis'!AB62</f>
        <v>4.2</v>
      </c>
      <c r="O61" s="54">
        <f>'Conditions of people affected'!R62</f>
        <v>3.7</v>
      </c>
      <c r="P61" s="66">
        <f>'Conditions of people affected'!K62</f>
        <v>4.4000000000000004</v>
      </c>
      <c r="Q61" s="66">
        <f>'Conditions of people affected'!Q62</f>
        <v>3</v>
      </c>
      <c r="R61" s="53">
        <f t="shared" si="9"/>
        <v>3.9</v>
      </c>
      <c r="S61" s="53">
        <f>'Complexity of the crisis'!X62</f>
        <v>3</v>
      </c>
      <c r="T61" s="53">
        <f>'Complexity of the crisis'!AN62</f>
        <v>4.5</v>
      </c>
      <c r="U61" s="135" t="str">
        <f>VLOOKUP(C61,Lists!$C$3:$E$300,3,FALSE)</f>
        <v>Middle east</v>
      </c>
      <c r="V61" s="136">
        <v>45832</v>
      </c>
    </row>
    <row r="62" spans="1:22" ht="13.4" customHeight="1" x14ac:dyDescent="0.35">
      <c r="A62" s="64" t="str">
        <f>'Crisis Indicator Data'!A60</f>
        <v>International displacement to Libya</v>
      </c>
      <c r="B62" s="55" t="str">
        <f>Lists!G60</f>
        <v>International displacement</v>
      </c>
      <c r="C62" s="64" t="str">
        <f>'Crisis Indicator Data'!C60</f>
        <v>LBY002</v>
      </c>
      <c r="D62" s="64" t="str">
        <f>'Crisis Indicator Data'!D60</f>
        <v>Libya</v>
      </c>
      <c r="E62" s="64" t="str">
        <f>'Crisis Indicator Data'!E60</f>
        <v>LBY</v>
      </c>
      <c r="F62" s="64" t="str">
        <f>'Crisis Indicator Data'!B60</f>
        <v>International Displacement</v>
      </c>
      <c r="G62" s="52">
        <f t="shared" si="5"/>
        <v>3.3</v>
      </c>
      <c r="H62" s="65">
        <f t="shared" si="6"/>
        <v>4</v>
      </c>
      <c r="I62" s="128" t="str">
        <f t="shared" si="7"/>
        <v>High</v>
      </c>
      <c r="J62" s="129" t="str">
        <f>INDEX(Trends!$D$3:$D$404,MATCH(C62,Trends!$C$3:$C$404,0))</f>
        <v>Stable</v>
      </c>
      <c r="K62" s="120" t="str">
        <f>IF(Reliability!B60="x","x",(IF(ROUNDUP(Reliability!B60,0)=1,"Very High",IF(ROUNDUP(Reliability!B60,0)=2,"High",IF(ROUNDUP(Reliability!B60,0)=3,"Medium",IF(ROUNDUP(Reliability!B60,0)=4,"Low","Very Low"))))))</f>
        <v>Very High</v>
      </c>
      <c r="L62" s="54">
        <f t="shared" si="8"/>
        <v>3.8</v>
      </c>
      <c r="M62" s="66">
        <f>'Impact of the crisis'!N63</f>
        <v>4.5999999999999996</v>
      </c>
      <c r="N62" s="66">
        <f>'Impact of the crisis'!AB63</f>
        <v>3.3</v>
      </c>
      <c r="O62" s="54">
        <f>'Conditions of people affected'!R63</f>
        <v>3</v>
      </c>
      <c r="P62" s="66">
        <f>'Conditions of people affected'!K63</f>
        <v>3</v>
      </c>
      <c r="Q62" s="66">
        <f>'Conditions of people affected'!Q63</f>
        <v>3</v>
      </c>
      <c r="R62" s="53">
        <f t="shared" si="9"/>
        <v>3.2</v>
      </c>
      <c r="S62" s="53">
        <f>'Complexity of the crisis'!X63</f>
        <v>3.4</v>
      </c>
      <c r="T62" s="53">
        <f>'Complexity of the crisis'!AN63</f>
        <v>3</v>
      </c>
      <c r="U62" s="135" t="str">
        <f>VLOOKUP(C62,Lists!$C$3:$E$300,3,FALSE)</f>
        <v>Africa</v>
      </c>
      <c r="V62" s="136">
        <v>45832</v>
      </c>
    </row>
    <row r="63" spans="1:22" x14ac:dyDescent="0.35">
      <c r="A63" s="64" t="str">
        <f>'Crisis Indicator Data'!A61</f>
        <v>Displacement from Sudan to Libya</v>
      </c>
      <c r="B63" s="55" t="str">
        <f>Lists!G61</f>
        <v>Displacement from Sudan</v>
      </c>
      <c r="C63" s="64" t="str">
        <f>'Crisis Indicator Data'!C61</f>
        <v>LBY004</v>
      </c>
      <c r="D63" s="64" t="str">
        <f>'Crisis Indicator Data'!D61</f>
        <v>Libya</v>
      </c>
      <c r="E63" s="64" t="str">
        <f>'Crisis Indicator Data'!E61</f>
        <v>LBY</v>
      </c>
      <c r="F63" s="64" t="str">
        <f>'Crisis Indicator Data'!B61</f>
        <v>International Displacement</v>
      </c>
      <c r="G63" s="52">
        <f t="shared" si="5"/>
        <v>3.1</v>
      </c>
      <c r="H63" s="65">
        <f t="shared" si="6"/>
        <v>4</v>
      </c>
      <c r="I63" s="128" t="str">
        <f t="shared" si="7"/>
        <v>High</v>
      </c>
      <c r="J63" s="129" t="str">
        <f>INDEX(Trends!$D$3:$D$404,MATCH(C63,Trends!$C$3:$C$404,0))</f>
        <v>Stable</v>
      </c>
      <c r="K63" s="120" t="str">
        <f>IF(Reliability!B61="x","x",(IF(ROUNDUP(Reliability!B61,0)=1,"Very High",IF(ROUNDUP(Reliability!B61,0)=2,"High",IF(ROUNDUP(Reliability!B61,0)=3,"Medium",IF(ROUNDUP(Reliability!B61,0)=4,"Low","Very Low"))))))</f>
        <v>Very High</v>
      </c>
      <c r="L63" s="54">
        <f t="shared" si="8"/>
        <v>2.4</v>
      </c>
      <c r="M63" s="66">
        <f>'Impact of the crisis'!N64</f>
        <v>2.9</v>
      </c>
      <c r="N63" s="66">
        <f>'Impact of the crisis'!AB64</f>
        <v>2.1</v>
      </c>
      <c r="O63" s="54">
        <f>'Conditions of people affected'!R64</f>
        <v>3.3</v>
      </c>
      <c r="P63" s="66">
        <f>'Conditions of people affected'!K64</f>
        <v>2.6</v>
      </c>
      <c r="Q63" s="66">
        <f>'Conditions of people affected'!Q64</f>
        <v>4</v>
      </c>
      <c r="R63" s="53">
        <f t="shared" si="9"/>
        <v>3.2</v>
      </c>
      <c r="S63" s="53">
        <f>'Complexity of the crisis'!X64</f>
        <v>3.4</v>
      </c>
      <c r="T63" s="53">
        <f>'Complexity of the crisis'!AN64</f>
        <v>3</v>
      </c>
      <c r="U63" s="135" t="str">
        <f>VLOOKUP(C63,Lists!$C$3:$E$300,3,FALSE)</f>
        <v>Africa</v>
      </c>
      <c r="V63" s="136">
        <v>45832</v>
      </c>
    </row>
    <row r="64" spans="1:22" x14ac:dyDescent="0.35">
      <c r="A64" s="64" t="str">
        <f>'Crisis Indicator Data'!A62</f>
        <v>Multiple crises in Libya</v>
      </c>
      <c r="B64" s="55" t="str">
        <f>Lists!G62</f>
        <v>Multiple crises</v>
      </c>
      <c r="C64" s="64" t="str">
        <f>'Crisis Indicator Data'!C62</f>
        <v>LBY005</v>
      </c>
      <c r="D64" s="64" t="str">
        <f>'Crisis Indicator Data'!D62</f>
        <v>Libya</v>
      </c>
      <c r="E64" s="64" t="str">
        <f>'Crisis Indicator Data'!E62</f>
        <v>LBY</v>
      </c>
      <c r="F64" s="64" t="str">
        <f>'Crisis Indicator Data'!B62</f>
        <v>International Displacement</v>
      </c>
      <c r="G64" s="52">
        <f t="shared" si="5"/>
        <v>3.4</v>
      </c>
      <c r="H64" s="65">
        <f t="shared" si="6"/>
        <v>4</v>
      </c>
      <c r="I64" s="128" t="str">
        <f t="shared" si="7"/>
        <v>High</v>
      </c>
      <c r="J64" s="129" t="str">
        <f>INDEX(Trends!$D$3:$D$404,MATCH(C64,Trends!$C$3:$C$404,0))</f>
        <v>Stable</v>
      </c>
      <c r="K64" s="120" t="str">
        <f>IF(Reliability!B62="x","x",(IF(ROUNDUP(Reliability!B62,0)=1,"Very High",IF(ROUNDUP(Reliability!B62,0)=2,"High",IF(ROUNDUP(Reliability!B62,0)=3,"Medium",IF(ROUNDUP(Reliability!B62,0)=4,"Low","Very Low"))))))</f>
        <v>Very High</v>
      </c>
      <c r="L64" s="54">
        <f t="shared" si="8"/>
        <v>3.9</v>
      </c>
      <c r="M64" s="66">
        <f>'Impact of the crisis'!N65</f>
        <v>4.5999999999999996</v>
      </c>
      <c r="N64" s="66">
        <f>'Impact of the crisis'!AB65</f>
        <v>3.5</v>
      </c>
      <c r="O64" s="54">
        <f>'Conditions of people affected'!R65</f>
        <v>3.15</v>
      </c>
      <c r="P64" s="66">
        <f>'Conditions of people affected'!K65</f>
        <v>3.3</v>
      </c>
      <c r="Q64" s="66">
        <f>'Conditions of people affected'!Q65</f>
        <v>3</v>
      </c>
      <c r="R64" s="53">
        <f t="shared" si="9"/>
        <v>3.2</v>
      </c>
      <c r="S64" s="53">
        <f>'Complexity of the crisis'!X65</f>
        <v>3.4</v>
      </c>
      <c r="T64" s="53">
        <f>'Complexity of the crisis'!AN65</f>
        <v>3</v>
      </c>
      <c r="U64" s="135" t="str">
        <f>VLOOKUP(C64,Lists!$C$3:$E$300,3,FALSE)</f>
        <v>Africa</v>
      </c>
      <c r="V64" s="136">
        <v>45832</v>
      </c>
    </row>
    <row r="65" spans="1:22" x14ac:dyDescent="0.35">
      <c r="A65" s="64" t="str">
        <f>'Crisis Indicator Data'!A63</f>
        <v>Drought in Lesotho</v>
      </c>
      <c r="B65" s="55" t="str">
        <f>Lists!G63</f>
        <v>Drought</v>
      </c>
      <c r="C65" s="64" t="str">
        <f>'Crisis Indicator Data'!C63</f>
        <v>LSO004</v>
      </c>
      <c r="D65" s="64" t="str">
        <f>'Crisis Indicator Data'!D63</f>
        <v>Lesotho</v>
      </c>
      <c r="E65" s="64" t="str">
        <f>'Crisis Indicator Data'!E63</f>
        <v>LSO</v>
      </c>
      <c r="F65" s="64" t="str">
        <f>'Crisis Indicator Data'!B63</f>
        <v>Drought/drier conditions</v>
      </c>
      <c r="G65" s="52">
        <f t="shared" si="5"/>
        <v>2.2000000000000002</v>
      </c>
      <c r="H65" s="65">
        <f t="shared" si="6"/>
        <v>3</v>
      </c>
      <c r="I65" s="128" t="str">
        <f t="shared" si="7"/>
        <v>Medium</v>
      </c>
      <c r="J65" s="129" t="str">
        <f>INDEX(Trends!$D$3:$D$404,MATCH(C65,Trends!$C$3:$C$404,0))</f>
        <v>Stable</v>
      </c>
      <c r="K65" s="120" t="str">
        <f>IF(Reliability!B63="x","x",(IF(ROUNDUP(Reliability!B63,0)=1,"Very High",IF(ROUNDUP(Reliability!B63,0)=2,"High",IF(ROUNDUP(Reliability!B63,0)=3,"Medium",IF(ROUNDUP(Reliability!B63,0)=4,"Low","Very Low"))))))</f>
        <v>Medium</v>
      </c>
      <c r="L65" s="54">
        <f t="shared" si="8"/>
        <v>2.8</v>
      </c>
      <c r="M65" s="66">
        <f>'Impact of the crisis'!N66</f>
        <v>2.9</v>
      </c>
      <c r="N65" s="66">
        <f>'Impact of the crisis'!AB66</f>
        <v>2.75</v>
      </c>
      <c r="O65" s="54">
        <f>'Conditions of people affected'!R66</f>
        <v>2.75</v>
      </c>
      <c r="P65" s="66">
        <f>'Conditions of people affected'!K66</f>
        <v>2.5</v>
      </c>
      <c r="Q65" s="66">
        <f>'Conditions of people affected'!Q66</f>
        <v>3</v>
      </c>
      <c r="R65" s="53">
        <f t="shared" si="9"/>
        <v>1</v>
      </c>
      <c r="S65" s="53">
        <f>'Complexity of the crisis'!X66</f>
        <v>1.4</v>
      </c>
      <c r="T65" s="53">
        <f>'Complexity of the crisis'!AN66</f>
        <v>0.5</v>
      </c>
      <c r="U65" s="135" t="str">
        <f>VLOOKUP(C65,Lists!$C$3:$E$300,3,FALSE)</f>
        <v>Africa</v>
      </c>
      <c r="V65" s="136">
        <v>45837</v>
      </c>
    </row>
    <row r="66" spans="1:22" x14ac:dyDescent="0.35">
      <c r="A66" s="64" t="str">
        <f>'Crisis Indicator Data'!A64</f>
        <v>International displacement to Morocco</v>
      </c>
      <c r="B66" s="55" t="str">
        <f>Lists!G64</f>
        <v>International displacement</v>
      </c>
      <c r="C66" s="64" t="str">
        <f>'Crisis Indicator Data'!C64</f>
        <v>MAR002</v>
      </c>
      <c r="D66" s="64" t="str">
        <f>'Crisis Indicator Data'!D64</f>
        <v>Morocco</v>
      </c>
      <c r="E66" s="64" t="str">
        <f>'Crisis Indicator Data'!E64</f>
        <v>MAR</v>
      </c>
      <c r="F66" s="64" t="str">
        <f>'Crisis Indicator Data'!B64</f>
        <v>International Displacement</v>
      </c>
      <c r="G66" s="52">
        <f t="shared" si="5"/>
        <v>1.7</v>
      </c>
      <c r="H66" s="65">
        <f t="shared" si="6"/>
        <v>2</v>
      </c>
      <c r="I66" s="128" t="str">
        <f t="shared" si="7"/>
        <v>Low</v>
      </c>
      <c r="J66" s="129" t="str">
        <f>INDEX(Trends!$D$3:$D$404,MATCH(C66,Trends!$C$3:$C$404,0))</f>
        <v>Increasing</v>
      </c>
      <c r="K66" s="120" t="str">
        <f>IF(Reliability!B64="x","x",(IF(ROUNDUP(Reliability!B64,0)=1,"Very High",IF(ROUNDUP(Reliability!B64,0)=2,"High",IF(ROUNDUP(Reliability!B64,0)=3,"Medium",IF(ROUNDUP(Reliability!B64,0)=4,"Low","Very Low"))))))</f>
        <v>Very High</v>
      </c>
      <c r="L66" s="54">
        <f t="shared" si="8"/>
        <v>2</v>
      </c>
      <c r="M66" s="66">
        <f>'Impact of the crisis'!N67</f>
        <v>0.9</v>
      </c>
      <c r="N66" s="66">
        <f>'Impact of the crisis'!AB67</f>
        <v>2.4</v>
      </c>
      <c r="O66" s="54">
        <f>'Conditions of people affected'!R67</f>
        <v>0.85</v>
      </c>
      <c r="P66" s="66">
        <f>'Conditions of people affected'!K67</f>
        <v>0.7</v>
      </c>
      <c r="Q66" s="66">
        <f>'Conditions of people affected'!Q67</f>
        <v>1</v>
      </c>
      <c r="R66" s="53">
        <f t="shared" si="9"/>
        <v>2.8</v>
      </c>
      <c r="S66" s="53">
        <f>'Complexity of the crisis'!X67</f>
        <v>3</v>
      </c>
      <c r="T66" s="53">
        <f>'Complexity of the crisis'!AN67</f>
        <v>2.5</v>
      </c>
      <c r="U66" s="135" t="str">
        <f>VLOOKUP(C66,Lists!$C$3:$E$300,3,FALSE)</f>
        <v>Africa</v>
      </c>
      <c r="V66" s="136">
        <v>45832</v>
      </c>
    </row>
    <row r="67" spans="1:22" x14ac:dyDescent="0.35">
      <c r="A67" s="64" t="str">
        <f>'Crisis Indicator Data'!A65</f>
        <v>Displacement from Ukraine to Moldova</v>
      </c>
      <c r="B67" s="55" t="str">
        <f>Lists!G65</f>
        <v>Displacement from Ukraine</v>
      </c>
      <c r="C67" s="64" t="str">
        <f>'Crisis Indicator Data'!C65</f>
        <v>MDA002</v>
      </c>
      <c r="D67" s="64" t="str">
        <f>'Crisis Indicator Data'!D65</f>
        <v>Moldova</v>
      </c>
      <c r="E67" s="64" t="str">
        <f>'Crisis Indicator Data'!E65</f>
        <v>MDA</v>
      </c>
      <c r="F67" s="64" t="str">
        <f>'Crisis Indicator Data'!B65</f>
        <v>International Displacement</v>
      </c>
      <c r="G67" s="52">
        <f t="shared" si="5"/>
        <v>2.2000000000000002</v>
      </c>
      <c r="H67" s="65">
        <f t="shared" si="6"/>
        <v>3</v>
      </c>
      <c r="I67" s="128" t="str">
        <f t="shared" si="7"/>
        <v>Medium</v>
      </c>
      <c r="J67" s="129" t="str">
        <f>INDEX(Trends!$D$3:$D$404,MATCH(C67,Trends!$C$3:$C$404,0))</f>
        <v>Stable</v>
      </c>
      <c r="K67" s="120" t="str">
        <f>IF(Reliability!B65="x","x",(IF(ROUNDUP(Reliability!B65,0)=1,"Very High",IF(ROUNDUP(Reliability!B65,0)=2,"High",IF(ROUNDUP(Reliability!B65,0)=3,"Medium",IF(ROUNDUP(Reliability!B65,0)=4,"Low","Very Low"))))))</f>
        <v>Very High</v>
      </c>
      <c r="L67" s="54">
        <f t="shared" si="8"/>
        <v>2.2999999999999998</v>
      </c>
      <c r="M67" s="66">
        <f>'Impact of the crisis'!N68</f>
        <v>3.5</v>
      </c>
      <c r="N67" s="66">
        <f>'Impact of the crisis'!AB68</f>
        <v>1.6</v>
      </c>
      <c r="O67" s="54">
        <f>'Conditions of people affected'!R68</f>
        <v>2.4500000000000002</v>
      </c>
      <c r="P67" s="66">
        <f>'Conditions of people affected'!K68</f>
        <v>1.9</v>
      </c>
      <c r="Q67" s="66">
        <f>'Conditions of people affected'!Q68</f>
        <v>3</v>
      </c>
      <c r="R67" s="53">
        <f t="shared" si="9"/>
        <v>1.7</v>
      </c>
      <c r="S67" s="53">
        <f>'Complexity of the crisis'!X68</f>
        <v>1.8</v>
      </c>
      <c r="T67" s="53">
        <f>'Complexity of the crisis'!AN68</f>
        <v>1.5</v>
      </c>
      <c r="U67" s="135" t="str">
        <f>VLOOKUP(C67,Lists!$C$3:$E$300,3,FALSE)</f>
        <v>Europe</v>
      </c>
      <c r="V67" s="136">
        <v>45838</v>
      </c>
    </row>
    <row r="68" spans="1:22" x14ac:dyDescent="0.35">
      <c r="A68" s="64" t="str">
        <f>'Crisis Indicator Data'!A66</f>
        <v>Drought in Southern Madagascar</v>
      </c>
      <c r="B68" s="55" t="str">
        <f>Lists!G66</f>
        <v>Drought in southern regions</v>
      </c>
      <c r="C68" s="64" t="str">
        <f>'Crisis Indicator Data'!C66</f>
        <v>MDG002</v>
      </c>
      <c r="D68" s="64" t="str">
        <f>'Crisis Indicator Data'!D66</f>
        <v>Madagascar</v>
      </c>
      <c r="E68" s="64" t="str">
        <f>'Crisis Indicator Data'!E66</f>
        <v>MDG</v>
      </c>
      <c r="F68" s="64" t="str">
        <f>'Crisis Indicator Data'!B66</f>
        <v>Drought/drier conditions</v>
      </c>
      <c r="G68" s="52">
        <f t="shared" si="5"/>
        <v>2.7</v>
      </c>
      <c r="H68" s="65">
        <f t="shared" si="6"/>
        <v>3</v>
      </c>
      <c r="I68" s="128" t="str">
        <f t="shared" si="7"/>
        <v>Medium</v>
      </c>
      <c r="J68" s="129" t="str">
        <f>INDEX(Trends!$D$3:$D$404,MATCH(C68,Trends!$C$3:$C$404,0))</f>
        <v>Stable</v>
      </c>
      <c r="K68" s="120" t="str">
        <f>IF(Reliability!B66="x","x",(IF(ROUNDUP(Reliability!B66,0)=1,"Very High",IF(ROUNDUP(Reliability!B66,0)=2,"High",IF(ROUNDUP(Reliability!B66,0)=3,"Medium",IF(ROUNDUP(Reliability!B66,0)=4,"Low","Very Low"))))))</f>
        <v>Medium</v>
      </c>
      <c r="L68" s="54">
        <f t="shared" si="8"/>
        <v>2.2999999999999998</v>
      </c>
      <c r="M68" s="66">
        <f>'Impact of the crisis'!N69</f>
        <v>2.5</v>
      </c>
      <c r="N68" s="66">
        <f>'Impact of the crisis'!AB69</f>
        <v>2.2000000000000002</v>
      </c>
      <c r="O68" s="54">
        <f>'Conditions of people affected'!R69</f>
        <v>3.2</v>
      </c>
      <c r="P68" s="66">
        <f>'Conditions of people affected'!K69</f>
        <v>3.4</v>
      </c>
      <c r="Q68" s="66">
        <f>'Conditions of people affected'!Q69</f>
        <v>3</v>
      </c>
      <c r="R68" s="53">
        <f t="shared" si="9"/>
        <v>2.2000000000000002</v>
      </c>
      <c r="S68" s="53">
        <f>'Complexity of the crisis'!X69</f>
        <v>1.9</v>
      </c>
      <c r="T68" s="53">
        <f>'Complexity of the crisis'!AN69</f>
        <v>2.5</v>
      </c>
      <c r="U68" s="135" t="str">
        <f>VLOOKUP(C68,Lists!$C$3:$E$300,3,FALSE)</f>
        <v>Africa</v>
      </c>
      <c r="V68" s="136">
        <v>45838</v>
      </c>
    </row>
    <row r="69" spans="1:22" x14ac:dyDescent="0.35">
      <c r="A69" s="64" t="str">
        <f>'Crisis Indicator Data'!A67</f>
        <v>International Displacement to Mexico</v>
      </c>
      <c r="B69" s="55" t="str">
        <f>Lists!G67</f>
        <v>International Displacement</v>
      </c>
      <c r="C69" s="64" t="str">
        <f>'Crisis Indicator Data'!C67</f>
        <v>MEX003</v>
      </c>
      <c r="D69" s="64" t="str">
        <f>'Crisis Indicator Data'!D67</f>
        <v>Mexico</v>
      </c>
      <c r="E69" s="64" t="str">
        <f>'Crisis Indicator Data'!E67</f>
        <v>MEX</v>
      </c>
      <c r="F69" s="64" t="str">
        <f>'Crisis Indicator Data'!B67</f>
        <v>International Displacement</v>
      </c>
      <c r="G69" s="52">
        <f t="shared" ref="G69:G100" si="10">IF(OR(O69="x",L69="x"),"x",ROUND((5-GEOMEAN(((5-L69)/5*4+1),((5-O69)/5*4+1),((5-O69)/5*4+1)))/4*3.5+R69*0.3,1))</f>
        <v>2.8</v>
      </c>
      <c r="H69" s="65">
        <f t="shared" ref="H69:H100" si="11">IF(G69="x","x",ROUNDUP(G69,0))</f>
        <v>3</v>
      </c>
      <c r="I69" s="128" t="str">
        <f t="shared" ref="I69:I100" si="12">IF(O69="x","x",IF(L69="x","x",(IF(H69=5,"Very High",IF(H69=4,"High",IF(H69=3,"Medium",IF(H69=2,"Low","Very Low")))))))</f>
        <v>Medium</v>
      </c>
      <c r="J69" s="129" t="str">
        <f>INDEX(Trends!$D$3:$D$404,MATCH(C69,Trends!$C$3:$C$404,0))</f>
        <v>Increasing</v>
      </c>
      <c r="K69" s="120" t="str">
        <f>IF(Reliability!B67="x","x",(IF(ROUNDUP(Reliability!B67,0)=1,"Very High",IF(ROUNDUP(Reliability!B67,0)=2,"High",IF(ROUNDUP(Reliability!B67,0)=3,"Medium",IF(ROUNDUP(Reliability!B67,0)=4,"Low","Very Low"))))))</f>
        <v>High</v>
      </c>
      <c r="L69" s="54">
        <f t="shared" ref="L69:L100" si="13">IF(OR(N69="x",M69="x"),"x",ROUND((5-GEOMEAN(((5-M69)/5*4+1),((5-N69)/5*4+1),((5-N69)/5*4+1)))/4*5,1))</f>
        <v>2.4</v>
      </c>
      <c r="M69" s="66">
        <f>'Impact of the crisis'!N70</f>
        <v>2.5</v>
      </c>
      <c r="N69" s="66">
        <f>'Impact of the crisis'!AB70</f>
        <v>2.4</v>
      </c>
      <c r="O69" s="54">
        <f>'Conditions of people affected'!R70</f>
        <v>3.25</v>
      </c>
      <c r="P69" s="66">
        <f>'Conditions of people affected'!K70</f>
        <v>3.5</v>
      </c>
      <c r="Q69" s="66">
        <f>'Conditions of people affected'!Q70</f>
        <v>3</v>
      </c>
      <c r="R69" s="53">
        <f t="shared" ref="R69:R100" si="14">IF(OR(T69="x",S69="x"),S69,ROUND((5-GEOMEAN(((5-S69)/5*4+1),((5-T69)/5*4+1)))/4*5,1))</f>
        <v>2.4</v>
      </c>
      <c r="S69" s="53">
        <f>'Complexity of the crisis'!X70</f>
        <v>2.2000000000000002</v>
      </c>
      <c r="T69" s="53">
        <f>'Complexity of the crisis'!AN70</f>
        <v>2.5</v>
      </c>
      <c r="U69" s="135" t="str">
        <f>VLOOKUP(C69,Lists!$C$3:$E$300,3,FALSE)</f>
        <v>Americas</v>
      </c>
      <c r="V69" s="136">
        <v>45838</v>
      </c>
    </row>
    <row r="70" spans="1:22" x14ac:dyDescent="0.35">
      <c r="A70" s="64" t="str">
        <f>'Crisis Indicator Data'!A68</f>
        <v>Complex crisis in Mali</v>
      </c>
      <c r="B70" s="55" t="str">
        <f>Lists!G68</f>
        <v>Complex crisis in Mali</v>
      </c>
      <c r="C70" s="64" t="str">
        <f>'Crisis Indicator Data'!C68</f>
        <v>MLI001</v>
      </c>
      <c r="D70" s="64" t="str">
        <f>'Crisis Indicator Data'!D68</f>
        <v>Mali</v>
      </c>
      <c r="E70" s="64" t="str">
        <f>'Crisis Indicator Data'!E68</f>
        <v>MLI</v>
      </c>
      <c r="F70" s="64" t="str">
        <f>'Crisis Indicator Data'!B68</f>
        <v>Conflict/ Violence,Drought/drier conditions,Political/economic crisis</v>
      </c>
      <c r="G70" s="52">
        <f t="shared" si="10"/>
        <v>4.3</v>
      </c>
      <c r="H70" s="65">
        <f t="shared" si="11"/>
        <v>5</v>
      </c>
      <c r="I70" s="128" t="str">
        <f t="shared" si="12"/>
        <v>Very High</v>
      </c>
      <c r="J70" s="129" t="str">
        <f>INDEX(Trends!$D$3:$D$404,MATCH(C70,Trends!$C$3:$C$404,0))</f>
        <v>Stable</v>
      </c>
      <c r="K70" s="120" t="str">
        <f>IF(Reliability!B68="x","x",(IF(ROUNDUP(Reliability!B68,0)=1,"Very High",IF(ROUNDUP(Reliability!B68,0)=2,"High",IF(ROUNDUP(Reliability!B68,0)=3,"Medium",IF(ROUNDUP(Reliability!B68,0)=4,"Low","Very Low"))))))</f>
        <v>Very High</v>
      </c>
      <c r="L70" s="54">
        <f t="shared" si="13"/>
        <v>4.5999999999999996</v>
      </c>
      <c r="M70" s="66">
        <f>'Impact of the crisis'!N71</f>
        <v>4.9000000000000004</v>
      </c>
      <c r="N70" s="66">
        <f>'Impact of the crisis'!AB71</f>
        <v>4.4000000000000004</v>
      </c>
      <c r="O70" s="54">
        <f>'Conditions of people affected'!R71</f>
        <v>4.3</v>
      </c>
      <c r="P70" s="66">
        <f>'Conditions of people affected'!K71</f>
        <v>4.5999999999999996</v>
      </c>
      <c r="Q70" s="66">
        <f>'Conditions of people affected'!Q71</f>
        <v>4</v>
      </c>
      <c r="R70" s="53">
        <f t="shared" si="14"/>
        <v>4</v>
      </c>
      <c r="S70" s="53">
        <f>'Complexity of the crisis'!X71</f>
        <v>3.4</v>
      </c>
      <c r="T70" s="53">
        <f>'Complexity of the crisis'!AN71</f>
        <v>4.5</v>
      </c>
      <c r="U70" s="135" t="str">
        <f>VLOOKUP(C70,Lists!$C$3:$E$300,3,FALSE)</f>
        <v>Africa</v>
      </c>
      <c r="V70" s="136">
        <v>45832</v>
      </c>
    </row>
    <row r="71" spans="1:22" x14ac:dyDescent="0.35">
      <c r="A71" s="64" t="str">
        <f>'Crisis Indicator Data'!A69</f>
        <v>Multiple crises in Myanmar</v>
      </c>
      <c r="B71" s="55" t="str">
        <f>Lists!G69</f>
        <v xml:space="preserve">Multiple crises </v>
      </c>
      <c r="C71" s="64" t="str">
        <f>'Crisis Indicator Data'!C69</f>
        <v>MMR001</v>
      </c>
      <c r="D71" s="64" t="str">
        <f>'Crisis Indicator Data'!D69</f>
        <v>Myanmar</v>
      </c>
      <c r="E71" s="64" t="str">
        <f>'Crisis Indicator Data'!E69</f>
        <v>MMR</v>
      </c>
      <c r="F71" s="64" t="str">
        <f>'Crisis Indicator Data'!B69</f>
        <v>Conflict/ Violence,Earthquake</v>
      </c>
      <c r="G71" s="52">
        <f t="shared" si="10"/>
        <v>4.5999999999999996</v>
      </c>
      <c r="H71" s="65">
        <f t="shared" si="11"/>
        <v>5</v>
      </c>
      <c r="I71" s="128" t="str">
        <f t="shared" si="12"/>
        <v>Very High</v>
      </c>
      <c r="J71" s="129" t="str">
        <f>INDEX(Trends!$D$3:$D$404,MATCH(C71,Trends!$C$3:$C$404,0))</f>
        <v>Stable</v>
      </c>
      <c r="K71" s="120" t="str">
        <f>IF(Reliability!B69="x","x",(IF(ROUNDUP(Reliability!B69,0)=1,"Very High",IF(ROUNDUP(Reliability!B69,0)=2,"High",IF(ROUNDUP(Reliability!B69,0)=3,"Medium",IF(ROUNDUP(Reliability!B69,0)=4,"Low","Very Low"))))))</f>
        <v>Very High</v>
      </c>
      <c r="L71" s="54">
        <f t="shared" si="13"/>
        <v>4.8</v>
      </c>
      <c r="M71" s="66">
        <f>'Impact of the crisis'!N72</f>
        <v>4.9000000000000004</v>
      </c>
      <c r="N71" s="66">
        <f>'Impact of the crisis'!AB72</f>
        <v>4.8</v>
      </c>
      <c r="O71" s="54">
        <f>'Conditions of people affected'!R72</f>
        <v>4.5</v>
      </c>
      <c r="P71" s="66">
        <f>'Conditions of people affected'!K72</f>
        <v>5</v>
      </c>
      <c r="Q71" s="66">
        <f>'Conditions of people affected'!Q72</f>
        <v>4</v>
      </c>
      <c r="R71" s="53">
        <f t="shared" si="14"/>
        <v>4.5999999999999996</v>
      </c>
      <c r="S71" s="53">
        <f>'Complexity of the crisis'!X72</f>
        <v>4.0999999999999996</v>
      </c>
      <c r="T71" s="53">
        <f>'Complexity of the crisis'!AN72</f>
        <v>5</v>
      </c>
      <c r="U71" s="135" t="str">
        <f>VLOOKUP(C71,Lists!$C$3:$E$300,3,FALSE)</f>
        <v>Asia</v>
      </c>
      <c r="V71" s="136">
        <v>45834</v>
      </c>
    </row>
    <row r="72" spans="1:22" x14ac:dyDescent="0.35">
      <c r="A72" s="64" t="str">
        <f>'Crisis Indicator Data'!A70</f>
        <v>Conflict in Rakhine</v>
      </c>
      <c r="B72" s="55" t="str">
        <f>Lists!G70</f>
        <v>Conflict in Rakhine</v>
      </c>
      <c r="C72" s="64" t="str">
        <f>'Crisis Indicator Data'!C70</f>
        <v>MMR002</v>
      </c>
      <c r="D72" s="64" t="str">
        <f>'Crisis Indicator Data'!D70</f>
        <v>Myanmar</v>
      </c>
      <c r="E72" s="64" t="str">
        <f>'Crisis Indicator Data'!E70</f>
        <v>MMR</v>
      </c>
      <c r="F72" s="64" t="str">
        <f>'Crisis Indicator Data'!B70</f>
        <v>Conflict/ Violence</v>
      </c>
      <c r="G72" s="52">
        <f t="shared" si="10"/>
        <v>4.0999999999999996</v>
      </c>
      <c r="H72" s="65">
        <f t="shared" si="11"/>
        <v>5</v>
      </c>
      <c r="I72" s="128" t="str">
        <f t="shared" si="12"/>
        <v>Very High</v>
      </c>
      <c r="J72" s="129" t="str">
        <f>INDEX(Trends!$D$3:$D$404,MATCH(C72,Trends!$C$3:$C$404,0))</f>
        <v>Decreasing</v>
      </c>
      <c r="K72" s="120" t="str">
        <f>IF(Reliability!B70="x","x",(IF(ROUNDUP(Reliability!B70,0)=1,"Very High",IF(ROUNDUP(Reliability!B70,0)=2,"High",IF(ROUNDUP(Reliability!B70,0)=3,"Medium",IF(ROUNDUP(Reliability!B70,0)=4,"Low","Very Low"))))))</f>
        <v>Very High</v>
      </c>
      <c r="L72" s="54">
        <f t="shared" si="13"/>
        <v>3.7</v>
      </c>
      <c r="M72" s="66">
        <f>'Impact of the crisis'!N73</f>
        <v>1.3</v>
      </c>
      <c r="N72" s="66">
        <f>'Impact of the crisis'!AB73</f>
        <v>4.4000000000000004</v>
      </c>
      <c r="O72" s="54">
        <f>'Conditions of people affected'!R73</f>
        <v>3.9</v>
      </c>
      <c r="P72" s="66">
        <f>'Conditions of people affected'!K73</f>
        <v>3.8</v>
      </c>
      <c r="Q72" s="66">
        <f>'Conditions of people affected'!Q73</f>
        <v>4</v>
      </c>
      <c r="R72" s="53">
        <f t="shared" si="14"/>
        <v>4.5999999999999996</v>
      </c>
      <c r="S72" s="53">
        <f>'Complexity of the crisis'!X73</f>
        <v>4.0999999999999996</v>
      </c>
      <c r="T72" s="53">
        <f>'Complexity of the crisis'!AN73</f>
        <v>5</v>
      </c>
      <c r="U72" s="135" t="str">
        <f>VLOOKUP(C72,Lists!$C$3:$E$300,3,FALSE)</f>
        <v>Asia</v>
      </c>
      <c r="V72" s="136">
        <v>45834</v>
      </c>
    </row>
    <row r="73" spans="1:22" x14ac:dyDescent="0.35">
      <c r="A73" s="64" t="str">
        <f>'Crisis Indicator Data'!A71</f>
        <v>Conflict in Kachin and Shan</v>
      </c>
      <c r="B73" s="55" t="str">
        <f>Lists!G71</f>
        <v>Conflict in Kachin and Shan</v>
      </c>
      <c r="C73" s="64" t="str">
        <f>'Crisis Indicator Data'!C71</f>
        <v>MMR003</v>
      </c>
      <c r="D73" s="64" t="str">
        <f>'Crisis Indicator Data'!D71</f>
        <v>Myanmar</v>
      </c>
      <c r="E73" s="64" t="str">
        <f>'Crisis Indicator Data'!E71</f>
        <v>MMR</v>
      </c>
      <c r="F73" s="64" t="str">
        <f>'Crisis Indicator Data'!B71</f>
        <v>Conflict/ Violence</v>
      </c>
      <c r="G73" s="52">
        <f t="shared" si="10"/>
        <v>3.9</v>
      </c>
      <c r="H73" s="65">
        <f t="shared" si="11"/>
        <v>4</v>
      </c>
      <c r="I73" s="128" t="str">
        <f t="shared" si="12"/>
        <v>High</v>
      </c>
      <c r="J73" s="129" t="str">
        <f>INDEX(Trends!$D$3:$D$404,MATCH(C73,Trends!$C$3:$C$404,0))</f>
        <v>Decreasing</v>
      </c>
      <c r="K73" s="120" t="str">
        <f>IF(Reliability!B71="x","x",(IF(ROUNDUP(Reliability!B71,0)=1,"Very High",IF(ROUNDUP(Reliability!B71,0)=2,"High",IF(ROUNDUP(Reliability!B71,0)=3,"Medium",IF(ROUNDUP(Reliability!B71,0)=4,"Low","Very Low"))))))</f>
        <v>Very High</v>
      </c>
      <c r="L73" s="54">
        <f t="shared" si="13"/>
        <v>3.4</v>
      </c>
      <c r="M73" s="66">
        <f>'Impact of the crisis'!N74</f>
        <v>1.9</v>
      </c>
      <c r="N73" s="66">
        <f>'Impact of the crisis'!AB74</f>
        <v>3.9</v>
      </c>
      <c r="O73" s="54">
        <f>'Conditions of people affected'!R74</f>
        <v>3.9</v>
      </c>
      <c r="P73" s="66">
        <f>'Conditions of people affected'!K74</f>
        <v>3.8</v>
      </c>
      <c r="Q73" s="66">
        <f>'Conditions of people affected'!Q74</f>
        <v>4</v>
      </c>
      <c r="R73" s="53">
        <f t="shared" si="14"/>
        <v>4.3</v>
      </c>
      <c r="S73" s="53">
        <f>'Complexity of the crisis'!X74</f>
        <v>4.0999999999999996</v>
      </c>
      <c r="T73" s="53">
        <f>'Complexity of the crisis'!AN74</f>
        <v>4.5</v>
      </c>
      <c r="U73" s="135" t="str">
        <f>VLOOKUP(C73,Lists!$C$3:$E$300,3,FALSE)</f>
        <v>Asia</v>
      </c>
      <c r="V73" s="136">
        <v>45834</v>
      </c>
    </row>
    <row r="74" spans="1:22" x14ac:dyDescent="0.35">
      <c r="A74" s="64" t="str">
        <f>'Crisis Indicator Data'!A72</f>
        <v>Post-coup conflict in Myanmar</v>
      </c>
      <c r="B74" s="55" t="str">
        <f>Lists!G72</f>
        <v xml:space="preserve">Post-coup conflict </v>
      </c>
      <c r="C74" s="64" t="str">
        <f>'Crisis Indicator Data'!C72</f>
        <v>MMR004</v>
      </c>
      <c r="D74" s="64" t="str">
        <f>'Crisis Indicator Data'!D72</f>
        <v>Myanmar</v>
      </c>
      <c r="E74" s="64" t="str">
        <f>'Crisis Indicator Data'!E72</f>
        <v>MMR</v>
      </c>
      <c r="F74" s="64" t="str">
        <f>'Crisis Indicator Data'!B72</f>
        <v>Conflict/ Violence</v>
      </c>
      <c r="G74" s="52">
        <f t="shared" si="10"/>
        <v>4.5</v>
      </c>
      <c r="H74" s="65">
        <f t="shared" si="11"/>
        <v>5</v>
      </c>
      <c r="I74" s="128" t="str">
        <f t="shared" si="12"/>
        <v>Very High</v>
      </c>
      <c r="J74" s="129" t="str">
        <f>INDEX(Trends!$D$3:$D$404,MATCH(C74,Trends!$C$3:$C$404,0))</f>
        <v>Decreasing</v>
      </c>
      <c r="K74" s="120" t="str">
        <f>IF(Reliability!B72="x","x",(IF(ROUNDUP(Reliability!B72,0)=1,"Very High",IF(ROUNDUP(Reliability!B72,0)=2,"High",IF(ROUNDUP(Reliability!B72,0)=3,"Medium",IF(ROUNDUP(Reliability!B72,0)=4,"Low","Very Low"))))))</f>
        <v>Very High</v>
      </c>
      <c r="L74" s="54">
        <f t="shared" si="13"/>
        <v>4.5</v>
      </c>
      <c r="M74" s="66">
        <f>'Impact of the crisis'!N75</f>
        <v>3.4</v>
      </c>
      <c r="N74" s="66">
        <f>'Impact of the crisis'!AB75</f>
        <v>4.9000000000000004</v>
      </c>
      <c r="O74" s="54">
        <f>'Conditions of people affected'!R75</f>
        <v>4.5</v>
      </c>
      <c r="P74" s="66">
        <f>'Conditions of people affected'!K75</f>
        <v>5</v>
      </c>
      <c r="Q74" s="66">
        <f>'Conditions of people affected'!Q75</f>
        <v>4</v>
      </c>
      <c r="R74" s="53">
        <f t="shared" si="14"/>
        <v>4.5999999999999996</v>
      </c>
      <c r="S74" s="53">
        <f>'Complexity of the crisis'!X75</f>
        <v>4.0999999999999996</v>
      </c>
      <c r="T74" s="53">
        <f>'Complexity of the crisis'!AN75</f>
        <v>5</v>
      </c>
      <c r="U74" s="135" t="str">
        <f>VLOOKUP(C74,Lists!$C$3:$E$300,3,FALSE)</f>
        <v>Asia</v>
      </c>
      <c r="V74" s="136">
        <v>45834</v>
      </c>
    </row>
    <row r="75" spans="1:22" x14ac:dyDescent="0.35">
      <c r="A75" s="64" t="str">
        <f>'Crisis Indicator Data'!A73</f>
        <v>2025 Earthquake in Myanmar</v>
      </c>
      <c r="B75" s="55" t="str">
        <f>Lists!G73</f>
        <v xml:space="preserve">2025 Earthquake </v>
      </c>
      <c r="C75" s="64" t="str">
        <f>'Crisis Indicator Data'!C73</f>
        <v>MMR007</v>
      </c>
      <c r="D75" s="64" t="str">
        <f>'Crisis Indicator Data'!D73</f>
        <v>Myanmar</v>
      </c>
      <c r="E75" s="64" t="str">
        <f>'Crisis Indicator Data'!E73</f>
        <v>MMR</v>
      </c>
      <c r="F75" s="64" t="str">
        <f>'Crisis Indicator Data'!B73</f>
        <v>Earthquake</v>
      </c>
      <c r="G75" s="52">
        <f t="shared" si="10"/>
        <v>4.2</v>
      </c>
      <c r="H75" s="65">
        <f t="shared" si="11"/>
        <v>5</v>
      </c>
      <c r="I75" s="128" t="str">
        <f t="shared" si="12"/>
        <v>Very High</v>
      </c>
      <c r="J75" s="129" t="str">
        <f>INDEX(Trends!$D$3:$D$404,MATCH(C75,Trends!$C$3:$C$404,0))</f>
        <v>-</v>
      </c>
      <c r="K75" s="120" t="str">
        <f>IF(Reliability!B73="x","x",(IF(ROUNDUP(Reliability!B73,0)=1,"Very High",IF(ROUNDUP(Reliability!B73,0)=2,"High",IF(ROUNDUP(Reliability!B73,0)=3,"Medium",IF(ROUNDUP(Reliability!B73,0)=4,"Low","Very Low"))))))</f>
        <v>Very High</v>
      </c>
      <c r="L75" s="54">
        <f t="shared" si="13"/>
        <v>3.9</v>
      </c>
      <c r="M75" s="66">
        <f>'Impact of the crisis'!N76</f>
        <v>2.9</v>
      </c>
      <c r="N75" s="66">
        <f>'Impact of the crisis'!AB76</f>
        <v>4.3</v>
      </c>
      <c r="O75" s="54">
        <f>'Conditions of people affected'!R76</f>
        <v>4.3499999999999996</v>
      </c>
      <c r="P75" s="66">
        <f>'Conditions of people affected'!K76</f>
        <v>4.7</v>
      </c>
      <c r="Q75" s="66">
        <f>'Conditions of people affected'!Q76</f>
        <v>4</v>
      </c>
      <c r="R75" s="53">
        <f t="shared" si="14"/>
        <v>4.3</v>
      </c>
      <c r="S75" s="53">
        <f>'Complexity of the crisis'!X76</f>
        <v>4.0999999999999996</v>
      </c>
      <c r="T75" s="53">
        <f>'Complexity of the crisis'!AN76</f>
        <v>4.5</v>
      </c>
      <c r="U75" s="135" t="str">
        <f>VLOOKUP(C75,Lists!$C$3:$E$300,3,FALSE)</f>
        <v>Asia</v>
      </c>
      <c r="V75" s="136">
        <v>45834</v>
      </c>
    </row>
    <row r="76" spans="1:22" x14ac:dyDescent="0.35">
      <c r="A76" s="64" t="str">
        <f>'Crisis Indicator Data'!A74</f>
        <v>Multiple Crises in Mozambique</v>
      </c>
      <c r="B76" s="55" t="str">
        <f>Lists!G74</f>
        <v>Multiple Crises</v>
      </c>
      <c r="C76" s="64" t="str">
        <f>'Crisis Indicator Data'!C74</f>
        <v>MOZ001</v>
      </c>
      <c r="D76" s="64" t="str">
        <f>'Crisis Indicator Data'!D74</f>
        <v>Mozambique</v>
      </c>
      <c r="E76" s="64" t="str">
        <f>'Crisis Indicator Data'!E74</f>
        <v>MOZ</v>
      </c>
      <c r="F76" s="64" t="str">
        <f>'Crisis Indicator Data'!B74</f>
        <v>Conflict/ Violence,Cyclone,Drought/drier conditions</v>
      </c>
      <c r="G76" s="52">
        <f t="shared" si="10"/>
        <v>3.6</v>
      </c>
      <c r="H76" s="65">
        <f t="shared" si="11"/>
        <v>4</v>
      </c>
      <c r="I76" s="128" t="str">
        <f t="shared" si="12"/>
        <v>High</v>
      </c>
      <c r="J76" s="129" t="str">
        <f>INDEX(Trends!$D$3:$D$404,MATCH(C76,Trends!$C$3:$C$404,0))</f>
        <v>Decreasing</v>
      </c>
      <c r="K76" s="120" t="str">
        <f>IF(Reliability!B74="x","x",(IF(ROUNDUP(Reliability!B74,0)=1,"Very High",IF(ROUNDUP(Reliability!B74,0)=2,"High",IF(ROUNDUP(Reliability!B74,0)=3,"Medium",IF(ROUNDUP(Reliability!B74,0)=4,"Low","Very Low"))))))</f>
        <v>Very High</v>
      </c>
      <c r="L76" s="54">
        <f t="shared" si="13"/>
        <v>3.4</v>
      </c>
      <c r="M76" s="66">
        <f>'Impact of the crisis'!N77</f>
        <v>3.7</v>
      </c>
      <c r="N76" s="66">
        <f>'Impact of the crisis'!AB77</f>
        <v>3.3</v>
      </c>
      <c r="O76" s="54">
        <f>'Conditions of people affected'!R77</f>
        <v>3.65</v>
      </c>
      <c r="P76" s="66">
        <f>'Conditions of people affected'!K77</f>
        <v>4.3</v>
      </c>
      <c r="Q76" s="66">
        <f>'Conditions of people affected'!Q77</f>
        <v>3</v>
      </c>
      <c r="R76" s="53">
        <f t="shared" si="14"/>
        <v>3.6</v>
      </c>
      <c r="S76" s="53">
        <f>'Complexity of the crisis'!X77</f>
        <v>3.1</v>
      </c>
      <c r="T76" s="53">
        <f>'Complexity of the crisis'!AN77</f>
        <v>4</v>
      </c>
      <c r="U76" s="135" t="str">
        <f>VLOOKUP(C76,Lists!$C$3:$E$300,3,FALSE)</f>
        <v>Africa</v>
      </c>
      <c r="V76" s="136">
        <v>45838</v>
      </c>
    </row>
    <row r="77" spans="1:22" x14ac:dyDescent="0.35">
      <c r="A77" s="64" t="str">
        <f>'Crisis Indicator Data'!A75</f>
        <v>Conflict in Cabo Delgado</v>
      </c>
      <c r="B77" s="55" t="str">
        <f>Lists!G75</f>
        <v>Conflict in Cabo Delgado</v>
      </c>
      <c r="C77" s="64" t="str">
        <f>'Crisis Indicator Data'!C75</f>
        <v>MOZ004</v>
      </c>
      <c r="D77" s="64" t="str">
        <f>'Crisis Indicator Data'!D75</f>
        <v>Mozambique</v>
      </c>
      <c r="E77" s="64" t="str">
        <f>'Crisis Indicator Data'!E75</f>
        <v>MOZ</v>
      </c>
      <c r="F77" s="64" t="str">
        <f>'Crisis Indicator Data'!B75</f>
        <v>Conflict/ Violence</v>
      </c>
      <c r="G77" s="52">
        <f t="shared" si="10"/>
        <v>3.3</v>
      </c>
      <c r="H77" s="65">
        <f t="shared" si="11"/>
        <v>4</v>
      </c>
      <c r="I77" s="128" t="str">
        <f t="shared" si="12"/>
        <v>High</v>
      </c>
      <c r="J77" s="129" t="str">
        <f>INDEX(Trends!$D$3:$D$404,MATCH(C77,Trends!$C$3:$C$404,0))</f>
        <v>Increasing</v>
      </c>
      <c r="K77" s="120" t="str">
        <f>IF(Reliability!B75="x","x",(IF(ROUNDUP(Reliability!B75,0)=1,"Very High",IF(ROUNDUP(Reliability!B75,0)=2,"High",IF(ROUNDUP(Reliability!B75,0)=3,"Medium",IF(ROUNDUP(Reliability!B75,0)=4,"Low","Very Low"))))))</f>
        <v>Very High</v>
      </c>
      <c r="L77" s="54">
        <f t="shared" si="13"/>
        <v>3</v>
      </c>
      <c r="M77" s="66">
        <f>'Impact of the crisis'!N78</f>
        <v>2.2000000000000002</v>
      </c>
      <c r="N77" s="66">
        <f>'Impact of the crisis'!AB78</f>
        <v>3.3</v>
      </c>
      <c r="O77" s="54">
        <f>'Conditions of people affected'!R78</f>
        <v>3.25</v>
      </c>
      <c r="P77" s="66">
        <f>'Conditions of people affected'!K78</f>
        <v>3.5</v>
      </c>
      <c r="Q77" s="66">
        <f>'Conditions of people affected'!Q78</f>
        <v>3</v>
      </c>
      <c r="R77" s="53">
        <f t="shared" si="14"/>
        <v>3.6</v>
      </c>
      <c r="S77" s="53">
        <f>'Complexity of the crisis'!X78</f>
        <v>3.1</v>
      </c>
      <c r="T77" s="53">
        <f>'Complexity of the crisis'!AN78</f>
        <v>4</v>
      </c>
      <c r="U77" s="135" t="str">
        <f>VLOOKUP(C77,Lists!$C$3:$E$300,3,FALSE)</f>
        <v>Africa</v>
      </c>
      <c r="V77" s="136">
        <v>45838</v>
      </c>
    </row>
    <row r="78" spans="1:22" x14ac:dyDescent="0.35">
      <c r="A78" s="64" t="str">
        <f>'Crisis Indicator Data'!A76</f>
        <v>Drought in Mozambique</v>
      </c>
      <c r="B78" s="55" t="str">
        <f>Lists!G76</f>
        <v>Drought</v>
      </c>
      <c r="C78" s="64" t="str">
        <f>'Crisis Indicator Data'!C76</f>
        <v>MOZ012</v>
      </c>
      <c r="D78" s="64" t="str">
        <f>'Crisis Indicator Data'!D76</f>
        <v>Mozambique</v>
      </c>
      <c r="E78" s="64" t="str">
        <f>'Crisis Indicator Data'!E76</f>
        <v>MOZ</v>
      </c>
      <c r="F78" s="64" t="str">
        <f>'Crisis Indicator Data'!B76</f>
        <v>Drought/drier conditions</v>
      </c>
      <c r="G78" s="52">
        <f t="shared" si="10"/>
        <v>3.3</v>
      </c>
      <c r="H78" s="65">
        <f t="shared" si="11"/>
        <v>4</v>
      </c>
      <c r="I78" s="128" t="str">
        <f t="shared" si="12"/>
        <v>High</v>
      </c>
      <c r="J78" s="129" t="str">
        <f>INDEX(Trends!$D$3:$D$404,MATCH(C78,Trends!$C$3:$C$404,0))</f>
        <v>Stable</v>
      </c>
      <c r="K78" s="120" t="str">
        <f>IF(Reliability!B76="x","x",(IF(ROUNDUP(Reliability!B76,0)=1,"Very High",IF(ROUNDUP(Reliability!B76,0)=2,"High",IF(ROUNDUP(Reliability!B76,0)=3,"Medium",IF(ROUNDUP(Reliability!B76,0)=4,"Low","Very Low"))))))</f>
        <v>High</v>
      </c>
      <c r="L78" s="54">
        <f t="shared" si="13"/>
        <v>2.1</v>
      </c>
      <c r="M78" s="66">
        <f>'Impact of the crisis'!N79</f>
        <v>2.2000000000000002</v>
      </c>
      <c r="N78" s="66">
        <f>'Impact of the crisis'!AB79</f>
        <v>2.1</v>
      </c>
      <c r="O78" s="54">
        <f>'Conditions of people affected'!R79</f>
        <v>3.9</v>
      </c>
      <c r="P78" s="66">
        <f>'Conditions of people affected'!K79</f>
        <v>3.8</v>
      </c>
      <c r="Q78" s="66">
        <f>'Conditions of people affected'!Q79</f>
        <v>4</v>
      </c>
      <c r="R78" s="53">
        <f t="shared" si="14"/>
        <v>3.1</v>
      </c>
      <c r="S78" s="53">
        <f>'Complexity of the crisis'!X79</f>
        <v>3.1</v>
      </c>
      <c r="T78" s="53">
        <f>'Complexity of the crisis'!AN79</f>
        <v>3</v>
      </c>
      <c r="U78" s="135" t="str">
        <f>VLOOKUP(C78,Lists!$C$3:$E$300,3,FALSE)</f>
        <v>Africa</v>
      </c>
      <c r="V78" s="136">
        <v>45838</v>
      </c>
    </row>
    <row r="79" spans="1:22" x14ac:dyDescent="0.35">
      <c r="A79" s="64" t="str">
        <f>'Crisis Indicator Data'!A77</f>
        <v>2025 Cyclone season in Mozambique</v>
      </c>
      <c r="B79" s="55" t="str">
        <f>Lists!G77</f>
        <v xml:space="preserve">2025 Cyclone season </v>
      </c>
      <c r="C79" s="64" t="str">
        <f>'Crisis Indicator Data'!C77</f>
        <v>MOZ013</v>
      </c>
      <c r="D79" s="64" t="str">
        <f>'Crisis Indicator Data'!D77</f>
        <v>Mozambique</v>
      </c>
      <c r="E79" s="64" t="str">
        <f>'Crisis Indicator Data'!E77</f>
        <v>MOZ</v>
      </c>
      <c r="F79" s="64" t="str">
        <f>'Crisis Indicator Data'!B77</f>
        <v>Cyclone</v>
      </c>
      <c r="G79" s="52">
        <f t="shared" si="10"/>
        <v>2.8</v>
      </c>
      <c r="H79" s="65">
        <f t="shared" si="11"/>
        <v>3</v>
      </c>
      <c r="I79" s="128" t="str">
        <f t="shared" si="12"/>
        <v>Medium</v>
      </c>
      <c r="J79" s="129" t="str">
        <f>INDEX(Trends!$D$3:$D$404,MATCH(C79,Trends!$C$3:$C$404,0))</f>
        <v>Decreasing</v>
      </c>
      <c r="K79" s="120" t="str">
        <f>IF(Reliability!B77="x","x",(IF(ROUNDUP(Reliability!B77,0)=1,"Very High",IF(ROUNDUP(Reliability!B77,0)=2,"High",IF(ROUNDUP(Reliability!B77,0)=3,"Medium",IF(ROUNDUP(Reliability!B77,0)=4,"Low","Very Low"))))))</f>
        <v>Very High</v>
      </c>
      <c r="L79" s="54">
        <f t="shared" si="13"/>
        <v>1.8</v>
      </c>
      <c r="M79" s="66">
        <f>'Impact of the crisis'!N80</f>
        <v>2.6</v>
      </c>
      <c r="N79" s="66">
        <f>'Impact of the crisis'!AB80</f>
        <v>1.4</v>
      </c>
      <c r="O79" s="54">
        <f>'Conditions of people affected'!R80</f>
        <v>3.1</v>
      </c>
      <c r="P79" s="66">
        <f>'Conditions of people affected'!K80</f>
        <v>3.2</v>
      </c>
      <c r="Q79" s="66">
        <f>'Conditions of people affected'!Q80</f>
        <v>3</v>
      </c>
      <c r="R79" s="53">
        <f t="shared" si="14"/>
        <v>3.1</v>
      </c>
      <c r="S79" s="53">
        <f>'Complexity of the crisis'!X80</f>
        <v>3.1</v>
      </c>
      <c r="T79" s="53">
        <f>'Complexity of the crisis'!AN80</f>
        <v>3</v>
      </c>
      <c r="U79" s="135" t="str">
        <f>VLOOKUP(C79,Lists!$C$3:$E$300,3,FALSE)</f>
        <v>Africa</v>
      </c>
      <c r="V79" s="136">
        <v>45838</v>
      </c>
    </row>
    <row r="80" spans="1:22" x14ac:dyDescent="0.35">
      <c r="A80" s="64" t="str">
        <f>'Crisis Indicator Data'!A78</f>
        <v>Displacement from Mali to Mauritania</v>
      </c>
      <c r="B80" s="55" t="str">
        <f>Lists!G78</f>
        <v>Displacement from Mali</v>
      </c>
      <c r="C80" s="64" t="str">
        <f>'Crisis Indicator Data'!C78</f>
        <v>MRT002</v>
      </c>
      <c r="D80" s="64" t="str">
        <f>'Crisis Indicator Data'!D78</f>
        <v>Mauritania</v>
      </c>
      <c r="E80" s="64" t="str">
        <f>'Crisis Indicator Data'!E78</f>
        <v>MRT</v>
      </c>
      <c r="F80" s="64" t="str">
        <f>'Crisis Indicator Data'!B78</f>
        <v>International Displacement</v>
      </c>
      <c r="G80" s="52">
        <f t="shared" si="10"/>
        <v>2.4</v>
      </c>
      <c r="H80" s="65">
        <f t="shared" si="11"/>
        <v>3</v>
      </c>
      <c r="I80" s="128" t="str">
        <f t="shared" si="12"/>
        <v>Medium</v>
      </c>
      <c r="J80" s="129" t="str">
        <f>INDEX(Trends!$D$3:$D$404,MATCH(C80,Trends!$C$3:$C$404,0))</f>
        <v>Increasing</v>
      </c>
      <c r="K80" s="120" t="str">
        <f>IF(Reliability!B78="x","x",(IF(ROUNDUP(Reliability!B78,0)=1,"Very High",IF(ROUNDUP(Reliability!B78,0)=2,"High",IF(ROUNDUP(Reliability!B78,0)=3,"Medium",IF(ROUNDUP(Reliability!B78,0)=4,"Low","Very Low"))))))</f>
        <v>High</v>
      </c>
      <c r="L80" s="54">
        <f t="shared" si="13"/>
        <v>2</v>
      </c>
      <c r="M80" s="66">
        <f>'Impact of the crisis'!N81</f>
        <v>2</v>
      </c>
      <c r="N80" s="66">
        <f>'Impact of the crisis'!AB81</f>
        <v>2</v>
      </c>
      <c r="O80" s="54">
        <f>'Conditions of people affected'!R81</f>
        <v>2.8</v>
      </c>
      <c r="P80" s="66">
        <f>'Conditions of people affected'!K81</f>
        <v>2.6</v>
      </c>
      <c r="Q80" s="66">
        <f>'Conditions of people affected'!Q81</f>
        <v>3</v>
      </c>
      <c r="R80" s="53">
        <f t="shared" si="14"/>
        <v>2.2000000000000002</v>
      </c>
      <c r="S80" s="53">
        <f>'Complexity of the crisis'!X81</f>
        <v>2.2999999999999998</v>
      </c>
      <c r="T80" s="53">
        <f>'Complexity of the crisis'!AN81</f>
        <v>2</v>
      </c>
      <c r="U80" s="135" t="str">
        <f>VLOOKUP(C80,Lists!$C$3:$E$300,3,FALSE)</f>
        <v>Africa</v>
      </c>
      <c r="V80" s="136">
        <v>45832</v>
      </c>
    </row>
    <row r="81" spans="1:22" x14ac:dyDescent="0.35">
      <c r="A81" s="64" t="str">
        <f>'Crisis Indicator Data'!A79</f>
        <v>Climatic shocks in Mauritania</v>
      </c>
      <c r="B81" s="55" t="str">
        <f>Lists!G79</f>
        <v>Drought</v>
      </c>
      <c r="C81" s="64" t="str">
        <f>'Crisis Indicator Data'!C79</f>
        <v>MRT003</v>
      </c>
      <c r="D81" s="64" t="str">
        <f>'Crisis Indicator Data'!D79</f>
        <v>Mauritania</v>
      </c>
      <c r="E81" s="64" t="str">
        <f>'Crisis Indicator Data'!E79</f>
        <v>MRT</v>
      </c>
      <c r="F81" s="64" t="str">
        <f>'Crisis Indicator Data'!B79</f>
        <v>Drought/drier conditions,Floods</v>
      </c>
      <c r="G81" s="52">
        <f t="shared" si="10"/>
        <v>2.8</v>
      </c>
      <c r="H81" s="65">
        <f t="shared" si="11"/>
        <v>3</v>
      </c>
      <c r="I81" s="128" t="str">
        <f t="shared" si="12"/>
        <v>Medium</v>
      </c>
      <c r="J81" s="129" t="str">
        <f>INDEX(Trends!$D$3:$D$404,MATCH(C81,Trends!$C$3:$C$404,0))</f>
        <v>Increasing</v>
      </c>
      <c r="K81" s="120" t="str">
        <f>IF(Reliability!B79="x","x",(IF(ROUNDUP(Reliability!B79,0)=1,"Very High",IF(ROUNDUP(Reliability!B79,0)=2,"High",IF(ROUNDUP(Reliability!B79,0)=3,"Medium",IF(ROUNDUP(Reliability!B79,0)=4,"Low","Very Low"))))))</f>
        <v>High</v>
      </c>
      <c r="L81" s="54">
        <f t="shared" si="13"/>
        <v>2.7</v>
      </c>
      <c r="M81" s="66">
        <f>'Impact of the crisis'!N82</f>
        <v>4.4000000000000004</v>
      </c>
      <c r="N81" s="66">
        <f>'Impact of the crisis'!AB82</f>
        <v>1.3</v>
      </c>
      <c r="O81" s="54">
        <f>'Conditions of people affected'!R82</f>
        <v>3</v>
      </c>
      <c r="P81" s="66">
        <f>'Conditions of people affected'!K82</f>
        <v>3</v>
      </c>
      <c r="Q81" s="66">
        <f>'Conditions of people affected'!Q82</f>
        <v>3</v>
      </c>
      <c r="R81" s="53">
        <f t="shared" si="14"/>
        <v>2.4</v>
      </c>
      <c r="S81" s="53">
        <f>'Complexity of the crisis'!X82</f>
        <v>2.2999999999999998</v>
      </c>
      <c r="T81" s="53">
        <f>'Complexity of the crisis'!AN82</f>
        <v>2.5</v>
      </c>
      <c r="U81" s="135" t="str">
        <f>VLOOKUP(C81,Lists!$C$3:$E$300,3,FALSE)</f>
        <v>Africa</v>
      </c>
      <c r="V81" s="136">
        <v>45832</v>
      </c>
    </row>
    <row r="82" spans="1:22" x14ac:dyDescent="0.35">
      <c r="A82" s="64" t="str">
        <f>'Crisis Indicator Data'!A80</f>
        <v>Climatic shocks in Malawi</v>
      </c>
      <c r="B82" s="55" t="str">
        <f>Lists!G80</f>
        <v>Climatic shocks</v>
      </c>
      <c r="C82" s="64" t="str">
        <f>'Crisis Indicator Data'!C80</f>
        <v>MWI002</v>
      </c>
      <c r="D82" s="64" t="str">
        <f>'Crisis Indicator Data'!D80</f>
        <v>Malawi</v>
      </c>
      <c r="E82" s="64" t="str">
        <f>'Crisis Indicator Data'!E80</f>
        <v>MWI</v>
      </c>
      <c r="F82" s="64" t="str">
        <f>'Crisis Indicator Data'!B80</f>
        <v>Drought/drier conditions,Cyclone,Floods,Political/economic crisis</v>
      </c>
      <c r="G82" s="52">
        <f t="shared" si="10"/>
        <v>3.5</v>
      </c>
      <c r="H82" s="65">
        <f t="shared" si="11"/>
        <v>4</v>
      </c>
      <c r="I82" s="128" t="str">
        <f t="shared" si="12"/>
        <v>High</v>
      </c>
      <c r="J82" s="129" t="str">
        <f>INDEX(Trends!$D$3:$D$404,MATCH(C82,Trends!$C$3:$C$404,0))</f>
        <v>Stable</v>
      </c>
      <c r="K82" s="120" t="str">
        <f>IF(Reliability!B80="x","x",(IF(ROUNDUP(Reliability!B80,0)=1,"Very High",IF(ROUNDUP(Reliability!B80,0)=2,"High",IF(ROUNDUP(Reliability!B80,0)=3,"Medium",IF(ROUNDUP(Reliability!B80,0)=4,"Low","Very Low"))))))</f>
        <v>High</v>
      </c>
      <c r="L82" s="54">
        <f t="shared" si="13"/>
        <v>3.6</v>
      </c>
      <c r="M82" s="66">
        <f>'Impact of the crisis'!N83</f>
        <v>4.5</v>
      </c>
      <c r="N82" s="66">
        <f>'Impact of the crisis'!AB83</f>
        <v>3</v>
      </c>
      <c r="O82" s="54">
        <f>'Conditions of people affected'!R83</f>
        <v>3.95</v>
      </c>
      <c r="P82" s="66">
        <f>'Conditions of people affected'!K83</f>
        <v>4.9000000000000004</v>
      </c>
      <c r="Q82" s="66">
        <f>'Conditions of people affected'!Q83</f>
        <v>3</v>
      </c>
      <c r="R82" s="53">
        <f t="shared" si="14"/>
        <v>2.6</v>
      </c>
      <c r="S82" s="53">
        <f>'Complexity of the crisis'!X83</f>
        <v>1.5</v>
      </c>
      <c r="T82" s="53">
        <f>'Complexity of the crisis'!AN83</f>
        <v>3.5</v>
      </c>
      <c r="U82" s="135" t="str">
        <f>VLOOKUP(C82,Lists!$C$3:$E$300,3,FALSE)</f>
        <v>Africa</v>
      </c>
      <c r="V82" s="136">
        <v>45838</v>
      </c>
    </row>
    <row r="83" spans="1:22" x14ac:dyDescent="0.35">
      <c r="A83" s="64" t="str">
        <f>'Crisis Indicator Data'!A81</f>
        <v>International Displacement to Malaysia</v>
      </c>
      <c r="B83" s="55" t="str">
        <f>Lists!G81</f>
        <v xml:space="preserve">International Displacement </v>
      </c>
      <c r="C83" s="64" t="str">
        <f>'Crisis Indicator Data'!C81</f>
        <v>MYS001</v>
      </c>
      <c r="D83" s="64" t="str">
        <f>'Crisis Indicator Data'!D81</f>
        <v>Malaysia</v>
      </c>
      <c r="E83" s="64" t="str">
        <f>'Crisis Indicator Data'!E81</f>
        <v>MYS</v>
      </c>
      <c r="F83" s="64" t="str">
        <f>'Crisis Indicator Data'!B81</f>
        <v>International Displacement</v>
      </c>
      <c r="G83" s="52">
        <f t="shared" si="10"/>
        <v>1.7</v>
      </c>
      <c r="H83" s="65">
        <f t="shared" si="11"/>
        <v>2</v>
      </c>
      <c r="I83" s="128" t="str">
        <f t="shared" si="12"/>
        <v>Low</v>
      </c>
      <c r="J83" s="129" t="str">
        <f>INDEX(Trends!$D$3:$D$404,MATCH(C83,Trends!$C$3:$C$404,0))</f>
        <v>Stable</v>
      </c>
      <c r="K83" s="120" t="str">
        <f>IF(Reliability!B81="x","x",(IF(ROUNDUP(Reliability!B81,0)=1,"Very High",IF(ROUNDUP(Reliability!B81,0)=2,"High",IF(ROUNDUP(Reliability!B81,0)=3,"Medium",IF(ROUNDUP(Reliability!B81,0)=4,"Low","Very Low"))))))</f>
        <v>Very High</v>
      </c>
      <c r="L83" s="54">
        <f t="shared" si="13"/>
        <v>1.8</v>
      </c>
      <c r="M83" s="66">
        <f>'Impact of the crisis'!N84</f>
        <v>1.8</v>
      </c>
      <c r="N83" s="66">
        <f>'Impact of the crisis'!AB84</f>
        <v>1.8</v>
      </c>
      <c r="O83" s="54">
        <f>'Conditions of people affected'!R84</f>
        <v>1.6</v>
      </c>
      <c r="P83" s="66">
        <f>'Conditions of people affected'!K84</f>
        <v>2.2000000000000002</v>
      </c>
      <c r="Q83" s="66">
        <f>'Conditions of people affected'!Q84</f>
        <v>1</v>
      </c>
      <c r="R83" s="53">
        <f t="shared" si="14"/>
        <v>1.8</v>
      </c>
      <c r="S83" s="53">
        <f>'Complexity of the crisis'!X84</f>
        <v>1.6</v>
      </c>
      <c r="T83" s="53">
        <f>'Complexity of the crisis'!AN84</f>
        <v>2</v>
      </c>
      <c r="U83" s="135" t="str">
        <f>VLOOKUP(C83,Lists!$C$3:$E$300,3,FALSE)</f>
        <v>Asia</v>
      </c>
      <c r="V83" s="136">
        <v>45834</v>
      </c>
    </row>
    <row r="84" spans="1:22" x14ac:dyDescent="0.35">
      <c r="A84" s="64" t="str">
        <f>'Crisis Indicator Data'!A82</f>
        <v>Drought in Namibia</v>
      </c>
      <c r="B84" s="55" t="str">
        <f>Lists!G82</f>
        <v>Drought</v>
      </c>
      <c r="C84" s="64" t="str">
        <f>'Crisis Indicator Data'!C82</f>
        <v>NAM002</v>
      </c>
      <c r="D84" s="64" t="str">
        <f>'Crisis Indicator Data'!D82</f>
        <v>Namibia</v>
      </c>
      <c r="E84" s="64" t="str">
        <f>'Crisis Indicator Data'!E82</f>
        <v>NAM</v>
      </c>
      <c r="F84" s="64" t="str">
        <f>'Crisis Indicator Data'!B82</f>
        <v>Drought/drier conditions</v>
      </c>
      <c r="G84" s="52">
        <f t="shared" si="10"/>
        <v>2.5</v>
      </c>
      <c r="H84" s="65">
        <f t="shared" si="11"/>
        <v>3</v>
      </c>
      <c r="I84" s="128" t="str">
        <f t="shared" si="12"/>
        <v>Medium</v>
      </c>
      <c r="J84" s="129" t="str">
        <f>INDEX(Trends!$D$3:$D$404,MATCH(C84,Trends!$C$3:$C$404,0))</f>
        <v>Decreasing</v>
      </c>
      <c r="K84" s="120" t="str">
        <f>IF(Reliability!B82="x","x",(IF(ROUNDUP(Reliability!B82,0)=1,"Very High",IF(ROUNDUP(Reliability!B82,0)=2,"High",IF(ROUNDUP(Reliability!B82,0)=3,"Medium",IF(ROUNDUP(Reliability!B82,0)=4,"Low","Very Low"))))))</f>
        <v>High</v>
      </c>
      <c r="L84" s="54">
        <f t="shared" si="13"/>
        <v>2.8</v>
      </c>
      <c r="M84" s="66">
        <f>'Impact of the crisis'!N85</f>
        <v>4.3</v>
      </c>
      <c r="N84" s="66">
        <f>'Impact of the crisis'!AB85</f>
        <v>1.7</v>
      </c>
      <c r="O84" s="54">
        <f>'Conditions of people affected'!R85</f>
        <v>3.05</v>
      </c>
      <c r="P84" s="66">
        <f>'Conditions of people affected'!K85</f>
        <v>3.1</v>
      </c>
      <c r="Q84" s="66">
        <f>'Conditions of people affected'!Q85</f>
        <v>3</v>
      </c>
      <c r="R84" s="53">
        <f t="shared" si="14"/>
        <v>1.5</v>
      </c>
      <c r="S84" s="53">
        <f>'Complexity of the crisis'!X85</f>
        <v>1.5</v>
      </c>
      <c r="T84" s="53">
        <f>'Complexity of the crisis'!AN85</f>
        <v>1.5</v>
      </c>
      <c r="U84" s="135" t="str">
        <f>VLOOKUP(C84,Lists!$C$3:$E$300,3,FALSE)</f>
        <v>Africa</v>
      </c>
      <c r="V84" s="136">
        <v>45838</v>
      </c>
    </row>
    <row r="85" spans="1:22" x14ac:dyDescent="0.35">
      <c r="A85" s="64" t="str">
        <f>'Crisis Indicator Data'!A83</f>
        <v>International displacement from Nigeria to Niger</v>
      </c>
      <c r="B85" s="55" t="str">
        <f>Lists!G83</f>
        <v>Displacement from Nigeria</v>
      </c>
      <c r="C85" s="64" t="str">
        <f>'Crisis Indicator Data'!C83</f>
        <v>NER004</v>
      </c>
      <c r="D85" s="64" t="str">
        <f>'Crisis Indicator Data'!D83</f>
        <v>Niger</v>
      </c>
      <c r="E85" s="64" t="str">
        <f>'Crisis Indicator Data'!E83</f>
        <v>NER</v>
      </c>
      <c r="F85" s="64" t="str">
        <f>'Crisis Indicator Data'!B83</f>
        <v>International Displacement</v>
      </c>
      <c r="G85" s="52">
        <f t="shared" si="10"/>
        <v>2</v>
      </c>
      <c r="H85" s="65">
        <f t="shared" si="11"/>
        <v>2</v>
      </c>
      <c r="I85" s="128" t="str">
        <f t="shared" si="12"/>
        <v>Low</v>
      </c>
      <c r="J85" s="129" t="str">
        <f>INDEX(Trends!$D$3:$D$404,MATCH(C85,Trends!$C$3:$C$404,0))</f>
        <v>Decreasing</v>
      </c>
      <c r="K85" s="120" t="str">
        <f>IF(Reliability!B83="x","x",(IF(ROUNDUP(Reliability!B83,0)=1,"Very High",IF(ROUNDUP(Reliability!B83,0)=2,"High",IF(ROUNDUP(Reliability!B83,0)=3,"Medium",IF(ROUNDUP(Reliability!B83,0)=4,"Low","Very Low"))))))</f>
        <v>Very High</v>
      </c>
      <c r="L85" s="54">
        <f t="shared" si="13"/>
        <v>2.2999999999999998</v>
      </c>
      <c r="M85" s="66">
        <f>'Impact of the crisis'!N86</f>
        <v>1.5</v>
      </c>
      <c r="N85" s="66">
        <f>'Impact of the crisis'!AB86</f>
        <v>2.6</v>
      </c>
      <c r="O85" s="54">
        <f>'Conditions of people affected'!R86</f>
        <v>1.35</v>
      </c>
      <c r="P85" s="66">
        <f>'Conditions of people affected'!K86</f>
        <v>1.7</v>
      </c>
      <c r="Q85" s="66">
        <f>'Conditions of people affected'!Q86</f>
        <v>1</v>
      </c>
      <c r="R85" s="53">
        <f t="shared" si="14"/>
        <v>2.8</v>
      </c>
      <c r="S85" s="53">
        <f>'Complexity of the crisis'!X86</f>
        <v>3</v>
      </c>
      <c r="T85" s="53">
        <f>'Complexity of the crisis'!AN86</f>
        <v>2.5</v>
      </c>
      <c r="U85" s="135" t="str">
        <f>VLOOKUP(C85,Lists!$C$3:$E$300,3,FALSE)</f>
        <v>Africa</v>
      </c>
      <c r="V85" s="136">
        <v>45834</v>
      </c>
    </row>
    <row r="86" spans="1:22" x14ac:dyDescent="0.35">
      <c r="A86" s="64" t="str">
        <f>'Crisis Indicator Data'!A84</f>
        <v>Complex crisis in Niger</v>
      </c>
      <c r="B86" s="55" t="str">
        <f>Lists!G84</f>
        <v>Complex crisis in Niger</v>
      </c>
      <c r="C86" s="64" t="str">
        <f>'Crisis Indicator Data'!C84</f>
        <v>NER006</v>
      </c>
      <c r="D86" s="64" t="str">
        <f>'Crisis Indicator Data'!D84</f>
        <v>Niger</v>
      </c>
      <c r="E86" s="64" t="str">
        <f>'Crisis Indicator Data'!E84</f>
        <v>NER</v>
      </c>
      <c r="F86" s="64" t="str">
        <f>'Crisis Indicator Data'!B84</f>
        <v>Conflict/ Violence,Drought/drier conditions,Floods</v>
      </c>
      <c r="G86" s="52">
        <f t="shared" si="10"/>
        <v>3.6</v>
      </c>
      <c r="H86" s="65">
        <f t="shared" si="11"/>
        <v>4</v>
      </c>
      <c r="I86" s="128" t="str">
        <f t="shared" si="12"/>
        <v>High</v>
      </c>
      <c r="J86" s="129" t="str">
        <f>INDEX(Trends!$D$3:$D$404,MATCH(C86,Trends!$C$3:$C$404,0))</f>
        <v>Stable</v>
      </c>
      <c r="K86" s="120" t="str">
        <f>IF(Reliability!B84="x","x",(IF(ROUNDUP(Reliability!B84,0)=1,"Very High",IF(ROUNDUP(Reliability!B84,0)=2,"High",IF(ROUNDUP(Reliability!B84,0)=3,"Medium",IF(ROUNDUP(Reliability!B84,0)=4,"Low","Very Low"))))))</f>
        <v>Very High</v>
      </c>
      <c r="L86" s="54">
        <f t="shared" si="13"/>
        <v>4.5</v>
      </c>
      <c r="M86" s="66">
        <f>'Impact of the crisis'!N87</f>
        <v>5</v>
      </c>
      <c r="N86" s="66">
        <f>'Impact of the crisis'!AB87</f>
        <v>4.2</v>
      </c>
      <c r="O86" s="54">
        <f>'Conditions of people affected'!R87</f>
        <v>3.55</v>
      </c>
      <c r="P86" s="66">
        <f>'Conditions of people affected'!K87</f>
        <v>4.0999999999999996</v>
      </c>
      <c r="Q86" s="66">
        <f>'Conditions of people affected'!Q87</f>
        <v>3</v>
      </c>
      <c r="R86" s="53">
        <f t="shared" si="14"/>
        <v>3</v>
      </c>
      <c r="S86" s="53">
        <f>'Complexity of the crisis'!X87</f>
        <v>3</v>
      </c>
      <c r="T86" s="53">
        <f>'Complexity of the crisis'!AN87</f>
        <v>3</v>
      </c>
      <c r="U86" s="135" t="str">
        <f>VLOOKUP(C86,Lists!$C$3:$E$300,3,FALSE)</f>
        <v>Africa</v>
      </c>
      <c r="V86" s="136">
        <v>45834</v>
      </c>
    </row>
    <row r="87" spans="1:22" x14ac:dyDescent="0.35">
      <c r="A87" s="64" t="str">
        <f>'Crisis Indicator Data'!A85</f>
        <v>Complex crisis in Nigeria</v>
      </c>
      <c r="B87" s="55" t="str">
        <f>Lists!G85</f>
        <v xml:space="preserve">Complex crisis </v>
      </c>
      <c r="C87" s="64" t="str">
        <f>'Crisis Indicator Data'!C85</f>
        <v>NGA001</v>
      </c>
      <c r="D87" s="64" t="str">
        <f>'Crisis Indicator Data'!D85</f>
        <v>Nigeria</v>
      </c>
      <c r="E87" s="64" t="str">
        <f>'Crisis Indicator Data'!E85</f>
        <v>NGA</v>
      </c>
      <c r="F87" s="64" t="str">
        <f>'Crisis Indicator Data'!B85</f>
        <v>Conflict/ Violence,Floods,Political/economic crisis</v>
      </c>
      <c r="G87" s="52">
        <f t="shared" si="10"/>
        <v>4.2</v>
      </c>
      <c r="H87" s="65">
        <f t="shared" si="11"/>
        <v>5</v>
      </c>
      <c r="I87" s="128" t="str">
        <f t="shared" si="12"/>
        <v>Very High</v>
      </c>
      <c r="J87" s="129" t="str">
        <f>INDEX(Trends!$D$3:$D$404,MATCH(C87,Trends!$C$3:$C$404,0))</f>
        <v>Stable</v>
      </c>
      <c r="K87" s="120" t="str">
        <f>IF(Reliability!B85="x","x",(IF(ROUNDUP(Reliability!B85,0)=1,"Very High",IF(ROUNDUP(Reliability!B85,0)=2,"High",IF(ROUNDUP(Reliability!B85,0)=3,"Medium",IF(ROUNDUP(Reliability!B85,0)=4,"Low","Very Low"))))))</f>
        <v>High</v>
      </c>
      <c r="L87" s="54">
        <f t="shared" si="13"/>
        <v>4.0999999999999996</v>
      </c>
      <c r="M87" s="66">
        <f>'Impact of the crisis'!N88</f>
        <v>4.8</v>
      </c>
      <c r="N87" s="66">
        <f>'Impact of the crisis'!AB88</f>
        <v>3.7</v>
      </c>
      <c r="O87" s="54">
        <f>'Conditions of people affected'!R88</f>
        <v>4</v>
      </c>
      <c r="P87" s="66">
        <f>'Conditions of people affected'!K88</f>
        <v>5</v>
      </c>
      <c r="Q87" s="66">
        <f>'Conditions of people affected'!Q88</f>
        <v>3</v>
      </c>
      <c r="R87" s="53">
        <f t="shared" si="14"/>
        <v>4.5</v>
      </c>
      <c r="S87" s="53">
        <f>'Complexity of the crisis'!X88</f>
        <v>3.7</v>
      </c>
      <c r="T87" s="53">
        <f>'Complexity of the crisis'!AN88</f>
        <v>5</v>
      </c>
      <c r="U87" s="135" t="str">
        <f>VLOOKUP(C87,Lists!$C$3:$E$300,3,FALSE)</f>
        <v>Africa</v>
      </c>
      <c r="V87" s="136">
        <v>45834</v>
      </c>
    </row>
    <row r="88" spans="1:22" x14ac:dyDescent="0.35">
      <c r="A88" s="64" t="str">
        <f>'Crisis Indicator Data'!A86</f>
        <v>Conflict in the BAY states</v>
      </c>
      <c r="B88" s="55" t="str">
        <f>Lists!G86</f>
        <v>Conflict in the BAY states</v>
      </c>
      <c r="C88" s="64" t="str">
        <f>'Crisis Indicator Data'!C86</f>
        <v>NGA004</v>
      </c>
      <c r="D88" s="64" t="str">
        <f>'Crisis Indicator Data'!D86</f>
        <v>Nigeria</v>
      </c>
      <c r="E88" s="64" t="str">
        <f>'Crisis Indicator Data'!E86</f>
        <v>NGA</v>
      </c>
      <c r="F88" s="64" t="str">
        <f>'Crisis Indicator Data'!B86</f>
        <v>Conflict/ Violence</v>
      </c>
      <c r="G88" s="52">
        <f t="shared" si="10"/>
        <v>4.4000000000000004</v>
      </c>
      <c r="H88" s="65">
        <f t="shared" si="11"/>
        <v>5</v>
      </c>
      <c r="I88" s="128" t="str">
        <f t="shared" si="12"/>
        <v>Very High</v>
      </c>
      <c r="J88" s="129" t="str">
        <f>INDEX(Trends!$D$3:$D$404,MATCH(C88,Trends!$C$3:$C$404,0))</f>
        <v>Increasing</v>
      </c>
      <c r="K88" s="120" t="str">
        <f>IF(Reliability!B86="x","x",(IF(ROUNDUP(Reliability!B86,0)=1,"Very High",IF(ROUNDUP(Reliability!B86,0)=2,"High",IF(ROUNDUP(Reliability!B86,0)=3,"Medium",IF(ROUNDUP(Reliability!B86,0)=4,"Low","Very Low"))))))</f>
        <v>Very High</v>
      </c>
      <c r="L88" s="54">
        <f t="shared" si="13"/>
        <v>4.2</v>
      </c>
      <c r="M88" s="66">
        <f>'Impact of the crisis'!N89</f>
        <v>2.2000000000000002</v>
      </c>
      <c r="N88" s="66">
        <f>'Impact of the crisis'!AB89</f>
        <v>4.8</v>
      </c>
      <c r="O88" s="54">
        <f>'Conditions of people affected'!R89</f>
        <v>4.4000000000000004</v>
      </c>
      <c r="P88" s="66">
        <f>'Conditions of people affected'!K89</f>
        <v>4.8</v>
      </c>
      <c r="Q88" s="66">
        <f>'Conditions of people affected'!Q89</f>
        <v>4</v>
      </c>
      <c r="R88" s="53">
        <f t="shared" si="14"/>
        <v>4.5</v>
      </c>
      <c r="S88" s="53">
        <f>'Complexity of the crisis'!X89</f>
        <v>3.7</v>
      </c>
      <c r="T88" s="53">
        <f>'Complexity of the crisis'!AN89</f>
        <v>5</v>
      </c>
      <c r="U88" s="135" t="str">
        <f>VLOOKUP(C88,Lists!$C$3:$E$300,3,FALSE)</f>
        <v>Africa</v>
      </c>
      <c r="V88" s="136">
        <v>45834</v>
      </c>
    </row>
    <row r="89" spans="1:22" x14ac:dyDescent="0.35">
      <c r="A89" s="64" t="str">
        <f>'Crisis Indicator Data'!A87</f>
        <v>Conflict in North West Nigeria</v>
      </c>
      <c r="B89" s="55" t="str">
        <f>Lists!G87</f>
        <v>Conflict in the North West</v>
      </c>
      <c r="C89" s="64" t="str">
        <f>'Crisis Indicator Data'!C87</f>
        <v>NGA007</v>
      </c>
      <c r="D89" s="64" t="str">
        <f>'Crisis Indicator Data'!D87</f>
        <v>Nigeria</v>
      </c>
      <c r="E89" s="64" t="str">
        <f>'Crisis Indicator Data'!E87</f>
        <v>NGA</v>
      </c>
      <c r="F89" s="64" t="str">
        <f>'Crisis Indicator Data'!B87</f>
        <v>Conflict/ Violence</v>
      </c>
      <c r="G89" s="52">
        <f t="shared" si="10"/>
        <v>3.6</v>
      </c>
      <c r="H89" s="65">
        <f t="shared" si="11"/>
        <v>4</v>
      </c>
      <c r="I89" s="128" t="str">
        <f t="shared" si="12"/>
        <v>High</v>
      </c>
      <c r="J89" s="129" t="str">
        <f>INDEX(Trends!$D$3:$D$404,MATCH(C89,Trends!$C$3:$C$404,0))</f>
        <v>Stable</v>
      </c>
      <c r="K89" s="120" t="str">
        <f>IF(Reliability!B87="x","x",(IF(ROUNDUP(Reliability!B87,0)=1,"Very High",IF(ROUNDUP(Reliability!B87,0)=2,"High",IF(ROUNDUP(Reliability!B87,0)=3,"Medium",IF(ROUNDUP(Reliability!B87,0)=4,"Low","Very Low"))))))</f>
        <v>High</v>
      </c>
      <c r="L89" s="54">
        <f t="shared" si="13"/>
        <v>3.5</v>
      </c>
      <c r="M89" s="66">
        <f>'Impact of the crisis'!N90</f>
        <v>2.8</v>
      </c>
      <c r="N89" s="66">
        <f>'Impact of the crisis'!AB90</f>
        <v>3.8</v>
      </c>
      <c r="O89" s="54">
        <f>'Conditions of people affected'!R90</f>
        <v>3.95</v>
      </c>
      <c r="P89" s="66">
        <f>'Conditions of people affected'!K90</f>
        <v>4.9000000000000004</v>
      </c>
      <c r="Q89" s="66">
        <f>'Conditions of people affected'!Q90</f>
        <v>3</v>
      </c>
      <c r="R89" s="53">
        <f t="shared" si="14"/>
        <v>3.2</v>
      </c>
      <c r="S89" s="53">
        <f>'Complexity of the crisis'!X90</f>
        <v>3.7</v>
      </c>
      <c r="T89" s="53">
        <f>'Complexity of the crisis'!AN90</f>
        <v>2.5</v>
      </c>
      <c r="U89" s="135" t="str">
        <f>VLOOKUP(C89,Lists!$C$3:$E$300,3,FALSE)</f>
        <v>Africa</v>
      </c>
      <c r="V89" s="136">
        <v>45834</v>
      </c>
    </row>
    <row r="90" spans="1:22" x14ac:dyDescent="0.35">
      <c r="A90" s="64" t="str">
        <f>'Crisis Indicator Data'!A88</f>
        <v>International displacement from Cameroon to Nigeria</v>
      </c>
      <c r="B90" s="55" t="str">
        <f>Lists!G88</f>
        <v xml:space="preserve">Displacement from Cameroon  </v>
      </c>
      <c r="C90" s="64" t="str">
        <f>'Crisis Indicator Data'!C88</f>
        <v>NGA008</v>
      </c>
      <c r="D90" s="64" t="str">
        <f>'Crisis Indicator Data'!D88</f>
        <v>Nigeria</v>
      </c>
      <c r="E90" s="64" t="str">
        <f>'Crisis Indicator Data'!E88</f>
        <v>NGA</v>
      </c>
      <c r="F90" s="64" t="str">
        <f>'Crisis Indicator Data'!B88</f>
        <v>International Displacement</v>
      </c>
      <c r="G90" s="52">
        <f t="shared" si="10"/>
        <v>2.2000000000000002</v>
      </c>
      <c r="H90" s="65">
        <f t="shared" si="11"/>
        <v>3</v>
      </c>
      <c r="I90" s="128" t="str">
        <f t="shared" si="12"/>
        <v>Medium</v>
      </c>
      <c r="J90" s="129" t="str">
        <f>INDEX(Trends!$D$3:$D$404,MATCH(C90,Trends!$C$3:$C$404,0))</f>
        <v>Stable</v>
      </c>
      <c r="K90" s="120" t="str">
        <f>IF(Reliability!B88="x","x",(IF(ROUNDUP(Reliability!B88,0)=1,"Very High",IF(ROUNDUP(Reliability!B88,0)=2,"High",IF(ROUNDUP(Reliability!B88,0)=3,"Medium",IF(ROUNDUP(Reliability!B88,0)=4,"Low","Very Low"))))))</f>
        <v>High</v>
      </c>
      <c r="L90" s="54">
        <f t="shared" si="13"/>
        <v>2.5</v>
      </c>
      <c r="M90" s="66">
        <f>'Impact of the crisis'!N91</f>
        <v>2</v>
      </c>
      <c r="N90" s="66">
        <f>'Impact of the crisis'!AB91</f>
        <v>2.7</v>
      </c>
      <c r="O90" s="54">
        <f>'Conditions of people affected'!R91</f>
        <v>1.4</v>
      </c>
      <c r="P90" s="66">
        <f>'Conditions of people affected'!K91</f>
        <v>1.8</v>
      </c>
      <c r="Q90" s="66">
        <f>'Conditions of people affected'!Q91</f>
        <v>1</v>
      </c>
      <c r="R90" s="53">
        <f t="shared" si="14"/>
        <v>3.2</v>
      </c>
      <c r="S90" s="53">
        <f>'Complexity of the crisis'!X91</f>
        <v>3.7</v>
      </c>
      <c r="T90" s="53">
        <f>'Complexity of the crisis'!AN91</f>
        <v>2.5</v>
      </c>
      <c r="U90" s="135" t="str">
        <f>VLOOKUP(C90,Lists!$C$3:$E$300,3,FALSE)</f>
        <v>Africa</v>
      </c>
      <c r="V90" s="136">
        <v>45834</v>
      </c>
    </row>
    <row r="91" spans="1:22" x14ac:dyDescent="0.35">
      <c r="A91" s="64" t="str">
        <f>'Crisis Indicator Data'!A89</f>
        <v>Political and Economic crisis in Nicaragua</v>
      </c>
      <c r="B91" s="55" t="str">
        <f>Lists!G89</f>
        <v>Political and Economic crisis in Nicaragua</v>
      </c>
      <c r="C91" s="64" t="str">
        <f>'Crisis Indicator Data'!C89</f>
        <v>NIC001</v>
      </c>
      <c r="D91" s="64" t="str">
        <f>'Crisis Indicator Data'!D89</f>
        <v>Nicaragua</v>
      </c>
      <c r="E91" s="64" t="str">
        <f>'Crisis Indicator Data'!E89</f>
        <v>NIC</v>
      </c>
      <c r="F91" s="64" t="str">
        <f>'Crisis Indicator Data'!B89</f>
        <v>Political/economic crisis</v>
      </c>
      <c r="G91" s="52">
        <f t="shared" si="10"/>
        <v>2.5</v>
      </c>
      <c r="H91" s="65">
        <f t="shared" si="11"/>
        <v>3</v>
      </c>
      <c r="I91" s="128" t="str">
        <f t="shared" si="12"/>
        <v>Medium</v>
      </c>
      <c r="J91" s="129" t="str">
        <f>INDEX(Trends!$D$3:$D$404,MATCH(C91,Trends!$C$3:$C$404,0))</f>
        <v>-</v>
      </c>
      <c r="K91" s="120" t="str">
        <f>IF(Reliability!B89="x","x",(IF(ROUNDUP(Reliability!B89,0)=1,"Very High",IF(ROUNDUP(Reliability!B89,0)=2,"High",IF(ROUNDUP(Reliability!B89,0)=3,"Medium",IF(ROUNDUP(Reliability!B89,0)=4,"Low","Very Low"))))))</f>
        <v>High</v>
      </c>
      <c r="L91" s="54">
        <f t="shared" si="13"/>
        <v>3.6</v>
      </c>
      <c r="M91" s="66">
        <f>'Impact of the crisis'!N92</f>
        <v>4.0999999999999996</v>
      </c>
      <c r="N91" s="66">
        <f>'Impact of the crisis'!AB92</f>
        <v>3.3</v>
      </c>
      <c r="O91" s="54">
        <f>'Conditions of people affected'!R92</f>
        <v>2.15</v>
      </c>
      <c r="P91" s="66">
        <f>'Conditions of people affected'!K92</f>
        <v>2.2999999999999998</v>
      </c>
      <c r="Q91" s="66">
        <f>'Conditions of people affected'!Q92</f>
        <v>2</v>
      </c>
      <c r="R91" s="53">
        <f t="shared" si="14"/>
        <v>1.9</v>
      </c>
      <c r="S91" s="53">
        <f>'Complexity of the crisis'!X92</f>
        <v>2.7</v>
      </c>
      <c r="T91" s="53">
        <f>'Complexity of the crisis'!AN92</f>
        <v>1</v>
      </c>
      <c r="U91" s="135" t="str">
        <f>VLOOKUP(C91,Lists!$C$3:$E$300,3,FALSE)</f>
        <v>Americas</v>
      </c>
      <c r="V91" s="136">
        <v>45838</v>
      </c>
    </row>
    <row r="92" spans="1:22" x14ac:dyDescent="0.35">
      <c r="A92" s="64" t="str">
        <f>'Crisis Indicator Data'!A90</f>
        <v>Conflict in Azad Jammu &amp; Kashmir</v>
      </c>
      <c r="B92" s="55" t="str">
        <f>Lists!G90</f>
        <v>Conflict in Azad Jammu &amp; Kashmir</v>
      </c>
      <c r="C92" s="64" t="str">
        <f>'Crisis Indicator Data'!C90</f>
        <v>PAK004</v>
      </c>
      <c r="D92" s="64" t="str">
        <f>'Crisis Indicator Data'!D90</f>
        <v>Pakistan</v>
      </c>
      <c r="E92" s="64" t="str">
        <f>'Crisis Indicator Data'!E90</f>
        <v>PAK</v>
      </c>
      <c r="F92" s="64" t="str">
        <f>'Crisis Indicator Data'!B90</f>
        <v>Conflict/ Violence</v>
      </c>
      <c r="G92" s="52" t="str">
        <f t="shared" si="10"/>
        <v>x</v>
      </c>
      <c r="H92" s="65" t="str">
        <f t="shared" si="11"/>
        <v>x</v>
      </c>
      <c r="I92" s="128" t="str">
        <f t="shared" si="12"/>
        <v>x</v>
      </c>
      <c r="J92" s="129" t="str">
        <f>INDEX(Trends!$D$3:$D$404,MATCH(C92,Trends!$C$3:$C$404,0))</f>
        <v>-</v>
      </c>
      <c r="K92" s="120" t="str">
        <f>IF(Reliability!B90="x","x",(IF(ROUNDUP(Reliability!B90,0)=1,"Very High",IF(ROUNDUP(Reliability!B90,0)=2,"High",IF(ROUNDUP(Reliability!B90,0)=3,"Medium",IF(ROUNDUP(Reliability!B90,0)=4,"Low","Very Low"))))))</f>
        <v>High</v>
      </c>
      <c r="L92" s="54">
        <f t="shared" si="13"/>
        <v>1.7</v>
      </c>
      <c r="M92" s="66">
        <f>'Impact of the crisis'!N93</f>
        <v>1</v>
      </c>
      <c r="N92" s="66">
        <f>'Impact of the crisis'!AB93</f>
        <v>2</v>
      </c>
      <c r="O92" s="54" t="str">
        <f>'Conditions of people affected'!R93</f>
        <v>x</v>
      </c>
      <c r="P92" s="66" t="str">
        <f>'Conditions of people affected'!K93</f>
        <v>x</v>
      </c>
      <c r="Q92" s="66" t="str">
        <f>'Conditions of people affected'!Q93</f>
        <v>x</v>
      </c>
      <c r="R92" s="53">
        <f t="shared" si="14"/>
        <v>2.8</v>
      </c>
      <c r="S92" s="53">
        <f>'Complexity of the crisis'!X93</f>
        <v>3.1</v>
      </c>
      <c r="T92" s="53">
        <f>'Complexity of the crisis'!AN93</f>
        <v>2.5</v>
      </c>
      <c r="U92" s="135" t="str">
        <f>VLOOKUP(C92,Lists!$C$3:$E$300,3,FALSE)</f>
        <v>Asia</v>
      </c>
      <c r="V92" s="136">
        <v>45834</v>
      </c>
    </row>
    <row r="93" spans="1:22" x14ac:dyDescent="0.35">
      <c r="A93" s="64" t="str">
        <f>'Crisis Indicator Data'!A91</f>
        <v xml:space="preserve">Floods and political and economic crisis </v>
      </c>
      <c r="B93" s="55" t="str">
        <f>Lists!G91</f>
        <v xml:space="preserve">Floods and political and economic crisis </v>
      </c>
      <c r="C93" s="64" t="str">
        <f>'Crisis Indicator Data'!C91</f>
        <v>PAK006</v>
      </c>
      <c r="D93" s="64" t="str">
        <f>'Crisis Indicator Data'!D91</f>
        <v>Pakistan</v>
      </c>
      <c r="E93" s="64" t="str">
        <f>'Crisis Indicator Data'!E91</f>
        <v>PAK</v>
      </c>
      <c r="F93" s="64" t="str">
        <f>'Crisis Indicator Data'!B91</f>
        <v>Floods,Political/economic crisis</v>
      </c>
      <c r="G93" s="52">
        <f t="shared" si="10"/>
        <v>3.7</v>
      </c>
      <c r="H93" s="65">
        <f t="shared" si="11"/>
        <v>4</v>
      </c>
      <c r="I93" s="128" t="str">
        <f t="shared" si="12"/>
        <v>High</v>
      </c>
      <c r="J93" s="129" t="str">
        <f>INDEX(Trends!$D$3:$D$404,MATCH(C93,Trends!$C$3:$C$404,0))</f>
        <v>-</v>
      </c>
      <c r="K93" s="120" t="str">
        <f>IF(Reliability!B91="x","x",(IF(ROUNDUP(Reliability!B91,0)=1,"Very High",IF(ROUNDUP(Reliability!B91,0)=2,"High",IF(ROUNDUP(Reliability!B91,0)=3,"Medium",IF(ROUNDUP(Reliability!B91,0)=4,"Low","Very Low"))))))</f>
        <v>High</v>
      </c>
      <c r="L93" s="54">
        <f t="shared" si="13"/>
        <v>3.1</v>
      </c>
      <c r="M93" s="66">
        <f>'Impact of the crisis'!N94</f>
        <v>3.4</v>
      </c>
      <c r="N93" s="66">
        <f>'Impact of the crisis'!AB94</f>
        <v>2.9</v>
      </c>
      <c r="O93" s="54">
        <f>'Conditions of people affected'!R94</f>
        <v>4</v>
      </c>
      <c r="P93" s="66">
        <f>'Conditions of people affected'!K94</f>
        <v>5</v>
      </c>
      <c r="Q93" s="66">
        <f>'Conditions of people affected'!Q94</f>
        <v>3</v>
      </c>
      <c r="R93" s="53">
        <f t="shared" si="14"/>
        <v>3.6</v>
      </c>
      <c r="S93" s="53">
        <f>'Complexity of the crisis'!X94</f>
        <v>3.1</v>
      </c>
      <c r="T93" s="53">
        <f>'Complexity of the crisis'!AN94</f>
        <v>4</v>
      </c>
      <c r="U93" s="135" t="str">
        <f>VLOOKUP(C93,Lists!$C$3:$E$300,3,FALSE)</f>
        <v>Asia</v>
      </c>
      <c r="V93" s="136">
        <v>45834</v>
      </c>
    </row>
    <row r="94" spans="1:22" x14ac:dyDescent="0.35">
      <c r="A94" s="64" t="str">
        <f>'Crisis Indicator Data'!A92</f>
        <v>Displacement from Afghanistan to Pakistan</v>
      </c>
      <c r="B94" s="55" t="str">
        <f>Lists!G92</f>
        <v>Displacement from Afghanistan to Pakistan</v>
      </c>
      <c r="C94" s="64" t="str">
        <f>'Crisis Indicator Data'!C92</f>
        <v>PAK007</v>
      </c>
      <c r="D94" s="64" t="str">
        <f>'Crisis Indicator Data'!D92</f>
        <v>Pakistan</v>
      </c>
      <c r="E94" s="64" t="str">
        <f>'Crisis Indicator Data'!E92</f>
        <v>PAK</v>
      </c>
      <c r="F94" s="64" t="str">
        <f>'Crisis Indicator Data'!B92</f>
        <v>International Displacement</v>
      </c>
      <c r="G94" s="52">
        <f t="shared" si="10"/>
        <v>3.1</v>
      </c>
      <c r="H94" s="65">
        <f t="shared" si="11"/>
        <v>4</v>
      </c>
      <c r="I94" s="128" t="str">
        <f t="shared" si="12"/>
        <v>High</v>
      </c>
      <c r="J94" s="129" t="str">
        <f>INDEX(Trends!$D$3:$D$404,MATCH(C94,Trends!$C$3:$C$404,0))</f>
        <v>-</v>
      </c>
      <c r="K94" s="120" t="str">
        <f>IF(Reliability!B92="x","x",(IF(ROUNDUP(Reliability!B92,0)=1,"Very High",IF(ROUNDUP(Reliability!B92,0)=2,"High",IF(ROUNDUP(Reliability!B92,0)=3,"Medium",IF(ROUNDUP(Reliability!B92,0)=4,"Low","Very Low"))))))</f>
        <v>Very High</v>
      </c>
      <c r="L94" s="54">
        <f t="shared" si="13"/>
        <v>3.7</v>
      </c>
      <c r="M94" s="66">
        <f>'Impact of the crisis'!N95</f>
        <v>3.4</v>
      </c>
      <c r="N94" s="66">
        <f>'Impact of the crisis'!AB95</f>
        <v>3.9</v>
      </c>
      <c r="O94" s="54">
        <f>'Conditions of people affected'!R95</f>
        <v>2.5</v>
      </c>
      <c r="P94" s="66">
        <f>'Conditions of people affected'!K95</f>
        <v>4</v>
      </c>
      <c r="Q94" s="66">
        <f>'Conditions of people affected'!Q95</f>
        <v>1</v>
      </c>
      <c r="R94" s="53">
        <f t="shared" si="14"/>
        <v>3.3</v>
      </c>
      <c r="S94" s="53">
        <f>'Complexity of the crisis'!X95</f>
        <v>3.1</v>
      </c>
      <c r="T94" s="53">
        <f>'Complexity of the crisis'!AN95</f>
        <v>3.5</v>
      </c>
      <c r="U94" s="135" t="str">
        <f>VLOOKUP(C94,Lists!$C$3:$E$300,3,FALSE)</f>
        <v>Asia</v>
      </c>
      <c r="V94" s="136">
        <v>45834</v>
      </c>
    </row>
    <row r="95" spans="1:22" x14ac:dyDescent="0.35">
      <c r="A95" s="64" t="str">
        <f>'Crisis Indicator Data'!A93</f>
        <v>Multiple crises in Pakistan</v>
      </c>
      <c r="B95" s="55" t="str">
        <f>Lists!G93</f>
        <v>Multiple crises</v>
      </c>
      <c r="C95" s="64" t="str">
        <f>'Crisis Indicator Data'!C93</f>
        <v>PAK008</v>
      </c>
      <c r="D95" s="64" t="str">
        <f>'Crisis Indicator Data'!D93</f>
        <v>Pakistan</v>
      </c>
      <c r="E95" s="64" t="str">
        <f>'Crisis Indicator Data'!E93</f>
        <v>PAK</v>
      </c>
      <c r="F95" s="64" t="str">
        <f>'Crisis Indicator Data'!B93</f>
        <v>Floods,International Displacement,Political/economic crisis,Conflict/ Violence</v>
      </c>
      <c r="G95" s="52">
        <f t="shared" si="10"/>
        <v>3.7</v>
      </c>
      <c r="H95" s="65">
        <f t="shared" si="11"/>
        <v>4</v>
      </c>
      <c r="I95" s="128" t="str">
        <f t="shared" si="12"/>
        <v>High</v>
      </c>
      <c r="J95" s="129" t="str">
        <f>INDEX(Trends!$D$3:$D$404,MATCH(C95,Trends!$C$3:$C$404,0))</f>
        <v>-</v>
      </c>
      <c r="K95" s="120" t="str">
        <f>IF(Reliability!B93="x","x",(IF(ROUNDUP(Reliability!B93,0)=1,"Very High",IF(ROUNDUP(Reliability!B93,0)=2,"High",IF(ROUNDUP(Reliability!B93,0)=3,"Medium",IF(ROUNDUP(Reliability!B93,0)=4,"Low","Very Low"))))))</f>
        <v>High</v>
      </c>
      <c r="L95" s="54">
        <f t="shared" si="13"/>
        <v>3.3</v>
      </c>
      <c r="M95" s="66">
        <f>'Impact of the crisis'!N96</f>
        <v>3.6</v>
      </c>
      <c r="N95" s="66">
        <f>'Impact of the crisis'!AB96</f>
        <v>3.1</v>
      </c>
      <c r="O95" s="54">
        <f>'Conditions of people affected'!R96</f>
        <v>4</v>
      </c>
      <c r="P95" s="66">
        <f>'Conditions of people affected'!K96</f>
        <v>5</v>
      </c>
      <c r="Q95" s="66">
        <f>'Conditions of people affected'!Q96</f>
        <v>3</v>
      </c>
      <c r="R95" s="53">
        <f t="shared" si="14"/>
        <v>3.6</v>
      </c>
      <c r="S95" s="53">
        <f>'Complexity of the crisis'!X96</f>
        <v>3.1</v>
      </c>
      <c r="T95" s="53">
        <f>'Complexity of the crisis'!AN96</f>
        <v>4</v>
      </c>
      <c r="U95" s="135" t="str">
        <f>VLOOKUP(C95,Lists!$C$3:$E$300,3,FALSE)</f>
        <v>Asia</v>
      </c>
      <c r="V95" s="136">
        <v>45834</v>
      </c>
    </row>
    <row r="96" spans="1:22" x14ac:dyDescent="0.35">
      <c r="A96" s="64" t="str">
        <f>'Crisis Indicator Data'!A94</f>
        <v>Displacement from Venezuela to Panama</v>
      </c>
      <c r="B96" s="55" t="str">
        <f>Lists!G94</f>
        <v>Displacement from Venezuela</v>
      </c>
      <c r="C96" s="64" t="str">
        <f>'Crisis Indicator Data'!C94</f>
        <v>PAN002</v>
      </c>
      <c r="D96" s="64" t="str">
        <f>'Crisis Indicator Data'!D94</f>
        <v>Panama</v>
      </c>
      <c r="E96" s="64" t="str">
        <f>'Crisis Indicator Data'!E94</f>
        <v>PAN</v>
      </c>
      <c r="F96" s="64" t="str">
        <f>'Crisis Indicator Data'!B94</f>
        <v>International Displacement</v>
      </c>
      <c r="G96" s="52">
        <f t="shared" si="10"/>
        <v>2.6</v>
      </c>
      <c r="H96" s="65">
        <f t="shared" si="11"/>
        <v>3</v>
      </c>
      <c r="I96" s="128" t="str">
        <f t="shared" si="12"/>
        <v>Medium</v>
      </c>
      <c r="J96" s="129" t="str">
        <f>INDEX(Trends!$D$3:$D$404,MATCH(C96,Trends!$C$3:$C$404,0))</f>
        <v>Increasing</v>
      </c>
      <c r="K96" s="120" t="str">
        <f>IF(Reliability!B94="x","x",(IF(ROUNDUP(Reliability!B94,0)=1,"Very High",IF(ROUNDUP(Reliability!B94,0)=2,"High",IF(ROUNDUP(Reliability!B94,0)=3,"Medium",IF(ROUNDUP(Reliability!B94,0)=4,"Low","Very Low"))))))</f>
        <v>High</v>
      </c>
      <c r="L96" s="54">
        <f t="shared" si="13"/>
        <v>3.4</v>
      </c>
      <c r="M96" s="66">
        <f>'Impact of the crisis'!N97</f>
        <v>3.8</v>
      </c>
      <c r="N96" s="66">
        <f>'Impact of the crisis'!AB97</f>
        <v>3.2</v>
      </c>
      <c r="O96" s="54">
        <f>'Conditions of people affected'!R97</f>
        <v>2.85</v>
      </c>
      <c r="P96" s="66">
        <f>'Conditions of people affected'!K97</f>
        <v>2.7</v>
      </c>
      <c r="Q96" s="66">
        <f>'Conditions of people affected'!Q97</f>
        <v>3</v>
      </c>
      <c r="R96" s="53">
        <f t="shared" si="14"/>
        <v>1.7</v>
      </c>
      <c r="S96" s="53">
        <f>'Complexity of the crisis'!X97</f>
        <v>1.4</v>
      </c>
      <c r="T96" s="53">
        <f>'Complexity of the crisis'!AN97</f>
        <v>2</v>
      </c>
      <c r="U96" s="135" t="str">
        <f>VLOOKUP(C96,Lists!$C$3:$E$300,3,FALSE)</f>
        <v>Americas</v>
      </c>
      <c r="V96" s="136">
        <v>45838</v>
      </c>
    </row>
    <row r="97" spans="1:22" x14ac:dyDescent="0.35">
      <c r="A97" s="64" t="str">
        <f>'Crisis Indicator Data'!A95</f>
        <v>Displacement from Venezuela to Peru</v>
      </c>
      <c r="B97" s="55" t="str">
        <f>Lists!G95</f>
        <v>Displacement from Venezuela</v>
      </c>
      <c r="C97" s="64" t="str">
        <f>'Crisis Indicator Data'!C95</f>
        <v>PER002</v>
      </c>
      <c r="D97" s="64" t="str">
        <f>'Crisis Indicator Data'!D95</f>
        <v>Peru</v>
      </c>
      <c r="E97" s="64" t="str">
        <f>'Crisis Indicator Data'!E95</f>
        <v>PER</v>
      </c>
      <c r="F97" s="64" t="str">
        <f>'Crisis Indicator Data'!B95</f>
        <v>International Displacement</v>
      </c>
      <c r="G97" s="52">
        <f t="shared" si="10"/>
        <v>3.2</v>
      </c>
      <c r="H97" s="65">
        <f t="shared" si="11"/>
        <v>4</v>
      </c>
      <c r="I97" s="128" t="str">
        <f t="shared" si="12"/>
        <v>High</v>
      </c>
      <c r="J97" s="129" t="str">
        <f>INDEX(Trends!$D$3:$D$404,MATCH(C97,Trends!$C$3:$C$404,0))</f>
        <v>Increasing</v>
      </c>
      <c r="K97" s="120" t="str">
        <f>IF(Reliability!B95="x","x",(IF(ROUNDUP(Reliability!B95,0)=1,"Very High",IF(ROUNDUP(Reliability!B95,0)=2,"High",IF(ROUNDUP(Reliability!B95,0)=3,"Medium",IF(ROUNDUP(Reliability!B95,0)=4,"Low","Very Low"))))))</f>
        <v>High</v>
      </c>
      <c r="L97" s="54">
        <f t="shared" si="13"/>
        <v>3.9</v>
      </c>
      <c r="M97" s="66">
        <f>'Impact of the crisis'!N98</f>
        <v>4</v>
      </c>
      <c r="N97" s="66">
        <f>'Impact of the crisis'!AB98</f>
        <v>3.8</v>
      </c>
      <c r="O97" s="54">
        <f>'Conditions of people affected'!R98</f>
        <v>3.45</v>
      </c>
      <c r="P97" s="66">
        <f>'Conditions of people affected'!K98</f>
        <v>3.9</v>
      </c>
      <c r="Q97" s="66">
        <f>'Conditions of people affected'!Q98</f>
        <v>3</v>
      </c>
      <c r="R97" s="53">
        <f t="shared" si="14"/>
        <v>2.4</v>
      </c>
      <c r="S97" s="53">
        <f>'Complexity of the crisis'!X98</f>
        <v>2.7</v>
      </c>
      <c r="T97" s="53">
        <f>'Complexity of the crisis'!AN98</f>
        <v>2</v>
      </c>
      <c r="U97" s="135" t="str">
        <f>VLOOKUP(C97,Lists!$C$3:$E$300,3,FALSE)</f>
        <v>Americas</v>
      </c>
      <c r="V97" s="136">
        <v>45838</v>
      </c>
    </row>
    <row r="98" spans="1:22" x14ac:dyDescent="0.35">
      <c r="A98" s="64" t="str">
        <f>'Crisis Indicator Data'!A96</f>
        <v>Conflict in Mindanao</v>
      </c>
      <c r="B98" s="55" t="str">
        <f>Lists!G96</f>
        <v>Conflict in Mindanao</v>
      </c>
      <c r="C98" s="64" t="str">
        <f>'Crisis Indicator Data'!C96</f>
        <v>PHL003</v>
      </c>
      <c r="D98" s="64" t="str">
        <f>'Crisis Indicator Data'!D96</f>
        <v>Philippines</v>
      </c>
      <c r="E98" s="64" t="str">
        <f>'Crisis Indicator Data'!E96</f>
        <v>PHL</v>
      </c>
      <c r="F98" s="64" t="str">
        <f>'Crisis Indicator Data'!B96</f>
        <v>Conflict/ Violence</v>
      </c>
      <c r="G98" s="52">
        <f t="shared" si="10"/>
        <v>2.1</v>
      </c>
      <c r="H98" s="65">
        <f t="shared" si="11"/>
        <v>3</v>
      </c>
      <c r="I98" s="128" t="str">
        <f t="shared" si="12"/>
        <v>Medium</v>
      </c>
      <c r="J98" s="129" t="str">
        <f>INDEX(Trends!$D$3:$D$404,MATCH(C98,Trends!$C$3:$C$404,0))</f>
        <v>Stable</v>
      </c>
      <c r="K98" s="120" t="str">
        <f>IF(Reliability!B96="x","x",(IF(ROUNDUP(Reliability!B96,0)=1,"Very High",IF(ROUNDUP(Reliability!B96,0)=2,"High",IF(ROUNDUP(Reliability!B96,0)=3,"Medium",IF(ROUNDUP(Reliability!B96,0)=4,"Low","Very Low"))))))</f>
        <v>Very High</v>
      </c>
      <c r="L98" s="54">
        <f t="shared" si="13"/>
        <v>2.6</v>
      </c>
      <c r="M98" s="66">
        <f>'Impact of the crisis'!N99</f>
        <v>2.7</v>
      </c>
      <c r="N98" s="66">
        <f>'Impact of the crisis'!AB99</f>
        <v>2.6</v>
      </c>
      <c r="O98" s="54">
        <f>'Conditions of people affected'!R99</f>
        <v>1.3</v>
      </c>
      <c r="P98" s="66">
        <f>'Conditions of people affected'!K99</f>
        <v>1.6</v>
      </c>
      <c r="Q98" s="66">
        <f>'Conditions of people affected'!Q99</f>
        <v>1</v>
      </c>
      <c r="R98" s="53">
        <f t="shared" si="14"/>
        <v>2.8</v>
      </c>
      <c r="S98" s="53">
        <f>'Complexity of the crisis'!X99</f>
        <v>2.5</v>
      </c>
      <c r="T98" s="53">
        <f>'Complexity of the crisis'!AN99</f>
        <v>3</v>
      </c>
      <c r="U98" s="135" t="str">
        <f>VLOOKUP(C98,Lists!$C$3:$E$300,3,FALSE)</f>
        <v>Asia</v>
      </c>
      <c r="V98" s="136">
        <v>45833</v>
      </c>
    </row>
    <row r="99" spans="1:22" x14ac:dyDescent="0.35">
      <c r="A99" s="64" t="str">
        <f>'Crisis Indicator Data'!A97</f>
        <v>Conflict in Highlands</v>
      </c>
      <c r="B99" s="55" t="str">
        <f>Lists!G97</f>
        <v>Conflict in Highlands</v>
      </c>
      <c r="C99" s="64" t="str">
        <f>'Crisis Indicator Data'!C97</f>
        <v>PNG003</v>
      </c>
      <c r="D99" s="64" t="str">
        <f>'Crisis Indicator Data'!D97</f>
        <v>Papua New Guinea</v>
      </c>
      <c r="E99" s="64" t="str">
        <f>'Crisis Indicator Data'!E97</f>
        <v>PNG</v>
      </c>
      <c r="F99" s="64" t="str">
        <f>'Crisis Indicator Data'!B97</f>
        <v>Conflict/ Violence</v>
      </c>
      <c r="G99" s="52">
        <f t="shared" si="10"/>
        <v>1.8</v>
      </c>
      <c r="H99" s="65">
        <f t="shared" si="11"/>
        <v>2</v>
      </c>
      <c r="I99" s="128" t="str">
        <f t="shared" si="12"/>
        <v>Low</v>
      </c>
      <c r="J99" s="129" t="str">
        <f>INDEX(Trends!$D$3:$D$404,MATCH(C99,Trends!$C$3:$C$404,0))</f>
        <v>Decreasing</v>
      </c>
      <c r="K99" s="120" t="str">
        <f>IF(Reliability!B97="x","x",(IF(ROUNDUP(Reliability!B97,0)=1,"Very High",IF(ROUNDUP(Reliability!B97,0)=2,"High",IF(ROUNDUP(Reliability!B97,0)=3,"Medium",IF(ROUNDUP(Reliability!B97,0)=4,"Low","Very Low"))))))</f>
        <v>High</v>
      </c>
      <c r="L99" s="54">
        <f t="shared" si="13"/>
        <v>1.7</v>
      </c>
      <c r="M99" s="66">
        <f>'Impact of the crisis'!N100</f>
        <v>2</v>
      </c>
      <c r="N99" s="66">
        <f>'Impact of the crisis'!AB100</f>
        <v>1.6</v>
      </c>
      <c r="O99" s="54">
        <f>'Conditions of people affected'!R100</f>
        <v>1</v>
      </c>
      <c r="P99" s="66">
        <f>'Conditions of people affected'!K100</f>
        <v>0</v>
      </c>
      <c r="Q99" s="66">
        <f>'Conditions of people affected'!Q100</f>
        <v>2</v>
      </c>
      <c r="R99" s="53">
        <f t="shared" si="14"/>
        <v>3</v>
      </c>
      <c r="S99" s="53">
        <f>'Complexity of the crisis'!X100</f>
        <v>2.2999999999999998</v>
      </c>
      <c r="T99" s="53">
        <f>'Complexity of the crisis'!AN100</f>
        <v>3.5</v>
      </c>
      <c r="U99" s="135" t="str">
        <f>VLOOKUP(C99,Lists!$C$3:$E$300,3,FALSE)</f>
        <v>Pacific</v>
      </c>
      <c r="V99" s="136">
        <v>45833</v>
      </c>
    </row>
    <row r="100" spans="1:22" x14ac:dyDescent="0.35">
      <c r="A100" s="64" t="str">
        <f>'Crisis Indicator Data'!A98</f>
        <v>Complex crisis in DPRK</v>
      </c>
      <c r="B100" s="55" t="str">
        <f>Lists!G98</f>
        <v>Complex crisis</v>
      </c>
      <c r="C100" s="64" t="str">
        <f>'Crisis Indicator Data'!C98</f>
        <v>PRK001</v>
      </c>
      <c r="D100" s="64" t="str">
        <f>'Crisis Indicator Data'!D98</f>
        <v>DPRK</v>
      </c>
      <c r="E100" s="64" t="str">
        <f>'Crisis Indicator Data'!E98</f>
        <v>PRK</v>
      </c>
      <c r="F100" s="64" t="str">
        <f>'Crisis Indicator Data'!B98</f>
        <v>Drought/drier conditions,Political/economic crisis,Floods</v>
      </c>
      <c r="G100" s="52">
        <f t="shared" si="10"/>
        <v>3.7</v>
      </c>
      <c r="H100" s="65">
        <f t="shared" si="11"/>
        <v>4</v>
      </c>
      <c r="I100" s="128" t="str">
        <f t="shared" si="12"/>
        <v>High</v>
      </c>
      <c r="J100" s="129" t="str">
        <f>INDEX(Trends!$D$3:$D$404,MATCH(C100,Trends!$C$3:$C$404,0))</f>
        <v>Decreasing</v>
      </c>
      <c r="K100" s="120" t="str">
        <f>IF(Reliability!B98="x","x",(IF(ROUNDUP(Reliability!B98,0)=1,"Very High",IF(ROUNDUP(Reliability!B98,0)=2,"High",IF(ROUNDUP(Reliability!B98,0)=3,"Medium",IF(ROUNDUP(Reliability!B98,0)=4,"Low","Very Low"))))))</f>
        <v>High</v>
      </c>
      <c r="L100" s="54">
        <f t="shared" si="13"/>
        <v>4</v>
      </c>
      <c r="M100" s="66">
        <f>'Impact of the crisis'!N101</f>
        <v>4.5999999999999996</v>
      </c>
      <c r="N100" s="66">
        <f>'Impact of the crisis'!AB101</f>
        <v>3.7</v>
      </c>
      <c r="O100" s="54">
        <f>'Conditions of people affected'!R101</f>
        <v>4</v>
      </c>
      <c r="P100" s="66">
        <f>'Conditions of people affected'!K101</f>
        <v>5</v>
      </c>
      <c r="Q100" s="66">
        <f>'Conditions of people affected'!Q101</f>
        <v>3</v>
      </c>
      <c r="R100" s="53">
        <f t="shared" si="14"/>
        <v>3.1</v>
      </c>
      <c r="S100" s="53">
        <f>'Complexity of the crisis'!X101</f>
        <v>3.2</v>
      </c>
      <c r="T100" s="53">
        <f>'Complexity of the crisis'!AN101</f>
        <v>3</v>
      </c>
      <c r="U100" s="135" t="str">
        <f>VLOOKUP(C100,Lists!$C$3:$E$300,3,FALSE)</f>
        <v>Asia</v>
      </c>
      <c r="V100" s="136">
        <v>45834</v>
      </c>
    </row>
    <row r="101" spans="1:22" x14ac:dyDescent="0.35">
      <c r="A101" s="64" t="str">
        <f>'Crisis Indicator Data'!A99</f>
        <v>Multiple crises in Palestine</v>
      </c>
      <c r="B101" s="55" t="str">
        <f>Lists!G99</f>
        <v>Multiple crises</v>
      </c>
      <c r="C101" s="64" t="str">
        <f>'Crisis Indicator Data'!C99</f>
        <v>PSE002</v>
      </c>
      <c r="D101" s="64" t="str">
        <f>'Crisis Indicator Data'!D99</f>
        <v>Palestine</v>
      </c>
      <c r="E101" s="64" t="str">
        <f>'Crisis Indicator Data'!E99</f>
        <v>PSE</v>
      </c>
      <c r="F101" s="64" t="str">
        <f>'Crisis Indicator Data'!B99</f>
        <v>Conflict/ Violence</v>
      </c>
      <c r="G101" s="52">
        <f t="shared" ref="G101:G135" si="15">IF(OR(O101="x",L101="x"),"x",ROUND((5-GEOMEAN(((5-L101)/5*4+1),((5-O101)/5*4+1),((5-O101)/5*4+1)))/4*3.5+R101*0.3,1))</f>
        <v>4.4000000000000004</v>
      </c>
      <c r="H101" s="65">
        <f t="shared" ref="H101:H132" si="16">IF(G101="x","x",ROUNDUP(G101,0))</f>
        <v>5</v>
      </c>
      <c r="I101" s="128" t="str">
        <f t="shared" ref="I101:I132" si="17">IF(O101="x","x",IF(L101="x","x",(IF(H101=5,"Very High",IF(H101=4,"High",IF(H101=3,"Medium",IF(H101=2,"Low","Very Low")))))))</f>
        <v>Very High</v>
      </c>
      <c r="J101" s="129" t="str">
        <f>INDEX(Trends!$D$3:$D$404,MATCH(C101,Trends!$C$3:$C$404,0))</f>
        <v>Stable</v>
      </c>
      <c r="K101" s="120" t="str">
        <f>IF(Reliability!B99="x","x",(IF(ROUNDUP(Reliability!B99,0)=1,"Very High",IF(ROUNDUP(Reliability!B99,0)=2,"High",IF(ROUNDUP(Reliability!B99,0)=3,"Medium",IF(ROUNDUP(Reliability!B99,0)=4,"Low","Very Low"))))))</f>
        <v>High</v>
      </c>
      <c r="L101" s="54">
        <f t="shared" ref="L101:L132" si="18">IF(OR(N101="x",M101="x"),"x",ROUND((5-GEOMEAN(((5-M101)/5*4+1),((5-N101)/5*4+1),((5-N101)/5*4+1)))/4*5,1))</f>
        <v>4.4000000000000004</v>
      </c>
      <c r="M101" s="66">
        <f>'Impact of the crisis'!N102</f>
        <v>3.4</v>
      </c>
      <c r="N101" s="66">
        <f>'Impact of the crisis'!AB102</f>
        <v>4.7</v>
      </c>
      <c r="O101" s="54">
        <f>'Conditions of people affected'!R102</f>
        <v>4.5999999999999996</v>
      </c>
      <c r="P101" s="66">
        <f>'Conditions of people affected'!K102</f>
        <v>4.2</v>
      </c>
      <c r="Q101" s="66">
        <f>'Conditions of people affected'!Q102</f>
        <v>5</v>
      </c>
      <c r="R101" s="53">
        <f t="shared" ref="R101:R132" si="19">IF(OR(T101="x",S101="x"),S101,ROUND((5-GEOMEAN(((5-S101)/5*4+1),((5-T101)/5*4+1)))/4*5,1))</f>
        <v>4.0999999999999996</v>
      </c>
      <c r="S101" s="53">
        <f>'Complexity of the crisis'!X102</f>
        <v>2.5</v>
      </c>
      <c r="T101" s="53">
        <f>'Complexity of the crisis'!AN102</f>
        <v>5</v>
      </c>
      <c r="U101" s="135" t="str">
        <f>VLOOKUP(C101,Lists!$C$3:$E$300,3,FALSE)</f>
        <v>Middle east</v>
      </c>
      <c r="V101" s="136">
        <v>45832</v>
      </c>
    </row>
    <row r="102" spans="1:22" x14ac:dyDescent="0.35">
      <c r="A102" s="64" t="str">
        <f>'Crisis Indicator Data'!A100</f>
        <v>Conflict in the West Bank</v>
      </c>
      <c r="B102" s="55" t="str">
        <f>Lists!G100</f>
        <v>Conflict in the West Bank</v>
      </c>
      <c r="C102" s="64" t="str">
        <f>'Crisis Indicator Data'!C100</f>
        <v>PSE003</v>
      </c>
      <c r="D102" s="64" t="str">
        <f>'Crisis Indicator Data'!D100</f>
        <v>Palestine</v>
      </c>
      <c r="E102" s="64" t="str">
        <f>'Crisis Indicator Data'!E100</f>
        <v>PSE</v>
      </c>
      <c r="F102" s="64" t="str">
        <f>'Crisis Indicator Data'!B100</f>
        <v>Conflict/ Violence</v>
      </c>
      <c r="G102" s="52">
        <f t="shared" si="15"/>
        <v>3.6</v>
      </c>
      <c r="H102" s="65">
        <f t="shared" si="16"/>
        <v>4</v>
      </c>
      <c r="I102" s="128" t="str">
        <f t="shared" si="17"/>
        <v>High</v>
      </c>
      <c r="J102" s="129" t="str">
        <f>INDEX(Trends!$D$3:$D$404,MATCH(C102,Trends!$C$3:$C$404,0))</f>
        <v>Decreasing</v>
      </c>
      <c r="K102" s="120" t="str">
        <f>IF(Reliability!B100="x","x",(IF(ROUNDUP(Reliability!B100,0)=1,"Very High",IF(ROUNDUP(Reliability!B100,0)=2,"High",IF(ROUNDUP(Reliability!B100,0)=3,"Medium",IF(ROUNDUP(Reliability!B100,0)=4,"Low","Very Low"))))))</f>
        <v>High</v>
      </c>
      <c r="L102" s="54">
        <f t="shared" si="18"/>
        <v>3.8</v>
      </c>
      <c r="M102" s="66">
        <f>'Impact of the crisis'!N103</f>
        <v>2.7</v>
      </c>
      <c r="N102" s="66">
        <f>'Impact of the crisis'!AB103</f>
        <v>4.2</v>
      </c>
      <c r="O102" s="54">
        <f>'Conditions of people affected'!R103</f>
        <v>3.25</v>
      </c>
      <c r="P102" s="66">
        <f>'Conditions of people affected'!K103</f>
        <v>3.5</v>
      </c>
      <c r="Q102" s="66">
        <f>'Conditions of people affected'!Q103</f>
        <v>3</v>
      </c>
      <c r="R102" s="53">
        <f t="shared" si="19"/>
        <v>4.0999999999999996</v>
      </c>
      <c r="S102" s="53">
        <f>'Complexity of the crisis'!X103</f>
        <v>2.5</v>
      </c>
      <c r="T102" s="53">
        <f>'Complexity of the crisis'!AN103</f>
        <v>5</v>
      </c>
      <c r="U102" s="135" t="str">
        <f>VLOOKUP(C102,Lists!$C$3:$E$300,3,FALSE)</f>
        <v>Middle east</v>
      </c>
      <c r="V102" s="136">
        <v>45832</v>
      </c>
    </row>
    <row r="103" spans="1:22" x14ac:dyDescent="0.35">
      <c r="A103" s="64" t="str">
        <f>'Crisis Indicator Data'!A101</f>
        <v>Conflict in Gaza</v>
      </c>
      <c r="B103" s="55" t="str">
        <f>Lists!G101</f>
        <v>Conflict in Gaza</v>
      </c>
      <c r="C103" s="64" t="str">
        <f>'Crisis Indicator Data'!C101</f>
        <v>PSE004</v>
      </c>
      <c r="D103" s="64" t="str">
        <f>'Crisis Indicator Data'!D101</f>
        <v>Palestine</v>
      </c>
      <c r="E103" s="64" t="str">
        <f>'Crisis Indicator Data'!E101</f>
        <v>PSE</v>
      </c>
      <c r="F103" s="64" t="str">
        <f>'Crisis Indicator Data'!B101</f>
        <v>Conflict/ Violence</v>
      </c>
      <c r="G103" s="52">
        <f t="shared" si="15"/>
        <v>4.2</v>
      </c>
      <c r="H103" s="65">
        <f t="shared" si="16"/>
        <v>5</v>
      </c>
      <c r="I103" s="128" t="str">
        <f t="shared" si="17"/>
        <v>Very High</v>
      </c>
      <c r="J103" s="129" t="str">
        <f>INDEX(Trends!$D$3:$D$404,MATCH(C103,Trends!$C$3:$C$404,0))</f>
        <v>Stable</v>
      </c>
      <c r="K103" s="120" t="str">
        <f>IF(Reliability!B101="x","x",(IF(ROUNDUP(Reliability!B101,0)=1,"Very High",IF(ROUNDUP(Reliability!B101,0)=2,"High",IF(ROUNDUP(Reliability!B101,0)=3,"Medium",IF(ROUNDUP(Reliability!B101,0)=4,"Low","Very Low"))))))</f>
        <v>High</v>
      </c>
      <c r="L103" s="54">
        <f t="shared" si="18"/>
        <v>3.8</v>
      </c>
      <c r="M103" s="66">
        <f>'Impact of the crisis'!N104</f>
        <v>0.8</v>
      </c>
      <c r="N103" s="66">
        <f>'Impact of the crisis'!AB104</f>
        <v>4.5999999999999996</v>
      </c>
      <c r="O103" s="54">
        <f>'Conditions of people affected'!R104</f>
        <v>4.45</v>
      </c>
      <c r="P103" s="66">
        <f>'Conditions of people affected'!K104</f>
        <v>3.9</v>
      </c>
      <c r="Q103" s="66">
        <f>'Conditions of people affected'!Q104</f>
        <v>5</v>
      </c>
      <c r="R103" s="53">
        <f t="shared" si="19"/>
        <v>4.0999999999999996</v>
      </c>
      <c r="S103" s="53">
        <f>'Complexity of the crisis'!X104</f>
        <v>2.5</v>
      </c>
      <c r="T103" s="53">
        <f>'Complexity of the crisis'!AN104</f>
        <v>5</v>
      </c>
      <c r="U103" s="135" t="str">
        <f>VLOOKUP(C103,Lists!$C$3:$E$300,3,FALSE)</f>
        <v>Middle east</v>
      </c>
      <c r="V103" s="136">
        <v>45832</v>
      </c>
    </row>
    <row r="104" spans="1:22" x14ac:dyDescent="0.35">
      <c r="A104" s="64" t="str">
        <f>'Crisis Indicator Data'!A102</f>
        <v>Displacement from Ukraine to Russia</v>
      </c>
      <c r="B104" s="55" t="str">
        <f>Lists!G102</f>
        <v>Displacement from Ukraine</v>
      </c>
      <c r="C104" s="64" t="str">
        <f>'Crisis Indicator Data'!C102</f>
        <v>RUS002</v>
      </c>
      <c r="D104" s="64" t="str">
        <f>'Crisis Indicator Data'!D102</f>
        <v>Russia</v>
      </c>
      <c r="E104" s="64" t="str">
        <f>'Crisis Indicator Data'!E102</f>
        <v>RUS</v>
      </c>
      <c r="F104" s="64" t="str">
        <f>'Crisis Indicator Data'!B102</f>
        <v>International Displacement</v>
      </c>
      <c r="G104" s="52">
        <f t="shared" si="15"/>
        <v>2.7</v>
      </c>
      <c r="H104" s="65">
        <f t="shared" si="16"/>
        <v>3</v>
      </c>
      <c r="I104" s="128" t="str">
        <f t="shared" si="17"/>
        <v>Medium</v>
      </c>
      <c r="J104" s="129" t="str">
        <f>INDEX(Trends!$D$3:$D$404,MATCH(C104,Trends!$C$3:$C$404,0))</f>
        <v>Decreasing</v>
      </c>
      <c r="K104" s="120" t="str">
        <f>IF(Reliability!B102="x","x",(IF(ROUNDUP(Reliability!B102,0)=1,"Very High",IF(ROUNDUP(Reliability!B102,0)=2,"High",IF(ROUNDUP(Reliability!B102,0)=3,"Medium",IF(ROUNDUP(Reliability!B102,0)=4,"Low","Very Low"))))))</f>
        <v>High</v>
      </c>
      <c r="L104" s="54">
        <f t="shared" si="18"/>
        <v>3.6</v>
      </c>
      <c r="M104" s="66">
        <f>'Impact of the crisis'!N105</f>
        <v>5</v>
      </c>
      <c r="N104" s="66">
        <f>'Impact of the crisis'!AB105</f>
        <v>2.2999999999999998</v>
      </c>
      <c r="O104" s="54">
        <f>'Conditions of people affected'!R105</f>
        <v>2.25</v>
      </c>
      <c r="P104" s="66">
        <f>'Conditions of people affected'!K105</f>
        <v>3.5</v>
      </c>
      <c r="Q104" s="66">
        <f>'Conditions of people affected'!Q105</f>
        <v>1</v>
      </c>
      <c r="R104" s="53">
        <f t="shared" si="19"/>
        <v>2.5</v>
      </c>
      <c r="S104" s="53">
        <f>'Complexity of the crisis'!X105</f>
        <v>2.5</v>
      </c>
      <c r="T104" s="53">
        <f>'Complexity of the crisis'!AN105</f>
        <v>2.5</v>
      </c>
      <c r="U104" s="135" t="str">
        <f>VLOOKUP(C104,Lists!$C$3:$E$300,3,FALSE)</f>
        <v>Europe</v>
      </c>
      <c r="V104" s="136">
        <v>45807</v>
      </c>
    </row>
    <row r="105" spans="1:22" x14ac:dyDescent="0.35">
      <c r="A105" s="64" t="str">
        <f>'Crisis Indicator Data'!A103</f>
        <v>International displacement to Rwanda</v>
      </c>
      <c r="B105" s="55" t="str">
        <f>Lists!G103</f>
        <v xml:space="preserve">International displacement </v>
      </c>
      <c r="C105" s="64" t="str">
        <f>'Crisis Indicator Data'!C103</f>
        <v>RWA002</v>
      </c>
      <c r="D105" s="64" t="str">
        <f>'Crisis Indicator Data'!D103</f>
        <v>Rwanda</v>
      </c>
      <c r="E105" s="64" t="str">
        <f>'Crisis Indicator Data'!E103</f>
        <v>RWA</v>
      </c>
      <c r="F105" s="64" t="str">
        <f>'Crisis Indicator Data'!B103</f>
        <v>International Displacement</v>
      </c>
      <c r="G105" s="52">
        <f t="shared" si="15"/>
        <v>2.5</v>
      </c>
      <c r="H105" s="65">
        <f t="shared" si="16"/>
        <v>3</v>
      </c>
      <c r="I105" s="128" t="str">
        <f t="shared" si="17"/>
        <v>Medium</v>
      </c>
      <c r="J105" s="129" t="str">
        <f>INDEX(Trends!$D$3:$D$404,MATCH(C105,Trends!$C$3:$C$404,0))</f>
        <v>Increasing</v>
      </c>
      <c r="K105" s="120" t="str">
        <f>IF(Reliability!B103="x","x",(IF(ROUNDUP(Reliability!B103,0)=1,"Very High",IF(ROUNDUP(Reliability!B103,0)=2,"High",IF(ROUNDUP(Reliability!B103,0)=3,"Medium",IF(ROUNDUP(Reliability!B103,0)=4,"Low","Very Low"))))))</f>
        <v>High</v>
      </c>
      <c r="L105" s="54">
        <f t="shared" si="18"/>
        <v>2.6</v>
      </c>
      <c r="M105" s="66">
        <f>'Impact of the crisis'!N106</f>
        <v>2.2000000000000002</v>
      </c>
      <c r="N105" s="66">
        <f>'Impact of the crisis'!AB106</f>
        <v>2.8</v>
      </c>
      <c r="O105" s="54">
        <f>'Conditions of people affected'!R106</f>
        <v>2.4500000000000002</v>
      </c>
      <c r="P105" s="66">
        <f>'Conditions of people affected'!K106</f>
        <v>1.9</v>
      </c>
      <c r="Q105" s="66">
        <f>'Conditions of people affected'!Q106</f>
        <v>3</v>
      </c>
      <c r="R105" s="53">
        <f t="shared" si="19"/>
        <v>2.5</v>
      </c>
      <c r="S105" s="53">
        <f>'Complexity of the crisis'!X106</f>
        <v>2.9</v>
      </c>
      <c r="T105" s="53">
        <f>'Complexity of the crisis'!AN106</f>
        <v>2</v>
      </c>
      <c r="U105" s="135" t="str">
        <f>VLOOKUP(C105,Lists!$C$3:$E$300,3,FALSE)</f>
        <v>Africa</v>
      </c>
      <c r="V105" s="136">
        <v>45837</v>
      </c>
    </row>
    <row r="106" spans="1:22" x14ac:dyDescent="0.35">
      <c r="A106" s="64" t="str">
        <f>'Crisis Indicator Data'!A104</f>
        <v>Complex crisis in Sudan</v>
      </c>
      <c r="B106" s="55" t="str">
        <f>Lists!G104</f>
        <v>Complex crisis</v>
      </c>
      <c r="C106" s="64" t="str">
        <f>'Crisis Indicator Data'!C104</f>
        <v>SDN001</v>
      </c>
      <c r="D106" s="64" t="str">
        <f>'Crisis Indicator Data'!D104</f>
        <v>Sudan</v>
      </c>
      <c r="E106" s="64" t="str">
        <f>'Crisis Indicator Data'!E104</f>
        <v>SDN</v>
      </c>
      <c r="F106" s="64" t="str">
        <f>'Crisis Indicator Data'!B104</f>
        <v>International Displacement,Conflict/ Violence,Political/economic crisis</v>
      </c>
      <c r="G106" s="52">
        <f t="shared" si="15"/>
        <v>4.7</v>
      </c>
      <c r="H106" s="65">
        <f t="shared" si="16"/>
        <v>5</v>
      </c>
      <c r="I106" s="128" t="str">
        <f t="shared" si="17"/>
        <v>Very High</v>
      </c>
      <c r="J106" s="129" t="str">
        <f>INDEX(Trends!$D$3:$D$404,MATCH(C106,Trends!$C$3:$C$404,0))</f>
        <v>Stable</v>
      </c>
      <c r="K106" s="120" t="str">
        <f>IF(Reliability!B104="x","x",(IF(ROUNDUP(Reliability!B104,0)=1,"Very High",IF(ROUNDUP(Reliability!B104,0)=2,"High",IF(ROUNDUP(Reliability!B104,0)=3,"Medium",IF(ROUNDUP(Reliability!B104,0)=4,"Low","Very Low"))))))</f>
        <v>Very High</v>
      </c>
      <c r="L106" s="54">
        <f t="shared" si="18"/>
        <v>5</v>
      </c>
      <c r="M106" s="66">
        <f>'Impact of the crisis'!N107</f>
        <v>5</v>
      </c>
      <c r="N106" s="66">
        <f>'Impact of the crisis'!AB107</f>
        <v>5</v>
      </c>
      <c r="O106" s="54">
        <f>'Conditions of people affected'!R107</f>
        <v>4.5</v>
      </c>
      <c r="P106" s="66">
        <f>'Conditions of people affected'!K107</f>
        <v>5</v>
      </c>
      <c r="Q106" s="66">
        <f>'Conditions of people affected'!Q107</f>
        <v>4</v>
      </c>
      <c r="R106" s="53">
        <f t="shared" si="19"/>
        <v>4.7</v>
      </c>
      <c r="S106" s="53">
        <f>'Complexity of the crisis'!X107</f>
        <v>4.3</v>
      </c>
      <c r="T106" s="53">
        <f>'Complexity of the crisis'!AN107</f>
        <v>5</v>
      </c>
      <c r="U106" s="135" t="str">
        <f>VLOOKUP(C106,Lists!$C$3:$E$300,3,FALSE)</f>
        <v>Africa</v>
      </c>
      <c r="V106" s="136">
        <v>45833</v>
      </c>
    </row>
    <row r="107" spans="1:22" x14ac:dyDescent="0.35">
      <c r="A107" s="64" t="str">
        <f>'Crisis Indicator Data'!A105</f>
        <v>Climatic shocks and economic vulnerability in Senegal</v>
      </c>
      <c r="B107" s="55" t="str">
        <f>Lists!G105</f>
        <v>Climatic shocks and economic vulnerability</v>
      </c>
      <c r="C107" s="64" t="str">
        <f>'Crisis Indicator Data'!C105</f>
        <v>SEN002</v>
      </c>
      <c r="D107" s="64" t="str">
        <f>'Crisis Indicator Data'!D105</f>
        <v>Senegal</v>
      </c>
      <c r="E107" s="64" t="str">
        <f>'Crisis Indicator Data'!E105</f>
        <v>SEN</v>
      </c>
      <c r="F107" s="64" t="str">
        <f>'Crisis Indicator Data'!B105</f>
        <v>Floods,Drought/drier conditions,Political/economic crisis</v>
      </c>
      <c r="G107" s="52">
        <f t="shared" si="15"/>
        <v>3.1</v>
      </c>
      <c r="H107" s="65">
        <f t="shared" si="16"/>
        <v>4</v>
      </c>
      <c r="I107" s="128" t="str">
        <f t="shared" si="17"/>
        <v>High</v>
      </c>
      <c r="J107" s="129" t="str">
        <f>INDEX(Trends!$D$3:$D$404,MATCH(C107,Trends!$C$3:$C$404,0))</f>
        <v>Increasing</v>
      </c>
      <c r="K107" s="120" t="str">
        <f>IF(Reliability!B105="x","x",(IF(ROUNDUP(Reliability!B105,0)=1,"Very High",IF(ROUNDUP(Reliability!B105,0)=2,"High",IF(ROUNDUP(Reliability!B105,0)=3,"Medium",IF(ROUNDUP(Reliability!B105,0)=4,"Low","Very Low"))))))</f>
        <v>Medium</v>
      </c>
      <c r="L107" s="54">
        <f t="shared" si="18"/>
        <v>3.4</v>
      </c>
      <c r="M107" s="66">
        <f>'Impact of the crisis'!N108</f>
        <v>4.5</v>
      </c>
      <c r="N107" s="66">
        <f>'Impact of the crisis'!AB108</f>
        <v>2.5999999999999996</v>
      </c>
      <c r="O107" s="54">
        <f>'Conditions of people affected'!R108</f>
        <v>3.25</v>
      </c>
      <c r="P107" s="66">
        <f>'Conditions of people affected'!K108</f>
        <v>3.5</v>
      </c>
      <c r="Q107" s="66">
        <f>'Conditions of people affected'!Q108</f>
        <v>3</v>
      </c>
      <c r="R107" s="53">
        <f t="shared" si="19"/>
        <v>2.7</v>
      </c>
      <c r="S107" s="53">
        <f>'Complexity of the crisis'!X108</f>
        <v>2.4</v>
      </c>
      <c r="T107" s="53">
        <f>'Complexity of the crisis'!AN108</f>
        <v>3</v>
      </c>
      <c r="U107" s="135" t="str">
        <f>VLOOKUP(C107,Lists!$C$3:$E$300,3,FALSE)</f>
        <v>Africa</v>
      </c>
      <c r="V107" s="136">
        <v>45834</v>
      </c>
    </row>
    <row r="108" spans="1:22" x14ac:dyDescent="0.35">
      <c r="A108" s="64" t="str">
        <f>'Crisis Indicator Data'!A106</f>
        <v>Political and Economic crisis in El Salvador</v>
      </c>
      <c r="B108" s="55" t="str">
        <f>Lists!G106</f>
        <v>Political and Economic crisis</v>
      </c>
      <c r="C108" s="64" t="str">
        <f>'Crisis Indicator Data'!C106</f>
        <v>SLV001</v>
      </c>
      <c r="D108" s="64" t="str">
        <f>'Crisis Indicator Data'!D106</f>
        <v>El Salvador</v>
      </c>
      <c r="E108" s="64" t="str">
        <f>'Crisis Indicator Data'!E106</f>
        <v>SLV</v>
      </c>
      <c r="F108" s="64" t="str">
        <f>'Crisis Indicator Data'!B106</f>
        <v>Political/economic crisis</v>
      </c>
      <c r="G108" s="52">
        <f t="shared" si="15"/>
        <v>2.9</v>
      </c>
      <c r="H108" s="65">
        <f t="shared" si="16"/>
        <v>3</v>
      </c>
      <c r="I108" s="128" t="str">
        <f t="shared" si="17"/>
        <v>Medium</v>
      </c>
      <c r="J108" s="129" t="str">
        <f>INDEX(Trends!$D$3:$D$404,MATCH(C108,Trends!$C$3:$C$404,0))</f>
        <v>Stable</v>
      </c>
      <c r="K108" s="120" t="str">
        <f>IF(Reliability!B106="x","x",(IF(ROUNDUP(Reliability!B106,0)=1,"Very High",IF(ROUNDUP(Reliability!B106,0)=2,"High",IF(ROUNDUP(Reliability!B106,0)=3,"Medium",IF(ROUNDUP(Reliability!B106,0)=4,"Low","Very Low"))))))</f>
        <v>Very High</v>
      </c>
      <c r="L108" s="54">
        <f t="shared" si="18"/>
        <v>3.3</v>
      </c>
      <c r="M108" s="66">
        <f>'Impact of the crisis'!N109</f>
        <v>3.7</v>
      </c>
      <c r="N108" s="66">
        <f>'Impact of the crisis'!AB109</f>
        <v>3.1</v>
      </c>
      <c r="O108" s="54">
        <f>'Conditions of people affected'!R109</f>
        <v>3.1</v>
      </c>
      <c r="P108" s="66">
        <f>'Conditions of people affected'!K109</f>
        <v>3.2</v>
      </c>
      <c r="Q108" s="66">
        <f>'Conditions of people affected'!Q109</f>
        <v>3</v>
      </c>
      <c r="R108" s="53">
        <f t="shared" si="19"/>
        <v>2.2999999999999998</v>
      </c>
      <c r="S108" s="53">
        <f>'Complexity of the crisis'!X109</f>
        <v>2</v>
      </c>
      <c r="T108" s="53">
        <f>'Complexity of the crisis'!AN109</f>
        <v>2.5</v>
      </c>
      <c r="U108" s="135" t="str">
        <f>VLOOKUP(C108,Lists!$C$3:$E$300,3,FALSE)</f>
        <v>Americas</v>
      </c>
      <c r="V108" s="136">
        <v>45838</v>
      </c>
    </row>
    <row r="109" spans="1:22" x14ac:dyDescent="0.35">
      <c r="A109" s="64" t="str">
        <f>'Crisis Indicator Data'!A107</f>
        <v>Complex crisis in Somalia</v>
      </c>
      <c r="B109" s="55" t="str">
        <f>Lists!G107</f>
        <v xml:space="preserve">Complex crisis </v>
      </c>
      <c r="C109" s="64" t="str">
        <f>'Crisis Indicator Data'!C107</f>
        <v>SOM001</v>
      </c>
      <c r="D109" s="64" t="str">
        <f>'Crisis Indicator Data'!D107</f>
        <v>Somalia</v>
      </c>
      <c r="E109" s="64" t="str">
        <f>'Crisis Indicator Data'!E107</f>
        <v>SOM</v>
      </c>
      <c r="F109" s="64" t="str">
        <f>'Crisis Indicator Data'!B107</f>
        <v>Conflict/ Violence,International Displacement,Floods,Drought/drier conditions</v>
      </c>
      <c r="G109" s="52">
        <f t="shared" si="15"/>
        <v>4.3</v>
      </c>
      <c r="H109" s="65">
        <f t="shared" si="16"/>
        <v>5</v>
      </c>
      <c r="I109" s="128" t="str">
        <f t="shared" si="17"/>
        <v>Very High</v>
      </c>
      <c r="J109" s="129" t="str">
        <f>INDEX(Trends!$D$3:$D$404,MATCH(C109,Trends!$C$3:$C$404,0))</f>
        <v>Stable</v>
      </c>
      <c r="K109" s="120" t="str">
        <f>IF(Reliability!B107="x","x",(IF(ROUNDUP(Reliability!B107,0)=1,"Very High",IF(ROUNDUP(Reliability!B107,0)=2,"High",IF(ROUNDUP(Reliability!B107,0)=3,"Medium",IF(ROUNDUP(Reliability!B107,0)=4,"Low","Very Low"))))))</f>
        <v>Very High</v>
      </c>
      <c r="L109" s="54">
        <f t="shared" si="18"/>
        <v>4.5</v>
      </c>
      <c r="M109" s="66">
        <f>'Impact of the crisis'!N110</f>
        <v>4.8</v>
      </c>
      <c r="N109" s="66">
        <f>'Impact of the crisis'!AB110</f>
        <v>4.3</v>
      </c>
      <c r="O109" s="54">
        <f>'Conditions of people affected'!R110</f>
        <v>4.3</v>
      </c>
      <c r="P109" s="66">
        <f>'Conditions of people affected'!K110</f>
        <v>4.5999999999999996</v>
      </c>
      <c r="Q109" s="66">
        <f>'Conditions of people affected'!Q110</f>
        <v>4</v>
      </c>
      <c r="R109" s="53">
        <f t="shared" si="19"/>
        <v>4.3</v>
      </c>
      <c r="S109" s="53">
        <f>'Complexity of the crisis'!X110</f>
        <v>4</v>
      </c>
      <c r="T109" s="53">
        <f>'Complexity of the crisis'!AN110</f>
        <v>4.5</v>
      </c>
      <c r="U109" s="135" t="str">
        <f>VLOOKUP(C109,Lists!$C$3:$E$300,3,FALSE)</f>
        <v>Africa</v>
      </c>
      <c r="V109" s="136">
        <v>45834</v>
      </c>
    </row>
    <row r="110" spans="1:22" x14ac:dyDescent="0.35">
      <c r="A110" s="64" t="str">
        <f>'Crisis Indicator Data'!A108</f>
        <v>International displacement to Somalia</v>
      </c>
      <c r="B110" s="55" t="str">
        <f>Lists!G108</f>
        <v xml:space="preserve">International displacement </v>
      </c>
      <c r="C110" s="64" t="str">
        <f>'Crisis Indicator Data'!C108</f>
        <v>SOM002</v>
      </c>
      <c r="D110" s="64" t="str">
        <f>'Crisis Indicator Data'!D108</f>
        <v>Somalia</v>
      </c>
      <c r="E110" s="64" t="str">
        <f>'Crisis Indicator Data'!E108</f>
        <v>SOM</v>
      </c>
      <c r="F110" s="64" t="str">
        <f>'Crisis Indicator Data'!B108</f>
        <v>International Displacement</v>
      </c>
      <c r="G110" s="52">
        <f t="shared" si="15"/>
        <v>2.1</v>
      </c>
      <c r="H110" s="65">
        <f t="shared" si="16"/>
        <v>3</v>
      </c>
      <c r="I110" s="128" t="str">
        <f t="shared" si="17"/>
        <v>Medium</v>
      </c>
      <c r="J110" s="129" t="str">
        <f>INDEX(Trends!$D$3:$D$404,MATCH(C110,Trends!$C$3:$C$404,0))</f>
        <v>Increasing</v>
      </c>
      <c r="K110" s="120" t="str">
        <f>IF(Reliability!B108="x","x",(IF(ROUNDUP(Reliability!B108,0)=1,"Very High",IF(ROUNDUP(Reliability!B108,0)=2,"High",IF(ROUNDUP(Reliability!B108,0)=3,"Medium",IF(ROUNDUP(Reliability!B108,0)=4,"Low","Very Low"))))))</f>
        <v>Very High</v>
      </c>
      <c r="L110" s="54">
        <f t="shared" si="18"/>
        <v>2.1</v>
      </c>
      <c r="M110" s="66">
        <f>'Impact of the crisis'!N111</f>
        <v>1.6</v>
      </c>
      <c r="N110" s="66">
        <f>'Impact of the crisis'!AB111</f>
        <v>2.2999999999999998</v>
      </c>
      <c r="O110" s="54">
        <f>'Conditions of people affected'!R111</f>
        <v>1.05</v>
      </c>
      <c r="P110" s="66">
        <f>'Conditions of people affected'!K111</f>
        <v>1.1000000000000001</v>
      </c>
      <c r="Q110" s="66">
        <f>'Conditions of people affected'!Q111</f>
        <v>1</v>
      </c>
      <c r="R110" s="53">
        <f t="shared" si="19"/>
        <v>3.8</v>
      </c>
      <c r="S110" s="53">
        <f>'Complexity of the crisis'!X111</f>
        <v>4</v>
      </c>
      <c r="T110" s="53">
        <f>'Complexity of the crisis'!AN111</f>
        <v>3.5</v>
      </c>
      <c r="U110" s="135" t="str">
        <f>VLOOKUP(C110,Lists!$C$3:$E$300,3,FALSE)</f>
        <v>Africa</v>
      </c>
      <c r="V110" s="136">
        <v>45834</v>
      </c>
    </row>
    <row r="111" spans="1:22" x14ac:dyDescent="0.35">
      <c r="A111" s="64" t="str">
        <f>'Crisis Indicator Data'!A109</f>
        <v>Complex crisis in South Sudan</v>
      </c>
      <c r="B111" s="55" t="str">
        <f>Lists!G109</f>
        <v xml:space="preserve">Complex crisis </v>
      </c>
      <c r="C111" s="64" t="str">
        <f>'Crisis Indicator Data'!C109</f>
        <v>SSD001</v>
      </c>
      <c r="D111" s="64" t="str">
        <f>'Crisis Indicator Data'!D109</f>
        <v>South Sudan</v>
      </c>
      <c r="E111" s="64" t="str">
        <f>'Crisis Indicator Data'!E109</f>
        <v>SSD</v>
      </c>
      <c r="F111" s="64" t="str">
        <f>'Crisis Indicator Data'!B109</f>
        <v>Conflict/ Violence,Floods,Political/economic crisis</v>
      </c>
      <c r="G111" s="52">
        <f t="shared" si="15"/>
        <v>4.4000000000000004</v>
      </c>
      <c r="H111" s="65">
        <f t="shared" si="16"/>
        <v>5</v>
      </c>
      <c r="I111" s="128" t="str">
        <f t="shared" si="17"/>
        <v>Very High</v>
      </c>
      <c r="J111" s="129" t="str">
        <f>INDEX(Trends!$D$3:$D$404,MATCH(C111,Trends!$C$3:$C$404,0))</f>
        <v>Decreasing</v>
      </c>
      <c r="K111" s="120" t="str">
        <f>IF(Reliability!B109="x","x",(IF(ROUNDUP(Reliability!B109,0)=1,"Very High",IF(ROUNDUP(Reliability!B109,0)=2,"High",IF(ROUNDUP(Reliability!B109,0)=3,"Medium",IF(ROUNDUP(Reliability!B109,0)=4,"Low","Very Low"))))))</f>
        <v>High</v>
      </c>
      <c r="L111" s="54">
        <f t="shared" si="18"/>
        <v>4.5999999999999996</v>
      </c>
      <c r="M111" s="66">
        <f>'Impact of the crisis'!N112</f>
        <v>4.5999999999999996</v>
      </c>
      <c r="N111" s="66">
        <f>'Impact of the crisis'!AB112</f>
        <v>4.5999999999999996</v>
      </c>
      <c r="O111" s="54">
        <f>'Conditions of people affected'!R112</f>
        <v>4.45</v>
      </c>
      <c r="P111" s="66">
        <f>'Conditions of people affected'!K112</f>
        <v>4.9000000000000004</v>
      </c>
      <c r="Q111" s="66">
        <f>'Conditions of people affected'!Q112</f>
        <v>4</v>
      </c>
      <c r="R111" s="53">
        <f t="shared" si="19"/>
        <v>4.2</v>
      </c>
      <c r="S111" s="53">
        <f>'Complexity of the crisis'!X112</f>
        <v>3.9</v>
      </c>
      <c r="T111" s="53">
        <f>'Complexity of the crisis'!AN112</f>
        <v>4.5</v>
      </c>
      <c r="U111" s="135" t="str">
        <f>VLOOKUP(C111,Lists!$C$3:$E$300,3,FALSE)</f>
        <v>Africa</v>
      </c>
      <c r="V111" s="136">
        <v>45832</v>
      </c>
    </row>
    <row r="112" spans="1:22" x14ac:dyDescent="0.35">
      <c r="A112" s="64" t="str">
        <f>'Crisis Indicator Data'!A110</f>
        <v>Displacement from Sudan to South Sudan</v>
      </c>
      <c r="B112" s="55" t="str">
        <f>Lists!G110</f>
        <v xml:space="preserve">Displacement from Sudan </v>
      </c>
      <c r="C112" s="64" t="str">
        <f>'Crisis Indicator Data'!C110</f>
        <v>SSD004</v>
      </c>
      <c r="D112" s="64" t="str">
        <f>'Crisis Indicator Data'!D110</f>
        <v>South Sudan</v>
      </c>
      <c r="E112" s="64" t="str">
        <f>'Crisis Indicator Data'!E110</f>
        <v>SSD</v>
      </c>
      <c r="F112" s="64" t="str">
        <f>'Crisis Indicator Data'!B110</f>
        <v>International Displacement</v>
      </c>
      <c r="G112" s="52">
        <f t="shared" si="15"/>
        <v>3.6</v>
      </c>
      <c r="H112" s="65">
        <f t="shared" si="16"/>
        <v>4</v>
      </c>
      <c r="I112" s="128" t="str">
        <f t="shared" si="17"/>
        <v>High</v>
      </c>
      <c r="J112" s="129" t="str">
        <f>INDEX(Trends!$D$3:$D$404,MATCH(C112,Trends!$C$3:$C$404,0))</f>
        <v>-</v>
      </c>
      <c r="K112" s="120" t="str">
        <f>IF(Reliability!B110="x","x",(IF(ROUNDUP(Reliability!B110,0)=1,"Very High",IF(ROUNDUP(Reliability!B110,0)=2,"High",IF(ROUNDUP(Reliability!B110,0)=3,"Medium",IF(ROUNDUP(Reliability!B110,0)=4,"Low","Very Low"))))))</f>
        <v>High</v>
      </c>
      <c r="L112" s="54">
        <f t="shared" si="18"/>
        <v>3.9</v>
      </c>
      <c r="M112" s="66">
        <f>'Impact of the crisis'!N113</f>
        <v>4.5999999999999996</v>
      </c>
      <c r="N112" s="66">
        <f>'Impact of the crisis'!AB113</f>
        <v>3.5</v>
      </c>
      <c r="O112" s="54">
        <f>'Conditions of people affected'!R113</f>
        <v>3.25</v>
      </c>
      <c r="P112" s="66">
        <f>'Conditions of people affected'!K113</f>
        <v>3.5</v>
      </c>
      <c r="Q112" s="66">
        <f>'Conditions of people affected'!Q113</f>
        <v>3</v>
      </c>
      <c r="R112" s="53">
        <f t="shared" si="19"/>
        <v>4</v>
      </c>
      <c r="S112" s="53">
        <f>'Complexity of the crisis'!X113</f>
        <v>3.9</v>
      </c>
      <c r="T112" s="53">
        <f>'Complexity of the crisis'!AN113</f>
        <v>4</v>
      </c>
      <c r="U112" s="135" t="str">
        <f>VLOOKUP(C112,Lists!$C$3:$E$300,3,FALSE)</f>
        <v>Africa</v>
      </c>
      <c r="V112" s="136">
        <v>45827</v>
      </c>
    </row>
    <row r="113" spans="1:22" x14ac:dyDescent="0.35">
      <c r="A113" s="64" t="str">
        <f>'Crisis Indicator Data'!A111</f>
        <v>Drought in Eswatini</v>
      </c>
      <c r="B113" s="55" t="str">
        <f>Lists!G111</f>
        <v>Drought</v>
      </c>
      <c r="C113" s="64" t="str">
        <f>'Crisis Indicator Data'!C111</f>
        <v>SWZ001</v>
      </c>
      <c r="D113" s="64" t="str">
        <f>'Crisis Indicator Data'!D111</f>
        <v>Eswatini</v>
      </c>
      <c r="E113" s="64" t="str">
        <f>'Crisis Indicator Data'!E111</f>
        <v>SWZ</v>
      </c>
      <c r="F113" s="64" t="str">
        <f>'Crisis Indicator Data'!B111</f>
        <v>Drought/drier conditions</v>
      </c>
      <c r="G113" s="52">
        <f t="shared" si="15"/>
        <v>2.4</v>
      </c>
      <c r="H113" s="65">
        <f t="shared" si="16"/>
        <v>3</v>
      </c>
      <c r="I113" s="128" t="str">
        <f t="shared" si="17"/>
        <v>Medium</v>
      </c>
      <c r="J113" s="129" t="str">
        <f>INDEX(Trends!$D$3:$D$404,MATCH(C113,Trends!$C$3:$C$404,0))</f>
        <v>Increasing</v>
      </c>
      <c r="K113" s="120" t="str">
        <f>IF(Reliability!B111="x","x",(IF(ROUNDUP(Reliability!B111,0)=1,"Very High",IF(ROUNDUP(Reliability!B111,0)=2,"High",IF(ROUNDUP(Reliability!B111,0)=3,"Medium",IF(ROUNDUP(Reliability!B111,0)=4,"Low","Very Low"))))))</f>
        <v>High</v>
      </c>
      <c r="L113" s="54">
        <f t="shared" si="18"/>
        <v>2.2000000000000002</v>
      </c>
      <c r="M113" s="66">
        <f>'Impact of the crisis'!N114</f>
        <v>3.1</v>
      </c>
      <c r="N113" s="66">
        <f>'Impact of the crisis'!AB114</f>
        <v>1.6</v>
      </c>
      <c r="O113" s="54">
        <f>'Conditions of people affected'!R114</f>
        <v>2.75</v>
      </c>
      <c r="P113" s="66">
        <f>'Conditions of people affected'!K114</f>
        <v>2.5</v>
      </c>
      <c r="Q113" s="66">
        <f>'Conditions of people affected'!Q114</f>
        <v>3</v>
      </c>
      <c r="R113" s="53">
        <f t="shared" si="19"/>
        <v>1.9</v>
      </c>
      <c r="S113" s="53">
        <f>'Complexity of the crisis'!X114</f>
        <v>2.2999999999999998</v>
      </c>
      <c r="T113" s="53">
        <f>'Complexity of the crisis'!AN114</f>
        <v>1.5</v>
      </c>
      <c r="U113" s="135" t="str">
        <f>VLOOKUP(C113,Lists!$C$3:$E$300,3,FALSE)</f>
        <v>Africa</v>
      </c>
      <c r="V113" s="136">
        <v>45838</v>
      </c>
    </row>
    <row r="114" spans="1:22" x14ac:dyDescent="0.35">
      <c r="A114" s="64" t="str">
        <f>'Crisis Indicator Data'!A112</f>
        <v>Complex crisis in Syria</v>
      </c>
      <c r="B114" s="55" t="str">
        <f>Lists!G112</f>
        <v>Complex crisis</v>
      </c>
      <c r="C114" s="64" t="str">
        <f>'Crisis Indicator Data'!C112</f>
        <v>SYR003</v>
      </c>
      <c r="D114" s="64" t="str">
        <f>'Crisis Indicator Data'!D112</f>
        <v>Syria</v>
      </c>
      <c r="E114" s="64" t="str">
        <f>'Crisis Indicator Data'!E112</f>
        <v>SYR</v>
      </c>
      <c r="F114" s="64" t="str">
        <f>'Crisis Indicator Data'!B112</f>
        <v>Conflict/ Violence,Political/economic crisis,Drought/drier conditions</v>
      </c>
      <c r="G114" s="52">
        <f t="shared" si="15"/>
        <v>4.5</v>
      </c>
      <c r="H114" s="65">
        <f t="shared" si="16"/>
        <v>5</v>
      </c>
      <c r="I114" s="128" t="str">
        <f t="shared" si="17"/>
        <v>Very High</v>
      </c>
      <c r="J114" s="129" t="str">
        <f>INDEX(Trends!$D$3:$D$404,MATCH(C114,Trends!$C$3:$C$404,0))</f>
        <v>Stable</v>
      </c>
      <c r="K114" s="120" t="str">
        <f>IF(Reliability!B112="x","x",(IF(ROUNDUP(Reliability!B112,0)=1,"Very High",IF(ROUNDUP(Reliability!B112,0)=2,"High",IF(ROUNDUP(Reliability!B112,0)=3,"Medium",IF(ROUNDUP(Reliability!B112,0)=4,"Low","Very Low"))))))</f>
        <v>Very High</v>
      </c>
      <c r="L114" s="54">
        <f t="shared" si="18"/>
        <v>4.9000000000000004</v>
      </c>
      <c r="M114" s="66">
        <f>'Impact of the crisis'!N115</f>
        <v>4.5999999999999996</v>
      </c>
      <c r="N114" s="66">
        <f>'Impact of the crisis'!AB115</f>
        <v>5</v>
      </c>
      <c r="O114" s="54">
        <f>'Conditions of people affected'!R115</f>
        <v>4.5</v>
      </c>
      <c r="P114" s="66">
        <f>'Conditions of people affected'!K115</f>
        <v>5</v>
      </c>
      <c r="Q114" s="66">
        <f>'Conditions of people affected'!Q115</f>
        <v>4</v>
      </c>
      <c r="R114" s="53">
        <f t="shared" si="19"/>
        <v>4.0999999999999996</v>
      </c>
      <c r="S114" s="53">
        <f>'Complexity of the crisis'!X115</f>
        <v>4.0999999999999996</v>
      </c>
      <c r="T114" s="53">
        <f>'Complexity of the crisis'!AN115</f>
        <v>4</v>
      </c>
      <c r="U114" s="135" t="str">
        <f>VLOOKUP(C114,Lists!$C$3:$E$300,3,FALSE)</f>
        <v>Middle east</v>
      </c>
      <c r="V114" s="136">
        <v>45832</v>
      </c>
    </row>
    <row r="115" spans="1:22" x14ac:dyDescent="0.35">
      <c r="A115" s="64" t="str">
        <f>'Crisis Indicator Data'!A113</f>
        <v>Complex crisis in Chad</v>
      </c>
      <c r="B115" s="55" t="str">
        <f>Lists!G113</f>
        <v>Complex crisis</v>
      </c>
      <c r="C115" s="64" t="str">
        <f>'Crisis Indicator Data'!C113</f>
        <v>TCD001</v>
      </c>
      <c r="D115" s="64" t="str">
        <f>'Crisis Indicator Data'!D113</f>
        <v>Chad</v>
      </c>
      <c r="E115" s="64" t="str">
        <f>'Crisis Indicator Data'!E113</f>
        <v>TCD</v>
      </c>
      <c r="F115" s="64" t="str">
        <f>'Crisis Indicator Data'!B113</f>
        <v>Conflict/ Violence,Floods</v>
      </c>
      <c r="G115" s="52">
        <f t="shared" si="15"/>
        <v>3.9</v>
      </c>
      <c r="H115" s="65">
        <f t="shared" si="16"/>
        <v>4</v>
      </c>
      <c r="I115" s="128" t="str">
        <f t="shared" si="17"/>
        <v>High</v>
      </c>
      <c r="J115" s="129" t="str">
        <f>INDEX(Trends!$D$3:$D$404,MATCH(C115,Trends!$C$3:$C$404,0))</f>
        <v>Stable</v>
      </c>
      <c r="K115" s="120" t="str">
        <f>IF(Reliability!B113="x","x",(IF(ROUNDUP(Reliability!B113,0)=1,"Very High",IF(ROUNDUP(Reliability!B113,0)=2,"High",IF(ROUNDUP(Reliability!B113,0)=3,"Medium",IF(ROUNDUP(Reliability!B113,0)=4,"Low","Very Low"))))))</f>
        <v>Very High</v>
      </c>
      <c r="L115" s="54">
        <f t="shared" si="18"/>
        <v>4.5</v>
      </c>
      <c r="M115" s="66">
        <f>'Impact of the crisis'!N116</f>
        <v>4.9000000000000004</v>
      </c>
      <c r="N115" s="66">
        <f>'Impact of the crisis'!AB116</f>
        <v>4.2</v>
      </c>
      <c r="O115" s="54">
        <f>'Conditions of people affected'!R116</f>
        <v>3.8</v>
      </c>
      <c r="P115" s="66">
        <f>'Conditions of people affected'!K116</f>
        <v>4.5999999999999996</v>
      </c>
      <c r="Q115" s="66">
        <f>'Conditions of people affected'!Q116</f>
        <v>3</v>
      </c>
      <c r="R115" s="53">
        <f t="shared" si="19"/>
        <v>3.6</v>
      </c>
      <c r="S115" s="53">
        <f>'Complexity of the crisis'!X116</f>
        <v>3.7</v>
      </c>
      <c r="T115" s="53">
        <f>'Complexity of the crisis'!AN116</f>
        <v>3.5</v>
      </c>
      <c r="U115" s="135" t="str">
        <f>VLOOKUP(C115,Lists!$C$3:$E$300,3,FALSE)</f>
        <v>Africa</v>
      </c>
      <c r="V115" s="136">
        <v>45834</v>
      </c>
    </row>
    <row r="116" spans="1:22" x14ac:dyDescent="0.35">
      <c r="A116" s="64" t="str">
        <f>'Crisis Indicator Data'!A114</f>
        <v>Conflict in Lac province</v>
      </c>
      <c r="B116" s="55" t="str">
        <f>Lists!G114</f>
        <v>Conflict in Lac province</v>
      </c>
      <c r="C116" s="64" t="str">
        <f>'Crisis Indicator Data'!C114</f>
        <v>TCD003</v>
      </c>
      <c r="D116" s="64" t="str">
        <f>'Crisis Indicator Data'!D114</f>
        <v>Chad</v>
      </c>
      <c r="E116" s="64" t="str">
        <f>'Crisis Indicator Data'!E114</f>
        <v>TCD</v>
      </c>
      <c r="F116" s="64" t="str">
        <f>'Crisis Indicator Data'!B114</f>
        <v>Conflict/ Violence</v>
      </c>
      <c r="G116" s="52">
        <f t="shared" si="15"/>
        <v>3.3</v>
      </c>
      <c r="H116" s="65">
        <f t="shared" si="16"/>
        <v>4</v>
      </c>
      <c r="I116" s="128" t="str">
        <f t="shared" si="17"/>
        <v>High</v>
      </c>
      <c r="J116" s="129" t="str">
        <f>INDEX(Trends!$D$3:$D$404,MATCH(C116,Trends!$C$3:$C$404,0))</f>
        <v>Increasing</v>
      </c>
      <c r="K116" s="120" t="str">
        <f>IF(Reliability!B114="x","x",(IF(ROUNDUP(Reliability!B114,0)=1,"Very High",IF(ROUNDUP(Reliability!B114,0)=2,"High",IF(ROUNDUP(Reliability!B114,0)=3,"Medium",IF(ROUNDUP(Reliability!B114,0)=4,"Low","Very Low"))))))</f>
        <v>Very High</v>
      </c>
      <c r="L116" s="54">
        <f t="shared" si="18"/>
        <v>2.6</v>
      </c>
      <c r="M116" s="66">
        <f>'Impact of the crisis'!N117</f>
        <v>0.6</v>
      </c>
      <c r="N116" s="66">
        <f>'Impact of the crisis'!AB117</f>
        <v>3.3</v>
      </c>
      <c r="O116" s="54">
        <f>'Conditions of people affected'!R117</f>
        <v>3.5</v>
      </c>
      <c r="P116" s="66">
        <f>'Conditions of people affected'!K117</f>
        <v>3</v>
      </c>
      <c r="Q116" s="66">
        <f>'Conditions of people affected'!Q117</f>
        <v>4</v>
      </c>
      <c r="R116" s="53">
        <f t="shared" si="19"/>
        <v>3.4</v>
      </c>
      <c r="S116" s="53">
        <f>'Complexity of the crisis'!X117</f>
        <v>3.7</v>
      </c>
      <c r="T116" s="53">
        <f>'Complexity of the crisis'!AN117</f>
        <v>3</v>
      </c>
      <c r="U116" s="135" t="str">
        <f>VLOOKUP(C116,Lists!$C$3:$E$300,3,FALSE)</f>
        <v>Africa</v>
      </c>
      <c r="V116" s="136">
        <v>45834</v>
      </c>
    </row>
    <row r="117" spans="1:22" x14ac:dyDescent="0.35">
      <c r="A117" s="64" t="str">
        <f>'Crisis Indicator Data'!A115</f>
        <v>Displacement from CAR to Chad</v>
      </c>
      <c r="B117" s="55" t="str">
        <f>Lists!G115</f>
        <v>Displacement from CAR</v>
      </c>
      <c r="C117" s="64" t="str">
        <f>'Crisis Indicator Data'!C115</f>
        <v>TCD004</v>
      </c>
      <c r="D117" s="64" t="str">
        <f>'Crisis Indicator Data'!D115</f>
        <v>Chad</v>
      </c>
      <c r="E117" s="64" t="str">
        <f>'Crisis Indicator Data'!E115</f>
        <v>TCD</v>
      </c>
      <c r="F117" s="64" t="str">
        <f>'Crisis Indicator Data'!B115</f>
        <v>International Displacement</v>
      </c>
      <c r="G117" s="52">
        <f t="shared" si="15"/>
        <v>2.2000000000000002</v>
      </c>
      <c r="H117" s="65">
        <f t="shared" si="16"/>
        <v>3</v>
      </c>
      <c r="I117" s="128" t="str">
        <f t="shared" si="17"/>
        <v>Medium</v>
      </c>
      <c r="J117" s="129" t="str">
        <f>INDEX(Trends!$D$3:$D$404,MATCH(C117,Trends!$C$3:$C$404,0))</f>
        <v>Decreasing</v>
      </c>
      <c r="K117" s="120" t="str">
        <f>IF(Reliability!B115="x","x",(IF(ROUNDUP(Reliability!B115,0)=1,"Very High",IF(ROUNDUP(Reliability!B115,0)=2,"High",IF(ROUNDUP(Reliability!B115,0)=3,"Medium",IF(ROUNDUP(Reliability!B115,0)=4,"Low","Very Low"))))))</f>
        <v>High</v>
      </c>
      <c r="L117" s="54">
        <f t="shared" si="18"/>
        <v>2.5</v>
      </c>
      <c r="M117" s="66">
        <f>'Impact of the crisis'!N118</f>
        <v>1.8</v>
      </c>
      <c r="N117" s="66">
        <f>'Impact of the crisis'!AB118</f>
        <v>2.8</v>
      </c>
      <c r="O117" s="54">
        <f>'Conditions of people affected'!R118</f>
        <v>1.45</v>
      </c>
      <c r="P117" s="66">
        <f>'Conditions of people affected'!K118</f>
        <v>1.9</v>
      </c>
      <c r="Q117" s="66">
        <f>'Conditions of people affected'!Q118</f>
        <v>1</v>
      </c>
      <c r="R117" s="53">
        <f t="shared" si="19"/>
        <v>3.2</v>
      </c>
      <c r="S117" s="53">
        <f>'Complexity of the crisis'!X118</f>
        <v>3.7</v>
      </c>
      <c r="T117" s="53">
        <f>'Complexity of the crisis'!AN118</f>
        <v>2.5</v>
      </c>
      <c r="U117" s="135" t="str">
        <f>VLOOKUP(C117,Lists!$C$3:$E$300,3,FALSE)</f>
        <v>Africa</v>
      </c>
      <c r="V117" s="136">
        <v>45834</v>
      </c>
    </row>
    <row r="118" spans="1:22" x14ac:dyDescent="0.35">
      <c r="A118" s="64" t="str">
        <f>'Crisis Indicator Data'!A116</f>
        <v>Displacement from Sudan to Chad</v>
      </c>
      <c r="B118" s="55" t="str">
        <f>Lists!G116</f>
        <v>Displacement from Sudan</v>
      </c>
      <c r="C118" s="64" t="str">
        <f>'Crisis Indicator Data'!C116</f>
        <v>TCD005</v>
      </c>
      <c r="D118" s="64" t="str">
        <f>'Crisis Indicator Data'!D116</f>
        <v>Chad</v>
      </c>
      <c r="E118" s="64" t="str">
        <f>'Crisis Indicator Data'!E116</f>
        <v>TCD</v>
      </c>
      <c r="F118" s="64" t="str">
        <f>'Crisis Indicator Data'!B116</f>
        <v>International Displacement</v>
      </c>
      <c r="G118" s="52">
        <f t="shared" si="15"/>
        <v>3.2</v>
      </c>
      <c r="H118" s="65">
        <f t="shared" si="16"/>
        <v>4</v>
      </c>
      <c r="I118" s="128" t="str">
        <f t="shared" si="17"/>
        <v>High</v>
      </c>
      <c r="J118" s="129" t="str">
        <f>INDEX(Trends!$D$3:$D$404,MATCH(C118,Trends!$C$3:$C$404,0))</f>
        <v>Decreasing</v>
      </c>
      <c r="K118" s="120" t="str">
        <f>IF(Reliability!B116="x","x",(IF(ROUNDUP(Reliability!B116,0)=1,"Very High",IF(ROUNDUP(Reliability!B116,0)=2,"High",IF(ROUNDUP(Reliability!B116,0)=3,"Medium",IF(ROUNDUP(Reliability!B116,0)=4,"Low","Very Low"))))))</f>
        <v>Very High</v>
      </c>
      <c r="L118" s="54">
        <f t="shared" si="18"/>
        <v>3.3</v>
      </c>
      <c r="M118" s="66">
        <f>'Impact of the crisis'!N119</f>
        <v>1.8</v>
      </c>
      <c r="N118" s="66">
        <f>'Impact of the crisis'!AB119</f>
        <v>3.8</v>
      </c>
      <c r="O118" s="54">
        <f>'Conditions of people affected'!R119</f>
        <v>3.25</v>
      </c>
      <c r="P118" s="66">
        <f>'Conditions of people affected'!K119</f>
        <v>3.5</v>
      </c>
      <c r="Q118" s="66">
        <f>'Conditions of people affected'!Q119</f>
        <v>3</v>
      </c>
      <c r="R118" s="53">
        <f t="shared" si="19"/>
        <v>3.2</v>
      </c>
      <c r="S118" s="53">
        <f>'Complexity of the crisis'!X119</f>
        <v>3.7</v>
      </c>
      <c r="T118" s="53">
        <f>'Complexity of the crisis'!AN119</f>
        <v>2.5</v>
      </c>
      <c r="U118" s="135" t="str">
        <f>VLOOKUP(C118,Lists!$C$3:$E$300,3,FALSE)</f>
        <v>Africa</v>
      </c>
      <c r="V118" s="136">
        <v>45834</v>
      </c>
    </row>
    <row r="119" spans="1:22" ht="13.5" customHeight="1" x14ac:dyDescent="0.35">
      <c r="A119" s="64" t="str">
        <f>'Crisis Indicator Data'!A117</f>
        <v>Conflict in Savanes region</v>
      </c>
      <c r="B119" s="55" t="str">
        <f>Lists!G117</f>
        <v>Conflict in Savanes region</v>
      </c>
      <c r="C119" s="64" t="str">
        <f>'Crisis Indicator Data'!C117</f>
        <v>TGO002</v>
      </c>
      <c r="D119" s="64" t="str">
        <f>'Crisis Indicator Data'!D117</f>
        <v>Togo</v>
      </c>
      <c r="E119" s="64" t="str">
        <f>'Crisis Indicator Data'!E117</f>
        <v>TGO</v>
      </c>
      <c r="F119" s="64" t="str">
        <f>'Crisis Indicator Data'!B117</f>
        <v>Conflict/ Violence</v>
      </c>
      <c r="G119" s="52">
        <f t="shared" si="15"/>
        <v>2.2999999999999998</v>
      </c>
      <c r="H119" s="65">
        <f t="shared" si="16"/>
        <v>3</v>
      </c>
      <c r="I119" s="128" t="str">
        <f t="shared" si="17"/>
        <v>Medium</v>
      </c>
      <c r="J119" s="129" t="str">
        <f>INDEX(Trends!$D$3:$D$404,MATCH(C119,Trends!$C$3:$C$404,0))</f>
        <v>Decreasing</v>
      </c>
      <c r="K119" s="120" t="str">
        <f>IF(Reliability!B117="x","x",(IF(ROUNDUP(Reliability!B117,0)=1,"Very High",IF(ROUNDUP(Reliability!B117,0)=2,"High",IF(ROUNDUP(Reliability!B117,0)=3,"Medium",IF(ROUNDUP(Reliability!B117,0)=4,"Low","Very Low"))))))</f>
        <v>Very High</v>
      </c>
      <c r="L119" s="54">
        <f t="shared" si="18"/>
        <v>1.3</v>
      </c>
      <c r="M119" s="66">
        <f>'Impact of the crisis'!N120</f>
        <v>0.8</v>
      </c>
      <c r="N119" s="66">
        <f>'Impact of the crisis'!AB120</f>
        <v>1.6</v>
      </c>
      <c r="O119" s="54">
        <f>'Conditions of people affected'!R120</f>
        <v>2.65</v>
      </c>
      <c r="P119" s="66">
        <f>'Conditions of people affected'!K120</f>
        <v>2.2999999999999998</v>
      </c>
      <c r="Q119" s="66">
        <f>'Conditions of people affected'!Q120</f>
        <v>3</v>
      </c>
      <c r="R119" s="53">
        <f t="shared" si="19"/>
        <v>2.4</v>
      </c>
      <c r="S119" s="53">
        <f>'Complexity of the crisis'!X120</f>
        <v>2.2999999999999998</v>
      </c>
      <c r="T119" s="53">
        <f>'Complexity of the crisis'!AN120</f>
        <v>2.5</v>
      </c>
      <c r="U119" s="135" t="str">
        <f>VLOOKUP(C119,Lists!$C$3:$E$300,3,FALSE)</f>
        <v>Africa</v>
      </c>
      <c r="V119" s="136">
        <v>45834</v>
      </c>
    </row>
    <row r="120" spans="1:22" x14ac:dyDescent="0.35">
      <c r="A120" s="64" t="str">
        <f>'Crisis Indicator Data'!A118</f>
        <v>Displacement from Myanmar to Thailand</v>
      </c>
      <c r="B120" s="55" t="str">
        <f>Lists!G118</f>
        <v xml:space="preserve">Displacement from Myanmar </v>
      </c>
      <c r="C120" s="64" t="str">
        <f>'Crisis Indicator Data'!C118</f>
        <v>THA003</v>
      </c>
      <c r="D120" s="64" t="str">
        <f>'Crisis Indicator Data'!D118</f>
        <v>Thailand</v>
      </c>
      <c r="E120" s="64" t="str">
        <f>'Crisis Indicator Data'!E118</f>
        <v>THA</v>
      </c>
      <c r="F120" s="64" t="str">
        <f>'Crisis Indicator Data'!B118</f>
        <v>International Displacement</v>
      </c>
      <c r="G120" s="52">
        <f t="shared" si="15"/>
        <v>2.1</v>
      </c>
      <c r="H120" s="65">
        <f t="shared" si="16"/>
        <v>3</v>
      </c>
      <c r="I120" s="128" t="str">
        <f t="shared" si="17"/>
        <v>Medium</v>
      </c>
      <c r="J120" s="129" t="str">
        <f>INDEX(Trends!$D$3:$D$404,MATCH(C120,Trends!$C$3:$C$404,0))</f>
        <v>Stable</v>
      </c>
      <c r="K120" s="120" t="str">
        <f>IF(Reliability!B118="x","x",(IF(ROUNDUP(Reliability!B118,0)=1,"Very High",IF(ROUNDUP(Reliability!B118,0)=2,"High",IF(ROUNDUP(Reliability!B118,0)=3,"Medium",IF(ROUNDUP(Reliability!B118,0)=4,"Low","Very Low"))))))</f>
        <v>Very High</v>
      </c>
      <c r="L120" s="54">
        <f t="shared" si="18"/>
        <v>1.5</v>
      </c>
      <c r="M120" s="66">
        <f>'Impact of the crisis'!N121</f>
        <v>0.5</v>
      </c>
      <c r="N120" s="66">
        <f>'Impact of the crisis'!AB121</f>
        <v>1.9</v>
      </c>
      <c r="O120" s="54">
        <f>'Conditions of people affected'!R121</f>
        <v>2.4</v>
      </c>
      <c r="P120" s="66">
        <f>'Conditions of people affected'!K121</f>
        <v>1.8</v>
      </c>
      <c r="Q120" s="66">
        <f>'Conditions of people affected'!Q121</f>
        <v>3</v>
      </c>
      <c r="R120" s="53">
        <f t="shared" si="19"/>
        <v>2</v>
      </c>
      <c r="S120" s="53">
        <f>'Complexity of the crisis'!X121</f>
        <v>2</v>
      </c>
      <c r="T120" s="53">
        <f>'Complexity of the crisis'!AN121</f>
        <v>2</v>
      </c>
      <c r="U120" s="135" t="str">
        <f>VLOOKUP(C120,Lists!$C$3:$E$300,3,FALSE)</f>
        <v>Asia</v>
      </c>
      <c r="V120" s="136">
        <v>45836</v>
      </c>
    </row>
    <row r="121" spans="1:22" x14ac:dyDescent="0.35">
      <c r="A121" s="64" t="str">
        <f>'Crisis Indicator Data'!A119</f>
        <v>Displacement from Venezuela to Trinidad and Tobago</v>
      </c>
      <c r="B121" s="55" t="str">
        <f>Lists!G119</f>
        <v>Displacement from Venezuela in Trinidad and Tobago</v>
      </c>
      <c r="C121" s="64" t="str">
        <f>'Crisis Indicator Data'!C119</f>
        <v>TTO002</v>
      </c>
      <c r="D121" s="64" t="str">
        <f>'Crisis Indicator Data'!D119</f>
        <v>Trinidad and Tobago</v>
      </c>
      <c r="E121" s="64" t="str">
        <f>'Crisis Indicator Data'!E119</f>
        <v>TTO</v>
      </c>
      <c r="F121" s="64" t="str">
        <f>'Crisis Indicator Data'!B119</f>
        <v>International Displacement</v>
      </c>
      <c r="G121" s="52">
        <f t="shared" si="15"/>
        <v>1.5</v>
      </c>
      <c r="H121" s="65">
        <f t="shared" si="16"/>
        <v>2</v>
      </c>
      <c r="I121" s="128" t="str">
        <f t="shared" si="17"/>
        <v>Low</v>
      </c>
      <c r="J121" s="129" t="str">
        <f>INDEX(Trends!$D$3:$D$404,MATCH(C121,Trends!$C$3:$C$404,0))</f>
        <v>Stable</v>
      </c>
      <c r="K121" s="120" t="str">
        <f>IF(Reliability!B119="x","x",(IF(ROUNDUP(Reliability!B119,0)=1,"Very High",IF(ROUNDUP(Reliability!B119,0)=2,"High",IF(ROUNDUP(Reliability!B119,0)=3,"Medium",IF(ROUNDUP(Reliability!B119,0)=4,"Low","Very Low"))))))</f>
        <v>Very High</v>
      </c>
      <c r="L121" s="54">
        <f t="shared" si="18"/>
        <v>2.5</v>
      </c>
      <c r="M121" s="66">
        <f>'Impact of the crisis'!N122</f>
        <v>3</v>
      </c>
      <c r="N121" s="66">
        <f>'Impact of the crisis'!AB122</f>
        <v>2.2000000000000002</v>
      </c>
      <c r="O121" s="54">
        <f>'Conditions of people affected'!R122</f>
        <v>0.85</v>
      </c>
      <c r="P121" s="66">
        <f>'Conditions of people affected'!K122</f>
        <v>0.7</v>
      </c>
      <c r="Q121" s="66">
        <f>'Conditions of people affected'!Q122</f>
        <v>1</v>
      </c>
      <c r="R121" s="53">
        <f t="shared" si="19"/>
        <v>1.5</v>
      </c>
      <c r="S121" s="53">
        <f>'Complexity of the crisis'!X122</f>
        <v>1.4</v>
      </c>
      <c r="T121" s="53">
        <f>'Complexity of the crisis'!AN122</f>
        <v>1.5</v>
      </c>
      <c r="U121" s="135" t="str">
        <f>VLOOKUP(C121,Lists!$C$3:$E$300,3,FALSE)</f>
        <v>Americas</v>
      </c>
      <c r="V121" s="136">
        <v>45838</v>
      </c>
    </row>
    <row r="122" spans="1:22" x14ac:dyDescent="0.35">
      <c r="A122" s="64" t="str">
        <f>'Crisis Indicator Data'!A120</f>
        <v>International displacement to Tunisia</v>
      </c>
      <c r="B122" s="55" t="str">
        <f>Lists!G120</f>
        <v>International displacement</v>
      </c>
      <c r="C122" s="64" t="str">
        <f>'Crisis Indicator Data'!C120</f>
        <v>TUN002</v>
      </c>
      <c r="D122" s="64" t="str">
        <f>'Crisis Indicator Data'!D120</f>
        <v>Tunisia</v>
      </c>
      <c r="E122" s="64" t="str">
        <f>'Crisis Indicator Data'!E120</f>
        <v>TUN</v>
      </c>
      <c r="F122" s="64" t="str">
        <f>'Crisis Indicator Data'!B120</f>
        <v>International Displacement</v>
      </c>
      <c r="G122" s="52">
        <f t="shared" si="15"/>
        <v>1.9</v>
      </c>
      <c r="H122" s="65">
        <f t="shared" si="16"/>
        <v>2</v>
      </c>
      <c r="I122" s="128" t="str">
        <f t="shared" si="17"/>
        <v>Low</v>
      </c>
      <c r="J122" s="129" t="str">
        <f>INDEX(Trends!$D$3:$D$404,MATCH(C122,Trends!$C$3:$C$404,0))</f>
        <v>Decreasing</v>
      </c>
      <c r="K122" s="120" t="str">
        <f>IF(Reliability!B120="x","x",(IF(ROUNDUP(Reliability!B120,0)=1,"Very High",IF(ROUNDUP(Reliability!B120,0)=2,"High",IF(ROUNDUP(Reliability!B120,0)=3,"Medium",IF(ROUNDUP(Reliability!B120,0)=4,"Low","Very Low"))))))</f>
        <v>Very High</v>
      </c>
      <c r="L122" s="54">
        <f t="shared" si="18"/>
        <v>2.2999999999999998</v>
      </c>
      <c r="M122" s="66">
        <f>'Impact of the crisis'!N123</f>
        <v>1.6</v>
      </c>
      <c r="N122" s="66">
        <f>'Impact of the crisis'!AB123</f>
        <v>2.6</v>
      </c>
      <c r="O122" s="54">
        <f>'Conditions of people affected'!R123</f>
        <v>0.95</v>
      </c>
      <c r="P122" s="66">
        <f>'Conditions of people affected'!K123</f>
        <v>0.9</v>
      </c>
      <c r="Q122" s="66">
        <f>'Conditions of people affected'!Q123</f>
        <v>1</v>
      </c>
      <c r="R122" s="53">
        <f t="shared" si="19"/>
        <v>2.8</v>
      </c>
      <c r="S122" s="53">
        <f>'Complexity of the crisis'!X123</f>
        <v>2.5</v>
      </c>
      <c r="T122" s="53">
        <f>'Complexity of the crisis'!AN123</f>
        <v>3</v>
      </c>
      <c r="U122" s="135" t="str">
        <f>VLOOKUP(C122,Lists!$C$3:$E$300,3,FALSE)</f>
        <v>Africa</v>
      </c>
      <c r="V122" s="136">
        <v>45833</v>
      </c>
    </row>
    <row r="123" spans="1:22" x14ac:dyDescent="0.35">
      <c r="A123" s="64" t="str">
        <f>'Crisis Indicator Data'!A121</f>
        <v>Multiple Crises in Türkiye</v>
      </c>
      <c r="B123" s="55" t="str">
        <f>Lists!G121</f>
        <v>Multiple crisis</v>
      </c>
      <c r="C123" s="64" t="str">
        <f>'Crisis Indicator Data'!C121</f>
        <v>TUR001</v>
      </c>
      <c r="D123" s="64" t="str">
        <f>'Crisis Indicator Data'!D121</f>
        <v>Türkiye</v>
      </c>
      <c r="E123" s="64" t="str">
        <f>'Crisis Indicator Data'!E121</f>
        <v>TUR</v>
      </c>
      <c r="F123" s="64" t="str">
        <f>'Crisis Indicator Data'!B121</f>
        <v>International Displacement,Earthquake</v>
      </c>
      <c r="G123" s="52">
        <f t="shared" si="15"/>
        <v>3.7</v>
      </c>
      <c r="H123" s="65">
        <f t="shared" si="16"/>
        <v>4</v>
      </c>
      <c r="I123" s="128" t="str">
        <f t="shared" si="17"/>
        <v>High</v>
      </c>
      <c r="J123" s="129" t="str">
        <f>INDEX(Trends!$D$3:$D$404,MATCH(C123,Trends!$C$3:$C$404,0))</f>
        <v>Increasing</v>
      </c>
      <c r="K123" s="120" t="str">
        <f>IF(Reliability!B121="x","x",(IF(ROUNDUP(Reliability!B121,0)=1,"Very High",IF(ROUNDUP(Reliability!B121,0)=2,"High",IF(ROUNDUP(Reliability!B121,0)=3,"Medium",IF(ROUNDUP(Reliability!B121,0)=4,"Low","Very Low"))))))</f>
        <v>High</v>
      </c>
      <c r="L123" s="54">
        <f t="shared" si="18"/>
        <v>3.5</v>
      </c>
      <c r="M123" s="66">
        <f>'Impact of the crisis'!N124</f>
        <v>3.9</v>
      </c>
      <c r="N123" s="66">
        <f>'Impact of the crisis'!AB124</f>
        <v>3.2</v>
      </c>
      <c r="O123" s="54">
        <f>'Conditions of people affected'!R124</f>
        <v>4</v>
      </c>
      <c r="P123" s="66">
        <f>'Conditions of people affected'!K124</f>
        <v>5</v>
      </c>
      <c r="Q123" s="66">
        <f>'Conditions of people affected'!Q124</f>
        <v>3</v>
      </c>
      <c r="R123" s="53">
        <f t="shared" si="19"/>
        <v>3.5</v>
      </c>
      <c r="S123" s="53">
        <f>'Complexity of the crisis'!X124</f>
        <v>2.9</v>
      </c>
      <c r="T123" s="53">
        <f>'Complexity of the crisis'!AN124</f>
        <v>4</v>
      </c>
      <c r="U123" s="135" t="str">
        <f>VLOOKUP(C123,Lists!$C$3:$E$300,3,FALSE)</f>
        <v>Middle east</v>
      </c>
      <c r="V123" s="136">
        <v>45833</v>
      </c>
    </row>
    <row r="124" spans="1:22" x14ac:dyDescent="0.35">
      <c r="A124" s="64" t="str">
        <f>'Crisis Indicator Data'!A122</f>
        <v>Displacement from Syria to Türkiye</v>
      </c>
      <c r="B124" s="55" t="str">
        <f>Lists!G122</f>
        <v>Displacement from Syria</v>
      </c>
      <c r="C124" s="64" t="str">
        <f>'Crisis Indicator Data'!C122</f>
        <v>TUR002</v>
      </c>
      <c r="D124" s="64" t="str">
        <f>'Crisis Indicator Data'!D122</f>
        <v>Türkiye</v>
      </c>
      <c r="E124" s="64" t="str">
        <f>'Crisis Indicator Data'!E122</f>
        <v>TUR</v>
      </c>
      <c r="F124" s="64" t="str">
        <f>'Crisis Indicator Data'!B122</f>
        <v>International Displacement</v>
      </c>
      <c r="G124" s="52">
        <f t="shared" si="15"/>
        <v>3.5</v>
      </c>
      <c r="H124" s="65">
        <f t="shared" si="16"/>
        <v>4</v>
      </c>
      <c r="I124" s="128" t="str">
        <f t="shared" si="17"/>
        <v>High</v>
      </c>
      <c r="J124" s="129" t="str">
        <f>INDEX(Trends!$D$3:$D$404,MATCH(C124,Trends!$C$3:$C$404,0))</f>
        <v>Increasing</v>
      </c>
      <c r="K124" s="120" t="str">
        <f>IF(Reliability!B122="x","x",(IF(ROUNDUP(Reliability!B122,0)=1,"Very High",IF(ROUNDUP(Reliability!B122,0)=2,"High",IF(ROUNDUP(Reliability!B122,0)=3,"Medium",IF(ROUNDUP(Reliability!B122,0)=4,"Low","Very Low"))))))</f>
        <v>Very High</v>
      </c>
      <c r="L124" s="54">
        <f t="shared" si="18"/>
        <v>3.2</v>
      </c>
      <c r="M124" s="66">
        <f>'Impact of the crisis'!N125</f>
        <v>3.3</v>
      </c>
      <c r="N124" s="66">
        <f>'Impact of the crisis'!AB125</f>
        <v>3.1</v>
      </c>
      <c r="O124" s="54">
        <f>'Conditions of people affected'!R125</f>
        <v>4</v>
      </c>
      <c r="P124" s="66">
        <f>'Conditions of people affected'!K125</f>
        <v>5</v>
      </c>
      <c r="Q124" s="66">
        <f>'Conditions of people affected'!Q125</f>
        <v>3</v>
      </c>
      <c r="R124" s="53">
        <f t="shared" si="19"/>
        <v>3</v>
      </c>
      <c r="S124" s="53">
        <f>'Complexity of the crisis'!X125</f>
        <v>2.9</v>
      </c>
      <c r="T124" s="53">
        <f>'Complexity of the crisis'!AN125</f>
        <v>3</v>
      </c>
      <c r="U124" s="135" t="str">
        <f>VLOOKUP(C124,Lists!$C$3:$E$300,3,FALSE)</f>
        <v>Middle east</v>
      </c>
      <c r="V124" s="136">
        <v>45833</v>
      </c>
    </row>
    <row r="125" spans="1:22" x14ac:dyDescent="0.35">
      <c r="A125" s="64" t="str">
        <f>'Crisis Indicator Data'!A123</f>
        <v>International Displacement to Türkiye</v>
      </c>
      <c r="B125" s="55" t="str">
        <f>Lists!G123</f>
        <v>International Displacement</v>
      </c>
      <c r="C125" s="64" t="str">
        <f>'Crisis Indicator Data'!C123</f>
        <v>TUR003</v>
      </c>
      <c r="D125" s="64" t="str">
        <f>'Crisis Indicator Data'!D123</f>
        <v>Türkiye</v>
      </c>
      <c r="E125" s="64" t="str">
        <f>'Crisis Indicator Data'!E123</f>
        <v>TUR</v>
      </c>
      <c r="F125" s="64" t="str">
        <f>'Crisis Indicator Data'!B123</f>
        <v>International Displacement</v>
      </c>
      <c r="G125" s="52">
        <f t="shared" si="15"/>
        <v>2.2999999999999998</v>
      </c>
      <c r="H125" s="65">
        <f t="shared" si="16"/>
        <v>3</v>
      </c>
      <c r="I125" s="128" t="str">
        <f t="shared" si="17"/>
        <v>Medium</v>
      </c>
      <c r="J125" s="129" t="str">
        <f>INDEX(Trends!$D$3:$D$404,MATCH(C125,Trends!$C$3:$C$404,0))</f>
        <v>Stable</v>
      </c>
      <c r="K125" s="120" t="str">
        <f>IF(Reliability!B123="x","x",(IF(ROUNDUP(Reliability!B123,0)=1,"Very High",IF(ROUNDUP(Reliability!B123,0)=2,"High",IF(ROUNDUP(Reliability!B123,0)=3,"Medium",IF(ROUNDUP(Reliability!B123,0)=4,"Low","Very Low"))))))</f>
        <v>High</v>
      </c>
      <c r="L125" s="54">
        <f t="shared" si="18"/>
        <v>2.6</v>
      </c>
      <c r="M125" s="66">
        <f>'Impact of the crisis'!N126</f>
        <v>2.4</v>
      </c>
      <c r="N125" s="66">
        <f>'Impact of the crisis'!AB126</f>
        <v>2.7</v>
      </c>
      <c r="O125" s="54">
        <f>'Conditions of people affected'!R126</f>
        <v>1.7</v>
      </c>
      <c r="P125" s="66">
        <f>'Conditions of people affected'!K126</f>
        <v>2.4</v>
      </c>
      <c r="Q125" s="66">
        <f>'Conditions of people affected'!Q126</f>
        <v>1</v>
      </c>
      <c r="R125" s="53">
        <f t="shared" si="19"/>
        <v>3</v>
      </c>
      <c r="S125" s="53">
        <f>'Complexity of the crisis'!X126</f>
        <v>2.9</v>
      </c>
      <c r="T125" s="53">
        <f>'Complexity of the crisis'!AN126</f>
        <v>3</v>
      </c>
      <c r="U125" s="135" t="str">
        <f>VLOOKUP(C125,Lists!$C$3:$E$300,3,FALSE)</f>
        <v>Middle east</v>
      </c>
      <c r="V125" s="136">
        <v>45833</v>
      </c>
    </row>
    <row r="126" spans="1:22" x14ac:dyDescent="0.35">
      <c r="A126" s="64" t="str">
        <f>'Crisis Indicator Data'!A124</f>
        <v>Multiple Crises in Tanzania</v>
      </c>
      <c r="B126" s="55" t="str">
        <f>Lists!G124</f>
        <v>Multiple Crises</v>
      </c>
      <c r="C126" s="64" t="str">
        <f>'Crisis Indicator Data'!C124</f>
        <v>TZA001</v>
      </c>
      <c r="D126" s="64" t="str">
        <f>'Crisis Indicator Data'!D124</f>
        <v>Tanzania</v>
      </c>
      <c r="E126" s="64" t="str">
        <f>'Crisis Indicator Data'!E124</f>
        <v>TZA</v>
      </c>
      <c r="F126" s="64" t="str">
        <f>'Crisis Indicator Data'!B124</f>
        <v>International Displacement,Drought/drier conditions,Floods</v>
      </c>
      <c r="G126" s="52">
        <f t="shared" si="15"/>
        <v>2.5</v>
      </c>
      <c r="H126" s="65">
        <f t="shared" si="16"/>
        <v>3</v>
      </c>
      <c r="I126" s="128" t="str">
        <f t="shared" si="17"/>
        <v>Medium</v>
      </c>
      <c r="J126" s="129" t="str">
        <f>INDEX(Trends!$D$3:$D$404,MATCH(C126,Trends!$C$3:$C$404,0))</f>
        <v>Stable</v>
      </c>
      <c r="K126" s="120" t="str">
        <f>IF(Reliability!B124="x","x",(IF(ROUNDUP(Reliability!B124,0)=1,"Very High",IF(ROUNDUP(Reliability!B124,0)=2,"High",IF(ROUNDUP(Reliability!B124,0)=3,"Medium",IF(ROUNDUP(Reliability!B124,0)=4,"Low","Very Low"))))))</f>
        <v>High</v>
      </c>
      <c r="L126" s="54">
        <f t="shared" si="18"/>
        <v>3.1</v>
      </c>
      <c r="M126" s="66">
        <f>'Impact of the crisis'!N127</f>
        <v>3</v>
      </c>
      <c r="N126" s="66">
        <f>'Impact of the crisis'!AB127</f>
        <v>3.2</v>
      </c>
      <c r="O126" s="54">
        <f>'Conditions of people affected'!R127</f>
        <v>2.4</v>
      </c>
      <c r="P126" s="66">
        <f>'Conditions of people affected'!K127</f>
        <v>2.8</v>
      </c>
      <c r="Q126" s="66">
        <f>'Conditions of people affected'!Q127</f>
        <v>2</v>
      </c>
      <c r="R126" s="53">
        <f t="shared" si="19"/>
        <v>2</v>
      </c>
      <c r="S126" s="53">
        <f>'Complexity of the crisis'!X127</f>
        <v>2</v>
      </c>
      <c r="T126" s="53">
        <f>'Complexity of the crisis'!AN127</f>
        <v>2</v>
      </c>
      <c r="U126" s="135" t="str">
        <f>VLOOKUP(C126,Lists!$C$3:$E$300,3,FALSE)</f>
        <v>Africa</v>
      </c>
      <c r="V126" s="136">
        <v>45838</v>
      </c>
    </row>
    <row r="127" spans="1:22" x14ac:dyDescent="0.35">
      <c r="A127" s="64" t="str">
        <f>'Crisis Indicator Data'!A125</f>
        <v>International Displacement to Tanzania</v>
      </c>
      <c r="B127" s="55" t="str">
        <f>Lists!G125</f>
        <v>International Displacement</v>
      </c>
      <c r="C127" s="64" t="str">
        <f>'Crisis Indicator Data'!C125</f>
        <v>TZA002</v>
      </c>
      <c r="D127" s="64" t="str">
        <f>'Crisis Indicator Data'!D125</f>
        <v>Tanzania</v>
      </c>
      <c r="E127" s="64" t="str">
        <f>'Crisis Indicator Data'!E125</f>
        <v>TZA</v>
      </c>
      <c r="F127" s="64" t="str">
        <f>'Crisis Indicator Data'!B125</f>
        <v>International Displacement</v>
      </c>
      <c r="G127" s="52">
        <f t="shared" si="15"/>
        <v>2</v>
      </c>
      <c r="H127" s="65">
        <f t="shared" si="16"/>
        <v>2</v>
      </c>
      <c r="I127" s="128" t="str">
        <f t="shared" si="17"/>
        <v>Low</v>
      </c>
      <c r="J127" s="129" t="str">
        <f>INDEX(Trends!$D$3:$D$404,MATCH(C127,Trends!$C$3:$C$404,0))</f>
        <v>Decreasing</v>
      </c>
      <c r="K127" s="120" t="str">
        <f>IF(Reliability!B125="x","x",(IF(ROUNDUP(Reliability!B125,0)=1,"Very High",IF(ROUNDUP(Reliability!B125,0)=2,"High",IF(ROUNDUP(Reliability!B125,0)=3,"Medium",IF(ROUNDUP(Reliability!B125,0)=4,"Low","Very Low"))))))</f>
        <v>High</v>
      </c>
      <c r="L127" s="54">
        <f t="shared" si="18"/>
        <v>2.7</v>
      </c>
      <c r="M127" s="66">
        <f>'Impact of the crisis'!N128</f>
        <v>2.4</v>
      </c>
      <c r="N127" s="66">
        <f>'Impact of the crisis'!AB128</f>
        <v>2.9</v>
      </c>
      <c r="O127" s="54">
        <f>'Conditions of people affected'!R128</f>
        <v>1.65</v>
      </c>
      <c r="P127" s="66">
        <f>'Conditions of people affected'!K128</f>
        <v>2.2999999999999998</v>
      </c>
      <c r="Q127" s="66">
        <f>'Conditions of people affected'!Q128</f>
        <v>1</v>
      </c>
      <c r="R127" s="53">
        <f t="shared" si="19"/>
        <v>1.8</v>
      </c>
      <c r="S127" s="53">
        <f>'Complexity of the crisis'!X128</f>
        <v>2</v>
      </c>
      <c r="T127" s="53">
        <f>'Complexity of the crisis'!AN128</f>
        <v>1.5</v>
      </c>
      <c r="U127" s="135" t="str">
        <f>VLOOKUP(C127,Lists!$C$3:$E$300,3,FALSE)</f>
        <v>Africa</v>
      </c>
      <c r="V127" s="136">
        <v>45838</v>
      </c>
    </row>
    <row r="128" spans="1:22" x14ac:dyDescent="0.35">
      <c r="A128" s="64" t="str">
        <f>'Crisis Indicator Data'!A126</f>
        <v>Drought and floods in Tanzania</v>
      </c>
      <c r="B128" s="55" t="str">
        <f>Lists!G126</f>
        <v>Drought and floods</v>
      </c>
      <c r="C128" s="64" t="str">
        <f>'Crisis Indicator Data'!C126</f>
        <v>TZA003</v>
      </c>
      <c r="D128" s="64" t="str">
        <f>'Crisis Indicator Data'!D126</f>
        <v>Tanzania</v>
      </c>
      <c r="E128" s="64" t="str">
        <f>'Crisis Indicator Data'!E126</f>
        <v>TZA</v>
      </c>
      <c r="F128" s="64" t="str">
        <f>'Crisis Indicator Data'!B126</f>
        <v>Drought/drier conditions,Floods</v>
      </c>
      <c r="G128" s="52">
        <f t="shared" si="15"/>
        <v>2.2999999999999998</v>
      </c>
      <c r="H128" s="65">
        <f t="shared" si="16"/>
        <v>3</v>
      </c>
      <c r="I128" s="128" t="str">
        <f t="shared" si="17"/>
        <v>Medium</v>
      </c>
      <c r="J128" s="129" t="str">
        <f>INDEX(Trends!$D$3:$D$404,MATCH(C128,Trends!$C$3:$C$404,0))</f>
        <v>Increasing</v>
      </c>
      <c r="K128" s="120" t="str">
        <f>IF(Reliability!B126="x","x",(IF(ROUNDUP(Reliability!B126,0)=1,"Very High",IF(ROUNDUP(Reliability!B126,0)=2,"High",IF(ROUNDUP(Reliability!B126,0)=3,"Medium",IF(ROUNDUP(Reliability!B126,0)=4,"Low","Very Low"))))))</f>
        <v>High</v>
      </c>
      <c r="L128" s="54">
        <f t="shared" si="18"/>
        <v>2.1</v>
      </c>
      <c r="M128" s="66">
        <f>'Impact of the crisis'!N129</f>
        <v>1.8</v>
      </c>
      <c r="N128" s="66">
        <f>'Impact of the crisis'!AB129</f>
        <v>2.2000000000000002</v>
      </c>
      <c r="O128" s="54">
        <f>'Conditions of people affected'!R129</f>
        <v>2.65</v>
      </c>
      <c r="P128" s="66">
        <f>'Conditions of people affected'!K129</f>
        <v>2.2999999999999998</v>
      </c>
      <c r="Q128" s="66">
        <f>'Conditions of people affected'!Q129</f>
        <v>3</v>
      </c>
      <c r="R128" s="53">
        <f t="shared" si="19"/>
        <v>2</v>
      </c>
      <c r="S128" s="53">
        <f>'Complexity of the crisis'!X129</f>
        <v>2</v>
      </c>
      <c r="T128" s="53">
        <f>'Complexity of the crisis'!AN129</f>
        <v>2</v>
      </c>
      <c r="U128" s="135" t="str">
        <f>VLOOKUP(C128,Lists!$C$3:$E$300,3,FALSE)</f>
        <v>Africa</v>
      </c>
      <c r="V128" s="136">
        <v>45838</v>
      </c>
    </row>
    <row r="129" spans="1:22" x14ac:dyDescent="0.35">
      <c r="A129" s="64" t="str">
        <f>'Crisis Indicator Data'!A127</f>
        <v>International Displacement to Uganda</v>
      </c>
      <c r="B129" s="55" t="str">
        <f>Lists!G127</f>
        <v xml:space="preserve">International displacement </v>
      </c>
      <c r="C129" s="64" t="str">
        <f>'Crisis Indicator Data'!C127</f>
        <v>UGA005</v>
      </c>
      <c r="D129" s="64" t="str">
        <f>'Crisis Indicator Data'!D127</f>
        <v>Uganda</v>
      </c>
      <c r="E129" s="64" t="str">
        <f>'Crisis Indicator Data'!E127</f>
        <v>UGA</v>
      </c>
      <c r="F129" s="64" t="str">
        <f>'Crisis Indicator Data'!B127</f>
        <v>International Displacement</v>
      </c>
      <c r="G129" s="52">
        <f t="shared" si="15"/>
        <v>3.3</v>
      </c>
      <c r="H129" s="65">
        <f t="shared" si="16"/>
        <v>4</v>
      </c>
      <c r="I129" s="128" t="str">
        <f t="shared" si="17"/>
        <v>High</v>
      </c>
      <c r="J129" s="129" t="str">
        <f>INDEX(Trends!$D$3:$D$404,MATCH(C129,Trends!$C$3:$C$404,0))</f>
        <v>Stable</v>
      </c>
      <c r="K129" s="120" t="str">
        <f>IF(Reliability!B127="x","x",(IF(ROUNDUP(Reliability!B127,0)=1,"Very High",IF(ROUNDUP(Reliability!B127,0)=2,"High",IF(ROUNDUP(Reliability!B127,0)=3,"Medium",IF(ROUNDUP(Reliability!B127,0)=4,"Low","Very Low"))))))</f>
        <v>Medium</v>
      </c>
      <c r="L129" s="54">
        <f t="shared" si="18"/>
        <v>3.3</v>
      </c>
      <c r="M129" s="66">
        <f>'Impact of the crisis'!N130</f>
        <v>1.7</v>
      </c>
      <c r="N129" s="66">
        <f>'Impact of the crisis'!AB130</f>
        <v>3.9</v>
      </c>
      <c r="O129" s="54">
        <f>'Conditions of people affected'!R130</f>
        <v>3.4</v>
      </c>
      <c r="P129" s="66">
        <f>'Conditions of people affected'!K130</f>
        <v>3.8</v>
      </c>
      <c r="Q129" s="66">
        <f>'Conditions of people affected'!Q130</f>
        <v>3</v>
      </c>
      <c r="R129" s="53">
        <f t="shared" si="19"/>
        <v>3.2</v>
      </c>
      <c r="S129" s="53">
        <f>'Complexity of the crisis'!X130</f>
        <v>3.7</v>
      </c>
      <c r="T129" s="53">
        <f>'Complexity of the crisis'!AN130</f>
        <v>2.5</v>
      </c>
      <c r="U129" s="135" t="str">
        <f>VLOOKUP(C129,Lists!$C$3:$E$300,3,FALSE)</f>
        <v>Africa</v>
      </c>
      <c r="V129" s="136">
        <v>45834</v>
      </c>
    </row>
    <row r="130" spans="1:22" x14ac:dyDescent="0.35">
      <c r="A130" s="64" t="str">
        <f>'Crisis Indicator Data'!A128</f>
        <v>Conflict in Ukraine</v>
      </c>
      <c r="B130" s="55" t="str">
        <f>Lists!G128</f>
        <v>Conflict in Ukraine</v>
      </c>
      <c r="C130" s="64" t="str">
        <f>'Crisis Indicator Data'!C128</f>
        <v>UKR002</v>
      </c>
      <c r="D130" s="64" t="str">
        <f>'Crisis Indicator Data'!D128</f>
        <v>Ukraine</v>
      </c>
      <c r="E130" s="64" t="str">
        <f>'Crisis Indicator Data'!E128</f>
        <v>UKR</v>
      </c>
      <c r="F130" s="64" t="str">
        <f>'Crisis Indicator Data'!B128</f>
        <v>Conflict/ Violence</v>
      </c>
      <c r="G130" s="52">
        <f t="shared" si="15"/>
        <v>4.3</v>
      </c>
      <c r="H130" s="65">
        <f t="shared" si="16"/>
        <v>5</v>
      </c>
      <c r="I130" s="128" t="str">
        <f t="shared" si="17"/>
        <v>Very High</v>
      </c>
      <c r="J130" s="129" t="str">
        <f>INDEX(Trends!$D$3:$D$404,MATCH(C130,Trends!$C$3:$C$404,0))</f>
        <v>Decreasing</v>
      </c>
      <c r="K130" s="120" t="str">
        <f>IF(Reliability!B128="x","x",(IF(ROUNDUP(Reliability!B128,0)=1,"Very High",IF(ROUNDUP(Reliability!B128,0)=2,"High",IF(ROUNDUP(Reliability!B128,0)=3,"Medium",IF(ROUNDUP(Reliability!B128,0)=4,"Low","Very Low"))))))</f>
        <v>Very High</v>
      </c>
      <c r="L130" s="54">
        <f t="shared" si="18"/>
        <v>4.4000000000000004</v>
      </c>
      <c r="M130" s="66">
        <f>'Impact of the crisis'!N131</f>
        <v>4.9000000000000004</v>
      </c>
      <c r="N130" s="66">
        <f>'Impact of the crisis'!AB131</f>
        <v>4</v>
      </c>
      <c r="O130" s="54">
        <f>'Conditions of people affected'!R131</f>
        <v>4.5</v>
      </c>
      <c r="P130" s="66">
        <f>'Conditions of people affected'!K131</f>
        <v>5</v>
      </c>
      <c r="Q130" s="66">
        <f>'Conditions of people affected'!Q131</f>
        <v>4</v>
      </c>
      <c r="R130" s="53">
        <f t="shared" si="19"/>
        <v>4</v>
      </c>
      <c r="S130" s="53">
        <f>'Complexity of the crisis'!X131</f>
        <v>2.2000000000000002</v>
      </c>
      <c r="T130" s="53">
        <f>'Complexity of the crisis'!AN131</f>
        <v>5</v>
      </c>
      <c r="U130" s="135" t="str">
        <f>VLOOKUP(C130,Lists!$C$3:$E$300,3,FALSE)</f>
        <v>Europe</v>
      </c>
      <c r="V130" s="136">
        <v>45826</v>
      </c>
    </row>
    <row r="131" spans="1:22" x14ac:dyDescent="0.35">
      <c r="A131" s="64" t="str">
        <f>'Crisis Indicator Data'!A129</f>
        <v>Political and Economic crisis in Venezuela</v>
      </c>
      <c r="B131" s="55" t="str">
        <f>Lists!G129</f>
        <v>Complex crisis</v>
      </c>
      <c r="C131" s="64" t="str">
        <f>'Crisis Indicator Data'!C129</f>
        <v>VEN001</v>
      </c>
      <c r="D131" s="64" t="str">
        <f>'Crisis Indicator Data'!D129</f>
        <v>Venezuela</v>
      </c>
      <c r="E131" s="64" t="str">
        <f>'Crisis Indicator Data'!E129</f>
        <v>VEN</v>
      </c>
      <c r="F131" s="64" t="str">
        <f>'Crisis Indicator Data'!B129</f>
        <v>Political/economic crisis,Conflict/ Violence</v>
      </c>
      <c r="G131" s="52">
        <f t="shared" si="15"/>
        <v>3.8</v>
      </c>
      <c r="H131" s="65">
        <f t="shared" si="16"/>
        <v>4</v>
      </c>
      <c r="I131" s="128" t="str">
        <f t="shared" si="17"/>
        <v>High</v>
      </c>
      <c r="J131" s="129" t="str">
        <f>INDEX(Trends!$D$3:$D$404,MATCH(C131,Trends!$C$3:$C$404,0))</f>
        <v>Decreasing</v>
      </c>
      <c r="K131" s="120" t="str">
        <f>IF(Reliability!B129="x","x",(IF(ROUNDUP(Reliability!B129,0)=1,"Very High",IF(ROUNDUP(Reliability!B129,0)=2,"High",IF(ROUNDUP(Reliability!B129,0)=3,"Medium",IF(ROUNDUP(Reliability!B129,0)=4,"Low","Very Low"))))))</f>
        <v>High</v>
      </c>
      <c r="L131" s="54">
        <f t="shared" si="18"/>
        <v>4.4000000000000004</v>
      </c>
      <c r="M131" s="66">
        <f>'Impact of the crisis'!N132</f>
        <v>4.9000000000000004</v>
      </c>
      <c r="N131" s="66">
        <f>'Impact of the crisis'!AB132</f>
        <v>4</v>
      </c>
      <c r="O131" s="54">
        <f>'Conditions of people affected'!R132</f>
        <v>3.9</v>
      </c>
      <c r="P131" s="66">
        <f>'Conditions of people affected'!K132</f>
        <v>4.8</v>
      </c>
      <c r="Q131" s="66">
        <f>'Conditions of people affected'!Q132</f>
        <v>3</v>
      </c>
      <c r="R131" s="53">
        <f t="shared" si="19"/>
        <v>3.2</v>
      </c>
      <c r="S131" s="53">
        <f>'Complexity of the crisis'!X132</f>
        <v>3.3</v>
      </c>
      <c r="T131" s="53">
        <f>'Complexity of the crisis'!AN132</f>
        <v>3</v>
      </c>
      <c r="U131" s="135" t="str">
        <f>VLOOKUP(C131,Lists!$C$3:$E$300,3,FALSE)</f>
        <v>Americas</v>
      </c>
      <c r="V131" s="136">
        <v>45838</v>
      </c>
    </row>
    <row r="132" spans="1:22" x14ac:dyDescent="0.35">
      <c r="A132" s="64" t="str">
        <f>'Crisis Indicator Data'!A130</f>
        <v>Complex crisis in Yemen</v>
      </c>
      <c r="B132" s="55" t="str">
        <f>Lists!G130</f>
        <v>Complex crisis</v>
      </c>
      <c r="C132" s="64" t="str">
        <f>'Crisis Indicator Data'!C130</f>
        <v>YEM001</v>
      </c>
      <c r="D132" s="64" t="str">
        <f>'Crisis Indicator Data'!D130</f>
        <v>Yemen</v>
      </c>
      <c r="E132" s="64" t="str">
        <f>'Crisis Indicator Data'!E130</f>
        <v>YEM</v>
      </c>
      <c r="F132" s="64" t="str">
        <f>'Crisis Indicator Data'!B130</f>
        <v>Conflict/ Violence,Drought/drier conditions,Political/economic crisis</v>
      </c>
      <c r="G132" s="52">
        <f t="shared" si="15"/>
        <v>4.5999999999999996</v>
      </c>
      <c r="H132" s="65">
        <f t="shared" si="16"/>
        <v>5</v>
      </c>
      <c r="I132" s="128" t="str">
        <f t="shared" si="17"/>
        <v>Very High</v>
      </c>
      <c r="J132" s="129" t="str">
        <f>INDEX(Trends!$D$3:$D$404,MATCH(C132,Trends!$C$3:$C$404,0))</f>
        <v>Stable</v>
      </c>
      <c r="K132" s="120" t="str">
        <f>IF(Reliability!B130="x","x",(IF(ROUNDUP(Reliability!B130,0)=1,"Very High",IF(ROUNDUP(Reliability!B130,0)=2,"High",IF(ROUNDUP(Reliability!B130,0)=3,"Medium",IF(ROUNDUP(Reliability!B130,0)=4,"Low","Very Low"))))))</f>
        <v>Very High</v>
      </c>
      <c r="L132" s="54">
        <f t="shared" si="18"/>
        <v>4.8</v>
      </c>
      <c r="M132" s="66">
        <f>'Impact of the crisis'!N133</f>
        <v>4.9000000000000004</v>
      </c>
      <c r="N132" s="66">
        <f>'Impact of the crisis'!AB133</f>
        <v>4.7</v>
      </c>
      <c r="O132" s="54">
        <f>'Conditions of people affected'!R133</f>
        <v>4.5</v>
      </c>
      <c r="P132" s="66">
        <f>'Conditions of people affected'!K133</f>
        <v>5</v>
      </c>
      <c r="Q132" s="66">
        <f>'Conditions of people affected'!Q133</f>
        <v>4</v>
      </c>
      <c r="R132" s="53">
        <f t="shared" si="19"/>
        <v>4.5</v>
      </c>
      <c r="S132" s="53">
        <f>'Complexity of the crisis'!X133</f>
        <v>3.9</v>
      </c>
      <c r="T132" s="53">
        <f>'Complexity of the crisis'!AN133</f>
        <v>5</v>
      </c>
      <c r="U132" s="135" t="str">
        <f>VLOOKUP(C132,Lists!$C$3:$E$300,3,FALSE)</f>
        <v>Middle east</v>
      </c>
      <c r="V132" s="136">
        <v>45833</v>
      </c>
    </row>
    <row r="133" spans="1:22" x14ac:dyDescent="0.35">
      <c r="A133" s="64" t="str">
        <f>'Crisis Indicator Data'!A131</f>
        <v>International Displacement to Yemen</v>
      </c>
      <c r="B133" s="55" t="str">
        <f>Lists!G131</f>
        <v>Internation Displacement</v>
      </c>
      <c r="C133" s="64" t="str">
        <f>'Crisis Indicator Data'!C131</f>
        <v>YEM002</v>
      </c>
      <c r="D133" s="64" t="str">
        <f>'Crisis Indicator Data'!D131</f>
        <v>Yemen</v>
      </c>
      <c r="E133" s="64" t="str">
        <f>'Crisis Indicator Data'!E131</f>
        <v>YEM</v>
      </c>
      <c r="F133" s="64" t="str">
        <f>'Crisis Indicator Data'!B131</f>
        <v>International Displacement</v>
      </c>
      <c r="G133" s="52">
        <f t="shared" si="15"/>
        <v>2.4</v>
      </c>
      <c r="H133" s="65">
        <f t="shared" ref="H133:H135" si="20">IF(G133="x","x",ROUNDUP(G133,0))</f>
        <v>3</v>
      </c>
      <c r="I133" s="128" t="str">
        <f t="shared" ref="I133:I135" si="21">IF(O133="x","x",IF(L133="x","x",(IF(H133=5,"Very High",IF(H133=4,"High",IF(H133=3,"Medium",IF(H133=2,"Low","Very Low")))))))</f>
        <v>Medium</v>
      </c>
      <c r="J133" s="129" t="str">
        <f>INDEX(Trends!$D$3:$D$404,MATCH(C133,Trends!$C$3:$C$404,0))</f>
        <v>Decreasing</v>
      </c>
      <c r="K133" s="120" t="str">
        <f>IF(Reliability!B131="x","x",(IF(ROUNDUP(Reliability!B131,0)=1,"Very High",IF(ROUNDUP(Reliability!B131,0)=2,"High",IF(ROUNDUP(Reliability!B131,0)=3,"Medium",IF(ROUNDUP(Reliability!B131,0)=4,"Low","Very Low"))))))</f>
        <v>Very High</v>
      </c>
      <c r="L133" s="54">
        <f t="shared" ref="L133:L135" si="22">IF(OR(N133="x",M133="x"),"x",ROUND((5-GEOMEAN(((5-M133)/5*4+1),((5-N133)/5*4+1),((5-N133)/5*4+1)))/4*5,1))</f>
        <v>2.5</v>
      </c>
      <c r="M133" s="66">
        <f>'Impact of the crisis'!N134</f>
        <v>1.9</v>
      </c>
      <c r="N133" s="66">
        <f>'Impact of the crisis'!AB134</f>
        <v>2.7</v>
      </c>
      <c r="O133" s="54">
        <f>'Conditions of people affected'!R134</f>
        <v>1.55</v>
      </c>
      <c r="P133" s="66">
        <f>'Conditions of people affected'!K134</f>
        <v>2.1</v>
      </c>
      <c r="Q133" s="66">
        <f>'Conditions of people affected'!Q134</f>
        <v>1</v>
      </c>
      <c r="R133" s="53">
        <f t="shared" ref="R133:R135" si="23">IF(OR(T133="x",S133="x"),S133,ROUND((5-GEOMEAN(((5-S133)/5*4+1),((5-T133)/5*4+1)))/4*5,1))</f>
        <v>3.5</v>
      </c>
      <c r="S133" s="53">
        <f>'Complexity of the crisis'!X134</f>
        <v>3.9</v>
      </c>
      <c r="T133" s="53">
        <f>'Complexity of the crisis'!AN134</f>
        <v>3</v>
      </c>
      <c r="U133" s="135" t="str">
        <f>VLOOKUP(C133,Lists!$C$3:$E$300,3,FALSE)</f>
        <v>Middle east</v>
      </c>
      <c r="V133" s="136">
        <v>45833</v>
      </c>
    </row>
    <row r="134" spans="1:22" x14ac:dyDescent="0.35">
      <c r="A134" s="64" t="str">
        <f>'Crisis Indicator Data'!A132</f>
        <v>Drought in Zambia</v>
      </c>
      <c r="B134" s="55" t="str">
        <f>Lists!G132</f>
        <v>Drought</v>
      </c>
      <c r="C134" s="64" t="str">
        <f>'Crisis Indicator Data'!C132</f>
        <v>ZMB002</v>
      </c>
      <c r="D134" s="64" t="str">
        <f>'Crisis Indicator Data'!D132</f>
        <v>Zambia</v>
      </c>
      <c r="E134" s="64" t="str">
        <f>'Crisis Indicator Data'!E132</f>
        <v>ZMB</v>
      </c>
      <c r="F134" s="64" t="str">
        <f>'Crisis Indicator Data'!B132</f>
        <v>Drought/drier conditions</v>
      </c>
      <c r="G134" s="52">
        <f t="shared" si="15"/>
        <v>3.3</v>
      </c>
      <c r="H134" s="65">
        <f t="shared" si="20"/>
        <v>4</v>
      </c>
      <c r="I134" s="128" t="str">
        <f t="shared" si="21"/>
        <v>High</v>
      </c>
      <c r="J134" s="129" t="str">
        <f>INDEX(Trends!$D$3:$D$404,MATCH(C134,Trends!$C$3:$C$404,0))</f>
        <v>Decreasing</v>
      </c>
      <c r="K134" s="120" t="str">
        <f>IF(Reliability!B132="x","x",(IF(ROUNDUP(Reliability!B132,0)=1,"Very High",IF(ROUNDUP(Reliability!B132,0)=2,"High",IF(ROUNDUP(Reliability!B132,0)=3,"Medium",IF(ROUNDUP(Reliability!B132,0)=4,"Low","Very Low"))))))</f>
        <v>Medium</v>
      </c>
      <c r="L134" s="54">
        <f t="shared" si="22"/>
        <v>3.8</v>
      </c>
      <c r="M134" s="66">
        <f>'Impact of the crisis'!N135</f>
        <v>4.5999999999999996</v>
      </c>
      <c r="N134" s="66">
        <f>'Impact of the crisis'!AB135</f>
        <v>3.2</v>
      </c>
      <c r="O134" s="54">
        <f>'Conditions of people affected'!R135</f>
        <v>3.8</v>
      </c>
      <c r="P134" s="66">
        <f>'Conditions of people affected'!K135</f>
        <v>4.5999999999999996</v>
      </c>
      <c r="Q134" s="66">
        <f>'Conditions of people affected'!Q135</f>
        <v>3</v>
      </c>
      <c r="R134" s="53">
        <f t="shared" si="23"/>
        <v>2.1</v>
      </c>
      <c r="S134" s="53">
        <f>'Complexity of the crisis'!X135</f>
        <v>1.7</v>
      </c>
      <c r="T134" s="53">
        <f>'Complexity of the crisis'!AN135</f>
        <v>2.5</v>
      </c>
      <c r="U134" s="135" t="str">
        <f>VLOOKUP(C134,Lists!$C$3:$E$300,3,FALSE)</f>
        <v>Africa</v>
      </c>
      <c r="V134" s="136">
        <v>45838</v>
      </c>
    </row>
    <row r="135" spans="1:22" x14ac:dyDescent="0.35">
      <c r="A135" s="64" t="str">
        <f>'Crisis Indicator Data'!A133</f>
        <v>Drought and political economic crisis in Zimbabwe</v>
      </c>
      <c r="B135" s="55" t="str">
        <f>Lists!G133</f>
        <v>Drought and political economic crisis</v>
      </c>
      <c r="C135" s="64" t="str">
        <f>'Crisis Indicator Data'!C133</f>
        <v>ZWE001</v>
      </c>
      <c r="D135" s="64" t="str">
        <f>'Crisis Indicator Data'!D133</f>
        <v>Zimbabwe</v>
      </c>
      <c r="E135" s="64" t="str">
        <f>'Crisis Indicator Data'!E133</f>
        <v>ZWE</v>
      </c>
      <c r="F135" s="64" t="str">
        <f>'Crisis Indicator Data'!B133</f>
        <v>Drought/drier conditions</v>
      </c>
      <c r="G135" s="52">
        <f t="shared" si="15"/>
        <v>3.6</v>
      </c>
      <c r="H135" s="65">
        <f t="shared" si="20"/>
        <v>4</v>
      </c>
      <c r="I135" s="128" t="str">
        <f t="shared" si="21"/>
        <v>High</v>
      </c>
      <c r="J135" s="129" t="str">
        <f>INDEX(Trends!$D$3:$D$404,MATCH(C135,Trends!$C$3:$C$404,0))</f>
        <v>Stable</v>
      </c>
      <c r="K135" s="120" t="str">
        <f>IF(Reliability!B133="x","x",(IF(ROUNDUP(Reliability!B133,0)=1,"Very High",IF(ROUNDUP(Reliability!B133,0)=2,"High",IF(ROUNDUP(Reliability!B133,0)=3,"Medium",IF(ROUNDUP(Reliability!B133,0)=4,"Low","Very Low"))))))</f>
        <v>Very High</v>
      </c>
      <c r="L135" s="54">
        <f t="shared" si="22"/>
        <v>3.9</v>
      </c>
      <c r="M135" s="66">
        <f>'Impact of the crisis'!N136</f>
        <v>4.5999999999999996</v>
      </c>
      <c r="N135" s="66">
        <f>'Impact of the crisis'!AB136</f>
        <v>3.5</v>
      </c>
      <c r="O135" s="54">
        <f>'Conditions of people affected'!R136</f>
        <v>3.9</v>
      </c>
      <c r="P135" s="66">
        <f>'Conditions of people affected'!K136</f>
        <v>4.8</v>
      </c>
      <c r="Q135" s="66">
        <f>'Conditions of people affected'!Q136</f>
        <v>3</v>
      </c>
      <c r="R135" s="53">
        <f t="shared" si="23"/>
        <v>2.9</v>
      </c>
      <c r="S135" s="53">
        <f>'Complexity of the crisis'!X136</f>
        <v>2.8</v>
      </c>
      <c r="T135" s="53">
        <f>'Complexity of the crisis'!AN136</f>
        <v>3</v>
      </c>
      <c r="U135" s="135" t="str">
        <f>VLOOKUP(C135,Lists!$C$3:$E$300,3,FALSE)</f>
        <v>Africa</v>
      </c>
      <c r="V135" s="136">
        <v>45838</v>
      </c>
    </row>
  </sheetData>
  <autoFilter ref="A4:T155" xr:uid="{00000000-0009-0000-0000-000002000000}"/>
  <mergeCells count="1">
    <mergeCell ref="A1:T1"/>
  </mergeCells>
  <conditionalFormatting sqref="H5:H300">
    <cfRule type="cellIs" dxfId="223" priority="78" stopIfTrue="1" operator="equal">
      <formula>3</formula>
    </cfRule>
    <cfRule type="cellIs" dxfId="222" priority="77" stopIfTrue="1" operator="equal">
      <formula>4</formula>
    </cfRule>
    <cfRule type="cellIs" dxfId="221" priority="76" stopIfTrue="1" operator="equal">
      <formula>5</formula>
    </cfRule>
    <cfRule type="cellIs" dxfId="220" priority="80" stopIfTrue="1" operator="equal">
      <formula>1</formula>
    </cfRule>
    <cfRule type="cellIs" dxfId="219" priority="79" stopIfTrue="1" operator="equal">
      <formula>2</formula>
    </cfRule>
  </conditionalFormatting>
  <conditionalFormatting sqref="I5:I300">
    <cfRule type="cellIs" dxfId="218" priority="41" stopIfTrue="1" operator="equal">
      <formula>"Very High"</formula>
    </cfRule>
    <cfRule type="cellIs" dxfId="217" priority="42" stopIfTrue="1" operator="equal">
      <formula>"High"</formula>
    </cfRule>
    <cfRule type="cellIs" dxfId="216" priority="43" stopIfTrue="1" operator="equal">
      <formula>"Medium"</formula>
    </cfRule>
    <cfRule type="cellIs" dxfId="215" priority="44" stopIfTrue="1" operator="equal">
      <formula>"Low"</formula>
    </cfRule>
    <cfRule type="cellIs" dxfId="214" priority="45" stopIfTrue="1" operator="equal">
      <formula>"Very Low"</formula>
    </cfRule>
  </conditionalFormatting>
  <conditionalFormatting sqref="J5:J300">
    <cfRule type="cellIs" dxfId="213" priority="13" operator="equal">
      <formula>"Decreasing"</formula>
    </cfRule>
    <cfRule type="cellIs" dxfId="212" priority="11" operator="equal">
      <formula>"Increasing"</formula>
    </cfRule>
    <cfRule type="cellIs" dxfId="211" priority="12" operator="equal">
      <formula>"Stable"</formula>
    </cfRule>
  </conditionalFormatting>
  <conditionalFormatting sqref="K5:K300">
    <cfRule type="cellIs" dxfId="210" priority="2" stopIfTrue="1" operator="equal">
      <formula>"Low"</formula>
    </cfRule>
    <cfRule type="cellIs" dxfId="209" priority="3" stopIfTrue="1" operator="equal">
      <formula>"Medium"</formula>
    </cfRule>
    <cfRule type="cellIs" dxfId="208" priority="4" stopIfTrue="1" operator="equal">
      <formula>"High"</formula>
    </cfRule>
    <cfRule type="cellIs" dxfId="207" priority="5" stopIfTrue="1" operator="equal">
      <formula>"Very High"</formula>
    </cfRule>
    <cfRule type="cellIs" dxfId="206" priority="1" stopIfTrue="1" operator="equal">
      <formula>"Very Low"</formula>
    </cfRule>
  </conditionalFormatting>
  <conditionalFormatting sqref="L5:L300">
    <cfRule type="cellIs" dxfId="205" priority="92" stopIfTrue="1" operator="between">
      <formula>3</formula>
      <formula>4</formula>
    </cfRule>
    <cfRule type="cellIs" dxfId="204" priority="93" stopIfTrue="1" operator="between">
      <formula>2</formula>
      <formula>3</formula>
    </cfRule>
    <cfRule type="cellIs" dxfId="203" priority="94" stopIfTrue="1" operator="between">
      <formula>1</formula>
      <formula>2</formula>
    </cfRule>
    <cfRule type="cellIs" dxfId="202" priority="95" stopIfTrue="1" operator="between">
      <formula>0</formula>
      <formula>1</formula>
    </cfRule>
    <cfRule type="cellIs" dxfId="201" priority="81" stopIfTrue="1" operator="between">
      <formula>4</formula>
      <formula>5</formula>
    </cfRule>
  </conditionalFormatting>
  <conditionalFormatting sqref="M5:N300">
    <cfRule type="cellIs" dxfId="200" priority="82" stopIfTrue="1" operator="between">
      <formula>4</formula>
      <formula>5</formula>
    </cfRule>
    <cfRule type="cellIs" dxfId="199" priority="88" stopIfTrue="1" operator="between">
      <formula>3</formula>
      <formula>4</formula>
    </cfRule>
    <cfRule type="cellIs" dxfId="198" priority="90" stopIfTrue="1" operator="between">
      <formula>1</formula>
      <formula>2</formula>
    </cfRule>
    <cfRule type="cellIs" dxfId="197" priority="91" stopIfTrue="1" operator="between">
      <formula>0</formula>
      <formula>1</formula>
    </cfRule>
    <cfRule type="cellIs" dxfId="196" priority="89" stopIfTrue="1" operator="between">
      <formula>2</formula>
      <formula>3</formula>
    </cfRule>
  </conditionalFormatting>
  <conditionalFormatting sqref="O5:O300">
    <cfRule type="cellIs" dxfId="195" priority="6" stopIfTrue="1" operator="between">
      <formula>5</formula>
      <formula>5.9</formula>
    </cfRule>
    <cfRule type="cellIs" dxfId="194" priority="8" stopIfTrue="1" operator="between">
      <formula>3</formula>
      <formula>3.9</formula>
    </cfRule>
    <cfRule type="cellIs" dxfId="193" priority="9" stopIfTrue="1" operator="between">
      <formula>2</formula>
      <formula>2.9</formula>
    </cfRule>
    <cfRule type="cellIs" dxfId="192" priority="10" stopIfTrue="1" operator="between">
      <formula>0</formula>
      <formula>1.9</formula>
    </cfRule>
    <cfRule type="cellIs" dxfId="191" priority="7" stopIfTrue="1" operator="between">
      <formula>4</formula>
      <formula>4.9</formula>
    </cfRule>
  </conditionalFormatting>
  <conditionalFormatting sqref="P5:Q300">
    <cfRule type="cellIs" dxfId="190" priority="71" stopIfTrue="1" operator="between">
      <formula>7.1</formula>
      <formula>10</formula>
    </cfRule>
    <cfRule type="cellIs" dxfId="189" priority="72" stopIfTrue="1" operator="between">
      <formula>5.4</formula>
      <formula>7</formula>
    </cfRule>
    <cfRule type="cellIs" dxfId="188" priority="73" stopIfTrue="1" operator="between">
      <formula>3.5</formula>
      <formula>5.3</formula>
    </cfRule>
    <cfRule type="cellIs" dxfId="187" priority="74" stopIfTrue="1" operator="between">
      <formula>1.8</formula>
      <formula>3.4</formula>
    </cfRule>
    <cfRule type="cellIs" dxfId="186" priority="75" stopIfTrue="1" operator="between">
      <formula>0</formula>
      <formula>1.7</formula>
    </cfRule>
  </conditionalFormatting>
  <conditionalFormatting sqref="R5:R300">
    <cfRule type="cellIs" dxfId="185" priority="31" stopIfTrue="1" operator="between">
      <formula>4</formula>
      <formula>5</formula>
    </cfRule>
    <cfRule type="cellIs" dxfId="184" priority="32" stopIfTrue="1" operator="between">
      <formula>3</formula>
      <formula>4</formula>
    </cfRule>
    <cfRule type="cellIs" dxfId="183" priority="33" stopIfTrue="1" operator="between">
      <formula>2</formula>
      <formula>3</formula>
    </cfRule>
    <cfRule type="cellIs" dxfId="182" priority="35" stopIfTrue="1" operator="between">
      <formula>0</formula>
      <formula>1</formula>
    </cfRule>
    <cfRule type="cellIs" dxfId="181" priority="34" stopIfTrue="1" operator="between">
      <formula>1</formula>
      <formula>2</formula>
    </cfRule>
  </conditionalFormatting>
  <conditionalFormatting sqref="S5:T300">
    <cfRule type="cellIs" dxfId="180" priority="53" stopIfTrue="1" operator="between">
      <formula>2</formula>
      <formula>3</formula>
    </cfRule>
    <cfRule type="cellIs" dxfId="179" priority="52" stopIfTrue="1" operator="between">
      <formula>3</formula>
      <formula>4</formula>
    </cfRule>
    <cfRule type="cellIs" dxfId="178" priority="51" stopIfTrue="1" operator="between">
      <formula>4</formula>
      <formula>5</formula>
    </cfRule>
    <cfRule type="cellIs" dxfId="177" priority="55" stopIfTrue="1" operator="between">
      <formula>0</formula>
      <formula>1</formula>
    </cfRule>
    <cfRule type="cellIs" dxfId="176" priority="54" stopIfTrue="1" operator="between">
      <formula>1</formula>
      <formula>2</formula>
    </cfRule>
  </conditionalFormatting>
  <conditionalFormatting sqref="T5:T300">
    <cfRule type="cellIs" dxfId="175" priority="64" stopIfTrue="1" operator="between">
      <formula>1</formula>
      <formula>2</formula>
    </cfRule>
    <cfRule type="cellIs" dxfId="174" priority="65" stopIfTrue="1" operator="between">
      <formula>0</formula>
      <formula>1</formula>
    </cfRule>
    <cfRule type="cellIs" dxfId="173" priority="61" stopIfTrue="1" operator="between">
      <formula>4</formula>
      <formula>5</formula>
    </cfRule>
    <cfRule type="cellIs" dxfId="172" priority="62" stopIfTrue="1" operator="between">
      <formula>3</formula>
      <formula>4</formula>
    </cfRule>
    <cfRule type="cellIs" dxfId="171" priority="63" stopIfTrue="1" operator="between">
      <formula>2</formula>
      <formula>3</formula>
    </cfRule>
  </conditionalFormatting>
  <pageMargins left="0.70866141732283472" right="0.70866141732283472" top="0.74803149606299213" bottom="0.74803149606299213" header="0.31496062992125978" footer="0.31496062992125978"/>
  <pageSetup paperSize="9" scale="57"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A2B54"/>
    <pageSetUpPr fitToPage="1"/>
  </sheetPr>
  <dimension ref="A1:U120"/>
  <sheetViews>
    <sheetView tabSelected="1" topLeftCell="B1" workbookViewId="0">
      <selection activeCell="O5" sqref="O5"/>
    </sheetView>
  </sheetViews>
  <sheetFormatPr defaultColWidth="8.54296875" defaultRowHeight="14.5" x14ac:dyDescent="0.35"/>
  <cols>
    <col min="1" max="1" width="43.54296875" bestFit="1" customWidth="1"/>
    <col min="2" max="2" width="10" customWidth="1"/>
    <col min="3" max="3" width="17.54296875" customWidth="1"/>
    <col min="5" max="5" width="27.453125" bestFit="1" customWidth="1"/>
    <col min="8" max="8" width="9.54296875" customWidth="1"/>
    <col min="9" max="9" width="13.54296875" customWidth="1"/>
    <col min="10" max="10" width="10.453125" customWidth="1"/>
    <col min="21" max="21" width="11.453125" bestFit="1" customWidth="1"/>
  </cols>
  <sheetData>
    <row r="1" spans="1:21" ht="22.75" customHeight="1" x14ac:dyDescent="0.5">
      <c r="A1" s="138" t="str">
        <f>"INFORM Severity Index - all crises. Release: "&amp;About!$A$5&amp;""</f>
        <v>INFORM Severity Index - all crises. Release: June 2025</v>
      </c>
      <c r="B1" s="58"/>
      <c r="C1" s="58"/>
      <c r="D1" s="58"/>
      <c r="E1" s="58"/>
      <c r="F1" s="58"/>
      <c r="G1" s="58"/>
      <c r="H1" s="58"/>
      <c r="I1" s="58"/>
      <c r="J1" s="58"/>
      <c r="K1" s="58"/>
      <c r="L1" s="58"/>
      <c r="M1" s="58"/>
      <c r="N1" s="58"/>
      <c r="O1" s="58"/>
      <c r="P1" s="58"/>
      <c r="Q1" s="58"/>
      <c r="R1" s="58"/>
      <c r="S1" s="58"/>
      <c r="T1" s="58"/>
      <c r="U1" s="58"/>
    </row>
    <row r="2" spans="1:21" ht="96.65" customHeight="1" thickBot="1" x14ac:dyDescent="0.4">
      <c r="A2" s="13" t="s">
        <v>7556</v>
      </c>
      <c r="B2" s="13" t="s">
        <v>7558</v>
      </c>
      <c r="C2" s="13" t="s">
        <v>7559</v>
      </c>
      <c r="D2" s="6" t="s">
        <v>7560</v>
      </c>
      <c r="E2" s="13" t="s">
        <v>7561</v>
      </c>
      <c r="F2" s="82" t="s">
        <v>7562</v>
      </c>
      <c r="G2" s="83" t="s">
        <v>7563</v>
      </c>
      <c r="H2" s="82" t="s">
        <v>7563</v>
      </c>
      <c r="I2" s="84" t="s">
        <v>7564</v>
      </c>
      <c r="J2" s="84" t="s">
        <v>6</v>
      </c>
      <c r="K2" s="86" t="s">
        <v>7565</v>
      </c>
      <c r="L2" s="85" t="s">
        <v>7581</v>
      </c>
      <c r="M2" s="85" t="s">
        <v>7582</v>
      </c>
      <c r="N2" s="59" t="s">
        <v>7568</v>
      </c>
      <c r="O2" s="87" t="s">
        <v>7569</v>
      </c>
      <c r="P2" s="87" t="s">
        <v>7570</v>
      </c>
      <c r="Q2" s="88" t="s">
        <v>7571</v>
      </c>
      <c r="R2" s="89" t="s">
        <v>7572</v>
      </c>
      <c r="S2" s="89" t="s">
        <v>7573</v>
      </c>
      <c r="T2" s="63" t="s">
        <v>7574</v>
      </c>
      <c r="U2" s="137" t="s">
        <v>7575</v>
      </c>
    </row>
    <row r="3" spans="1:21" ht="18" hidden="1" customHeight="1" thickTop="1" x14ac:dyDescent="0.4">
      <c r="A3" s="56" t="s">
        <v>7576</v>
      </c>
      <c r="B3" s="56"/>
      <c r="C3" s="56"/>
      <c r="D3" s="56"/>
      <c r="E3" s="56"/>
      <c r="F3" s="48"/>
      <c r="G3" s="48"/>
      <c r="H3" s="48"/>
      <c r="I3" s="79"/>
      <c r="J3" s="48"/>
      <c r="K3" s="47"/>
      <c r="L3" s="46"/>
      <c r="M3" s="46"/>
      <c r="N3" s="47"/>
      <c r="O3" s="48"/>
      <c r="P3" s="48"/>
      <c r="Q3" s="47"/>
      <c r="R3" s="46"/>
      <c r="S3" s="46"/>
      <c r="T3" s="2"/>
      <c r="U3" s="121"/>
    </row>
    <row r="4" spans="1:21" ht="18" customHeight="1" thickTop="1" x14ac:dyDescent="0.4">
      <c r="A4" s="14" t="s">
        <v>7577</v>
      </c>
      <c r="B4" s="14"/>
      <c r="C4" s="14"/>
      <c r="D4" s="7" t="s">
        <v>7577</v>
      </c>
      <c r="E4" s="14"/>
      <c r="F4" s="40" t="s">
        <v>7578</v>
      </c>
      <c r="G4" s="40" t="s">
        <v>7578</v>
      </c>
      <c r="H4" s="40" t="s">
        <v>7579</v>
      </c>
      <c r="I4" s="40" t="s">
        <v>7580</v>
      </c>
      <c r="J4" s="40" t="s">
        <v>7579</v>
      </c>
      <c r="K4" s="40" t="s">
        <v>7578</v>
      </c>
      <c r="L4" s="40" t="s">
        <v>7578</v>
      </c>
      <c r="M4" s="40" t="s">
        <v>7578</v>
      </c>
      <c r="N4" s="40" t="s">
        <v>7578</v>
      </c>
      <c r="O4" s="40" t="s">
        <v>7578</v>
      </c>
      <c r="P4" s="40" t="s">
        <v>7578</v>
      </c>
      <c r="Q4" s="40" t="s">
        <v>7578</v>
      </c>
      <c r="R4" s="40" t="s">
        <v>7578</v>
      </c>
      <c r="S4" s="40" t="s">
        <v>7578</v>
      </c>
      <c r="T4" s="2"/>
      <c r="U4" s="121"/>
    </row>
    <row r="5" spans="1:21" x14ac:dyDescent="0.35">
      <c r="A5" s="144" t="str">
        <f t="array" ref="A5">IFERROR(INDEX(Lists!$B$2:$B$200,SMALL(IF(Lists!$I$2:$I$200="Individual",ROW(Lists!$B$2:$B$200)),ROW(1:1))-1,1),"")</f>
        <v>Complex crisis in Afghanistan</v>
      </c>
      <c r="B5" s="145" t="str">
        <f>VLOOKUP(A5,Lists!$B$2:$G$200,2,FALSE)</f>
        <v>AFG001</v>
      </c>
      <c r="C5" s="145" t="str">
        <f>VLOOKUP(B5,'INFORM Severity - hidden'!$C$5:$D$200,2,FALSE)</f>
        <v>Afghanistan</v>
      </c>
      <c r="D5" s="145" t="str">
        <f>VLOOKUP(A5,Lists!$B$2:$G$200,3,FALSE)</f>
        <v>AFG</v>
      </c>
      <c r="E5" s="146" t="str">
        <f>VLOOKUP(A5,Lists!$B$2:$G$200,5,FALSE)</f>
        <v>Conflict/ Violence,Political/economic crisis,Floods,Drought/drier conditions</v>
      </c>
      <c r="F5" s="140">
        <f t="shared" ref="F5:F36" si="0">IF(OR(N5="x",K5="x"),"x",ROUND((5-GEOMEAN(((5-K5)/5*4+1),((5-N5)/5*4+1),((5-N5)/5*4+1)))/4*3.5+Q5*0.3,1))</f>
        <v>4.5</v>
      </c>
      <c r="G5" s="141">
        <f t="shared" ref="G5:G36" si="1">IF(F5="x","x",ROUNDUP(F5,0))</f>
        <v>5</v>
      </c>
      <c r="H5" s="141" t="str">
        <f t="shared" ref="H5:H36" si="2">IF(N5="x","x",IF(K5="x","x",(IF(G5=5,"Very High",IF(G5=4,"High",IF(G5=3,"Medium",IF(G5=2,"Low","Very Low")))))))</f>
        <v>Very High</v>
      </c>
      <c r="I5" s="142" t="str">
        <f>INDEX(Trends!$D$3:$D$404,MATCH(B5,Trends!$C$3:$C$404,0))</f>
        <v>Stable</v>
      </c>
      <c r="J5" s="141" t="str">
        <f>VLOOKUP($B5,Reliability!$A$3:$I$300,9,FALSE)</f>
        <v>Very High</v>
      </c>
      <c r="K5" s="143">
        <f t="shared" ref="K5:K36" si="3">IF(OR(M5="x",L5="x"),"x",ROUND((5-GEOMEAN(((5-L5)/5*4+1),((5-M5)/5*4+1),((5-M5)/5*4+1)))/4*5,1))</f>
        <v>4.7</v>
      </c>
      <c r="L5" s="143">
        <f>VLOOKUP($B5,'Impact of the crisis'!$C$6:$N$300,12,FALSE)</f>
        <v>4.9000000000000004</v>
      </c>
      <c r="M5" s="143">
        <f>VLOOKUP($B5,'Impact of the crisis'!$C$6:$AB$300,26,FALSE)</f>
        <v>4.5999999999999996</v>
      </c>
      <c r="N5" s="143">
        <f>VLOOKUP($B5,'Conditions of people affected'!$C$6:$R$300,16,FALSE)</f>
        <v>4.5</v>
      </c>
      <c r="O5" s="143">
        <f>VLOOKUP($B5,'Conditions of people affected'!$C$6:$R$300,9,FALSE)</f>
        <v>5</v>
      </c>
      <c r="P5" s="143">
        <f>VLOOKUP($B5,'Conditions of people affected'!$C$6:$R$300,15,FALSE)</f>
        <v>4</v>
      </c>
      <c r="Q5" s="143">
        <f t="shared" ref="Q5:Q36" si="4">IF(OR(S5="x",R5="x"),R5,ROUND((5-GEOMEAN(((5-R5)/5*4+1),((5-S5)/5*4+1)))/4*5,1))</f>
        <v>4.2</v>
      </c>
      <c r="R5" s="143">
        <f>VLOOKUP($B5,'Complexity of the crisis'!$C$6:$AN$300,22,FALSE)</f>
        <v>3.9</v>
      </c>
      <c r="S5" s="143">
        <f>VLOOKUP($B5,'Complexity of the crisis'!$C$6:$AN$300,38,FALSE)</f>
        <v>4.5</v>
      </c>
      <c r="T5" s="147" t="str">
        <f>VLOOKUP(B5,Lists!$C$3:$E$300,3,FALSE)</f>
        <v>Asia</v>
      </c>
      <c r="U5" s="148">
        <f>VLOOKUP(B5,'INFORM Severity - hidden'!$C$5:$V$300,20,FALSE)</f>
        <v>45833</v>
      </c>
    </row>
    <row r="6" spans="1:21" x14ac:dyDescent="0.35">
      <c r="A6" s="144" t="str">
        <f t="array" ref="A6">IFERROR(INDEX(Lists!$B$2:$B$200,SMALL(IF(Lists!$I$2:$I$200="Individual",ROW(Lists!$B$2:$B$200)),ROW(2:2))-1,1),"")</f>
        <v>Drought in South-West Angola</v>
      </c>
      <c r="B6" s="145" t="str">
        <f>VLOOKUP(A6,Lists!$B$2:$G$200,2,FALSE)</f>
        <v>AGO002</v>
      </c>
      <c r="C6" s="145" t="str">
        <f>VLOOKUP(B6,'INFORM Severity - hidden'!$C$5:$D$200,2,FALSE)</f>
        <v>Angola</v>
      </c>
      <c r="D6" s="145" t="str">
        <f>VLOOKUP(A6,Lists!$B$2:$G$200,3,FALSE)</f>
        <v>AGO</v>
      </c>
      <c r="E6" s="146" t="str">
        <f>VLOOKUP(A6,Lists!$B$2:$G$200,5,FALSE)</f>
        <v>Drought/drier conditions</v>
      </c>
      <c r="F6" s="140">
        <f t="shared" si="0"/>
        <v>3.1</v>
      </c>
      <c r="G6" s="141">
        <f t="shared" si="1"/>
        <v>4</v>
      </c>
      <c r="H6" s="141" t="str">
        <f t="shared" si="2"/>
        <v>High</v>
      </c>
      <c r="I6" s="142" t="str">
        <f>INDEX(Trends!$D$3:$D$404,MATCH(B6,Trends!$C$3:$C$404,0))</f>
        <v>Increasing</v>
      </c>
      <c r="J6" s="141" t="str">
        <f>VLOOKUP($B6,Reliability!$A$3:$I$300,9,FALSE)</f>
        <v>High</v>
      </c>
      <c r="K6" s="143">
        <f t="shared" si="3"/>
        <v>2.2000000000000002</v>
      </c>
      <c r="L6" s="143">
        <f>VLOOKUP($B6,'Impact of the crisis'!$C$6:$N$300,12,FALSE)</f>
        <v>2.1</v>
      </c>
      <c r="M6" s="143">
        <f>VLOOKUP($B6,'Impact of the crisis'!$C$6:$AB$300,26,FALSE)</f>
        <v>2.2000000000000002</v>
      </c>
      <c r="N6" s="143">
        <f>VLOOKUP($B6,'Conditions of people affected'!$C$6:$R$300,16,FALSE)</f>
        <v>3.85</v>
      </c>
      <c r="O6" s="143">
        <f>VLOOKUP($B6,'Conditions of people affected'!$C$6:$R$300,9,FALSE)</f>
        <v>3.7</v>
      </c>
      <c r="P6" s="143">
        <f>VLOOKUP($B6,'Conditions of people affected'!$C$6:$R$300,15,FALSE)</f>
        <v>4</v>
      </c>
      <c r="Q6" s="143">
        <f t="shared" si="4"/>
        <v>2.2999999999999998</v>
      </c>
      <c r="R6" s="143">
        <f>VLOOKUP($B6,'Complexity of the crisis'!$C$6:$AN$300,22,FALSE)</f>
        <v>3.3</v>
      </c>
      <c r="S6" s="143">
        <f>VLOOKUP($B6,'Complexity of the crisis'!$C$6:$AN$300,38,FALSE)</f>
        <v>1</v>
      </c>
      <c r="T6" s="147" t="str">
        <f>VLOOKUP(B6,Lists!$C$3:$E$300,3,FALSE)</f>
        <v>Africa</v>
      </c>
      <c r="U6" s="148">
        <f>VLOOKUP(B6,'INFORM Severity - hidden'!$C$5:$V$300,20,FALSE)</f>
        <v>45834</v>
      </c>
    </row>
    <row r="7" spans="1:21" x14ac:dyDescent="0.35">
      <c r="A7" s="144" t="str">
        <f t="array" ref="A7">IFERROR(INDEX(Lists!$B$2:$B$200,SMALL(IF(Lists!$I$2:$I$200="Individual",ROW(Lists!$B$2:$B$200)),ROW(3:3))-1,1),"")</f>
        <v>Complex crisis in Burundi</v>
      </c>
      <c r="B7" s="145" t="str">
        <f>VLOOKUP(A7,Lists!$B$2:$G$200,2,FALSE)</f>
        <v>BDI001</v>
      </c>
      <c r="C7" s="145" t="str">
        <f>VLOOKUP(B7,'INFORM Severity - hidden'!$C$5:$D$200,2,FALSE)</f>
        <v>Burundi</v>
      </c>
      <c r="D7" s="145" t="str">
        <f>VLOOKUP(A7,Lists!$B$2:$G$200,3,FALSE)</f>
        <v>BDI</v>
      </c>
      <c r="E7" s="146" t="str">
        <f>VLOOKUP(A7,Lists!$B$2:$G$200,5,FALSE)</f>
        <v>Floods,Political/economic crisis</v>
      </c>
      <c r="F7" s="140">
        <f t="shared" si="0"/>
        <v>3.3</v>
      </c>
      <c r="G7" s="141">
        <f t="shared" si="1"/>
        <v>4</v>
      </c>
      <c r="H7" s="141" t="str">
        <f t="shared" si="2"/>
        <v>High</v>
      </c>
      <c r="I7" s="142" t="str">
        <f>INDEX(Trends!$D$3:$D$404,MATCH(B7,Trends!$C$3:$C$404,0))</f>
        <v>Stable</v>
      </c>
      <c r="J7" s="141" t="str">
        <f>VLOOKUP($B7,Reliability!$A$3:$I$300,9,FALSE)</f>
        <v>Very High</v>
      </c>
      <c r="K7" s="143">
        <f t="shared" si="3"/>
        <v>3.5</v>
      </c>
      <c r="L7" s="143">
        <f>VLOOKUP($B7,'Impact of the crisis'!$C$6:$N$300,12,FALSE)</f>
        <v>4</v>
      </c>
      <c r="M7" s="143">
        <f>VLOOKUP($B7,'Impact of the crisis'!$C$6:$AB$300,26,FALSE)</f>
        <v>3.2</v>
      </c>
      <c r="N7" s="143">
        <f>VLOOKUP($B7,'Conditions of people affected'!$C$6:$R$300,16,FALSE)</f>
        <v>3.25</v>
      </c>
      <c r="O7" s="143">
        <f>VLOOKUP($B7,'Conditions of people affected'!$C$6:$R$300,9,FALSE)</f>
        <v>3.5</v>
      </c>
      <c r="P7" s="143">
        <f>VLOOKUP($B7,'Conditions of people affected'!$C$6:$R$300,15,FALSE)</f>
        <v>3</v>
      </c>
      <c r="Q7" s="143">
        <f t="shared" si="4"/>
        <v>3.1</v>
      </c>
      <c r="R7" s="143">
        <f>VLOOKUP($B7,'Complexity of the crisis'!$C$6:$AN$300,22,FALSE)</f>
        <v>3.1</v>
      </c>
      <c r="S7" s="143">
        <f>VLOOKUP($B7,'Complexity of the crisis'!$C$6:$AN$300,38,FALSE)</f>
        <v>3</v>
      </c>
      <c r="T7" s="147" t="str">
        <f>VLOOKUP(B7,Lists!$C$3:$E$300,3,FALSE)</f>
        <v>Africa</v>
      </c>
      <c r="U7" s="148">
        <f>VLOOKUP(B7,'INFORM Severity - hidden'!$C$5:$V$300,20,FALSE)</f>
        <v>45834</v>
      </c>
    </row>
    <row r="8" spans="1:21" x14ac:dyDescent="0.35">
      <c r="A8" s="144" t="str">
        <f t="array" ref="A8">IFERROR(INDEX(Lists!$B$2:$B$200,SMALL(IF(Lists!$I$2:$I$200="Individual",ROW(Lists!$B$2:$B$200)),ROW(4:4))-1,1),"")</f>
        <v>Displacement from Eastern DRC</v>
      </c>
      <c r="B8" s="145" t="str">
        <f>VLOOKUP(A8,Lists!$B$2:$G$200,2,FALSE)</f>
        <v>BDI004</v>
      </c>
      <c r="C8" s="145" t="str">
        <f>VLOOKUP(B8,'INFORM Severity - hidden'!$C$5:$D$200,2,FALSE)</f>
        <v>Burundi</v>
      </c>
      <c r="D8" s="145" t="str">
        <f>VLOOKUP(A8,Lists!$B$2:$G$200,3,FALSE)</f>
        <v>BDI</v>
      </c>
      <c r="E8" s="146" t="str">
        <f>VLOOKUP(A8,Lists!$B$2:$G$200,5,FALSE)</f>
        <v>International Displacement</v>
      </c>
      <c r="F8" s="140">
        <f t="shared" si="0"/>
        <v>1.9</v>
      </c>
      <c r="G8" s="141">
        <f t="shared" si="1"/>
        <v>2</v>
      </c>
      <c r="H8" s="141" t="str">
        <f t="shared" si="2"/>
        <v>Low</v>
      </c>
      <c r="I8" s="142" t="str">
        <f>INDEX(Trends!$D$3:$D$404,MATCH(B8,Trends!$C$3:$C$404,0))</f>
        <v>-</v>
      </c>
      <c r="J8" s="141" t="str">
        <f>VLOOKUP($B8,Reliability!$A$3:$I$300,9,FALSE)</f>
        <v>Very High</v>
      </c>
      <c r="K8" s="143">
        <f t="shared" si="3"/>
        <v>2.2000000000000002</v>
      </c>
      <c r="L8" s="143">
        <f>VLOOKUP($B8,'Impact of the crisis'!$C$6:$N$300,12,FALSE)</f>
        <v>1.6</v>
      </c>
      <c r="M8" s="143">
        <f>VLOOKUP($B8,'Impact of the crisis'!$C$6:$AB$300,26,FALSE)</f>
        <v>2.5</v>
      </c>
      <c r="N8" s="143">
        <f>VLOOKUP($B8,'Conditions of people affected'!$C$6:$R$300,16,FALSE)</f>
        <v>1.25</v>
      </c>
      <c r="O8" s="143">
        <f>VLOOKUP($B8,'Conditions of people affected'!$C$6:$R$300,9,FALSE)</f>
        <v>1.5</v>
      </c>
      <c r="P8" s="143">
        <f>VLOOKUP($B8,'Conditions of people affected'!$C$6:$R$300,15,FALSE)</f>
        <v>1</v>
      </c>
      <c r="Q8" s="143">
        <f t="shared" si="4"/>
        <v>2.6</v>
      </c>
      <c r="R8" s="143">
        <f>VLOOKUP($B8,'Complexity of the crisis'!$C$6:$AN$300,22,FALSE)</f>
        <v>3.1</v>
      </c>
      <c r="S8" s="143">
        <f>VLOOKUP($B8,'Complexity of the crisis'!$C$6:$AN$300,38,FALSE)</f>
        <v>2</v>
      </c>
      <c r="T8" s="147" t="str">
        <f>VLOOKUP(B8,Lists!$C$3:$E$300,3,FALSE)</f>
        <v>Africa</v>
      </c>
      <c r="U8" s="148">
        <f>VLOOKUP(B8,'INFORM Severity - hidden'!$C$5:$V$300,20,FALSE)</f>
        <v>45834</v>
      </c>
    </row>
    <row r="9" spans="1:21" x14ac:dyDescent="0.35">
      <c r="A9" s="144" t="str">
        <f t="array" ref="A9">IFERROR(INDEX(Lists!$B$2:$B$200,SMALL(IF(Lists!$I$2:$I$200="Individual",ROW(Lists!$B$2:$B$200)),ROW(5:5))-1,1),"")</f>
        <v>Conflict in northern region of Benin</v>
      </c>
      <c r="B9" s="145" t="str">
        <f>VLOOKUP(A9,Lists!$B$2:$G$200,2,FALSE)</f>
        <v>BEN002</v>
      </c>
      <c r="C9" s="145" t="str">
        <f>VLOOKUP(B9,'INFORM Severity - hidden'!$C$5:$D$200,2,FALSE)</f>
        <v>Benin</v>
      </c>
      <c r="D9" s="145" t="str">
        <f>VLOOKUP(A9,Lists!$B$2:$G$200,3,FALSE)</f>
        <v>BEN</v>
      </c>
      <c r="E9" s="146" t="str">
        <f>VLOOKUP(A9,Lists!$B$2:$G$200,5,FALSE)</f>
        <v>Conflict/ Violence</v>
      </c>
      <c r="F9" s="140">
        <f t="shared" si="0"/>
        <v>2.2999999999999998</v>
      </c>
      <c r="G9" s="141">
        <f t="shared" si="1"/>
        <v>3</v>
      </c>
      <c r="H9" s="141" t="str">
        <f t="shared" si="2"/>
        <v>Medium</v>
      </c>
      <c r="I9" s="142" t="str">
        <f>INDEX(Trends!$D$3:$D$404,MATCH(B9,Trends!$C$3:$C$404,0))</f>
        <v>Increasing</v>
      </c>
      <c r="J9" s="141" t="str">
        <f>VLOOKUP($B9,Reliability!$A$3:$I$300,9,FALSE)</f>
        <v>Very High</v>
      </c>
      <c r="K9" s="143">
        <f t="shared" si="3"/>
        <v>2.2000000000000002</v>
      </c>
      <c r="L9" s="143">
        <f>VLOOKUP($B9,'Impact of the crisis'!$C$6:$N$300,12,FALSE)</f>
        <v>1.8</v>
      </c>
      <c r="M9" s="143">
        <f>VLOOKUP($B9,'Impact of the crisis'!$C$6:$AB$300,26,FALSE)</f>
        <v>2.4</v>
      </c>
      <c r="N9" s="143">
        <f>VLOOKUP($B9,'Conditions of people affected'!$C$6:$R$300,16,FALSE)</f>
        <v>2.4500000000000002</v>
      </c>
      <c r="O9" s="143">
        <f>VLOOKUP($B9,'Conditions of people affected'!$C$6:$R$300,9,FALSE)</f>
        <v>1.9</v>
      </c>
      <c r="P9" s="143">
        <f>VLOOKUP($B9,'Conditions of people affected'!$C$6:$R$300,15,FALSE)</f>
        <v>3</v>
      </c>
      <c r="Q9" s="143">
        <f t="shared" si="4"/>
        <v>2.2000000000000002</v>
      </c>
      <c r="R9" s="143">
        <f>VLOOKUP($B9,'Complexity of the crisis'!$C$6:$AN$300,22,FALSE)</f>
        <v>2.4</v>
      </c>
      <c r="S9" s="143">
        <f>VLOOKUP($B9,'Complexity of the crisis'!$C$6:$AN$300,38,FALSE)</f>
        <v>2</v>
      </c>
      <c r="T9" s="147" t="str">
        <f>VLOOKUP(B9,Lists!$C$3:$E$300,3,FALSE)</f>
        <v>Africa</v>
      </c>
      <c r="U9" s="148">
        <f>VLOOKUP(B9,'INFORM Severity - hidden'!$C$5:$V$300,20,FALSE)</f>
        <v>45834</v>
      </c>
    </row>
    <row r="10" spans="1:21" x14ac:dyDescent="0.35">
      <c r="A10" s="144" t="str">
        <f t="array" ref="A10">IFERROR(INDEX(Lists!$B$2:$B$200,SMALL(IF(Lists!$I$2:$I$200="Individual",ROW(Lists!$B$2:$B$200)),ROW(6:6))-1,1),"")</f>
        <v>Conflict and Climatic Shocks in Burkina Faso</v>
      </c>
      <c r="B10" s="145" t="str">
        <f>VLOOKUP(A10,Lists!$B$2:$G$200,2,FALSE)</f>
        <v>BFA002</v>
      </c>
      <c r="C10" s="145" t="str">
        <f>VLOOKUP(B10,'INFORM Severity - hidden'!$C$5:$D$200,2,FALSE)</f>
        <v>Burkina Faso</v>
      </c>
      <c r="D10" s="145" t="str">
        <f>VLOOKUP(A10,Lists!$B$2:$G$200,3,FALSE)</f>
        <v>BFA</v>
      </c>
      <c r="E10" s="146" t="str">
        <f>VLOOKUP(A10,Lists!$B$2:$G$200,5,FALSE)</f>
        <v>Conflict/ Violence,Drought/drier conditions,Floods</v>
      </c>
      <c r="F10" s="140">
        <f t="shared" si="0"/>
        <v>4.0999999999999996</v>
      </c>
      <c r="G10" s="141">
        <f t="shared" si="1"/>
        <v>5</v>
      </c>
      <c r="H10" s="141" t="str">
        <f t="shared" si="2"/>
        <v>Very High</v>
      </c>
      <c r="I10" s="142" t="str">
        <f>INDEX(Trends!$D$3:$D$404,MATCH(B10,Trends!$C$3:$C$404,0))</f>
        <v>Stable</v>
      </c>
      <c r="J10" s="141" t="str">
        <f>VLOOKUP($B10,Reliability!$A$3:$I$300,9,FALSE)</f>
        <v>Very High</v>
      </c>
      <c r="K10" s="143">
        <f t="shared" si="3"/>
        <v>4.3</v>
      </c>
      <c r="L10" s="143">
        <f>VLOOKUP($B10,'Impact of the crisis'!$C$6:$N$300,12,FALSE)</f>
        <v>4.7</v>
      </c>
      <c r="M10" s="143">
        <f>VLOOKUP($B10,'Impact of the crisis'!$C$6:$AB$300,26,FALSE)</f>
        <v>4.0999999999999996</v>
      </c>
      <c r="N10" s="143">
        <f>VLOOKUP($B10,'Conditions of people affected'!$C$6:$R$300,16,FALSE)</f>
        <v>4.3</v>
      </c>
      <c r="O10" s="143">
        <f>VLOOKUP($B10,'Conditions of people affected'!$C$6:$R$300,9,FALSE)</f>
        <v>4.5999999999999996</v>
      </c>
      <c r="P10" s="143">
        <f>VLOOKUP($B10,'Conditions of people affected'!$C$6:$R$300,15,FALSE)</f>
        <v>4</v>
      </c>
      <c r="Q10" s="143">
        <f t="shared" si="4"/>
        <v>3.7</v>
      </c>
      <c r="R10" s="143">
        <f>VLOOKUP($B10,'Complexity of the crisis'!$C$6:$AN$300,22,FALSE)</f>
        <v>3.4</v>
      </c>
      <c r="S10" s="143">
        <f>VLOOKUP($B10,'Complexity of the crisis'!$C$6:$AN$300,38,FALSE)</f>
        <v>4</v>
      </c>
      <c r="T10" s="147" t="str">
        <f>VLOOKUP(B10,Lists!$C$3:$E$300,3,FALSE)</f>
        <v>Africa</v>
      </c>
      <c r="U10" s="148">
        <f>VLOOKUP(B10,'INFORM Severity - hidden'!$C$5:$V$300,20,FALSE)</f>
        <v>45828</v>
      </c>
    </row>
    <row r="11" spans="1:21" x14ac:dyDescent="0.35">
      <c r="A11" s="144" t="str">
        <f t="array" ref="A11">IFERROR(INDEX(Lists!$B$2:$B$200,SMALL(IF(Lists!$I$2:$I$200="Individual",ROW(Lists!$B$2:$B$200)),ROW(7:7))-1,1),"")</f>
        <v>Displacement of Rohingyas to Bangladesh</v>
      </c>
      <c r="B11" s="145" t="str">
        <f>VLOOKUP(A11,Lists!$B$2:$G$200,2,FALSE)</f>
        <v>BGD002</v>
      </c>
      <c r="C11" s="145" t="str">
        <f>VLOOKUP(B11,'INFORM Severity - hidden'!$C$5:$D$200,2,FALSE)</f>
        <v>Bangladesh</v>
      </c>
      <c r="D11" s="145" t="str">
        <f>VLOOKUP(A11,Lists!$B$2:$G$200,3,FALSE)</f>
        <v>BGD</v>
      </c>
      <c r="E11" s="146" t="str">
        <f>VLOOKUP(A11,Lists!$B$2:$G$200,5,FALSE)</f>
        <v>International Displacement</v>
      </c>
      <c r="F11" s="140">
        <f t="shared" si="0"/>
        <v>3.1</v>
      </c>
      <c r="G11" s="141">
        <f t="shared" si="1"/>
        <v>4</v>
      </c>
      <c r="H11" s="141" t="str">
        <f t="shared" si="2"/>
        <v>High</v>
      </c>
      <c r="I11" s="142" t="str">
        <f>INDEX(Trends!$D$3:$D$404,MATCH(B11,Trends!$C$3:$C$404,0))</f>
        <v>Stable</v>
      </c>
      <c r="J11" s="141" t="str">
        <f>VLOOKUP($B11,Reliability!$A$3:$I$300,9,FALSE)</f>
        <v>Very High</v>
      </c>
      <c r="K11" s="143">
        <f t="shared" si="3"/>
        <v>2.8</v>
      </c>
      <c r="L11" s="143">
        <f>VLOOKUP($B11,'Impact of the crisis'!$C$6:$N$300,12,FALSE)</f>
        <v>0.2</v>
      </c>
      <c r="M11" s="143">
        <f>VLOOKUP($B11,'Impact of the crisis'!$C$6:$AB$300,26,FALSE)</f>
        <v>3.6</v>
      </c>
      <c r="N11" s="143">
        <f>VLOOKUP($B11,'Conditions of people affected'!$C$6:$R$300,16,FALSE)</f>
        <v>3.85</v>
      </c>
      <c r="O11" s="143">
        <f>VLOOKUP($B11,'Conditions of people affected'!$C$6:$R$300,9,FALSE)</f>
        <v>3.7</v>
      </c>
      <c r="P11" s="143">
        <f>VLOOKUP($B11,'Conditions of people affected'!$C$6:$R$300,15,FALSE)</f>
        <v>4</v>
      </c>
      <c r="Q11" s="143">
        <f t="shared" si="4"/>
        <v>2.2000000000000002</v>
      </c>
      <c r="R11" s="143">
        <f>VLOOKUP($B11,'Complexity of the crisis'!$C$6:$AN$300,22,FALSE)</f>
        <v>2.4</v>
      </c>
      <c r="S11" s="143">
        <f>VLOOKUP($B11,'Complexity of the crisis'!$C$6:$AN$300,38,FALSE)</f>
        <v>2</v>
      </c>
      <c r="T11" s="147" t="str">
        <f>VLOOKUP(B11,Lists!$C$3:$E$300,3,FALSE)</f>
        <v>Asia</v>
      </c>
      <c r="U11" s="148">
        <f>VLOOKUP(B11,'INFORM Severity - hidden'!$C$5:$V$300,20,FALSE)</f>
        <v>45834</v>
      </c>
    </row>
    <row r="12" spans="1:21" x14ac:dyDescent="0.35">
      <c r="A12" s="144" t="str">
        <f t="array" ref="A12">IFERROR(INDEX(Lists!$B$2:$B$200,SMALL(IF(Lists!$I$2:$I$200="Individual",ROW(Lists!$B$2:$B$200)),ROW(8:8))-1,1),"")</f>
        <v>Climatic shocks and political/economic crisis in Bangladesh</v>
      </c>
      <c r="B12" s="145" t="str">
        <f>VLOOKUP(A12,Lists!$B$2:$G$200,2,FALSE)</f>
        <v>BGD012</v>
      </c>
      <c r="C12" s="145" t="str">
        <f>VLOOKUP(B12,'INFORM Severity - hidden'!$C$5:$D$200,2,FALSE)</f>
        <v>Bangladesh</v>
      </c>
      <c r="D12" s="145" t="str">
        <f>VLOOKUP(A12,Lists!$B$2:$G$200,3,FALSE)</f>
        <v>BGD</v>
      </c>
      <c r="E12" s="146" t="str">
        <f>VLOOKUP(A12,Lists!$B$2:$G$200,5,FALSE)</f>
        <v>Cyclone,Floods,Political/economic crisis</v>
      </c>
      <c r="F12" s="140">
        <f t="shared" si="0"/>
        <v>3.3</v>
      </c>
      <c r="G12" s="141">
        <f t="shared" si="1"/>
        <v>4</v>
      </c>
      <c r="H12" s="141" t="str">
        <f t="shared" si="2"/>
        <v>High</v>
      </c>
      <c r="I12" s="142" t="str">
        <f>INDEX(Trends!$D$3:$D$404,MATCH(B12,Trends!$C$3:$C$404,0))</f>
        <v>Increasing</v>
      </c>
      <c r="J12" s="141" t="str">
        <f>VLOOKUP($B12,Reliability!$A$3:$I$300,9,FALSE)</f>
        <v>Very High</v>
      </c>
      <c r="K12" s="143">
        <f t="shared" si="3"/>
        <v>3.7</v>
      </c>
      <c r="L12" s="143">
        <f>VLOOKUP($B12,'Impact of the crisis'!$C$6:$N$300,12,FALSE)</f>
        <v>3.6</v>
      </c>
      <c r="M12" s="143">
        <f>VLOOKUP($B12,'Impact of the crisis'!$C$6:$AB$300,26,FALSE)</f>
        <v>3.8</v>
      </c>
      <c r="N12" s="143">
        <f>VLOOKUP($B12,'Conditions of people affected'!$C$6:$R$300,16,FALSE)</f>
        <v>4</v>
      </c>
      <c r="O12" s="143">
        <f>VLOOKUP($B12,'Conditions of people affected'!$C$6:$R$300,9,FALSE)</f>
        <v>5</v>
      </c>
      <c r="P12" s="143">
        <f>VLOOKUP($B12,'Conditions of people affected'!$C$6:$R$300,15,FALSE)</f>
        <v>3</v>
      </c>
      <c r="Q12" s="143">
        <f t="shared" si="4"/>
        <v>1.8</v>
      </c>
      <c r="R12" s="143">
        <f>VLOOKUP($B12,'Complexity of the crisis'!$C$6:$AN$300,22,FALSE)</f>
        <v>2.4</v>
      </c>
      <c r="S12" s="143">
        <f>VLOOKUP($B12,'Complexity of the crisis'!$C$6:$AN$300,38,FALSE)</f>
        <v>1</v>
      </c>
      <c r="T12" s="147" t="str">
        <f>VLOOKUP(B12,Lists!$C$3:$E$300,3,FALSE)</f>
        <v>Asia</v>
      </c>
      <c r="U12" s="148">
        <f>VLOOKUP(B12,'INFORM Severity - hidden'!$C$5:$V$300,20,FALSE)</f>
        <v>45834</v>
      </c>
    </row>
    <row r="13" spans="1:21" x14ac:dyDescent="0.35">
      <c r="A13" s="144" t="str">
        <f t="array" ref="A13">IFERROR(INDEX(Lists!$B$2:$B$200,SMALL(IF(Lists!$I$2:$I$200="Individual",ROW(Lists!$B$2:$B$200)),ROW(9:9))-1,1),"")</f>
        <v>Displacement from Ukraine to Belarus</v>
      </c>
      <c r="B13" s="145" t="str">
        <f>VLOOKUP(A13,Lists!$B$2:$G$200,2,FALSE)</f>
        <v>BLR002</v>
      </c>
      <c r="C13" s="145" t="str">
        <f>VLOOKUP(B13,'INFORM Severity - hidden'!$C$5:$D$200,2,FALSE)</f>
        <v>Belarus</v>
      </c>
      <c r="D13" s="145" t="str">
        <f>VLOOKUP(A13,Lists!$B$2:$G$200,3,FALSE)</f>
        <v>BLR</v>
      </c>
      <c r="E13" s="146" t="str">
        <f>VLOOKUP(A13,Lists!$B$2:$G$200,5,FALSE)</f>
        <v>International Displacement</v>
      </c>
      <c r="F13" s="140">
        <f t="shared" si="0"/>
        <v>1.8</v>
      </c>
      <c r="G13" s="141">
        <f t="shared" si="1"/>
        <v>2</v>
      </c>
      <c r="H13" s="141" t="str">
        <f t="shared" si="2"/>
        <v>Low</v>
      </c>
      <c r="I13" s="142" t="str">
        <f>INDEX(Trends!$D$3:$D$404,MATCH(B13,Trends!$C$3:$C$404,0))</f>
        <v>Decreasing</v>
      </c>
      <c r="J13" s="141" t="str">
        <f>VLOOKUP($B13,Reliability!$A$3:$I$300,9,FALSE)</f>
        <v>Very High</v>
      </c>
      <c r="K13" s="143">
        <f t="shared" si="3"/>
        <v>2.6</v>
      </c>
      <c r="L13" s="143">
        <f>VLOOKUP($B13,'Impact of the crisis'!$C$6:$N$300,12,FALSE)</f>
        <v>4.3</v>
      </c>
      <c r="M13" s="143">
        <f>VLOOKUP($B13,'Impact of the crisis'!$C$6:$AB$300,26,FALSE)</f>
        <v>1.3</v>
      </c>
      <c r="N13" s="143">
        <f>VLOOKUP($B13,'Conditions of people affected'!$C$6:$R$300,16,FALSE)</f>
        <v>1</v>
      </c>
      <c r="O13" s="143">
        <f>VLOOKUP($B13,'Conditions of people affected'!$C$6:$R$300,9,FALSE)</f>
        <v>1</v>
      </c>
      <c r="P13" s="143">
        <f>VLOOKUP($B13,'Conditions of people affected'!$C$6:$R$300,15,FALSE)</f>
        <v>1</v>
      </c>
      <c r="Q13" s="143">
        <f t="shared" si="4"/>
        <v>2.2000000000000002</v>
      </c>
      <c r="R13" s="143">
        <f>VLOOKUP($B13,'Complexity of the crisis'!$C$6:$AN$300,22,FALSE)</f>
        <v>2.2999999999999998</v>
      </c>
      <c r="S13" s="143">
        <f>VLOOKUP($B13,'Complexity of the crisis'!$C$6:$AN$300,38,FALSE)</f>
        <v>2</v>
      </c>
      <c r="T13" s="147" t="str">
        <f>VLOOKUP(B13,Lists!$C$3:$E$300,3,FALSE)</f>
        <v>Europe</v>
      </c>
      <c r="U13" s="148">
        <f>VLOOKUP(B13,'INFORM Severity - hidden'!$C$5:$V$300,20,FALSE)</f>
        <v>45838</v>
      </c>
    </row>
    <row r="14" spans="1:21" x14ac:dyDescent="0.35">
      <c r="A14" s="144" t="str">
        <f t="array" ref="A14">IFERROR(INDEX(Lists!$B$2:$B$200,SMALL(IF(Lists!$I$2:$I$200="Individual",ROW(Lists!$B$2:$B$200)),ROW(10:10))-1,1),"")</f>
        <v>Floods in Bolivia</v>
      </c>
      <c r="B14" s="145" t="str">
        <f>VLOOKUP(A14,Lists!$B$2:$G$200,2,FALSE)</f>
        <v>BOL002</v>
      </c>
      <c r="C14" s="145" t="str">
        <f>VLOOKUP(B14,'INFORM Severity - hidden'!$C$5:$D$200,2,FALSE)</f>
        <v>Bolivia</v>
      </c>
      <c r="D14" s="145" t="str">
        <f>VLOOKUP(A14,Lists!$B$2:$G$200,3,FALSE)</f>
        <v>BOL</v>
      </c>
      <c r="E14" s="146" t="str">
        <f>VLOOKUP(A14,Lists!$B$2:$G$200,5,FALSE)</f>
        <v>Floods</v>
      </c>
      <c r="F14" s="140">
        <f t="shared" si="0"/>
        <v>2.9</v>
      </c>
      <c r="G14" s="141">
        <f t="shared" si="1"/>
        <v>3</v>
      </c>
      <c r="H14" s="141" t="str">
        <f t="shared" si="2"/>
        <v>Medium</v>
      </c>
      <c r="I14" s="142" t="str">
        <f>INDEX(Trends!$D$3:$D$404,MATCH(B14,Trends!$C$3:$C$404,0))</f>
        <v>-</v>
      </c>
      <c r="J14" s="141" t="str">
        <f>VLOOKUP($B14,Reliability!$A$3:$I$300,9,FALSE)</f>
        <v>High</v>
      </c>
      <c r="K14" s="143">
        <f t="shared" si="3"/>
        <v>3.6</v>
      </c>
      <c r="L14" s="143">
        <f>VLOOKUP($B14,'Impact of the crisis'!$C$6:$N$300,12,FALSE)</f>
        <v>3.7</v>
      </c>
      <c r="M14" s="143">
        <f>VLOOKUP($B14,'Impact of the crisis'!$C$6:$AB$300,26,FALSE)</f>
        <v>3.5</v>
      </c>
      <c r="N14" s="143">
        <f>VLOOKUP($B14,'Conditions of people affected'!$C$6:$R$300,16,FALSE)</f>
        <v>3.15</v>
      </c>
      <c r="O14" s="143">
        <f>VLOOKUP($B14,'Conditions of people affected'!$C$6:$R$300,9,FALSE)</f>
        <v>3.3</v>
      </c>
      <c r="P14" s="143">
        <f>VLOOKUP($B14,'Conditions of people affected'!$C$6:$R$300,15,FALSE)</f>
        <v>3</v>
      </c>
      <c r="Q14" s="143">
        <f t="shared" si="4"/>
        <v>2</v>
      </c>
      <c r="R14" s="143">
        <f>VLOOKUP($B14,'Complexity of the crisis'!$C$6:$AN$300,22,FALSE)</f>
        <v>2.5</v>
      </c>
      <c r="S14" s="143">
        <f>VLOOKUP($B14,'Complexity of the crisis'!$C$6:$AN$300,38,FALSE)</f>
        <v>1.5</v>
      </c>
      <c r="T14" s="147" t="str">
        <f>VLOOKUP(B14,Lists!$C$3:$E$300,3,FALSE)</f>
        <v>Americas</v>
      </c>
      <c r="U14" s="148">
        <f>VLOOKUP(B14,'INFORM Severity - hidden'!$C$5:$V$300,20,FALSE)</f>
        <v>45833</v>
      </c>
    </row>
    <row r="15" spans="1:21" x14ac:dyDescent="0.35">
      <c r="A15" s="144" t="str">
        <f t="array" ref="A15">IFERROR(INDEX(Lists!$B$2:$B$200,SMALL(IF(Lists!$I$2:$I$200="Individual",ROW(Lists!$B$2:$B$200)),ROW(11:11))-1,1),"")</f>
        <v>Displacement from Venezuela to Brazil</v>
      </c>
      <c r="B15" s="145" t="str">
        <f>VLOOKUP(A15,Lists!$B$2:$G$200,2,FALSE)</f>
        <v>BRA002</v>
      </c>
      <c r="C15" s="145" t="str">
        <f>VLOOKUP(B15,'INFORM Severity - hidden'!$C$5:$D$200,2,FALSE)</f>
        <v>Brazil</v>
      </c>
      <c r="D15" s="145" t="str">
        <f>VLOOKUP(A15,Lists!$B$2:$G$200,3,FALSE)</f>
        <v>BRA</v>
      </c>
      <c r="E15" s="146" t="str">
        <f>VLOOKUP(A15,Lists!$B$2:$G$200,5,FALSE)</f>
        <v>International Displacement</v>
      </c>
      <c r="F15" s="140">
        <f t="shared" si="0"/>
        <v>2.5</v>
      </c>
      <c r="G15" s="141">
        <f t="shared" si="1"/>
        <v>3</v>
      </c>
      <c r="H15" s="141" t="str">
        <f t="shared" si="2"/>
        <v>Medium</v>
      </c>
      <c r="I15" s="142" t="str">
        <f>INDEX(Trends!$D$3:$D$404,MATCH(B15,Trends!$C$3:$C$404,0))</f>
        <v>Increasing</v>
      </c>
      <c r="J15" s="141" t="str">
        <f>VLOOKUP($B15,Reliability!$A$3:$I$300,9,FALSE)</f>
        <v>Very High</v>
      </c>
      <c r="K15" s="143">
        <f t="shared" si="3"/>
        <v>3.7</v>
      </c>
      <c r="L15" s="143">
        <f>VLOOKUP($B15,'Impact of the crisis'!$C$6:$N$300,12,FALSE)</f>
        <v>4.0999999999999996</v>
      </c>
      <c r="M15" s="143">
        <f>VLOOKUP($B15,'Impact of the crisis'!$C$6:$AB$300,26,FALSE)</f>
        <v>3.5</v>
      </c>
      <c r="N15" s="143">
        <f>VLOOKUP($B15,'Conditions of people affected'!$C$6:$R$300,16,FALSE)</f>
        <v>1.95</v>
      </c>
      <c r="O15" s="143">
        <f>VLOOKUP($B15,'Conditions of people affected'!$C$6:$R$300,9,FALSE)</f>
        <v>2.9</v>
      </c>
      <c r="P15" s="143">
        <f>VLOOKUP($B15,'Conditions of people affected'!$C$6:$R$300,15,FALSE)</f>
        <v>1</v>
      </c>
      <c r="Q15" s="143">
        <f t="shared" si="4"/>
        <v>2.2000000000000002</v>
      </c>
      <c r="R15" s="143">
        <f>VLOOKUP($B15,'Complexity of the crisis'!$C$6:$AN$300,22,FALSE)</f>
        <v>2.4</v>
      </c>
      <c r="S15" s="143">
        <f>VLOOKUP($B15,'Complexity of the crisis'!$C$6:$AN$300,38,FALSE)</f>
        <v>2</v>
      </c>
      <c r="T15" s="147" t="str">
        <f>VLOOKUP(B15,Lists!$C$3:$E$300,3,FALSE)</f>
        <v>Americas</v>
      </c>
      <c r="U15" s="148">
        <f>VLOOKUP(B15,'INFORM Severity - hidden'!$C$5:$V$300,20,FALSE)</f>
        <v>45838</v>
      </c>
    </row>
    <row r="16" spans="1:21" x14ac:dyDescent="0.35">
      <c r="A16" s="144" t="str">
        <f t="array" ref="A16">IFERROR(INDEX(Lists!$B$2:$B$200,SMALL(IF(Lists!$I$2:$I$200="Individual",ROW(Lists!$B$2:$B$200)),ROW(12:12))-1,1),"")</f>
        <v>Conflict and Climatic Shocks in CAR</v>
      </c>
      <c r="B16" s="145" t="str">
        <f>VLOOKUP(A16,Lists!$B$2:$G$200,2,FALSE)</f>
        <v>CAF001</v>
      </c>
      <c r="C16" s="145" t="str">
        <f>VLOOKUP(B16,'INFORM Severity - hidden'!$C$5:$D$200,2,FALSE)</f>
        <v>CAR</v>
      </c>
      <c r="D16" s="145" t="str">
        <f>VLOOKUP(A16,Lists!$B$2:$G$200,3,FALSE)</f>
        <v>CAF</v>
      </c>
      <c r="E16" s="146" t="str">
        <f>VLOOKUP(A16,Lists!$B$2:$G$200,5,FALSE)</f>
        <v>Conflict/ Violence,Floods</v>
      </c>
      <c r="F16" s="140">
        <f t="shared" si="0"/>
        <v>4</v>
      </c>
      <c r="G16" s="141">
        <f t="shared" si="1"/>
        <v>4</v>
      </c>
      <c r="H16" s="141" t="str">
        <f t="shared" si="2"/>
        <v>High</v>
      </c>
      <c r="I16" s="142" t="str">
        <f>INDEX(Trends!$D$3:$D$404,MATCH(B16,Trends!$C$3:$C$404,0))</f>
        <v>Stable</v>
      </c>
      <c r="J16" s="141" t="str">
        <f>VLOOKUP($B16,Reliability!$A$3:$I$300,9,FALSE)</f>
        <v>Very High</v>
      </c>
      <c r="K16" s="143">
        <f t="shared" si="3"/>
        <v>4.3</v>
      </c>
      <c r="L16" s="143">
        <f>VLOOKUP($B16,'Impact of the crisis'!$C$6:$N$300,12,FALSE)</f>
        <v>4.4000000000000004</v>
      </c>
      <c r="M16" s="143">
        <f>VLOOKUP($B16,'Impact of the crisis'!$C$6:$AB$300,26,FALSE)</f>
        <v>4.3</v>
      </c>
      <c r="N16" s="143">
        <f>VLOOKUP($B16,'Conditions of people affected'!$C$6:$R$300,16,FALSE)</f>
        <v>4</v>
      </c>
      <c r="O16" s="143">
        <f>VLOOKUP($B16,'Conditions of people affected'!$C$6:$R$300,9,FALSE)</f>
        <v>4</v>
      </c>
      <c r="P16" s="143">
        <f>VLOOKUP($B16,'Conditions of people affected'!$C$6:$R$300,15,FALSE)</f>
        <v>4</v>
      </c>
      <c r="Q16" s="143">
        <f t="shared" si="4"/>
        <v>3.8</v>
      </c>
      <c r="R16" s="143">
        <f>VLOOKUP($B16,'Complexity of the crisis'!$C$6:$AN$300,22,FALSE)</f>
        <v>3.6</v>
      </c>
      <c r="S16" s="143">
        <f>VLOOKUP($B16,'Complexity of the crisis'!$C$6:$AN$300,38,FALSE)</f>
        <v>4</v>
      </c>
      <c r="T16" s="147" t="str">
        <f>VLOOKUP(B16,Lists!$C$3:$E$300,3,FALSE)</f>
        <v>Africa</v>
      </c>
      <c r="U16" s="148">
        <f>VLOOKUP(B16,'INFORM Severity - hidden'!$C$5:$V$300,20,FALSE)</f>
        <v>45834</v>
      </c>
    </row>
    <row r="17" spans="1:21" x14ac:dyDescent="0.35">
      <c r="A17" s="144" t="str">
        <f t="array" ref="A17">IFERROR(INDEX(Lists!$B$2:$B$200,SMALL(IF(Lists!$I$2:$I$200="Individual",ROW(Lists!$B$2:$B$200)),ROW(13:13))-1,1),"")</f>
        <v>Displacement from Venezuela to Chile</v>
      </c>
      <c r="B17" s="145" t="str">
        <f>VLOOKUP(A17,Lists!$B$2:$G$200,2,FALSE)</f>
        <v>CHL002</v>
      </c>
      <c r="C17" s="145" t="str">
        <f>VLOOKUP(B17,'INFORM Severity - hidden'!$C$5:$D$200,2,FALSE)</f>
        <v>Chile</v>
      </c>
      <c r="D17" s="145" t="str">
        <f>VLOOKUP(A17,Lists!$B$2:$G$200,3,FALSE)</f>
        <v>CHL</v>
      </c>
      <c r="E17" s="146" t="str">
        <f>VLOOKUP(A17,Lists!$B$2:$G$200,5,FALSE)</f>
        <v>International Displacement</v>
      </c>
      <c r="F17" s="140">
        <f t="shared" si="0"/>
        <v>2.8</v>
      </c>
      <c r="G17" s="141">
        <f t="shared" si="1"/>
        <v>3</v>
      </c>
      <c r="H17" s="141" t="str">
        <f t="shared" si="2"/>
        <v>Medium</v>
      </c>
      <c r="I17" s="142" t="str">
        <f>INDEX(Trends!$D$3:$D$404,MATCH(B17,Trends!$C$3:$C$404,0))</f>
        <v>Increasing</v>
      </c>
      <c r="J17" s="141" t="str">
        <f>VLOOKUP($B17,Reliability!$A$3:$I$300,9,FALSE)</f>
        <v>High</v>
      </c>
      <c r="K17" s="143">
        <f t="shared" si="3"/>
        <v>3.4</v>
      </c>
      <c r="L17" s="143">
        <f>VLOOKUP($B17,'Impact of the crisis'!$C$6:$N$300,12,FALSE)</f>
        <v>3.5</v>
      </c>
      <c r="M17" s="143">
        <f>VLOOKUP($B17,'Impact of the crisis'!$C$6:$AB$300,26,FALSE)</f>
        <v>3.4</v>
      </c>
      <c r="N17" s="143">
        <f>VLOOKUP($B17,'Conditions of people affected'!$C$6:$R$300,16,FALSE)</f>
        <v>3.05</v>
      </c>
      <c r="O17" s="143">
        <f>VLOOKUP($B17,'Conditions of people affected'!$C$6:$R$300,9,FALSE)</f>
        <v>3.1</v>
      </c>
      <c r="P17" s="143">
        <f>VLOOKUP($B17,'Conditions of people affected'!$C$6:$R$300,15,FALSE)</f>
        <v>3</v>
      </c>
      <c r="Q17" s="143">
        <f t="shared" si="4"/>
        <v>1.9</v>
      </c>
      <c r="R17" s="143">
        <f>VLOOKUP($B17,'Complexity of the crisis'!$C$6:$AN$300,22,FALSE)</f>
        <v>1.7</v>
      </c>
      <c r="S17" s="143">
        <f>VLOOKUP($B17,'Complexity of the crisis'!$C$6:$AN$300,38,FALSE)</f>
        <v>2</v>
      </c>
      <c r="T17" s="147" t="str">
        <f>VLOOKUP(B17,Lists!$C$3:$E$300,3,FALSE)</f>
        <v>Americas</v>
      </c>
      <c r="U17" s="148">
        <f>VLOOKUP(B17,'INFORM Severity - hidden'!$C$5:$V$300,20,FALSE)</f>
        <v>45838</v>
      </c>
    </row>
    <row r="18" spans="1:21" x14ac:dyDescent="0.35">
      <c r="A18" s="144" t="str">
        <f t="array" ref="A18">IFERROR(INDEX(Lists!$B$2:$B$200,SMALL(IF(Lists!$I$2:$I$200="Individual",ROW(Lists!$B$2:$B$200)),ROW(14:14))-1,1),"")</f>
        <v>Displacement from Burkina Faso to northern Côte d’Ivoire</v>
      </c>
      <c r="B18" s="145" t="str">
        <f>VLOOKUP(A18,Lists!$B$2:$G$200,2,FALSE)</f>
        <v>CIV002</v>
      </c>
      <c r="C18" s="145" t="str">
        <f>VLOOKUP(B18,'INFORM Severity - hidden'!$C$5:$D$200,2,FALSE)</f>
        <v>Côte d'Ivoire</v>
      </c>
      <c r="D18" s="145" t="str">
        <f>VLOOKUP(A18,Lists!$B$2:$G$200,3,FALSE)</f>
        <v>CIV</v>
      </c>
      <c r="E18" s="146" t="str">
        <f>VLOOKUP(A18,Lists!$B$2:$G$200,5,FALSE)</f>
        <v>International Displacement</v>
      </c>
      <c r="F18" s="140">
        <f t="shared" si="0"/>
        <v>2.2000000000000002</v>
      </c>
      <c r="G18" s="141">
        <f t="shared" si="1"/>
        <v>3</v>
      </c>
      <c r="H18" s="141" t="str">
        <f t="shared" si="2"/>
        <v>Medium</v>
      </c>
      <c r="I18" s="142" t="str">
        <f>INDEX(Trends!$D$3:$D$404,MATCH(B18,Trends!$C$3:$C$404,0))</f>
        <v>-</v>
      </c>
      <c r="J18" s="141" t="str">
        <f>VLOOKUP($B18,Reliability!$A$3:$I$300,9,FALSE)</f>
        <v>High</v>
      </c>
      <c r="K18" s="143">
        <f t="shared" si="3"/>
        <v>2</v>
      </c>
      <c r="L18" s="143">
        <f>VLOOKUP($B18,'Impact of the crisis'!$C$6:$N$300,12,FALSE)</f>
        <v>0.6</v>
      </c>
      <c r="M18" s="143">
        <f>VLOOKUP($B18,'Impact of the crisis'!$C$6:$AB$300,26,FALSE)</f>
        <v>2.6</v>
      </c>
      <c r="N18" s="143">
        <f>VLOOKUP($B18,'Conditions of people affected'!$C$6:$R$300,16,FALSE)</f>
        <v>2.2000000000000002</v>
      </c>
      <c r="O18" s="143">
        <f>VLOOKUP($B18,'Conditions of people affected'!$C$6:$R$300,9,FALSE)</f>
        <v>1.4</v>
      </c>
      <c r="P18" s="143">
        <f>VLOOKUP($B18,'Conditions of people affected'!$C$6:$R$300,15,FALSE)</f>
        <v>3</v>
      </c>
      <c r="Q18" s="143">
        <f t="shared" si="4"/>
        <v>2.2999999999999998</v>
      </c>
      <c r="R18" s="143">
        <f>VLOOKUP($B18,'Complexity of the crisis'!$C$6:$AN$300,22,FALSE)</f>
        <v>2.9</v>
      </c>
      <c r="S18" s="143">
        <f>VLOOKUP($B18,'Complexity of the crisis'!$C$6:$AN$300,38,FALSE)</f>
        <v>1.5</v>
      </c>
      <c r="T18" s="147" t="str">
        <f>VLOOKUP(B18,Lists!$C$3:$E$300,3,FALSE)</f>
        <v>Africa</v>
      </c>
      <c r="U18" s="148">
        <f>VLOOKUP(B18,'INFORM Severity - hidden'!$C$5:$V$300,20,FALSE)</f>
        <v>45834</v>
      </c>
    </row>
    <row r="19" spans="1:21" x14ac:dyDescent="0.35">
      <c r="A19" s="144" t="str">
        <f t="array" ref="A19">IFERROR(INDEX(Lists!$B$2:$B$200,SMALL(IF(Lists!$I$2:$I$200="Individual",ROW(Lists!$B$2:$B$200)),ROW(15:15))-1,1),"")</f>
        <v>Conflict in Far North region of Cameroon</v>
      </c>
      <c r="B19" s="145" t="str">
        <f>VLOOKUP(A19,Lists!$B$2:$G$200,2,FALSE)</f>
        <v>CMR002</v>
      </c>
      <c r="C19" s="145" t="str">
        <f>VLOOKUP(B19,'INFORM Severity - hidden'!$C$5:$D$200,2,FALSE)</f>
        <v>Cameroon</v>
      </c>
      <c r="D19" s="145" t="str">
        <f>VLOOKUP(A19,Lists!$B$2:$G$200,3,FALSE)</f>
        <v>CMR</v>
      </c>
      <c r="E19" s="146" t="str">
        <f>VLOOKUP(A19,Lists!$B$2:$G$200,5,FALSE)</f>
        <v>Conflict/ Violence</v>
      </c>
      <c r="F19" s="140">
        <f t="shared" si="0"/>
        <v>3.4</v>
      </c>
      <c r="G19" s="141">
        <f t="shared" si="1"/>
        <v>4</v>
      </c>
      <c r="H19" s="141" t="str">
        <f t="shared" si="2"/>
        <v>High</v>
      </c>
      <c r="I19" s="142" t="str">
        <f>INDEX(Trends!$D$3:$D$404,MATCH(B19,Trends!$C$3:$C$404,0))</f>
        <v>Stable</v>
      </c>
      <c r="J19" s="141" t="str">
        <f>VLOOKUP($B19,Reliability!$A$3:$I$300,9,FALSE)</f>
        <v>Very High</v>
      </c>
      <c r="K19" s="143">
        <f t="shared" si="3"/>
        <v>3.2</v>
      </c>
      <c r="L19" s="143">
        <f>VLOOKUP($B19,'Impact of the crisis'!$C$6:$N$300,12,FALSE)</f>
        <v>1.6</v>
      </c>
      <c r="M19" s="143">
        <f>VLOOKUP($B19,'Impact of the crisis'!$C$6:$AB$300,26,FALSE)</f>
        <v>3.8</v>
      </c>
      <c r="N19" s="143">
        <f>VLOOKUP($B19,'Conditions of people affected'!$C$6:$R$300,16,FALSE)</f>
        <v>3.3</v>
      </c>
      <c r="O19" s="143">
        <f>VLOOKUP($B19,'Conditions of people affected'!$C$6:$R$300,9,FALSE)</f>
        <v>3.6</v>
      </c>
      <c r="P19" s="143">
        <f>VLOOKUP($B19,'Conditions of people affected'!$C$6:$R$300,15,FALSE)</f>
        <v>3</v>
      </c>
      <c r="Q19" s="143">
        <f t="shared" si="4"/>
        <v>3.8</v>
      </c>
      <c r="R19" s="143">
        <f>VLOOKUP($B19,'Complexity of the crisis'!$C$6:$AN$300,22,FALSE)</f>
        <v>3.5</v>
      </c>
      <c r="S19" s="143">
        <f>VLOOKUP($B19,'Complexity of the crisis'!$C$6:$AN$300,38,FALSE)</f>
        <v>4</v>
      </c>
      <c r="T19" s="147" t="str">
        <f>VLOOKUP(B19,Lists!$C$3:$E$300,3,FALSE)</f>
        <v>Africa</v>
      </c>
      <c r="U19" s="148">
        <f>VLOOKUP(B19,'INFORM Severity - hidden'!$C$5:$V$300,20,FALSE)</f>
        <v>45834</v>
      </c>
    </row>
    <row r="20" spans="1:21" x14ac:dyDescent="0.35">
      <c r="A20" s="144" t="str">
        <f t="array" ref="A20">IFERROR(INDEX(Lists!$B$2:$B$200,SMALL(IF(Lists!$I$2:$I$200="Individual",ROW(Lists!$B$2:$B$200)),ROW(16:16))-1,1),"")</f>
        <v>Anglophone Crisis in Cameroon</v>
      </c>
      <c r="B20" s="145" t="str">
        <f>VLOOKUP(A20,Lists!$B$2:$G$200,2,FALSE)</f>
        <v>CMR003</v>
      </c>
      <c r="C20" s="145" t="str">
        <f>VLOOKUP(B20,'INFORM Severity - hidden'!$C$5:$D$200,2,FALSE)</f>
        <v>Cameroon</v>
      </c>
      <c r="D20" s="145" t="str">
        <f>VLOOKUP(A20,Lists!$B$2:$G$200,3,FALSE)</f>
        <v>CMR</v>
      </c>
      <c r="E20" s="146" t="str">
        <f>VLOOKUP(A20,Lists!$B$2:$G$200,5,FALSE)</f>
        <v>Conflict/ Violence</v>
      </c>
      <c r="F20" s="140">
        <f t="shared" si="0"/>
        <v>3.5</v>
      </c>
      <c r="G20" s="141">
        <f t="shared" si="1"/>
        <v>4</v>
      </c>
      <c r="H20" s="141" t="str">
        <f t="shared" si="2"/>
        <v>High</v>
      </c>
      <c r="I20" s="142" t="str">
        <f>INDEX(Trends!$D$3:$D$404,MATCH(B20,Trends!$C$3:$C$404,0))</f>
        <v>Stable</v>
      </c>
      <c r="J20" s="141" t="str">
        <f>VLOOKUP($B20,Reliability!$A$3:$I$300,9,FALSE)</f>
        <v>Very High</v>
      </c>
      <c r="K20" s="143">
        <f t="shared" si="3"/>
        <v>3.6</v>
      </c>
      <c r="L20" s="143">
        <f>VLOOKUP($B20,'Impact of the crisis'!$C$6:$N$300,12,FALSE)</f>
        <v>3.1</v>
      </c>
      <c r="M20" s="143">
        <f>VLOOKUP($B20,'Impact of the crisis'!$C$6:$AB$300,26,FALSE)</f>
        <v>3.8</v>
      </c>
      <c r="N20" s="143">
        <f>VLOOKUP($B20,'Conditions of people affected'!$C$6:$R$300,16,FALSE)</f>
        <v>3.3</v>
      </c>
      <c r="O20" s="143">
        <f>VLOOKUP($B20,'Conditions of people affected'!$C$6:$R$300,9,FALSE)</f>
        <v>3.6</v>
      </c>
      <c r="P20" s="143">
        <f>VLOOKUP($B20,'Conditions of people affected'!$C$6:$R$300,15,FALSE)</f>
        <v>3</v>
      </c>
      <c r="Q20" s="143">
        <f t="shared" si="4"/>
        <v>3.8</v>
      </c>
      <c r="R20" s="143">
        <f>VLOOKUP($B20,'Complexity of the crisis'!$C$6:$AN$300,22,FALSE)</f>
        <v>3.5</v>
      </c>
      <c r="S20" s="143">
        <f>VLOOKUP($B20,'Complexity of the crisis'!$C$6:$AN$300,38,FALSE)</f>
        <v>4</v>
      </c>
      <c r="T20" s="147" t="str">
        <f>VLOOKUP(B20,Lists!$C$3:$E$300,3,FALSE)</f>
        <v>Africa</v>
      </c>
      <c r="U20" s="148">
        <f>VLOOKUP(B20,'INFORM Severity - hidden'!$C$5:$V$300,20,FALSE)</f>
        <v>45834</v>
      </c>
    </row>
    <row r="21" spans="1:21" x14ac:dyDescent="0.35">
      <c r="A21" s="144" t="str">
        <f t="array" ref="A21">IFERROR(INDEX(Lists!$B$2:$B$200,SMALL(IF(Lists!$I$2:$I$200="Individual",ROW(Lists!$B$2:$B$200)),ROW(17:17))-1,1),"")</f>
        <v>Displacement from CAR to Cameroon</v>
      </c>
      <c r="B21" s="145" t="str">
        <f>VLOOKUP(A21,Lists!$B$2:$G$200,2,FALSE)</f>
        <v>CMR004</v>
      </c>
      <c r="C21" s="145" t="str">
        <f>VLOOKUP(B21,'INFORM Severity - hidden'!$C$5:$D$200,2,FALSE)</f>
        <v>Cameroon</v>
      </c>
      <c r="D21" s="145" t="str">
        <f>VLOOKUP(A21,Lists!$B$2:$G$200,3,FALSE)</f>
        <v>CMR</v>
      </c>
      <c r="E21" s="146" t="str">
        <f>VLOOKUP(A21,Lists!$B$2:$G$200,5,FALSE)</f>
        <v>International Displacement</v>
      </c>
      <c r="F21" s="140">
        <f t="shared" si="0"/>
        <v>2.6</v>
      </c>
      <c r="G21" s="141">
        <f t="shared" si="1"/>
        <v>3</v>
      </c>
      <c r="H21" s="141" t="str">
        <f t="shared" si="2"/>
        <v>Medium</v>
      </c>
      <c r="I21" s="142" t="str">
        <f>INDEX(Trends!$D$3:$D$404,MATCH(B21,Trends!$C$3:$C$404,0))</f>
        <v>Stable</v>
      </c>
      <c r="J21" s="141" t="str">
        <f>VLOOKUP($B21,Reliability!$A$3:$I$300,9,FALSE)</f>
        <v>Very High</v>
      </c>
      <c r="K21" s="143">
        <f t="shared" si="3"/>
        <v>2</v>
      </c>
      <c r="L21" s="143">
        <f>VLOOKUP($B21,'Impact of the crisis'!$C$6:$N$300,12,FALSE)</f>
        <v>1.9</v>
      </c>
      <c r="M21" s="143">
        <f>VLOOKUP($B21,'Impact of the crisis'!$C$6:$AB$300,26,FALSE)</f>
        <v>2</v>
      </c>
      <c r="N21" s="143">
        <f>VLOOKUP($B21,'Conditions of people affected'!$C$6:$R$300,16,FALSE)</f>
        <v>2.7</v>
      </c>
      <c r="O21" s="143">
        <f>VLOOKUP($B21,'Conditions of people affected'!$C$6:$R$300,9,FALSE)</f>
        <v>2.4</v>
      </c>
      <c r="P21" s="143">
        <f>VLOOKUP($B21,'Conditions of people affected'!$C$6:$R$300,15,FALSE)</f>
        <v>3</v>
      </c>
      <c r="Q21" s="143">
        <f t="shared" si="4"/>
        <v>2.8</v>
      </c>
      <c r="R21" s="143">
        <f>VLOOKUP($B21,'Complexity of the crisis'!$C$6:$AN$300,22,FALSE)</f>
        <v>3.5</v>
      </c>
      <c r="S21" s="143">
        <f>VLOOKUP($B21,'Complexity of the crisis'!$C$6:$AN$300,38,FALSE)</f>
        <v>2</v>
      </c>
      <c r="T21" s="147" t="str">
        <f>VLOOKUP(B21,Lists!$C$3:$E$300,3,FALSE)</f>
        <v>Africa</v>
      </c>
      <c r="U21" s="148">
        <f>VLOOKUP(B21,'INFORM Severity - hidden'!$C$5:$V$300,20,FALSE)</f>
        <v>45834</v>
      </c>
    </row>
    <row r="22" spans="1:21" x14ac:dyDescent="0.35">
      <c r="A22" s="144" t="str">
        <f t="array" ref="A22">IFERROR(INDEX(Lists!$B$2:$B$200,SMALL(IF(Lists!$I$2:$I$200="Individual",ROW(Lists!$B$2:$B$200)),ROW(18:18))-1,1),"")</f>
        <v>Complex crisis in DRC</v>
      </c>
      <c r="B22" s="145" t="str">
        <f>VLOOKUP(A22,Lists!$B$2:$G$200,2,FALSE)</f>
        <v>COD001</v>
      </c>
      <c r="C22" s="145" t="str">
        <f>VLOOKUP(B22,'INFORM Severity - hidden'!$C$5:$D$200,2,FALSE)</f>
        <v>DRC</v>
      </c>
      <c r="D22" s="145" t="str">
        <f>VLOOKUP(A22,Lists!$B$2:$G$200,3,FALSE)</f>
        <v>COD</v>
      </c>
      <c r="E22" s="146" t="str">
        <f>VLOOKUP(A22,Lists!$B$2:$G$200,5,FALSE)</f>
        <v>Conflict/ Violence,Floods,Political/economic crisis</v>
      </c>
      <c r="F22" s="140">
        <f t="shared" si="0"/>
        <v>4.3</v>
      </c>
      <c r="G22" s="141">
        <f t="shared" si="1"/>
        <v>5</v>
      </c>
      <c r="H22" s="141" t="str">
        <f t="shared" si="2"/>
        <v>Very High</v>
      </c>
      <c r="I22" s="142" t="str">
        <f>INDEX(Trends!$D$3:$D$404,MATCH(B22,Trends!$C$3:$C$404,0))</f>
        <v>Stable</v>
      </c>
      <c r="J22" s="141" t="str">
        <f>VLOOKUP($B22,Reliability!$A$3:$I$300,9,FALSE)</f>
        <v>Very High</v>
      </c>
      <c r="K22" s="143">
        <f t="shared" si="3"/>
        <v>4.5999999999999996</v>
      </c>
      <c r="L22" s="143">
        <f>VLOOKUP($B22,'Impact of the crisis'!$C$6:$N$300,12,FALSE)</f>
        <v>5</v>
      </c>
      <c r="M22" s="143">
        <f>VLOOKUP($B22,'Impact of the crisis'!$C$6:$AB$300,26,FALSE)</f>
        <v>4.4000000000000004</v>
      </c>
      <c r="N22" s="143">
        <f>VLOOKUP($B22,'Conditions of people affected'!$C$6:$R$300,16,FALSE)</f>
        <v>4</v>
      </c>
      <c r="O22" s="143">
        <f>VLOOKUP($B22,'Conditions of people affected'!$C$6:$R$300,9,FALSE)</f>
        <v>5</v>
      </c>
      <c r="P22" s="143">
        <f>VLOOKUP($B22,'Conditions of people affected'!$C$6:$R$300,15,FALSE)</f>
        <v>3</v>
      </c>
      <c r="Q22" s="143">
        <f t="shared" si="4"/>
        <v>4.4000000000000004</v>
      </c>
      <c r="R22" s="143">
        <f>VLOOKUP($B22,'Complexity of the crisis'!$C$6:$AN$300,22,FALSE)</f>
        <v>4.3</v>
      </c>
      <c r="S22" s="143">
        <f>VLOOKUP($B22,'Complexity of the crisis'!$C$6:$AN$300,38,FALSE)</f>
        <v>4.5</v>
      </c>
      <c r="T22" s="147" t="str">
        <f>VLOOKUP(B22,Lists!$C$3:$E$300,3,FALSE)</f>
        <v>Africa</v>
      </c>
      <c r="U22" s="148">
        <f>VLOOKUP(B22,'INFORM Severity - hidden'!$C$5:$V$300,20,FALSE)</f>
        <v>45828</v>
      </c>
    </row>
    <row r="23" spans="1:21" x14ac:dyDescent="0.35">
      <c r="A23" s="144" t="str">
        <f t="array" ref="A23">IFERROR(INDEX(Lists!$B$2:$B$200,SMALL(IF(Lists!$I$2:$I$200="Individual",ROW(Lists!$B$2:$B$200)),ROW(19:19))-1,1),"")</f>
        <v>Conflict and Climatic Shocks in Colombia</v>
      </c>
      <c r="B23" s="145" t="str">
        <f>VLOOKUP(A23,Lists!$B$2:$G$200,2,FALSE)</f>
        <v>COL001</v>
      </c>
      <c r="C23" s="145" t="str">
        <f>VLOOKUP(B23,'INFORM Severity - hidden'!$C$5:$D$200,2,FALSE)</f>
        <v>Colombia</v>
      </c>
      <c r="D23" s="145" t="str">
        <f>VLOOKUP(A23,Lists!$B$2:$G$200,3,FALSE)</f>
        <v>COL</v>
      </c>
      <c r="E23" s="146" t="str">
        <f>VLOOKUP(A23,Lists!$B$2:$G$200,5,FALSE)</f>
        <v>Conflict/ Violence,Drought/drier conditions,Floods</v>
      </c>
      <c r="F23" s="140">
        <f t="shared" si="0"/>
        <v>4</v>
      </c>
      <c r="G23" s="141">
        <f t="shared" si="1"/>
        <v>4</v>
      </c>
      <c r="H23" s="141" t="str">
        <f t="shared" si="2"/>
        <v>High</v>
      </c>
      <c r="I23" s="142" t="str">
        <f>INDEX(Trends!$D$3:$D$404,MATCH(B23,Trends!$C$3:$C$404,0))</f>
        <v>Stable</v>
      </c>
      <c r="J23" s="141" t="str">
        <f>VLOOKUP($B23,Reliability!$A$3:$I$300,9,FALSE)</f>
        <v>Very High</v>
      </c>
      <c r="K23" s="143">
        <f t="shared" si="3"/>
        <v>4.5999999999999996</v>
      </c>
      <c r="L23" s="143">
        <f>VLOOKUP($B23,'Impact of the crisis'!$C$6:$N$300,12,FALSE)</f>
        <v>5</v>
      </c>
      <c r="M23" s="143">
        <f>VLOOKUP($B23,'Impact of the crisis'!$C$6:$AB$300,26,FALSE)</f>
        <v>4.4000000000000004</v>
      </c>
      <c r="N23" s="143">
        <f>VLOOKUP($B23,'Conditions of people affected'!$C$6:$R$300,16,FALSE)</f>
        <v>3.95</v>
      </c>
      <c r="O23" s="143">
        <f>VLOOKUP($B23,'Conditions of people affected'!$C$6:$R$300,9,FALSE)</f>
        <v>4.9000000000000004</v>
      </c>
      <c r="P23" s="143">
        <f>VLOOKUP($B23,'Conditions of people affected'!$C$6:$R$300,15,FALSE)</f>
        <v>3</v>
      </c>
      <c r="Q23" s="143">
        <f t="shared" si="4"/>
        <v>3.5</v>
      </c>
      <c r="R23" s="143">
        <f>VLOOKUP($B23,'Complexity of the crisis'!$C$6:$AN$300,22,FALSE)</f>
        <v>3</v>
      </c>
      <c r="S23" s="143">
        <f>VLOOKUP($B23,'Complexity of the crisis'!$C$6:$AN$300,38,FALSE)</f>
        <v>4</v>
      </c>
      <c r="T23" s="147" t="str">
        <f>VLOOKUP(B23,Lists!$C$3:$E$300,3,FALSE)</f>
        <v>Americas</v>
      </c>
      <c r="U23" s="148">
        <f>VLOOKUP(B23,'INFORM Severity - hidden'!$C$5:$V$300,20,FALSE)</f>
        <v>45838</v>
      </c>
    </row>
    <row r="24" spans="1:21" x14ac:dyDescent="0.35">
      <c r="A24" s="144" t="str">
        <f t="array" ref="A24">IFERROR(INDEX(Lists!$B$2:$B$200,SMALL(IF(Lists!$I$2:$I$200="Individual",ROW(Lists!$B$2:$B$200)),ROW(20:20))-1,1),"")</f>
        <v>Displacement from Venezuela to Colombia</v>
      </c>
      <c r="B24" s="145" t="str">
        <f>VLOOKUP(A24,Lists!$B$2:$G$200,2,FALSE)</f>
        <v>COL002</v>
      </c>
      <c r="C24" s="145" t="str">
        <f>VLOOKUP(B24,'INFORM Severity - hidden'!$C$5:$D$200,2,FALSE)</f>
        <v>Colombia</v>
      </c>
      <c r="D24" s="145" t="str">
        <f>VLOOKUP(A24,Lists!$B$2:$G$200,3,FALSE)</f>
        <v>COL</v>
      </c>
      <c r="E24" s="146" t="str">
        <f>VLOOKUP(A24,Lists!$B$2:$G$200,5,FALSE)</f>
        <v>International Displacement</v>
      </c>
      <c r="F24" s="140">
        <f t="shared" si="0"/>
        <v>3.3</v>
      </c>
      <c r="G24" s="141">
        <f t="shared" si="1"/>
        <v>4</v>
      </c>
      <c r="H24" s="141" t="str">
        <f t="shared" si="2"/>
        <v>High</v>
      </c>
      <c r="I24" s="142" t="str">
        <f>INDEX(Trends!$D$3:$D$404,MATCH(B24,Trends!$C$3:$C$404,0))</f>
        <v>Increasing</v>
      </c>
      <c r="J24" s="141" t="str">
        <f>VLOOKUP($B24,Reliability!$A$3:$I$300,9,FALSE)</f>
        <v>High</v>
      </c>
      <c r="K24" s="143">
        <f t="shared" si="3"/>
        <v>3.4</v>
      </c>
      <c r="L24" s="143">
        <f>VLOOKUP($B24,'Impact of the crisis'!$C$6:$N$300,12,FALSE)</f>
        <v>4.3</v>
      </c>
      <c r="M24" s="143">
        <f>VLOOKUP($B24,'Impact of the crisis'!$C$6:$AB$300,26,FALSE)</f>
        <v>2.8</v>
      </c>
      <c r="N24" s="143">
        <f>VLOOKUP($B24,'Conditions of people affected'!$C$6:$R$300,16,FALSE)</f>
        <v>3.6</v>
      </c>
      <c r="O24" s="143">
        <f>VLOOKUP($B24,'Conditions of people affected'!$C$6:$R$300,9,FALSE)</f>
        <v>4.2</v>
      </c>
      <c r="P24" s="143">
        <f>VLOOKUP($B24,'Conditions of people affected'!$C$6:$R$300,15,FALSE)</f>
        <v>3</v>
      </c>
      <c r="Q24" s="143">
        <f t="shared" si="4"/>
        <v>2.8</v>
      </c>
      <c r="R24" s="143">
        <f>VLOOKUP($B24,'Complexity of the crisis'!$C$6:$AN$300,22,FALSE)</f>
        <v>3</v>
      </c>
      <c r="S24" s="143">
        <f>VLOOKUP($B24,'Complexity of the crisis'!$C$6:$AN$300,38,FALSE)</f>
        <v>2.5</v>
      </c>
      <c r="T24" s="147" t="str">
        <f>VLOOKUP(B24,Lists!$C$3:$E$300,3,FALSE)</f>
        <v>Americas</v>
      </c>
      <c r="U24" s="148">
        <f>VLOOKUP(B24,'INFORM Severity - hidden'!$C$5:$V$300,20,FALSE)</f>
        <v>45838</v>
      </c>
    </row>
    <row r="25" spans="1:21" x14ac:dyDescent="0.35">
      <c r="A25" s="144" t="str">
        <f t="array" ref="A25">IFERROR(INDEX(Lists!$B$2:$B$200,SMALL(IF(Lists!$I$2:$I$200="Individual",ROW(Lists!$B$2:$B$200)),ROW(21:21))-1,1),"")</f>
        <v>Displacement from Nicaragua to Costa Rica</v>
      </c>
      <c r="B25" s="145" t="str">
        <f>VLOOKUP(A25,Lists!$B$2:$G$200,2,FALSE)</f>
        <v>CRI002</v>
      </c>
      <c r="C25" s="145" t="str">
        <f>VLOOKUP(B25,'INFORM Severity - hidden'!$C$5:$D$200,2,FALSE)</f>
        <v>Costa Rica</v>
      </c>
      <c r="D25" s="145" t="str">
        <f>VLOOKUP(A25,Lists!$B$2:$G$200,3,FALSE)</f>
        <v>CRI</v>
      </c>
      <c r="E25" s="146" t="str">
        <f>VLOOKUP(A25,Lists!$B$2:$G$200,5,FALSE)</f>
        <v>International Displacement</v>
      </c>
      <c r="F25" s="140">
        <f t="shared" si="0"/>
        <v>2.2000000000000002</v>
      </c>
      <c r="G25" s="141">
        <f t="shared" si="1"/>
        <v>3</v>
      </c>
      <c r="H25" s="141" t="str">
        <f t="shared" si="2"/>
        <v>Medium</v>
      </c>
      <c r="I25" s="142" t="str">
        <f>INDEX(Trends!$D$3:$D$404,MATCH(B25,Trends!$C$3:$C$404,0))</f>
        <v>Increasing</v>
      </c>
      <c r="J25" s="141" t="str">
        <f>VLOOKUP($B25,Reliability!$A$3:$I$300,9,FALSE)</f>
        <v>Low</v>
      </c>
      <c r="K25" s="143">
        <f t="shared" si="3"/>
        <v>2.8</v>
      </c>
      <c r="L25" s="143">
        <f>VLOOKUP($B25,'Impact of the crisis'!$C$6:$N$300,12,FALSE)</f>
        <v>2.5</v>
      </c>
      <c r="M25" s="143">
        <f>VLOOKUP($B25,'Impact of the crisis'!$C$6:$AB$300,26,FALSE)</f>
        <v>2.9</v>
      </c>
      <c r="N25" s="143">
        <f>VLOOKUP($B25,'Conditions of people affected'!$C$6:$R$300,16,FALSE)</f>
        <v>2.6</v>
      </c>
      <c r="O25" s="143">
        <f>VLOOKUP($B25,'Conditions of people affected'!$C$6:$R$300,9,FALSE)</f>
        <v>2.2000000000000002</v>
      </c>
      <c r="P25" s="143">
        <f>VLOOKUP($B25,'Conditions of people affected'!$C$6:$R$300,15,FALSE)</f>
        <v>3</v>
      </c>
      <c r="Q25" s="143">
        <f t="shared" si="4"/>
        <v>1.2</v>
      </c>
      <c r="R25" s="143">
        <f>VLOOKUP($B25,'Complexity of the crisis'!$C$6:$AN$300,22,FALSE)</f>
        <v>0.9</v>
      </c>
      <c r="S25" s="143">
        <f>VLOOKUP($B25,'Complexity of the crisis'!$C$6:$AN$300,38,FALSE)</f>
        <v>1.5</v>
      </c>
      <c r="T25" s="147" t="str">
        <f>VLOOKUP(B25,Lists!$C$3:$E$300,3,FALSE)</f>
        <v>Americas</v>
      </c>
      <c r="U25" s="148">
        <f>VLOOKUP(B25,'INFORM Severity - hidden'!$C$5:$V$300,20,FALSE)</f>
        <v>45833</v>
      </c>
    </row>
    <row r="26" spans="1:21" x14ac:dyDescent="0.35">
      <c r="A26" s="144" t="str">
        <f t="array" ref="A26">IFERROR(INDEX(Lists!$B$2:$B$200,SMALL(IF(Lists!$I$2:$I$200="Individual",ROW(Lists!$B$2:$B$200)),ROW(22:22))-1,1),"")</f>
        <v>International Displacement to Djibouti</v>
      </c>
      <c r="B26" s="145" t="str">
        <f>VLOOKUP(A26,Lists!$B$2:$G$200,2,FALSE)</f>
        <v>DJI002</v>
      </c>
      <c r="C26" s="145" t="str">
        <f>VLOOKUP(B26,'INFORM Severity - hidden'!$C$5:$D$200,2,FALSE)</f>
        <v>Djibouti</v>
      </c>
      <c r="D26" s="145" t="str">
        <f>VLOOKUP(A26,Lists!$B$2:$G$200,3,FALSE)</f>
        <v>DJI</v>
      </c>
      <c r="E26" s="146" t="str">
        <f>VLOOKUP(A26,Lists!$B$2:$G$200,5,FALSE)</f>
        <v>International Displacement</v>
      </c>
      <c r="F26" s="140">
        <f t="shared" si="0"/>
        <v>1.5</v>
      </c>
      <c r="G26" s="141">
        <f t="shared" si="1"/>
        <v>2</v>
      </c>
      <c r="H26" s="141" t="str">
        <f t="shared" si="2"/>
        <v>Low</v>
      </c>
      <c r="I26" s="142" t="str">
        <f>INDEX(Trends!$D$3:$D$404,MATCH(B26,Trends!$C$3:$C$404,0))</f>
        <v>Stable</v>
      </c>
      <c r="J26" s="141" t="str">
        <f>VLOOKUP($B26,Reliability!$A$3:$I$300,9,FALSE)</f>
        <v>High</v>
      </c>
      <c r="K26" s="143">
        <f t="shared" si="3"/>
        <v>2</v>
      </c>
      <c r="L26" s="143">
        <f>VLOOKUP($B26,'Impact of the crisis'!$C$6:$N$300,12,FALSE)</f>
        <v>1.7</v>
      </c>
      <c r="M26" s="143">
        <f>VLOOKUP($B26,'Impact of the crisis'!$C$6:$AB$300,26,FALSE)</f>
        <v>2.2000000000000002</v>
      </c>
      <c r="N26" s="143">
        <f>VLOOKUP($B26,'Conditions of people affected'!$C$6:$R$300,16,FALSE)</f>
        <v>0.95</v>
      </c>
      <c r="O26" s="143">
        <f>VLOOKUP($B26,'Conditions of people affected'!$C$6:$R$300,9,FALSE)</f>
        <v>0.9</v>
      </c>
      <c r="P26" s="143">
        <f>VLOOKUP($B26,'Conditions of people affected'!$C$6:$R$300,15,FALSE)</f>
        <v>1</v>
      </c>
      <c r="Q26" s="143">
        <f t="shared" si="4"/>
        <v>1.8</v>
      </c>
      <c r="R26" s="143">
        <f>VLOOKUP($B26,'Complexity of the crisis'!$C$6:$AN$300,22,FALSE)</f>
        <v>2.5</v>
      </c>
      <c r="S26" s="143">
        <f>VLOOKUP($B26,'Complexity of the crisis'!$C$6:$AN$300,38,FALSE)</f>
        <v>1</v>
      </c>
      <c r="T26" s="147" t="str">
        <f>VLOOKUP(B26,Lists!$C$3:$E$300,3,FALSE)</f>
        <v>Africa</v>
      </c>
      <c r="U26" s="148">
        <f>VLOOKUP(B26,'INFORM Severity - hidden'!$C$5:$V$300,20,FALSE)</f>
        <v>45838</v>
      </c>
    </row>
    <row r="27" spans="1:21" x14ac:dyDescent="0.35">
      <c r="A27" s="144" t="str">
        <f t="array" ref="A27">IFERROR(INDEX(Lists!$B$2:$B$200,SMALL(IF(Lists!$I$2:$I$200="Individual",ROW(Lists!$B$2:$B$200)),ROW(23:23))-1,1),"")</f>
        <v>Drought in Djibouti</v>
      </c>
      <c r="B27" s="145" t="str">
        <f>VLOOKUP(A27,Lists!$B$2:$G$200,2,FALSE)</f>
        <v>DJI003</v>
      </c>
      <c r="C27" s="145" t="str">
        <f>VLOOKUP(B27,'INFORM Severity - hidden'!$C$5:$D$200,2,FALSE)</f>
        <v>Djibouti</v>
      </c>
      <c r="D27" s="145" t="str">
        <f>VLOOKUP(A27,Lists!$B$2:$G$200,3,FALSE)</f>
        <v>DJI</v>
      </c>
      <c r="E27" s="146" t="str">
        <f>VLOOKUP(A27,Lists!$B$2:$G$200,5,FALSE)</f>
        <v>Drought/drier conditions</v>
      </c>
      <c r="F27" s="140">
        <f t="shared" si="0"/>
        <v>2.5</v>
      </c>
      <c r="G27" s="141">
        <f t="shared" si="1"/>
        <v>3</v>
      </c>
      <c r="H27" s="141" t="str">
        <f t="shared" si="2"/>
        <v>Medium</v>
      </c>
      <c r="I27" s="142" t="str">
        <f>INDEX(Trends!$D$3:$D$404,MATCH(B27,Trends!$C$3:$C$404,0))</f>
        <v>Stable</v>
      </c>
      <c r="J27" s="141" t="str">
        <f>VLOOKUP($B27,Reliability!$A$3:$I$300,9,FALSE)</f>
        <v>High</v>
      </c>
      <c r="K27" s="143">
        <f t="shared" si="3"/>
        <v>2.1</v>
      </c>
      <c r="L27" s="143">
        <f>VLOOKUP($B27,'Impact of the crisis'!$C$6:$N$300,12,FALSE)</f>
        <v>3.1</v>
      </c>
      <c r="M27" s="143">
        <f>VLOOKUP($B27,'Impact of the crisis'!$C$6:$AB$300,26,FALSE)</f>
        <v>1.5</v>
      </c>
      <c r="N27" s="143">
        <f>VLOOKUP($B27,'Conditions of people affected'!$C$6:$R$300,16,FALSE)</f>
        <v>2.5499999999999998</v>
      </c>
      <c r="O27" s="143">
        <f>VLOOKUP($B27,'Conditions of people affected'!$C$6:$R$300,9,FALSE)</f>
        <v>2.1</v>
      </c>
      <c r="P27" s="143">
        <f>VLOOKUP($B27,'Conditions of people affected'!$C$6:$R$300,15,FALSE)</f>
        <v>3</v>
      </c>
      <c r="Q27" s="143">
        <f t="shared" si="4"/>
        <v>2.8</v>
      </c>
      <c r="R27" s="143">
        <f>VLOOKUP($B27,'Complexity of the crisis'!$C$6:$AN$300,22,FALSE)</f>
        <v>2.5</v>
      </c>
      <c r="S27" s="143">
        <f>VLOOKUP($B27,'Complexity of the crisis'!$C$6:$AN$300,38,FALSE)</f>
        <v>3</v>
      </c>
      <c r="T27" s="147" t="str">
        <f>VLOOKUP(B27,Lists!$C$3:$E$300,3,FALSE)</f>
        <v>Africa</v>
      </c>
      <c r="U27" s="148">
        <f>VLOOKUP(B27,'INFORM Severity - hidden'!$C$5:$V$300,20,FALSE)</f>
        <v>45838</v>
      </c>
    </row>
    <row r="28" spans="1:21" x14ac:dyDescent="0.35">
      <c r="A28" s="144" t="str">
        <f t="array" ref="A28">IFERROR(INDEX(Lists!$B$2:$B$200,SMALL(IF(Lists!$I$2:$I$200="Individual",ROW(Lists!$B$2:$B$200)),ROW(24:24))-1,1),"")</f>
        <v>Displacement from Venezuela to Dominican Republic</v>
      </c>
      <c r="B28" s="145" t="str">
        <f>VLOOKUP(A28,Lists!$B$2:$G$200,2,FALSE)</f>
        <v>DOM002</v>
      </c>
      <c r="C28" s="145" t="str">
        <f>VLOOKUP(B28,'INFORM Severity - hidden'!$C$5:$D$200,2,FALSE)</f>
        <v>Dominican Republic</v>
      </c>
      <c r="D28" s="145" t="str">
        <f>VLOOKUP(A28,Lists!$B$2:$G$200,3,FALSE)</f>
        <v>DOM</v>
      </c>
      <c r="E28" s="146" t="str">
        <f>VLOOKUP(A28,Lists!$B$2:$G$200,5,FALSE)</f>
        <v>International Displacement</v>
      </c>
      <c r="F28" s="140">
        <f t="shared" si="0"/>
        <v>1.8</v>
      </c>
      <c r="G28" s="141">
        <f t="shared" si="1"/>
        <v>2</v>
      </c>
      <c r="H28" s="141" t="str">
        <f t="shared" si="2"/>
        <v>Low</v>
      </c>
      <c r="I28" s="142" t="str">
        <f>INDEX(Trends!$D$3:$D$404,MATCH(B28,Trends!$C$3:$C$404,0))</f>
        <v>Stable</v>
      </c>
      <c r="J28" s="141" t="str">
        <f>VLOOKUP($B28,Reliability!$A$3:$I$300,9,FALSE)</f>
        <v>High</v>
      </c>
      <c r="K28" s="143">
        <f t="shared" si="3"/>
        <v>3.2</v>
      </c>
      <c r="L28" s="143">
        <f>VLOOKUP($B28,'Impact of the crisis'!$C$6:$N$300,12,FALSE)</f>
        <v>4.0999999999999996</v>
      </c>
      <c r="M28" s="143">
        <f>VLOOKUP($B28,'Impact of the crisis'!$C$6:$AB$300,26,FALSE)</f>
        <v>2.7</v>
      </c>
      <c r="N28" s="143">
        <f>VLOOKUP($B28,'Conditions of people affected'!$C$6:$R$300,16,FALSE)</f>
        <v>1.25</v>
      </c>
      <c r="O28" s="143">
        <f>VLOOKUP($B28,'Conditions of people affected'!$C$6:$R$300,9,FALSE)</f>
        <v>1.5</v>
      </c>
      <c r="P28" s="143">
        <f>VLOOKUP($B28,'Conditions of people affected'!$C$6:$R$300,15,FALSE)</f>
        <v>1</v>
      </c>
      <c r="Q28" s="143">
        <f t="shared" si="4"/>
        <v>1.4</v>
      </c>
      <c r="R28" s="143">
        <f>VLOOKUP($B28,'Complexity of the crisis'!$C$6:$AN$300,22,FALSE)</f>
        <v>1.3</v>
      </c>
      <c r="S28" s="143">
        <f>VLOOKUP($B28,'Complexity of the crisis'!$C$6:$AN$300,38,FALSE)</f>
        <v>1.5</v>
      </c>
      <c r="T28" s="147" t="str">
        <f>VLOOKUP(B28,Lists!$C$3:$E$300,3,FALSE)</f>
        <v>Americas</v>
      </c>
      <c r="U28" s="148">
        <f>VLOOKUP(B28,'INFORM Severity - hidden'!$C$5:$V$300,20,FALSE)</f>
        <v>45838</v>
      </c>
    </row>
    <row r="29" spans="1:21" x14ac:dyDescent="0.35">
      <c r="A29" s="144" t="str">
        <f t="array" ref="A29">IFERROR(INDEX(Lists!$B$2:$B$200,SMALL(IF(Lists!$I$2:$I$200="Individual",ROW(Lists!$B$2:$B$200)),ROW(25:25))-1,1),"")</f>
        <v>International displacement to Algeria</v>
      </c>
      <c r="B29" s="145" t="str">
        <f>VLOOKUP(A29,Lists!$B$2:$G$200,2,FALSE)</f>
        <v>DZA002</v>
      </c>
      <c r="C29" s="145" t="str">
        <f>VLOOKUP(B29,'INFORM Severity - hidden'!$C$5:$D$200,2,FALSE)</f>
        <v>Algeria</v>
      </c>
      <c r="D29" s="145" t="str">
        <f>VLOOKUP(A29,Lists!$B$2:$G$200,3,FALSE)</f>
        <v>DZA</v>
      </c>
      <c r="E29" s="146" t="str">
        <f>VLOOKUP(A29,Lists!$B$2:$G$200,5,FALSE)</f>
        <v>International Displacement</v>
      </c>
      <c r="F29" s="140">
        <f t="shared" si="0"/>
        <v>2.7</v>
      </c>
      <c r="G29" s="141">
        <f t="shared" si="1"/>
        <v>3</v>
      </c>
      <c r="H29" s="141" t="str">
        <f t="shared" si="2"/>
        <v>Medium</v>
      </c>
      <c r="I29" s="142" t="str">
        <f>INDEX(Trends!$D$3:$D$404,MATCH(B29,Trends!$C$3:$C$404,0))</f>
        <v>Stable</v>
      </c>
      <c r="J29" s="141" t="str">
        <f>VLOOKUP($B29,Reliability!$A$3:$I$300,9,FALSE)</f>
        <v>Very High</v>
      </c>
      <c r="K29" s="143">
        <f t="shared" si="3"/>
        <v>3.9</v>
      </c>
      <c r="L29" s="143">
        <f>VLOOKUP($B29,'Impact of the crisis'!$C$6:$N$300,12,FALSE)</f>
        <v>5</v>
      </c>
      <c r="M29" s="143">
        <f>VLOOKUP($B29,'Impact of the crisis'!$C$6:$AB$300,26,FALSE)</f>
        <v>3.1</v>
      </c>
      <c r="N29" s="143">
        <f>VLOOKUP($B29,'Conditions of people affected'!$C$6:$R$300,16,FALSE)</f>
        <v>1.7</v>
      </c>
      <c r="O29" s="143">
        <f>VLOOKUP($B29,'Conditions of people affected'!$C$6:$R$300,9,FALSE)</f>
        <v>2.4</v>
      </c>
      <c r="P29" s="143">
        <f>VLOOKUP($B29,'Conditions of people affected'!$C$6:$R$300,15,FALSE)</f>
        <v>1</v>
      </c>
      <c r="Q29" s="143">
        <f t="shared" si="4"/>
        <v>3</v>
      </c>
      <c r="R29" s="143">
        <f>VLOOKUP($B29,'Complexity of the crisis'!$C$6:$AN$300,22,FALSE)</f>
        <v>2.9</v>
      </c>
      <c r="S29" s="143">
        <f>VLOOKUP($B29,'Complexity of the crisis'!$C$6:$AN$300,38,FALSE)</f>
        <v>3</v>
      </c>
      <c r="T29" s="147" t="str">
        <f>VLOOKUP(B29,Lists!$C$3:$E$300,3,FALSE)</f>
        <v>Africa</v>
      </c>
      <c r="U29" s="148">
        <f>VLOOKUP(B29,'INFORM Severity - hidden'!$C$5:$V$300,20,FALSE)</f>
        <v>45832</v>
      </c>
    </row>
    <row r="30" spans="1:21" x14ac:dyDescent="0.35">
      <c r="A30" s="144" t="str">
        <f t="array" ref="A30">IFERROR(INDEX(Lists!$B$2:$B$200,SMALL(IF(Lists!$I$2:$I$200="Individual",ROW(Lists!$B$2:$B$200)),ROW(26:26))-1,1),"")</f>
        <v>Displacement of Sahrawi refugees to Tindouf</v>
      </c>
      <c r="B30" s="145" t="str">
        <f>VLOOKUP(A30,Lists!$B$2:$G$200,2,FALSE)</f>
        <v>DZA003</v>
      </c>
      <c r="C30" s="145" t="str">
        <f>VLOOKUP(B30,'INFORM Severity - hidden'!$C$5:$D$200,2,FALSE)</f>
        <v>Algeria</v>
      </c>
      <c r="D30" s="145" t="str">
        <f>VLOOKUP(A30,Lists!$B$2:$G$200,3,FALSE)</f>
        <v>DZA</v>
      </c>
      <c r="E30" s="146" t="str">
        <f>VLOOKUP(A30,Lists!$B$2:$G$200,5,FALSE)</f>
        <v>International Displacement</v>
      </c>
      <c r="F30" s="140">
        <f t="shared" si="0"/>
        <v>2.5</v>
      </c>
      <c r="G30" s="141">
        <f t="shared" si="1"/>
        <v>3</v>
      </c>
      <c r="H30" s="141" t="str">
        <f t="shared" si="2"/>
        <v>Medium</v>
      </c>
      <c r="I30" s="142" t="str">
        <f>INDEX(Trends!$D$3:$D$404,MATCH(B30,Trends!$C$3:$C$404,0))</f>
        <v>Stable</v>
      </c>
      <c r="J30" s="141" t="str">
        <f>VLOOKUP($B30,Reliability!$A$3:$I$300,9,FALSE)</f>
        <v>High</v>
      </c>
      <c r="K30" s="143">
        <f t="shared" si="3"/>
        <v>2.2000000000000002</v>
      </c>
      <c r="L30" s="143">
        <f>VLOOKUP($B30,'Impact of the crisis'!$C$6:$N$300,12,FALSE)</f>
        <v>1.1000000000000001</v>
      </c>
      <c r="M30" s="143">
        <f>VLOOKUP($B30,'Impact of the crisis'!$C$6:$AB$300,26,FALSE)</f>
        <v>2.7</v>
      </c>
      <c r="N30" s="143">
        <f>VLOOKUP($B30,'Conditions of people affected'!$C$6:$R$300,16,FALSE)</f>
        <v>2.5499999999999998</v>
      </c>
      <c r="O30" s="143">
        <f>VLOOKUP($B30,'Conditions of people affected'!$C$6:$R$300,9,FALSE)</f>
        <v>2.1</v>
      </c>
      <c r="P30" s="143">
        <f>VLOOKUP($B30,'Conditions of people affected'!$C$6:$R$300,15,FALSE)</f>
        <v>3</v>
      </c>
      <c r="Q30" s="143">
        <f t="shared" si="4"/>
        <v>2.5</v>
      </c>
      <c r="R30" s="143">
        <f>VLOOKUP($B30,'Complexity of the crisis'!$C$6:$AN$300,22,FALSE)</f>
        <v>2.9</v>
      </c>
      <c r="S30" s="143">
        <f>VLOOKUP($B30,'Complexity of the crisis'!$C$6:$AN$300,38,FALSE)</f>
        <v>2</v>
      </c>
      <c r="T30" s="147" t="str">
        <f>VLOOKUP(B30,Lists!$C$3:$E$300,3,FALSE)</f>
        <v>Africa</v>
      </c>
      <c r="U30" s="148">
        <f>VLOOKUP(B30,'INFORM Severity - hidden'!$C$5:$V$300,20,FALSE)</f>
        <v>45832</v>
      </c>
    </row>
    <row r="31" spans="1:21" x14ac:dyDescent="0.35">
      <c r="A31" s="144" t="str">
        <f t="array" ref="A31">IFERROR(INDEX(Lists!$B$2:$B$200,SMALL(IF(Lists!$I$2:$I$200="Individual",ROW(Lists!$B$2:$B$200)),ROW(27:27))-1,1),"")</f>
        <v>Displacement from Venezuela to Ecuador</v>
      </c>
      <c r="B31" s="145" t="str">
        <f>VLOOKUP(A31,Lists!$B$2:$G$200,2,FALSE)</f>
        <v>ECU002</v>
      </c>
      <c r="C31" s="145" t="str">
        <f>VLOOKUP(B31,'INFORM Severity - hidden'!$C$5:$D$200,2,FALSE)</f>
        <v>Ecuador</v>
      </c>
      <c r="D31" s="145" t="str">
        <f>VLOOKUP(A31,Lists!$B$2:$G$200,3,FALSE)</f>
        <v>ECU</v>
      </c>
      <c r="E31" s="146" t="str">
        <f>VLOOKUP(A31,Lists!$B$2:$G$200,5,FALSE)</f>
        <v>International Displacement</v>
      </c>
      <c r="F31" s="140">
        <f t="shared" si="0"/>
        <v>3</v>
      </c>
      <c r="G31" s="141">
        <f t="shared" si="1"/>
        <v>3</v>
      </c>
      <c r="H31" s="141" t="str">
        <f t="shared" si="2"/>
        <v>Medium</v>
      </c>
      <c r="I31" s="142" t="str">
        <f>INDEX(Trends!$D$3:$D$404,MATCH(B31,Trends!$C$3:$C$404,0))</f>
        <v>Increasing</v>
      </c>
      <c r="J31" s="141" t="str">
        <f>VLOOKUP($B31,Reliability!$A$3:$I$300,9,FALSE)</f>
        <v>High</v>
      </c>
      <c r="K31" s="143">
        <f t="shared" si="3"/>
        <v>3.2</v>
      </c>
      <c r="L31" s="143">
        <f>VLOOKUP($B31,'Impact of the crisis'!$C$6:$N$300,12,FALSE)</f>
        <v>2.9</v>
      </c>
      <c r="M31" s="143">
        <f>VLOOKUP($B31,'Impact of the crisis'!$C$6:$AB$300,26,FALSE)</f>
        <v>3.4</v>
      </c>
      <c r="N31" s="143">
        <f>VLOOKUP($B31,'Conditions of people affected'!$C$6:$R$300,16,FALSE)</f>
        <v>3.05</v>
      </c>
      <c r="O31" s="143">
        <f>VLOOKUP($B31,'Conditions of people affected'!$C$6:$R$300,9,FALSE)</f>
        <v>3.1</v>
      </c>
      <c r="P31" s="143">
        <f>VLOOKUP($B31,'Conditions of people affected'!$C$6:$R$300,15,FALSE)</f>
        <v>3</v>
      </c>
      <c r="Q31" s="143">
        <f t="shared" si="4"/>
        <v>2.7</v>
      </c>
      <c r="R31" s="143">
        <f>VLOOKUP($B31,'Complexity of the crisis'!$C$6:$AN$300,22,FALSE)</f>
        <v>2.9</v>
      </c>
      <c r="S31" s="143">
        <f>VLOOKUP($B31,'Complexity of the crisis'!$C$6:$AN$300,38,FALSE)</f>
        <v>2.5</v>
      </c>
      <c r="T31" s="147" t="str">
        <f>VLOOKUP(B31,Lists!$C$3:$E$300,3,FALSE)</f>
        <v>Americas</v>
      </c>
      <c r="U31" s="148">
        <f>VLOOKUP(B31,'INFORM Severity - hidden'!$C$5:$V$300,20,FALSE)</f>
        <v>45838</v>
      </c>
    </row>
    <row r="32" spans="1:21" x14ac:dyDescent="0.35">
      <c r="A32" s="144" t="str">
        <f t="array" ref="A32">IFERROR(INDEX(Lists!$B$2:$B$200,SMALL(IF(Lists!$I$2:$I$200="Individual",ROW(Lists!$B$2:$B$200)),ROW(28:28))-1,1),"")</f>
        <v>Conflict and Violence in Ecuador</v>
      </c>
      <c r="B32" s="145" t="str">
        <f>VLOOKUP(A32,Lists!$B$2:$G$200,2,FALSE)</f>
        <v>ECU003</v>
      </c>
      <c r="C32" s="145" t="str">
        <f>VLOOKUP(B32,'INFORM Severity - hidden'!$C$5:$D$200,2,FALSE)</f>
        <v>Ecuador</v>
      </c>
      <c r="D32" s="145" t="str">
        <f>VLOOKUP(A32,Lists!$B$2:$G$200,3,FALSE)</f>
        <v>ECU</v>
      </c>
      <c r="E32" s="146" t="str">
        <f>VLOOKUP(A32,Lists!$B$2:$G$200,5,FALSE)</f>
        <v>Conflict/ Violence</v>
      </c>
      <c r="F32" s="140">
        <f t="shared" si="0"/>
        <v>3.3</v>
      </c>
      <c r="G32" s="141">
        <f t="shared" si="1"/>
        <v>4</v>
      </c>
      <c r="H32" s="141" t="str">
        <f t="shared" si="2"/>
        <v>High</v>
      </c>
      <c r="I32" s="142" t="str">
        <f>INDEX(Trends!$D$3:$D$404,MATCH(B32,Trends!$C$3:$C$404,0))</f>
        <v>Decreasing</v>
      </c>
      <c r="J32" s="141" t="str">
        <f>VLOOKUP($B32,Reliability!$A$3:$I$300,9,FALSE)</f>
        <v>High</v>
      </c>
      <c r="K32" s="143">
        <f t="shared" si="3"/>
        <v>3.3</v>
      </c>
      <c r="L32" s="143">
        <f>VLOOKUP($B32,'Impact of the crisis'!$C$6:$N$300,12,FALSE)</f>
        <v>3.7</v>
      </c>
      <c r="M32" s="143">
        <f>VLOOKUP($B32,'Impact of the crisis'!$C$6:$AB$300,26,FALSE)</f>
        <v>3.1</v>
      </c>
      <c r="N32" s="143">
        <f>VLOOKUP($B32,'Conditions of people affected'!$C$6:$R$300,16,FALSE)</f>
        <v>3.55</v>
      </c>
      <c r="O32" s="143">
        <f>VLOOKUP($B32,'Conditions of people affected'!$C$6:$R$300,9,FALSE)</f>
        <v>4.0999999999999996</v>
      </c>
      <c r="P32" s="143">
        <f>VLOOKUP($B32,'Conditions of people affected'!$C$6:$R$300,15,FALSE)</f>
        <v>3</v>
      </c>
      <c r="Q32" s="143">
        <f t="shared" si="4"/>
        <v>3</v>
      </c>
      <c r="R32" s="143">
        <f>VLOOKUP($B32,'Complexity of the crisis'!$C$6:$AN$300,22,FALSE)</f>
        <v>2.9</v>
      </c>
      <c r="S32" s="143">
        <f>VLOOKUP($B32,'Complexity of the crisis'!$C$6:$AN$300,38,FALSE)</f>
        <v>3</v>
      </c>
      <c r="T32" s="147" t="str">
        <f>VLOOKUP(B32,Lists!$C$3:$E$300,3,FALSE)</f>
        <v>Americas</v>
      </c>
      <c r="U32" s="148">
        <f>VLOOKUP(B32,'INFORM Severity - hidden'!$C$5:$V$300,20,FALSE)</f>
        <v>45838</v>
      </c>
    </row>
    <row r="33" spans="1:21" x14ac:dyDescent="0.35">
      <c r="A33" s="144" t="str">
        <f t="array" ref="A33">IFERROR(INDEX(Lists!$B$2:$B$200,SMALL(IF(Lists!$I$2:$I$200="Individual",ROW(Lists!$B$2:$B$200)),ROW(29:29))-1,1),"")</f>
        <v>Floods in Ecuador</v>
      </c>
      <c r="B33" s="145" t="str">
        <f>VLOOKUP(A33,Lists!$B$2:$G$200,2,FALSE)</f>
        <v>ECU004</v>
      </c>
      <c r="C33" s="145" t="str">
        <f>VLOOKUP(B33,'INFORM Severity - hidden'!$C$5:$D$200,2,FALSE)</f>
        <v>Ecuador</v>
      </c>
      <c r="D33" s="145" t="str">
        <f>VLOOKUP(A33,Lists!$B$2:$G$200,3,FALSE)</f>
        <v>ECU</v>
      </c>
      <c r="E33" s="146" t="str">
        <f>VLOOKUP(A33,Lists!$B$2:$G$200,5,FALSE)</f>
        <v>Floods</v>
      </c>
      <c r="F33" s="140">
        <f t="shared" si="0"/>
        <v>2</v>
      </c>
      <c r="G33" s="141">
        <f t="shared" si="1"/>
        <v>2</v>
      </c>
      <c r="H33" s="141" t="str">
        <f t="shared" si="2"/>
        <v>Low</v>
      </c>
      <c r="I33" s="142" t="str">
        <f>INDEX(Trends!$D$3:$D$404,MATCH(B33,Trends!$C$3:$C$404,0))</f>
        <v>-</v>
      </c>
      <c r="J33" s="141" t="str">
        <f>VLOOKUP($B33,Reliability!$A$3:$I$300,9,FALSE)</f>
        <v>Very High</v>
      </c>
      <c r="K33" s="143">
        <f t="shared" si="3"/>
        <v>2.4</v>
      </c>
      <c r="L33" s="143">
        <f>VLOOKUP($B33,'Impact of the crisis'!$C$6:$N$300,12,FALSE)</f>
        <v>2.2000000000000002</v>
      </c>
      <c r="M33" s="143">
        <f>VLOOKUP($B33,'Impact of the crisis'!$C$6:$AB$300,26,FALSE)</f>
        <v>2.5</v>
      </c>
      <c r="N33" s="143">
        <f>VLOOKUP($B33,'Conditions of people affected'!$C$6:$R$300,16,FALSE)</f>
        <v>1.1499999999999999</v>
      </c>
      <c r="O33" s="143">
        <f>VLOOKUP($B33,'Conditions of people affected'!$C$6:$R$300,9,FALSE)</f>
        <v>1.3</v>
      </c>
      <c r="P33" s="143">
        <f>VLOOKUP($B33,'Conditions of people affected'!$C$6:$R$300,15,FALSE)</f>
        <v>1</v>
      </c>
      <c r="Q33" s="143">
        <f t="shared" si="4"/>
        <v>3</v>
      </c>
      <c r="R33" s="143">
        <f>VLOOKUP($B33,'Complexity of the crisis'!$C$6:$AN$300,22,FALSE)</f>
        <v>2.9</v>
      </c>
      <c r="S33" s="143">
        <f>VLOOKUP($B33,'Complexity of the crisis'!$C$6:$AN$300,38,FALSE)</f>
        <v>3</v>
      </c>
      <c r="T33" s="147" t="str">
        <f>VLOOKUP(B33,Lists!$C$3:$E$300,3,FALSE)</f>
        <v>Americas</v>
      </c>
      <c r="U33" s="148">
        <f>VLOOKUP(B33,'INFORM Severity - hidden'!$C$5:$V$300,20,FALSE)</f>
        <v>45838</v>
      </c>
    </row>
    <row r="34" spans="1:21" x14ac:dyDescent="0.35">
      <c r="A34" s="144" t="str">
        <f t="array" ref="A34">IFERROR(INDEX(Lists!$B$2:$B$200,SMALL(IF(Lists!$I$2:$I$200="Individual",ROW(Lists!$B$2:$B$200)),ROW(30:30))-1,1),"")</f>
        <v>International displacement to Egypt</v>
      </c>
      <c r="B34" s="145" t="str">
        <f>VLOOKUP(A34,Lists!$B$2:$G$200,2,FALSE)</f>
        <v>EGY004</v>
      </c>
      <c r="C34" s="145" t="str">
        <f>VLOOKUP(B34,'INFORM Severity - hidden'!$C$5:$D$200,2,FALSE)</f>
        <v>Egypt</v>
      </c>
      <c r="D34" s="145" t="str">
        <f>VLOOKUP(A34,Lists!$B$2:$G$200,3,FALSE)</f>
        <v>EGY</v>
      </c>
      <c r="E34" s="146" t="str">
        <f>VLOOKUP(A34,Lists!$B$2:$G$200,5,FALSE)</f>
        <v>International Displacement</v>
      </c>
      <c r="F34" s="140">
        <f t="shared" si="0"/>
        <v>2.2000000000000002</v>
      </c>
      <c r="G34" s="141">
        <f t="shared" si="1"/>
        <v>3</v>
      </c>
      <c r="H34" s="141" t="str">
        <f t="shared" si="2"/>
        <v>Medium</v>
      </c>
      <c r="I34" s="142" t="str">
        <f>INDEX(Trends!$D$3:$D$404,MATCH(B34,Trends!$C$3:$C$404,0))</f>
        <v>Stable</v>
      </c>
      <c r="J34" s="141" t="str">
        <f>VLOOKUP($B34,Reliability!$A$3:$I$300,9,FALSE)</f>
        <v>Very High</v>
      </c>
      <c r="K34" s="143">
        <f t="shared" si="3"/>
        <v>2.2000000000000002</v>
      </c>
      <c r="L34" s="143">
        <f>VLOOKUP($B34,'Impact of the crisis'!$C$6:$N$300,12,FALSE)</f>
        <v>2</v>
      </c>
      <c r="M34" s="143">
        <f>VLOOKUP($B34,'Impact of the crisis'!$C$6:$AB$300,26,FALSE)</f>
        <v>2.2999999999999998</v>
      </c>
      <c r="N34" s="143">
        <f>VLOOKUP($B34,'Conditions of people affected'!$C$6:$R$300,16,FALSE)</f>
        <v>2.15</v>
      </c>
      <c r="O34" s="143">
        <f>VLOOKUP($B34,'Conditions of people affected'!$C$6:$R$300,9,FALSE)</f>
        <v>3.3</v>
      </c>
      <c r="P34" s="143">
        <f>VLOOKUP($B34,'Conditions of people affected'!$C$6:$R$300,15,FALSE)</f>
        <v>1</v>
      </c>
      <c r="Q34" s="143">
        <f t="shared" si="4"/>
        <v>2.4</v>
      </c>
      <c r="R34" s="143">
        <f>VLOOKUP($B34,'Complexity of the crisis'!$C$6:$AN$300,22,FALSE)</f>
        <v>2.2999999999999998</v>
      </c>
      <c r="S34" s="143">
        <f>VLOOKUP($B34,'Complexity of the crisis'!$C$6:$AN$300,38,FALSE)</f>
        <v>2.5</v>
      </c>
      <c r="T34" s="147" t="str">
        <f>VLOOKUP(B34,Lists!$C$3:$E$300,3,FALSE)</f>
        <v>Africa</v>
      </c>
      <c r="U34" s="148">
        <f>VLOOKUP(B34,'INFORM Severity - hidden'!$C$5:$V$300,20,FALSE)</f>
        <v>45832</v>
      </c>
    </row>
    <row r="35" spans="1:21" x14ac:dyDescent="0.35">
      <c r="A35" s="144" t="str">
        <f t="array" ref="A35">IFERROR(INDEX(Lists!$B$2:$B$200,SMALL(IF(Lists!$I$2:$I$200="Individual",ROW(Lists!$B$2:$B$200)),ROW(31:31))-1,1),"")</f>
        <v>Complex crisis in Eritrea</v>
      </c>
      <c r="B35" s="145" t="str">
        <f>VLOOKUP(A35,Lists!$B$2:$G$200,2,FALSE)</f>
        <v>ERI001</v>
      </c>
      <c r="C35" s="145" t="str">
        <f>VLOOKUP(B35,'INFORM Severity - hidden'!$C$5:$D$200,2,FALSE)</f>
        <v>Eritrea</v>
      </c>
      <c r="D35" s="145" t="str">
        <f>VLOOKUP(A35,Lists!$B$2:$G$200,3,FALSE)</f>
        <v>ERI</v>
      </c>
      <c r="E35" s="146" t="str">
        <f>VLOOKUP(A35,Lists!$B$2:$G$200,5,FALSE)</f>
        <v>International Displacement,Political/economic crisis</v>
      </c>
      <c r="F35" s="140">
        <f t="shared" si="0"/>
        <v>3</v>
      </c>
      <c r="G35" s="141">
        <f t="shared" si="1"/>
        <v>3</v>
      </c>
      <c r="H35" s="141" t="str">
        <f t="shared" si="2"/>
        <v>Medium</v>
      </c>
      <c r="I35" s="142" t="str">
        <f>INDEX(Trends!$D$3:$D$404,MATCH(B35,Trends!$C$3:$C$404,0))</f>
        <v>Stable</v>
      </c>
      <c r="J35" s="141" t="str">
        <f>VLOOKUP($B35,Reliability!$A$3:$I$300,9,FALSE)</f>
        <v>High</v>
      </c>
      <c r="K35" s="143">
        <f t="shared" si="3"/>
        <v>3.1</v>
      </c>
      <c r="L35" s="143">
        <f>VLOOKUP($B35,'Impact of the crisis'!$C$6:$N$300,12,FALSE)</f>
        <v>3.9</v>
      </c>
      <c r="M35" s="143">
        <f>VLOOKUP($B35,'Impact of the crisis'!$C$6:$AB$300,26,FALSE)</f>
        <v>2.6</v>
      </c>
      <c r="N35" s="143">
        <f>VLOOKUP($B35,'Conditions of people affected'!$C$6:$R$300,16,FALSE)</f>
        <v>3.2</v>
      </c>
      <c r="O35" s="143">
        <f>VLOOKUP($B35,'Conditions of people affected'!$C$6:$R$300,9,FALSE)</f>
        <v>3.4</v>
      </c>
      <c r="P35" s="143">
        <f>VLOOKUP($B35,'Conditions of people affected'!$C$6:$R$300,15,FALSE)</f>
        <v>3</v>
      </c>
      <c r="Q35" s="143">
        <f t="shared" si="4"/>
        <v>2.6</v>
      </c>
      <c r="R35" s="143">
        <f>VLOOKUP($B35,'Complexity of the crisis'!$C$6:$AN$300,22,FALSE)</f>
        <v>3.2</v>
      </c>
      <c r="S35" s="143">
        <f>VLOOKUP($B35,'Complexity of the crisis'!$C$6:$AN$300,38,FALSE)</f>
        <v>2</v>
      </c>
      <c r="T35" s="147" t="str">
        <f>VLOOKUP(B35,Lists!$C$3:$E$300,3,FALSE)</f>
        <v>Africa</v>
      </c>
      <c r="U35" s="148">
        <f>VLOOKUP(B35,'INFORM Severity - hidden'!$C$5:$V$300,20,FALSE)</f>
        <v>45834</v>
      </c>
    </row>
    <row r="36" spans="1:21" x14ac:dyDescent="0.35">
      <c r="A36" s="144" t="str">
        <f t="array" ref="A36">IFERROR(INDEX(Lists!$B$2:$B$200,SMALL(IF(Lists!$I$2:$I$200="Individual",ROW(Lists!$B$2:$B$200)),ROW(32:32))-1,1),"")</f>
        <v>International displacement to Spain</v>
      </c>
      <c r="B36" s="145" t="str">
        <f>VLOOKUP(A36,Lists!$B$2:$G$200,2,FALSE)</f>
        <v>ESP002</v>
      </c>
      <c r="C36" s="145" t="str">
        <f>VLOOKUP(B36,'INFORM Severity - hidden'!$C$5:$D$200,2,FALSE)</f>
        <v>Spain</v>
      </c>
      <c r="D36" s="145" t="str">
        <f>VLOOKUP(A36,Lists!$B$2:$G$200,3,FALSE)</f>
        <v>ESP</v>
      </c>
      <c r="E36" s="146" t="str">
        <f>VLOOKUP(A36,Lists!$B$2:$G$200,5,FALSE)</f>
        <v>International Displacement</v>
      </c>
      <c r="F36" s="140">
        <f t="shared" si="0"/>
        <v>1.6</v>
      </c>
      <c r="G36" s="141">
        <f t="shared" si="1"/>
        <v>2</v>
      </c>
      <c r="H36" s="141" t="str">
        <f t="shared" si="2"/>
        <v>Low</v>
      </c>
      <c r="I36" s="142" t="str">
        <f>INDEX(Trends!$D$3:$D$404,MATCH(B36,Trends!$C$3:$C$404,0))</f>
        <v>Stable</v>
      </c>
      <c r="J36" s="141" t="str">
        <f>VLOOKUP($B36,Reliability!$A$3:$I$300,9,FALSE)</f>
        <v>Very High</v>
      </c>
      <c r="K36" s="143">
        <f t="shared" si="3"/>
        <v>2.6</v>
      </c>
      <c r="L36" s="143">
        <f>VLOOKUP($B36,'Impact of the crisis'!$C$6:$N$300,12,FALSE)</f>
        <v>2.2999999999999998</v>
      </c>
      <c r="M36" s="143">
        <f>VLOOKUP($B36,'Impact of the crisis'!$C$6:$AB$300,26,FALSE)</f>
        <v>2.7</v>
      </c>
      <c r="N36" s="143">
        <f>VLOOKUP($B36,'Conditions of people affected'!$C$6:$R$300,16,FALSE)</f>
        <v>1.25</v>
      </c>
      <c r="O36" s="143">
        <f>VLOOKUP($B36,'Conditions of people affected'!$C$6:$R$300,9,FALSE)</f>
        <v>1.5</v>
      </c>
      <c r="P36" s="143">
        <f>VLOOKUP($B36,'Conditions of people affected'!$C$6:$R$300,15,FALSE)</f>
        <v>1</v>
      </c>
      <c r="Q36" s="143">
        <f t="shared" si="4"/>
        <v>1.4</v>
      </c>
      <c r="R36" s="143">
        <f>VLOOKUP($B36,'Complexity of the crisis'!$C$6:$AN$300,22,FALSE)</f>
        <v>1.7</v>
      </c>
      <c r="S36" s="143">
        <f>VLOOKUP($B36,'Complexity of the crisis'!$C$6:$AN$300,38,FALSE)</f>
        <v>1</v>
      </c>
      <c r="T36" s="147" t="str">
        <f>VLOOKUP(B36,Lists!$C$3:$E$300,3,FALSE)</f>
        <v>Europe</v>
      </c>
      <c r="U36" s="148">
        <f>VLOOKUP(B36,'INFORM Severity - hidden'!$C$5:$V$300,20,FALSE)</f>
        <v>45833</v>
      </c>
    </row>
    <row r="37" spans="1:21" x14ac:dyDescent="0.35">
      <c r="A37" s="144" t="str">
        <f t="array" ref="A37">IFERROR(INDEX(Lists!$B$2:$B$200,SMALL(IF(Lists!$I$2:$I$200="Individual",ROW(Lists!$B$2:$B$200)),ROW(33:33))-1,1),"")</f>
        <v>International Displacement to Ethiopia</v>
      </c>
      <c r="B37" s="145" t="str">
        <f>VLOOKUP(A37,Lists!$B$2:$G$200,2,FALSE)</f>
        <v>ETH003</v>
      </c>
      <c r="C37" s="145" t="str">
        <f>VLOOKUP(B37,'INFORM Severity - hidden'!$C$5:$D$200,2,FALSE)</f>
        <v>Ethiopia</v>
      </c>
      <c r="D37" s="145" t="str">
        <f>VLOOKUP(A37,Lists!$B$2:$G$200,3,FALSE)</f>
        <v>ETH</v>
      </c>
      <c r="E37" s="146" t="str">
        <f>VLOOKUP(A37,Lists!$B$2:$G$200,5,FALSE)</f>
        <v>International Displacement</v>
      </c>
      <c r="F37" s="140">
        <f t="shared" ref="F37:F68" si="5">IF(OR(N37="x",K37="x"),"x",ROUND((5-GEOMEAN(((5-K37)/5*4+1),((5-N37)/5*4+1),((5-N37)/5*4+1)))/4*3.5+Q37*0.3,1))</f>
        <v>3.1</v>
      </c>
      <c r="G37" s="141">
        <f t="shared" ref="G37:G68" si="6">IF(F37="x","x",ROUNDUP(F37,0))</f>
        <v>4</v>
      </c>
      <c r="H37" s="141" t="str">
        <f t="shared" ref="H37:H68" si="7">IF(N37="x","x",IF(K37="x","x",(IF(G37=5,"Very High",IF(G37=4,"High",IF(G37=3,"Medium",IF(G37=2,"Low","Very Low")))))))</f>
        <v>High</v>
      </c>
      <c r="I37" s="142" t="str">
        <f>INDEX(Trends!$D$3:$D$404,MATCH(B37,Trends!$C$3:$C$404,0))</f>
        <v>Increasing</v>
      </c>
      <c r="J37" s="141" t="str">
        <f>VLOOKUP($B37,Reliability!$A$3:$I$300,9,FALSE)</f>
        <v>High</v>
      </c>
      <c r="K37" s="143">
        <f t="shared" ref="K37:K68" si="8">IF(OR(M37="x",L37="x"),"x",ROUND((5-GEOMEAN(((5-L37)/5*4+1),((5-M37)/5*4+1),((5-M37)/5*4+1)))/4*5,1))</f>
        <v>3.9</v>
      </c>
      <c r="L37" s="143">
        <f>VLOOKUP($B37,'Impact of the crisis'!$C$6:$N$300,12,FALSE)</f>
        <v>4.5999999999999996</v>
      </c>
      <c r="M37" s="143">
        <f>VLOOKUP($B37,'Impact of the crisis'!$C$6:$AB$300,26,FALSE)</f>
        <v>3.5</v>
      </c>
      <c r="N37" s="143">
        <f>VLOOKUP($B37,'Conditions of people affected'!$C$6:$R$300,16,FALSE)</f>
        <v>2.2000000000000002</v>
      </c>
      <c r="O37" s="143">
        <f>VLOOKUP($B37,'Conditions of people affected'!$C$6:$R$300,9,FALSE)</f>
        <v>3.4</v>
      </c>
      <c r="P37" s="143">
        <f>VLOOKUP($B37,'Conditions of people affected'!$C$6:$R$300,15,FALSE)</f>
        <v>1</v>
      </c>
      <c r="Q37" s="143">
        <f t="shared" ref="Q37:Q68" si="9">IF(OR(S37="x",R37="x"),R37,ROUND((5-GEOMEAN(((5-R37)/5*4+1),((5-S37)/5*4+1)))/4*5,1))</f>
        <v>3.6</v>
      </c>
      <c r="R37" s="143">
        <f>VLOOKUP($B37,'Complexity of the crisis'!$C$6:$AN$300,22,FALSE)</f>
        <v>3.6</v>
      </c>
      <c r="S37" s="143">
        <f>VLOOKUP($B37,'Complexity of the crisis'!$C$6:$AN$300,38,FALSE)</f>
        <v>3.5</v>
      </c>
      <c r="T37" s="147" t="str">
        <f>VLOOKUP(B37,Lists!$C$3:$E$300,3,FALSE)</f>
        <v>Africa</v>
      </c>
      <c r="U37" s="148">
        <f>VLOOKUP(B37,'INFORM Severity - hidden'!$C$5:$V$300,20,FALSE)</f>
        <v>45838</v>
      </c>
    </row>
    <row r="38" spans="1:21" x14ac:dyDescent="0.35">
      <c r="A38" s="144" t="str">
        <f t="array" ref="A38">IFERROR(INDEX(Lists!$B$2:$B$200,SMALL(IF(Lists!$I$2:$I$200="Individual",ROW(Lists!$B$2:$B$200)),ROW(34:34))-1,1),"")</f>
        <v>Conflict, Climatic and Economic shocks in Ethiopia</v>
      </c>
      <c r="B38" s="145" t="str">
        <f>VLOOKUP(A38,Lists!$B$2:$G$200,2,FALSE)</f>
        <v>ETH006</v>
      </c>
      <c r="C38" s="145" t="str">
        <f>VLOOKUP(B38,'INFORM Severity - hidden'!$C$5:$D$200,2,FALSE)</f>
        <v>Ethiopia</v>
      </c>
      <c r="D38" s="145" t="str">
        <f>VLOOKUP(A38,Lists!$B$2:$G$200,3,FALSE)</f>
        <v>ETH</v>
      </c>
      <c r="E38" s="146" t="str">
        <f>VLOOKUP(A38,Lists!$B$2:$G$200,5,FALSE)</f>
        <v>Conflict/ Violence,Floods,Drought/drier conditions,Political/economic crisis</v>
      </c>
      <c r="F38" s="140">
        <f t="shared" si="5"/>
        <v>4.0999999999999996</v>
      </c>
      <c r="G38" s="141">
        <f t="shared" si="6"/>
        <v>5</v>
      </c>
      <c r="H38" s="141" t="str">
        <f t="shared" si="7"/>
        <v>Very High</v>
      </c>
      <c r="I38" s="142" t="str">
        <f>INDEX(Trends!$D$3:$D$404,MATCH(B38,Trends!$C$3:$C$404,0))</f>
        <v>-</v>
      </c>
      <c r="J38" s="141" t="str">
        <f>VLOOKUP($B38,Reliability!$A$3:$I$300,9,FALSE)</f>
        <v>High</v>
      </c>
      <c r="K38" s="143">
        <f t="shared" si="8"/>
        <v>4.5999999999999996</v>
      </c>
      <c r="L38" s="143">
        <f>VLOOKUP($B38,'Impact of the crisis'!$C$6:$N$300,12,FALSE)</f>
        <v>5</v>
      </c>
      <c r="M38" s="143">
        <f>VLOOKUP($B38,'Impact of the crisis'!$C$6:$AB$300,26,FALSE)</f>
        <v>4.3</v>
      </c>
      <c r="N38" s="143">
        <f>VLOOKUP($B38,'Conditions of people affected'!$C$6:$R$300,16,FALSE)</f>
        <v>4</v>
      </c>
      <c r="O38" s="143">
        <f>VLOOKUP($B38,'Conditions of people affected'!$C$6:$R$300,9,FALSE)</f>
        <v>5</v>
      </c>
      <c r="P38" s="143">
        <f>VLOOKUP($B38,'Conditions of people affected'!$C$6:$R$300,15,FALSE)</f>
        <v>3</v>
      </c>
      <c r="Q38" s="143">
        <f t="shared" si="9"/>
        <v>3.8</v>
      </c>
      <c r="R38" s="143">
        <f>VLOOKUP($B38,'Complexity of the crisis'!$C$6:$AN$300,22,FALSE)</f>
        <v>3.6</v>
      </c>
      <c r="S38" s="143">
        <f>VLOOKUP($B38,'Complexity of the crisis'!$C$6:$AN$300,38,FALSE)</f>
        <v>4</v>
      </c>
      <c r="T38" s="147" t="str">
        <f>VLOOKUP(B38,Lists!$C$3:$E$300,3,FALSE)</f>
        <v>Africa</v>
      </c>
      <c r="U38" s="148">
        <f>VLOOKUP(B38,'INFORM Severity - hidden'!$C$5:$V$300,20,FALSE)</f>
        <v>45838</v>
      </c>
    </row>
    <row r="39" spans="1:21" x14ac:dyDescent="0.35">
      <c r="A39" s="144" t="str">
        <f t="array" ref="A39">IFERROR(INDEX(Lists!$B$2:$B$200,SMALL(IF(Lists!$I$2:$I$200="Individual",ROW(Lists!$B$2:$B$200)),ROW(35:35))-1,1),"")</f>
        <v>International Displacement to Greece</v>
      </c>
      <c r="B39" s="145" t="str">
        <f>VLOOKUP(A39,Lists!$B$2:$G$200,2,FALSE)</f>
        <v>GRC002</v>
      </c>
      <c r="C39" s="145" t="str">
        <f>VLOOKUP(B39,'INFORM Severity - hidden'!$C$5:$D$200,2,FALSE)</f>
        <v>Greece</v>
      </c>
      <c r="D39" s="145" t="str">
        <f>VLOOKUP(A39,Lists!$B$2:$G$200,3,FALSE)</f>
        <v>GRC</v>
      </c>
      <c r="E39" s="146" t="str">
        <f>VLOOKUP(A39,Lists!$B$2:$G$200,5,FALSE)</f>
        <v>International Displacement</v>
      </c>
      <c r="F39" s="140">
        <f t="shared" si="5"/>
        <v>2.2999999999999998</v>
      </c>
      <c r="G39" s="141">
        <f t="shared" si="6"/>
        <v>3</v>
      </c>
      <c r="H39" s="141" t="str">
        <f t="shared" si="7"/>
        <v>Medium</v>
      </c>
      <c r="I39" s="142" t="str">
        <f>INDEX(Trends!$D$3:$D$404,MATCH(B39,Trends!$C$3:$C$404,0))</f>
        <v>Stable</v>
      </c>
      <c r="J39" s="141" t="str">
        <f>VLOOKUP($B39,Reliability!$A$3:$I$300,9,FALSE)</f>
        <v>Very High</v>
      </c>
      <c r="K39" s="143">
        <f t="shared" si="8"/>
        <v>2.2000000000000002</v>
      </c>
      <c r="L39" s="143">
        <f>VLOOKUP($B39,'Impact of the crisis'!$C$6:$N$300,12,FALSE)</f>
        <v>0.6</v>
      </c>
      <c r="M39" s="143">
        <f>VLOOKUP($B39,'Impact of the crisis'!$C$6:$AB$300,26,FALSE)</f>
        <v>2.8</v>
      </c>
      <c r="N39" s="143">
        <f>VLOOKUP($B39,'Conditions of people affected'!$C$6:$R$300,16,FALSE)</f>
        <v>2.65</v>
      </c>
      <c r="O39" s="143">
        <f>VLOOKUP($B39,'Conditions of people affected'!$C$6:$R$300,9,FALSE)</f>
        <v>2.2999999999999998</v>
      </c>
      <c r="P39" s="143">
        <f>VLOOKUP($B39,'Conditions of people affected'!$C$6:$R$300,15,FALSE)</f>
        <v>3</v>
      </c>
      <c r="Q39" s="143">
        <f t="shared" si="9"/>
        <v>1.7</v>
      </c>
      <c r="R39" s="143">
        <f>VLOOKUP($B39,'Complexity of the crisis'!$C$6:$AN$300,22,FALSE)</f>
        <v>1.8</v>
      </c>
      <c r="S39" s="143">
        <f>VLOOKUP($B39,'Complexity of the crisis'!$C$6:$AN$300,38,FALSE)</f>
        <v>1.5</v>
      </c>
      <c r="T39" s="147" t="str">
        <f>VLOOKUP(B39,Lists!$C$3:$E$300,3,FALSE)</f>
        <v>Europe</v>
      </c>
      <c r="U39" s="148">
        <f>VLOOKUP(B39,'INFORM Severity - hidden'!$C$5:$V$300,20,FALSE)</f>
        <v>45833</v>
      </c>
    </row>
    <row r="40" spans="1:21" x14ac:dyDescent="0.35">
      <c r="A40" s="144" t="str">
        <f t="array" ref="A40">IFERROR(INDEX(Lists!$B$2:$B$200,SMALL(IF(Lists!$I$2:$I$200="Individual",ROW(Lists!$B$2:$B$200)),ROW(36:36))-1,1),"")</f>
        <v>Climatic Shocks and Violence in Guatemala</v>
      </c>
      <c r="B40" s="145" t="str">
        <f>VLOOKUP(A40,Lists!$B$2:$G$200,2,FALSE)</f>
        <v>GTM001</v>
      </c>
      <c r="C40" s="145" t="str">
        <f>VLOOKUP(B40,'INFORM Severity - hidden'!$C$5:$D$200,2,FALSE)</f>
        <v>Guatemala</v>
      </c>
      <c r="D40" s="145" t="str">
        <f>VLOOKUP(A40,Lists!$B$2:$G$200,3,FALSE)</f>
        <v>GTM</v>
      </c>
      <c r="E40" s="146" t="str">
        <f>VLOOKUP(A40,Lists!$B$2:$G$200,5,FALSE)</f>
        <v>Conflict/ Violence,Drought/drier conditions</v>
      </c>
      <c r="F40" s="140">
        <f t="shared" si="5"/>
        <v>3.2</v>
      </c>
      <c r="G40" s="141">
        <f t="shared" si="6"/>
        <v>4</v>
      </c>
      <c r="H40" s="141" t="str">
        <f t="shared" si="7"/>
        <v>High</v>
      </c>
      <c r="I40" s="142" t="str">
        <f>INDEX(Trends!$D$3:$D$404,MATCH(B40,Trends!$C$3:$C$404,0))</f>
        <v>Decreasing</v>
      </c>
      <c r="J40" s="141" t="str">
        <f>VLOOKUP($B40,Reliability!$A$3:$I$300,9,FALSE)</f>
        <v>High</v>
      </c>
      <c r="K40" s="143">
        <f t="shared" si="8"/>
        <v>3.4</v>
      </c>
      <c r="L40" s="143">
        <f>VLOOKUP($B40,'Impact of the crisis'!$C$6:$N$300,12,FALSE)</f>
        <v>4.4000000000000004</v>
      </c>
      <c r="M40" s="143">
        <f>VLOOKUP($B40,'Impact of the crisis'!$C$6:$AB$300,26,FALSE)</f>
        <v>2.7</v>
      </c>
      <c r="N40" s="143">
        <f>VLOOKUP($B40,'Conditions of people affected'!$C$6:$R$300,16,FALSE)</f>
        <v>3.45</v>
      </c>
      <c r="O40" s="143">
        <f>VLOOKUP($B40,'Conditions of people affected'!$C$6:$R$300,9,FALSE)</f>
        <v>3.9</v>
      </c>
      <c r="P40" s="143">
        <f>VLOOKUP($B40,'Conditions of people affected'!$C$6:$R$300,15,FALSE)</f>
        <v>3</v>
      </c>
      <c r="Q40" s="143">
        <f t="shared" si="9"/>
        <v>2.8</v>
      </c>
      <c r="R40" s="143">
        <f>VLOOKUP($B40,'Complexity of the crisis'!$C$6:$AN$300,22,FALSE)</f>
        <v>3</v>
      </c>
      <c r="S40" s="143">
        <f>VLOOKUP($B40,'Complexity of the crisis'!$C$6:$AN$300,38,FALSE)</f>
        <v>2.5</v>
      </c>
      <c r="T40" s="147" t="str">
        <f>VLOOKUP(B40,Lists!$C$3:$E$300,3,FALSE)</f>
        <v>Americas</v>
      </c>
      <c r="U40" s="148">
        <f>VLOOKUP(B40,'INFORM Severity - hidden'!$C$5:$V$300,20,FALSE)</f>
        <v>45838</v>
      </c>
    </row>
    <row r="41" spans="1:21" x14ac:dyDescent="0.35">
      <c r="A41" s="144" t="str">
        <f t="array" ref="A41">IFERROR(INDEX(Lists!$B$2:$B$200,SMALL(IF(Lists!$I$2:$I$200="Individual",ROW(Lists!$B$2:$B$200)),ROW(37:37))-1,1),"")</f>
        <v>Climatic Shocks and Conflict and Violence in Honduras</v>
      </c>
      <c r="B41" s="145" t="str">
        <f>VLOOKUP(A41,Lists!$B$2:$G$200,2,FALSE)</f>
        <v>HND001</v>
      </c>
      <c r="C41" s="145" t="str">
        <f>VLOOKUP(B41,'INFORM Severity - hidden'!$C$5:$D$200,2,FALSE)</f>
        <v>Honduras</v>
      </c>
      <c r="D41" s="145" t="str">
        <f>VLOOKUP(A41,Lists!$B$2:$G$200,3,FALSE)</f>
        <v>HND</v>
      </c>
      <c r="E41" s="146" t="str">
        <f>VLOOKUP(A41,Lists!$B$2:$G$200,5,FALSE)</f>
        <v>Drought/drier conditions,Conflict/ Violence</v>
      </c>
      <c r="F41" s="140">
        <f t="shared" si="5"/>
        <v>3.4</v>
      </c>
      <c r="G41" s="141">
        <f t="shared" si="6"/>
        <v>4</v>
      </c>
      <c r="H41" s="141" t="str">
        <f t="shared" si="7"/>
        <v>High</v>
      </c>
      <c r="I41" s="142" t="str">
        <f>INDEX(Trends!$D$3:$D$404,MATCH(B41,Trends!$C$3:$C$404,0))</f>
        <v>Stable</v>
      </c>
      <c r="J41" s="141" t="str">
        <f>VLOOKUP($B41,Reliability!$A$3:$I$300,9,FALSE)</f>
        <v>Very High</v>
      </c>
      <c r="K41" s="143">
        <f t="shared" si="8"/>
        <v>3.9</v>
      </c>
      <c r="L41" s="143">
        <f>VLOOKUP($B41,'Impact of the crisis'!$C$6:$N$300,12,FALSE)</f>
        <v>4.2</v>
      </c>
      <c r="M41" s="143">
        <f>VLOOKUP($B41,'Impact of the crisis'!$C$6:$AB$300,26,FALSE)</f>
        <v>3.8</v>
      </c>
      <c r="N41" s="143">
        <f>VLOOKUP($B41,'Conditions of people affected'!$C$6:$R$300,16,FALSE)</f>
        <v>3.35</v>
      </c>
      <c r="O41" s="143">
        <f>VLOOKUP($B41,'Conditions of people affected'!$C$6:$R$300,9,FALSE)</f>
        <v>3.7</v>
      </c>
      <c r="P41" s="143">
        <f>VLOOKUP($B41,'Conditions of people affected'!$C$6:$R$300,15,FALSE)</f>
        <v>3</v>
      </c>
      <c r="Q41" s="143">
        <f t="shared" si="9"/>
        <v>3.2</v>
      </c>
      <c r="R41" s="143">
        <f>VLOOKUP($B41,'Complexity of the crisis'!$C$6:$AN$300,22,FALSE)</f>
        <v>2.8</v>
      </c>
      <c r="S41" s="143">
        <f>VLOOKUP($B41,'Complexity of the crisis'!$C$6:$AN$300,38,FALSE)</f>
        <v>3.5</v>
      </c>
      <c r="T41" s="147" t="str">
        <f>VLOOKUP(B41,Lists!$C$3:$E$300,3,FALSE)</f>
        <v>Americas</v>
      </c>
      <c r="U41" s="148">
        <f>VLOOKUP(B41,'INFORM Severity - hidden'!$C$5:$V$300,20,FALSE)</f>
        <v>45838</v>
      </c>
    </row>
    <row r="42" spans="1:21" x14ac:dyDescent="0.35">
      <c r="A42" s="144" t="str">
        <f t="array" ref="A42">IFERROR(INDEX(Lists!$B$2:$B$200,SMALL(IF(Lists!$I$2:$I$200="Individual",ROW(Lists!$B$2:$B$200)),ROW(38:38))-1,1),"")</f>
        <v>Complex crisis in Haiti</v>
      </c>
      <c r="B42" s="145" t="str">
        <f>VLOOKUP(A42,Lists!$B$2:$G$200,2,FALSE)</f>
        <v>HTI001</v>
      </c>
      <c r="C42" s="145" t="str">
        <f>VLOOKUP(B42,'INFORM Severity - hidden'!$C$5:$D$200,2,FALSE)</f>
        <v>Haiti</v>
      </c>
      <c r="D42" s="145" t="str">
        <f>VLOOKUP(A42,Lists!$B$2:$G$200,3,FALSE)</f>
        <v>HTI</v>
      </c>
      <c r="E42" s="146" t="str">
        <f>VLOOKUP(A42,Lists!$B$2:$G$200,5,FALSE)</f>
        <v>Conflict/ Violence,Political/economic crisis,Floods,Drought/drier conditions</v>
      </c>
      <c r="F42" s="140">
        <f t="shared" si="5"/>
        <v>4.4000000000000004</v>
      </c>
      <c r="G42" s="141">
        <f t="shared" si="6"/>
        <v>5</v>
      </c>
      <c r="H42" s="141" t="str">
        <f t="shared" si="7"/>
        <v>Very High</v>
      </c>
      <c r="I42" s="142" t="str">
        <f>INDEX(Trends!$D$3:$D$404,MATCH(B42,Trends!$C$3:$C$404,0))</f>
        <v>Increasing</v>
      </c>
      <c r="J42" s="141" t="str">
        <f>VLOOKUP($B42,Reliability!$A$3:$I$300,9,FALSE)</f>
        <v>Very High</v>
      </c>
      <c r="K42" s="143">
        <f t="shared" si="8"/>
        <v>4.5</v>
      </c>
      <c r="L42" s="143">
        <f>VLOOKUP($B42,'Impact of the crisis'!$C$6:$N$300,12,FALSE)</f>
        <v>4</v>
      </c>
      <c r="M42" s="143">
        <f>VLOOKUP($B42,'Impact of the crisis'!$C$6:$AB$300,26,FALSE)</f>
        <v>4.7</v>
      </c>
      <c r="N42" s="143">
        <f>VLOOKUP($B42,'Conditions of people affected'!$C$6:$R$300,16,FALSE)</f>
        <v>4.8</v>
      </c>
      <c r="O42" s="143">
        <f>VLOOKUP($B42,'Conditions of people affected'!$C$6:$R$300,9,FALSE)</f>
        <v>4.5999999999999996</v>
      </c>
      <c r="P42" s="143">
        <f>VLOOKUP($B42,'Conditions of people affected'!$C$6:$R$300,15,FALSE)</f>
        <v>5</v>
      </c>
      <c r="Q42" s="143">
        <f t="shared" si="9"/>
        <v>3.8</v>
      </c>
      <c r="R42" s="143">
        <f>VLOOKUP($B42,'Complexity of the crisis'!$C$6:$AN$300,22,FALSE)</f>
        <v>3.6</v>
      </c>
      <c r="S42" s="143">
        <f>VLOOKUP($B42,'Complexity of the crisis'!$C$6:$AN$300,38,FALSE)</f>
        <v>4</v>
      </c>
      <c r="T42" s="147" t="str">
        <f>VLOOKUP(B42,Lists!$C$3:$E$300,3,FALSE)</f>
        <v>Americas</v>
      </c>
      <c r="U42" s="148">
        <f>VLOOKUP(B42,'INFORM Severity - hidden'!$C$5:$V$300,20,FALSE)</f>
        <v>45833</v>
      </c>
    </row>
    <row r="43" spans="1:21" x14ac:dyDescent="0.35">
      <c r="A43" s="144" t="str">
        <f t="array" ref="A43">IFERROR(INDEX(Lists!$B$2:$B$200,SMALL(IF(Lists!$I$2:$I$200="Individual",ROW(Lists!$B$2:$B$200)),ROW(39:39))-1,1),"")</f>
        <v>Conflict in Papua</v>
      </c>
      <c r="B43" s="145" t="str">
        <f>VLOOKUP(A43,Lists!$B$2:$G$200,2,FALSE)</f>
        <v>IDN002</v>
      </c>
      <c r="C43" s="145" t="str">
        <f>VLOOKUP(B43,'INFORM Severity - hidden'!$C$5:$D$200,2,FALSE)</f>
        <v>Indonesia</v>
      </c>
      <c r="D43" s="145" t="str">
        <f>VLOOKUP(A43,Lists!$B$2:$G$200,3,FALSE)</f>
        <v>IDN</v>
      </c>
      <c r="E43" s="146" t="str">
        <f>VLOOKUP(A43,Lists!$B$2:$G$200,5,FALSE)</f>
        <v>Conflict/ Violence</v>
      </c>
      <c r="F43" s="140">
        <f t="shared" si="5"/>
        <v>2.5</v>
      </c>
      <c r="G43" s="141">
        <f t="shared" si="6"/>
        <v>3</v>
      </c>
      <c r="H43" s="141" t="str">
        <f t="shared" si="7"/>
        <v>Medium</v>
      </c>
      <c r="I43" s="142" t="str">
        <f>INDEX(Trends!$D$3:$D$404,MATCH(B43,Trends!$C$3:$C$404,0))</f>
        <v>Stable</v>
      </c>
      <c r="J43" s="141" t="str">
        <f>VLOOKUP($B43,Reliability!$A$3:$I$300,9,FALSE)</f>
        <v>Very High</v>
      </c>
      <c r="K43" s="143">
        <f t="shared" si="8"/>
        <v>3</v>
      </c>
      <c r="L43" s="143">
        <f>VLOOKUP($B43,'Impact of the crisis'!$C$6:$N$300,12,FALSE)</f>
        <v>2.1</v>
      </c>
      <c r="M43" s="143">
        <f>VLOOKUP($B43,'Impact of the crisis'!$C$6:$AB$300,26,FALSE)</f>
        <v>3.4</v>
      </c>
      <c r="N43" s="143">
        <f>VLOOKUP($B43,'Conditions of people affected'!$C$6:$R$300,16,FALSE)</f>
        <v>1.85</v>
      </c>
      <c r="O43" s="143">
        <f>VLOOKUP($B43,'Conditions of people affected'!$C$6:$R$300,9,FALSE)</f>
        <v>1.7</v>
      </c>
      <c r="P43" s="143">
        <f>VLOOKUP($B43,'Conditions of people affected'!$C$6:$R$300,15,FALSE)</f>
        <v>2</v>
      </c>
      <c r="Q43" s="143">
        <f t="shared" si="9"/>
        <v>3.1</v>
      </c>
      <c r="R43" s="143">
        <f>VLOOKUP($B43,'Complexity of the crisis'!$C$6:$AN$300,22,FALSE)</f>
        <v>2.6</v>
      </c>
      <c r="S43" s="143">
        <f>VLOOKUP($B43,'Complexity of the crisis'!$C$6:$AN$300,38,FALSE)</f>
        <v>3.5</v>
      </c>
      <c r="T43" s="147" t="str">
        <f>VLOOKUP(B43,Lists!$C$3:$E$300,3,FALSE)</f>
        <v>Asia</v>
      </c>
      <c r="U43" s="148">
        <f>VLOOKUP(B43,'INFORM Severity - hidden'!$C$5:$V$300,20,FALSE)</f>
        <v>45833</v>
      </c>
    </row>
    <row r="44" spans="1:21" x14ac:dyDescent="0.35">
      <c r="A44" s="144" t="str">
        <f t="array" ref="A44">IFERROR(INDEX(Lists!$B$2:$B$200,SMALL(IF(Lists!$I$2:$I$200="Individual",ROW(Lists!$B$2:$B$200)),ROW(40:40))-1,1),"")</f>
        <v>Conflict in Jammu and Kashmir</v>
      </c>
      <c r="B44" s="145" t="str">
        <f>VLOOKUP(A44,Lists!$B$2:$G$200,2,FALSE)</f>
        <v>IND002</v>
      </c>
      <c r="C44" s="145" t="str">
        <f>VLOOKUP(B44,'INFORM Severity - hidden'!$C$5:$D$200,2,FALSE)</f>
        <v>India</v>
      </c>
      <c r="D44" s="145" t="str">
        <f>VLOOKUP(A44,Lists!$B$2:$G$200,3,FALSE)</f>
        <v>IND</v>
      </c>
      <c r="E44" s="146" t="str">
        <f>VLOOKUP(A44,Lists!$B$2:$G$200,5,FALSE)</f>
        <v>Conflict/ Violence</v>
      </c>
      <c r="F44" s="140" t="str">
        <f t="shared" si="5"/>
        <v>x</v>
      </c>
      <c r="G44" s="141" t="str">
        <f t="shared" si="6"/>
        <v>x</v>
      </c>
      <c r="H44" s="141" t="str">
        <f t="shared" si="7"/>
        <v>x</v>
      </c>
      <c r="I44" s="142" t="str">
        <f>INDEX(Trends!$D$3:$D$404,MATCH(B44,Trends!$C$3:$C$404,0))</f>
        <v>-</v>
      </c>
      <c r="J44" s="141" t="str">
        <f>VLOOKUP($B44,Reliability!$A$3:$I$300,9,FALSE)</f>
        <v>High</v>
      </c>
      <c r="K44" s="143">
        <f t="shared" si="8"/>
        <v>2.2000000000000002</v>
      </c>
      <c r="L44" s="143">
        <f>VLOOKUP($B44,'Impact of the crisis'!$C$6:$N$300,12,FALSE)</f>
        <v>2.1</v>
      </c>
      <c r="M44" s="143">
        <f>VLOOKUP($B44,'Impact of the crisis'!$C$6:$AB$300,26,FALSE)</f>
        <v>2.2999999999999998</v>
      </c>
      <c r="N44" s="143" t="str">
        <f>VLOOKUP($B44,'Conditions of people affected'!$C$6:$R$300,16,FALSE)</f>
        <v>x</v>
      </c>
      <c r="O44" s="143" t="str">
        <f>VLOOKUP($B44,'Conditions of people affected'!$C$6:$R$300,9,FALSE)</f>
        <v>x</v>
      </c>
      <c r="P44" s="143" t="str">
        <f>VLOOKUP($B44,'Conditions of people affected'!$C$6:$R$300,15,FALSE)</f>
        <v>x</v>
      </c>
      <c r="Q44" s="143">
        <f t="shared" si="9"/>
        <v>3.1</v>
      </c>
      <c r="R44" s="143">
        <f>VLOOKUP($B44,'Complexity of the crisis'!$C$6:$AN$300,22,FALSE)</f>
        <v>2.6</v>
      </c>
      <c r="S44" s="143">
        <f>VLOOKUP($B44,'Complexity of the crisis'!$C$6:$AN$300,38,FALSE)</f>
        <v>3.5</v>
      </c>
      <c r="T44" s="147" t="str">
        <f>VLOOKUP(B44,Lists!$C$3:$E$300,3,FALSE)</f>
        <v>Asia</v>
      </c>
      <c r="U44" s="148">
        <f>VLOOKUP(B44,'INFORM Severity - hidden'!$C$5:$V$300,20,FALSE)</f>
        <v>45833</v>
      </c>
    </row>
    <row r="45" spans="1:21" x14ac:dyDescent="0.35">
      <c r="A45" s="144" t="str">
        <f t="array" ref="A45">IFERROR(INDEX(Lists!$B$2:$B$200,SMALL(IF(Lists!$I$2:$I$200="Individual",ROW(Lists!$B$2:$B$200)),ROW(41:41))-1,1),"")</f>
        <v>2025 Monsoon Floods in India</v>
      </c>
      <c r="B45" s="145" t="str">
        <f>VLOOKUP(A45,Lists!$B$2:$G$200,2,FALSE)</f>
        <v>IND007</v>
      </c>
      <c r="C45" s="145" t="str">
        <f>VLOOKUP(B45,'INFORM Severity - hidden'!$C$5:$D$200,2,FALSE)</f>
        <v>India</v>
      </c>
      <c r="D45" s="145" t="str">
        <f>VLOOKUP(A45,Lists!$B$2:$G$200,3,FALSE)</f>
        <v>IND</v>
      </c>
      <c r="E45" s="146" t="str">
        <f>VLOOKUP(A45,Lists!$B$2:$G$200,5,FALSE)</f>
        <v>Floods</v>
      </c>
      <c r="F45" s="140">
        <f t="shared" si="5"/>
        <v>2.1</v>
      </c>
      <c r="G45" s="141">
        <f t="shared" si="6"/>
        <v>3</v>
      </c>
      <c r="H45" s="141" t="str">
        <f t="shared" si="7"/>
        <v>Medium</v>
      </c>
      <c r="I45" s="142" t="str">
        <f>INDEX(Trends!$D$3:$D$404,MATCH(B45,Trends!$C$3:$C$404,0))</f>
        <v>-</v>
      </c>
      <c r="J45" s="141" t="str">
        <f>VLOOKUP($B45,Reliability!$A$3:$I$300,9,FALSE)</f>
        <v>Very High</v>
      </c>
      <c r="K45" s="143">
        <f t="shared" si="8"/>
        <v>2.2999999999999998</v>
      </c>
      <c r="L45" s="143">
        <f>VLOOKUP($B45,'Impact of the crisis'!$C$6:$N$300,12,FALSE)</f>
        <v>2.2000000000000002</v>
      </c>
      <c r="M45" s="143">
        <f>VLOOKUP($B45,'Impact of the crisis'!$C$6:$AB$300,26,FALSE)</f>
        <v>2.4</v>
      </c>
      <c r="N45" s="143">
        <f>VLOOKUP($B45,'Conditions of people affected'!$C$6:$R$300,16,FALSE)</f>
        <v>1.7</v>
      </c>
      <c r="O45" s="143">
        <f>VLOOKUP($B45,'Conditions of people affected'!$C$6:$R$300,9,FALSE)</f>
        <v>2.4</v>
      </c>
      <c r="P45" s="143">
        <f>VLOOKUP($B45,'Conditions of people affected'!$C$6:$R$300,15,FALSE)</f>
        <v>1</v>
      </c>
      <c r="Q45" s="143">
        <f t="shared" si="9"/>
        <v>2.6</v>
      </c>
      <c r="R45" s="143">
        <f>VLOOKUP($B45,'Complexity of the crisis'!$C$6:$AN$300,22,FALSE)</f>
        <v>2.6</v>
      </c>
      <c r="S45" s="143">
        <f>VLOOKUP($B45,'Complexity of the crisis'!$C$6:$AN$300,38,FALSE)</f>
        <v>2.5</v>
      </c>
      <c r="T45" s="147" t="str">
        <f>VLOOKUP(B45,Lists!$C$3:$E$300,3,FALSE)</f>
        <v>Asia</v>
      </c>
      <c r="U45" s="148">
        <f>VLOOKUP(B45,'INFORM Severity - hidden'!$C$5:$V$300,20,FALSE)</f>
        <v>45833</v>
      </c>
    </row>
    <row r="46" spans="1:21" x14ac:dyDescent="0.35">
      <c r="A46" s="144" t="str">
        <f t="array" ref="A46">IFERROR(INDEX(Lists!$B$2:$B$200,SMALL(IF(Lists!$I$2:$I$200="Individual",ROW(Lists!$B$2:$B$200)),ROW(42:42))-1,1),"")</f>
        <v>Displacement from Afghanistan to Iran</v>
      </c>
      <c r="B46" s="145" t="str">
        <f>VLOOKUP(A46,Lists!$B$2:$G$200,2,FALSE)</f>
        <v>IRN004</v>
      </c>
      <c r="C46" s="145" t="str">
        <f>VLOOKUP(B46,'INFORM Severity - hidden'!$C$5:$D$200,2,FALSE)</f>
        <v>Iran</v>
      </c>
      <c r="D46" s="145" t="str">
        <f>VLOOKUP(A46,Lists!$B$2:$G$200,3,FALSE)</f>
        <v>IRN</v>
      </c>
      <c r="E46" s="146" t="str">
        <f>VLOOKUP(A46,Lists!$B$2:$G$200,5,FALSE)</f>
        <v>International Displacement</v>
      </c>
      <c r="F46" s="140">
        <f t="shared" si="5"/>
        <v>3.9</v>
      </c>
      <c r="G46" s="141">
        <f t="shared" si="6"/>
        <v>4</v>
      </c>
      <c r="H46" s="141" t="str">
        <f t="shared" si="7"/>
        <v>High</v>
      </c>
      <c r="I46" s="142" t="str">
        <f>INDEX(Trends!$D$3:$D$404,MATCH(B46,Trends!$C$3:$C$404,0))</f>
        <v>Stable</v>
      </c>
      <c r="J46" s="141" t="str">
        <f>VLOOKUP($B46,Reliability!$A$3:$I$300,9,FALSE)</f>
        <v>High</v>
      </c>
      <c r="K46" s="143">
        <f t="shared" si="8"/>
        <v>3.6</v>
      </c>
      <c r="L46" s="143">
        <f>VLOOKUP($B46,'Impact of the crisis'!$C$6:$N$300,12,FALSE)</f>
        <v>2.7</v>
      </c>
      <c r="M46" s="143">
        <f>VLOOKUP($B46,'Impact of the crisis'!$C$6:$AB$300,26,FALSE)</f>
        <v>4</v>
      </c>
      <c r="N46" s="143">
        <f>VLOOKUP($B46,'Conditions of people affected'!$C$6:$R$300,16,FALSE)</f>
        <v>4.3</v>
      </c>
      <c r="O46" s="143">
        <f>VLOOKUP($B46,'Conditions of people affected'!$C$6:$R$300,9,FALSE)</f>
        <v>4.5999999999999996</v>
      </c>
      <c r="P46" s="143">
        <f>VLOOKUP($B46,'Conditions of people affected'!$C$6:$R$300,15,FALSE)</f>
        <v>4</v>
      </c>
      <c r="Q46" s="143">
        <f t="shared" si="9"/>
        <v>3.4</v>
      </c>
      <c r="R46" s="143">
        <f>VLOOKUP($B46,'Complexity of the crisis'!$C$6:$AN$300,22,FALSE)</f>
        <v>3.3</v>
      </c>
      <c r="S46" s="143">
        <f>VLOOKUP($B46,'Complexity of the crisis'!$C$6:$AN$300,38,FALSE)</f>
        <v>3.5</v>
      </c>
      <c r="T46" s="147" t="str">
        <f>VLOOKUP(B46,Lists!$C$3:$E$300,3,FALSE)</f>
        <v>Middle east</v>
      </c>
      <c r="U46" s="148">
        <f>VLOOKUP(B46,'INFORM Severity - hidden'!$C$5:$V$300,20,FALSE)</f>
        <v>45834</v>
      </c>
    </row>
    <row r="47" spans="1:21" x14ac:dyDescent="0.35">
      <c r="A47" s="144" t="str">
        <f t="array" ref="A47">IFERROR(INDEX(Lists!$B$2:$B$200,SMALL(IF(Lists!$I$2:$I$200="Individual",ROW(Lists!$B$2:$B$200)),ROW(43:43))-1,1),"")</f>
        <v>Internal displacement in Iraq</v>
      </c>
      <c r="B47" s="145" t="str">
        <f>VLOOKUP(A47,Lists!$B$2:$G$200,2,FALSE)</f>
        <v>IRQ002</v>
      </c>
      <c r="C47" s="145" t="str">
        <f>VLOOKUP(B47,'INFORM Severity - hidden'!$C$5:$D$200,2,FALSE)</f>
        <v>Iraq</v>
      </c>
      <c r="D47" s="145" t="str">
        <f>VLOOKUP(A47,Lists!$B$2:$G$200,3,FALSE)</f>
        <v>IRQ</v>
      </c>
      <c r="E47" s="146" t="str">
        <f>VLOOKUP(A47,Lists!$B$2:$G$200,5,FALSE)</f>
        <v>Conflict/ Violence,Political/economic crisis</v>
      </c>
      <c r="F47" s="140">
        <f t="shared" si="5"/>
        <v>3.5</v>
      </c>
      <c r="G47" s="141">
        <f t="shared" si="6"/>
        <v>4</v>
      </c>
      <c r="H47" s="141" t="str">
        <f t="shared" si="7"/>
        <v>High</v>
      </c>
      <c r="I47" s="142" t="str">
        <f>INDEX(Trends!$D$3:$D$404,MATCH(B47,Trends!$C$3:$C$404,0))</f>
        <v>Increasing</v>
      </c>
      <c r="J47" s="141" t="str">
        <f>VLOOKUP($B47,Reliability!$A$3:$I$300,9,FALSE)</f>
        <v>High</v>
      </c>
      <c r="K47" s="143">
        <f t="shared" si="8"/>
        <v>4</v>
      </c>
      <c r="L47" s="143">
        <f>VLOOKUP($B47,'Impact of the crisis'!$C$6:$N$300,12,FALSE)</f>
        <v>4.7</v>
      </c>
      <c r="M47" s="143">
        <f>VLOOKUP($B47,'Impact of the crisis'!$C$6:$AB$300,26,FALSE)</f>
        <v>3.5</v>
      </c>
      <c r="N47" s="143">
        <f>VLOOKUP($B47,'Conditions of people affected'!$C$6:$R$300,16,FALSE)</f>
        <v>3.55</v>
      </c>
      <c r="O47" s="143">
        <f>VLOOKUP($B47,'Conditions of people affected'!$C$6:$R$300,9,FALSE)</f>
        <v>4.0999999999999996</v>
      </c>
      <c r="P47" s="143">
        <f>VLOOKUP($B47,'Conditions of people affected'!$C$6:$R$300,15,FALSE)</f>
        <v>3</v>
      </c>
      <c r="Q47" s="143">
        <f t="shared" si="9"/>
        <v>3.1</v>
      </c>
      <c r="R47" s="143">
        <f>VLOOKUP($B47,'Complexity of the crisis'!$C$6:$AN$300,22,FALSE)</f>
        <v>3.1</v>
      </c>
      <c r="S47" s="143">
        <f>VLOOKUP($B47,'Complexity of the crisis'!$C$6:$AN$300,38,FALSE)</f>
        <v>3</v>
      </c>
      <c r="T47" s="147" t="str">
        <f>VLOOKUP(B47,Lists!$C$3:$E$300,3,FALSE)</f>
        <v>Middle east</v>
      </c>
      <c r="U47" s="148">
        <f>VLOOKUP(B47,'INFORM Severity - hidden'!$C$5:$V$300,20,FALSE)</f>
        <v>45832</v>
      </c>
    </row>
    <row r="48" spans="1:21" x14ac:dyDescent="0.35">
      <c r="A48" s="144" t="str">
        <f t="array" ref="A48">IFERROR(INDEX(Lists!$B$2:$B$200,SMALL(IF(Lists!$I$2:$I$200="Individual",ROW(Lists!$B$2:$B$200)),ROW(44:44))-1,1),"")</f>
        <v>International Displacement to Italy</v>
      </c>
      <c r="B48" s="145" t="str">
        <f>VLOOKUP(A48,Lists!$B$2:$G$200,2,FALSE)</f>
        <v>ITA002</v>
      </c>
      <c r="C48" s="145" t="str">
        <f>VLOOKUP(B48,'INFORM Severity - hidden'!$C$5:$D$200,2,FALSE)</f>
        <v>Italy</v>
      </c>
      <c r="D48" s="145" t="str">
        <f>VLOOKUP(A48,Lists!$B$2:$G$200,3,FALSE)</f>
        <v>ITA</v>
      </c>
      <c r="E48" s="146" t="str">
        <f>VLOOKUP(A48,Lists!$B$2:$G$200,5,FALSE)</f>
        <v>International Displacement</v>
      </c>
      <c r="F48" s="140">
        <f t="shared" si="5"/>
        <v>1.8</v>
      </c>
      <c r="G48" s="141">
        <f t="shared" si="6"/>
        <v>2</v>
      </c>
      <c r="H48" s="141" t="str">
        <f t="shared" si="7"/>
        <v>Low</v>
      </c>
      <c r="I48" s="142" t="str">
        <f>INDEX(Trends!$D$3:$D$404,MATCH(B48,Trends!$C$3:$C$404,0))</f>
        <v>Stable</v>
      </c>
      <c r="J48" s="141" t="str">
        <f>VLOOKUP($B48,Reliability!$A$3:$I$300,9,FALSE)</f>
        <v>Very High</v>
      </c>
      <c r="K48" s="143">
        <f t="shared" si="8"/>
        <v>2.7</v>
      </c>
      <c r="L48" s="143">
        <f>VLOOKUP($B48,'Impact of the crisis'!$C$6:$N$300,12,FALSE)</f>
        <v>2.4</v>
      </c>
      <c r="M48" s="143">
        <f>VLOOKUP($B48,'Impact of the crisis'!$C$6:$AB$300,26,FALSE)</f>
        <v>2.8</v>
      </c>
      <c r="N48" s="143">
        <f>VLOOKUP($B48,'Conditions of people affected'!$C$6:$R$300,16,FALSE)</f>
        <v>1.3</v>
      </c>
      <c r="O48" s="143">
        <f>VLOOKUP($B48,'Conditions of people affected'!$C$6:$R$300,9,FALSE)</f>
        <v>1.6</v>
      </c>
      <c r="P48" s="143">
        <f>VLOOKUP($B48,'Conditions of people affected'!$C$6:$R$300,15,FALSE)</f>
        <v>1</v>
      </c>
      <c r="Q48" s="143">
        <f t="shared" si="9"/>
        <v>1.7</v>
      </c>
      <c r="R48" s="143">
        <f>VLOOKUP($B48,'Complexity of the crisis'!$C$6:$AN$300,22,FALSE)</f>
        <v>1.4</v>
      </c>
      <c r="S48" s="143">
        <f>VLOOKUP($B48,'Complexity of the crisis'!$C$6:$AN$300,38,FALSE)</f>
        <v>2</v>
      </c>
      <c r="T48" s="147" t="str">
        <f>VLOOKUP(B48,Lists!$C$3:$E$300,3,FALSE)</f>
        <v>Europe</v>
      </c>
      <c r="U48" s="148">
        <f>VLOOKUP(B48,'INFORM Severity - hidden'!$C$5:$V$300,20,FALSE)</f>
        <v>45833</v>
      </c>
    </row>
    <row r="49" spans="1:21" x14ac:dyDescent="0.35">
      <c r="A49" s="144" t="str">
        <f t="array" ref="A49">IFERROR(INDEX(Lists!$B$2:$B$200,SMALL(IF(Lists!$I$2:$I$200="Individual",ROW(Lists!$B$2:$B$200)),ROW(45:45))-1,1),"")</f>
        <v>International displacement from Syria to Jordan</v>
      </c>
      <c r="B49" s="145" t="str">
        <f>VLOOKUP(A49,Lists!$B$2:$G$200,2,FALSE)</f>
        <v>JOR002</v>
      </c>
      <c r="C49" s="145" t="str">
        <f>VLOOKUP(B49,'INFORM Severity - hidden'!$C$5:$D$200,2,FALSE)</f>
        <v>Jordan</v>
      </c>
      <c r="D49" s="145" t="str">
        <f>VLOOKUP(A49,Lists!$B$2:$G$200,3,FALSE)</f>
        <v>JOR</v>
      </c>
      <c r="E49" s="146" t="str">
        <f>VLOOKUP(A49,Lists!$B$2:$G$200,5,FALSE)</f>
        <v>International Displacement</v>
      </c>
      <c r="F49" s="140">
        <f t="shared" si="5"/>
        <v>3</v>
      </c>
      <c r="G49" s="141">
        <f t="shared" si="6"/>
        <v>3</v>
      </c>
      <c r="H49" s="141" t="str">
        <f t="shared" si="7"/>
        <v>Medium</v>
      </c>
      <c r="I49" s="142" t="str">
        <f>INDEX(Trends!$D$3:$D$404,MATCH(B49,Trends!$C$3:$C$404,0))</f>
        <v>Increasing</v>
      </c>
      <c r="J49" s="141" t="str">
        <f>VLOOKUP($B49,Reliability!$A$3:$I$300,9,FALSE)</f>
        <v>High</v>
      </c>
      <c r="K49" s="143">
        <f t="shared" si="8"/>
        <v>2.9</v>
      </c>
      <c r="L49" s="143">
        <f>VLOOKUP($B49,'Impact of the crisis'!$C$6:$N$300,12,FALSE)</f>
        <v>3.1</v>
      </c>
      <c r="M49" s="143">
        <f>VLOOKUP($B49,'Impact of the crisis'!$C$6:$AB$300,26,FALSE)</f>
        <v>2.8</v>
      </c>
      <c r="N49" s="143">
        <f>VLOOKUP($B49,'Conditions of people affected'!$C$6:$R$300,16,FALSE)</f>
        <v>3.5</v>
      </c>
      <c r="O49" s="143">
        <f>VLOOKUP($B49,'Conditions of people affected'!$C$6:$R$300,9,FALSE)</f>
        <v>4</v>
      </c>
      <c r="P49" s="143">
        <f>VLOOKUP($B49,'Conditions of people affected'!$C$6:$R$300,15,FALSE)</f>
        <v>3</v>
      </c>
      <c r="Q49" s="143">
        <f t="shared" si="9"/>
        <v>2.2999999999999998</v>
      </c>
      <c r="R49" s="143">
        <f>VLOOKUP($B49,'Complexity of the crisis'!$C$6:$AN$300,22,FALSE)</f>
        <v>2.5</v>
      </c>
      <c r="S49" s="143">
        <f>VLOOKUP($B49,'Complexity of the crisis'!$C$6:$AN$300,38,FALSE)</f>
        <v>2</v>
      </c>
      <c r="T49" s="147" t="str">
        <f>VLOOKUP(B49,Lists!$C$3:$E$300,3,FALSE)</f>
        <v>Middle east</v>
      </c>
      <c r="U49" s="148">
        <f>VLOOKUP(B49,'INFORM Severity - hidden'!$C$5:$V$300,20,FALSE)</f>
        <v>45833</v>
      </c>
    </row>
    <row r="50" spans="1:21" x14ac:dyDescent="0.35">
      <c r="A50" s="144" t="str">
        <f t="array" ref="A50">IFERROR(INDEX(Lists!$B$2:$B$200,SMALL(IF(Lists!$I$2:$I$200="Individual",ROW(Lists!$B$2:$B$200)),ROW(46:46))-1,1),"")</f>
        <v>International displacement to Kenya</v>
      </c>
      <c r="B50" s="145" t="str">
        <f>VLOOKUP(A50,Lists!$B$2:$G$200,2,FALSE)</f>
        <v>KEN002</v>
      </c>
      <c r="C50" s="145" t="str">
        <f>VLOOKUP(B50,'INFORM Severity - hidden'!$C$5:$D$200,2,FALSE)</f>
        <v>Kenya</v>
      </c>
      <c r="D50" s="145" t="str">
        <f>VLOOKUP(A50,Lists!$B$2:$G$200,3,FALSE)</f>
        <v>KEN</v>
      </c>
      <c r="E50" s="146" t="str">
        <f>VLOOKUP(A50,Lists!$B$2:$G$200,5,FALSE)</f>
        <v>International Displacement</v>
      </c>
      <c r="F50" s="140">
        <f t="shared" si="5"/>
        <v>2.7</v>
      </c>
      <c r="G50" s="141">
        <f t="shared" si="6"/>
        <v>3</v>
      </c>
      <c r="H50" s="141" t="str">
        <f t="shared" si="7"/>
        <v>Medium</v>
      </c>
      <c r="I50" s="142" t="str">
        <f>INDEX(Trends!$D$3:$D$404,MATCH(B50,Trends!$C$3:$C$404,0))</f>
        <v>Stable</v>
      </c>
      <c r="J50" s="141" t="str">
        <f>VLOOKUP($B50,Reliability!$A$3:$I$300,9,FALSE)</f>
        <v>High</v>
      </c>
      <c r="K50" s="143">
        <f t="shared" si="8"/>
        <v>2.1</v>
      </c>
      <c r="L50" s="143">
        <f>VLOOKUP($B50,'Impact of the crisis'!$C$6:$N$300,12,FALSE)</f>
        <v>1.1000000000000001</v>
      </c>
      <c r="M50" s="143">
        <f>VLOOKUP($B50,'Impact of the crisis'!$C$6:$AB$300,26,FALSE)</f>
        <v>2.5</v>
      </c>
      <c r="N50" s="143">
        <f>VLOOKUP($B50,'Conditions of people affected'!$C$6:$R$300,16,FALSE)</f>
        <v>3.1</v>
      </c>
      <c r="O50" s="143">
        <f>VLOOKUP($B50,'Conditions of people affected'!$C$6:$R$300,9,FALSE)</f>
        <v>3.2</v>
      </c>
      <c r="P50" s="143">
        <f>VLOOKUP($B50,'Conditions of people affected'!$C$6:$R$300,15,FALSE)</f>
        <v>3</v>
      </c>
      <c r="Q50" s="143">
        <f t="shared" si="9"/>
        <v>2.6</v>
      </c>
      <c r="R50" s="143">
        <f>VLOOKUP($B50,'Complexity of the crisis'!$C$6:$AN$300,22,FALSE)</f>
        <v>3.5</v>
      </c>
      <c r="S50" s="143">
        <f>VLOOKUP($B50,'Complexity of the crisis'!$C$6:$AN$300,38,FALSE)</f>
        <v>1.5</v>
      </c>
      <c r="T50" s="147" t="str">
        <f>VLOOKUP(B50,Lists!$C$3:$E$300,3,FALSE)</f>
        <v>Africa</v>
      </c>
      <c r="U50" s="148">
        <f>VLOOKUP(B50,'INFORM Severity - hidden'!$C$5:$V$300,20,FALSE)</f>
        <v>45836</v>
      </c>
    </row>
    <row r="51" spans="1:21" x14ac:dyDescent="0.35">
      <c r="A51" s="144" t="str">
        <f t="array" ref="A51">IFERROR(INDEX(Lists!$B$2:$B$200,SMALL(IF(Lists!$I$2:$I$200="Individual",ROW(Lists!$B$2:$B$200)),ROW(47:47))-1,1),"")</f>
        <v>Drought in ASAL areas of Kenya</v>
      </c>
      <c r="B51" s="145" t="str">
        <f>VLOOKUP(A51,Lists!$B$2:$G$200,2,FALSE)</f>
        <v>KEN003</v>
      </c>
      <c r="C51" s="145" t="str">
        <f>VLOOKUP(B51,'INFORM Severity - hidden'!$C$5:$D$200,2,FALSE)</f>
        <v>Kenya</v>
      </c>
      <c r="D51" s="145" t="str">
        <f>VLOOKUP(A51,Lists!$B$2:$G$200,3,FALSE)</f>
        <v>KEN</v>
      </c>
      <c r="E51" s="146" t="str">
        <f>VLOOKUP(A51,Lists!$B$2:$G$200,5,FALSE)</f>
        <v>Drought/drier conditions</v>
      </c>
      <c r="F51" s="140">
        <f t="shared" si="5"/>
        <v>3.4</v>
      </c>
      <c r="G51" s="141">
        <f t="shared" si="6"/>
        <v>4</v>
      </c>
      <c r="H51" s="141" t="str">
        <f t="shared" si="7"/>
        <v>High</v>
      </c>
      <c r="I51" s="142" t="str">
        <f>INDEX(Trends!$D$3:$D$404,MATCH(B51,Trends!$C$3:$C$404,0))</f>
        <v>Decreasing</v>
      </c>
      <c r="J51" s="141" t="str">
        <f>VLOOKUP($B51,Reliability!$A$3:$I$300,9,FALSE)</f>
        <v>High</v>
      </c>
      <c r="K51" s="143">
        <f t="shared" si="8"/>
        <v>3.6</v>
      </c>
      <c r="L51" s="143">
        <f>VLOOKUP($B51,'Impact of the crisis'!$C$6:$N$300,12,FALSE)</f>
        <v>3.8</v>
      </c>
      <c r="M51" s="143">
        <f>VLOOKUP($B51,'Impact of the crisis'!$C$6:$AB$300,26,FALSE)</f>
        <v>3.4499999999999997</v>
      </c>
      <c r="N51" s="143">
        <f>VLOOKUP($B51,'Conditions of people affected'!$C$6:$R$300,16,FALSE)</f>
        <v>3.55</v>
      </c>
      <c r="O51" s="143">
        <f>VLOOKUP($B51,'Conditions of people affected'!$C$6:$R$300,9,FALSE)</f>
        <v>4.0999999999999996</v>
      </c>
      <c r="P51" s="143">
        <f>VLOOKUP($B51,'Conditions of people affected'!$C$6:$R$300,15,FALSE)</f>
        <v>3</v>
      </c>
      <c r="Q51" s="143">
        <f t="shared" si="9"/>
        <v>3</v>
      </c>
      <c r="R51" s="143">
        <f>VLOOKUP($B51,'Complexity of the crisis'!$C$6:$AN$300,22,FALSE)</f>
        <v>3.5</v>
      </c>
      <c r="S51" s="143">
        <f>VLOOKUP($B51,'Complexity of the crisis'!$C$6:$AN$300,38,FALSE)</f>
        <v>2.5</v>
      </c>
      <c r="T51" s="147" t="str">
        <f>VLOOKUP(B51,Lists!$C$3:$E$300,3,FALSE)</f>
        <v>Africa</v>
      </c>
      <c r="U51" s="148">
        <f>VLOOKUP(B51,'INFORM Severity - hidden'!$C$5:$V$300,20,FALSE)</f>
        <v>45836</v>
      </c>
    </row>
    <row r="52" spans="1:21" x14ac:dyDescent="0.35">
      <c r="A52" s="144" t="str">
        <f t="array" ref="A52">IFERROR(INDEX(Lists!$B$2:$B$200,SMALL(IF(Lists!$I$2:$I$200="Individual",ROW(Lists!$B$2:$B$200)),ROW(48:48))-1,1),"")</f>
        <v>International displacement from Syria to Lebanon</v>
      </c>
      <c r="B52" s="145" t="str">
        <f>VLOOKUP(A52,Lists!$B$2:$G$200,2,FALSE)</f>
        <v>LBN002</v>
      </c>
      <c r="C52" s="145" t="str">
        <f>VLOOKUP(B52,'INFORM Severity - hidden'!$C$5:$D$200,2,FALSE)</f>
        <v>Lebanon</v>
      </c>
      <c r="D52" s="145" t="str">
        <f>VLOOKUP(A52,Lists!$B$2:$G$200,3,FALSE)</f>
        <v>LBN</v>
      </c>
      <c r="E52" s="146" t="str">
        <f>VLOOKUP(A52,Lists!$B$2:$G$200,5,FALSE)</f>
        <v>International Displacement</v>
      </c>
      <c r="F52" s="140">
        <f t="shared" si="5"/>
        <v>3.2</v>
      </c>
      <c r="G52" s="141">
        <f t="shared" si="6"/>
        <v>4</v>
      </c>
      <c r="H52" s="141" t="str">
        <f t="shared" si="7"/>
        <v>High</v>
      </c>
      <c r="I52" s="142" t="str">
        <f>INDEX(Trends!$D$3:$D$404,MATCH(B52,Trends!$C$3:$C$404,0))</f>
        <v>Decreasing</v>
      </c>
      <c r="J52" s="141" t="str">
        <f>VLOOKUP($B52,Reliability!$A$3:$I$300,9,FALSE)</f>
        <v>Very High</v>
      </c>
      <c r="K52" s="143">
        <f t="shared" si="8"/>
        <v>3.2</v>
      </c>
      <c r="L52" s="143">
        <f>VLOOKUP($B52,'Impact of the crisis'!$C$6:$N$300,12,FALSE)</f>
        <v>3.6</v>
      </c>
      <c r="M52" s="143">
        <f>VLOOKUP($B52,'Impact of the crisis'!$C$6:$AB$300,26,FALSE)</f>
        <v>3</v>
      </c>
      <c r="N52" s="143">
        <f>VLOOKUP($B52,'Conditions of people affected'!$C$6:$R$300,16,FALSE)</f>
        <v>3.25</v>
      </c>
      <c r="O52" s="143">
        <f>VLOOKUP($B52,'Conditions of people affected'!$C$6:$R$300,9,FALSE)</f>
        <v>3.5</v>
      </c>
      <c r="P52" s="143">
        <f>VLOOKUP($B52,'Conditions of people affected'!$C$6:$R$300,15,FALSE)</f>
        <v>3</v>
      </c>
      <c r="Q52" s="143">
        <f t="shared" si="9"/>
        <v>3</v>
      </c>
      <c r="R52" s="143">
        <f>VLOOKUP($B52,'Complexity of the crisis'!$C$6:$AN$300,22,FALSE)</f>
        <v>3</v>
      </c>
      <c r="S52" s="143">
        <f>VLOOKUP($B52,'Complexity of the crisis'!$C$6:$AN$300,38,FALSE)</f>
        <v>3</v>
      </c>
      <c r="T52" s="147" t="str">
        <f>VLOOKUP(B52,Lists!$C$3:$E$300,3,FALSE)</f>
        <v>Middle east</v>
      </c>
      <c r="U52" s="148">
        <f>VLOOKUP(B52,'INFORM Severity - hidden'!$C$5:$V$300,20,FALSE)</f>
        <v>45832</v>
      </c>
    </row>
    <row r="53" spans="1:21" x14ac:dyDescent="0.35">
      <c r="A53" s="144" t="str">
        <f t="array" ref="A53">IFERROR(INDEX(Lists!$B$2:$B$200,SMALL(IF(Lists!$I$2:$I$200="Individual",ROW(Lists!$B$2:$B$200)),ROW(49:49))-1,1),"")</f>
        <v>Complex crisis in Lebanon</v>
      </c>
      <c r="B53" s="145" t="str">
        <f>VLOOKUP(A53,Lists!$B$2:$G$200,2,FALSE)</f>
        <v>LBN006</v>
      </c>
      <c r="C53" s="145" t="str">
        <f>VLOOKUP(B53,'INFORM Severity - hidden'!$C$5:$D$200,2,FALSE)</f>
        <v>Lebanon</v>
      </c>
      <c r="D53" s="145" t="str">
        <f>VLOOKUP(A53,Lists!$B$2:$G$200,3,FALSE)</f>
        <v>LBN</v>
      </c>
      <c r="E53" s="146" t="str">
        <f>VLOOKUP(A53,Lists!$B$2:$G$200,5,FALSE)</f>
        <v>Conflict/ Violence,Political/economic crisis</v>
      </c>
      <c r="F53" s="140">
        <f t="shared" si="5"/>
        <v>3.8</v>
      </c>
      <c r="G53" s="141">
        <f t="shared" si="6"/>
        <v>4</v>
      </c>
      <c r="H53" s="141" t="str">
        <f t="shared" si="7"/>
        <v>High</v>
      </c>
      <c r="I53" s="142" t="str">
        <f>INDEX(Trends!$D$3:$D$404,MATCH(B53,Trends!$C$3:$C$404,0))</f>
        <v>Decreasing</v>
      </c>
      <c r="J53" s="141" t="str">
        <f>VLOOKUP($B53,Reliability!$A$3:$I$300,9,FALSE)</f>
        <v>Very High</v>
      </c>
      <c r="K53" s="143">
        <f t="shared" si="8"/>
        <v>4</v>
      </c>
      <c r="L53" s="143">
        <f>VLOOKUP($B53,'Impact of the crisis'!$C$6:$N$300,12,FALSE)</f>
        <v>3.6</v>
      </c>
      <c r="M53" s="143">
        <f>VLOOKUP($B53,'Impact of the crisis'!$C$6:$AB$300,26,FALSE)</f>
        <v>4.2</v>
      </c>
      <c r="N53" s="143">
        <f>VLOOKUP($B53,'Conditions of people affected'!$C$6:$R$300,16,FALSE)</f>
        <v>3.7</v>
      </c>
      <c r="O53" s="143">
        <f>VLOOKUP($B53,'Conditions of people affected'!$C$6:$R$300,9,FALSE)</f>
        <v>4.4000000000000004</v>
      </c>
      <c r="P53" s="143">
        <f>VLOOKUP($B53,'Conditions of people affected'!$C$6:$R$300,15,FALSE)</f>
        <v>3</v>
      </c>
      <c r="Q53" s="143">
        <f t="shared" si="9"/>
        <v>3.9</v>
      </c>
      <c r="R53" s="143">
        <f>VLOOKUP($B53,'Complexity of the crisis'!$C$6:$AN$300,22,FALSE)</f>
        <v>3</v>
      </c>
      <c r="S53" s="143">
        <f>VLOOKUP($B53,'Complexity of the crisis'!$C$6:$AN$300,38,FALSE)</f>
        <v>4.5</v>
      </c>
      <c r="T53" s="147" t="str">
        <f>VLOOKUP(B53,Lists!$C$3:$E$300,3,FALSE)</f>
        <v>Middle east</v>
      </c>
      <c r="U53" s="148">
        <f>VLOOKUP(B53,'INFORM Severity - hidden'!$C$5:$V$300,20,FALSE)</f>
        <v>45832</v>
      </c>
    </row>
    <row r="54" spans="1:21" x14ac:dyDescent="0.35">
      <c r="A54" s="144" t="str">
        <f t="array" ref="A54">IFERROR(INDEX(Lists!$B$2:$B$200,SMALL(IF(Lists!$I$2:$I$200="Individual",ROW(Lists!$B$2:$B$200)),ROW(50:50))-1,1),"")</f>
        <v>International displacement to Libya</v>
      </c>
      <c r="B54" s="145" t="str">
        <f>VLOOKUP(A54,Lists!$B$2:$G$200,2,FALSE)</f>
        <v>LBY002</v>
      </c>
      <c r="C54" s="145" t="str">
        <f>VLOOKUP(B54,'INFORM Severity - hidden'!$C$5:$D$200,2,FALSE)</f>
        <v>Libya</v>
      </c>
      <c r="D54" s="145" t="str">
        <f>VLOOKUP(A54,Lists!$B$2:$G$200,3,FALSE)</f>
        <v>LBY</v>
      </c>
      <c r="E54" s="146" t="str">
        <f>VLOOKUP(A54,Lists!$B$2:$G$200,5,FALSE)</f>
        <v>International Displacement</v>
      </c>
      <c r="F54" s="140">
        <f t="shared" si="5"/>
        <v>3.3</v>
      </c>
      <c r="G54" s="141">
        <f t="shared" si="6"/>
        <v>4</v>
      </c>
      <c r="H54" s="141" t="str">
        <f t="shared" si="7"/>
        <v>High</v>
      </c>
      <c r="I54" s="142" t="str">
        <f>INDEX(Trends!$D$3:$D$404,MATCH(B54,Trends!$C$3:$C$404,0))</f>
        <v>Stable</v>
      </c>
      <c r="J54" s="141" t="str">
        <f>VLOOKUP($B54,Reliability!$A$3:$I$300,9,FALSE)</f>
        <v>Very High</v>
      </c>
      <c r="K54" s="143">
        <f t="shared" si="8"/>
        <v>3.8</v>
      </c>
      <c r="L54" s="143">
        <f>VLOOKUP($B54,'Impact of the crisis'!$C$6:$N$300,12,FALSE)</f>
        <v>4.5999999999999996</v>
      </c>
      <c r="M54" s="143">
        <f>VLOOKUP($B54,'Impact of the crisis'!$C$6:$AB$300,26,FALSE)</f>
        <v>3.3</v>
      </c>
      <c r="N54" s="143">
        <f>VLOOKUP($B54,'Conditions of people affected'!$C$6:$R$300,16,FALSE)</f>
        <v>3</v>
      </c>
      <c r="O54" s="143">
        <f>VLOOKUP($B54,'Conditions of people affected'!$C$6:$R$300,9,FALSE)</f>
        <v>3</v>
      </c>
      <c r="P54" s="143">
        <f>VLOOKUP($B54,'Conditions of people affected'!$C$6:$R$300,15,FALSE)</f>
        <v>3</v>
      </c>
      <c r="Q54" s="143">
        <f t="shared" si="9"/>
        <v>3.2</v>
      </c>
      <c r="R54" s="143">
        <f>VLOOKUP($B54,'Complexity of the crisis'!$C$6:$AN$300,22,FALSE)</f>
        <v>3.4</v>
      </c>
      <c r="S54" s="143">
        <f>VLOOKUP($B54,'Complexity of the crisis'!$C$6:$AN$300,38,FALSE)</f>
        <v>3</v>
      </c>
      <c r="T54" s="147" t="str">
        <f>VLOOKUP(B54,Lists!$C$3:$E$300,3,FALSE)</f>
        <v>Africa</v>
      </c>
      <c r="U54" s="148">
        <f>VLOOKUP(B54,'INFORM Severity - hidden'!$C$5:$V$300,20,FALSE)</f>
        <v>45832</v>
      </c>
    </row>
    <row r="55" spans="1:21" x14ac:dyDescent="0.35">
      <c r="A55" s="144" t="str">
        <f t="array" ref="A55">IFERROR(INDEX(Lists!$B$2:$B$200,SMALL(IF(Lists!$I$2:$I$200="Individual",ROW(Lists!$B$2:$B$200)),ROW(51:51))-1,1),"")</f>
        <v>Displacement from Sudan to Libya</v>
      </c>
      <c r="B55" s="145" t="str">
        <f>VLOOKUP(A55,Lists!$B$2:$G$200,2,FALSE)</f>
        <v>LBY004</v>
      </c>
      <c r="C55" s="145" t="str">
        <f>VLOOKUP(B55,'INFORM Severity - hidden'!$C$5:$D$200,2,FALSE)</f>
        <v>Libya</v>
      </c>
      <c r="D55" s="145" t="str">
        <f>VLOOKUP(A55,Lists!$B$2:$G$200,3,FALSE)</f>
        <v>LBY</v>
      </c>
      <c r="E55" s="146" t="str">
        <f>VLOOKUP(A55,Lists!$B$2:$G$200,5,FALSE)</f>
        <v>International Displacement</v>
      </c>
      <c r="F55" s="140">
        <f t="shared" si="5"/>
        <v>3.1</v>
      </c>
      <c r="G55" s="141">
        <f t="shared" si="6"/>
        <v>4</v>
      </c>
      <c r="H55" s="141" t="str">
        <f t="shared" si="7"/>
        <v>High</v>
      </c>
      <c r="I55" s="142" t="str">
        <f>INDEX(Trends!$D$3:$D$404,MATCH(B55,Trends!$C$3:$C$404,0))</f>
        <v>Stable</v>
      </c>
      <c r="J55" s="141" t="str">
        <f>VLOOKUP($B55,Reliability!$A$3:$I$300,9,FALSE)</f>
        <v>Very High</v>
      </c>
      <c r="K55" s="143">
        <f t="shared" si="8"/>
        <v>2.4</v>
      </c>
      <c r="L55" s="143">
        <f>VLOOKUP($B55,'Impact of the crisis'!$C$6:$N$300,12,FALSE)</f>
        <v>2.9</v>
      </c>
      <c r="M55" s="143">
        <f>VLOOKUP($B55,'Impact of the crisis'!$C$6:$AB$300,26,FALSE)</f>
        <v>2.1</v>
      </c>
      <c r="N55" s="143">
        <f>VLOOKUP($B55,'Conditions of people affected'!$C$6:$R$300,16,FALSE)</f>
        <v>3.3</v>
      </c>
      <c r="O55" s="143">
        <f>VLOOKUP($B55,'Conditions of people affected'!$C$6:$R$300,9,FALSE)</f>
        <v>2.6</v>
      </c>
      <c r="P55" s="143">
        <f>VLOOKUP($B55,'Conditions of people affected'!$C$6:$R$300,15,FALSE)</f>
        <v>4</v>
      </c>
      <c r="Q55" s="143">
        <f t="shared" si="9"/>
        <v>3.2</v>
      </c>
      <c r="R55" s="143">
        <f>VLOOKUP($B55,'Complexity of the crisis'!$C$6:$AN$300,22,FALSE)</f>
        <v>3.4</v>
      </c>
      <c r="S55" s="143">
        <f>VLOOKUP($B55,'Complexity of the crisis'!$C$6:$AN$300,38,FALSE)</f>
        <v>3</v>
      </c>
      <c r="T55" s="147" t="str">
        <f>VLOOKUP(B55,Lists!$C$3:$E$300,3,FALSE)</f>
        <v>Africa</v>
      </c>
      <c r="U55" s="148">
        <f>VLOOKUP(B55,'INFORM Severity - hidden'!$C$5:$V$300,20,FALSE)</f>
        <v>45832</v>
      </c>
    </row>
    <row r="56" spans="1:21" x14ac:dyDescent="0.35">
      <c r="A56" s="144" t="str">
        <f t="array" ref="A56">IFERROR(INDEX(Lists!$B$2:$B$200,SMALL(IF(Lists!$I$2:$I$200="Individual",ROW(Lists!$B$2:$B$200)),ROW(52:52))-1,1),"")</f>
        <v>Drought in Lesotho</v>
      </c>
      <c r="B56" s="145" t="str">
        <f>VLOOKUP(A56,Lists!$B$2:$G$200,2,FALSE)</f>
        <v>LSO004</v>
      </c>
      <c r="C56" s="145" t="str">
        <f>VLOOKUP(B56,'INFORM Severity - hidden'!$C$5:$D$200,2,FALSE)</f>
        <v>Lesotho</v>
      </c>
      <c r="D56" s="145" t="str">
        <f>VLOOKUP(A56,Lists!$B$2:$G$200,3,FALSE)</f>
        <v>LSO</v>
      </c>
      <c r="E56" s="146" t="str">
        <f>VLOOKUP(A56,Lists!$B$2:$G$200,5,FALSE)</f>
        <v>Drought/drier conditions</v>
      </c>
      <c r="F56" s="140">
        <f t="shared" si="5"/>
        <v>2.2000000000000002</v>
      </c>
      <c r="G56" s="141">
        <f t="shared" si="6"/>
        <v>3</v>
      </c>
      <c r="H56" s="141" t="str">
        <f t="shared" si="7"/>
        <v>Medium</v>
      </c>
      <c r="I56" s="142" t="str">
        <f>INDEX(Trends!$D$3:$D$404,MATCH(B56,Trends!$C$3:$C$404,0))</f>
        <v>Stable</v>
      </c>
      <c r="J56" s="141" t="str">
        <f>VLOOKUP($B56,Reliability!$A$3:$I$300,9,FALSE)</f>
        <v>Medium</v>
      </c>
      <c r="K56" s="143">
        <f t="shared" si="8"/>
        <v>2.8</v>
      </c>
      <c r="L56" s="143">
        <f>VLOOKUP($B56,'Impact of the crisis'!$C$6:$N$300,12,FALSE)</f>
        <v>2.9</v>
      </c>
      <c r="M56" s="143">
        <f>VLOOKUP($B56,'Impact of the crisis'!$C$6:$AB$300,26,FALSE)</f>
        <v>2.75</v>
      </c>
      <c r="N56" s="143">
        <f>VLOOKUP($B56,'Conditions of people affected'!$C$6:$R$300,16,FALSE)</f>
        <v>2.75</v>
      </c>
      <c r="O56" s="143">
        <f>VLOOKUP($B56,'Conditions of people affected'!$C$6:$R$300,9,FALSE)</f>
        <v>2.5</v>
      </c>
      <c r="P56" s="143">
        <f>VLOOKUP($B56,'Conditions of people affected'!$C$6:$R$300,15,FALSE)</f>
        <v>3</v>
      </c>
      <c r="Q56" s="143">
        <f t="shared" si="9"/>
        <v>1</v>
      </c>
      <c r="R56" s="143">
        <f>VLOOKUP($B56,'Complexity of the crisis'!$C$6:$AN$300,22,FALSE)</f>
        <v>1.4</v>
      </c>
      <c r="S56" s="143">
        <f>VLOOKUP($B56,'Complexity of the crisis'!$C$6:$AN$300,38,FALSE)</f>
        <v>0.5</v>
      </c>
      <c r="T56" s="147" t="str">
        <f>VLOOKUP(B56,Lists!$C$3:$E$300,3,FALSE)</f>
        <v>Africa</v>
      </c>
      <c r="U56" s="148">
        <f>VLOOKUP(B56,'INFORM Severity - hidden'!$C$5:$V$300,20,FALSE)</f>
        <v>45837</v>
      </c>
    </row>
    <row r="57" spans="1:21" x14ac:dyDescent="0.35">
      <c r="A57" s="144" t="str">
        <f t="array" ref="A57">IFERROR(INDEX(Lists!$B$2:$B$200,SMALL(IF(Lists!$I$2:$I$200="Individual",ROW(Lists!$B$2:$B$200)),ROW(53:53))-1,1),"")</f>
        <v>International displacement to Morocco</v>
      </c>
      <c r="B57" s="145" t="str">
        <f>VLOOKUP(A57,Lists!$B$2:$G$200,2,FALSE)</f>
        <v>MAR002</v>
      </c>
      <c r="C57" s="145" t="str">
        <f>VLOOKUP(B57,'INFORM Severity - hidden'!$C$5:$D$200,2,FALSE)</f>
        <v>Morocco</v>
      </c>
      <c r="D57" s="145" t="str">
        <f>VLOOKUP(A57,Lists!$B$2:$G$200,3,FALSE)</f>
        <v>MAR</v>
      </c>
      <c r="E57" s="146" t="str">
        <f>VLOOKUP(A57,Lists!$B$2:$G$200,5,FALSE)</f>
        <v>International Displacement</v>
      </c>
      <c r="F57" s="140">
        <f t="shared" si="5"/>
        <v>1.7</v>
      </c>
      <c r="G57" s="141">
        <f t="shared" si="6"/>
        <v>2</v>
      </c>
      <c r="H57" s="141" t="str">
        <f t="shared" si="7"/>
        <v>Low</v>
      </c>
      <c r="I57" s="142" t="str">
        <f>INDEX(Trends!$D$3:$D$404,MATCH(B57,Trends!$C$3:$C$404,0))</f>
        <v>Increasing</v>
      </c>
      <c r="J57" s="141" t="str">
        <f>VLOOKUP($B57,Reliability!$A$3:$I$300,9,FALSE)</f>
        <v>Very High</v>
      </c>
      <c r="K57" s="143">
        <f t="shared" si="8"/>
        <v>2</v>
      </c>
      <c r="L57" s="143">
        <f>VLOOKUP($B57,'Impact of the crisis'!$C$6:$N$300,12,FALSE)</f>
        <v>0.9</v>
      </c>
      <c r="M57" s="143">
        <f>VLOOKUP($B57,'Impact of the crisis'!$C$6:$AB$300,26,FALSE)</f>
        <v>2.4</v>
      </c>
      <c r="N57" s="143">
        <f>VLOOKUP($B57,'Conditions of people affected'!$C$6:$R$300,16,FALSE)</f>
        <v>0.85</v>
      </c>
      <c r="O57" s="143">
        <f>VLOOKUP($B57,'Conditions of people affected'!$C$6:$R$300,9,FALSE)</f>
        <v>0.7</v>
      </c>
      <c r="P57" s="143">
        <f>VLOOKUP($B57,'Conditions of people affected'!$C$6:$R$300,15,FALSE)</f>
        <v>1</v>
      </c>
      <c r="Q57" s="143">
        <f t="shared" si="9"/>
        <v>2.8</v>
      </c>
      <c r="R57" s="143">
        <f>VLOOKUP($B57,'Complexity of the crisis'!$C$6:$AN$300,22,FALSE)</f>
        <v>3</v>
      </c>
      <c r="S57" s="143">
        <f>VLOOKUP($B57,'Complexity of the crisis'!$C$6:$AN$300,38,FALSE)</f>
        <v>2.5</v>
      </c>
      <c r="T57" s="147" t="str">
        <f>VLOOKUP(B57,Lists!$C$3:$E$300,3,FALSE)</f>
        <v>Africa</v>
      </c>
      <c r="U57" s="148">
        <f>VLOOKUP(B57,'INFORM Severity - hidden'!$C$5:$V$300,20,FALSE)</f>
        <v>45832</v>
      </c>
    </row>
    <row r="58" spans="1:21" x14ac:dyDescent="0.35">
      <c r="A58" s="144" t="str">
        <f t="array" ref="A58">IFERROR(INDEX(Lists!$B$2:$B$200,SMALL(IF(Lists!$I$2:$I$200="Individual",ROW(Lists!$B$2:$B$200)),ROW(54:54))-1,1),"")</f>
        <v>Displacement from Ukraine to Moldova</v>
      </c>
      <c r="B58" s="145" t="str">
        <f>VLOOKUP(A58,Lists!$B$2:$G$200,2,FALSE)</f>
        <v>MDA002</v>
      </c>
      <c r="C58" s="145" t="str">
        <f>VLOOKUP(B58,'INFORM Severity - hidden'!$C$5:$D$200,2,FALSE)</f>
        <v>Moldova</v>
      </c>
      <c r="D58" s="145" t="str">
        <f>VLOOKUP(A58,Lists!$B$2:$G$200,3,FALSE)</f>
        <v>MDA</v>
      </c>
      <c r="E58" s="146" t="str">
        <f>VLOOKUP(A58,Lists!$B$2:$G$200,5,FALSE)</f>
        <v>International Displacement</v>
      </c>
      <c r="F58" s="140">
        <f t="shared" si="5"/>
        <v>2.2000000000000002</v>
      </c>
      <c r="G58" s="141">
        <f t="shared" si="6"/>
        <v>3</v>
      </c>
      <c r="H58" s="141" t="str">
        <f t="shared" si="7"/>
        <v>Medium</v>
      </c>
      <c r="I58" s="142" t="str">
        <f>INDEX(Trends!$D$3:$D$404,MATCH(B58,Trends!$C$3:$C$404,0))</f>
        <v>Stable</v>
      </c>
      <c r="J58" s="141" t="str">
        <f>VLOOKUP($B58,Reliability!$A$3:$I$300,9,FALSE)</f>
        <v>Very High</v>
      </c>
      <c r="K58" s="143">
        <f t="shared" si="8"/>
        <v>2.2999999999999998</v>
      </c>
      <c r="L58" s="143">
        <f>VLOOKUP($B58,'Impact of the crisis'!$C$6:$N$300,12,FALSE)</f>
        <v>3.5</v>
      </c>
      <c r="M58" s="143">
        <f>VLOOKUP($B58,'Impact of the crisis'!$C$6:$AB$300,26,FALSE)</f>
        <v>1.6</v>
      </c>
      <c r="N58" s="143">
        <f>VLOOKUP($B58,'Conditions of people affected'!$C$6:$R$300,16,FALSE)</f>
        <v>2.4500000000000002</v>
      </c>
      <c r="O58" s="143">
        <f>VLOOKUP($B58,'Conditions of people affected'!$C$6:$R$300,9,FALSE)</f>
        <v>1.9</v>
      </c>
      <c r="P58" s="143">
        <f>VLOOKUP($B58,'Conditions of people affected'!$C$6:$R$300,15,FALSE)</f>
        <v>3</v>
      </c>
      <c r="Q58" s="143">
        <f t="shared" si="9"/>
        <v>1.7</v>
      </c>
      <c r="R58" s="143">
        <f>VLOOKUP($B58,'Complexity of the crisis'!$C$6:$AN$300,22,FALSE)</f>
        <v>1.8</v>
      </c>
      <c r="S58" s="143">
        <f>VLOOKUP($B58,'Complexity of the crisis'!$C$6:$AN$300,38,FALSE)</f>
        <v>1.5</v>
      </c>
      <c r="T58" s="147" t="str">
        <f>VLOOKUP(B58,Lists!$C$3:$E$300,3,FALSE)</f>
        <v>Europe</v>
      </c>
      <c r="U58" s="148">
        <f>VLOOKUP(B58,'INFORM Severity - hidden'!$C$5:$V$300,20,FALSE)</f>
        <v>45838</v>
      </c>
    </row>
    <row r="59" spans="1:21" x14ac:dyDescent="0.35">
      <c r="A59" s="144" t="str">
        <f t="array" ref="A59">IFERROR(INDEX(Lists!$B$2:$B$200,SMALL(IF(Lists!$I$2:$I$200="Individual",ROW(Lists!$B$2:$B$200)),ROW(55:55))-1,1),"")</f>
        <v>Drought in Southern Madagascar</v>
      </c>
      <c r="B59" s="145" t="str">
        <f>VLOOKUP(A59,Lists!$B$2:$G$200,2,FALSE)</f>
        <v>MDG002</v>
      </c>
      <c r="C59" s="145" t="str">
        <f>VLOOKUP(B59,'INFORM Severity - hidden'!$C$5:$D$200,2,FALSE)</f>
        <v>Madagascar</v>
      </c>
      <c r="D59" s="145" t="str">
        <f>VLOOKUP(A59,Lists!$B$2:$G$200,3,FALSE)</f>
        <v>MDG</v>
      </c>
      <c r="E59" s="146" t="str">
        <f>VLOOKUP(A59,Lists!$B$2:$G$200,5,FALSE)</f>
        <v>Drought/drier conditions</v>
      </c>
      <c r="F59" s="140">
        <f t="shared" si="5"/>
        <v>2.7</v>
      </c>
      <c r="G59" s="141">
        <f t="shared" si="6"/>
        <v>3</v>
      </c>
      <c r="H59" s="141" t="str">
        <f t="shared" si="7"/>
        <v>Medium</v>
      </c>
      <c r="I59" s="142" t="str">
        <f>INDEX(Trends!$D$3:$D$404,MATCH(B59,Trends!$C$3:$C$404,0))</f>
        <v>Stable</v>
      </c>
      <c r="J59" s="141" t="str">
        <f>VLOOKUP($B59,Reliability!$A$3:$I$300,9,FALSE)</f>
        <v>Medium</v>
      </c>
      <c r="K59" s="143">
        <f t="shared" si="8"/>
        <v>2.2999999999999998</v>
      </c>
      <c r="L59" s="143">
        <f>VLOOKUP($B59,'Impact of the crisis'!$C$6:$N$300,12,FALSE)</f>
        <v>2.5</v>
      </c>
      <c r="M59" s="143">
        <f>VLOOKUP($B59,'Impact of the crisis'!$C$6:$AB$300,26,FALSE)</f>
        <v>2.2000000000000002</v>
      </c>
      <c r="N59" s="143">
        <f>VLOOKUP($B59,'Conditions of people affected'!$C$6:$R$300,16,FALSE)</f>
        <v>3.2</v>
      </c>
      <c r="O59" s="143">
        <f>VLOOKUP($B59,'Conditions of people affected'!$C$6:$R$300,9,FALSE)</f>
        <v>3.4</v>
      </c>
      <c r="P59" s="143">
        <f>VLOOKUP($B59,'Conditions of people affected'!$C$6:$R$300,15,FALSE)</f>
        <v>3</v>
      </c>
      <c r="Q59" s="143">
        <f t="shared" si="9"/>
        <v>2.2000000000000002</v>
      </c>
      <c r="R59" s="143">
        <f>VLOOKUP($B59,'Complexity of the crisis'!$C$6:$AN$300,22,FALSE)</f>
        <v>1.9</v>
      </c>
      <c r="S59" s="143">
        <f>VLOOKUP($B59,'Complexity of the crisis'!$C$6:$AN$300,38,FALSE)</f>
        <v>2.5</v>
      </c>
      <c r="T59" s="147" t="str">
        <f>VLOOKUP(B59,Lists!$C$3:$E$300,3,FALSE)</f>
        <v>Africa</v>
      </c>
      <c r="U59" s="148">
        <f>VLOOKUP(B59,'INFORM Severity - hidden'!$C$5:$V$300,20,FALSE)</f>
        <v>45838</v>
      </c>
    </row>
    <row r="60" spans="1:21" x14ac:dyDescent="0.35">
      <c r="A60" s="144" t="str">
        <f t="array" ref="A60">IFERROR(INDEX(Lists!$B$2:$B$200,SMALL(IF(Lists!$I$2:$I$200="Individual",ROW(Lists!$B$2:$B$200)),ROW(56:56))-1,1),"")</f>
        <v>International Displacement to Mexico</v>
      </c>
      <c r="B60" s="145" t="str">
        <f>VLOOKUP(A60,Lists!$B$2:$G$200,2,FALSE)</f>
        <v>MEX003</v>
      </c>
      <c r="C60" s="145" t="str">
        <f>VLOOKUP(B60,'INFORM Severity - hidden'!$C$5:$D$200,2,FALSE)</f>
        <v>Mexico</v>
      </c>
      <c r="D60" s="145" t="str">
        <f>VLOOKUP(A60,Lists!$B$2:$G$200,3,FALSE)</f>
        <v>MEX</v>
      </c>
      <c r="E60" s="146" t="str">
        <f>VLOOKUP(A60,Lists!$B$2:$G$200,5,FALSE)</f>
        <v>International Displacement</v>
      </c>
      <c r="F60" s="140">
        <f t="shared" si="5"/>
        <v>2.8</v>
      </c>
      <c r="G60" s="141">
        <f t="shared" si="6"/>
        <v>3</v>
      </c>
      <c r="H60" s="141" t="str">
        <f t="shared" si="7"/>
        <v>Medium</v>
      </c>
      <c r="I60" s="142" t="str">
        <f>INDEX(Trends!$D$3:$D$404,MATCH(B60,Trends!$C$3:$C$404,0))</f>
        <v>Increasing</v>
      </c>
      <c r="J60" s="141" t="str">
        <f>VLOOKUP($B60,Reliability!$A$3:$I$300,9,FALSE)</f>
        <v>High</v>
      </c>
      <c r="K60" s="143">
        <f t="shared" si="8"/>
        <v>2.4</v>
      </c>
      <c r="L60" s="143">
        <f>VLOOKUP($B60,'Impact of the crisis'!$C$6:$N$300,12,FALSE)</f>
        <v>2.5</v>
      </c>
      <c r="M60" s="143">
        <f>VLOOKUP($B60,'Impact of the crisis'!$C$6:$AB$300,26,FALSE)</f>
        <v>2.4</v>
      </c>
      <c r="N60" s="143">
        <f>VLOOKUP($B60,'Conditions of people affected'!$C$6:$R$300,16,FALSE)</f>
        <v>3.25</v>
      </c>
      <c r="O60" s="143">
        <f>VLOOKUP($B60,'Conditions of people affected'!$C$6:$R$300,9,FALSE)</f>
        <v>3.5</v>
      </c>
      <c r="P60" s="143">
        <f>VLOOKUP($B60,'Conditions of people affected'!$C$6:$R$300,15,FALSE)</f>
        <v>3</v>
      </c>
      <c r="Q60" s="143">
        <f t="shared" si="9"/>
        <v>2.4</v>
      </c>
      <c r="R60" s="143">
        <f>VLOOKUP($B60,'Complexity of the crisis'!$C$6:$AN$300,22,FALSE)</f>
        <v>2.2000000000000002</v>
      </c>
      <c r="S60" s="143">
        <f>VLOOKUP($B60,'Complexity of the crisis'!$C$6:$AN$300,38,FALSE)</f>
        <v>2.5</v>
      </c>
      <c r="T60" s="147" t="str">
        <f>VLOOKUP(B60,Lists!$C$3:$E$300,3,FALSE)</f>
        <v>Americas</v>
      </c>
      <c r="U60" s="148">
        <f>VLOOKUP(B60,'INFORM Severity - hidden'!$C$5:$V$300,20,FALSE)</f>
        <v>45838</v>
      </c>
    </row>
    <row r="61" spans="1:21" x14ac:dyDescent="0.35">
      <c r="A61" s="144" t="str">
        <f t="array" ref="A61">IFERROR(INDEX(Lists!$B$2:$B$200,SMALL(IF(Lists!$I$2:$I$200="Individual",ROW(Lists!$B$2:$B$200)),ROW(57:57))-1,1),"")</f>
        <v>Complex crisis in Mali</v>
      </c>
      <c r="B61" s="145" t="str">
        <f>VLOOKUP(A61,Lists!$B$2:$G$200,2,FALSE)</f>
        <v>MLI001</v>
      </c>
      <c r="C61" s="145" t="str">
        <f>VLOOKUP(B61,'INFORM Severity - hidden'!$C$5:$D$200,2,FALSE)</f>
        <v>Mali</v>
      </c>
      <c r="D61" s="145" t="str">
        <f>VLOOKUP(A61,Lists!$B$2:$G$200,3,FALSE)</f>
        <v>MLI</v>
      </c>
      <c r="E61" s="146" t="str">
        <f>VLOOKUP(A61,Lists!$B$2:$G$200,5,FALSE)</f>
        <v>Conflict/ Violence,Drought/drier conditions,Political/economic crisis</v>
      </c>
      <c r="F61" s="140">
        <f t="shared" si="5"/>
        <v>4.3</v>
      </c>
      <c r="G61" s="141">
        <f t="shared" si="6"/>
        <v>5</v>
      </c>
      <c r="H61" s="141" t="str">
        <f t="shared" si="7"/>
        <v>Very High</v>
      </c>
      <c r="I61" s="142" t="str">
        <f>INDEX(Trends!$D$3:$D$404,MATCH(B61,Trends!$C$3:$C$404,0))</f>
        <v>Stable</v>
      </c>
      <c r="J61" s="141" t="str">
        <f>VLOOKUP($B61,Reliability!$A$3:$I$300,9,FALSE)</f>
        <v>Very High</v>
      </c>
      <c r="K61" s="143">
        <f t="shared" si="8"/>
        <v>4.5999999999999996</v>
      </c>
      <c r="L61" s="143">
        <f>VLOOKUP($B61,'Impact of the crisis'!$C$6:$N$300,12,FALSE)</f>
        <v>4.9000000000000004</v>
      </c>
      <c r="M61" s="143">
        <f>VLOOKUP($B61,'Impact of the crisis'!$C$6:$AB$300,26,FALSE)</f>
        <v>4.4000000000000004</v>
      </c>
      <c r="N61" s="143">
        <f>VLOOKUP($B61,'Conditions of people affected'!$C$6:$R$300,16,FALSE)</f>
        <v>4.3</v>
      </c>
      <c r="O61" s="143">
        <f>VLOOKUP($B61,'Conditions of people affected'!$C$6:$R$300,9,FALSE)</f>
        <v>4.5999999999999996</v>
      </c>
      <c r="P61" s="143">
        <f>VLOOKUP($B61,'Conditions of people affected'!$C$6:$R$300,15,FALSE)</f>
        <v>4</v>
      </c>
      <c r="Q61" s="143">
        <f t="shared" si="9"/>
        <v>4</v>
      </c>
      <c r="R61" s="143">
        <f>VLOOKUP($B61,'Complexity of the crisis'!$C$6:$AN$300,22,FALSE)</f>
        <v>3.4</v>
      </c>
      <c r="S61" s="143">
        <f>VLOOKUP($B61,'Complexity of the crisis'!$C$6:$AN$300,38,FALSE)</f>
        <v>4.5</v>
      </c>
      <c r="T61" s="147" t="str">
        <f>VLOOKUP(B61,Lists!$C$3:$E$300,3,FALSE)</f>
        <v>Africa</v>
      </c>
      <c r="U61" s="148">
        <f>VLOOKUP(B61,'INFORM Severity - hidden'!$C$5:$V$300,20,FALSE)</f>
        <v>45832</v>
      </c>
    </row>
    <row r="62" spans="1:21" x14ac:dyDescent="0.35">
      <c r="A62" s="144" t="str">
        <f t="array" ref="A62">IFERROR(INDEX(Lists!$B$2:$B$200,SMALL(IF(Lists!$I$2:$I$200="Individual",ROW(Lists!$B$2:$B$200)),ROW(58:58))-1,1),"")</f>
        <v>Conflict in Rakhine</v>
      </c>
      <c r="B62" s="145" t="str">
        <f>VLOOKUP(A62,Lists!$B$2:$G$200,2,FALSE)</f>
        <v>MMR002</v>
      </c>
      <c r="C62" s="145" t="str">
        <f>VLOOKUP(B62,'INFORM Severity - hidden'!$C$5:$D$200,2,FALSE)</f>
        <v>Myanmar</v>
      </c>
      <c r="D62" s="145" t="str">
        <f>VLOOKUP(A62,Lists!$B$2:$G$200,3,FALSE)</f>
        <v>MMR</v>
      </c>
      <c r="E62" s="146" t="str">
        <f>VLOOKUP(A62,Lists!$B$2:$G$200,5,FALSE)</f>
        <v>Conflict/ Violence</v>
      </c>
      <c r="F62" s="140">
        <f t="shared" si="5"/>
        <v>4.0999999999999996</v>
      </c>
      <c r="G62" s="141">
        <f t="shared" si="6"/>
        <v>5</v>
      </c>
      <c r="H62" s="141" t="str">
        <f t="shared" si="7"/>
        <v>Very High</v>
      </c>
      <c r="I62" s="142" t="str">
        <f>INDEX(Trends!$D$3:$D$404,MATCH(B62,Trends!$C$3:$C$404,0))</f>
        <v>Decreasing</v>
      </c>
      <c r="J62" s="141" t="str">
        <f>VLOOKUP($B62,Reliability!$A$3:$I$300,9,FALSE)</f>
        <v>Very High</v>
      </c>
      <c r="K62" s="143">
        <f t="shared" si="8"/>
        <v>3.7</v>
      </c>
      <c r="L62" s="143">
        <f>VLOOKUP($B62,'Impact of the crisis'!$C$6:$N$300,12,FALSE)</f>
        <v>1.3</v>
      </c>
      <c r="M62" s="143">
        <f>VLOOKUP($B62,'Impact of the crisis'!$C$6:$AB$300,26,FALSE)</f>
        <v>4.4000000000000004</v>
      </c>
      <c r="N62" s="143">
        <f>VLOOKUP($B62,'Conditions of people affected'!$C$6:$R$300,16,FALSE)</f>
        <v>3.9</v>
      </c>
      <c r="O62" s="143">
        <f>VLOOKUP($B62,'Conditions of people affected'!$C$6:$R$300,9,FALSE)</f>
        <v>3.8</v>
      </c>
      <c r="P62" s="143">
        <f>VLOOKUP($B62,'Conditions of people affected'!$C$6:$R$300,15,FALSE)</f>
        <v>4</v>
      </c>
      <c r="Q62" s="143">
        <f t="shared" si="9"/>
        <v>4.5999999999999996</v>
      </c>
      <c r="R62" s="143">
        <f>VLOOKUP($B62,'Complexity of the crisis'!$C$6:$AN$300,22,FALSE)</f>
        <v>4.0999999999999996</v>
      </c>
      <c r="S62" s="143">
        <f>VLOOKUP($B62,'Complexity of the crisis'!$C$6:$AN$300,38,FALSE)</f>
        <v>5</v>
      </c>
      <c r="T62" s="147" t="str">
        <f>VLOOKUP(B62,Lists!$C$3:$E$300,3,FALSE)</f>
        <v>Asia</v>
      </c>
      <c r="U62" s="148">
        <f>VLOOKUP(B62,'INFORM Severity - hidden'!$C$5:$V$300,20,FALSE)</f>
        <v>45834</v>
      </c>
    </row>
    <row r="63" spans="1:21" x14ac:dyDescent="0.35">
      <c r="A63" s="144" t="str">
        <f t="array" ref="A63">IFERROR(INDEX(Lists!$B$2:$B$200,SMALL(IF(Lists!$I$2:$I$200="Individual",ROW(Lists!$B$2:$B$200)),ROW(59:59))-1,1),"")</f>
        <v>Conflict in Kachin and Shan</v>
      </c>
      <c r="B63" s="145" t="str">
        <f>VLOOKUP(A63,Lists!$B$2:$G$200,2,FALSE)</f>
        <v>MMR003</v>
      </c>
      <c r="C63" s="145" t="str">
        <f>VLOOKUP(B63,'INFORM Severity - hidden'!$C$5:$D$200,2,FALSE)</f>
        <v>Myanmar</v>
      </c>
      <c r="D63" s="145" t="str">
        <f>VLOOKUP(A63,Lists!$B$2:$G$200,3,FALSE)</f>
        <v>MMR</v>
      </c>
      <c r="E63" s="146" t="str">
        <f>VLOOKUP(A63,Lists!$B$2:$G$200,5,FALSE)</f>
        <v>Conflict/ Violence</v>
      </c>
      <c r="F63" s="140">
        <f t="shared" si="5"/>
        <v>3.9</v>
      </c>
      <c r="G63" s="141">
        <f t="shared" si="6"/>
        <v>4</v>
      </c>
      <c r="H63" s="141" t="str">
        <f t="shared" si="7"/>
        <v>High</v>
      </c>
      <c r="I63" s="142" t="str">
        <f>INDEX(Trends!$D$3:$D$404,MATCH(B63,Trends!$C$3:$C$404,0))</f>
        <v>Decreasing</v>
      </c>
      <c r="J63" s="141" t="str">
        <f>VLOOKUP($B63,Reliability!$A$3:$I$300,9,FALSE)</f>
        <v>Very High</v>
      </c>
      <c r="K63" s="143">
        <f t="shared" si="8"/>
        <v>3.4</v>
      </c>
      <c r="L63" s="143">
        <f>VLOOKUP($B63,'Impact of the crisis'!$C$6:$N$300,12,FALSE)</f>
        <v>1.9</v>
      </c>
      <c r="M63" s="143">
        <f>VLOOKUP($B63,'Impact of the crisis'!$C$6:$AB$300,26,FALSE)</f>
        <v>3.9</v>
      </c>
      <c r="N63" s="143">
        <f>VLOOKUP($B63,'Conditions of people affected'!$C$6:$R$300,16,FALSE)</f>
        <v>3.9</v>
      </c>
      <c r="O63" s="143">
        <f>VLOOKUP($B63,'Conditions of people affected'!$C$6:$R$300,9,FALSE)</f>
        <v>3.8</v>
      </c>
      <c r="P63" s="143">
        <f>VLOOKUP($B63,'Conditions of people affected'!$C$6:$R$300,15,FALSE)</f>
        <v>4</v>
      </c>
      <c r="Q63" s="143">
        <f t="shared" si="9"/>
        <v>4.3</v>
      </c>
      <c r="R63" s="143">
        <f>VLOOKUP($B63,'Complexity of the crisis'!$C$6:$AN$300,22,FALSE)</f>
        <v>4.0999999999999996</v>
      </c>
      <c r="S63" s="143">
        <f>VLOOKUP($B63,'Complexity of the crisis'!$C$6:$AN$300,38,FALSE)</f>
        <v>4.5</v>
      </c>
      <c r="T63" s="147" t="str">
        <f>VLOOKUP(B63,Lists!$C$3:$E$300,3,FALSE)</f>
        <v>Asia</v>
      </c>
      <c r="U63" s="148">
        <f>VLOOKUP(B63,'INFORM Severity - hidden'!$C$5:$V$300,20,FALSE)</f>
        <v>45834</v>
      </c>
    </row>
    <row r="64" spans="1:21" x14ac:dyDescent="0.35">
      <c r="A64" s="144" t="str">
        <f t="array" ref="A64">IFERROR(INDEX(Lists!$B$2:$B$200,SMALL(IF(Lists!$I$2:$I$200="Individual",ROW(Lists!$B$2:$B$200)),ROW(60:60))-1,1),"")</f>
        <v>Post-coup conflict in Myanmar</v>
      </c>
      <c r="B64" s="145" t="str">
        <f>VLOOKUP(A64,Lists!$B$2:$G$200,2,FALSE)</f>
        <v>MMR004</v>
      </c>
      <c r="C64" s="145" t="str">
        <f>VLOOKUP(B64,'INFORM Severity - hidden'!$C$5:$D$200,2,FALSE)</f>
        <v>Myanmar</v>
      </c>
      <c r="D64" s="145" t="str">
        <f>VLOOKUP(A64,Lists!$B$2:$G$200,3,FALSE)</f>
        <v>MMR</v>
      </c>
      <c r="E64" s="146" t="str">
        <f>VLOOKUP(A64,Lists!$B$2:$G$200,5,FALSE)</f>
        <v>Conflict/ Violence</v>
      </c>
      <c r="F64" s="140">
        <f t="shared" si="5"/>
        <v>4.5</v>
      </c>
      <c r="G64" s="141">
        <f t="shared" si="6"/>
        <v>5</v>
      </c>
      <c r="H64" s="141" t="str">
        <f t="shared" si="7"/>
        <v>Very High</v>
      </c>
      <c r="I64" s="142" t="str">
        <f>INDEX(Trends!$D$3:$D$404,MATCH(B64,Trends!$C$3:$C$404,0))</f>
        <v>Decreasing</v>
      </c>
      <c r="J64" s="141" t="str">
        <f>VLOOKUP($B64,Reliability!$A$3:$I$300,9,FALSE)</f>
        <v>Very High</v>
      </c>
      <c r="K64" s="143">
        <f t="shared" si="8"/>
        <v>4.5</v>
      </c>
      <c r="L64" s="143">
        <f>VLOOKUP($B64,'Impact of the crisis'!$C$6:$N$300,12,FALSE)</f>
        <v>3.4</v>
      </c>
      <c r="M64" s="143">
        <f>VLOOKUP($B64,'Impact of the crisis'!$C$6:$AB$300,26,FALSE)</f>
        <v>4.9000000000000004</v>
      </c>
      <c r="N64" s="143">
        <f>VLOOKUP($B64,'Conditions of people affected'!$C$6:$R$300,16,FALSE)</f>
        <v>4.5</v>
      </c>
      <c r="O64" s="143">
        <f>VLOOKUP($B64,'Conditions of people affected'!$C$6:$R$300,9,FALSE)</f>
        <v>5</v>
      </c>
      <c r="P64" s="143">
        <f>VLOOKUP($B64,'Conditions of people affected'!$C$6:$R$300,15,FALSE)</f>
        <v>4</v>
      </c>
      <c r="Q64" s="143">
        <f t="shared" si="9"/>
        <v>4.5999999999999996</v>
      </c>
      <c r="R64" s="143">
        <f>VLOOKUP($B64,'Complexity of the crisis'!$C$6:$AN$300,22,FALSE)</f>
        <v>4.0999999999999996</v>
      </c>
      <c r="S64" s="143">
        <f>VLOOKUP($B64,'Complexity of the crisis'!$C$6:$AN$300,38,FALSE)</f>
        <v>5</v>
      </c>
      <c r="T64" s="147" t="str">
        <f>VLOOKUP(B64,Lists!$C$3:$E$300,3,FALSE)</f>
        <v>Asia</v>
      </c>
      <c r="U64" s="148">
        <f>VLOOKUP(B64,'INFORM Severity - hidden'!$C$5:$V$300,20,FALSE)</f>
        <v>45834</v>
      </c>
    </row>
    <row r="65" spans="1:21" x14ac:dyDescent="0.35">
      <c r="A65" s="144" t="str">
        <f t="array" ref="A65">IFERROR(INDEX(Lists!$B$2:$B$200,SMALL(IF(Lists!$I$2:$I$200="Individual",ROW(Lists!$B$2:$B$200)),ROW(61:61))-1,1),"")</f>
        <v>2025 Earthquake in Myanmar</v>
      </c>
      <c r="B65" s="145" t="str">
        <f>VLOOKUP(A65,Lists!$B$2:$G$200,2,FALSE)</f>
        <v>MMR007</v>
      </c>
      <c r="C65" s="145" t="str">
        <f>VLOOKUP(B65,'INFORM Severity - hidden'!$C$5:$D$200,2,FALSE)</f>
        <v>Myanmar</v>
      </c>
      <c r="D65" s="145" t="str">
        <f>VLOOKUP(A65,Lists!$B$2:$G$200,3,FALSE)</f>
        <v>MMR</v>
      </c>
      <c r="E65" s="146" t="str">
        <f>VLOOKUP(A65,Lists!$B$2:$G$200,5,FALSE)</f>
        <v>Earthquake</v>
      </c>
      <c r="F65" s="140">
        <f t="shared" si="5"/>
        <v>4.2</v>
      </c>
      <c r="G65" s="141">
        <f t="shared" si="6"/>
        <v>5</v>
      </c>
      <c r="H65" s="141" t="str">
        <f t="shared" si="7"/>
        <v>Very High</v>
      </c>
      <c r="I65" s="142" t="str">
        <f>INDEX(Trends!$D$3:$D$404,MATCH(B65,Trends!$C$3:$C$404,0))</f>
        <v>-</v>
      </c>
      <c r="J65" s="141" t="str">
        <f>VLOOKUP($B65,Reliability!$A$3:$I$300,9,FALSE)</f>
        <v>Very High</v>
      </c>
      <c r="K65" s="143">
        <f t="shared" si="8"/>
        <v>3.9</v>
      </c>
      <c r="L65" s="143">
        <f>VLOOKUP($B65,'Impact of the crisis'!$C$6:$N$300,12,FALSE)</f>
        <v>2.9</v>
      </c>
      <c r="M65" s="143">
        <f>VLOOKUP($B65,'Impact of the crisis'!$C$6:$AB$300,26,FALSE)</f>
        <v>4.3</v>
      </c>
      <c r="N65" s="143">
        <f>VLOOKUP($B65,'Conditions of people affected'!$C$6:$R$300,16,FALSE)</f>
        <v>4.3499999999999996</v>
      </c>
      <c r="O65" s="143">
        <f>VLOOKUP($B65,'Conditions of people affected'!$C$6:$R$300,9,FALSE)</f>
        <v>4.7</v>
      </c>
      <c r="P65" s="143">
        <f>VLOOKUP($B65,'Conditions of people affected'!$C$6:$R$300,15,FALSE)</f>
        <v>4</v>
      </c>
      <c r="Q65" s="143">
        <f t="shared" si="9"/>
        <v>4.3</v>
      </c>
      <c r="R65" s="143">
        <f>VLOOKUP($B65,'Complexity of the crisis'!$C$6:$AN$300,22,FALSE)</f>
        <v>4.0999999999999996</v>
      </c>
      <c r="S65" s="143">
        <f>VLOOKUP($B65,'Complexity of the crisis'!$C$6:$AN$300,38,FALSE)</f>
        <v>4.5</v>
      </c>
      <c r="T65" s="147" t="str">
        <f>VLOOKUP(B65,Lists!$C$3:$E$300,3,FALSE)</f>
        <v>Asia</v>
      </c>
      <c r="U65" s="148">
        <f>VLOOKUP(B65,'INFORM Severity - hidden'!$C$5:$V$300,20,FALSE)</f>
        <v>45834</v>
      </c>
    </row>
    <row r="66" spans="1:21" x14ac:dyDescent="0.35">
      <c r="A66" s="144" t="str">
        <f t="array" ref="A66">IFERROR(INDEX(Lists!$B$2:$B$200,SMALL(IF(Lists!$I$2:$I$200="Individual",ROW(Lists!$B$2:$B$200)),ROW(62:62))-1,1),"")</f>
        <v>Conflict in Cabo Delgado</v>
      </c>
      <c r="B66" s="145" t="str">
        <f>VLOOKUP(A66,Lists!$B$2:$G$200,2,FALSE)</f>
        <v>MOZ004</v>
      </c>
      <c r="C66" s="145" t="str">
        <f>VLOOKUP(B66,'INFORM Severity - hidden'!$C$5:$D$200,2,FALSE)</f>
        <v>Mozambique</v>
      </c>
      <c r="D66" s="145" t="str">
        <f>VLOOKUP(A66,Lists!$B$2:$G$200,3,FALSE)</f>
        <v>MOZ</v>
      </c>
      <c r="E66" s="146" t="str">
        <f>VLOOKUP(A66,Lists!$B$2:$G$200,5,FALSE)</f>
        <v>Conflict/ Violence</v>
      </c>
      <c r="F66" s="140">
        <f t="shared" si="5"/>
        <v>3.3</v>
      </c>
      <c r="G66" s="141">
        <f t="shared" si="6"/>
        <v>4</v>
      </c>
      <c r="H66" s="141" t="str">
        <f t="shared" si="7"/>
        <v>High</v>
      </c>
      <c r="I66" s="142" t="str">
        <f>INDEX(Trends!$D$3:$D$404,MATCH(B66,Trends!$C$3:$C$404,0))</f>
        <v>Increasing</v>
      </c>
      <c r="J66" s="141" t="str">
        <f>VLOOKUP($B66,Reliability!$A$3:$I$300,9,FALSE)</f>
        <v>Very High</v>
      </c>
      <c r="K66" s="143">
        <f t="shared" si="8"/>
        <v>3</v>
      </c>
      <c r="L66" s="143">
        <f>VLOOKUP($B66,'Impact of the crisis'!$C$6:$N$300,12,FALSE)</f>
        <v>2.2000000000000002</v>
      </c>
      <c r="M66" s="143">
        <f>VLOOKUP($B66,'Impact of the crisis'!$C$6:$AB$300,26,FALSE)</f>
        <v>3.3</v>
      </c>
      <c r="N66" s="143">
        <f>VLOOKUP($B66,'Conditions of people affected'!$C$6:$R$300,16,FALSE)</f>
        <v>3.25</v>
      </c>
      <c r="O66" s="143">
        <f>VLOOKUP($B66,'Conditions of people affected'!$C$6:$R$300,9,FALSE)</f>
        <v>3.5</v>
      </c>
      <c r="P66" s="143">
        <f>VLOOKUP($B66,'Conditions of people affected'!$C$6:$R$300,15,FALSE)</f>
        <v>3</v>
      </c>
      <c r="Q66" s="143">
        <f t="shared" si="9"/>
        <v>3.6</v>
      </c>
      <c r="R66" s="143">
        <f>VLOOKUP($B66,'Complexity of the crisis'!$C$6:$AN$300,22,FALSE)</f>
        <v>3.1</v>
      </c>
      <c r="S66" s="143">
        <f>VLOOKUP($B66,'Complexity of the crisis'!$C$6:$AN$300,38,FALSE)</f>
        <v>4</v>
      </c>
      <c r="T66" s="147" t="str">
        <f>VLOOKUP(B66,Lists!$C$3:$E$300,3,FALSE)</f>
        <v>Africa</v>
      </c>
      <c r="U66" s="148">
        <f>VLOOKUP(B66,'INFORM Severity - hidden'!$C$5:$V$300,20,FALSE)</f>
        <v>45838</v>
      </c>
    </row>
    <row r="67" spans="1:21" x14ac:dyDescent="0.35">
      <c r="A67" s="144" t="str">
        <f t="array" ref="A67">IFERROR(INDEX(Lists!$B$2:$B$200,SMALL(IF(Lists!$I$2:$I$200="Individual",ROW(Lists!$B$2:$B$200)),ROW(63:63))-1,1),"")</f>
        <v>Drought in Mozambique</v>
      </c>
      <c r="B67" s="145" t="str">
        <f>VLOOKUP(A67,Lists!$B$2:$G$200,2,FALSE)</f>
        <v>MOZ012</v>
      </c>
      <c r="C67" s="145" t="str">
        <f>VLOOKUP(B67,'INFORM Severity - hidden'!$C$5:$D$200,2,FALSE)</f>
        <v>Mozambique</v>
      </c>
      <c r="D67" s="145" t="str">
        <f>VLOOKUP(A67,Lists!$B$2:$G$200,3,FALSE)</f>
        <v>MOZ</v>
      </c>
      <c r="E67" s="146" t="str">
        <f>VLOOKUP(A67,Lists!$B$2:$G$200,5,FALSE)</f>
        <v>Drought/drier conditions</v>
      </c>
      <c r="F67" s="140">
        <f t="shared" si="5"/>
        <v>3.3</v>
      </c>
      <c r="G67" s="141">
        <f t="shared" si="6"/>
        <v>4</v>
      </c>
      <c r="H67" s="141" t="str">
        <f t="shared" si="7"/>
        <v>High</v>
      </c>
      <c r="I67" s="142" t="str">
        <f>INDEX(Trends!$D$3:$D$404,MATCH(B67,Trends!$C$3:$C$404,0))</f>
        <v>Stable</v>
      </c>
      <c r="J67" s="141" t="str">
        <f>VLOOKUP($B67,Reliability!$A$3:$I$300,9,FALSE)</f>
        <v>High</v>
      </c>
      <c r="K67" s="143">
        <f t="shared" si="8"/>
        <v>2.1</v>
      </c>
      <c r="L67" s="143">
        <f>VLOOKUP($B67,'Impact of the crisis'!$C$6:$N$300,12,FALSE)</f>
        <v>2.2000000000000002</v>
      </c>
      <c r="M67" s="143">
        <f>VLOOKUP($B67,'Impact of the crisis'!$C$6:$AB$300,26,FALSE)</f>
        <v>2.1</v>
      </c>
      <c r="N67" s="143">
        <f>VLOOKUP($B67,'Conditions of people affected'!$C$6:$R$300,16,FALSE)</f>
        <v>3.9</v>
      </c>
      <c r="O67" s="143">
        <f>VLOOKUP($B67,'Conditions of people affected'!$C$6:$R$300,9,FALSE)</f>
        <v>3.8</v>
      </c>
      <c r="P67" s="143">
        <f>VLOOKUP($B67,'Conditions of people affected'!$C$6:$R$300,15,FALSE)</f>
        <v>4</v>
      </c>
      <c r="Q67" s="143">
        <f t="shared" si="9"/>
        <v>3.1</v>
      </c>
      <c r="R67" s="143">
        <f>VLOOKUP($B67,'Complexity of the crisis'!$C$6:$AN$300,22,FALSE)</f>
        <v>3.1</v>
      </c>
      <c r="S67" s="143">
        <f>VLOOKUP($B67,'Complexity of the crisis'!$C$6:$AN$300,38,FALSE)</f>
        <v>3</v>
      </c>
      <c r="T67" s="147" t="str">
        <f>VLOOKUP(B67,Lists!$C$3:$E$300,3,FALSE)</f>
        <v>Africa</v>
      </c>
      <c r="U67" s="148">
        <f>VLOOKUP(B67,'INFORM Severity - hidden'!$C$5:$V$300,20,FALSE)</f>
        <v>45838</v>
      </c>
    </row>
    <row r="68" spans="1:21" x14ac:dyDescent="0.35">
      <c r="A68" s="144" t="str">
        <f t="array" ref="A68">IFERROR(INDEX(Lists!$B$2:$B$200,SMALL(IF(Lists!$I$2:$I$200="Individual",ROW(Lists!$B$2:$B$200)),ROW(64:64))-1,1),"")</f>
        <v>2025 Cyclone season in Mozambique</v>
      </c>
      <c r="B68" s="145" t="str">
        <f>VLOOKUP(A68,Lists!$B$2:$G$200,2,FALSE)</f>
        <v>MOZ013</v>
      </c>
      <c r="C68" s="145" t="str">
        <f>VLOOKUP(B68,'INFORM Severity - hidden'!$C$5:$D$200,2,FALSE)</f>
        <v>Mozambique</v>
      </c>
      <c r="D68" s="145" t="str">
        <f>VLOOKUP(A68,Lists!$B$2:$G$200,3,FALSE)</f>
        <v>MOZ</v>
      </c>
      <c r="E68" s="146" t="str">
        <f>VLOOKUP(A68,Lists!$B$2:$G$200,5,FALSE)</f>
        <v>Cyclone</v>
      </c>
      <c r="F68" s="140">
        <f t="shared" si="5"/>
        <v>2.8</v>
      </c>
      <c r="G68" s="141">
        <f t="shared" si="6"/>
        <v>3</v>
      </c>
      <c r="H68" s="141" t="str">
        <f t="shared" si="7"/>
        <v>Medium</v>
      </c>
      <c r="I68" s="142" t="str">
        <f>INDEX(Trends!$D$3:$D$404,MATCH(B68,Trends!$C$3:$C$404,0))</f>
        <v>Decreasing</v>
      </c>
      <c r="J68" s="141" t="str">
        <f>VLOOKUP($B68,Reliability!$A$3:$I$300,9,FALSE)</f>
        <v>Very High</v>
      </c>
      <c r="K68" s="143">
        <f t="shared" si="8"/>
        <v>1.8</v>
      </c>
      <c r="L68" s="143">
        <f>VLOOKUP($B68,'Impact of the crisis'!$C$6:$N$300,12,FALSE)</f>
        <v>2.6</v>
      </c>
      <c r="M68" s="143">
        <f>VLOOKUP($B68,'Impact of the crisis'!$C$6:$AB$300,26,FALSE)</f>
        <v>1.4</v>
      </c>
      <c r="N68" s="143">
        <f>VLOOKUP($B68,'Conditions of people affected'!$C$6:$R$300,16,FALSE)</f>
        <v>3.1</v>
      </c>
      <c r="O68" s="143">
        <f>VLOOKUP($B68,'Conditions of people affected'!$C$6:$R$300,9,FALSE)</f>
        <v>3.2</v>
      </c>
      <c r="P68" s="143">
        <f>VLOOKUP($B68,'Conditions of people affected'!$C$6:$R$300,15,FALSE)</f>
        <v>3</v>
      </c>
      <c r="Q68" s="143">
        <f t="shared" si="9"/>
        <v>3.1</v>
      </c>
      <c r="R68" s="143">
        <f>VLOOKUP($B68,'Complexity of the crisis'!$C$6:$AN$300,22,FALSE)</f>
        <v>3.1</v>
      </c>
      <c r="S68" s="143">
        <f>VLOOKUP($B68,'Complexity of the crisis'!$C$6:$AN$300,38,FALSE)</f>
        <v>3</v>
      </c>
      <c r="T68" s="147" t="str">
        <f>VLOOKUP(B68,Lists!$C$3:$E$300,3,FALSE)</f>
        <v>Africa</v>
      </c>
      <c r="U68" s="148">
        <f>VLOOKUP(B68,'INFORM Severity - hidden'!$C$5:$V$300,20,FALSE)</f>
        <v>45838</v>
      </c>
    </row>
    <row r="69" spans="1:21" x14ac:dyDescent="0.35">
      <c r="A69" s="144" t="str">
        <f t="array" ref="A69">IFERROR(INDEX(Lists!$B$2:$B$200,SMALL(IF(Lists!$I$2:$I$200="Individual",ROW(Lists!$B$2:$B$200)),ROW(65:65))-1,1),"")</f>
        <v>Displacement from Mali to Mauritania</v>
      </c>
      <c r="B69" s="145" t="str">
        <f>VLOOKUP(A69,Lists!$B$2:$G$200,2,FALSE)</f>
        <v>MRT002</v>
      </c>
      <c r="C69" s="145" t="str">
        <f>VLOOKUP(B69,'INFORM Severity - hidden'!$C$5:$D$200,2,FALSE)</f>
        <v>Mauritania</v>
      </c>
      <c r="D69" s="145" t="str">
        <f>VLOOKUP(A69,Lists!$B$2:$G$200,3,FALSE)</f>
        <v>MRT</v>
      </c>
      <c r="E69" s="146" t="str">
        <f>VLOOKUP(A69,Lists!$B$2:$G$200,5,FALSE)</f>
        <v>International Displacement</v>
      </c>
      <c r="F69" s="140">
        <f t="shared" ref="F69:F100" si="10">IF(OR(N69="x",K69="x"),"x",ROUND((5-GEOMEAN(((5-K69)/5*4+1),((5-N69)/5*4+1),((5-N69)/5*4+1)))/4*3.5+Q69*0.3,1))</f>
        <v>2.4</v>
      </c>
      <c r="G69" s="141">
        <f t="shared" ref="G69:G100" si="11">IF(F69="x","x",ROUNDUP(F69,0))</f>
        <v>3</v>
      </c>
      <c r="H69" s="141" t="str">
        <f t="shared" ref="H69:H100" si="12">IF(N69="x","x",IF(K69="x","x",(IF(G69=5,"Very High",IF(G69=4,"High",IF(G69=3,"Medium",IF(G69=2,"Low","Very Low")))))))</f>
        <v>Medium</v>
      </c>
      <c r="I69" s="142" t="str">
        <f>INDEX(Trends!$D$3:$D$404,MATCH(B69,Trends!$C$3:$C$404,0))</f>
        <v>Increasing</v>
      </c>
      <c r="J69" s="141" t="str">
        <f>VLOOKUP($B69,Reliability!$A$3:$I$300,9,FALSE)</f>
        <v>High</v>
      </c>
      <c r="K69" s="143">
        <f t="shared" ref="K69:K100" si="13">IF(OR(M69="x",L69="x"),"x",ROUND((5-GEOMEAN(((5-L69)/5*4+1),((5-M69)/5*4+1),((5-M69)/5*4+1)))/4*5,1))</f>
        <v>2</v>
      </c>
      <c r="L69" s="143">
        <f>VLOOKUP($B69,'Impact of the crisis'!$C$6:$N$300,12,FALSE)</f>
        <v>2</v>
      </c>
      <c r="M69" s="143">
        <f>VLOOKUP($B69,'Impact of the crisis'!$C$6:$AB$300,26,FALSE)</f>
        <v>2</v>
      </c>
      <c r="N69" s="143">
        <f>VLOOKUP($B69,'Conditions of people affected'!$C$6:$R$300,16,FALSE)</f>
        <v>2.8</v>
      </c>
      <c r="O69" s="143">
        <f>VLOOKUP($B69,'Conditions of people affected'!$C$6:$R$300,9,FALSE)</f>
        <v>2.6</v>
      </c>
      <c r="P69" s="143">
        <f>VLOOKUP($B69,'Conditions of people affected'!$C$6:$R$300,15,FALSE)</f>
        <v>3</v>
      </c>
      <c r="Q69" s="143">
        <f t="shared" ref="Q69:Q100" si="14">IF(OR(S69="x",R69="x"),R69,ROUND((5-GEOMEAN(((5-R69)/5*4+1),((5-S69)/5*4+1)))/4*5,1))</f>
        <v>2.2000000000000002</v>
      </c>
      <c r="R69" s="143">
        <f>VLOOKUP($B69,'Complexity of the crisis'!$C$6:$AN$300,22,FALSE)</f>
        <v>2.2999999999999998</v>
      </c>
      <c r="S69" s="143">
        <f>VLOOKUP($B69,'Complexity of the crisis'!$C$6:$AN$300,38,FALSE)</f>
        <v>2</v>
      </c>
      <c r="T69" s="147" t="str">
        <f>VLOOKUP(B69,Lists!$C$3:$E$300,3,FALSE)</f>
        <v>Africa</v>
      </c>
      <c r="U69" s="148">
        <f>VLOOKUP(B69,'INFORM Severity - hidden'!$C$5:$V$300,20,FALSE)</f>
        <v>45832</v>
      </c>
    </row>
    <row r="70" spans="1:21" x14ac:dyDescent="0.35">
      <c r="A70" s="144" t="str">
        <f t="array" ref="A70">IFERROR(INDEX(Lists!$B$2:$B$200,SMALL(IF(Lists!$I$2:$I$200="Individual",ROW(Lists!$B$2:$B$200)),ROW(66:66))-1,1),"")</f>
        <v>Climatic shocks in Mauritania</v>
      </c>
      <c r="B70" s="145" t="str">
        <f>VLOOKUP(A70,Lists!$B$2:$G$200,2,FALSE)</f>
        <v>MRT003</v>
      </c>
      <c r="C70" s="145" t="str">
        <f>VLOOKUP(B70,'INFORM Severity - hidden'!$C$5:$D$200,2,FALSE)</f>
        <v>Mauritania</v>
      </c>
      <c r="D70" s="145" t="str">
        <f>VLOOKUP(A70,Lists!$B$2:$G$200,3,FALSE)</f>
        <v>MRT</v>
      </c>
      <c r="E70" s="146" t="str">
        <f>VLOOKUP(A70,Lists!$B$2:$G$200,5,FALSE)</f>
        <v>Drought/drier conditions,Floods</v>
      </c>
      <c r="F70" s="140">
        <f t="shared" si="10"/>
        <v>2.8</v>
      </c>
      <c r="G70" s="141">
        <f t="shared" si="11"/>
        <v>3</v>
      </c>
      <c r="H70" s="141" t="str">
        <f t="shared" si="12"/>
        <v>Medium</v>
      </c>
      <c r="I70" s="142" t="str">
        <f>INDEX(Trends!$D$3:$D$404,MATCH(B70,Trends!$C$3:$C$404,0))</f>
        <v>Increasing</v>
      </c>
      <c r="J70" s="141" t="str">
        <f>VLOOKUP($B70,Reliability!$A$3:$I$300,9,FALSE)</f>
        <v>High</v>
      </c>
      <c r="K70" s="143">
        <f t="shared" si="13"/>
        <v>2.7</v>
      </c>
      <c r="L70" s="143">
        <f>VLOOKUP($B70,'Impact of the crisis'!$C$6:$N$300,12,FALSE)</f>
        <v>4.4000000000000004</v>
      </c>
      <c r="M70" s="143">
        <f>VLOOKUP($B70,'Impact of the crisis'!$C$6:$AB$300,26,FALSE)</f>
        <v>1.3</v>
      </c>
      <c r="N70" s="143">
        <f>VLOOKUP($B70,'Conditions of people affected'!$C$6:$R$300,16,FALSE)</f>
        <v>3</v>
      </c>
      <c r="O70" s="143">
        <f>VLOOKUP($B70,'Conditions of people affected'!$C$6:$R$300,9,FALSE)</f>
        <v>3</v>
      </c>
      <c r="P70" s="143">
        <f>VLOOKUP($B70,'Conditions of people affected'!$C$6:$R$300,15,FALSE)</f>
        <v>3</v>
      </c>
      <c r="Q70" s="143">
        <f t="shared" si="14"/>
        <v>2.4</v>
      </c>
      <c r="R70" s="143">
        <f>VLOOKUP($B70,'Complexity of the crisis'!$C$6:$AN$300,22,FALSE)</f>
        <v>2.2999999999999998</v>
      </c>
      <c r="S70" s="143">
        <f>VLOOKUP($B70,'Complexity of the crisis'!$C$6:$AN$300,38,FALSE)</f>
        <v>2.5</v>
      </c>
      <c r="T70" s="147" t="str">
        <f>VLOOKUP(B70,Lists!$C$3:$E$300,3,FALSE)</f>
        <v>Africa</v>
      </c>
      <c r="U70" s="148">
        <f>VLOOKUP(B70,'INFORM Severity - hidden'!$C$5:$V$300,20,FALSE)</f>
        <v>45832</v>
      </c>
    </row>
    <row r="71" spans="1:21" x14ac:dyDescent="0.35">
      <c r="A71" s="144" t="str">
        <f t="array" ref="A71">IFERROR(INDEX(Lists!$B$2:$B$200,SMALL(IF(Lists!$I$2:$I$200="Individual",ROW(Lists!$B$2:$B$200)),ROW(67:67))-1,1),"")</f>
        <v>Climatic shocks in Malawi</v>
      </c>
      <c r="B71" s="145" t="str">
        <f>VLOOKUP(A71,Lists!$B$2:$G$200,2,FALSE)</f>
        <v>MWI002</v>
      </c>
      <c r="C71" s="145" t="str">
        <f>VLOOKUP(B71,'INFORM Severity - hidden'!$C$5:$D$200,2,FALSE)</f>
        <v>Malawi</v>
      </c>
      <c r="D71" s="145" t="str">
        <f>VLOOKUP(A71,Lists!$B$2:$G$200,3,FALSE)</f>
        <v>MWI</v>
      </c>
      <c r="E71" s="146" t="str">
        <f>VLOOKUP(A71,Lists!$B$2:$G$200,5,FALSE)</f>
        <v>Drought/drier conditions,Cyclone,Floods,Political/economic crisis</v>
      </c>
      <c r="F71" s="140">
        <f t="shared" si="10"/>
        <v>3.5</v>
      </c>
      <c r="G71" s="141">
        <f t="shared" si="11"/>
        <v>4</v>
      </c>
      <c r="H71" s="141" t="str">
        <f t="shared" si="12"/>
        <v>High</v>
      </c>
      <c r="I71" s="142" t="str">
        <f>INDEX(Trends!$D$3:$D$404,MATCH(B71,Trends!$C$3:$C$404,0))</f>
        <v>Stable</v>
      </c>
      <c r="J71" s="141" t="str">
        <f>VLOOKUP($B71,Reliability!$A$3:$I$300,9,FALSE)</f>
        <v>High</v>
      </c>
      <c r="K71" s="143">
        <f t="shared" si="13"/>
        <v>3.6</v>
      </c>
      <c r="L71" s="143">
        <f>VLOOKUP($B71,'Impact of the crisis'!$C$6:$N$300,12,FALSE)</f>
        <v>4.5</v>
      </c>
      <c r="M71" s="143">
        <f>VLOOKUP($B71,'Impact of the crisis'!$C$6:$AB$300,26,FALSE)</f>
        <v>3</v>
      </c>
      <c r="N71" s="143">
        <f>VLOOKUP($B71,'Conditions of people affected'!$C$6:$R$300,16,FALSE)</f>
        <v>3.95</v>
      </c>
      <c r="O71" s="143">
        <f>VLOOKUP($B71,'Conditions of people affected'!$C$6:$R$300,9,FALSE)</f>
        <v>4.9000000000000004</v>
      </c>
      <c r="P71" s="143">
        <f>VLOOKUP($B71,'Conditions of people affected'!$C$6:$R$300,15,FALSE)</f>
        <v>3</v>
      </c>
      <c r="Q71" s="143">
        <f t="shared" si="14"/>
        <v>2.6</v>
      </c>
      <c r="R71" s="143">
        <f>VLOOKUP($B71,'Complexity of the crisis'!$C$6:$AN$300,22,FALSE)</f>
        <v>1.5</v>
      </c>
      <c r="S71" s="143">
        <f>VLOOKUP($B71,'Complexity of the crisis'!$C$6:$AN$300,38,FALSE)</f>
        <v>3.5</v>
      </c>
      <c r="T71" s="147" t="str">
        <f>VLOOKUP(B71,Lists!$C$3:$E$300,3,FALSE)</f>
        <v>Africa</v>
      </c>
      <c r="U71" s="148">
        <f>VLOOKUP(B71,'INFORM Severity - hidden'!$C$5:$V$300,20,FALSE)</f>
        <v>45838</v>
      </c>
    </row>
    <row r="72" spans="1:21" x14ac:dyDescent="0.35">
      <c r="A72" s="144" t="str">
        <f t="array" ref="A72">IFERROR(INDEX(Lists!$B$2:$B$200,SMALL(IF(Lists!$I$2:$I$200="Individual",ROW(Lists!$B$2:$B$200)),ROW(68:68))-1,1),"")</f>
        <v>International Displacement to Malaysia</v>
      </c>
      <c r="B72" s="145" t="str">
        <f>VLOOKUP(A72,Lists!$B$2:$G$200,2,FALSE)</f>
        <v>MYS001</v>
      </c>
      <c r="C72" s="145" t="str">
        <f>VLOOKUP(B72,'INFORM Severity - hidden'!$C$5:$D$200,2,FALSE)</f>
        <v>Malaysia</v>
      </c>
      <c r="D72" s="145" t="str">
        <f>VLOOKUP(A72,Lists!$B$2:$G$200,3,FALSE)</f>
        <v>MYS</v>
      </c>
      <c r="E72" s="146" t="str">
        <f>VLOOKUP(A72,Lists!$B$2:$G$200,5,FALSE)</f>
        <v>International Displacement</v>
      </c>
      <c r="F72" s="140">
        <f t="shared" si="10"/>
        <v>1.7</v>
      </c>
      <c r="G72" s="141">
        <f t="shared" si="11"/>
        <v>2</v>
      </c>
      <c r="H72" s="141" t="str">
        <f t="shared" si="12"/>
        <v>Low</v>
      </c>
      <c r="I72" s="142" t="str">
        <f>INDEX(Trends!$D$3:$D$404,MATCH(B72,Trends!$C$3:$C$404,0))</f>
        <v>Stable</v>
      </c>
      <c r="J72" s="141" t="str">
        <f>VLOOKUP($B72,Reliability!$A$3:$I$300,9,FALSE)</f>
        <v>Very High</v>
      </c>
      <c r="K72" s="143">
        <f t="shared" si="13"/>
        <v>1.8</v>
      </c>
      <c r="L72" s="143">
        <f>VLOOKUP($B72,'Impact of the crisis'!$C$6:$N$300,12,FALSE)</f>
        <v>1.8</v>
      </c>
      <c r="M72" s="143">
        <f>VLOOKUP($B72,'Impact of the crisis'!$C$6:$AB$300,26,FALSE)</f>
        <v>1.8</v>
      </c>
      <c r="N72" s="143">
        <f>VLOOKUP($B72,'Conditions of people affected'!$C$6:$R$300,16,FALSE)</f>
        <v>1.6</v>
      </c>
      <c r="O72" s="143">
        <f>VLOOKUP($B72,'Conditions of people affected'!$C$6:$R$300,9,FALSE)</f>
        <v>2.2000000000000002</v>
      </c>
      <c r="P72" s="143">
        <f>VLOOKUP($B72,'Conditions of people affected'!$C$6:$R$300,15,FALSE)</f>
        <v>1</v>
      </c>
      <c r="Q72" s="143">
        <f t="shared" si="14"/>
        <v>1.8</v>
      </c>
      <c r="R72" s="143">
        <f>VLOOKUP($B72,'Complexity of the crisis'!$C$6:$AN$300,22,FALSE)</f>
        <v>1.6</v>
      </c>
      <c r="S72" s="143">
        <f>VLOOKUP($B72,'Complexity of the crisis'!$C$6:$AN$300,38,FALSE)</f>
        <v>2</v>
      </c>
      <c r="T72" s="147" t="str">
        <f>VLOOKUP(B72,Lists!$C$3:$E$300,3,FALSE)</f>
        <v>Asia</v>
      </c>
      <c r="U72" s="148">
        <f>VLOOKUP(B72,'INFORM Severity - hidden'!$C$5:$V$300,20,FALSE)</f>
        <v>45834</v>
      </c>
    </row>
    <row r="73" spans="1:21" x14ac:dyDescent="0.35">
      <c r="A73" s="144" t="str">
        <f t="array" ref="A73">IFERROR(INDEX(Lists!$B$2:$B$200,SMALL(IF(Lists!$I$2:$I$200="Individual",ROW(Lists!$B$2:$B$200)),ROW(69:69))-1,1),"")</f>
        <v>Drought in Namibia</v>
      </c>
      <c r="B73" s="145" t="str">
        <f>VLOOKUP(A73,Lists!$B$2:$G$200,2,FALSE)</f>
        <v>NAM002</v>
      </c>
      <c r="C73" s="145" t="str">
        <f>VLOOKUP(B73,'INFORM Severity - hidden'!$C$5:$D$200,2,FALSE)</f>
        <v>Namibia</v>
      </c>
      <c r="D73" s="145" t="str">
        <f>VLOOKUP(A73,Lists!$B$2:$G$200,3,FALSE)</f>
        <v>NAM</v>
      </c>
      <c r="E73" s="146" t="str">
        <f>VLOOKUP(A73,Lists!$B$2:$G$200,5,FALSE)</f>
        <v>Drought/drier conditions</v>
      </c>
      <c r="F73" s="140">
        <f t="shared" si="10"/>
        <v>2.5</v>
      </c>
      <c r="G73" s="141">
        <f t="shared" si="11"/>
        <v>3</v>
      </c>
      <c r="H73" s="141" t="str">
        <f t="shared" si="12"/>
        <v>Medium</v>
      </c>
      <c r="I73" s="142" t="str">
        <f>INDEX(Trends!$D$3:$D$404,MATCH(B73,Trends!$C$3:$C$404,0))</f>
        <v>Decreasing</v>
      </c>
      <c r="J73" s="141" t="str">
        <f>VLOOKUP($B73,Reliability!$A$3:$I$300,9,FALSE)</f>
        <v>High</v>
      </c>
      <c r="K73" s="143">
        <f t="shared" si="13"/>
        <v>2.8</v>
      </c>
      <c r="L73" s="143">
        <f>VLOOKUP($B73,'Impact of the crisis'!$C$6:$N$300,12,FALSE)</f>
        <v>4.3</v>
      </c>
      <c r="M73" s="143">
        <f>VLOOKUP($B73,'Impact of the crisis'!$C$6:$AB$300,26,FALSE)</f>
        <v>1.7</v>
      </c>
      <c r="N73" s="143">
        <f>VLOOKUP($B73,'Conditions of people affected'!$C$6:$R$300,16,FALSE)</f>
        <v>3.05</v>
      </c>
      <c r="O73" s="143">
        <f>VLOOKUP($B73,'Conditions of people affected'!$C$6:$R$300,9,FALSE)</f>
        <v>3.1</v>
      </c>
      <c r="P73" s="143">
        <f>VLOOKUP($B73,'Conditions of people affected'!$C$6:$R$300,15,FALSE)</f>
        <v>3</v>
      </c>
      <c r="Q73" s="143">
        <f t="shared" si="14"/>
        <v>1.5</v>
      </c>
      <c r="R73" s="143">
        <f>VLOOKUP($B73,'Complexity of the crisis'!$C$6:$AN$300,22,FALSE)</f>
        <v>1.5</v>
      </c>
      <c r="S73" s="143">
        <f>VLOOKUP($B73,'Complexity of the crisis'!$C$6:$AN$300,38,FALSE)</f>
        <v>1.5</v>
      </c>
      <c r="T73" s="147" t="str">
        <f>VLOOKUP(B73,Lists!$C$3:$E$300,3,FALSE)</f>
        <v>Africa</v>
      </c>
      <c r="U73" s="148">
        <f>VLOOKUP(B73,'INFORM Severity - hidden'!$C$5:$V$300,20,FALSE)</f>
        <v>45838</v>
      </c>
    </row>
    <row r="74" spans="1:21" x14ac:dyDescent="0.35">
      <c r="A74" s="144" t="str">
        <f t="array" ref="A74">IFERROR(INDEX(Lists!$B$2:$B$200,SMALL(IF(Lists!$I$2:$I$200="Individual",ROW(Lists!$B$2:$B$200)),ROW(70:70))-1,1),"")</f>
        <v>International displacement from Nigeria to Niger</v>
      </c>
      <c r="B74" s="145" t="str">
        <f>VLOOKUP(A74,Lists!$B$2:$G$200,2,FALSE)</f>
        <v>NER004</v>
      </c>
      <c r="C74" s="145" t="str">
        <f>VLOOKUP(B74,'INFORM Severity - hidden'!$C$5:$D$200,2,FALSE)</f>
        <v>Niger</v>
      </c>
      <c r="D74" s="145" t="str">
        <f>VLOOKUP(A74,Lists!$B$2:$G$200,3,FALSE)</f>
        <v>NER</v>
      </c>
      <c r="E74" s="146" t="str">
        <f>VLOOKUP(A74,Lists!$B$2:$G$200,5,FALSE)</f>
        <v>International Displacement</v>
      </c>
      <c r="F74" s="140">
        <f t="shared" si="10"/>
        <v>2</v>
      </c>
      <c r="G74" s="141">
        <f t="shared" si="11"/>
        <v>2</v>
      </c>
      <c r="H74" s="141" t="str">
        <f t="shared" si="12"/>
        <v>Low</v>
      </c>
      <c r="I74" s="142" t="str">
        <f>INDEX(Trends!$D$3:$D$404,MATCH(B74,Trends!$C$3:$C$404,0))</f>
        <v>Decreasing</v>
      </c>
      <c r="J74" s="141" t="str">
        <f>VLOOKUP($B74,Reliability!$A$3:$I$300,9,FALSE)</f>
        <v>Very High</v>
      </c>
      <c r="K74" s="143">
        <f t="shared" si="13"/>
        <v>2.2999999999999998</v>
      </c>
      <c r="L74" s="143">
        <f>VLOOKUP($B74,'Impact of the crisis'!$C$6:$N$300,12,FALSE)</f>
        <v>1.5</v>
      </c>
      <c r="M74" s="143">
        <f>VLOOKUP($B74,'Impact of the crisis'!$C$6:$AB$300,26,FALSE)</f>
        <v>2.6</v>
      </c>
      <c r="N74" s="143">
        <f>VLOOKUP($B74,'Conditions of people affected'!$C$6:$R$300,16,FALSE)</f>
        <v>1.35</v>
      </c>
      <c r="O74" s="143">
        <f>VLOOKUP($B74,'Conditions of people affected'!$C$6:$R$300,9,FALSE)</f>
        <v>1.7</v>
      </c>
      <c r="P74" s="143">
        <f>VLOOKUP($B74,'Conditions of people affected'!$C$6:$R$300,15,FALSE)</f>
        <v>1</v>
      </c>
      <c r="Q74" s="143">
        <f t="shared" si="14"/>
        <v>2.8</v>
      </c>
      <c r="R74" s="143">
        <f>VLOOKUP($B74,'Complexity of the crisis'!$C$6:$AN$300,22,FALSE)</f>
        <v>3</v>
      </c>
      <c r="S74" s="143">
        <f>VLOOKUP($B74,'Complexity of the crisis'!$C$6:$AN$300,38,FALSE)</f>
        <v>2.5</v>
      </c>
      <c r="T74" s="147" t="str">
        <f>VLOOKUP(B74,Lists!$C$3:$E$300,3,FALSE)</f>
        <v>Africa</v>
      </c>
      <c r="U74" s="148">
        <f>VLOOKUP(B74,'INFORM Severity - hidden'!$C$5:$V$300,20,FALSE)</f>
        <v>45834</v>
      </c>
    </row>
    <row r="75" spans="1:21" x14ac:dyDescent="0.35">
      <c r="A75" s="144" t="str">
        <f t="array" ref="A75">IFERROR(INDEX(Lists!$B$2:$B$200,SMALL(IF(Lists!$I$2:$I$200="Individual",ROW(Lists!$B$2:$B$200)),ROW(71:71))-1,1),"")</f>
        <v>Complex crisis in Niger</v>
      </c>
      <c r="B75" s="145" t="str">
        <f>VLOOKUP(A75,Lists!$B$2:$G$200,2,FALSE)</f>
        <v>NER006</v>
      </c>
      <c r="C75" s="145" t="str">
        <f>VLOOKUP(B75,'INFORM Severity - hidden'!$C$5:$D$200,2,FALSE)</f>
        <v>Niger</v>
      </c>
      <c r="D75" s="145" t="str">
        <f>VLOOKUP(A75,Lists!$B$2:$G$200,3,FALSE)</f>
        <v>NER</v>
      </c>
      <c r="E75" s="146" t="str">
        <f>VLOOKUP(A75,Lists!$B$2:$G$200,5,FALSE)</f>
        <v>Conflict/ Violence,Drought/drier conditions,Floods</v>
      </c>
      <c r="F75" s="140">
        <f t="shared" si="10"/>
        <v>3.6</v>
      </c>
      <c r="G75" s="141">
        <f t="shared" si="11"/>
        <v>4</v>
      </c>
      <c r="H75" s="141" t="str">
        <f t="shared" si="12"/>
        <v>High</v>
      </c>
      <c r="I75" s="142" t="str">
        <f>INDEX(Trends!$D$3:$D$404,MATCH(B75,Trends!$C$3:$C$404,0))</f>
        <v>Stable</v>
      </c>
      <c r="J75" s="141" t="str">
        <f>VLOOKUP($B75,Reliability!$A$3:$I$300,9,FALSE)</f>
        <v>Very High</v>
      </c>
      <c r="K75" s="143">
        <f t="shared" si="13"/>
        <v>4.5</v>
      </c>
      <c r="L75" s="143">
        <f>VLOOKUP($B75,'Impact of the crisis'!$C$6:$N$300,12,FALSE)</f>
        <v>5</v>
      </c>
      <c r="M75" s="143">
        <f>VLOOKUP($B75,'Impact of the crisis'!$C$6:$AB$300,26,FALSE)</f>
        <v>4.2</v>
      </c>
      <c r="N75" s="143">
        <f>VLOOKUP($B75,'Conditions of people affected'!$C$6:$R$300,16,FALSE)</f>
        <v>3.55</v>
      </c>
      <c r="O75" s="143">
        <f>VLOOKUP($B75,'Conditions of people affected'!$C$6:$R$300,9,FALSE)</f>
        <v>4.0999999999999996</v>
      </c>
      <c r="P75" s="143">
        <f>VLOOKUP($B75,'Conditions of people affected'!$C$6:$R$300,15,FALSE)</f>
        <v>3</v>
      </c>
      <c r="Q75" s="143">
        <f t="shared" si="14"/>
        <v>3</v>
      </c>
      <c r="R75" s="143">
        <f>VLOOKUP($B75,'Complexity of the crisis'!$C$6:$AN$300,22,FALSE)</f>
        <v>3</v>
      </c>
      <c r="S75" s="143">
        <f>VLOOKUP($B75,'Complexity of the crisis'!$C$6:$AN$300,38,FALSE)</f>
        <v>3</v>
      </c>
      <c r="T75" s="147" t="str">
        <f>VLOOKUP(B75,Lists!$C$3:$E$300,3,FALSE)</f>
        <v>Africa</v>
      </c>
      <c r="U75" s="148">
        <f>VLOOKUP(B75,'INFORM Severity - hidden'!$C$5:$V$300,20,FALSE)</f>
        <v>45834</v>
      </c>
    </row>
    <row r="76" spans="1:21" x14ac:dyDescent="0.35">
      <c r="A76" s="144" t="str">
        <f t="array" ref="A76">IFERROR(INDEX(Lists!$B$2:$B$200,SMALL(IF(Lists!$I$2:$I$200="Individual",ROW(Lists!$B$2:$B$200)),ROW(72:72))-1,1),"")</f>
        <v>Complex crisis in Nigeria</v>
      </c>
      <c r="B76" s="145" t="str">
        <f>VLOOKUP(A76,Lists!$B$2:$G$200,2,FALSE)</f>
        <v>NGA001</v>
      </c>
      <c r="C76" s="145" t="str">
        <f>VLOOKUP(B76,'INFORM Severity - hidden'!$C$5:$D$200,2,FALSE)</f>
        <v>Nigeria</v>
      </c>
      <c r="D76" s="145" t="str">
        <f>VLOOKUP(A76,Lists!$B$2:$G$200,3,FALSE)</f>
        <v>NGA</v>
      </c>
      <c r="E76" s="146" t="str">
        <f>VLOOKUP(A76,Lists!$B$2:$G$200,5,FALSE)</f>
        <v>Conflict/ Violence,Floods,Political/economic crisis</v>
      </c>
      <c r="F76" s="140">
        <f t="shared" si="10"/>
        <v>4.2</v>
      </c>
      <c r="G76" s="141">
        <f t="shared" si="11"/>
        <v>5</v>
      </c>
      <c r="H76" s="141" t="str">
        <f t="shared" si="12"/>
        <v>Very High</v>
      </c>
      <c r="I76" s="142" t="str">
        <f>INDEX(Trends!$D$3:$D$404,MATCH(B76,Trends!$C$3:$C$404,0))</f>
        <v>Stable</v>
      </c>
      <c r="J76" s="141" t="str">
        <f>VLOOKUP($B76,Reliability!$A$3:$I$300,9,FALSE)</f>
        <v>High</v>
      </c>
      <c r="K76" s="143">
        <f t="shared" si="13"/>
        <v>4.0999999999999996</v>
      </c>
      <c r="L76" s="143">
        <f>VLOOKUP($B76,'Impact of the crisis'!$C$6:$N$300,12,FALSE)</f>
        <v>4.8</v>
      </c>
      <c r="M76" s="143">
        <f>VLOOKUP($B76,'Impact of the crisis'!$C$6:$AB$300,26,FALSE)</f>
        <v>3.7</v>
      </c>
      <c r="N76" s="143">
        <f>VLOOKUP($B76,'Conditions of people affected'!$C$6:$R$300,16,FALSE)</f>
        <v>4</v>
      </c>
      <c r="O76" s="143">
        <f>VLOOKUP($B76,'Conditions of people affected'!$C$6:$R$300,9,FALSE)</f>
        <v>5</v>
      </c>
      <c r="P76" s="143">
        <f>VLOOKUP($B76,'Conditions of people affected'!$C$6:$R$300,15,FALSE)</f>
        <v>3</v>
      </c>
      <c r="Q76" s="143">
        <f t="shared" si="14"/>
        <v>4.5</v>
      </c>
      <c r="R76" s="143">
        <f>VLOOKUP($B76,'Complexity of the crisis'!$C$6:$AN$300,22,FALSE)</f>
        <v>3.7</v>
      </c>
      <c r="S76" s="143">
        <f>VLOOKUP($B76,'Complexity of the crisis'!$C$6:$AN$300,38,FALSE)</f>
        <v>5</v>
      </c>
      <c r="T76" s="147" t="str">
        <f>VLOOKUP(B76,Lists!$C$3:$E$300,3,FALSE)</f>
        <v>Africa</v>
      </c>
      <c r="U76" s="148">
        <f>VLOOKUP(B76,'INFORM Severity - hidden'!$C$5:$V$300,20,FALSE)</f>
        <v>45834</v>
      </c>
    </row>
    <row r="77" spans="1:21" x14ac:dyDescent="0.35">
      <c r="A77" s="144" t="str">
        <f t="array" ref="A77">IFERROR(INDEX(Lists!$B$2:$B$200,SMALL(IF(Lists!$I$2:$I$200="Individual",ROW(Lists!$B$2:$B$200)),ROW(73:73))-1,1),"")</f>
        <v>Conflict in the BAY states</v>
      </c>
      <c r="B77" s="145" t="str">
        <f>VLOOKUP(A77,Lists!$B$2:$G$200,2,FALSE)</f>
        <v>NGA004</v>
      </c>
      <c r="C77" s="145" t="str">
        <f>VLOOKUP(B77,'INFORM Severity - hidden'!$C$5:$D$200,2,FALSE)</f>
        <v>Nigeria</v>
      </c>
      <c r="D77" s="145" t="str">
        <f>VLOOKUP(A77,Lists!$B$2:$G$200,3,FALSE)</f>
        <v>NGA</v>
      </c>
      <c r="E77" s="146" t="str">
        <f>VLOOKUP(A77,Lists!$B$2:$G$200,5,FALSE)</f>
        <v>Conflict/ Violence</v>
      </c>
      <c r="F77" s="140">
        <f t="shared" si="10"/>
        <v>4.4000000000000004</v>
      </c>
      <c r="G77" s="141">
        <f t="shared" si="11"/>
        <v>5</v>
      </c>
      <c r="H77" s="141" t="str">
        <f t="shared" si="12"/>
        <v>Very High</v>
      </c>
      <c r="I77" s="142" t="str">
        <f>INDEX(Trends!$D$3:$D$404,MATCH(B77,Trends!$C$3:$C$404,0))</f>
        <v>Increasing</v>
      </c>
      <c r="J77" s="141" t="str">
        <f>VLOOKUP($B77,Reliability!$A$3:$I$300,9,FALSE)</f>
        <v>Very High</v>
      </c>
      <c r="K77" s="143">
        <f t="shared" si="13"/>
        <v>4.2</v>
      </c>
      <c r="L77" s="143">
        <f>VLOOKUP($B77,'Impact of the crisis'!$C$6:$N$300,12,FALSE)</f>
        <v>2.2000000000000002</v>
      </c>
      <c r="M77" s="143">
        <f>VLOOKUP($B77,'Impact of the crisis'!$C$6:$AB$300,26,FALSE)</f>
        <v>4.8</v>
      </c>
      <c r="N77" s="143">
        <f>VLOOKUP($B77,'Conditions of people affected'!$C$6:$R$300,16,FALSE)</f>
        <v>4.4000000000000004</v>
      </c>
      <c r="O77" s="143">
        <f>VLOOKUP($B77,'Conditions of people affected'!$C$6:$R$300,9,FALSE)</f>
        <v>4.8</v>
      </c>
      <c r="P77" s="143">
        <f>VLOOKUP($B77,'Conditions of people affected'!$C$6:$R$300,15,FALSE)</f>
        <v>4</v>
      </c>
      <c r="Q77" s="143">
        <f t="shared" si="14"/>
        <v>4.5</v>
      </c>
      <c r="R77" s="143">
        <f>VLOOKUP($B77,'Complexity of the crisis'!$C$6:$AN$300,22,FALSE)</f>
        <v>3.7</v>
      </c>
      <c r="S77" s="143">
        <f>VLOOKUP($B77,'Complexity of the crisis'!$C$6:$AN$300,38,FALSE)</f>
        <v>5</v>
      </c>
      <c r="T77" s="147" t="str">
        <f>VLOOKUP(B77,Lists!$C$3:$E$300,3,FALSE)</f>
        <v>Africa</v>
      </c>
      <c r="U77" s="148">
        <f>VLOOKUP(B77,'INFORM Severity - hidden'!$C$5:$V$300,20,FALSE)</f>
        <v>45834</v>
      </c>
    </row>
    <row r="78" spans="1:21" x14ac:dyDescent="0.35">
      <c r="A78" s="144" t="str">
        <f t="array" ref="A78">IFERROR(INDEX(Lists!$B$2:$B$200,SMALL(IF(Lists!$I$2:$I$200="Individual",ROW(Lists!$B$2:$B$200)),ROW(74:74))-1,1),"")</f>
        <v>Conflict in North West Nigeria</v>
      </c>
      <c r="B78" s="145" t="str">
        <f>VLOOKUP(A78,Lists!$B$2:$G$200,2,FALSE)</f>
        <v>NGA007</v>
      </c>
      <c r="C78" s="145" t="str">
        <f>VLOOKUP(B78,'INFORM Severity - hidden'!$C$5:$D$200,2,FALSE)</f>
        <v>Nigeria</v>
      </c>
      <c r="D78" s="145" t="str">
        <f>VLOOKUP(A78,Lists!$B$2:$G$200,3,FALSE)</f>
        <v>NGA</v>
      </c>
      <c r="E78" s="146" t="str">
        <f>VLOOKUP(A78,Lists!$B$2:$G$200,5,FALSE)</f>
        <v>Conflict/ Violence</v>
      </c>
      <c r="F78" s="140">
        <f t="shared" si="10"/>
        <v>3.6</v>
      </c>
      <c r="G78" s="141">
        <f t="shared" si="11"/>
        <v>4</v>
      </c>
      <c r="H78" s="141" t="str">
        <f t="shared" si="12"/>
        <v>High</v>
      </c>
      <c r="I78" s="142" t="str">
        <f>INDEX(Trends!$D$3:$D$404,MATCH(B78,Trends!$C$3:$C$404,0))</f>
        <v>Stable</v>
      </c>
      <c r="J78" s="141" t="str">
        <f>VLOOKUP($B78,Reliability!$A$3:$I$300,9,FALSE)</f>
        <v>High</v>
      </c>
      <c r="K78" s="143">
        <f t="shared" si="13"/>
        <v>3.5</v>
      </c>
      <c r="L78" s="143">
        <f>VLOOKUP($B78,'Impact of the crisis'!$C$6:$N$300,12,FALSE)</f>
        <v>2.8</v>
      </c>
      <c r="M78" s="143">
        <f>VLOOKUP($B78,'Impact of the crisis'!$C$6:$AB$300,26,FALSE)</f>
        <v>3.8</v>
      </c>
      <c r="N78" s="143">
        <f>VLOOKUP($B78,'Conditions of people affected'!$C$6:$R$300,16,FALSE)</f>
        <v>3.95</v>
      </c>
      <c r="O78" s="143">
        <f>VLOOKUP($B78,'Conditions of people affected'!$C$6:$R$300,9,FALSE)</f>
        <v>4.9000000000000004</v>
      </c>
      <c r="P78" s="143">
        <f>VLOOKUP($B78,'Conditions of people affected'!$C$6:$R$300,15,FALSE)</f>
        <v>3</v>
      </c>
      <c r="Q78" s="143">
        <f t="shared" si="14"/>
        <v>3.2</v>
      </c>
      <c r="R78" s="143">
        <f>VLOOKUP($B78,'Complexity of the crisis'!$C$6:$AN$300,22,FALSE)</f>
        <v>3.7</v>
      </c>
      <c r="S78" s="143">
        <f>VLOOKUP($B78,'Complexity of the crisis'!$C$6:$AN$300,38,FALSE)</f>
        <v>2.5</v>
      </c>
      <c r="T78" s="147" t="str">
        <f>VLOOKUP(B78,Lists!$C$3:$E$300,3,FALSE)</f>
        <v>Africa</v>
      </c>
      <c r="U78" s="148">
        <f>VLOOKUP(B78,'INFORM Severity - hidden'!$C$5:$V$300,20,FALSE)</f>
        <v>45834</v>
      </c>
    </row>
    <row r="79" spans="1:21" x14ac:dyDescent="0.35">
      <c r="A79" s="144" t="str">
        <f t="array" ref="A79">IFERROR(INDEX(Lists!$B$2:$B$200,SMALL(IF(Lists!$I$2:$I$200="Individual",ROW(Lists!$B$2:$B$200)),ROW(75:75))-1,1),"")</f>
        <v>International displacement from Cameroon to Nigeria</v>
      </c>
      <c r="B79" s="145" t="str">
        <f>VLOOKUP(A79,Lists!$B$2:$G$200,2,FALSE)</f>
        <v>NGA008</v>
      </c>
      <c r="C79" s="145" t="str">
        <f>VLOOKUP(B79,'INFORM Severity - hidden'!$C$5:$D$200,2,FALSE)</f>
        <v>Nigeria</v>
      </c>
      <c r="D79" s="145" t="str">
        <f>VLOOKUP(A79,Lists!$B$2:$G$200,3,FALSE)</f>
        <v>NGA</v>
      </c>
      <c r="E79" s="146" t="str">
        <f>VLOOKUP(A79,Lists!$B$2:$G$200,5,FALSE)</f>
        <v>International Displacement</v>
      </c>
      <c r="F79" s="140">
        <f t="shared" si="10"/>
        <v>2.2000000000000002</v>
      </c>
      <c r="G79" s="141">
        <f t="shared" si="11"/>
        <v>3</v>
      </c>
      <c r="H79" s="141" t="str">
        <f t="shared" si="12"/>
        <v>Medium</v>
      </c>
      <c r="I79" s="142" t="str">
        <f>INDEX(Trends!$D$3:$D$404,MATCH(B79,Trends!$C$3:$C$404,0))</f>
        <v>Stable</v>
      </c>
      <c r="J79" s="141" t="str">
        <f>VLOOKUP($B79,Reliability!$A$3:$I$300,9,FALSE)</f>
        <v>High</v>
      </c>
      <c r="K79" s="143">
        <f t="shared" si="13"/>
        <v>2.5</v>
      </c>
      <c r="L79" s="143">
        <f>VLOOKUP($B79,'Impact of the crisis'!$C$6:$N$300,12,FALSE)</f>
        <v>2</v>
      </c>
      <c r="M79" s="143">
        <f>VLOOKUP($B79,'Impact of the crisis'!$C$6:$AB$300,26,FALSE)</f>
        <v>2.7</v>
      </c>
      <c r="N79" s="143">
        <f>VLOOKUP($B79,'Conditions of people affected'!$C$6:$R$300,16,FALSE)</f>
        <v>1.4</v>
      </c>
      <c r="O79" s="143">
        <f>VLOOKUP($B79,'Conditions of people affected'!$C$6:$R$300,9,FALSE)</f>
        <v>1.8</v>
      </c>
      <c r="P79" s="143">
        <f>VLOOKUP($B79,'Conditions of people affected'!$C$6:$R$300,15,FALSE)</f>
        <v>1</v>
      </c>
      <c r="Q79" s="143">
        <f t="shared" si="14"/>
        <v>3.2</v>
      </c>
      <c r="R79" s="143">
        <f>VLOOKUP($B79,'Complexity of the crisis'!$C$6:$AN$300,22,FALSE)</f>
        <v>3.7</v>
      </c>
      <c r="S79" s="143">
        <f>VLOOKUP($B79,'Complexity of the crisis'!$C$6:$AN$300,38,FALSE)</f>
        <v>2.5</v>
      </c>
      <c r="T79" s="147" t="str">
        <f>VLOOKUP(B79,Lists!$C$3:$E$300,3,FALSE)</f>
        <v>Africa</v>
      </c>
      <c r="U79" s="148">
        <f>VLOOKUP(B79,'INFORM Severity - hidden'!$C$5:$V$300,20,FALSE)</f>
        <v>45834</v>
      </c>
    </row>
    <row r="80" spans="1:21" x14ac:dyDescent="0.35">
      <c r="A80" s="144" t="str">
        <f t="array" ref="A80">IFERROR(INDEX(Lists!$B$2:$B$200,SMALL(IF(Lists!$I$2:$I$200="Individual",ROW(Lists!$B$2:$B$200)),ROW(76:76))-1,1),"")</f>
        <v>Political and Economic crisis in Nicaragua</v>
      </c>
      <c r="B80" s="145" t="str">
        <f>VLOOKUP(A80,Lists!$B$2:$G$200,2,FALSE)</f>
        <v>NIC001</v>
      </c>
      <c r="C80" s="145" t="str">
        <f>VLOOKUP(B80,'INFORM Severity - hidden'!$C$5:$D$200,2,FALSE)</f>
        <v>Nicaragua</v>
      </c>
      <c r="D80" s="145" t="str">
        <f>VLOOKUP(A80,Lists!$B$2:$G$200,3,FALSE)</f>
        <v>NIC</v>
      </c>
      <c r="E80" s="146" t="str">
        <f>VLOOKUP(A80,Lists!$B$2:$G$200,5,FALSE)</f>
        <v>Political/economic crisis</v>
      </c>
      <c r="F80" s="140">
        <f t="shared" si="10"/>
        <v>2.5</v>
      </c>
      <c r="G80" s="141">
        <f t="shared" si="11"/>
        <v>3</v>
      </c>
      <c r="H80" s="141" t="str">
        <f t="shared" si="12"/>
        <v>Medium</v>
      </c>
      <c r="I80" s="142" t="str">
        <f>INDEX(Trends!$D$3:$D$404,MATCH(B80,Trends!$C$3:$C$404,0))</f>
        <v>-</v>
      </c>
      <c r="J80" s="141" t="str">
        <f>VLOOKUP($B80,Reliability!$A$3:$I$300,9,FALSE)</f>
        <v>High</v>
      </c>
      <c r="K80" s="143">
        <f t="shared" si="13"/>
        <v>3.6</v>
      </c>
      <c r="L80" s="143">
        <f>VLOOKUP($B80,'Impact of the crisis'!$C$6:$N$300,12,FALSE)</f>
        <v>4.0999999999999996</v>
      </c>
      <c r="M80" s="143">
        <f>VLOOKUP($B80,'Impact of the crisis'!$C$6:$AB$300,26,FALSE)</f>
        <v>3.3</v>
      </c>
      <c r="N80" s="143">
        <f>VLOOKUP($B80,'Conditions of people affected'!$C$6:$R$300,16,FALSE)</f>
        <v>2.15</v>
      </c>
      <c r="O80" s="143">
        <f>VLOOKUP($B80,'Conditions of people affected'!$C$6:$R$300,9,FALSE)</f>
        <v>2.2999999999999998</v>
      </c>
      <c r="P80" s="143">
        <f>VLOOKUP($B80,'Conditions of people affected'!$C$6:$R$300,15,FALSE)</f>
        <v>2</v>
      </c>
      <c r="Q80" s="143">
        <f t="shared" si="14"/>
        <v>1.9</v>
      </c>
      <c r="R80" s="143">
        <f>VLOOKUP($B80,'Complexity of the crisis'!$C$6:$AN$300,22,FALSE)</f>
        <v>2.7</v>
      </c>
      <c r="S80" s="143">
        <f>VLOOKUP($B80,'Complexity of the crisis'!$C$6:$AN$300,38,FALSE)</f>
        <v>1</v>
      </c>
      <c r="T80" s="147" t="str">
        <f>VLOOKUP(B80,Lists!$C$3:$E$300,3,FALSE)</f>
        <v>Americas</v>
      </c>
      <c r="U80" s="148">
        <f>VLOOKUP(B80,'INFORM Severity - hidden'!$C$5:$V$300,20,FALSE)</f>
        <v>45838</v>
      </c>
    </row>
    <row r="81" spans="1:21" x14ac:dyDescent="0.35">
      <c r="A81" s="144" t="str">
        <f t="array" ref="A81">IFERROR(INDEX(Lists!$B$2:$B$200,SMALL(IF(Lists!$I$2:$I$200="Individual",ROW(Lists!$B$2:$B$200)),ROW(77:77))-1,1),"")</f>
        <v>Conflict in Azad Jammu &amp; Kashmir</v>
      </c>
      <c r="B81" s="145" t="str">
        <f>VLOOKUP(A81,Lists!$B$2:$G$200,2,FALSE)</f>
        <v>PAK004</v>
      </c>
      <c r="C81" s="145" t="str">
        <f>VLOOKUP(B81,'INFORM Severity - hidden'!$C$5:$D$200,2,FALSE)</f>
        <v>Pakistan</v>
      </c>
      <c r="D81" s="145" t="str">
        <f>VLOOKUP(A81,Lists!$B$2:$G$200,3,FALSE)</f>
        <v>PAK</v>
      </c>
      <c r="E81" s="146" t="str">
        <f>VLOOKUP(A81,Lists!$B$2:$G$200,5,FALSE)</f>
        <v>Conflict/ Violence</v>
      </c>
      <c r="F81" s="140" t="str">
        <f t="shared" si="10"/>
        <v>x</v>
      </c>
      <c r="G81" s="141" t="str">
        <f t="shared" si="11"/>
        <v>x</v>
      </c>
      <c r="H81" s="141" t="str">
        <f t="shared" si="12"/>
        <v>x</v>
      </c>
      <c r="I81" s="142" t="str">
        <f>INDEX(Trends!$D$3:$D$404,MATCH(B81,Trends!$C$3:$C$404,0))</f>
        <v>-</v>
      </c>
      <c r="J81" s="141" t="str">
        <f>VLOOKUP($B81,Reliability!$A$3:$I$300,9,FALSE)</f>
        <v>High</v>
      </c>
      <c r="K81" s="143">
        <f t="shared" si="13"/>
        <v>1.7</v>
      </c>
      <c r="L81" s="143">
        <f>VLOOKUP($B81,'Impact of the crisis'!$C$6:$N$300,12,FALSE)</f>
        <v>1</v>
      </c>
      <c r="M81" s="143">
        <f>VLOOKUP($B81,'Impact of the crisis'!$C$6:$AB$300,26,FALSE)</f>
        <v>2</v>
      </c>
      <c r="N81" s="143" t="str">
        <f>VLOOKUP($B81,'Conditions of people affected'!$C$6:$R$300,16,FALSE)</f>
        <v>x</v>
      </c>
      <c r="O81" s="143" t="str">
        <f>VLOOKUP($B81,'Conditions of people affected'!$C$6:$R$300,9,FALSE)</f>
        <v>x</v>
      </c>
      <c r="P81" s="143" t="str">
        <f>VLOOKUP($B81,'Conditions of people affected'!$C$6:$R$300,15,FALSE)</f>
        <v>x</v>
      </c>
      <c r="Q81" s="143">
        <f t="shared" si="14"/>
        <v>2.8</v>
      </c>
      <c r="R81" s="143">
        <f>VLOOKUP($B81,'Complexity of the crisis'!$C$6:$AN$300,22,FALSE)</f>
        <v>3.1</v>
      </c>
      <c r="S81" s="143">
        <f>VLOOKUP($B81,'Complexity of the crisis'!$C$6:$AN$300,38,FALSE)</f>
        <v>2.5</v>
      </c>
      <c r="T81" s="147" t="str">
        <f>VLOOKUP(B81,Lists!$C$3:$E$300,3,FALSE)</f>
        <v>Asia</v>
      </c>
      <c r="U81" s="148">
        <f>VLOOKUP(B81,'INFORM Severity - hidden'!$C$5:$V$300,20,FALSE)</f>
        <v>45834</v>
      </c>
    </row>
    <row r="82" spans="1:21" x14ac:dyDescent="0.35">
      <c r="A82" s="144" t="str">
        <f t="array" ref="A82">IFERROR(INDEX(Lists!$B$2:$B$200,SMALL(IF(Lists!$I$2:$I$200="Individual",ROW(Lists!$B$2:$B$200)),ROW(78:78))-1,1),"")</f>
        <v xml:space="preserve">Floods and political and economic crisis </v>
      </c>
      <c r="B82" s="145" t="str">
        <f>VLOOKUP(A82,Lists!$B$2:$G$200,2,FALSE)</f>
        <v>PAK006</v>
      </c>
      <c r="C82" s="145" t="str">
        <f>VLOOKUP(B82,'INFORM Severity - hidden'!$C$5:$D$200,2,FALSE)</f>
        <v>Pakistan</v>
      </c>
      <c r="D82" s="145" t="str">
        <f>VLOOKUP(A82,Lists!$B$2:$G$200,3,FALSE)</f>
        <v>PAK</v>
      </c>
      <c r="E82" s="146" t="str">
        <f>VLOOKUP(A82,Lists!$B$2:$G$200,5,FALSE)</f>
        <v>Floods,Political/economic crisis</v>
      </c>
      <c r="F82" s="140">
        <f t="shared" si="10"/>
        <v>3.7</v>
      </c>
      <c r="G82" s="141">
        <f t="shared" si="11"/>
        <v>4</v>
      </c>
      <c r="H82" s="141" t="str">
        <f t="shared" si="12"/>
        <v>High</v>
      </c>
      <c r="I82" s="142" t="str">
        <f>INDEX(Trends!$D$3:$D$404,MATCH(B82,Trends!$C$3:$C$404,0))</f>
        <v>-</v>
      </c>
      <c r="J82" s="141" t="str">
        <f>VLOOKUP($B82,Reliability!$A$3:$I$300,9,FALSE)</f>
        <v>High</v>
      </c>
      <c r="K82" s="143">
        <f t="shared" si="13"/>
        <v>3.1</v>
      </c>
      <c r="L82" s="143">
        <f>VLOOKUP($B82,'Impact of the crisis'!$C$6:$N$300,12,FALSE)</f>
        <v>3.4</v>
      </c>
      <c r="M82" s="143">
        <f>VLOOKUP($B82,'Impact of the crisis'!$C$6:$AB$300,26,FALSE)</f>
        <v>2.9</v>
      </c>
      <c r="N82" s="143">
        <f>VLOOKUP($B82,'Conditions of people affected'!$C$6:$R$300,16,FALSE)</f>
        <v>4</v>
      </c>
      <c r="O82" s="143">
        <f>VLOOKUP($B82,'Conditions of people affected'!$C$6:$R$300,9,FALSE)</f>
        <v>5</v>
      </c>
      <c r="P82" s="143">
        <f>VLOOKUP($B82,'Conditions of people affected'!$C$6:$R$300,15,FALSE)</f>
        <v>3</v>
      </c>
      <c r="Q82" s="143">
        <f t="shared" si="14"/>
        <v>3.6</v>
      </c>
      <c r="R82" s="143">
        <f>VLOOKUP($B82,'Complexity of the crisis'!$C$6:$AN$300,22,FALSE)</f>
        <v>3.1</v>
      </c>
      <c r="S82" s="143">
        <f>VLOOKUP($B82,'Complexity of the crisis'!$C$6:$AN$300,38,FALSE)</f>
        <v>4</v>
      </c>
      <c r="T82" s="147" t="str">
        <f>VLOOKUP(B82,Lists!$C$3:$E$300,3,FALSE)</f>
        <v>Asia</v>
      </c>
      <c r="U82" s="148">
        <f>VLOOKUP(B82,'INFORM Severity - hidden'!$C$5:$V$300,20,FALSE)</f>
        <v>45834</v>
      </c>
    </row>
    <row r="83" spans="1:21" x14ac:dyDescent="0.35">
      <c r="A83" s="144" t="str">
        <f t="array" ref="A83">IFERROR(INDEX(Lists!$B$2:$B$200,SMALL(IF(Lists!$I$2:$I$200="Individual",ROW(Lists!$B$2:$B$200)),ROW(79:79))-1,1),"")</f>
        <v>Displacement from Afghanistan to Pakistan</v>
      </c>
      <c r="B83" s="145" t="str">
        <f>VLOOKUP(A83,Lists!$B$2:$G$200,2,FALSE)</f>
        <v>PAK007</v>
      </c>
      <c r="C83" s="145" t="str">
        <f>VLOOKUP(B83,'INFORM Severity - hidden'!$C$5:$D$200,2,FALSE)</f>
        <v>Pakistan</v>
      </c>
      <c r="D83" s="145" t="str">
        <f>VLOOKUP(A83,Lists!$B$2:$G$200,3,FALSE)</f>
        <v>PAK</v>
      </c>
      <c r="E83" s="146" t="str">
        <f>VLOOKUP(A83,Lists!$B$2:$G$200,5,FALSE)</f>
        <v>International Displacement</v>
      </c>
      <c r="F83" s="140">
        <f t="shared" si="10"/>
        <v>3.1</v>
      </c>
      <c r="G83" s="141">
        <f t="shared" si="11"/>
        <v>4</v>
      </c>
      <c r="H83" s="141" t="str">
        <f t="shared" si="12"/>
        <v>High</v>
      </c>
      <c r="I83" s="142" t="str">
        <f>INDEX(Trends!$D$3:$D$404,MATCH(B83,Trends!$C$3:$C$404,0))</f>
        <v>-</v>
      </c>
      <c r="J83" s="141" t="str">
        <f>VLOOKUP($B83,Reliability!$A$3:$I$300,9,FALSE)</f>
        <v>Very High</v>
      </c>
      <c r="K83" s="143">
        <f t="shared" si="13"/>
        <v>3.7</v>
      </c>
      <c r="L83" s="143">
        <f>VLOOKUP($B83,'Impact of the crisis'!$C$6:$N$300,12,FALSE)</f>
        <v>3.4</v>
      </c>
      <c r="M83" s="143">
        <f>VLOOKUP($B83,'Impact of the crisis'!$C$6:$AB$300,26,FALSE)</f>
        <v>3.9</v>
      </c>
      <c r="N83" s="143">
        <f>VLOOKUP($B83,'Conditions of people affected'!$C$6:$R$300,16,FALSE)</f>
        <v>2.5</v>
      </c>
      <c r="O83" s="143">
        <f>VLOOKUP($B83,'Conditions of people affected'!$C$6:$R$300,9,FALSE)</f>
        <v>4</v>
      </c>
      <c r="P83" s="143">
        <f>VLOOKUP($B83,'Conditions of people affected'!$C$6:$R$300,15,FALSE)</f>
        <v>1</v>
      </c>
      <c r="Q83" s="143">
        <f t="shared" si="14"/>
        <v>3.3</v>
      </c>
      <c r="R83" s="143">
        <f>VLOOKUP($B83,'Complexity of the crisis'!$C$6:$AN$300,22,FALSE)</f>
        <v>3.1</v>
      </c>
      <c r="S83" s="143">
        <f>VLOOKUP($B83,'Complexity of the crisis'!$C$6:$AN$300,38,FALSE)</f>
        <v>3.5</v>
      </c>
      <c r="T83" s="147" t="str">
        <f>VLOOKUP(B83,Lists!$C$3:$E$300,3,FALSE)</f>
        <v>Asia</v>
      </c>
      <c r="U83" s="148">
        <f>VLOOKUP(B83,'INFORM Severity - hidden'!$C$5:$V$300,20,FALSE)</f>
        <v>45834</v>
      </c>
    </row>
    <row r="84" spans="1:21" x14ac:dyDescent="0.35">
      <c r="A84" s="144" t="str">
        <f t="array" ref="A84">IFERROR(INDEX(Lists!$B$2:$B$200,SMALL(IF(Lists!$I$2:$I$200="Individual",ROW(Lists!$B$2:$B$200)),ROW(80:80))-1,1),"")</f>
        <v>Displacement from Venezuela to Panama</v>
      </c>
      <c r="B84" s="145" t="str">
        <f>VLOOKUP(A84,Lists!$B$2:$G$200,2,FALSE)</f>
        <v>PAN002</v>
      </c>
      <c r="C84" s="145" t="str">
        <f>VLOOKUP(B84,'INFORM Severity - hidden'!$C$5:$D$200,2,FALSE)</f>
        <v>Panama</v>
      </c>
      <c r="D84" s="145" t="str">
        <f>VLOOKUP(A84,Lists!$B$2:$G$200,3,FALSE)</f>
        <v>PAN</v>
      </c>
      <c r="E84" s="146" t="str">
        <f>VLOOKUP(A84,Lists!$B$2:$G$200,5,FALSE)</f>
        <v>International Displacement</v>
      </c>
      <c r="F84" s="140">
        <f t="shared" si="10"/>
        <v>2.6</v>
      </c>
      <c r="G84" s="141">
        <f t="shared" si="11"/>
        <v>3</v>
      </c>
      <c r="H84" s="141" t="str">
        <f t="shared" si="12"/>
        <v>Medium</v>
      </c>
      <c r="I84" s="142" t="str">
        <f>INDEX(Trends!$D$3:$D$404,MATCH(B84,Trends!$C$3:$C$404,0))</f>
        <v>Increasing</v>
      </c>
      <c r="J84" s="141" t="str">
        <f>VLOOKUP($B84,Reliability!$A$3:$I$300,9,FALSE)</f>
        <v>High</v>
      </c>
      <c r="K84" s="143">
        <f t="shared" si="13"/>
        <v>3.4</v>
      </c>
      <c r="L84" s="143">
        <f>VLOOKUP($B84,'Impact of the crisis'!$C$6:$N$300,12,FALSE)</f>
        <v>3.8</v>
      </c>
      <c r="M84" s="143">
        <f>VLOOKUP($B84,'Impact of the crisis'!$C$6:$AB$300,26,FALSE)</f>
        <v>3.2</v>
      </c>
      <c r="N84" s="143">
        <f>VLOOKUP($B84,'Conditions of people affected'!$C$6:$R$300,16,FALSE)</f>
        <v>2.85</v>
      </c>
      <c r="O84" s="143">
        <f>VLOOKUP($B84,'Conditions of people affected'!$C$6:$R$300,9,FALSE)</f>
        <v>2.7</v>
      </c>
      <c r="P84" s="143">
        <f>VLOOKUP($B84,'Conditions of people affected'!$C$6:$R$300,15,FALSE)</f>
        <v>3</v>
      </c>
      <c r="Q84" s="143">
        <f t="shared" si="14"/>
        <v>1.7</v>
      </c>
      <c r="R84" s="143">
        <f>VLOOKUP($B84,'Complexity of the crisis'!$C$6:$AN$300,22,FALSE)</f>
        <v>1.4</v>
      </c>
      <c r="S84" s="143">
        <f>VLOOKUP($B84,'Complexity of the crisis'!$C$6:$AN$300,38,FALSE)</f>
        <v>2</v>
      </c>
      <c r="T84" s="147" t="str">
        <f>VLOOKUP(B84,Lists!$C$3:$E$300,3,FALSE)</f>
        <v>Americas</v>
      </c>
      <c r="U84" s="148">
        <f>VLOOKUP(B84,'INFORM Severity - hidden'!$C$5:$V$300,20,FALSE)</f>
        <v>45838</v>
      </c>
    </row>
    <row r="85" spans="1:21" x14ac:dyDescent="0.35">
      <c r="A85" s="144" t="str">
        <f t="array" ref="A85">IFERROR(INDEX(Lists!$B$2:$B$200,SMALL(IF(Lists!$I$2:$I$200="Individual",ROW(Lists!$B$2:$B$200)),ROW(81:81))-1,1),"")</f>
        <v>Displacement from Venezuela to Peru</v>
      </c>
      <c r="B85" s="145" t="str">
        <f>VLOOKUP(A85,Lists!$B$2:$G$200,2,FALSE)</f>
        <v>PER002</v>
      </c>
      <c r="C85" s="145" t="str">
        <f>VLOOKUP(B85,'INFORM Severity - hidden'!$C$5:$D$200,2,FALSE)</f>
        <v>Peru</v>
      </c>
      <c r="D85" s="145" t="str">
        <f>VLOOKUP(A85,Lists!$B$2:$G$200,3,FALSE)</f>
        <v>PER</v>
      </c>
      <c r="E85" s="146" t="str">
        <f>VLOOKUP(A85,Lists!$B$2:$G$200,5,FALSE)</f>
        <v>International Displacement</v>
      </c>
      <c r="F85" s="140">
        <f t="shared" si="10"/>
        <v>3.2</v>
      </c>
      <c r="G85" s="141">
        <f t="shared" si="11"/>
        <v>4</v>
      </c>
      <c r="H85" s="141" t="str">
        <f t="shared" si="12"/>
        <v>High</v>
      </c>
      <c r="I85" s="142" t="str">
        <f>INDEX(Trends!$D$3:$D$404,MATCH(B85,Trends!$C$3:$C$404,0))</f>
        <v>Increasing</v>
      </c>
      <c r="J85" s="141" t="str">
        <f>VLOOKUP($B85,Reliability!$A$3:$I$300,9,FALSE)</f>
        <v>High</v>
      </c>
      <c r="K85" s="143">
        <f t="shared" si="13"/>
        <v>3.9</v>
      </c>
      <c r="L85" s="143">
        <f>VLOOKUP($B85,'Impact of the crisis'!$C$6:$N$300,12,FALSE)</f>
        <v>4</v>
      </c>
      <c r="M85" s="143">
        <f>VLOOKUP($B85,'Impact of the crisis'!$C$6:$AB$300,26,FALSE)</f>
        <v>3.8</v>
      </c>
      <c r="N85" s="143">
        <f>VLOOKUP($B85,'Conditions of people affected'!$C$6:$R$300,16,FALSE)</f>
        <v>3.45</v>
      </c>
      <c r="O85" s="143">
        <f>VLOOKUP($B85,'Conditions of people affected'!$C$6:$R$300,9,FALSE)</f>
        <v>3.9</v>
      </c>
      <c r="P85" s="143">
        <f>VLOOKUP($B85,'Conditions of people affected'!$C$6:$R$300,15,FALSE)</f>
        <v>3</v>
      </c>
      <c r="Q85" s="143">
        <f t="shared" si="14"/>
        <v>2.4</v>
      </c>
      <c r="R85" s="143">
        <f>VLOOKUP($B85,'Complexity of the crisis'!$C$6:$AN$300,22,FALSE)</f>
        <v>2.7</v>
      </c>
      <c r="S85" s="143">
        <f>VLOOKUP($B85,'Complexity of the crisis'!$C$6:$AN$300,38,FALSE)</f>
        <v>2</v>
      </c>
      <c r="T85" s="147" t="str">
        <f>VLOOKUP(B85,Lists!$C$3:$E$300,3,FALSE)</f>
        <v>Americas</v>
      </c>
      <c r="U85" s="148">
        <f>VLOOKUP(B85,'INFORM Severity - hidden'!$C$5:$V$300,20,FALSE)</f>
        <v>45838</v>
      </c>
    </row>
    <row r="86" spans="1:21" x14ac:dyDescent="0.35">
      <c r="A86" s="144" t="str">
        <f t="array" ref="A86">IFERROR(INDEX(Lists!$B$2:$B$200,SMALL(IF(Lists!$I$2:$I$200="Individual",ROW(Lists!$B$2:$B$200)),ROW(82:82))-1,1),"")</f>
        <v>Conflict in Mindanao</v>
      </c>
      <c r="B86" s="145" t="str">
        <f>VLOOKUP(A86,Lists!$B$2:$G$200,2,FALSE)</f>
        <v>PHL003</v>
      </c>
      <c r="C86" s="145" t="str">
        <f>VLOOKUP(B86,'INFORM Severity - hidden'!$C$5:$D$200,2,FALSE)</f>
        <v>Philippines</v>
      </c>
      <c r="D86" s="145" t="str">
        <f>VLOOKUP(A86,Lists!$B$2:$G$200,3,FALSE)</f>
        <v>PHL</v>
      </c>
      <c r="E86" s="146" t="str">
        <f>VLOOKUP(A86,Lists!$B$2:$G$200,5,FALSE)</f>
        <v>Conflict/ Violence</v>
      </c>
      <c r="F86" s="140">
        <f t="shared" si="10"/>
        <v>2.1</v>
      </c>
      <c r="G86" s="141">
        <f t="shared" si="11"/>
        <v>3</v>
      </c>
      <c r="H86" s="141" t="str">
        <f t="shared" si="12"/>
        <v>Medium</v>
      </c>
      <c r="I86" s="142" t="str">
        <f>INDEX(Trends!$D$3:$D$404,MATCH(B86,Trends!$C$3:$C$404,0))</f>
        <v>Stable</v>
      </c>
      <c r="J86" s="141" t="str">
        <f>VLOOKUP($B86,Reliability!$A$3:$I$300,9,FALSE)</f>
        <v>Very High</v>
      </c>
      <c r="K86" s="143">
        <f t="shared" si="13"/>
        <v>2.6</v>
      </c>
      <c r="L86" s="143">
        <f>VLOOKUP($B86,'Impact of the crisis'!$C$6:$N$300,12,FALSE)</f>
        <v>2.7</v>
      </c>
      <c r="M86" s="143">
        <f>VLOOKUP($B86,'Impact of the crisis'!$C$6:$AB$300,26,FALSE)</f>
        <v>2.6</v>
      </c>
      <c r="N86" s="143">
        <f>VLOOKUP($B86,'Conditions of people affected'!$C$6:$R$300,16,FALSE)</f>
        <v>1.3</v>
      </c>
      <c r="O86" s="143">
        <f>VLOOKUP($B86,'Conditions of people affected'!$C$6:$R$300,9,FALSE)</f>
        <v>1.6</v>
      </c>
      <c r="P86" s="143">
        <f>VLOOKUP($B86,'Conditions of people affected'!$C$6:$R$300,15,FALSE)</f>
        <v>1</v>
      </c>
      <c r="Q86" s="143">
        <f t="shared" si="14"/>
        <v>2.8</v>
      </c>
      <c r="R86" s="143">
        <f>VLOOKUP($B86,'Complexity of the crisis'!$C$6:$AN$300,22,FALSE)</f>
        <v>2.5</v>
      </c>
      <c r="S86" s="143">
        <f>VLOOKUP($B86,'Complexity of the crisis'!$C$6:$AN$300,38,FALSE)</f>
        <v>3</v>
      </c>
      <c r="T86" s="147" t="str">
        <f>VLOOKUP(B86,Lists!$C$3:$E$300,3,FALSE)</f>
        <v>Asia</v>
      </c>
      <c r="U86" s="148">
        <f>VLOOKUP(B86,'INFORM Severity - hidden'!$C$5:$V$300,20,FALSE)</f>
        <v>45833</v>
      </c>
    </row>
    <row r="87" spans="1:21" x14ac:dyDescent="0.35">
      <c r="A87" s="144" t="str">
        <f t="array" ref="A87">IFERROR(INDEX(Lists!$B$2:$B$200,SMALL(IF(Lists!$I$2:$I$200="Individual",ROW(Lists!$B$2:$B$200)),ROW(83:83))-1,1),"")</f>
        <v>Conflict in Highlands</v>
      </c>
      <c r="B87" s="145" t="str">
        <f>VLOOKUP(A87,Lists!$B$2:$G$200,2,FALSE)</f>
        <v>PNG003</v>
      </c>
      <c r="C87" s="145" t="str">
        <f>VLOOKUP(B87,'INFORM Severity - hidden'!$C$5:$D$200,2,FALSE)</f>
        <v>Papua New Guinea</v>
      </c>
      <c r="D87" s="145" t="str">
        <f>VLOOKUP(A87,Lists!$B$2:$G$200,3,FALSE)</f>
        <v>PNG</v>
      </c>
      <c r="E87" s="146" t="str">
        <f>VLOOKUP(A87,Lists!$B$2:$G$200,5,FALSE)</f>
        <v>Conflict/ Violence</v>
      </c>
      <c r="F87" s="140">
        <f t="shared" si="10"/>
        <v>1.8</v>
      </c>
      <c r="G87" s="141">
        <f t="shared" si="11"/>
        <v>2</v>
      </c>
      <c r="H87" s="141" t="str">
        <f t="shared" si="12"/>
        <v>Low</v>
      </c>
      <c r="I87" s="142" t="str">
        <f>INDEX(Trends!$D$3:$D$404,MATCH(B87,Trends!$C$3:$C$404,0))</f>
        <v>Decreasing</v>
      </c>
      <c r="J87" s="141" t="str">
        <f>VLOOKUP($B87,Reliability!$A$3:$I$300,9,FALSE)</f>
        <v>High</v>
      </c>
      <c r="K87" s="143">
        <f t="shared" si="13"/>
        <v>1.7</v>
      </c>
      <c r="L87" s="143">
        <f>VLOOKUP($B87,'Impact of the crisis'!$C$6:$N$300,12,FALSE)</f>
        <v>2</v>
      </c>
      <c r="M87" s="143">
        <f>VLOOKUP($B87,'Impact of the crisis'!$C$6:$AB$300,26,FALSE)</f>
        <v>1.6</v>
      </c>
      <c r="N87" s="143">
        <f>VLOOKUP($B87,'Conditions of people affected'!$C$6:$R$300,16,FALSE)</f>
        <v>1</v>
      </c>
      <c r="O87" s="143">
        <f>VLOOKUP($B87,'Conditions of people affected'!$C$6:$R$300,9,FALSE)</f>
        <v>0</v>
      </c>
      <c r="P87" s="143">
        <f>VLOOKUP($B87,'Conditions of people affected'!$C$6:$R$300,15,FALSE)</f>
        <v>2</v>
      </c>
      <c r="Q87" s="143">
        <f t="shared" si="14"/>
        <v>3</v>
      </c>
      <c r="R87" s="143">
        <f>VLOOKUP($B87,'Complexity of the crisis'!$C$6:$AN$300,22,FALSE)</f>
        <v>2.2999999999999998</v>
      </c>
      <c r="S87" s="143">
        <f>VLOOKUP($B87,'Complexity of the crisis'!$C$6:$AN$300,38,FALSE)</f>
        <v>3.5</v>
      </c>
      <c r="T87" s="147" t="str">
        <f>VLOOKUP(B87,Lists!$C$3:$E$300,3,FALSE)</f>
        <v>Pacific</v>
      </c>
      <c r="U87" s="148">
        <f>VLOOKUP(B87,'INFORM Severity - hidden'!$C$5:$V$300,20,FALSE)</f>
        <v>45833</v>
      </c>
    </row>
    <row r="88" spans="1:21" x14ac:dyDescent="0.35">
      <c r="A88" s="144" t="str">
        <f t="array" ref="A88">IFERROR(INDEX(Lists!$B$2:$B$200,SMALL(IF(Lists!$I$2:$I$200="Individual",ROW(Lists!$B$2:$B$200)),ROW(84:84))-1,1),"")</f>
        <v>Complex crisis in DPRK</v>
      </c>
      <c r="B88" s="145" t="str">
        <f>VLOOKUP(A88,Lists!$B$2:$G$200,2,FALSE)</f>
        <v>PRK001</v>
      </c>
      <c r="C88" s="145" t="str">
        <f>VLOOKUP(B88,'INFORM Severity - hidden'!$C$5:$D$200,2,FALSE)</f>
        <v>DPRK</v>
      </c>
      <c r="D88" s="145" t="str">
        <f>VLOOKUP(A88,Lists!$B$2:$G$200,3,FALSE)</f>
        <v>PRK</v>
      </c>
      <c r="E88" s="146" t="str">
        <f>VLOOKUP(A88,Lists!$B$2:$G$200,5,FALSE)</f>
        <v>Drought/drier conditions,Political/economic crisis,Floods</v>
      </c>
      <c r="F88" s="140">
        <f t="shared" si="10"/>
        <v>3.7</v>
      </c>
      <c r="G88" s="141">
        <f t="shared" si="11"/>
        <v>4</v>
      </c>
      <c r="H88" s="141" t="str">
        <f t="shared" si="12"/>
        <v>High</v>
      </c>
      <c r="I88" s="142" t="str">
        <f>INDEX(Trends!$D$3:$D$404,MATCH(B88,Trends!$C$3:$C$404,0))</f>
        <v>Decreasing</v>
      </c>
      <c r="J88" s="141" t="str">
        <f>VLOOKUP($B88,Reliability!$A$3:$I$300,9,FALSE)</f>
        <v>High</v>
      </c>
      <c r="K88" s="143">
        <f t="shared" si="13"/>
        <v>4</v>
      </c>
      <c r="L88" s="143">
        <f>VLOOKUP($B88,'Impact of the crisis'!$C$6:$N$300,12,FALSE)</f>
        <v>4.5999999999999996</v>
      </c>
      <c r="M88" s="143">
        <f>VLOOKUP($B88,'Impact of the crisis'!$C$6:$AB$300,26,FALSE)</f>
        <v>3.7</v>
      </c>
      <c r="N88" s="143">
        <f>VLOOKUP($B88,'Conditions of people affected'!$C$6:$R$300,16,FALSE)</f>
        <v>4</v>
      </c>
      <c r="O88" s="143">
        <f>VLOOKUP($B88,'Conditions of people affected'!$C$6:$R$300,9,FALSE)</f>
        <v>5</v>
      </c>
      <c r="P88" s="143">
        <f>VLOOKUP($B88,'Conditions of people affected'!$C$6:$R$300,15,FALSE)</f>
        <v>3</v>
      </c>
      <c r="Q88" s="143">
        <f t="shared" si="14"/>
        <v>3.1</v>
      </c>
      <c r="R88" s="143">
        <f>VLOOKUP($B88,'Complexity of the crisis'!$C$6:$AN$300,22,FALSE)</f>
        <v>3.2</v>
      </c>
      <c r="S88" s="143">
        <f>VLOOKUP($B88,'Complexity of the crisis'!$C$6:$AN$300,38,FALSE)</f>
        <v>3</v>
      </c>
      <c r="T88" s="147" t="str">
        <f>VLOOKUP(B88,Lists!$C$3:$E$300,3,FALSE)</f>
        <v>Asia</v>
      </c>
      <c r="U88" s="148">
        <f>VLOOKUP(B88,'INFORM Severity - hidden'!$C$5:$V$300,20,FALSE)</f>
        <v>45834</v>
      </c>
    </row>
    <row r="89" spans="1:21" x14ac:dyDescent="0.35">
      <c r="A89" s="144" t="str">
        <f t="array" ref="A89">IFERROR(INDEX(Lists!$B$2:$B$200,SMALL(IF(Lists!$I$2:$I$200="Individual",ROW(Lists!$B$2:$B$200)),ROW(85:85))-1,1),"")</f>
        <v>Conflict in the West Bank</v>
      </c>
      <c r="B89" s="145" t="str">
        <f>VLOOKUP(A89,Lists!$B$2:$G$200,2,FALSE)</f>
        <v>PSE003</v>
      </c>
      <c r="C89" s="145" t="str">
        <f>VLOOKUP(B89,'INFORM Severity - hidden'!$C$5:$D$200,2,FALSE)</f>
        <v>Palestine</v>
      </c>
      <c r="D89" s="145" t="str">
        <f>VLOOKUP(A89,Lists!$B$2:$G$200,3,FALSE)</f>
        <v>PSE</v>
      </c>
      <c r="E89" s="146" t="str">
        <f>VLOOKUP(A89,Lists!$B$2:$G$200,5,FALSE)</f>
        <v>Conflict/ Violence</v>
      </c>
      <c r="F89" s="140">
        <f t="shared" si="10"/>
        <v>3.6</v>
      </c>
      <c r="G89" s="141">
        <f t="shared" si="11"/>
        <v>4</v>
      </c>
      <c r="H89" s="141" t="str">
        <f t="shared" si="12"/>
        <v>High</v>
      </c>
      <c r="I89" s="142" t="str">
        <f>INDEX(Trends!$D$3:$D$404,MATCH(B89,Trends!$C$3:$C$404,0))</f>
        <v>Decreasing</v>
      </c>
      <c r="J89" s="141" t="str">
        <f>VLOOKUP($B89,Reliability!$A$3:$I$300,9,FALSE)</f>
        <v>High</v>
      </c>
      <c r="K89" s="143">
        <f t="shared" si="13"/>
        <v>3.8</v>
      </c>
      <c r="L89" s="143">
        <f>VLOOKUP($B89,'Impact of the crisis'!$C$6:$N$300,12,FALSE)</f>
        <v>2.7</v>
      </c>
      <c r="M89" s="143">
        <f>VLOOKUP($B89,'Impact of the crisis'!$C$6:$AB$300,26,FALSE)</f>
        <v>4.2</v>
      </c>
      <c r="N89" s="143">
        <f>VLOOKUP($B89,'Conditions of people affected'!$C$6:$R$300,16,FALSE)</f>
        <v>3.25</v>
      </c>
      <c r="O89" s="143">
        <f>VLOOKUP($B89,'Conditions of people affected'!$C$6:$R$300,9,FALSE)</f>
        <v>3.5</v>
      </c>
      <c r="P89" s="143">
        <f>VLOOKUP($B89,'Conditions of people affected'!$C$6:$R$300,15,FALSE)</f>
        <v>3</v>
      </c>
      <c r="Q89" s="143">
        <f t="shared" si="14"/>
        <v>4.0999999999999996</v>
      </c>
      <c r="R89" s="143">
        <f>VLOOKUP($B89,'Complexity of the crisis'!$C$6:$AN$300,22,FALSE)</f>
        <v>2.5</v>
      </c>
      <c r="S89" s="143">
        <f>VLOOKUP($B89,'Complexity of the crisis'!$C$6:$AN$300,38,FALSE)</f>
        <v>5</v>
      </c>
      <c r="T89" s="147" t="str">
        <f>VLOOKUP(B89,Lists!$C$3:$E$300,3,FALSE)</f>
        <v>Middle east</v>
      </c>
      <c r="U89" s="148">
        <f>VLOOKUP(B89,'INFORM Severity - hidden'!$C$5:$V$300,20,FALSE)</f>
        <v>45832</v>
      </c>
    </row>
    <row r="90" spans="1:21" x14ac:dyDescent="0.35">
      <c r="A90" s="144" t="str">
        <f t="array" ref="A90">IFERROR(INDEX(Lists!$B$2:$B$200,SMALL(IF(Lists!$I$2:$I$200="Individual",ROW(Lists!$B$2:$B$200)),ROW(86:86))-1,1),"")</f>
        <v>Conflict in Gaza</v>
      </c>
      <c r="B90" s="145" t="str">
        <f>VLOOKUP(A90,Lists!$B$2:$G$200,2,FALSE)</f>
        <v>PSE004</v>
      </c>
      <c r="C90" s="145" t="str">
        <f>VLOOKUP(B90,'INFORM Severity - hidden'!$C$5:$D$200,2,FALSE)</f>
        <v>Palestine</v>
      </c>
      <c r="D90" s="145" t="str">
        <f>VLOOKUP(A90,Lists!$B$2:$G$200,3,FALSE)</f>
        <v>PSE</v>
      </c>
      <c r="E90" s="146" t="str">
        <f>VLOOKUP(A90,Lists!$B$2:$G$200,5,FALSE)</f>
        <v>Conflict/ Violence</v>
      </c>
      <c r="F90" s="140">
        <f t="shared" si="10"/>
        <v>4.2</v>
      </c>
      <c r="G90" s="141">
        <f t="shared" si="11"/>
        <v>5</v>
      </c>
      <c r="H90" s="141" t="str">
        <f t="shared" si="12"/>
        <v>Very High</v>
      </c>
      <c r="I90" s="142" t="str">
        <f>INDEX(Trends!$D$3:$D$404,MATCH(B90,Trends!$C$3:$C$404,0))</f>
        <v>Stable</v>
      </c>
      <c r="J90" s="141" t="str">
        <f>VLOOKUP($B90,Reliability!$A$3:$I$300,9,FALSE)</f>
        <v>High</v>
      </c>
      <c r="K90" s="143">
        <f t="shared" si="13"/>
        <v>3.8</v>
      </c>
      <c r="L90" s="143">
        <f>VLOOKUP($B90,'Impact of the crisis'!$C$6:$N$300,12,FALSE)</f>
        <v>0.8</v>
      </c>
      <c r="M90" s="143">
        <f>VLOOKUP($B90,'Impact of the crisis'!$C$6:$AB$300,26,FALSE)</f>
        <v>4.5999999999999996</v>
      </c>
      <c r="N90" s="143">
        <f>VLOOKUP($B90,'Conditions of people affected'!$C$6:$R$300,16,FALSE)</f>
        <v>4.45</v>
      </c>
      <c r="O90" s="143">
        <f>VLOOKUP($B90,'Conditions of people affected'!$C$6:$R$300,9,FALSE)</f>
        <v>3.9</v>
      </c>
      <c r="P90" s="143">
        <f>VLOOKUP($B90,'Conditions of people affected'!$C$6:$R$300,15,FALSE)</f>
        <v>5</v>
      </c>
      <c r="Q90" s="143">
        <f t="shared" si="14"/>
        <v>4.0999999999999996</v>
      </c>
      <c r="R90" s="143">
        <f>VLOOKUP($B90,'Complexity of the crisis'!$C$6:$AN$300,22,FALSE)</f>
        <v>2.5</v>
      </c>
      <c r="S90" s="143">
        <f>VLOOKUP($B90,'Complexity of the crisis'!$C$6:$AN$300,38,FALSE)</f>
        <v>5</v>
      </c>
      <c r="T90" s="147" t="str">
        <f>VLOOKUP(B90,Lists!$C$3:$E$300,3,FALSE)</f>
        <v>Middle east</v>
      </c>
      <c r="U90" s="148">
        <f>VLOOKUP(B90,'INFORM Severity - hidden'!$C$5:$V$300,20,FALSE)</f>
        <v>45832</v>
      </c>
    </row>
    <row r="91" spans="1:21" x14ac:dyDescent="0.35">
      <c r="A91" s="144" t="str">
        <f t="array" ref="A91">IFERROR(INDEX(Lists!$B$2:$B$200,SMALL(IF(Lists!$I$2:$I$200="Individual",ROW(Lists!$B$2:$B$200)),ROW(87:87))-1,1),"")</f>
        <v>Displacement from Ukraine to Russia</v>
      </c>
      <c r="B91" s="145" t="str">
        <f>VLOOKUP(A91,Lists!$B$2:$G$200,2,FALSE)</f>
        <v>RUS002</v>
      </c>
      <c r="C91" s="145" t="str">
        <f>VLOOKUP(B91,'INFORM Severity - hidden'!$C$5:$D$200,2,FALSE)</f>
        <v>Russia</v>
      </c>
      <c r="D91" s="145" t="str">
        <f>VLOOKUP(A91,Lists!$B$2:$G$200,3,FALSE)</f>
        <v>RUS</v>
      </c>
      <c r="E91" s="146" t="str">
        <f>VLOOKUP(A91,Lists!$B$2:$G$200,5,FALSE)</f>
        <v>International Displacement</v>
      </c>
      <c r="F91" s="140">
        <f t="shared" si="10"/>
        <v>2.7</v>
      </c>
      <c r="G91" s="141">
        <f t="shared" si="11"/>
        <v>3</v>
      </c>
      <c r="H91" s="141" t="str">
        <f t="shared" si="12"/>
        <v>Medium</v>
      </c>
      <c r="I91" s="142" t="str">
        <f>INDEX(Trends!$D$3:$D$404,MATCH(B91,Trends!$C$3:$C$404,0))</f>
        <v>Decreasing</v>
      </c>
      <c r="J91" s="141" t="str">
        <f>VLOOKUP($B91,Reliability!$A$3:$I$300,9,FALSE)</f>
        <v>High</v>
      </c>
      <c r="K91" s="143">
        <f t="shared" si="13"/>
        <v>3.6</v>
      </c>
      <c r="L91" s="143">
        <f>VLOOKUP($B91,'Impact of the crisis'!$C$6:$N$300,12,FALSE)</f>
        <v>5</v>
      </c>
      <c r="M91" s="143">
        <f>VLOOKUP($B91,'Impact of the crisis'!$C$6:$AB$300,26,FALSE)</f>
        <v>2.2999999999999998</v>
      </c>
      <c r="N91" s="143">
        <f>VLOOKUP($B91,'Conditions of people affected'!$C$6:$R$300,16,FALSE)</f>
        <v>2.25</v>
      </c>
      <c r="O91" s="143">
        <f>VLOOKUP($B91,'Conditions of people affected'!$C$6:$R$300,9,FALSE)</f>
        <v>3.5</v>
      </c>
      <c r="P91" s="143">
        <f>VLOOKUP($B91,'Conditions of people affected'!$C$6:$R$300,15,FALSE)</f>
        <v>1</v>
      </c>
      <c r="Q91" s="143">
        <f t="shared" si="14"/>
        <v>2.5</v>
      </c>
      <c r="R91" s="143">
        <f>VLOOKUP($B91,'Complexity of the crisis'!$C$6:$AN$300,22,FALSE)</f>
        <v>2.5</v>
      </c>
      <c r="S91" s="143">
        <f>VLOOKUP($B91,'Complexity of the crisis'!$C$6:$AN$300,38,FALSE)</f>
        <v>2.5</v>
      </c>
      <c r="T91" s="147" t="str">
        <f>VLOOKUP(B91,Lists!$C$3:$E$300,3,FALSE)</f>
        <v>Europe</v>
      </c>
      <c r="U91" s="148">
        <f>VLOOKUP(B91,'INFORM Severity - hidden'!$C$5:$V$300,20,FALSE)</f>
        <v>45807</v>
      </c>
    </row>
    <row r="92" spans="1:21" x14ac:dyDescent="0.35">
      <c r="A92" s="144" t="str">
        <f t="array" ref="A92">IFERROR(INDEX(Lists!$B$2:$B$200,SMALL(IF(Lists!$I$2:$I$200="Individual",ROW(Lists!$B$2:$B$200)),ROW(88:88))-1,1),"")</f>
        <v>International displacement to Rwanda</v>
      </c>
      <c r="B92" s="145" t="str">
        <f>VLOOKUP(A92,Lists!$B$2:$G$200,2,FALSE)</f>
        <v>RWA002</v>
      </c>
      <c r="C92" s="145" t="str">
        <f>VLOOKUP(B92,'INFORM Severity - hidden'!$C$5:$D$200,2,FALSE)</f>
        <v>Rwanda</v>
      </c>
      <c r="D92" s="145" t="str">
        <f>VLOOKUP(A92,Lists!$B$2:$G$200,3,FALSE)</f>
        <v>RWA</v>
      </c>
      <c r="E92" s="146" t="str">
        <f>VLOOKUP(A92,Lists!$B$2:$G$200,5,FALSE)</f>
        <v>International Displacement</v>
      </c>
      <c r="F92" s="140">
        <f t="shared" si="10"/>
        <v>2.5</v>
      </c>
      <c r="G92" s="141">
        <f t="shared" si="11"/>
        <v>3</v>
      </c>
      <c r="H92" s="141" t="str">
        <f t="shared" si="12"/>
        <v>Medium</v>
      </c>
      <c r="I92" s="142" t="str">
        <f>INDEX(Trends!$D$3:$D$404,MATCH(B92,Trends!$C$3:$C$404,0))</f>
        <v>Increasing</v>
      </c>
      <c r="J92" s="141" t="str">
        <f>VLOOKUP($B92,Reliability!$A$3:$I$300,9,FALSE)</f>
        <v>High</v>
      </c>
      <c r="K92" s="143">
        <f t="shared" si="13"/>
        <v>2.6</v>
      </c>
      <c r="L92" s="143">
        <f>VLOOKUP($B92,'Impact of the crisis'!$C$6:$N$300,12,FALSE)</f>
        <v>2.2000000000000002</v>
      </c>
      <c r="M92" s="143">
        <f>VLOOKUP($B92,'Impact of the crisis'!$C$6:$AB$300,26,FALSE)</f>
        <v>2.8</v>
      </c>
      <c r="N92" s="143">
        <f>VLOOKUP($B92,'Conditions of people affected'!$C$6:$R$300,16,FALSE)</f>
        <v>2.4500000000000002</v>
      </c>
      <c r="O92" s="143">
        <f>VLOOKUP($B92,'Conditions of people affected'!$C$6:$R$300,9,FALSE)</f>
        <v>1.9</v>
      </c>
      <c r="P92" s="143">
        <f>VLOOKUP($B92,'Conditions of people affected'!$C$6:$R$300,15,FALSE)</f>
        <v>3</v>
      </c>
      <c r="Q92" s="143">
        <f t="shared" si="14"/>
        <v>2.5</v>
      </c>
      <c r="R92" s="143">
        <f>VLOOKUP($B92,'Complexity of the crisis'!$C$6:$AN$300,22,FALSE)</f>
        <v>2.9</v>
      </c>
      <c r="S92" s="143">
        <f>VLOOKUP($B92,'Complexity of the crisis'!$C$6:$AN$300,38,FALSE)</f>
        <v>2</v>
      </c>
      <c r="T92" s="147" t="str">
        <f>VLOOKUP(B92,Lists!$C$3:$E$300,3,FALSE)</f>
        <v>Africa</v>
      </c>
      <c r="U92" s="148">
        <f>VLOOKUP(B92,'INFORM Severity - hidden'!$C$5:$V$300,20,FALSE)</f>
        <v>45837</v>
      </c>
    </row>
    <row r="93" spans="1:21" x14ac:dyDescent="0.35">
      <c r="A93" s="144" t="str">
        <f t="array" ref="A93">IFERROR(INDEX(Lists!$B$2:$B$200,SMALL(IF(Lists!$I$2:$I$200="Individual",ROW(Lists!$B$2:$B$200)),ROW(89:89))-1,1),"")</f>
        <v>Complex crisis in Sudan</v>
      </c>
      <c r="B93" s="145" t="str">
        <f>VLOOKUP(A93,Lists!$B$2:$G$200,2,FALSE)</f>
        <v>SDN001</v>
      </c>
      <c r="C93" s="145" t="str">
        <f>VLOOKUP(B93,'INFORM Severity - hidden'!$C$5:$D$200,2,FALSE)</f>
        <v>Sudan</v>
      </c>
      <c r="D93" s="145" t="str">
        <f>VLOOKUP(A93,Lists!$B$2:$G$200,3,FALSE)</f>
        <v>SDN</v>
      </c>
      <c r="E93" s="146" t="str">
        <f>VLOOKUP(A93,Lists!$B$2:$G$200,5,FALSE)</f>
        <v>International Displacement,Conflict/ Violence,Political/economic crisis</v>
      </c>
      <c r="F93" s="140">
        <f t="shared" si="10"/>
        <v>4.7</v>
      </c>
      <c r="G93" s="141">
        <f t="shared" si="11"/>
        <v>5</v>
      </c>
      <c r="H93" s="141" t="str">
        <f t="shared" si="12"/>
        <v>Very High</v>
      </c>
      <c r="I93" s="142" t="str">
        <f>INDEX(Trends!$D$3:$D$404,MATCH(B93,Trends!$C$3:$C$404,0))</f>
        <v>Stable</v>
      </c>
      <c r="J93" s="141" t="str">
        <f>VLOOKUP($B93,Reliability!$A$3:$I$300,9,FALSE)</f>
        <v>Very High</v>
      </c>
      <c r="K93" s="143">
        <f t="shared" si="13"/>
        <v>5</v>
      </c>
      <c r="L93" s="143">
        <f>VLOOKUP($B93,'Impact of the crisis'!$C$6:$N$300,12,FALSE)</f>
        <v>5</v>
      </c>
      <c r="M93" s="143">
        <f>VLOOKUP($B93,'Impact of the crisis'!$C$6:$AB$300,26,FALSE)</f>
        <v>5</v>
      </c>
      <c r="N93" s="143">
        <f>VLOOKUP($B93,'Conditions of people affected'!$C$6:$R$300,16,FALSE)</f>
        <v>4.5</v>
      </c>
      <c r="O93" s="143">
        <f>VLOOKUP($B93,'Conditions of people affected'!$C$6:$R$300,9,FALSE)</f>
        <v>5</v>
      </c>
      <c r="P93" s="143">
        <f>VLOOKUP($B93,'Conditions of people affected'!$C$6:$R$300,15,FALSE)</f>
        <v>4</v>
      </c>
      <c r="Q93" s="143">
        <f t="shared" si="14"/>
        <v>4.7</v>
      </c>
      <c r="R93" s="143">
        <f>VLOOKUP($B93,'Complexity of the crisis'!$C$6:$AN$300,22,FALSE)</f>
        <v>4.3</v>
      </c>
      <c r="S93" s="143">
        <f>VLOOKUP($B93,'Complexity of the crisis'!$C$6:$AN$300,38,FALSE)</f>
        <v>5</v>
      </c>
      <c r="T93" s="147" t="str">
        <f>VLOOKUP(B93,Lists!$C$3:$E$300,3,FALSE)</f>
        <v>Africa</v>
      </c>
      <c r="U93" s="148">
        <f>VLOOKUP(B93,'INFORM Severity - hidden'!$C$5:$V$300,20,FALSE)</f>
        <v>45833</v>
      </c>
    </row>
    <row r="94" spans="1:21" x14ac:dyDescent="0.35">
      <c r="A94" s="144" t="str">
        <f t="array" ref="A94">IFERROR(INDEX(Lists!$B$2:$B$200,SMALL(IF(Lists!$I$2:$I$200="Individual",ROW(Lists!$B$2:$B$200)),ROW(90:90))-1,1),"")</f>
        <v>Climatic shocks and economic vulnerability in Senegal</v>
      </c>
      <c r="B94" s="145" t="str">
        <f>VLOOKUP(A94,Lists!$B$2:$G$200,2,FALSE)</f>
        <v>SEN002</v>
      </c>
      <c r="C94" s="145" t="str">
        <f>VLOOKUP(B94,'INFORM Severity - hidden'!$C$5:$D$200,2,FALSE)</f>
        <v>Senegal</v>
      </c>
      <c r="D94" s="145" t="str">
        <f>VLOOKUP(A94,Lists!$B$2:$G$200,3,FALSE)</f>
        <v>SEN</v>
      </c>
      <c r="E94" s="146" t="str">
        <f>VLOOKUP(A94,Lists!$B$2:$G$200,5,FALSE)</f>
        <v>Floods,Drought/drier conditions,Political/economic crisis</v>
      </c>
      <c r="F94" s="140">
        <f t="shared" si="10"/>
        <v>3.1</v>
      </c>
      <c r="G94" s="141">
        <f t="shared" si="11"/>
        <v>4</v>
      </c>
      <c r="H94" s="141" t="str">
        <f t="shared" si="12"/>
        <v>High</v>
      </c>
      <c r="I94" s="142" t="str">
        <f>INDEX(Trends!$D$3:$D$404,MATCH(B94,Trends!$C$3:$C$404,0))</f>
        <v>Increasing</v>
      </c>
      <c r="J94" s="141" t="str">
        <f>VLOOKUP($B94,Reliability!$A$3:$I$300,9,FALSE)</f>
        <v>Medium</v>
      </c>
      <c r="K94" s="143">
        <f t="shared" si="13"/>
        <v>3.4</v>
      </c>
      <c r="L94" s="143">
        <f>VLOOKUP($B94,'Impact of the crisis'!$C$6:$N$300,12,FALSE)</f>
        <v>4.5</v>
      </c>
      <c r="M94" s="143">
        <f>VLOOKUP($B94,'Impact of the crisis'!$C$6:$AB$300,26,FALSE)</f>
        <v>2.5999999999999996</v>
      </c>
      <c r="N94" s="143">
        <f>VLOOKUP($B94,'Conditions of people affected'!$C$6:$R$300,16,FALSE)</f>
        <v>3.25</v>
      </c>
      <c r="O94" s="143">
        <f>VLOOKUP($B94,'Conditions of people affected'!$C$6:$R$300,9,FALSE)</f>
        <v>3.5</v>
      </c>
      <c r="P94" s="143">
        <f>VLOOKUP($B94,'Conditions of people affected'!$C$6:$R$300,15,FALSE)</f>
        <v>3</v>
      </c>
      <c r="Q94" s="143">
        <f t="shared" si="14"/>
        <v>2.7</v>
      </c>
      <c r="R94" s="143">
        <f>VLOOKUP($B94,'Complexity of the crisis'!$C$6:$AN$300,22,FALSE)</f>
        <v>2.4</v>
      </c>
      <c r="S94" s="143">
        <f>VLOOKUP($B94,'Complexity of the crisis'!$C$6:$AN$300,38,FALSE)</f>
        <v>3</v>
      </c>
      <c r="T94" s="147" t="str">
        <f>VLOOKUP(B94,Lists!$C$3:$E$300,3,FALSE)</f>
        <v>Africa</v>
      </c>
      <c r="U94" s="148">
        <f>VLOOKUP(B94,'INFORM Severity - hidden'!$C$5:$V$300,20,FALSE)</f>
        <v>45834</v>
      </c>
    </row>
    <row r="95" spans="1:21" x14ac:dyDescent="0.35">
      <c r="A95" s="144" t="str">
        <f t="array" ref="A95">IFERROR(INDEX(Lists!$B$2:$B$200,SMALL(IF(Lists!$I$2:$I$200="Individual",ROW(Lists!$B$2:$B$200)),ROW(91:91))-1,1),"")</f>
        <v>Political and Economic crisis in El Salvador</v>
      </c>
      <c r="B95" s="145" t="str">
        <f>VLOOKUP(A95,Lists!$B$2:$G$200,2,FALSE)</f>
        <v>SLV001</v>
      </c>
      <c r="C95" s="145" t="str">
        <f>VLOOKUP(B95,'INFORM Severity - hidden'!$C$5:$D$200,2,FALSE)</f>
        <v>El Salvador</v>
      </c>
      <c r="D95" s="145" t="str">
        <f>VLOOKUP(A95,Lists!$B$2:$G$200,3,FALSE)</f>
        <v>SLV</v>
      </c>
      <c r="E95" s="146" t="str">
        <f>VLOOKUP(A95,Lists!$B$2:$G$200,5,FALSE)</f>
        <v>Political/economic crisis</v>
      </c>
      <c r="F95" s="140">
        <f t="shared" si="10"/>
        <v>2.9</v>
      </c>
      <c r="G95" s="141">
        <f t="shared" si="11"/>
        <v>3</v>
      </c>
      <c r="H95" s="141" t="str">
        <f t="shared" si="12"/>
        <v>Medium</v>
      </c>
      <c r="I95" s="142" t="str">
        <f>INDEX(Trends!$D$3:$D$404,MATCH(B95,Trends!$C$3:$C$404,0))</f>
        <v>Stable</v>
      </c>
      <c r="J95" s="141" t="str">
        <f>VLOOKUP($B95,Reliability!$A$3:$I$300,9,FALSE)</f>
        <v>Very High</v>
      </c>
      <c r="K95" s="143">
        <f t="shared" si="13"/>
        <v>3.3</v>
      </c>
      <c r="L95" s="143">
        <f>VLOOKUP($B95,'Impact of the crisis'!$C$6:$N$300,12,FALSE)</f>
        <v>3.7</v>
      </c>
      <c r="M95" s="143">
        <f>VLOOKUP($B95,'Impact of the crisis'!$C$6:$AB$300,26,FALSE)</f>
        <v>3.1</v>
      </c>
      <c r="N95" s="143">
        <f>VLOOKUP($B95,'Conditions of people affected'!$C$6:$R$300,16,FALSE)</f>
        <v>3.1</v>
      </c>
      <c r="O95" s="143">
        <f>VLOOKUP($B95,'Conditions of people affected'!$C$6:$R$300,9,FALSE)</f>
        <v>3.2</v>
      </c>
      <c r="P95" s="143">
        <f>VLOOKUP($B95,'Conditions of people affected'!$C$6:$R$300,15,FALSE)</f>
        <v>3</v>
      </c>
      <c r="Q95" s="143">
        <f t="shared" si="14"/>
        <v>2.2999999999999998</v>
      </c>
      <c r="R95" s="143">
        <f>VLOOKUP($B95,'Complexity of the crisis'!$C$6:$AN$300,22,FALSE)</f>
        <v>2</v>
      </c>
      <c r="S95" s="143">
        <f>VLOOKUP($B95,'Complexity of the crisis'!$C$6:$AN$300,38,FALSE)</f>
        <v>2.5</v>
      </c>
      <c r="T95" s="147" t="str">
        <f>VLOOKUP(B95,Lists!$C$3:$E$300,3,FALSE)</f>
        <v>Americas</v>
      </c>
      <c r="U95" s="148">
        <f>VLOOKUP(B95,'INFORM Severity - hidden'!$C$5:$V$300,20,FALSE)</f>
        <v>45838</v>
      </c>
    </row>
    <row r="96" spans="1:21" x14ac:dyDescent="0.35">
      <c r="A96" s="144" t="str">
        <f t="array" ref="A96">IFERROR(INDEX(Lists!$B$2:$B$200,SMALL(IF(Lists!$I$2:$I$200="Individual",ROW(Lists!$B$2:$B$200)),ROW(92:92))-1,1),"")</f>
        <v>Complex crisis in Somalia</v>
      </c>
      <c r="B96" s="145" t="str">
        <f>VLOOKUP(A96,Lists!$B$2:$G$200,2,FALSE)</f>
        <v>SOM001</v>
      </c>
      <c r="C96" s="145" t="str">
        <f>VLOOKUP(B96,'INFORM Severity - hidden'!$C$5:$D$200,2,FALSE)</f>
        <v>Somalia</v>
      </c>
      <c r="D96" s="145" t="str">
        <f>VLOOKUP(A96,Lists!$B$2:$G$200,3,FALSE)</f>
        <v>SOM</v>
      </c>
      <c r="E96" s="146" t="str">
        <f>VLOOKUP(A96,Lists!$B$2:$G$200,5,FALSE)</f>
        <v>Conflict/ Violence,International Displacement,Floods,Drought/drier conditions</v>
      </c>
      <c r="F96" s="140">
        <f t="shared" si="10"/>
        <v>4.3</v>
      </c>
      <c r="G96" s="141">
        <f t="shared" si="11"/>
        <v>5</v>
      </c>
      <c r="H96" s="141" t="str">
        <f t="shared" si="12"/>
        <v>Very High</v>
      </c>
      <c r="I96" s="142" t="str">
        <f>INDEX(Trends!$D$3:$D$404,MATCH(B96,Trends!$C$3:$C$404,0))</f>
        <v>Stable</v>
      </c>
      <c r="J96" s="141" t="str">
        <f>VLOOKUP($B96,Reliability!$A$3:$I$300,9,FALSE)</f>
        <v>Very High</v>
      </c>
      <c r="K96" s="143">
        <f t="shared" si="13"/>
        <v>4.5</v>
      </c>
      <c r="L96" s="143">
        <f>VLOOKUP($B96,'Impact of the crisis'!$C$6:$N$300,12,FALSE)</f>
        <v>4.8</v>
      </c>
      <c r="M96" s="143">
        <f>VLOOKUP($B96,'Impact of the crisis'!$C$6:$AB$300,26,FALSE)</f>
        <v>4.3</v>
      </c>
      <c r="N96" s="143">
        <f>VLOOKUP($B96,'Conditions of people affected'!$C$6:$R$300,16,FALSE)</f>
        <v>4.3</v>
      </c>
      <c r="O96" s="143">
        <f>VLOOKUP($B96,'Conditions of people affected'!$C$6:$R$300,9,FALSE)</f>
        <v>4.5999999999999996</v>
      </c>
      <c r="P96" s="143">
        <f>VLOOKUP($B96,'Conditions of people affected'!$C$6:$R$300,15,FALSE)</f>
        <v>4</v>
      </c>
      <c r="Q96" s="143">
        <f t="shared" si="14"/>
        <v>4.3</v>
      </c>
      <c r="R96" s="143">
        <f>VLOOKUP($B96,'Complexity of the crisis'!$C$6:$AN$300,22,FALSE)</f>
        <v>4</v>
      </c>
      <c r="S96" s="143">
        <f>VLOOKUP($B96,'Complexity of the crisis'!$C$6:$AN$300,38,FALSE)</f>
        <v>4.5</v>
      </c>
      <c r="T96" s="147" t="str">
        <f>VLOOKUP(B96,Lists!$C$3:$E$300,3,FALSE)</f>
        <v>Africa</v>
      </c>
      <c r="U96" s="148">
        <f>VLOOKUP(B96,'INFORM Severity - hidden'!$C$5:$V$300,20,FALSE)</f>
        <v>45834</v>
      </c>
    </row>
    <row r="97" spans="1:21" x14ac:dyDescent="0.35">
      <c r="A97" s="144" t="str">
        <f t="array" ref="A97">IFERROR(INDEX(Lists!$B$2:$B$200,SMALL(IF(Lists!$I$2:$I$200="Individual",ROW(Lists!$B$2:$B$200)),ROW(93:93))-1,1),"")</f>
        <v>International displacement to Somalia</v>
      </c>
      <c r="B97" s="145" t="str">
        <f>VLOOKUP(A97,Lists!$B$2:$G$200,2,FALSE)</f>
        <v>SOM002</v>
      </c>
      <c r="C97" s="145" t="str">
        <f>VLOOKUP(B97,'INFORM Severity - hidden'!$C$5:$D$200,2,FALSE)</f>
        <v>Somalia</v>
      </c>
      <c r="D97" s="145" t="str">
        <f>VLOOKUP(A97,Lists!$B$2:$G$200,3,FALSE)</f>
        <v>SOM</v>
      </c>
      <c r="E97" s="146" t="str">
        <f>VLOOKUP(A97,Lists!$B$2:$G$200,5,FALSE)</f>
        <v>International Displacement</v>
      </c>
      <c r="F97" s="140">
        <f t="shared" si="10"/>
        <v>2.1</v>
      </c>
      <c r="G97" s="141">
        <f t="shared" si="11"/>
        <v>3</v>
      </c>
      <c r="H97" s="141" t="str">
        <f t="shared" si="12"/>
        <v>Medium</v>
      </c>
      <c r="I97" s="142" t="str">
        <f>INDEX(Trends!$D$3:$D$404,MATCH(B97,Trends!$C$3:$C$404,0))</f>
        <v>Increasing</v>
      </c>
      <c r="J97" s="141" t="str">
        <f>VLOOKUP($B97,Reliability!$A$3:$I$300,9,FALSE)</f>
        <v>Very High</v>
      </c>
      <c r="K97" s="143">
        <f t="shared" si="13"/>
        <v>2.1</v>
      </c>
      <c r="L97" s="143">
        <f>VLOOKUP($B97,'Impact of the crisis'!$C$6:$N$300,12,FALSE)</f>
        <v>1.6</v>
      </c>
      <c r="M97" s="143">
        <f>VLOOKUP($B97,'Impact of the crisis'!$C$6:$AB$300,26,FALSE)</f>
        <v>2.2999999999999998</v>
      </c>
      <c r="N97" s="143">
        <f>VLOOKUP($B97,'Conditions of people affected'!$C$6:$R$300,16,FALSE)</f>
        <v>1.05</v>
      </c>
      <c r="O97" s="143">
        <f>VLOOKUP($B97,'Conditions of people affected'!$C$6:$R$300,9,FALSE)</f>
        <v>1.1000000000000001</v>
      </c>
      <c r="P97" s="143">
        <f>VLOOKUP($B97,'Conditions of people affected'!$C$6:$R$300,15,FALSE)</f>
        <v>1</v>
      </c>
      <c r="Q97" s="143">
        <f t="shared" si="14"/>
        <v>3.8</v>
      </c>
      <c r="R97" s="143">
        <f>VLOOKUP($B97,'Complexity of the crisis'!$C$6:$AN$300,22,FALSE)</f>
        <v>4</v>
      </c>
      <c r="S97" s="143">
        <f>VLOOKUP($B97,'Complexity of the crisis'!$C$6:$AN$300,38,FALSE)</f>
        <v>3.5</v>
      </c>
      <c r="T97" s="147" t="str">
        <f>VLOOKUP(B97,Lists!$C$3:$E$300,3,FALSE)</f>
        <v>Africa</v>
      </c>
      <c r="U97" s="148">
        <f>VLOOKUP(B97,'INFORM Severity - hidden'!$C$5:$V$300,20,FALSE)</f>
        <v>45834</v>
      </c>
    </row>
    <row r="98" spans="1:21" x14ac:dyDescent="0.35">
      <c r="A98" s="144" t="str">
        <f t="array" ref="A98">IFERROR(INDEX(Lists!$B$2:$B$200,SMALL(IF(Lists!$I$2:$I$200="Individual",ROW(Lists!$B$2:$B$200)),ROW(94:94))-1,1),"")</f>
        <v>Complex crisis in South Sudan</v>
      </c>
      <c r="B98" s="145" t="str">
        <f>VLOOKUP(A98,Lists!$B$2:$G$200,2,FALSE)</f>
        <v>SSD001</v>
      </c>
      <c r="C98" s="145" t="str">
        <f>VLOOKUP(B98,'INFORM Severity - hidden'!$C$5:$D$200,2,FALSE)</f>
        <v>South Sudan</v>
      </c>
      <c r="D98" s="145" t="str">
        <f>VLOOKUP(A98,Lists!$B$2:$G$200,3,FALSE)</f>
        <v>SSD</v>
      </c>
      <c r="E98" s="146" t="str">
        <f>VLOOKUP(A98,Lists!$B$2:$G$200,5,FALSE)</f>
        <v>Conflict/ Violence,Floods,Political/economic crisis</v>
      </c>
      <c r="F98" s="140">
        <f t="shared" si="10"/>
        <v>4.4000000000000004</v>
      </c>
      <c r="G98" s="141">
        <f t="shared" si="11"/>
        <v>5</v>
      </c>
      <c r="H98" s="141" t="str">
        <f t="shared" si="12"/>
        <v>Very High</v>
      </c>
      <c r="I98" s="142" t="str">
        <f>INDEX(Trends!$D$3:$D$404,MATCH(B98,Trends!$C$3:$C$404,0))</f>
        <v>Decreasing</v>
      </c>
      <c r="J98" s="141" t="str">
        <f>VLOOKUP($B98,Reliability!$A$3:$I$300,9,FALSE)</f>
        <v>High</v>
      </c>
      <c r="K98" s="143">
        <f t="shared" si="13"/>
        <v>4.5999999999999996</v>
      </c>
      <c r="L98" s="143">
        <f>VLOOKUP($B98,'Impact of the crisis'!$C$6:$N$300,12,FALSE)</f>
        <v>4.5999999999999996</v>
      </c>
      <c r="M98" s="143">
        <f>VLOOKUP($B98,'Impact of the crisis'!$C$6:$AB$300,26,FALSE)</f>
        <v>4.5999999999999996</v>
      </c>
      <c r="N98" s="143">
        <f>VLOOKUP($B98,'Conditions of people affected'!$C$6:$R$300,16,FALSE)</f>
        <v>4.45</v>
      </c>
      <c r="O98" s="143">
        <f>VLOOKUP($B98,'Conditions of people affected'!$C$6:$R$300,9,FALSE)</f>
        <v>4.9000000000000004</v>
      </c>
      <c r="P98" s="143">
        <f>VLOOKUP($B98,'Conditions of people affected'!$C$6:$R$300,15,FALSE)</f>
        <v>4</v>
      </c>
      <c r="Q98" s="143">
        <f t="shared" si="14"/>
        <v>4.2</v>
      </c>
      <c r="R98" s="143">
        <f>VLOOKUP($B98,'Complexity of the crisis'!$C$6:$AN$300,22,FALSE)</f>
        <v>3.9</v>
      </c>
      <c r="S98" s="143">
        <f>VLOOKUP($B98,'Complexity of the crisis'!$C$6:$AN$300,38,FALSE)</f>
        <v>4.5</v>
      </c>
      <c r="T98" s="147" t="str">
        <f>VLOOKUP(B98,Lists!$C$3:$E$300,3,FALSE)</f>
        <v>Africa</v>
      </c>
      <c r="U98" s="148">
        <f>VLOOKUP(B98,'INFORM Severity - hidden'!$C$5:$V$300,20,FALSE)</f>
        <v>45832</v>
      </c>
    </row>
    <row r="99" spans="1:21" x14ac:dyDescent="0.35">
      <c r="A99" s="144" t="str">
        <f t="array" ref="A99">IFERROR(INDEX(Lists!$B$2:$B$200,SMALL(IF(Lists!$I$2:$I$200="Individual",ROW(Lists!$B$2:$B$200)),ROW(95:95))-1,1),"")</f>
        <v>Displacement from Sudan to South Sudan</v>
      </c>
      <c r="B99" s="145" t="str">
        <f>VLOOKUP(A99,Lists!$B$2:$G$200,2,FALSE)</f>
        <v>SSD004</v>
      </c>
      <c r="C99" s="145" t="str">
        <f>VLOOKUP(B99,'INFORM Severity - hidden'!$C$5:$D$200,2,FALSE)</f>
        <v>South Sudan</v>
      </c>
      <c r="D99" s="145" t="str">
        <f>VLOOKUP(A99,Lists!$B$2:$G$200,3,FALSE)</f>
        <v>SSD</v>
      </c>
      <c r="E99" s="146" t="str">
        <f>VLOOKUP(A99,Lists!$B$2:$G$200,5,FALSE)</f>
        <v>International Displacement</v>
      </c>
      <c r="F99" s="140">
        <f t="shared" si="10"/>
        <v>3.6</v>
      </c>
      <c r="G99" s="141">
        <f t="shared" si="11"/>
        <v>4</v>
      </c>
      <c r="H99" s="141" t="str">
        <f t="shared" si="12"/>
        <v>High</v>
      </c>
      <c r="I99" s="142" t="str">
        <f>INDEX(Trends!$D$3:$D$404,MATCH(B99,Trends!$C$3:$C$404,0))</f>
        <v>-</v>
      </c>
      <c r="J99" s="141" t="str">
        <f>VLOOKUP($B99,Reliability!$A$3:$I$300,9,FALSE)</f>
        <v>High</v>
      </c>
      <c r="K99" s="143">
        <f t="shared" si="13"/>
        <v>3.9</v>
      </c>
      <c r="L99" s="143">
        <f>VLOOKUP($B99,'Impact of the crisis'!$C$6:$N$300,12,FALSE)</f>
        <v>4.5999999999999996</v>
      </c>
      <c r="M99" s="143">
        <f>VLOOKUP($B99,'Impact of the crisis'!$C$6:$AB$300,26,FALSE)</f>
        <v>3.5</v>
      </c>
      <c r="N99" s="143">
        <f>VLOOKUP($B99,'Conditions of people affected'!$C$6:$R$300,16,FALSE)</f>
        <v>3.25</v>
      </c>
      <c r="O99" s="143">
        <f>VLOOKUP($B99,'Conditions of people affected'!$C$6:$R$300,9,FALSE)</f>
        <v>3.5</v>
      </c>
      <c r="P99" s="143">
        <f>VLOOKUP($B99,'Conditions of people affected'!$C$6:$R$300,15,FALSE)</f>
        <v>3</v>
      </c>
      <c r="Q99" s="143">
        <f t="shared" si="14"/>
        <v>4</v>
      </c>
      <c r="R99" s="143">
        <f>VLOOKUP($B99,'Complexity of the crisis'!$C$6:$AN$300,22,FALSE)</f>
        <v>3.9</v>
      </c>
      <c r="S99" s="143">
        <f>VLOOKUP($B99,'Complexity of the crisis'!$C$6:$AN$300,38,FALSE)</f>
        <v>4</v>
      </c>
      <c r="T99" s="147" t="str">
        <f>VLOOKUP(B99,Lists!$C$3:$E$300,3,FALSE)</f>
        <v>Africa</v>
      </c>
      <c r="U99" s="148">
        <f>VLOOKUP(B99,'INFORM Severity - hidden'!$C$5:$V$300,20,FALSE)</f>
        <v>45827</v>
      </c>
    </row>
    <row r="100" spans="1:21" x14ac:dyDescent="0.35">
      <c r="A100" s="144" t="str">
        <f t="array" ref="A100">IFERROR(INDEX(Lists!$B$2:$B$200,SMALL(IF(Lists!$I$2:$I$200="Individual",ROW(Lists!$B$2:$B$200)),ROW(96:96))-1,1),"")</f>
        <v>Drought in Eswatini</v>
      </c>
      <c r="B100" s="145" t="str">
        <f>VLOOKUP(A100,Lists!$B$2:$G$200,2,FALSE)</f>
        <v>SWZ001</v>
      </c>
      <c r="C100" s="145" t="str">
        <f>VLOOKUP(B100,'INFORM Severity - hidden'!$C$5:$D$200,2,FALSE)</f>
        <v>Eswatini</v>
      </c>
      <c r="D100" s="145" t="str">
        <f>VLOOKUP(A100,Lists!$B$2:$G$200,3,FALSE)</f>
        <v>SWZ</v>
      </c>
      <c r="E100" s="146" t="str">
        <f>VLOOKUP(A100,Lists!$B$2:$G$200,5,FALSE)</f>
        <v>Drought/drier conditions</v>
      </c>
      <c r="F100" s="140">
        <f t="shared" si="10"/>
        <v>2.4</v>
      </c>
      <c r="G100" s="141">
        <f t="shared" si="11"/>
        <v>3</v>
      </c>
      <c r="H100" s="141" t="str">
        <f t="shared" si="12"/>
        <v>Medium</v>
      </c>
      <c r="I100" s="142" t="str">
        <f>INDEX(Trends!$D$3:$D$404,MATCH(B100,Trends!$C$3:$C$404,0))</f>
        <v>Increasing</v>
      </c>
      <c r="J100" s="141" t="str">
        <f>VLOOKUP($B100,Reliability!$A$3:$I$300,9,FALSE)</f>
        <v>High</v>
      </c>
      <c r="K100" s="143">
        <f t="shared" si="13"/>
        <v>2.2000000000000002</v>
      </c>
      <c r="L100" s="143">
        <f>VLOOKUP($B100,'Impact of the crisis'!$C$6:$N$300,12,FALSE)</f>
        <v>3.1</v>
      </c>
      <c r="M100" s="143">
        <f>VLOOKUP($B100,'Impact of the crisis'!$C$6:$AB$300,26,FALSE)</f>
        <v>1.6</v>
      </c>
      <c r="N100" s="143">
        <f>VLOOKUP($B100,'Conditions of people affected'!$C$6:$R$300,16,FALSE)</f>
        <v>2.75</v>
      </c>
      <c r="O100" s="143">
        <f>VLOOKUP($B100,'Conditions of people affected'!$C$6:$R$300,9,FALSE)</f>
        <v>2.5</v>
      </c>
      <c r="P100" s="143">
        <f>VLOOKUP($B100,'Conditions of people affected'!$C$6:$R$300,15,FALSE)</f>
        <v>3</v>
      </c>
      <c r="Q100" s="143">
        <f t="shared" si="14"/>
        <v>1.9</v>
      </c>
      <c r="R100" s="143">
        <f>VLOOKUP($B100,'Complexity of the crisis'!$C$6:$AN$300,22,FALSE)</f>
        <v>2.2999999999999998</v>
      </c>
      <c r="S100" s="143">
        <f>VLOOKUP($B100,'Complexity of the crisis'!$C$6:$AN$300,38,FALSE)</f>
        <v>1.5</v>
      </c>
      <c r="T100" s="147" t="str">
        <f>VLOOKUP(B100,Lists!$C$3:$E$300,3,FALSE)</f>
        <v>Africa</v>
      </c>
      <c r="U100" s="148">
        <f>VLOOKUP(B100,'INFORM Severity - hidden'!$C$5:$V$300,20,FALSE)</f>
        <v>45838</v>
      </c>
    </row>
    <row r="101" spans="1:21" x14ac:dyDescent="0.35">
      <c r="A101" s="144" t="str">
        <f t="array" ref="A101">IFERROR(INDEX(Lists!$B$2:$B$200,SMALL(IF(Lists!$I$2:$I$200="Individual",ROW(Lists!$B$2:$B$200)),ROW(97:97))-1,1),"")</f>
        <v>Complex crisis in Syria</v>
      </c>
      <c r="B101" s="145" t="str">
        <f>VLOOKUP(A101,Lists!$B$2:$G$200,2,FALSE)</f>
        <v>SYR003</v>
      </c>
      <c r="C101" s="145" t="str">
        <f>VLOOKUP(B101,'INFORM Severity - hidden'!$C$5:$D$200,2,FALSE)</f>
        <v>Syria</v>
      </c>
      <c r="D101" s="145" t="str">
        <f>VLOOKUP(A101,Lists!$B$2:$G$200,3,FALSE)</f>
        <v>SYR</v>
      </c>
      <c r="E101" s="146" t="str">
        <f>VLOOKUP(A101,Lists!$B$2:$G$200,5,FALSE)</f>
        <v>Conflict/ Violence,Political/economic crisis,Drought/drier conditions</v>
      </c>
      <c r="F101" s="140">
        <f t="shared" ref="F101:F120" si="15">IF(OR(N101="x",K101="x"),"x",ROUND((5-GEOMEAN(((5-K101)/5*4+1),((5-N101)/5*4+1),((5-N101)/5*4+1)))/4*3.5+Q101*0.3,1))</f>
        <v>4.5</v>
      </c>
      <c r="G101" s="141">
        <f t="shared" ref="G101:G120" si="16">IF(F101="x","x",ROUNDUP(F101,0))</f>
        <v>5</v>
      </c>
      <c r="H101" s="141" t="str">
        <f t="shared" ref="H101:H120" si="17">IF(N101="x","x",IF(K101="x","x",(IF(G101=5,"Very High",IF(G101=4,"High",IF(G101=3,"Medium",IF(G101=2,"Low","Very Low")))))))</f>
        <v>Very High</v>
      </c>
      <c r="I101" s="142" t="str">
        <f>INDEX(Trends!$D$3:$D$404,MATCH(B101,Trends!$C$3:$C$404,0))</f>
        <v>Stable</v>
      </c>
      <c r="J101" s="141" t="str">
        <f>VLOOKUP($B101,Reliability!$A$3:$I$300,9,FALSE)</f>
        <v>Very High</v>
      </c>
      <c r="K101" s="143">
        <f t="shared" ref="K101:K120" si="18">IF(OR(M101="x",L101="x"),"x",ROUND((5-GEOMEAN(((5-L101)/5*4+1),((5-M101)/5*4+1),((5-M101)/5*4+1)))/4*5,1))</f>
        <v>4.9000000000000004</v>
      </c>
      <c r="L101" s="143">
        <f>VLOOKUP($B101,'Impact of the crisis'!$C$6:$N$300,12,FALSE)</f>
        <v>4.5999999999999996</v>
      </c>
      <c r="M101" s="143">
        <f>VLOOKUP($B101,'Impact of the crisis'!$C$6:$AB$300,26,FALSE)</f>
        <v>5</v>
      </c>
      <c r="N101" s="143">
        <f>VLOOKUP($B101,'Conditions of people affected'!$C$6:$R$300,16,FALSE)</f>
        <v>4.5</v>
      </c>
      <c r="O101" s="143">
        <f>VLOOKUP($B101,'Conditions of people affected'!$C$6:$R$300,9,FALSE)</f>
        <v>5</v>
      </c>
      <c r="P101" s="143">
        <f>VLOOKUP($B101,'Conditions of people affected'!$C$6:$R$300,15,FALSE)</f>
        <v>4</v>
      </c>
      <c r="Q101" s="143">
        <f t="shared" ref="Q101:Q120" si="19">IF(OR(S101="x",R101="x"),R101,ROUND((5-GEOMEAN(((5-R101)/5*4+1),((5-S101)/5*4+1)))/4*5,1))</f>
        <v>4.0999999999999996</v>
      </c>
      <c r="R101" s="143">
        <f>VLOOKUP($B101,'Complexity of the crisis'!$C$6:$AN$300,22,FALSE)</f>
        <v>4.0999999999999996</v>
      </c>
      <c r="S101" s="143">
        <f>VLOOKUP($B101,'Complexity of the crisis'!$C$6:$AN$300,38,FALSE)</f>
        <v>4</v>
      </c>
      <c r="T101" s="147" t="str">
        <f>VLOOKUP(B101,Lists!$C$3:$E$300,3,FALSE)</f>
        <v>Middle east</v>
      </c>
      <c r="U101" s="148">
        <f>VLOOKUP(B101,'INFORM Severity - hidden'!$C$5:$V$300,20,FALSE)</f>
        <v>45832</v>
      </c>
    </row>
    <row r="102" spans="1:21" x14ac:dyDescent="0.35">
      <c r="A102" s="144" t="str">
        <f t="array" ref="A102">IFERROR(INDEX(Lists!$B$2:$B$200,SMALL(IF(Lists!$I$2:$I$200="Individual",ROW(Lists!$B$2:$B$200)),ROW(98:98))-1,1),"")</f>
        <v>Complex crisis in Chad</v>
      </c>
      <c r="B102" s="145" t="str">
        <f>VLOOKUP(A102,Lists!$B$2:$G$200,2,FALSE)</f>
        <v>TCD001</v>
      </c>
      <c r="C102" s="145" t="str">
        <f>VLOOKUP(B102,'INFORM Severity - hidden'!$C$5:$D$200,2,FALSE)</f>
        <v>Chad</v>
      </c>
      <c r="D102" s="145" t="str">
        <f>VLOOKUP(A102,Lists!$B$2:$G$200,3,FALSE)</f>
        <v>TCD</v>
      </c>
      <c r="E102" s="146" t="str">
        <f>VLOOKUP(A102,Lists!$B$2:$G$200,5,FALSE)</f>
        <v>Conflict/ Violence,Floods</v>
      </c>
      <c r="F102" s="140">
        <f t="shared" si="15"/>
        <v>3.9</v>
      </c>
      <c r="G102" s="141">
        <f t="shared" si="16"/>
        <v>4</v>
      </c>
      <c r="H102" s="141" t="str">
        <f t="shared" si="17"/>
        <v>High</v>
      </c>
      <c r="I102" s="142" t="str">
        <f>INDEX(Trends!$D$3:$D$404,MATCH(B102,Trends!$C$3:$C$404,0))</f>
        <v>Stable</v>
      </c>
      <c r="J102" s="141" t="str">
        <f>VLOOKUP($B102,Reliability!$A$3:$I$300,9,FALSE)</f>
        <v>Very High</v>
      </c>
      <c r="K102" s="143">
        <f t="shared" si="18"/>
        <v>4.5</v>
      </c>
      <c r="L102" s="143">
        <f>VLOOKUP($B102,'Impact of the crisis'!$C$6:$N$300,12,FALSE)</f>
        <v>4.9000000000000004</v>
      </c>
      <c r="M102" s="143">
        <f>VLOOKUP($B102,'Impact of the crisis'!$C$6:$AB$300,26,FALSE)</f>
        <v>4.2</v>
      </c>
      <c r="N102" s="143">
        <f>VLOOKUP($B102,'Conditions of people affected'!$C$6:$R$300,16,FALSE)</f>
        <v>3.8</v>
      </c>
      <c r="O102" s="143">
        <f>VLOOKUP($B102,'Conditions of people affected'!$C$6:$R$300,9,FALSE)</f>
        <v>4.5999999999999996</v>
      </c>
      <c r="P102" s="143">
        <f>VLOOKUP($B102,'Conditions of people affected'!$C$6:$R$300,15,FALSE)</f>
        <v>3</v>
      </c>
      <c r="Q102" s="143">
        <f t="shared" si="19"/>
        <v>3.6</v>
      </c>
      <c r="R102" s="143">
        <f>VLOOKUP($B102,'Complexity of the crisis'!$C$6:$AN$300,22,FALSE)</f>
        <v>3.7</v>
      </c>
      <c r="S102" s="143">
        <f>VLOOKUP($B102,'Complexity of the crisis'!$C$6:$AN$300,38,FALSE)</f>
        <v>3.5</v>
      </c>
      <c r="T102" s="147" t="str">
        <f>VLOOKUP(B102,Lists!$C$3:$E$300,3,FALSE)</f>
        <v>Africa</v>
      </c>
      <c r="U102" s="148">
        <f>VLOOKUP(B102,'INFORM Severity - hidden'!$C$5:$V$300,20,FALSE)</f>
        <v>45834</v>
      </c>
    </row>
    <row r="103" spans="1:21" x14ac:dyDescent="0.35">
      <c r="A103" s="144" t="str">
        <f t="array" ref="A103">IFERROR(INDEX(Lists!$B$2:$B$200,SMALL(IF(Lists!$I$2:$I$200="Individual",ROW(Lists!$B$2:$B$200)),ROW(99:99))-1,1),"")</f>
        <v>Conflict in Lac province</v>
      </c>
      <c r="B103" s="145" t="str">
        <f>VLOOKUP(A103,Lists!$B$2:$G$200,2,FALSE)</f>
        <v>TCD003</v>
      </c>
      <c r="C103" s="145" t="str">
        <f>VLOOKUP(B103,'INFORM Severity - hidden'!$C$5:$D$200,2,FALSE)</f>
        <v>Chad</v>
      </c>
      <c r="D103" s="145" t="str">
        <f>VLOOKUP(A103,Lists!$B$2:$G$200,3,FALSE)</f>
        <v>TCD</v>
      </c>
      <c r="E103" s="146" t="str">
        <f>VLOOKUP(A103,Lists!$B$2:$G$200,5,FALSE)</f>
        <v>Conflict/ Violence</v>
      </c>
      <c r="F103" s="140">
        <f t="shared" si="15"/>
        <v>3.3</v>
      </c>
      <c r="G103" s="141">
        <f t="shared" si="16"/>
        <v>4</v>
      </c>
      <c r="H103" s="141" t="str">
        <f t="shared" si="17"/>
        <v>High</v>
      </c>
      <c r="I103" s="142" t="str">
        <f>INDEX(Trends!$D$3:$D$404,MATCH(B103,Trends!$C$3:$C$404,0))</f>
        <v>Increasing</v>
      </c>
      <c r="J103" s="141" t="str">
        <f>VLOOKUP($B103,Reliability!$A$3:$I$300,9,FALSE)</f>
        <v>Very High</v>
      </c>
      <c r="K103" s="143">
        <f t="shared" si="18"/>
        <v>2.6</v>
      </c>
      <c r="L103" s="143">
        <f>VLOOKUP($B103,'Impact of the crisis'!$C$6:$N$300,12,FALSE)</f>
        <v>0.6</v>
      </c>
      <c r="M103" s="143">
        <f>VLOOKUP($B103,'Impact of the crisis'!$C$6:$AB$300,26,FALSE)</f>
        <v>3.3</v>
      </c>
      <c r="N103" s="143">
        <f>VLOOKUP($B103,'Conditions of people affected'!$C$6:$R$300,16,FALSE)</f>
        <v>3.5</v>
      </c>
      <c r="O103" s="143">
        <f>VLOOKUP($B103,'Conditions of people affected'!$C$6:$R$300,9,FALSE)</f>
        <v>3</v>
      </c>
      <c r="P103" s="143">
        <f>VLOOKUP($B103,'Conditions of people affected'!$C$6:$R$300,15,FALSE)</f>
        <v>4</v>
      </c>
      <c r="Q103" s="143">
        <f t="shared" si="19"/>
        <v>3.4</v>
      </c>
      <c r="R103" s="143">
        <f>VLOOKUP($B103,'Complexity of the crisis'!$C$6:$AN$300,22,FALSE)</f>
        <v>3.7</v>
      </c>
      <c r="S103" s="143">
        <f>VLOOKUP($B103,'Complexity of the crisis'!$C$6:$AN$300,38,FALSE)</f>
        <v>3</v>
      </c>
      <c r="T103" s="147" t="str">
        <f>VLOOKUP(B103,Lists!$C$3:$E$300,3,FALSE)</f>
        <v>Africa</v>
      </c>
      <c r="U103" s="148">
        <f>VLOOKUP(B103,'INFORM Severity - hidden'!$C$5:$V$300,20,FALSE)</f>
        <v>45834</v>
      </c>
    </row>
    <row r="104" spans="1:21" x14ac:dyDescent="0.35">
      <c r="A104" s="144" t="str">
        <f t="array" ref="A104">IFERROR(INDEX(Lists!$B$2:$B$200,SMALL(IF(Lists!$I$2:$I$200="Individual",ROW(Lists!$B$2:$B$200)),ROW(100:100))-1,1),"")</f>
        <v>Displacement from CAR to Chad</v>
      </c>
      <c r="B104" s="145" t="str">
        <f>VLOOKUP(A104,Lists!$B$2:$G$200,2,FALSE)</f>
        <v>TCD004</v>
      </c>
      <c r="C104" s="145" t="str">
        <f>VLOOKUP(B104,'INFORM Severity - hidden'!$C$5:$D$200,2,FALSE)</f>
        <v>Chad</v>
      </c>
      <c r="D104" s="145" t="str">
        <f>VLOOKUP(A104,Lists!$B$2:$G$200,3,FALSE)</f>
        <v>TCD</v>
      </c>
      <c r="E104" s="146" t="str">
        <f>VLOOKUP(A104,Lists!$B$2:$G$200,5,FALSE)</f>
        <v>International Displacement</v>
      </c>
      <c r="F104" s="140">
        <f t="shared" si="15"/>
        <v>2.2000000000000002</v>
      </c>
      <c r="G104" s="141">
        <f t="shared" si="16"/>
        <v>3</v>
      </c>
      <c r="H104" s="141" t="str">
        <f t="shared" si="17"/>
        <v>Medium</v>
      </c>
      <c r="I104" s="142" t="str">
        <f>INDEX(Trends!$D$3:$D$404,MATCH(B104,Trends!$C$3:$C$404,0))</f>
        <v>Decreasing</v>
      </c>
      <c r="J104" s="141" t="str">
        <f>VLOOKUP($B104,Reliability!$A$3:$I$300,9,FALSE)</f>
        <v>High</v>
      </c>
      <c r="K104" s="143">
        <f t="shared" si="18"/>
        <v>2.5</v>
      </c>
      <c r="L104" s="143">
        <f>VLOOKUP($B104,'Impact of the crisis'!$C$6:$N$300,12,FALSE)</f>
        <v>1.8</v>
      </c>
      <c r="M104" s="143">
        <f>VLOOKUP($B104,'Impact of the crisis'!$C$6:$AB$300,26,FALSE)</f>
        <v>2.8</v>
      </c>
      <c r="N104" s="143">
        <f>VLOOKUP($B104,'Conditions of people affected'!$C$6:$R$300,16,FALSE)</f>
        <v>1.45</v>
      </c>
      <c r="O104" s="143">
        <f>VLOOKUP($B104,'Conditions of people affected'!$C$6:$R$300,9,FALSE)</f>
        <v>1.9</v>
      </c>
      <c r="P104" s="143">
        <f>VLOOKUP($B104,'Conditions of people affected'!$C$6:$R$300,15,FALSE)</f>
        <v>1</v>
      </c>
      <c r="Q104" s="143">
        <f t="shared" si="19"/>
        <v>3.2</v>
      </c>
      <c r="R104" s="143">
        <f>VLOOKUP($B104,'Complexity of the crisis'!$C$6:$AN$300,22,FALSE)</f>
        <v>3.7</v>
      </c>
      <c r="S104" s="143">
        <f>VLOOKUP($B104,'Complexity of the crisis'!$C$6:$AN$300,38,FALSE)</f>
        <v>2.5</v>
      </c>
      <c r="T104" s="147" t="str">
        <f>VLOOKUP(B104,Lists!$C$3:$E$300,3,FALSE)</f>
        <v>Africa</v>
      </c>
      <c r="U104" s="148">
        <f>VLOOKUP(B104,'INFORM Severity - hidden'!$C$5:$V$300,20,FALSE)</f>
        <v>45834</v>
      </c>
    </row>
    <row r="105" spans="1:21" x14ac:dyDescent="0.35">
      <c r="A105" s="144" t="str">
        <f t="array" ref="A105">IFERROR(INDEX(Lists!$B$2:$B$200,SMALL(IF(Lists!$I$2:$I$200="Individual",ROW(Lists!$B$2:$B$200)),ROW(101:101))-1,1),"")</f>
        <v>Displacement from Sudan to Chad</v>
      </c>
      <c r="B105" s="145" t="str">
        <f>VLOOKUP(A105,Lists!$B$2:$G$200,2,FALSE)</f>
        <v>TCD005</v>
      </c>
      <c r="C105" s="145" t="str">
        <f>VLOOKUP(B105,'INFORM Severity - hidden'!$C$5:$D$200,2,FALSE)</f>
        <v>Chad</v>
      </c>
      <c r="D105" s="145" t="str">
        <f>VLOOKUP(A105,Lists!$B$2:$G$200,3,FALSE)</f>
        <v>TCD</v>
      </c>
      <c r="E105" s="146" t="str">
        <f>VLOOKUP(A105,Lists!$B$2:$G$200,5,FALSE)</f>
        <v>International Displacement</v>
      </c>
      <c r="F105" s="140">
        <f t="shared" si="15"/>
        <v>3.2</v>
      </c>
      <c r="G105" s="141">
        <f t="shared" si="16"/>
        <v>4</v>
      </c>
      <c r="H105" s="141" t="str">
        <f t="shared" si="17"/>
        <v>High</v>
      </c>
      <c r="I105" s="142" t="str">
        <f>INDEX(Trends!$D$3:$D$404,MATCH(B105,Trends!$C$3:$C$404,0))</f>
        <v>Decreasing</v>
      </c>
      <c r="J105" s="141" t="str">
        <f>VLOOKUP($B105,Reliability!$A$3:$I$300,9,FALSE)</f>
        <v>Very High</v>
      </c>
      <c r="K105" s="143">
        <f t="shared" si="18"/>
        <v>3.3</v>
      </c>
      <c r="L105" s="143">
        <f>VLOOKUP($B105,'Impact of the crisis'!$C$6:$N$300,12,FALSE)</f>
        <v>1.8</v>
      </c>
      <c r="M105" s="143">
        <f>VLOOKUP($B105,'Impact of the crisis'!$C$6:$AB$300,26,FALSE)</f>
        <v>3.8</v>
      </c>
      <c r="N105" s="143">
        <f>VLOOKUP($B105,'Conditions of people affected'!$C$6:$R$300,16,FALSE)</f>
        <v>3.25</v>
      </c>
      <c r="O105" s="143">
        <f>VLOOKUP($B105,'Conditions of people affected'!$C$6:$R$300,9,FALSE)</f>
        <v>3.5</v>
      </c>
      <c r="P105" s="143">
        <f>VLOOKUP($B105,'Conditions of people affected'!$C$6:$R$300,15,FALSE)</f>
        <v>3</v>
      </c>
      <c r="Q105" s="143">
        <f t="shared" si="19"/>
        <v>3.2</v>
      </c>
      <c r="R105" s="143">
        <f>VLOOKUP($B105,'Complexity of the crisis'!$C$6:$AN$300,22,FALSE)</f>
        <v>3.7</v>
      </c>
      <c r="S105" s="143">
        <f>VLOOKUP($B105,'Complexity of the crisis'!$C$6:$AN$300,38,FALSE)</f>
        <v>2.5</v>
      </c>
      <c r="T105" s="147" t="str">
        <f>VLOOKUP(B105,Lists!$C$3:$E$300,3,FALSE)</f>
        <v>Africa</v>
      </c>
      <c r="U105" s="148">
        <f>VLOOKUP(B105,'INFORM Severity - hidden'!$C$5:$V$300,20,FALSE)</f>
        <v>45834</v>
      </c>
    </row>
    <row r="106" spans="1:21" x14ac:dyDescent="0.35">
      <c r="A106" s="144" t="str">
        <f t="array" ref="A106">IFERROR(INDEX(Lists!$B$2:$B$200,SMALL(IF(Lists!$I$2:$I$200="Individual",ROW(Lists!$B$2:$B$200)),ROW(102:102))-1,1),"")</f>
        <v>Conflict in Savanes region</v>
      </c>
      <c r="B106" s="145" t="str">
        <f>VLOOKUP(A106,Lists!$B$2:$G$200,2,FALSE)</f>
        <v>TGO002</v>
      </c>
      <c r="C106" s="145" t="str">
        <f>VLOOKUP(B106,'INFORM Severity - hidden'!$C$5:$D$200,2,FALSE)</f>
        <v>Togo</v>
      </c>
      <c r="D106" s="145" t="str">
        <f>VLOOKUP(A106,Lists!$B$2:$G$200,3,FALSE)</f>
        <v>TGO</v>
      </c>
      <c r="E106" s="146" t="str">
        <f>VLOOKUP(A106,Lists!$B$2:$G$200,5,FALSE)</f>
        <v>Conflict/ Violence</v>
      </c>
      <c r="F106" s="140">
        <f t="shared" si="15"/>
        <v>2.2999999999999998</v>
      </c>
      <c r="G106" s="141">
        <f t="shared" si="16"/>
        <v>3</v>
      </c>
      <c r="H106" s="141" t="str">
        <f t="shared" si="17"/>
        <v>Medium</v>
      </c>
      <c r="I106" s="142" t="str">
        <f>INDEX(Trends!$D$3:$D$404,MATCH(B106,Trends!$C$3:$C$404,0))</f>
        <v>Decreasing</v>
      </c>
      <c r="J106" s="141" t="str">
        <f>VLOOKUP($B106,Reliability!$A$3:$I$300,9,FALSE)</f>
        <v>Very High</v>
      </c>
      <c r="K106" s="143">
        <f t="shared" si="18"/>
        <v>1.3</v>
      </c>
      <c r="L106" s="143">
        <f>VLOOKUP($B106,'Impact of the crisis'!$C$6:$N$300,12,FALSE)</f>
        <v>0.8</v>
      </c>
      <c r="M106" s="143">
        <f>VLOOKUP($B106,'Impact of the crisis'!$C$6:$AB$300,26,FALSE)</f>
        <v>1.6</v>
      </c>
      <c r="N106" s="143">
        <f>VLOOKUP($B106,'Conditions of people affected'!$C$6:$R$300,16,FALSE)</f>
        <v>2.65</v>
      </c>
      <c r="O106" s="143">
        <f>VLOOKUP($B106,'Conditions of people affected'!$C$6:$R$300,9,FALSE)</f>
        <v>2.2999999999999998</v>
      </c>
      <c r="P106" s="143">
        <f>VLOOKUP($B106,'Conditions of people affected'!$C$6:$R$300,15,FALSE)</f>
        <v>3</v>
      </c>
      <c r="Q106" s="143">
        <f t="shared" si="19"/>
        <v>2.4</v>
      </c>
      <c r="R106" s="143">
        <f>VLOOKUP($B106,'Complexity of the crisis'!$C$6:$AN$300,22,FALSE)</f>
        <v>2.2999999999999998</v>
      </c>
      <c r="S106" s="143">
        <f>VLOOKUP($B106,'Complexity of the crisis'!$C$6:$AN$300,38,FALSE)</f>
        <v>2.5</v>
      </c>
      <c r="T106" s="147" t="str">
        <f>VLOOKUP(B106,Lists!$C$3:$E$300,3,FALSE)</f>
        <v>Africa</v>
      </c>
      <c r="U106" s="148">
        <f>VLOOKUP(B106,'INFORM Severity - hidden'!$C$5:$V$300,20,FALSE)</f>
        <v>45834</v>
      </c>
    </row>
    <row r="107" spans="1:21" x14ac:dyDescent="0.35">
      <c r="A107" s="144" t="str">
        <f t="array" ref="A107">IFERROR(INDEX(Lists!$B$2:$B$200,SMALL(IF(Lists!$I$2:$I$200="Individual",ROW(Lists!$B$2:$B$200)),ROW(103:103))-1,1),"")</f>
        <v>Displacement from Myanmar to Thailand</v>
      </c>
      <c r="B107" s="145" t="str">
        <f>VLOOKUP(A107,Lists!$B$2:$G$200,2,FALSE)</f>
        <v>THA003</v>
      </c>
      <c r="C107" s="145" t="str">
        <f>VLOOKUP(B107,'INFORM Severity - hidden'!$C$5:$D$200,2,FALSE)</f>
        <v>Thailand</v>
      </c>
      <c r="D107" s="145" t="str">
        <f>VLOOKUP(A107,Lists!$B$2:$G$200,3,FALSE)</f>
        <v>THA</v>
      </c>
      <c r="E107" s="146" t="str">
        <f>VLOOKUP(A107,Lists!$B$2:$G$200,5,FALSE)</f>
        <v>International Displacement</v>
      </c>
      <c r="F107" s="140">
        <f t="shared" si="15"/>
        <v>2.1</v>
      </c>
      <c r="G107" s="141">
        <f t="shared" si="16"/>
        <v>3</v>
      </c>
      <c r="H107" s="141" t="str">
        <f t="shared" si="17"/>
        <v>Medium</v>
      </c>
      <c r="I107" s="142" t="str">
        <f>INDEX(Trends!$D$3:$D$404,MATCH(B107,Trends!$C$3:$C$404,0))</f>
        <v>Stable</v>
      </c>
      <c r="J107" s="141" t="str">
        <f>VLOOKUP($B107,Reliability!$A$3:$I$300,9,FALSE)</f>
        <v>Very High</v>
      </c>
      <c r="K107" s="143">
        <f t="shared" si="18"/>
        <v>1.5</v>
      </c>
      <c r="L107" s="143">
        <f>VLOOKUP($B107,'Impact of the crisis'!$C$6:$N$300,12,FALSE)</f>
        <v>0.5</v>
      </c>
      <c r="M107" s="143">
        <f>VLOOKUP($B107,'Impact of the crisis'!$C$6:$AB$300,26,FALSE)</f>
        <v>1.9</v>
      </c>
      <c r="N107" s="143">
        <f>VLOOKUP($B107,'Conditions of people affected'!$C$6:$R$300,16,FALSE)</f>
        <v>2.4</v>
      </c>
      <c r="O107" s="143">
        <f>VLOOKUP($B107,'Conditions of people affected'!$C$6:$R$300,9,FALSE)</f>
        <v>1.8</v>
      </c>
      <c r="P107" s="143">
        <f>VLOOKUP($B107,'Conditions of people affected'!$C$6:$R$300,15,FALSE)</f>
        <v>3</v>
      </c>
      <c r="Q107" s="143">
        <f t="shared" si="19"/>
        <v>2</v>
      </c>
      <c r="R107" s="143">
        <f>VLOOKUP($B107,'Complexity of the crisis'!$C$6:$AN$300,22,FALSE)</f>
        <v>2</v>
      </c>
      <c r="S107" s="143">
        <f>VLOOKUP($B107,'Complexity of the crisis'!$C$6:$AN$300,38,FALSE)</f>
        <v>2</v>
      </c>
      <c r="T107" s="147" t="str">
        <f>VLOOKUP(B107,Lists!$C$3:$E$300,3,FALSE)</f>
        <v>Asia</v>
      </c>
      <c r="U107" s="148">
        <f>VLOOKUP(B107,'INFORM Severity - hidden'!$C$5:$V$300,20,FALSE)</f>
        <v>45836</v>
      </c>
    </row>
    <row r="108" spans="1:21" x14ac:dyDescent="0.35">
      <c r="A108" s="144" t="str">
        <f t="array" ref="A108">IFERROR(INDEX(Lists!$B$2:$B$200,SMALL(IF(Lists!$I$2:$I$200="Individual",ROW(Lists!$B$2:$B$200)),ROW(104:104))-1,1),"")</f>
        <v>Displacement from Venezuela to Trinidad and Tobago</v>
      </c>
      <c r="B108" s="145" t="str">
        <f>VLOOKUP(A108,Lists!$B$2:$G$200,2,FALSE)</f>
        <v>TTO002</v>
      </c>
      <c r="C108" s="145" t="str">
        <f>VLOOKUP(B108,'INFORM Severity - hidden'!$C$5:$D$200,2,FALSE)</f>
        <v>Trinidad and Tobago</v>
      </c>
      <c r="D108" s="145" t="str">
        <f>VLOOKUP(A108,Lists!$B$2:$G$200,3,FALSE)</f>
        <v>TTO</v>
      </c>
      <c r="E108" s="146" t="str">
        <f>VLOOKUP(A108,Lists!$B$2:$G$200,5,FALSE)</f>
        <v>International Displacement</v>
      </c>
      <c r="F108" s="140">
        <f t="shared" si="15"/>
        <v>1.5</v>
      </c>
      <c r="G108" s="141">
        <f t="shared" si="16"/>
        <v>2</v>
      </c>
      <c r="H108" s="141" t="str">
        <f t="shared" si="17"/>
        <v>Low</v>
      </c>
      <c r="I108" s="142" t="str">
        <f>INDEX(Trends!$D$3:$D$404,MATCH(B108,Trends!$C$3:$C$404,0))</f>
        <v>Stable</v>
      </c>
      <c r="J108" s="141" t="str">
        <f>VLOOKUP($B108,Reliability!$A$3:$I$300,9,FALSE)</f>
        <v>Very High</v>
      </c>
      <c r="K108" s="143">
        <f t="shared" si="18"/>
        <v>2.5</v>
      </c>
      <c r="L108" s="143">
        <f>VLOOKUP($B108,'Impact of the crisis'!$C$6:$N$300,12,FALSE)</f>
        <v>3</v>
      </c>
      <c r="M108" s="143">
        <f>VLOOKUP($B108,'Impact of the crisis'!$C$6:$AB$300,26,FALSE)</f>
        <v>2.2000000000000002</v>
      </c>
      <c r="N108" s="143">
        <f>VLOOKUP($B108,'Conditions of people affected'!$C$6:$R$300,16,FALSE)</f>
        <v>0.85</v>
      </c>
      <c r="O108" s="143">
        <f>VLOOKUP($B108,'Conditions of people affected'!$C$6:$R$300,9,FALSE)</f>
        <v>0.7</v>
      </c>
      <c r="P108" s="143">
        <f>VLOOKUP($B108,'Conditions of people affected'!$C$6:$R$300,15,FALSE)</f>
        <v>1</v>
      </c>
      <c r="Q108" s="143">
        <f t="shared" si="19"/>
        <v>1.5</v>
      </c>
      <c r="R108" s="143">
        <f>VLOOKUP($B108,'Complexity of the crisis'!$C$6:$AN$300,22,FALSE)</f>
        <v>1.4</v>
      </c>
      <c r="S108" s="143">
        <f>VLOOKUP($B108,'Complexity of the crisis'!$C$6:$AN$300,38,FALSE)</f>
        <v>1.5</v>
      </c>
      <c r="T108" s="147" t="str">
        <f>VLOOKUP(B108,Lists!$C$3:$E$300,3,FALSE)</f>
        <v>Americas</v>
      </c>
      <c r="U108" s="148">
        <f>VLOOKUP(B108,'INFORM Severity - hidden'!$C$5:$V$300,20,FALSE)</f>
        <v>45838</v>
      </c>
    </row>
    <row r="109" spans="1:21" x14ac:dyDescent="0.35">
      <c r="A109" s="144" t="str">
        <f t="array" ref="A109">IFERROR(INDEX(Lists!$B$2:$B$200,SMALL(IF(Lists!$I$2:$I$200="Individual",ROW(Lists!$B$2:$B$200)),ROW(105:105))-1,1),"")</f>
        <v>International displacement to Tunisia</v>
      </c>
      <c r="B109" s="145" t="str">
        <f>VLOOKUP(A109,Lists!$B$2:$G$200,2,FALSE)</f>
        <v>TUN002</v>
      </c>
      <c r="C109" s="145" t="str">
        <f>VLOOKUP(B109,'INFORM Severity - hidden'!$C$5:$D$200,2,FALSE)</f>
        <v>Tunisia</v>
      </c>
      <c r="D109" s="145" t="str">
        <f>VLOOKUP(A109,Lists!$B$2:$G$200,3,FALSE)</f>
        <v>TUN</v>
      </c>
      <c r="E109" s="146" t="str">
        <f>VLOOKUP(A109,Lists!$B$2:$G$200,5,FALSE)</f>
        <v>International Displacement</v>
      </c>
      <c r="F109" s="140">
        <f t="shared" si="15"/>
        <v>1.9</v>
      </c>
      <c r="G109" s="141">
        <f t="shared" si="16"/>
        <v>2</v>
      </c>
      <c r="H109" s="141" t="str">
        <f t="shared" si="17"/>
        <v>Low</v>
      </c>
      <c r="I109" s="142" t="str">
        <f>INDEX(Trends!$D$3:$D$404,MATCH(B109,Trends!$C$3:$C$404,0))</f>
        <v>Decreasing</v>
      </c>
      <c r="J109" s="141" t="str">
        <f>VLOOKUP($B109,Reliability!$A$3:$I$300,9,FALSE)</f>
        <v>Very High</v>
      </c>
      <c r="K109" s="143">
        <f t="shared" si="18"/>
        <v>2.2999999999999998</v>
      </c>
      <c r="L109" s="143">
        <f>VLOOKUP($B109,'Impact of the crisis'!$C$6:$N$300,12,FALSE)</f>
        <v>1.6</v>
      </c>
      <c r="M109" s="143">
        <f>VLOOKUP($B109,'Impact of the crisis'!$C$6:$AB$300,26,FALSE)</f>
        <v>2.6</v>
      </c>
      <c r="N109" s="143">
        <f>VLOOKUP($B109,'Conditions of people affected'!$C$6:$R$300,16,FALSE)</f>
        <v>0.95</v>
      </c>
      <c r="O109" s="143">
        <f>VLOOKUP($B109,'Conditions of people affected'!$C$6:$R$300,9,FALSE)</f>
        <v>0.9</v>
      </c>
      <c r="P109" s="143">
        <f>VLOOKUP($B109,'Conditions of people affected'!$C$6:$R$300,15,FALSE)</f>
        <v>1</v>
      </c>
      <c r="Q109" s="143">
        <f t="shared" si="19"/>
        <v>2.8</v>
      </c>
      <c r="R109" s="143">
        <f>VLOOKUP($B109,'Complexity of the crisis'!$C$6:$AN$300,22,FALSE)</f>
        <v>2.5</v>
      </c>
      <c r="S109" s="143">
        <f>VLOOKUP($B109,'Complexity of the crisis'!$C$6:$AN$300,38,FALSE)</f>
        <v>3</v>
      </c>
      <c r="T109" s="147" t="str">
        <f>VLOOKUP(B109,Lists!$C$3:$E$300,3,FALSE)</f>
        <v>Africa</v>
      </c>
      <c r="U109" s="148">
        <f>VLOOKUP(B109,'INFORM Severity - hidden'!$C$5:$V$300,20,FALSE)</f>
        <v>45833</v>
      </c>
    </row>
    <row r="110" spans="1:21" x14ac:dyDescent="0.35">
      <c r="A110" s="144" t="str">
        <f t="array" ref="A110">IFERROR(INDEX(Lists!$B$2:$B$200,SMALL(IF(Lists!$I$2:$I$200="Individual",ROW(Lists!$B$2:$B$200)),ROW(106:106))-1,1),"")</f>
        <v>Displacement from Syria to Türkiye</v>
      </c>
      <c r="B110" s="145" t="str">
        <f>VLOOKUP(A110,Lists!$B$2:$G$200,2,FALSE)</f>
        <v>TUR002</v>
      </c>
      <c r="C110" s="145" t="str">
        <f>VLOOKUP(B110,'INFORM Severity - hidden'!$C$5:$D$200,2,FALSE)</f>
        <v>Türkiye</v>
      </c>
      <c r="D110" s="145" t="str">
        <f>VLOOKUP(A110,Lists!$B$2:$G$200,3,FALSE)</f>
        <v>TUR</v>
      </c>
      <c r="E110" s="146" t="str">
        <f>VLOOKUP(A110,Lists!$B$2:$G$200,5,FALSE)</f>
        <v>International Displacement</v>
      </c>
      <c r="F110" s="140">
        <f t="shared" si="15"/>
        <v>3.5</v>
      </c>
      <c r="G110" s="141">
        <f t="shared" si="16"/>
        <v>4</v>
      </c>
      <c r="H110" s="141" t="str">
        <f t="shared" si="17"/>
        <v>High</v>
      </c>
      <c r="I110" s="142" t="str">
        <f>INDEX(Trends!$D$3:$D$404,MATCH(B110,Trends!$C$3:$C$404,0))</f>
        <v>Increasing</v>
      </c>
      <c r="J110" s="141" t="str">
        <f>VLOOKUP($B110,Reliability!$A$3:$I$300,9,FALSE)</f>
        <v>Very High</v>
      </c>
      <c r="K110" s="143">
        <f t="shared" si="18"/>
        <v>3.2</v>
      </c>
      <c r="L110" s="143">
        <f>VLOOKUP($B110,'Impact of the crisis'!$C$6:$N$300,12,FALSE)</f>
        <v>3.3</v>
      </c>
      <c r="M110" s="143">
        <f>VLOOKUP($B110,'Impact of the crisis'!$C$6:$AB$300,26,FALSE)</f>
        <v>3.1</v>
      </c>
      <c r="N110" s="143">
        <f>VLOOKUP($B110,'Conditions of people affected'!$C$6:$R$300,16,FALSE)</f>
        <v>4</v>
      </c>
      <c r="O110" s="143">
        <f>VLOOKUP($B110,'Conditions of people affected'!$C$6:$R$300,9,FALSE)</f>
        <v>5</v>
      </c>
      <c r="P110" s="143">
        <f>VLOOKUP($B110,'Conditions of people affected'!$C$6:$R$300,15,FALSE)</f>
        <v>3</v>
      </c>
      <c r="Q110" s="143">
        <f t="shared" si="19"/>
        <v>3</v>
      </c>
      <c r="R110" s="143">
        <f>VLOOKUP($B110,'Complexity of the crisis'!$C$6:$AN$300,22,FALSE)</f>
        <v>2.9</v>
      </c>
      <c r="S110" s="143">
        <f>VLOOKUP($B110,'Complexity of the crisis'!$C$6:$AN$300,38,FALSE)</f>
        <v>3</v>
      </c>
      <c r="T110" s="147" t="str">
        <f>VLOOKUP(B110,Lists!$C$3:$E$300,3,FALSE)</f>
        <v>Middle east</v>
      </c>
      <c r="U110" s="148">
        <f>VLOOKUP(B110,'INFORM Severity - hidden'!$C$5:$V$300,20,FALSE)</f>
        <v>45833</v>
      </c>
    </row>
    <row r="111" spans="1:21" x14ac:dyDescent="0.35">
      <c r="A111" s="144" t="str">
        <f t="array" ref="A111">IFERROR(INDEX(Lists!$B$2:$B$200,SMALL(IF(Lists!$I$2:$I$200="Individual",ROW(Lists!$B$2:$B$200)),ROW(107:107))-1,1),"")</f>
        <v>International Displacement to Türkiye</v>
      </c>
      <c r="B111" s="145" t="str">
        <f>VLOOKUP(A111,Lists!$B$2:$G$200,2,FALSE)</f>
        <v>TUR003</v>
      </c>
      <c r="C111" s="145" t="str">
        <f>VLOOKUP(B111,'INFORM Severity - hidden'!$C$5:$D$200,2,FALSE)</f>
        <v>Türkiye</v>
      </c>
      <c r="D111" s="145" t="str">
        <f>VLOOKUP(A111,Lists!$B$2:$G$200,3,FALSE)</f>
        <v>TUR</v>
      </c>
      <c r="E111" s="146" t="str">
        <f>VLOOKUP(A111,Lists!$B$2:$G$200,5,FALSE)</f>
        <v>International Displacement</v>
      </c>
      <c r="F111" s="140">
        <f t="shared" si="15"/>
        <v>2.2999999999999998</v>
      </c>
      <c r="G111" s="141">
        <f t="shared" si="16"/>
        <v>3</v>
      </c>
      <c r="H111" s="141" t="str">
        <f t="shared" si="17"/>
        <v>Medium</v>
      </c>
      <c r="I111" s="142" t="str">
        <f>INDEX(Trends!$D$3:$D$404,MATCH(B111,Trends!$C$3:$C$404,0))</f>
        <v>Stable</v>
      </c>
      <c r="J111" s="141" t="str">
        <f>VLOOKUP($B111,Reliability!$A$3:$I$300,9,FALSE)</f>
        <v>High</v>
      </c>
      <c r="K111" s="143">
        <f t="shared" si="18"/>
        <v>2.6</v>
      </c>
      <c r="L111" s="143">
        <f>VLOOKUP($B111,'Impact of the crisis'!$C$6:$N$300,12,FALSE)</f>
        <v>2.4</v>
      </c>
      <c r="M111" s="143">
        <f>VLOOKUP($B111,'Impact of the crisis'!$C$6:$AB$300,26,FALSE)</f>
        <v>2.7</v>
      </c>
      <c r="N111" s="143">
        <f>VLOOKUP($B111,'Conditions of people affected'!$C$6:$R$300,16,FALSE)</f>
        <v>1.7</v>
      </c>
      <c r="O111" s="143">
        <f>VLOOKUP($B111,'Conditions of people affected'!$C$6:$R$300,9,FALSE)</f>
        <v>2.4</v>
      </c>
      <c r="P111" s="143">
        <f>VLOOKUP($B111,'Conditions of people affected'!$C$6:$R$300,15,FALSE)</f>
        <v>1</v>
      </c>
      <c r="Q111" s="143">
        <f t="shared" si="19"/>
        <v>3</v>
      </c>
      <c r="R111" s="143">
        <f>VLOOKUP($B111,'Complexity of the crisis'!$C$6:$AN$300,22,FALSE)</f>
        <v>2.9</v>
      </c>
      <c r="S111" s="143">
        <f>VLOOKUP($B111,'Complexity of the crisis'!$C$6:$AN$300,38,FALSE)</f>
        <v>3</v>
      </c>
      <c r="T111" s="147" t="str">
        <f>VLOOKUP(B111,Lists!$C$3:$E$300,3,FALSE)</f>
        <v>Middle east</v>
      </c>
      <c r="U111" s="148">
        <f>VLOOKUP(B111,'INFORM Severity - hidden'!$C$5:$V$300,20,FALSE)</f>
        <v>45833</v>
      </c>
    </row>
    <row r="112" spans="1:21" x14ac:dyDescent="0.35">
      <c r="A112" s="144" t="str">
        <f t="array" ref="A112">IFERROR(INDEX(Lists!$B$2:$B$200,SMALL(IF(Lists!$I$2:$I$200="Individual",ROW(Lists!$B$2:$B$200)),ROW(108:108))-1,1),"")</f>
        <v>International Displacement to Tanzania</v>
      </c>
      <c r="B112" s="145" t="str">
        <f>VLOOKUP(A112,Lists!$B$2:$G$200,2,FALSE)</f>
        <v>TZA002</v>
      </c>
      <c r="C112" s="145" t="str">
        <f>VLOOKUP(B112,'INFORM Severity - hidden'!$C$5:$D$200,2,FALSE)</f>
        <v>Tanzania</v>
      </c>
      <c r="D112" s="145" t="str">
        <f>VLOOKUP(A112,Lists!$B$2:$G$200,3,FALSE)</f>
        <v>TZA</v>
      </c>
      <c r="E112" s="146" t="str">
        <f>VLOOKUP(A112,Lists!$B$2:$G$200,5,FALSE)</f>
        <v>International Displacement</v>
      </c>
      <c r="F112" s="140">
        <f t="shared" si="15"/>
        <v>2</v>
      </c>
      <c r="G112" s="141">
        <f t="shared" si="16"/>
        <v>2</v>
      </c>
      <c r="H112" s="141" t="str">
        <f t="shared" si="17"/>
        <v>Low</v>
      </c>
      <c r="I112" s="142" t="str">
        <f>INDEX(Trends!$D$3:$D$404,MATCH(B112,Trends!$C$3:$C$404,0))</f>
        <v>Decreasing</v>
      </c>
      <c r="J112" s="141" t="str">
        <f>VLOOKUP($B112,Reliability!$A$3:$I$300,9,FALSE)</f>
        <v>High</v>
      </c>
      <c r="K112" s="143">
        <f t="shared" si="18"/>
        <v>2.7</v>
      </c>
      <c r="L112" s="143">
        <f>VLOOKUP($B112,'Impact of the crisis'!$C$6:$N$300,12,FALSE)</f>
        <v>2.4</v>
      </c>
      <c r="M112" s="143">
        <f>VLOOKUP($B112,'Impact of the crisis'!$C$6:$AB$300,26,FALSE)</f>
        <v>2.9</v>
      </c>
      <c r="N112" s="143">
        <f>VLOOKUP($B112,'Conditions of people affected'!$C$6:$R$300,16,FALSE)</f>
        <v>1.65</v>
      </c>
      <c r="O112" s="143">
        <f>VLOOKUP($B112,'Conditions of people affected'!$C$6:$R$300,9,FALSE)</f>
        <v>2.2999999999999998</v>
      </c>
      <c r="P112" s="143">
        <f>VLOOKUP($B112,'Conditions of people affected'!$C$6:$R$300,15,FALSE)</f>
        <v>1</v>
      </c>
      <c r="Q112" s="143">
        <f t="shared" si="19"/>
        <v>1.8</v>
      </c>
      <c r="R112" s="143">
        <f>VLOOKUP($B112,'Complexity of the crisis'!$C$6:$AN$300,22,FALSE)</f>
        <v>2</v>
      </c>
      <c r="S112" s="143">
        <f>VLOOKUP($B112,'Complexity of the crisis'!$C$6:$AN$300,38,FALSE)</f>
        <v>1.5</v>
      </c>
      <c r="T112" s="147" t="str">
        <f>VLOOKUP(B112,Lists!$C$3:$E$300,3,FALSE)</f>
        <v>Africa</v>
      </c>
      <c r="U112" s="148">
        <f>VLOOKUP(B112,'INFORM Severity - hidden'!$C$5:$V$300,20,FALSE)</f>
        <v>45838</v>
      </c>
    </row>
    <row r="113" spans="1:21" x14ac:dyDescent="0.35">
      <c r="A113" s="144" t="str">
        <f t="array" ref="A113">IFERROR(INDEX(Lists!$B$2:$B$200,SMALL(IF(Lists!$I$2:$I$200="Individual",ROW(Lists!$B$2:$B$200)),ROW(109:109))-1,1),"")</f>
        <v>Drought and floods in Tanzania</v>
      </c>
      <c r="B113" s="145" t="str">
        <f>VLOOKUP(A113,Lists!$B$2:$G$200,2,FALSE)</f>
        <v>TZA003</v>
      </c>
      <c r="C113" s="145" t="str">
        <f>VLOOKUP(B113,'INFORM Severity - hidden'!$C$5:$D$200,2,FALSE)</f>
        <v>Tanzania</v>
      </c>
      <c r="D113" s="145" t="str">
        <f>VLOOKUP(A113,Lists!$B$2:$G$200,3,FALSE)</f>
        <v>TZA</v>
      </c>
      <c r="E113" s="146" t="str">
        <f>VLOOKUP(A113,Lists!$B$2:$G$200,5,FALSE)</f>
        <v>Drought/drier conditions,Floods</v>
      </c>
      <c r="F113" s="140">
        <f t="shared" si="15"/>
        <v>2.2999999999999998</v>
      </c>
      <c r="G113" s="141">
        <f t="shared" si="16"/>
        <v>3</v>
      </c>
      <c r="H113" s="141" t="str">
        <f t="shared" si="17"/>
        <v>Medium</v>
      </c>
      <c r="I113" s="142" t="str">
        <f>INDEX(Trends!$D$3:$D$404,MATCH(B113,Trends!$C$3:$C$404,0))</f>
        <v>Increasing</v>
      </c>
      <c r="J113" s="141" t="str">
        <f>VLOOKUP($B113,Reliability!$A$3:$I$300,9,FALSE)</f>
        <v>High</v>
      </c>
      <c r="K113" s="143">
        <f t="shared" si="18"/>
        <v>2.1</v>
      </c>
      <c r="L113" s="143">
        <f>VLOOKUP($B113,'Impact of the crisis'!$C$6:$N$300,12,FALSE)</f>
        <v>1.8</v>
      </c>
      <c r="M113" s="143">
        <f>VLOOKUP($B113,'Impact of the crisis'!$C$6:$AB$300,26,FALSE)</f>
        <v>2.2000000000000002</v>
      </c>
      <c r="N113" s="143">
        <f>VLOOKUP($B113,'Conditions of people affected'!$C$6:$R$300,16,FALSE)</f>
        <v>2.65</v>
      </c>
      <c r="O113" s="143">
        <f>VLOOKUP($B113,'Conditions of people affected'!$C$6:$R$300,9,FALSE)</f>
        <v>2.2999999999999998</v>
      </c>
      <c r="P113" s="143">
        <f>VLOOKUP($B113,'Conditions of people affected'!$C$6:$R$300,15,FALSE)</f>
        <v>3</v>
      </c>
      <c r="Q113" s="143">
        <f t="shared" si="19"/>
        <v>2</v>
      </c>
      <c r="R113" s="143">
        <f>VLOOKUP($B113,'Complexity of the crisis'!$C$6:$AN$300,22,FALSE)</f>
        <v>2</v>
      </c>
      <c r="S113" s="143">
        <f>VLOOKUP($B113,'Complexity of the crisis'!$C$6:$AN$300,38,FALSE)</f>
        <v>2</v>
      </c>
      <c r="T113" s="147" t="str">
        <f>VLOOKUP(B113,Lists!$C$3:$E$300,3,FALSE)</f>
        <v>Africa</v>
      </c>
      <c r="U113" s="148">
        <f>VLOOKUP(B113,'INFORM Severity - hidden'!$C$5:$V$300,20,FALSE)</f>
        <v>45838</v>
      </c>
    </row>
    <row r="114" spans="1:21" x14ac:dyDescent="0.35">
      <c r="A114" s="144" t="str">
        <f t="array" ref="A114">IFERROR(INDEX(Lists!$B$2:$B$200,SMALL(IF(Lists!$I$2:$I$200="Individual",ROW(Lists!$B$2:$B$200)),ROW(110:110))-1,1),"")</f>
        <v>International Displacement to Uganda</v>
      </c>
      <c r="B114" s="145" t="str">
        <f>VLOOKUP(A114,Lists!$B$2:$G$200,2,FALSE)</f>
        <v>UGA005</v>
      </c>
      <c r="C114" s="145" t="str">
        <f>VLOOKUP(B114,'INFORM Severity - hidden'!$C$5:$D$200,2,FALSE)</f>
        <v>Uganda</v>
      </c>
      <c r="D114" s="145" t="str">
        <f>VLOOKUP(A114,Lists!$B$2:$G$200,3,FALSE)</f>
        <v>UGA</v>
      </c>
      <c r="E114" s="146" t="str">
        <f>VLOOKUP(A114,Lists!$B$2:$G$200,5,FALSE)</f>
        <v>International Displacement</v>
      </c>
      <c r="F114" s="140">
        <f t="shared" si="15"/>
        <v>3.3</v>
      </c>
      <c r="G114" s="141">
        <f t="shared" si="16"/>
        <v>4</v>
      </c>
      <c r="H114" s="141" t="str">
        <f t="shared" si="17"/>
        <v>High</v>
      </c>
      <c r="I114" s="142" t="str">
        <f>INDEX(Trends!$D$3:$D$404,MATCH(B114,Trends!$C$3:$C$404,0))</f>
        <v>Stable</v>
      </c>
      <c r="J114" s="141" t="str">
        <f>VLOOKUP($B114,Reliability!$A$3:$I$300,9,FALSE)</f>
        <v>Medium</v>
      </c>
      <c r="K114" s="143">
        <f t="shared" si="18"/>
        <v>3.3</v>
      </c>
      <c r="L114" s="143">
        <f>VLOOKUP($B114,'Impact of the crisis'!$C$6:$N$300,12,FALSE)</f>
        <v>1.7</v>
      </c>
      <c r="M114" s="143">
        <f>VLOOKUP($B114,'Impact of the crisis'!$C$6:$AB$300,26,FALSE)</f>
        <v>3.9</v>
      </c>
      <c r="N114" s="143">
        <f>VLOOKUP($B114,'Conditions of people affected'!$C$6:$R$300,16,FALSE)</f>
        <v>3.4</v>
      </c>
      <c r="O114" s="143">
        <f>VLOOKUP($B114,'Conditions of people affected'!$C$6:$R$300,9,FALSE)</f>
        <v>3.8</v>
      </c>
      <c r="P114" s="143">
        <f>VLOOKUP($B114,'Conditions of people affected'!$C$6:$R$300,15,FALSE)</f>
        <v>3</v>
      </c>
      <c r="Q114" s="143">
        <f t="shared" si="19"/>
        <v>3.2</v>
      </c>
      <c r="R114" s="143">
        <f>VLOOKUP($B114,'Complexity of the crisis'!$C$6:$AN$300,22,FALSE)</f>
        <v>3.7</v>
      </c>
      <c r="S114" s="143">
        <f>VLOOKUP($B114,'Complexity of the crisis'!$C$6:$AN$300,38,FALSE)</f>
        <v>2.5</v>
      </c>
      <c r="T114" s="147" t="str">
        <f>VLOOKUP(B114,Lists!$C$3:$E$300,3,FALSE)</f>
        <v>Africa</v>
      </c>
      <c r="U114" s="148">
        <f>VLOOKUP(B114,'INFORM Severity - hidden'!$C$5:$V$300,20,FALSE)</f>
        <v>45834</v>
      </c>
    </row>
    <row r="115" spans="1:21" x14ac:dyDescent="0.35">
      <c r="A115" s="144" t="str">
        <f t="array" ref="A115">IFERROR(INDEX(Lists!$B$2:$B$200,SMALL(IF(Lists!$I$2:$I$200="Individual",ROW(Lists!$B$2:$B$200)),ROW(111:111))-1,1),"")</f>
        <v>Conflict in Ukraine</v>
      </c>
      <c r="B115" s="145" t="str">
        <f>VLOOKUP(A115,Lists!$B$2:$G$200,2,FALSE)</f>
        <v>UKR002</v>
      </c>
      <c r="C115" s="145" t="str">
        <f>VLOOKUP(B115,'INFORM Severity - hidden'!$C$5:$D$200,2,FALSE)</f>
        <v>Ukraine</v>
      </c>
      <c r="D115" s="145" t="str">
        <f>VLOOKUP(A115,Lists!$B$2:$G$200,3,FALSE)</f>
        <v>UKR</v>
      </c>
      <c r="E115" s="146" t="str">
        <f>VLOOKUP(A115,Lists!$B$2:$G$200,5,FALSE)</f>
        <v>Conflict/ Violence</v>
      </c>
      <c r="F115" s="140">
        <f t="shared" si="15"/>
        <v>4.3</v>
      </c>
      <c r="G115" s="141">
        <f t="shared" si="16"/>
        <v>5</v>
      </c>
      <c r="H115" s="141" t="str">
        <f t="shared" si="17"/>
        <v>Very High</v>
      </c>
      <c r="I115" s="142" t="str">
        <f>INDEX(Trends!$D$3:$D$404,MATCH(B115,Trends!$C$3:$C$404,0))</f>
        <v>Decreasing</v>
      </c>
      <c r="J115" s="141" t="str">
        <f>VLOOKUP($B115,Reliability!$A$3:$I$300,9,FALSE)</f>
        <v>Very High</v>
      </c>
      <c r="K115" s="143">
        <f t="shared" si="18"/>
        <v>4.4000000000000004</v>
      </c>
      <c r="L115" s="143">
        <f>VLOOKUP($B115,'Impact of the crisis'!$C$6:$N$300,12,FALSE)</f>
        <v>4.9000000000000004</v>
      </c>
      <c r="M115" s="143">
        <f>VLOOKUP($B115,'Impact of the crisis'!$C$6:$AB$300,26,FALSE)</f>
        <v>4</v>
      </c>
      <c r="N115" s="143">
        <f>VLOOKUP($B115,'Conditions of people affected'!$C$6:$R$300,16,FALSE)</f>
        <v>4.5</v>
      </c>
      <c r="O115" s="143">
        <f>VLOOKUP($B115,'Conditions of people affected'!$C$6:$R$300,9,FALSE)</f>
        <v>5</v>
      </c>
      <c r="P115" s="143">
        <f>VLOOKUP($B115,'Conditions of people affected'!$C$6:$R$300,15,FALSE)</f>
        <v>4</v>
      </c>
      <c r="Q115" s="143">
        <f t="shared" si="19"/>
        <v>4</v>
      </c>
      <c r="R115" s="143">
        <f>VLOOKUP($B115,'Complexity of the crisis'!$C$6:$AN$300,22,FALSE)</f>
        <v>2.2000000000000002</v>
      </c>
      <c r="S115" s="143">
        <f>VLOOKUP($B115,'Complexity of the crisis'!$C$6:$AN$300,38,FALSE)</f>
        <v>5</v>
      </c>
      <c r="T115" s="147" t="str">
        <f>VLOOKUP(B115,Lists!$C$3:$E$300,3,FALSE)</f>
        <v>Europe</v>
      </c>
      <c r="U115" s="148">
        <f>VLOOKUP(B115,'INFORM Severity - hidden'!$C$5:$V$300,20,FALSE)</f>
        <v>45826</v>
      </c>
    </row>
    <row r="116" spans="1:21" x14ac:dyDescent="0.35">
      <c r="A116" s="144" t="str">
        <f t="array" ref="A116">IFERROR(INDEX(Lists!$B$2:$B$200,SMALL(IF(Lists!$I$2:$I$200="Individual",ROW(Lists!$B$2:$B$200)),ROW(112:112))-1,1),"")</f>
        <v>Political and Economic crisis in Venezuela</v>
      </c>
      <c r="B116" s="145" t="str">
        <f>VLOOKUP(A116,Lists!$B$2:$G$200,2,FALSE)</f>
        <v>VEN001</v>
      </c>
      <c r="C116" s="145" t="str">
        <f>VLOOKUP(B116,'INFORM Severity - hidden'!$C$5:$D$200,2,FALSE)</f>
        <v>Venezuela</v>
      </c>
      <c r="D116" s="145" t="str">
        <f>VLOOKUP(A116,Lists!$B$2:$G$200,3,FALSE)</f>
        <v>VEN</v>
      </c>
      <c r="E116" s="146" t="str">
        <f>VLOOKUP(A116,Lists!$B$2:$G$200,5,FALSE)</f>
        <v>Political/economic crisis,Conflict/ Violence</v>
      </c>
      <c r="F116" s="140">
        <f t="shared" si="15"/>
        <v>3.8</v>
      </c>
      <c r="G116" s="141">
        <f t="shared" si="16"/>
        <v>4</v>
      </c>
      <c r="H116" s="141" t="str">
        <f t="shared" si="17"/>
        <v>High</v>
      </c>
      <c r="I116" s="142" t="str">
        <f>INDEX(Trends!$D$3:$D$404,MATCH(B116,Trends!$C$3:$C$404,0))</f>
        <v>Decreasing</v>
      </c>
      <c r="J116" s="141" t="str">
        <f>VLOOKUP($B116,Reliability!$A$3:$I$300,9,FALSE)</f>
        <v>High</v>
      </c>
      <c r="K116" s="143">
        <f t="shared" si="18"/>
        <v>4.4000000000000004</v>
      </c>
      <c r="L116" s="143">
        <f>VLOOKUP($B116,'Impact of the crisis'!$C$6:$N$300,12,FALSE)</f>
        <v>4.9000000000000004</v>
      </c>
      <c r="M116" s="143">
        <f>VLOOKUP($B116,'Impact of the crisis'!$C$6:$AB$300,26,FALSE)</f>
        <v>4</v>
      </c>
      <c r="N116" s="143">
        <f>VLOOKUP($B116,'Conditions of people affected'!$C$6:$R$300,16,FALSE)</f>
        <v>3.9</v>
      </c>
      <c r="O116" s="143">
        <f>VLOOKUP($B116,'Conditions of people affected'!$C$6:$R$300,9,FALSE)</f>
        <v>4.8</v>
      </c>
      <c r="P116" s="143">
        <f>VLOOKUP($B116,'Conditions of people affected'!$C$6:$R$300,15,FALSE)</f>
        <v>3</v>
      </c>
      <c r="Q116" s="143">
        <f t="shared" si="19"/>
        <v>3.2</v>
      </c>
      <c r="R116" s="143">
        <f>VLOOKUP($B116,'Complexity of the crisis'!$C$6:$AN$300,22,FALSE)</f>
        <v>3.3</v>
      </c>
      <c r="S116" s="143">
        <f>VLOOKUP($B116,'Complexity of the crisis'!$C$6:$AN$300,38,FALSE)</f>
        <v>3</v>
      </c>
      <c r="T116" s="147" t="str">
        <f>VLOOKUP(B116,Lists!$C$3:$E$300,3,FALSE)</f>
        <v>Americas</v>
      </c>
      <c r="U116" s="148">
        <f>VLOOKUP(B116,'INFORM Severity - hidden'!$C$5:$V$300,20,FALSE)</f>
        <v>45838</v>
      </c>
    </row>
    <row r="117" spans="1:21" x14ac:dyDescent="0.35">
      <c r="A117" s="144" t="str">
        <f t="array" ref="A117">IFERROR(INDEX(Lists!$B$2:$B$200,SMALL(IF(Lists!$I$2:$I$200="Individual",ROW(Lists!$B$2:$B$200)),ROW(113:113))-1,1),"")</f>
        <v>Complex crisis in Yemen</v>
      </c>
      <c r="B117" s="145" t="str">
        <f>VLOOKUP(A117,Lists!$B$2:$G$200,2,FALSE)</f>
        <v>YEM001</v>
      </c>
      <c r="C117" s="145" t="str">
        <f>VLOOKUP(B117,'INFORM Severity - hidden'!$C$5:$D$200,2,FALSE)</f>
        <v>Yemen</v>
      </c>
      <c r="D117" s="145" t="str">
        <f>VLOOKUP(A117,Lists!$B$2:$G$200,3,FALSE)</f>
        <v>YEM</v>
      </c>
      <c r="E117" s="146" t="str">
        <f>VLOOKUP(A117,Lists!$B$2:$G$200,5,FALSE)</f>
        <v>Conflict/ Violence,Drought/drier conditions,Political/economic crisis</v>
      </c>
      <c r="F117" s="140">
        <f t="shared" si="15"/>
        <v>4.5999999999999996</v>
      </c>
      <c r="G117" s="141">
        <f t="shared" si="16"/>
        <v>5</v>
      </c>
      <c r="H117" s="141" t="str">
        <f t="shared" si="17"/>
        <v>Very High</v>
      </c>
      <c r="I117" s="142" t="str">
        <f>INDEX(Trends!$D$3:$D$404,MATCH(B117,Trends!$C$3:$C$404,0))</f>
        <v>Stable</v>
      </c>
      <c r="J117" s="141" t="str">
        <f>VLOOKUP($B117,Reliability!$A$3:$I$300,9,FALSE)</f>
        <v>Very High</v>
      </c>
      <c r="K117" s="143">
        <f t="shared" si="18"/>
        <v>4.8</v>
      </c>
      <c r="L117" s="143">
        <f>VLOOKUP($B117,'Impact of the crisis'!$C$6:$N$300,12,FALSE)</f>
        <v>4.9000000000000004</v>
      </c>
      <c r="M117" s="143">
        <f>VLOOKUP($B117,'Impact of the crisis'!$C$6:$AB$300,26,FALSE)</f>
        <v>4.7</v>
      </c>
      <c r="N117" s="143">
        <f>VLOOKUP($B117,'Conditions of people affected'!$C$6:$R$300,16,FALSE)</f>
        <v>4.5</v>
      </c>
      <c r="O117" s="143">
        <f>VLOOKUP($B117,'Conditions of people affected'!$C$6:$R$300,9,FALSE)</f>
        <v>5</v>
      </c>
      <c r="P117" s="143">
        <f>VLOOKUP($B117,'Conditions of people affected'!$C$6:$R$300,15,FALSE)</f>
        <v>4</v>
      </c>
      <c r="Q117" s="143">
        <f t="shared" si="19"/>
        <v>4.5</v>
      </c>
      <c r="R117" s="143">
        <f>VLOOKUP($B117,'Complexity of the crisis'!$C$6:$AN$300,22,FALSE)</f>
        <v>3.9</v>
      </c>
      <c r="S117" s="143">
        <f>VLOOKUP($B117,'Complexity of the crisis'!$C$6:$AN$300,38,FALSE)</f>
        <v>5</v>
      </c>
      <c r="T117" s="147" t="str">
        <f>VLOOKUP(B117,Lists!$C$3:$E$300,3,FALSE)</f>
        <v>Middle east</v>
      </c>
      <c r="U117" s="148">
        <f>VLOOKUP(B117,'INFORM Severity - hidden'!$C$5:$V$300,20,FALSE)</f>
        <v>45833</v>
      </c>
    </row>
    <row r="118" spans="1:21" x14ac:dyDescent="0.35">
      <c r="A118" s="144" t="str">
        <f t="array" ref="A118">IFERROR(INDEX(Lists!$B$2:$B$200,SMALL(IF(Lists!$I$2:$I$200="Individual",ROW(Lists!$B$2:$B$200)),ROW(114:114))-1,1),"")</f>
        <v>International Displacement to Yemen</v>
      </c>
      <c r="B118" s="145" t="str">
        <f>VLOOKUP(A118,Lists!$B$2:$G$200,2,FALSE)</f>
        <v>YEM002</v>
      </c>
      <c r="C118" s="145" t="str">
        <f>VLOOKUP(B118,'INFORM Severity - hidden'!$C$5:$D$200,2,FALSE)</f>
        <v>Yemen</v>
      </c>
      <c r="D118" s="145" t="str">
        <f>VLOOKUP(A118,Lists!$B$2:$G$200,3,FALSE)</f>
        <v>YEM</v>
      </c>
      <c r="E118" s="146" t="str">
        <f>VLOOKUP(A118,Lists!$B$2:$G$200,5,FALSE)</f>
        <v>International Displacement</v>
      </c>
      <c r="F118" s="140">
        <f t="shared" si="15"/>
        <v>2.4</v>
      </c>
      <c r="G118" s="141">
        <f t="shared" si="16"/>
        <v>3</v>
      </c>
      <c r="H118" s="141" t="str">
        <f t="shared" si="17"/>
        <v>Medium</v>
      </c>
      <c r="I118" s="142" t="str">
        <f>INDEX(Trends!$D$3:$D$404,MATCH(B118,Trends!$C$3:$C$404,0))</f>
        <v>Decreasing</v>
      </c>
      <c r="J118" s="141" t="str">
        <f>VLOOKUP($B118,Reliability!$A$3:$I$300,9,FALSE)</f>
        <v>Very High</v>
      </c>
      <c r="K118" s="143">
        <f t="shared" si="18"/>
        <v>2.5</v>
      </c>
      <c r="L118" s="143">
        <f>VLOOKUP($B118,'Impact of the crisis'!$C$6:$N$300,12,FALSE)</f>
        <v>1.9</v>
      </c>
      <c r="M118" s="143">
        <f>VLOOKUP($B118,'Impact of the crisis'!$C$6:$AB$300,26,FALSE)</f>
        <v>2.7</v>
      </c>
      <c r="N118" s="143">
        <f>VLOOKUP($B118,'Conditions of people affected'!$C$6:$R$300,16,FALSE)</f>
        <v>1.55</v>
      </c>
      <c r="O118" s="143">
        <f>VLOOKUP($B118,'Conditions of people affected'!$C$6:$R$300,9,FALSE)</f>
        <v>2.1</v>
      </c>
      <c r="P118" s="143">
        <f>VLOOKUP($B118,'Conditions of people affected'!$C$6:$R$300,15,FALSE)</f>
        <v>1</v>
      </c>
      <c r="Q118" s="143">
        <f t="shared" si="19"/>
        <v>3.5</v>
      </c>
      <c r="R118" s="143">
        <f>VLOOKUP($B118,'Complexity of the crisis'!$C$6:$AN$300,22,FALSE)</f>
        <v>3.9</v>
      </c>
      <c r="S118" s="143">
        <f>VLOOKUP($B118,'Complexity of the crisis'!$C$6:$AN$300,38,FALSE)</f>
        <v>3</v>
      </c>
      <c r="T118" s="147" t="str">
        <f>VLOOKUP(B118,Lists!$C$3:$E$300,3,FALSE)</f>
        <v>Middle east</v>
      </c>
      <c r="U118" s="148">
        <f>VLOOKUP(B118,'INFORM Severity - hidden'!$C$5:$V$300,20,FALSE)</f>
        <v>45833</v>
      </c>
    </row>
    <row r="119" spans="1:21" x14ac:dyDescent="0.35">
      <c r="A119" s="144" t="str">
        <f t="array" ref="A119">IFERROR(INDEX(Lists!$B$2:$B$200,SMALL(IF(Lists!$I$2:$I$200="Individual",ROW(Lists!$B$2:$B$200)),ROW(115:115))-1,1),"")</f>
        <v>Drought in Zambia</v>
      </c>
      <c r="B119" s="145" t="str">
        <f>VLOOKUP(A119,Lists!$B$2:$G$200,2,FALSE)</f>
        <v>ZMB002</v>
      </c>
      <c r="C119" s="145" t="str">
        <f>VLOOKUP(B119,'INFORM Severity - hidden'!$C$5:$D$200,2,FALSE)</f>
        <v>Zambia</v>
      </c>
      <c r="D119" s="145" t="str">
        <f>VLOOKUP(A119,Lists!$B$2:$G$200,3,FALSE)</f>
        <v>ZMB</v>
      </c>
      <c r="E119" s="146" t="str">
        <f>VLOOKUP(A119,Lists!$B$2:$G$200,5,FALSE)</f>
        <v>Drought/drier conditions</v>
      </c>
      <c r="F119" s="140">
        <f t="shared" si="15"/>
        <v>3.3</v>
      </c>
      <c r="G119" s="141">
        <f t="shared" si="16"/>
        <v>4</v>
      </c>
      <c r="H119" s="141" t="str">
        <f t="shared" si="17"/>
        <v>High</v>
      </c>
      <c r="I119" s="142" t="str">
        <f>INDEX(Trends!$D$3:$D$404,MATCH(B119,Trends!$C$3:$C$404,0))</f>
        <v>Decreasing</v>
      </c>
      <c r="J119" s="141" t="str">
        <f>VLOOKUP($B119,Reliability!$A$3:$I$300,9,FALSE)</f>
        <v>Medium</v>
      </c>
      <c r="K119" s="143">
        <f t="shared" si="18"/>
        <v>3.8</v>
      </c>
      <c r="L119" s="143">
        <f>VLOOKUP($B119,'Impact of the crisis'!$C$6:$N$300,12,FALSE)</f>
        <v>4.5999999999999996</v>
      </c>
      <c r="M119" s="143">
        <f>VLOOKUP($B119,'Impact of the crisis'!$C$6:$AB$300,26,FALSE)</f>
        <v>3.2</v>
      </c>
      <c r="N119" s="143">
        <f>VLOOKUP($B119,'Conditions of people affected'!$C$6:$R$300,16,FALSE)</f>
        <v>3.8</v>
      </c>
      <c r="O119" s="143">
        <f>VLOOKUP($B119,'Conditions of people affected'!$C$6:$R$300,9,FALSE)</f>
        <v>4.5999999999999996</v>
      </c>
      <c r="P119" s="143">
        <f>VLOOKUP($B119,'Conditions of people affected'!$C$6:$R$300,15,FALSE)</f>
        <v>3</v>
      </c>
      <c r="Q119" s="143">
        <f t="shared" si="19"/>
        <v>2.1</v>
      </c>
      <c r="R119" s="143">
        <f>VLOOKUP($B119,'Complexity of the crisis'!$C$6:$AN$300,22,FALSE)</f>
        <v>1.7</v>
      </c>
      <c r="S119" s="143">
        <f>VLOOKUP($B119,'Complexity of the crisis'!$C$6:$AN$300,38,FALSE)</f>
        <v>2.5</v>
      </c>
      <c r="T119" s="147" t="str">
        <f>VLOOKUP(B119,Lists!$C$3:$E$300,3,FALSE)</f>
        <v>Africa</v>
      </c>
      <c r="U119" s="148">
        <f>VLOOKUP(B119,'INFORM Severity - hidden'!$C$5:$V$300,20,FALSE)</f>
        <v>45838</v>
      </c>
    </row>
    <row r="120" spans="1:21" x14ac:dyDescent="0.35">
      <c r="A120" s="144" t="str">
        <f t="array" ref="A120">IFERROR(INDEX(Lists!$B$2:$B$200,SMALL(IF(Lists!$I$2:$I$200="Individual",ROW(Lists!$B$2:$B$200)),ROW(116:116))-1,1),"")</f>
        <v>Drought and political economic crisis in Zimbabwe</v>
      </c>
      <c r="B120" s="145" t="str">
        <f>VLOOKUP(A120,Lists!$B$2:$G$200,2,FALSE)</f>
        <v>ZWE001</v>
      </c>
      <c r="C120" s="145" t="str">
        <f>VLOOKUP(B120,'INFORM Severity - hidden'!$C$5:$D$200,2,FALSE)</f>
        <v>Zimbabwe</v>
      </c>
      <c r="D120" s="145" t="str">
        <f>VLOOKUP(A120,Lists!$B$2:$G$200,3,FALSE)</f>
        <v>ZWE</v>
      </c>
      <c r="E120" s="146" t="str">
        <f>VLOOKUP(A120,Lists!$B$2:$G$200,5,FALSE)</f>
        <v>Drought/drier conditions</v>
      </c>
      <c r="F120" s="140">
        <f t="shared" si="15"/>
        <v>3.6</v>
      </c>
      <c r="G120" s="141">
        <f t="shared" si="16"/>
        <v>4</v>
      </c>
      <c r="H120" s="141" t="str">
        <f t="shared" si="17"/>
        <v>High</v>
      </c>
      <c r="I120" s="142" t="str">
        <f>INDEX(Trends!$D$3:$D$404,MATCH(B120,Trends!$C$3:$C$404,0))</f>
        <v>Stable</v>
      </c>
      <c r="J120" s="141" t="str">
        <f>VLOOKUP($B120,Reliability!$A$3:$I$300,9,FALSE)</f>
        <v>Very High</v>
      </c>
      <c r="K120" s="143">
        <f t="shared" si="18"/>
        <v>3.9</v>
      </c>
      <c r="L120" s="143">
        <f>VLOOKUP($B120,'Impact of the crisis'!$C$6:$N$300,12,FALSE)</f>
        <v>4.5999999999999996</v>
      </c>
      <c r="M120" s="143">
        <f>VLOOKUP($B120,'Impact of the crisis'!$C$6:$AB$300,26,FALSE)</f>
        <v>3.5</v>
      </c>
      <c r="N120" s="143">
        <f>VLOOKUP($B120,'Conditions of people affected'!$C$6:$R$300,16,FALSE)</f>
        <v>3.9</v>
      </c>
      <c r="O120" s="143">
        <f>VLOOKUP($B120,'Conditions of people affected'!$C$6:$R$300,9,FALSE)</f>
        <v>4.8</v>
      </c>
      <c r="P120" s="143">
        <f>VLOOKUP($B120,'Conditions of people affected'!$C$6:$R$300,15,FALSE)</f>
        <v>3</v>
      </c>
      <c r="Q120" s="143">
        <f t="shared" si="19"/>
        <v>2.9</v>
      </c>
      <c r="R120" s="143">
        <f>VLOOKUP($B120,'Complexity of the crisis'!$C$6:$AN$300,22,FALSE)</f>
        <v>2.8</v>
      </c>
      <c r="S120" s="143">
        <f>VLOOKUP($B120,'Complexity of the crisis'!$C$6:$AN$300,38,FALSE)</f>
        <v>3</v>
      </c>
      <c r="T120" s="147" t="str">
        <f>VLOOKUP(B120,Lists!$C$3:$E$300,3,FALSE)</f>
        <v>Africa</v>
      </c>
      <c r="U120" s="148">
        <f>VLOOKUP(B120,'INFORM Severity - hidden'!$C$5:$V$300,20,FALSE)</f>
        <v>45838</v>
      </c>
    </row>
  </sheetData>
  <autoFilter ref="A4:T143" xr:uid="{00000000-0009-0000-0000-000003000000}">
    <sortState xmlns:xlrd2="http://schemas.microsoft.com/office/spreadsheetml/2017/richdata2" ref="A5:T143">
      <sortCondition ref="G4:G143"/>
    </sortState>
  </autoFilter>
  <conditionalFormatting sqref="A1:U300">
    <cfRule type="containsBlanks" priority="1" stopIfTrue="1">
      <formula>LEN(TRIM(A1))=0</formula>
    </cfRule>
  </conditionalFormatting>
  <conditionalFormatting sqref="G5:G300">
    <cfRule type="cellIs" dxfId="170" priority="17" stopIfTrue="1" operator="equal">
      <formula>5</formula>
    </cfRule>
    <cfRule type="cellIs" dxfId="169" priority="18" stopIfTrue="1" operator="equal">
      <formula>4</formula>
    </cfRule>
    <cfRule type="cellIs" dxfId="168" priority="19" stopIfTrue="1" operator="equal">
      <formula>3</formula>
    </cfRule>
    <cfRule type="cellIs" dxfId="167" priority="20" stopIfTrue="1" operator="equal">
      <formula>2</formula>
    </cfRule>
    <cfRule type="cellIs" dxfId="166" priority="21" stopIfTrue="1" operator="equal">
      <formula>1</formula>
    </cfRule>
  </conditionalFormatting>
  <conditionalFormatting sqref="H5:H300">
    <cfRule type="cellIs" dxfId="165" priority="13" stopIfTrue="1" operator="equal">
      <formula>"High"</formula>
    </cfRule>
    <cfRule type="cellIs" dxfId="164" priority="12" stopIfTrue="1" operator="equal">
      <formula>"Very High"</formula>
    </cfRule>
    <cfRule type="cellIs" dxfId="163" priority="14" stopIfTrue="1" operator="equal">
      <formula>"Medium"</formula>
    </cfRule>
    <cfRule type="cellIs" dxfId="162" priority="15" stopIfTrue="1" operator="equal">
      <formula>"Low"</formula>
    </cfRule>
    <cfRule type="cellIs" dxfId="161" priority="16" stopIfTrue="1" operator="equal">
      <formula>"Very Low"</formula>
    </cfRule>
  </conditionalFormatting>
  <conditionalFormatting sqref="I5:I300">
    <cfRule type="cellIs" dxfId="160" priority="27" operator="equal">
      <formula>"Increasing"</formula>
    </cfRule>
    <cfRule type="cellIs" dxfId="159" priority="28" operator="equal">
      <formula>"Stable"</formula>
    </cfRule>
    <cfRule type="cellIs" dxfId="158" priority="29" operator="equal">
      <formula>"Decreasing"</formula>
    </cfRule>
  </conditionalFormatting>
  <conditionalFormatting sqref="J5:J300">
    <cfRule type="cellIs" dxfId="157" priority="2" stopIfTrue="1" operator="equal">
      <formula>"Very Low"</formula>
    </cfRule>
    <cfRule type="cellIs" dxfId="156" priority="3" stopIfTrue="1" operator="equal">
      <formula>"Low"</formula>
    </cfRule>
    <cfRule type="cellIs" dxfId="155" priority="4" stopIfTrue="1" operator="equal">
      <formula>"Medium"</formula>
    </cfRule>
    <cfRule type="cellIs" dxfId="154" priority="5" stopIfTrue="1" operator="equal">
      <formula>"High"</formula>
    </cfRule>
    <cfRule type="cellIs" dxfId="153" priority="6" stopIfTrue="1" operator="equal">
      <formula>"Very High"</formula>
    </cfRule>
  </conditionalFormatting>
  <conditionalFormatting sqref="K5:K300">
    <cfRule type="cellIs" dxfId="152" priority="73" stopIfTrue="1" operator="between">
      <formula>1</formula>
      <formula>2</formula>
    </cfRule>
    <cfRule type="cellIs" dxfId="151" priority="72" stopIfTrue="1" operator="between">
      <formula>2</formula>
      <formula>3</formula>
    </cfRule>
    <cfRule type="cellIs" dxfId="150" priority="71" stopIfTrue="1" operator="between">
      <formula>3</formula>
      <formula>4</formula>
    </cfRule>
    <cfRule type="cellIs" dxfId="149" priority="65" stopIfTrue="1" operator="between">
      <formula>4</formula>
      <formula>5</formula>
    </cfRule>
    <cfRule type="cellIs" dxfId="148" priority="74" stopIfTrue="1" operator="between">
      <formula>0</formula>
      <formula>1</formula>
    </cfRule>
  </conditionalFormatting>
  <conditionalFormatting sqref="L5:M300">
    <cfRule type="cellIs" dxfId="147" priority="68" stopIfTrue="1" operator="between">
      <formula>2</formula>
      <formula>3</formula>
    </cfRule>
    <cfRule type="cellIs" dxfId="146" priority="66" stopIfTrue="1" operator="between">
      <formula>4</formula>
      <formula>5</formula>
    </cfRule>
    <cfRule type="cellIs" dxfId="145" priority="67" stopIfTrue="1" operator="between">
      <formula>3</formula>
      <formula>4</formula>
    </cfRule>
    <cfRule type="cellIs" dxfId="144" priority="69" stopIfTrue="1" operator="between">
      <formula>1</formula>
      <formula>2</formula>
    </cfRule>
    <cfRule type="cellIs" dxfId="143" priority="70" stopIfTrue="1" operator="between">
      <formula>0</formula>
      <formula>1</formula>
    </cfRule>
  </conditionalFormatting>
  <conditionalFormatting sqref="N5:P300">
    <cfRule type="cellIs" dxfId="142" priority="7" stopIfTrue="1" operator="between">
      <formula>5</formula>
      <formula>5.9</formula>
    </cfRule>
    <cfRule type="cellIs" dxfId="141" priority="11" stopIfTrue="1" operator="between">
      <formula>0</formula>
      <formula>1.9</formula>
    </cfRule>
    <cfRule type="cellIs" dxfId="140" priority="10" stopIfTrue="1" operator="between">
      <formula>2</formula>
      <formula>2.9</formula>
    </cfRule>
    <cfRule type="cellIs" dxfId="139" priority="9" stopIfTrue="1" operator="between">
      <formula>3</formula>
      <formula>3.9</formula>
    </cfRule>
    <cfRule type="cellIs" dxfId="138" priority="8" stopIfTrue="1" operator="between">
      <formula>4</formula>
      <formula>4.9</formula>
    </cfRule>
  </conditionalFormatting>
  <conditionalFormatting sqref="Q5:Q300">
    <cfRule type="cellIs" dxfId="137" priority="36" stopIfTrue="1" operator="between">
      <formula>3</formula>
      <formula>4</formula>
    </cfRule>
    <cfRule type="cellIs" dxfId="136" priority="37" stopIfTrue="1" operator="between">
      <formula>2</formula>
      <formula>3</formula>
    </cfRule>
    <cfRule type="cellIs" dxfId="135" priority="35" stopIfTrue="1" operator="between">
      <formula>4</formula>
      <formula>5</formula>
    </cfRule>
    <cfRule type="cellIs" dxfId="134" priority="38" stopIfTrue="1" operator="between">
      <formula>1</formula>
      <formula>2</formula>
    </cfRule>
    <cfRule type="cellIs" dxfId="133" priority="39" stopIfTrue="1" operator="between">
      <formula>0</formula>
      <formula>1</formula>
    </cfRule>
  </conditionalFormatting>
  <conditionalFormatting sqref="R5:S300">
    <cfRule type="cellIs" dxfId="132" priority="45" stopIfTrue="1" operator="between">
      <formula>4</formula>
      <formula>5</formula>
    </cfRule>
    <cfRule type="cellIs" dxfId="131" priority="46" stopIfTrue="1" operator="between">
      <formula>3</formula>
      <formula>4</formula>
    </cfRule>
    <cfRule type="cellIs" dxfId="130" priority="47" stopIfTrue="1" operator="between">
      <formula>2</formula>
      <formula>3</formula>
    </cfRule>
    <cfRule type="cellIs" dxfId="129" priority="48" stopIfTrue="1" operator="between">
      <formula>1</formula>
      <formula>2</formula>
    </cfRule>
    <cfRule type="cellIs" dxfId="128" priority="49" stopIfTrue="1" operator="between">
      <formula>0</formula>
      <formula>1</formula>
    </cfRule>
  </conditionalFormatting>
  <conditionalFormatting sqref="S5:S300">
    <cfRule type="cellIs" dxfId="127" priority="50" stopIfTrue="1" operator="between">
      <formula>4</formula>
      <formula>5</formula>
    </cfRule>
    <cfRule type="cellIs" dxfId="126" priority="51" stopIfTrue="1" operator="between">
      <formula>3</formula>
      <formula>4</formula>
    </cfRule>
    <cfRule type="cellIs" dxfId="125" priority="53" stopIfTrue="1" operator="between">
      <formula>1</formula>
      <formula>2</formula>
    </cfRule>
    <cfRule type="cellIs" dxfId="124" priority="54" stopIfTrue="1" operator="between">
      <formula>0</formula>
      <formula>1</formula>
    </cfRule>
    <cfRule type="cellIs" dxfId="123" priority="52" stopIfTrue="1" operator="between">
      <formula>2</formula>
      <formula>3</formula>
    </cfRule>
  </conditionalFormatting>
  <pageMargins left="0.70866141732283472" right="0.70866141732283472" top="0.74803149606299213" bottom="0.74803149606299213" header="0.31496062992125978" footer="0.31496062992125978"/>
  <pageSetup paperSize="8" scale="69" orientation="landscape" horizontalDpi="1200" verticalDpi="1200"/>
  <drawing r:id="rId1"/>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A2B54"/>
  </sheetPr>
  <dimension ref="A1:U84"/>
  <sheetViews>
    <sheetView workbookViewId="0">
      <selection activeCell="U6" sqref="U6"/>
    </sheetView>
  </sheetViews>
  <sheetFormatPr defaultColWidth="8.54296875" defaultRowHeight="14.5" x14ac:dyDescent="0.35"/>
  <cols>
    <col min="1" max="1" width="43.54296875" bestFit="1" customWidth="1"/>
    <col min="2" max="2" width="9.453125" customWidth="1"/>
    <col min="3" max="3" width="17.54296875" customWidth="1"/>
    <col min="4" max="4" width="9.453125" customWidth="1"/>
    <col min="5" max="5" width="27.453125" bestFit="1" customWidth="1"/>
    <col min="6" max="7" width="9.453125" customWidth="1"/>
    <col min="8" max="8" width="9.54296875" customWidth="1"/>
    <col min="9" max="9" width="13.54296875" customWidth="1"/>
    <col min="10" max="10" width="9.54296875" customWidth="1"/>
    <col min="11" max="20" width="9.453125" customWidth="1"/>
    <col min="21" max="21" width="11.453125" bestFit="1" customWidth="1"/>
  </cols>
  <sheetData>
    <row r="1" spans="1:21" ht="22.75" customHeight="1" x14ac:dyDescent="0.5">
      <c r="A1" s="138" t="str">
        <f>"INFORM Severity Index - all countries. Release: "&amp;About!$A$5&amp;""</f>
        <v>INFORM Severity Index - all countries. Release: June 2025</v>
      </c>
      <c r="B1" s="58"/>
      <c r="C1" s="58"/>
      <c r="D1" s="58"/>
      <c r="E1" s="58"/>
      <c r="F1" s="58"/>
      <c r="G1" s="58"/>
      <c r="H1" s="58"/>
      <c r="I1" s="58"/>
      <c r="J1" s="58"/>
      <c r="K1" s="58"/>
      <c r="L1" s="58"/>
      <c r="M1" s="58"/>
      <c r="N1" s="58"/>
      <c r="O1" s="58"/>
      <c r="P1" s="58"/>
      <c r="Q1" s="58"/>
      <c r="R1" s="58"/>
      <c r="S1" s="58"/>
      <c r="T1" s="58"/>
      <c r="U1" s="58"/>
    </row>
    <row r="2" spans="1:21" ht="96.65" customHeight="1" thickBot="1" x14ac:dyDescent="0.4">
      <c r="A2" s="13" t="s">
        <v>7556</v>
      </c>
      <c r="B2" s="13" t="s">
        <v>7558</v>
      </c>
      <c r="C2" s="13" t="s">
        <v>7559</v>
      </c>
      <c r="D2" s="6" t="s">
        <v>7560</v>
      </c>
      <c r="E2" s="13" t="s">
        <v>7561</v>
      </c>
      <c r="F2" s="82" t="s">
        <v>7562</v>
      </c>
      <c r="G2" s="83" t="s">
        <v>7563</v>
      </c>
      <c r="H2" s="82" t="s">
        <v>7563</v>
      </c>
      <c r="I2" s="84" t="s">
        <v>7564</v>
      </c>
      <c r="J2" s="84" t="s">
        <v>6</v>
      </c>
      <c r="K2" s="86" t="s">
        <v>7565</v>
      </c>
      <c r="L2" s="85" t="s">
        <v>7581</v>
      </c>
      <c r="M2" s="85" t="s">
        <v>7582</v>
      </c>
      <c r="N2" s="59" t="s">
        <v>7568</v>
      </c>
      <c r="O2" s="87" t="s">
        <v>7569</v>
      </c>
      <c r="P2" s="87" t="s">
        <v>7570</v>
      </c>
      <c r="Q2" s="88" t="s">
        <v>7571</v>
      </c>
      <c r="R2" s="89" t="s">
        <v>7572</v>
      </c>
      <c r="S2" s="89" t="s">
        <v>7573</v>
      </c>
      <c r="T2" s="63" t="s">
        <v>7574</v>
      </c>
      <c r="U2" s="137" t="s">
        <v>7575</v>
      </c>
    </row>
    <row r="3" spans="1:21" ht="18" hidden="1" customHeight="1" thickTop="1" x14ac:dyDescent="0.4">
      <c r="A3" s="56" t="s">
        <v>7576</v>
      </c>
      <c r="B3" s="56"/>
      <c r="C3" s="56"/>
      <c r="D3" s="56"/>
      <c r="E3" s="56"/>
      <c r="F3" s="48"/>
      <c r="G3" s="48"/>
      <c r="H3" s="48"/>
      <c r="I3" s="79"/>
      <c r="J3" s="48"/>
      <c r="K3" s="47"/>
      <c r="L3" s="46"/>
      <c r="M3" s="46"/>
      <c r="N3" s="47"/>
      <c r="O3" s="48"/>
      <c r="P3" s="48"/>
      <c r="Q3" s="47"/>
      <c r="R3" s="46"/>
      <c r="S3" s="46"/>
      <c r="T3" s="2"/>
      <c r="U3" s="121"/>
    </row>
    <row r="4" spans="1:21" ht="18" customHeight="1" thickTop="1" x14ac:dyDescent="0.4">
      <c r="A4" s="14" t="s">
        <v>7577</v>
      </c>
      <c r="B4" s="14"/>
      <c r="C4" s="14"/>
      <c r="D4" s="7" t="s">
        <v>7577</v>
      </c>
      <c r="E4" s="14"/>
      <c r="F4" s="40" t="s">
        <v>7578</v>
      </c>
      <c r="G4" s="40" t="s">
        <v>7578</v>
      </c>
      <c r="H4" s="40" t="s">
        <v>7579</v>
      </c>
      <c r="I4" s="40" t="s">
        <v>7580</v>
      </c>
      <c r="J4" s="40" t="s">
        <v>7579</v>
      </c>
      <c r="K4" s="40" t="s">
        <v>7578</v>
      </c>
      <c r="L4" s="40" t="s">
        <v>7578</v>
      </c>
      <c r="M4" s="40" t="s">
        <v>7578</v>
      </c>
      <c r="N4" s="40" t="s">
        <v>7578</v>
      </c>
      <c r="O4" s="40" t="s">
        <v>7578</v>
      </c>
      <c r="P4" s="40" t="s">
        <v>7578</v>
      </c>
      <c r="Q4" s="40" t="s">
        <v>7578</v>
      </c>
      <c r="R4" s="40" t="s">
        <v>7578</v>
      </c>
      <c r="S4" s="40" t="s">
        <v>7578</v>
      </c>
      <c r="T4" s="2"/>
      <c r="U4" s="121"/>
    </row>
    <row r="5" spans="1:21" x14ac:dyDescent="0.35">
      <c r="A5" s="149" t="str">
        <f t="array" ref="A5">IFERROR(INDEX(Lists!$B$2:$B$200,SMALL(IF(Lists!$H$2:$H$200="Yes",ROW(Lists!$B$2:$B$200)),ROW(1:1))-1,1),"")</f>
        <v>Complex crisis in Afghanistan</v>
      </c>
      <c r="B5" s="150" t="str">
        <f>VLOOKUP(A5,Lists!$B$2:$G$200,2,FALSE)</f>
        <v>AFG001</v>
      </c>
      <c r="C5" s="150" t="str">
        <f>VLOOKUP(B5,'INFORM Severity - hidden'!$C$5:$D$200,2,FALSE)</f>
        <v>Afghanistan</v>
      </c>
      <c r="D5" s="150" t="str">
        <f>VLOOKUP(A5,Lists!$B$2:$G$200,3,FALSE)</f>
        <v>AFG</v>
      </c>
      <c r="E5" s="150" t="str">
        <f>VLOOKUP(A5,Lists!$B$2:$G$200,5,FALSE)</f>
        <v>Conflict/ Violence,Political/economic crisis,Floods,Drought/drier conditions</v>
      </c>
      <c r="F5" s="157">
        <f t="shared" ref="F5:F36" si="0">IF(OR(N5="x",K5="x"),"x",ROUND((5-GEOMEAN(((5-K5)/5*4+1),((5-N5)/5*4+1),((5-N5)/5*4+1)))/4*3.5+Q5*0.3,1))</f>
        <v>4.5</v>
      </c>
      <c r="G5" s="158">
        <f t="shared" ref="G5:G36" si="1">IF(F5="x","x",ROUNDUP(F5,0))</f>
        <v>5</v>
      </c>
      <c r="H5" s="158" t="str">
        <f t="shared" ref="H5:H36" si="2">IF(N5="x","x",IF(K5="x","x",(IF(G5=5,"Very High",IF(G5=4,"High",IF(G5=3,"Medium",IF(G5=2,"Low","Very Low")))))))</f>
        <v>Very High</v>
      </c>
      <c r="I5" s="156" t="str">
        <f>INDEX(Trends!$D$3:$D$404,MATCH(B5,Trends!$C$3:$C$404,0))</f>
        <v>Stable</v>
      </c>
      <c r="J5" s="158" t="str">
        <f>VLOOKUP($B5,Reliability!$A$3:$I$300,9,FALSE)</f>
        <v>Very High</v>
      </c>
      <c r="K5" s="159">
        <f t="shared" ref="K5:K36" si="3">IF(OR(M5="x",L5="x"),"x",ROUND((5-GEOMEAN(((5-L5)/5*4+1),((5-M5)/5*4+1),((5-M5)/5*4+1)))/4*5,1))</f>
        <v>4.7</v>
      </c>
      <c r="L5" s="159">
        <f>VLOOKUP($B5,'Impact of the crisis'!$C$6:$N$300,12,FALSE)</f>
        <v>4.9000000000000004</v>
      </c>
      <c r="M5" s="159">
        <f>VLOOKUP($B5,'Impact of the crisis'!$C$6:$AB$300,26,FALSE)</f>
        <v>4.5999999999999996</v>
      </c>
      <c r="N5" s="159">
        <f>VLOOKUP($B5,'Conditions of people affected'!$C$6:$R$300,16,FALSE)</f>
        <v>4.5</v>
      </c>
      <c r="O5" s="159">
        <f>VLOOKUP($B5,'Conditions of people affected'!$C$6:$R$300,9,FALSE)</f>
        <v>5</v>
      </c>
      <c r="P5" s="159">
        <f>VLOOKUP($B5,'Conditions of people affected'!$C$6:$R$300,15,FALSE)</f>
        <v>4</v>
      </c>
      <c r="Q5" s="159">
        <f t="shared" ref="Q5:Q36" si="4">IF(OR(S5="x",R5="x"),R5,ROUND((5-GEOMEAN(((5-R5)/5*4+1),((5-S5)/5*4+1)))/4*5,1))</f>
        <v>4.2</v>
      </c>
      <c r="R5" s="159">
        <f>VLOOKUP($B5,'Complexity of the crisis'!$C$6:$AN$300,22,FALSE)</f>
        <v>3.9</v>
      </c>
      <c r="S5" s="160">
        <f>VLOOKUP($B5,'Complexity of the crisis'!$C$6:$AN$300,38,FALSE)</f>
        <v>4.5</v>
      </c>
      <c r="T5" s="155" t="str">
        <f>VLOOKUP(B5,Lists!$C$3:$E$300,3,FALSE)</f>
        <v>Asia</v>
      </c>
      <c r="U5" s="171">
        <f>VLOOKUP(B5,'INFORM Severity - hidden'!$C$5:$V$300,20,FALSE)</f>
        <v>45833</v>
      </c>
    </row>
    <row r="6" spans="1:21" x14ac:dyDescent="0.35">
      <c r="A6" s="151" t="str">
        <f t="array" ref="A6">IFERROR(INDEX(Lists!$B$2:$B$200,SMALL(IF(Lists!$H$2:$H$200="Yes",ROW(Lists!$B$2:$B$200)),ROW(2:2))-1,1),"")</f>
        <v>Drought in South-West Angola</v>
      </c>
      <c r="B6" s="152" t="str">
        <f>VLOOKUP(A6,Lists!$B$2:$G$200,2,FALSE)</f>
        <v>AGO002</v>
      </c>
      <c r="C6" s="152" t="str">
        <f>VLOOKUP(B6,'INFORM Severity - hidden'!$C$5:$D$200,2,FALSE)</f>
        <v>Angola</v>
      </c>
      <c r="D6" s="152" t="str">
        <f>VLOOKUP(A6,Lists!$B$2:$G$200,3,FALSE)</f>
        <v>AGO</v>
      </c>
      <c r="E6" s="152" t="str">
        <f>VLOOKUP(A6,Lists!$B$2:$G$200,5,FALSE)</f>
        <v>Drought/drier conditions</v>
      </c>
      <c r="F6" s="157">
        <f t="shared" si="0"/>
        <v>3.1</v>
      </c>
      <c r="G6" s="158">
        <f t="shared" si="1"/>
        <v>4</v>
      </c>
      <c r="H6" s="158" t="str">
        <f t="shared" si="2"/>
        <v>High</v>
      </c>
      <c r="I6" s="156" t="str">
        <f>INDEX(Trends!$D$3:$D$404,MATCH(B6,Trends!$C$3:$C$404,0))</f>
        <v>Increasing</v>
      </c>
      <c r="J6" s="158" t="str">
        <f>VLOOKUP($B6,Reliability!$A$3:$I$300,9,FALSE)</f>
        <v>High</v>
      </c>
      <c r="K6" s="159">
        <f t="shared" si="3"/>
        <v>2.2000000000000002</v>
      </c>
      <c r="L6" s="159">
        <f>VLOOKUP($B6,'Impact of the crisis'!$C$6:$N$300,12,FALSE)</f>
        <v>2.1</v>
      </c>
      <c r="M6" s="159">
        <f>VLOOKUP($B6,'Impact of the crisis'!$C$6:$AB$300,26,FALSE)</f>
        <v>2.2000000000000002</v>
      </c>
      <c r="N6" s="159">
        <f>VLOOKUP($B6,'Conditions of people affected'!$C$6:$R$300,16,FALSE)</f>
        <v>3.85</v>
      </c>
      <c r="O6" s="159">
        <f>VLOOKUP($B6,'Conditions of people affected'!$C$6:$R$300,9,FALSE)</f>
        <v>3.7</v>
      </c>
      <c r="P6" s="159">
        <f>VLOOKUP($B6,'Conditions of people affected'!$C$6:$R$300,15,FALSE)</f>
        <v>4</v>
      </c>
      <c r="Q6" s="159">
        <f t="shared" si="4"/>
        <v>2.2999999999999998</v>
      </c>
      <c r="R6" s="159">
        <f>VLOOKUP($B6,'Complexity of the crisis'!$C$6:$AN$300,22,FALSE)</f>
        <v>3.3</v>
      </c>
      <c r="S6" s="160">
        <f>VLOOKUP($B6,'Complexity of the crisis'!$C$6:$AN$300,38,FALSE)</f>
        <v>1</v>
      </c>
      <c r="T6" s="155" t="str">
        <f>VLOOKUP(B6,Lists!$C$3:$E$300,3,FALSE)</f>
        <v>Africa</v>
      </c>
      <c r="U6" s="171">
        <f>VLOOKUP(B6,'INFORM Severity - hidden'!$C$5:$V$300,20,FALSE)</f>
        <v>45834</v>
      </c>
    </row>
    <row r="7" spans="1:21" x14ac:dyDescent="0.35">
      <c r="A7" s="151" t="str">
        <f t="array" ref="A7">IFERROR(INDEX(Lists!$B$2:$B$200,SMALL(IF(Lists!$H$2:$H$200="Yes",ROW(Lists!$B$2:$B$200)),ROW(3:3))-1,1),"")</f>
        <v>Complex crisis in Burundi</v>
      </c>
      <c r="B7" s="152" t="str">
        <f>VLOOKUP(A7,Lists!$B$2:$G$200,2,FALSE)</f>
        <v>BDI001</v>
      </c>
      <c r="C7" s="152" t="str">
        <f>VLOOKUP(B7,'INFORM Severity - hidden'!$C$5:$D$200,2,FALSE)</f>
        <v>Burundi</v>
      </c>
      <c r="D7" s="152" t="str">
        <f>VLOOKUP(A7,Lists!$B$2:$G$200,3,FALSE)</f>
        <v>BDI</v>
      </c>
      <c r="E7" s="152" t="str">
        <f>VLOOKUP(A7,Lists!$B$2:$G$200,5,FALSE)</f>
        <v>Floods,Political/economic crisis</v>
      </c>
      <c r="F7" s="157">
        <f t="shared" si="0"/>
        <v>3.3</v>
      </c>
      <c r="G7" s="158">
        <f t="shared" si="1"/>
        <v>4</v>
      </c>
      <c r="H7" s="158" t="str">
        <f t="shared" si="2"/>
        <v>High</v>
      </c>
      <c r="I7" s="156" t="str">
        <f>INDEX(Trends!$D$3:$D$404,MATCH(B7,Trends!$C$3:$C$404,0))</f>
        <v>Stable</v>
      </c>
      <c r="J7" s="158" t="str">
        <f>VLOOKUP($B7,Reliability!$A$3:$I$300,9,FALSE)</f>
        <v>Very High</v>
      </c>
      <c r="K7" s="159">
        <f t="shared" si="3"/>
        <v>3.5</v>
      </c>
      <c r="L7" s="159">
        <f>VLOOKUP($B7,'Impact of the crisis'!$C$6:$N$300,12,FALSE)</f>
        <v>4</v>
      </c>
      <c r="M7" s="159">
        <f>VLOOKUP($B7,'Impact of the crisis'!$C$6:$AB$300,26,FALSE)</f>
        <v>3.2</v>
      </c>
      <c r="N7" s="159">
        <f>VLOOKUP($B7,'Conditions of people affected'!$C$6:$R$300,16,FALSE)</f>
        <v>3.25</v>
      </c>
      <c r="O7" s="159">
        <f>VLOOKUP($B7,'Conditions of people affected'!$C$6:$R$300,9,FALSE)</f>
        <v>3.5</v>
      </c>
      <c r="P7" s="159">
        <f>VLOOKUP($B7,'Conditions of people affected'!$C$6:$R$300,15,FALSE)</f>
        <v>3</v>
      </c>
      <c r="Q7" s="159">
        <f t="shared" si="4"/>
        <v>3.1</v>
      </c>
      <c r="R7" s="159">
        <f>VLOOKUP($B7,'Complexity of the crisis'!$C$6:$AN$300,22,FALSE)</f>
        <v>3.1</v>
      </c>
      <c r="S7" s="160">
        <f>VLOOKUP($B7,'Complexity of the crisis'!$C$6:$AN$300,38,FALSE)</f>
        <v>3</v>
      </c>
      <c r="T7" s="155" t="str">
        <f>VLOOKUP(B7,Lists!$C$3:$E$300,3,FALSE)</f>
        <v>Africa</v>
      </c>
      <c r="U7" s="171">
        <f>VLOOKUP(B7,'INFORM Severity - hidden'!$C$5:$V$300,20,FALSE)</f>
        <v>45834</v>
      </c>
    </row>
    <row r="8" spans="1:21" x14ac:dyDescent="0.35">
      <c r="A8" s="151" t="str">
        <f t="array" ref="A8">IFERROR(INDEX(Lists!$B$2:$B$200,SMALL(IF(Lists!$H$2:$H$200="Yes",ROW(Lists!$B$2:$B$200)),ROW(4:4))-1,1),"")</f>
        <v>Conflict in northern region of Benin</v>
      </c>
      <c r="B8" s="152" t="str">
        <f>VLOOKUP(A8,Lists!$B$2:$G$200,2,FALSE)</f>
        <v>BEN002</v>
      </c>
      <c r="C8" s="152" t="str">
        <f>VLOOKUP(B8,'INFORM Severity - hidden'!$C$5:$D$200,2,FALSE)</f>
        <v>Benin</v>
      </c>
      <c r="D8" s="152" t="str">
        <f>VLOOKUP(A8,Lists!$B$2:$G$200,3,FALSE)</f>
        <v>BEN</v>
      </c>
      <c r="E8" s="152" t="str">
        <f>VLOOKUP(A8,Lists!$B$2:$G$200,5,FALSE)</f>
        <v>Conflict/ Violence</v>
      </c>
      <c r="F8" s="157">
        <f t="shared" si="0"/>
        <v>2.2999999999999998</v>
      </c>
      <c r="G8" s="158">
        <f t="shared" si="1"/>
        <v>3</v>
      </c>
      <c r="H8" s="158" t="str">
        <f t="shared" si="2"/>
        <v>Medium</v>
      </c>
      <c r="I8" s="156" t="str">
        <f>INDEX(Trends!$D$3:$D$404,MATCH(B8,Trends!$C$3:$C$404,0))</f>
        <v>Increasing</v>
      </c>
      <c r="J8" s="158" t="str">
        <f>VLOOKUP($B8,Reliability!$A$3:$I$300,9,FALSE)</f>
        <v>Very High</v>
      </c>
      <c r="K8" s="159">
        <f t="shared" si="3"/>
        <v>2.2000000000000002</v>
      </c>
      <c r="L8" s="159">
        <f>VLOOKUP($B8,'Impact of the crisis'!$C$6:$N$300,12,FALSE)</f>
        <v>1.8</v>
      </c>
      <c r="M8" s="159">
        <f>VLOOKUP($B8,'Impact of the crisis'!$C$6:$AB$300,26,FALSE)</f>
        <v>2.4</v>
      </c>
      <c r="N8" s="159">
        <f>VLOOKUP($B8,'Conditions of people affected'!$C$6:$R$300,16,FALSE)</f>
        <v>2.4500000000000002</v>
      </c>
      <c r="O8" s="159">
        <f>VLOOKUP($B8,'Conditions of people affected'!$C$6:$R$300,9,FALSE)</f>
        <v>1.9</v>
      </c>
      <c r="P8" s="159">
        <f>VLOOKUP($B8,'Conditions of people affected'!$C$6:$R$300,15,FALSE)</f>
        <v>3</v>
      </c>
      <c r="Q8" s="159">
        <f t="shared" si="4"/>
        <v>2.2000000000000002</v>
      </c>
      <c r="R8" s="159">
        <f>VLOOKUP($B8,'Complexity of the crisis'!$C$6:$AN$300,22,FALSE)</f>
        <v>2.4</v>
      </c>
      <c r="S8" s="160">
        <f>VLOOKUP($B8,'Complexity of the crisis'!$C$6:$AN$300,38,FALSE)</f>
        <v>2</v>
      </c>
      <c r="T8" s="155" t="str">
        <f>VLOOKUP(B8,Lists!$C$3:$E$300,3,FALSE)</f>
        <v>Africa</v>
      </c>
      <c r="U8" s="171">
        <f>VLOOKUP(B8,'INFORM Severity - hidden'!$C$5:$V$300,20,FALSE)</f>
        <v>45834</v>
      </c>
    </row>
    <row r="9" spans="1:21" x14ac:dyDescent="0.35">
      <c r="A9" s="151" t="str">
        <f t="array" ref="A9">IFERROR(INDEX(Lists!$B$2:$B$200,SMALL(IF(Lists!$H$2:$H$200="Yes",ROW(Lists!$B$2:$B$200)),ROW(5:5))-1,1),"")</f>
        <v>Conflict and Climatic Shocks in Burkina Faso</v>
      </c>
      <c r="B9" s="152" t="str">
        <f>VLOOKUP(A9,Lists!$B$2:$G$200,2,FALSE)</f>
        <v>BFA002</v>
      </c>
      <c r="C9" s="152" t="str">
        <f>VLOOKUP(B9,'INFORM Severity - hidden'!$C$5:$D$200,2,FALSE)</f>
        <v>Burkina Faso</v>
      </c>
      <c r="D9" s="152" t="str">
        <f>VLOOKUP(A9,Lists!$B$2:$G$200,3,FALSE)</f>
        <v>BFA</v>
      </c>
      <c r="E9" s="152" t="str">
        <f>VLOOKUP(A9,Lists!$B$2:$G$200,5,FALSE)</f>
        <v>Conflict/ Violence,Drought/drier conditions,Floods</v>
      </c>
      <c r="F9" s="157">
        <f t="shared" si="0"/>
        <v>4.0999999999999996</v>
      </c>
      <c r="G9" s="158">
        <f t="shared" si="1"/>
        <v>5</v>
      </c>
      <c r="H9" s="158" t="str">
        <f t="shared" si="2"/>
        <v>Very High</v>
      </c>
      <c r="I9" s="156" t="str">
        <f>INDEX(Trends!$D$3:$D$404,MATCH(B9,Trends!$C$3:$C$404,0))</f>
        <v>Stable</v>
      </c>
      <c r="J9" s="158" t="str">
        <f>VLOOKUP($B9,Reliability!$A$3:$I$300,9,FALSE)</f>
        <v>Very High</v>
      </c>
      <c r="K9" s="159">
        <f t="shared" si="3"/>
        <v>4.3</v>
      </c>
      <c r="L9" s="159">
        <f>VLOOKUP($B9,'Impact of the crisis'!$C$6:$N$300,12,FALSE)</f>
        <v>4.7</v>
      </c>
      <c r="M9" s="159">
        <f>VLOOKUP($B9,'Impact of the crisis'!$C$6:$AB$300,26,FALSE)</f>
        <v>4.0999999999999996</v>
      </c>
      <c r="N9" s="159">
        <f>VLOOKUP($B9,'Conditions of people affected'!$C$6:$R$300,16,FALSE)</f>
        <v>4.3</v>
      </c>
      <c r="O9" s="159">
        <f>VLOOKUP($B9,'Conditions of people affected'!$C$6:$R$300,9,FALSE)</f>
        <v>4.5999999999999996</v>
      </c>
      <c r="P9" s="159">
        <f>VLOOKUP($B9,'Conditions of people affected'!$C$6:$R$300,15,FALSE)</f>
        <v>4</v>
      </c>
      <c r="Q9" s="159">
        <f t="shared" si="4"/>
        <v>3.7</v>
      </c>
      <c r="R9" s="159">
        <f>VLOOKUP($B9,'Complexity of the crisis'!$C$6:$AN$300,22,FALSE)</f>
        <v>3.4</v>
      </c>
      <c r="S9" s="160">
        <f>VLOOKUP($B9,'Complexity of the crisis'!$C$6:$AN$300,38,FALSE)</f>
        <v>4</v>
      </c>
      <c r="T9" s="155" t="str">
        <f>VLOOKUP(B9,Lists!$C$3:$E$300,3,FALSE)</f>
        <v>Africa</v>
      </c>
      <c r="U9" s="171">
        <f>VLOOKUP(B9,'INFORM Severity - hidden'!$C$5:$V$300,20,FALSE)</f>
        <v>45828</v>
      </c>
    </row>
    <row r="10" spans="1:21" x14ac:dyDescent="0.35">
      <c r="A10" s="151" t="str">
        <f t="array" ref="A10">IFERROR(INDEX(Lists!$B$2:$B$200,SMALL(IF(Lists!$H$2:$H$200="Yes",ROW(Lists!$B$2:$B$200)),ROW(6:6))-1,1),"")</f>
        <v>Multiple crises in Bangladesh</v>
      </c>
      <c r="B10" s="152" t="str">
        <f>VLOOKUP(A10,Lists!$B$2:$G$200,2,FALSE)</f>
        <v>BGD001</v>
      </c>
      <c r="C10" s="152" t="str">
        <f>VLOOKUP(B10,'INFORM Severity - hidden'!$C$5:$D$200,2,FALSE)</f>
        <v>Bangladesh</v>
      </c>
      <c r="D10" s="152" t="str">
        <f>VLOOKUP(A10,Lists!$B$2:$G$200,3,FALSE)</f>
        <v>BGD</v>
      </c>
      <c r="E10" s="152" t="str">
        <f>VLOOKUP(A10,Lists!$B$2:$G$200,5,FALSE)</f>
        <v>International Displacement,Floods,Cyclone,Political/economic crisis</v>
      </c>
      <c r="F10" s="157">
        <f t="shared" si="0"/>
        <v>3.4</v>
      </c>
      <c r="G10" s="158">
        <f t="shared" si="1"/>
        <v>4</v>
      </c>
      <c r="H10" s="158" t="str">
        <f t="shared" si="2"/>
        <v>High</v>
      </c>
      <c r="I10" s="156" t="str">
        <f>INDEX(Trends!$D$3:$D$404,MATCH(B10,Trends!$C$3:$C$404,0))</f>
        <v>Stable</v>
      </c>
      <c r="J10" s="158" t="str">
        <f>VLOOKUP($B10,Reliability!$A$3:$I$300,9,FALSE)</f>
        <v>Very High</v>
      </c>
      <c r="K10" s="159">
        <f t="shared" si="3"/>
        <v>3.2</v>
      </c>
      <c r="L10" s="159">
        <f>VLOOKUP($B10,'Impact of the crisis'!$C$6:$N$300,12,FALSE)</f>
        <v>3.6</v>
      </c>
      <c r="M10" s="159">
        <f>VLOOKUP($B10,'Impact of the crisis'!$C$6:$AB$300,26,FALSE)</f>
        <v>2.9</v>
      </c>
      <c r="N10" s="159">
        <f>VLOOKUP($B10,'Conditions of people affected'!$C$6:$R$300,16,FALSE)</f>
        <v>4</v>
      </c>
      <c r="O10" s="159">
        <f>VLOOKUP($B10,'Conditions of people affected'!$C$6:$R$300,9,FALSE)</f>
        <v>5</v>
      </c>
      <c r="P10" s="159">
        <f>VLOOKUP($B10,'Conditions of people affected'!$C$6:$R$300,15,FALSE)</f>
        <v>3</v>
      </c>
      <c r="Q10" s="159">
        <f t="shared" si="4"/>
        <v>2.5</v>
      </c>
      <c r="R10" s="159">
        <f>VLOOKUP($B10,'Complexity of the crisis'!$C$6:$AN$300,22,FALSE)</f>
        <v>2.4</v>
      </c>
      <c r="S10" s="160">
        <f>VLOOKUP($B10,'Complexity of the crisis'!$C$6:$AN$300,38,FALSE)</f>
        <v>2.5</v>
      </c>
      <c r="T10" s="155" t="str">
        <f>VLOOKUP(B10,Lists!$C$3:$E$300,3,FALSE)</f>
        <v>Asia</v>
      </c>
      <c r="U10" s="171">
        <f>VLOOKUP(B10,'INFORM Severity - hidden'!$C$5:$V$300,20,FALSE)</f>
        <v>45834</v>
      </c>
    </row>
    <row r="11" spans="1:21" x14ac:dyDescent="0.35">
      <c r="A11" s="151" t="str">
        <f t="array" ref="A11">IFERROR(INDEX(Lists!$B$2:$B$200,SMALL(IF(Lists!$H$2:$H$200="Yes",ROW(Lists!$B$2:$B$200)),ROW(7:7))-1,1),"")</f>
        <v>Displacement from Ukraine to Belarus</v>
      </c>
      <c r="B11" s="152" t="str">
        <f>VLOOKUP(A11,Lists!$B$2:$G$200,2,FALSE)</f>
        <v>BLR002</v>
      </c>
      <c r="C11" s="152" t="str">
        <f>VLOOKUP(B11,'INFORM Severity - hidden'!$C$5:$D$200,2,FALSE)</f>
        <v>Belarus</v>
      </c>
      <c r="D11" s="152" t="str">
        <f>VLOOKUP(A11,Lists!$B$2:$G$200,3,FALSE)</f>
        <v>BLR</v>
      </c>
      <c r="E11" s="152" t="str">
        <f>VLOOKUP(A11,Lists!$B$2:$G$200,5,FALSE)</f>
        <v>International Displacement</v>
      </c>
      <c r="F11" s="157">
        <f t="shared" si="0"/>
        <v>1.8</v>
      </c>
      <c r="G11" s="158">
        <f t="shared" si="1"/>
        <v>2</v>
      </c>
      <c r="H11" s="158" t="str">
        <f t="shared" si="2"/>
        <v>Low</v>
      </c>
      <c r="I11" s="156" t="str">
        <f>INDEX(Trends!$D$3:$D$404,MATCH(B11,Trends!$C$3:$C$404,0))</f>
        <v>Decreasing</v>
      </c>
      <c r="J11" s="158" t="str">
        <f>VLOOKUP($B11,Reliability!$A$3:$I$300,9,FALSE)</f>
        <v>Very High</v>
      </c>
      <c r="K11" s="159">
        <f t="shared" si="3"/>
        <v>2.6</v>
      </c>
      <c r="L11" s="159">
        <f>VLOOKUP($B11,'Impact of the crisis'!$C$6:$N$300,12,FALSE)</f>
        <v>4.3</v>
      </c>
      <c r="M11" s="159">
        <f>VLOOKUP($B11,'Impact of the crisis'!$C$6:$AB$300,26,FALSE)</f>
        <v>1.3</v>
      </c>
      <c r="N11" s="159">
        <f>VLOOKUP($B11,'Conditions of people affected'!$C$6:$R$300,16,FALSE)</f>
        <v>1</v>
      </c>
      <c r="O11" s="159">
        <f>VLOOKUP($B11,'Conditions of people affected'!$C$6:$R$300,9,FALSE)</f>
        <v>1</v>
      </c>
      <c r="P11" s="159">
        <f>VLOOKUP($B11,'Conditions of people affected'!$C$6:$R$300,15,FALSE)</f>
        <v>1</v>
      </c>
      <c r="Q11" s="159">
        <f t="shared" si="4"/>
        <v>2.2000000000000002</v>
      </c>
      <c r="R11" s="159">
        <f>VLOOKUP($B11,'Complexity of the crisis'!$C$6:$AN$300,22,FALSE)</f>
        <v>2.2999999999999998</v>
      </c>
      <c r="S11" s="160">
        <f>VLOOKUP($B11,'Complexity of the crisis'!$C$6:$AN$300,38,FALSE)</f>
        <v>2</v>
      </c>
      <c r="T11" s="155" t="str">
        <f>VLOOKUP(B11,Lists!$C$3:$E$300,3,FALSE)</f>
        <v>Europe</v>
      </c>
      <c r="U11" s="171">
        <f>VLOOKUP(B11,'INFORM Severity - hidden'!$C$5:$V$300,20,FALSE)</f>
        <v>45838</v>
      </c>
    </row>
    <row r="12" spans="1:21" x14ac:dyDescent="0.35">
      <c r="A12" s="151" t="str">
        <f t="array" ref="A12">IFERROR(INDEX(Lists!$B$2:$B$200,SMALL(IF(Lists!$H$2:$H$200="Yes",ROW(Lists!$B$2:$B$200)),ROW(8:8))-1,1),"")</f>
        <v>Floods in Bolivia</v>
      </c>
      <c r="B12" s="152" t="str">
        <f>VLOOKUP(A12,Lists!$B$2:$G$200,2,FALSE)</f>
        <v>BOL002</v>
      </c>
      <c r="C12" s="152" t="str">
        <f>VLOOKUP(B12,'INFORM Severity - hidden'!$C$5:$D$200,2,FALSE)</f>
        <v>Bolivia</v>
      </c>
      <c r="D12" s="152" t="str">
        <f>VLOOKUP(A12,Lists!$B$2:$G$200,3,FALSE)</f>
        <v>BOL</v>
      </c>
      <c r="E12" s="152" t="str">
        <f>VLOOKUP(A12,Lists!$B$2:$G$200,5,FALSE)</f>
        <v>Floods</v>
      </c>
      <c r="F12" s="157">
        <f t="shared" si="0"/>
        <v>2.9</v>
      </c>
      <c r="G12" s="158">
        <f t="shared" si="1"/>
        <v>3</v>
      </c>
      <c r="H12" s="158" t="str">
        <f t="shared" si="2"/>
        <v>Medium</v>
      </c>
      <c r="I12" s="156" t="str">
        <f>INDEX(Trends!$D$3:$D$404,MATCH(B12,Trends!$C$3:$C$404,0))</f>
        <v>-</v>
      </c>
      <c r="J12" s="158" t="str">
        <f>VLOOKUP($B12,Reliability!$A$3:$I$300,9,FALSE)</f>
        <v>High</v>
      </c>
      <c r="K12" s="159">
        <f t="shared" si="3"/>
        <v>3.6</v>
      </c>
      <c r="L12" s="159">
        <f>VLOOKUP($B12,'Impact of the crisis'!$C$6:$N$300,12,FALSE)</f>
        <v>3.7</v>
      </c>
      <c r="M12" s="159">
        <f>VLOOKUP($B12,'Impact of the crisis'!$C$6:$AB$300,26,FALSE)</f>
        <v>3.5</v>
      </c>
      <c r="N12" s="159">
        <f>VLOOKUP($B12,'Conditions of people affected'!$C$6:$R$300,16,FALSE)</f>
        <v>3.15</v>
      </c>
      <c r="O12" s="159">
        <f>VLOOKUP($B12,'Conditions of people affected'!$C$6:$R$300,9,FALSE)</f>
        <v>3.3</v>
      </c>
      <c r="P12" s="159">
        <f>VLOOKUP($B12,'Conditions of people affected'!$C$6:$R$300,15,FALSE)</f>
        <v>3</v>
      </c>
      <c r="Q12" s="159">
        <f t="shared" si="4"/>
        <v>2</v>
      </c>
      <c r="R12" s="159">
        <f>VLOOKUP($B12,'Complexity of the crisis'!$C$6:$AN$300,22,FALSE)</f>
        <v>2.5</v>
      </c>
      <c r="S12" s="160">
        <f>VLOOKUP($B12,'Complexity of the crisis'!$C$6:$AN$300,38,FALSE)</f>
        <v>1.5</v>
      </c>
      <c r="T12" s="155" t="str">
        <f>VLOOKUP(B12,Lists!$C$3:$E$300,3,FALSE)</f>
        <v>Americas</v>
      </c>
      <c r="U12" s="171">
        <f>VLOOKUP(B12,'INFORM Severity - hidden'!$C$5:$V$300,20,FALSE)</f>
        <v>45833</v>
      </c>
    </row>
    <row r="13" spans="1:21" x14ac:dyDescent="0.35">
      <c r="A13" s="151" t="str">
        <f t="array" ref="A13">IFERROR(INDEX(Lists!$B$2:$B$200,SMALL(IF(Lists!$H$2:$H$200="Yes",ROW(Lists!$B$2:$B$200)),ROW(9:9))-1,1),"")</f>
        <v>Conflict and Climatic Shocks in CAR</v>
      </c>
      <c r="B13" s="152" t="str">
        <f>VLOOKUP(A13,Lists!$B$2:$G$200,2,FALSE)</f>
        <v>CAF001</v>
      </c>
      <c r="C13" s="152" t="str">
        <f>VLOOKUP(B13,'INFORM Severity - hidden'!$C$5:$D$200,2,FALSE)</f>
        <v>CAR</v>
      </c>
      <c r="D13" s="152" t="str">
        <f>VLOOKUP(A13,Lists!$B$2:$G$200,3,FALSE)</f>
        <v>CAF</v>
      </c>
      <c r="E13" s="152" t="str">
        <f>VLOOKUP(A13,Lists!$B$2:$G$200,5,FALSE)</f>
        <v>Conflict/ Violence,Floods</v>
      </c>
      <c r="F13" s="157">
        <f t="shared" si="0"/>
        <v>4</v>
      </c>
      <c r="G13" s="158">
        <f t="shared" si="1"/>
        <v>4</v>
      </c>
      <c r="H13" s="158" t="str">
        <f t="shared" si="2"/>
        <v>High</v>
      </c>
      <c r="I13" s="156" t="str">
        <f>INDEX(Trends!$D$3:$D$404,MATCH(B13,Trends!$C$3:$C$404,0))</f>
        <v>Stable</v>
      </c>
      <c r="J13" s="158" t="str">
        <f>VLOOKUP($B13,Reliability!$A$3:$I$300,9,FALSE)</f>
        <v>Very High</v>
      </c>
      <c r="K13" s="159">
        <f t="shared" si="3"/>
        <v>4.3</v>
      </c>
      <c r="L13" s="159">
        <f>VLOOKUP($B13,'Impact of the crisis'!$C$6:$N$300,12,FALSE)</f>
        <v>4.4000000000000004</v>
      </c>
      <c r="M13" s="159">
        <f>VLOOKUP($B13,'Impact of the crisis'!$C$6:$AB$300,26,FALSE)</f>
        <v>4.3</v>
      </c>
      <c r="N13" s="159">
        <f>VLOOKUP($B13,'Conditions of people affected'!$C$6:$R$300,16,FALSE)</f>
        <v>4</v>
      </c>
      <c r="O13" s="159">
        <f>VLOOKUP($B13,'Conditions of people affected'!$C$6:$R$300,9,FALSE)</f>
        <v>4</v>
      </c>
      <c r="P13" s="159">
        <f>VLOOKUP($B13,'Conditions of people affected'!$C$6:$R$300,15,FALSE)</f>
        <v>4</v>
      </c>
      <c r="Q13" s="159">
        <f t="shared" si="4"/>
        <v>3.8</v>
      </c>
      <c r="R13" s="159">
        <f>VLOOKUP($B13,'Complexity of the crisis'!$C$6:$AN$300,22,FALSE)</f>
        <v>3.6</v>
      </c>
      <c r="S13" s="160">
        <f>VLOOKUP($B13,'Complexity of the crisis'!$C$6:$AN$300,38,FALSE)</f>
        <v>4</v>
      </c>
      <c r="T13" s="155" t="str">
        <f>VLOOKUP(B13,Lists!$C$3:$E$300,3,FALSE)</f>
        <v>Africa</v>
      </c>
      <c r="U13" s="171">
        <f>VLOOKUP(B13,'INFORM Severity - hidden'!$C$5:$V$300,20,FALSE)</f>
        <v>45834</v>
      </c>
    </row>
    <row r="14" spans="1:21" x14ac:dyDescent="0.35">
      <c r="A14" s="151" t="str">
        <f t="array" ref="A14">IFERROR(INDEX(Lists!$B$2:$B$200,SMALL(IF(Lists!$H$2:$H$200="Yes",ROW(Lists!$B$2:$B$200)),ROW(10:10))-1,1),"")</f>
        <v>Displacement from Venezuela to Chile</v>
      </c>
      <c r="B14" s="152" t="str">
        <f>VLOOKUP(A14,Lists!$B$2:$G$200,2,FALSE)</f>
        <v>CHL002</v>
      </c>
      <c r="C14" s="152" t="str">
        <f>VLOOKUP(B14,'INFORM Severity - hidden'!$C$5:$D$200,2,FALSE)</f>
        <v>Chile</v>
      </c>
      <c r="D14" s="152" t="str">
        <f>VLOOKUP(A14,Lists!$B$2:$G$200,3,FALSE)</f>
        <v>CHL</v>
      </c>
      <c r="E14" s="152" t="str">
        <f>VLOOKUP(A14,Lists!$B$2:$G$200,5,FALSE)</f>
        <v>International Displacement</v>
      </c>
      <c r="F14" s="157">
        <f t="shared" si="0"/>
        <v>2.8</v>
      </c>
      <c r="G14" s="158">
        <f t="shared" si="1"/>
        <v>3</v>
      </c>
      <c r="H14" s="158" t="str">
        <f t="shared" si="2"/>
        <v>Medium</v>
      </c>
      <c r="I14" s="156" t="str">
        <f>INDEX(Trends!$D$3:$D$404,MATCH(B14,Trends!$C$3:$C$404,0))</f>
        <v>Increasing</v>
      </c>
      <c r="J14" s="158" t="str">
        <f>VLOOKUP($B14,Reliability!$A$3:$I$300,9,FALSE)</f>
        <v>High</v>
      </c>
      <c r="K14" s="159">
        <f t="shared" si="3"/>
        <v>3.4</v>
      </c>
      <c r="L14" s="159">
        <f>VLOOKUP($B14,'Impact of the crisis'!$C$6:$N$300,12,FALSE)</f>
        <v>3.5</v>
      </c>
      <c r="M14" s="159">
        <f>VLOOKUP($B14,'Impact of the crisis'!$C$6:$AB$300,26,FALSE)</f>
        <v>3.4</v>
      </c>
      <c r="N14" s="159">
        <f>VLOOKUP($B14,'Conditions of people affected'!$C$6:$R$300,16,FALSE)</f>
        <v>3.05</v>
      </c>
      <c r="O14" s="159">
        <f>VLOOKUP($B14,'Conditions of people affected'!$C$6:$R$300,9,FALSE)</f>
        <v>3.1</v>
      </c>
      <c r="P14" s="159">
        <f>VLOOKUP($B14,'Conditions of people affected'!$C$6:$R$300,15,FALSE)</f>
        <v>3</v>
      </c>
      <c r="Q14" s="159">
        <f t="shared" si="4"/>
        <v>1.9</v>
      </c>
      <c r="R14" s="159">
        <f>VLOOKUP($B14,'Complexity of the crisis'!$C$6:$AN$300,22,FALSE)</f>
        <v>1.7</v>
      </c>
      <c r="S14" s="160">
        <f>VLOOKUP($B14,'Complexity of the crisis'!$C$6:$AN$300,38,FALSE)</f>
        <v>2</v>
      </c>
      <c r="T14" s="155" t="str">
        <f>VLOOKUP(B14,Lists!$C$3:$E$300,3,FALSE)</f>
        <v>Americas</v>
      </c>
      <c r="U14" s="171">
        <f>VLOOKUP(B14,'INFORM Severity - hidden'!$C$5:$V$300,20,FALSE)</f>
        <v>45838</v>
      </c>
    </row>
    <row r="15" spans="1:21" x14ac:dyDescent="0.35">
      <c r="A15" s="151" t="str">
        <f t="array" ref="A15">IFERROR(INDEX(Lists!$B$2:$B$200,SMALL(IF(Lists!$H$2:$H$200="Yes",ROW(Lists!$B$2:$B$200)),ROW(11:11))-1,1),"")</f>
        <v>Displacement from Burkina Faso to northern Côte d’Ivoire</v>
      </c>
      <c r="B15" s="152" t="str">
        <f>VLOOKUP(A15,Lists!$B$2:$G$200,2,FALSE)</f>
        <v>CIV002</v>
      </c>
      <c r="C15" s="152" t="str">
        <f>VLOOKUP(B15,'INFORM Severity - hidden'!$C$5:$D$200,2,FALSE)</f>
        <v>Côte d'Ivoire</v>
      </c>
      <c r="D15" s="152" t="str">
        <f>VLOOKUP(A15,Lists!$B$2:$G$200,3,FALSE)</f>
        <v>CIV</v>
      </c>
      <c r="E15" s="152" t="str">
        <f>VLOOKUP(A15,Lists!$B$2:$G$200,5,FALSE)</f>
        <v>International Displacement</v>
      </c>
      <c r="F15" s="157">
        <f t="shared" si="0"/>
        <v>2.2000000000000002</v>
      </c>
      <c r="G15" s="158">
        <f t="shared" si="1"/>
        <v>3</v>
      </c>
      <c r="H15" s="158" t="str">
        <f t="shared" si="2"/>
        <v>Medium</v>
      </c>
      <c r="I15" s="156" t="str">
        <f>INDEX(Trends!$D$3:$D$404,MATCH(B15,Trends!$C$3:$C$404,0))</f>
        <v>-</v>
      </c>
      <c r="J15" s="158" t="str">
        <f>VLOOKUP($B15,Reliability!$A$3:$I$300,9,FALSE)</f>
        <v>High</v>
      </c>
      <c r="K15" s="159">
        <f t="shared" si="3"/>
        <v>2</v>
      </c>
      <c r="L15" s="159">
        <f>VLOOKUP($B15,'Impact of the crisis'!$C$6:$N$300,12,FALSE)</f>
        <v>0.6</v>
      </c>
      <c r="M15" s="159">
        <f>VLOOKUP($B15,'Impact of the crisis'!$C$6:$AB$300,26,FALSE)</f>
        <v>2.6</v>
      </c>
      <c r="N15" s="159">
        <f>VLOOKUP($B15,'Conditions of people affected'!$C$6:$R$300,16,FALSE)</f>
        <v>2.2000000000000002</v>
      </c>
      <c r="O15" s="159">
        <f>VLOOKUP($B15,'Conditions of people affected'!$C$6:$R$300,9,FALSE)</f>
        <v>1.4</v>
      </c>
      <c r="P15" s="159">
        <f>VLOOKUP($B15,'Conditions of people affected'!$C$6:$R$300,15,FALSE)</f>
        <v>3</v>
      </c>
      <c r="Q15" s="159">
        <f t="shared" si="4"/>
        <v>2.2999999999999998</v>
      </c>
      <c r="R15" s="159">
        <f>VLOOKUP($B15,'Complexity of the crisis'!$C$6:$AN$300,22,FALSE)</f>
        <v>2.9</v>
      </c>
      <c r="S15" s="160">
        <f>VLOOKUP($B15,'Complexity of the crisis'!$C$6:$AN$300,38,FALSE)</f>
        <v>1.5</v>
      </c>
      <c r="T15" s="155" t="str">
        <f>VLOOKUP(B15,Lists!$C$3:$E$300,3,FALSE)</f>
        <v>Africa</v>
      </c>
      <c r="U15" s="171">
        <f>VLOOKUP(B15,'INFORM Severity - hidden'!$C$5:$V$300,20,FALSE)</f>
        <v>45834</v>
      </c>
    </row>
    <row r="16" spans="1:21" x14ac:dyDescent="0.35">
      <c r="A16" s="151" t="str">
        <f t="array" ref="A16">IFERROR(INDEX(Lists!$B$2:$B$200,SMALL(IF(Lists!$H$2:$H$200="Yes",ROW(Lists!$B$2:$B$200)),ROW(12:12))-1,1),"")</f>
        <v>Multiple crises in Cameroon</v>
      </c>
      <c r="B16" s="152" t="str">
        <f>VLOOKUP(A16,Lists!$B$2:$G$200,2,FALSE)</f>
        <v>CMR001</v>
      </c>
      <c r="C16" s="152" t="str">
        <f>VLOOKUP(B16,'INFORM Severity - hidden'!$C$5:$D$200,2,FALSE)</f>
        <v>Cameroon</v>
      </c>
      <c r="D16" s="152" t="str">
        <f>VLOOKUP(A16,Lists!$B$2:$G$200,3,FALSE)</f>
        <v>CMR</v>
      </c>
      <c r="E16" s="152" t="str">
        <f>VLOOKUP(A16,Lists!$B$2:$G$200,5,FALSE)</f>
        <v>Conflict/ Violence,Floods,International Displacement</v>
      </c>
      <c r="F16" s="157">
        <f t="shared" si="0"/>
        <v>3.8</v>
      </c>
      <c r="G16" s="158">
        <f t="shared" si="1"/>
        <v>4</v>
      </c>
      <c r="H16" s="158" t="str">
        <f t="shared" si="2"/>
        <v>High</v>
      </c>
      <c r="I16" s="156" t="str">
        <f>INDEX(Trends!$D$3:$D$404,MATCH(B16,Trends!$C$3:$C$404,0))</f>
        <v>Increasing</v>
      </c>
      <c r="J16" s="158" t="str">
        <f>VLOOKUP($B16,Reliability!$A$3:$I$300,9,FALSE)</f>
        <v>High</v>
      </c>
      <c r="K16" s="159">
        <f t="shared" si="3"/>
        <v>4</v>
      </c>
      <c r="L16" s="159">
        <f>VLOOKUP($B16,'Impact of the crisis'!$C$6:$N$300,12,FALSE)</f>
        <v>4.2</v>
      </c>
      <c r="M16" s="159">
        <f>VLOOKUP($B16,'Impact of the crisis'!$C$6:$AB$300,26,FALSE)</f>
        <v>3.9</v>
      </c>
      <c r="N16" s="159">
        <f>VLOOKUP($B16,'Conditions of people affected'!$C$6:$R$300,16,FALSE)</f>
        <v>3.6</v>
      </c>
      <c r="O16" s="159">
        <f>VLOOKUP($B16,'Conditions of people affected'!$C$6:$R$300,9,FALSE)</f>
        <v>4.2</v>
      </c>
      <c r="P16" s="159">
        <f>VLOOKUP($B16,'Conditions of people affected'!$C$6:$R$300,15,FALSE)</f>
        <v>3</v>
      </c>
      <c r="Q16" s="159">
        <f t="shared" si="4"/>
        <v>3.8</v>
      </c>
      <c r="R16" s="159">
        <f>VLOOKUP($B16,'Complexity of the crisis'!$C$6:$AN$300,22,FALSE)</f>
        <v>3.5</v>
      </c>
      <c r="S16" s="160">
        <f>VLOOKUP($B16,'Complexity of the crisis'!$C$6:$AN$300,38,FALSE)</f>
        <v>4</v>
      </c>
      <c r="T16" s="155" t="str">
        <f>VLOOKUP(B16,Lists!$C$3:$E$300,3,FALSE)</f>
        <v>Africa</v>
      </c>
      <c r="U16" s="171">
        <f>VLOOKUP(B16,'INFORM Severity - hidden'!$C$5:$V$300,20,FALSE)</f>
        <v>45834</v>
      </c>
    </row>
    <row r="17" spans="1:21" x14ac:dyDescent="0.35">
      <c r="A17" s="151" t="str">
        <f t="array" ref="A17">IFERROR(INDEX(Lists!$B$2:$B$200,SMALL(IF(Lists!$H$2:$H$200="Yes",ROW(Lists!$B$2:$B$200)),ROW(13:13))-1,1),"")</f>
        <v>Complex crisis in DRC</v>
      </c>
      <c r="B17" s="152" t="str">
        <f>VLOOKUP(A17,Lists!$B$2:$G$200,2,FALSE)</f>
        <v>COD001</v>
      </c>
      <c r="C17" s="152" t="str">
        <f>VLOOKUP(B17,'INFORM Severity - hidden'!$C$5:$D$200,2,FALSE)</f>
        <v>DRC</v>
      </c>
      <c r="D17" s="152" t="str">
        <f>VLOOKUP(A17,Lists!$B$2:$G$200,3,FALSE)</f>
        <v>COD</v>
      </c>
      <c r="E17" s="152" t="str">
        <f>VLOOKUP(A17,Lists!$B$2:$G$200,5,FALSE)</f>
        <v>Conflict/ Violence,Floods,Political/economic crisis</v>
      </c>
      <c r="F17" s="157">
        <f t="shared" si="0"/>
        <v>4.3</v>
      </c>
      <c r="G17" s="158">
        <f t="shared" si="1"/>
        <v>5</v>
      </c>
      <c r="H17" s="158" t="str">
        <f t="shared" si="2"/>
        <v>Very High</v>
      </c>
      <c r="I17" s="156" t="str">
        <f>INDEX(Trends!$D$3:$D$404,MATCH(B17,Trends!$C$3:$C$404,0))</f>
        <v>Stable</v>
      </c>
      <c r="J17" s="158" t="str">
        <f>VLOOKUP($B17,Reliability!$A$3:$I$300,9,FALSE)</f>
        <v>Very High</v>
      </c>
      <c r="K17" s="159">
        <f t="shared" si="3"/>
        <v>4.5999999999999996</v>
      </c>
      <c r="L17" s="159">
        <f>VLOOKUP($B17,'Impact of the crisis'!$C$6:$N$300,12,FALSE)</f>
        <v>5</v>
      </c>
      <c r="M17" s="159">
        <f>VLOOKUP($B17,'Impact of the crisis'!$C$6:$AB$300,26,FALSE)</f>
        <v>4.4000000000000004</v>
      </c>
      <c r="N17" s="159">
        <f>VLOOKUP($B17,'Conditions of people affected'!$C$6:$R$300,16,FALSE)</f>
        <v>4</v>
      </c>
      <c r="O17" s="159">
        <f>VLOOKUP($B17,'Conditions of people affected'!$C$6:$R$300,9,FALSE)</f>
        <v>5</v>
      </c>
      <c r="P17" s="159">
        <f>VLOOKUP($B17,'Conditions of people affected'!$C$6:$R$300,15,FALSE)</f>
        <v>3</v>
      </c>
      <c r="Q17" s="159">
        <f t="shared" si="4"/>
        <v>4.4000000000000004</v>
      </c>
      <c r="R17" s="159">
        <f>VLOOKUP($B17,'Complexity of the crisis'!$C$6:$AN$300,22,FALSE)</f>
        <v>4.3</v>
      </c>
      <c r="S17" s="160">
        <f>VLOOKUP($B17,'Complexity of the crisis'!$C$6:$AN$300,38,FALSE)</f>
        <v>4.5</v>
      </c>
      <c r="T17" s="155" t="str">
        <f>VLOOKUP(B17,Lists!$C$3:$E$300,3,FALSE)</f>
        <v>Africa</v>
      </c>
      <c r="U17" s="171">
        <f>VLOOKUP(B17,'INFORM Severity - hidden'!$C$5:$V$300,20,FALSE)</f>
        <v>45828</v>
      </c>
    </row>
    <row r="18" spans="1:21" x14ac:dyDescent="0.35">
      <c r="A18" s="151" t="str">
        <f t="array" ref="A18">IFERROR(INDEX(Lists!$B$2:$B$200,SMALL(IF(Lists!$H$2:$H$200="Yes",ROW(Lists!$B$2:$B$200)),ROW(14:14))-1,1),"")</f>
        <v>Conflict and Climatic Shocks in Colombia</v>
      </c>
      <c r="B18" s="152" t="str">
        <f>VLOOKUP(A18,Lists!$B$2:$G$200,2,FALSE)</f>
        <v>COL001</v>
      </c>
      <c r="C18" s="152" t="str">
        <f>VLOOKUP(B18,'INFORM Severity - hidden'!$C$5:$D$200,2,FALSE)</f>
        <v>Colombia</v>
      </c>
      <c r="D18" s="152" t="str">
        <f>VLOOKUP(A18,Lists!$B$2:$G$200,3,FALSE)</f>
        <v>COL</v>
      </c>
      <c r="E18" s="152" t="str">
        <f>VLOOKUP(A18,Lists!$B$2:$G$200,5,FALSE)</f>
        <v>Conflict/ Violence,Drought/drier conditions,Floods</v>
      </c>
      <c r="F18" s="157">
        <f t="shared" si="0"/>
        <v>4</v>
      </c>
      <c r="G18" s="158">
        <f t="shared" si="1"/>
        <v>4</v>
      </c>
      <c r="H18" s="158" t="str">
        <f t="shared" si="2"/>
        <v>High</v>
      </c>
      <c r="I18" s="156" t="str">
        <f>INDEX(Trends!$D$3:$D$404,MATCH(B18,Trends!$C$3:$C$404,0))</f>
        <v>Stable</v>
      </c>
      <c r="J18" s="158" t="str">
        <f>VLOOKUP($B18,Reliability!$A$3:$I$300,9,FALSE)</f>
        <v>Very High</v>
      </c>
      <c r="K18" s="159">
        <f t="shared" si="3"/>
        <v>4.5999999999999996</v>
      </c>
      <c r="L18" s="159">
        <f>VLOOKUP($B18,'Impact of the crisis'!$C$6:$N$300,12,FALSE)</f>
        <v>5</v>
      </c>
      <c r="M18" s="159">
        <f>VLOOKUP($B18,'Impact of the crisis'!$C$6:$AB$300,26,FALSE)</f>
        <v>4.4000000000000004</v>
      </c>
      <c r="N18" s="159">
        <f>VLOOKUP($B18,'Conditions of people affected'!$C$6:$R$300,16,FALSE)</f>
        <v>3.95</v>
      </c>
      <c r="O18" s="159">
        <f>VLOOKUP($B18,'Conditions of people affected'!$C$6:$R$300,9,FALSE)</f>
        <v>4.9000000000000004</v>
      </c>
      <c r="P18" s="159">
        <f>VLOOKUP($B18,'Conditions of people affected'!$C$6:$R$300,15,FALSE)</f>
        <v>3</v>
      </c>
      <c r="Q18" s="159">
        <f t="shared" si="4"/>
        <v>3.5</v>
      </c>
      <c r="R18" s="159">
        <f>VLOOKUP($B18,'Complexity of the crisis'!$C$6:$AN$300,22,FALSE)</f>
        <v>3</v>
      </c>
      <c r="S18" s="160">
        <f>VLOOKUP($B18,'Complexity of the crisis'!$C$6:$AN$300,38,FALSE)</f>
        <v>4</v>
      </c>
      <c r="T18" s="155" t="str">
        <f>VLOOKUP(B18,Lists!$C$3:$E$300,3,FALSE)</f>
        <v>Americas</v>
      </c>
      <c r="U18" s="171">
        <f>VLOOKUP(B18,'INFORM Severity - hidden'!$C$5:$V$300,20,FALSE)</f>
        <v>45838</v>
      </c>
    </row>
    <row r="19" spans="1:21" x14ac:dyDescent="0.35">
      <c r="A19" s="151" t="str">
        <f t="array" ref="A19">IFERROR(INDEX(Lists!$B$2:$B$200,SMALL(IF(Lists!$H$2:$H$200="Yes",ROW(Lists!$B$2:$B$200)),ROW(15:15))-1,1),"")</f>
        <v>Displacement from Nicaragua to Costa Rica</v>
      </c>
      <c r="B19" s="152" t="str">
        <f>VLOOKUP(A19,Lists!$B$2:$G$200,2,FALSE)</f>
        <v>CRI002</v>
      </c>
      <c r="C19" s="152" t="str">
        <f>VLOOKUP(B19,'INFORM Severity - hidden'!$C$5:$D$200,2,FALSE)</f>
        <v>Costa Rica</v>
      </c>
      <c r="D19" s="152" t="str">
        <f>VLOOKUP(A19,Lists!$B$2:$G$200,3,FALSE)</f>
        <v>CRI</v>
      </c>
      <c r="E19" s="152" t="str">
        <f>VLOOKUP(A19,Lists!$B$2:$G$200,5,FALSE)</f>
        <v>International Displacement</v>
      </c>
      <c r="F19" s="157">
        <f t="shared" si="0"/>
        <v>2.2000000000000002</v>
      </c>
      <c r="G19" s="158">
        <f t="shared" si="1"/>
        <v>3</v>
      </c>
      <c r="H19" s="158" t="str">
        <f t="shared" si="2"/>
        <v>Medium</v>
      </c>
      <c r="I19" s="156" t="str">
        <f>INDEX(Trends!$D$3:$D$404,MATCH(B19,Trends!$C$3:$C$404,0))</f>
        <v>Increasing</v>
      </c>
      <c r="J19" s="158" t="str">
        <f>VLOOKUP($B19,Reliability!$A$3:$I$300,9,FALSE)</f>
        <v>Low</v>
      </c>
      <c r="K19" s="159">
        <f t="shared" si="3"/>
        <v>2.8</v>
      </c>
      <c r="L19" s="159">
        <f>VLOOKUP($B19,'Impact of the crisis'!$C$6:$N$300,12,FALSE)</f>
        <v>2.5</v>
      </c>
      <c r="M19" s="159">
        <f>VLOOKUP($B19,'Impact of the crisis'!$C$6:$AB$300,26,FALSE)</f>
        <v>2.9</v>
      </c>
      <c r="N19" s="159">
        <f>VLOOKUP($B19,'Conditions of people affected'!$C$6:$R$300,16,FALSE)</f>
        <v>2.6</v>
      </c>
      <c r="O19" s="159">
        <f>VLOOKUP($B19,'Conditions of people affected'!$C$6:$R$300,9,FALSE)</f>
        <v>2.2000000000000002</v>
      </c>
      <c r="P19" s="159">
        <f>VLOOKUP($B19,'Conditions of people affected'!$C$6:$R$300,15,FALSE)</f>
        <v>3</v>
      </c>
      <c r="Q19" s="159">
        <f t="shared" si="4"/>
        <v>1.2</v>
      </c>
      <c r="R19" s="159">
        <f>VLOOKUP($B19,'Complexity of the crisis'!$C$6:$AN$300,22,FALSE)</f>
        <v>0.9</v>
      </c>
      <c r="S19" s="160">
        <f>VLOOKUP($B19,'Complexity of the crisis'!$C$6:$AN$300,38,FALSE)</f>
        <v>1.5</v>
      </c>
      <c r="T19" s="155" t="str">
        <f>VLOOKUP(B19,Lists!$C$3:$E$300,3,FALSE)</f>
        <v>Americas</v>
      </c>
      <c r="U19" s="171">
        <f>VLOOKUP(B19,'INFORM Severity - hidden'!$C$5:$V$300,20,FALSE)</f>
        <v>45833</v>
      </c>
    </row>
    <row r="20" spans="1:21" x14ac:dyDescent="0.35">
      <c r="A20" s="151" t="str">
        <f t="array" ref="A20">IFERROR(INDEX(Lists!$B$2:$B$200,SMALL(IF(Lists!$H$2:$H$200="Yes",ROW(Lists!$B$2:$B$200)),ROW(16:16))-1,1),"")</f>
        <v>Multiple crises in Djibouti</v>
      </c>
      <c r="B20" s="152" t="str">
        <f>VLOOKUP(A20,Lists!$B$2:$G$200,2,FALSE)</f>
        <v>DJI001</v>
      </c>
      <c r="C20" s="152" t="str">
        <f>VLOOKUP(B20,'INFORM Severity - hidden'!$C$5:$D$200,2,FALSE)</f>
        <v>Djibouti</v>
      </c>
      <c r="D20" s="152" t="str">
        <f>VLOOKUP(A20,Lists!$B$2:$G$200,3,FALSE)</f>
        <v>DJI</v>
      </c>
      <c r="E20" s="152" t="str">
        <f>VLOOKUP(A20,Lists!$B$2:$G$200,5,FALSE)</f>
        <v>International Displacement,Drought/drier conditions</v>
      </c>
      <c r="F20" s="157">
        <f t="shared" si="0"/>
        <v>2.7</v>
      </c>
      <c r="G20" s="158">
        <f t="shared" si="1"/>
        <v>3</v>
      </c>
      <c r="H20" s="158" t="str">
        <f t="shared" si="2"/>
        <v>Medium</v>
      </c>
      <c r="I20" s="156" t="str">
        <f>INDEX(Trends!$D$3:$D$404,MATCH(B20,Trends!$C$3:$C$404,0))</f>
        <v>Stable</v>
      </c>
      <c r="J20" s="158" t="str">
        <f>VLOOKUP($B20,Reliability!$A$3:$I$300,9,FALSE)</f>
        <v>Very High</v>
      </c>
      <c r="K20" s="159">
        <f t="shared" si="3"/>
        <v>2.7</v>
      </c>
      <c r="L20" s="159">
        <f>VLOOKUP($B20,'Impact of the crisis'!$C$6:$N$300,12,FALSE)</f>
        <v>3.1</v>
      </c>
      <c r="M20" s="159">
        <f>VLOOKUP($B20,'Impact of the crisis'!$C$6:$AB$300,26,FALSE)</f>
        <v>2.5</v>
      </c>
      <c r="N20" s="159">
        <f>VLOOKUP($B20,'Conditions of people affected'!$C$6:$R$300,16,FALSE)</f>
        <v>2.65</v>
      </c>
      <c r="O20" s="159">
        <f>VLOOKUP($B20,'Conditions of people affected'!$C$6:$R$300,9,FALSE)</f>
        <v>2.2999999999999998</v>
      </c>
      <c r="P20" s="159">
        <f>VLOOKUP($B20,'Conditions of people affected'!$C$6:$R$300,15,FALSE)</f>
        <v>3</v>
      </c>
      <c r="Q20" s="159">
        <f t="shared" si="4"/>
        <v>2.8</v>
      </c>
      <c r="R20" s="159">
        <f>VLOOKUP($B20,'Complexity of the crisis'!$C$6:$AN$300,22,FALSE)</f>
        <v>2.5</v>
      </c>
      <c r="S20" s="160">
        <f>VLOOKUP($B20,'Complexity of the crisis'!$C$6:$AN$300,38,FALSE)</f>
        <v>3</v>
      </c>
      <c r="T20" s="155" t="str">
        <f>VLOOKUP(B20,Lists!$C$3:$E$300,3,FALSE)</f>
        <v>Africa</v>
      </c>
      <c r="U20" s="171">
        <f>VLOOKUP(B20,'INFORM Severity - hidden'!$C$5:$V$300,20,FALSE)</f>
        <v>45838</v>
      </c>
    </row>
    <row r="21" spans="1:21" x14ac:dyDescent="0.35">
      <c r="A21" s="151" t="str">
        <f t="array" ref="A21">IFERROR(INDEX(Lists!$B$2:$B$200,SMALL(IF(Lists!$H$2:$H$200="Yes",ROW(Lists!$B$2:$B$200)),ROW(17:17))-1,1),"")</f>
        <v>Displacement from Venezuela to Dominican Republic</v>
      </c>
      <c r="B21" s="152" t="str">
        <f>VLOOKUP(A21,Lists!$B$2:$G$200,2,FALSE)</f>
        <v>DOM002</v>
      </c>
      <c r="C21" s="152" t="str">
        <f>VLOOKUP(B21,'INFORM Severity - hidden'!$C$5:$D$200,2,FALSE)</f>
        <v>Dominican Republic</v>
      </c>
      <c r="D21" s="152" t="str">
        <f>VLOOKUP(A21,Lists!$B$2:$G$200,3,FALSE)</f>
        <v>DOM</v>
      </c>
      <c r="E21" s="152" t="str">
        <f>VLOOKUP(A21,Lists!$B$2:$G$200,5,FALSE)</f>
        <v>International Displacement</v>
      </c>
      <c r="F21" s="157">
        <f t="shared" si="0"/>
        <v>1.8</v>
      </c>
      <c r="G21" s="158">
        <f t="shared" si="1"/>
        <v>2</v>
      </c>
      <c r="H21" s="158" t="str">
        <f t="shared" si="2"/>
        <v>Low</v>
      </c>
      <c r="I21" s="156" t="str">
        <f>INDEX(Trends!$D$3:$D$404,MATCH(B21,Trends!$C$3:$C$404,0))</f>
        <v>Stable</v>
      </c>
      <c r="J21" s="158" t="str">
        <f>VLOOKUP($B21,Reliability!$A$3:$I$300,9,FALSE)</f>
        <v>High</v>
      </c>
      <c r="K21" s="159">
        <f t="shared" si="3"/>
        <v>3.2</v>
      </c>
      <c r="L21" s="159">
        <f>VLOOKUP($B21,'Impact of the crisis'!$C$6:$N$300,12,FALSE)</f>
        <v>4.0999999999999996</v>
      </c>
      <c r="M21" s="159">
        <f>VLOOKUP($B21,'Impact of the crisis'!$C$6:$AB$300,26,FALSE)</f>
        <v>2.7</v>
      </c>
      <c r="N21" s="159">
        <f>VLOOKUP($B21,'Conditions of people affected'!$C$6:$R$300,16,FALSE)</f>
        <v>1.25</v>
      </c>
      <c r="O21" s="159">
        <f>VLOOKUP($B21,'Conditions of people affected'!$C$6:$R$300,9,FALSE)</f>
        <v>1.5</v>
      </c>
      <c r="P21" s="159">
        <f>VLOOKUP($B21,'Conditions of people affected'!$C$6:$R$300,15,FALSE)</f>
        <v>1</v>
      </c>
      <c r="Q21" s="159">
        <f t="shared" si="4"/>
        <v>1.4</v>
      </c>
      <c r="R21" s="159">
        <f>VLOOKUP($B21,'Complexity of the crisis'!$C$6:$AN$300,22,FALSE)</f>
        <v>1.3</v>
      </c>
      <c r="S21" s="160">
        <f>VLOOKUP($B21,'Complexity of the crisis'!$C$6:$AN$300,38,FALSE)</f>
        <v>1.5</v>
      </c>
      <c r="T21" s="155" t="str">
        <f>VLOOKUP(B21,Lists!$C$3:$E$300,3,FALSE)</f>
        <v>Americas</v>
      </c>
      <c r="U21" s="171">
        <f>VLOOKUP(B21,'INFORM Severity - hidden'!$C$5:$V$300,20,FALSE)</f>
        <v>45838</v>
      </c>
    </row>
    <row r="22" spans="1:21" x14ac:dyDescent="0.35">
      <c r="A22" s="151" t="str">
        <f t="array" ref="A22">IFERROR(INDEX(Lists!$B$2:$B$200,SMALL(IF(Lists!$H$2:$H$200="Yes",ROW(Lists!$B$2:$B$200)),ROW(18:18))-1,1),"")</f>
        <v>Multiple crises in Algeria</v>
      </c>
      <c r="B22" s="152" t="str">
        <f>VLOOKUP(A22,Lists!$B$2:$G$200,2,FALSE)</f>
        <v>DZA004</v>
      </c>
      <c r="C22" s="152" t="str">
        <f>VLOOKUP(B22,'INFORM Severity - hidden'!$C$5:$D$200,2,FALSE)</f>
        <v>Algeria</v>
      </c>
      <c r="D22" s="152" t="str">
        <f>VLOOKUP(A22,Lists!$B$2:$G$200,3,FALSE)</f>
        <v>DZA</v>
      </c>
      <c r="E22" s="152" t="str">
        <f>VLOOKUP(A22,Lists!$B$2:$G$200,5,FALSE)</f>
        <v>International Displacement</v>
      </c>
      <c r="F22" s="157">
        <f t="shared" si="0"/>
        <v>2.8</v>
      </c>
      <c r="G22" s="158">
        <f t="shared" si="1"/>
        <v>3</v>
      </c>
      <c r="H22" s="158" t="str">
        <f t="shared" si="2"/>
        <v>Medium</v>
      </c>
      <c r="I22" s="156" t="str">
        <f>INDEX(Trends!$D$3:$D$404,MATCH(B22,Trends!$C$3:$C$404,0))</f>
        <v>Stable</v>
      </c>
      <c r="J22" s="158" t="str">
        <f>VLOOKUP($B22,Reliability!$A$3:$I$300,9,FALSE)</f>
        <v>High</v>
      </c>
      <c r="K22" s="159">
        <f t="shared" si="3"/>
        <v>4</v>
      </c>
      <c r="L22" s="159">
        <f>VLOOKUP($B22,'Impact of the crisis'!$C$6:$N$300,12,FALSE)</f>
        <v>5</v>
      </c>
      <c r="M22" s="159">
        <f>VLOOKUP($B22,'Impact of the crisis'!$C$6:$AB$300,26,FALSE)</f>
        <v>3.2</v>
      </c>
      <c r="N22" s="159">
        <f>VLOOKUP($B22,'Conditions of people affected'!$C$6:$R$300,16,FALSE)</f>
        <v>1.85</v>
      </c>
      <c r="O22" s="159">
        <f>VLOOKUP($B22,'Conditions of people affected'!$C$6:$R$300,9,FALSE)</f>
        <v>2.7</v>
      </c>
      <c r="P22" s="159">
        <f>VLOOKUP($B22,'Conditions of people affected'!$C$6:$R$300,15,FALSE)</f>
        <v>1</v>
      </c>
      <c r="Q22" s="159">
        <f t="shared" si="4"/>
        <v>3</v>
      </c>
      <c r="R22" s="159">
        <f>VLOOKUP($B22,'Complexity of the crisis'!$C$6:$AN$300,22,FALSE)</f>
        <v>2.9</v>
      </c>
      <c r="S22" s="160">
        <f>VLOOKUP($B22,'Complexity of the crisis'!$C$6:$AN$300,38,FALSE)</f>
        <v>3</v>
      </c>
      <c r="T22" s="155" t="str">
        <f>VLOOKUP(B22,Lists!$C$3:$E$300,3,FALSE)</f>
        <v>Africa</v>
      </c>
      <c r="U22" s="171">
        <f>VLOOKUP(B22,'INFORM Severity - hidden'!$C$5:$V$300,20,FALSE)</f>
        <v>45832</v>
      </c>
    </row>
    <row r="23" spans="1:21" x14ac:dyDescent="0.35">
      <c r="A23" s="151" t="str">
        <f t="array" ref="A23">IFERROR(INDEX(Lists!$B$2:$B$200,SMALL(IF(Lists!$H$2:$H$200="Yes",ROW(Lists!$B$2:$B$200)),ROW(19:19))-1,1),"")</f>
        <v>Multiple crises in Ecuador</v>
      </c>
      <c r="B23" s="152" t="str">
        <f>VLOOKUP(A23,Lists!$B$2:$G$200,2,FALSE)</f>
        <v>ECU001</v>
      </c>
      <c r="C23" s="152" t="str">
        <f>VLOOKUP(B23,'INFORM Severity - hidden'!$C$5:$D$200,2,FALSE)</f>
        <v>Ecuador</v>
      </c>
      <c r="D23" s="152" t="str">
        <f>VLOOKUP(A23,Lists!$B$2:$G$200,3,FALSE)</f>
        <v>ECU</v>
      </c>
      <c r="E23" s="152" t="str">
        <f>VLOOKUP(A23,Lists!$B$2:$G$200,5,FALSE)</f>
        <v>International Displacement,Conflict/ Violence,Floods</v>
      </c>
      <c r="F23" s="157">
        <f t="shared" si="0"/>
        <v>3.5</v>
      </c>
      <c r="G23" s="158">
        <f t="shared" si="1"/>
        <v>4</v>
      </c>
      <c r="H23" s="158" t="str">
        <f t="shared" si="2"/>
        <v>High</v>
      </c>
      <c r="I23" s="156" t="str">
        <f>INDEX(Trends!$D$3:$D$404,MATCH(B23,Trends!$C$3:$C$404,0))</f>
        <v>Decreasing</v>
      </c>
      <c r="J23" s="158" t="str">
        <f>VLOOKUP($B23,Reliability!$A$3:$I$300,9,FALSE)</f>
        <v>High</v>
      </c>
      <c r="K23" s="159">
        <f t="shared" si="3"/>
        <v>3.9</v>
      </c>
      <c r="L23" s="159">
        <f>VLOOKUP($B23,'Impact of the crisis'!$C$6:$N$300,12,FALSE)</f>
        <v>4</v>
      </c>
      <c r="M23" s="159">
        <f>VLOOKUP($B23,'Impact of the crisis'!$C$6:$AB$300,26,FALSE)</f>
        <v>3.9</v>
      </c>
      <c r="N23" s="159">
        <f>VLOOKUP($B23,'Conditions of people affected'!$C$6:$R$300,16,FALSE)</f>
        <v>3.6</v>
      </c>
      <c r="O23" s="159">
        <f>VLOOKUP($B23,'Conditions of people affected'!$C$6:$R$300,9,FALSE)</f>
        <v>4.2</v>
      </c>
      <c r="P23" s="159">
        <f>VLOOKUP($B23,'Conditions of people affected'!$C$6:$R$300,15,FALSE)</f>
        <v>3</v>
      </c>
      <c r="Q23" s="159">
        <f t="shared" si="4"/>
        <v>3</v>
      </c>
      <c r="R23" s="159">
        <f>VLOOKUP($B23,'Complexity of the crisis'!$C$6:$AN$300,22,FALSE)</f>
        <v>2.9</v>
      </c>
      <c r="S23" s="160">
        <f>VLOOKUP($B23,'Complexity of the crisis'!$C$6:$AN$300,38,FALSE)</f>
        <v>3</v>
      </c>
      <c r="T23" s="155" t="str">
        <f>VLOOKUP(B23,Lists!$C$3:$E$300,3,FALSE)</f>
        <v>Americas</v>
      </c>
      <c r="U23" s="171">
        <f>VLOOKUP(B23,'INFORM Severity - hidden'!$C$5:$V$300,20,FALSE)</f>
        <v>45838</v>
      </c>
    </row>
    <row r="24" spans="1:21" x14ac:dyDescent="0.35">
      <c r="A24" s="151" t="str">
        <f t="array" ref="A24">IFERROR(INDEX(Lists!$B$2:$B$200,SMALL(IF(Lists!$H$2:$H$200="Yes",ROW(Lists!$B$2:$B$200)),ROW(20:20))-1,1),"")</f>
        <v>International displacement to Egypt</v>
      </c>
      <c r="B24" s="152" t="str">
        <f>VLOOKUP(A24,Lists!$B$2:$G$200,2,FALSE)</f>
        <v>EGY004</v>
      </c>
      <c r="C24" s="152" t="str">
        <f>VLOOKUP(B24,'INFORM Severity - hidden'!$C$5:$D$200,2,FALSE)</f>
        <v>Egypt</v>
      </c>
      <c r="D24" s="152" t="str">
        <f>VLOOKUP(A24,Lists!$B$2:$G$200,3,FALSE)</f>
        <v>EGY</v>
      </c>
      <c r="E24" s="152" t="str">
        <f>VLOOKUP(A24,Lists!$B$2:$G$200,5,FALSE)</f>
        <v>International Displacement</v>
      </c>
      <c r="F24" s="157">
        <f t="shared" si="0"/>
        <v>2.2000000000000002</v>
      </c>
      <c r="G24" s="158">
        <f t="shared" si="1"/>
        <v>3</v>
      </c>
      <c r="H24" s="158" t="str">
        <f t="shared" si="2"/>
        <v>Medium</v>
      </c>
      <c r="I24" s="156" t="str">
        <f>INDEX(Trends!$D$3:$D$404,MATCH(B24,Trends!$C$3:$C$404,0))</f>
        <v>Stable</v>
      </c>
      <c r="J24" s="158" t="str">
        <f>VLOOKUP($B24,Reliability!$A$3:$I$300,9,FALSE)</f>
        <v>Very High</v>
      </c>
      <c r="K24" s="159">
        <f t="shared" si="3"/>
        <v>2.2000000000000002</v>
      </c>
      <c r="L24" s="159">
        <f>VLOOKUP($B24,'Impact of the crisis'!$C$6:$N$300,12,FALSE)</f>
        <v>2</v>
      </c>
      <c r="M24" s="159">
        <f>VLOOKUP($B24,'Impact of the crisis'!$C$6:$AB$300,26,FALSE)</f>
        <v>2.2999999999999998</v>
      </c>
      <c r="N24" s="159">
        <f>VLOOKUP($B24,'Conditions of people affected'!$C$6:$R$300,16,FALSE)</f>
        <v>2.15</v>
      </c>
      <c r="O24" s="159">
        <f>VLOOKUP($B24,'Conditions of people affected'!$C$6:$R$300,9,FALSE)</f>
        <v>3.3</v>
      </c>
      <c r="P24" s="159">
        <f>VLOOKUP($B24,'Conditions of people affected'!$C$6:$R$300,15,FALSE)</f>
        <v>1</v>
      </c>
      <c r="Q24" s="159">
        <f t="shared" si="4"/>
        <v>2.4</v>
      </c>
      <c r="R24" s="159">
        <f>VLOOKUP($B24,'Complexity of the crisis'!$C$6:$AN$300,22,FALSE)</f>
        <v>2.2999999999999998</v>
      </c>
      <c r="S24" s="160">
        <f>VLOOKUP($B24,'Complexity of the crisis'!$C$6:$AN$300,38,FALSE)</f>
        <v>2.5</v>
      </c>
      <c r="T24" s="155" t="str">
        <f>VLOOKUP(B24,Lists!$C$3:$E$300,3,FALSE)</f>
        <v>Africa</v>
      </c>
      <c r="U24" s="171">
        <f>VLOOKUP(B24,'INFORM Severity - hidden'!$C$5:$V$300,20,FALSE)</f>
        <v>45832</v>
      </c>
    </row>
    <row r="25" spans="1:21" x14ac:dyDescent="0.35">
      <c r="A25" s="151" t="str">
        <f t="array" ref="A25">IFERROR(INDEX(Lists!$B$2:$B$200,SMALL(IF(Lists!$H$2:$H$200="Yes",ROW(Lists!$B$2:$B$200)),ROW(21:21))-1,1),"")</f>
        <v>Complex crisis in Eritrea</v>
      </c>
      <c r="B25" s="152" t="str">
        <f>VLOOKUP(A25,Lists!$B$2:$G$200,2,FALSE)</f>
        <v>ERI001</v>
      </c>
      <c r="C25" s="152" t="str">
        <f>VLOOKUP(B25,'INFORM Severity - hidden'!$C$5:$D$200,2,FALSE)</f>
        <v>Eritrea</v>
      </c>
      <c r="D25" s="152" t="str">
        <f>VLOOKUP(A25,Lists!$B$2:$G$200,3,FALSE)</f>
        <v>ERI</v>
      </c>
      <c r="E25" s="152" t="str">
        <f>VLOOKUP(A25,Lists!$B$2:$G$200,5,FALSE)</f>
        <v>International Displacement,Political/economic crisis</v>
      </c>
      <c r="F25" s="157">
        <f t="shared" si="0"/>
        <v>3</v>
      </c>
      <c r="G25" s="158">
        <f t="shared" si="1"/>
        <v>3</v>
      </c>
      <c r="H25" s="158" t="str">
        <f t="shared" si="2"/>
        <v>Medium</v>
      </c>
      <c r="I25" s="156" t="str">
        <f>INDEX(Trends!$D$3:$D$404,MATCH(B25,Trends!$C$3:$C$404,0))</f>
        <v>Stable</v>
      </c>
      <c r="J25" s="158" t="str">
        <f>VLOOKUP($B25,Reliability!$A$3:$I$300,9,FALSE)</f>
        <v>High</v>
      </c>
      <c r="K25" s="159">
        <f t="shared" si="3"/>
        <v>3.1</v>
      </c>
      <c r="L25" s="159">
        <f>VLOOKUP($B25,'Impact of the crisis'!$C$6:$N$300,12,FALSE)</f>
        <v>3.9</v>
      </c>
      <c r="M25" s="159">
        <f>VLOOKUP($B25,'Impact of the crisis'!$C$6:$AB$300,26,FALSE)</f>
        <v>2.6</v>
      </c>
      <c r="N25" s="159">
        <f>VLOOKUP($B25,'Conditions of people affected'!$C$6:$R$300,16,FALSE)</f>
        <v>3.2</v>
      </c>
      <c r="O25" s="159">
        <f>VLOOKUP($B25,'Conditions of people affected'!$C$6:$R$300,9,FALSE)</f>
        <v>3.4</v>
      </c>
      <c r="P25" s="159">
        <f>VLOOKUP($B25,'Conditions of people affected'!$C$6:$R$300,15,FALSE)</f>
        <v>3</v>
      </c>
      <c r="Q25" s="159">
        <f t="shared" si="4"/>
        <v>2.6</v>
      </c>
      <c r="R25" s="159">
        <f>VLOOKUP($B25,'Complexity of the crisis'!$C$6:$AN$300,22,FALSE)</f>
        <v>3.2</v>
      </c>
      <c r="S25" s="160">
        <f>VLOOKUP($B25,'Complexity of the crisis'!$C$6:$AN$300,38,FALSE)</f>
        <v>2</v>
      </c>
      <c r="T25" s="155" t="str">
        <f>VLOOKUP(B25,Lists!$C$3:$E$300,3,FALSE)</f>
        <v>Africa</v>
      </c>
      <c r="U25" s="171">
        <f>VLOOKUP(B25,'INFORM Severity - hidden'!$C$5:$V$300,20,FALSE)</f>
        <v>45834</v>
      </c>
    </row>
    <row r="26" spans="1:21" x14ac:dyDescent="0.35">
      <c r="A26" s="151" t="str">
        <f t="array" ref="A26">IFERROR(INDEX(Lists!$B$2:$B$200,SMALL(IF(Lists!$H$2:$H$200="Yes",ROW(Lists!$B$2:$B$200)),ROW(22:22))-1,1),"")</f>
        <v>International displacement to Spain</v>
      </c>
      <c r="B26" s="152" t="str">
        <f>VLOOKUP(A26,Lists!$B$2:$G$200,2,FALSE)</f>
        <v>ESP002</v>
      </c>
      <c r="C26" s="152" t="str">
        <f>VLOOKUP(B26,'INFORM Severity - hidden'!$C$5:$D$200,2,FALSE)</f>
        <v>Spain</v>
      </c>
      <c r="D26" s="152" t="str">
        <f>VLOOKUP(A26,Lists!$B$2:$G$200,3,FALSE)</f>
        <v>ESP</v>
      </c>
      <c r="E26" s="152" t="str">
        <f>VLOOKUP(A26,Lists!$B$2:$G$200,5,FALSE)</f>
        <v>International Displacement</v>
      </c>
      <c r="F26" s="157">
        <f t="shared" si="0"/>
        <v>1.6</v>
      </c>
      <c r="G26" s="158">
        <f t="shared" si="1"/>
        <v>2</v>
      </c>
      <c r="H26" s="158" t="str">
        <f t="shared" si="2"/>
        <v>Low</v>
      </c>
      <c r="I26" s="156" t="str">
        <f>INDEX(Trends!$D$3:$D$404,MATCH(B26,Trends!$C$3:$C$404,0))</f>
        <v>Stable</v>
      </c>
      <c r="J26" s="158" t="str">
        <f>VLOOKUP($B26,Reliability!$A$3:$I$300,9,FALSE)</f>
        <v>Very High</v>
      </c>
      <c r="K26" s="159">
        <f t="shared" si="3"/>
        <v>2.6</v>
      </c>
      <c r="L26" s="159">
        <f>VLOOKUP($B26,'Impact of the crisis'!$C$6:$N$300,12,FALSE)</f>
        <v>2.2999999999999998</v>
      </c>
      <c r="M26" s="159">
        <f>VLOOKUP($B26,'Impact of the crisis'!$C$6:$AB$300,26,FALSE)</f>
        <v>2.7</v>
      </c>
      <c r="N26" s="159">
        <f>VLOOKUP($B26,'Conditions of people affected'!$C$6:$R$300,16,FALSE)</f>
        <v>1.25</v>
      </c>
      <c r="O26" s="159">
        <f>VLOOKUP($B26,'Conditions of people affected'!$C$6:$R$300,9,FALSE)</f>
        <v>1.5</v>
      </c>
      <c r="P26" s="159">
        <f>VLOOKUP($B26,'Conditions of people affected'!$C$6:$R$300,15,FALSE)</f>
        <v>1</v>
      </c>
      <c r="Q26" s="159">
        <f t="shared" si="4"/>
        <v>1.4</v>
      </c>
      <c r="R26" s="159">
        <f>VLOOKUP($B26,'Complexity of the crisis'!$C$6:$AN$300,22,FALSE)</f>
        <v>1.7</v>
      </c>
      <c r="S26" s="160">
        <f>VLOOKUP($B26,'Complexity of the crisis'!$C$6:$AN$300,38,FALSE)</f>
        <v>1</v>
      </c>
      <c r="T26" s="155" t="str">
        <f>VLOOKUP(B26,Lists!$C$3:$E$300,3,FALSE)</f>
        <v>Europe</v>
      </c>
      <c r="U26" s="171">
        <f>VLOOKUP(B26,'INFORM Severity - hidden'!$C$5:$V$300,20,FALSE)</f>
        <v>45833</v>
      </c>
    </row>
    <row r="27" spans="1:21" x14ac:dyDescent="0.35">
      <c r="A27" s="151" t="str">
        <f t="array" ref="A27">IFERROR(INDEX(Lists!$B$2:$B$200,SMALL(IF(Lists!$H$2:$H$200="Yes",ROW(Lists!$B$2:$B$200)),ROW(23:23))-1,1),"")</f>
        <v>Multiple crises in Ethiopia</v>
      </c>
      <c r="B27" s="152" t="str">
        <f>VLOOKUP(A27,Lists!$B$2:$G$200,2,FALSE)</f>
        <v>ETH001</v>
      </c>
      <c r="C27" s="152" t="str">
        <f>VLOOKUP(B27,'INFORM Severity - hidden'!$C$5:$D$200,2,FALSE)</f>
        <v>Ethiopia</v>
      </c>
      <c r="D27" s="152" t="str">
        <f>VLOOKUP(A27,Lists!$B$2:$G$200,3,FALSE)</f>
        <v>ETH</v>
      </c>
      <c r="E27" s="152" t="str">
        <f>VLOOKUP(A27,Lists!$B$2:$G$200,5,FALSE)</f>
        <v>International Displacement,Conflict/ Violence,Drought/drier conditions,Floods,Political/economic crisis</v>
      </c>
      <c r="F27" s="157">
        <f t="shared" si="0"/>
        <v>4.3</v>
      </c>
      <c r="G27" s="158">
        <f t="shared" si="1"/>
        <v>5</v>
      </c>
      <c r="H27" s="158" t="str">
        <f t="shared" si="2"/>
        <v>Very High</v>
      </c>
      <c r="I27" s="156" t="str">
        <f>INDEX(Trends!$D$3:$D$404,MATCH(B27,Trends!$C$3:$C$404,0))</f>
        <v>Stable</v>
      </c>
      <c r="J27" s="158" t="str">
        <f>VLOOKUP($B27,Reliability!$A$3:$I$300,9,FALSE)</f>
        <v>High</v>
      </c>
      <c r="K27" s="159">
        <f t="shared" si="3"/>
        <v>4.5999999999999996</v>
      </c>
      <c r="L27" s="159">
        <f>VLOOKUP($B27,'Impact of the crisis'!$C$6:$N$300,12,FALSE)</f>
        <v>5</v>
      </c>
      <c r="M27" s="159">
        <f>VLOOKUP($B27,'Impact of the crisis'!$C$6:$AB$300,26,FALSE)</f>
        <v>4.3</v>
      </c>
      <c r="N27" s="159">
        <f>VLOOKUP($B27,'Conditions of people affected'!$C$6:$R$300,16,FALSE)</f>
        <v>4</v>
      </c>
      <c r="O27" s="159">
        <f>VLOOKUP($B27,'Conditions of people affected'!$C$6:$R$300,9,FALSE)</f>
        <v>5</v>
      </c>
      <c r="P27" s="159">
        <f>VLOOKUP($B27,'Conditions of people affected'!$C$6:$R$300,15,FALSE)</f>
        <v>3</v>
      </c>
      <c r="Q27" s="159">
        <f t="shared" si="4"/>
        <v>4.4000000000000004</v>
      </c>
      <c r="R27" s="159">
        <f>VLOOKUP($B27,'Complexity of the crisis'!$C$6:$AN$300,22,FALSE)</f>
        <v>3.6</v>
      </c>
      <c r="S27" s="160">
        <f>VLOOKUP($B27,'Complexity of the crisis'!$C$6:$AN$300,38,FALSE)</f>
        <v>5</v>
      </c>
      <c r="T27" s="155" t="str">
        <f>VLOOKUP(B27,Lists!$C$3:$E$300,3,FALSE)</f>
        <v>Africa</v>
      </c>
      <c r="U27" s="171">
        <f>VLOOKUP(B27,'INFORM Severity - hidden'!$C$5:$V$300,20,FALSE)</f>
        <v>45838</v>
      </c>
    </row>
    <row r="28" spans="1:21" x14ac:dyDescent="0.35">
      <c r="A28" s="151" t="str">
        <f t="array" ref="A28">IFERROR(INDEX(Lists!$B$2:$B$200,SMALL(IF(Lists!$H$2:$H$200="Yes",ROW(Lists!$B$2:$B$200)),ROW(24:24))-1,1),"")</f>
        <v>International Displacement to Greece</v>
      </c>
      <c r="B28" s="152" t="str">
        <f>VLOOKUP(A28,Lists!$B$2:$G$200,2,FALSE)</f>
        <v>GRC002</v>
      </c>
      <c r="C28" s="152" t="str">
        <f>VLOOKUP(B28,'INFORM Severity - hidden'!$C$5:$D$200,2,FALSE)</f>
        <v>Greece</v>
      </c>
      <c r="D28" s="152" t="str">
        <f>VLOOKUP(A28,Lists!$B$2:$G$200,3,FALSE)</f>
        <v>GRC</v>
      </c>
      <c r="E28" s="152" t="str">
        <f>VLOOKUP(A28,Lists!$B$2:$G$200,5,FALSE)</f>
        <v>International Displacement</v>
      </c>
      <c r="F28" s="157">
        <f t="shared" si="0"/>
        <v>2.2999999999999998</v>
      </c>
      <c r="G28" s="158">
        <f t="shared" si="1"/>
        <v>3</v>
      </c>
      <c r="H28" s="158" t="str">
        <f t="shared" si="2"/>
        <v>Medium</v>
      </c>
      <c r="I28" s="156" t="str">
        <f>INDEX(Trends!$D$3:$D$404,MATCH(B28,Trends!$C$3:$C$404,0))</f>
        <v>Stable</v>
      </c>
      <c r="J28" s="158" t="str">
        <f>VLOOKUP($B28,Reliability!$A$3:$I$300,9,FALSE)</f>
        <v>Very High</v>
      </c>
      <c r="K28" s="159">
        <f t="shared" si="3"/>
        <v>2.2000000000000002</v>
      </c>
      <c r="L28" s="159">
        <f>VLOOKUP($B28,'Impact of the crisis'!$C$6:$N$300,12,FALSE)</f>
        <v>0.6</v>
      </c>
      <c r="M28" s="159">
        <f>VLOOKUP($B28,'Impact of the crisis'!$C$6:$AB$300,26,FALSE)</f>
        <v>2.8</v>
      </c>
      <c r="N28" s="159">
        <f>VLOOKUP($B28,'Conditions of people affected'!$C$6:$R$300,16,FALSE)</f>
        <v>2.65</v>
      </c>
      <c r="O28" s="159">
        <f>VLOOKUP($B28,'Conditions of people affected'!$C$6:$R$300,9,FALSE)</f>
        <v>2.2999999999999998</v>
      </c>
      <c r="P28" s="159">
        <f>VLOOKUP($B28,'Conditions of people affected'!$C$6:$R$300,15,FALSE)</f>
        <v>3</v>
      </c>
      <c r="Q28" s="159">
        <f t="shared" si="4"/>
        <v>1.7</v>
      </c>
      <c r="R28" s="159">
        <f>VLOOKUP($B28,'Complexity of the crisis'!$C$6:$AN$300,22,FALSE)</f>
        <v>1.8</v>
      </c>
      <c r="S28" s="160">
        <f>VLOOKUP($B28,'Complexity of the crisis'!$C$6:$AN$300,38,FALSE)</f>
        <v>1.5</v>
      </c>
      <c r="T28" s="155" t="str">
        <f>VLOOKUP(B28,Lists!$C$3:$E$300,3,FALSE)</f>
        <v>Europe</v>
      </c>
      <c r="U28" s="171">
        <f>VLOOKUP(B28,'INFORM Severity - hidden'!$C$5:$V$300,20,FALSE)</f>
        <v>45833</v>
      </c>
    </row>
    <row r="29" spans="1:21" x14ac:dyDescent="0.35">
      <c r="A29" s="151" t="str">
        <f t="array" ref="A29">IFERROR(INDEX(Lists!$B$2:$B$200,SMALL(IF(Lists!$H$2:$H$200="Yes",ROW(Lists!$B$2:$B$200)),ROW(25:25))-1,1),"")</f>
        <v>Climatic Shocks and Violence in Guatemala</v>
      </c>
      <c r="B29" s="152" t="str">
        <f>VLOOKUP(A29,Lists!$B$2:$G$200,2,FALSE)</f>
        <v>GTM001</v>
      </c>
      <c r="C29" s="152" t="str">
        <f>VLOOKUP(B29,'INFORM Severity - hidden'!$C$5:$D$200,2,FALSE)</f>
        <v>Guatemala</v>
      </c>
      <c r="D29" s="152" t="str">
        <f>VLOOKUP(A29,Lists!$B$2:$G$200,3,FALSE)</f>
        <v>GTM</v>
      </c>
      <c r="E29" s="152" t="str">
        <f>VLOOKUP(A29,Lists!$B$2:$G$200,5,FALSE)</f>
        <v>Conflict/ Violence,Drought/drier conditions</v>
      </c>
      <c r="F29" s="157">
        <f t="shared" si="0"/>
        <v>3.2</v>
      </c>
      <c r="G29" s="158">
        <f t="shared" si="1"/>
        <v>4</v>
      </c>
      <c r="H29" s="158" t="str">
        <f t="shared" si="2"/>
        <v>High</v>
      </c>
      <c r="I29" s="156" t="str">
        <f>INDEX(Trends!$D$3:$D$404,MATCH(B29,Trends!$C$3:$C$404,0))</f>
        <v>Decreasing</v>
      </c>
      <c r="J29" s="158" t="str">
        <f>VLOOKUP($B29,Reliability!$A$3:$I$300,9,FALSE)</f>
        <v>High</v>
      </c>
      <c r="K29" s="159">
        <f t="shared" si="3"/>
        <v>3.4</v>
      </c>
      <c r="L29" s="159">
        <f>VLOOKUP($B29,'Impact of the crisis'!$C$6:$N$300,12,FALSE)</f>
        <v>4.4000000000000004</v>
      </c>
      <c r="M29" s="159">
        <f>VLOOKUP($B29,'Impact of the crisis'!$C$6:$AB$300,26,FALSE)</f>
        <v>2.7</v>
      </c>
      <c r="N29" s="159">
        <f>VLOOKUP($B29,'Conditions of people affected'!$C$6:$R$300,16,FALSE)</f>
        <v>3.45</v>
      </c>
      <c r="O29" s="159">
        <f>VLOOKUP($B29,'Conditions of people affected'!$C$6:$R$300,9,FALSE)</f>
        <v>3.9</v>
      </c>
      <c r="P29" s="159">
        <f>VLOOKUP($B29,'Conditions of people affected'!$C$6:$R$300,15,FALSE)</f>
        <v>3</v>
      </c>
      <c r="Q29" s="159">
        <f t="shared" si="4"/>
        <v>2.8</v>
      </c>
      <c r="R29" s="159">
        <f>VLOOKUP($B29,'Complexity of the crisis'!$C$6:$AN$300,22,FALSE)</f>
        <v>3</v>
      </c>
      <c r="S29" s="160">
        <f>VLOOKUP($B29,'Complexity of the crisis'!$C$6:$AN$300,38,FALSE)</f>
        <v>2.5</v>
      </c>
      <c r="T29" s="155" t="str">
        <f>VLOOKUP(B29,Lists!$C$3:$E$300,3,FALSE)</f>
        <v>Americas</v>
      </c>
      <c r="U29" s="171">
        <f>VLOOKUP(B29,'INFORM Severity - hidden'!$C$5:$V$300,20,FALSE)</f>
        <v>45838</v>
      </c>
    </row>
    <row r="30" spans="1:21" x14ac:dyDescent="0.35">
      <c r="A30" s="151" t="str">
        <f t="array" ref="A30">IFERROR(INDEX(Lists!$B$2:$B$200,SMALL(IF(Lists!$H$2:$H$200="Yes",ROW(Lists!$B$2:$B$200)),ROW(26:26))-1,1),"")</f>
        <v>Climatic Shocks and Conflict and Violence in Honduras</v>
      </c>
      <c r="B30" s="152" t="str">
        <f>VLOOKUP(A30,Lists!$B$2:$G$200,2,FALSE)</f>
        <v>HND001</v>
      </c>
      <c r="C30" s="152" t="str">
        <f>VLOOKUP(B30,'INFORM Severity - hidden'!$C$5:$D$200,2,FALSE)</f>
        <v>Honduras</v>
      </c>
      <c r="D30" s="152" t="str">
        <f>VLOOKUP(A30,Lists!$B$2:$G$200,3,FALSE)</f>
        <v>HND</v>
      </c>
      <c r="E30" s="152" t="str">
        <f>VLOOKUP(A30,Lists!$B$2:$G$200,5,FALSE)</f>
        <v>Drought/drier conditions,Conflict/ Violence</v>
      </c>
      <c r="F30" s="157">
        <f t="shared" si="0"/>
        <v>3.4</v>
      </c>
      <c r="G30" s="158">
        <f t="shared" si="1"/>
        <v>4</v>
      </c>
      <c r="H30" s="158" t="str">
        <f t="shared" si="2"/>
        <v>High</v>
      </c>
      <c r="I30" s="156" t="str">
        <f>INDEX(Trends!$D$3:$D$404,MATCH(B30,Trends!$C$3:$C$404,0))</f>
        <v>Stable</v>
      </c>
      <c r="J30" s="158" t="str">
        <f>VLOOKUP($B30,Reliability!$A$3:$I$300,9,FALSE)</f>
        <v>Very High</v>
      </c>
      <c r="K30" s="159">
        <f t="shared" si="3"/>
        <v>3.9</v>
      </c>
      <c r="L30" s="159">
        <f>VLOOKUP($B30,'Impact of the crisis'!$C$6:$N$300,12,FALSE)</f>
        <v>4.2</v>
      </c>
      <c r="M30" s="159">
        <f>VLOOKUP($B30,'Impact of the crisis'!$C$6:$AB$300,26,FALSE)</f>
        <v>3.8</v>
      </c>
      <c r="N30" s="159">
        <f>VLOOKUP($B30,'Conditions of people affected'!$C$6:$R$300,16,FALSE)</f>
        <v>3.35</v>
      </c>
      <c r="O30" s="159">
        <f>VLOOKUP($B30,'Conditions of people affected'!$C$6:$R$300,9,FALSE)</f>
        <v>3.7</v>
      </c>
      <c r="P30" s="159">
        <f>VLOOKUP($B30,'Conditions of people affected'!$C$6:$R$300,15,FALSE)</f>
        <v>3</v>
      </c>
      <c r="Q30" s="159">
        <f t="shared" si="4"/>
        <v>3.2</v>
      </c>
      <c r="R30" s="159">
        <f>VLOOKUP($B30,'Complexity of the crisis'!$C$6:$AN$300,22,FALSE)</f>
        <v>2.8</v>
      </c>
      <c r="S30" s="160">
        <f>VLOOKUP($B30,'Complexity of the crisis'!$C$6:$AN$300,38,FALSE)</f>
        <v>3.5</v>
      </c>
      <c r="T30" s="155" t="str">
        <f>VLOOKUP(B30,Lists!$C$3:$E$300,3,FALSE)</f>
        <v>Americas</v>
      </c>
      <c r="U30" s="171">
        <f>VLOOKUP(B30,'INFORM Severity - hidden'!$C$5:$V$300,20,FALSE)</f>
        <v>45838</v>
      </c>
    </row>
    <row r="31" spans="1:21" x14ac:dyDescent="0.35">
      <c r="A31" s="151" t="str">
        <f t="array" ref="A31">IFERROR(INDEX(Lists!$B$2:$B$200,SMALL(IF(Lists!$H$2:$H$200="Yes",ROW(Lists!$B$2:$B$200)),ROW(27:27))-1,1),"")</f>
        <v>Complex crisis in Haiti</v>
      </c>
      <c r="B31" s="152" t="str">
        <f>VLOOKUP(A31,Lists!$B$2:$G$200,2,FALSE)</f>
        <v>HTI001</v>
      </c>
      <c r="C31" s="152" t="str">
        <f>VLOOKUP(B31,'INFORM Severity - hidden'!$C$5:$D$200,2,FALSE)</f>
        <v>Haiti</v>
      </c>
      <c r="D31" s="152" t="str">
        <f>VLOOKUP(A31,Lists!$B$2:$G$200,3,FALSE)</f>
        <v>HTI</v>
      </c>
      <c r="E31" s="152" t="str">
        <f>VLOOKUP(A31,Lists!$B$2:$G$200,5,FALSE)</f>
        <v>Conflict/ Violence,Political/economic crisis,Floods,Drought/drier conditions</v>
      </c>
      <c r="F31" s="157">
        <f t="shared" si="0"/>
        <v>4.4000000000000004</v>
      </c>
      <c r="G31" s="158">
        <f t="shared" si="1"/>
        <v>5</v>
      </c>
      <c r="H31" s="158" t="str">
        <f t="shared" si="2"/>
        <v>Very High</v>
      </c>
      <c r="I31" s="156" t="str">
        <f>INDEX(Trends!$D$3:$D$404,MATCH(B31,Trends!$C$3:$C$404,0))</f>
        <v>Increasing</v>
      </c>
      <c r="J31" s="158" t="str">
        <f>VLOOKUP($B31,Reliability!$A$3:$I$300,9,FALSE)</f>
        <v>Very High</v>
      </c>
      <c r="K31" s="159">
        <f t="shared" si="3"/>
        <v>4.5</v>
      </c>
      <c r="L31" s="159">
        <f>VLOOKUP($B31,'Impact of the crisis'!$C$6:$N$300,12,FALSE)</f>
        <v>4</v>
      </c>
      <c r="M31" s="159">
        <f>VLOOKUP($B31,'Impact of the crisis'!$C$6:$AB$300,26,FALSE)</f>
        <v>4.7</v>
      </c>
      <c r="N31" s="159">
        <f>VLOOKUP($B31,'Conditions of people affected'!$C$6:$R$300,16,FALSE)</f>
        <v>4.8</v>
      </c>
      <c r="O31" s="159">
        <f>VLOOKUP($B31,'Conditions of people affected'!$C$6:$R$300,9,FALSE)</f>
        <v>4.5999999999999996</v>
      </c>
      <c r="P31" s="159">
        <f>VLOOKUP($B31,'Conditions of people affected'!$C$6:$R$300,15,FALSE)</f>
        <v>5</v>
      </c>
      <c r="Q31" s="159">
        <f t="shared" si="4"/>
        <v>3.8</v>
      </c>
      <c r="R31" s="159">
        <f>VLOOKUP($B31,'Complexity of the crisis'!$C$6:$AN$300,22,FALSE)</f>
        <v>3.6</v>
      </c>
      <c r="S31" s="160">
        <f>VLOOKUP($B31,'Complexity of the crisis'!$C$6:$AN$300,38,FALSE)</f>
        <v>4</v>
      </c>
      <c r="T31" s="155" t="str">
        <f>VLOOKUP(B31,Lists!$C$3:$E$300,3,FALSE)</f>
        <v>Americas</v>
      </c>
      <c r="U31" s="171">
        <f>VLOOKUP(B31,'INFORM Severity - hidden'!$C$5:$V$300,20,FALSE)</f>
        <v>45833</v>
      </c>
    </row>
    <row r="32" spans="1:21" x14ac:dyDescent="0.35">
      <c r="A32" s="151" t="str">
        <f t="array" ref="A32">IFERROR(INDEX(Lists!$B$2:$B$200,SMALL(IF(Lists!$H$2:$H$200="Yes",ROW(Lists!$B$2:$B$200)),ROW(28:28))-1,1),"")</f>
        <v>Conflict in Papua</v>
      </c>
      <c r="B32" s="152" t="str">
        <f>VLOOKUP(A32,Lists!$B$2:$G$200,2,FALSE)</f>
        <v>IDN002</v>
      </c>
      <c r="C32" s="152" t="str">
        <f>VLOOKUP(B32,'INFORM Severity - hidden'!$C$5:$D$200,2,FALSE)</f>
        <v>Indonesia</v>
      </c>
      <c r="D32" s="152" t="str">
        <f>VLOOKUP(A32,Lists!$B$2:$G$200,3,FALSE)</f>
        <v>IDN</v>
      </c>
      <c r="E32" s="152" t="str">
        <f>VLOOKUP(A32,Lists!$B$2:$G$200,5,FALSE)</f>
        <v>Conflict/ Violence</v>
      </c>
      <c r="F32" s="157">
        <f t="shared" si="0"/>
        <v>2.5</v>
      </c>
      <c r="G32" s="158">
        <f t="shared" si="1"/>
        <v>3</v>
      </c>
      <c r="H32" s="158" t="str">
        <f t="shared" si="2"/>
        <v>Medium</v>
      </c>
      <c r="I32" s="156" t="str">
        <f>INDEX(Trends!$D$3:$D$404,MATCH(B32,Trends!$C$3:$C$404,0))</f>
        <v>Stable</v>
      </c>
      <c r="J32" s="158" t="str">
        <f>VLOOKUP($B32,Reliability!$A$3:$I$300,9,FALSE)</f>
        <v>Very High</v>
      </c>
      <c r="K32" s="159">
        <f t="shared" si="3"/>
        <v>3</v>
      </c>
      <c r="L32" s="159">
        <f>VLOOKUP($B32,'Impact of the crisis'!$C$6:$N$300,12,FALSE)</f>
        <v>2.1</v>
      </c>
      <c r="M32" s="159">
        <f>VLOOKUP($B32,'Impact of the crisis'!$C$6:$AB$300,26,FALSE)</f>
        <v>3.4</v>
      </c>
      <c r="N32" s="159">
        <f>VLOOKUP($B32,'Conditions of people affected'!$C$6:$R$300,16,FALSE)</f>
        <v>1.85</v>
      </c>
      <c r="O32" s="159">
        <f>VLOOKUP($B32,'Conditions of people affected'!$C$6:$R$300,9,FALSE)</f>
        <v>1.7</v>
      </c>
      <c r="P32" s="159">
        <f>VLOOKUP($B32,'Conditions of people affected'!$C$6:$R$300,15,FALSE)</f>
        <v>2</v>
      </c>
      <c r="Q32" s="159">
        <f t="shared" si="4"/>
        <v>3.1</v>
      </c>
      <c r="R32" s="159">
        <f>VLOOKUP($B32,'Complexity of the crisis'!$C$6:$AN$300,22,FALSE)</f>
        <v>2.6</v>
      </c>
      <c r="S32" s="160">
        <f>VLOOKUP($B32,'Complexity of the crisis'!$C$6:$AN$300,38,FALSE)</f>
        <v>3.5</v>
      </c>
      <c r="T32" s="155" t="str">
        <f>VLOOKUP(B32,Lists!$C$3:$E$300,3,FALSE)</f>
        <v>Asia</v>
      </c>
      <c r="U32" s="171">
        <f>VLOOKUP(B32,'INFORM Severity - hidden'!$C$5:$V$300,20,FALSE)</f>
        <v>45833</v>
      </c>
    </row>
    <row r="33" spans="1:21" x14ac:dyDescent="0.35">
      <c r="A33" s="151" t="str">
        <f t="array" ref="A33">IFERROR(INDEX(Lists!$B$2:$B$200,SMALL(IF(Lists!$H$2:$H$200="Yes",ROW(Lists!$B$2:$B$200)),ROW(29:29))-1,1),"")</f>
        <v>Multiple Crises in India</v>
      </c>
      <c r="B33" s="152" t="str">
        <f>VLOOKUP(A33,Lists!$B$2:$G$200,2,FALSE)</f>
        <v>IND001</v>
      </c>
      <c r="C33" s="152" t="str">
        <f>VLOOKUP(B33,'INFORM Severity - hidden'!$C$5:$D$200,2,FALSE)</f>
        <v>India</v>
      </c>
      <c r="D33" s="152" t="str">
        <f>VLOOKUP(A33,Lists!$B$2:$G$200,3,FALSE)</f>
        <v>IND</v>
      </c>
      <c r="E33" s="152">
        <f>VLOOKUP(A33,Lists!$B$2:$G$200,5,FALSE)</f>
        <v>0</v>
      </c>
      <c r="F33" s="157">
        <f t="shared" si="0"/>
        <v>2.2999999999999998</v>
      </c>
      <c r="G33" s="158">
        <f t="shared" si="1"/>
        <v>3</v>
      </c>
      <c r="H33" s="158" t="str">
        <f t="shared" si="2"/>
        <v>Medium</v>
      </c>
      <c r="I33" s="156" t="str">
        <f>INDEX(Trends!$D$3:$D$404,MATCH(B33,Trends!$C$3:$C$404,0))</f>
        <v>-</v>
      </c>
      <c r="J33" s="158" t="str">
        <f>VLOOKUP($B33,Reliability!$A$3:$I$300,9,FALSE)</f>
        <v>High</v>
      </c>
      <c r="K33" s="159">
        <f t="shared" si="3"/>
        <v>2.8</v>
      </c>
      <c r="L33" s="159">
        <f>VLOOKUP($B33,'Impact of the crisis'!$C$6:$N$300,12,FALSE)</f>
        <v>2.5</v>
      </c>
      <c r="M33" s="159">
        <f>VLOOKUP($B33,'Impact of the crisis'!$C$6:$AB$300,26,FALSE)</f>
        <v>3</v>
      </c>
      <c r="N33" s="159">
        <f>VLOOKUP($B33,'Conditions of people affected'!$C$6:$R$300,16,FALSE)</f>
        <v>1.7</v>
      </c>
      <c r="O33" s="159">
        <f>VLOOKUP($B33,'Conditions of people affected'!$C$6:$R$300,9,FALSE)</f>
        <v>2.4</v>
      </c>
      <c r="P33" s="159">
        <f>VLOOKUP($B33,'Conditions of people affected'!$C$6:$R$300,15,FALSE)</f>
        <v>1</v>
      </c>
      <c r="Q33" s="159">
        <f t="shared" si="4"/>
        <v>2.8</v>
      </c>
      <c r="R33" s="159">
        <f>VLOOKUP($B33,'Complexity of the crisis'!$C$6:$AN$300,22,FALSE)</f>
        <v>2.6</v>
      </c>
      <c r="S33" s="160">
        <f>VLOOKUP($B33,'Complexity of the crisis'!$C$6:$AN$300,38,FALSE)</f>
        <v>3</v>
      </c>
      <c r="T33" s="155" t="str">
        <f>VLOOKUP(B33,Lists!$C$3:$E$300,3,FALSE)</f>
        <v>Asia</v>
      </c>
      <c r="U33" s="171">
        <f>VLOOKUP(B33,'INFORM Severity - hidden'!$C$5:$V$300,20,FALSE)</f>
        <v>45834</v>
      </c>
    </row>
    <row r="34" spans="1:21" x14ac:dyDescent="0.35">
      <c r="A34" s="151" t="str">
        <f t="array" ref="A34">IFERROR(INDEX(Lists!$B$2:$B$200,SMALL(IF(Lists!$H$2:$H$200="Yes",ROW(Lists!$B$2:$B$200)),ROW(30:30))-1,1),"")</f>
        <v>Displacement from Afghanistan to Iran</v>
      </c>
      <c r="B34" s="152" t="str">
        <f>VLOOKUP(A34,Lists!$B$2:$G$200,2,FALSE)</f>
        <v>IRN004</v>
      </c>
      <c r="C34" s="152" t="str">
        <f>VLOOKUP(B34,'INFORM Severity - hidden'!$C$5:$D$200,2,FALSE)</f>
        <v>Iran</v>
      </c>
      <c r="D34" s="152" t="str">
        <f>VLOOKUP(A34,Lists!$B$2:$G$200,3,FALSE)</f>
        <v>IRN</v>
      </c>
      <c r="E34" s="152" t="str">
        <f>VLOOKUP(A34,Lists!$B$2:$G$200,5,FALSE)</f>
        <v>International Displacement</v>
      </c>
      <c r="F34" s="157">
        <f t="shared" si="0"/>
        <v>3.9</v>
      </c>
      <c r="G34" s="158">
        <f t="shared" si="1"/>
        <v>4</v>
      </c>
      <c r="H34" s="158" t="str">
        <f t="shared" si="2"/>
        <v>High</v>
      </c>
      <c r="I34" s="156" t="str">
        <f>INDEX(Trends!$D$3:$D$404,MATCH(B34,Trends!$C$3:$C$404,0))</f>
        <v>Stable</v>
      </c>
      <c r="J34" s="158" t="str">
        <f>VLOOKUP($B34,Reliability!$A$3:$I$300,9,FALSE)</f>
        <v>High</v>
      </c>
      <c r="K34" s="159">
        <f t="shared" si="3"/>
        <v>3.6</v>
      </c>
      <c r="L34" s="159">
        <f>VLOOKUP($B34,'Impact of the crisis'!$C$6:$N$300,12,FALSE)</f>
        <v>2.7</v>
      </c>
      <c r="M34" s="159">
        <f>VLOOKUP($B34,'Impact of the crisis'!$C$6:$AB$300,26,FALSE)</f>
        <v>4</v>
      </c>
      <c r="N34" s="159">
        <f>VLOOKUP($B34,'Conditions of people affected'!$C$6:$R$300,16,FALSE)</f>
        <v>4.3</v>
      </c>
      <c r="O34" s="159">
        <f>VLOOKUP($B34,'Conditions of people affected'!$C$6:$R$300,9,FALSE)</f>
        <v>4.5999999999999996</v>
      </c>
      <c r="P34" s="159">
        <f>VLOOKUP($B34,'Conditions of people affected'!$C$6:$R$300,15,FALSE)</f>
        <v>4</v>
      </c>
      <c r="Q34" s="159">
        <f t="shared" si="4"/>
        <v>3.4</v>
      </c>
      <c r="R34" s="159">
        <f>VLOOKUP($B34,'Complexity of the crisis'!$C$6:$AN$300,22,FALSE)</f>
        <v>3.3</v>
      </c>
      <c r="S34" s="160">
        <f>VLOOKUP($B34,'Complexity of the crisis'!$C$6:$AN$300,38,FALSE)</f>
        <v>3.5</v>
      </c>
      <c r="T34" s="155" t="str">
        <f>VLOOKUP(B34,Lists!$C$3:$E$300,3,FALSE)</f>
        <v>Middle east</v>
      </c>
      <c r="U34" s="171">
        <f>VLOOKUP(B34,'INFORM Severity - hidden'!$C$5:$V$300,20,FALSE)</f>
        <v>45834</v>
      </c>
    </row>
    <row r="35" spans="1:21" x14ac:dyDescent="0.35">
      <c r="A35" s="151" t="str">
        <f t="array" ref="A35">IFERROR(INDEX(Lists!$B$2:$B$200,SMALL(IF(Lists!$H$2:$H$200="Yes",ROW(Lists!$B$2:$B$200)),ROW(31:31))-1,1),"")</f>
        <v>Internal displacement in Iraq</v>
      </c>
      <c r="B35" s="152" t="str">
        <f>VLOOKUP(A35,Lists!$B$2:$G$200,2,FALSE)</f>
        <v>IRQ002</v>
      </c>
      <c r="C35" s="152" t="str">
        <f>VLOOKUP(B35,'INFORM Severity - hidden'!$C$5:$D$200,2,FALSE)</f>
        <v>Iraq</v>
      </c>
      <c r="D35" s="152" t="str">
        <f>VLOOKUP(A35,Lists!$B$2:$G$200,3,FALSE)</f>
        <v>IRQ</v>
      </c>
      <c r="E35" s="152" t="str">
        <f>VLOOKUP(A35,Lists!$B$2:$G$200,5,FALSE)</f>
        <v>Conflict/ Violence,Political/economic crisis</v>
      </c>
      <c r="F35" s="157">
        <f t="shared" si="0"/>
        <v>3.5</v>
      </c>
      <c r="G35" s="158">
        <f t="shared" si="1"/>
        <v>4</v>
      </c>
      <c r="H35" s="158" t="str">
        <f t="shared" si="2"/>
        <v>High</v>
      </c>
      <c r="I35" s="156" t="str">
        <f>INDEX(Trends!$D$3:$D$404,MATCH(B35,Trends!$C$3:$C$404,0))</f>
        <v>Increasing</v>
      </c>
      <c r="J35" s="158" t="str">
        <f>VLOOKUP($B35,Reliability!$A$3:$I$300,9,FALSE)</f>
        <v>High</v>
      </c>
      <c r="K35" s="159">
        <f t="shared" si="3"/>
        <v>4</v>
      </c>
      <c r="L35" s="159">
        <f>VLOOKUP($B35,'Impact of the crisis'!$C$6:$N$300,12,FALSE)</f>
        <v>4.7</v>
      </c>
      <c r="M35" s="159">
        <f>VLOOKUP($B35,'Impact of the crisis'!$C$6:$AB$300,26,FALSE)</f>
        <v>3.5</v>
      </c>
      <c r="N35" s="159">
        <f>VLOOKUP($B35,'Conditions of people affected'!$C$6:$R$300,16,FALSE)</f>
        <v>3.55</v>
      </c>
      <c r="O35" s="159">
        <f>VLOOKUP($B35,'Conditions of people affected'!$C$6:$R$300,9,FALSE)</f>
        <v>4.0999999999999996</v>
      </c>
      <c r="P35" s="159">
        <f>VLOOKUP($B35,'Conditions of people affected'!$C$6:$R$300,15,FALSE)</f>
        <v>3</v>
      </c>
      <c r="Q35" s="159">
        <f t="shared" si="4"/>
        <v>3.1</v>
      </c>
      <c r="R35" s="159">
        <f>VLOOKUP($B35,'Complexity of the crisis'!$C$6:$AN$300,22,FALSE)</f>
        <v>3.1</v>
      </c>
      <c r="S35" s="160">
        <f>VLOOKUP($B35,'Complexity of the crisis'!$C$6:$AN$300,38,FALSE)</f>
        <v>3</v>
      </c>
      <c r="T35" s="155" t="str">
        <f>VLOOKUP(B35,Lists!$C$3:$E$300,3,FALSE)</f>
        <v>Middle east</v>
      </c>
      <c r="U35" s="171">
        <f>VLOOKUP(B35,'INFORM Severity - hidden'!$C$5:$V$300,20,FALSE)</f>
        <v>45832</v>
      </c>
    </row>
    <row r="36" spans="1:21" x14ac:dyDescent="0.35">
      <c r="A36" s="151" t="str">
        <f t="array" ref="A36">IFERROR(INDEX(Lists!$B$2:$B$200,SMALL(IF(Lists!$H$2:$H$200="Yes",ROW(Lists!$B$2:$B$200)),ROW(32:32))-1,1),"")</f>
        <v>International Displacement to Italy</v>
      </c>
      <c r="B36" s="152" t="str">
        <f>VLOOKUP(A36,Lists!$B$2:$G$200,2,FALSE)</f>
        <v>ITA002</v>
      </c>
      <c r="C36" s="152" t="str">
        <f>VLOOKUP(B36,'INFORM Severity - hidden'!$C$5:$D$200,2,FALSE)</f>
        <v>Italy</v>
      </c>
      <c r="D36" s="152" t="str">
        <f>VLOOKUP(A36,Lists!$B$2:$G$200,3,FALSE)</f>
        <v>ITA</v>
      </c>
      <c r="E36" s="152" t="str">
        <f>VLOOKUP(A36,Lists!$B$2:$G$200,5,FALSE)</f>
        <v>International Displacement</v>
      </c>
      <c r="F36" s="157">
        <f t="shared" si="0"/>
        <v>1.8</v>
      </c>
      <c r="G36" s="158">
        <f t="shared" si="1"/>
        <v>2</v>
      </c>
      <c r="H36" s="158" t="str">
        <f t="shared" si="2"/>
        <v>Low</v>
      </c>
      <c r="I36" s="156" t="str">
        <f>INDEX(Trends!$D$3:$D$404,MATCH(B36,Trends!$C$3:$C$404,0))</f>
        <v>Stable</v>
      </c>
      <c r="J36" s="158" t="str">
        <f>VLOOKUP($B36,Reliability!$A$3:$I$300,9,FALSE)</f>
        <v>Very High</v>
      </c>
      <c r="K36" s="159">
        <f t="shared" si="3"/>
        <v>2.7</v>
      </c>
      <c r="L36" s="159">
        <f>VLOOKUP($B36,'Impact of the crisis'!$C$6:$N$300,12,FALSE)</f>
        <v>2.4</v>
      </c>
      <c r="M36" s="159">
        <f>VLOOKUP($B36,'Impact of the crisis'!$C$6:$AB$300,26,FALSE)</f>
        <v>2.8</v>
      </c>
      <c r="N36" s="159">
        <f>VLOOKUP($B36,'Conditions of people affected'!$C$6:$R$300,16,FALSE)</f>
        <v>1.3</v>
      </c>
      <c r="O36" s="159">
        <f>VLOOKUP($B36,'Conditions of people affected'!$C$6:$R$300,9,FALSE)</f>
        <v>1.6</v>
      </c>
      <c r="P36" s="159">
        <f>VLOOKUP($B36,'Conditions of people affected'!$C$6:$R$300,15,FALSE)</f>
        <v>1</v>
      </c>
      <c r="Q36" s="159">
        <f t="shared" si="4"/>
        <v>1.7</v>
      </c>
      <c r="R36" s="159">
        <f>VLOOKUP($B36,'Complexity of the crisis'!$C$6:$AN$300,22,FALSE)</f>
        <v>1.4</v>
      </c>
      <c r="S36" s="160">
        <f>VLOOKUP($B36,'Complexity of the crisis'!$C$6:$AN$300,38,FALSE)</f>
        <v>2</v>
      </c>
      <c r="T36" s="155" t="str">
        <f>VLOOKUP(B36,Lists!$C$3:$E$300,3,FALSE)</f>
        <v>Europe</v>
      </c>
      <c r="U36" s="171">
        <f>VLOOKUP(B36,'INFORM Severity - hidden'!$C$5:$V$300,20,FALSE)</f>
        <v>45833</v>
      </c>
    </row>
    <row r="37" spans="1:21" x14ac:dyDescent="0.35">
      <c r="A37" s="151" t="str">
        <f t="array" ref="A37">IFERROR(INDEX(Lists!$B$2:$B$200,SMALL(IF(Lists!$H$2:$H$200="Yes",ROW(Lists!$B$2:$B$200)),ROW(33:33))-1,1),"")</f>
        <v>International displacement from Syria to Jordan</v>
      </c>
      <c r="B37" s="152" t="str">
        <f>VLOOKUP(A37,Lists!$B$2:$G$200,2,FALSE)</f>
        <v>JOR002</v>
      </c>
      <c r="C37" s="152" t="str">
        <f>VLOOKUP(B37,'INFORM Severity - hidden'!$C$5:$D$200,2,FALSE)</f>
        <v>Jordan</v>
      </c>
      <c r="D37" s="152" t="str">
        <f>VLOOKUP(A37,Lists!$B$2:$G$200,3,FALSE)</f>
        <v>JOR</v>
      </c>
      <c r="E37" s="152" t="str">
        <f>VLOOKUP(A37,Lists!$B$2:$G$200,5,FALSE)</f>
        <v>International Displacement</v>
      </c>
      <c r="F37" s="157">
        <f t="shared" ref="F37:F68" si="5">IF(OR(N37="x",K37="x"),"x",ROUND((5-GEOMEAN(((5-K37)/5*4+1),((5-N37)/5*4+1),((5-N37)/5*4+1)))/4*3.5+Q37*0.3,1))</f>
        <v>3</v>
      </c>
      <c r="G37" s="158">
        <f t="shared" ref="G37:G68" si="6">IF(F37="x","x",ROUNDUP(F37,0))</f>
        <v>3</v>
      </c>
      <c r="H37" s="158" t="str">
        <f t="shared" ref="H37:H68" si="7">IF(N37="x","x",IF(K37="x","x",(IF(G37=5,"Very High",IF(G37=4,"High",IF(G37=3,"Medium",IF(G37=2,"Low","Very Low")))))))</f>
        <v>Medium</v>
      </c>
      <c r="I37" s="156" t="str">
        <f>INDEX(Trends!$D$3:$D$404,MATCH(B37,Trends!$C$3:$C$404,0))</f>
        <v>Increasing</v>
      </c>
      <c r="J37" s="158" t="str">
        <f>VLOOKUP($B37,Reliability!$A$3:$I$300,9,FALSE)</f>
        <v>High</v>
      </c>
      <c r="K37" s="159">
        <f t="shared" ref="K37:K68" si="8">IF(OR(M37="x",L37="x"),"x",ROUND((5-GEOMEAN(((5-L37)/5*4+1),((5-M37)/5*4+1),((5-M37)/5*4+1)))/4*5,1))</f>
        <v>2.9</v>
      </c>
      <c r="L37" s="159">
        <f>VLOOKUP($B37,'Impact of the crisis'!$C$6:$N$300,12,FALSE)</f>
        <v>3.1</v>
      </c>
      <c r="M37" s="159">
        <f>VLOOKUP($B37,'Impact of the crisis'!$C$6:$AB$300,26,FALSE)</f>
        <v>2.8</v>
      </c>
      <c r="N37" s="159">
        <f>VLOOKUP($B37,'Conditions of people affected'!$C$6:$R$300,16,FALSE)</f>
        <v>3.5</v>
      </c>
      <c r="O37" s="159">
        <f>VLOOKUP($B37,'Conditions of people affected'!$C$6:$R$300,9,FALSE)</f>
        <v>4</v>
      </c>
      <c r="P37" s="159">
        <f>VLOOKUP($B37,'Conditions of people affected'!$C$6:$R$300,15,FALSE)</f>
        <v>3</v>
      </c>
      <c r="Q37" s="159">
        <f t="shared" ref="Q37:Q68" si="9">IF(OR(S37="x",R37="x"),R37,ROUND((5-GEOMEAN(((5-R37)/5*4+1),((5-S37)/5*4+1)))/4*5,1))</f>
        <v>2.2999999999999998</v>
      </c>
      <c r="R37" s="159">
        <f>VLOOKUP($B37,'Complexity of the crisis'!$C$6:$AN$300,22,FALSE)</f>
        <v>2.5</v>
      </c>
      <c r="S37" s="160">
        <f>VLOOKUP($B37,'Complexity of the crisis'!$C$6:$AN$300,38,FALSE)</f>
        <v>2</v>
      </c>
      <c r="T37" s="155" t="str">
        <f>VLOOKUP(B37,Lists!$C$3:$E$300,3,FALSE)</f>
        <v>Middle east</v>
      </c>
      <c r="U37" s="171">
        <f>VLOOKUP(B37,'INFORM Severity - hidden'!$C$5:$V$300,20,FALSE)</f>
        <v>45833</v>
      </c>
    </row>
    <row r="38" spans="1:21" x14ac:dyDescent="0.35">
      <c r="A38" s="151" t="str">
        <f t="array" ref="A38">IFERROR(INDEX(Lists!$B$2:$B$200,SMALL(IF(Lists!$H$2:$H$200="Yes",ROW(Lists!$B$2:$B$200)),ROW(34:34))-1,1),"")</f>
        <v>Multiple crises in Kenya</v>
      </c>
      <c r="B38" s="152" t="str">
        <f>VLOOKUP(A38,Lists!$B$2:$G$200,2,FALSE)</f>
        <v>KEN001</v>
      </c>
      <c r="C38" s="152" t="str">
        <f>VLOOKUP(B38,'INFORM Severity - hidden'!$C$5:$D$200,2,FALSE)</f>
        <v>Kenya</v>
      </c>
      <c r="D38" s="152" t="str">
        <f>VLOOKUP(A38,Lists!$B$2:$G$200,3,FALSE)</f>
        <v>KEN</v>
      </c>
      <c r="E38" s="152" t="str">
        <f>VLOOKUP(A38,Lists!$B$2:$G$200,5,FALSE)</f>
        <v>Drought/drier conditions,International Displacement</v>
      </c>
      <c r="F38" s="157">
        <f t="shared" si="5"/>
        <v>3.5</v>
      </c>
      <c r="G38" s="158">
        <f t="shared" si="6"/>
        <v>4</v>
      </c>
      <c r="H38" s="158" t="str">
        <f t="shared" si="7"/>
        <v>High</v>
      </c>
      <c r="I38" s="156" t="str">
        <f>INDEX(Trends!$D$3:$D$404,MATCH(B38,Trends!$C$3:$C$404,0))</f>
        <v>Stable</v>
      </c>
      <c r="J38" s="158" t="str">
        <f>VLOOKUP($B38,Reliability!$A$3:$I$300,9,FALSE)</f>
        <v>High</v>
      </c>
      <c r="K38" s="159">
        <f t="shared" si="8"/>
        <v>3.7</v>
      </c>
      <c r="L38" s="159">
        <f>VLOOKUP($B38,'Impact of the crisis'!$C$6:$N$300,12,FALSE)</f>
        <v>3.8</v>
      </c>
      <c r="M38" s="159">
        <f>VLOOKUP($B38,'Impact of the crisis'!$C$6:$AB$300,26,FALSE)</f>
        <v>3.6</v>
      </c>
      <c r="N38" s="159">
        <f>VLOOKUP($B38,'Conditions of people affected'!$C$6:$R$300,16,FALSE)</f>
        <v>3.65</v>
      </c>
      <c r="O38" s="159">
        <f>VLOOKUP($B38,'Conditions of people affected'!$C$6:$R$300,9,FALSE)</f>
        <v>4.3</v>
      </c>
      <c r="P38" s="159">
        <f>VLOOKUP($B38,'Conditions of people affected'!$C$6:$R$300,15,FALSE)</f>
        <v>3</v>
      </c>
      <c r="Q38" s="159">
        <f t="shared" si="9"/>
        <v>3</v>
      </c>
      <c r="R38" s="159">
        <f>VLOOKUP($B38,'Complexity of the crisis'!$C$6:$AN$300,22,FALSE)</f>
        <v>3.5</v>
      </c>
      <c r="S38" s="160">
        <f>VLOOKUP($B38,'Complexity of the crisis'!$C$6:$AN$300,38,FALSE)</f>
        <v>2.5</v>
      </c>
      <c r="T38" s="155" t="str">
        <f>VLOOKUP(B38,Lists!$C$3:$E$300,3,FALSE)</f>
        <v>Africa</v>
      </c>
      <c r="U38" s="171">
        <f>VLOOKUP(B38,'INFORM Severity - hidden'!$C$5:$V$300,20,FALSE)</f>
        <v>45836</v>
      </c>
    </row>
    <row r="39" spans="1:21" x14ac:dyDescent="0.35">
      <c r="A39" s="151" t="str">
        <f t="array" ref="A39">IFERROR(INDEX(Lists!$B$2:$B$200,SMALL(IF(Lists!$H$2:$H$200="Yes",ROW(Lists!$B$2:$B$200)),ROW(35:35))-1,1),"")</f>
        <v>Complex crisis in Lebanon</v>
      </c>
      <c r="B39" s="152" t="str">
        <f>VLOOKUP(A39,Lists!$B$2:$G$200,2,FALSE)</f>
        <v>LBN006</v>
      </c>
      <c r="C39" s="152" t="str">
        <f>VLOOKUP(B39,'INFORM Severity - hidden'!$C$5:$D$200,2,FALSE)</f>
        <v>Lebanon</v>
      </c>
      <c r="D39" s="152" t="str">
        <f>VLOOKUP(A39,Lists!$B$2:$G$200,3,FALSE)</f>
        <v>LBN</v>
      </c>
      <c r="E39" s="152" t="str">
        <f>VLOOKUP(A39,Lists!$B$2:$G$200,5,FALSE)</f>
        <v>Conflict/ Violence,Political/economic crisis</v>
      </c>
      <c r="F39" s="157">
        <f t="shared" si="5"/>
        <v>3.8</v>
      </c>
      <c r="G39" s="158">
        <f t="shared" si="6"/>
        <v>4</v>
      </c>
      <c r="H39" s="158" t="str">
        <f t="shared" si="7"/>
        <v>High</v>
      </c>
      <c r="I39" s="156" t="str">
        <f>INDEX(Trends!$D$3:$D$404,MATCH(B39,Trends!$C$3:$C$404,0))</f>
        <v>Decreasing</v>
      </c>
      <c r="J39" s="158" t="str">
        <f>VLOOKUP($B39,Reliability!$A$3:$I$300,9,FALSE)</f>
        <v>Very High</v>
      </c>
      <c r="K39" s="159">
        <f t="shared" si="8"/>
        <v>4</v>
      </c>
      <c r="L39" s="159">
        <f>VLOOKUP($B39,'Impact of the crisis'!$C$6:$N$300,12,FALSE)</f>
        <v>3.6</v>
      </c>
      <c r="M39" s="159">
        <f>VLOOKUP($B39,'Impact of the crisis'!$C$6:$AB$300,26,FALSE)</f>
        <v>4.2</v>
      </c>
      <c r="N39" s="159">
        <f>VLOOKUP($B39,'Conditions of people affected'!$C$6:$R$300,16,FALSE)</f>
        <v>3.7</v>
      </c>
      <c r="O39" s="159">
        <f>VLOOKUP($B39,'Conditions of people affected'!$C$6:$R$300,9,FALSE)</f>
        <v>4.4000000000000004</v>
      </c>
      <c r="P39" s="159">
        <f>VLOOKUP($B39,'Conditions of people affected'!$C$6:$R$300,15,FALSE)</f>
        <v>3</v>
      </c>
      <c r="Q39" s="159">
        <f t="shared" si="9"/>
        <v>3.9</v>
      </c>
      <c r="R39" s="159">
        <f>VLOOKUP($B39,'Complexity of the crisis'!$C$6:$AN$300,22,FALSE)</f>
        <v>3</v>
      </c>
      <c r="S39" s="160">
        <f>VLOOKUP($B39,'Complexity of the crisis'!$C$6:$AN$300,38,FALSE)</f>
        <v>4.5</v>
      </c>
      <c r="T39" s="155" t="str">
        <f>VLOOKUP(B39,Lists!$C$3:$E$300,3,FALSE)</f>
        <v>Middle east</v>
      </c>
      <c r="U39" s="171">
        <f>VLOOKUP(B39,'INFORM Severity - hidden'!$C$5:$V$300,20,FALSE)</f>
        <v>45832</v>
      </c>
    </row>
    <row r="40" spans="1:21" x14ac:dyDescent="0.35">
      <c r="A40" s="151" t="str">
        <f t="array" ref="A40">IFERROR(INDEX(Lists!$B$2:$B$200,SMALL(IF(Lists!$H$2:$H$200="Yes",ROW(Lists!$B$2:$B$200)),ROW(36:36))-1,1),"")</f>
        <v>Multiple crises in Libya</v>
      </c>
      <c r="B40" s="152" t="str">
        <f>VLOOKUP(A40,Lists!$B$2:$G$200,2,FALSE)</f>
        <v>LBY005</v>
      </c>
      <c r="C40" s="152" t="str">
        <f>VLOOKUP(B40,'INFORM Severity - hidden'!$C$5:$D$200,2,FALSE)</f>
        <v>Libya</v>
      </c>
      <c r="D40" s="152" t="str">
        <f>VLOOKUP(A40,Lists!$B$2:$G$200,3,FALSE)</f>
        <v>LBY</v>
      </c>
      <c r="E40" s="152" t="str">
        <f>VLOOKUP(A40,Lists!$B$2:$G$200,5,FALSE)</f>
        <v>International Displacement</v>
      </c>
      <c r="F40" s="157">
        <f t="shared" si="5"/>
        <v>3.4</v>
      </c>
      <c r="G40" s="158">
        <f t="shared" si="6"/>
        <v>4</v>
      </c>
      <c r="H40" s="158" t="str">
        <f t="shared" si="7"/>
        <v>High</v>
      </c>
      <c r="I40" s="156" t="str">
        <f>INDEX(Trends!$D$3:$D$404,MATCH(B40,Trends!$C$3:$C$404,0))</f>
        <v>Stable</v>
      </c>
      <c r="J40" s="158" t="str">
        <f>VLOOKUP($B40,Reliability!$A$3:$I$300,9,FALSE)</f>
        <v>Very High</v>
      </c>
      <c r="K40" s="159">
        <f t="shared" si="8"/>
        <v>3.9</v>
      </c>
      <c r="L40" s="159">
        <f>VLOOKUP($B40,'Impact of the crisis'!$C$6:$N$300,12,FALSE)</f>
        <v>4.5999999999999996</v>
      </c>
      <c r="M40" s="159">
        <f>VLOOKUP($B40,'Impact of the crisis'!$C$6:$AB$300,26,FALSE)</f>
        <v>3.5</v>
      </c>
      <c r="N40" s="159">
        <f>VLOOKUP($B40,'Conditions of people affected'!$C$6:$R$300,16,FALSE)</f>
        <v>3.15</v>
      </c>
      <c r="O40" s="159">
        <f>VLOOKUP($B40,'Conditions of people affected'!$C$6:$R$300,9,FALSE)</f>
        <v>3.3</v>
      </c>
      <c r="P40" s="159">
        <f>VLOOKUP($B40,'Conditions of people affected'!$C$6:$R$300,15,FALSE)</f>
        <v>3</v>
      </c>
      <c r="Q40" s="159">
        <f t="shared" si="9"/>
        <v>3.2</v>
      </c>
      <c r="R40" s="159">
        <f>VLOOKUP($B40,'Complexity of the crisis'!$C$6:$AN$300,22,FALSE)</f>
        <v>3.4</v>
      </c>
      <c r="S40" s="160">
        <f>VLOOKUP($B40,'Complexity of the crisis'!$C$6:$AN$300,38,FALSE)</f>
        <v>3</v>
      </c>
      <c r="T40" s="155" t="str">
        <f>VLOOKUP(B40,Lists!$C$3:$E$300,3,FALSE)</f>
        <v>Africa</v>
      </c>
      <c r="U40" s="171">
        <f>VLOOKUP(B40,'INFORM Severity - hidden'!$C$5:$V$300,20,FALSE)</f>
        <v>45832</v>
      </c>
    </row>
    <row r="41" spans="1:21" x14ac:dyDescent="0.35">
      <c r="A41" s="151" t="str">
        <f t="array" ref="A41">IFERROR(INDEX(Lists!$B$2:$B$200,SMALL(IF(Lists!$H$2:$H$200="Yes",ROW(Lists!$B$2:$B$200)),ROW(37:37))-1,1),"")</f>
        <v>Drought in Lesotho</v>
      </c>
      <c r="B41" s="152" t="str">
        <f>VLOOKUP(A41,Lists!$B$2:$G$200,2,FALSE)</f>
        <v>LSO004</v>
      </c>
      <c r="C41" s="152" t="str">
        <f>VLOOKUP(B41,'INFORM Severity - hidden'!$C$5:$D$200,2,FALSE)</f>
        <v>Lesotho</v>
      </c>
      <c r="D41" s="152" t="str">
        <f>VLOOKUP(A41,Lists!$B$2:$G$200,3,FALSE)</f>
        <v>LSO</v>
      </c>
      <c r="E41" s="152" t="str">
        <f>VLOOKUP(A41,Lists!$B$2:$G$200,5,FALSE)</f>
        <v>Drought/drier conditions</v>
      </c>
      <c r="F41" s="157">
        <f t="shared" si="5"/>
        <v>2.2000000000000002</v>
      </c>
      <c r="G41" s="158">
        <f t="shared" si="6"/>
        <v>3</v>
      </c>
      <c r="H41" s="158" t="str">
        <f t="shared" si="7"/>
        <v>Medium</v>
      </c>
      <c r="I41" s="156" t="str">
        <f>INDEX(Trends!$D$3:$D$404,MATCH(B41,Trends!$C$3:$C$404,0))</f>
        <v>Stable</v>
      </c>
      <c r="J41" s="158" t="str">
        <f>VLOOKUP($B41,Reliability!$A$3:$I$300,9,FALSE)</f>
        <v>Medium</v>
      </c>
      <c r="K41" s="159">
        <f t="shared" si="8"/>
        <v>2.8</v>
      </c>
      <c r="L41" s="159">
        <f>VLOOKUP($B41,'Impact of the crisis'!$C$6:$N$300,12,FALSE)</f>
        <v>2.9</v>
      </c>
      <c r="M41" s="159">
        <f>VLOOKUP($B41,'Impact of the crisis'!$C$6:$AB$300,26,FALSE)</f>
        <v>2.75</v>
      </c>
      <c r="N41" s="159">
        <f>VLOOKUP($B41,'Conditions of people affected'!$C$6:$R$300,16,FALSE)</f>
        <v>2.75</v>
      </c>
      <c r="O41" s="159">
        <f>VLOOKUP($B41,'Conditions of people affected'!$C$6:$R$300,9,FALSE)</f>
        <v>2.5</v>
      </c>
      <c r="P41" s="159">
        <f>VLOOKUP($B41,'Conditions of people affected'!$C$6:$R$300,15,FALSE)</f>
        <v>3</v>
      </c>
      <c r="Q41" s="159">
        <f t="shared" si="9"/>
        <v>1</v>
      </c>
      <c r="R41" s="159">
        <f>VLOOKUP($B41,'Complexity of the crisis'!$C$6:$AN$300,22,FALSE)</f>
        <v>1.4</v>
      </c>
      <c r="S41" s="160">
        <f>VLOOKUP($B41,'Complexity of the crisis'!$C$6:$AN$300,38,FALSE)</f>
        <v>0.5</v>
      </c>
      <c r="T41" s="155" t="str">
        <f>VLOOKUP(B41,Lists!$C$3:$E$300,3,FALSE)</f>
        <v>Africa</v>
      </c>
      <c r="U41" s="171">
        <f>VLOOKUP(B41,'INFORM Severity - hidden'!$C$5:$V$300,20,FALSE)</f>
        <v>45837</v>
      </c>
    </row>
    <row r="42" spans="1:21" x14ac:dyDescent="0.35">
      <c r="A42" s="151" t="str">
        <f t="array" ref="A42">IFERROR(INDEX(Lists!$B$2:$B$200,SMALL(IF(Lists!$H$2:$H$200="Yes",ROW(Lists!$B$2:$B$200)),ROW(38:38))-1,1),"")</f>
        <v>International displacement to Morocco</v>
      </c>
      <c r="B42" s="152" t="str">
        <f>VLOOKUP(A42,Lists!$B$2:$G$200,2,FALSE)</f>
        <v>MAR002</v>
      </c>
      <c r="C42" s="152" t="str">
        <f>VLOOKUP(B42,'INFORM Severity - hidden'!$C$5:$D$200,2,FALSE)</f>
        <v>Morocco</v>
      </c>
      <c r="D42" s="152" t="str">
        <f>VLOOKUP(A42,Lists!$B$2:$G$200,3,FALSE)</f>
        <v>MAR</v>
      </c>
      <c r="E42" s="152" t="str">
        <f>VLOOKUP(A42,Lists!$B$2:$G$200,5,FALSE)</f>
        <v>International Displacement</v>
      </c>
      <c r="F42" s="157">
        <f t="shared" si="5"/>
        <v>1.7</v>
      </c>
      <c r="G42" s="158">
        <f t="shared" si="6"/>
        <v>2</v>
      </c>
      <c r="H42" s="158" t="str">
        <f t="shared" si="7"/>
        <v>Low</v>
      </c>
      <c r="I42" s="156" t="str">
        <f>INDEX(Trends!$D$3:$D$404,MATCH(B42,Trends!$C$3:$C$404,0))</f>
        <v>Increasing</v>
      </c>
      <c r="J42" s="158" t="str">
        <f>VLOOKUP($B42,Reliability!$A$3:$I$300,9,FALSE)</f>
        <v>Very High</v>
      </c>
      <c r="K42" s="159">
        <f t="shared" si="8"/>
        <v>2</v>
      </c>
      <c r="L42" s="159">
        <f>VLOOKUP($B42,'Impact of the crisis'!$C$6:$N$300,12,FALSE)</f>
        <v>0.9</v>
      </c>
      <c r="M42" s="159">
        <f>VLOOKUP($B42,'Impact of the crisis'!$C$6:$AB$300,26,FALSE)</f>
        <v>2.4</v>
      </c>
      <c r="N42" s="159">
        <f>VLOOKUP($B42,'Conditions of people affected'!$C$6:$R$300,16,FALSE)</f>
        <v>0.85</v>
      </c>
      <c r="O42" s="159">
        <f>VLOOKUP($B42,'Conditions of people affected'!$C$6:$R$300,9,FALSE)</f>
        <v>0.7</v>
      </c>
      <c r="P42" s="159">
        <f>VLOOKUP($B42,'Conditions of people affected'!$C$6:$R$300,15,FALSE)</f>
        <v>1</v>
      </c>
      <c r="Q42" s="159">
        <f t="shared" si="9"/>
        <v>2.8</v>
      </c>
      <c r="R42" s="159">
        <f>VLOOKUP($B42,'Complexity of the crisis'!$C$6:$AN$300,22,FALSE)</f>
        <v>3</v>
      </c>
      <c r="S42" s="160">
        <f>VLOOKUP($B42,'Complexity of the crisis'!$C$6:$AN$300,38,FALSE)</f>
        <v>2.5</v>
      </c>
      <c r="T42" s="155" t="str">
        <f>VLOOKUP(B42,Lists!$C$3:$E$300,3,FALSE)</f>
        <v>Africa</v>
      </c>
      <c r="U42" s="171">
        <f>VLOOKUP(B42,'INFORM Severity - hidden'!$C$5:$V$300,20,FALSE)</f>
        <v>45832</v>
      </c>
    </row>
    <row r="43" spans="1:21" x14ac:dyDescent="0.35">
      <c r="A43" s="151" t="str">
        <f t="array" ref="A43">IFERROR(INDEX(Lists!$B$2:$B$200,SMALL(IF(Lists!$H$2:$H$200="Yes",ROW(Lists!$B$2:$B$200)),ROW(39:39))-1,1),"")</f>
        <v>Displacement from Ukraine to Moldova</v>
      </c>
      <c r="B43" s="152" t="str">
        <f>VLOOKUP(A43,Lists!$B$2:$G$200,2,FALSE)</f>
        <v>MDA002</v>
      </c>
      <c r="C43" s="152" t="str">
        <f>VLOOKUP(B43,'INFORM Severity - hidden'!$C$5:$D$200,2,FALSE)</f>
        <v>Moldova</v>
      </c>
      <c r="D43" s="152" t="str">
        <f>VLOOKUP(A43,Lists!$B$2:$G$200,3,FALSE)</f>
        <v>MDA</v>
      </c>
      <c r="E43" s="152" t="str">
        <f>VLOOKUP(A43,Lists!$B$2:$G$200,5,FALSE)</f>
        <v>International Displacement</v>
      </c>
      <c r="F43" s="157">
        <f t="shared" si="5"/>
        <v>2.2000000000000002</v>
      </c>
      <c r="G43" s="158">
        <f t="shared" si="6"/>
        <v>3</v>
      </c>
      <c r="H43" s="158" t="str">
        <f t="shared" si="7"/>
        <v>Medium</v>
      </c>
      <c r="I43" s="156" t="str">
        <f>INDEX(Trends!$D$3:$D$404,MATCH(B43,Trends!$C$3:$C$404,0))</f>
        <v>Stable</v>
      </c>
      <c r="J43" s="158" t="str">
        <f>VLOOKUP($B43,Reliability!$A$3:$I$300,9,FALSE)</f>
        <v>Very High</v>
      </c>
      <c r="K43" s="159">
        <f t="shared" si="8"/>
        <v>2.2999999999999998</v>
      </c>
      <c r="L43" s="159">
        <f>VLOOKUP($B43,'Impact of the crisis'!$C$6:$N$300,12,FALSE)</f>
        <v>3.5</v>
      </c>
      <c r="M43" s="159">
        <f>VLOOKUP($B43,'Impact of the crisis'!$C$6:$AB$300,26,FALSE)</f>
        <v>1.6</v>
      </c>
      <c r="N43" s="159">
        <f>VLOOKUP($B43,'Conditions of people affected'!$C$6:$R$300,16,FALSE)</f>
        <v>2.4500000000000002</v>
      </c>
      <c r="O43" s="159">
        <f>VLOOKUP($B43,'Conditions of people affected'!$C$6:$R$300,9,FALSE)</f>
        <v>1.9</v>
      </c>
      <c r="P43" s="159">
        <f>VLOOKUP($B43,'Conditions of people affected'!$C$6:$R$300,15,FALSE)</f>
        <v>3</v>
      </c>
      <c r="Q43" s="159">
        <f t="shared" si="9"/>
        <v>1.7</v>
      </c>
      <c r="R43" s="159">
        <f>VLOOKUP($B43,'Complexity of the crisis'!$C$6:$AN$300,22,FALSE)</f>
        <v>1.8</v>
      </c>
      <c r="S43" s="160">
        <f>VLOOKUP($B43,'Complexity of the crisis'!$C$6:$AN$300,38,FALSE)</f>
        <v>1.5</v>
      </c>
      <c r="T43" s="155" t="str">
        <f>VLOOKUP(B43,Lists!$C$3:$E$300,3,FALSE)</f>
        <v>Europe</v>
      </c>
      <c r="U43" s="171">
        <f>VLOOKUP(B43,'INFORM Severity - hidden'!$C$5:$V$300,20,FALSE)</f>
        <v>45838</v>
      </c>
    </row>
    <row r="44" spans="1:21" x14ac:dyDescent="0.35">
      <c r="A44" s="151" t="str">
        <f t="array" ref="A44">IFERROR(INDEX(Lists!$B$2:$B$200,SMALL(IF(Lists!$H$2:$H$200="Yes",ROW(Lists!$B$2:$B$200)),ROW(40:40))-1,1),"")</f>
        <v>Drought in Southern Madagascar</v>
      </c>
      <c r="B44" s="152" t="str">
        <f>VLOOKUP(A44,Lists!$B$2:$G$200,2,FALSE)</f>
        <v>MDG002</v>
      </c>
      <c r="C44" s="152" t="str">
        <f>VLOOKUP(B44,'INFORM Severity - hidden'!$C$5:$D$200,2,FALSE)</f>
        <v>Madagascar</v>
      </c>
      <c r="D44" s="152" t="str">
        <f>VLOOKUP(A44,Lists!$B$2:$G$200,3,FALSE)</f>
        <v>MDG</v>
      </c>
      <c r="E44" s="152" t="str">
        <f>VLOOKUP(A44,Lists!$B$2:$G$200,5,FALSE)</f>
        <v>Drought/drier conditions</v>
      </c>
      <c r="F44" s="157">
        <f t="shared" si="5"/>
        <v>2.7</v>
      </c>
      <c r="G44" s="158">
        <f t="shared" si="6"/>
        <v>3</v>
      </c>
      <c r="H44" s="158" t="str">
        <f t="shared" si="7"/>
        <v>Medium</v>
      </c>
      <c r="I44" s="156" t="str">
        <f>INDEX(Trends!$D$3:$D$404,MATCH(B44,Trends!$C$3:$C$404,0))</f>
        <v>Stable</v>
      </c>
      <c r="J44" s="158" t="str">
        <f>VLOOKUP($B44,Reliability!$A$3:$I$300,9,FALSE)</f>
        <v>Medium</v>
      </c>
      <c r="K44" s="159">
        <f t="shared" si="8"/>
        <v>2.2999999999999998</v>
      </c>
      <c r="L44" s="159">
        <f>VLOOKUP($B44,'Impact of the crisis'!$C$6:$N$300,12,FALSE)</f>
        <v>2.5</v>
      </c>
      <c r="M44" s="159">
        <f>VLOOKUP($B44,'Impact of the crisis'!$C$6:$AB$300,26,FALSE)</f>
        <v>2.2000000000000002</v>
      </c>
      <c r="N44" s="159">
        <f>VLOOKUP($B44,'Conditions of people affected'!$C$6:$R$300,16,FALSE)</f>
        <v>3.2</v>
      </c>
      <c r="O44" s="159">
        <f>VLOOKUP($B44,'Conditions of people affected'!$C$6:$R$300,9,FALSE)</f>
        <v>3.4</v>
      </c>
      <c r="P44" s="159">
        <f>VLOOKUP($B44,'Conditions of people affected'!$C$6:$R$300,15,FALSE)</f>
        <v>3</v>
      </c>
      <c r="Q44" s="159">
        <f t="shared" si="9"/>
        <v>2.2000000000000002</v>
      </c>
      <c r="R44" s="159">
        <f>VLOOKUP($B44,'Complexity of the crisis'!$C$6:$AN$300,22,FALSE)</f>
        <v>1.9</v>
      </c>
      <c r="S44" s="160">
        <f>VLOOKUP($B44,'Complexity of the crisis'!$C$6:$AN$300,38,FALSE)</f>
        <v>2.5</v>
      </c>
      <c r="T44" s="155" t="str">
        <f>VLOOKUP(B44,Lists!$C$3:$E$300,3,FALSE)</f>
        <v>Africa</v>
      </c>
      <c r="U44" s="171">
        <f>VLOOKUP(B44,'INFORM Severity - hidden'!$C$5:$V$300,20,FALSE)</f>
        <v>45838</v>
      </c>
    </row>
    <row r="45" spans="1:21" x14ac:dyDescent="0.35">
      <c r="A45" s="151" t="str">
        <f t="array" ref="A45">IFERROR(INDEX(Lists!$B$2:$B$200,SMALL(IF(Lists!$H$2:$H$200="Yes",ROW(Lists!$B$2:$B$200)),ROW(41:41))-1,1),"")</f>
        <v>International Displacement to Mexico</v>
      </c>
      <c r="B45" s="152" t="str">
        <f>VLOOKUP(A45,Lists!$B$2:$G$200,2,FALSE)</f>
        <v>MEX003</v>
      </c>
      <c r="C45" s="152" t="str">
        <f>VLOOKUP(B45,'INFORM Severity - hidden'!$C$5:$D$200,2,FALSE)</f>
        <v>Mexico</v>
      </c>
      <c r="D45" s="152" t="str">
        <f>VLOOKUP(A45,Lists!$B$2:$G$200,3,FALSE)</f>
        <v>MEX</v>
      </c>
      <c r="E45" s="152" t="str">
        <f>VLOOKUP(A45,Lists!$B$2:$G$200,5,FALSE)</f>
        <v>International Displacement</v>
      </c>
      <c r="F45" s="157">
        <f t="shared" si="5"/>
        <v>2.8</v>
      </c>
      <c r="G45" s="158">
        <f t="shared" si="6"/>
        <v>3</v>
      </c>
      <c r="H45" s="158" t="str">
        <f t="shared" si="7"/>
        <v>Medium</v>
      </c>
      <c r="I45" s="156" t="str">
        <f>INDEX(Trends!$D$3:$D$404,MATCH(B45,Trends!$C$3:$C$404,0))</f>
        <v>Increasing</v>
      </c>
      <c r="J45" s="158" t="str">
        <f>VLOOKUP($B45,Reliability!$A$3:$I$300,9,FALSE)</f>
        <v>High</v>
      </c>
      <c r="K45" s="159">
        <f t="shared" si="8"/>
        <v>2.4</v>
      </c>
      <c r="L45" s="159">
        <f>VLOOKUP($B45,'Impact of the crisis'!$C$6:$N$300,12,FALSE)</f>
        <v>2.5</v>
      </c>
      <c r="M45" s="159">
        <f>VLOOKUP($B45,'Impact of the crisis'!$C$6:$AB$300,26,FALSE)</f>
        <v>2.4</v>
      </c>
      <c r="N45" s="159">
        <f>VLOOKUP($B45,'Conditions of people affected'!$C$6:$R$300,16,FALSE)</f>
        <v>3.25</v>
      </c>
      <c r="O45" s="159">
        <f>VLOOKUP($B45,'Conditions of people affected'!$C$6:$R$300,9,FALSE)</f>
        <v>3.5</v>
      </c>
      <c r="P45" s="159">
        <f>VLOOKUP($B45,'Conditions of people affected'!$C$6:$R$300,15,FALSE)</f>
        <v>3</v>
      </c>
      <c r="Q45" s="159">
        <f t="shared" si="9"/>
        <v>2.4</v>
      </c>
      <c r="R45" s="159">
        <f>VLOOKUP($B45,'Complexity of the crisis'!$C$6:$AN$300,22,FALSE)</f>
        <v>2.2000000000000002</v>
      </c>
      <c r="S45" s="160">
        <f>VLOOKUP($B45,'Complexity of the crisis'!$C$6:$AN$300,38,FALSE)</f>
        <v>2.5</v>
      </c>
      <c r="T45" s="155" t="str">
        <f>VLOOKUP(B45,Lists!$C$3:$E$300,3,FALSE)</f>
        <v>Americas</v>
      </c>
      <c r="U45" s="171">
        <f>VLOOKUP(B45,'INFORM Severity - hidden'!$C$5:$V$300,20,FALSE)</f>
        <v>45838</v>
      </c>
    </row>
    <row r="46" spans="1:21" x14ac:dyDescent="0.35">
      <c r="A46" s="151" t="str">
        <f t="array" ref="A46">IFERROR(INDEX(Lists!$B$2:$B$200,SMALL(IF(Lists!$H$2:$H$200="Yes",ROW(Lists!$B$2:$B$200)),ROW(42:42))-1,1),"")</f>
        <v>Complex crisis in Mali</v>
      </c>
      <c r="B46" s="152" t="str">
        <f>VLOOKUP(A46,Lists!$B$2:$G$200,2,FALSE)</f>
        <v>MLI001</v>
      </c>
      <c r="C46" s="152" t="str">
        <f>VLOOKUP(B46,'INFORM Severity - hidden'!$C$5:$D$200,2,FALSE)</f>
        <v>Mali</v>
      </c>
      <c r="D46" s="152" t="str">
        <f>VLOOKUP(A46,Lists!$B$2:$G$200,3,FALSE)</f>
        <v>MLI</v>
      </c>
      <c r="E46" s="152" t="str">
        <f>VLOOKUP(A46,Lists!$B$2:$G$200,5,FALSE)</f>
        <v>Conflict/ Violence,Drought/drier conditions,Political/economic crisis</v>
      </c>
      <c r="F46" s="157">
        <f t="shared" si="5"/>
        <v>4.3</v>
      </c>
      <c r="G46" s="158">
        <f t="shared" si="6"/>
        <v>5</v>
      </c>
      <c r="H46" s="158" t="str">
        <f t="shared" si="7"/>
        <v>Very High</v>
      </c>
      <c r="I46" s="156" t="str">
        <f>INDEX(Trends!$D$3:$D$404,MATCH(B46,Trends!$C$3:$C$404,0))</f>
        <v>Stable</v>
      </c>
      <c r="J46" s="158" t="str">
        <f>VLOOKUP($B46,Reliability!$A$3:$I$300,9,FALSE)</f>
        <v>Very High</v>
      </c>
      <c r="K46" s="159">
        <f t="shared" si="8"/>
        <v>4.5999999999999996</v>
      </c>
      <c r="L46" s="159">
        <f>VLOOKUP($B46,'Impact of the crisis'!$C$6:$N$300,12,FALSE)</f>
        <v>4.9000000000000004</v>
      </c>
      <c r="M46" s="159">
        <f>VLOOKUP($B46,'Impact of the crisis'!$C$6:$AB$300,26,FALSE)</f>
        <v>4.4000000000000004</v>
      </c>
      <c r="N46" s="159">
        <f>VLOOKUP($B46,'Conditions of people affected'!$C$6:$R$300,16,FALSE)</f>
        <v>4.3</v>
      </c>
      <c r="O46" s="159">
        <f>VLOOKUP($B46,'Conditions of people affected'!$C$6:$R$300,9,FALSE)</f>
        <v>4.5999999999999996</v>
      </c>
      <c r="P46" s="159">
        <f>VLOOKUP($B46,'Conditions of people affected'!$C$6:$R$300,15,FALSE)</f>
        <v>4</v>
      </c>
      <c r="Q46" s="159">
        <f t="shared" si="9"/>
        <v>4</v>
      </c>
      <c r="R46" s="159">
        <f>VLOOKUP($B46,'Complexity of the crisis'!$C$6:$AN$300,22,FALSE)</f>
        <v>3.4</v>
      </c>
      <c r="S46" s="160">
        <f>VLOOKUP($B46,'Complexity of the crisis'!$C$6:$AN$300,38,FALSE)</f>
        <v>4.5</v>
      </c>
      <c r="T46" s="155" t="str">
        <f>VLOOKUP(B46,Lists!$C$3:$E$300,3,FALSE)</f>
        <v>Africa</v>
      </c>
      <c r="U46" s="171">
        <f>VLOOKUP(B46,'INFORM Severity - hidden'!$C$5:$V$300,20,FALSE)</f>
        <v>45832</v>
      </c>
    </row>
    <row r="47" spans="1:21" x14ac:dyDescent="0.35">
      <c r="A47" s="151" t="str">
        <f t="array" ref="A47">IFERROR(INDEX(Lists!$B$2:$B$200,SMALL(IF(Lists!$H$2:$H$200="Yes",ROW(Lists!$B$2:$B$200)),ROW(43:43))-1,1),"")</f>
        <v>Multiple crises in Myanmar</v>
      </c>
      <c r="B47" s="152" t="str">
        <f>VLOOKUP(A47,Lists!$B$2:$G$200,2,FALSE)</f>
        <v>MMR001</v>
      </c>
      <c r="C47" s="152" t="str">
        <f>VLOOKUP(B47,'INFORM Severity - hidden'!$C$5:$D$200,2,FALSE)</f>
        <v>Myanmar</v>
      </c>
      <c r="D47" s="152" t="str">
        <f>VLOOKUP(A47,Lists!$B$2:$G$200,3,FALSE)</f>
        <v>MMR</v>
      </c>
      <c r="E47" s="152" t="str">
        <f>VLOOKUP(A47,Lists!$B$2:$G$200,5,FALSE)</f>
        <v>Conflict/ Violence,Earthquake</v>
      </c>
      <c r="F47" s="157">
        <f t="shared" si="5"/>
        <v>4.5999999999999996</v>
      </c>
      <c r="G47" s="158">
        <f t="shared" si="6"/>
        <v>5</v>
      </c>
      <c r="H47" s="158" t="str">
        <f t="shared" si="7"/>
        <v>Very High</v>
      </c>
      <c r="I47" s="156" t="str">
        <f>INDEX(Trends!$D$3:$D$404,MATCH(B47,Trends!$C$3:$C$404,0))</f>
        <v>Stable</v>
      </c>
      <c r="J47" s="158" t="str">
        <f>VLOOKUP($B47,Reliability!$A$3:$I$300,9,FALSE)</f>
        <v>Very High</v>
      </c>
      <c r="K47" s="159">
        <f t="shared" si="8"/>
        <v>4.8</v>
      </c>
      <c r="L47" s="159">
        <f>VLOOKUP($B47,'Impact of the crisis'!$C$6:$N$300,12,FALSE)</f>
        <v>4.9000000000000004</v>
      </c>
      <c r="M47" s="159">
        <f>VLOOKUP($B47,'Impact of the crisis'!$C$6:$AB$300,26,FALSE)</f>
        <v>4.8</v>
      </c>
      <c r="N47" s="159">
        <f>VLOOKUP($B47,'Conditions of people affected'!$C$6:$R$300,16,FALSE)</f>
        <v>4.5</v>
      </c>
      <c r="O47" s="159">
        <f>VLOOKUP($B47,'Conditions of people affected'!$C$6:$R$300,9,FALSE)</f>
        <v>5</v>
      </c>
      <c r="P47" s="159">
        <f>VLOOKUP($B47,'Conditions of people affected'!$C$6:$R$300,15,FALSE)</f>
        <v>4</v>
      </c>
      <c r="Q47" s="159">
        <f t="shared" si="9"/>
        <v>4.5999999999999996</v>
      </c>
      <c r="R47" s="159">
        <f>VLOOKUP($B47,'Complexity of the crisis'!$C$6:$AN$300,22,FALSE)</f>
        <v>4.0999999999999996</v>
      </c>
      <c r="S47" s="160">
        <f>VLOOKUP($B47,'Complexity of the crisis'!$C$6:$AN$300,38,FALSE)</f>
        <v>5</v>
      </c>
      <c r="T47" s="155" t="str">
        <f>VLOOKUP(B47,Lists!$C$3:$E$300,3,FALSE)</f>
        <v>Asia</v>
      </c>
      <c r="U47" s="171">
        <f>VLOOKUP(B47,'INFORM Severity - hidden'!$C$5:$V$300,20,FALSE)</f>
        <v>45834</v>
      </c>
    </row>
    <row r="48" spans="1:21" x14ac:dyDescent="0.35">
      <c r="A48" s="151" t="str">
        <f t="array" ref="A48">IFERROR(INDEX(Lists!$B$2:$B$200,SMALL(IF(Lists!$H$2:$H$200="Yes",ROW(Lists!$B$2:$B$200)),ROW(44:44))-1,1),"")</f>
        <v>Multiple Crises in Mozambique</v>
      </c>
      <c r="B48" s="152" t="str">
        <f>VLOOKUP(A48,Lists!$B$2:$G$200,2,FALSE)</f>
        <v>MOZ001</v>
      </c>
      <c r="C48" s="152" t="str">
        <f>VLOOKUP(B48,'INFORM Severity - hidden'!$C$5:$D$200,2,FALSE)</f>
        <v>Mozambique</v>
      </c>
      <c r="D48" s="152" t="str">
        <f>VLOOKUP(A48,Lists!$B$2:$G$200,3,FALSE)</f>
        <v>MOZ</v>
      </c>
      <c r="E48" s="152" t="str">
        <f>VLOOKUP(A48,Lists!$B$2:$G$200,5,FALSE)</f>
        <v>Conflict/ Violence,Cyclone,Drought/drier conditions</v>
      </c>
      <c r="F48" s="157">
        <f t="shared" si="5"/>
        <v>3.6</v>
      </c>
      <c r="G48" s="158">
        <f t="shared" si="6"/>
        <v>4</v>
      </c>
      <c r="H48" s="158" t="str">
        <f t="shared" si="7"/>
        <v>High</v>
      </c>
      <c r="I48" s="156" t="str">
        <f>INDEX(Trends!$D$3:$D$404,MATCH(B48,Trends!$C$3:$C$404,0))</f>
        <v>Decreasing</v>
      </c>
      <c r="J48" s="158" t="str">
        <f>VLOOKUP($B48,Reliability!$A$3:$I$300,9,FALSE)</f>
        <v>Very High</v>
      </c>
      <c r="K48" s="159">
        <f t="shared" si="8"/>
        <v>3.4</v>
      </c>
      <c r="L48" s="159">
        <f>VLOOKUP($B48,'Impact of the crisis'!$C$6:$N$300,12,FALSE)</f>
        <v>3.7</v>
      </c>
      <c r="M48" s="159">
        <f>VLOOKUP($B48,'Impact of the crisis'!$C$6:$AB$300,26,FALSE)</f>
        <v>3.3</v>
      </c>
      <c r="N48" s="159">
        <f>VLOOKUP($B48,'Conditions of people affected'!$C$6:$R$300,16,FALSE)</f>
        <v>3.65</v>
      </c>
      <c r="O48" s="159">
        <f>VLOOKUP($B48,'Conditions of people affected'!$C$6:$R$300,9,FALSE)</f>
        <v>4.3</v>
      </c>
      <c r="P48" s="159">
        <f>VLOOKUP($B48,'Conditions of people affected'!$C$6:$R$300,15,FALSE)</f>
        <v>3</v>
      </c>
      <c r="Q48" s="159">
        <f t="shared" si="9"/>
        <v>3.6</v>
      </c>
      <c r="R48" s="159">
        <f>VLOOKUP($B48,'Complexity of the crisis'!$C$6:$AN$300,22,FALSE)</f>
        <v>3.1</v>
      </c>
      <c r="S48" s="160">
        <f>VLOOKUP($B48,'Complexity of the crisis'!$C$6:$AN$300,38,FALSE)</f>
        <v>4</v>
      </c>
      <c r="T48" s="155" t="str">
        <f>VLOOKUP(B48,Lists!$C$3:$E$300,3,FALSE)</f>
        <v>Africa</v>
      </c>
      <c r="U48" s="171">
        <f>VLOOKUP(B48,'INFORM Severity - hidden'!$C$5:$V$300,20,FALSE)</f>
        <v>45838</v>
      </c>
    </row>
    <row r="49" spans="1:21" x14ac:dyDescent="0.35">
      <c r="A49" s="151" t="str">
        <f t="array" ref="A49">IFERROR(INDEX(Lists!$B$2:$B$200,SMALL(IF(Lists!$H$2:$H$200="Yes",ROW(Lists!$B$2:$B$200)),ROW(45:45))-1,1),"")</f>
        <v>Climatic shocks in Mauritania</v>
      </c>
      <c r="B49" s="152" t="str">
        <f>VLOOKUP(A49,Lists!$B$2:$G$200,2,FALSE)</f>
        <v>MRT003</v>
      </c>
      <c r="C49" s="152" t="str">
        <f>VLOOKUP(B49,'INFORM Severity - hidden'!$C$5:$D$200,2,FALSE)</f>
        <v>Mauritania</v>
      </c>
      <c r="D49" s="152" t="str">
        <f>VLOOKUP(A49,Lists!$B$2:$G$200,3,FALSE)</f>
        <v>MRT</v>
      </c>
      <c r="E49" s="152" t="str">
        <f>VLOOKUP(A49,Lists!$B$2:$G$200,5,FALSE)</f>
        <v>Drought/drier conditions,Floods</v>
      </c>
      <c r="F49" s="157">
        <f t="shared" si="5"/>
        <v>2.8</v>
      </c>
      <c r="G49" s="158">
        <f t="shared" si="6"/>
        <v>3</v>
      </c>
      <c r="H49" s="158" t="str">
        <f t="shared" si="7"/>
        <v>Medium</v>
      </c>
      <c r="I49" s="156" t="str">
        <f>INDEX(Trends!$D$3:$D$404,MATCH(B49,Trends!$C$3:$C$404,0))</f>
        <v>Increasing</v>
      </c>
      <c r="J49" s="158" t="str">
        <f>VLOOKUP($B49,Reliability!$A$3:$I$300,9,FALSE)</f>
        <v>High</v>
      </c>
      <c r="K49" s="159">
        <f t="shared" si="8"/>
        <v>2.7</v>
      </c>
      <c r="L49" s="159">
        <f>VLOOKUP($B49,'Impact of the crisis'!$C$6:$N$300,12,FALSE)</f>
        <v>4.4000000000000004</v>
      </c>
      <c r="M49" s="159">
        <f>VLOOKUP($B49,'Impact of the crisis'!$C$6:$AB$300,26,FALSE)</f>
        <v>1.3</v>
      </c>
      <c r="N49" s="159">
        <f>VLOOKUP($B49,'Conditions of people affected'!$C$6:$R$300,16,FALSE)</f>
        <v>3</v>
      </c>
      <c r="O49" s="159">
        <f>VLOOKUP($B49,'Conditions of people affected'!$C$6:$R$300,9,FALSE)</f>
        <v>3</v>
      </c>
      <c r="P49" s="159">
        <f>VLOOKUP($B49,'Conditions of people affected'!$C$6:$R$300,15,FALSE)</f>
        <v>3</v>
      </c>
      <c r="Q49" s="159">
        <f t="shared" si="9"/>
        <v>2.4</v>
      </c>
      <c r="R49" s="159">
        <f>VLOOKUP($B49,'Complexity of the crisis'!$C$6:$AN$300,22,FALSE)</f>
        <v>2.2999999999999998</v>
      </c>
      <c r="S49" s="160">
        <f>VLOOKUP($B49,'Complexity of the crisis'!$C$6:$AN$300,38,FALSE)</f>
        <v>2.5</v>
      </c>
      <c r="T49" s="155" t="str">
        <f>VLOOKUP(B49,Lists!$C$3:$E$300,3,FALSE)</f>
        <v>Africa</v>
      </c>
      <c r="U49" s="171">
        <f>VLOOKUP(B49,'INFORM Severity - hidden'!$C$5:$V$300,20,FALSE)</f>
        <v>45832</v>
      </c>
    </row>
    <row r="50" spans="1:21" x14ac:dyDescent="0.35">
      <c r="A50" s="151" t="str">
        <f t="array" ref="A50">IFERROR(INDEX(Lists!$B$2:$B$200,SMALL(IF(Lists!$H$2:$H$200="Yes",ROW(Lists!$B$2:$B$200)),ROW(46:46))-1,1),"")</f>
        <v>Climatic shocks in Malawi</v>
      </c>
      <c r="B50" s="152" t="str">
        <f>VLOOKUP(A50,Lists!$B$2:$G$200,2,FALSE)</f>
        <v>MWI002</v>
      </c>
      <c r="C50" s="152" t="str">
        <f>VLOOKUP(B50,'INFORM Severity - hidden'!$C$5:$D$200,2,FALSE)</f>
        <v>Malawi</v>
      </c>
      <c r="D50" s="152" t="str">
        <f>VLOOKUP(A50,Lists!$B$2:$G$200,3,FALSE)</f>
        <v>MWI</v>
      </c>
      <c r="E50" s="152" t="str">
        <f>VLOOKUP(A50,Lists!$B$2:$G$200,5,FALSE)</f>
        <v>Drought/drier conditions,Cyclone,Floods,Political/economic crisis</v>
      </c>
      <c r="F50" s="157">
        <f t="shared" si="5"/>
        <v>3.5</v>
      </c>
      <c r="G50" s="158">
        <f t="shared" si="6"/>
        <v>4</v>
      </c>
      <c r="H50" s="158" t="str">
        <f t="shared" si="7"/>
        <v>High</v>
      </c>
      <c r="I50" s="156" t="str">
        <f>INDEX(Trends!$D$3:$D$404,MATCH(B50,Trends!$C$3:$C$404,0))</f>
        <v>Stable</v>
      </c>
      <c r="J50" s="158" t="str">
        <f>VLOOKUP($B50,Reliability!$A$3:$I$300,9,FALSE)</f>
        <v>High</v>
      </c>
      <c r="K50" s="159">
        <f t="shared" si="8"/>
        <v>3.6</v>
      </c>
      <c r="L50" s="159">
        <f>VLOOKUP($B50,'Impact of the crisis'!$C$6:$N$300,12,FALSE)</f>
        <v>4.5</v>
      </c>
      <c r="M50" s="159">
        <f>VLOOKUP($B50,'Impact of the crisis'!$C$6:$AB$300,26,FALSE)</f>
        <v>3</v>
      </c>
      <c r="N50" s="159">
        <f>VLOOKUP($B50,'Conditions of people affected'!$C$6:$R$300,16,FALSE)</f>
        <v>3.95</v>
      </c>
      <c r="O50" s="159">
        <f>VLOOKUP($B50,'Conditions of people affected'!$C$6:$R$300,9,FALSE)</f>
        <v>4.9000000000000004</v>
      </c>
      <c r="P50" s="159">
        <f>VLOOKUP($B50,'Conditions of people affected'!$C$6:$R$300,15,FALSE)</f>
        <v>3</v>
      </c>
      <c r="Q50" s="159">
        <f t="shared" si="9"/>
        <v>2.6</v>
      </c>
      <c r="R50" s="159">
        <f>VLOOKUP($B50,'Complexity of the crisis'!$C$6:$AN$300,22,FALSE)</f>
        <v>1.5</v>
      </c>
      <c r="S50" s="160">
        <f>VLOOKUP($B50,'Complexity of the crisis'!$C$6:$AN$300,38,FALSE)</f>
        <v>3.5</v>
      </c>
      <c r="T50" s="155" t="str">
        <f>VLOOKUP(B50,Lists!$C$3:$E$300,3,FALSE)</f>
        <v>Africa</v>
      </c>
      <c r="U50" s="171">
        <f>VLOOKUP(B50,'INFORM Severity - hidden'!$C$5:$V$300,20,FALSE)</f>
        <v>45838</v>
      </c>
    </row>
    <row r="51" spans="1:21" x14ac:dyDescent="0.35">
      <c r="A51" s="151" t="str">
        <f t="array" ref="A51">IFERROR(INDEX(Lists!$B$2:$B$200,SMALL(IF(Lists!$H$2:$H$200="Yes",ROW(Lists!$B$2:$B$200)),ROW(47:47))-1,1),"")</f>
        <v>International Displacement to Malaysia</v>
      </c>
      <c r="B51" s="152" t="str">
        <f>VLOOKUP(A51,Lists!$B$2:$G$200,2,FALSE)</f>
        <v>MYS001</v>
      </c>
      <c r="C51" s="152" t="str">
        <f>VLOOKUP(B51,'INFORM Severity - hidden'!$C$5:$D$200,2,FALSE)</f>
        <v>Malaysia</v>
      </c>
      <c r="D51" s="152" t="str">
        <f>VLOOKUP(A51,Lists!$B$2:$G$200,3,FALSE)</f>
        <v>MYS</v>
      </c>
      <c r="E51" s="152" t="str">
        <f>VLOOKUP(A51,Lists!$B$2:$G$200,5,FALSE)</f>
        <v>International Displacement</v>
      </c>
      <c r="F51" s="157">
        <f t="shared" si="5"/>
        <v>1.7</v>
      </c>
      <c r="G51" s="158">
        <f t="shared" si="6"/>
        <v>2</v>
      </c>
      <c r="H51" s="158" t="str">
        <f t="shared" si="7"/>
        <v>Low</v>
      </c>
      <c r="I51" s="156" t="str">
        <f>INDEX(Trends!$D$3:$D$404,MATCH(B51,Trends!$C$3:$C$404,0))</f>
        <v>Stable</v>
      </c>
      <c r="J51" s="158" t="str">
        <f>VLOOKUP($B51,Reliability!$A$3:$I$300,9,FALSE)</f>
        <v>Very High</v>
      </c>
      <c r="K51" s="159">
        <f t="shared" si="8"/>
        <v>1.8</v>
      </c>
      <c r="L51" s="159">
        <f>VLOOKUP($B51,'Impact of the crisis'!$C$6:$N$300,12,FALSE)</f>
        <v>1.8</v>
      </c>
      <c r="M51" s="159">
        <f>VLOOKUP($B51,'Impact of the crisis'!$C$6:$AB$300,26,FALSE)</f>
        <v>1.8</v>
      </c>
      <c r="N51" s="159">
        <f>VLOOKUP($B51,'Conditions of people affected'!$C$6:$R$300,16,FALSE)</f>
        <v>1.6</v>
      </c>
      <c r="O51" s="159">
        <f>VLOOKUP($B51,'Conditions of people affected'!$C$6:$R$300,9,FALSE)</f>
        <v>2.2000000000000002</v>
      </c>
      <c r="P51" s="159">
        <f>VLOOKUP($B51,'Conditions of people affected'!$C$6:$R$300,15,FALSE)</f>
        <v>1</v>
      </c>
      <c r="Q51" s="159">
        <f t="shared" si="9"/>
        <v>1.8</v>
      </c>
      <c r="R51" s="159">
        <f>VLOOKUP($B51,'Complexity of the crisis'!$C$6:$AN$300,22,FALSE)</f>
        <v>1.6</v>
      </c>
      <c r="S51" s="160">
        <f>VLOOKUP($B51,'Complexity of the crisis'!$C$6:$AN$300,38,FALSE)</f>
        <v>2</v>
      </c>
      <c r="T51" s="155" t="str">
        <f>VLOOKUP(B51,Lists!$C$3:$E$300,3,FALSE)</f>
        <v>Asia</v>
      </c>
      <c r="U51" s="171">
        <f>VLOOKUP(B51,'INFORM Severity - hidden'!$C$5:$V$300,20,FALSE)</f>
        <v>45834</v>
      </c>
    </row>
    <row r="52" spans="1:21" x14ac:dyDescent="0.35">
      <c r="A52" s="151" t="str">
        <f t="array" ref="A52">IFERROR(INDEX(Lists!$B$2:$B$200,SMALL(IF(Lists!$H$2:$H$200="Yes",ROW(Lists!$B$2:$B$200)),ROW(48:48))-1,1),"")</f>
        <v>Drought in Namibia</v>
      </c>
      <c r="B52" s="152" t="str">
        <f>VLOOKUP(A52,Lists!$B$2:$G$200,2,FALSE)</f>
        <v>NAM002</v>
      </c>
      <c r="C52" s="152" t="str">
        <f>VLOOKUP(B52,'INFORM Severity - hidden'!$C$5:$D$200,2,FALSE)</f>
        <v>Namibia</v>
      </c>
      <c r="D52" s="152" t="str">
        <f>VLOOKUP(A52,Lists!$B$2:$G$200,3,FALSE)</f>
        <v>NAM</v>
      </c>
      <c r="E52" s="152" t="str">
        <f>VLOOKUP(A52,Lists!$B$2:$G$200,5,FALSE)</f>
        <v>Drought/drier conditions</v>
      </c>
      <c r="F52" s="157">
        <f t="shared" si="5"/>
        <v>2.5</v>
      </c>
      <c r="G52" s="158">
        <f t="shared" si="6"/>
        <v>3</v>
      </c>
      <c r="H52" s="158" t="str">
        <f t="shared" si="7"/>
        <v>Medium</v>
      </c>
      <c r="I52" s="156" t="str">
        <f>INDEX(Trends!$D$3:$D$404,MATCH(B52,Trends!$C$3:$C$404,0))</f>
        <v>Decreasing</v>
      </c>
      <c r="J52" s="158" t="str">
        <f>VLOOKUP($B52,Reliability!$A$3:$I$300,9,FALSE)</f>
        <v>High</v>
      </c>
      <c r="K52" s="159">
        <f t="shared" si="8"/>
        <v>2.8</v>
      </c>
      <c r="L52" s="159">
        <f>VLOOKUP($B52,'Impact of the crisis'!$C$6:$N$300,12,FALSE)</f>
        <v>4.3</v>
      </c>
      <c r="M52" s="159">
        <f>VLOOKUP($B52,'Impact of the crisis'!$C$6:$AB$300,26,FALSE)</f>
        <v>1.7</v>
      </c>
      <c r="N52" s="159">
        <f>VLOOKUP($B52,'Conditions of people affected'!$C$6:$R$300,16,FALSE)</f>
        <v>3.05</v>
      </c>
      <c r="O52" s="159">
        <f>VLOOKUP($B52,'Conditions of people affected'!$C$6:$R$300,9,FALSE)</f>
        <v>3.1</v>
      </c>
      <c r="P52" s="159">
        <f>VLOOKUP($B52,'Conditions of people affected'!$C$6:$R$300,15,FALSE)</f>
        <v>3</v>
      </c>
      <c r="Q52" s="159">
        <f t="shared" si="9"/>
        <v>1.5</v>
      </c>
      <c r="R52" s="159">
        <f>VLOOKUP($B52,'Complexity of the crisis'!$C$6:$AN$300,22,FALSE)</f>
        <v>1.5</v>
      </c>
      <c r="S52" s="160">
        <f>VLOOKUP($B52,'Complexity of the crisis'!$C$6:$AN$300,38,FALSE)</f>
        <v>1.5</v>
      </c>
      <c r="T52" s="155" t="str">
        <f>VLOOKUP(B52,Lists!$C$3:$E$300,3,FALSE)</f>
        <v>Africa</v>
      </c>
      <c r="U52" s="171">
        <f>VLOOKUP(B52,'INFORM Severity - hidden'!$C$5:$V$300,20,FALSE)</f>
        <v>45838</v>
      </c>
    </row>
    <row r="53" spans="1:21" x14ac:dyDescent="0.35">
      <c r="A53" s="151" t="str">
        <f t="array" ref="A53">IFERROR(INDEX(Lists!$B$2:$B$200,SMALL(IF(Lists!$H$2:$H$200="Yes",ROW(Lists!$B$2:$B$200)),ROW(49:49))-1,1),"")</f>
        <v>Complex crisis in Niger</v>
      </c>
      <c r="B53" s="152" t="str">
        <f>VLOOKUP(A53,Lists!$B$2:$G$200,2,FALSE)</f>
        <v>NER006</v>
      </c>
      <c r="C53" s="152" t="str">
        <f>VLOOKUP(B53,'INFORM Severity - hidden'!$C$5:$D$200,2,FALSE)</f>
        <v>Niger</v>
      </c>
      <c r="D53" s="152" t="str">
        <f>VLOOKUP(A53,Lists!$B$2:$G$200,3,FALSE)</f>
        <v>NER</v>
      </c>
      <c r="E53" s="152" t="str">
        <f>VLOOKUP(A53,Lists!$B$2:$G$200,5,FALSE)</f>
        <v>Conflict/ Violence,Drought/drier conditions,Floods</v>
      </c>
      <c r="F53" s="157">
        <f t="shared" si="5"/>
        <v>3.6</v>
      </c>
      <c r="G53" s="158">
        <f t="shared" si="6"/>
        <v>4</v>
      </c>
      <c r="H53" s="158" t="str">
        <f t="shared" si="7"/>
        <v>High</v>
      </c>
      <c r="I53" s="156" t="str">
        <f>INDEX(Trends!$D$3:$D$404,MATCH(B53,Trends!$C$3:$C$404,0))</f>
        <v>Stable</v>
      </c>
      <c r="J53" s="158" t="str">
        <f>VLOOKUP($B53,Reliability!$A$3:$I$300,9,FALSE)</f>
        <v>Very High</v>
      </c>
      <c r="K53" s="159">
        <f t="shared" si="8"/>
        <v>4.5</v>
      </c>
      <c r="L53" s="159">
        <f>VLOOKUP($B53,'Impact of the crisis'!$C$6:$N$300,12,FALSE)</f>
        <v>5</v>
      </c>
      <c r="M53" s="159">
        <f>VLOOKUP($B53,'Impact of the crisis'!$C$6:$AB$300,26,FALSE)</f>
        <v>4.2</v>
      </c>
      <c r="N53" s="159">
        <f>VLOOKUP($B53,'Conditions of people affected'!$C$6:$R$300,16,FALSE)</f>
        <v>3.55</v>
      </c>
      <c r="O53" s="159">
        <f>VLOOKUP($B53,'Conditions of people affected'!$C$6:$R$300,9,FALSE)</f>
        <v>4.0999999999999996</v>
      </c>
      <c r="P53" s="159">
        <f>VLOOKUP($B53,'Conditions of people affected'!$C$6:$R$300,15,FALSE)</f>
        <v>3</v>
      </c>
      <c r="Q53" s="159">
        <f t="shared" si="9"/>
        <v>3</v>
      </c>
      <c r="R53" s="159">
        <f>VLOOKUP($B53,'Complexity of the crisis'!$C$6:$AN$300,22,FALSE)</f>
        <v>3</v>
      </c>
      <c r="S53" s="160">
        <f>VLOOKUP($B53,'Complexity of the crisis'!$C$6:$AN$300,38,FALSE)</f>
        <v>3</v>
      </c>
      <c r="T53" s="155" t="str">
        <f>VLOOKUP(B53,Lists!$C$3:$E$300,3,FALSE)</f>
        <v>Africa</v>
      </c>
      <c r="U53" s="171">
        <f>VLOOKUP(B53,'INFORM Severity - hidden'!$C$5:$V$300,20,FALSE)</f>
        <v>45834</v>
      </c>
    </row>
    <row r="54" spans="1:21" x14ac:dyDescent="0.35">
      <c r="A54" s="151" t="str">
        <f t="array" ref="A54">IFERROR(INDEX(Lists!$B$2:$B$200,SMALL(IF(Lists!$H$2:$H$200="Yes",ROW(Lists!$B$2:$B$200)),ROW(50:50))-1,1),"")</f>
        <v>Complex crisis in Nigeria</v>
      </c>
      <c r="B54" s="152" t="str">
        <f>VLOOKUP(A54,Lists!$B$2:$G$200,2,FALSE)</f>
        <v>NGA001</v>
      </c>
      <c r="C54" s="152" t="str">
        <f>VLOOKUP(B54,'INFORM Severity - hidden'!$C$5:$D$200,2,FALSE)</f>
        <v>Nigeria</v>
      </c>
      <c r="D54" s="152" t="str">
        <f>VLOOKUP(A54,Lists!$B$2:$G$200,3,FALSE)</f>
        <v>NGA</v>
      </c>
      <c r="E54" s="152" t="str">
        <f>VLOOKUP(A54,Lists!$B$2:$G$200,5,FALSE)</f>
        <v>Conflict/ Violence,Floods,Political/economic crisis</v>
      </c>
      <c r="F54" s="157">
        <f t="shared" si="5"/>
        <v>4.2</v>
      </c>
      <c r="G54" s="158">
        <f t="shared" si="6"/>
        <v>5</v>
      </c>
      <c r="H54" s="158" t="str">
        <f t="shared" si="7"/>
        <v>Very High</v>
      </c>
      <c r="I54" s="156" t="str">
        <f>INDEX(Trends!$D$3:$D$404,MATCH(B54,Trends!$C$3:$C$404,0))</f>
        <v>Stable</v>
      </c>
      <c r="J54" s="158" t="str">
        <f>VLOOKUP($B54,Reliability!$A$3:$I$300,9,FALSE)</f>
        <v>High</v>
      </c>
      <c r="K54" s="159">
        <f t="shared" si="8"/>
        <v>4.0999999999999996</v>
      </c>
      <c r="L54" s="159">
        <f>VLOOKUP($B54,'Impact of the crisis'!$C$6:$N$300,12,FALSE)</f>
        <v>4.8</v>
      </c>
      <c r="M54" s="159">
        <f>VLOOKUP($B54,'Impact of the crisis'!$C$6:$AB$300,26,FALSE)</f>
        <v>3.7</v>
      </c>
      <c r="N54" s="159">
        <f>VLOOKUP($B54,'Conditions of people affected'!$C$6:$R$300,16,FALSE)</f>
        <v>4</v>
      </c>
      <c r="O54" s="159">
        <f>VLOOKUP($B54,'Conditions of people affected'!$C$6:$R$300,9,FALSE)</f>
        <v>5</v>
      </c>
      <c r="P54" s="159">
        <f>VLOOKUP($B54,'Conditions of people affected'!$C$6:$R$300,15,FALSE)</f>
        <v>3</v>
      </c>
      <c r="Q54" s="159">
        <f t="shared" si="9"/>
        <v>4.5</v>
      </c>
      <c r="R54" s="159">
        <f>VLOOKUP($B54,'Complexity of the crisis'!$C$6:$AN$300,22,FALSE)</f>
        <v>3.7</v>
      </c>
      <c r="S54" s="160">
        <f>VLOOKUP($B54,'Complexity of the crisis'!$C$6:$AN$300,38,FALSE)</f>
        <v>5</v>
      </c>
      <c r="T54" s="155" t="str">
        <f>VLOOKUP(B54,Lists!$C$3:$E$300,3,FALSE)</f>
        <v>Africa</v>
      </c>
      <c r="U54" s="171">
        <f>VLOOKUP(B54,'INFORM Severity - hidden'!$C$5:$V$300,20,FALSE)</f>
        <v>45834</v>
      </c>
    </row>
    <row r="55" spans="1:21" x14ac:dyDescent="0.35">
      <c r="A55" s="151" t="str">
        <f t="array" ref="A55">IFERROR(INDEX(Lists!$B$2:$B$200,SMALL(IF(Lists!$H$2:$H$200="Yes",ROW(Lists!$B$2:$B$200)),ROW(51:51))-1,1),"")</f>
        <v>Political and Economic crisis in Nicaragua</v>
      </c>
      <c r="B55" s="152" t="str">
        <f>VLOOKUP(A55,Lists!$B$2:$G$200,2,FALSE)</f>
        <v>NIC001</v>
      </c>
      <c r="C55" s="152" t="str">
        <f>VLOOKUP(B55,'INFORM Severity - hidden'!$C$5:$D$200,2,FALSE)</f>
        <v>Nicaragua</v>
      </c>
      <c r="D55" s="152" t="str">
        <f>VLOOKUP(A55,Lists!$B$2:$G$200,3,FALSE)</f>
        <v>NIC</v>
      </c>
      <c r="E55" s="152" t="str">
        <f>VLOOKUP(A55,Lists!$B$2:$G$200,5,FALSE)</f>
        <v>Political/economic crisis</v>
      </c>
      <c r="F55" s="157">
        <f t="shared" si="5"/>
        <v>2.5</v>
      </c>
      <c r="G55" s="158">
        <f t="shared" si="6"/>
        <v>3</v>
      </c>
      <c r="H55" s="158" t="str">
        <f t="shared" si="7"/>
        <v>Medium</v>
      </c>
      <c r="I55" s="156" t="str">
        <f>INDEX(Trends!$D$3:$D$404,MATCH(B55,Trends!$C$3:$C$404,0))</f>
        <v>-</v>
      </c>
      <c r="J55" s="158" t="str">
        <f>VLOOKUP($B55,Reliability!$A$3:$I$300,9,FALSE)</f>
        <v>High</v>
      </c>
      <c r="K55" s="159">
        <f t="shared" si="8"/>
        <v>3.6</v>
      </c>
      <c r="L55" s="159">
        <f>VLOOKUP($B55,'Impact of the crisis'!$C$6:$N$300,12,FALSE)</f>
        <v>4.0999999999999996</v>
      </c>
      <c r="M55" s="159">
        <f>VLOOKUP($B55,'Impact of the crisis'!$C$6:$AB$300,26,FALSE)</f>
        <v>3.3</v>
      </c>
      <c r="N55" s="159">
        <f>VLOOKUP($B55,'Conditions of people affected'!$C$6:$R$300,16,FALSE)</f>
        <v>2.15</v>
      </c>
      <c r="O55" s="159">
        <f>VLOOKUP($B55,'Conditions of people affected'!$C$6:$R$300,9,FALSE)</f>
        <v>2.2999999999999998</v>
      </c>
      <c r="P55" s="159">
        <f>VLOOKUP($B55,'Conditions of people affected'!$C$6:$R$300,15,FALSE)</f>
        <v>2</v>
      </c>
      <c r="Q55" s="159">
        <f t="shared" si="9"/>
        <v>1.9</v>
      </c>
      <c r="R55" s="159">
        <f>VLOOKUP($B55,'Complexity of the crisis'!$C$6:$AN$300,22,FALSE)</f>
        <v>2.7</v>
      </c>
      <c r="S55" s="160">
        <f>VLOOKUP($B55,'Complexity of the crisis'!$C$6:$AN$300,38,FALSE)</f>
        <v>1</v>
      </c>
      <c r="T55" s="155" t="str">
        <f>VLOOKUP(B55,Lists!$C$3:$E$300,3,FALSE)</f>
        <v>Americas</v>
      </c>
      <c r="U55" s="171">
        <f>VLOOKUP(B55,'INFORM Severity - hidden'!$C$5:$V$300,20,FALSE)</f>
        <v>45838</v>
      </c>
    </row>
    <row r="56" spans="1:21" x14ac:dyDescent="0.35">
      <c r="A56" s="151" t="str">
        <f t="array" ref="A56">IFERROR(INDEX(Lists!$B$2:$B$200,SMALL(IF(Lists!$H$2:$H$200="Yes",ROW(Lists!$B$2:$B$200)),ROW(52:52))-1,1),"")</f>
        <v>Multiple crises in Pakistan</v>
      </c>
      <c r="B56" s="152" t="str">
        <f>VLOOKUP(A56,Lists!$B$2:$G$200,2,FALSE)</f>
        <v>PAK008</v>
      </c>
      <c r="C56" s="152" t="str">
        <f>VLOOKUP(B56,'INFORM Severity - hidden'!$C$5:$D$200,2,FALSE)</f>
        <v>Pakistan</v>
      </c>
      <c r="D56" s="152" t="str">
        <f>VLOOKUP(A56,Lists!$B$2:$G$200,3,FALSE)</f>
        <v>PAK</v>
      </c>
      <c r="E56" s="152" t="str">
        <f>VLOOKUP(A56,Lists!$B$2:$G$200,5,FALSE)</f>
        <v>Floods,International Displacement,Political/economic crisis,Conflict/ Violence</v>
      </c>
      <c r="F56" s="157">
        <f t="shared" si="5"/>
        <v>3.7</v>
      </c>
      <c r="G56" s="158">
        <f t="shared" si="6"/>
        <v>4</v>
      </c>
      <c r="H56" s="158" t="str">
        <f t="shared" si="7"/>
        <v>High</v>
      </c>
      <c r="I56" s="156" t="str">
        <f>INDEX(Trends!$D$3:$D$404,MATCH(B56,Trends!$C$3:$C$404,0))</f>
        <v>-</v>
      </c>
      <c r="J56" s="158" t="str">
        <f>VLOOKUP($B56,Reliability!$A$3:$I$300,9,FALSE)</f>
        <v>High</v>
      </c>
      <c r="K56" s="159">
        <f t="shared" si="8"/>
        <v>3.3</v>
      </c>
      <c r="L56" s="159">
        <f>VLOOKUP($B56,'Impact of the crisis'!$C$6:$N$300,12,FALSE)</f>
        <v>3.6</v>
      </c>
      <c r="M56" s="159">
        <f>VLOOKUP($B56,'Impact of the crisis'!$C$6:$AB$300,26,FALSE)</f>
        <v>3.1</v>
      </c>
      <c r="N56" s="159">
        <f>VLOOKUP($B56,'Conditions of people affected'!$C$6:$R$300,16,FALSE)</f>
        <v>4</v>
      </c>
      <c r="O56" s="159">
        <f>VLOOKUP($B56,'Conditions of people affected'!$C$6:$R$300,9,FALSE)</f>
        <v>5</v>
      </c>
      <c r="P56" s="159">
        <f>VLOOKUP($B56,'Conditions of people affected'!$C$6:$R$300,15,FALSE)</f>
        <v>3</v>
      </c>
      <c r="Q56" s="159">
        <f t="shared" si="9"/>
        <v>3.6</v>
      </c>
      <c r="R56" s="159">
        <f>VLOOKUP($B56,'Complexity of the crisis'!$C$6:$AN$300,22,FALSE)</f>
        <v>3.1</v>
      </c>
      <c r="S56" s="160">
        <f>VLOOKUP($B56,'Complexity of the crisis'!$C$6:$AN$300,38,FALSE)</f>
        <v>4</v>
      </c>
      <c r="T56" s="155" t="str">
        <f>VLOOKUP(B56,Lists!$C$3:$E$300,3,FALSE)</f>
        <v>Asia</v>
      </c>
      <c r="U56" s="171">
        <f>VLOOKUP(B56,'INFORM Severity - hidden'!$C$5:$V$300,20,FALSE)</f>
        <v>45834</v>
      </c>
    </row>
    <row r="57" spans="1:21" x14ac:dyDescent="0.35">
      <c r="A57" s="151" t="str">
        <f t="array" ref="A57">IFERROR(INDEX(Lists!$B$2:$B$200,SMALL(IF(Lists!$H$2:$H$200="Yes",ROW(Lists!$B$2:$B$200)),ROW(53:53))-1,1),"")</f>
        <v>Displacement from Venezuela to Panama</v>
      </c>
      <c r="B57" s="152" t="str">
        <f>VLOOKUP(A57,Lists!$B$2:$G$200,2,FALSE)</f>
        <v>PAN002</v>
      </c>
      <c r="C57" s="152" t="str">
        <f>VLOOKUP(B57,'INFORM Severity - hidden'!$C$5:$D$200,2,FALSE)</f>
        <v>Panama</v>
      </c>
      <c r="D57" s="152" t="str">
        <f>VLOOKUP(A57,Lists!$B$2:$G$200,3,FALSE)</f>
        <v>PAN</v>
      </c>
      <c r="E57" s="152" t="str">
        <f>VLOOKUP(A57,Lists!$B$2:$G$200,5,FALSE)</f>
        <v>International Displacement</v>
      </c>
      <c r="F57" s="157">
        <f t="shared" si="5"/>
        <v>2.6</v>
      </c>
      <c r="G57" s="158">
        <f t="shared" si="6"/>
        <v>3</v>
      </c>
      <c r="H57" s="158" t="str">
        <f t="shared" si="7"/>
        <v>Medium</v>
      </c>
      <c r="I57" s="156" t="str">
        <f>INDEX(Trends!$D$3:$D$404,MATCH(B57,Trends!$C$3:$C$404,0))</f>
        <v>Increasing</v>
      </c>
      <c r="J57" s="158" t="str">
        <f>VLOOKUP($B57,Reliability!$A$3:$I$300,9,FALSE)</f>
        <v>High</v>
      </c>
      <c r="K57" s="159">
        <f t="shared" si="8"/>
        <v>3.4</v>
      </c>
      <c r="L57" s="159">
        <f>VLOOKUP($B57,'Impact of the crisis'!$C$6:$N$300,12,FALSE)</f>
        <v>3.8</v>
      </c>
      <c r="M57" s="159">
        <f>VLOOKUP($B57,'Impact of the crisis'!$C$6:$AB$300,26,FALSE)</f>
        <v>3.2</v>
      </c>
      <c r="N57" s="159">
        <f>VLOOKUP($B57,'Conditions of people affected'!$C$6:$R$300,16,FALSE)</f>
        <v>2.85</v>
      </c>
      <c r="O57" s="159">
        <f>VLOOKUP($B57,'Conditions of people affected'!$C$6:$R$300,9,FALSE)</f>
        <v>2.7</v>
      </c>
      <c r="P57" s="159">
        <f>VLOOKUP($B57,'Conditions of people affected'!$C$6:$R$300,15,FALSE)</f>
        <v>3</v>
      </c>
      <c r="Q57" s="159">
        <f t="shared" si="9"/>
        <v>1.7</v>
      </c>
      <c r="R57" s="159">
        <f>VLOOKUP($B57,'Complexity of the crisis'!$C$6:$AN$300,22,FALSE)</f>
        <v>1.4</v>
      </c>
      <c r="S57" s="160">
        <f>VLOOKUP($B57,'Complexity of the crisis'!$C$6:$AN$300,38,FALSE)</f>
        <v>2</v>
      </c>
      <c r="T57" s="155" t="str">
        <f>VLOOKUP(B57,Lists!$C$3:$E$300,3,FALSE)</f>
        <v>Americas</v>
      </c>
      <c r="U57" s="171">
        <f>VLOOKUP(B57,'INFORM Severity - hidden'!$C$5:$V$300,20,FALSE)</f>
        <v>45838</v>
      </c>
    </row>
    <row r="58" spans="1:21" x14ac:dyDescent="0.35">
      <c r="A58" s="151" t="str">
        <f t="array" ref="A58">IFERROR(INDEX(Lists!$B$2:$B$200,SMALL(IF(Lists!$H$2:$H$200="Yes",ROW(Lists!$B$2:$B$200)),ROW(54:54))-1,1),"")</f>
        <v>Displacement from Venezuela to Peru</v>
      </c>
      <c r="B58" s="152" t="str">
        <f>VLOOKUP(A58,Lists!$B$2:$G$200,2,FALSE)</f>
        <v>PER002</v>
      </c>
      <c r="C58" s="152" t="str">
        <f>VLOOKUP(B58,'INFORM Severity - hidden'!$C$5:$D$200,2,FALSE)</f>
        <v>Peru</v>
      </c>
      <c r="D58" s="152" t="str">
        <f>VLOOKUP(A58,Lists!$B$2:$G$200,3,FALSE)</f>
        <v>PER</v>
      </c>
      <c r="E58" s="152" t="str">
        <f>VLOOKUP(A58,Lists!$B$2:$G$200,5,FALSE)</f>
        <v>International Displacement</v>
      </c>
      <c r="F58" s="157">
        <f t="shared" si="5"/>
        <v>3.2</v>
      </c>
      <c r="G58" s="158">
        <f t="shared" si="6"/>
        <v>4</v>
      </c>
      <c r="H58" s="158" t="str">
        <f t="shared" si="7"/>
        <v>High</v>
      </c>
      <c r="I58" s="156" t="str">
        <f>INDEX(Trends!$D$3:$D$404,MATCH(B58,Trends!$C$3:$C$404,0))</f>
        <v>Increasing</v>
      </c>
      <c r="J58" s="158" t="str">
        <f>VLOOKUP($B58,Reliability!$A$3:$I$300,9,FALSE)</f>
        <v>High</v>
      </c>
      <c r="K58" s="159">
        <f t="shared" si="8"/>
        <v>3.9</v>
      </c>
      <c r="L58" s="159">
        <f>VLOOKUP($B58,'Impact of the crisis'!$C$6:$N$300,12,FALSE)</f>
        <v>4</v>
      </c>
      <c r="M58" s="159">
        <f>VLOOKUP($B58,'Impact of the crisis'!$C$6:$AB$300,26,FALSE)</f>
        <v>3.8</v>
      </c>
      <c r="N58" s="159">
        <f>VLOOKUP($B58,'Conditions of people affected'!$C$6:$R$300,16,FALSE)</f>
        <v>3.45</v>
      </c>
      <c r="O58" s="159">
        <f>VLOOKUP($B58,'Conditions of people affected'!$C$6:$R$300,9,FALSE)</f>
        <v>3.9</v>
      </c>
      <c r="P58" s="159">
        <f>VLOOKUP($B58,'Conditions of people affected'!$C$6:$R$300,15,FALSE)</f>
        <v>3</v>
      </c>
      <c r="Q58" s="159">
        <f t="shared" si="9"/>
        <v>2.4</v>
      </c>
      <c r="R58" s="159">
        <f>VLOOKUP($B58,'Complexity of the crisis'!$C$6:$AN$300,22,FALSE)</f>
        <v>2.7</v>
      </c>
      <c r="S58" s="160">
        <f>VLOOKUP($B58,'Complexity of the crisis'!$C$6:$AN$300,38,FALSE)</f>
        <v>2</v>
      </c>
      <c r="T58" s="155" t="str">
        <f>VLOOKUP(B58,Lists!$C$3:$E$300,3,FALSE)</f>
        <v>Americas</v>
      </c>
      <c r="U58" s="171">
        <f>VLOOKUP(B58,'INFORM Severity - hidden'!$C$5:$V$300,20,FALSE)</f>
        <v>45838</v>
      </c>
    </row>
    <row r="59" spans="1:21" x14ac:dyDescent="0.35">
      <c r="A59" s="151" t="str">
        <f t="array" ref="A59">IFERROR(INDEX(Lists!$B$2:$B$200,SMALL(IF(Lists!$H$2:$H$200="Yes",ROW(Lists!$B$2:$B$200)),ROW(55:55))-1,1),"")</f>
        <v>Conflict in Mindanao</v>
      </c>
      <c r="B59" s="152" t="str">
        <f>VLOOKUP(A59,Lists!$B$2:$G$200,2,FALSE)</f>
        <v>PHL003</v>
      </c>
      <c r="C59" s="152" t="str">
        <f>VLOOKUP(B59,'INFORM Severity - hidden'!$C$5:$D$200,2,FALSE)</f>
        <v>Philippines</v>
      </c>
      <c r="D59" s="152" t="str">
        <f>VLOOKUP(A59,Lists!$B$2:$G$200,3,FALSE)</f>
        <v>PHL</v>
      </c>
      <c r="E59" s="152" t="str">
        <f>VLOOKUP(A59,Lists!$B$2:$G$200,5,FALSE)</f>
        <v>Conflict/ Violence</v>
      </c>
      <c r="F59" s="157">
        <f t="shared" si="5"/>
        <v>2.1</v>
      </c>
      <c r="G59" s="158">
        <f t="shared" si="6"/>
        <v>3</v>
      </c>
      <c r="H59" s="158" t="str">
        <f t="shared" si="7"/>
        <v>Medium</v>
      </c>
      <c r="I59" s="156" t="str">
        <f>INDEX(Trends!$D$3:$D$404,MATCH(B59,Trends!$C$3:$C$404,0))</f>
        <v>Stable</v>
      </c>
      <c r="J59" s="158" t="str">
        <f>VLOOKUP($B59,Reliability!$A$3:$I$300,9,FALSE)</f>
        <v>Very High</v>
      </c>
      <c r="K59" s="159">
        <f t="shared" si="8"/>
        <v>2.6</v>
      </c>
      <c r="L59" s="159">
        <f>VLOOKUP($B59,'Impact of the crisis'!$C$6:$N$300,12,FALSE)</f>
        <v>2.7</v>
      </c>
      <c r="M59" s="159">
        <f>VLOOKUP($B59,'Impact of the crisis'!$C$6:$AB$300,26,FALSE)</f>
        <v>2.6</v>
      </c>
      <c r="N59" s="159">
        <f>VLOOKUP($B59,'Conditions of people affected'!$C$6:$R$300,16,FALSE)</f>
        <v>1.3</v>
      </c>
      <c r="O59" s="159">
        <f>VLOOKUP($B59,'Conditions of people affected'!$C$6:$R$300,9,FALSE)</f>
        <v>1.6</v>
      </c>
      <c r="P59" s="159">
        <f>VLOOKUP($B59,'Conditions of people affected'!$C$6:$R$300,15,FALSE)</f>
        <v>1</v>
      </c>
      <c r="Q59" s="159">
        <f t="shared" si="9"/>
        <v>2.8</v>
      </c>
      <c r="R59" s="159">
        <f>VLOOKUP($B59,'Complexity of the crisis'!$C$6:$AN$300,22,FALSE)</f>
        <v>2.5</v>
      </c>
      <c r="S59" s="160">
        <f>VLOOKUP($B59,'Complexity of the crisis'!$C$6:$AN$300,38,FALSE)</f>
        <v>3</v>
      </c>
      <c r="T59" s="155" t="str">
        <f>VLOOKUP(B59,Lists!$C$3:$E$300,3,FALSE)</f>
        <v>Asia</v>
      </c>
      <c r="U59" s="171">
        <f>VLOOKUP(B59,'INFORM Severity - hidden'!$C$5:$V$300,20,FALSE)</f>
        <v>45833</v>
      </c>
    </row>
    <row r="60" spans="1:21" x14ac:dyDescent="0.35">
      <c r="A60" s="151" t="str">
        <f t="array" ref="A60">IFERROR(INDEX(Lists!$B$2:$B$200,SMALL(IF(Lists!$H$2:$H$200="Yes",ROW(Lists!$B$2:$B$200)),ROW(56:56))-1,1),"")</f>
        <v>Conflict in Highlands</v>
      </c>
      <c r="B60" s="152" t="str">
        <f>VLOOKUP(A60,Lists!$B$2:$G$200,2,FALSE)</f>
        <v>PNG003</v>
      </c>
      <c r="C60" s="152" t="str">
        <f>VLOOKUP(B60,'INFORM Severity - hidden'!$C$5:$D$200,2,FALSE)</f>
        <v>Papua New Guinea</v>
      </c>
      <c r="D60" s="152" t="str">
        <f>VLOOKUP(A60,Lists!$B$2:$G$200,3,FALSE)</f>
        <v>PNG</v>
      </c>
      <c r="E60" s="152" t="str">
        <f>VLOOKUP(A60,Lists!$B$2:$G$200,5,FALSE)</f>
        <v>Conflict/ Violence</v>
      </c>
      <c r="F60" s="157">
        <f t="shared" si="5"/>
        <v>1.8</v>
      </c>
      <c r="G60" s="158">
        <f t="shared" si="6"/>
        <v>2</v>
      </c>
      <c r="H60" s="158" t="str">
        <f t="shared" si="7"/>
        <v>Low</v>
      </c>
      <c r="I60" s="156" t="str">
        <f>INDEX(Trends!$D$3:$D$404,MATCH(B60,Trends!$C$3:$C$404,0))</f>
        <v>Decreasing</v>
      </c>
      <c r="J60" s="158" t="str">
        <f>VLOOKUP($B60,Reliability!$A$3:$I$300,9,FALSE)</f>
        <v>High</v>
      </c>
      <c r="K60" s="159">
        <f t="shared" si="8"/>
        <v>1.7</v>
      </c>
      <c r="L60" s="159">
        <f>VLOOKUP($B60,'Impact of the crisis'!$C$6:$N$300,12,FALSE)</f>
        <v>2</v>
      </c>
      <c r="M60" s="159">
        <f>VLOOKUP($B60,'Impact of the crisis'!$C$6:$AB$300,26,FALSE)</f>
        <v>1.6</v>
      </c>
      <c r="N60" s="159">
        <f>VLOOKUP($B60,'Conditions of people affected'!$C$6:$R$300,16,FALSE)</f>
        <v>1</v>
      </c>
      <c r="O60" s="159">
        <f>VLOOKUP($B60,'Conditions of people affected'!$C$6:$R$300,9,FALSE)</f>
        <v>0</v>
      </c>
      <c r="P60" s="159">
        <f>VLOOKUP($B60,'Conditions of people affected'!$C$6:$R$300,15,FALSE)</f>
        <v>2</v>
      </c>
      <c r="Q60" s="159">
        <f t="shared" si="9"/>
        <v>3</v>
      </c>
      <c r="R60" s="159">
        <f>VLOOKUP($B60,'Complexity of the crisis'!$C$6:$AN$300,22,FALSE)</f>
        <v>2.2999999999999998</v>
      </c>
      <c r="S60" s="160">
        <f>VLOOKUP($B60,'Complexity of the crisis'!$C$6:$AN$300,38,FALSE)</f>
        <v>3.5</v>
      </c>
      <c r="T60" s="155" t="str">
        <f>VLOOKUP(B60,Lists!$C$3:$E$300,3,FALSE)</f>
        <v>Pacific</v>
      </c>
      <c r="U60" s="171">
        <f>VLOOKUP(B60,'INFORM Severity - hidden'!$C$5:$V$300,20,FALSE)</f>
        <v>45833</v>
      </c>
    </row>
    <row r="61" spans="1:21" x14ac:dyDescent="0.35">
      <c r="A61" s="151" t="str">
        <f t="array" ref="A61">IFERROR(INDEX(Lists!$B$2:$B$200,SMALL(IF(Lists!$H$2:$H$200="Yes",ROW(Lists!$B$2:$B$200)),ROW(57:57))-1,1),"")</f>
        <v>Complex crisis in DPRK</v>
      </c>
      <c r="B61" s="152" t="str">
        <f>VLOOKUP(A61,Lists!$B$2:$G$200,2,FALSE)</f>
        <v>PRK001</v>
      </c>
      <c r="C61" s="152" t="str">
        <f>VLOOKUP(B61,'INFORM Severity - hidden'!$C$5:$D$200,2,FALSE)</f>
        <v>DPRK</v>
      </c>
      <c r="D61" s="152" t="str">
        <f>VLOOKUP(A61,Lists!$B$2:$G$200,3,FALSE)</f>
        <v>PRK</v>
      </c>
      <c r="E61" s="152" t="str">
        <f>VLOOKUP(A61,Lists!$B$2:$G$200,5,FALSE)</f>
        <v>Drought/drier conditions,Political/economic crisis,Floods</v>
      </c>
      <c r="F61" s="157">
        <f t="shared" si="5"/>
        <v>3.7</v>
      </c>
      <c r="G61" s="158">
        <f t="shared" si="6"/>
        <v>4</v>
      </c>
      <c r="H61" s="158" t="str">
        <f t="shared" si="7"/>
        <v>High</v>
      </c>
      <c r="I61" s="156" t="str">
        <f>INDEX(Trends!$D$3:$D$404,MATCH(B61,Trends!$C$3:$C$404,0))</f>
        <v>Decreasing</v>
      </c>
      <c r="J61" s="158" t="str">
        <f>VLOOKUP($B61,Reliability!$A$3:$I$300,9,FALSE)</f>
        <v>High</v>
      </c>
      <c r="K61" s="159">
        <f t="shared" si="8"/>
        <v>4</v>
      </c>
      <c r="L61" s="159">
        <f>VLOOKUP($B61,'Impact of the crisis'!$C$6:$N$300,12,FALSE)</f>
        <v>4.5999999999999996</v>
      </c>
      <c r="M61" s="159">
        <f>VLOOKUP($B61,'Impact of the crisis'!$C$6:$AB$300,26,FALSE)</f>
        <v>3.7</v>
      </c>
      <c r="N61" s="159">
        <f>VLOOKUP($B61,'Conditions of people affected'!$C$6:$R$300,16,FALSE)</f>
        <v>4</v>
      </c>
      <c r="O61" s="159">
        <f>VLOOKUP($B61,'Conditions of people affected'!$C$6:$R$300,9,FALSE)</f>
        <v>5</v>
      </c>
      <c r="P61" s="159">
        <f>VLOOKUP($B61,'Conditions of people affected'!$C$6:$R$300,15,FALSE)</f>
        <v>3</v>
      </c>
      <c r="Q61" s="159">
        <f t="shared" si="9"/>
        <v>3.1</v>
      </c>
      <c r="R61" s="159">
        <f>VLOOKUP($B61,'Complexity of the crisis'!$C$6:$AN$300,22,FALSE)</f>
        <v>3.2</v>
      </c>
      <c r="S61" s="160">
        <f>VLOOKUP($B61,'Complexity of the crisis'!$C$6:$AN$300,38,FALSE)</f>
        <v>3</v>
      </c>
      <c r="T61" s="155" t="str">
        <f>VLOOKUP(B61,Lists!$C$3:$E$300,3,FALSE)</f>
        <v>Asia</v>
      </c>
      <c r="U61" s="171">
        <f>VLOOKUP(B61,'INFORM Severity - hidden'!$C$5:$V$300,20,FALSE)</f>
        <v>45834</v>
      </c>
    </row>
    <row r="62" spans="1:21" x14ac:dyDescent="0.35">
      <c r="A62" s="151" t="str">
        <f t="array" ref="A62">IFERROR(INDEX(Lists!$B$2:$B$200,SMALL(IF(Lists!$H$2:$H$200="Yes",ROW(Lists!$B$2:$B$200)),ROW(58:58))-1,1),"")</f>
        <v>Multiple crises in Palestine</v>
      </c>
      <c r="B62" s="152" t="str">
        <f>VLOOKUP(A62,Lists!$B$2:$G$200,2,FALSE)</f>
        <v>PSE002</v>
      </c>
      <c r="C62" s="152" t="str">
        <f>VLOOKUP(B62,'INFORM Severity - hidden'!$C$5:$D$200,2,FALSE)</f>
        <v>Palestine</v>
      </c>
      <c r="D62" s="152" t="str">
        <f>VLOOKUP(A62,Lists!$B$2:$G$200,3,FALSE)</f>
        <v>PSE</v>
      </c>
      <c r="E62" s="152" t="str">
        <f>VLOOKUP(A62,Lists!$B$2:$G$200,5,FALSE)</f>
        <v>Conflict/ Violence</v>
      </c>
      <c r="F62" s="157">
        <f t="shared" si="5"/>
        <v>4.4000000000000004</v>
      </c>
      <c r="G62" s="158">
        <f t="shared" si="6"/>
        <v>5</v>
      </c>
      <c r="H62" s="158" t="str">
        <f t="shared" si="7"/>
        <v>Very High</v>
      </c>
      <c r="I62" s="156" t="str">
        <f>INDEX(Trends!$D$3:$D$404,MATCH(B62,Trends!$C$3:$C$404,0))</f>
        <v>Stable</v>
      </c>
      <c r="J62" s="158" t="str">
        <f>VLOOKUP($B62,Reliability!$A$3:$I$300,9,FALSE)</f>
        <v>High</v>
      </c>
      <c r="K62" s="159">
        <f t="shared" si="8"/>
        <v>4.4000000000000004</v>
      </c>
      <c r="L62" s="159">
        <f>VLOOKUP($B62,'Impact of the crisis'!$C$6:$N$300,12,FALSE)</f>
        <v>3.4</v>
      </c>
      <c r="M62" s="159">
        <f>VLOOKUP($B62,'Impact of the crisis'!$C$6:$AB$300,26,FALSE)</f>
        <v>4.7</v>
      </c>
      <c r="N62" s="159">
        <f>VLOOKUP($B62,'Conditions of people affected'!$C$6:$R$300,16,FALSE)</f>
        <v>4.5999999999999996</v>
      </c>
      <c r="O62" s="159">
        <f>VLOOKUP($B62,'Conditions of people affected'!$C$6:$R$300,9,FALSE)</f>
        <v>4.2</v>
      </c>
      <c r="P62" s="159">
        <f>VLOOKUP($B62,'Conditions of people affected'!$C$6:$R$300,15,FALSE)</f>
        <v>5</v>
      </c>
      <c r="Q62" s="159">
        <f t="shared" si="9"/>
        <v>4.0999999999999996</v>
      </c>
      <c r="R62" s="159">
        <f>VLOOKUP($B62,'Complexity of the crisis'!$C$6:$AN$300,22,FALSE)</f>
        <v>2.5</v>
      </c>
      <c r="S62" s="160">
        <f>VLOOKUP($B62,'Complexity of the crisis'!$C$6:$AN$300,38,FALSE)</f>
        <v>5</v>
      </c>
      <c r="T62" s="155" t="str">
        <f>VLOOKUP(B62,Lists!$C$3:$E$300,3,FALSE)</f>
        <v>Middle east</v>
      </c>
      <c r="U62" s="171">
        <f>VLOOKUP(B62,'INFORM Severity - hidden'!$C$5:$V$300,20,FALSE)</f>
        <v>45832</v>
      </c>
    </row>
    <row r="63" spans="1:21" x14ac:dyDescent="0.35">
      <c r="A63" s="151" t="str">
        <f t="array" ref="A63">IFERROR(INDEX(Lists!$B$2:$B$200,SMALL(IF(Lists!$H$2:$H$200="Yes",ROW(Lists!$B$2:$B$200)),ROW(59:59))-1,1),"")</f>
        <v>Displacement from Ukraine to Russia</v>
      </c>
      <c r="B63" s="152" t="str">
        <f>VLOOKUP(A63,Lists!$B$2:$G$200,2,FALSE)</f>
        <v>RUS002</v>
      </c>
      <c r="C63" s="152" t="str">
        <f>VLOOKUP(B63,'INFORM Severity - hidden'!$C$5:$D$200,2,FALSE)</f>
        <v>Russia</v>
      </c>
      <c r="D63" s="152" t="str">
        <f>VLOOKUP(A63,Lists!$B$2:$G$200,3,FALSE)</f>
        <v>RUS</v>
      </c>
      <c r="E63" s="152" t="str">
        <f>VLOOKUP(A63,Lists!$B$2:$G$200,5,FALSE)</f>
        <v>International Displacement</v>
      </c>
      <c r="F63" s="157">
        <f t="shared" si="5"/>
        <v>2.7</v>
      </c>
      <c r="G63" s="158">
        <f t="shared" si="6"/>
        <v>3</v>
      </c>
      <c r="H63" s="158" t="str">
        <f t="shared" si="7"/>
        <v>Medium</v>
      </c>
      <c r="I63" s="156" t="str">
        <f>INDEX(Trends!$D$3:$D$404,MATCH(B63,Trends!$C$3:$C$404,0))</f>
        <v>Decreasing</v>
      </c>
      <c r="J63" s="158" t="str">
        <f>VLOOKUP($B63,Reliability!$A$3:$I$300,9,FALSE)</f>
        <v>High</v>
      </c>
      <c r="K63" s="159">
        <f t="shared" si="8"/>
        <v>3.6</v>
      </c>
      <c r="L63" s="159">
        <f>VLOOKUP($B63,'Impact of the crisis'!$C$6:$N$300,12,FALSE)</f>
        <v>5</v>
      </c>
      <c r="M63" s="159">
        <f>VLOOKUP($B63,'Impact of the crisis'!$C$6:$AB$300,26,FALSE)</f>
        <v>2.2999999999999998</v>
      </c>
      <c r="N63" s="159">
        <f>VLOOKUP($B63,'Conditions of people affected'!$C$6:$R$300,16,FALSE)</f>
        <v>2.25</v>
      </c>
      <c r="O63" s="159">
        <f>VLOOKUP($B63,'Conditions of people affected'!$C$6:$R$300,9,FALSE)</f>
        <v>3.5</v>
      </c>
      <c r="P63" s="159">
        <f>VLOOKUP($B63,'Conditions of people affected'!$C$6:$R$300,15,FALSE)</f>
        <v>1</v>
      </c>
      <c r="Q63" s="159">
        <f t="shared" si="9"/>
        <v>2.5</v>
      </c>
      <c r="R63" s="159">
        <f>VLOOKUP($B63,'Complexity of the crisis'!$C$6:$AN$300,22,FALSE)</f>
        <v>2.5</v>
      </c>
      <c r="S63" s="160">
        <f>VLOOKUP($B63,'Complexity of the crisis'!$C$6:$AN$300,38,FALSE)</f>
        <v>2.5</v>
      </c>
      <c r="T63" s="155" t="str">
        <f>VLOOKUP(B63,Lists!$C$3:$E$300,3,FALSE)</f>
        <v>Europe</v>
      </c>
      <c r="U63" s="171">
        <f>VLOOKUP(B63,'INFORM Severity - hidden'!$C$5:$V$300,20,FALSE)</f>
        <v>45807</v>
      </c>
    </row>
    <row r="64" spans="1:21" x14ac:dyDescent="0.35">
      <c r="A64" s="151" t="str">
        <f t="array" ref="A64">IFERROR(INDEX(Lists!$B$2:$B$200,SMALL(IF(Lists!$H$2:$H$200="Yes",ROW(Lists!$B$2:$B$200)),ROW(60:60))-1,1),"")</f>
        <v>International displacement to Rwanda</v>
      </c>
      <c r="B64" s="152" t="str">
        <f>VLOOKUP(A64,Lists!$B$2:$G$200,2,FALSE)</f>
        <v>RWA002</v>
      </c>
      <c r="C64" s="152" t="str">
        <f>VLOOKUP(B64,'INFORM Severity - hidden'!$C$5:$D$200,2,FALSE)</f>
        <v>Rwanda</v>
      </c>
      <c r="D64" s="152" t="str">
        <f>VLOOKUP(A64,Lists!$B$2:$G$200,3,FALSE)</f>
        <v>RWA</v>
      </c>
      <c r="E64" s="152" t="str">
        <f>VLOOKUP(A64,Lists!$B$2:$G$200,5,FALSE)</f>
        <v>International Displacement</v>
      </c>
      <c r="F64" s="157">
        <f t="shared" si="5"/>
        <v>2.5</v>
      </c>
      <c r="G64" s="158">
        <f t="shared" si="6"/>
        <v>3</v>
      </c>
      <c r="H64" s="158" t="str">
        <f t="shared" si="7"/>
        <v>Medium</v>
      </c>
      <c r="I64" s="156" t="str">
        <f>INDEX(Trends!$D$3:$D$404,MATCH(B64,Trends!$C$3:$C$404,0))</f>
        <v>Increasing</v>
      </c>
      <c r="J64" s="158" t="str">
        <f>VLOOKUP($B64,Reliability!$A$3:$I$300,9,FALSE)</f>
        <v>High</v>
      </c>
      <c r="K64" s="159">
        <f t="shared" si="8"/>
        <v>2.6</v>
      </c>
      <c r="L64" s="159">
        <f>VLOOKUP($B64,'Impact of the crisis'!$C$6:$N$300,12,FALSE)</f>
        <v>2.2000000000000002</v>
      </c>
      <c r="M64" s="159">
        <f>VLOOKUP($B64,'Impact of the crisis'!$C$6:$AB$300,26,FALSE)</f>
        <v>2.8</v>
      </c>
      <c r="N64" s="159">
        <f>VLOOKUP($B64,'Conditions of people affected'!$C$6:$R$300,16,FALSE)</f>
        <v>2.4500000000000002</v>
      </c>
      <c r="O64" s="159">
        <f>VLOOKUP($B64,'Conditions of people affected'!$C$6:$R$300,9,FALSE)</f>
        <v>1.9</v>
      </c>
      <c r="P64" s="159">
        <f>VLOOKUP($B64,'Conditions of people affected'!$C$6:$R$300,15,FALSE)</f>
        <v>3</v>
      </c>
      <c r="Q64" s="159">
        <f t="shared" si="9"/>
        <v>2.5</v>
      </c>
      <c r="R64" s="159">
        <f>VLOOKUP($B64,'Complexity of the crisis'!$C$6:$AN$300,22,FALSE)</f>
        <v>2.9</v>
      </c>
      <c r="S64" s="160">
        <f>VLOOKUP($B64,'Complexity of the crisis'!$C$6:$AN$300,38,FALSE)</f>
        <v>2</v>
      </c>
      <c r="T64" s="155" t="str">
        <f>VLOOKUP(B64,Lists!$C$3:$E$300,3,FALSE)</f>
        <v>Africa</v>
      </c>
      <c r="U64" s="171">
        <f>VLOOKUP(B64,'INFORM Severity - hidden'!$C$5:$V$300,20,FALSE)</f>
        <v>45837</v>
      </c>
    </row>
    <row r="65" spans="1:21" x14ac:dyDescent="0.35">
      <c r="A65" s="151" t="str">
        <f t="array" ref="A65">IFERROR(INDEX(Lists!$B$2:$B$200,SMALL(IF(Lists!$H$2:$H$200="Yes",ROW(Lists!$B$2:$B$200)),ROW(61:61))-1,1),"")</f>
        <v>Complex crisis in Sudan</v>
      </c>
      <c r="B65" s="152" t="str">
        <f>VLOOKUP(A65,Lists!$B$2:$G$200,2,FALSE)</f>
        <v>SDN001</v>
      </c>
      <c r="C65" s="152" t="str">
        <f>VLOOKUP(B65,'INFORM Severity - hidden'!$C$5:$D$200,2,FALSE)</f>
        <v>Sudan</v>
      </c>
      <c r="D65" s="152" t="str">
        <f>VLOOKUP(A65,Lists!$B$2:$G$200,3,FALSE)</f>
        <v>SDN</v>
      </c>
      <c r="E65" s="152" t="str">
        <f>VLOOKUP(A65,Lists!$B$2:$G$200,5,FALSE)</f>
        <v>International Displacement,Conflict/ Violence,Political/economic crisis</v>
      </c>
      <c r="F65" s="157">
        <f t="shared" si="5"/>
        <v>4.7</v>
      </c>
      <c r="G65" s="158">
        <f t="shared" si="6"/>
        <v>5</v>
      </c>
      <c r="H65" s="158" t="str">
        <f t="shared" si="7"/>
        <v>Very High</v>
      </c>
      <c r="I65" s="156" t="str">
        <f>INDEX(Trends!$D$3:$D$404,MATCH(B65,Trends!$C$3:$C$404,0))</f>
        <v>Stable</v>
      </c>
      <c r="J65" s="158" t="str">
        <f>VLOOKUP($B65,Reliability!$A$3:$I$300,9,FALSE)</f>
        <v>Very High</v>
      </c>
      <c r="K65" s="159">
        <f t="shared" si="8"/>
        <v>5</v>
      </c>
      <c r="L65" s="159">
        <f>VLOOKUP($B65,'Impact of the crisis'!$C$6:$N$300,12,FALSE)</f>
        <v>5</v>
      </c>
      <c r="M65" s="159">
        <f>VLOOKUP($B65,'Impact of the crisis'!$C$6:$AB$300,26,FALSE)</f>
        <v>5</v>
      </c>
      <c r="N65" s="159">
        <f>VLOOKUP($B65,'Conditions of people affected'!$C$6:$R$300,16,FALSE)</f>
        <v>4.5</v>
      </c>
      <c r="O65" s="159">
        <f>VLOOKUP($B65,'Conditions of people affected'!$C$6:$R$300,9,FALSE)</f>
        <v>5</v>
      </c>
      <c r="P65" s="159">
        <f>VLOOKUP($B65,'Conditions of people affected'!$C$6:$R$300,15,FALSE)</f>
        <v>4</v>
      </c>
      <c r="Q65" s="159">
        <f t="shared" si="9"/>
        <v>4.7</v>
      </c>
      <c r="R65" s="159">
        <f>VLOOKUP($B65,'Complexity of the crisis'!$C$6:$AN$300,22,FALSE)</f>
        <v>4.3</v>
      </c>
      <c r="S65" s="160">
        <f>VLOOKUP($B65,'Complexity of the crisis'!$C$6:$AN$300,38,FALSE)</f>
        <v>5</v>
      </c>
      <c r="T65" s="155" t="str">
        <f>VLOOKUP(B65,Lists!$C$3:$E$300,3,FALSE)</f>
        <v>Africa</v>
      </c>
      <c r="U65" s="171">
        <f>VLOOKUP(B65,'INFORM Severity - hidden'!$C$5:$V$300,20,FALSE)</f>
        <v>45833</v>
      </c>
    </row>
    <row r="66" spans="1:21" x14ac:dyDescent="0.35">
      <c r="A66" s="151" t="str">
        <f t="array" ref="A66">IFERROR(INDEX(Lists!$B$2:$B$200,SMALL(IF(Lists!$H$2:$H$200="Yes",ROW(Lists!$B$2:$B$200)),ROW(62:62))-1,1),"")</f>
        <v>Climatic shocks and economic vulnerability in Senegal</v>
      </c>
      <c r="B66" s="152" t="str">
        <f>VLOOKUP(A66,Lists!$B$2:$G$200,2,FALSE)</f>
        <v>SEN002</v>
      </c>
      <c r="C66" s="152" t="str">
        <f>VLOOKUP(B66,'INFORM Severity - hidden'!$C$5:$D$200,2,FALSE)</f>
        <v>Senegal</v>
      </c>
      <c r="D66" s="152" t="str">
        <f>VLOOKUP(A66,Lists!$B$2:$G$200,3,FALSE)</f>
        <v>SEN</v>
      </c>
      <c r="E66" s="152" t="str">
        <f>VLOOKUP(A66,Lists!$B$2:$G$200,5,FALSE)</f>
        <v>Floods,Drought/drier conditions,Political/economic crisis</v>
      </c>
      <c r="F66" s="157">
        <f t="shared" si="5"/>
        <v>3.1</v>
      </c>
      <c r="G66" s="158">
        <f t="shared" si="6"/>
        <v>4</v>
      </c>
      <c r="H66" s="158" t="str">
        <f t="shared" si="7"/>
        <v>High</v>
      </c>
      <c r="I66" s="156" t="str">
        <f>INDEX(Trends!$D$3:$D$404,MATCH(B66,Trends!$C$3:$C$404,0))</f>
        <v>Increasing</v>
      </c>
      <c r="J66" s="158" t="str">
        <f>VLOOKUP($B66,Reliability!$A$3:$I$300,9,FALSE)</f>
        <v>Medium</v>
      </c>
      <c r="K66" s="159">
        <f t="shared" si="8"/>
        <v>3.4</v>
      </c>
      <c r="L66" s="159">
        <f>VLOOKUP($B66,'Impact of the crisis'!$C$6:$N$300,12,FALSE)</f>
        <v>4.5</v>
      </c>
      <c r="M66" s="159">
        <f>VLOOKUP($B66,'Impact of the crisis'!$C$6:$AB$300,26,FALSE)</f>
        <v>2.5999999999999996</v>
      </c>
      <c r="N66" s="159">
        <f>VLOOKUP($B66,'Conditions of people affected'!$C$6:$R$300,16,FALSE)</f>
        <v>3.25</v>
      </c>
      <c r="O66" s="159">
        <f>VLOOKUP($B66,'Conditions of people affected'!$C$6:$R$300,9,FALSE)</f>
        <v>3.5</v>
      </c>
      <c r="P66" s="159">
        <f>VLOOKUP($B66,'Conditions of people affected'!$C$6:$R$300,15,FALSE)</f>
        <v>3</v>
      </c>
      <c r="Q66" s="159">
        <f t="shared" si="9"/>
        <v>2.7</v>
      </c>
      <c r="R66" s="159">
        <f>VLOOKUP($B66,'Complexity of the crisis'!$C$6:$AN$300,22,FALSE)</f>
        <v>2.4</v>
      </c>
      <c r="S66" s="160">
        <f>VLOOKUP($B66,'Complexity of the crisis'!$C$6:$AN$300,38,FALSE)</f>
        <v>3</v>
      </c>
      <c r="T66" s="155" t="str">
        <f>VLOOKUP(B66,Lists!$C$3:$E$300,3,FALSE)</f>
        <v>Africa</v>
      </c>
      <c r="U66" s="171">
        <f>VLOOKUP(B66,'INFORM Severity - hidden'!$C$5:$V$300,20,FALSE)</f>
        <v>45834</v>
      </c>
    </row>
    <row r="67" spans="1:21" x14ac:dyDescent="0.35">
      <c r="A67" s="153" t="str">
        <f t="array" ref="A67">IFERROR(INDEX(Lists!$B$2:$B$200,SMALL(IF(Lists!$H$2:$H$200="Yes",ROW(Lists!$B$2:$B$200)),ROW(63:63))-1,1),"")</f>
        <v>Political and Economic crisis in El Salvador</v>
      </c>
      <c r="B67" s="154" t="str">
        <f>VLOOKUP(A67,Lists!$B$2:$G$200,2,FALSE)</f>
        <v>SLV001</v>
      </c>
      <c r="C67" s="154" t="str">
        <f>VLOOKUP(B67,'INFORM Severity - hidden'!$C$5:$D$200,2,FALSE)</f>
        <v>El Salvador</v>
      </c>
      <c r="D67" s="154" t="str">
        <f>VLOOKUP(A67,Lists!$B$2:$G$200,3,FALSE)</f>
        <v>SLV</v>
      </c>
      <c r="E67" s="154" t="str">
        <f>VLOOKUP(A67,Lists!$B$2:$G$200,5,FALSE)</f>
        <v>Political/economic crisis</v>
      </c>
      <c r="F67" s="157">
        <f t="shared" si="5"/>
        <v>2.9</v>
      </c>
      <c r="G67" s="158">
        <f t="shared" si="6"/>
        <v>3</v>
      </c>
      <c r="H67" s="158" t="str">
        <f t="shared" si="7"/>
        <v>Medium</v>
      </c>
      <c r="I67" s="156" t="str">
        <f>INDEX(Trends!$D$3:$D$404,MATCH(B67,Trends!$C$3:$C$404,0))</f>
        <v>Stable</v>
      </c>
      <c r="J67" s="158" t="str">
        <f>VLOOKUP($B67,Reliability!$A$3:$I$300,9,FALSE)</f>
        <v>Very High</v>
      </c>
      <c r="K67" s="159">
        <f t="shared" si="8"/>
        <v>3.3</v>
      </c>
      <c r="L67" s="159">
        <f>VLOOKUP($B67,'Impact of the crisis'!$C$6:$N$300,12,FALSE)</f>
        <v>3.7</v>
      </c>
      <c r="M67" s="159">
        <f>VLOOKUP($B67,'Impact of the crisis'!$C$6:$AB$300,26,FALSE)</f>
        <v>3.1</v>
      </c>
      <c r="N67" s="159">
        <f>VLOOKUP($B67,'Conditions of people affected'!$C$6:$R$300,16,FALSE)</f>
        <v>3.1</v>
      </c>
      <c r="O67" s="159">
        <f>VLOOKUP($B67,'Conditions of people affected'!$C$6:$R$300,9,FALSE)</f>
        <v>3.2</v>
      </c>
      <c r="P67" s="159">
        <f>VLOOKUP($B67,'Conditions of people affected'!$C$6:$R$300,15,FALSE)</f>
        <v>3</v>
      </c>
      <c r="Q67" s="159">
        <f t="shared" si="9"/>
        <v>2.2999999999999998</v>
      </c>
      <c r="R67" s="159">
        <f>VLOOKUP($B67,'Complexity of the crisis'!$C$6:$AN$300,22,FALSE)</f>
        <v>2</v>
      </c>
      <c r="S67" s="160">
        <f>VLOOKUP($B67,'Complexity of the crisis'!$C$6:$AN$300,38,FALSE)</f>
        <v>2.5</v>
      </c>
      <c r="T67" s="155" t="str">
        <f>VLOOKUP(B67,Lists!$C$3:$E$300,3,FALSE)</f>
        <v>Americas</v>
      </c>
      <c r="U67" s="171">
        <f>VLOOKUP(B67,'INFORM Severity - hidden'!$C$5:$V$300,20,FALSE)</f>
        <v>45838</v>
      </c>
    </row>
    <row r="68" spans="1:21" x14ac:dyDescent="0.35">
      <c r="A68" s="153" t="str">
        <f t="array" ref="A68">IFERROR(INDEX(Lists!$B$2:$B$200,SMALL(IF(Lists!$H$2:$H$200="Yes",ROW(Lists!$B$2:$B$200)),ROW(64:64))-1,1),"")</f>
        <v>Complex crisis in Somalia</v>
      </c>
      <c r="B68" s="154" t="str">
        <f>VLOOKUP(A68,Lists!$B$2:$G$200,2,FALSE)</f>
        <v>SOM001</v>
      </c>
      <c r="C68" s="154" t="str">
        <f>VLOOKUP(B68,'INFORM Severity - hidden'!$C$5:$D$200,2,FALSE)</f>
        <v>Somalia</v>
      </c>
      <c r="D68" s="154" t="str">
        <f>VLOOKUP(A68,Lists!$B$2:$G$200,3,FALSE)</f>
        <v>SOM</v>
      </c>
      <c r="E68" s="154" t="str">
        <f>VLOOKUP(A68,Lists!$B$2:$G$200,5,FALSE)</f>
        <v>Conflict/ Violence,International Displacement,Floods,Drought/drier conditions</v>
      </c>
      <c r="F68" s="157">
        <f t="shared" si="5"/>
        <v>4.3</v>
      </c>
      <c r="G68" s="158">
        <f t="shared" si="6"/>
        <v>5</v>
      </c>
      <c r="H68" s="158" t="str">
        <f t="shared" si="7"/>
        <v>Very High</v>
      </c>
      <c r="I68" s="156" t="str">
        <f>INDEX(Trends!$D$3:$D$404,MATCH(B68,Trends!$C$3:$C$404,0))</f>
        <v>Stable</v>
      </c>
      <c r="J68" s="158" t="str">
        <f>VLOOKUP($B68,Reliability!$A$3:$I$300,9,FALSE)</f>
        <v>Very High</v>
      </c>
      <c r="K68" s="159">
        <f t="shared" si="8"/>
        <v>4.5</v>
      </c>
      <c r="L68" s="159">
        <f>VLOOKUP($B68,'Impact of the crisis'!$C$6:$N$300,12,FALSE)</f>
        <v>4.8</v>
      </c>
      <c r="M68" s="159">
        <f>VLOOKUP($B68,'Impact of the crisis'!$C$6:$AB$300,26,FALSE)</f>
        <v>4.3</v>
      </c>
      <c r="N68" s="159">
        <f>VLOOKUP($B68,'Conditions of people affected'!$C$6:$R$300,16,FALSE)</f>
        <v>4.3</v>
      </c>
      <c r="O68" s="159">
        <f>VLOOKUP($B68,'Conditions of people affected'!$C$6:$R$300,9,FALSE)</f>
        <v>4.5999999999999996</v>
      </c>
      <c r="P68" s="159">
        <f>VLOOKUP($B68,'Conditions of people affected'!$C$6:$R$300,15,FALSE)</f>
        <v>4</v>
      </c>
      <c r="Q68" s="159">
        <f t="shared" si="9"/>
        <v>4.3</v>
      </c>
      <c r="R68" s="159">
        <f>VLOOKUP($B68,'Complexity of the crisis'!$C$6:$AN$300,22,FALSE)</f>
        <v>4</v>
      </c>
      <c r="S68" s="160">
        <f>VLOOKUP($B68,'Complexity of the crisis'!$C$6:$AN$300,38,FALSE)</f>
        <v>4.5</v>
      </c>
      <c r="T68" s="155" t="str">
        <f>VLOOKUP(B68,Lists!$C$3:$E$300,3,FALSE)</f>
        <v>Africa</v>
      </c>
      <c r="U68" s="171">
        <f>VLOOKUP(B68,'INFORM Severity - hidden'!$C$5:$V$300,20,FALSE)</f>
        <v>45834</v>
      </c>
    </row>
    <row r="69" spans="1:21" x14ac:dyDescent="0.35">
      <c r="A69" s="153" t="str">
        <f t="array" ref="A69">IFERROR(INDEX(Lists!$B$2:$B$200,SMALL(IF(Lists!$H$2:$H$200="Yes",ROW(Lists!$B$2:$B$200)),ROW(65:65))-1,1),"")</f>
        <v>Complex crisis in South Sudan</v>
      </c>
      <c r="B69" s="154" t="str">
        <f>VLOOKUP(A69,Lists!$B$2:$G$200,2,FALSE)</f>
        <v>SSD001</v>
      </c>
      <c r="C69" s="154" t="str">
        <f>VLOOKUP(B69,'INFORM Severity - hidden'!$C$5:$D$200,2,FALSE)</f>
        <v>South Sudan</v>
      </c>
      <c r="D69" s="154" t="str">
        <f>VLOOKUP(A69,Lists!$B$2:$G$200,3,FALSE)</f>
        <v>SSD</v>
      </c>
      <c r="E69" s="154" t="str">
        <f>VLOOKUP(A69,Lists!$B$2:$G$200,5,FALSE)</f>
        <v>Conflict/ Violence,Floods,Political/economic crisis</v>
      </c>
      <c r="F69" s="157">
        <f t="shared" ref="F69:F84" si="10">IF(OR(N69="x",K69="x"),"x",ROUND((5-GEOMEAN(((5-K69)/5*4+1),((5-N69)/5*4+1),((5-N69)/5*4+1)))/4*3.5+Q69*0.3,1))</f>
        <v>4.4000000000000004</v>
      </c>
      <c r="G69" s="158">
        <f t="shared" ref="G69:G84" si="11">IF(F69="x","x",ROUNDUP(F69,0))</f>
        <v>5</v>
      </c>
      <c r="H69" s="158" t="str">
        <f t="shared" ref="H69:H84" si="12">IF(N69="x","x",IF(K69="x","x",(IF(G69=5,"Very High",IF(G69=4,"High",IF(G69=3,"Medium",IF(G69=2,"Low","Very Low")))))))</f>
        <v>Very High</v>
      </c>
      <c r="I69" s="156" t="str">
        <f>INDEX(Trends!$D$3:$D$404,MATCH(B69,Trends!$C$3:$C$404,0))</f>
        <v>Decreasing</v>
      </c>
      <c r="J69" s="158" t="str">
        <f>VLOOKUP($B69,Reliability!$A$3:$I$300,9,FALSE)</f>
        <v>High</v>
      </c>
      <c r="K69" s="159">
        <f t="shared" ref="K69:K84" si="13">IF(OR(M69="x",L69="x"),"x",ROUND((5-GEOMEAN(((5-L69)/5*4+1),((5-M69)/5*4+1),((5-M69)/5*4+1)))/4*5,1))</f>
        <v>4.5999999999999996</v>
      </c>
      <c r="L69" s="159">
        <f>VLOOKUP($B69,'Impact of the crisis'!$C$6:$N$300,12,FALSE)</f>
        <v>4.5999999999999996</v>
      </c>
      <c r="M69" s="159">
        <f>VLOOKUP($B69,'Impact of the crisis'!$C$6:$AB$300,26,FALSE)</f>
        <v>4.5999999999999996</v>
      </c>
      <c r="N69" s="159">
        <f>VLOOKUP($B69,'Conditions of people affected'!$C$6:$R$300,16,FALSE)</f>
        <v>4.45</v>
      </c>
      <c r="O69" s="159">
        <f>VLOOKUP($B69,'Conditions of people affected'!$C$6:$R$300,9,FALSE)</f>
        <v>4.9000000000000004</v>
      </c>
      <c r="P69" s="159">
        <f>VLOOKUP($B69,'Conditions of people affected'!$C$6:$R$300,15,FALSE)</f>
        <v>4</v>
      </c>
      <c r="Q69" s="159">
        <f t="shared" ref="Q69:Q84" si="14">IF(OR(S69="x",R69="x"),R69,ROUND((5-GEOMEAN(((5-R69)/5*4+1),((5-S69)/5*4+1)))/4*5,1))</f>
        <v>4.2</v>
      </c>
      <c r="R69" s="159">
        <f>VLOOKUP($B69,'Complexity of the crisis'!$C$6:$AN$300,22,FALSE)</f>
        <v>3.9</v>
      </c>
      <c r="S69" s="160">
        <f>VLOOKUP($B69,'Complexity of the crisis'!$C$6:$AN$300,38,FALSE)</f>
        <v>4.5</v>
      </c>
      <c r="T69" s="155" t="str">
        <f>VLOOKUP(B69,Lists!$C$3:$E$300,3,FALSE)</f>
        <v>Africa</v>
      </c>
      <c r="U69" s="171">
        <f>VLOOKUP(B69,'INFORM Severity - hidden'!$C$5:$V$300,20,FALSE)</f>
        <v>45832</v>
      </c>
    </row>
    <row r="70" spans="1:21" x14ac:dyDescent="0.35">
      <c r="A70" s="153" t="str">
        <f t="array" ref="A70">IFERROR(INDEX(Lists!$B$2:$B$200,SMALL(IF(Lists!$H$2:$H$200="Yes",ROW(Lists!$B$2:$B$200)),ROW(66:66))-1,1),"")</f>
        <v>Drought in Eswatini</v>
      </c>
      <c r="B70" s="154" t="str">
        <f>VLOOKUP(A70,Lists!$B$2:$G$200,2,FALSE)</f>
        <v>SWZ001</v>
      </c>
      <c r="C70" s="154" t="str">
        <f>VLOOKUP(B70,'INFORM Severity - hidden'!$C$5:$D$200,2,FALSE)</f>
        <v>Eswatini</v>
      </c>
      <c r="D70" s="154" t="str">
        <f>VLOOKUP(A70,Lists!$B$2:$G$200,3,FALSE)</f>
        <v>SWZ</v>
      </c>
      <c r="E70" s="154" t="str">
        <f>VLOOKUP(A70,Lists!$B$2:$G$200,5,FALSE)</f>
        <v>Drought/drier conditions</v>
      </c>
      <c r="F70" s="157">
        <f t="shared" si="10"/>
        <v>2.4</v>
      </c>
      <c r="G70" s="158">
        <f t="shared" si="11"/>
        <v>3</v>
      </c>
      <c r="H70" s="158" t="str">
        <f t="shared" si="12"/>
        <v>Medium</v>
      </c>
      <c r="I70" s="156" t="str">
        <f>INDEX(Trends!$D$3:$D$404,MATCH(B70,Trends!$C$3:$C$404,0))</f>
        <v>Increasing</v>
      </c>
      <c r="J70" s="158" t="str">
        <f>VLOOKUP($B70,Reliability!$A$3:$I$300,9,FALSE)</f>
        <v>High</v>
      </c>
      <c r="K70" s="159">
        <f t="shared" si="13"/>
        <v>2.2000000000000002</v>
      </c>
      <c r="L70" s="159">
        <f>VLOOKUP($B70,'Impact of the crisis'!$C$6:$N$300,12,FALSE)</f>
        <v>3.1</v>
      </c>
      <c r="M70" s="159">
        <f>VLOOKUP($B70,'Impact of the crisis'!$C$6:$AB$300,26,FALSE)</f>
        <v>1.6</v>
      </c>
      <c r="N70" s="159">
        <f>VLOOKUP($B70,'Conditions of people affected'!$C$6:$R$300,16,FALSE)</f>
        <v>2.75</v>
      </c>
      <c r="O70" s="159">
        <f>VLOOKUP($B70,'Conditions of people affected'!$C$6:$R$300,9,FALSE)</f>
        <v>2.5</v>
      </c>
      <c r="P70" s="159">
        <f>VLOOKUP($B70,'Conditions of people affected'!$C$6:$R$300,15,FALSE)</f>
        <v>3</v>
      </c>
      <c r="Q70" s="159">
        <f t="shared" si="14"/>
        <v>1.9</v>
      </c>
      <c r="R70" s="159">
        <f>VLOOKUP($B70,'Complexity of the crisis'!$C$6:$AN$300,22,FALSE)</f>
        <v>2.2999999999999998</v>
      </c>
      <c r="S70" s="160">
        <f>VLOOKUP($B70,'Complexity of the crisis'!$C$6:$AN$300,38,FALSE)</f>
        <v>1.5</v>
      </c>
      <c r="T70" s="155" t="str">
        <f>VLOOKUP(B70,Lists!$C$3:$E$300,3,FALSE)</f>
        <v>Africa</v>
      </c>
      <c r="U70" s="171">
        <f>VLOOKUP(B70,'INFORM Severity - hidden'!$C$5:$V$300,20,FALSE)</f>
        <v>45838</v>
      </c>
    </row>
    <row r="71" spans="1:21" x14ac:dyDescent="0.35">
      <c r="A71" s="153" t="str">
        <f t="array" ref="A71">IFERROR(INDEX(Lists!$B$2:$B$200,SMALL(IF(Lists!$H$2:$H$200="Yes",ROW(Lists!$B$2:$B$200)),ROW(67:67))-1,1),"")</f>
        <v>Complex crisis in Syria</v>
      </c>
      <c r="B71" s="154" t="str">
        <f>VLOOKUP(A71,Lists!$B$2:$G$200,2,FALSE)</f>
        <v>SYR003</v>
      </c>
      <c r="C71" s="154" t="str">
        <f>VLOOKUP(B71,'INFORM Severity - hidden'!$C$5:$D$200,2,FALSE)</f>
        <v>Syria</v>
      </c>
      <c r="D71" s="154" t="str">
        <f>VLOOKUP(A71,Lists!$B$2:$G$200,3,FALSE)</f>
        <v>SYR</v>
      </c>
      <c r="E71" s="154" t="str">
        <f>VLOOKUP(A71,Lists!$B$2:$G$200,5,FALSE)</f>
        <v>Conflict/ Violence,Political/economic crisis,Drought/drier conditions</v>
      </c>
      <c r="F71" s="157">
        <f t="shared" si="10"/>
        <v>4.5</v>
      </c>
      <c r="G71" s="158">
        <f t="shared" si="11"/>
        <v>5</v>
      </c>
      <c r="H71" s="158" t="str">
        <f t="shared" si="12"/>
        <v>Very High</v>
      </c>
      <c r="I71" s="156" t="str">
        <f>INDEX(Trends!$D$3:$D$404,MATCH(B71,Trends!$C$3:$C$404,0))</f>
        <v>Stable</v>
      </c>
      <c r="J71" s="158" t="str">
        <f>VLOOKUP($B71,Reliability!$A$3:$I$300,9,FALSE)</f>
        <v>Very High</v>
      </c>
      <c r="K71" s="159">
        <f t="shared" si="13"/>
        <v>4.9000000000000004</v>
      </c>
      <c r="L71" s="159">
        <f>VLOOKUP($B71,'Impact of the crisis'!$C$6:$N$300,12,FALSE)</f>
        <v>4.5999999999999996</v>
      </c>
      <c r="M71" s="159">
        <f>VLOOKUP($B71,'Impact of the crisis'!$C$6:$AB$300,26,FALSE)</f>
        <v>5</v>
      </c>
      <c r="N71" s="159">
        <f>VLOOKUP($B71,'Conditions of people affected'!$C$6:$R$300,16,FALSE)</f>
        <v>4.5</v>
      </c>
      <c r="O71" s="159">
        <f>VLOOKUP($B71,'Conditions of people affected'!$C$6:$R$300,9,FALSE)</f>
        <v>5</v>
      </c>
      <c r="P71" s="159">
        <f>VLOOKUP($B71,'Conditions of people affected'!$C$6:$R$300,15,FALSE)</f>
        <v>4</v>
      </c>
      <c r="Q71" s="159">
        <f t="shared" si="14"/>
        <v>4.0999999999999996</v>
      </c>
      <c r="R71" s="159">
        <f>VLOOKUP($B71,'Complexity of the crisis'!$C$6:$AN$300,22,FALSE)</f>
        <v>4.0999999999999996</v>
      </c>
      <c r="S71" s="160">
        <f>VLOOKUP($B71,'Complexity of the crisis'!$C$6:$AN$300,38,FALSE)</f>
        <v>4</v>
      </c>
      <c r="T71" s="155" t="str">
        <f>VLOOKUP(B71,Lists!$C$3:$E$300,3,FALSE)</f>
        <v>Middle east</v>
      </c>
      <c r="U71" s="171">
        <f>VLOOKUP(B71,'INFORM Severity - hidden'!$C$5:$V$300,20,FALSE)</f>
        <v>45832</v>
      </c>
    </row>
    <row r="72" spans="1:21" x14ac:dyDescent="0.35">
      <c r="A72" s="153" t="str">
        <f t="array" ref="A72">IFERROR(INDEX(Lists!$B$2:$B$200,SMALL(IF(Lists!$H$2:$H$200="Yes",ROW(Lists!$B$2:$B$200)),ROW(68:68))-1,1),"")</f>
        <v>Complex crisis in Chad</v>
      </c>
      <c r="B72" s="154" t="str">
        <f>VLOOKUP(A72,Lists!$B$2:$G$200,2,FALSE)</f>
        <v>TCD001</v>
      </c>
      <c r="C72" s="154" t="str">
        <f>VLOOKUP(B72,'INFORM Severity - hidden'!$C$5:$D$200,2,FALSE)</f>
        <v>Chad</v>
      </c>
      <c r="D72" s="154" t="str">
        <f>VLOOKUP(A72,Lists!$B$2:$G$200,3,FALSE)</f>
        <v>TCD</v>
      </c>
      <c r="E72" s="154" t="str">
        <f>VLOOKUP(A72,Lists!$B$2:$G$200,5,FALSE)</f>
        <v>Conflict/ Violence,Floods</v>
      </c>
      <c r="F72" s="157">
        <f t="shared" si="10"/>
        <v>3.9</v>
      </c>
      <c r="G72" s="158">
        <f t="shared" si="11"/>
        <v>4</v>
      </c>
      <c r="H72" s="158" t="str">
        <f t="shared" si="12"/>
        <v>High</v>
      </c>
      <c r="I72" s="156" t="str">
        <f>INDEX(Trends!$D$3:$D$404,MATCH(B72,Trends!$C$3:$C$404,0))</f>
        <v>Stable</v>
      </c>
      <c r="J72" s="158" t="str">
        <f>VLOOKUP($B72,Reliability!$A$3:$I$300,9,FALSE)</f>
        <v>Very High</v>
      </c>
      <c r="K72" s="159">
        <f t="shared" si="13"/>
        <v>4.5</v>
      </c>
      <c r="L72" s="159">
        <f>VLOOKUP($B72,'Impact of the crisis'!$C$6:$N$300,12,FALSE)</f>
        <v>4.9000000000000004</v>
      </c>
      <c r="M72" s="159">
        <f>VLOOKUP($B72,'Impact of the crisis'!$C$6:$AB$300,26,FALSE)</f>
        <v>4.2</v>
      </c>
      <c r="N72" s="159">
        <f>VLOOKUP($B72,'Conditions of people affected'!$C$6:$R$300,16,FALSE)</f>
        <v>3.8</v>
      </c>
      <c r="O72" s="159">
        <f>VLOOKUP($B72,'Conditions of people affected'!$C$6:$R$300,9,FALSE)</f>
        <v>4.5999999999999996</v>
      </c>
      <c r="P72" s="159">
        <f>VLOOKUP($B72,'Conditions of people affected'!$C$6:$R$300,15,FALSE)</f>
        <v>3</v>
      </c>
      <c r="Q72" s="159">
        <f t="shared" si="14"/>
        <v>3.6</v>
      </c>
      <c r="R72" s="159">
        <f>VLOOKUP($B72,'Complexity of the crisis'!$C$6:$AN$300,22,FALSE)</f>
        <v>3.7</v>
      </c>
      <c r="S72" s="160">
        <f>VLOOKUP($B72,'Complexity of the crisis'!$C$6:$AN$300,38,FALSE)</f>
        <v>3.5</v>
      </c>
      <c r="T72" s="155" t="str">
        <f>VLOOKUP(B72,Lists!$C$3:$E$300,3,FALSE)</f>
        <v>Africa</v>
      </c>
      <c r="U72" s="171">
        <f>VLOOKUP(B72,'INFORM Severity - hidden'!$C$5:$V$300,20,FALSE)</f>
        <v>45834</v>
      </c>
    </row>
    <row r="73" spans="1:21" x14ac:dyDescent="0.35">
      <c r="A73" s="153" t="str">
        <f t="array" ref="A73">IFERROR(INDEX(Lists!$B$2:$B$200,SMALL(IF(Lists!$H$2:$H$200="Yes",ROW(Lists!$B$2:$B$200)),ROW(69:69))-1,1),"")</f>
        <v>Conflict in Savanes region</v>
      </c>
      <c r="B73" s="154" t="str">
        <f>VLOOKUP(A73,Lists!$B$2:$G$200,2,FALSE)</f>
        <v>TGO002</v>
      </c>
      <c r="C73" s="154" t="str">
        <f>VLOOKUP(B73,'INFORM Severity - hidden'!$C$5:$D$200,2,FALSE)</f>
        <v>Togo</v>
      </c>
      <c r="D73" s="154" t="str">
        <f>VLOOKUP(A73,Lists!$B$2:$G$200,3,FALSE)</f>
        <v>TGO</v>
      </c>
      <c r="E73" s="154" t="str">
        <f>VLOOKUP(A73,Lists!$B$2:$G$200,5,FALSE)</f>
        <v>Conflict/ Violence</v>
      </c>
      <c r="F73" s="157">
        <f t="shared" si="10"/>
        <v>2.2999999999999998</v>
      </c>
      <c r="G73" s="158">
        <f t="shared" si="11"/>
        <v>3</v>
      </c>
      <c r="H73" s="158" t="str">
        <f t="shared" si="12"/>
        <v>Medium</v>
      </c>
      <c r="I73" s="156" t="str">
        <f>INDEX(Trends!$D$3:$D$404,MATCH(B73,Trends!$C$3:$C$404,0))</f>
        <v>Decreasing</v>
      </c>
      <c r="J73" s="158" t="str">
        <f>VLOOKUP($B73,Reliability!$A$3:$I$300,9,FALSE)</f>
        <v>Very High</v>
      </c>
      <c r="K73" s="159">
        <f t="shared" si="13"/>
        <v>1.3</v>
      </c>
      <c r="L73" s="159">
        <f>VLOOKUP($B73,'Impact of the crisis'!$C$6:$N$300,12,FALSE)</f>
        <v>0.8</v>
      </c>
      <c r="M73" s="159">
        <f>VLOOKUP($B73,'Impact of the crisis'!$C$6:$AB$300,26,FALSE)</f>
        <v>1.6</v>
      </c>
      <c r="N73" s="159">
        <f>VLOOKUP($B73,'Conditions of people affected'!$C$6:$R$300,16,FALSE)</f>
        <v>2.65</v>
      </c>
      <c r="O73" s="159">
        <f>VLOOKUP($B73,'Conditions of people affected'!$C$6:$R$300,9,FALSE)</f>
        <v>2.2999999999999998</v>
      </c>
      <c r="P73" s="159">
        <f>VLOOKUP($B73,'Conditions of people affected'!$C$6:$R$300,15,FALSE)</f>
        <v>3</v>
      </c>
      <c r="Q73" s="159">
        <f t="shared" si="14"/>
        <v>2.4</v>
      </c>
      <c r="R73" s="159">
        <f>VLOOKUP($B73,'Complexity of the crisis'!$C$6:$AN$300,22,FALSE)</f>
        <v>2.2999999999999998</v>
      </c>
      <c r="S73" s="160">
        <f>VLOOKUP($B73,'Complexity of the crisis'!$C$6:$AN$300,38,FALSE)</f>
        <v>2.5</v>
      </c>
      <c r="T73" s="155" t="str">
        <f>VLOOKUP(B73,Lists!$C$3:$E$300,3,FALSE)</f>
        <v>Africa</v>
      </c>
      <c r="U73" s="171">
        <f>VLOOKUP(B73,'INFORM Severity - hidden'!$C$5:$V$300,20,FALSE)</f>
        <v>45834</v>
      </c>
    </row>
    <row r="74" spans="1:21" x14ac:dyDescent="0.35">
      <c r="A74" s="153" t="str">
        <f t="array" ref="A74">IFERROR(INDEX(Lists!$B$2:$B$200,SMALL(IF(Lists!$H$2:$H$200="Yes",ROW(Lists!$B$2:$B$200)),ROW(70:70))-1,1),"")</f>
        <v>Displacement from Myanmar to Thailand</v>
      </c>
      <c r="B74" s="154" t="str">
        <f>VLOOKUP(A74,Lists!$B$2:$G$200,2,FALSE)</f>
        <v>THA003</v>
      </c>
      <c r="C74" s="154" t="str">
        <f>VLOOKUP(B74,'INFORM Severity - hidden'!$C$5:$D$200,2,FALSE)</f>
        <v>Thailand</v>
      </c>
      <c r="D74" s="154" t="str">
        <f>VLOOKUP(A74,Lists!$B$2:$G$200,3,FALSE)</f>
        <v>THA</v>
      </c>
      <c r="E74" s="154" t="str">
        <f>VLOOKUP(A74,Lists!$B$2:$G$200,5,FALSE)</f>
        <v>International Displacement</v>
      </c>
      <c r="F74" s="157">
        <f t="shared" si="10"/>
        <v>2.1</v>
      </c>
      <c r="G74" s="158">
        <f t="shared" si="11"/>
        <v>3</v>
      </c>
      <c r="H74" s="158" t="str">
        <f t="shared" si="12"/>
        <v>Medium</v>
      </c>
      <c r="I74" s="156" t="str">
        <f>INDEX(Trends!$D$3:$D$404,MATCH(B74,Trends!$C$3:$C$404,0))</f>
        <v>Stable</v>
      </c>
      <c r="J74" s="158" t="str">
        <f>VLOOKUP($B74,Reliability!$A$3:$I$300,9,FALSE)</f>
        <v>Very High</v>
      </c>
      <c r="K74" s="159">
        <f t="shared" si="13"/>
        <v>1.5</v>
      </c>
      <c r="L74" s="159">
        <f>VLOOKUP($B74,'Impact of the crisis'!$C$6:$N$300,12,FALSE)</f>
        <v>0.5</v>
      </c>
      <c r="M74" s="159">
        <f>VLOOKUP($B74,'Impact of the crisis'!$C$6:$AB$300,26,FALSE)</f>
        <v>1.9</v>
      </c>
      <c r="N74" s="159">
        <f>VLOOKUP($B74,'Conditions of people affected'!$C$6:$R$300,16,FALSE)</f>
        <v>2.4</v>
      </c>
      <c r="O74" s="159">
        <f>VLOOKUP($B74,'Conditions of people affected'!$C$6:$R$300,9,FALSE)</f>
        <v>1.8</v>
      </c>
      <c r="P74" s="159">
        <f>VLOOKUP($B74,'Conditions of people affected'!$C$6:$R$300,15,FALSE)</f>
        <v>3</v>
      </c>
      <c r="Q74" s="159">
        <f t="shared" si="14"/>
        <v>2</v>
      </c>
      <c r="R74" s="159">
        <f>VLOOKUP($B74,'Complexity of the crisis'!$C$6:$AN$300,22,FALSE)</f>
        <v>2</v>
      </c>
      <c r="S74" s="160">
        <f>VLOOKUP($B74,'Complexity of the crisis'!$C$6:$AN$300,38,FALSE)</f>
        <v>2</v>
      </c>
      <c r="T74" s="155" t="str">
        <f>VLOOKUP(B74,Lists!$C$3:$E$300,3,FALSE)</f>
        <v>Asia</v>
      </c>
      <c r="U74" s="171">
        <f>VLOOKUP(B74,'INFORM Severity - hidden'!$C$5:$V$300,20,FALSE)</f>
        <v>45836</v>
      </c>
    </row>
    <row r="75" spans="1:21" x14ac:dyDescent="0.35">
      <c r="A75" s="153" t="str">
        <f t="array" ref="A75">IFERROR(INDEX(Lists!$B$2:$B$200,SMALL(IF(Lists!$H$2:$H$200="Yes",ROW(Lists!$B$2:$B$200)),ROW(71:71))-1,1),"")</f>
        <v>Displacement from Venezuela to Trinidad and Tobago</v>
      </c>
      <c r="B75" s="154" t="str">
        <f>VLOOKUP(A75,Lists!$B$2:$G$200,2,FALSE)</f>
        <v>TTO002</v>
      </c>
      <c r="C75" s="154" t="str">
        <f>VLOOKUP(B75,'INFORM Severity - hidden'!$C$5:$D$200,2,FALSE)</f>
        <v>Trinidad and Tobago</v>
      </c>
      <c r="D75" s="154" t="str">
        <f>VLOOKUP(A75,Lists!$B$2:$G$200,3,FALSE)</f>
        <v>TTO</v>
      </c>
      <c r="E75" s="154" t="str">
        <f>VLOOKUP(A75,Lists!$B$2:$G$200,5,FALSE)</f>
        <v>International Displacement</v>
      </c>
      <c r="F75" s="157">
        <f t="shared" si="10"/>
        <v>1.5</v>
      </c>
      <c r="G75" s="158">
        <f t="shared" si="11"/>
        <v>2</v>
      </c>
      <c r="H75" s="158" t="str">
        <f t="shared" si="12"/>
        <v>Low</v>
      </c>
      <c r="I75" s="156" t="str">
        <f>INDEX(Trends!$D$3:$D$404,MATCH(B75,Trends!$C$3:$C$404,0))</f>
        <v>Stable</v>
      </c>
      <c r="J75" s="158" t="str">
        <f>VLOOKUP($B75,Reliability!$A$3:$I$300,9,FALSE)</f>
        <v>Very High</v>
      </c>
      <c r="K75" s="159">
        <f t="shared" si="13"/>
        <v>2.5</v>
      </c>
      <c r="L75" s="159">
        <f>VLOOKUP($B75,'Impact of the crisis'!$C$6:$N$300,12,FALSE)</f>
        <v>3</v>
      </c>
      <c r="M75" s="159">
        <f>VLOOKUP($B75,'Impact of the crisis'!$C$6:$AB$300,26,FALSE)</f>
        <v>2.2000000000000002</v>
      </c>
      <c r="N75" s="159">
        <f>VLOOKUP($B75,'Conditions of people affected'!$C$6:$R$300,16,FALSE)</f>
        <v>0.85</v>
      </c>
      <c r="O75" s="159">
        <f>VLOOKUP($B75,'Conditions of people affected'!$C$6:$R$300,9,FALSE)</f>
        <v>0.7</v>
      </c>
      <c r="P75" s="159">
        <f>VLOOKUP($B75,'Conditions of people affected'!$C$6:$R$300,15,FALSE)</f>
        <v>1</v>
      </c>
      <c r="Q75" s="159">
        <f t="shared" si="14"/>
        <v>1.5</v>
      </c>
      <c r="R75" s="159">
        <f>VLOOKUP($B75,'Complexity of the crisis'!$C$6:$AN$300,22,FALSE)</f>
        <v>1.4</v>
      </c>
      <c r="S75" s="160">
        <f>VLOOKUP($B75,'Complexity of the crisis'!$C$6:$AN$300,38,FALSE)</f>
        <v>1.5</v>
      </c>
      <c r="T75" s="155" t="str">
        <f>VLOOKUP(B75,Lists!$C$3:$E$300,3,FALSE)</f>
        <v>Americas</v>
      </c>
      <c r="U75" s="171">
        <f>VLOOKUP(B75,'INFORM Severity - hidden'!$C$5:$V$300,20,FALSE)</f>
        <v>45838</v>
      </c>
    </row>
    <row r="76" spans="1:21" x14ac:dyDescent="0.35">
      <c r="A76" s="153" t="str">
        <f t="array" ref="A76">IFERROR(INDEX(Lists!$B$2:$B$200,SMALL(IF(Lists!$H$2:$H$200="Yes",ROW(Lists!$B$2:$B$200)),ROW(72:72))-1,1),"")</f>
        <v>International displacement to Tunisia</v>
      </c>
      <c r="B76" s="154" t="str">
        <f>VLOOKUP(A76,Lists!$B$2:$G$200,2,FALSE)</f>
        <v>TUN002</v>
      </c>
      <c r="C76" s="154" t="str">
        <f>VLOOKUP(B76,'INFORM Severity - hidden'!$C$5:$D$200,2,FALSE)</f>
        <v>Tunisia</v>
      </c>
      <c r="D76" s="154" t="str">
        <f>VLOOKUP(A76,Lists!$B$2:$G$200,3,FALSE)</f>
        <v>TUN</v>
      </c>
      <c r="E76" s="154" t="str">
        <f>VLOOKUP(A76,Lists!$B$2:$G$200,5,FALSE)</f>
        <v>International Displacement</v>
      </c>
      <c r="F76" s="157">
        <f t="shared" si="10"/>
        <v>1.9</v>
      </c>
      <c r="G76" s="158">
        <f t="shared" si="11"/>
        <v>2</v>
      </c>
      <c r="H76" s="158" t="str">
        <f t="shared" si="12"/>
        <v>Low</v>
      </c>
      <c r="I76" s="156" t="str">
        <f>INDEX(Trends!$D$3:$D$404,MATCH(B76,Trends!$C$3:$C$404,0))</f>
        <v>Decreasing</v>
      </c>
      <c r="J76" s="158" t="str">
        <f>VLOOKUP($B76,Reliability!$A$3:$I$300,9,FALSE)</f>
        <v>Very High</v>
      </c>
      <c r="K76" s="159">
        <f t="shared" si="13"/>
        <v>2.2999999999999998</v>
      </c>
      <c r="L76" s="159">
        <f>VLOOKUP($B76,'Impact of the crisis'!$C$6:$N$300,12,FALSE)</f>
        <v>1.6</v>
      </c>
      <c r="M76" s="159">
        <f>VLOOKUP($B76,'Impact of the crisis'!$C$6:$AB$300,26,FALSE)</f>
        <v>2.6</v>
      </c>
      <c r="N76" s="159">
        <f>VLOOKUP($B76,'Conditions of people affected'!$C$6:$R$300,16,FALSE)</f>
        <v>0.95</v>
      </c>
      <c r="O76" s="159">
        <f>VLOOKUP($B76,'Conditions of people affected'!$C$6:$R$300,9,FALSE)</f>
        <v>0.9</v>
      </c>
      <c r="P76" s="159">
        <f>VLOOKUP($B76,'Conditions of people affected'!$C$6:$R$300,15,FALSE)</f>
        <v>1</v>
      </c>
      <c r="Q76" s="159">
        <f t="shared" si="14"/>
        <v>2.8</v>
      </c>
      <c r="R76" s="159">
        <f>VLOOKUP($B76,'Complexity of the crisis'!$C$6:$AN$300,22,FALSE)</f>
        <v>2.5</v>
      </c>
      <c r="S76" s="160">
        <f>VLOOKUP($B76,'Complexity of the crisis'!$C$6:$AN$300,38,FALSE)</f>
        <v>3</v>
      </c>
      <c r="T76" s="155" t="str">
        <f>VLOOKUP(B76,Lists!$C$3:$E$300,3,FALSE)</f>
        <v>Africa</v>
      </c>
      <c r="U76" s="171">
        <f>VLOOKUP(B76,'INFORM Severity - hidden'!$C$5:$V$300,20,FALSE)</f>
        <v>45833</v>
      </c>
    </row>
    <row r="77" spans="1:21" x14ac:dyDescent="0.35">
      <c r="A77" s="153" t="str">
        <f t="array" ref="A77">IFERROR(INDEX(Lists!$B$2:$B$200,SMALL(IF(Lists!$H$2:$H$200="Yes",ROW(Lists!$B$2:$B$200)),ROW(73:73))-1,1),"")</f>
        <v>Multiple Crises in Türkiye</v>
      </c>
      <c r="B77" s="154" t="str">
        <f>VLOOKUP(A77,Lists!$B$2:$G$200,2,FALSE)</f>
        <v>TUR001</v>
      </c>
      <c r="C77" s="154" t="str">
        <f>VLOOKUP(B77,'INFORM Severity - hidden'!$C$5:$D$200,2,FALSE)</f>
        <v>Türkiye</v>
      </c>
      <c r="D77" s="154" t="str">
        <f>VLOOKUP(A77,Lists!$B$2:$G$200,3,FALSE)</f>
        <v>TUR</v>
      </c>
      <c r="E77" s="154" t="str">
        <f>VLOOKUP(A77,Lists!$B$2:$G$200,5,FALSE)</f>
        <v>International Displacement,Earthquake</v>
      </c>
      <c r="F77" s="157">
        <f t="shared" si="10"/>
        <v>3.7</v>
      </c>
      <c r="G77" s="158">
        <f t="shared" si="11"/>
        <v>4</v>
      </c>
      <c r="H77" s="158" t="str">
        <f t="shared" si="12"/>
        <v>High</v>
      </c>
      <c r="I77" s="156" t="str">
        <f>INDEX(Trends!$D$3:$D$404,MATCH(B77,Trends!$C$3:$C$404,0))</f>
        <v>Increasing</v>
      </c>
      <c r="J77" s="158" t="str">
        <f>VLOOKUP($B77,Reliability!$A$3:$I$300,9,FALSE)</f>
        <v>High</v>
      </c>
      <c r="K77" s="159">
        <f t="shared" si="13"/>
        <v>3.5</v>
      </c>
      <c r="L77" s="159">
        <f>VLOOKUP($B77,'Impact of the crisis'!$C$6:$N$300,12,FALSE)</f>
        <v>3.9</v>
      </c>
      <c r="M77" s="159">
        <f>VLOOKUP($B77,'Impact of the crisis'!$C$6:$AB$300,26,FALSE)</f>
        <v>3.2</v>
      </c>
      <c r="N77" s="159">
        <f>VLOOKUP($B77,'Conditions of people affected'!$C$6:$R$300,16,FALSE)</f>
        <v>4</v>
      </c>
      <c r="O77" s="159">
        <f>VLOOKUP($B77,'Conditions of people affected'!$C$6:$R$300,9,FALSE)</f>
        <v>5</v>
      </c>
      <c r="P77" s="159">
        <f>VLOOKUP($B77,'Conditions of people affected'!$C$6:$R$300,15,FALSE)</f>
        <v>3</v>
      </c>
      <c r="Q77" s="159">
        <f t="shared" si="14"/>
        <v>3.5</v>
      </c>
      <c r="R77" s="159">
        <f>VLOOKUP($B77,'Complexity of the crisis'!$C$6:$AN$300,22,FALSE)</f>
        <v>2.9</v>
      </c>
      <c r="S77" s="160">
        <f>VLOOKUP($B77,'Complexity of the crisis'!$C$6:$AN$300,38,FALSE)</f>
        <v>4</v>
      </c>
      <c r="T77" s="155" t="str">
        <f>VLOOKUP(B77,Lists!$C$3:$E$300,3,FALSE)</f>
        <v>Middle east</v>
      </c>
      <c r="U77" s="171">
        <f>VLOOKUP(B77,'INFORM Severity - hidden'!$C$5:$V$300,20,FALSE)</f>
        <v>45833</v>
      </c>
    </row>
    <row r="78" spans="1:21" x14ac:dyDescent="0.35">
      <c r="A78" s="153" t="str">
        <f t="array" ref="A78">IFERROR(INDEX(Lists!$B$2:$B$200,SMALL(IF(Lists!$H$2:$H$200="Yes",ROW(Lists!$B$2:$B$200)),ROW(74:74))-1,1),"")</f>
        <v>Multiple Crises in Tanzania</v>
      </c>
      <c r="B78" s="154" t="str">
        <f>VLOOKUP(A78,Lists!$B$2:$G$200,2,FALSE)</f>
        <v>TZA001</v>
      </c>
      <c r="C78" s="154" t="str">
        <f>VLOOKUP(B78,'INFORM Severity - hidden'!$C$5:$D$200,2,FALSE)</f>
        <v>Tanzania</v>
      </c>
      <c r="D78" s="154" t="str">
        <f>VLOOKUP(A78,Lists!$B$2:$G$200,3,FALSE)</f>
        <v>TZA</v>
      </c>
      <c r="E78" s="154" t="str">
        <f>VLOOKUP(A78,Lists!$B$2:$G$200,5,FALSE)</f>
        <v>International Displacement,Drought/drier conditions,Floods</v>
      </c>
      <c r="F78" s="157">
        <f t="shared" si="10"/>
        <v>2.5</v>
      </c>
      <c r="G78" s="158">
        <f t="shared" si="11"/>
        <v>3</v>
      </c>
      <c r="H78" s="158" t="str">
        <f t="shared" si="12"/>
        <v>Medium</v>
      </c>
      <c r="I78" s="156" t="str">
        <f>INDEX(Trends!$D$3:$D$404,MATCH(B78,Trends!$C$3:$C$404,0))</f>
        <v>Stable</v>
      </c>
      <c r="J78" s="158" t="str">
        <f>VLOOKUP($B78,Reliability!$A$3:$I$300,9,FALSE)</f>
        <v>High</v>
      </c>
      <c r="K78" s="159">
        <f t="shared" si="13"/>
        <v>3.1</v>
      </c>
      <c r="L78" s="159">
        <f>VLOOKUP($B78,'Impact of the crisis'!$C$6:$N$300,12,FALSE)</f>
        <v>3</v>
      </c>
      <c r="M78" s="159">
        <f>VLOOKUP($B78,'Impact of the crisis'!$C$6:$AB$300,26,FALSE)</f>
        <v>3.2</v>
      </c>
      <c r="N78" s="159">
        <f>VLOOKUP($B78,'Conditions of people affected'!$C$6:$R$300,16,FALSE)</f>
        <v>2.4</v>
      </c>
      <c r="O78" s="159">
        <f>VLOOKUP($B78,'Conditions of people affected'!$C$6:$R$300,9,FALSE)</f>
        <v>2.8</v>
      </c>
      <c r="P78" s="159">
        <f>VLOOKUP($B78,'Conditions of people affected'!$C$6:$R$300,15,FALSE)</f>
        <v>2</v>
      </c>
      <c r="Q78" s="159">
        <f t="shared" si="14"/>
        <v>2</v>
      </c>
      <c r="R78" s="159">
        <f>VLOOKUP($B78,'Complexity of the crisis'!$C$6:$AN$300,22,FALSE)</f>
        <v>2</v>
      </c>
      <c r="S78" s="160">
        <f>VLOOKUP($B78,'Complexity of the crisis'!$C$6:$AN$300,38,FALSE)</f>
        <v>2</v>
      </c>
      <c r="T78" s="155" t="str">
        <f>VLOOKUP(B78,Lists!$C$3:$E$300,3,FALSE)</f>
        <v>Africa</v>
      </c>
      <c r="U78" s="171">
        <f>VLOOKUP(B78,'INFORM Severity - hidden'!$C$5:$V$300,20,FALSE)</f>
        <v>45838</v>
      </c>
    </row>
    <row r="79" spans="1:21" x14ac:dyDescent="0.35">
      <c r="A79" s="153" t="str">
        <f t="array" ref="A79">IFERROR(INDEX(Lists!$B$2:$B$200,SMALL(IF(Lists!$H$2:$H$200="Yes",ROW(Lists!$B$2:$B$200)),ROW(75:75))-1,1),"")</f>
        <v>International Displacement to Uganda</v>
      </c>
      <c r="B79" s="154" t="str">
        <f>VLOOKUP(A79,Lists!$B$2:$G$200,2,FALSE)</f>
        <v>UGA005</v>
      </c>
      <c r="C79" s="154" t="str">
        <f>VLOOKUP(B79,'INFORM Severity - hidden'!$C$5:$D$200,2,FALSE)</f>
        <v>Uganda</v>
      </c>
      <c r="D79" s="154" t="str">
        <f>VLOOKUP(A79,Lists!$B$2:$G$200,3,FALSE)</f>
        <v>UGA</v>
      </c>
      <c r="E79" s="154" t="str">
        <f>VLOOKUP(A79,Lists!$B$2:$G$200,5,FALSE)</f>
        <v>International Displacement</v>
      </c>
      <c r="F79" s="157">
        <f t="shared" si="10"/>
        <v>3.3</v>
      </c>
      <c r="G79" s="158">
        <f t="shared" si="11"/>
        <v>4</v>
      </c>
      <c r="H79" s="158" t="str">
        <f t="shared" si="12"/>
        <v>High</v>
      </c>
      <c r="I79" s="156" t="str">
        <f>INDEX(Trends!$D$3:$D$404,MATCH(B79,Trends!$C$3:$C$404,0))</f>
        <v>Stable</v>
      </c>
      <c r="J79" s="158" t="str">
        <f>VLOOKUP($B79,Reliability!$A$3:$I$300,9,FALSE)</f>
        <v>Medium</v>
      </c>
      <c r="K79" s="159">
        <f t="shared" si="13"/>
        <v>3.3</v>
      </c>
      <c r="L79" s="159">
        <f>VLOOKUP($B79,'Impact of the crisis'!$C$6:$N$300,12,FALSE)</f>
        <v>1.7</v>
      </c>
      <c r="M79" s="159">
        <f>VLOOKUP($B79,'Impact of the crisis'!$C$6:$AB$300,26,FALSE)</f>
        <v>3.9</v>
      </c>
      <c r="N79" s="159">
        <f>VLOOKUP($B79,'Conditions of people affected'!$C$6:$R$300,16,FALSE)</f>
        <v>3.4</v>
      </c>
      <c r="O79" s="159">
        <f>VLOOKUP($B79,'Conditions of people affected'!$C$6:$R$300,9,FALSE)</f>
        <v>3.8</v>
      </c>
      <c r="P79" s="159">
        <f>VLOOKUP($B79,'Conditions of people affected'!$C$6:$R$300,15,FALSE)</f>
        <v>3</v>
      </c>
      <c r="Q79" s="159">
        <f t="shared" si="14"/>
        <v>3.2</v>
      </c>
      <c r="R79" s="159">
        <f>VLOOKUP($B79,'Complexity of the crisis'!$C$6:$AN$300,22,FALSE)</f>
        <v>3.7</v>
      </c>
      <c r="S79" s="160">
        <f>VLOOKUP($B79,'Complexity of the crisis'!$C$6:$AN$300,38,FALSE)</f>
        <v>2.5</v>
      </c>
      <c r="T79" s="155" t="str">
        <f>VLOOKUP(B79,Lists!$C$3:$E$300,3,FALSE)</f>
        <v>Africa</v>
      </c>
      <c r="U79" s="171">
        <f>VLOOKUP(B79,'INFORM Severity - hidden'!$C$5:$V$300,20,FALSE)</f>
        <v>45834</v>
      </c>
    </row>
    <row r="80" spans="1:21" x14ac:dyDescent="0.35">
      <c r="A80" s="153" t="str">
        <f t="array" ref="A80">IFERROR(INDEX(Lists!$B$2:$B$200,SMALL(IF(Lists!$H$2:$H$200="Yes",ROW(Lists!$B$2:$B$200)),ROW(76:76))-1,1),"")</f>
        <v>Conflict in Ukraine</v>
      </c>
      <c r="B80" s="154" t="str">
        <f>VLOOKUP(A80,Lists!$B$2:$G$200,2,FALSE)</f>
        <v>UKR002</v>
      </c>
      <c r="C80" s="154" t="str">
        <f>VLOOKUP(B80,'INFORM Severity - hidden'!$C$5:$D$200,2,FALSE)</f>
        <v>Ukraine</v>
      </c>
      <c r="D80" s="154" t="str">
        <f>VLOOKUP(A80,Lists!$B$2:$G$200,3,FALSE)</f>
        <v>UKR</v>
      </c>
      <c r="E80" s="154" t="str">
        <f>VLOOKUP(A80,Lists!$B$2:$G$200,5,FALSE)</f>
        <v>Conflict/ Violence</v>
      </c>
      <c r="F80" s="157">
        <f t="shared" si="10"/>
        <v>4.3</v>
      </c>
      <c r="G80" s="158">
        <f t="shared" si="11"/>
        <v>5</v>
      </c>
      <c r="H80" s="158" t="str">
        <f t="shared" si="12"/>
        <v>Very High</v>
      </c>
      <c r="I80" s="156" t="str">
        <f>INDEX(Trends!$D$3:$D$404,MATCH(B80,Trends!$C$3:$C$404,0))</f>
        <v>Decreasing</v>
      </c>
      <c r="J80" s="158" t="str">
        <f>VLOOKUP($B80,Reliability!$A$3:$I$300,9,FALSE)</f>
        <v>Very High</v>
      </c>
      <c r="K80" s="159">
        <f t="shared" si="13"/>
        <v>4.4000000000000004</v>
      </c>
      <c r="L80" s="159">
        <f>VLOOKUP($B80,'Impact of the crisis'!$C$6:$N$300,12,FALSE)</f>
        <v>4.9000000000000004</v>
      </c>
      <c r="M80" s="159">
        <f>VLOOKUP($B80,'Impact of the crisis'!$C$6:$AB$300,26,FALSE)</f>
        <v>4</v>
      </c>
      <c r="N80" s="159">
        <f>VLOOKUP($B80,'Conditions of people affected'!$C$6:$R$300,16,FALSE)</f>
        <v>4.5</v>
      </c>
      <c r="O80" s="159">
        <f>VLOOKUP($B80,'Conditions of people affected'!$C$6:$R$300,9,FALSE)</f>
        <v>5</v>
      </c>
      <c r="P80" s="159">
        <f>VLOOKUP($B80,'Conditions of people affected'!$C$6:$R$300,15,FALSE)</f>
        <v>4</v>
      </c>
      <c r="Q80" s="159">
        <f t="shared" si="14"/>
        <v>4</v>
      </c>
      <c r="R80" s="159">
        <f>VLOOKUP($B80,'Complexity of the crisis'!$C$6:$AN$300,22,FALSE)</f>
        <v>2.2000000000000002</v>
      </c>
      <c r="S80" s="160">
        <f>VLOOKUP($B80,'Complexity of the crisis'!$C$6:$AN$300,38,FALSE)</f>
        <v>5</v>
      </c>
      <c r="T80" s="155" t="str">
        <f>VLOOKUP(B80,Lists!$C$3:$E$300,3,FALSE)</f>
        <v>Europe</v>
      </c>
      <c r="U80" s="171">
        <f>VLOOKUP(B80,'INFORM Severity - hidden'!$C$5:$V$300,20,FALSE)</f>
        <v>45826</v>
      </c>
    </row>
    <row r="81" spans="1:21" x14ac:dyDescent="0.35">
      <c r="A81" s="153" t="str">
        <f t="array" ref="A81">IFERROR(INDEX(Lists!$B$2:$B$200,SMALL(IF(Lists!$H$2:$H$200="Yes",ROW(Lists!$B$2:$B$200)),ROW(77:77))-1,1),"")</f>
        <v>Political and Economic crisis in Venezuela</v>
      </c>
      <c r="B81" s="154" t="str">
        <f>VLOOKUP(A81,Lists!$B$2:$G$200,2,FALSE)</f>
        <v>VEN001</v>
      </c>
      <c r="C81" s="154" t="str">
        <f>VLOOKUP(B81,'INFORM Severity - hidden'!$C$5:$D$200,2,FALSE)</f>
        <v>Venezuela</v>
      </c>
      <c r="D81" s="154" t="str">
        <f>VLOOKUP(A81,Lists!$B$2:$G$200,3,FALSE)</f>
        <v>VEN</v>
      </c>
      <c r="E81" s="154" t="str">
        <f>VLOOKUP(A81,Lists!$B$2:$G$200,5,FALSE)</f>
        <v>Political/economic crisis,Conflict/ Violence</v>
      </c>
      <c r="F81" s="157">
        <f t="shared" si="10"/>
        <v>3.8</v>
      </c>
      <c r="G81" s="158">
        <f t="shared" si="11"/>
        <v>4</v>
      </c>
      <c r="H81" s="158" t="str">
        <f t="shared" si="12"/>
        <v>High</v>
      </c>
      <c r="I81" s="156" t="str">
        <f>INDEX(Trends!$D$3:$D$404,MATCH(B81,Trends!$C$3:$C$404,0))</f>
        <v>Decreasing</v>
      </c>
      <c r="J81" s="158" t="str">
        <f>VLOOKUP($B81,Reliability!$A$3:$I$300,9,FALSE)</f>
        <v>High</v>
      </c>
      <c r="K81" s="159">
        <f t="shared" si="13"/>
        <v>4.4000000000000004</v>
      </c>
      <c r="L81" s="159">
        <f>VLOOKUP($B81,'Impact of the crisis'!$C$6:$N$300,12,FALSE)</f>
        <v>4.9000000000000004</v>
      </c>
      <c r="M81" s="159">
        <f>VLOOKUP($B81,'Impact of the crisis'!$C$6:$AB$300,26,FALSE)</f>
        <v>4</v>
      </c>
      <c r="N81" s="159">
        <f>VLOOKUP($B81,'Conditions of people affected'!$C$6:$R$300,16,FALSE)</f>
        <v>3.9</v>
      </c>
      <c r="O81" s="159">
        <f>VLOOKUP($B81,'Conditions of people affected'!$C$6:$R$300,9,FALSE)</f>
        <v>4.8</v>
      </c>
      <c r="P81" s="159">
        <f>VLOOKUP($B81,'Conditions of people affected'!$C$6:$R$300,15,FALSE)</f>
        <v>3</v>
      </c>
      <c r="Q81" s="159">
        <f t="shared" si="14"/>
        <v>3.2</v>
      </c>
      <c r="R81" s="159">
        <f>VLOOKUP($B81,'Complexity of the crisis'!$C$6:$AN$300,22,FALSE)</f>
        <v>3.3</v>
      </c>
      <c r="S81" s="160">
        <f>VLOOKUP($B81,'Complexity of the crisis'!$C$6:$AN$300,38,FALSE)</f>
        <v>3</v>
      </c>
      <c r="T81" s="155" t="str">
        <f>VLOOKUP(B81,Lists!$C$3:$E$300,3,FALSE)</f>
        <v>Americas</v>
      </c>
      <c r="U81" s="171">
        <f>VLOOKUP(B81,'INFORM Severity - hidden'!$C$5:$V$300,20,FALSE)</f>
        <v>45838</v>
      </c>
    </row>
    <row r="82" spans="1:21" x14ac:dyDescent="0.35">
      <c r="A82" s="153" t="str">
        <f t="array" ref="A82">IFERROR(INDEX(Lists!$B$2:$B$200,SMALL(IF(Lists!$H$2:$H$200="Yes",ROW(Lists!$B$2:$B$200)),ROW(78:78))-1,1),"")</f>
        <v>Complex crisis in Yemen</v>
      </c>
      <c r="B82" s="154" t="str">
        <f>VLOOKUP(A82,Lists!$B$2:$G$200,2,FALSE)</f>
        <v>YEM001</v>
      </c>
      <c r="C82" s="154" t="str">
        <f>VLOOKUP(B82,'INFORM Severity - hidden'!$C$5:$D$200,2,FALSE)</f>
        <v>Yemen</v>
      </c>
      <c r="D82" s="154" t="str">
        <f>VLOOKUP(A82,Lists!$B$2:$G$200,3,FALSE)</f>
        <v>YEM</v>
      </c>
      <c r="E82" s="154" t="str">
        <f>VLOOKUP(A82,Lists!$B$2:$G$200,5,FALSE)</f>
        <v>Conflict/ Violence,Drought/drier conditions,Political/economic crisis</v>
      </c>
      <c r="F82" s="157">
        <f t="shared" si="10"/>
        <v>4.5999999999999996</v>
      </c>
      <c r="G82" s="158">
        <f t="shared" si="11"/>
        <v>5</v>
      </c>
      <c r="H82" s="158" t="str">
        <f t="shared" si="12"/>
        <v>Very High</v>
      </c>
      <c r="I82" s="156" t="str">
        <f>INDEX(Trends!$D$3:$D$404,MATCH(B82,Trends!$C$3:$C$404,0))</f>
        <v>Stable</v>
      </c>
      <c r="J82" s="158" t="str">
        <f>VLOOKUP($B82,Reliability!$A$3:$I$300,9,FALSE)</f>
        <v>Very High</v>
      </c>
      <c r="K82" s="159">
        <f t="shared" si="13"/>
        <v>4.8</v>
      </c>
      <c r="L82" s="159">
        <f>VLOOKUP($B82,'Impact of the crisis'!$C$6:$N$300,12,FALSE)</f>
        <v>4.9000000000000004</v>
      </c>
      <c r="M82" s="159">
        <f>VLOOKUP($B82,'Impact of the crisis'!$C$6:$AB$300,26,FALSE)</f>
        <v>4.7</v>
      </c>
      <c r="N82" s="159">
        <f>VLOOKUP($B82,'Conditions of people affected'!$C$6:$R$300,16,FALSE)</f>
        <v>4.5</v>
      </c>
      <c r="O82" s="159">
        <f>VLOOKUP($B82,'Conditions of people affected'!$C$6:$R$300,9,FALSE)</f>
        <v>5</v>
      </c>
      <c r="P82" s="159">
        <f>VLOOKUP($B82,'Conditions of people affected'!$C$6:$R$300,15,FALSE)</f>
        <v>4</v>
      </c>
      <c r="Q82" s="159">
        <f t="shared" si="14"/>
        <v>4.5</v>
      </c>
      <c r="R82" s="159">
        <f>VLOOKUP($B82,'Complexity of the crisis'!$C$6:$AN$300,22,FALSE)</f>
        <v>3.9</v>
      </c>
      <c r="S82" s="160">
        <f>VLOOKUP($B82,'Complexity of the crisis'!$C$6:$AN$300,38,FALSE)</f>
        <v>5</v>
      </c>
      <c r="T82" s="155" t="str">
        <f>VLOOKUP(B82,Lists!$C$3:$E$300,3,FALSE)</f>
        <v>Middle east</v>
      </c>
      <c r="U82" s="171">
        <f>VLOOKUP(B82,'INFORM Severity - hidden'!$C$5:$V$300,20,FALSE)</f>
        <v>45833</v>
      </c>
    </row>
    <row r="83" spans="1:21" x14ac:dyDescent="0.35">
      <c r="A83" s="153" t="str">
        <f t="array" ref="A83">IFERROR(INDEX(Lists!$B$2:$B$200,SMALL(IF(Lists!$H$2:$H$200="Yes",ROW(Lists!$B$2:$B$200)),ROW(79:79))-1,1),"")</f>
        <v>Drought in Zambia</v>
      </c>
      <c r="B83" s="154" t="str">
        <f>VLOOKUP(A83,Lists!$B$2:$G$200,2,FALSE)</f>
        <v>ZMB002</v>
      </c>
      <c r="C83" s="154" t="str">
        <f>VLOOKUP(B83,'INFORM Severity - hidden'!$C$5:$D$200,2,FALSE)</f>
        <v>Zambia</v>
      </c>
      <c r="D83" s="154" t="str">
        <f>VLOOKUP(A83,Lists!$B$2:$G$200,3,FALSE)</f>
        <v>ZMB</v>
      </c>
      <c r="E83" s="154" t="str">
        <f>VLOOKUP(A83,Lists!$B$2:$G$200,5,FALSE)</f>
        <v>Drought/drier conditions</v>
      </c>
      <c r="F83" s="157">
        <f t="shared" si="10"/>
        <v>3.3</v>
      </c>
      <c r="G83" s="158">
        <f t="shared" si="11"/>
        <v>4</v>
      </c>
      <c r="H83" s="158" t="str">
        <f t="shared" si="12"/>
        <v>High</v>
      </c>
      <c r="I83" s="156" t="str">
        <f>INDEX(Trends!$D$3:$D$404,MATCH(B83,Trends!$C$3:$C$404,0))</f>
        <v>Decreasing</v>
      </c>
      <c r="J83" s="158" t="str">
        <f>VLOOKUP($B83,Reliability!$A$3:$I$300,9,FALSE)</f>
        <v>Medium</v>
      </c>
      <c r="K83" s="159">
        <f t="shared" si="13"/>
        <v>3.8</v>
      </c>
      <c r="L83" s="159">
        <f>VLOOKUP($B83,'Impact of the crisis'!$C$6:$N$300,12,FALSE)</f>
        <v>4.5999999999999996</v>
      </c>
      <c r="M83" s="159">
        <f>VLOOKUP($B83,'Impact of the crisis'!$C$6:$AB$300,26,FALSE)</f>
        <v>3.2</v>
      </c>
      <c r="N83" s="159">
        <f>VLOOKUP($B83,'Conditions of people affected'!$C$6:$R$300,16,FALSE)</f>
        <v>3.8</v>
      </c>
      <c r="O83" s="159">
        <f>VLOOKUP($B83,'Conditions of people affected'!$C$6:$R$300,9,FALSE)</f>
        <v>4.5999999999999996</v>
      </c>
      <c r="P83" s="159">
        <f>VLOOKUP($B83,'Conditions of people affected'!$C$6:$R$300,15,FALSE)</f>
        <v>3</v>
      </c>
      <c r="Q83" s="159">
        <f t="shared" si="14"/>
        <v>2.1</v>
      </c>
      <c r="R83" s="159">
        <f>VLOOKUP($B83,'Complexity of the crisis'!$C$6:$AN$300,22,FALSE)</f>
        <v>1.7</v>
      </c>
      <c r="S83" s="160">
        <f>VLOOKUP($B83,'Complexity of the crisis'!$C$6:$AN$300,38,FALSE)</f>
        <v>2.5</v>
      </c>
      <c r="T83" s="155" t="str">
        <f>VLOOKUP(B83,Lists!$C$3:$E$300,3,FALSE)</f>
        <v>Africa</v>
      </c>
      <c r="U83" s="171">
        <f>VLOOKUP(B83,'INFORM Severity - hidden'!$C$5:$V$300,20,FALSE)</f>
        <v>45838</v>
      </c>
    </row>
    <row r="84" spans="1:21" x14ac:dyDescent="0.35">
      <c r="A84" s="153" t="str">
        <f t="array" ref="A84">IFERROR(INDEX(Lists!$B$2:$B$200,SMALL(IF(Lists!$H$2:$H$200="Yes",ROW(Lists!$B$2:$B$200)),ROW(80:80))-1,1),"")</f>
        <v>Drought and political economic crisis in Zimbabwe</v>
      </c>
      <c r="B84" s="154" t="str">
        <f>VLOOKUP(A84,Lists!$B$2:$G$200,2,FALSE)</f>
        <v>ZWE001</v>
      </c>
      <c r="C84" s="154" t="str">
        <f>VLOOKUP(B84,'INFORM Severity - hidden'!$C$5:$D$200,2,FALSE)</f>
        <v>Zimbabwe</v>
      </c>
      <c r="D84" s="154" t="str">
        <f>VLOOKUP(A84,Lists!$B$2:$G$200,3,FALSE)</f>
        <v>ZWE</v>
      </c>
      <c r="E84" s="154" t="str">
        <f>VLOOKUP(A84,Lists!$B$2:$G$200,5,FALSE)</f>
        <v>Drought/drier conditions</v>
      </c>
      <c r="F84" s="157">
        <f t="shared" si="10"/>
        <v>3.6</v>
      </c>
      <c r="G84" s="158">
        <f t="shared" si="11"/>
        <v>4</v>
      </c>
      <c r="H84" s="158" t="str">
        <f t="shared" si="12"/>
        <v>High</v>
      </c>
      <c r="I84" s="156" t="str">
        <f>INDEX(Trends!$D$3:$D$404,MATCH(B84,Trends!$C$3:$C$404,0))</f>
        <v>Stable</v>
      </c>
      <c r="J84" s="158" t="str">
        <f>VLOOKUP($B84,Reliability!$A$3:$I$300,9,FALSE)</f>
        <v>Very High</v>
      </c>
      <c r="K84" s="159">
        <f t="shared" si="13"/>
        <v>3.9</v>
      </c>
      <c r="L84" s="159">
        <f>VLOOKUP($B84,'Impact of the crisis'!$C$6:$N$300,12,FALSE)</f>
        <v>4.5999999999999996</v>
      </c>
      <c r="M84" s="159">
        <f>VLOOKUP($B84,'Impact of the crisis'!$C$6:$AB$300,26,FALSE)</f>
        <v>3.5</v>
      </c>
      <c r="N84" s="159">
        <f>VLOOKUP($B84,'Conditions of people affected'!$C$6:$R$300,16,FALSE)</f>
        <v>3.9</v>
      </c>
      <c r="O84" s="159">
        <f>VLOOKUP($B84,'Conditions of people affected'!$C$6:$R$300,9,FALSE)</f>
        <v>4.8</v>
      </c>
      <c r="P84" s="159">
        <f>VLOOKUP($B84,'Conditions of people affected'!$C$6:$R$300,15,FALSE)</f>
        <v>3</v>
      </c>
      <c r="Q84" s="159">
        <f t="shared" si="14"/>
        <v>2.9</v>
      </c>
      <c r="R84" s="159">
        <f>VLOOKUP($B84,'Complexity of the crisis'!$C$6:$AN$300,22,FALSE)</f>
        <v>2.8</v>
      </c>
      <c r="S84" s="160">
        <f>VLOOKUP($B84,'Complexity of the crisis'!$C$6:$AN$300,38,FALSE)</f>
        <v>3</v>
      </c>
      <c r="T84" s="155" t="str">
        <f>VLOOKUP(B84,Lists!$C$3:$E$300,3,FALSE)</f>
        <v>Africa</v>
      </c>
      <c r="U84" s="171">
        <f>VLOOKUP(B84,'INFORM Severity - hidden'!$C$5:$V$300,20,FALSE)</f>
        <v>45838</v>
      </c>
    </row>
  </sheetData>
  <autoFilter ref="A4:T143" xr:uid="{00000000-0009-0000-0000-000004000000}"/>
  <conditionalFormatting sqref="A1:XFD1048576">
    <cfRule type="containsBlanks" priority="1" stopIfTrue="1">
      <formula>LEN(TRIM(A1))=0</formula>
    </cfRule>
  </conditionalFormatting>
  <conditionalFormatting sqref="G5:G300">
    <cfRule type="cellIs" dxfId="122" priority="17" stopIfTrue="1" operator="equal">
      <formula>5</formula>
    </cfRule>
    <cfRule type="cellIs" dxfId="121" priority="18" stopIfTrue="1" operator="equal">
      <formula>4</formula>
    </cfRule>
    <cfRule type="cellIs" dxfId="120" priority="19" stopIfTrue="1" operator="equal">
      <formula>3</formula>
    </cfRule>
    <cfRule type="cellIs" dxfId="119" priority="20" stopIfTrue="1" operator="equal">
      <formula>2</formula>
    </cfRule>
    <cfRule type="cellIs" dxfId="118" priority="21" stopIfTrue="1" operator="equal">
      <formula>1</formula>
    </cfRule>
  </conditionalFormatting>
  <conditionalFormatting sqref="H5:H300">
    <cfRule type="cellIs" dxfId="117" priority="13" stopIfTrue="1" operator="equal">
      <formula>"High"</formula>
    </cfRule>
    <cfRule type="cellIs" dxfId="116" priority="12" stopIfTrue="1" operator="equal">
      <formula>"Very High"</formula>
    </cfRule>
    <cfRule type="cellIs" dxfId="115" priority="14" stopIfTrue="1" operator="equal">
      <formula>"Medium"</formula>
    </cfRule>
    <cfRule type="cellIs" dxfId="114" priority="15" stopIfTrue="1" operator="equal">
      <formula>"Low"</formula>
    </cfRule>
    <cfRule type="cellIs" dxfId="113" priority="16" stopIfTrue="1" operator="equal">
      <formula>"Very Low"</formula>
    </cfRule>
  </conditionalFormatting>
  <conditionalFormatting sqref="I5:I300">
    <cfRule type="cellIs" dxfId="112" priority="27" operator="equal">
      <formula>"Increasing"</formula>
    </cfRule>
    <cfRule type="cellIs" dxfId="111" priority="28" operator="equal">
      <formula>"Stable"</formula>
    </cfRule>
    <cfRule type="cellIs" dxfId="110" priority="29" operator="equal">
      <formula>"Decreasing"</formula>
    </cfRule>
  </conditionalFormatting>
  <conditionalFormatting sqref="J5:J300">
    <cfRule type="cellIs" dxfId="109" priority="2" stopIfTrue="1" operator="equal">
      <formula>"Very Low"</formula>
    </cfRule>
    <cfRule type="cellIs" dxfId="108" priority="3" stopIfTrue="1" operator="equal">
      <formula>"Low"</formula>
    </cfRule>
    <cfRule type="cellIs" dxfId="107" priority="4" stopIfTrue="1" operator="equal">
      <formula>"Medium"</formula>
    </cfRule>
    <cfRule type="cellIs" dxfId="106" priority="5" stopIfTrue="1" operator="equal">
      <formula>"High"</formula>
    </cfRule>
    <cfRule type="cellIs" dxfId="105" priority="6" stopIfTrue="1" operator="equal">
      <formula>"Very High"</formula>
    </cfRule>
  </conditionalFormatting>
  <conditionalFormatting sqref="K5:K300">
    <cfRule type="cellIs" dxfId="104" priority="71" stopIfTrue="1" operator="between">
      <formula>3</formula>
      <formula>4</formula>
    </cfRule>
    <cfRule type="cellIs" dxfId="103" priority="65" stopIfTrue="1" operator="between">
      <formula>4</formula>
      <formula>5</formula>
    </cfRule>
    <cfRule type="cellIs" dxfId="102" priority="74" stopIfTrue="1" operator="between">
      <formula>0</formula>
      <formula>1</formula>
    </cfRule>
    <cfRule type="cellIs" dxfId="101" priority="73" stopIfTrue="1" operator="between">
      <formula>1</formula>
      <formula>2</formula>
    </cfRule>
    <cfRule type="cellIs" dxfId="100" priority="72" stopIfTrue="1" operator="between">
      <formula>2</formula>
      <formula>3</formula>
    </cfRule>
  </conditionalFormatting>
  <conditionalFormatting sqref="L5:M300">
    <cfRule type="cellIs" dxfId="99" priority="67" stopIfTrue="1" operator="between">
      <formula>3</formula>
      <formula>4</formula>
    </cfRule>
    <cfRule type="cellIs" dxfId="98" priority="69" stopIfTrue="1" operator="between">
      <formula>1</formula>
      <formula>2</formula>
    </cfRule>
    <cfRule type="cellIs" dxfId="97" priority="70" stopIfTrue="1" operator="between">
      <formula>0</formula>
      <formula>1</formula>
    </cfRule>
    <cfRule type="cellIs" dxfId="96" priority="68" stopIfTrue="1" operator="between">
      <formula>2</formula>
      <formula>3</formula>
    </cfRule>
    <cfRule type="cellIs" dxfId="95" priority="66" stopIfTrue="1" operator="between">
      <formula>4</formula>
      <formula>5</formula>
    </cfRule>
  </conditionalFormatting>
  <conditionalFormatting sqref="N5:N300">
    <cfRule type="cellIs" dxfId="94" priority="8" stopIfTrue="1" operator="between">
      <formula>4</formula>
      <formula>4.9</formula>
    </cfRule>
    <cfRule type="cellIs" dxfId="93" priority="9" stopIfTrue="1" operator="between">
      <formula>3</formula>
      <formula>3.9</formula>
    </cfRule>
    <cfRule type="cellIs" dxfId="92" priority="10" stopIfTrue="1" operator="between">
      <formula>2</formula>
      <formula>2.9</formula>
    </cfRule>
    <cfRule type="cellIs" dxfId="91" priority="7" stopIfTrue="1" operator="between">
      <formula>5</formula>
      <formula>5.9</formula>
    </cfRule>
    <cfRule type="cellIs" dxfId="90" priority="11" stopIfTrue="1" operator="between">
      <formula>0</formula>
      <formula>1.9</formula>
    </cfRule>
  </conditionalFormatting>
  <conditionalFormatting sqref="O5:P300">
    <cfRule type="cellIs" dxfId="89" priority="55" stopIfTrue="1" operator="between">
      <formula>7.1</formula>
      <formula>10</formula>
    </cfRule>
    <cfRule type="cellIs" dxfId="88" priority="56" stopIfTrue="1" operator="between">
      <formula>5.4</formula>
      <formula>7</formula>
    </cfRule>
    <cfRule type="cellIs" dxfId="87" priority="58" stopIfTrue="1" operator="between">
      <formula>1.8</formula>
      <formula>3.4</formula>
    </cfRule>
    <cfRule type="cellIs" dxfId="86" priority="59" stopIfTrue="1" operator="between">
      <formula>0</formula>
      <formula>1.7</formula>
    </cfRule>
    <cfRule type="cellIs" dxfId="85" priority="57" stopIfTrue="1" operator="between">
      <formula>3.5</formula>
      <formula>5.3</formula>
    </cfRule>
  </conditionalFormatting>
  <conditionalFormatting sqref="Q5:Q300">
    <cfRule type="cellIs" dxfId="84" priority="37" stopIfTrue="1" operator="between">
      <formula>2</formula>
      <formula>3</formula>
    </cfRule>
    <cfRule type="cellIs" dxfId="83" priority="36" stopIfTrue="1" operator="between">
      <formula>3</formula>
      <formula>4</formula>
    </cfRule>
    <cfRule type="cellIs" dxfId="82" priority="39" stopIfTrue="1" operator="between">
      <formula>0</formula>
      <formula>1</formula>
    </cfRule>
    <cfRule type="cellIs" dxfId="81" priority="38" stopIfTrue="1" operator="between">
      <formula>1</formula>
      <formula>2</formula>
    </cfRule>
    <cfRule type="cellIs" dxfId="80" priority="35" stopIfTrue="1" operator="between">
      <formula>4</formula>
      <formula>5</formula>
    </cfRule>
  </conditionalFormatting>
  <conditionalFormatting sqref="R5:S300">
    <cfRule type="cellIs" dxfId="79" priority="48" stopIfTrue="1" operator="between">
      <formula>1</formula>
      <formula>2</formula>
    </cfRule>
    <cfRule type="cellIs" dxfId="78" priority="49" stopIfTrue="1" operator="between">
      <formula>0</formula>
      <formula>1</formula>
    </cfRule>
    <cfRule type="cellIs" dxfId="77" priority="45" stopIfTrue="1" operator="between">
      <formula>4</formula>
      <formula>5</formula>
    </cfRule>
    <cfRule type="cellIs" dxfId="76" priority="46" stopIfTrue="1" operator="between">
      <formula>3</formula>
      <formula>4</formula>
    </cfRule>
    <cfRule type="cellIs" dxfId="75" priority="47" stopIfTrue="1" operator="between">
      <formula>2</formula>
      <formula>3</formula>
    </cfRule>
  </conditionalFormatting>
  <conditionalFormatting sqref="S5:S300">
    <cfRule type="cellIs" dxfId="74" priority="50" stopIfTrue="1" operator="between">
      <formula>4</formula>
      <formula>5</formula>
    </cfRule>
    <cfRule type="cellIs" dxfId="73" priority="51" stopIfTrue="1" operator="between">
      <formula>3</formula>
      <formula>4</formula>
    </cfRule>
    <cfRule type="cellIs" dxfId="72" priority="52" stopIfTrue="1" operator="between">
      <formula>2</formula>
      <formula>3</formula>
    </cfRule>
    <cfRule type="cellIs" dxfId="71" priority="53" stopIfTrue="1" operator="between">
      <formula>1</formula>
      <formula>2</formula>
    </cfRule>
    <cfRule type="cellIs" dxfId="70" priority="54" stopIfTrue="1" operator="between">
      <formula>0</formula>
      <formula>1</formula>
    </cfRule>
  </conditionalFormatting>
  <pageMargins left="0.7" right="0.7" top="0.75" bottom="0.75" header="0.3" footer="0.3"/>
  <pageSetup paperSize="8" orientation="landscape"/>
  <drawing r:id="rId1"/>
  <pictur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C525D"/>
    <pageSetUpPr fitToPage="1"/>
  </sheetPr>
  <dimension ref="A1:AB136"/>
  <sheetViews>
    <sheetView topLeftCell="E1" workbookViewId="0">
      <selection activeCell="T2" sqref="T2"/>
    </sheetView>
  </sheetViews>
  <sheetFormatPr defaultColWidth="9.453125" defaultRowHeight="14.5" x14ac:dyDescent="0.35"/>
  <cols>
    <col min="1" max="1" width="36" customWidth="1"/>
    <col min="2" max="2" width="26" bestFit="1" customWidth="1"/>
    <col min="3" max="3" width="10.453125" bestFit="1" customWidth="1"/>
    <col min="4" max="4" width="14.453125" customWidth="1"/>
    <col min="6" max="6" width="8.54296875" style="235" customWidth="1"/>
    <col min="7" max="7" width="10.81640625" style="237" customWidth="1"/>
    <col min="8" max="10" width="8.54296875" style="235" customWidth="1"/>
    <col min="11" max="11" width="8.54296875" style="237" customWidth="1"/>
    <col min="12" max="13" width="8.54296875" style="235" customWidth="1"/>
    <col min="14" max="14" width="8.54296875" customWidth="1"/>
    <col min="15" max="15" width="8.54296875" style="235" customWidth="1"/>
    <col min="16" max="16" width="8.54296875" style="237" customWidth="1"/>
    <col min="17" max="19" width="8.54296875" style="235" customWidth="1"/>
    <col min="20" max="20" width="8.54296875" style="237" customWidth="1"/>
    <col min="21" max="27" width="8.54296875" style="235" customWidth="1"/>
    <col min="28" max="28" width="8.54296875" customWidth="1"/>
  </cols>
  <sheetData>
    <row r="1" spans="1:28" ht="15" customHeight="1" thickBot="1" x14ac:dyDescent="0.4">
      <c r="A1" s="275"/>
      <c r="B1" s="276"/>
      <c r="C1" s="276"/>
      <c r="D1" s="276"/>
      <c r="E1" s="276"/>
      <c r="F1" s="277"/>
      <c r="G1" s="278"/>
      <c r="H1" s="277"/>
      <c r="I1" s="277"/>
      <c r="J1" s="277"/>
      <c r="K1" s="278"/>
      <c r="L1" s="277"/>
      <c r="M1" s="277"/>
      <c r="N1" s="276"/>
      <c r="O1" s="277"/>
      <c r="P1" s="278"/>
      <c r="Q1" s="277"/>
      <c r="R1" s="277"/>
      <c r="S1" s="277"/>
      <c r="T1" s="278"/>
      <c r="U1" s="277"/>
      <c r="V1" s="277"/>
      <c r="W1" s="277"/>
      <c r="X1" s="277"/>
      <c r="Y1" s="277"/>
      <c r="Z1" s="277"/>
      <c r="AA1" s="277"/>
      <c r="AB1" s="276"/>
    </row>
    <row r="2" spans="1:28" ht="111.65" customHeight="1" thickBot="1" x14ac:dyDescent="0.4">
      <c r="A2" s="1"/>
      <c r="B2" s="1"/>
      <c r="C2" s="15"/>
      <c r="D2" s="15"/>
      <c r="E2" s="8"/>
      <c r="F2" s="105" t="s">
        <v>7583</v>
      </c>
      <c r="G2" s="107" t="s">
        <v>7584</v>
      </c>
      <c r="H2" s="105" t="s">
        <v>7585</v>
      </c>
      <c r="I2" s="100" t="s">
        <v>7586</v>
      </c>
      <c r="J2" s="105" t="s">
        <v>7587</v>
      </c>
      <c r="K2" s="107" t="s">
        <v>7588</v>
      </c>
      <c r="L2" s="105" t="s">
        <v>7589</v>
      </c>
      <c r="M2" s="100" t="s">
        <v>7590</v>
      </c>
      <c r="N2" s="99" t="s">
        <v>7581</v>
      </c>
      <c r="O2" s="105" t="s">
        <v>7591</v>
      </c>
      <c r="P2" s="107" t="s">
        <v>7592</v>
      </c>
      <c r="Q2" s="105" t="s">
        <v>7593</v>
      </c>
      <c r="R2" s="100" t="s">
        <v>1110</v>
      </c>
      <c r="S2" s="105" t="s">
        <v>7594</v>
      </c>
      <c r="T2" s="107" t="s">
        <v>7595</v>
      </c>
      <c r="U2" s="105" t="s">
        <v>7596</v>
      </c>
      <c r="V2" s="103" t="s">
        <v>1113</v>
      </c>
      <c r="W2" s="105" t="s">
        <v>7597</v>
      </c>
      <c r="X2" s="106" t="s">
        <v>7598</v>
      </c>
      <c r="Y2" s="104" t="s">
        <v>7599</v>
      </c>
      <c r="Z2" s="102" t="s">
        <v>7600</v>
      </c>
      <c r="AA2" s="101" t="s">
        <v>7601</v>
      </c>
      <c r="AB2" s="99" t="s">
        <v>7582</v>
      </c>
    </row>
    <row r="3" spans="1:28" x14ac:dyDescent="0.35">
      <c r="A3" s="1"/>
      <c r="B3" s="1"/>
      <c r="C3" s="15"/>
      <c r="D3" s="15"/>
      <c r="E3" s="8" t="s">
        <v>7602</v>
      </c>
      <c r="F3" s="69">
        <v>6</v>
      </c>
      <c r="G3" s="69"/>
      <c r="H3" s="70">
        <v>1</v>
      </c>
      <c r="I3" s="69"/>
      <c r="J3" s="75">
        <v>7.5</v>
      </c>
      <c r="K3" s="72"/>
      <c r="L3" s="70">
        <v>1</v>
      </c>
      <c r="M3" s="69"/>
      <c r="N3" s="73"/>
      <c r="O3" s="75">
        <v>7.5</v>
      </c>
      <c r="P3" s="72"/>
      <c r="Q3" s="70">
        <v>1</v>
      </c>
      <c r="R3" s="69"/>
      <c r="S3" s="75">
        <v>6.5</v>
      </c>
      <c r="T3" s="72"/>
      <c r="U3" s="70">
        <v>0.15</v>
      </c>
      <c r="V3" s="69"/>
      <c r="W3" s="75">
        <v>3.5</v>
      </c>
      <c r="X3" s="71"/>
      <c r="Y3" s="74">
        <v>1E-4</v>
      </c>
      <c r="Z3" s="71"/>
      <c r="AA3" s="69"/>
      <c r="AB3" s="73"/>
    </row>
    <row r="4" spans="1:28" x14ac:dyDescent="0.35">
      <c r="A4" s="1"/>
      <c r="B4" s="1"/>
      <c r="C4" s="15"/>
      <c r="D4" s="15"/>
      <c r="E4" s="8" t="s">
        <v>7603</v>
      </c>
      <c r="F4" s="69">
        <v>3</v>
      </c>
      <c r="G4" s="69"/>
      <c r="H4" s="70">
        <v>0.02</v>
      </c>
      <c r="I4" s="69"/>
      <c r="J4" s="71">
        <v>6</v>
      </c>
      <c r="K4" s="72"/>
      <c r="L4" s="70">
        <v>0.01</v>
      </c>
      <c r="M4" s="69"/>
      <c r="N4" s="73"/>
      <c r="O4" s="75">
        <v>4.5</v>
      </c>
      <c r="P4" s="72"/>
      <c r="Q4" s="70">
        <v>0.01</v>
      </c>
      <c r="R4" s="69"/>
      <c r="S4" s="71">
        <v>3</v>
      </c>
      <c r="T4" s="72"/>
      <c r="U4" s="70">
        <v>0</v>
      </c>
      <c r="V4" s="69"/>
      <c r="W4" s="71">
        <v>0</v>
      </c>
      <c r="X4" s="71"/>
      <c r="Y4" s="70">
        <v>0</v>
      </c>
      <c r="Z4" s="71"/>
      <c r="AA4" s="69"/>
      <c r="AB4" s="73"/>
    </row>
    <row r="5" spans="1:28" x14ac:dyDescent="0.35">
      <c r="A5" s="29" t="s">
        <v>7556</v>
      </c>
      <c r="B5" s="29" t="s">
        <v>7561</v>
      </c>
      <c r="C5" s="29" t="s">
        <v>7558</v>
      </c>
      <c r="D5" s="29" t="s">
        <v>7559</v>
      </c>
      <c r="E5" s="30" t="s">
        <v>7604</v>
      </c>
      <c r="F5" s="31"/>
      <c r="G5" s="32"/>
      <c r="H5" s="31"/>
      <c r="I5" s="33"/>
      <c r="J5" s="31"/>
      <c r="K5" s="32"/>
      <c r="L5" s="31"/>
      <c r="M5" s="33"/>
      <c r="N5" s="34"/>
      <c r="O5" s="31"/>
      <c r="P5" s="32"/>
      <c r="Q5" s="31"/>
      <c r="R5" s="33"/>
      <c r="S5" s="31"/>
      <c r="T5" s="32"/>
      <c r="U5" s="31"/>
      <c r="V5" s="33"/>
      <c r="W5" s="31"/>
      <c r="X5" s="33"/>
      <c r="Y5" s="33"/>
      <c r="Z5" s="31"/>
      <c r="AA5" s="33"/>
      <c r="AB5" s="34"/>
    </row>
    <row r="6" spans="1:28" x14ac:dyDescent="0.35">
      <c r="A6" s="165" t="str">
        <f>'Crisis Indicator Data'!A3</f>
        <v>Complex crisis in Afghanistan</v>
      </c>
      <c r="B6" s="166" t="str">
        <f>'Crisis Indicator Data'!B3</f>
        <v>Conflict/ Violence,Political/economic crisis,Floods,Drought/drier conditions</v>
      </c>
      <c r="C6" s="166" t="str">
        <f>'Crisis Indicator Data'!C3</f>
        <v>AFG001</v>
      </c>
      <c r="D6" s="166" t="str">
        <f>'Crisis Indicator Data'!D3</f>
        <v>Afghanistan</v>
      </c>
      <c r="E6" s="167" t="str">
        <f>'Crisis Indicator Data'!E3</f>
        <v>AFG</v>
      </c>
      <c r="F6" s="164">
        <f>IF('Crisis Indicator Data'!F3="x","x",IF(LOG('Crisis Indicator Data'!F3)&lt;F$4,0,IF(LOG('Crisis Indicator Data'!F3)&gt;F$3,5,ROUND(5-(F$3-LOG('Crisis Indicator Data'!F3))/(F$3-F$4)*5,1))))</f>
        <v>4.7</v>
      </c>
      <c r="G6" s="161">
        <f>IF('Crisis Indicator Data'!F3="x","x",IF(LEN(E6)&gt;3,('Crisis Indicator Data'!F3/VLOOKUP('Impact of the crisis'!$C6,#REF!,4,FALSE)),'Crisis Indicator Data'!F3/VLOOKUP('Impact of the crisis'!$E6,'Country Indicator Data'!$B$4:$P$300,15,FALSE)))</f>
        <v>1</v>
      </c>
      <c r="H6" s="143">
        <f t="shared" ref="H6:H37" si="0">IF(G6="x","x",IF(G6&lt;H$4,0,IF(G6&gt;H$3,5,ROUND(5-(H$3-G6)/(H$3-H$4)*5,1))))</f>
        <v>5</v>
      </c>
      <c r="I6" s="143">
        <f t="shared" ref="I6:I37" si="1">IF(AND(H6="x",F6="x"),"x",AVERAGE(F6,H6))</f>
        <v>4.8499999999999996</v>
      </c>
      <c r="J6" s="143">
        <f>IF('Crisis Indicator Data'!G3="x","x",IF(LOG('Crisis Indicator Data'!G3)&lt;J$4,0,IF(LOG('Crisis Indicator Data'!G3)&gt;J$3,5,ROUND(5-(J$3-LOG('Crisis Indicator Data'!G3))/(J$3-J$4)*5,1))))</f>
        <v>5</v>
      </c>
      <c r="K6" s="161">
        <f>IF('Crisis Indicator Data'!G3="x","x",IF(LEN(E6)&gt;3,('Crisis Indicator Data'!G3/VLOOKUP('Impact of the crisis'!$C6,#REF!,5,FALSE)),'Crisis Indicator Data'!G3/VLOOKUP('Impact of the crisis'!$E6,'Country Indicator Data'!$B$4:$P$300,14,FALSE)))</f>
        <v>1</v>
      </c>
      <c r="L6" s="143">
        <f t="shared" ref="L6:L37" si="2">IF(K6="x","x",IF(K6&lt;L$4,0,IF(K6&gt;L$3,5,ROUND(5-(L$3-K6)/(L$3-L$4)*5,1))))</f>
        <v>5</v>
      </c>
      <c r="M6" s="143">
        <f t="shared" ref="M6:M37" si="3">IF(AND(L6="x",J6="x"),"x",AVERAGE(J6,L6))</f>
        <v>5</v>
      </c>
      <c r="N6" s="143">
        <f t="shared" ref="N6:N37" si="4">IF(AND(M6="x",I6="x"),"x",IF(OR(M6="x",I6="x"),AVERAGE(I6,M6),ROUND((5-GEOMEAN(((5-I6)/5*4+1),((5-M6)/5*4+1)))/4*5,1)))</f>
        <v>4.9000000000000004</v>
      </c>
      <c r="O6" s="143">
        <f>IF('Crisis Indicator Data'!H3="x","x",IF('Crisis Indicator Data'!H3=0,0,IF(LOG('Crisis Indicator Data'!H3)&lt;O$4,0,IF(LOG('Crisis Indicator Data'!H3)&gt;O$3,5,ROUND(5-(O$3-LOG('Crisis Indicator Data'!H3))/(O$3-O$4)*5,1)))))</f>
        <v>5</v>
      </c>
      <c r="P6" s="161">
        <f>IF('Crisis Indicator Data'!H3="x","x",'Crisis Indicator Data'!H3/'Crisis Indicator Data'!G3)</f>
        <v>1</v>
      </c>
      <c r="Q6" s="143">
        <f t="shared" ref="Q6:Q37" si="5">IF(P6="x","x",IF(P6&lt;Q$4,0,IF(P6&gt;Q$3,5,ROUND(5-(Q$3-P6)/(Q$3-Q$4)*5,1))))</f>
        <v>5</v>
      </c>
      <c r="R6" s="143">
        <f t="shared" ref="R6:R37" si="6">IF(AND(Q6="x",O6="x"),"x",AVERAGE(O6,Q6))</f>
        <v>5</v>
      </c>
      <c r="S6" s="143">
        <f>IF('Crisis Indicator Data'!I3="x","x",IF('Crisis Indicator Data'!I3=0,0,IF(LOG('Crisis Indicator Data'!I3)&lt;S$4,0,IF(LOG('Crisis Indicator Data'!I3)&gt;S$3,5,ROUND(5-(S$3-LOG('Crisis Indicator Data'!I3))/(S$3-S$4)*5,1)))))</f>
        <v>5</v>
      </c>
      <c r="T6" s="161">
        <f>IF('Crisis Indicator Data'!H3="x","x",IF('Crisis Indicator Data'!I3="x","x",'Crisis Indicator Data'!I3/'Crisis Indicator Data'!H3))</f>
        <v>0.2331304347826087</v>
      </c>
      <c r="U6" s="143">
        <f t="shared" ref="U6:U37" si="7">IF(T6="x","x",IF(T6&lt;U$4,0,IF(T6&gt;U$3,5,ROUND(5-(U$3-T6)/(U$3-U$4)*5,1))))</f>
        <v>5</v>
      </c>
      <c r="V6" s="143">
        <f t="shared" ref="V6:V37" si="8">IF(AND(U6="x",S6="x"),"x",ROUND(AVERAGE(S6,U6),1))</f>
        <v>5</v>
      </c>
      <c r="W6" s="143">
        <f>IF('Crisis Indicator Data'!L3="x","x",IF('Crisis Indicator Data'!L3=0,0,IF(LOG('Crisis Indicator Data'!L3)&lt;W$4,0,IF(LOG('Crisis Indicator Data'!L3)&gt;W$3,5,ROUND(5-(W$3-LOG('Crisis Indicator Data'!L3))/(W$3-W$4)*5,1)))))</f>
        <v>4</v>
      </c>
      <c r="X6" s="162">
        <f>IF(OR('Crisis Indicator Data'!L3="x",'Crisis Indicator Data'!H3="x"),"x",'Crisis Indicator Data'!L3/'Crisis Indicator Data'!H3)</f>
        <v>1.2978260869565218E-5</v>
      </c>
      <c r="Y6" s="143">
        <f t="shared" ref="Y6:Y37" si="9">IF(X6="x","x",IF(X6&lt;Y$4,0,IF(X6&gt;Y$3,5,ROUND(5-(Y$3-X6)/(Y$3-Y$4)*5,1))))</f>
        <v>0.6</v>
      </c>
      <c r="Z6" s="143">
        <f t="shared" ref="Z6:Z37" si="10">IF(AND(Y6="x",W6="x"),"x",ROUND(AVERAGE(W6,Y6),1))</f>
        <v>2.2999999999999998</v>
      </c>
      <c r="AA6" s="143">
        <f t="shared" ref="AA6:AA37" si="11">IF(AND(V6="x",Z6="x"),"x",IF(OR(V6="x",Z6="x"),AVERAGE(V6,Z6),ROUND((5-GEOMEAN(((5-V6)/5*4+1),((5-Z6)/5*4+1)))/4*5,1)))</f>
        <v>4</v>
      </c>
      <c r="AB6" s="163">
        <f t="shared" ref="AB6:AB37" si="12">IF(AND(R6="x",AA6="x"),"x",IF(OR(R6="x",AA6="x"),AVERAGE(R6,AA6),ROUND((5-GEOMEAN(((5-R6)/5*4+1),((5-AA6)/5*4+1)))/4*5,1)))</f>
        <v>4.5999999999999996</v>
      </c>
    </row>
    <row r="7" spans="1:28" x14ac:dyDescent="0.35">
      <c r="A7" s="165" t="str">
        <f>'Crisis Indicator Data'!A4</f>
        <v>Drought in South-West Angola</v>
      </c>
      <c r="B7" s="166" t="str">
        <f>'Crisis Indicator Data'!B4</f>
        <v>Drought/drier conditions</v>
      </c>
      <c r="C7" s="166" t="str">
        <f>'Crisis Indicator Data'!C4</f>
        <v>AGO002</v>
      </c>
      <c r="D7" s="166" t="str">
        <f>'Crisis Indicator Data'!D4</f>
        <v>Angola</v>
      </c>
      <c r="E7" s="167" t="str">
        <f>'Crisis Indicator Data'!E4</f>
        <v>AGO</v>
      </c>
      <c r="F7" s="164">
        <f>IF('Crisis Indicator Data'!F4="x","x",IF(LOG('Crisis Indicator Data'!F4)&lt;F$4,0,IF(LOG('Crisis Indicator Data'!F4)&gt;F$3,5,ROUND(5-(F$3-LOG('Crisis Indicator Data'!F4))/(F$3-F$4)*5,1))))</f>
        <v>4.4000000000000004</v>
      </c>
      <c r="G7" s="161">
        <f>IF('Crisis Indicator Data'!F4="x","x",IF(LEN(E7)&gt;3,('Crisis Indicator Data'!F4/VLOOKUP('Impact of the crisis'!$C7,#REF!,4,FALSE)),'Crisis Indicator Data'!F4/VLOOKUP('Impact of the crisis'!$E7,'Country Indicator Data'!$B$4:$P$300,15,FALSE)))</f>
        <v>0.35852490575118312</v>
      </c>
      <c r="H7" s="143">
        <f t="shared" si="0"/>
        <v>1.7</v>
      </c>
      <c r="I7" s="143">
        <f t="shared" si="1"/>
        <v>3.0500000000000003</v>
      </c>
      <c r="J7" s="143">
        <f>IF('Crisis Indicator Data'!G4="x","x",IF(LOG('Crisis Indicator Data'!G4)&lt;J$4,0,IF(LOG('Crisis Indicator Data'!G4)&gt;J$3,5,ROUND(5-(J$3-LOG('Crisis Indicator Data'!G4))/(J$3-J$4)*5,1))))</f>
        <v>1.5</v>
      </c>
      <c r="K7" s="161">
        <f>IF('Crisis Indicator Data'!G4="x","x",IF(LEN(E7)&gt;3,('Crisis Indicator Data'!G4/VLOOKUP('Impact of the crisis'!$C7,#REF!,5,FALSE)),'Crisis Indicator Data'!G4/VLOOKUP('Impact of the crisis'!$E7,'Country Indicator Data'!$B$4:$P$300,14,FALSE)))</f>
        <v>7.4829931972789115E-2</v>
      </c>
      <c r="L7" s="143">
        <f t="shared" si="2"/>
        <v>0.3</v>
      </c>
      <c r="M7" s="143">
        <f t="shared" si="3"/>
        <v>0.9</v>
      </c>
      <c r="N7" s="143">
        <f t="shared" si="4"/>
        <v>2.1</v>
      </c>
      <c r="O7" s="143">
        <f>IF('Crisis Indicator Data'!H4="x","x",IF('Crisis Indicator Data'!H4=0,0,IF(LOG('Crisis Indicator Data'!H4)&lt;O$4,0,IF(LOG('Crisis Indicator Data'!H4)&gt;O$3,5,ROUND(5-(O$3-LOG('Crisis Indicator Data'!H4))/(O$3-O$4)*5,1)))))</f>
        <v>3.1</v>
      </c>
      <c r="P7" s="161">
        <f>IF('Crisis Indicator Data'!H4="x","x",'Crisis Indicator Data'!H4/'Crisis Indicator Data'!G4)</f>
        <v>0.82436363636363641</v>
      </c>
      <c r="Q7" s="143">
        <f t="shared" si="5"/>
        <v>4.0999999999999996</v>
      </c>
      <c r="R7" s="143">
        <f t="shared" si="6"/>
        <v>3.5999999999999996</v>
      </c>
      <c r="S7" s="143">
        <f>IF('Crisis Indicator Data'!I4="x","x",IF('Crisis Indicator Data'!I4=0,0,IF(LOG('Crisis Indicator Data'!I4)&lt;S$4,0,IF(LOG('Crisis Indicator Data'!I4)&gt;S$3,5,ROUND(5-(S$3-LOG('Crisis Indicator Data'!I4))/(S$3-S$4)*5,1)))))</f>
        <v>0</v>
      </c>
      <c r="T7" s="161">
        <f>IF('Crisis Indicator Data'!H4="x","x",IF('Crisis Indicator Data'!I4="x","x",'Crisis Indicator Data'!I4/'Crisis Indicator Data'!H4))</f>
        <v>0</v>
      </c>
      <c r="U7" s="143">
        <f t="shared" si="7"/>
        <v>0</v>
      </c>
      <c r="V7" s="143">
        <f t="shared" si="8"/>
        <v>0</v>
      </c>
      <c r="W7" s="143" t="str">
        <f>IF('Crisis Indicator Data'!L4="x","x",IF('Crisis Indicator Data'!L4=0,0,IF(LOG('Crisis Indicator Data'!L4)&lt;W$4,0,IF(LOG('Crisis Indicator Data'!L4)&gt;W$3,5,ROUND(5-(W$3-LOG('Crisis Indicator Data'!L4))/(W$3-W$4)*5,1)))))</f>
        <v>x</v>
      </c>
      <c r="X7" s="162" t="str">
        <f>IF(OR('Crisis Indicator Data'!L4="x",'Crisis Indicator Data'!H4="x"),"x",'Crisis Indicator Data'!L4/'Crisis Indicator Data'!H4)</f>
        <v>x</v>
      </c>
      <c r="Y7" s="143" t="str">
        <f t="shared" si="9"/>
        <v>x</v>
      </c>
      <c r="Z7" s="143" t="str">
        <f t="shared" si="10"/>
        <v>x</v>
      </c>
      <c r="AA7" s="143">
        <f t="shared" si="11"/>
        <v>0</v>
      </c>
      <c r="AB7" s="163">
        <f t="shared" si="12"/>
        <v>2.2000000000000002</v>
      </c>
    </row>
    <row r="8" spans="1:28" x14ac:dyDescent="0.35">
      <c r="A8" s="165" t="str">
        <f>'Crisis Indicator Data'!A5</f>
        <v>Complex crisis in Burundi</v>
      </c>
      <c r="B8" s="166" t="str">
        <f>'Crisis Indicator Data'!B5</f>
        <v>Floods,Political/economic crisis</v>
      </c>
      <c r="C8" s="166" t="str">
        <f>'Crisis Indicator Data'!C5</f>
        <v>BDI001</v>
      </c>
      <c r="D8" s="166" t="str">
        <f>'Crisis Indicator Data'!D5</f>
        <v>Burundi</v>
      </c>
      <c r="E8" s="167" t="str">
        <f>'Crisis Indicator Data'!E5</f>
        <v>BDI</v>
      </c>
      <c r="F8" s="164">
        <f>IF('Crisis Indicator Data'!F5="x","x",IF(LOG('Crisis Indicator Data'!F5)&lt;F$4,0,IF(LOG('Crisis Indicator Data'!F5)&gt;F$3,5,ROUND(5-(F$3-LOG('Crisis Indicator Data'!F5))/(F$3-F$4)*5,1))))</f>
        <v>2.2999999999999998</v>
      </c>
      <c r="G8" s="161">
        <f>IF('Crisis Indicator Data'!F5="x","x",IF(LEN(E8)&gt;3,('Crisis Indicator Data'!F5/VLOOKUP('Impact of the crisis'!$C8,#REF!,4,FALSE)),'Crisis Indicator Data'!F5/VLOOKUP('Impact of the crisis'!$E8,'Country Indicator Data'!$B$4:$P$300,15,FALSE)))</f>
        <v>1</v>
      </c>
      <c r="H8" s="143">
        <f t="shared" si="0"/>
        <v>5</v>
      </c>
      <c r="I8" s="143">
        <f t="shared" si="1"/>
        <v>3.65</v>
      </c>
      <c r="J8" s="143">
        <f>IF('Crisis Indicator Data'!G5="x","x",IF(LOG('Crisis Indicator Data'!G5)&lt;J$4,0,IF(LOG('Crisis Indicator Data'!G5)&gt;J$3,5,ROUND(5-(J$3-LOG('Crisis Indicator Data'!G5))/(J$3-J$4)*5,1))))</f>
        <v>3.6</v>
      </c>
      <c r="K8" s="161">
        <f>IF('Crisis Indicator Data'!G5="x","x",IF(LEN(E8)&gt;3,('Crisis Indicator Data'!G5/VLOOKUP('Impact of the crisis'!$C8,#REF!,5,FALSE)),'Crisis Indicator Data'!G5/VLOOKUP('Impact of the crisis'!$E8,'Country Indicator Data'!$B$4:$P$300,14,FALSE)))</f>
        <v>1</v>
      </c>
      <c r="L8" s="143">
        <f t="shared" si="2"/>
        <v>5</v>
      </c>
      <c r="M8" s="143">
        <f t="shared" si="3"/>
        <v>4.3</v>
      </c>
      <c r="N8" s="143">
        <f t="shared" si="4"/>
        <v>4</v>
      </c>
      <c r="O8" s="143">
        <f>IF('Crisis Indicator Data'!H5="x","x",IF('Crisis Indicator Data'!H5=0,0,IF(LOG('Crisis Indicator Data'!H5)&lt;O$4,0,IF(LOG('Crisis Indicator Data'!H5)&gt;O$3,5,ROUND(5-(O$3-LOG('Crisis Indicator Data'!H5))/(O$3-O$4)*5,1)))))</f>
        <v>3.9</v>
      </c>
      <c r="P8" s="161">
        <f>IF('Crisis Indicator Data'!H5="x","x",'Crisis Indicator Data'!H5/'Crisis Indicator Data'!G5)</f>
        <v>0.58084465782407035</v>
      </c>
      <c r="Q8" s="143">
        <f t="shared" si="5"/>
        <v>2.9</v>
      </c>
      <c r="R8" s="143">
        <f t="shared" si="6"/>
        <v>3.4</v>
      </c>
      <c r="S8" s="143">
        <f>IF('Crisis Indicator Data'!I5="x","x",IF('Crisis Indicator Data'!I5=0,0,IF(LOG('Crisis Indicator Data'!I5)&lt;S$4,0,IF(LOG('Crisis Indicator Data'!I5)&gt;S$3,5,ROUND(5-(S$3-LOG('Crisis Indicator Data'!I5))/(S$3-S$4)*5,1)))))</f>
        <v>4</v>
      </c>
      <c r="T8" s="161">
        <f>IF('Crisis Indicator Data'!H5="x","x",IF('Crisis Indicator Data'!I5="x","x",'Crisis Indicator Data'!I5/'Crisis Indicator Data'!H5))</f>
        <v>8.5598206780610822E-2</v>
      </c>
      <c r="U8" s="143">
        <f t="shared" si="7"/>
        <v>2.9</v>
      </c>
      <c r="V8" s="143">
        <f t="shared" si="8"/>
        <v>3.5</v>
      </c>
      <c r="W8" s="143">
        <f>IF('Crisis Indicator Data'!L5="x","x",IF('Crisis Indicator Data'!L5=0,0,IF(LOG('Crisis Indicator Data'!L5)&lt;W$4,0,IF(LOG('Crisis Indicator Data'!L5)&gt;W$3,5,ROUND(5-(W$3-LOG('Crisis Indicator Data'!L5))/(W$3-W$4)*5,1)))))</f>
        <v>3.2</v>
      </c>
      <c r="X8" s="162">
        <f>IF(OR('Crisis Indicator Data'!L5="x",'Crisis Indicator Data'!H5="x"),"x",'Crisis Indicator Data'!L5/'Crisis Indicator Data'!H5)</f>
        <v>2.5077052395629028E-5</v>
      </c>
      <c r="Y8" s="143">
        <f t="shared" si="9"/>
        <v>1.3</v>
      </c>
      <c r="Z8" s="143">
        <f t="shared" si="10"/>
        <v>2.2999999999999998</v>
      </c>
      <c r="AA8" s="143">
        <f t="shared" si="11"/>
        <v>3</v>
      </c>
      <c r="AB8" s="163">
        <f t="shared" si="12"/>
        <v>3.2</v>
      </c>
    </row>
    <row r="9" spans="1:28" x14ac:dyDescent="0.35">
      <c r="A9" s="165" t="str">
        <f>'Crisis Indicator Data'!A6</f>
        <v>Displacement from Eastern DRC</v>
      </c>
      <c r="B9" s="166" t="str">
        <f>'Crisis Indicator Data'!B6</f>
        <v>International Displacement</v>
      </c>
      <c r="C9" s="166" t="str">
        <f>'Crisis Indicator Data'!C6</f>
        <v>BDI004</v>
      </c>
      <c r="D9" s="166" t="str">
        <f>'Crisis Indicator Data'!D6</f>
        <v>Burundi</v>
      </c>
      <c r="E9" s="167" t="str">
        <f>'Crisis Indicator Data'!E6</f>
        <v>BDI</v>
      </c>
      <c r="F9" s="164">
        <f>IF('Crisis Indicator Data'!F6="x","x",IF(LOG('Crisis Indicator Data'!F6)&lt;F$4,0,IF(LOG('Crisis Indicator Data'!F6)&gt;F$3,5,ROUND(5-(F$3-LOG('Crisis Indicator Data'!F6))/(F$3-F$4)*5,1))))</f>
        <v>1.7</v>
      </c>
      <c r="G9" s="161">
        <f>IF('Crisis Indicator Data'!F6="x","x",IF(LEN(E9)&gt;3,('Crisis Indicator Data'!F6/VLOOKUP('Impact of the crisis'!$C9,#REF!,4,FALSE)),'Crisis Indicator Data'!F6/VLOOKUP('Impact of the crisis'!$E9,'Country Indicator Data'!$B$4:$P$300,15,FALSE)))</f>
        <v>0.43648753894080999</v>
      </c>
      <c r="H9" s="143">
        <f t="shared" si="0"/>
        <v>2.1</v>
      </c>
      <c r="I9" s="143">
        <f t="shared" si="1"/>
        <v>1.9</v>
      </c>
      <c r="J9" s="143">
        <f>IF('Crisis Indicator Data'!G6="x","x",IF(LOG('Crisis Indicator Data'!G6)&lt;J$4,0,IF(LOG('Crisis Indicator Data'!G6)&gt;J$3,5,ROUND(5-(J$3-LOG('Crisis Indicator Data'!G6))/(J$3-J$4)*5,1))))</f>
        <v>1.5</v>
      </c>
      <c r="K9" s="161">
        <f>IF('Crisis Indicator Data'!G6="x","x",IF(LEN(E9)&gt;3,('Crisis Indicator Data'!G6/VLOOKUP('Impact of the crisis'!$C9,#REF!,5,FALSE)),'Crisis Indicator Data'!G6/VLOOKUP('Impact of the crisis'!$E9,'Country Indicator Data'!$B$4:$P$300,14,FALSE)))</f>
        <v>0.22719505248596306</v>
      </c>
      <c r="L9" s="143">
        <f t="shared" si="2"/>
        <v>1.1000000000000001</v>
      </c>
      <c r="M9" s="143">
        <f t="shared" si="3"/>
        <v>1.3</v>
      </c>
      <c r="N9" s="143">
        <f t="shared" si="4"/>
        <v>1.6</v>
      </c>
      <c r="O9" s="143">
        <f>IF('Crisis Indicator Data'!H6="x","x",IF('Crisis Indicator Data'!H6=0,0,IF(LOG('Crisis Indicator Data'!H6)&lt;O$4,0,IF(LOG('Crisis Indicator Data'!H6)&gt;O$3,5,ROUND(5-(O$3-LOG('Crisis Indicator Data'!H6))/(O$3-O$4)*5,1)))))</f>
        <v>0.6</v>
      </c>
      <c r="P9" s="161">
        <f>IF('Crisis Indicator Data'!H6="x","x",'Crisis Indicator Data'!H6/'Crisis Indicator Data'!G6)</f>
        <v>2.7220630372492838E-2</v>
      </c>
      <c r="Q9" s="143">
        <f t="shared" si="5"/>
        <v>0.1</v>
      </c>
      <c r="R9" s="143">
        <f t="shared" si="6"/>
        <v>0.35</v>
      </c>
      <c r="S9" s="143">
        <f>IF('Crisis Indicator Data'!I6="x","x",IF('Crisis Indicator Data'!I6=0,0,IF(LOG('Crisis Indicator Data'!I6)&lt;S$4,0,IF(LOG('Crisis Indicator Data'!I6)&gt;S$3,5,ROUND(5-(S$3-LOG('Crisis Indicator Data'!I6))/(S$3-S$4)*5,1)))))</f>
        <v>2.7</v>
      </c>
      <c r="T9" s="161">
        <f>IF('Crisis Indicator Data'!H6="x","x",IF('Crisis Indicator Data'!I6="x","x",'Crisis Indicator Data'!I6/'Crisis Indicator Data'!H6))</f>
        <v>1</v>
      </c>
      <c r="U9" s="143">
        <f t="shared" si="7"/>
        <v>5</v>
      </c>
      <c r="V9" s="143">
        <f t="shared" si="8"/>
        <v>3.9</v>
      </c>
      <c r="W9" s="143" t="str">
        <f>IF('Crisis Indicator Data'!L6="x","x",IF('Crisis Indicator Data'!L6=0,0,IF(LOG('Crisis Indicator Data'!L6)&lt;W$4,0,IF(LOG('Crisis Indicator Data'!L6)&gt;W$3,5,ROUND(5-(W$3-LOG('Crisis Indicator Data'!L6))/(W$3-W$4)*5,1)))))</f>
        <v>x</v>
      </c>
      <c r="X9" s="162" t="str">
        <f>IF(OR('Crisis Indicator Data'!L6="x",'Crisis Indicator Data'!H6="x"),"x",'Crisis Indicator Data'!L6/'Crisis Indicator Data'!H6)</f>
        <v>x</v>
      </c>
      <c r="Y9" s="143" t="str">
        <f t="shared" si="9"/>
        <v>x</v>
      </c>
      <c r="Z9" s="143" t="str">
        <f t="shared" si="10"/>
        <v>x</v>
      </c>
      <c r="AA9" s="143">
        <f t="shared" si="11"/>
        <v>3.9</v>
      </c>
      <c r="AB9" s="163">
        <f t="shared" si="12"/>
        <v>2.5</v>
      </c>
    </row>
    <row r="10" spans="1:28" x14ac:dyDescent="0.35">
      <c r="A10" s="165" t="str">
        <f>'Crisis Indicator Data'!A7</f>
        <v>Conflict in northern region of Benin</v>
      </c>
      <c r="B10" s="166" t="str">
        <f>'Crisis Indicator Data'!B7</f>
        <v>Conflict/ Violence</v>
      </c>
      <c r="C10" s="166" t="str">
        <f>'Crisis Indicator Data'!C7</f>
        <v>BEN002</v>
      </c>
      <c r="D10" s="166" t="str">
        <f>'Crisis Indicator Data'!D7</f>
        <v>Benin</v>
      </c>
      <c r="E10" s="167" t="str">
        <f>'Crisis Indicator Data'!E7</f>
        <v>BEN</v>
      </c>
      <c r="F10" s="164">
        <f>IF('Crisis Indicator Data'!F7="x","x",IF(LOG('Crisis Indicator Data'!F7)&lt;F$4,0,IF(LOG('Crisis Indicator Data'!F7)&gt;F$3,5,ROUND(5-(F$3-LOG('Crisis Indicator Data'!F7))/(F$3-F$4)*5,1))))</f>
        <v>2.8</v>
      </c>
      <c r="G10" s="161">
        <f>IF('Crisis Indicator Data'!F7="x","x",IF(LEN(E10)&gt;3,('Crisis Indicator Data'!F7/VLOOKUP('Impact of the crisis'!$C10,#REF!,4,FALSE)),'Crisis Indicator Data'!F7/VLOOKUP('Impact of the crisis'!$E10,'Country Indicator Data'!$B$4:$P$300,15,FALSE)))</f>
        <v>0.42242816601631783</v>
      </c>
      <c r="H10" s="143">
        <f t="shared" si="0"/>
        <v>2.1</v>
      </c>
      <c r="I10" s="143">
        <f t="shared" si="1"/>
        <v>2.4500000000000002</v>
      </c>
      <c r="J10" s="143">
        <f>IF('Crisis Indicator Data'!G7="x","x",IF(LOG('Crisis Indicator Data'!G7)&lt;J$4,0,IF(LOG('Crisis Indicator Data'!G7)&gt;J$3,5,ROUND(5-(J$3-LOG('Crisis Indicator Data'!G7))/(J$3-J$4)*5,1))))</f>
        <v>1.3</v>
      </c>
      <c r="K10" s="161">
        <f>IF('Crisis Indicator Data'!G7="x","x",IF(LEN(E10)&gt;3,('Crisis Indicator Data'!G7/VLOOKUP('Impact of the crisis'!$C10,#REF!,5,FALSE)),'Crisis Indicator Data'!G7/VLOOKUP('Impact of the crisis'!$E10,'Country Indicator Data'!$B$4:$P$300,14,FALSE)))</f>
        <v>0.16594242259641498</v>
      </c>
      <c r="L10" s="143">
        <f t="shared" si="2"/>
        <v>0.8</v>
      </c>
      <c r="M10" s="143">
        <f t="shared" si="3"/>
        <v>1.05</v>
      </c>
      <c r="N10" s="143">
        <f t="shared" si="4"/>
        <v>1.8</v>
      </c>
      <c r="O10" s="143">
        <f>IF('Crisis Indicator Data'!H7="x","x",IF('Crisis Indicator Data'!H7=0,0,IF(LOG('Crisis Indicator Data'!H7)&lt;O$4,0,IF(LOG('Crisis Indicator Data'!H7)&gt;O$3,5,ROUND(5-(O$3-LOG('Crisis Indicator Data'!H7))/(O$3-O$4)*5,1)))))</f>
        <v>2</v>
      </c>
      <c r="P10" s="161">
        <f>IF('Crisis Indicator Data'!H7="x","x",'Crisis Indicator Data'!H7/'Crisis Indicator Data'!G7)</f>
        <v>0.21153846153846154</v>
      </c>
      <c r="Q10" s="143">
        <f t="shared" si="5"/>
        <v>1</v>
      </c>
      <c r="R10" s="143">
        <f t="shared" si="6"/>
        <v>1.5</v>
      </c>
      <c r="S10" s="143">
        <f>IF('Crisis Indicator Data'!I7="x","x",IF('Crisis Indicator Data'!I7=0,0,IF(LOG('Crisis Indicator Data'!I7)&lt;S$4,0,IF(LOG('Crisis Indicator Data'!I7)&gt;S$3,5,ROUND(5-(S$3-LOG('Crisis Indicator Data'!I7))/(S$3-S$4)*5,1)))))</f>
        <v>1.4</v>
      </c>
      <c r="T10" s="161">
        <f>IF('Crisis Indicator Data'!H7="x","x",IF('Crisis Indicator Data'!I7="x","x",'Crisis Indicator Data'!I7/'Crisis Indicator Data'!H7))</f>
        <v>1.7408123791102514E-2</v>
      </c>
      <c r="U10" s="143">
        <f t="shared" si="7"/>
        <v>0.6</v>
      </c>
      <c r="V10" s="143">
        <f t="shared" si="8"/>
        <v>1</v>
      </c>
      <c r="W10" s="143">
        <f>IF('Crisis Indicator Data'!L7="x","x",IF('Crisis Indicator Data'!L7=0,0,IF(LOG('Crisis Indicator Data'!L7)&lt;W$4,0,IF(LOG('Crisis Indicator Data'!L7)&gt;W$3,5,ROUND(5-(W$3-LOG('Crisis Indicator Data'!L7))/(W$3-W$4)*5,1)))))</f>
        <v>3.6</v>
      </c>
      <c r="X10" s="162">
        <f>IF(OR('Crisis Indicator Data'!L7="x",'Crisis Indicator Data'!H7="x"),"x",'Crisis Indicator Data'!L7/'Crisis Indicator Data'!H7)</f>
        <v>6.8858800773694386E-4</v>
      </c>
      <c r="Y10" s="143">
        <f t="shared" si="9"/>
        <v>5</v>
      </c>
      <c r="Z10" s="143">
        <f t="shared" si="10"/>
        <v>4.3</v>
      </c>
      <c r="AA10" s="143">
        <f t="shared" si="11"/>
        <v>3.1</v>
      </c>
      <c r="AB10" s="163">
        <f t="shared" si="12"/>
        <v>2.4</v>
      </c>
    </row>
    <row r="11" spans="1:28" x14ac:dyDescent="0.35">
      <c r="A11" s="165" t="str">
        <f>'Crisis Indicator Data'!A8</f>
        <v>Conflict and Climatic Shocks in Burkina Faso</v>
      </c>
      <c r="B11" s="166" t="str">
        <f>'Crisis Indicator Data'!B8</f>
        <v>Conflict/ Violence,Drought/drier conditions,Floods</v>
      </c>
      <c r="C11" s="166" t="str">
        <f>'Crisis Indicator Data'!C8</f>
        <v>BFA002</v>
      </c>
      <c r="D11" s="166" t="str">
        <f>'Crisis Indicator Data'!D8</f>
        <v>Burkina Faso</v>
      </c>
      <c r="E11" s="167" t="str">
        <f>'Crisis Indicator Data'!E8</f>
        <v>BFA</v>
      </c>
      <c r="F11" s="164">
        <f>IF('Crisis Indicator Data'!F8="x","x",IF(LOG('Crisis Indicator Data'!F8)&lt;F$4,0,IF(LOG('Crisis Indicator Data'!F8)&gt;F$3,5,ROUND(5-(F$3-LOG('Crisis Indicator Data'!F8))/(F$3-F$4)*5,1))))</f>
        <v>4.0999999999999996</v>
      </c>
      <c r="G11" s="161">
        <f>IF('Crisis Indicator Data'!F8="x","x",IF(LEN(E11)&gt;3,('Crisis Indicator Data'!F8/VLOOKUP('Impact of the crisis'!$C11,#REF!,4,FALSE)),'Crisis Indicator Data'!F8/VLOOKUP('Impact of the crisis'!$E11,'Country Indicator Data'!$B$4:$P$300,15,FALSE)))</f>
        <v>1</v>
      </c>
      <c r="H11" s="143">
        <f t="shared" si="0"/>
        <v>5</v>
      </c>
      <c r="I11" s="143">
        <f t="shared" si="1"/>
        <v>4.55</v>
      </c>
      <c r="J11" s="143">
        <f>IF('Crisis Indicator Data'!G8="x","x",IF(LOG('Crisis Indicator Data'!G8)&lt;J$4,0,IF(LOG('Crisis Indicator Data'!G8)&gt;J$3,5,ROUND(5-(J$3-LOG('Crisis Indicator Data'!G8))/(J$3-J$4)*5,1))))</f>
        <v>4.5999999999999996</v>
      </c>
      <c r="K11" s="161">
        <f>IF('Crisis Indicator Data'!G8="x","x",IF(LEN(E11)&gt;3,('Crisis Indicator Data'!G8/VLOOKUP('Impact of the crisis'!$C11,#REF!,5,FALSE)),'Crisis Indicator Data'!G8/VLOOKUP('Impact of the crisis'!$E11,'Country Indicator Data'!$B$4:$P$300,14,FALSE)))</f>
        <v>0.9771986970684039</v>
      </c>
      <c r="L11" s="143">
        <f t="shared" si="2"/>
        <v>4.9000000000000004</v>
      </c>
      <c r="M11" s="143">
        <f t="shared" si="3"/>
        <v>4.75</v>
      </c>
      <c r="N11" s="143">
        <f t="shared" si="4"/>
        <v>4.7</v>
      </c>
      <c r="O11" s="143">
        <f>IF('Crisis Indicator Data'!H8="x","x",IF('Crisis Indicator Data'!H8=0,0,IF(LOG('Crisis Indicator Data'!H8)&lt;O$4,0,IF(LOG('Crisis Indicator Data'!H8)&gt;O$3,5,ROUND(5-(O$3-LOG('Crisis Indicator Data'!H8))/(O$3-O$4)*5,1)))))</f>
        <v>3.8</v>
      </c>
      <c r="P11" s="161">
        <f>IF('Crisis Indicator Data'!H8="x","x",'Crisis Indicator Data'!H8/'Crisis Indicator Data'!G8)</f>
        <v>0.25277777777777777</v>
      </c>
      <c r="Q11" s="143">
        <f t="shared" si="5"/>
        <v>1.2</v>
      </c>
      <c r="R11" s="143">
        <f t="shared" si="6"/>
        <v>2.5</v>
      </c>
      <c r="S11" s="143">
        <f>IF('Crisis Indicator Data'!I8="x","x",IF('Crisis Indicator Data'!I8=0,0,IF(LOG('Crisis Indicator Data'!I8)&lt;S$4,0,IF(LOG('Crisis Indicator Data'!I8)&gt;S$3,5,ROUND(5-(S$3-LOG('Crisis Indicator Data'!I8))/(S$3-S$4)*5,1)))))</f>
        <v>4.7</v>
      </c>
      <c r="T11" s="161">
        <f>IF('Crisis Indicator Data'!H8="x","x",IF('Crisis Indicator Data'!I8="x","x",'Crisis Indicator Data'!I8/'Crisis Indicator Data'!H8))</f>
        <v>0.35570583262890954</v>
      </c>
      <c r="U11" s="143">
        <f t="shared" si="7"/>
        <v>5</v>
      </c>
      <c r="V11" s="143">
        <f t="shared" si="8"/>
        <v>4.9000000000000004</v>
      </c>
      <c r="W11" s="143">
        <f>IF('Crisis Indicator Data'!L8="x","x",IF('Crisis Indicator Data'!L8=0,0,IF(LOG('Crisis Indicator Data'!L8)&lt;W$4,0,IF(LOG('Crisis Indicator Data'!L8)&gt;W$3,5,ROUND(5-(W$3-LOG('Crisis Indicator Data'!L8))/(W$3-W$4)*5,1)))))</f>
        <v>5</v>
      </c>
      <c r="X11" s="162">
        <f>IF(OR('Crisis Indicator Data'!L8="x",'Crisis Indicator Data'!H8="x"),"x",'Crisis Indicator Data'!L8/'Crisis Indicator Data'!H8)</f>
        <v>5.8901098901098905E-4</v>
      </c>
      <c r="Y11" s="143">
        <f t="shared" si="9"/>
        <v>5</v>
      </c>
      <c r="Z11" s="143">
        <f t="shared" si="10"/>
        <v>5</v>
      </c>
      <c r="AA11" s="143">
        <f t="shared" si="11"/>
        <v>5</v>
      </c>
      <c r="AB11" s="163">
        <f t="shared" si="12"/>
        <v>4.0999999999999996</v>
      </c>
    </row>
    <row r="12" spans="1:28" x14ac:dyDescent="0.35">
      <c r="A12" s="165" t="str">
        <f>'Crisis Indicator Data'!A9</f>
        <v>Multiple crises in Bangladesh</v>
      </c>
      <c r="B12" s="166" t="str">
        <f>'Crisis Indicator Data'!B9</f>
        <v>International Displacement,Floods,Cyclone,Political/economic crisis</v>
      </c>
      <c r="C12" s="166" t="str">
        <f>'Crisis Indicator Data'!C9</f>
        <v>BGD001</v>
      </c>
      <c r="D12" s="166" t="str">
        <f>'Crisis Indicator Data'!D9</f>
        <v>Bangladesh</v>
      </c>
      <c r="E12" s="167" t="str">
        <f>'Crisis Indicator Data'!E9</f>
        <v>BGD</v>
      </c>
      <c r="F12" s="164">
        <f>IF('Crisis Indicator Data'!F9="x","x",IF(LOG('Crisis Indicator Data'!F9)&lt;F$4,0,IF(LOG('Crisis Indicator Data'!F9)&gt;F$3,5,ROUND(5-(F$3-LOG('Crisis Indicator Data'!F9))/(F$3-F$4)*5,1))))</f>
        <v>3.2</v>
      </c>
      <c r="G12" s="161">
        <f>IF('Crisis Indicator Data'!F9="x","x",IF(LEN(E12)&gt;3,('Crisis Indicator Data'!F9/VLOOKUP('Impact of the crisis'!$C12,#REF!,4,FALSE)),'Crisis Indicator Data'!F9/VLOOKUP('Impact of the crisis'!$E12,'Country Indicator Data'!$B$4:$P$300,15,FALSE)))</f>
        <v>0.6722439886302527</v>
      </c>
      <c r="H12" s="143">
        <f t="shared" si="0"/>
        <v>3.3</v>
      </c>
      <c r="I12" s="143">
        <f t="shared" si="1"/>
        <v>3.25</v>
      </c>
      <c r="J12" s="143">
        <f>IF('Crisis Indicator Data'!G9="x","x",IF(LOG('Crisis Indicator Data'!G9)&lt;J$4,0,IF(LOG('Crisis Indicator Data'!G9)&gt;J$3,5,ROUND(5-(J$3-LOG('Crisis Indicator Data'!G9))/(J$3-J$4)*5,1))))</f>
        <v>5</v>
      </c>
      <c r="K12" s="161">
        <f>IF('Crisis Indicator Data'!G9="x","x",IF(LEN(E12)&gt;3,('Crisis Indicator Data'!G9/VLOOKUP('Impact of the crisis'!$C12,#REF!,5,FALSE)),'Crisis Indicator Data'!G9/VLOOKUP('Impact of the crisis'!$E12,'Country Indicator Data'!$B$4:$P$300,14,FALSE)))</f>
        <v>0.56542159936362357</v>
      </c>
      <c r="L12" s="143">
        <f t="shared" si="2"/>
        <v>2.8</v>
      </c>
      <c r="M12" s="143">
        <f t="shared" si="3"/>
        <v>3.9</v>
      </c>
      <c r="N12" s="143">
        <f t="shared" si="4"/>
        <v>3.6</v>
      </c>
      <c r="O12" s="143">
        <f>IF('Crisis Indicator Data'!H9="x","x",IF('Crisis Indicator Data'!H9=0,0,IF(LOG('Crisis Indicator Data'!H9)&lt;O$4,0,IF(LOG('Crisis Indicator Data'!H9)&gt;O$3,5,ROUND(5-(O$3-LOG('Crisis Indicator Data'!H9))/(O$3-O$4)*5,1)))))</f>
        <v>5</v>
      </c>
      <c r="P12" s="161">
        <f>IF('Crisis Indicator Data'!H9="x","x",'Crisis Indicator Data'!H9/'Crisis Indicator Data'!G9)</f>
        <v>0.52465630139962138</v>
      </c>
      <c r="Q12" s="143">
        <f t="shared" si="5"/>
        <v>2.6</v>
      </c>
      <c r="R12" s="143">
        <f t="shared" si="6"/>
        <v>3.8</v>
      </c>
      <c r="S12" s="143">
        <f>IF('Crisis Indicator Data'!I9="x","x",IF('Crisis Indicator Data'!I9=0,0,IF(LOG('Crisis Indicator Data'!I9)&lt;S$4,0,IF(LOG('Crisis Indicator Data'!I9)&gt;S$3,5,ROUND(5-(S$3-LOG('Crisis Indicator Data'!I9))/(S$3-S$4)*5,1)))))</f>
        <v>4.4000000000000004</v>
      </c>
      <c r="T12" s="161">
        <f>IF('Crisis Indicator Data'!H9="x","x",IF('Crisis Indicator Data'!I9="x","x",'Crisis Indicator Data'!I9/'Crisis Indicator Data'!H9))</f>
        <v>2.245751015418589E-2</v>
      </c>
      <c r="U12" s="143">
        <f t="shared" si="7"/>
        <v>0.7</v>
      </c>
      <c r="V12" s="143">
        <f t="shared" si="8"/>
        <v>2.6</v>
      </c>
      <c r="W12" s="143">
        <f>IF('Crisis Indicator Data'!L9="x","x",IF('Crisis Indicator Data'!L9=0,0,IF(LOG('Crisis Indicator Data'!L9)&lt;W$4,0,IF(LOG('Crisis Indicator Data'!L9)&gt;W$3,5,ROUND(5-(W$3-LOG('Crisis Indicator Data'!L9))/(W$3-W$4)*5,1)))))</f>
        <v>1.3</v>
      </c>
      <c r="X12" s="162">
        <f>IF(OR('Crisis Indicator Data'!L9="x",'Crisis Indicator Data'!H9="x"),"x",'Crisis Indicator Data'!L9/'Crisis Indicator Data'!H9)</f>
        <v>1.5773492645609053E-7</v>
      </c>
      <c r="Y12" s="143">
        <f t="shared" si="9"/>
        <v>0</v>
      </c>
      <c r="Z12" s="143">
        <f t="shared" si="10"/>
        <v>0.7</v>
      </c>
      <c r="AA12" s="143">
        <f t="shared" si="11"/>
        <v>1.7</v>
      </c>
      <c r="AB12" s="163">
        <f t="shared" si="12"/>
        <v>2.9</v>
      </c>
    </row>
    <row r="13" spans="1:28" x14ac:dyDescent="0.35">
      <c r="A13" s="165" t="str">
        <f>'Crisis Indicator Data'!A10</f>
        <v>Displacement of Rohingyas to Bangladesh</v>
      </c>
      <c r="B13" s="166" t="str">
        <f>'Crisis Indicator Data'!B10</f>
        <v>International Displacement</v>
      </c>
      <c r="C13" s="166" t="str">
        <f>'Crisis Indicator Data'!C10</f>
        <v>BGD002</v>
      </c>
      <c r="D13" s="166" t="str">
        <f>'Crisis Indicator Data'!D10</f>
        <v>Bangladesh</v>
      </c>
      <c r="E13" s="167" t="str">
        <f>'Crisis Indicator Data'!E10</f>
        <v>BGD</v>
      </c>
      <c r="F13" s="164">
        <f>IF('Crisis Indicator Data'!F10="x","x",IF(LOG('Crisis Indicator Data'!F10)&lt;F$4,0,IF(LOG('Crisis Indicator Data'!F10)&gt;F$3,5,ROUND(5-(F$3-LOG('Crisis Indicator Data'!F10))/(F$3-F$4)*5,1))))</f>
        <v>0</v>
      </c>
      <c r="G13" s="161">
        <f>IF('Crisis Indicator Data'!F10="x","x",IF(LEN(E13)&gt;3,('Crisis Indicator Data'!F10/VLOOKUP('Impact of the crisis'!$C13,#REF!,4,FALSE)),'Crisis Indicator Data'!F10/VLOOKUP('Impact of the crisis'!$E13,'Country Indicator Data'!$B$4:$P$300,15,FALSE)))</f>
        <v>5.4579396174233696E-3</v>
      </c>
      <c r="H13" s="143">
        <f t="shared" si="0"/>
        <v>0</v>
      </c>
      <c r="I13" s="143">
        <f t="shared" si="1"/>
        <v>0</v>
      </c>
      <c r="J13" s="143">
        <f>IF('Crisis Indicator Data'!G10="x","x",IF(LOG('Crisis Indicator Data'!G10)&lt;J$4,0,IF(LOG('Crisis Indicator Data'!G10)&gt;J$3,5,ROUND(5-(J$3-LOG('Crisis Indicator Data'!G10))/(J$3-J$4)*5,1))))</f>
        <v>0.8</v>
      </c>
      <c r="K13" s="161">
        <f>IF('Crisis Indicator Data'!G10="x","x",IF(LEN(E13)&gt;3,('Crisis Indicator Data'!G10/VLOOKUP('Impact of the crisis'!$C13,#REF!,5,FALSE)),'Crisis Indicator Data'!G10/VLOOKUP('Impact of the crisis'!$E13,'Country Indicator Data'!$B$4:$P$300,14,FALSE)))</f>
        <v>1.0153946937438586E-2</v>
      </c>
      <c r="L13" s="143">
        <f t="shared" si="2"/>
        <v>0</v>
      </c>
      <c r="M13" s="143">
        <f t="shared" si="3"/>
        <v>0.4</v>
      </c>
      <c r="N13" s="143">
        <f t="shared" si="4"/>
        <v>0.2</v>
      </c>
      <c r="O13" s="143">
        <f>IF('Crisis Indicator Data'!H10="x","x",IF('Crisis Indicator Data'!H10=0,0,IF(LOG('Crisis Indicator Data'!H10)&lt;O$4,0,IF(LOG('Crisis Indicator Data'!H10)&gt;O$3,5,ROUND(5-(O$3-LOG('Crisis Indicator Data'!H10))/(O$3-O$4)*5,1)))))</f>
        <v>2.9</v>
      </c>
      <c r="P13" s="161">
        <f>IF('Crisis Indicator Data'!H10="x","x",'Crisis Indicator Data'!H10/'Crisis Indicator Data'!G10)</f>
        <v>1</v>
      </c>
      <c r="Q13" s="143">
        <f t="shared" si="5"/>
        <v>5</v>
      </c>
      <c r="R13" s="143">
        <f t="shared" si="6"/>
        <v>3.95</v>
      </c>
      <c r="S13" s="143">
        <f>IF('Crisis Indicator Data'!I10="x","x",IF('Crisis Indicator Data'!I10=0,0,IF(LOG('Crisis Indicator Data'!I10)&lt;S$4,0,IF(LOG('Crisis Indicator Data'!I10)&gt;S$3,5,ROUND(5-(S$3-LOG('Crisis Indicator Data'!I10))/(S$3-S$4)*5,1)))))</f>
        <v>4.4000000000000004</v>
      </c>
      <c r="T13" s="161">
        <f>IF('Crisis Indicator Data'!H10="x","x",IF('Crisis Indicator Data'!I10="x","x",'Crisis Indicator Data'!I10/'Crisis Indicator Data'!H10))</f>
        <v>0.65610599078341014</v>
      </c>
      <c r="U13" s="143">
        <f t="shared" si="7"/>
        <v>5</v>
      </c>
      <c r="V13" s="143">
        <f t="shared" si="8"/>
        <v>4.7</v>
      </c>
      <c r="W13" s="143">
        <f>IF('Crisis Indicator Data'!L10="x","x",IF('Crisis Indicator Data'!L10=0,0,IF(LOG('Crisis Indicator Data'!L10)&lt;W$4,0,IF(LOG('Crisis Indicator Data'!L10)&gt;W$3,5,ROUND(5-(W$3-LOG('Crisis Indicator Data'!L10))/(W$3-W$4)*5,1)))))</f>
        <v>1.3</v>
      </c>
      <c r="X13" s="162">
        <f>IF(OR('Crisis Indicator Data'!L10="x",'Crisis Indicator Data'!H10="x"),"x",'Crisis Indicator Data'!L10/'Crisis Indicator Data'!H10)</f>
        <v>4.6082949308755759E-6</v>
      </c>
      <c r="Y13" s="143">
        <f t="shared" si="9"/>
        <v>0.2</v>
      </c>
      <c r="Z13" s="143">
        <f t="shared" si="10"/>
        <v>0.8</v>
      </c>
      <c r="AA13" s="143">
        <f t="shared" si="11"/>
        <v>3.3</v>
      </c>
      <c r="AB13" s="163">
        <f t="shared" si="12"/>
        <v>3.6</v>
      </c>
    </row>
    <row r="14" spans="1:28" x14ac:dyDescent="0.35">
      <c r="A14" s="165" t="str">
        <f>'Crisis Indicator Data'!A11</f>
        <v>Climatic shocks and political/economic crisis in Bangladesh</v>
      </c>
      <c r="B14" s="166" t="str">
        <f>'Crisis Indicator Data'!B11</f>
        <v>Cyclone,Floods,Political/economic crisis</v>
      </c>
      <c r="C14" s="166" t="str">
        <f>'Crisis Indicator Data'!C11</f>
        <v>BGD012</v>
      </c>
      <c r="D14" s="166" t="str">
        <f>'Crisis Indicator Data'!D11</f>
        <v>Bangladesh</v>
      </c>
      <c r="E14" s="167" t="str">
        <f>'Crisis Indicator Data'!E11</f>
        <v>BGD</v>
      </c>
      <c r="F14" s="164">
        <f>IF('Crisis Indicator Data'!F11="x","x",IF(LOG('Crisis Indicator Data'!F11)&lt;F$4,0,IF(LOG('Crisis Indicator Data'!F11)&gt;F$3,5,ROUND(5-(F$3-LOG('Crisis Indicator Data'!F11))/(F$3-F$4)*5,1))))</f>
        <v>3.2</v>
      </c>
      <c r="G14" s="161">
        <f>IF('Crisis Indicator Data'!F11="x","x",IF(LEN(E14)&gt;3,('Crisis Indicator Data'!F11/VLOOKUP('Impact of the crisis'!$C14,#REF!,4,FALSE)),'Crisis Indicator Data'!F11/VLOOKUP('Impact of the crisis'!$E14,'Country Indicator Data'!$B$4:$P$300,15,FALSE)))</f>
        <v>0.6722439886302527</v>
      </c>
      <c r="H14" s="143">
        <f t="shared" si="0"/>
        <v>3.3</v>
      </c>
      <c r="I14" s="143">
        <f t="shared" si="1"/>
        <v>3.25</v>
      </c>
      <c r="J14" s="143">
        <f>IF('Crisis Indicator Data'!G11="x","x",IF(LOG('Crisis Indicator Data'!G11)&lt;J$4,0,IF(LOG('Crisis Indicator Data'!G11)&gt;J$3,5,ROUND(5-(J$3-LOG('Crisis Indicator Data'!G11))/(J$3-J$4)*5,1))))</f>
        <v>5</v>
      </c>
      <c r="K14" s="161">
        <f>IF('Crisis Indicator Data'!G11="x","x",IF(LEN(E14)&gt;3,('Crisis Indicator Data'!G11/VLOOKUP('Impact of the crisis'!$C14,#REF!,5,FALSE)),'Crisis Indicator Data'!G11/VLOOKUP('Impact of the crisis'!$E14,'Country Indicator Data'!$B$4:$P$300,14,FALSE)))</f>
        <v>0.55526765242618503</v>
      </c>
      <c r="L14" s="143">
        <f t="shared" si="2"/>
        <v>2.8</v>
      </c>
      <c r="M14" s="143">
        <f t="shared" si="3"/>
        <v>3.9</v>
      </c>
      <c r="N14" s="143">
        <f t="shared" si="4"/>
        <v>3.6</v>
      </c>
      <c r="O14" s="143">
        <f>IF('Crisis Indicator Data'!H11="x","x",IF('Crisis Indicator Data'!H11=0,0,IF(LOG('Crisis Indicator Data'!H11)&lt;O$4,0,IF(LOG('Crisis Indicator Data'!H11)&gt;O$3,5,ROUND(5-(O$3-LOG('Crisis Indicator Data'!H11))/(O$3-O$4)*5,1)))))</f>
        <v>5</v>
      </c>
      <c r="P14" s="161">
        <f>IF('Crisis Indicator Data'!H11="x","x",'Crisis Indicator Data'!H11/'Crisis Indicator Data'!G11)</f>
        <v>0.51596389032264856</v>
      </c>
      <c r="Q14" s="143">
        <f t="shared" si="5"/>
        <v>2.6</v>
      </c>
      <c r="R14" s="143">
        <f t="shared" si="6"/>
        <v>3.8</v>
      </c>
      <c r="S14" s="143" t="str">
        <f>IF('Crisis Indicator Data'!I11="x","x",IF('Crisis Indicator Data'!I11=0,0,IF(LOG('Crisis Indicator Data'!I11)&lt;S$4,0,IF(LOG('Crisis Indicator Data'!I11)&gt;S$3,5,ROUND(5-(S$3-LOG('Crisis Indicator Data'!I11))/(S$3-S$4)*5,1)))))</f>
        <v>x</v>
      </c>
      <c r="T14" s="161" t="str">
        <f>IF('Crisis Indicator Data'!H11="x","x",IF('Crisis Indicator Data'!I11="x","x",'Crisis Indicator Data'!I11/'Crisis Indicator Data'!H11))</f>
        <v>x</v>
      </c>
      <c r="U14" s="143" t="str">
        <f t="shared" si="7"/>
        <v>x</v>
      </c>
      <c r="V14" s="143" t="str">
        <f t="shared" si="8"/>
        <v>x</v>
      </c>
      <c r="W14" s="143" t="str">
        <f>IF('Crisis Indicator Data'!L11="x","x",IF('Crisis Indicator Data'!L11=0,0,IF(LOG('Crisis Indicator Data'!L11)&lt;W$4,0,IF(LOG('Crisis Indicator Data'!L11)&gt;W$3,5,ROUND(5-(W$3-LOG('Crisis Indicator Data'!L11))/(W$3-W$4)*5,1)))))</f>
        <v>x</v>
      </c>
      <c r="X14" s="162" t="str">
        <f>IF(OR('Crisis Indicator Data'!L11="x",'Crisis Indicator Data'!H11="x"),"x",'Crisis Indicator Data'!L11/'Crisis Indicator Data'!H11)</f>
        <v>x</v>
      </c>
      <c r="Y14" s="143" t="str">
        <f t="shared" si="9"/>
        <v>x</v>
      </c>
      <c r="Z14" s="143" t="str">
        <f t="shared" si="10"/>
        <v>x</v>
      </c>
      <c r="AA14" s="143" t="str">
        <f t="shared" si="11"/>
        <v>x</v>
      </c>
      <c r="AB14" s="163">
        <f t="shared" si="12"/>
        <v>3.8</v>
      </c>
    </row>
    <row r="15" spans="1:28" x14ac:dyDescent="0.35">
      <c r="A15" s="165" t="str">
        <f>'Crisis Indicator Data'!A12</f>
        <v>Displacement from Ukraine to Belarus</v>
      </c>
      <c r="B15" s="166" t="str">
        <f>'Crisis Indicator Data'!B12</f>
        <v>International Displacement</v>
      </c>
      <c r="C15" s="166" t="str">
        <f>'Crisis Indicator Data'!C12</f>
        <v>BLR002</v>
      </c>
      <c r="D15" s="166" t="str">
        <f>'Crisis Indicator Data'!D12</f>
        <v>Belarus</v>
      </c>
      <c r="E15" s="167" t="str">
        <f>'Crisis Indicator Data'!E12</f>
        <v>BLR</v>
      </c>
      <c r="F15" s="164">
        <f>IF('Crisis Indicator Data'!F12="x","x",IF(LOG('Crisis Indicator Data'!F12)&lt;F$4,0,IF(LOG('Crisis Indicator Data'!F12)&gt;F$3,5,ROUND(5-(F$3-LOG('Crisis Indicator Data'!F12))/(F$3-F$4)*5,1))))</f>
        <v>3.9</v>
      </c>
      <c r="G15" s="161">
        <f>IF('Crisis Indicator Data'!F12="x","x",IF(LEN(E15)&gt;3,('Crisis Indicator Data'!F12/VLOOKUP('Impact of the crisis'!$C15,#REF!,4,FALSE)),'Crisis Indicator Data'!F12/VLOOKUP('Impact of the crisis'!$E15,'Country Indicator Data'!$B$4:$P$300,15,FALSE)))</f>
        <v>1.0228233555062822</v>
      </c>
      <c r="H15" s="143">
        <f t="shared" si="0"/>
        <v>5</v>
      </c>
      <c r="I15" s="143">
        <f t="shared" si="1"/>
        <v>4.45</v>
      </c>
      <c r="J15" s="143">
        <f>IF('Crisis Indicator Data'!G12="x","x",IF(LOG('Crisis Indicator Data'!G12)&lt;J$4,0,IF(LOG('Crisis Indicator Data'!G12)&gt;J$3,5,ROUND(5-(J$3-LOG('Crisis Indicator Data'!G12))/(J$3-J$4)*5,1))))</f>
        <v>3.2</v>
      </c>
      <c r="K15" s="161">
        <f>IF('Crisis Indicator Data'!G12="x","x",IF(LEN(E15)&gt;3,('Crisis Indicator Data'!G12/VLOOKUP('Impact of the crisis'!$C15,#REF!,5,FALSE)),'Crisis Indicator Data'!G12/VLOOKUP('Impact of the crisis'!$E15,'Country Indicator Data'!$B$4:$P$300,14,FALSE)))</f>
        <v>1</v>
      </c>
      <c r="L15" s="143">
        <f t="shared" si="2"/>
        <v>5</v>
      </c>
      <c r="M15" s="143">
        <f t="shared" si="3"/>
        <v>4.0999999999999996</v>
      </c>
      <c r="N15" s="143">
        <f t="shared" si="4"/>
        <v>4.3</v>
      </c>
      <c r="O15" s="143">
        <f>IF('Crisis Indicator Data'!H12="x","x",IF('Crisis Indicator Data'!H12=0,0,IF(LOG('Crisis Indicator Data'!H12)&lt;O$4,0,IF(LOG('Crisis Indicator Data'!H12)&gt;O$3,5,ROUND(5-(O$3-LOG('Crisis Indicator Data'!H12))/(O$3-O$4)*5,1)))))</f>
        <v>0.2</v>
      </c>
      <c r="P15" s="161">
        <f>IF('Crisis Indicator Data'!H12="x","x",'Crisis Indicator Data'!H12/'Crisis Indicator Data'!G12)</f>
        <v>4.5553145336225597E-3</v>
      </c>
      <c r="Q15" s="143">
        <f t="shared" si="5"/>
        <v>0</v>
      </c>
      <c r="R15" s="143">
        <f t="shared" si="6"/>
        <v>0.1</v>
      </c>
      <c r="S15" s="143">
        <f>IF('Crisis Indicator Data'!I12="x","x",IF('Crisis Indicator Data'!I12=0,0,IF(LOG('Crisis Indicator Data'!I12)&lt;S$4,0,IF(LOG('Crisis Indicator Data'!I12)&gt;S$3,5,ROUND(5-(S$3-LOG('Crisis Indicator Data'!I12))/(S$3-S$4)*5,1)))))</f>
        <v>2.2999999999999998</v>
      </c>
      <c r="T15" s="161">
        <f>IF('Crisis Indicator Data'!H12="x","x",IF('Crisis Indicator Data'!I12="x","x",'Crisis Indicator Data'!I12/'Crisis Indicator Data'!H12))</f>
        <v>1</v>
      </c>
      <c r="U15" s="143">
        <f t="shared" si="7"/>
        <v>5</v>
      </c>
      <c r="V15" s="143">
        <f t="shared" si="8"/>
        <v>3.7</v>
      </c>
      <c r="W15" s="143">
        <f>IF('Crisis Indicator Data'!L12="x","x",IF('Crisis Indicator Data'!L12=0,0,IF(LOG('Crisis Indicator Data'!L12)&lt;W$4,0,IF(LOG('Crisis Indicator Data'!L12)&gt;W$3,5,ROUND(5-(W$3-LOG('Crisis Indicator Data'!L12))/(W$3-W$4)*5,1)))))</f>
        <v>0</v>
      </c>
      <c r="X15" s="162">
        <f>IF(OR('Crisis Indicator Data'!L12="x",'Crisis Indicator Data'!H12="x"),"x",'Crisis Indicator Data'!L12/'Crisis Indicator Data'!H12)</f>
        <v>0</v>
      </c>
      <c r="Y15" s="143">
        <f t="shared" si="9"/>
        <v>0</v>
      </c>
      <c r="Z15" s="143">
        <f t="shared" si="10"/>
        <v>0</v>
      </c>
      <c r="AA15" s="143">
        <f t="shared" si="11"/>
        <v>2.2999999999999998</v>
      </c>
      <c r="AB15" s="163">
        <f t="shared" si="12"/>
        <v>1.3</v>
      </c>
    </row>
    <row r="16" spans="1:28" x14ac:dyDescent="0.35">
      <c r="A16" s="165" t="str">
        <f>'Crisis Indicator Data'!A13</f>
        <v>Floods in Bolivia</v>
      </c>
      <c r="B16" s="166" t="str">
        <f>'Crisis Indicator Data'!B13</f>
        <v>Floods</v>
      </c>
      <c r="C16" s="166" t="str">
        <f>'Crisis Indicator Data'!C13</f>
        <v>BOL002</v>
      </c>
      <c r="D16" s="166" t="str">
        <f>'Crisis Indicator Data'!D13</f>
        <v>Bolivia</v>
      </c>
      <c r="E16" s="167" t="str">
        <f>'Crisis Indicator Data'!E13</f>
        <v>BOL</v>
      </c>
      <c r="F16" s="164">
        <f>IF('Crisis Indicator Data'!F13="x","x",IF(LOG('Crisis Indicator Data'!F13)&lt;F$4,0,IF(LOG('Crisis Indicator Data'!F13)&gt;F$3,5,ROUND(5-(F$3-LOG('Crisis Indicator Data'!F13))/(F$3-F$4)*5,1))))</f>
        <v>5</v>
      </c>
      <c r="G16" s="161">
        <f>IF('Crisis Indicator Data'!F13="x","x",IF(LEN(E16)&gt;3,('Crisis Indicator Data'!F13/VLOOKUP('Impact of the crisis'!$C16,#REF!,4,FALSE)),'Crisis Indicator Data'!F13/VLOOKUP('Impact of the crisis'!$E16,'Country Indicator Data'!$B$4:$P$300,15,FALSE)))</f>
        <v>0.96275270008307945</v>
      </c>
      <c r="H16" s="143">
        <f t="shared" si="0"/>
        <v>4.8</v>
      </c>
      <c r="I16" s="143">
        <f t="shared" si="1"/>
        <v>4.9000000000000004</v>
      </c>
      <c r="J16" s="143">
        <f>IF('Crisis Indicator Data'!G13="x","x",IF(LOG('Crisis Indicator Data'!G13)&lt;J$4,0,IF(LOG('Crisis Indicator Data'!G13)&gt;J$3,5,ROUND(5-(J$3-LOG('Crisis Indicator Data'!G13))/(J$3-J$4)*5,1))))</f>
        <v>1.7</v>
      </c>
      <c r="K16" s="161">
        <f>IF('Crisis Indicator Data'!G13="x","x",IF(LEN(E16)&gt;3,('Crisis Indicator Data'!G13/VLOOKUP('Impact of the crisis'!$C16,#REF!,5,FALSE)),'Crisis Indicator Data'!G13/VLOOKUP('Impact of the crisis'!$E16,'Country Indicator Data'!$B$4:$P$300,14,FALSE)))</f>
        <v>0.26653339996668335</v>
      </c>
      <c r="L16" s="143">
        <f t="shared" si="2"/>
        <v>1.3</v>
      </c>
      <c r="M16" s="143">
        <f t="shared" si="3"/>
        <v>1.5</v>
      </c>
      <c r="N16" s="143">
        <f t="shared" si="4"/>
        <v>3.7</v>
      </c>
      <c r="O16" s="143">
        <f>IF('Crisis Indicator Data'!H13="x","x",IF('Crisis Indicator Data'!H13=0,0,IF(LOG('Crisis Indicator Data'!H13)&lt;O$4,0,IF(LOG('Crisis Indicator Data'!H13)&gt;O$3,5,ROUND(5-(O$3-LOG('Crisis Indicator Data'!H13))/(O$3-O$4)*5,1)))))</f>
        <v>3.1</v>
      </c>
      <c r="P16" s="161">
        <f>IF('Crisis Indicator Data'!H13="x","x",'Crisis Indicator Data'!H13/'Crisis Indicator Data'!G13)</f>
        <v>0.6875</v>
      </c>
      <c r="Q16" s="143">
        <f t="shared" si="5"/>
        <v>3.4</v>
      </c>
      <c r="R16" s="143">
        <f t="shared" si="6"/>
        <v>3.25</v>
      </c>
      <c r="S16" s="143">
        <f>IF('Crisis Indicator Data'!I13="x","x",IF('Crisis Indicator Data'!I13=0,0,IF(LOG('Crisis Indicator Data'!I13)&lt;S$4,0,IF(LOG('Crisis Indicator Data'!I13)&gt;S$3,5,ROUND(5-(S$3-LOG('Crisis Indicator Data'!I13))/(S$3-S$4)*5,1)))))</f>
        <v>4.3</v>
      </c>
      <c r="T16" s="161">
        <f>IF('Crisis Indicator Data'!H13="x","x",IF('Crisis Indicator Data'!I13="x","x",'Crisis Indicator Data'!I13/'Crisis Indicator Data'!H13))</f>
        <v>0.45181818181818184</v>
      </c>
      <c r="U16" s="143">
        <f t="shared" si="7"/>
        <v>5</v>
      </c>
      <c r="V16" s="143">
        <f t="shared" si="8"/>
        <v>4.7</v>
      </c>
      <c r="W16" s="143">
        <f>IF('Crisis Indicator Data'!L13="x","x",IF('Crisis Indicator Data'!L13=0,0,IF(LOG('Crisis Indicator Data'!L13)&lt;W$4,0,IF(LOG('Crisis Indicator Data'!L13)&gt;W$3,5,ROUND(5-(W$3-LOG('Crisis Indicator Data'!L13))/(W$3-W$4)*5,1)))))</f>
        <v>2.5</v>
      </c>
      <c r="X16" s="162">
        <f>IF(OR('Crisis Indicator Data'!L13="x",'Crisis Indicator Data'!H13="x"),"x",'Crisis Indicator Data'!L13/'Crisis Indicator Data'!H13)</f>
        <v>2.6363636363636365E-5</v>
      </c>
      <c r="Y16" s="143">
        <f t="shared" si="9"/>
        <v>1.3</v>
      </c>
      <c r="Z16" s="143">
        <f t="shared" si="10"/>
        <v>1.9</v>
      </c>
      <c r="AA16" s="143">
        <f t="shared" si="11"/>
        <v>3.7</v>
      </c>
      <c r="AB16" s="163">
        <f t="shared" si="12"/>
        <v>3.5</v>
      </c>
    </row>
    <row r="17" spans="1:28" x14ac:dyDescent="0.35">
      <c r="A17" s="165" t="str">
        <f>'Crisis Indicator Data'!A14</f>
        <v>Displacement from Venezuela to Brazil</v>
      </c>
      <c r="B17" s="166" t="str">
        <f>'Crisis Indicator Data'!B14</f>
        <v>International Displacement</v>
      </c>
      <c r="C17" s="166" t="str">
        <f>'Crisis Indicator Data'!C14</f>
        <v>BRA002</v>
      </c>
      <c r="D17" s="166" t="str">
        <f>'Crisis Indicator Data'!D14</f>
        <v>Brazil</v>
      </c>
      <c r="E17" s="167" t="str">
        <f>'Crisis Indicator Data'!E14</f>
        <v>BRA</v>
      </c>
      <c r="F17" s="164">
        <f>IF('Crisis Indicator Data'!F14="x","x",IF(LOG('Crisis Indicator Data'!F14)&lt;F$4,0,IF(LOG('Crisis Indicator Data'!F14)&gt;F$3,5,ROUND(5-(F$3-LOG('Crisis Indicator Data'!F14))/(F$3-F$4)*5,1))))</f>
        <v>5</v>
      </c>
      <c r="G17" s="161">
        <f>IF('Crisis Indicator Data'!F14="x","x",IF(LEN(E17)&gt;3,('Crisis Indicator Data'!F14/VLOOKUP('Impact of the crisis'!$C17,#REF!,4,FALSE)),'Crisis Indicator Data'!F14/VLOOKUP('Impact of the crisis'!$E17,'Country Indicator Data'!$B$4:$P$300,15,FALSE)))</f>
        <v>0.64125798323550454</v>
      </c>
      <c r="H17" s="143">
        <f t="shared" si="0"/>
        <v>3.2</v>
      </c>
      <c r="I17" s="143">
        <f t="shared" si="1"/>
        <v>4.0999999999999996</v>
      </c>
      <c r="J17" s="143">
        <f>IF('Crisis Indicator Data'!G14="x","x",IF(LOG('Crisis Indicator Data'!G14)&lt;J$4,0,IF(LOG('Crisis Indicator Data'!G14)&gt;J$3,5,ROUND(5-(J$3-LOG('Crisis Indicator Data'!G14))/(J$3-J$4)*5,1))))</f>
        <v>5</v>
      </c>
      <c r="K17" s="161">
        <f>IF('Crisis Indicator Data'!G14="x","x",IF(LEN(E17)&gt;3,('Crisis Indicator Data'!G14/VLOOKUP('Impact of the crisis'!$C17,#REF!,5,FALSE)),'Crisis Indicator Data'!G14/VLOOKUP('Impact of the crisis'!$E17,'Country Indicator Data'!$B$4:$P$300,14,FALSE)))</f>
        <v>0.62255861212508934</v>
      </c>
      <c r="L17" s="143">
        <f t="shared" si="2"/>
        <v>3.1</v>
      </c>
      <c r="M17" s="143">
        <f t="shared" si="3"/>
        <v>4.05</v>
      </c>
      <c r="N17" s="143">
        <f t="shared" si="4"/>
        <v>4.0999999999999996</v>
      </c>
      <c r="O17" s="143">
        <f>IF('Crisis Indicator Data'!H14="x","x",IF('Crisis Indicator Data'!H14=0,0,IF(LOG('Crisis Indicator Data'!H14)&lt;O$4,0,IF(LOG('Crisis Indicator Data'!H14)&gt;O$3,5,ROUND(5-(O$3-LOG('Crisis Indicator Data'!H14))/(O$3-O$4)*5,1)))))</f>
        <v>2.6</v>
      </c>
      <c r="P17" s="161">
        <f>IF('Crisis Indicator Data'!H14="x","x",'Crisis Indicator Data'!H14/'Crisis Indicator Data'!G14)</f>
        <v>8.4097743792785583E-3</v>
      </c>
      <c r="Q17" s="143">
        <f t="shared" si="5"/>
        <v>0</v>
      </c>
      <c r="R17" s="143">
        <f t="shared" si="6"/>
        <v>1.3</v>
      </c>
      <c r="S17" s="143">
        <f>IF('Crisis Indicator Data'!I14="x","x",IF('Crisis Indicator Data'!I14=0,0,IF(LOG('Crisis Indicator Data'!I14)&lt;S$4,0,IF(LOG('Crisis Indicator Data'!I14)&gt;S$3,5,ROUND(5-(S$3-LOG('Crisis Indicator Data'!I14))/(S$3-S$4)*5,1)))))</f>
        <v>4.3</v>
      </c>
      <c r="T17" s="161">
        <f>IF('Crisis Indicator Data'!H14="x","x",IF('Crisis Indicator Data'!I14="x","x",'Crisis Indicator Data'!I14/'Crisis Indicator Data'!H14))</f>
        <v>0.92093441150044919</v>
      </c>
      <c r="U17" s="143">
        <f t="shared" si="7"/>
        <v>5</v>
      </c>
      <c r="V17" s="143">
        <f t="shared" si="8"/>
        <v>4.7</v>
      </c>
      <c r="W17" s="143" t="str">
        <f>IF('Crisis Indicator Data'!L14="x","x",IF('Crisis Indicator Data'!L14=0,0,IF(LOG('Crisis Indicator Data'!L14)&lt;W$4,0,IF(LOG('Crisis Indicator Data'!L14)&gt;W$3,5,ROUND(5-(W$3-LOG('Crisis Indicator Data'!L14))/(W$3-W$4)*5,1)))))</f>
        <v>x</v>
      </c>
      <c r="X17" s="162" t="str">
        <f>IF(OR('Crisis Indicator Data'!L14="x",'Crisis Indicator Data'!H14="x"),"x",'Crisis Indicator Data'!L14/'Crisis Indicator Data'!H14)</f>
        <v>x</v>
      </c>
      <c r="Y17" s="143" t="str">
        <f t="shared" si="9"/>
        <v>x</v>
      </c>
      <c r="Z17" s="143" t="str">
        <f t="shared" si="10"/>
        <v>x</v>
      </c>
      <c r="AA17" s="143">
        <f t="shared" si="11"/>
        <v>4.7</v>
      </c>
      <c r="AB17" s="163">
        <f t="shared" si="12"/>
        <v>3.5</v>
      </c>
    </row>
    <row r="18" spans="1:28" x14ac:dyDescent="0.35">
      <c r="A18" s="165" t="str">
        <f>'Crisis Indicator Data'!A15</f>
        <v>Conflict and Climatic Shocks in CAR</v>
      </c>
      <c r="B18" s="166" t="str">
        <f>'Crisis Indicator Data'!B15</f>
        <v>Conflict/ Violence,Floods</v>
      </c>
      <c r="C18" s="166" t="str">
        <f>'Crisis Indicator Data'!C15</f>
        <v>CAF001</v>
      </c>
      <c r="D18" s="166" t="str">
        <f>'Crisis Indicator Data'!D15</f>
        <v>CAR</v>
      </c>
      <c r="E18" s="167" t="str">
        <f>'Crisis Indicator Data'!E15</f>
        <v>CAF</v>
      </c>
      <c r="F18" s="164">
        <f>IF('Crisis Indicator Data'!F15="x","x",IF(LOG('Crisis Indicator Data'!F15)&lt;F$4,0,IF(LOG('Crisis Indicator Data'!F15)&gt;F$3,5,ROUND(5-(F$3-LOG('Crisis Indicator Data'!F15))/(F$3-F$4)*5,1))))</f>
        <v>4.7</v>
      </c>
      <c r="G18" s="161">
        <f>IF('Crisis Indicator Data'!F15="x","x",IF(LEN(E18)&gt;3,('Crisis Indicator Data'!F15/VLOOKUP('Impact of the crisis'!$C18,#REF!,4,FALSE)),'Crisis Indicator Data'!F15/VLOOKUP('Impact of the crisis'!$E18,'Country Indicator Data'!$B$4:$P$300,15,FALSE)))</f>
        <v>1</v>
      </c>
      <c r="H18" s="143">
        <f t="shared" si="0"/>
        <v>5</v>
      </c>
      <c r="I18" s="143">
        <f t="shared" si="1"/>
        <v>4.8499999999999996</v>
      </c>
      <c r="J18" s="143">
        <f>IF('Crisis Indicator Data'!G15="x","x",IF(LOG('Crisis Indicator Data'!G15)&lt;J$4,0,IF(LOG('Crisis Indicator Data'!G15)&gt;J$3,5,ROUND(5-(J$3-LOG('Crisis Indicator Data'!G15))/(J$3-J$4)*5,1))))</f>
        <v>2.4</v>
      </c>
      <c r="K18" s="161">
        <f>IF('Crisis Indicator Data'!G15="x","x",IF(LEN(E18)&gt;3,('Crisis Indicator Data'!G15/VLOOKUP('Impact of the crisis'!$C18,#REF!,5,FALSE)),'Crisis Indicator Data'!G15/VLOOKUP('Impact of the crisis'!$E18,'Country Indicator Data'!$B$4:$P$300,14,FALSE)))</f>
        <v>1</v>
      </c>
      <c r="L18" s="143">
        <f t="shared" si="2"/>
        <v>5</v>
      </c>
      <c r="M18" s="143">
        <f t="shared" si="3"/>
        <v>3.7</v>
      </c>
      <c r="N18" s="143">
        <f t="shared" si="4"/>
        <v>4.4000000000000004</v>
      </c>
      <c r="O18" s="143">
        <f>IF('Crisis Indicator Data'!H15="x","x",IF('Crisis Indicator Data'!H15=0,0,IF(LOG('Crisis Indicator Data'!H15)&lt;O$4,0,IF(LOG('Crisis Indicator Data'!H15)&gt;O$3,5,ROUND(5-(O$3-LOG('Crisis Indicator Data'!H15))/(O$3-O$4)*5,1)))))</f>
        <v>3.7</v>
      </c>
      <c r="P18" s="161">
        <f>IF('Crisis Indicator Data'!H15="x","x",'Crisis Indicator Data'!H15/'Crisis Indicator Data'!G15)</f>
        <v>1</v>
      </c>
      <c r="Q18" s="143">
        <f t="shared" si="5"/>
        <v>5</v>
      </c>
      <c r="R18" s="143">
        <f t="shared" si="6"/>
        <v>4.3499999999999996</v>
      </c>
      <c r="S18" s="143">
        <f>IF('Crisis Indicator Data'!I15="x","x",IF('Crisis Indicator Data'!I15=0,0,IF(LOG('Crisis Indicator Data'!I15)&lt;S$4,0,IF(LOG('Crisis Indicator Data'!I15)&gt;S$3,5,ROUND(5-(S$3-LOG('Crisis Indicator Data'!I15))/(S$3-S$4)*5,1)))))</f>
        <v>4.4000000000000004</v>
      </c>
      <c r="T18" s="161">
        <f>IF('Crisis Indicator Data'!H15="x","x",IF('Crisis Indicator Data'!I15="x","x",'Crisis Indicator Data'!I15/'Crisis Indicator Data'!H15))</f>
        <v>0.21207547169811319</v>
      </c>
      <c r="U18" s="143">
        <f t="shared" si="7"/>
        <v>5</v>
      </c>
      <c r="V18" s="143">
        <f t="shared" si="8"/>
        <v>4.7</v>
      </c>
      <c r="W18" s="143">
        <f>IF('Crisis Indicator Data'!L15="x","x",IF('Crisis Indicator Data'!L15=0,0,IF(LOG('Crisis Indicator Data'!L15)&lt;W$4,0,IF(LOG('Crisis Indicator Data'!L15)&gt;W$3,5,ROUND(5-(W$3-LOG('Crisis Indicator Data'!L15))/(W$3-W$4)*5,1)))))</f>
        <v>3.7</v>
      </c>
      <c r="X18" s="162">
        <f>IF(OR('Crisis Indicator Data'!L15="x",'Crisis Indicator Data'!H15="x"),"x",'Crisis Indicator Data'!L15/'Crisis Indicator Data'!H15)</f>
        <v>7.4905660377358485E-5</v>
      </c>
      <c r="Y18" s="143">
        <f t="shared" si="9"/>
        <v>3.7</v>
      </c>
      <c r="Z18" s="143">
        <f t="shared" si="10"/>
        <v>3.7</v>
      </c>
      <c r="AA18" s="143">
        <f t="shared" si="11"/>
        <v>4.3</v>
      </c>
      <c r="AB18" s="163">
        <f t="shared" si="12"/>
        <v>4.3</v>
      </c>
    </row>
    <row r="19" spans="1:28" x14ac:dyDescent="0.35">
      <c r="A19" s="165" t="str">
        <f>'Crisis Indicator Data'!A16</f>
        <v>Displacement from Venezuela to Chile</v>
      </c>
      <c r="B19" s="166" t="str">
        <f>'Crisis Indicator Data'!B16</f>
        <v>International Displacement</v>
      </c>
      <c r="C19" s="166" t="str">
        <f>'Crisis Indicator Data'!C16</f>
        <v>CHL002</v>
      </c>
      <c r="D19" s="166" t="str">
        <f>'Crisis Indicator Data'!D16</f>
        <v>Chile</v>
      </c>
      <c r="E19" s="167" t="str">
        <f>'Crisis Indicator Data'!E16</f>
        <v>CHL</v>
      </c>
      <c r="F19" s="164">
        <f>IF('Crisis Indicator Data'!F16="x","x",IF(LOG('Crisis Indicator Data'!F16)&lt;F$4,0,IF(LOG('Crisis Indicator Data'!F16)&gt;F$3,5,ROUND(5-(F$3-LOG('Crisis Indicator Data'!F16))/(F$3-F$4)*5,1))))</f>
        <v>4.2</v>
      </c>
      <c r="G19" s="161">
        <f>IF('Crisis Indicator Data'!F16="x","x",IF(LEN(E19)&gt;3,('Crisis Indicator Data'!F16/VLOOKUP('Impact of the crisis'!$C19,#REF!,4,FALSE)),'Crisis Indicator Data'!F16/VLOOKUP('Impact of the crisis'!$E19,'Country Indicator Data'!$B$4:$P$300,15,FALSE)))</f>
        <v>0.469931354669335</v>
      </c>
      <c r="H19" s="143">
        <f t="shared" si="0"/>
        <v>2.2999999999999998</v>
      </c>
      <c r="I19" s="143">
        <f t="shared" si="1"/>
        <v>3.25</v>
      </c>
      <c r="J19" s="143">
        <f>IF('Crisis Indicator Data'!G16="x","x",IF(LOG('Crisis Indicator Data'!G16)&lt;J$4,0,IF(LOG('Crisis Indicator Data'!G16)&gt;J$3,5,ROUND(5-(J$3-LOG('Crisis Indicator Data'!G16))/(J$3-J$4)*5,1))))</f>
        <v>3.9</v>
      </c>
      <c r="K19" s="161">
        <f>IF('Crisis Indicator Data'!G16="x","x",IF(LEN(E19)&gt;3,('Crisis Indicator Data'!G16/VLOOKUP('Impact of the crisis'!$C19,#REF!,5,FALSE)),'Crisis Indicator Data'!G16/VLOOKUP('Impact of the crisis'!$E19,'Country Indicator Data'!$B$4:$P$300,14,FALSE)))</f>
        <v>0.74086294416243659</v>
      </c>
      <c r="L19" s="143">
        <f t="shared" si="2"/>
        <v>3.7</v>
      </c>
      <c r="M19" s="143">
        <f t="shared" si="3"/>
        <v>3.8</v>
      </c>
      <c r="N19" s="143">
        <f t="shared" si="4"/>
        <v>3.5</v>
      </c>
      <c r="O19" s="143">
        <f>IF('Crisis Indicator Data'!H16="x","x",IF('Crisis Indicator Data'!H16=0,0,IF(LOG('Crisis Indicator Data'!H16)&lt;O$4,0,IF(LOG('Crisis Indicator Data'!H16)&gt;O$3,5,ROUND(5-(O$3-LOG('Crisis Indicator Data'!H16))/(O$3-O$4)*5,1)))))</f>
        <v>2.2999999999999998</v>
      </c>
      <c r="P19" s="161">
        <f>IF('Crisis Indicator Data'!H16="x","x",'Crisis Indicator Data'!H16/'Crisis Indicator Data'!G16)</f>
        <v>5.536142514559781E-2</v>
      </c>
      <c r="Q19" s="143">
        <f t="shared" si="5"/>
        <v>0.2</v>
      </c>
      <c r="R19" s="143">
        <f t="shared" si="6"/>
        <v>1.25</v>
      </c>
      <c r="S19" s="143">
        <f>IF('Crisis Indicator Data'!I16="x","x",IF('Crisis Indicator Data'!I16=0,0,IF(LOG('Crisis Indicator Data'!I16)&lt;S$4,0,IF(LOG('Crisis Indicator Data'!I16)&gt;S$3,5,ROUND(5-(S$3-LOG('Crisis Indicator Data'!I16))/(S$3-S$4)*5,1)))))</f>
        <v>4.0999999999999996</v>
      </c>
      <c r="T19" s="161">
        <f>IF('Crisis Indicator Data'!H16="x","x",IF('Crisis Indicator Data'!I16="x","x",'Crisis Indicator Data'!I16/'Crisis Indicator Data'!H16))</f>
        <v>0.86014851485148514</v>
      </c>
      <c r="U19" s="143">
        <f t="shared" si="7"/>
        <v>5</v>
      </c>
      <c r="V19" s="143">
        <f t="shared" si="8"/>
        <v>4.5999999999999996</v>
      </c>
      <c r="W19" s="143" t="str">
        <f>IF('Crisis Indicator Data'!L16="x","x",IF('Crisis Indicator Data'!L16=0,0,IF(LOG('Crisis Indicator Data'!L16)&lt;W$4,0,IF(LOG('Crisis Indicator Data'!L16)&gt;W$3,5,ROUND(5-(W$3-LOG('Crisis Indicator Data'!L16))/(W$3-W$4)*5,1)))))</f>
        <v>x</v>
      </c>
      <c r="X19" s="162" t="str">
        <f>IF(OR('Crisis Indicator Data'!L16="x",'Crisis Indicator Data'!H16="x"),"x",'Crisis Indicator Data'!L16/'Crisis Indicator Data'!H16)</f>
        <v>x</v>
      </c>
      <c r="Y19" s="143" t="str">
        <f t="shared" si="9"/>
        <v>x</v>
      </c>
      <c r="Z19" s="143" t="str">
        <f t="shared" si="10"/>
        <v>x</v>
      </c>
      <c r="AA19" s="143">
        <f t="shared" si="11"/>
        <v>4.5999999999999996</v>
      </c>
      <c r="AB19" s="163">
        <f t="shared" si="12"/>
        <v>3.4</v>
      </c>
    </row>
    <row r="20" spans="1:28" x14ac:dyDescent="0.35">
      <c r="A20" s="165" t="str">
        <f>'Crisis Indicator Data'!A17</f>
        <v>Displacement from Burkina Faso to northern Côte d’Ivoire</v>
      </c>
      <c r="B20" s="166" t="str">
        <f>'Crisis Indicator Data'!B17</f>
        <v>International Displacement</v>
      </c>
      <c r="C20" s="166" t="str">
        <f>'Crisis Indicator Data'!C17</f>
        <v>CIV002</v>
      </c>
      <c r="D20" s="166" t="str">
        <f>'Crisis Indicator Data'!D17</f>
        <v>Côte d'Ivoire</v>
      </c>
      <c r="E20" s="167" t="str">
        <f>'Crisis Indicator Data'!E17</f>
        <v>CIV</v>
      </c>
      <c r="F20" s="164">
        <f>IF('Crisis Indicator Data'!F17="x","x",IF(LOG('Crisis Indicator Data'!F17)&lt;F$4,0,IF(LOG('Crisis Indicator Data'!F17)&gt;F$3,5,ROUND(5-(F$3-LOG('Crisis Indicator Data'!F17))/(F$3-F$4)*5,1))))</f>
        <v>2.2000000000000002</v>
      </c>
      <c r="G20" s="161">
        <f>IF('Crisis Indicator Data'!F17="x","x",IF(LEN(E20)&gt;3,('Crisis Indicator Data'!F17/VLOOKUP('Impact of the crisis'!$C20,#REF!,4,FALSE)),'Crisis Indicator Data'!F17/VLOOKUP('Impact of the crisis'!$E20,'Country Indicator Data'!$B$4:$P$300,15,FALSE)))</f>
        <v>6.274528301886792E-2</v>
      </c>
      <c r="H20" s="143">
        <f t="shared" si="0"/>
        <v>0.2</v>
      </c>
      <c r="I20" s="143">
        <f t="shared" si="1"/>
        <v>1.2000000000000002</v>
      </c>
      <c r="J20" s="143">
        <f>IF('Crisis Indicator Data'!G17="x","x",IF(LOG('Crisis Indicator Data'!G17)&lt;J$4,0,IF(LOG('Crisis Indicator Data'!G17)&gt;J$3,5,ROUND(5-(J$3-LOG('Crisis Indicator Data'!G17))/(J$3-J$4)*5,1))))</f>
        <v>0</v>
      </c>
      <c r="K20" s="161">
        <f>IF('Crisis Indicator Data'!G17="x","x",IF(LEN(E20)&gt;3,('Crisis Indicator Data'!G17/VLOOKUP('Impact of the crisis'!$C20,#REF!,5,FALSE)),'Crisis Indicator Data'!G17/VLOOKUP('Impact of the crisis'!$E20,'Country Indicator Data'!$B$4:$P$300,14,FALSE)))</f>
        <v>1.509433962264151E-2</v>
      </c>
      <c r="L20" s="143">
        <f t="shared" si="2"/>
        <v>0</v>
      </c>
      <c r="M20" s="143">
        <f t="shared" si="3"/>
        <v>0</v>
      </c>
      <c r="N20" s="143">
        <f t="shared" si="4"/>
        <v>0.6</v>
      </c>
      <c r="O20" s="143">
        <f>IF('Crisis Indicator Data'!H17="x","x",IF('Crisis Indicator Data'!H17=0,0,IF(LOG('Crisis Indicator Data'!H17)&lt;O$4,0,IF(LOG('Crisis Indicator Data'!H17)&gt;O$3,5,ROUND(5-(O$3-LOG('Crisis Indicator Data'!H17))/(O$3-O$4)*5,1)))))</f>
        <v>0.6</v>
      </c>
      <c r="P20" s="161">
        <f>IF('Crisis Indicator Data'!H17="x","x",'Crisis Indicator Data'!H17/'Crisis Indicator Data'!G17)</f>
        <v>0.15040650406504066</v>
      </c>
      <c r="Q20" s="143">
        <f t="shared" si="5"/>
        <v>0.7</v>
      </c>
      <c r="R20" s="143">
        <f t="shared" si="6"/>
        <v>0.64999999999999991</v>
      </c>
      <c r="S20" s="143">
        <f>IF('Crisis Indicator Data'!I17="x","x",IF('Crisis Indicator Data'!I17=0,0,IF(LOG('Crisis Indicator Data'!I17)&lt;S$4,0,IF(LOG('Crisis Indicator Data'!I17)&gt;S$3,5,ROUND(5-(S$3-LOG('Crisis Indicator Data'!I17))/(S$3-S$4)*5,1)))))</f>
        <v>2.7</v>
      </c>
      <c r="T20" s="161">
        <f>IF('Crisis Indicator Data'!H17="x","x",IF('Crisis Indicator Data'!I17="x","x",'Crisis Indicator Data'!I17/'Crisis Indicator Data'!H17))</f>
        <v>1</v>
      </c>
      <c r="U20" s="143">
        <f t="shared" si="7"/>
        <v>5</v>
      </c>
      <c r="V20" s="143">
        <f t="shared" si="8"/>
        <v>3.9</v>
      </c>
      <c r="W20" s="143" t="str">
        <f>IF('Crisis Indicator Data'!L17="x","x",IF('Crisis Indicator Data'!L17=0,0,IF(LOG('Crisis Indicator Data'!L17)&lt;W$4,0,IF(LOG('Crisis Indicator Data'!L17)&gt;W$3,5,ROUND(5-(W$3-LOG('Crisis Indicator Data'!L17))/(W$3-W$4)*5,1)))))</f>
        <v>x</v>
      </c>
      <c r="X20" s="162" t="str">
        <f>IF(OR('Crisis Indicator Data'!L17="x",'Crisis Indicator Data'!H17="x"),"x",'Crisis Indicator Data'!L17/'Crisis Indicator Data'!H17)</f>
        <v>x</v>
      </c>
      <c r="Y20" s="143" t="str">
        <f t="shared" si="9"/>
        <v>x</v>
      </c>
      <c r="Z20" s="143" t="str">
        <f t="shared" si="10"/>
        <v>x</v>
      </c>
      <c r="AA20" s="143">
        <f t="shared" si="11"/>
        <v>3.9</v>
      </c>
      <c r="AB20" s="163">
        <f t="shared" si="12"/>
        <v>2.6</v>
      </c>
    </row>
    <row r="21" spans="1:28" x14ac:dyDescent="0.35">
      <c r="A21" s="165" t="str">
        <f>'Crisis Indicator Data'!A18</f>
        <v>Multiple crises in Cameroon</v>
      </c>
      <c r="B21" s="166" t="str">
        <f>'Crisis Indicator Data'!B18</f>
        <v>Conflict/ Violence,Floods,International Displacement</v>
      </c>
      <c r="C21" s="166" t="str">
        <f>'Crisis Indicator Data'!C18</f>
        <v>CMR001</v>
      </c>
      <c r="D21" s="166" t="str">
        <f>'Crisis Indicator Data'!D18</f>
        <v>Cameroon</v>
      </c>
      <c r="E21" s="167" t="str">
        <f>'Crisis Indicator Data'!E18</f>
        <v>CMR</v>
      </c>
      <c r="F21" s="164">
        <f>IF('Crisis Indicator Data'!F18="x","x",IF(LOG('Crisis Indicator Data'!F18)&lt;F$4,0,IF(LOG('Crisis Indicator Data'!F18)&gt;F$3,5,ROUND(5-(F$3-LOG('Crisis Indicator Data'!F18))/(F$3-F$4)*5,1))))</f>
        <v>4.2</v>
      </c>
      <c r="G21" s="161">
        <f>IF('Crisis Indicator Data'!F18="x","x",IF(LEN(E21)&gt;3,('Crisis Indicator Data'!F18/VLOOKUP('Impact of the crisis'!$C21,#REF!,4,FALSE)),'Crisis Indicator Data'!F18/VLOOKUP('Impact of the crisis'!$E21,'Country Indicator Data'!$B$4:$P$300,15,FALSE)))</f>
        <v>0.74721076347020376</v>
      </c>
      <c r="H21" s="143">
        <f t="shared" si="0"/>
        <v>3.7</v>
      </c>
      <c r="I21" s="143">
        <f t="shared" si="1"/>
        <v>3.95</v>
      </c>
      <c r="J21" s="143">
        <f>IF('Crisis Indicator Data'!G18="x","x",IF(LOG('Crisis Indicator Data'!G18)&lt;J$4,0,IF(LOG('Crisis Indicator Data'!G18)&gt;J$3,5,ROUND(5-(J$3-LOG('Crisis Indicator Data'!G18))/(J$3-J$4)*5,1))))</f>
        <v>4.5999999999999996</v>
      </c>
      <c r="K21" s="161">
        <f>IF('Crisis Indicator Data'!G18="x","x",IF(LEN(E21)&gt;3,('Crisis Indicator Data'!G18/VLOOKUP('Impact of the crisis'!$C21,#REF!,5,FALSE)),'Crisis Indicator Data'!G18/VLOOKUP('Impact of the crisis'!$E21,'Country Indicator Data'!$B$4:$P$300,14,FALSE)))</f>
        <v>0.82292719067825149</v>
      </c>
      <c r="L21" s="143">
        <f t="shared" si="2"/>
        <v>4.0999999999999996</v>
      </c>
      <c r="M21" s="143">
        <f t="shared" si="3"/>
        <v>4.3499999999999996</v>
      </c>
      <c r="N21" s="143">
        <f t="shared" si="4"/>
        <v>4.2</v>
      </c>
      <c r="O21" s="143">
        <f>IF('Crisis Indicator Data'!H18="x","x",IF('Crisis Indicator Data'!H18=0,0,IF(LOG('Crisis Indicator Data'!H18)&lt;O$4,0,IF(LOG('Crisis Indicator Data'!H18)&gt;O$3,5,ROUND(5-(O$3-LOG('Crisis Indicator Data'!H18))/(O$3-O$4)*5,1)))))</f>
        <v>4.7</v>
      </c>
      <c r="P21" s="161">
        <f>IF('Crisis Indicator Data'!H18="x","x",'Crisis Indicator Data'!H18/'Crisis Indicator Data'!G18)</f>
        <v>0.91451137665739068</v>
      </c>
      <c r="Q21" s="143">
        <f t="shared" si="5"/>
        <v>4.5999999999999996</v>
      </c>
      <c r="R21" s="143">
        <f t="shared" si="6"/>
        <v>4.6500000000000004</v>
      </c>
      <c r="S21" s="143">
        <f>IF('Crisis Indicator Data'!I18="x","x",IF('Crisis Indicator Data'!I18=0,0,IF(LOG('Crisis Indicator Data'!I18)&lt;S$4,0,IF(LOG('Crisis Indicator Data'!I18)&gt;S$3,5,ROUND(5-(S$3-LOG('Crisis Indicator Data'!I18))/(S$3-S$4)*5,1)))))</f>
        <v>4.5999999999999996</v>
      </c>
      <c r="T21" s="161">
        <f>IF('Crisis Indicator Data'!H18="x","x",IF('Crisis Indicator Data'!I18="x","x",'Crisis Indicator Data'!I18/'Crisis Indicator Data'!H18))</f>
        <v>7.2716695753344968E-2</v>
      </c>
      <c r="U21" s="143">
        <f t="shared" si="7"/>
        <v>2.4</v>
      </c>
      <c r="V21" s="143">
        <f t="shared" si="8"/>
        <v>3.5</v>
      </c>
      <c r="W21" s="143">
        <f>IF('Crisis Indicator Data'!L18="x","x",IF('Crisis Indicator Data'!L18=0,0,IF(LOG('Crisis Indicator Data'!L18)&lt;W$4,0,IF(LOG('Crisis Indicator Data'!L18)&gt;W$3,5,ROUND(5-(W$3-LOG('Crisis Indicator Data'!L18))/(W$3-W$4)*5,1)))))</f>
        <v>3.5</v>
      </c>
      <c r="X21" s="162">
        <f>IF(OR('Crisis Indicator Data'!L18="x",'Crisis Indicator Data'!H18="x"),"x",'Crisis Indicator Data'!L18/'Crisis Indicator Data'!H18)</f>
        <v>1.3066630867677988E-5</v>
      </c>
      <c r="Y21" s="143">
        <f t="shared" si="9"/>
        <v>0.7</v>
      </c>
      <c r="Z21" s="143">
        <f t="shared" si="10"/>
        <v>2.1</v>
      </c>
      <c r="AA21" s="143">
        <f t="shared" si="11"/>
        <v>2.9</v>
      </c>
      <c r="AB21" s="163">
        <f t="shared" si="12"/>
        <v>3.9</v>
      </c>
    </row>
    <row r="22" spans="1:28" x14ac:dyDescent="0.35">
      <c r="A22" s="165" t="str">
        <f>'Crisis Indicator Data'!A19</f>
        <v>Conflict in Far North region of Cameroon</v>
      </c>
      <c r="B22" s="166" t="str">
        <f>'Crisis Indicator Data'!B19</f>
        <v>Conflict/ Violence</v>
      </c>
      <c r="C22" s="166" t="str">
        <f>'Crisis Indicator Data'!C19</f>
        <v>CMR002</v>
      </c>
      <c r="D22" s="166" t="str">
        <f>'Crisis Indicator Data'!D19</f>
        <v>Cameroon</v>
      </c>
      <c r="E22" s="167" t="str">
        <f>'Crisis Indicator Data'!E19</f>
        <v>CMR</v>
      </c>
      <c r="F22" s="164">
        <f>IF('Crisis Indicator Data'!F19="x","x",IF(LOG('Crisis Indicator Data'!F19)&lt;F$4,0,IF(LOG('Crisis Indicator Data'!F19)&gt;F$3,5,ROUND(5-(F$3-LOG('Crisis Indicator Data'!F19))/(F$3-F$4)*5,1))))</f>
        <v>2.6</v>
      </c>
      <c r="G22" s="161">
        <f>IF('Crisis Indicator Data'!F19="x","x",IF(LEN(E22)&gt;3,('Crisis Indicator Data'!F19/VLOOKUP('Impact of the crisis'!$C22,#REF!,4,FALSE)),'Crisis Indicator Data'!F19/VLOOKUP('Impact of the crisis'!$E22,'Country Indicator Data'!$B$4:$P$300,15,FALSE)))</f>
        <v>7.226629434537031E-2</v>
      </c>
      <c r="H22" s="143">
        <f t="shared" si="0"/>
        <v>0.3</v>
      </c>
      <c r="I22" s="143">
        <f t="shared" si="1"/>
        <v>1.45</v>
      </c>
      <c r="J22" s="143">
        <f>IF('Crisis Indicator Data'!G19="x","x",IF(LOG('Crisis Indicator Data'!G19)&lt;J$4,0,IF(LOG('Crisis Indicator Data'!G19)&gt;J$3,5,ROUND(5-(J$3-LOG('Crisis Indicator Data'!G19))/(J$3-J$4)*5,1))))</f>
        <v>2.4</v>
      </c>
      <c r="K22" s="161">
        <f>IF('Crisis Indicator Data'!G19="x","x",IF(LEN(E22)&gt;3,('Crisis Indicator Data'!G19/VLOOKUP('Impact of the crisis'!$C22,#REF!,5,FALSE)),'Crisis Indicator Data'!G19/VLOOKUP('Impact of the crisis'!$E22,'Country Indicator Data'!$B$4:$P$300,14,FALSE)))</f>
        <v>0.17973327945039402</v>
      </c>
      <c r="L22" s="143">
        <f t="shared" si="2"/>
        <v>0.9</v>
      </c>
      <c r="M22" s="143">
        <f t="shared" si="3"/>
        <v>1.65</v>
      </c>
      <c r="N22" s="143">
        <f t="shared" si="4"/>
        <v>1.6</v>
      </c>
      <c r="O22" s="143">
        <f>IF('Crisis Indicator Data'!H19="x","x",IF('Crisis Indicator Data'!H19=0,0,IF(LOG('Crisis Indicator Data'!H19)&lt;O$4,0,IF(LOG('Crisis Indicator Data'!H19)&gt;O$3,5,ROUND(5-(O$3-LOG('Crisis Indicator Data'!H19))/(O$3-O$4)*5,1)))))</f>
        <v>3.7</v>
      </c>
      <c r="P22" s="161">
        <f>IF('Crisis Indicator Data'!H19="x","x",'Crisis Indicator Data'!H19/'Crisis Indicator Data'!G19)</f>
        <v>1</v>
      </c>
      <c r="Q22" s="143">
        <f t="shared" si="5"/>
        <v>5</v>
      </c>
      <c r="R22" s="143">
        <f t="shared" si="6"/>
        <v>4.3499999999999996</v>
      </c>
      <c r="S22" s="143">
        <f>IF('Crisis Indicator Data'!I19="x","x",IF('Crisis Indicator Data'!I19=0,0,IF(LOG('Crisis Indicator Data'!I19)&lt;S$4,0,IF(LOG('Crisis Indicator Data'!I19)&gt;S$3,5,ROUND(5-(S$3-LOG('Crisis Indicator Data'!I19))/(S$3-S$4)*5,1)))))</f>
        <v>3.8</v>
      </c>
      <c r="T22" s="161">
        <f>IF('Crisis Indicator Data'!H19="x","x",IF('Crisis Indicator Data'!I19="x","x",'Crisis Indicator Data'!I19/'Crisis Indicator Data'!H19))</f>
        <v>8.9188682780588349E-2</v>
      </c>
      <c r="U22" s="143">
        <f t="shared" si="7"/>
        <v>3</v>
      </c>
      <c r="V22" s="143">
        <f t="shared" si="8"/>
        <v>3.4</v>
      </c>
      <c r="W22" s="143">
        <f>IF('Crisis Indicator Data'!L19="x","x",IF('Crisis Indicator Data'!L19=0,0,IF(LOG('Crisis Indicator Data'!L19)&lt;W$4,0,IF(LOG('Crisis Indicator Data'!L19)&gt;W$3,5,ROUND(5-(W$3-LOG('Crisis Indicator Data'!L19))/(W$3-W$4)*5,1)))))</f>
        <v>3.2</v>
      </c>
      <c r="X22" s="162">
        <f>IF(OR('Crisis Indicator Data'!L19="x",'Crisis Indicator Data'!H19="x"),"x",'Crisis Indicator Data'!L19/'Crisis Indicator Data'!H19)</f>
        <v>3.5225782274686152E-5</v>
      </c>
      <c r="Y22" s="143">
        <f t="shared" si="9"/>
        <v>1.8</v>
      </c>
      <c r="Z22" s="143">
        <f t="shared" si="10"/>
        <v>2.5</v>
      </c>
      <c r="AA22" s="143">
        <f t="shared" si="11"/>
        <v>3</v>
      </c>
      <c r="AB22" s="163">
        <f t="shared" si="12"/>
        <v>3.8</v>
      </c>
    </row>
    <row r="23" spans="1:28" x14ac:dyDescent="0.35">
      <c r="A23" s="165" t="str">
        <f>'Crisis Indicator Data'!A20</f>
        <v>Anglophone Crisis in Cameroon</v>
      </c>
      <c r="B23" s="166" t="str">
        <f>'Crisis Indicator Data'!B20</f>
        <v>Conflict/ Violence</v>
      </c>
      <c r="C23" s="166" t="str">
        <f>'Crisis Indicator Data'!C20</f>
        <v>CMR003</v>
      </c>
      <c r="D23" s="166" t="str">
        <f>'Crisis Indicator Data'!D20</f>
        <v>Cameroon</v>
      </c>
      <c r="E23" s="167" t="str">
        <f>'Crisis Indicator Data'!E20</f>
        <v>CMR</v>
      </c>
      <c r="F23" s="164">
        <f>IF('Crisis Indicator Data'!F20="x","x",IF(LOG('Crisis Indicator Data'!F20)&lt;F$4,0,IF(LOG('Crisis Indicator Data'!F20)&gt;F$3,5,ROUND(5-(F$3-LOG('Crisis Indicator Data'!F20))/(F$3-F$4)*5,1))))</f>
        <v>3.6</v>
      </c>
      <c r="G23" s="161">
        <f>IF('Crisis Indicator Data'!F20="x","x",IF(LEN(E23)&gt;3,('Crisis Indicator Data'!F20/VLOOKUP('Impact of the crisis'!$C23,#REF!,4,FALSE)),'Crisis Indicator Data'!F20/VLOOKUP('Impact of the crisis'!$E23,'Country Indicator Data'!$B$4:$P$300,15,FALSE)))</f>
        <v>0.32481436821730025</v>
      </c>
      <c r="H23" s="143">
        <f t="shared" si="0"/>
        <v>1.6</v>
      </c>
      <c r="I23" s="143">
        <f t="shared" si="1"/>
        <v>2.6</v>
      </c>
      <c r="J23" s="143">
        <f>IF('Crisis Indicator Data'!G20="x","x",IF(LOG('Crisis Indicator Data'!G20)&lt;J$4,0,IF(LOG('Crisis Indicator Data'!G20)&gt;J$3,5,ROUND(5-(J$3-LOG('Crisis Indicator Data'!G20))/(J$3-J$4)*5,1))))</f>
        <v>4.0999999999999996</v>
      </c>
      <c r="K23" s="161">
        <f>IF('Crisis Indicator Data'!G20="x","x",IF(LEN(E23)&gt;3,('Crisis Indicator Data'!G20/VLOOKUP('Impact of the crisis'!$C23,#REF!,5,FALSE)),'Crisis Indicator Data'!G20/VLOOKUP('Impact of the crisis'!$E23,'Country Indicator Data'!$B$4:$P$300,14,FALSE)))</f>
        <v>0.56334613053142046</v>
      </c>
      <c r="L23" s="143">
        <f t="shared" si="2"/>
        <v>2.8</v>
      </c>
      <c r="M23" s="143">
        <f t="shared" si="3"/>
        <v>3.4499999999999997</v>
      </c>
      <c r="N23" s="143">
        <f t="shared" si="4"/>
        <v>3.1</v>
      </c>
      <c r="O23" s="143">
        <f>IF('Crisis Indicator Data'!H20="x","x",IF('Crisis Indicator Data'!H20=0,0,IF(LOG('Crisis Indicator Data'!H20)&lt;O$4,0,IF(LOG('Crisis Indicator Data'!H20)&gt;O$3,5,ROUND(5-(O$3-LOG('Crisis Indicator Data'!H20))/(O$3-O$4)*5,1)))))</f>
        <v>4.5</v>
      </c>
      <c r="P23" s="161">
        <f>IF('Crisis Indicator Data'!H20="x","x",'Crisis Indicator Data'!H20/'Crisis Indicator Data'!G20)</f>
        <v>1</v>
      </c>
      <c r="Q23" s="143">
        <f t="shared" si="5"/>
        <v>5</v>
      </c>
      <c r="R23" s="143">
        <f t="shared" si="6"/>
        <v>4.75</v>
      </c>
      <c r="S23" s="143">
        <f>IF('Crisis Indicator Data'!I20="x","x",IF('Crisis Indicator Data'!I20=0,0,IF(LOG('Crisis Indicator Data'!I20)&lt;S$4,0,IF(LOG('Crisis Indicator Data'!I20)&gt;S$3,5,ROUND(5-(S$3-LOG('Crisis Indicator Data'!I20))/(S$3-S$4)*5,1)))))</f>
        <v>4.2</v>
      </c>
      <c r="T23" s="161">
        <f>IF('Crisis Indicator Data'!H20="x","x",IF('Crisis Indicator Data'!I20="x","x",'Crisis Indicator Data'!I20/'Crisis Indicator Data'!H20))</f>
        <v>5.1829268292682924E-2</v>
      </c>
      <c r="U23" s="143">
        <f t="shared" si="7"/>
        <v>1.7</v>
      </c>
      <c r="V23" s="143">
        <f t="shared" si="8"/>
        <v>3</v>
      </c>
      <c r="W23" s="143">
        <f>IF('Crisis Indicator Data'!L20="x","x",IF('Crisis Indicator Data'!L20=0,0,IF(LOG('Crisis Indicator Data'!L20)&lt;W$4,0,IF(LOG('Crisis Indicator Data'!L20)&gt;W$3,5,ROUND(5-(W$3-LOG('Crisis Indicator Data'!L20))/(W$3-W$4)*5,1)))))</f>
        <v>2.8</v>
      </c>
      <c r="X23" s="162">
        <f>IF(OR('Crisis Indicator Data'!L20="x",'Crisis Indicator Data'!H20="x"),"x",'Crisis Indicator Data'!L20/'Crisis Indicator Data'!H20)</f>
        <v>5.8584409373505499E-6</v>
      </c>
      <c r="Y23" s="143">
        <f t="shared" si="9"/>
        <v>0.3</v>
      </c>
      <c r="Z23" s="143">
        <f t="shared" si="10"/>
        <v>1.6</v>
      </c>
      <c r="AA23" s="143">
        <f t="shared" si="11"/>
        <v>2.4</v>
      </c>
      <c r="AB23" s="163">
        <f t="shared" si="12"/>
        <v>3.8</v>
      </c>
    </row>
    <row r="24" spans="1:28" x14ac:dyDescent="0.35">
      <c r="A24" s="165" t="str">
        <f>'Crisis Indicator Data'!A21</f>
        <v>Displacement from CAR to Cameroon</v>
      </c>
      <c r="B24" s="166" t="str">
        <f>'Crisis Indicator Data'!B21</f>
        <v>International Displacement</v>
      </c>
      <c r="C24" s="166" t="str">
        <f>'Crisis Indicator Data'!C21</f>
        <v>CMR004</v>
      </c>
      <c r="D24" s="166" t="str">
        <f>'Crisis Indicator Data'!D21</f>
        <v>Cameroon</v>
      </c>
      <c r="E24" s="167" t="str">
        <f>'Crisis Indicator Data'!E21</f>
        <v>CMR</v>
      </c>
      <c r="F24" s="164">
        <f>IF('Crisis Indicator Data'!F21="x","x",IF(LOG('Crisis Indicator Data'!F21)&lt;F$4,0,IF(LOG('Crisis Indicator Data'!F21)&gt;F$3,5,ROUND(5-(F$3-LOG('Crisis Indicator Data'!F21))/(F$3-F$4)*5,1))))</f>
        <v>3.7</v>
      </c>
      <c r="G24" s="161">
        <f>IF('Crisis Indicator Data'!F21="x","x",IF(LEN(E24)&gt;3,('Crisis Indicator Data'!F21/VLOOKUP('Impact of the crisis'!$C24,#REF!,4,FALSE)),'Crisis Indicator Data'!F21/VLOOKUP('Impact of the crisis'!$E24,'Country Indicator Data'!$B$4:$P$300,15,FALSE)))</f>
        <v>0.35013010090753316</v>
      </c>
      <c r="H24" s="143">
        <f t="shared" si="0"/>
        <v>1.7</v>
      </c>
      <c r="I24" s="143">
        <f t="shared" si="1"/>
        <v>2.7</v>
      </c>
      <c r="J24" s="143">
        <f>IF('Crisis Indicator Data'!G21="x","x",IF(LOG('Crisis Indicator Data'!G21)&lt;J$4,0,IF(LOG('Crisis Indicator Data'!G21)&gt;J$3,5,ROUND(5-(J$3-LOG('Crisis Indicator Data'!G21))/(J$3-J$4)*5,1))))</f>
        <v>1.3</v>
      </c>
      <c r="K24" s="161">
        <f>IF('Crisis Indicator Data'!G21="x","x",IF(LEN(E24)&gt;3,('Crisis Indicator Data'!G21/VLOOKUP('Impact of the crisis'!$C24,#REF!,5,FALSE)),'Crisis Indicator Data'!G21/VLOOKUP('Impact of the crisis'!$E24,'Country Indicator Data'!$B$4:$P$300,14,FALSE)))</f>
        <v>7.9881457533508449E-2</v>
      </c>
      <c r="L24" s="143">
        <f t="shared" si="2"/>
        <v>0.4</v>
      </c>
      <c r="M24" s="143">
        <f t="shared" si="3"/>
        <v>0.85000000000000009</v>
      </c>
      <c r="N24" s="143">
        <f t="shared" si="4"/>
        <v>1.9</v>
      </c>
      <c r="O24" s="143">
        <f>IF('Crisis Indicator Data'!H21="x","x",IF('Crisis Indicator Data'!H21=0,0,IF(LOG('Crisis Indicator Data'!H21)&lt;O$4,0,IF(LOG('Crisis Indicator Data'!H21)&gt;O$3,5,ROUND(5-(O$3-LOG('Crisis Indicator Data'!H21))/(O$3-O$4)*5,1)))))</f>
        <v>1.6</v>
      </c>
      <c r="P24" s="161">
        <f>IF('Crisis Indicator Data'!H21="x","x",'Crisis Indicator Data'!H21/'Crisis Indicator Data'!G21)</f>
        <v>0.11930860033726813</v>
      </c>
      <c r="Q24" s="143">
        <f t="shared" si="5"/>
        <v>0.6</v>
      </c>
      <c r="R24" s="143">
        <f t="shared" si="6"/>
        <v>1.1000000000000001</v>
      </c>
      <c r="S24" s="143">
        <f>IF('Crisis Indicator Data'!I21="x","x",IF('Crisis Indicator Data'!I21=0,0,IF(LOG('Crisis Indicator Data'!I21)&lt;S$4,0,IF(LOG('Crisis Indicator Data'!I21)&gt;S$3,5,ROUND(5-(S$3-LOG('Crisis Indicator Data'!I21))/(S$3-S$4)*5,1)))))</f>
        <v>3.5</v>
      </c>
      <c r="T24" s="161">
        <f>IF('Crisis Indicator Data'!H21="x","x",IF('Crisis Indicator Data'!I21="x","x",'Crisis Indicator Data'!I21/'Crisis Indicator Data'!H21))</f>
        <v>1</v>
      </c>
      <c r="U24" s="143">
        <f t="shared" si="7"/>
        <v>5</v>
      </c>
      <c r="V24" s="143">
        <f t="shared" si="8"/>
        <v>4.3</v>
      </c>
      <c r="W24" s="143">
        <f>IF('Crisis Indicator Data'!L21="x","x",IF('Crisis Indicator Data'!L21=0,0,IF(LOG('Crisis Indicator Data'!L21)&lt;W$4,0,IF(LOG('Crisis Indicator Data'!L21)&gt;W$3,5,ROUND(5-(W$3-LOG('Crisis Indicator Data'!L21))/(W$3-W$4)*5,1)))))</f>
        <v>0</v>
      </c>
      <c r="X24" s="162">
        <f>IF(OR('Crisis Indicator Data'!L21="x",'Crisis Indicator Data'!H21="x"),"x",'Crisis Indicator Data'!L21/'Crisis Indicator Data'!H21)</f>
        <v>0</v>
      </c>
      <c r="Y24" s="143">
        <f t="shared" si="9"/>
        <v>0</v>
      </c>
      <c r="Z24" s="143">
        <f t="shared" si="10"/>
        <v>0</v>
      </c>
      <c r="AA24" s="143">
        <f t="shared" si="11"/>
        <v>2.8</v>
      </c>
      <c r="AB24" s="163">
        <f t="shared" si="12"/>
        <v>2</v>
      </c>
    </row>
    <row r="25" spans="1:28" x14ac:dyDescent="0.35">
      <c r="A25" s="165" t="str">
        <f>'Crisis Indicator Data'!A22</f>
        <v>Complex crisis in DRC</v>
      </c>
      <c r="B25" s="166" t="str">
        <f>'Crisis Indicator Data'!B22</f>
        <v>Conflict/ Violence,Floods,Political/economic crisis</v>
      </c>
      <c r="C25" s="166" t="str">
        <f>'Crisis Indicator Data'!C22</f>
        <v>COD001</v>
      </c>
      <c r="D25" s="166" t="str">
        <f>'Crisis Indicator Data'!D22</f>
        <v>DRC</v>
      </c>
      <c r="E25" s="167" t="str">
        <f>'Crisis Indicator Data'!E22</f>
        <v>COD</v>
      </c>
      <c r="F25" s="164">
        <f>IF('Crisis Indicator Data'!F22="x","x",IF(LOG('Crisis Indicator Data'!F22)&lt;F$4,0,IF(LOG('Crisis Indicator Data'!F22)&gt;F$3,5,ROUND(5-(F$3-LOG('Crisis Indicator Data'!F22))/(F$3-F$4)*5,1))))</f>
        <v>5</v>
      </c>
      <c r="G25" s="161">
        <f>IF('Crisis Indicator Data'!F22="x","x",IF(LEN(E25)&gt;3,('Crisis Indicator Data'!F22/VLOOKUP('Impact of the crisis'!$C25,#REF!,4,FALSE)),'Crisis Indicator Data'!F22/VLOOKUP('Impact of the crisis'!$E25,'Country Indicator Data'!$B$4:$P$300,15,FALSE)))</f>
        <v>1</v>
      </c>
      <c r="H25" s="143">
        <f t="shared" si="0"/>
        <v>5</v>
      </c>
      <c r="I25" s="143">
        <f t="shared" si="1"/>
        <v>5</v>
      </c>
      <c r="J25" s="143">
        <f>IF('Crisis Indicator Data'!G22="x","x",IF(LOG('Crisis Indicator Data'!G22)&lt;J$4,0,IF(LOG('Crisis Indicator Data'!G22)&gt;J$3,5,ROUND(5-(J$3-LOG('Crisis Indicator Data'!G22))/(J$3-J$4)*5,1))))</f>
        <v>5</v>
      </c>
      <c r="K25" s="161">
        <f>IF('Crisis Indicator Data'!G22="x","x",IF(LEN(E25)&gt;3,('Crisis Indicator Data'!G22/VLOOKUP('Impact of the crisis'!$C25,#REF!,5,FALSE)),'Crisis Indicator Data'!G22/VLOOKUP('Impact of the crisis'!$E25,'Country Indicator Data'!$B$4:$P$300,14,FALSE)))</f>
        <v>1</v>
      </c>
      <c r="L25" s="143">
        <f t="shared" si="2"/>
        <v>5</v>
      </c>
      <c r="M25" s="143">
        <f t="shared" si="3"/>
        <v>5</v>
      </c>
      <c r="N25" s="143">
        <f t="shared" si="4"/>
        <v>5</v>
      </c>
      <c r="O25" s="143">
        <f>IF('Crisis Indicator Data'!H22="x","x",IF('Crisis Indicator Data'!H22=0,0,IF(LOG('Crisis Indicator Data'!H22)&lt;O$4,0,IF(LOG('Crisis Indicator Data'!H22)&gt;O$3,5,ROUND(5-(O$3-LOG('Crisis Indicator Data'!H22))/(O$3-O$4)*5,1)))))</f>
        <v>5</v>
      </c>
      <c r="P25" s="161">
        <f>IF('Crisis Indicator Data'!H22="x","x",'Crisis Indicator Data'!H22/'Crisis Indicator Data'!G22)</f>
        <v>0.71975382003395583</v>
      </c>
      <c r="Q25" s="143">
        <f t="shared" si="5"/>
        <v>3.6</v>
      </c>
      <c r="R25" s="143">
        <f t="shared" si="6"/>
        <v>4.3</v>
      </c>
      <c r="S25" s="143">
        <f>IF('Crisis Indicator Data'!I22="x","x",IF('Crisis Indicator Data'!I22=0,0,IF(LOG('Crisis Indicator Data'!I22)&lt;S$4,0,IF(LOG('Crisis Indicator Data'!I22)&gt;S$3,5,ROUND(5-(S$3-LOG('Crisis Indicator Data'!I22))/(S$3-S$4)*5,1)))))</f>
        <v>5</v>
      </c>
      <c r="T25" s="161">
        <f>IF('Crisis Indicator Data'!H22="x","x",IF('Crisis Indicator Data'!I22="x","x",'Crisis Indicator Data'!I22/'Crisis Indicator Data'!H22))</f>
        <v>0.14263979147746705</v>
      </c>
      <c r="U25" s="143">
        <f t="shared" si="7"/>
        <v>4.8</v>
      </c>
      <c r="V25" s="143">
        <f t="shared" si="8"/>
        <v>4.9000000000000004</v>
      </c>
      <c r="W25" s="143">
        <f>IF('Crisis Indicator Data'!L22="x","x",IF('Crisis Indicator Data'!L22=0,0,IF(LOG('Crisis Indicator Data'!L22)&lt;W$4,0,IF(LOG('Crisis Indicator Data'!L22)&gt;W$3,5,ROUND(5-(W$3-LOG('Crisis Indicator Data'!L22))/(W$3-W$4)*5,1)))))</f>
        <v>5</v>
      </c>
      <c r="X25" s="162">
        <f>IF(OR('Crisis Indicator Data'!L22="x",'Crisis Indicator Data'!H22="x"),"x",'Crisis Indicator Data'!L22/'Crisis Indicator Data'!H22)</f>
        <v>4.1834243457133759E-5</v>
      </c>
      <c r="Y25" s="143">
        <f t="shared" si="9"/>
        <v>2.1</v>
      </c>
      <c r="Z25" s="143">
        <f t="shared" si="10"/>
        <v>3.6</v>
      </c>
      <c r="AA25" s="143">
        <f t="shared" si="11"/>
        <v>4.4000000000000004</v>
      </c>
      <c r="AB25" s="163">
        <f t="shared" si="12"/>
        <v>4.4000000000000004</v>
      </c>
    </row>
    <row r="26" spans="1:28" x14ac:dyDescent="0.35">
      <c r="A26" s="165" t="str">
        <f>'Crisis Indicator Data'!A23</f>
        <v>Conflict and Climatic Shocks in Colombia</v>
      </c>
      <c r="B26" s="166" t="str">
        <f>'Crisis Indicator Data'!B23</f>
        <v>Conflict/ Violence,Drought/drier conditions,Floods</v>
      </c>
      <c r="C26" s="166" t="str">
        <f>'Crisis Indicator Data'!C23</f>
        <v>COL001</v>
      </c>
      <c r="D26" s="166" t="str">
        <f>'Crisis Indicator Data'!D23</f>
        <v>Colombia</v>
      </c>
      <c r="E26" s="167" t="str">
        <f>'Crisis Indicator Data'!E23</f>
        <v>COL</v>
      </c>
      <c r="F26" s="164">
        <f>IF('Crisis Indicator Data'!F23="x","x",IF(LOG('Crisis Indicator Data'!F23)&lt;F$4,0,IF(LOG('Crisis Indicator Data'!F23)&gt;F$3,5,ROUND(5-(F$3-LOG('Crisis Indicator Data'!F23))/(F$3-F$4)*5,1))))</f>
        <v>5</v>
      </c>
      <c r="G26" s="161">
        <f>IF('Crisis Indicator Data'!F23="x","x",IF(LEN(E26)&gt;3,('Crisis Indicator Data'!F23/VLOOKUP('Impact of the crisis'!$C26,#REF!,4,FALSE)),'Crisis Indicator Data'!F23/VLOOKUP('Impact of the crisis'!$E26,'Country Indicator Data'!$B$4:$P$300,15,FALSE)))</f>
        <v>1.0290653447498874</v>
      </c>
      <c r="H26" s="143">
        <f t="shared" si="0"/>
        <v>5</v>
      </c>
      <c r="I26" s="143">
        <f t="shared" si="1"/>
        <v>5</v>
      </c>
      <c r="J26" s="143">
        <f>IF('Crisis Indicator Data'!G23="x","x",IF(LOG('Crisis Indicator Data'!G23)&lt;J$4,0,IF(LOG('Crisis Indicator Data'!G23)&gt;J$3,5,ROUND(5-(J$3-LOG('Crisis Indicator Data'!G23))/(J$3-J$4)*5,1))))</f>
        <v>5</v>
      </c>
      <c r="K26" s="161">
        <f>IF('Crisis Indicator Data'!G23="x","x",IF(LEN(E26)&gt;3,('Crisis Indicator Data'!G23/VLOOKUP('Impact of the crisis'!$C26,#REF!,5,FALSE)),'Crisis Indicator Data'!G23/VLOOKUP('Impact of the crisis'!$E26,'Country Indicator Data'!$B$4:$P$300,14,FALSE)))</f>
        <v>1</v>
      </c>
      <c r="L26" s="143">
        <f t="shared" si="2"/>
        <v>5</v>
      </c>
      <c r="M26" s="143">
        <f t="shared" si="3"/>
        <v>5</v>
      </c>
      <c r="N26" s="143">
        <f t="shared" si="4"/>
        <v>5</v>
      </c>
      <c r="O26" s="143">
        <f>IF('Crisis Indicator Data'!H23="x","x",IF('Crisis Indicator Data'!H23=0,0,IF(LOG('Crisis Indicator Data'!H23)&lt;O$4,0,IF(LOG('Crisis Indicator Data'!H23)&gt;O$3,5,ROUND(5-(O$3-LOG('Crisis Indicator Data'!H23))/(O$3-O$4)*5,1)))))</f>
        <v>5</v>
      </c>
      <c r="P26" s="161">
        <f>IF('Crisis Indicator Data'!H23="x","x",'Crisis Indicator Data'!H23/'Crisis Indicator Data'!G23)</f>
        <v>1</v>
      </c>
      <c r="Q26" s="143">
        <f t="shared" si="5"/>
        <v>5</v>
      </c>
      <c r="R26" s="143">
        <f t="shared" si="6"/>
        <v>5</v>
      </c>
      <c r="S26" s="143">
        <f>IF('Crisis Indicator Data'!I23="x","x",IF('Crisis Indicator Data'!I23=0,0,IF(LOG('Crisis Indicator Data'!I23)&lt;S$4,0,IF(LOG('Crisis Indicator Data'!I23)&gt;S$3,5,ROUND(5-(S$3-LOG('Crisis Indicator Data'!I23))/(S$3-S$4)*5,1)))))</f>
        <v>5</v>
      </c>
      <c r="T26" s="161">
        <f>IF('Crisis Indicator Data'!H23="x","x",IF('Crisis Indicator Data'!I23="x","x",'Crisis Indicator Data'!I23/'Crisis Indicator Data'!H23))</f>
        <v>7.7777777777777779E-2</v>
      </c>
      <c r="U26" s="143">
        <f t="shared" si="7"/>
        <v>2.6</v>
      </c>
      <c r="V26" s="143">
        <f t="shared" si="8"/>
        <v>3.8</v>
      </c>
      <c r="W26" s="143">
        <f>IF('Crisis Indicator Data'!L23="x","x",IF('Crisis Indicator Data'!L23=0,0,IF(LOG('Crisis Indicator Data'!L23)&lt;W$4,0,IF(LOG('Crisis Indicator Data'!L23)&gt;W$3,5,ROUND(5-(W$3-LOG('Crisis Indicator Data'!L23))/(W$3-W$4)*5,1)))))</f>
        <v>4.5</v>
      </c>
      <c r="X26" s="162">
        <f>IF(OR('Crisis Indicator Data'!L23="x",'Crisis Indicator Data'!H23="x"),"x",'Crisis Indicator Data'!L23/'Crisis Indicator Data'!H23)</f>
        <v>2.4595103578154426E-5</v>
      </c>
      <c r="Y26" s="143">
        <f t="shared" si="9"/>
        <v>1.2</v>
      </c>
      <c r="Z26" s="143">
        <f t="shared" si="10"/>
        <v>2.9</v>
      </c>
      <c r="AA26" s="143">
        <f t="shared" si="11"/>
        <v>3.4</v>
      </c>
      <c r="AB26" s="163">
        <f t="shared" si="12"/>
        <v>4.4000000000000004</v>
      </c>
    </row>
    <row r="27" spans="1:28" x14ac:dyDescent="0.35">
      <c r="A27" s="165" t="str">
        <f>'Crisis Indicator Data'!A24</f>
        <v>Displacement from Venezuela to Colombia</v>
      </c>
      <c r="B27" s="166" t="str">
        <f>'Crisis Indicator Data'!B24</f>
        <v>International Displacement</v>
      </c>
      <c r="C27" s="166" t="str">
        <f>'Crisis Indicator Data'!C24</f>
        <v>COL002</v>
      </c>
      <c r="D27" s="166" t="str">
        <f>'Crisis Indicator Data'!D24</f>
        <v>Colombia</v>
      </c>
      <c r="E27" s="167" t="str">
        <f>'Crisis Indicator Data'!E24</f>
        <v>COL</v>
      </c>
      <c r="F27" s="164">
        <f>IF('Crisis Indicator Data'!F24="x","x",IF(LOG('Crisis Indicator Data'!F24)&lt;F$4,0,IF(LOG('Crisis Indicator Data'!F24)&gt;F$3,5,ROUND(5-(F$3-LOG('Crisis Indicator Data'!F24))/(F$3-F$4)*5,1))))</f>
        <v>4.5999999999999996</v>
      </c>
      <c r="G27" s="161">
        <f>IF('Crisis Indicator Data'!F24="x","x",IF(LEN(E27)&gt;3,('Crisis Indicator Data'!F24/VLOOKUP('Impact of the crisis'!$C27,#REF!,4,FALSE)),'Crisis Indicator Data'!F24/VLOOKUP('Impact of the crisis'!$E27,'Country Indicator Data'!$B$4:$P$300,15,FALSE)))</f>
        <v>0.52888147814330777</v>
      </c>
      <c r="H27" s="143">
        <f t="shared" si="0"/>
        <v>2.6</v>
      </c>
      <c r="I27" s="143">
        <f t="shared" si="1"/>
        <v>3.5999999999999996</v>
      </c>
      <c r="J27" s="143">
        <f>IF('Crisis Indicator Data'!G24="x","x",IF(LOG('Crisis Indicator Data'!G24)&lt;J$4,0,IF(LOG('Crisis Indicator Data'!G24)&gt;J$3,5,ROUND(5-(J$3-LOG('Crisis Indicator Data'!G24))/(J$3-J$4)*5,1))))</f>
        <v>5</v>
      </c>
      <c r="K27" s="161">
        <f>IF('Crisis Indicator Data'!G24="x","x",IF(LEN(E27)&gt;3,('Crisis Indicator Data'!G24/VLOOKUP('Impact of the crisis'!$C27,#REF!,5,FALSE)),'Crisis Indicator Data'!G24/VLOOKUP('Impact of the crisis'!$E27,'Country Indicator Data'!$B$4:$P$300,14,FALSE)))</f>
        <v>0.92387947269303206</v>
      </c>
      <c r="L27" s="143">
        <f t="shared" si="2"/>
        <v>4.5999999999999996</v>
      </c>
      <c r="M27" s="143">
        <f t="shared" si="3"/>
        <v>4.8</v>
      </c>
      <c r="N27" s="143">
        <f t="shared" si="4"/>
        <v>4.3</v>
      </c>
      <c r="O27" s="143">
        <f>IF('Crisis Indicator Data'!H24="x","x",IF('Crisis Indicator Data'!H24=0,0,IF(LOG('Crisis Indicator Data'!H24)&lt;O$4,0,IF(LOG('Crisis Indicator Data'!H24)&gt;O$3,5,ROUND(5-(O$3-LOG('Crisis Indicator Data'!H24))/(O$3-O$4)*5,1)))))</f>
        <v>3.5</v>
      </c>
      <c r="P27" s="161">
        <f>IF('Crisis Indicator Data'!H24="x","x",'Crisis Indicator Data'!H24/'Crisis Indicator Data'!G24)</f>
        <v>8.3533776346365524E-2</v>
      </c>
      <c r="Q27" s="143">
        <f t="shared" si="5"/>
        <v>0.4</v>
      </c>
      <c r="R27" s="143">
        <f t="shared" si="6"/>
        <v>1.95</v>
      </c>
      <c r="S27" s="143">
        <f>IF('Crisis Indicator Data'!I24="x","x",IF('Crisis Indicator Data'!I24=0,0,IF(LOG('Crisis Indicator Data'!I24)&lt;S$4,0,IF(LOG('Crisis Indicator Data'!I24)&gt;S$3,5,ROUND(5-(S$3-LOG('Crisis Indicator Data'!I24))/(S$3-S$4)*5,1)))))</f>
        <v>5</v>
      </c>
      <c r="T27" s="161">
        <f>IF('Crisis Indicator Data'!H24="x","x",IF('Crisis Indicator Data'!I24="x","x",'Crisis Indicator Data'!I24/'Crisis Indicator Data'!H24))</f>
        <v>0.96388482186432412</v>
      </c>
      <c r="U27" s="143">
        <f t="shared" si="7"/>
        <v>5</v>
      </c>
      <c r="V27" s="143">
        <f t="shared" si="8"/>
        <v>5</v>
      </c>
      <c r="W27" s="143">
        <f>IF('Crisis Indicator Data'!L24="x","x",IF('Crisis Indicator Data'!L24=0,0,IF(LOG('Crisis Indicator Data'!L24)&lt;W$4,0,IF(LOG('Crisis Indicator Data'!L24)&gt;W$3,5,ROUND(5-(W$3-LOG('Crisis Indicator Data'!L24))/(W$3-W$4)*5,1)))))</f>
        <v>0</v>
      </c>
      <c r="X27" s="162">
        <f>IF(OR('Crisis Indicator Data'!L24="x",'Crisis Indicator Data'!H24="x"),"x",'Crisis Indicator Data'!L24/'Crisis Indicator Data'!H24)</f>
        <v>0</v>
      </c>
      <c r="Y27" s="143">
        <f t="shared" si="9"/>
        <v>0</v>
      </c>
      <c r="Z27" s="143">
        <f t="shared" si="10"/>
        <v>0</v>
      </c>
      <c r="AA27" s="143">
        <f t="shared" si="11"/>
        <v>3.5</v>
      </c>
      <c r="AB27" s="163">
        <f t="shared" si="12"/>
        <v>2.8</v>
      </c>
    </row>
    <row r="28" spans="1:28" x14ac:dyDescent="0.35">
      <c r="A28" s="165" t="str">
        <f>'Crisis Indicator Data'!A25</f>
        <v>Displacement from Nicaragua to Costa Rica</v>
      </c>
      <c r="B28" s="166" t="str">
        <f>'Crisis Indicator Data'!B25</f>
        <v>International Displacement</v>
      </c>
      <c r="C28" s="166" t="str">
        <f>'Crisis Indicator Data'!C25</f>
        <v>CRI002</v>
      </c>
      <c r="D28" s="166" t="str">
        <f>'Crisis Indicator Data'!D25</f>
        <v>Costa Rica</v>
      </c>
      <c r="E28" s="167" t="str">
        <f>'Crisis Indicator Data'!E25</f>
        <v>CRI</v>
      </c>
      <c r="F28" s="164">
        <f>IF('Crisis Indicator Data'!F25="x","x",IF(LOG('Crisis Indicator Data'!F25)&lt;F$4,0,IF(LOG('Crisis Indicator Data'!F25)&gt;F$3,5,ROUND(5-(F$3-LOG('Crisis Indicator Data'!F25))/(F$3-F$4)*5,1))))</f>
        <v>2.2000000000000002</v>
      </c>
      <c r="G28" s="161">
        <f>IF('Crisis Indicator Data'!F25="x","x",IF(LEN(E28)&gt;3,('Crisis Indicator Data'!F25/VLOOKUP('Impact of the crisis'!$C28,#REF!,4,FALSE)),'Crisis Indicator Data'!F25/VLOOKUP('Impact of the crisis'!$E28,'Country Indicator Data'!$B$4:$P$300,15,FALSE)))</f>
        <v>0.4016059537798668</v>
      </c>
      <c r="H28" s="143">
        <f t="shared" si="0"/>
        <v>1.9</v>
      </c>
      <c r="I28" s="143">
        <f t="shared" si="1"/>
        <v>2.0499999999999998</v>
      </c>
      <c r="J28" s="143">
        <f>IF('Crisis Indicator Data'!G25="x","x",IF(LOG('Crisis Indicator Data'!G25)&lt;J$4,0,IF(LOG('Crisis Indicator Data'!G25)&gt;J$3,5,ROUND(5-(J$3-LOG('Crisis Indicator Data'!G25))/(J$3-J$4)*5,1))))</f>
        <v>2</v>
      </c>
      <c r="K28" s="161">
        <f>IF('Crisis Indicator Data'!G25="x","x",IF(LEN(E28)&gt;3,('Crisis Indicator Data'!G25/VLOOKUP('Impact of the crisis'!$C28,#REF!,5,FALSE)),'Crisis Indicator Data'!G25/VLOOKUP('Impact of the crisis'!$E28,'Country Indicator Data'!$B$4:$P$300,14,FALSE)))</f>
        <v>0.74893203883495141</v>
      </c>
      <c r="L28" s="143">
        <f t="shared" si="2"/>
        <v>3.7</v>
      </c>
      <c r="M28" s="143">
        <f t="shared" si="3"/>
        <v>2.85</v>
      </c>
      <c r="N28" s="143">
        <f t="shared" si="4"/>
        <v>2.5</v>
      </c>
      <c r="O28" s="143">
        <f>IF('Crisis Indicator Data'!H25="x","x",IF('Crisis Indicator Data'!H25=0,0,IF(LOG('Crisis Indicator Data'!H25)&lt;O$4,0,IF(LOG('Crisis Indicator Data'!H25)&gt;O$3,5,ROUND(5-(O$3-LOG('Crisis Indicator Data'!H25))/(O$3-O$4)*5,1)))))</f>
        <v>1.3</v>
      </c>
      <c r="P28" s="161">
        <f>IF('Crisis Indicator Data'!H25="x","x",'Crisis Indicator Data'!H25/'Crisis Indicator Data'!G25)</f>
        <v>5.2890847809178118E-2</v>
      </c>
      <c r="Q28" s="143">
        <f t="shared" si="5"/>
        <v>0.2</v>
      </c>
      <c r="R28" s="143">
        <f t="shared" si="6"/>
        <v>0.75</v>
      </c>
      <c r="S28" s="143">
        <f>IF('Crisis Indicator Data'!I25="x","x",IF('Crisis Indicator Data'!I25=0,0,IF(LOG('Crisis Indicator Data'!I25)&lt;S$4,0,IF(LOG('Crisis Indicator Data'!I25)&gt;S$3,5,ROUND(5-(S$3-LOG('Crisis Indicator Data'!I25))/(S$3-S$4)*5,1)))))</f>
        <v>3.3</v>
      </c>
      <c r="T28" s="161">
        <f>IF('Crisis Indicator Data'!H25="x","x",IF('Crisis Indicator Data'!I25="x","x",'Crisis Indicator Data'!I25/'Crisis Indicator Data'!H25))</f>
        <v>1</v>
      </c>
      <c r="U28" s="143">
        <f t="shared" si="7"/>
        <v>5</v>
      </c>
      <c r="V28" s="143">
        <f t="shared" si="8"/>
        <v>4.2</v>
      </c>
      <c r="W28" s="143" t="str">
        <f>IF('Crisis Indicator Data'!L25="x","x",IF('Crisis Indicator Data'!L25=0,0,IF(LOG('Crisis Indicator Data'!L25)&lt;W$4,0,IF(LOG('Crisis Indicator Data'!L25)&gt;W$3,5,ROUND(5-(W$3-LOG('Crisis Indicator Data'!L25))/(W$3-W$4)*5,1)))))</f>
        <v>x</v>
      </c>
      <c r="X28" s="162" t="str">
        <f>IF(OR('Crisis Indicator Data'!L25="x",'Crisis Indicator Data'!H25="x"),"x",'Crisis Indicator Data'!L25/'Crisis Indicator Data'!H25)</f>
        <v>x</v>
      </c>
      <c r="Y28" s="143" t="str">
        <f t="shared" si="9"/>
        <v>x</v>
      </c>
      <c r="Z28" s="143" t="str">
        <f t="shared" si="10"/>
        <v>x</v>
      </c>
      <c r="AA28" s="143">
        <f t="shared" si="11"/>
        <v>4.2</v>
      </c>
      <c r="AB28" s="163">
        <f t="shared" si="12"/>
        <v>2.9</v>
      </c>
    </row>
    <row r="29" spans="1:28" x14ac:dyDescent="0.35">
      <c r="A29" s="165" t="str">
        <f>'Crisis Indicator Data'!A26</f>
        <v>Multiple crises in Djibouti</v>
      </c>
      <c r="B29" s="166" t="str">
        <f>'Crisis Indicator Data'!B26</f>
        <v>International Displacement,Drought/drier conditions</v>
      </c>
      <c r="C29" s="166" t="str">
        <f>'Crisis Indicator Data'!C26</f>
        <v>DJI001</v>
      </c>
      <c r="D29" s="166" t="str">
        <f>'Crisis Indicator Data'!D26</f>
        <v>Djibouti</v>
      </c>
      <c r="E29" s="167" t="str">
        <f>'Crisis Indicator Data'!E26</f>
        <v>DJI</v>
      </c>
      <c r="F29" s="164">
        <f>IF('Crisis Indicator Data'!F26="x","x",IF(LOG('Crisis Indicator Data'!F26)&lt;F$4,0,IF(LOG('Crisis Indicator Data'!F26)&gt;F$3,5,ROUND(5-(F$3-LOG('Crisis Indicator Data'!F26))/(F$3-F$4)*5,1))))</f>
        <v>2.2999999999999998</v>
      </c>
      <c r="G29" s="161">
        <f>IF('Crisis Indicator Data'!F26="x","x",IF(LEN(E29)&gt;3,('Crisis Indicator Data'!F26/VLOOKUP('Impact of the crisis'!$C29,#REF!,4,FALSE)),'Crisis Indicator Data'!F26/VLOOKUP('Impact of the crisis'!$E29,'Country Indicator Data'!$B$4:$P$300,15,FALSE)))</f>
        <v>1</v>
      </c>
      <c r="H29" s="143">
        <f t="shared" si="0"/>
        <v>5</v>
      </c>
      <c r="I29" s="143">
        <f t="shared" si="1"/>
        <v>3.65</v>
      </c>
      <c r="J29" s="143">
        <f>IF('Crisis Indicator Data'!G26="x","x",IF(LOG('Crisis Indicator Data'!G26)&lt;J$4,0,IF(LOG('Crisis Indicator Data'!G26)&gt;J$3,5,ROUND(5-(J$3-LOG('Crisis Indicator Data'!G26))/(J$3-J$4)*5,1))))</f>
        <v>0.2</v>
      </c>
      <c r="K29" s="161">
        <f>IF('Crisis Indicator Data'!G26="x","x",IF(LEN(E29)&gt;3,('Crisis Indicator Data'!G26/VLOOKUP('Impact of the crisis'!$C29,#REF!,5,FALSE)),'Crisis Indicator Data'!G26/VLOOKUP('Impact of the crisis'!$E29,'Country Indicator Data'!$B$4:$P$300,14,FALSE)))</f>
        <v>0.98499999999999999</v>
      </c>
      <c r="L29" s="143">
        <f t="shared" si="2"/>
        <v>4.9000000000000004</v>
      </c>
      <c r="M29" s="143">
        <f t="shared" si="3"/>
        <v>2.5500000000000003</v>
      </c>
      <c r="N29" s="143">
        <f t="shared" si="4"/>
        <v>3.1</v>
      </c>
      <c r="O29" s="143">
        <f>IF('Crisis Indicator Data'!H26="x","x",IF('Crisis Indicator Data'!H26=0,0,IF(LOG('Crisis Indicator Data'!H26)&lt;O$4,0,IF(LOG('Crisis Indicator Data'!H26)&gt;O$3,5,ROUND(5-(O$3-LOG('Crisis Indicator Data'!H26))/(O$3-O$4)*5,1)))))</f>
        <v>2.2000000000000002</v>
      </c>
      <c r="P29" s="161">
        <f>IF('Crisis Indicator Data'!H26="x","x",'Crisis Indicator Data'!H26/'Crisis Indicator Data'!G26)</f>
        <v>0.5956006768189509</v>
      </c>
      <c r="Q29" s="143">
        <f t="shared" si="5"/>
        <v>3</v>
      </c>
      <c r="R29" s="143">
        <f t="shared" si="6"/>
        <v>2.6</v>
      </c>
      <c r="S29" s="143">
        <f>IF('Crisis Indicator Data'!I26="x","x",IF('Crisis Indicator Data'!I26=0,0,IF(LOG('Crisis Indicator Data'!I26)&lt;S$4,0,IF(LOG('Crisis Indicator Data'!I26)&gt;S$3,5,ROUND(5-(S$3-LOG('Crisis Indicator Data'!I26))/(S$3-S$4)*5,1)))))</f>
        <v>2.2000000000000002</v>
      </c>
      <c r="T29" s="161">
        <f>IF('Crisis Indicator Data'!H26="x","x",IF('Crisis Indicator Data'!I26="x","x",'Crisis Indicator Data'!I26/'Crisis Indicator Data'!H26))</f>
        <v>4.8295454545454544E-2</v>
      </c>
      <c r="U29" s="143">
        <f t="shared" si="7"/>
        <v>1.6</v>
      </c>
      <c r="V29" s="143">
        <f t="shared" si="8"/>
        <v>1.9</v>
      </c>
      <c r="W29" s="143">
        <f>IF('Crisis Indicator Data'!L26="x","x",IF('Crisis Indicator Data'!L26=0,0,IF(LOG('Crisis Indicator Data'!L26)&lt;W$4,0,IF(LOG('Crisis Indicator Data'!L26)&gt;W$3,5,ROUND(5-(W$3-LOG('Crisis Indicator Data'!L26))/(W$3-W$4)*5,1)))))</f>
        <v>2.4</v>
      </c>
      <c r="X29" s="162">
        <f>IF(OR('Crisis Indicator Data'!L26="x",'Crisis Indicator Data'!H26="x"),"x",'Crisis Indicator Data'!L26/'Crisis Indicator Data'!H26)</f>
        <v>6.8181818181818184E-5</v>
      </c>
      <c r="Y29" s="143">
        <f t="shared" si="9"/>
        <v>3.4</v>
      </c>
      <c r="Z29" s="143">
        <f t="shared" si="10"/>
        <v>2.9</v>
      </c>
      <c r="AA29" s="143">
        <f t="shared" si="11"/>
        <v>2.4</v>
      </c>
      <c r="AB29" s="163">
        <f t="shared" si="12"/>
        <v>2.5</v>
      </c>
    </row>
    <row r="30" spans="1:28" x14ac:dyDescent="0.35">
      <c r="A30" s="165" t="str">
        <f>'Crisis Indicator Data'!A27</f>
        <v>International Displacement to Djibouti</v>
      </c>
      <c r="B30" s="166" t="str">
        <f>'Crisis Indicator Data'!B27</f>
        <v>International Displacement</v>
      </c>
      <c r="C30" s="166" t="str">
        <f>'Crisis Indicator Data'!C27</f>
        <v>DJI002</v>
      </c>
      <c r="D30" s="166" t="str">
        <f>'Crisis Indicator Data'!D27</f>
        <v>Djibouti</v>
      </c>
      <c r="E30" s="167" t="str">
        <f>'Crisis Indicator Data'!E27</f>
        <v>DJI</v>
      </c>
      <c r="F30" s="164">
        <f>IF('Crisis Indicator Data'!F27="x","x",IF(LOG('Crisis Indicator Data'!F27)&lt;F$4,0,IF(LOG('Crisis Indicator Data'!F27)&gt;F$3,5,ROUND(5-(F$3-LOG('Crisis Indicator Data'!F27))/(F$3-F$4)*5,1))))</f>
        <v>1.4</v>
      </c>
      <c r="G30" s="161">
        <f>IF('Crisis Indicator Data'!F27="x","x",IF(LEN(E30)&gt;3,('Crisis Indicator Data'!F27/VLOOKUP('Impact of the crisis'!$C30,#REF!,4,FALSE)),'Crisis Indicator Data'!F27/VLOOKUP('Impact of the crisis'!$E30,'Country Indicator Data'!$B$4:$P$300,15,FALSE)))</f>
        <v>0.31492666091458155</v>
      </c>
      <c r="H30" s="143">
        <f t="shared" si="0"/>
        <v>1.5</v>
      </c>
      <c r="I30" s="143">
        <f t="shared" si="1"/>
        <v>1.45</v>
      </c>
      <c r="J30" s="143">
        <f>IF('Crisis Indicator Data'!G27="x","x",IF(LOG('Crisis Indicator Data'!G27)&lt;J$4,0,IF(LOG('Crisis Indicator Data'!G27)&gt;J$3,5,ROUND(5-(J$3-LOG('Crisis Indicator Data'!G27))/(J$3-J$4)*5,1))))</f>
        <v>0</v>
      </c>
      <c r="K30" s="161">
        <f>IF('Crisis Indicator Data'!G27="x","x",IF(LEN(E30)&gt;3,('Crisis Indicator Data'!G27/VLOOKUP('Impact of the crisis'!$C30,#REF!,5,FALSE)),'Crisis Indicator Data'!G27/VLOOKUP('Impact of the crisis'!$E30,'Country Indicator Data'!$B$4:$P$300,14,FALSE)))</f>
        <v>0.77</v>
      </c>
      <c r="L30" s="143">
        <f t="shared" si="2"/>
        <v>3.8</v>
      </c>
      <c r="M30" s="143">
        <f t="shared" si="3"/>
        <v>1.9</v>
      </c>
      <c r="N30" s="143">
        <f t="shared" si="4"/>
        <v>1.7</v>
      </c>
      <c r="O30" s="143">
        <f>IF('Crisis Indicator Data'!H27="x","x",IF('Crisis Indicator Data'!H27=0,0,IF(LOG('Crisis Indicator Data'!H27)&lt;O$4,0,IF(LOG('Crisis Indicator Data'!H27)&gt;O$3,5,ROUND(5-(O$3-LOG('Crisis Indicator Data'!H27))/(O$3-O$4)*5,1)))))</f>
        <v>0.1</v>
      </c>
      <c r="P30" s="161">
        <f>IF('Crisis Indicator Data'!H27="x","x",'Crisis Indicator Data'!H27/'Crisis Indicator Data'!G27)</f>
        <v>3.67965367965368E-2</v>
      </c>
      <c r="Q30" s="143">
        <f t="shared" si="5"/>
        <v>0.1</v>
      </c>
      <c r="R30" s="143">
        <f t="shared" si="6"/>
        <v>0.1</v>
      </c>
      <c r="S30" s="143">
        <f>IF('Crisis Indicator Data'!I27="x","x",IF('Crisis Indicator Data'!I27=0,0,IF(LOG('Crisis Indicator Data'!I27)&lt;S$4,0,IF(LOG('Crisis Indicator Data'!I27)&gt;S$3,5,ROUND(5-(S$3-LOG('Crisis Indicator Data'!I27))/(S$3-S$4)*5,1)))))</f>
        <v>2.2000000000000002</v>
      </c>
      <c r="T30" s="161">
        <f>IF('Crisis Indicator Data'!H27="x","x",IF('Crisis Indicator Data'!I27="x","x",'Crisis Indicator Data'!I27/'Crisis Indicator Data'!H27))</f>
        <v>1</v>
      </c>
      <c r="U30" s="143">
        <f t="shared" si="7"/>
        <v>5</v>
      </c>
      <c r="V30" s="143">
        <f t="shared" si="8"/>
        <v>3.6</v>
      </c>
      <c r="W30" s="143" t="str">
        <f>IF('Crisis Indicator Data'!L27="x","x",IF('Crisis Indicator Data'!L27=0,0,IF(LOG('Crisis Indicator Data'!L27)&lt;W$4,0,IF(LOG('Crisis Indicator Data'!L27)&gt;W$3,5,ROUND(5-(W$3-LOG('Crisis Indicator Data'!L27))/(W$3-W$4)*5,1)))))</f>
        <v>x</v>
      </c>
      <c r="X30" s="162" t="str">
        <f>IF(OR('Crisis Indicator Data'!L27="x",'Crisis Indicator Data'!H27="x"),"x",'Crisis Indicator Data'!L27/'Crisis Indicator Data'!H27)</f>
        <v>x</v>
      </c>
      <c r="Y30" s="143" t="str">
        <f t="shared" si="9"/>
        <v>x</v>
      </c>
      <c r="Z30" s="143" t="str">
        <f t="shared" si="10"/>
        <v>x</v>
      </c>
      <c r="AA30" s="143">
        <f t="shared" si="11"/>
        <v>3.6</v>
      </c>
      <c r="AB30" s="163">
        <f t="shared" si="12"/>
        <v>2.2000000000000002</v>
      </c>
    </row>
    <row r="31" spans="1:28" x14ac:dyDescent="0.35">
      <c r="A31" s="165" t="str">
        <f>'Crisis Indicator Data'!A28</f>
        <v>Drought in Djibouti</v>
      </c>
      <c r="B31" s="166" t="str">
        <f>'Crisis Indicator Data'!B28</f>
        <v>Drought/drier conditions</v>
      </c>
      <c r="C31" s="166" t="str">
        <f>'Crisis Indicator Data'!C28</f>
        <v>DJI003</v>
      </c>
      <c r="D31" s="166" t="str">
        <f>'Crisis Indicator Data'!D28</f>
        <v>Djibouti</v>
      </c>
      <c r="E31" s="167" t="str">
        <f>'Crisis Indicator Data'!E28</f>
        <v>DJI</v>
      </c>
      <c r="F31" s="164">
        <f>IF('Crisis Indicator Data'!F28="x","x",IF(LOG('Crisis Indicator Data'!F28)&lt;F$4,0,IF(LOG('Crisis Indicator Data'!F28)&gt;F$3,5,ROUND(5-(F$3-LOG('Crisis Indicator Data'!F28))/(F$3-F$4)*5,1))))</f>
        <v>2.2999999999999998</v>
      </c>
      <c r="G31" s="161">
        <f>IF('Crisis Indicator Data'!F28="x","x",IF(LEN(E31)&gt;3,('Crisis Indicator Data'!F28/VLOOKUP('Impact of the crisis'!$C31,#REF!,4,FALSE)),'Crisis Indicator Data'!F28/VLOOKUP('Impact of the crisis'!$E31,'Country Indicator Data'!$B$4:$P$300,15,FALSE)))</f>
        <v>1</v>
      </c>
      <c r="H31" s="143">
        <f t="shared" si="0"/>
        <v>5</v>
      </c>
      <c r="I31" s="143">
        <f t="shared" si="1"/>
        <v>3.65</v>
      </c>
      <c r="J31" s="143">
        <f>IF('Crisis Indicator Data'!G28="x","x",IF(LOG('Crisis Indicator Data'!G28)&lt;J$4,0,IF(LOG('Crisis Indicator Data'!G28)&gt;J$3,5,ROUND(5-(J$3-LOG('Crisis Indicator Data'!G28))/(J$3-J$4)*5,1))))</f>
        <v>0.2</v>
      </c>
      <c r="K31" s="161">
        <f>IF('Crisis Indicator Data'!G28="x","x",IF(LEN(E31)&gt;3,('Crisis Indicator Data'!G28/VLOOKUP('Impact of the crisis'!$C31,#REF!,5,FALSE)),'Crisis Indicator Data'!G28/VLOOKUP('Impact of the crisis'!$E31,'Country Indicator Data'!$B$4:$P$300,14,FALSE)))</f>
        <v>0.98499999999999999</v>
      </c>
      <c r="L31" s="143">
        <f t="shared" si="2"/>
        <v>4.9000000000000004</v>
      </c>
      <c r="M31" s="143">
        <f t="shared" si="3"/>
        <v>2.5500000000000003</v>
      </c>
      <c r="N31" s="143">
        <f t="shared" si="4"/>
        <v>3.1</v>
      </c>
      <c r="O31" s="143">
        <f>IF('Crisis Indicator Data'!H28="x","x",IF('Crisis Indicator Data'!H28=0,0,IF(LOG('Crisis Indicator Data'!H28)&lt;O$4,0,IF(LOG('Crisis Indicator Data'!H28)&gt;O$3,5,ROUND(5-(O$3-LOG('Crisis Indicator Data'!H28))/(O$3-O$4)*5,1)))))</f>
        <v>2.2000000000000002</v>
      </c>
      <c r="P31" s="161">
        <f>IF('Crisis Indicator Data'!H28="x","x",'Crisis Indicator Data'!H28/'Crisis Indicator Data'!G28)</f>
        <v>0.5956006768189509</v>
      </c>
      <c r="Q31" s="143">
        <f t="shared" si="5"/>
        <v>3</v>
      </c>
      <c r="R31" s="143">
        <f t="shared" si="6"/>
        <v>2.6</v>
      </c>
      <c r="S31" s="143">
        <f>IF('Crisis Indicator Data'!I28="x","x",IF('Crisis Indicator Data'!I28=0,0,IF(LOG('Crisis Indicator Data'!I28)&lt;S$4,0,IF(LOG('Crisis Indicator Data'!I28)&gt;S$3,5,ROUND(5-(S$3-LOG('Crisis Indicator Data'!I28))/(S$3-S$4)*5,1)))))</f>
        <v>0</v>
      </c>
      <c r="T31" s="161">
        <f>IF('Crisis Indicator Data'!H28="x","x",IF('Crisis Indicator Data'!I28="x","x",'Crisis Indicator Data'!I28/'Crisis Indicator Data'!H28))</f>
        <v>0</v>
      </c>
      <c r="U31" s="143">
        <f t="shared" si="7"/>
        <v>0</v>
      </c>
      <c r="V31" s="143">
        <f t="shared" si="8"/>
        <v>0</v>
      </c>
      <c r="W31" s="143" t="str">
        <f>IF('Crisis Indicator Data'!L28="x","x",IF('Crisis Indicator Data'!L28=0,0,IF(LOG('Crisis Indicator Data'!L28)&lt;W$4,0,IF(LOG('Crisis Indicator Data'!L28)&gt;W$3,5,ROUND(5-(W$3-LOG('Crisis Indicator Data'!L28))/(W$3-W$4)*5,1)))))</f>
        <v>x</v>
      </c>
      <c r="X31" s="162" t="str">
        <f>IF(OR('Crisis Indicator Data'!L28="x",'Crisis Indicator Data'!H28="x"),"x",'Crisis Indicator Data'!L28/'Crisis Indicator Data'!H28)</f>
        <v>x</v>
      </c>
      <c r="Y31" s="143" t="str">
        <f t="shared" si="9"/>
        <v>x</v>
      </c>
      <c r="Z31" s="143" t="str">
        <f t="shared" si="10"/>
        <v>x</v>
      </c>
      <c r="AA31" s="143">
        <f t="shared" si="11"/>
        <v>0</v>
      </c>
      <c r="AB31" s="163">
        <f t="shared" si="12"/>
        <v>1.5</v>
      </c>
    </row>
    <row r="32" spans="1:28" x14ac:dyDescent="0.35">
      <c r="A32" s="165" t="str">
        <f>'Crisis Indicator Data'!A29</f>
        <v>Displacement from Venezuela to Dominican Republic</v>
      </c>
      <c r="B32" s="166" t="str">
        <f>'Crisis Indicator Data'!B29</f>
        <v>International Displacement</v>
      </c>
      <c r="C32" s="166" t="str">
        <f>'Crisis Indicator Data'!C29</f>
        <v>DOM002</v>
      </c>
      <c r="D32" s="166" t="str">
        <f>'Crisis Indicator Data'!D29</f>
        <v>Dominican Republic</v>
      </c>
      <c r="E32" s="167" t="str">
        <f>'Crisis Indicator Data'!E29</f>
        <v>DOM</v>
      </c>
      <c r="F32" s="164">
        <f>IF('Crisis Indicator Data'!F29="x","x",IF(LOG('Crisis Indicator Data'!F29)&lt;F$4,0,IF(LOG('Crisis Indicator Data'!F29)&gt;F$3,5,ROUND(5-(F$3-LOG('Crisis Indicator Data'!F29))/(F$3-F$4)*5,1))))</f>
        <v>2.8</v>
      </c>
      <c r="G32" s="161">
        <f>IF('Crisis Indicator Data'!F29="x","x",IF(LEN(E32)&gt;3,('Crisis Indicator Data'!F29/VLOOKUP('Impact of the crisis'!$C32,#REF!,4,FALSE)),'Crisis Indicator Data'!F29/VLOOKUP('Impact of the crisis'!$E32,'Country Indicator Data'!$B$4:$P$300,15,FALSE)))</f>
        <v>1.0163893038227683</v>
      </c>
      <c r="H32" s="143">
        <f t="shared" si="0"/>
        <v>5</v>
      </c>
      <c r="I32" s="143">
        <f t="shared" si="1"/>
        <v>3.9</v>
      </c>
      <c r="J32" s="143">
        <f>IF('Crisis Indicator Data'!G29="x","x",IF(LOG('Crisis Indicator Data'!G29)&lt;J$4,0,IF(LOG('Crisis Indicator Data'!G29)&gt;J$3,5,ROUND(5-(J$3-LOG('Crisis Indicator Data'!G29))/(J$3-J$4)*5,1))))</f>
        <v>3.5</v>
      </c>
      <c r="K32" s="161">
        <f>IF('Crisis Indicator Data'!G29="x","x",IF(LEN(E32)&gt;3,('Crisis Indicator Data'!G29/VLOOKUP('Impact of the crisis'!$C32,#REF!,5,FALSE)),'Crisis Indicator Data'!G29/VLOOKUP('Impact of the crisis'!$E32,'Country Indicator Data'!$B$4:$P$300,14,FALSE)))</f>
        <v>1</v>
      </c>
      <c r="L32" s="143">
        <f t="shared" si="2"/>
        <v>5</v>
      </c>
      <c r="M32" s="143">
        <f t="shared" si="3"/>
        <v>4.25</v>
      </c>
      <c r="N32" s="143">
        <f t="shared" si="4"/>
        <v>4.0999999999999996</v>
      </c>
      <c r="O32" s="143">
        <f>IF('Crisis Indicator Data'!H29="x","x",IF('Crisis Indicator Data'!H29=0,0,IF(LOG('Crisis Indicator Data'!H29)&lt;O$4,0,IF(LOG('Crisis Indicator Data'!H29)&gt;O$3,5,ROUND(5-(O$3-LOG('Crisis Indicator Data'!H29))/(O$3-O$4)*5,1)))))</f>
        <v>1.1000000000000001</v>
      </c>
      <c r="P32" s="161">
        <f>IF('Crisis Indicator Data'!H29="x","x",'Crisis Indicator Data'!H29/'Crisis Indicator Data'!G29)</f>
        <v>1.1929824561403509E-2</v>
      </c>
      <c r="Q32" s="143">
        <f t="shared" si="5"/>
        <v>0</v>
      </c>
      <c r="R32" s="143">
        <f t="shared" si="6"/>
        <v>0.55000000000000004</v>
      </c>
      <c r="S32" s="143">
        <f>IF('Crisis Indicator Data'!I29="x","x",IF('Crisis Indicator Data'!I29=0,0,IF(LOG('Crisis Indicator Data'!I29)&lt;S$4,0,IF(LOG('Crisis Indicator Data'!I29)&gt;S$3,5,ROUND(5-(S$3-LOG('Crisis Indicator Data'!I29))/(S$3-S$4)*5,1)))))</f>
        <v>3</v>
      </c>
      <c r="T32" s="161">
        <f>IF('Crisis Indicator Data'!H29="x","x",IF('Crisis Indicator Data'!I29="x","x",'Crisis Indicator Data'!I29/'Crisis Indicator Data'!H29))</f>
        <v>0.94852941176470584</v>
      </c>
      <c r="U32" s="143">
        <f t="shared" si="7"/>
        <v>5</v>
      </c>
      <c r="V32" s="143">
        <f t="shared" si="8"/>
        <v>4</v>
      </c>
      <c r="W32" s="143" t="str">
        <f>IF('Crisis Indicator Data'!L29="x","x",IF('Crisis Indicator Data'!L29=0,0,IF(LOG('Crisis Indicator Data'!L29)&lt;W$4,0,IF(LOG('Crisis Indicator Data'!L29)&gt;W$3,5,ROUND(5-(W$3-LOG('Crisis Indicator Data'!L29))/(W$3-W$4)*5,1)))))</f>
        <v>x</v>
      </c>
      <c r="X32" s="162" t="str">
        <f>IF(OR('Crisis Indicator Data'!L29="x",'Crisis Indicator Data'!H29="x"),"x",'Crisis Indicator Data'!L29/'Crisis Indicator Data'!H29)</f>
        <v>x</v>
      </c>
      <c r="Y32" s="143" t="str">
        <f t="shared" si="9"/>
        <v>x</v>
      </c>
      <c r="Z32" s="143" t="str">
        <f t="shared" si="10"/>
        <v>x</v>
      </c>
      <c r="AA32" s="143">
        <f t="shared" si="11"/>
        <v>4</v>
      </c>
      <c r="AB32" s="163">
        <f t="shared" si="12"/>
        <v>2.7</v>
      </c>
    </row>
    <row r="33" spans="1:28" x14ac:dyDescent="0.35">
      <c r="A33" s="165" t="str">
        <f>'Crisis Indicator Data'!A30</f>
        <v>International displacement to Algeria</v>
      </c>
      <c r="B33" s="166" t="str">
        <f>'Crisis Indicator Data'!B30</f>
        <v>International Displacement</v>
      </c>
      <c r="C33" s="166" t="str">
        <f>'Crisis Indicator Data'!C30</f>
        <v>DZA002</v>
      </c>
      <c r="D33" s="166" t="str">
        <f>'Crisis Indicator Data'!D30</f>
        <v>Algeria</v>
      </c>
      <c r="E33" s="167" t="str">
        <f>'Crisis Indicator Data'!E30</f>
        <v>DZA</v>
      </c>
      <c r="F33" s="164">
        <f>IF('Crisis Indicator Data'!F30="x","x",IF(LOG('Crisis Indicator Data'!F30)&lt;F$4,0,IF(LOG('Crisis Indicator Data'!F30)&gt;F$3,5,ROUND(5-(F$3-LOG('Crisis Indicator Data'!F30))/(F$3-F$4)*5,1))))</f>
        <v>5</v>
      </c>
      <c r="G33" s="161">
        <f>IF('Crisis Indicator Data'!F30="x","x",IF(LEN(E33)&gt;3,('Crisis Indicator Data'!F30/VLOOKUP('Impact of the crisis'!$C33,#REF!,4,FALSE)),'Crisis Indicator Data'!F30/VLOOKUP('Impact of the crisis'!$E33,'Country Indicator Data'!$B$4:$P$300,15,FALSE)))</f>
        <v>1</v>
      </c>
      <c r="H33" s="143">
        <f t="shared" si="0"/>
        <v>5</v>
      </c>
      <c r="I33" s="143">
        <f t="shared" si="1"/>
        <v>5</v>
      </c>
      <c r="J33" s="143">
        <f>IF('Crisis Indicator Data'!G30="x","x",IF(LOG('Crisis Indicator Data'!G30)&lt;J$4,0,IF(LOG('Crisis Indicator Data'!G30)&gt;J$3,5,ROUND(5-(J$3-LOG('Crisis Indicator Data'!G30))/(J$3-J$4)*5,1))))</f>
        <v>5</v>
      </c>
      <c r="K33" s="161">
        <f>IF('Crisis Indicator Data'!G30="x","x",IF(LEN(E33)&gt;3,('Crisis Indicator Data'!G30/VLOOKUP('Impact of the crisis'!$C33,#REF!,5,FALSE)),'Crisis Indicator Data'!G30/VLOOKUP('Impact of the crisis'!$E33,'Country Indicator Data'!$B$4:$P$300,14,FALSE)))</f>
        <v>1</v>
      </c>
      <c r="L33" s="143">
        <f t="shared" si="2"/>
        <v>5</v>
      </c>
      <c r="M33" s="143">
        <f t="shared" si="3"/>
        <v>5</v>
      </c>
      <c r="N33" s="143">
        <f t="shared" si="4"/>
        <v>5</v>
      </c>
      <c r="O33" s="143">
        <f>IF('Crisis Indicator Data'!H30="x","x",IF('Crisis Indicator Data'!H30=0,0,IF(LOG('Crisis Indicator Data'!H30)&lt;O$4,0,IF(LOG('Crisis Indicator Data'!H30)&gt;O$3,5,ROUND(5-(O$3-LOG('Crisis Indicator Data'!H30))/(O$3-O$4)*5,1)))))</f>
        <v>1.5</v>
      </c>
      <c r="P33" s="161">
        <f>IF('Crisis Indicator Data'!H30="x","x",'Crisis Indicator Data'!H30/'Crisis Indicator Data'!G30)</f>
        <v>5.5617823080339208E-3</v>
      </c>
      <c r="Q33" s="143">
        <f t="shared" si="5"/>
        <v>0</v>
      </c>
      <c r="R33" s="143">
        <f t="shared" si="6"/>
        <v>0.75</v>
      </c>
      <c r="S33" s="143">
        <f>IF('Crisis Indicator Data'!I30="x","x",IF('Crisis Indicator Data'!I30=0,0,IF(LOG('Crisis Indicator Data'!I30)&lt;S$4,0,IF(LOG('Crisis Indicator Data'!I30)&gt;S$3,5,ROUND(5-(S$3-LOG('Crisis Indicator Data'!I30))/(S$3-S$4)*5,1)))))</f>
        <v>3.5</v>
      </c>
      <c r="T33" s="161">
        <f>IF('Crisis Indicator Data'!H30="x","x",IF('Crisis Indicator Data'!I30="x","x",'Crisis Indicator Data'!I30/'Crisis Indicator Data'!H30))</f>
        <v>1</v>
      </c>
      <c r="U33" s="143">
        <f t="shared" si="7"/>
        <v>5</v>
      </c>
      <c r="V33" s="143">
        <f t="shared" si="8"/>
        <v>4.3</v>
      </c>
      <c r="W33" s="143">
        <f>IF('Crisis Indicator Data'!L30="x","x",IF('Crisis Indicator Data'!L30=0,0,IF(LOG('Crisis Indicator Data'!L30)&lt;W$4,0,IF(LOG('Crisis Indicator Data'!L30)&gt;W$3,5,ROUND(5-(W$3-LOG('Crisis Indicator Data'!L30))/(W$3-W$4)*5,1)))))</f>
        <v>4.2</v>
      </c>
      <c r="X33" s="162">
        <f>IF(OR('Crisis Indicator Data'!L30="x",'Crisis Indicator Data'!H30="x"),"x",'Crisis Indicator Data'!L30/'Crisis Indicator Data'!H30)</f>
        <v>3.3307984790874523E-3</v>
      </c>
      <c r="Y33" s="143">
        <f t="shared" si="9"/>
        <v>5</v>
      </c>
      <c r="Z33" s="143">
        <f t="shared" si="10"/>
        <v>4.5999999999999996</v>
      </c>
      <c r="AA33" s="143">
        <f t="shared" si="11"/>
        <v>4.5</v>
      </c>
      <c r="AB33" s="163">
        <f t="shared" si="12"/>
        <v>3.1</v>
      </c>
    </row>
    <row r="34" spans="1:28" x14ac:dyDescent="0.35">
      <c r="A34" s="165" t="str">
        <f>'Crisis Indicator Data'!A31</f>
        <v>Displacement of Sahrawi refugees to Tindouf</v>
      </c>
      <c r="B34" s="166" t="str">
        <f>'Crisis Indicator Data'!B31</f>
        <v>International Displacement</v>
      </c>
      <c r="C34" s="166" t="str">
        <f>'Crisis Indicator Data'!C31</f>
        <v>DZA003</v>
      </c>
      <c r="D34" s="166" t="str">
        <f>'Crisis Indicator Data'!D31</f>
        <v>Algeria</v>
      </c>
      <c r="E34" s="167" t="str">
        <f>'Crisis Indicator Data'!E31</f>
        <v>DZA</v>
      </c>
      <c r="F34" s="164">
        <f>IF('Crisis Indicator Data'!F31="x","x",IF(LOG('Crisis Indicator Data'!F31)&lt;F$4,0,IF(LOG('Crisis Indicator Data'!F31)&gt;F$3,5,ROUND(5-(F$3-LOG('Crisis Indicator Data'!F31))/(F$3-F$4)*5,1))))</f>
        <v>3.7</v>
      </c>
      <c r="G34" s="161">
        <f>IF('Crisis Indicator Data'!F31="x","x",IF(LEN(E34)&gt;3,('Crisis Indicator Data'!F31/VLOOKUP('Impact of the crisis'!$C34,#REF!,4,FALSE)),'Crisis Indicator Data'!F31/VLOOKUP('Impact of the crisis'!$E34,'Country Indicator Data'!$B$4:$P$300,15,FALSE)))</f>
        <v>6.6757888452186873E-2</v>
      </c>
      <c r="H34" s="143">
        <f t="shared" si="0"/>
        <v>0.2</v>
      </c>
      <c r="I34" s="143">
        <f t="shared" si="1"/>
        <v>1.9500000000000002</v>
      </c>
      <c r="J34" s="143">
        <f>IF('Crisis Indicator Data'!G31="x","x",IF(LOG('Crisis Indicator Data'!G31)&lt;J$4,0,IF(LOG('Crisis Indicator Data'!G31)&gt;J$3,5,ROUND(5-(J$3-LOG('Crisis Indicator Data'!G31))/(J$3-J$4)*5,1))))</f>
        <v>0</v>
      </c>
      <c r="K34" s="161">
        <f>IF('Crisis Indicator Data'!G31="x","x",IF(LEN(E34)&gt;3,('Crisis Indicator Data'!G31/VLOOKUP('Impact of the crisis'!$C34,#REF!,5,FALSE)),'Crisis Indicator Data'!G31/VLOOKUP('Impact of the crisis'!$E34,'Country Indicator Data'!$B$4:$P$300,14,FALSE)))</f>
        <v>4.7158838581428299E-3</v>
      </c>
      <c r="L34" s="143">
        <f t="shared" si="2"/>
        <v>0</v>
      </c>
      <c r="M34" s="143">
        <f t="shared" si="3"/>
        <v>0</v>
      </c>
      <c r="N34" s="143">
        <f t="shared" si="4"/>
        <v>1.1000000000000001</v>
      </c>
      <c r="O34" s="143">
        <f>IF('Crisis Indicator Data'!H31="x","x",IF('Crisis Indicator Data'!H31=0,0,IF(LOG('Crisis Indicator Data'!H31)&lt;O$4,0,IF(LOG('Crisis Indicator Data'!H31)&gt;O$3,5,ROUND(5-(O$3-LOG('Crisis Indicator Data'!H31))/(O$3-O$4)*5,1)))))</f>
        <v>1.2</v>
      </c>
      <c r="P34" s="161">
        <f>IF('Crisis Indicator Data'!H31="x","x",'Crisis Indicator Data'!H31/'Crisis Indicator Data'!G31)</f>
        <v>0.78026905829596416</v>
      </c>
      <c r="Q34" s="143">
        <f t="shared" si="5"/>
        <v>3.9</v>
      </c>
      <c r="R34" s="143">
        <f t="shared" si="6"/>
        <v>2.5499999999999998</v>
      </c>
      <c r="S34" s="143">
        <f>IF('Crisis Indicator Data'!I31="x","x",IF('Crisis Indicator Data'!I31=0,0,IF(LOG('Crisis Indicator Data'!I31)&lt;S$4,0,IF(LOG('Crisis Indicator Data'!I31)&gt;S$3,5,ROUND(5-(S$3-LOG('Crisis Indicator Data'!I31))/(S$3-S$4)*5,1)))))</f>
        <v>3.2</v>
      </c>
      <c r="T34" s="161">
        <f>IF('Crisis Indicator Data'!H31="x","x",IF('Crisis Indicator Data'!I31="x","x",'Crisis Indicator Data'!I31/'Crisis Indicator Data'!H31))</f>
        <v>1</v>
      </c>
      <c r="U34" s="143">
        <f t="shared" si="7"/>
        <v>5</v>
      </c>
      <c r="V34" s="143">
        <f t="shared" si="8"/>
        <v>4.0999999999999996</v>
      </c>
      <c r="W34" s="143">
        <f>IF('Crisis Indicator Data'!L31="x","x",IF('Crisis Indicator Data'!L31=0,0,IF(LOG('Crisis Indicator Data'!L31)&lt;W$4,0,IF(LOG('Crisis Indicator Data'!L31)&gt;W$3,5,ROUND(5-(W$3-LOG('Crisis Indicator Data'!L31))/(W$3-W$4)*5,1)))))</f>
        <v>0.7</v>
      </c>
      <c r="X34" s="162">
        <f>IF(OR('Crisis Indicator Data'!L31="x",'Crisis Indicator Data'!H31="x"),"x",'Crisis Indicator Data'!L31/'Crisis Indicator Data'!H31)</f>
        <v>1.7241379310344828E-5</v>
      </c>
      <c r="Y34" s="143">
        <f t="shared" si="9"/>
        <v>0.9</v>
      </c>
      <c r="Z34" s="143">
        <f t="shared" si="10"/>
        <v>0.8</v>
      </c>
      <c r="AA34" s="143">
        <f t="shared" si="11"/>
        <v>2.8</v>
      </c>
      <c r="AB34" s="163">
        <f t="shared" si="12"/>
        <v>2.7</v>
      </c>
    </row>
    <row r="35" spans="1:28" x14ac:dyDescent="0.35">
      <c r="A35" s="165" t="str">
        <f>'Crisis Indicator Data'!A32</f>
        <v>Multiple crises in Algeria</v>
      </c>
      <c r="B35" s="166" t="str">
        <f>'Crisis Indicator Data'!B32</f>
        <v>International Displacement</v>
      </c>
      <c r="C35" s="166" t="str">
        <f>'Crisis Indicator Data'!C32</f>
        <v>DZA004</v>
      </c>
      <c r="D35" s="166" t="str">
        <f>'Crisis Indicator Data'!D32</f>
        <v>Algeria</v>
      </c>
      <c r="E35" s="167" t="str">
        <f>'Crisis Indicator Data'!E32</f>
        <v>DZA</v>
      </c>
      <c r="F35" s="164">
        <f>IF('Crisis Indicator Data'!F32="x","x",IF(LOG('Crisis Indicator Data'!F32)&lt;F$4,0,IF(LOG('Crisis Indicator Data'!F32)&gt;F$3,5,ROUND(5-(F$3-LOG('Crisis Indicator Data'!F32))/(F$3-F$4)*5,1))))</f>
        <v>5</v>
      </c>
      <c r="G35" s="161">
        <f>IF('Crisis Indicator Data'!F32="x","x",IF(LEN(E35)&gt;3,('Crisis Indicator Data'!F32/VLOOKUP('Impact of the crisis'!$C35,#REF!,4,FALSE)),'Crisis Indicator Data'!F32/VLOOKUP('Impact of the crisis'!$E35,'Country Indicator Data'!$B$4:$P$300,15,FALSE)))</f>
        <v>1</v>
      </c>
      <c r="H35" s="143">
        <f t="shared" si="0"/>
        <v>5</v>
      </c>
      <c r="I35" s="143">
        <f t="shared" si="1"/>
        <v>5</v>
      </c>
      <c r="J35" s="143">
        <f>IF('Crisis Indicator Data'!G32="x","x",IF(LOG('Crisis Indicator Data'!G32)&lt;J$4,0,IF(LOG('Crisis Indicator Data'!G32)&gt;J$3,5,ROUND(5-(J$3-LOG('Crisis Indicator Data'!G32))/(J$3-J$4)*5,1))))</f>
        <v>5</v>
      </c>
      <c r="K35" s="161">
        <f>IF('Crisis Indicator Data'!G32="x","x",IF(LEN(E35)&gt;3,('Crisis Indicator Data'!G32/VLOOKUP('Impact of the crisis'!$C35,#REF!,5,FALSE)),'Crisis Indicator Data'!G32/VLOOKUP('Impact of the crisis'!$E35,'Country Indicator Data'!$B$4:$P$300,14,FALSE)))</f>
        <v>1</v>
      </c>
      <c r="L35" s="143">
        <f t="shared" si="2"/>
        <v>5</v>
      </c>
      <c r="M35" s="143">
        <f t="shared" si="3"/>
        <v>5</v>
      </c>
      <c r="N35" s="143">
        <f t="shared" si="4"/>
        <v>5</v>
      </c>
      <c r="O35" s="143">
        <f>IF('Crisis Indicator Data'!H32="x","x",IF('Crisis Indicator Data'!H32=0,0,IF(LOG('Crisis Indicator Data'!H32)&lt;O$4,0,IF(LOG('Crisis Indicator Data'!H32)&gt;O$3,5,ROUND(5-(O$3-LOG('Crisis Indicator Data'!H32))/(O$3-O$4)*5,1)))))</f>
        <v>1.9</v>
      </c>
      <c r="P35" s="161">
        <f>IF('Crisis Indicator Data'!H32="x","x",'Crisis Indicator Data'!H32/'Crisis Indicator Data'!G32)</f>
        <v>9.2414405650601637E-3</v>
      </c>
      <c r="Q35" s="143">
        <f t="shared" si="5"/>
        <v>0</v>
      </c>
      <c r="R35" s="143">
        <f t="shared" si="6"/>
        <v>0.95</v>
      </c>
      <c r="S35" s="143">
        <f>IF('Crisis Indicator Data'!I32="x","x",IF('Crisis Indicator Data'!I32=0,0,IF(LOG('Crisis Indicator Data'!I32)&lt;S$4,0,IF(LOG('Crisis Indicator Data'!I32)&gt;S$3,5,ROUND(5-(S$3-LOG('Crisis Indicator Data'!I32))/(S$3-S$4)*5,1)))))</f>
        <v>3.8</v>
      </c>
      <c r="T35" s="161">
        <f>IF('Crisis Indicator Data'!H32="x","x",IF('Crisis Indicator Data'!I32="x","x",'Crisis Indicator Data'!I32/'Crisis Indicator Data'!H32))</f>
        <v>1</v>
      </c>
      <c r="U35" s="143">
        <f t="shared" si="7"/>
        <v>5</v>
      </c>
      <c r="V35" s="143">
        <f t="shared" si="8"/>
        <v>4.4000000000000004</v>
      </c>
      <c r="W35" s="143">
        <f>IF('Crisis Indicator Data'!L32="x","x",IF('Crisis Indicator Data'!L32=0,0,IF(LOG('Crisis Indicator Data'!L32)&lt;W$4,0,IF(LOG('Crisis Indicator Data'!L32)&gt;W$3,5,ROUND(5-(W$3-LOG('Crisis Indicator Data'!L32))/(W$3-W$4)*5,1)))))</f>
        <v>4.2</v>
      </c>
      <c r="X35" s="162">
        <f>IF(OR('Crisis Indicator Data'!L32="x",'Crisis Indicator Data'!H32="x"),"x",'Crisis Indicator Data'!L32/'Crisis Indicator Data'!H32)</f>
        <v>2.0114416475972541E-3</v>
      </c>
      <c r="Y35" s="143">
        <f t="shared" si="9"/>
        <v>5</v>
      </c>
      <c r="Z35" s="143">
        <f t="shared" si="10"/>
        <v>4.5999999999999996</v>
      </c>
      <c r="AA35" s="143">
        <f t="shared" si="11"/>
        <v>4.5</v>
      </c>
      <c r="AB35" s="163">
        <f t="shared" si="12"/>
        <v>3.2</v>
      </c>
    </row>
    <row r="36" spans="1:28" x14ac:dyDescent="0.35">
      <c r="A36" s="165" t="str">
        <f>'Crisis Indicator Data'!A33</f>
        <v>Multiple crises in Ecuador</v>
      </c>
      <c r="B36" s="166" t="str">
        <f>'Crisis Indicator Data'!B33</f>
        <v>International Displacement,Conflict/ Violence,Floods</v>
      </c>
      <c r="C36" s="166" t="str">
        <f>'Crisis Indicator Data'!C33</f>
        <v>ECU001</v>
      </c>
      <c r="D36" s="166" t="str">
        <f>'Crisis Indicator Data'!D33</f>
        <v>Ecuador</v>
      </c>
      <c r="E36" s="167" t="str">
        <f>'Crisis Indicator Data'!E33</f>
        <v>ECU</v>
      </c>
      <c r="F36" s="164">
        <f>IF('Crisis Indicator Data'!F33="x","x",IF(LOG('Crisis Indicator Data'!F33)&lt;F$4,0,IF(LOG('Crisis Indicator Data'!F33)&gt;F$3,5,ROUND(5-(F$3-LOG('Crisis Indicator Data'!F33))/(F$3-F$4)*5,1))))</f>
        <v>3.8</v>
      </c>
      <c r="G36" s="161">
        <f>IF('Crisis Indicator Data'!F33="x","x",IF(LEN(E36)&gt;3,('Crisis Indicator Data'!F33/VLOOKUP('Impact of the crisis'!$C36,#REF!,4,FALSE)),'Crisis Indicator Data'!F33/VLOOKUP('Impact of the crisis'!$E36,'Country Indicator Data'!$B$4:$P$300,15,FALSE)))</f>
        <v>0.79986712836205509</v>
      </c>
      <c r="H36" s="143">
        <f t="shared" si="0"/>
        <v>4</v>
      </c>
      <c r="I36" s="143">
        <f t="shared" si="1"/>
        <v>3.9</v>
      </c>
      <c r="J36" s="143">
        <f>IF('Crisis Indicator Data'!G33="x","x",IF(LOG('Crisis Indicator Data'!G33)&lt;J$4,0,IF(LOG('Crisis Indicator Data'!G33)&gt;J$3,5,ROUND(5-(J$3-LOG('Crisis Indicator Data'!G33))/(J$3-J$4)*5,1))))</f>
        <v>3.9</v>
      </c>
      <c r="K36" s="161">
        <f>IF('Crisis Indicator Data'!G33="x","x",IF(LEN(E36)&gt;3,('Crisis Indicator Data'!G33/VLOOKUP('Impact of the crisis'!$C36,#REF!,5,FALSE)),'Crisis Indicator Data'!G33/VLOOKUP('Impact of the crisis'!$E36,'Country Indicator Data'!$B$4:$P$300,14,FALSE)))</f>
        <v>0.83243093922651934</v>
      </c>
      <c r="L36" s="143">
        <f t="shared" si="2"/>
        <v>4.2</v>
      </c>
      <c r="M36" s="143">
        <f t="shared" si="3"/>
        <v>4.05</v>
      </c>
      <c r="N36" s="143">
        <f t="shared" si="4"/>
        <v>4</v>
      </c>
      <c r="O36" s="143">
        <f>IF('Crisis Indicator Data'!H33="x","x",IF('Crisis Indicator Data'!H33=0,0,IF(LOG('Crisis Indicator Data'!H33)&lt;O$4,0,IF(LOG('Crisis Indicator Data'!H33)&gt;O$3,5,ROUND(5-(O$3-LOG('Crisis Indicator Data'!H33))/(O$3-O$4)*5,1)))))</f>
        <v>3.5</v>
      </c>
      <c r="P36" s="161">
        <f>IF('Crisis Indicator Data'!H33="x","x",'Crisis Indicator Data'!H33/'Crisis Indicator Data'!G33)</f>
        <v>0.25791464790601976</v>
      </c>
      <c r="Q36" s="143">
        <f t="shared" si="5"/>
        <v>1.3</v>
      </c>
      <c r="R36" s="143">
        <f t="shared" si="6"/>
        <v>2.4</v>
      </c>
      <c r="S36" s="143">
        <f>IF('Crisis Indicator Data'!I33="x","x",IF('Crisis Indicator Data'!I33=0,0,IF(LOG('Crisis Indicator Data'!I33)&lt;S$4,0,IF(LOG('Crisis Indicator Data'!I33)&gt;S$3,5,ROUND(5-(S$3-LOG('Crisis Indicator Data'!I33))/(S$3-S$4)*5,1)))))</f>
        <v>4.2</v>
      </c>
      <c r="T36" s="161">
        <f>IF('Crisis Indicator Data'!H33="x","x",IF('Crisis Indicator Data'!I33="x","x",'Crisis Indicator Data'!I33/'Crisis Indicator Data'!H33))</f>
        <v>0.22027792074112199</v>
      </c>
      <c r="U36" s="143">
        <f t="shared" si="7"/>
        <v>5</v>
      </c>
      <c r="V36" s="143">
        <f t="shared" si="8"/>
        <v>4.5999999999999996</v>
      </c>
      <c r="W36" s="143">
        <f>IF('Crisis Indicator Data'!L33="x","x",IF('Crisis Indicator Data'!L33=0,0,IF(LOG('Crisis Indicator Data'!L33)&lt;W$4,0,IF(LOG('Crisis Indicator Data'!L33)&gt;W$3,5,ROUND(5-(W$3-LOG('Crisis Indicator Data'!L33))/(W$3-W$4)*5,1)))))</f>
        <v>4.7</v>
      </c>
      <c r="X36" s="162">
        <f>IF(OR('Crisis Indicator Data'!L33="x",'Crisis Indicator Data'!H33="x"),"x",'Crisis Indicator Data'!L33/'Crisis Indicator Data'!H33)</f>
        <v>5.1158003088008232E-4</v>
      </c>
      <c r="Y36" s="143">
        <f t="shared" si="9"/>
        <v>5</v>
      </c>
      <c r="Z36" s="143">
        <f t="shared" si="10"/>
        <v>4.9000000000000004</v>
      </c>
      <c r="AA36" s="143">
        <f t="shared" si="11"/>
        <v>4.8</v>
      </c>
      <c r="AB36" s="163">
        <f t="shared" si="12"/>
        <v>3.9</v>
      </c>
    </row>
    <row r="37" spans="1:28" x14ac:dyDescent="0.35">
      <c r="A37" s="165" t="str">
        <f>'Crisis Indicator Data'!A34</f>
        <v>Displacement from Venezuela to Ecuador</v>
      </c>
      <c r="B37" s="166" t="str">
        <f>'Crisis Indicator Data'!B34</f>
        <v>International Displacement</v>
      </c>
      <c r="C37" s="166" t="str">
        <f>'Crisis Indicator Data'!C34</f>
        <v>ECU002</v>
      </c>
      <c r="D37" s="166" t="str">
        <f>'Crisis Indicator Data'!D34</f>
        <v>Ecuador</v>
      </c>
      <c r="E37" s="167" t="str">
        <f>'Crisis Indicator Data'!E34</f>
        <v>ECU</v>
      </c>
      <c r="F37" s="164">
        <f>IF('Crisis Indicator Data'!F34="x","x",IF(LOG('Crisis Indicator Data'!F34)&lt;F$4,0,IF(LOG('Crisis Indicator Data'!F34)&gt;F$3,5,ROUND(5-(F$3-LOG('Crisis Indicator Data'!F34))/(F$3-F$4)*5,1))))</f>
        <v>3.1</v>
      </c>
      <c r="G37" s="161">
        <f>IF('Crisis Indicator Data'!F34="x","x",IF(LEN(E37)&gt;3,('Crisis Indicator Data'!F34/VLOOKUP('Impact of the crisis'!$C37,#REF!,4,FALSE)),'Crisis Indicator Data'!F34/VLOOKUP('Impact of the crisis'!$E37,'Country Indicator Data'!$B$4:$P$300,15,FALSE)))</f>
        <v>0.28672088903205023</v>
      </c>
      <c r="H37" s="143">
        <f t="shared" si="0"/>
        <v>1.4</v>
      </c>
      <c r="I37" s="143">
        <f t="shared" si="1"/>
        <v>2.25</v>
      </c>
      <c r="J37" s="143">
        <f>IF('Crisis Indicator Data'!G34="x","x",IF(LOG('Crisis Indicator Data'!G34)&lt;J$4,0,IF(LOG('Crisis Indicator Data'!G34)&gt;J$3,5,ROUND(5-(J$3-LOG('Crisis Indicator Data'!G34))/(J$3-J$4)*5,1))))</f>
        <v>3.6</v>
      </c>
      <c r="K37" s="161">
        <f>IF('Crisis Indicator Data'!G34="x","x",IF(LEN(E37)&gt;3,('Crisis Indicator Data'!G34/VLOOKUP('Impact of the crisis'!$C37,#REF!,5,FALSE)),'Crisis Indicator Data'!G34/VLOOKUP('Impact of the crisis'!$E37,'Country Indicator Data'!$B$4:$P$300,14,FALSE)))</f>
        <v>0.66944751381215473</v>
      </c>
      <c r="L37" s="143">
        <f t="shared" si="2"/>
        <v>3.3</v>
      </c>
      <c r="M37" s="143">
        <f t="shared" si="3"/>
        <v>3.45</v>
      </c>
      <c r="N37" s="143">
        <f t="shared" si="4"/>
        <v>2.9</v>
      </c>
      <c r="O37" s="143">
        <f>IF('Crisis Indicator Data'!H34="x","x",IF('Crisis Indicator Data'!H34=0,0,IF(LOG('Crisis Indicator Data'!H34)&lt;O$4,0,IF(LOG('Crisis Indicator Data'!H34)&gt;O$3,5,ROUND(5-(O$3-LOG('Crisis Indicator Data'!H34))/(O$3-O$4)*5,1)))))</f>
        <v>2.4</v>
      </c>
      <c r="P37" s="161">
        <f>IF('Crisis Indicator Data'!H34="x","x",'Crisis Indicator Data'!H34/'Crisis Indicator Data'!G34)</f>
        <v>7.4275810844268389E-2</v>
      </c>
      <c r="Q37" s="143">
        <f t="shared" si="5"/>
        <v>0.3</v>
      </c>
      <c r="R37" s="143">
        <f t="shared" si="6"/>
        <v>1.3499999999999999</v>
      </c>
      <c r="S37" s="143">
        <f>IF('Crisis Indicator Data'!I34="x","x",IF('Crisis Indicator Data'!I34=0,0,IF(LOG('Crisis Indicator Data'!I34)&lt;S$4,0,IF(LOG('Crisis Indicator Data'!I34)&gt;S$3,5,ROUND(5-(S$3-LOG('Crisis Indicator Data'!I34))/(S$3-S$4)*5,1)))))</f>
        <v>4.0999999999999996</v>
      </c>
      <c r="T37" s="161">
        <f>IF('Crisis Indicator Data'!H34="x","x",IF('Crisis Indicator Data'!I34="x","x",'Crisis Indicator Data'!I34/'Crisis Indicator Data'!H34))</f>
        <v>0.84888888888888892</v>
      </c>
      <c r="U37" s="143">
        <f t="shared" si="7"/>
        <v>5</v>
      </c>
      <c r="V37" s="143">
        <f t="shared" si="8"/>
        <v>4.5999999999999996</v>
      </c>
      <c r="W37" s="143" t="str">
        <f>IF('Crisis Indicator Data'!L34="x","x",IF('Crisis Indicator Data'!L34=0,0,IF(LOG('Crisis Indicator Data'!L34)&lt;W$4,0,IF(LOG('Crisis Indicator Data'!L34)&gt;W$3,5,ROUND(5-(W$3-LOG('Crisis Indicator Data'!L34))/(W$3-W$4)*5,1)))))</f>
        <v>x</v>
      </c>
      <c r="X37" s="162" t="str">
        <f>IF(OR('Crisis Indicator Data'!L34="x",'Crisis Indicator Data'!H34="x"),"x",'Crisis Indicator Data'!L34/'Crisis Indicator Data'!H34)</f>
        <v>x</v>
      </c>
      <c r="Y37" s="143" t="str">
        <f t="shared" si="9"/>
        <v>x</v>
      </c>
      <c r="Z37" s="143" t="str">
        <f t="shared" si="10"/>
        <v>x</v>
      </c>
      <c r="AA37" s="143">
        <f t="shared" si="11"/>
        <v>4.5999999999999996</v>
      </c>
      <c r="AB37" s="163">
        <f t="shared" si="12"/>
        <v>3.4</v>
      </c>
    </row>
    <row r="38" spans="1:28" x14ac:dyDescent="0.35">
      <c r="A38" s="165" t="str">
        <f>'Crisis Indicator Data'!A35</f>
        <v>Conflict and Violence in Ecuador</v>
      </c>
      <c r="B38" s="166" t="str">
        <f>'Crisis Indicator Data'!B35</f>
        <v>Conflict/ Violence</v>
      </c>
      <c r="C38" s="166" t="str">
        <f>'Crisis Indicator Data'!C35</f>
        <v>ECU003</v>
      </c>
      <c r="D38" s="166" t="str">
        <f>'Crisis Indicator Data'!D35</f>
        <v>Ecuador</v>
      </c>
      <c r="E38" s="167" t="str">
        <f>'Crisis Indicator Data'!E35</f>
        <v>ECU</v>
      </c>
      <c r="F38" s="164">
        <f>IF('Crisis Indicator Data'!F35="x","x",IF(LOG('Crisis Indicator Data'!F35)&lt;F$4,0,IF(LOG('Crisis Indicator Data'!F35)&gt;F$3,5,ROUND(5-(F$3-LOG('Crisis Indicator Data'!F35))/(F$3-F$4)*5,1))))</f>
        <v>3.8</v>
      </c>
      <c r="G38" s="161">
        <f>IF('Crisis Indicator Data'!F35="x","x",IF(LEN(E38)&gt;3,('Crisis Indicator Data'!F35/VLOOKUP('Impact of the crisis'!$C38,#REF!,4,FALSE)),'Crisis Indicator Data'!F35/VLOOKUP('Impact of the crisis'!$E38,'Country Indicator Data'!$B$4:$P$300,15,FALSE)))</f>
        <v>0.73408358833950715</v>
      </c>
      <c r="H38" s="143">
        <f t="shared" ref="H38:H69" si="13">IF(G38="x","x",IF(G38&lt;H$4,0,IF(G38&gt;H$3,5,ROUND(5-(H$3-G38)/(H$3-H$4)*5,1))))</f>
        <v>3.6</v>
      </c>
      <c r="I38" s="143">
        <f t="shared" ref="I38:I69" si="14">IF(AND(H38="x",F38="x"),"x",AVERAGE(F38,H38))</f>
        <v>3.7</v>
      </c>
      <c r="J38" s="143">
        <f>IF('Crisis Indicator Data'!G35="x","x",IF(LOG('Crisis Indicator Data'!G35)&lt;J$4,0,IF(LOG('Crisis Indicator Data'!G35)&gt;J$3,5,ROUND(5-(J$3-LOG('Crisis Indicator Data'!G35))/(J$3-J$4)*5,1))))</f>
        <v>3.7</v>
      </c>
      <c r="K38" s="161">
        <f>IF('Crisis Indicator Data'!G35="x","x",IF(LEN(E38)&gt;3,('Crisis Indicator Data'!G35/VLOOKUP('Impact of the crisis'!$C38,#REF!,5,FALSE)),'Crisis Indicator Data'!G35/VLOOKUP('Impact of the crisis'!$E38,'Country Indicator Data'!$B$4:$P$300,14,FALSE)))</f>
        <v>0.73104972375690602</v>
      </c>
      <c r="L38" s="143">
        <f t="shared" ref="L38:L69" si="15">IF(K38="x","x",IF(K38&lt;L$4,0,IF(K38&gt;L$3,5,ROUND(5-(L$3-K38)/(L$3-L$4)*5,1))))</f>
        <v>3.6</v>
      </c>
      <c r="M38" s="143">
        <f t="shared" ref="M38:M69" si="16">IF(AND(L38="x",J38="x"),"x",AVERAGE(J38,L38))</f>
        <v>3.6500000000000004</v>
      </c>
      <c r="N38" s="143">
        <f t="shared" ref="N38:N69" si="17">IF(AND(M38="x",I38="x"),"x",IF(OR(M38="x",I38="x"),AVERAGE(I38,M38),ROUND((5-GEOMEAN(((5-I38)/5*4+1),((5-M38)/5*4+1)))/4*5,1)))</f>
        <v>3.7</v>
      </c>
      <c r="O38" s="143">
        <f>IF('Crisis Indicator Data'!H35="x","x",IF('Crisis Indicator Data'!H35=0,0,IF(LOG('Crisis Indicator Data'!H35)&lt;O$4,0,IF(LOG('Crisis Indicator Data'!H35)&gt;O$3,5,ROUND(5-(O$3-LOG('Crisis Indicator Data'!H35))/(O$3-O$4)*5,1)))))</f>
        <v>3.2</v>
      </c>
      <c r="P38" s="161">
        <f>IF('Crisis Indicator Data'!H35="x","x",'Crisis Indicator Data'!H35/'Crisis Indicator Data'!G35)</f>
        <v>0.21009673518742442</v>
      </c>
      <c r="Q38" s="143">
        <f t="shared" ref="Q38:Q69" si="18">IF(P38="x","x",IF(P38&lt;Q$4,0,IF(P38&gt;Q$3,5,ROUND(5-(Q$3-P38)/(Q$3-Q$4)*5,1))))</f>
        <v>1</v>
      </c>
      <c r="R38" s="143">
        <f t="shared" ref="R38:R69" si="19">IF(AND(Q38="x",O38="x"),"x",AVERAGE(O38,Q38))</f>
        <v>2.1</v>
      </c>
      <c r="S38" s="143">
        <f>IF('Crisis Indicator Data'!I35="x","x",IF('Crisis Indicator Data'!I35=0,0,IF(LOG('Crisis Indicator Data'!I35)&lt;S$4,0,IF(LOG('Crisis Indicator Data'!I35)&gt;S$3,5,ROUND(5-(S$3-LOG('Crisis Indicator Data'!I35))/(S$3-S$4)*5,1)))))</f>
        <v>2.8</v>
      </c>
      <c r="T38" s="161">
        <f>IF('Crisis Indicator Data'!H35="x","x",IF('Crisis Indicator Data'!I35="x","x",'Crisis Indicator Data'!I35/'Crisis Indicator Data'!H35))</f>
        <v>3.3453237410071945E-2</v>
      </c>
      <c r="U38" s="143">
        <f t="shared" ref="U38:U69" si="20">IF(T38="x","x",IF(T38&lt;U$4,0,IF(T38&gt;U$3,5,ROUND(5-(U$3-T38)/(U$3-U$4)*5,1))))</f>
        <v>1.1000000000000001</v>
      </c>
      <c r="V38" s="143">
        <f t="shared" ref="V38:V69" si="21">IF(AND(U38="x",S38="x"),"x",ROUND(AVERAGE(S38,U38),1))</f>
        <v>2</v>
      </c>
      <c r="W38" s="143">
        <f>IF('Crisis Indicator Data'!L35="x","x",IF('Crisis Indicator Data'!L35=0,0,IF(LOG('Crisis Indicator Data'!L35)&lt;W$4,0,IF(LOG('Crisis Indicator Data'!L35)&gt;W$3,5,ROUND(5-(W$3-LOG('Crisis Indicator Data'!L35))/(W$3-W$4)*5,1)))))</f>
        <v>4.7</v>
      </c>
      <c r="X38" s="162">
        <f>IF(OR('Crisis Indicator Data'!L35="x",'Crisis Indicator Data'!H35="x"),"x",'Crisis Indicator Data'!L35/'Crisis Indicator Data'!H35)</f>
        <v>6.9712230215827333E-4</v>
      </c>
      <c r="Y38" s="143">
        <f t="shared" ref="Y38:Y69" si="22">IF(X38="x","x",IF(X38&lt;Y$4,0,IF(X38&gt;Y$3,5,ROUND(5-(Y$3-X38)/(Y$3-Y$4)*5,1))))</f>
        <v>5</v>
      </c>
      <c r="Z38" s="143">
        <f t="shared" ref="Z38:Z69" si="23">IF(AND(Y38="x",W38="x"),"x",ROUND(AVERAGE(W38,Y38),1))</f>
        <v>4.9000000000000004</v>
      </c>
      <c r="AA38" s="143">
        <f t="shared" ref="AA38:AA69" si="24">IF(AND(V38="x",Z38="x"),"x",IF(OR(V38="x",Z38="x"),AVERAGE(V38,Z38),ROUND((5-GEOMEAN(((5-V38)/5*4+1),((5-Z38)/5*4+1)))/4*5,1)))</f>
        <v>3.9</v>
      </c>
      <c r="AB38" s="163">
        <f t="shared" ref="AB38:AB69" si="25">IF(AND(R38="x",AA38="x"),"x",IF(OR(R38="x",AA38="x"),AVERAGE(R38,AA38),ROUND((5-GEOMEAN(((5-R38)/5*4+1),((5-AA38)/5*4+1)))/4*5,1)))</f>
        <v>3.1</v>
      </c>
    </row>
    <row r="39" spans="1:28" x14ac:dyDescent="0.35">
      <c r="A39" s="165" t="str">
        <f>'Crisis Indicator Data'!A36</f>
        <v>Floods in Ecuador</v>
      </c>
      <c r="B39" s="166" t="str">
        <f>'Crisis Indicator Data'!B36</f>
        <v>Floods</v>
      </c>
      <c r="C39" s="166" t="str">
        <f>'Crisis Indicator Data'!C36</f>
        <v>ECU004</v>
      </c>
      <c r="D39" s="166" t="str">
        <f>'Crisis Indicator Data'!D36</f>
        <v>Ecuador</v>
      </c>
      <c r="E39" s="167" t="str">
        <f>'Crisis Indicator Data'!E36</f>
        <v>ECU</v>
      </c>
      <c r="F39" s="164">
        <f>IF('Crisis Indicator Data'!F36="x","x",IF(LOG('Crisis Indicator Data'!F36)&lt;F$4,0,IF(LOG('Crisis Indicator Data'!F36)&gt;F$3,5,ROUND(5-(F$3-LOG('Crisis Indicator Data'!F36))/(F$3-F$4)*5,1))))</f>
        <v>2.8</v>
      </c>
      <c r="G39" s="161">
        <f>IF('Crisis Indicator Data'!F36="x","x",IF(LEN(E39)&gt;3,('Crisis Indicator Data'!F36/VLOOKUP('Impact of the crisis'!$C39,#REF!,4,FALSE)),'Crisis Indicator Data'!F36/VLOOKUP('Impact of the crisis'!$E39,'Country Indicator Data'!$B$4:$P$300,15,FALSE)))</f>
        <v>0.19683926558221937</v>
      </c>
      <c r="H39" s="143">
        <f t="shared" si="13"/>
        <v>0.9</v>
      </c>
      <c r="I39" s="143">
        <f t="shared" si="14"/>
        <v>1.8499999999999999</v>
      </c>
      <c r="J39" s="143">
        <f>IF('Crisis Indicator Data'!G36="x","x",IF(LOG('Crisis Indicator Data'!G36)&lt;J$4,0,IF(LOG('Crisis Indicator Data'!G36)&gt;J$3,5,ROUND(5-(J$3-LOG('Crisis Indicator Data'!G36))/(J$3-J$4)*5,1))))</f>
        <v>2.9</v>
      </c>
      <c r="K39" s="161">
        <f>IF('Crisis Indicator Data'!G36="x","x",IF(LEN(E39)&gt;3,('Crisis Indicator Data'!G36/VLOOKUP('Impact of the crisis'!$C39,#REF!,5,FALSE)),'Crisis Indicator Data'!G36/VLOOKUP('Impact of the crisis'!$E39,'Country Indicator Data'!$B$4:$P$300,14,FALSE)))</f>
        <v>0.41977900552486186</v>
      </c>
      <c r="L39" s="143">
        <f t="shared" si="15"/>
        <v>2.1</v>
      </c>
      <c r="M39" s="143">
        <f t="shared" si="16"/>
        <v>2.5</v>
      </c>
      <c r="N39" s="143">
        <f t="shared" si="17"/>
        <v>2.2000000000000002</v>
      </c>
      <c r="O39" s="143">
        <f>IF('Crisis Indicator Data'!H36="x","x",IF('Crisis Indicator Data'!H36=0,0,IF(LOG('Crisis Indicator Data'!H36)&lt;O$4,0,IF(LOG('Crisis Indicator Data'!H36)&gt;O$3,5,ROUND(5-(O$3-LOG('Crisis Indicator Data'!H36))/(O$3-O$4)*5,1)))))</f>
        <v>1.4</v>
      </c>
      <c r="P39" s="161">
        <f>IF('Crisis Indicator Data'!H36="x","x",'Crisis Indicator Data'!H36/'Crisis Indicator Data'!G36)</f>
        <v>2.7112397999473545E-2</v>
      </c>
      <c r="Q39" s="143">
        <f t="shared" si="18"/>
        <v>0.1</v>
      </c>
      <c r="R39" s="143">
        <f t="shared" si="19"/>
        <v>0.75</v>
      </c>
      <c r="S39" s="143" t="str">
        <f>IF('Crisis Indicator Data'!I36="x","x",IF('Crisis Indicator Data'!I36=0,0,IF(LOG('Crisis Indicator Data'!I36)&lt;S$4,0,IF(LOG('Crisis Indicator Data'!I36)&gt;S$3,5,ROUND(5-(S$3-LOG('Crisis Indicator Data'!I36))/(S$3-S$4)*5,1)))))</f>
        <v>x</v>
      </c>
      <c r="T39" s="161" t="str">
        <f>IF('Crisis Indicator Data'!H36="x","x",IF('Crisis Indicator Data'!I36="x","x",'Crisis Indicator Data'!I36/'Crisis Indicator Data'!H36))</f>
        <v>x</v>
      </c>
      <c r="U39" s="143" t="str">
        <f t="shared" si="20"/>
        <v>x</v>
      </c>
      <c r="V39" s="143" t="str">
        <f t="shared" si="21"/>
        <v>x</v>
      </c>
      <c r="W39" s="143">
        <f>IF('Crisis Indicator Data'!L36="x","x",IF('Crisis Indicator Data'!L36=0,0,IF(LOG('Crisis Indicator Data'!L36)&lt;W$4,0,IF(LOG('Crisis Indicator Data'!L36)&gt;W$3,5,ROUND(5-(W$3-LOG('Crisis Indicator Data'!L36))/(W$3-W$4)*5,1)))))</f>
        <v>2.4</v>
      </c>
      <c r="X39" s="162">
        <f>IF(OR('Crisis Indicator Data'!L36="x",'Crisis Indicator Data'!H36="x"),"x",'Crisis Indicator Data'!L36/'Crisis Indicator Data'!H36)</f>
        <v>2.4271844660194174E-4</v>
      </c>
      <c r="Y39" s="143">
        <f t="shared" si="22"/>
        <v>5</v>
      </c>
      <c r="Z39" s="143">
        <f t="shared" si="23"/>
        <v>3.7</v>
      </c>
      <c r="AA39" s="143">
        <f t="shared" si="24"/>
        <v>3.7</v>
      </c>
      <c r="AB39" s="163">
        <f t="shared" si="25"/>
        <v>2.5</v>
      </c>
    </row>
    <row r="40" spans="1:28" x14ac:dyDescent="0.35">
      <c r="A40" s="165" t="str">
        <f>'Crisis Indicator Data'!A37</f>
        <v>International displacement to Egypt</v>
      </c>
      <c r="B40" s="166" t="str">
        <f>'Crisis Indicator Data'!B37</f>
        <v>International Displacement</v>
      </c>
      <c r="C40" s="166" t="str">
        <f>'Crisis Indicator Data'!C37</f>
        <v>EGY004</v>
      </c>
      <c r="D40" s="166" t="str">
        <f>'Crisis Indicator Data'!D37</f>
        <v>Egypt</v>
      </c>
      <c r="E40" s="167" t="str">
        <f>'Crisis Indicator Data'!E37</f>
        <v>EGY</v>
      </c>
      <c r="F40" s="164">
        <f>IF('Crisis Indicator Data'!F37="x","x",IF(LOG('Crisis Indicator Data'!F37)&lt;F$4,0,IF(LOG('Crisis Indicator Data'!F37)&gt;F$3,5,ROUND(5-(F$3-LOG('Crisis Indicator Data'!F37))/(F$3-F$4)*5,1))))</f>
        <v>2.1</v>
      </c>
      <c r="G40" s="161">
        <f>IF('Crisis Indicator Data'!F37="x","x",IF(LEN(E40)&gt;3,('Crisis Indicator Data'!F37/VLOOKUP('Impact of the crisis'!$C40,#REF!,4,FALSE)),'Crisis Indicator Data'!F37/VLOOKUP('Impact of the crisis'!$E40,'Country Indicator Data'!$B$4:$P$300,15,FALSE)))</f>
        <v>1.8653875131849917E-2</v>
      </c>
      <c r="H40" s="143">
        <f t="shared" si="13"/>
        <v>0</v>
      </c>
      <c r="I40" s="143">
        <f t="shared" si="14"/>
        <v>1.05</v>
      </c>
      <c r="J40" s="143">
        <f>IF('Crisis Indicator Data'!G37="x","x",IF(LOG('Crisis Indicator Data'!G37)&lt;J$4,0,IF(LOG('Crisis Indicator Data'!G37)&gt;J$3,5,ROUND(5-(J$3-LOG('Crisis Indicator Data'!G37))/(J$3-J$4)*5,1))))</f>
        <v>4.7</v>
      </c>
      <c r="K40" s="161">
        <f>IF('Crisis Indicator Data'!G37="x","x",IF(LEN(E40)&gt;3,('Crisis Indicator Data'!G37/VLOOKUP('Impact of the crisis'!$C40,#REF!,5,FALSE)),'Crisis Indicator Data'!G37/VLOOKUP('Impact of the crisis'!$E40,'Country Indicator Data'!$B$4:$P$300,14,FALSE)))</f>
        <v>0.21580096176801611</v>
      </c>
      <c r="L40" s="143">
        <f t="shared" si="15"/>
        <v>1</v>
      </c>
      <c r="M40" s="143">
        <f t="shared" si="16"/>
        <v>2.85</v>
      </c>
      <c r="N40" s="143">
        <f t="shared" si="17"/>
        <v>2</v>
      </c>
      <c r="O40" s="143">
        <f>IF('Crisis Indicator Data'!H37="x","x",IF('Crisis Indicator Data'!H37=0,0,IF(LOG('Crisis Indicator Data'!H37)&lt;O$4,0,IF(LOG('Crisis Indicator Data'!H37)&gt;O$3,5,ROUND(5-(O$3-LOG('Crisis Indicator Data'!H37))/(O$3-O$4)*5,1)))))</f>
        <v>2.5</v>
      </c>
      <c r="P40" s="161">
        <f>IF('Crisis Indicator Data'!H37="x","x",'Crisis Indicator Data'!H37/'Crisis Indicator Data'!G37)</f>
        <v>3.8798893717898061E-2</v>
      </c>
      <c r="Q40" s="143">
        <f t="shared" si="18"/>
        <v>0.1</v>
      </c>
      <c r="R40" s="143">
        <f t="shared" si="19"/>
        <v>1.3</v>
      </c>
      <c r="S40" s="143">
        <f>IF('Crisis Indicator Data'!I37="x","x",IF('Crisis Indicator Data'!I37=0,0,IF(LOG('Crisis Indicator Data'!I37)&lt;S$4,0,IF(LOG('Crisis Indicator Data'!I37)&gt;S$3,5,ROUND(5-(S$3-LOG('Crisis Indicator Data'!I37))/(S$3-S$4)*5,1)))))</f>
        <v>4.3</v>
      </c>
      <c r="T40" s="161">
        <f>IF('Crisis Indicator Data'!H37="x","x",IF('Crisis Indicator Data'!I37="x","x",'Crisis Indicator Data'!I37/'Crisis Indicator Data'!H37))</f>
        <v>1</v>
      </c>
      <c r="U40" s="143">
        <f t="shared" si="20"/>
        <v>5</v>
      </c>
      <c r="V40" s="143">
        <f t="shared" si="21"/>
        <v>4.7</v>
      </c>
      <c r="W40" s="143">
        <f>IF('Crisis Indicator Data'!L37="x","x",IF('Crisis Indicator Data'!L37=0,0,IF(LOG('Crisis Indicator Data'!L37)&lt;W$4,0,IF(LOG('Crisis Indicator Data'!L37)&gt;W$3,5,ROUND(5-(W$3-LOG('Crisis Indicator Data'!L37))/(W$3-W$4)*5,1)))))</f>
        <v>0</v>
      </c>
      <c r="X40" s="162">
        <f>IF(OR('Crisis Indicator Data'!L37="x",'Crisis Indicator Data'!H37="x"),"x",'Crisis Indicator Data'!L37/'Crisis Indicator Data'!H37)</f>
        <v>0</v>
      </c>
      <c r="Y40" s="143">
        <f t="shared" si="22"/>
        <v>0</v>
      </c>
      <c r="Z40" s="143">
        <f t="shared" si="23"/>
        <v>0</v>
      </c>
      <c r="AA40" s="143">
        <f t="shared" si="24"/>
        <v>3.1</v>
      </c>
      <c r="AB40" s="163">
        <f t="shared" si="25"/>
        <v>2.2999999999999998</v>
      </c>
    </row>
    <row r="41" spans="1:28" x14ac:dyDescent="0.35">
      <c r="A41" s="165" t="str">
        <f>'Crisis Indicator Data'!A38</f>
        <v>Complex crisis in Eritrea</v>
      </c>
      <c r="B41" s="166" t="str">
        <f>'Crisis Indicator Data'!B38</f>
        <v>International Displacement,Political/economic crisis</v>
      </c>
      <c r="C41" s="166" t="str">
        <f>'Crisis Indicator Data'!C38</f>
        <v>ERI001</v>
      </c>
      <c r="D41" s="166" t="str">
        <f>'Crisis Indicator Data'!D38</f>
        <v>Eritrea</v>
      </c>
      <c r="E41" s="167" t="str">
        <f>'Crisis Indicator Data'!E38</f>
        <v>ERI</v>
      </c>
      <c r="F41" s="164">
        <f>IF('Crisis Indicator Data'!F38="x","x",IF(LOG('Crisis Indicator Data'!F38)&lt;F$4,0,IF(LOG('Crisis Indicator Data'!F38)&gt;F$3,5,ROUND(5-(F$3-LOG('Crisis Indicator Data'!F38))/(F$3-F$4)*5,1))))</f>
        <v>3.5</v>
      </c>
      <c r="G41" s="161">
        <f>IF('Crisis Indicator Data'!F38="x","x",IF(LEN(E41)&gt;3,('Crisis Indicator Data'!F38/VLOOKUP('Impact of the crisis'!$C41,#REF!,4,FALSE)),'Crisis Indicator Data'!F38/VLOOKUP('Impact of the crisis'!$E41,'Country Indicator Data'!$B$4:$P$300,15,FALSE)))</f>
        <v>1.0000016523354109</v>
      </c>
      <c r="H41" s="143">
        <f t="shared" si="13"/>
        <v>5</v>
      </c>
      <c r="I41" s="143">
        <f t="shared" si="14"/>
        <v>4.25</v>
      </c>
      <c r="J41" s="143">
        <f>IF('Crisis Indicator Data'!G38="x","x",IF(LOG('Crisis Indicator Data'!G38)&lt;J$4,0,IF(LOG('Crisis Indicator Data'!G38)&gt;J$3,5,ROUND(5-(J$3-LOG('Crisis Indicator Data'!G38))/(J$3-J$4)*5,1))))</f>
        <v>1.8</v>
      </c>
      <c r="K41" s="161">
        <f>IF('Crisis Indicator Data'!G38="x","x",IF(LEN(E41)&gt;3,('Crisis Indicator Data'!G38/VLOOKUP('Impact of the crisis'!$C41,#REF!,5,FALSE)),'Crisis Indicator Data'!G38/VLOOKUP('Impact of the crisis'!$E41,'Country Indicator Data'!$B$4:$P$300,14,FALSE)))</f>
        <v>1</v>
      </c>
      <c r="L41" s="143">
        <f t="shared" si="15"/>
        <v>5</v>
      </c>
      <c r="M41" s="143">
        <f t="shared" si="16"/>
        <v>3.4</v>
      </c>
      <c r="N41" s="143">
        <f t="shared" si="17"/>
        <v>3.9</v>
      </c>
      <c r="O41" s="143">
        <f>IF('Crisis Indicator Data'!H38="x","x",IF('Crisis Indicator Data'!H38=0,0,IF(LOG('Crisis Indicator Data'!H38)&lt;O$4,0,IF(LOG('Crisis Indicator Data'!H38)&gt;O$3,5,ROUND(5-(O$3-LOG('Crisis Indicator Data'!H38))/(O$3-O$4)*5,1)))))</f>
        <v>2.6</v>
      </c>
      <c r="P41" s="161">
        <f>IF('Crisis Indicator Data'!H38="x","x",'Crisis Indicator Data'!H38/'Crisis Indicator Data'!G38)</f>
        <v>0.31700288184438041</v>
      </c>
      <c r="Q41" s="143">
        <f t="shared" si="18"/>
        <v>1.6</v>
      </c>
      <c r="R41" s="143">
        <f t="shared" si="19"/>
        <v>2.1</v>
      </c>
      <c r="S41" s="143">
        <f>IF('Crisis Indicator Data'!I38="x","x",IF('Crisis Indicator Data'!I38=0,0,IF(LOG('Crisis Indicator Data'!I38)&lt;S$4,0,IF(LOG('Crisis Indicator Data'!I38)&gt;S$3,5,ROUND(5-(S$3-LOG('Crisis Indicator Data'!I38))/(S$3-S$4)*5,1)))))</f>
        <v>4.0999999999999996</v>
      </c>
      <c r="T41" s="161">
        <f>IF('Crisis Indicator Data'!H38="x","x",IF('Crisis Indicator Data'!I38="x","x",'Crisis Indicator Data'!I38/'Crisis Indicator Data'!H38))</f>
        <v>0.62909090909090915</v>
      </c>
      <c r="U41" s="143">
        <f t="shared" si="20"/>
        <v>5</v>
      </c>
      <c r="V41" s="143">
        <f t="shared" si="21"/>
        <v>4.5999999999999996</v>
      </c>
      <c r="W41" s="143">
        <f>IF('Crisis Indicator Data'!L38="x","x",IF('Crisis Indicator Data'!L38=0,0,IF(LOG('Crisis Indicator Data'!L38)&lt;W$4,0,IF(LOG('Crisis Indicator Data'!L38)&gt;W$3,5,ROUND(5-(W$3-LOG('Crisis Indicator Data'!L38))/(W$3-W$4)*5,1)))))</f>
        <v>0</v>
      </c>
      <c r="X41" s="162">
        <f>IF(OR('Crisis Indicator Data'!L38="x",'Crisis Indicator Data'!H38="x"),"x",'Crisis Indicator Data'!L38/'Crisis Indicator Data'!H38)</f>
        <v>0</v>
      </c>
      <c r="Y41" s="143">
        <f t="shared" si="22"/>
        <v>0</v>
      </c>
      <c r="Z41" s="143">
        <f t="shared" si="23"/>
        <v>0</v>
      </c>
      <c r="AA41" s="143">
        <f t="shared" si="24"/>
        <v>3</v>
      </c>
      <c r="AB41" s="163">
        <f t="shared" si="25"/>
        <v>2.6</v>
      </c>
    </row>
    <row r="42" spans="1:28" x14ac:dyDescent="0.35">
      <c r="A42" s="165" t="str">
        <f>'Crisis Indicator Data'!A39</f>
        <v>International displacement to Spain</v>
      </c>
      <c r="B42" s="166" t="str">
        <f>'Crisis Indicator Data'!B39</f>
        <v>International Displacement</v>
      </c>
      <c r="C42" s="166" t="str">
        <f>'Crisis Indicator Data'!C39</f>
        <v>ESP002</v>
      </c>
      <c r="D42" s="166" t="str">
        <f>'Crisis Indicator Data'!D39</f>
        <v>Spain</v>
      </c>
      <c r="E42" s="167" t="str">
        <f>'Crisis Indicator Data'!E39</f>
        <v>ESP</v>
      </c>
      <c r="F42" s="164">
        <f>IF('Crisis Indicator Data'!F39="x","x",IF(LOG('Crisis Indicator Data'!F39)&lt;F$4,0,IF(LOG('Crisis Indicator Data'!F39)&gt;F$3,5,ROUND(5-(F$3-LOG('Crisis Indicator Data'!F39))/(F$3-F$4)*5,1))))</f>
        <v>3.3</v>
      </c>
      <c r="G42" s="161">
        <f>IF('Crisis Indicator Data'!F39="x","x",IF(LEN(E42)&gt;3,('Crisis Indicator Data'!F39/VLOOKUP('Impact of the crisis'!$C42,#REF!,4,FALSE)),'Crisis Indicator Data'!F39/VLOOKUP('Impact of the crisis'!$E42,'Country Indicator Data'!$B$4:$P$300,15,FALSE)))</f>
        <v>0.20018081648367569</v>
      </c>
      <c r="H42" s="143">
        <f t="shared" si="13"/>
        <v>0.9</v>
      </c>
      <c r="I42" s="143">
        <f t="shared" si="14"/>
        <v>2.1</v>
      </c>
      <c r="J42" s="143">
        <f>IF('Crisis Indicator Data'!G39="x","x",IF(LOG('Crisis Indicator Data'!G39)&lt;J$4,0,IF(LOG('Crisis Indicator Data'!G39)&gt;J$3,5,ROUND(5-(J$3-LOG('Crisis Indicator Data'!G39))/(J$3-J$4)*5,1))))</f>
        <v>3.6</v>
      </c>
      <c r="K42" s="161">
        <f>IF('Crisis Indicator Data'!G39="x","x",IF(LEN(E42)&gt;3,('Crisis Indicator Data'!G39/VLOOKUP('Impact of the crisis'!$C42,#REF!,5,FALSE)),'Crisis Indicator Data'!G39/VLOOKUP('Impact of the crisis'!$E42,'Country Indicator Data'!$B$4:$P$300,14,FALSE)))</f>
        <v>0.25269883694222295</v>
      </c>
      <c r="L42" s="143">
        <f t="shared" si="15"/>
        <v>1.2</v>
      </c>
      <c r="M42" s="143">
        <f t="shared" si="16"/>
        <v>2.4</v>
      </c>
      <c r="N42" s="143">
        <f t="shared" si="17"/>
        <v>2.2999999999999998</v>
      </c>
      <c r="O42" s="143">
        <f>IF('Crisis Indicator Data'!H39="x","x",IF('Crisis Indicator Data'!H39=0,0,IF(LOG('Crisis Indicator Data'!H39)&lt;O$4,0,IF(LOG('Crisis Indicator Data'!H39)&gt;O$3,5,ROUND(5-(O$3-LOG('Crisis Indicator Data'!H39))/(O$3-O$4)*5,1)))))</f>
        <v>0.7</v>
      </c>
      <c r="P42" s="161">
        <f>IF('Crisis Indicator Data'!H39="x","x",'Crisis Indicator Data'!H39/'Crisis Indicator Data'!G39)</f>
        <v>6.6104776070071061E-3</v>
      </c>
      <c r="Q42" s="143">
        <f t="shared" si="18"/>
        <v>0</v>
      </c>
      <c r="R42" s="143">
        <f t="shared" si="19"/>
        <v>0.35</v>
      </c>
      <c r="S42" s="143">
        <f>IF('Crisis Indicator Data'!I39="x","x",IF('Crisis Indicator Data'!I39=0,0,IF(LOG('Crisis Indicator Data'!I39)&lt;S$4,0,IF(LOG('Crisis Indicator Data'!I39)&gt;S$3,5,ROUND(5-(S$3-LOG('Crisis Indicator Data'!I39))/(S$3-S$4)*5,1)))))</f>
        <v>2.7</v>
      </c>
      <c r="T42" s="161">
        <f>IF('Crisis Indicator Data'!H39="x","x",IF('Crisis Indicator Data'!I39="x","x",'Crisis Indicator Data'!I39/'Crisis Indicator Data'!H39))</f>
        <v>1</v>
      </c>
      <c r="U42" s="143">
        <f t="shared" si="20"/>
        <v>5</v>
      </c>
      <c r="V42" s="143">
        <f t="shared" si="21"/>
        <v>3.9</v>
      </c>
      <c r="W42" s="143">
        <f>IF('Crisis Indicator Data'!L39="x","x",IF('Crisis Indicator Data'!L39=0,0,IF(LOG('Crisis Indicator Data'!L39)&lt;W$4,0,IF(LOG('Crisis Indicator Data'!L39)&gt;W$3,5,ROUND(5-(W$3-LOG('Crisis Indicator Data'!L39))/(W$3-W$4)*5,1)))))</f>
        <v>3.3</v>
      </c>
      <c r="X42" s="162">
        <f>IF(OR('Crisis Indicator Data'!L39="x",'Crisis Indicator Data'!H39="x"),"x",'Crisis Indicator Data'!L39/'Crisis Indicator Data'!H39)</f>
        <v>2.6250000000000002E-3</v>
      </c>
      <c r="Y42" s="143">
        <f t="shared" si="22"/>
        <v>5</v>
      </c>
      <c r="Z42" s="143">
        <f t="shared" si="23"/>
        <v>4.2</v>
      </c>
      <c r="AA42" s="143">
        <f t="shared" si="24"/>
        <v>4.0999999999999996</v>
      </c>
      <c r="AB42" s="163">
        <f t="shared" si="25"/>
        <v>2.7</v>
      </c>
    </row>
    <row r="43" spans="1:28" x14ac:dyDescent="0.35">
      <c r="A43" s="165" t="str">
        <f>'Crisis Indicator Data'!A40</f>
        <v>Multiple crises in Ethiopia</v>
      </c>
      <c r="B43" s="166" t="str">
        <f>'Crisis Indicator Data'!B40</f>
        <v>International Displacement,Conflict/ Violence,Drought/drier conditions,Floods,Political/economic crisis</v>
      </c>
      <c r="C43" s="166" t="str">
        <f>'Crisis Indicator Data'!C40</f>
        <v>ETH001</v>
      </c>
      <c r="D43" s="166" t="str">
        <f>'Crisis Indicator Data'!D40</f>
        <v>Ethiopia</v>
      </c>
      <c r="E43" s="167" t="str">
        <f>'Crisis Indicator Data'!E40</f>
        <v>ETH</v>
      </c>
      <c r="F43" s="164">
        <f>IF('Crisis Indicator Data'!F40="x","x",IF(LOG('Crisis Indicator Data'!F40)&lt;F$4,0,IF(LOG('Crisis Indicator Data'!F40)&gt;F$3,5,ROUND(5-(F$3-LOG('Crisis Indicator Data'!F40))/(F$3-F$4)*5,1))))</f>
        <v>5</v>
      </c>
      <c r="G43" s="161">
        <f>IF('Crisis Indicator Data'!F40="x","x",IF(LEN(E43)&gt;3,('Crisis Indicator Data'!F40/VLOOKUP('Impact of the crisis'!$C43,#REF!,4,FALSE)),'Crisis Indicator Data'!F40/VLOOKUP('Impact of the crisis'!$E43,'Country Indicator Data'!$B$4:$P$300,15,FALSE)))</f>
        <v>0.99999973417718491</v>
      </c>
      <c r="H43" s="143">
        <f t="shared" si="13"/>
        <v>5</v>
      </c>
      <c r="I43" s="143">
        <f t="shared" si="14"/>
        <v>5</v>
      </c>
      <c r="J43" s="143">
        <f>IF('Crisis Indicator Data'!G40="x","x",IF(LOG('Crisis Indicator Data'!G40)&lt;J$4,0,IF(LOG('Crisis Indicator Data'!G40)&gt;J$3,5,ROUND(5-(J$3-LOG('Crisis Indicator Data'!G40))/(J$3-J$4)*5,1))))</f>
        <v>5</v>
      </c>
      <c r="K43" s="161">
        <f>IF('Crisis Indicator Data'!G40="x","x",IF(LEN(E43)&gt;3,('Crisis Indicator Data'!G40/VLOOKUP('Impact of the crisis'!$C43,#REF!,5,FALSE)),'Crisis Indicator Data'!G40/VLOOKUP('Impact of the crisis'!$E43,'Country Indicator Data'!$B$4:$P$300,14,FALSE)))</f>
        <v>1</v>
      </c>
      <c r="L43" s="143">
        <f t="shared" si="15"/>
        <v>5</v>
      </c>
      <c r="M43" s="143">
        <f t="shared" si="16"/>
        <v>5</v>
      </c>
      <c r="N43" s="143">
        <f t="shared" si="17"/>
        <v>5</v>
      </c>
      <c r="O43" s="143">
        <f>IF('Crisis Indicator Data'!H40="x","x",IF('Crisis Indicator Data'!H40=0,0,IF(LOG('Crisis Indicator Data'!H40)&lt;O$4,0,IF(LOG('Crisis Indicator Data'!H40)&gt;O$3,5,ROUND(5-(O$3-LOG('Crisis Indicator Data'!H40))/(O$3-O$4)*5,1)))))</f>
        <v>5</v>
      </c>
      <c r="P43" s="161">
        <f>IF('Crisis Indicator Data'!H40="x","x",'Crisis Indicator Data'!H40/'Crisis Indicator Data'!G40)</f>
        <v>1</v>
      </c>
      <c r="Q43" s="143">
        <f t="shared" si="18"/>
        <v>5</v>
      </c>
      <c r="R43" s="143">
        <f t="shared" si="19"/>
        <v>5</v>
      </c>
      <c r="S43" s="143">
        <f>IF('Crisis Indicator Data'!I40="x","x",IF('Crisis Indicator Data'!I40=0,0,IF(LOG('Crisis Indicator Data'!I40)&lt;S$4,0,IF(LOG('Crisis Indicator Data'!I40)&gt;S$3,5,ROUND(5-(S$3-LOG('Crisis Indicator Data'!I40))/(S$3-S$4)*5,1)))))</f>
        <v>5</v>
      </c>
      <c r="T43" s="161">
        <f>IF('Crisis Indicator Data'!H40="x","x",IF('Crisis Indicator Data'!I40="x","x",'Crisis Indicator Data'!I40/'Crisis Indicator Data'!H40))</f>
        <v>5.217617349970291E-2</v>
      </c>
      <c r="U43" s="143">
        <f t="shared" si="20"/>
        <v>1.7</v>
      </c>
      <c r="V43" s="143">
        <f t="shared" si="21"/>
        <v>3.4</v>
      </c>
      <c r="W43" s="143">
        <f>IF('Crisis Indicator Data'!L40="x","x",IF('Crisis Indicator Data'!L40=0,0,IF(LOG('Crisis Indicator Data'!L40)&lt;W$4,0,IF(LOG('Crisis Indicator Data'!L40)&gt;W$3,5,ROUND(5-(W$3-LOG('Crisis Indicator Data'!L40))/(W$3-W$4)*5,1)))))</f>
        <v>4.8</v>
      </c>
      <c r="X43" s="162">
        <f>IF(OR('Crisis Indicator Data'!L40="x",'Crisis Indicator Data'!H40="x"),"x",'Crisis Indicator Data'!L40/'Crisis Indicator Data'!H40)</f>
        <v>1.6948900772430185E-5</v>
      </c>
      <c r="Y43" s="143">
        <f t="shared" si="22"/>
        <v>0.8</v>
      </c>
      <c r="Z43" s="143">
        <f t="shared" si="23"/>
        <v>2.8</v>
      </c>
      <c r="AA43" s="143">
        <f t="shared" si="24"/>
        <v>3.1</v>
      </c>
      <c r="AB43" s="163">
        <f t="shared" si="25"/>
        <v>4.3</v>
      </c>
    </row>
    <row r="44" spans="1:28" x14ac:dyDescent="0.35">
      <c r="A44" s="165" t="str">
        <f>'Crisis Indicator Data'!A41</f>
        <v>International Displacement to Ethiopia</v>
      </c>
      <c r="B44" s="166" t="str">
        <f>'Crisis Indicator Data'!B41</f>
        <v>International Displacement</v>
      </c>
      <c r="C44" s="166" t="str">
        <f>'Crisis Indicator Data'!C41</f>
        <v>ETH003</v>
      </c>
      <c r="D44" s="166" t="str">
        <f>'Crisis Indicator Data'!D41</f>
        <v>Ethiopia</v>
      </c>
      <c r="E44" s="167" t="str">
        <f>'Crisis Indicator Data'!E41</f>
        <v>ETH</v>
      </c>
      <c r="F44" s="164">
        <f>IF('Crisis Indicator Data'!F41="x","x",IF(LOG('Crisis Indicator Data'!F41)&lt;F$4,0,IF(LOG('Crisis Indicator Data'!F41)&gt;F$3,5,ROUND(5-(F$3-LOG('Crisis Indicator Data'!F41))/(F$3-F$4)*5,1))))</f>
        <v>5</v>
      </c>
      <c r="G44" s="161">
        <f>IF('Crisis Indicator Data'!F41="x","x",IF(LEN(E44)&gt;3,('Crisis Indicator Data'!F41/VLOOKUP('Impact of the crisis'!$C44,#REF!,4,FALSE)),'Crisis Indicator Data'!F41/VLOOKUP('Impact of the crisis'!$E44,'Country Indicator Data'!$B$4:$P$300,15,FALSE)))</f>
        <v>0.9481944118196165</v>
      </c>
      <c r="H44" s="143">
        <f t="shared" si="13"/>
        <v>4.7</v>
      </c>
      <c r="I44" s="143">
        <f t="shared" si="14"/>
        <v>4.8499999999999996</v>
      </c>
      <c r="J44" s="143">
        <f>IF('Crisis Indicator Data'!G41="x","x",IF(LOG('Crisis Indicator Data'!G41)&lt;J$4,0,IF(LOG('Crisis Indicator Data'!G41)&gt;J$3,5,ROUND(5-(J$3-LOG('Crisis Indicator Data'!G41))/(J$3-J$4)*5,1))))</f>
        <v>5</v>
      </c>
      <c r="K44" s="161">
        <f>IF('Crisis Indicator Data'!G41="x","x",IF(LEN(E44)&gt;3,('Crisis Indicator Data'!G41/VLOOKUP('Impact of the crisis'!$C44,#REF!,5,FALSE)),'Crisis Indicator Data'!G41/VLOOKUP('Impact of the crisis'!$E44,'Country Indicator Data'!$B$4:$P$300,14,FALSE)))</f>
        <v>0.71764705882352942</v>
      </c>
      <c r="L44" s="143">
        <f t="shared" si="15"/>
        <v>3.6</v>
      </c>
      <c r="M44" s="143">
        <f t="shared" si="16"/>
        <v>4.3</v>
      </c>
      <c r="N44" s="143">
        <f t="shared" si="17"/>
        <v>4.5999999999999996</v>
      </c>
      <c r="O44" s="143">
        <f>IF('Crisis Indicator Data'!H41="x","x",IF('Crisis Indicator Data'!H41=0,0,IF(LOG('Crisis Indicator Data'!H41)&lt;O$4,0,IF(LOG('Crisis Indicator Data'!H41)&gt;O$3,5,ROUND(5-(O$3-LOG('Crisis Indicator Data'!H41))/(O$3-O$4)*5,1)))))</f>
        <v>2.6</v>
      </c>
      <c r="P44" s="161">
        <f>IF('Crisis Indicator Data'!H41="x","x",'Crisis Indicator Data'!H41/'Crisis Indicator Data'!G41)</f>
        <v>1.1146299056135121E-2</v>
      </c>
      <c r="Q44" s="143">
        <f t="shared" si="18"/>
        <v>0</v>
      </c>
      <c r="R44" s="143">
        <f t="shared" si="19"/>
        <v>1.3</v>
      </c>
      <c r="S44" s="143">
        <f>IF('Crisis Indicator Data'!I41="x","x",IF('Crisis Indicator Data'!I41=0,0,IF(LOG('Crisis Indicator Data'!I41)&lt;S$4,0,IF(LOG('Crisis Indicator Data'!I41)&gt;S$3,5,ROUND(5-(S$3-LOG('Crisis Indicator Data'!I41))/(S$3-S$4)*5,1)))))</f>
        <v>4.3</v>
      </c>
      <c r="T44" s="161">
        <f>IF('Crisis Indicator Data'!H41="x","x",IF('Crisis Indicator Data'!I41="x","x",'Crisis Indicator Data'!I41/'Crisis Indicator Data'!H41))</f>
        <v>1</v>
      </c>
      <c r="U44" s="143">
        <f t="shared" si="20"/>
        <v>5</v>
      </c>
      <c r="V44" s="143">
        <f t="shared" si="21"/>
        <v>4.7</v>
      </c>
      <c r="W44" s="143" t="str">
        <f>IF('Crisis Indicator Data'!L41="x","x",IF('Crisis Indicator Data'!L41=0,0,IF(LOG('Crisis Indicator Data'!L41)&lt;W$4,0,IF(LOG('Crisis Indicator Data'!L41)&gt;W$3,5,ROUND(5-(W$3-LOG('Crisis Indicator Data'!L41))/(W$3-W$4)*5,1)))))</f>
        <v>x</v>
      </c>
      <c r="X44" s="162" t="str">
        <f>IF(OR('Crisis Indicator Data'!L41="x",'Crisis Indicator Data'!H41="x"),"x",'Crisis Indicator Data'!L41/'Crisis Indicator Data'!H41)</f>
        <v>x</v>
      </c>
      <c r="Y44" s="143" t="str">
        <f t="shared" si="22"/>
        <v>x</v>
      </c>
      <c r="Z44" s="143" t="str">
        <f t="shared" si="23"/>
        <v>x</v>
      </c>
      <c r="AA44" s="143">
        <f t="shared" si="24"/>
        <v>4.7</v>
      </c>
      <c r="AB44" s="163">
        <f t="shared" si="25"/>
        <v>3.5</v>
      </c>
    </row>
    <row r="45" spans="1:28" x14ac:dyDescent="0.35">
      <c r="A45" s="165" t="str">
        <f>'Crisis Indicator Data'!A42</f>
        <v>Conflict, Climatic and Economic shocks in Ethiopia</v>
      </c>
      <c r="B45" s="166" t="str">
        <f>'Crisis Indicator Data'!B42</f>
        <v>Conflict/ Violence,Floods,Drought/drier conditions,Political/economic crisis</v>
      </c>
      <c r="C45" s="166" t="str">
        <f>'Crisis Indicator Data'!C42</f>
        <v>ETH006</v>
      </c>
      <c r="D45" s="166" t="str">
        <f>'Crisis Indicator Data'!D42</f>
        <v>Ethiopia</v>
      </c>
      <c r="E45" s="167" t="str">
        <f>'Crisis Indicator Data'!E42</f>
        <v>ETH</v>
      </c>
      <c r="F45" s="164">
        <f>IF('Crisis Indicator Data'!F42="x","x",IF(LOG('Crisis Indicator Data'!F42)&lt;F$4,0,IF(LOG('Crisis Indicator Data'!F42)&gt;F$3,5,ROUND(5-(F$3-LOG('Crisis Indicator Data'!F42))/(F$3-F$4)*5,1))))</f>
        <v>5</v>
      </c>
      <c r="G45" s="161">
        <f>IF('Crisis Indicator Data'!F42="x","x",IF(LEN(E45)&gt;3,('Crisis Indicator Data'!F42/VLOOKUP('Impact of the crisis'!$C45,#REF!,4,FALSE)),'Crisis Indicator Data'!F42/VLOOKUP('Impact of the crisis'!$E45,'Country Indicator Data'!$B$4:$P$300,15,FALSE)))</f>
        <v>0.99999973417718491</v>
      </c>
      <c r="H45" s="143">
        <f t="shared" si="13"/>
        <v>5</v>
      </c>
      <c r="I45" s="143">
        <f t="shared" si="14"/>
        <v>5</v>
      </c>
      <c r="J45" s="143">
        <f>IF('Crisis Indicator Data'!G42="x","x",IF(LOG('Crisis Indicator Data'!G42)&lt;J$4,0,IF(LOG('Crisis Indicator Data'!G42)&gt;J$3,5,ROUND(5-(J$3-LOG('Crisis Indicator Data'!G42))/(J$3-J$4)*5,1))))</f>
        <v>5</v>
      </c>
      <c r="K45" s="161">
        <f>IF('Crisis Indicator Data'!G42="x","x",IF(LEN(E45)&gt;3,('Crisis Indicator Data'!G42/VLOOKUP('Impact of the crisis'!$C45,#REF!,5,FALSE)),'Crisis Indicator Data'!G42/VLOOKUP('Impact of the crisis'!$E45,'Country Indicator Data'!$B$4:$P$300,14,FALSE)))</f>
        <v>1</v>
      </c>
      <c r="L45" s="143">
        <f t="shared" si="15"/>
        <v>5</v>
      </c>
      <c r="M45" s="143">
        <f t="shared" si="16"/>
        <v>5</v>
      </c>
      <c r="N45" s="143">
        <f t="shared" si="17"/>
        <v>5</v>
      </c>
      <c r="O45" s="143">
        <f>IF('Crisis Indicator Data'!H42="x","x",IF('Crisis Indicator Data'!H42=0,0,IF(LOG('Crisis Indicator Data'!H42)&lt;O$4,0,IF(LOG('Crisis Indicator Data'!H42)&gt;O$3,5,ROUND(5-(O$3-LOG('Crisis Indicator Data'!H42))/(O$3-O$4)*5,1)))))</f>
        <v>5</v>
      </c>
      <c r="P45" s="161">
        <f>IF('Crisis Indicator Data'!H42="x","x",'Crisis Indicator Data'!H42/'Crisis Indicator Data'!G42)</f>
        <v>1</v>
      </c>
      <c r="Q45" s="143">
        <f t="shared" si="18"/>
        <v>5</v>
      </c>
      <c r="R45" s="143">
        <f t="shared" si="19"/>
        <v>5</v>
      </c>
      <c r="S45" s="143">
        <f>IF('Crisis Indicator Data'!I42="x","x",IF('Crisis Indicator Data'!I42=0,0,IF(LOG('Crisis Indicator Data'!I42)&lt;S$4,0,IF(LOG('Crisis Indicator Data'!I42)&gt;S$3,5,ROUND(5-(S$3-LOG('Crisis Indicator Data'!I42))/(S$3-S$4)*5,1)))))</f>
        <v>5</v>
      </c>
      <c r="T45" s="161">
        <f>IF('Crisis Indicator Data'!H42="x","x",IF('Crisis Indicator Data'!I42="x","x",'Crisis Indicator Data'!I42/'Crisis Indicator Data'!H42))</f>
        <v>4.4177064765300061E-2</v>
      </c>
      <c r="U45" s="143">
        <f t="shared" si="20"/>
        <v>1.5</v>
      </c>
      <c r="V45" s="143">
        <f t="shared" si="21"/>
        <v>3.3</v>
      </c>
      <c r="W45" s="143">
        <f>IF('Crisis Indicator Data'!L42="x","x",IF('Crisis Indicator Data'!L42=0,0,IF(LOG('Crisis Indicator Data'!L42)&lt;W$4,0,IF(LOG('Crisis Indicator Data'!L42)&gt;W$3,5,ROUND(5-(W$3-LOG('Crisis Indicator Data'!L42))/(W$3-W$4)*5,1)))))</f>
        <v>4.8</v>
      </c>
      <c r="X45" s="162">
        <f>IF(OR('Crisis Indicator Data'!L42="x",'Crisis Indicator Data'!H42="x"),"x",'Crisis Indicator Data'!L42/'Crisis Indicator Data'!H42)</f>
        <v>1.6948900772430185E-5</v>
      </c>
      <c r="Y45" s="143">
        <f t="shared" si="22"/>
        <v>0.8</v>
      </c>
      <c r="Z45" s="143">
        <f t="shared" si="23"/>
        <v>2.8</v>
      </c>
      <c r="AA45" s="143">
        <f t="shared" si="24"/>
        <v>3.1</v>
      </c>
      <c r="AB45" s="163">
        <f t="shared" si="25"/>
        <v>4.3</v>
      </c>
    </row>
    <row r="46" spans="1:28" x14ac:dyDescent="0.35">
      <c r="A46" s="165" t="str">
        <f>'Crisis Indicator Data'!A43</f>
        <v>International Displacement to Greece</v>
      </c>
      <c r="B46" s="166" t="str">
        <f>'Crisis Indicator Data'!B43</f>
        <v>International Displacement</v>
      </c>
      <c r="C46" s="166" t="str">
        <f>'Crisis Indicator Data'!C43</f>
        <v>GRC002</v>
      </c>
      <c r="D46" s="166" t="str">
        <f>'Crisis Indicator Data'!D43</f>
        <v>Greece</v>
      </c>
      <c r="E46" s="167" t="str">
        <f>'Crisis Indicator Data'!E43</f>
        <v>GRC</v>
      </c>
      <c r="F46" s="164">
        <f>IF('Crisis Indicator Data'!F43="x","x",IF(LOG('Crisis Indicator Data'!F43)&lt;F$4,0,IF(LOG('Crisis Indicator Data'!F43)&gt;F$3,5,ROUND(5-(F$3-LOG('Crisis Indicator Data'!F43))/(F$3-F$4)*5,1))))</f>
        <v>1.7</v>
      </c>
      <c r="G46" s="161">
        <f>IF('Crisis Indicator Data'!F43="x","x",IF(LEN(E46)&gt;3,('Crisis Indicator Data'!F43/VLOOKUP('Impact of the crisis'!$C46,#REF!,4,FALSE)),'Crisis Indicator Data'!F43/VLOOKUP('Impact of the crisis'!$E46,'Country Indicator Data'!$B$4:$P$300,15,FALSE)))</f>
        <v>8.3739332816136547E-2</v>
      </c>
      <c r="H46" s="143">
        <f t="shared" si="13"/>
        <v>0.3</v>
      </c>
      <c r="I46" s="143">
        <f t="shared" si="14"/>
        <v>1</v>
      </c>
      <c r="J46" s="143">
        <f>IF('Crisis Indicator Data'!G43="x","x",IF(LOG('Crisis Indicator Data'!G43)&lt;J$4,0,IF(LOG('Crisis Indicator Data'!G43)&gt;J$3,5,ROUND(5-(J$3-LOG('Crisis Indicator Data'!G43))/(J$3-J$4)*5,1))))</f>
        <v>0</v>
      </c>
      <c r="K46" s="161">
        <f>IF('Crisis Indicator Data'!G43="x","x",IF(LEN(E46)&gt;3,('Crisis Indicator Data'!G43/VLOOKUP('Impact of the crisis'!$C46,#REF!,5,FALSE)),'Crisis Indicator Data'!G43/VLOOKUP('Impact of the crisis'!$E46,'Country Indicator Data'!$B$4:$P$300,14,FALSE)))</f>
        <v>7.4572362098789161E-2</v>
      </c>
      <c r="L46" s="143">
        <f t="shared" si="15"/>
        <v>0.3</v>
      </c>
      <c r="M46" s="143">
        <f t="shared" si="16"/>
        <v>0.15</v>
      </c>
      <c r="N46" s="143">
        <f t="shared" si="17"/>
        <v>0.6</v>
      </c>
      <c r="O46" s="143">
        <f>IF('Crisis Indicator Data'!H43="x","x",IF('Crisis Indicator Data'!H43=0,0,IF(LOG('Crisis Indicator Data'!H43)&lt;O$4,0,IF(LOG('Crisis Indicator Data'!H43)&gt;O$3,5,ROUND(5-(O$3-LOG('Crisis Indicator Data'!H43))/(O$3-O$4)*5,1)))))</f>
        <v>1.5</v>
      </c>
      <c r="P46" s="161">
        <f>IF('Crisis Indicator Data'!H43="x","x",'Crisis Indicator Data'!H43/'Crisis Indicator Data'!G43)</f>
        <v>0.3079896907216495</v>
      </c>
      <c r="Q46" s="143">
        <f t="shared" si="18"/>
        <v>1.5</v>
      </c>
      <c r="R46" s="143">
        <f t="shared" si="19"/>
        <v>1.5</v>
      </c>
      <c r="S46" s="143">
        <f>IF('Crisis Indicator Data'!I43="x","x",IF('Crisis Indicator Data'!I43=0,0,IF(LOG('Crisis Indicator Data'!I43)&lt;S$4,0,IF(LOG('Crisis Indicator Data'!I43)&gt;S$3,5,ROUND(5-(S$3-LOG('Crisis Indicator Data'!I43))/(S$3-S$4)*5,1)))))</f>
        <v>3.4</v>
      </c>
      <c r="T46" s="161">
        <f>IF('Crisis Indicator Data'!H43="x","x",IF('Crisis Indicator Data'!I43="x","x",'Crisis Indicator Data'!I43/'Crisis Indicator Data'!H43))</f>
        <v>1</v>
      </c>
      <c r="U46" s="143">
        <f t="shared" si="20"/>
        <v>5</v>
      </c>
      <c r="V46" s="143">
        <f t="shared" si="21"/>
        <v>4.2</v>
      </c>
      <c r="W46" s="143">
        <f>IF('Crisis Indicator Data'!L43="x","x",IF('Crisis Indicator Data'!L43=0,0,IF(LOG('Crisis Indicator Data'!L43)&lt;W$4,0,IF(LOG('Crisis Indicator Data'!L43)&gt;W$3,5,ROUND(5-(W$3-LOG('Crisis Indicator Data'!L43))/(W$3-W$4)*5,1)))))</f>
        <v>1.9</v>
      </c>
      <c r="X46" s="162">
        <f>IF(OR('Crisis Indicator Data'!L43="x",'Crisis Indicator Data'!H43="x"),"x",'Crisis Indicator Data'!L43/'Crisis Indicator Data'!H43)</f>
        <v>9.6234309623430966E-5</v>
      </c>
      <c r="Y46" s="143">
        <f t="shared" si="22"/>
        <v>4.8</v>
      </c>
      <c r="Z46" s="143">
        <f t="shared" si="23"/>
        <v>3.4</v>
      </c>
      <c r="AA46" s="143">
        <f t="shared" si="24"/>
        <v>3.8</v>
      </c>
      <c r="AB46" s="163">
        <f t="shared" si="25"/>
        <v>2.8</v>
      </c>
    </row>
    <row r="47" spans="1:28" x14ac:dyDescent="0.35">
      <c r="A47" s="165" t="str">
        <f>'Crisis Indicator Data'!A44</f>
        <v>Climatic Shocks and Violence in Guatemala</v>
      </c>
      <c r="B47" s="166" t="str">
        <f>'Crisis Indicator Data'!B44</f>
        <v>Conflict/ Violence,Drought/drier conditions</v>
      </c>
      <c r="C47" s="166" t="str">
        <f>'Crisis Indicator Data'!C44</f>
        <v>GTM001</v>
      </c>
      <c r="D47" s="166" t="str">
        <f>'Crisis Indicator Data'!D44</f>
        <v>Guatemala</v>
      </c>
      <c r="E47" s="167" t="str">
        <f>'Crisis Indicator Data'!E44</f>
        <v>GTM</v>
      </c>
      <c r="F47" s="164">
        <f>IF('Crisis Indicator Data'!F44="x","x",IF(LOG('Crisis Indicator Data'!F44)&lt;F$4,0,IF(LOG('Crisis Indicator Data'!F44)&gt;F$3,5,ROUND(5-(F$3-LOG('Crisis Indicator Data'!F44))/(F$3-F$4)*5,1))))</f>
        <v>3.4</v>
      </c>
      <c r="G47" s="161">
        <f>IF('Crisis Indicator Data'!F44="x","x",IF(LEN(E47)&gt;3,('Crisis Indicator Data'!F44/VLOOKUP('Impact of the crisis'!$C47,#REF!,4,FALSE)),'Crisis Indicator Data'!F44/VLOOKUP('Impact of the crisis'!$E47,'Country Indicator Data'!$B$4:$P$300,15,FALSE)))</f>
        <v>1</v>
      </c>
      <c r="H47" s="143">
        <f t="shared" si="13"/>
        <v>5</v>
      </c>
      <c r="I47" s="143">
        <f t="shared" si="14"/>
        <v>4.2</v>
      </c>
      <c r="J47" s="143">
        <f>IF('Crisis Indicator Data'!G44="x","x",IF(LOG('Crisis Indicator Data'!G44)&lt;J$4,0,IF(LOG('Crisis Indicator Data'!G44)&gt;J$3,5,ROUND(5-(J$3-LOG('Crisis Indicator Data'!G44))/(J$3-J$4)*5,1))))</f>
        <v>4.2</v>
      </c>
      <c r="K47" s="161">
        <f>IF('Crisis Indicator Data'!G44="x","x",IF(LEN(E47)&gt;3,('Crisis Indicator Data'!G44/VLOOKUP('Impact of the crisis'!$C47,#REF!,5,FALSE)),'Crisis Indicator Data'!G44/VLOOKUP('Impact of the crisis'!$E47,'Country Indicator Data'!$B$4:$P$300,14,FALSE)))</f>
        <v>1</v>
      </c>
      <c r="L47" s="143">
        <f t="shared" si="15"/>
        <v>5</v>
      </c>
      <c r="M47" s="143">
        <f t="shared" si="16"/>
        <v>4.5999999999999996</v>
      </c>
      <c r="N47" s="143">
        <f t="shared" si="17"/>
        <v>4.4000000000000004</v>
      </c>
      <c r="O47" s="143">
        <f>IF('Crisis Indicator Data'!H44="x","x",IF('Crisis Indicator Data'!H44=0,0,IF(LOG('Crisis Indicator Data'!H44)&lt;O$4,0,IF(LOG('Crisis Indicator Data'!H44)&gt;O$3,5,ROUND(5-(O$3-LOG('Crisis Indicator Data'!H44))/(O$3-O$4)*5,1)))))</f>
        <v>4</v>
      </c>
      <c r="P47" s="161">
        <f>IF('Crisis Indicator Data'!H44="x","x",'Crisis Indicator Data'!H44/'Crisis Indicator Data'!G44)</f>
        <v>0.43831521739130436</v>
      </c>
      <c r="Q47" s="143">
        <f t="shared" si="18"/>
        <v>2.2000000000000002</v>
      </c>
      <c r="R47" s="143">
        <f t="shared" si="19"/>
        <v>3.1</v>
      </c>
      <c r="S47" s="143">
        <f>IF('Crisis Indicator Data'!I44="x","x",IF('Crisis Indicator Data'!I44=0,0,IF(LOG('Crisis Indicator Data'!I44)&lt;S$4,0,IF(LOG('Crisis Indicator Data'!I44)&gt;S$3,5,ROUND(5-(S$3-LOG('Crisis Indicator Data'!I44))/(S$3-S$4)*5,1)))))</f>
        <v>3.5</v>
      </c>
      <c r="T47" s="161">
        <f>IF('Crisis Indicator Data'!H44="x","x",IF('Crisis Indicator Data'!I44="x","x",'Crisis Indicator Data'!I44/'Crisis Indicator Data'!H44))</f>
        <v>3.4965902045877247E-2</v>
      </c>
      <c r="U47" s="143">
        <f t="shared" si="20"/>
        <v>1.2</v>
      </c>
      <c r="V47" s="143">
        <f t="shared" si="21"/>
        <v>2.4</v>
      </c>
      <c r="W47" s="143">
        <f>IF('Crisis Indicator Data'!L44="x","x",IF('Crisis Indicator Data'!L44=0,0,IF(LOG('Crisis Indicator Data'!L44)&lt;W$4,0,IF(LOG('Crisis Indicator Data'!L44)&gt;W$3,5,ROUND(5-(W$3-LOG('Crisis Indicator Data'!L44))/(W$3-W$4)*5,1)))))</f>
        <v>3.2</v>
      </c>
      <c r="X47" s="162">
        <f>IF(OR('Crisis Indicator Data'!L44="x",'Crisis Indicator Data'!H44="x"),"x",'Crisis Indicator Data'!L44/'Crisis Indicator Data'!H44)</f>
        <v>2.2194668319900805E-5</v>
      </c>
      <c r="Y47" s="143">
        <f t="shared" si="22"/>
        <v>1.1000000000000001</v>
      </c>
      <c r="Z47" s="143">
        <f t="shared" si="23"/>
        <v>2.2000000000000002</v>
      </c>
      <c r="AA47" s="143">
        <f t="shared" si="24"/>
        <v>2.2999999999999998</v>
      </c>
      <c r="AB47" s="163">
        <f t="shared" si="25"/>
        <v>2.7</v>
      </c>
    </row>
    <row r="48" spans="1:28" x14ac:dyDescent="0.35">
      <c r="A48" s="165" t="str">
        <f>'Crisis Indicator Data'!A45</f>
        <v>Climatic Shocks and Conflict and Violence in Honduras</v>
      </c>
      <c r="B48" s="166" t="str">
        <f>'Crisis Indicator Data'!B45</f>
        <v>Drought/drier conditions,Conflict/ Violence</v>
      </c>
      <c r="C48" s="166" t="str">
        <f>'Crisis Indicator Data'!C45</f>
        <v>HND001</v>
      </c>
      <c r="D48" s="166" t="str">
        <f>'Crisis Indicator Data'!D45</f>
        <v>Honduras</v>
      </c>
      <c r="E48" s="167" t="str">
        <f>'Crisis Indicator Data'!E45</f>
        <v>HND</v>
      </c>
      <c r="F48" s="164">
        <f>IF('Crisis Indicator Data'!F45="x","x",IF(LOG('Crisis Indicator Data'!F45)&lt;F$4,0,IF(LOG('Crisis Indicator Data'!F45)&gt;F$3,5,ROUND(5-(F$3-LOG('Crisis Indicator Data'!F45))/(F$3-F$4)*5,1))))</f>
        <v>3.4</v>
      </c>
      <c r="G48" s="161">
        <f>IF('Crisis Indicator Data'!F45="x","x",IF(LEN(E48)&gt;3,('Crisis Indicator Data'!F45/VLOOKUP('Impact of the crisis'!$C48,#REF!,4,FALSE)),'Crisis Indicator Data'!F45/VLOOKUP('Impact of the crisis'!$E48,'Country Indicator Data'!$B$4:$P$300,15,FALSE)))</f>
        <v>1</v>
      </c>
      <c r="H48" s="143">
        <f t="shared" si="13"/>
        <v>5</v>
      </c>
      <c r="I48" s="143">
        <f t="shared" si="14"/>
        <v>4.2</v>
      </c>
      <c r="J48" s="143">
        <f>IF('Crisis Indicator Data'!G45="x","x",IF(LOG('Crisis Indicator Data'!G45)&lt;J$4,0,IF(LOG('Crisis Indicator Data'!G45)&gt;J$3,5,ROUND(5-(J$3-LOG('Crisis Indicator Data'!G45))/(J$3-J$4)*5,1))))</f>
        <v>3.4</v>
      </c>
      <c r="K48" s="161">
        <f>IF('Crisis Indicator Data'!G45="x","x",IF(LEN(E48)&gt;3,('Crisis Indicator Data'!G45/VLOOKUP('Impact of the crisis'!$C48,#REF!,5,FALSE)),'Crisis Indicator Data'!G45/VLOOKUP('Impact of the crisis'!$E48,'Country Indicator Data'!$B$4:$P$300,14,FALSE)))</f>
        <v>1</v>
      </c>
      <c r="L48" s="143">
        <f t="shared" si="15"/>
        <v>5</v>
      </c>
      <c r="M48" s="143">
        <f t="shared" si="16"/>
        <v>4.2</v>
      </c>
      <c r="N48" s="143">
        <f t="shared" si="17"/>
        <v>4.2</v>
      </c>
      <c r="O48" s="143">
        <f>IF('Crisis Indicator Data'!H45="x","x",IF('Crisis Indicator Data'!H45=0,0,IF(LOG('Crisis Indicator Data'!H45)&lt;O$4,0,IF(LOG('Crisis Indicator Data'!H45)&gt;O$3,5,ROUND(5-(O$3-LOG('Crisis Indicator Data'!H45))/(O$3-O$4)*5,1)))))</f>
        <v>4.2</v>
      </c>
      <c r="P48" s="161">
        <f>IF('Crisis Indicator Data'!H45="x","x",'Crisis Indicator Data'!H45/'Crisis Indicator Data'!G45)</f>
        <v>1</v>
      </c>
      <c r="Q48" s="143">
        <f t="shared" si="18"/>
        <v>5</v>
      </c>
      <c r="R48" s="143">
        <f t="shared" si="19"/>
        <v>4.5999999999999996</v>
      </c>
      <c r="S48" s="143">
        <f>IF('Crisis Indicator Data'!I45="x","x",IF('Crisis Indicator Data'!I45=0,0,IF(LOG('Crisis Indicator Data'!I45)&lt;S$4,0,IF(LOG('Crisis Indicator Data'!I45)&gt;S$3,5,ROUND(5-(S$3-LOG('Crisis Indicator Data'!I45))/(S$3-S$4)*5,1)))))</f>
        <v>3.7</v>
      </c>
      <c r="T48" s="161">
        <f>IF('Crisis Indicator Data'!H45="x","x",IF('Crisis Indicator Data'!I45="x","x",'Crisis Indicator Data'!I45/'Crisis Indicator Data'!H45))</f>
        <v>3.6388888888888887E-2</v>
      </c>
      <c r="U48" s="143">
        <f t="shared" si="20"/>
        <v>1.2</v>
      </c>
      <c r="V48" s="143">
        <f t="shared" si="21"/>
        <v>2.5</v>
      </c>
      <c r="W48" s="143">
        <f>IF('Crisis Indicator Data'!L45="x","x",IF('Crisis Indicator Data'!L45=0,0,IF(LOG('Crisis Indicator Data'!L45)&lt;W$4,0,IF(LOG('Crisis Indicator Data'!L45)&gt;W$3,5,ROUND(5-(W$3-LOG('Crisis Indicator Data'!L45))/(W$3-W$4)*5,1)))))</f>
        <v>3.5</v>
      </c>
      <c r="X48" s="162">
        <f>IF(OR('Crisis Indicator Data'!L45="x",'Crisis Indicator Data'!H45="x"),"x",'Crisis Indicator Data'!L45/'Crisis Indicator Data'!H45)</f>
        <v>2.6851851851851852E-5</v>
      </c>
      <c r="Y48" s="143">
        <f t="shared" si="22"/>
        <v>1.3</v>
      </c>
      <c r="Z48" s="143">
        <f t="shared" si="23"/>
        <v>2.4</v>
      </c>
      <c r="AA48" s="143">
        <f t="shared" si="24"/>
        <v>2.5</v>
      </c>
      <c r="AB48" s="163">
        <f t="shared" si="25"/>
        <v>3.8</v>
      </c>
    </row>
    <row r="49" spans="1:28" x14ac:dyDescent="0.35">
      <c r="A49" s="165" t="str">
        <f>'Crisis Indicator Data'!A46</f>
        <v>Complex crisis in Haiti</v>
      </c>
      <c r="B49" s="166" t="str">
        <f>'Crisis Indicator Data'!B46</f>
        <v>Conflict/ Violence,Political/economic crisis,Floods,Drought/drier conditions</v>
      </c>
      <c r="C49" s="166" t="str">
        <f>'Crisis Indicator Data'!C46</f>
        <v>HTI001</v>
      </c>
      <c r="D49" s="166" t="str">
        <f>'Crisis Indicator Data'!D46</f>
        <v>Haiti</v>
      </c>
      <c r="E49" s="167" t="str">
        <f>'Crisis Indicator Data'!E46</f>
        <v>HTI</v>
      </c>
      <c r="F49" s="164">
        <f>IF('Crisis Indicator Data'!F46="x","x",IF(LOG('Crisis Indicator Data'!F46)&lt;F$4,0,IF(LOG('Crisis Indicator Data'!F46)&gt;F$3,5,ROUND(5-(F$3-LOG('Crisis Indicator Data'!F46))/(F$3-F$4)*5,1))))</f>
        <v>2.4</v>
      </c>
      <c r="G49" s="161">
        <f>IF('Crisis Indicator Data'!F46="x","x",IF(LEN(E49)&gt;3,('Crisis Indicator Data'!F46/VLOOKUP('Impact of the crisis'!$C49,#REF!,4,FALSE)),'Crisis Indicator Data'!F46/VLOOKUP('Impact of the crisis'!$E49,'Country Indicator Data'!$B$4:$P$300,15,FALSE)))</f>
        <v>1</v>
      </c>
      <c r="H49" s="143">
        <f t="shared" si="13"/>
        <v>5</v>
      </c>
      <c r="I49" s="143">
        <f t="shared" si="14"/>
        <v>3.7</v>
      </c>
      <c r="J49" s="143">
        <f>IF('Crisis Indicator Data'!G46="x","x",IF(LOG('Crisis Indicator Data'!G46)&lt;J$4,0,IF(LOG('Crisis Indicator Data'!G46)&gt;J$3,5,ROUND(5-(J$3-LOG('Crisis Indicator Data'!G46))/(J$3-J$4)*5,1))))</f>
        <v>3.6</v>
      </c>
      <c r="K49" s="161">
        <f>IF('Crisis Indicator Data'!G46="x","x",IF(LEN(E49)&gt;3,('Crisis Indicator Data'!G46/VLOOKUP('Impact of the crisis'!$C49,#REF!,5,FALSE)),'Crisis Indicator Data'!G46/VLOOKUP('Impact of the crisis'!$E49,'Country Indicator Data'!$B$4:$P$300,14,FALSE)))</f>
        <v>1</v>
      </c>
      <c r="L49" s="143">
        <f t="shared" si="15"/>
        <v>5</v>
      </c>
      <c r="M49" s="143">
        <f t="shared" si="16"/>
        <v>4.3</v>
      </c>
      <c r="N49" s="143">
        <f t="shared" si="17"/>
        <v>4</v>
      </c>
      <c r="O49" s="143">
        <f>IF('Crisis Indicator Data'!H46="x","x",IF('Crisis Indicator Data'!H46=0,0,IF(LOG('Crisis Indicator Data'!H46)&lt;O$4,0,IF(LOG('Crisis Indicator Data'!H46)&gt;O$3,5,ROUND(5-(O$3-LOG('Crisis Indicator Data'!H46))/(O$3-O$4)*5,1)))))</f>
        <v>4.3</v>
      </c>
      <c r="P49" s="161">
        <f>IF('Crisis Indicator Data'!H46="x","x",'Crisis Indicator Data'!H46/'Crisis Indicator Data'!G46)</f>
        <v>1</v>
      </c>
      <c r="Q49" s="143">
        <f t="shared" si="18"/>
        <v>5</v>
      </c>
      <c r="R49" s="143">
        <f t="shared" si="19"/>
        <v>4.6500000000000004</v>
      </c>
      <c r="S49" s="143">
        <f>IF('Crisis Indicator Data'!I46="x","x",IF('Crisis Indicator Data'!I46=0,0,IF(LOG('Crisis Indicator Data'!I46)&lt;S$4,0,IF(LOG('Crisis Indicator Data'!I46)&gt;S$3,5,ROUND(5-(S$3-LOG('Crisis Indicator Data'!I46))/(S$3-S$4)*5,1)))))</f>
        <v>4.5999999999999996</v>
      </c>
      <c r="T49" s="161">
        <f>IF('Crisis Indicator Data'!H46="x","x",IF('Crisis Indicator Data'!I46="x","x",'Crisis Indicator Data'!I46/'Crisis Indicator Data'!H46))</f>
        <v>0.14352941176470588</v>
      </c>
      <c r="U49" s="143">
        <f t="shared" si="20"/>
        <v>4.8</v>
      </c>
      <c r="V49" s="143">
        <f t="shared" si="21"/>
        <v>4.7</v>
      </c>
      <c r="W49" s="143">
        <f>IF('Crisis Indicator Data'!L46="x","x",IF('Crisis Indicator Data'!L46=0,0,IF(LOG('Crisis Indicator Data'!L46)&lt;W$4,0,IF(LOG('Crisis Indicator Data'!L46)&gt;W$3,5,ROUND(5-(W$3-LOG('Crisis Indicator Data'!L46))/(W$3-W$4)*5,1)))))</f>
        <v>4.8</v>
      </c>
      <c r="X49" s="162">
        <f>IF(OR('Crisis Indicator Data'!L46="x",'Crisis Indicator Data'!H46="x"),"x",'Crisis Indicator Data'!L46/'Crisis Indicator Data'!H46)</f>
        <v>1.9109243697478992E-4</v>
      </c>
      <c r="Y49" s="143">
        <f t="shared" si="22"/>
        <v>5</v>
      </c>
      <c r="Z49" s="143">
        <f t="shared" si="23"/>
        <v>4.9000000000000004</v>
      </c>
      <c r="AA49" s="143">
        <f t="shared" si="24"/>
        <v>4.8</v>
      </c>
      <c r="AB49" s="163">
        <f t="shared" si="25"/>
        <v>4.7</v>
      </c>
    </row>
    <row r="50" spans="1:28" x14ac:dyDescent="0.35">
      <c r="A50" s="165" t="str">
        <f>'Crisis Indicator Data'!A47</f>
        <v>Conflict in Papua</v>
      </c>
      <c r="B50" s="166" t="str">
        <f>'Crisis Indicator Data'!B47</f>
        <v>Conflict/ Violence</v>
      </c>
      <c r="C50" s="166" t="str">
        <f>'Crisis Indicator Data'!C47</f>
        <v>IDN002</v>
      </c>
      <c r="D50" s="166" t="str">
        <f>'Crisis Indicator Data'!D47</f>
        <v>Indonesia</v>
      </c>
      <c r="E50" s="167" t="str">
        <f>'Crisis Indicator Data'!E47</f>
        <v>IDN</v>
      </c>
      <c r="F50" s="164">
        <f>IF('Crisis Indicator Data'!F47="x","x",IF(LOG('Crisis Indicator Data'!F47)&lt;F$4,0,IF(LOG('Crisis Indicator Data'!F47)&gt;F$3,5,ROUND(5-(F$3-LOG('Crisis Indicator Data'!F47))/(F$3-F$4)*5,1))))</f>
        <v>4.4000000000000004</v>
      </c>
      <c r="G50" s="161">
        <f>IF('Crisis Indicator Data'!F47="x","x",IF(LEN(E50)&gt;3,('Crisis Indicator Data'!F47/VLOOKUP('Impact of the crisis'!$C50,#REF!,4,FALSE)),'Crisis Indicator Data'!F47/VLOOKUP('Impact of the crisis'!$E50,'Country Indicator Data'!$B$4:$P$300,15,FALSE)))</f>
        <v>0.21780814353925157</v>
      </c>
      <c r="H50" s="143">
        <f t="shared" si="13"/>
        <v>1</v>
      </c>
      <c r="I50" s="143">
        <f t="shared" si="14"/>
        <v>2.7</v>
      </c>
      <c r="J50" s="143">
        <f>IF('Crisis Indicator Data'!G47="x","x",IF(LOG('Crisis Indicator Data'!G47)&lt;J$4,0,IF(LOG('Crisis Indicator Data'!G47)&gt;J$3,5,ROUND(5-(J$3-LOG('Crisis Indicator Data'!G47))/(J$3-J$4)*5,1))))</f>
        <v>2.6</v>
      </c>
      <c r="K50" s="161">
        <f>IF('Crisis Indicator Data'!G47="x","x",IF(LEN(E50)&gt;3,('Crisis Indicator Data'!G47/VLOOKUP('Impact of the crisis'!$C50,#REF!,5,FALSE)),'Crisis Indicator Data'!G47/VLOOKUP('Impact of the crisis'!$E50,'Country Indicator Data'!$B$4:$P$300,14,FALSE)))</f>
        <v>2.0484930726692985E-2</v>
      </c>
      <c r="L50" s="143">
        <f t="shared" si="15"/>
        <v>0.1</v>
      </c>
      <c r="M50" s="143">
        <f t="shared" si="16"/>
        <v>1.35</v>
      </c>
      <c r="N50" s="143">
        <f t="shared" si="17"/>
        <v>2.1</v>
      </c>
      <c r="O50" s="143">
        <f>IF('Crisis Indicator Data'!H47="x","x",IF('Crisis Indicator Data'!H47=0,0,IF(LOG('Crisis Indicator Data'!H47)&lt;O$4,0,IF(LOG('Crisis Indicator Data'!H47)&gt;O$3,5,ROUND(5-(O$3-LOG('Crisis Indicator Data'!H47))/(O$3-O$4)*5,1)))))</f>
        <v>3.8</v>
      </c>
      <c r="P50" s="161">
        <f>IF('Crisis Indicator Data'!H47="x","x",'Crisis Indicator Data'!H47/'Crisis Indicator Data'!G47)</f>
        <v>1</v>
      </c>
      <c r="Q50" s="143">
        <f t="shared" si="18"/>
        <v>5</v>
      </c>
      <c r="R50" s="143">
        <f t="shared" si="19"/>
        <v>4.4000000000000004</v>
      </c>
      <c r="S50" s="143">
        <f>IF('Crisis Indicator Data'!I47="x","x",IF('Crisis Indicator Data'!I47=0,0,IF(LOG('Crisis Indicator Data'!I47)&lt;S$4,0,IF(LOG('Crisis Indicator Data'!I47)&gt;S$3,5,ROUND(5-(S$3-LOG('Crisis Indicator Data'!I47))/(S$3-S$4)*5,1)))))</f>
        <v>2.9</v>
      </c>
      <c r="T50" s="161">
        <f>IF('Crisis Indicator Data'!H47="x","x",IF('Crisis Indicator Data'!I47="x","x",'Crisis Indicator Data'!I47/'Crisis Indicator Data'!H47))</f>
        <v>1.716148961729878E-2</v>
      </c>
      <c r="U50" s="143">
        <f t="shared" si="20"/>
        <v>0.6</v>
      </c>
      <c r="V50" s="143">
        <f t="shared" si="21"/>
        <v>1.8</v>
      </c>
      <c r="W50" s="143">
        <f>IF('Crisis Indicator Data'!L47="x","x",IF('Crisis Indicator Data'!L47=0,0,IF(LOG('Crisis Indicator Data'!L47)&lt;W$4,0,IF(LOG('Crisis Indicator Data'!L47)&gt;W$3,5,ROUND(5-(W$3-LOG('Crisis Indicator Data'!L47))/(W$3-W$4)*5,1)))))</f>
        <v>2.9</v>
      </c>
      <c r="X50" s="162">
        <f>IF(OR('Crisis Indicator Data'!L47="x",'Crisis Indicator Data'!H47="x"),"x",'Crisis Indicator Data'!L47/'Crisis Indicator Data'!H47)</f>
        <v>1.7504719409644758E-5</v>
      </c>
      <c r="Y50" s="143">
        <f t="shared" si="22"/>
        <v>0.9</v>
      </c>
      <c r="Z50" s="143">
        <f t="shared" si="23"/>
        <v>1.9</v>
      </c>
      <c r="AA50" s="143">
        <f t="shared" si="24"/>
        <v>1.9</v>
      </c>
      <c r="AB50" s="163">
        <f t="shared" si="25"/>
        <v>3.4</v>
      </c>
    </row>
    <row r="51" spans="1:28" x14ac:dyDescent="0.35">
      <c r="A51" s="165" t="str">
        <f>'Crisis Indicator Data'!A48</f>
        <v>Multiple Crises in India</v>
      </c>
      <c r="B51" s="166">
        <f>'Crisis Indicator Data'!B48</f>
        <v>0</v>
      </c>
      <c r="C51" s="166" t="str">
        <f>'Crisis Indicator Data'!C48</f>
        <v>IND001</v>
      </c>
      <c r="D51" s="166" t="str">
        <f>'Crisis Indicator Data'!D48</f>
        <v>India</v>
      </c>
      <c r="E51" s="167" t="str">
        <f>'Crisis Indicator Data'!E48</f>
        <v>IND</v>
      </c>
      <c r="F51" s="164">
        <f>IF('Crisis Indicator Data'!F48="x","x",IF(LOG('Crisis Indicator Data'!F48)&lt;F$4,0,IF(LOG('Crisis Indicator Data'!F48)&gt;F$3,5,ROUND(5-(F$3-LOG('Crisis Indicator Data'!F48))/(F$3-F$4)*5,1))))</f>
        <v>4.2</v>
      </c>
      <c r="G51" s="161">
        <f>IF('Crisis Indicator Data'!F48="x","x",IF(LEN(E51)&gt;3,('Crisis Indicator Data'!F48/VLOOKUP('Impact of the crisis'!$C51,#REF!,4,FALSE)),'Crisis Indicator Data'!F48/VLOOKUP('Impact of the crisis'!$E51,'Country Indicator Data'!$B$4:$P$300,15,FALSE)))</f>
        <v>0.11102452248258604</v>
      </c>
      <c r="H51" s="143">
        <f t="shared" si="13"/>
        <v>0.5</v>
      </c>
      <c r="I51" s="143">
        <f t="shared" si="14"/>
        <v>2.35</v>
      </c>
      <c r="J51" s="143">
        <f>IF('Crisis Indicator Data'!G48="x","x",IF(LOG('Crisis Indicator Data'!G48)&lt;J$4,0,IF(LOG('Crisis Indicator Data'!G48)&gt;J$3,5,ROUND(5-(J$3-LOG('Crisis Indicator Data'!G48))/(J$3-J$4)*5,1))))</f>
        <v>5</v>
      </c>
      <c r="K51" s="161">
        <f>IF('Crisis Indicator Data'!G48="x","x",IF(LEN(E51)&gt;3,('Crisis Indicator Data'!G48/VLOOKUP('Impact of the crisis'!$C51,#REF!,5,FALSE)),'Crisis Indicator Data'!G48/VLOOKUP('Impact of the crisis'!$E51,'Country Indicator Data'!$B$4:$P$300,14,FALSE)))</f>
        <v>3.4618267692646199E-2</v>
      </c>
      <c r="L51" s="143">
        <f t="shared" si="15"/>
        <v>0.1</v>
      </c>
      <c r="M51" s="143">
        <f t="shared" si="16"/>
        <v>2.5499999999999998</v>
      </c>
      <c r="N51" s="143">
        <f t="shared" si="17"/>
        <v>2.5</v>
      </c>
      <c r="O51" s="143">
        <f>IF('Crisis Indicator Data'!H48="x","x",IF('Crisis Indicator Data'!H48=0,0,IF(LOG('Crisis Indicator Data'!H48)&lt;O$4,0,IF(LOG('Crisis Indicator Data'!H48)&gt;O$3,5,ROUND(5-(O$3-LOG('Crisis Indicator Data'!H48))/(O$3-O$4)*5,1)))))</f>
        <v>2.4</v>
      </c>
      <c r="P51" s="161">
        <f>IF('Crisis Indicator Data'!H48="x","x",'Crisis Indicator Data'!H48/'Crisis Indicator Data'!G48)</f>
        <v>1.6284394615293515E-2</v>
      </c>
      <c r="Q51" s="143">
        <f t="shared" si="18"/>
        <v>0</v>
      </c>
      <c r="R51" s="143">
        <f t="shared" si="19"/>
        <v>1.2</v>
      </c>
      <c r="S51" s="143">
        <f>IF('Crisis Indicator Data'!I48="x","x",IF('Crisis Indicator Data'!I48=0,0,IF(LOG('Crisis Indicator Data'!I48)&lt;S$4,0,IF(LOG('Crisis Indicator Data'!I48)&gt;S$3,5,ROUND(5-(S$3-LOG('Crisis Indicator Data'!I48))/(S$3-S$4)*5,1)))))</f>
        <v>3.5</v>
      </c>
      <c r="T51" s="161">
        <f>IF('Crisis Indicator Data'!H48="x","x",IF('Crisis Indicator Data'!I48="x","x",'Crisis Indicator Data'!I48/'Crisis Indicator Data'!H48))</f>
        <v>0.33454545454545453</v>
      </c>
      <c r="U51" s="143">
        <f t="shared" si="20"/>
        <v>5</v>
      </c>
      <c r="V51" s="143">
        <f t="shared" si="21"/>
        <v>4.3</v>
      </c>
      <c r="W51" s="143">
        <f>IF('Crisis Indicator Data'!L48="x","x",IF('Crisis Indicator Data'!L48=0,0,IF(LOG('Crisis Indicator Data'!L48)&lt;W$4,0,IF(LOG('Crisis Indicator Data'!L48)&gt;W$3,5,ROUND(5-(W$3-LOG('Crisis Indicator Data'!L48))/(W$3-W$4)*5,1)))))</f>
        <v>3.1</v>
      </c>
      <c r="X51" s="162">
        <f>IF(OR('Crisis Indicator Data'!L48="x",'Crisis Indicator Data'!H48="x"),"x",'Crisis Indicator Data'!L48/'Crisis Indicator Data'!H48)</f>
        <v>1.8181818181818181E-4</v>
      </c>
      <c r="Y51" s="143">
        <f t="shared" si="22"/>
        <v>5</v>
      </c>
      <c r="Z51" s="143">
        <f t="shared" si="23"/>
        <v>4.0999999999999996</v>
      </c>
      <c r="AA51" s="143">
        <f t="shared" si="24"/>
        <v>4.2</v>
      </c>
      <c r="AB51" s="163">
        <f t="shared" si="25"/>
        <v>3</v>
      </c>
    </row>
    <row r="52" spans="1:28" x14ac:dyDescent="0.35">
      <c r="A52" s="165" t="str">
        <f>'Crisis Indicator Data'!A49</f>
        <v>Conflict in Jammu and Kashmir</v>
      </c>
      <c r="B52" s="166" t="str">
        <f>'Crisis Indicator Data'!B49</f>
        <v>Conflict/ Violence</v>
      </c>
      <c r="C52" s="166" t="str">
        <f>'Crisis Indicator Data'!C49</f>
        <v>IND002</v>
      </c>
      <c r="D52" s="166" t="str">
        <f>'Crisis Indicator Data'!D49</f>
        <v>India</v>
      </c>
      <c r="E52" s="167" t="str">
        <f>'Crisis Indicator Data'!E49</f>
        <v>IND</v>
      </c>
      <c r="F52" s="164">
        <f>IF('Crisis Indicator Data'!F49="x","x",IF(LOG('Crisis Indicator Data'!F49)&lt;F$4,0,IF(LOG('Crisis Indicator Data'!F49)&gt;F$3,5,ROUND(5-(F$3-LOG('Crisis Indicator Data'!F49))/(F$3-F$4)*5,1))))</f>
        <v>3.9</v>
      </c>
      <c r="G52" s="161">
        <f>IF('Crisis Indicator Data'!F49="x","x",IF(LEN(E52)&gt;3,('Crisis Indicator Data'!F49/VLOOKUP('Impact of the crisis'!$C52,#REF!,4,FALSE)),'Crisis Indicator Data'!F49/VLOOKUP('Impact of the crisis'!$E52,'Country Indicator Data'!$B$4:$P$300,15,FALSE)))</f>
        <v>7.4746652585270371E-2</v>
      </c>
      <c r="H52" s="143">
        <f t="shared" si="13"/>
        <v>0.3</v>
      </c>
      <c r="I52" s="143">
        <f t="shared" si="14"/>
        <v>2.1</v>
      </c>
      <c r="J52" s="143">
        <f>IF('Crisis Indicator Data'!G49="x","x",IF(LOG('Crisis Indicator Data'!G49)&lt;J$4,0,IF(LOG('Crisis Indicator Data'!G49)&gt;J$3,5,ROUND(5-(J$3-LOG('Crisis Indicator Data'!G49))/(J$3-J$4)*5,1))))</f>
        <v>4</v>
      </c>
      <c r="K52" s="161">
        <f>IF('Crisis Indicator Data'!G49="x","x",IF(LEN(E52)&gt;3,('Crisis Indicator Data'!G49/VLOOKUP('Impact of the crisis'!$C52,#REF!,5,FALSE)),'Crisis Indicator Data'!G49/VLOOKUP('Impact of the crisis'!$E52,'Country Indicator Data'!$B$4:$P$300,14,FALSE)))</f>
        <v>1.0926258347586213E-2</v>
      </c>
      <c r="L52" s="143">
        <f t="shared" si="15"/>
        <v>0</v>
      </c>
      <c r="M52" s="143">
        <f t="shared" si="16"/>
        <v>2</v>
      </c>
      <c r="N52" s="143">
        <f t="shared" si="17"/>
        <v>2.1</v>
      </c>
      <c r="O52" s="143">
        <f>IF('Crisis Indicator Data'!H49="x","x",IF('Crisis Indicator Data'!H49=0,0,IF(LOG('Crisis Indicator Data'!H49)&lt;O$4,0,IF(LOG('Crisis Indicator Data'!H49)&gt;O$3,5,ROUND(5-(O$3-LOG('Crisis Indicator Data'!H49))/(O$3-O$4)*5,1)))))</f>
        <v>0</v>
      </c>
      <c r="P52" s="161">
        <f>IF('Crisis Indicator Data'!H49="x","x",'Crisis Indicator Data'!H49/'Crisis Indicator Data'!G49)</f>
        <v>1.0631644777986241E-3</v>
      </c>
      <c r="Q52" s="143">
        <f t="shared" si="18"/>
        <v>0</v>
      </c>
      <c r="R52" s="143">
        <f t="shared" si="19"/>
        <v>0</v>
      </c>
      <c r="S52" s="143">
        <f>IF('Crisis Indicator Data'!I49="x","x",IF('Crisis Indicator Data'!I49=0,0,IF(LOG('Crisis Indicator Data'!I49)&lt;S$4,0,IF(LOG('Crisis Indicator Data'!I49)&gt;S$3,5,ROUND(5-(S$3-LOG('Crisis Indicator Data'!I49))/(S$3-S$4)*5,1)))))</f>
        <v>1.7</v>
      </c>
      <c r="T52" s="161">
        <f>IF('Crisis Indicator Data'!H49="x","x",IF('Crisis Indicator Data'!I49="x","x",'Crisis Indicator Data'!I49/'Crisis Indicator Data'!H49))</f>
        <v>0.88235294117647056</v>
      </c>
      <c r="U52" s="143">
        <f t="shared" si="20"/>
        <v>5</v>
      </c>
      <c r="V52" s="143">
        <f t="shared" si="21"/>
        <v>3.4</v>
      </c>
      <c r="W52" s="143">
        <f>IF('Crisis Indicator Data'!L49="x","x",IF('Crisis Indicator Data'!L49=0,0,IF(LOG('Crisis Indicator Data'!L49)&lt;W$4,0,IF(LOG('Crisis Indicator Data'!L49)&gt;W$3,5,ROUND(5-(W$3-LOG('Crisis Indicator Data'!L49))/(W$3-W$4)*5,1)))))</f>
        <v>3</v>
      </c>
      <c r="X52" s="162">
        <f>IF(OR('Crisis Indicator Data'!L49="x",'Crisis Indicator Data'!H49="x"),"x",'Crisis Indicator Data'!L49/'Crisis Indicator Data'!H49)</f>
        <v>7.4705882352941178E-3</v>
      </c>
      <c r="Y52" s="143">
        <f t="shared" si="22"/>
        <v>5</v>
      </c>
      <c r="Z52" s="143">
        <f t="shared" si="23"/>
        <v>4</v>
      </c>
      <c r="AA52" s="143">
        <f t="shared" si="24"/>
        <v>3.7</v>
      </c>
      <c r="AB52" s="163">
        <f t="shared" si="25"/>
        <v>2.2999999999999998</v>
      </c>
    </row>
    <row r="53" spans="1:28" x14ac:dyDescent="0.35">
      <c r="A53" s="165" t="str">
        <f>'Crisis Indicator Data'!A50</f>
        <v>2025 Monsoon Floods in India</v>
      </c>
      <c r="B53" s="166" t="str">
        <f>'Crisis Indicator Data'!B50</f>
        <v>Floods</v>
      </c>
      <c r="C53" s="166" t="str">
        <f>'Crisis Indicator Data'!C50</f>
        <v>IND007</v>
      </c>
      <c r="D53" s="166" t="str">
        <f>'Crisis Indicator Data'!D50</f>
        <v>India</v>
      </c>
      <c r="E53" s="167" t="str">
        <f>'Crisis Indicator Data'!E50</f>
        <v>IND</v>
      </c>
      <c r="F53" s="164">
        <f>IF('Crisis Indicator Data'!F50="x","x",IF(LOG('Crisis Indicator Data'!F50)&lt;F$4,0,IF(LOG('Crisis Indicator Data'!F50)&gt;F$3,5,ROUND(5-(F$3-LOG('Crisis Indicator Data'!F50))/(F$3-F$4)*5,1))))</f>
        <v>3.4</v>
      </c>
      <c r="G53" s="161">
        <f>IF('Crisis Indicator Data'!F50="x","x",IF(LEN(E53)&gt;3,('Crisis Indicator Data'!F50/VLOOKUP('Impact of the crisis'!$C53,#REF!,4,FALSE)),'Crisis Indicator Data'!F50/VLOOKUP('Impact of the crisis'!$E53,'Country Indicator Data'!$B$4:$P$300,15,FALSE)))</f>
        <v>3.6277869897315677E-2</v>
      </c>
      <c r="H53" s="143">
        <f t="shared" si="13"/>
        <v>0.1</v>
      </c>
      <c r="I53" s="143">
        <f t="shared" si="14"/>
        <v>1.75</v>
      </c>
      <c r="J53" s="143">
        <f>IF('Crisis Indicator Data'!G50="x","x",IF(LOG('Crisis Indicator Data'!G50)&lt;J$4,0,IF(LOG('Crisis Indicator Data'!G50)&gt;J$3,5,ROUND(5-(J$3-LOG('Crisis Indicator Data'!G50))/(J$3-J$4)*5,1))))</f>
        <v>5</v>
      </c>
      <c r="K53" s="161">
        <f>IF('Crisis Indicator Data'!G50="x","x",IF(LEN(E53)&gt;3,('Crisis Indicator Data'!G50/VLOOKUP('Impact of the crisis'!$C53,#REF!,5,FALSE)),'Crisis Indicator Data'!G50/VLOOKUP('Impact of the crisis'!$E53,'Country Indicator Data'!$B$4:$P$300,14,FALSE)))</f>
        <v>2.3692009345059984E-2</v>
      </c>
      <c r="L53" s="143">
        <f t="shared" si="15"/>
        <v>0.1</v>
      </c>
      <c r="M53" s="143">
        <f t="shared" si="16"/>
        <v>2.5499999999999998</v>
      </c>
      <c r="N53" s="143">
        <f t="shared" si="17"/>
        <v>2.2000000000000002</v>
      </c>
      <c r="O53" s="143">
        <f>IF('Crisis Indicator Data'!H50="x","x",IF('Crisis Indicator Data'!H50=0,0,IF(LOG('Crisis Indicator Data'!H50)&lt;O$4,0,IF(LOG('Crisis Indicator Data'!H50)&gt;O$3,5,ROUND(5-(O$3-LOG('Crisis Indicator Data'!H50))/(O$3-O$4)*5,1)))))</f>
        <v>2.2999999999999998</v>
      </c>
      <c r="P53" s="161">
        <f>IF('Crisis Indicator Data'!H50="x","x",'Crisis Indicator Data'!H50/'Crisis Indicator Data'!G50)</f>
        <v>2.3332948777111215E-2</v>
      </c>
      <c r="Q53" s="143">
        <f t="shared" si="18"/>
        <v>0.1</v>
      </c>
      <c r="R53" s="143">
        <f t="shared" si="19"/>
        <v>1.2</v>
      </c>
      <c r="S53" s="143">
        <f>IF('Crisis Indicator Data'!I50="x","x",IF('Crisis Indicator Data'!I50=0,0,IF(LOG('Crisis Indicator Data'!I50)&lt;S$4,0,IF(LOG('Crisis Indicator Data'!I50)&gt;S$3,5,ROUND(5-(S$3-LOG('Crisis Indicator Data'!I50))/(S$3-S$4)*5,1)))))</f>
        <v>3.5</v>
      </c>
      <c r="T53" s="161">
        <f>IF('Crisis Indicator Data'!H50="x","x",IF('Crisis Indicator Data'!I50="x","x",'Crisis Indicator Data'!I50/'Crisis Indicator Data'!H50))</f>
        <v>0.32262051915945611</v>
      </c>
      <c r="U53" s="143">
        <f t="shared" si="20"/>
        <v>5</v>
      </c>
      <c r="V53" s="143">
        <f t="shared" si="21"/>
        <v>4.3</v>
      </c>
      <c r="W53" s="143">
        <f>IF('Crisis Indicator Data'!L50="x","x",IF('Crisis Indicator Data'!L50=0,0,IF(LOG('Crisis Indicator Data'!L50)&lt;W$4,0,IF(LOG('Crisis Indicator Data'!L50)&gt;W$3,5,ROUND(5-(W$3-LOG('Crisis Indicator Data'!L50))/(W$3-W$4)*5,1)))))</f>
        <v>1.9</v>
      </c>
      <c r="X53" s="162">
        <f>IF(OR('Crisis Indicator Data'!L50="x",'Crisis Indicator Data'!H50="x"),"x",'Crisis Indicator Data'!L50/'Crisis Indicator Data'!H50)</f>
        <v>2.8430160692212609E-5</v>
      </c>
      <c r="Y53" s="143">
        <f t="shared" si="22"/>
        <v>1.4</v>
      </c>
      <c r="Z53" s="143">
        <f t="shared" si="23"/>
        <v>1.7</v>
      </c>
      <c r="AA53" s="143">
        <f t="shared" si="24"/>
        <v>3.3</v>
      </c>
      <c r="AB53" s="163">
        <f t="shared" si="25"/>
        <v>2.4</v>
      </c>
    </row>
    <row r="54" spans="1:28" x14ac:dyDescent="0.35">
      <c r="A54" s="168" t="str">
        <f>'Crisis Indicator Data'!A51</f>
        <v>Displacement from Afghanistan to Iran</v>
      </c>
      <c r="B54" s="169" t="str">
        <f>'Crisis Indicator Data'!B51</f>
        <v>International Displacement</v>
      </c>
      <c r="C54" s="169" t="str">
        <f>'Crisis Indicator Data'!C51</f>
        <v>IRN004</v>
      </c>
      <c r="D54" s="169" t="str">
        <f>'Crisis Indicator Data'!D51</f>
        <v>Iran</v>
      </c>
      <c r="E54" s="170" t="str">
        <f>'Crisis Indicator Data'!E51</f>
        <v>IRN</v>
      </c>
      <c r="F54" s="164">
        <f>IF('Crisis Indicator Data'!F51="x","x",IF(LOG('Crisis Indicator Data'!F51)&lt;F$4,0,IF(LOG('Crisis Indicator Data'!F51)&gt;F$3,5,ROUND(5-(F$3-LOG('Crisis Indicator Data'!F51))/(F$3-F$4)*5,1))))</f>
        <v>4</v>
      </c>
      <c r="G54" s="161">
        <f>IF('Crisis Indicator Data'!F51="x","x",IF(LEN(E54)&gt;3,('Crisis Indicator Data'!F51/VLOOKUP('Impact of the crisis'!$C54,#REF!,4,FALSE)),'Crisis Indicator Data'!F51/VLOOKUP('Impact of the crisis'!$E54,'Country Indicator Data'!$B$4:$P$300,15,FALSE)))</f>
        <v>0.14764930662557782</v>
      </c>
      <c r="H54" s="143">
        <f t="shared" si="13"/>
        <v>0.7</v>
      </c>
      <c r="I54" s="143">
        <f t="shared" si="14"/>
        <v>2.35</v>
      </c>
      <c r="J54" s="143">
        <f>IF('Crisis Indicator Data'!G51="x","x",IF(LOG('Crisis Indicator Data'!G51)&lt;J$4,0,IF(LOG('Crisis Indicator Data'!G51)&gt;J$3,5,ROUND(5-(J$3-LOG('Crisis Indicator Data'!G51))/(J$3-J$4)*5,1))))</f>
        <v>4.8</v>
      </c>
      <c r="K54" s="161">
        <f>IF('Crisis Indicator Data'!G51="x","x",IF(LEN(E54)&gt;3,('Crisis Indicator Data'!G51/VLOOKUP('Impact of the crisis'!$C54,#REF!,5,FALSE)),'Crisis Indicator Data'!G51/VLOOKUP('Impact of the crisis'!$E54,'Country Indicator Data'!$B$4:$P$300,14,FALSE)))</f>
        <v>0.29305979354671169</v>
      </c>
      <c r="L54" s="143">
        <f t="shared" si="15"/>
        <v>1.4</v>
      </c>
      <c r="M54" s="143">
        <f t="shared" si="16"/>
        <v>3.0999999999999996</v>
      </c>
      <c r="N54" s="143">
        <f t="shared" si="17"/>
        <v>2.7</v>
      </c>
      <c r="O54" s="143">
        <f>IF('Crisis Indicator Data'!H51="x","x",IF('Crisis Indicator Data'!H51=0,0,IF(LOG('Crisis Indicator Data'!H51)&lt;O$4,0,IF(LOG('Crisis Indicator Data'!H51)&gt;O$3,5,ROUND(5-(O$3-LOG('Crisis Indicator Data'!H51))/(O$3-O$4)*5,1)))))</f>
        <v>3.7</v>
      </c>
      <c r="P54" s="161">
        <f>IF('Crisis Indicator Data'!H51="x","x",'Crisis Indicator Data'!H51/'Crisis Indicator Data'!G51)</f>
        <v>0.2030719243833998</v>
      </c>
      <c r="Q54" s="143">
        <f t="shared" si="18"/>
        <v>1</v>
      </c>
      <c r="R54" s="143">
        <f t="shared" si="19"/>
        <v>2.35</v>
      </c>
      <c r="S54" s="143">
        <f>IF('Crisis Indicator Data'!I51="x","x",IF('Crisis Indicator Data'!I51=0,0,IF(LOG('Crisis Indicator Data'!I51)&lt;S$4,0,IF(LOG('Crisis Indicator Data'!I51)&gt;S$3,5,ROUND(5-(S$3-LOG('Crisis Indicator Data'!I51))/(S$3-S$4)*5,1)))))</f>
        <v>5</v>
      </c>
      <c r="T54" s="161">
        <f>IF('Crisis Indicator Data'!H51="x","x",IF('Crisis Indicator Data'!I51="x","x",'Crisis Indicator Data'!I51/'Crisis Indicator Data'!H51))</f>
        <v>0.81818181818181823</v>
      </c>
      <c r="U54" s="143">
        <f t="shared" si="20"/>
        <v>5</v>
      </c>
      <c r="V54" s="143">
        <f t="shared" si="21"/>
        <v>5</v>
      </c>
      <c r="W54" s="143" t="str">
        <f>IF('Crisis Indicator Data'!L51="x","x",IF('Crisis Indicator Data'!L51=0,0,IF(LOG('Crisis Indicator Data'!L51)&lt;W$4,0,IF(LOG('Crisis Indicator Data'!L51)&gt;W$3,5,ROUND(5-(W$3-LOG('Crisis Indicator Data'!L51))/(W$3-W$4)*5,1)))))</f>
        <v>x</v>
      </c>
      <c r="X54" s="162" t="str">
        <f>IF(OR('Crisis Indicator Data'!L51="x",'Crisis Indicator Data'!H51="x"),"x",'Crisis Indicator Data'!L51/'Crisis Indicator Data'!H51)</f>
        <v>x</v>
      </c>
      <c r="Y54" s="143" t="str">
        <f t="shared" si="22"/>
        <v>x</v>
      </c>
      <c r="Z54" s="143" t="str">
        <f t="shared" si="23"/>
        <v>x</v>
      </c>
      <c r="AA54" s="143">
        <f t="shared" si="24"/>
        <v>5</v>
      </c>
      <c r="AB54" s="163">
        <f t="shared" si="25"/>
        <v>4</v>
      </c>
    </row>
    <row r="55" spans="1:28" x14ac:dyDescent="0.35">
      <c r="A55" s="168" t="str">
        <f>'Crisis Indicator Data'!A52</f>
        <v>Internal displacement in Iraq</v>
      </c>
      <c r="B55" s="169" t="str">
        <f>'Crisis Indicator Data'!B52</f>
        <v>Conflict/ Violence,Political/economic crisis</v>
      </c>
      <c r="C55" s="169" t="str">
        <f>'Crisis Indicator Data'!C52</f>
        <v>IRQ002</v>
      </c>
      <c r="D55" s="169" t="str">
        <f>'Crisis Indicator Data'!D52</f>
        <v>Iraq</v>
      </c>
      <c r="E55" s="170" t="str">
        <f>'Crisis Indicator Data'!E52</f>
        <v>IRQ</v>
      </c>
      <c r="F55" s="164">
        <f>IF('Crisis Indicator Data'!F52="x","x",IF(LOG('Crisis Indicator Data'!F52)&lt;F$4,0,IF(LOG('Crisis Indicator Data'!F52)&gt;F$3,5,ROUND(5-(F$3-LOG('Crisis Indicator Data'!F52))/(F$3-F$4)*5,1))))</f>
        <v>4.3</v>
      </c>
      <c r="G55" s="161">
        <f>IF('Crisis Indicator Data'!F52="x","x",IF(LEN(E55)&gt;3,('Crisis Indicator Data'!F52/VLOOKUP('Impact of the crisis'!$C55,#REF!,4,FALSE)),'Crisis Indicator Data'!F52/VLOOKUP('Impact of the crisis'!$E55,'Country Indicator Data'!$B$4:$P$300,15,FALSE)))</f>
        <v>0.88081856042457529</v>
      </c>
      <c r="H55" s="143">
        <f t="shared" si="13"/>
        <v>4.4000000000000004</v>
      </c>
      <c r="I55" s="143">
        <f t="shared" si="14"/>
        <v>4.3499999999999996</v>
      </c>
      <c r="J55" s="143">
        <f>IF('Crisis Indicator Data'!G52="x","x",IF(LOG('Crisis Indicator Data'!G52)&lt;J$4,0,IF(LOG('Crisis Indicator Data'!G52)&gt;J$3,5,ROUND(5-(J$3-LOG('Crisis Indicator Data'!G52))/(J$3-J$4)*5,1))))</f>
        <v>5</v>
      </c>
      <c r="K55" s="161">
        <f>IF('Crisis Indicator Data'!G52="x","x",IF(LEN(E55)&gt;3,('Crisis Indicator Data'!G52/VLOOKUP('Impact of the crisis'!$C55,#REF!,5,FALSE)),'Crisis Indicator Data'!G52/VLOOKUP('Impact of the crisis'!$E55,'Country Indicator Data'!$B$4:$P$300,14,FALSE)))</f>
        <v>0.98194080844832943</v>
      </c>
      <c r="L55" s="143">
        <f t="shared" si="15"/>
        <v>4.9000000000000004</v>
      </c>
      <c r="M55" s="143">
        <f t="shared" si="16"/>
        <v>4.95</v>
      </c>
      <c r="N55" s="143">
        <f t="shared" si="17"/>
        <v>4.7</v>
      </c>
      <c r="O55" s="143">
        <f>IF('Crisis Indicator Data'!H52="x","x",IF('Crisis Indicator Data'!H52=0,0,IF(LOG('Crisis Indicator Data'!H52)&lt;O$4,0,IF(LOG('Crisis Indicator Data'!H52)&gt;O$3,5,ROUND(5-(O$3-LOG('Crisis Indicator Data'!H52))/(O$3-O$4)*5,1)))))</f>
        <v>3.8</v>
      </c>
      <c r="P55" s="161">
        <f>IF('Crisis Indicator Data'!H52="x","x",'Crisis Indicator Data'!H52/'Crisis Indicator Data'!G52)</f>
        <v>0.13463624039765024</v>
      </c>
      <c r="Q55" s="143">
        <f t="shared" si="18"/>
        <v>0.6</v>
      </c>
      <c r="R55" s="143">
        <f t="shared" si="19"/>
        <v>2.1999999999999997</v>
      </c>
      <c r="S55" s="143">
        <f>IF('Crisis Indicator Data'!I52="x","x",IF('Crisis Indicator Data'!I52=0,0,IF(LOG('Crisis Indicator Data'!I52)&lt;S$4,0,IF(LOG('Crisis Indicator Data'!I52)&gt;S$3,5,ROUND(5-(S$3-LOG('Crisis Indicator Data'!I52))/(S$3-S$4)*5,1)))))</f>
        <v>5</v>
      </c>
      <c r="T55" s="161">
        <f>IF('Crisis Indicator Data'!H52="x","x",IF('Crisis Indicator Data'!I52="x","x",'Crisis Indicator Data'!I52/'Crisis Indicator Data'!H52))</f>
        <v>1</v>
      </c>
      <c r="U55" s="143">
        <f t="shared" si="20"/>
        <v>5</v>
      </c>
      <c r="V55" s="143">
        <f t="shared" si="21"/>
        <v>5</v>
      </c>
      <c r="W55" s="143">
        <f>IF('Crisis Indicator Data'!L52="x","x",IF('Crisis Indicator Data'!L52=0,0,IF(LOG('Crisis Indicator Data'!L52)&lt;W$4,0,IF(LOG('Crisis Indicator Data'!L52)&gt;W$3,5,ROUND(5-(W$3-LOG('Crisis Indicator Data'!L52))/(W$3-W$4)*5,1)))))</f>
        <v>3.7</v>
      </c>
      <c r="X55" s="162">
        <f>IF(OR('Crisis Indicator Data'!L52="x",'Crisis Indicator Data'!H52="x"),"x",'Crisis Indicator Data'!L52/'Crisis Indicator Data'!H52)</f>
        <v>6.5111595905353241E-5</v>
      </c>
      <c r="Y55" s="143">
        <f t="shared" si="22"/>
        <v>3.3</v>
      </c>
      <c r="Z55" s="143">
        <f t="shared" si="23"/>
        <v>3.5</v>
      </c>
      <c r="AA55" s="143">
        <f t="shared" si="24"/>
        <v>4.4000000000000004</v>
      </c>
      <c r="AB55" s="163">
        <f t="shared" si="25"/>
        <v>3.5</v>
      </c>
    </row>
    <row r="56" spans="1:28" x14ac:dyDescent="0.35">
      <c r="A56" s="168" t="str">
        <f>'Crisis Indicator Data'!A53</f>
        <v>International Displacement to Italy</v>
      </c>
      <c r="B56" s="169" t="str">
        <f>'Crisis Indicator Data'!B53</f>
        <v>International Displacement</v>
      </c>
      <c r="C56" s="169" t="str">
        <f>'Crisis Indicator Data'!C53</f>
        <v>ITA002</v>
      </c>
      <c r="D56" s="169" t="str">
        <f>'Crisis Indicator Data'!D53</f>
        <v>Italy</v>
      </c>
      <c r="E56" s="170" t="str">
        <f>'Crisis Indicator Data'!E53</f>
        <v>ITA</v>
      </c>
      <c r="F56" s="164">
        <f>IF('Crisis Indicator Data'!F53="x","x",IF(LOG('Crisis Indicator Data'!F53)&lt;F$4,0,IF(LOG('Crisis Indicator Data'!F53)&gt;F$3,5,ROUND(5-(F$3-LOG('Crisis Indicator Data'!F53))/(F$3-F$4)*5,1))))</f>
        <v>3.3</v>
      </c>
      <c r="G56" s="161">
        <f>IF('Crisis Indicator Data'!F53="x","x",IF(LEN(E56)&gt;3,('Crisis Indicator Data'!F53/VLOOKUP('Impact of the crisis'!$C56,#REF!,4,FALSE)),'Crisis Indicator Data'!F53/VLOOKUP('Impact of the crisis'!$E56,'Country Indicator Data'!$B$4:$P$300,15,FALSE)))</f>
        <v>0.31637342459175494</v>
      </c>
      <c r="H56" s="143">
        <f t="shared" si="13"/>
        <v>1.5</v>
      </c>
      <c r="I56" s="143">
        <f t="shared" si="14"/>
        <v>2.4</v>
      </c>
      <c r="J56" s="143">
        <f>IF('Crisis Indicator Data'!G53="x","x",IF(LOG('Crisis Indicator Data'!G53)&lt;J$4,0,IF(LOG('Crisis Indicator Data'!G53)&gt;J$3,5,ROUND(5-(J$3-LOG('Crisis Indicator Data'!G53))/(J$3-J$4)*5,1))))</f>
        <v>3.8</v>
      </c>
      <c r="K56" s="161">
        <f>IF('Crisis Indicator Data'!G53="x","x",IF(LEN(E56)&gt;3,('Crisis Indicator Data'!G53/VLOOKUP('Impact of the crisis'!$C56,#REF!,5,FALSE)),'Crisis Indicator Data'!G53/VLOOKUP('Impact of the crisis'!$E56,'Country Indicator Data'!$B$4:$P$300,14,FALSE)))</f>
        <v>0.22619309248896929</v>
      </c>
      <c r="L56" s="143">
        <f t="shared" si="15"/>
        <v>1.1000000000000001</v>
      </c>
      <c r="M56" s="143">
        <f t="shared" si="16"/>
        <v>2.4500000000000002</v>
      </c>
      <c r="N56" s="143">
        <f t="shared" si="17"/>
        <v>2.4</v>
      </c>
      <c r="O56" s="143">
        <f>IF('Crisis Indicator Data'!H53="x","x",IF('Crisis Indicator Data'!H53=0,0,IF(LOG('Crisis Indicator Data'!H53)&lt;O$4,0,IF(LOG('Crisis Indicator Data'!H53)&gt;O$3,5,ROUND(5-(O$3-LOG('Crisis Indicator Data'!H53))/(O$3-O$4)*5,1)))))</f>
        <v>0.8</v>
      </c>
      <c r="P56" s="161">
        <f>IF('Crisis Indicator Data'!H53="x","x",'Crisis Indicator Data'!H53/'Crisis Indicator Data'!G53)</f>
        <v>6.9506726457399101E-3</v>
      </c>
      <c r="Q56" s="143">
        <f t="shared" si="18"/>
        <v>0</v>
      </c>
      <c r="R56" s="143">
        <f t="shared" si="19"/>
        <v>0.4</v>
      </c>
      <c r="S56" s="143">
        <f>IF('Crisis Indicator Data'!I53="x","x",IF('Crisis Indicator Data'!I53=0,0,IF(LOG('Crisis Indicator Data'!I53)&lt;S$4,0,IF(LOG('Crisis Indicator Data'!I53)&gt;S$3,5,ROUND(5-(S$3-LOG('Crisis Indicator Data'!I53))/(S$3-S$4)*5,1)))))</f>
        <v>2.8</v>
      </c>
      <c r="T56" s="161">
        <f>IF('Crisis Indicator Data'!H53="x","x",IF('Crisis Indicator Data'!I53="x","x",'Crisis Indicator Data'!I53/'Crisis Indicator Data'!H53))</f>
        <v>1</v>
      </c>
      <c r="U56" s="143">
        <f t="shared" si="20"/>
        <v>5</v>
      </c>
      <c r="V56" s="143">
        <f t="shared" si="21"/>
        <v>3.9</v>
      </c>
      <c r="W56" s="143">
        <f>IF('Crisis Indicator Data'!L53="x","x",IF('Crisis Indicator Data'!L53=0,0,IF(LOG('Crisis Indicator Data'!L53)&lt;W$4,0,IF(LOG('Crisis Indicator Data'!L53)&gt;W$3,5,ROUND(5-(W$3-LOG('Crisis Indicator Data'!L53))/(W$3-W$4)*5,1)))))</f>
        <v>4</v>
      </c>
      <c r="X56" s="162">
        <f>IF(OR('Crisis Indicator Data'!L53="x",'Crisis Indicator Data'!H53="x"),"x",'Crisis Indicator Data'!L53/'Crisis Indicator Data'!H53)</f>
        <v>7.1612903225806452E-3</v>
      </c>
      <c r="Y56" s="143">
        <f t="shared" si="22"/>
        <v>5</v>
      </c>
      <c r="Z56" s="143">
        <f t="shared" si="23"/>
        <v>4.5</v>
      </c>
      <c r="AA56" s="143">
        <f t="shared" si="24"/>
        <v>4.2</v>
      </c>
      <c r="AB56" s="163">
        <f t="shared" si="25"/>
        <v>2.8</v>
      </c>
    </row>
    <row r="57" spans="1:28" x14ac:dyDescent="0.35">
      <c r="A57" s="168" t="str">
        <f>'Crisis Indicator Data'!A54</f>
        <v>International displacement from Syria to Jordan</v>
      </c>
      <c r="B57" s="169" t="str">
        <f>'Crisis Indicator Data'!B54</f>
        <v>International Displacement</v>
      </c>
      <c r="C57" s="169" t="str">
        <f>'Crisis Indicator Data'!C54</f>
        <v>JOR002</v>
      </c>
      <c r="D57" s="169" t="str">
        <f>'Crisis Indicator Data'!D54</f>
        <v>Jordan</v>
      </c>
      <c r="E57" s="170" t="str">
        <f>'Crisis Indicator Data'!E54</f>
        <v>JOR</v>
      </c>
      <c r="F57" s="164">
        <f>IF('Crisis Indicator Data'!F54="x","x",IF(LOG('Crisis Indicator Data'!F54)&lt;F$4,0,IF(LOG('Crisis Indicator Data'!F54)&gt;F$3,5,ROUND(5-(F$3-LOG('Crisis Indicator Data'!F54))/(F$3-F$4)*5,1))))</f>
        <v>2.7</v>
      </c>
      <c r="G57" s="161">
        <f>IF('Crisis Indicator Data'!F54="x","x",IF(LEN(E57)&gt;3,('Crisis Indicator Data'!F54/VLOOKUP('Impact of the crisis'!$C57,#REF!,4,FALSE)),'Crisis Indicator Data'!F54/VLOOKUP('Impact of the crisis'!$E57,'Country Indicator Data'!$B$4:$P$300,15,FALSE)))</f>
        <v>0.45569520463094354</v>
      </c>
      <c r="H57" s="143">
        <f t="shared" si="13"/>
        <v>2.2000000000000002</v>
      </c>
      <c r="I57" s="143">
        <f t="shared" si="14"/>
        <v>2.4500000000000002</v>
      </c>
      <c r="J57" s="143">
        <f>IF('Crisis Indicator Data'!G54="x","x",IF(LOG('Crisis Indicator Data'!G54)&lt;J$4,0,IF(LOG('Crisis Indicator Data'!G54)&gt;J$3,5,ROUND(5-(J$3-LOG('Crisis Indicator Data'!G54))/(J$3-J$4)*5,1))))</f>
        <v>3.3</v>
      </c>
      <c r="K57" s="161">
        <f>IF('Crisis Indicator Data'!G54="x","x",IF(LEN(E57)&gt;3,('Crisis Indicator Data'!G54/VLOOKUP('Impact of the crisis'!$C57,#REF!,5,FALSE)),'Crisis Indicator Data'!G54/VLOOKUP('Impact of the crisis'!$E57,'Country Indicator Data'!$B$4:$P$300,14,FALSE)))</f>
        <v>0.79790469753295035</v>
      </c>
      <c r="L57" s="143">
        <f t="shared" si="15"/>
        <v>4</v>
      </c>
      <c r="M57" s="143">
        <f t="shared" si="16"/>
        <v>3.65</v>
      </c>
      <c r="N57" s="143">
        <f t="shared" si="17"/>
        <v>3.1</v>
      </c>
      <c r="O57" s="143">
        <f>IF('Crisis Indicator Data'!H54="x","x",IF('Crisis Indicator Data'!H54=0,0,IF(LOG('Crisis Indicator Data'!H54)&lt;O$4,0,IF(LOG('Crisis Indicator Data'!H54)&gt;O$3,5,ROUND(5-(O$3-LOG('Crisis Indicator Data'!H54))/(O$3-O$4)*5,1)))))</f>
        <v>3.3</v>
      </c>
      <c r="P57" s="161">
        <f>IF('Crisis Indicator Data'!H54="x","x",'Crisis Indicator Data'!H54/'Crisis Indicator Data'!G54)</f>
        <v>0.30929690808979249</v>
      </c>
      <c r="Q57" s="143">
        <f t="shared" si="18"/>
        <v>1.5</v>
      </c>
      <c r="R57" s="143">
        <f t="shared" si="19"/>
        <v>2.4</v>
      </c>
      <c r="S57" s="143">
        <f>IF('Crisis Indicator Data'!I54="x","x",IF('Crisis Indicator Data'!I54=0,0,IF(LOG('Crisis Indicator Data'!I54)&lt;S$4,0,IF(LOG('Crisis Indicator Data'!I54)&gt;S$3,5,ROUND(5-(S$3-LOG('Crisis Indicator Data'!I54))/(S$3-S$4)*5,1)))))</f>
        <v>4.5</v>
      </c>
      <c r="T57" s="161">
        <f>IF('Crisis Indicator Data'!H54="x","x",IF('Crisis Indicator Data'!I54="x","x",'Crisis Indicator Data'!I54/'Crisis Indicator Data'!H54))</f>
        <v>0.45190003423485109</v>
      </c>
      <c r="U57" s="143">
        <f t="shared" si="20"/>
        <v>5</v>
      </c>
      <c r="V57" s="143">
        <f t="shared" si="21"/>
        <v>4.8</v>
      </c>
      <c r="W57" s="143">
        <f>IF('Crisis Indicator Data'!L54="x","x",IF('Crisis Indicator Data'!L54=0,0,IF(LOG('Crisis Indicator Data'!L54)&lt;W$4,0,IF(LOG('Crisis Indicator Data'!L54)&gt;W$3,5,ROUND(5-(W$3-LOG('Crisis Indicator Data'!L54))/(W$3-W$4)*5,1)))))</f>
        <v>0</v>
      </c>
      <c r="X57" s="162">
        <f>IF(OR('Crisis Indicator Data'!L54="x",'Crisis Indicator Data'!H54="x"),"x",'Crisis Indicator Data'!L54/'Crisis Indicator Data'!H54)</f>
        <v>0</v>
      </c>
      <c r="Y57" s="143">
        <f t="shared" si="22"/>
        <v>0</v>
      </c>
      <c r="Z57" s="143">
        <f t="shared" si="23"/>
        <v>0</v>
      </c>
      <c r="AA57" s="143">
        <f t="shared" si="24"/>
        <v>3.2</v>
      </c>
      <c r="AB57" s="163">
        <f t="shared" si="25"/>
        <v>2.8</v>
      </c>
    </row>
    <row r="58" spans="1:28" x14ac:dyDescent="0.35">
      <c r="A58" s="168" t="str">
        <f>'Crisis Indicator Data'!A55</f>
        <v>Multiple crises in Kenya</v>
      </c>
      <c r="B58" s="169" t="str">
        <f>'Crisis Indicator Data'!B55</f>
        <v>Drought/drier conditions,International Displacement</v>
      </c>
      <c r="C58" s="169" t="str">
        <f>'Crisis Indicator Data'!C55</f>
        <v>KEN001</v>
      </c>
      <c r="D58" s="169" t="str">
        <f>'Crisis Indicator Data'!D55</f>
        <v>Kenya</v>
      </c>
      <c r="E58" s="170" t="str">
        <f>'Crisis Indicator Data'!E55</f>
        <v>KEN</v>
      </c>
      <c r="F58" s="164">
        <f>IF('Crisis Indicator Data'!F55="x","x",IF(LOG('Crisis Indicator Data'!F55)&lt;F$4,0,IF(LOG('Crisis Indicator Data'!F55)&gt;F$3,5,ROUND(5-(F$3-LOG('Crisis Indicator Data'!F55))/(F$3-F$4)*5,1))))</f>
        <v>4.5</v>
      </c>
      <c r="G58" s="161">
        <f>IF('Crisis Indicator Data'!F55="x","x",IF(LEN(E58)&gt;3,('Crisis Indicator Data'!F55/VLOOKUP('Impact of the crisis'!$C58,#REF!,4,FALSE)),'Crisis Indicator Data'!F55/VLOOKUP('Impact of the crisis'!$E58,'Country Indicator Data'!$B$4:$P$300,15,FALSE)))</f>
        <v>0.9122887163088168</v>
      </c>
      <c r="H58" s="143">
        <f t="shared" si="13"/>
        <v>4.5999999999999996</v>
      </c>
      <c r="I58" s="143">
        <f t="shared" si="14"/>
        <v>4.55</v>
      </c>
      <c r="J58" s="143">
        <f>IF('Crisis Indicator Data'!G55="x","x",IF(LOG('Crisis Indicator Data'!G55)&lt;J$4,0,IF(LOG('Crisis Indicator Data'!G55)&gt;J$3,5,ROUND(5-(J$3-LOG('Crisis Indicator Data'!G55))/(J$3-J$4)*5,1))))</f>
        <v>4.0999999999999996</v>
      </c>
      <c r="K58" s="161">
        <f>IF('Crisis Indicator Data'!G55="x","x",IF(LEN(E58)&gt;3,('Crisis Indicator Data'!G55/VLOOKUP('Impact of the crisis'!$C58,#REF!,5,FALSE)),'Crisis Indicator Data'!G55/VLOOKUP('Impact of the crisis'!$E58,'Country Indicator Data'!$B$4:$P$300,14,FALSE)))</f>
        <v>0.29938477884598907</v>
      </c>
      <c r="L58" s="143">
        <f t="shared" si="15"/>
        <v>1.5</v>
      </c>
      <c r="M58" s="143">
        <f t="shared" si="16"/>
        <v>2.8</v>
      </c>
      <c r="N58" s="143">
        <f t="shared" si="17"/>
        <v>3.8</v>
      </c>
      <c r="O58" s="143">
        <f>IF('Crisis Indicator Data'!H55="x","x",IF('Crisis Indicator Data'!H55=0,0,IF(LOG('Crisis Indicator Data'!H55)&lt;O$4,0,IF(LOG('Crisis Indicator Data'!H55)&gt;O$3,5,ROUND(5-(O$3-LOG('Crisis Indicator Data'!H55))/(O$3-O$4)*5,1)))))</f>
        <v>4.2</v>
      </c>
      <c r="P58" s="161">
        <f>IF('Crisis Indicator Data'!H55="x","x",'Crisis Indicator Data'!H55/'Crisis Indicator Data'!G55)</f>
        <v>0.58752146536920435</v>
      </c>
      <c r="Q58" s="143">
        <f t="shared" si="18"/>
        <v>2.9</v>
      </c>
      <c r="R58" s="143">
        <f t="shared" si="19"/>
        <v>3.55</v>
      </c>
      <c r="S58" s="143">
        <f>IF('Crisis Indicator Data'!I55="x","x",IF('Crisis Indicator Data'!I55=0,0,IF(LOG('Crisis Indicator Data'!I55)&lt;S$4,0,IF(LOG('Crisis Indicator Data'!I55)&gt;S$3,5,ROUND(5-(S$3-LOG('Crisis Indicator Data'!I55))/(S$3-S$4)*5,1)))))</f>
        <v>4.2</v>
      </c>
      <c r="T58" s="161">
        <f>IF('Crisis Indicator Data'!H55="x","x",IF('Crisis Indicator Data'!I55="x","x",'Crisis Indicator Data'!I55/'Crisis Indicator Data'!H55))</f>
        <v>8.3106001558846454E-2</v>
      </c>
      <c r="U58" s="143">
        <f t="shared" si="20"/>
        <v>2.8</v>
      </c>
      <c r="V58" s="143">
        <f t="shared" si="21"/>
        <v>3.5</v>
      </c>
      <c r="W58" s="143">
        <f>IF('Crisis Indicator Data'!L55="x","x",IF('Crisis Indicator Data'!L55=0,0,IF(LOG('Crisis Indicator Data'!L55)&lt;W$4,0,IF(LOG('Crisis Indicator Data'!L55)&gt;W$3,5,ROUND(5-(W$3-LOG('Crisis Indicator Data'!L55))/(W$3-W$4)*5,1)))))</f>
        <v>4</v>
      </c>
      <c r="X58" s="162">
        <f>IF(OR('Crisis Indicator Data'!L55="x",'Crisis Indicator Data'!H55="x"),"x",'Crisis Indicator Data'!L55/'Crisis Indicator Data'!H55)</f>
        <v>6.4692127825409203E-5</v>
      </c>
      <c r="Y58" s="143">
        <f t="shared" si="22"/>
        <v>3.2</v>
      </c>
      <c r="Z58" s="143">
        <f t="shared" si="23"/>
        <v>3.6</v>
      </c>
      <c r="AA58" s="143">
        <f t="shared" si="24"/>
        <v>3.6</v>
      </c>
      <c r="AB58" s="163">
        <f t="shared" si="25"/>
        <v>3.6</v>
      </c>
    </row>
    <row r="59" spans="1:28" x14ac:dyDescent="0.35">
      <c r="A59" s="168" t="str">
        <f>'Crisis Indicator Data'!A56</f>
        <v>International displacement to Kenya</v>
      </c>
      <c r="B59" s="169" t="str">
        <f>'Crisis Indicator Data'!B56</f>
        <v>International Displacement</v>
      </c>
      <c r="C59" s="169" t="str">
        <f>'Crisis Indicator Data'!C56</f>
        <v>KEN002</v>
      </c>
      <c r="D59" s="169" t="str">
        <f>'Crisis Indicator Data'!D56</f>
        <v>Kenya</v>
      </c>
      <c r="E59" s="170" t="str">
        <f>'Crisis Indicator Data'!E56</f>
        <v>KEN</v>
      </c>
      <c r="F59" s="164">
        <f>IF('Crisis Indicator Data'!F56="x","x",IF(LOG('Crisis Indicator Data'!F56)&lt;F$4,0,IF(LOG('Crisis Indicator Data'!F56)&gt;F$3,5,ROUND(5-(F$3-LOG('Crisis Indicator Data'!F56))/(F$3-F$4)*5,1))))</f>
        <v>2.6</v>
      </c>
      <c r="G59" s="161">
        <f>IF('Crisis Indicator Data'!F56="x","x",IF(LEN(E59)&gt;3,('Crisis Indicator Data'!F56/VLOOKUP('Impact of the crisis'!$C59,#REF!,4,FALSE)),'Crisis Indicator Data'!F56/VLOOKUP('Impact of the crisis'!$E59,'Country Indicator Data'!$B$4:$P$300,15,FALSE)))</f>
        <v>6.7196120462452116E-2</v>
      </c>
      <c r="H59" s="143">
        <f t="shared" si="13"/>
        <v>0.2</v>
      </c>
      <c r="I59" s="143">
        <f t="shared" si="14"/>
        <v>1.4000000000000001</v>
      </c>
      <c r="J59" s="143">
        <f>IF('Crisis Indicator Data'!G56="x","x",IF(LOG('Crisis Indicator Data'!G56)&lt;J$4,0,IF(LOG('Crisis Indicator Data'!G56)&gt;J$3,5,ROUND(5-(J$3-LOG('Crisis Indicator Data'!G56))/(J$3-J$4)*5,1))))</f>
        <v>1.5</v>
      </c>
      <c r="K59" s="161">
        <f>IF('Crisis Indicator Data'!G56="x","x",IF(LEN(E59)&gt;3,('Crisis Indicator Data'!G56/VLOOKUP('Impact of the crisis'!$C59,#REF!,5,FALSE)),'Crisis Indicator Data'!G56/VLOOKUP('Impact of the crisis'!$E59,'Country Indicator Data'!$B$4:$P$300,14,FALSE)))</f>
        <v>4.8035233835449762E-2</v>
      </c>
      <c r="L59" s="143">
        <f t="shared" si="15"/>
        <v>0.2</v>
      </c>
      <c r="M59" s="143">
        <f t="shared" si="16"/>
        <v>0.85</v>
      </c>
      <c r="N59" s="143">
        <f t="shared" si="17"/>
        <v>1.1000000000000001</v>
      </c>
      <c r="O59" s="143">
        <f>IF('Crisis Indicator Data'!H56="x","x",IF('Crisis Indicator Data'!H56=0,0,IF(LOG('Crisis Indicator Data'!H56)&lt;O$4,0,IF(LOG('Crisis Indicator Data'!H56)&gt;O$3,5,ROUND(5-(O$3-LOG('Crisis Indicator Data'!H56))/(O$3-O$4)*5,1)))))</f>
        <v>2.4</v>
      </c>
      <c r="P59" s="161">
        <f>IF('Crisis Indicator Data'!H56="x","x",'Crisis Indicator Data'!H56/'Crisis Indicator Data'!G56)</f>
        <v>0.30431680342490192</v>
      </c>
      <c r="Q59" s="143">
        <f t="shared" si="18"/>
        <v>1.5</v>
      </c>
      <c r="R59" s="143">
        <f t="shared" si="19"/>
        <v>1.95</v>
      </c>
      <c r="S59" s="143">
        <f>IF('Crisis Indicator Data'!I56="x","x",IF('Crisis Indicator Data'!I56=0,0,IF(LOG('Crisis Indicator Data'!I56)&lt;S$4,0,IF(LOG('Crisis Indicator Data'!I56)&gt;S$3,5,ROUND(5-(S$3-LOG('Crisis Indicator Data'!I56))/(S$3-S$4)*5,1)))))</f>
        <v>4.2</v>
      </c>
      <c r="T59" s="161">
        <f>IF('Crisis Indicator Data'!H56="x","x",IF('Crisis Indicator Data'!I56="x","x",'Crisis Indicator Data'!I56/'Crisis Indicator Data'!H56))</f>
        <v>1</v>
      </c>
      <c r="U59" s="143">
        <f t="shared" si="20"/>
        <v>5</v>
      </c>
      <c r="V59" s="143">
        <f t="shared" si="21"/>
        <v>4.5999999999999996</v>
      </c>
      <c r="W59" s="143">
        <f>IF('Crisis Indicator Data'!L56="x","x",IF('Crisis Indicator Data'!L56=0,0,IF(LOG('Crisis Indicator Data'!L56)&lt;W$4,0,IF(LOG('Crisis Indicator Data'!L56)&gt;W$3,5,ROUND(5-(W$3-LOG('Crisis Indicator Data'!L56))/(W$3-W$4)*5,1)))))</f>
        <v>0</v>
      </c>
      <c r="X59" s="162">
        <f>IF(OR('Crisis Indicator Data'!L56="x",'Crisis Indicator Data'!H56="x"),"x",'Crisis Indicator Data'!L56/'Crisis Indicator Data'!H56)</f>
        <v>0</v>
      </c>
      <c r="Y59" s="143">
        <f t="shared" si="22"/>
        <v>0</v>
      </c>
      <c r="Z59" s="143">
        <f t="shared" si="23"/>
        <v>0</v>
      </c>
      <c r="AA59" s="143">
        <f t="shared" si="24"/>
        <v>3</v>
      </c>
      <c r="AB59" s="163">
        <f t="shared" si="25"/>
        <v>2.5</v>
      </c>
    </row>
    <row r="60" spans="1:28" x14ac:dyDescent="0.35">
      <c r="A60" s="168" t="str">
        <f>'Crisis Indicator Data'!A57</f>
        <v>Drought in ASAL areas of Kenya</v>
      </c>
      <c r="B60" s="169" t="str">
        <f>'Crisis Indicator Data'!B57</f>
        <v>Drought/drier conditions</v>
      </c>
      <c r="C60" s="169" t="str">
        <f>'Crisis Indicator Data'!C57</f>
        <v>KEN003</v>
      </c>
      <c r="D60" s="169" t="str">
        <f>'Crisis Indicator Data'!D57</f>
        <v>Kenya</v>
      </c>
      <c r="E60" s="170" t="str">
        <f>'Crisis Indicator Data'!E57</f>
        <v>KEN</v>
      </c>
      <c r="F60" s="164">
        <f>IF('Crisis Indicator Data'!F57="x","x",IF(LOG('Crisis Indicator Data'!F57)&lt;F$4,0,IF(LOG('Crisis Indicator Data'!F57)&gt;F$3,5,ROUND(5-(F$3-LOG('Crisis Indicator Data'!F57))/(F$3-F$4)*5,1))))</f>
        <v>4.5</v>
      </c>
      <c r="G60" s="161">
        <f>IF('Crisis Indicator Data'!F57="x","x",IF(LEN(E60)&gt;3,('Crisis Indicator Data'!F57/VLOOKUP('Impact of the crisis'!$C60,#REF!,4,FALSE)),'Crisis Indicator Data'!F57/VLOOKUP('Impact of the crisis'!$E60,'Country Indicator Data'!$B$4:$P$300,15,FALSE)))</f>
        <v>0.9122887163088168</v>
      </c>
      <c r="H60" s="143">
        <f t="shared" si="13"/>
        <v>4.5999999999999996</v>
      </c>
      <c r="I60" s="143">
        <f t="shared" si="14"/>
        <v>4.55</v>
      </c>
      <c r="J60" s="143">
        <f>IF('Crisis Indicator Data'!G57="x","x",IF(LOG('Crisis Indicator Data'!G57)&lt;J$4,0,IF(LOG('Crisis Indicator Data'!G57)&gt;J$3,5,ROUND(5-(J$3-LOG('Crisis Indicator Data'!G57))/(J$3-J$4)*5,1))))</f>
        <v>4.0999999999999996</v>
      </c>
      <c r="K60" s="161">
        <f>IF('Crisis Indicator Data'!G57="x","x",IF(LEN(E60)&gt;3,('Crisis Indicator Data'!G57/VLOOKUP('Impact of the crisis'!$C60,#REF!,5,FALSE)),'Crisis Indicator Data'!G57/VLOOKUP('Impact of the crisis'!$E60,'Country Indicator Data'!$B$4:$P$300,14,FALSE)))</f>
        <v>0.28476685003341728</v>
      </c>
      <c r="L60" s="143">
        <f t="shared" si="15"/>
        <v>1.4</v>
      </c>
      <c r="M60" s="143">
        <f t="shared" si="16"/>
        <v>2.75</v>
      </c>
      <c r="N60" s="143">
        <f t="shared" si="17"/>
        <v>3.8</v>
      </c>
      <c r="O60" s="143">
        <f>IF('Crisis Indicator Data'!H57="x","x",IF('Crisis Indicator Data'!H57=0,0,IF(LOG('Crisis Indicator Data'!H57)&lt;O$4,0,IF(LOG('Crisis Indicator Data'!H57)&gt;O$3,5,ROUND(5-(O$3-LOG('Crisis Indicator Data'!H57))/(O$3-O$4)*5,1)))))</f>
        <v>4.0999999999999996</v>
      </c>
      <c r="P60" s="161">
        <f>IF('Crisis Indicator Data'!H57="x","x",'Crisis Indicator Data'!H57/'Crisis Indicator Data'!G57)</f>
        <v>0.56634771619425894</v>
      </c>
      <c r="Q60" s="143">
        <f t="shared" si="18"/>
        <v>2.8</v>
      </c>
      <c r="R60" s="143">
        <f t="shared" si="19"/>
        <v>3.4499999999999997</v>
      </c>
      <c r="S60" s="143" t="str">
        <f>IF('Crisis Indicator Data'!I57="x","x",IF('Crisis Indicator Data'!I57=0,0,IF(LOG('Crisis Indicator Data'!I57)&lt;S$4,0,IF(LOG('Crisis Indicator Data'!I57)&gt;S$3,5,ROUND(5-(S$3-LOG('Crisis Indicator Data'!I57))/(S$3-S$4)*5,1)))))</f>
        <v>x</v>
      </c>
      <c r="T60" s="161" t="str">
        <f>IF('Crisis Indicator Data'!H57="x","x",IF('Crisis Indicator Data'!I57="x","x",'Crisis Indicator Data'!I57/'Crisis Indicator Data'!H57))</f>
        <v>x</v>
      </c>
      <c r="U60" s="143" t="str">
        <f t="shared" si="20"/>
        <v>x</v>
      </c>
      <c r="V60" s="143" t="str">
        <f t="shared" si="21"/>
        <v>x</v>
      </c>
      <c r="W60" s="143" t="str">
        <f>IF('Crisis Indicator Data'!L57="x","x",IF('Crisis Indicator Data'!L57=0,0,IF(LOG('Crisis Indicator Data'!L57)&lt;W$4,0,IF(LOG('Crisis Indicator Data'!L57)&gt;W$3,5,ROUND(5-(W$3-LOG('Crisis Indicator Data'!L57))/(W$3-W$4)*5,1)))))</f>
        <v>x</v>
      </c>
      <c r="X60" s="162" t="str">
        <f>IF(OR('Crisis Indicator Data'!L57="x",'Crisis Indicator Data'!H57="x"),"x",'Crisis Indicator Data'!L57/'Crisis Indicator Data'!H57)</f>
        <v>x</v>
      </c>
      <c r="Y60" s="143" t="str">
        <f t="shared" si="22"/>
        <v>x</v>
      </c>
      <c r="Z60" s="143" t="str">
        <f t="shared" si="23"/>
        <v>x</v>
      </c>
      <c r="AA60" s="143" t="str">
        <f t="shared" si="24"/>
        <v>x</v>
      </c>
      <c r="AB60" s="163">
        <f t="shared" si="25"/>
        <v>3.4499999999999997</v>
      </c>
    </row>
    <row r="61" spans="1:28" x14ac:dyDescent="0.35">
      <c r="A61" s="168" t="str">
        <f>'Crisis Indicator Data'!A58</f>
        <v>International displacement from Syria to Lebanon</v>
      </c>
      <c r="B61" s="169" t="str">
        <f>'Crisis Indicator Data'!B58</f>
        <v>International Displacement</v>
      </c>
      <c r="C61" s="169" t="str">
        <f>'Crisis Indicator Data'!C58</f>
        <v>LBN002</v>
      </c>
      <c r="D61" s="169" t="str">
        <f>'Crisis Indicator Data'!D58</f>
        <v>Lebanon</v>
      </c>
      <c r="E61" s="170" t="str">
        <f>'Crisis Indicator Data'!E58</f>
        <v>LBN</v>
      </c>
      <c r="F61" s="164">
        <f>IF('Crisis Indicator Data'!F58="x","x",IF(LOG('Crisis Indicator Data'!F58)&lt;F$4,0,IF(LOG('Crisis Indicator Data'!F58)&gt;F$3,5,ROUND(5-(F$3-LOG('Crisis Indicator Data'!F58))/(F$3-F$4)*5,1))))</f>
        <v>1.7</v>
      </c>
      <c r="G61" s="161">
        <f>IF('Crisis Indicator Data'!F58="x","x",IF(LEN(E61)&gt;3,('Crisis Indicator Data'!F58/VLOOKUP('Impact of the crisis'!$C61,#REF!,4,FALSE)),'Crisis Indicator Data'!F58/VLOOKUP('Impact of the crisis'!$E61,'Country Indicator Data'!$B$4:$P$300,15,FALSE)))</f>
        <v>1</v>
      </c>
      <c r="H61" s="143">
        <f t="shared" si="13"/>
        <v>5</v>
      </c>
      <c r="I61" s="143">
        <f t="shared" si="14"/>
        <v>3.35</v>
      </c>
      <c r="J61" s="143">
        <f>IF('Crisis Indicator Data'!G58="x","x",IF(LOG('Crisis Indicator Data'!G58)&lt;J$4,0,IF(LOG('Crisis Indicator Data'!G58)&gt;J$3,5,ROUND(5-(J$3-LOG('Crisis Indicator Data'!G58))/(J$3-J$4)*5,1))))</f>
        <v>2.5</v>
      </c>
      <c r="K61" s="161">
        <f>IF('Crisis Indicator Data'!G58="x","x",IF(LEN(E61)&gt;3,('Crisis Indicator Data'!G58/VLOOKUP('Impact of the crisis'!$C61,#REF!,5,FALSE)),'Crisis Indicator Data'!G58/VLOOKUP('Impact of the crisis'!$E61,'Country Indicator Data'!$B$4:$P$300,14,FALSE)))</f>
        <v>1</v>
      </c>
      <c r="L61" s="143">
        <f t="shared" si="15"/>
        <v>5</v>
      </c>
      <c r="M61" s="143">
        <f t="shared" si="16"/>
        <v>3.75</v>
      </c>
      <c r="N61" s="143">
        <f t="shared" si="17"/>
        <v>3.6</v>
      </c>
      <c r="O61" s="143">
        <f>IF('Crisis Indicator Data'!H58="x","x",IF('Crisis Indicator Data'!H58=0,0,IF(LOG('Crisis Indicator Data'!H58)&lt;O$4,0,IF(LOG('Crisis Indicator Data'!H58)&gt;O$3,5,ROUND(5-(O$3-LOG('Crisis Indicator Data'!H58))/(O$3-O$4)*5,1)))))</f>
        <v>3.1</v>
      </c>
      <c r="P61" s="161">
        <f>IF('Crisis Indicator Data'!H58="x","x",'Crisis Indicator Data'!H58/'Crisis Indicator Data'!G58)</f>
        <v>0.41210526315789475</v>
      </c>
      <c r="Q61" s="143">
        <f t="shared" si="18"/>
        <v>2</v>
      </c>
      <c r="R61" s="143">
        <f t="shared" si="19"/>
        <v>2.5499999999999998</v>
      </c>
      <c r="S61" s="143">
        <f>IF('Crisis Indicator Data'!I58="x","x",IF('Crisis Indicator Data'!I58=0,0,IF(LOG('Crisis Indicator Data'!I58)&lt;S$4,0,IF(LOG('Crisis Indicator Data'!I58)&gt;S$3,5,ROUND(5-(S$3-LOG('Crisis Indicator Data'!I58))/(S$3-S$4)*5,1)))))</f>
        <v>4.5</v>
      </c>
      <c r="T61" s="161">
        <f>IF('Crisis Indicator Data'!H58="x","x",IF('Crisis Indicator Data'!I58="x","x",'Crisis Indicator Data'!I58/'Crisis Indicator Data'!H58))</f>
        <v>0.56662409535972758</v>
      </c>
      <c r="U61" s="143">
        <f t="shared" si="20"/>
        <v>5</v>
      </c>
      <c r="V61" s="143">
        <f t="shared" si="21"/>
        <v>4.8</v>
      </c>
      <c r="W61" s="143">
        <f>IF('Crisis Indicator Data'!L58="x","x",IF('Crisis Indicator Data'!L58=0,0,IF(LOG('Crisis Indicator Data'!L58)&lt;W$4,0,IF(LOG('Crisis Indicator Data'!L58)&gt;W$3,5,ROUND(5-(W$3-LOG('Crisis Indicator Data'!L58))/(W$3-W$4)*5,1)))))</f>
        <v>1.3</v>
      </c>
      <c r="X61" s="162">
        <f>IF(OR('Crisis Indicator Data'!L58="x",'Crisis Indicator Data'!H58="x"),"x",'Crisis Indicator Data'!L58/'Crisis Indicator Data'!H58)</f>
        <v>3.4057045551298425E-6</v>
      </c>
      <c r="Y61" s="143">
        <f t="shared" si="22"/>
        <v>0.2</v>
      </c>
      <c r="Z61" s="143">
        <f t="shared" si="23"/>
        <v>0.8</v>
      </c>
      <c r="AA61" s="143">
        <f t="shared" si="24"/>
        <v>3.4</v>
      </c>
      <c r="AB61" s="163">
        <f t="shared" si="25"/>
        <v>3</v>
      </c>
    </row>
    <row r="62" spans="1:28" x14ac:dyDescent="0.35">
      <c r="A62" s="168" t="str">
        <f>'Crisis Indicator Data'!A59</f>
        <v>Complex crisis in Lebanon</v>
      </c>
      <c r="B62" s="169" t="str">
        <f>'Crisis Indicator Data'!B59</f>
        <v>Conflict/ Violence,Political/economic crisis</v>
      </c>
      <c r="C62" s="169" t="str">
        <f>'Crisis Indicator Data'!C59</f>
        <v>LBN006</v>
      </c>
      <c r="D62" s="169" t="str">
        <f>'Crisis Indicator Data'!D59</f>
        <v>Lebanon</v>
      </c>
      <c r="E62" s="170" t="str">
        <f>'Crisis Indicator Data'!E59</f>
        <v>LBN</v>
      </c>
      <c r="F62" s="164">
        <f>IF('Crisis Indicator Data'!F59="x","x",IF(LOG('Crisis Indicator Data'!F59)&lt;F$4,0,IF(LOG('Crisis Indicator Data'!F59)&gt;F$3,5,ROUND(5-(F$3-LOG('Crisis Indicator Data'!F59))/(F$3-F$4)*5,1))))</f>
        <v>1.7</v>
      </c>
      <c r="G62" s="161">
        <f>IF('Crisis Indicator Data'!F59="x","x",IF(LEN(E62)&gt;3,('Crisis Indicator Data'!F59/VLOOKUP('Impact of the crisis'!$C62,#REF!,4,FALSE)),'Crisis Indicator Data'!F59/VLOOKUP('Impact of the crisis'!$E62,'Country Indicator Data'!$B$4:$P$300,15,FALSE)))</f>
        <v>1</v>
      </c>
      <c r="H62" s="143">
        <f t="shared" si="13"/>
        <v>5</v>
      </c>
      <c r="I62" s="143">
        <f t="shared" si="14"/>
        <v>3.35</v>
      </c>
      <c r="J62" s="143">
        <f>IF('Crisis Indicator Data'!G59="x","x",IF(LOG('Crisis Indicator Data'!G59)&lt;J$4,0,IF(LOG('Crisis Indicator Data'!G59)&gt;J$3,5,ROUND(5-(J$3-LOG('Crisis Indicator Data'!G59))/(J$3-J$4)*5,1))))</f>
        <v>2.5</v>
      </c>
      <c r="K62" s="161">
        <f>IF('Crisis Indicator Data'!G59="x","x",IF(LEN(E62)&gt;3,('Crisis Indicator Data'!G59/VLOOKUP('Impact of the crisis'!$C62,#REF!,5,FALSE)),'Crisis Indicator Data'!G59/VLOOKUP('Impact of the crisis'!$E62,'Country Indicator Data'!$B$4:$P$300,14,FALSE)))</f>
        <v>1</v>
      </c>
      <c r="L62" s="143">
        <f t="shared" si="15"/>
        <v>5</v>
      </c>
      <c r="M62" s="143">
        <f t="shared" si="16"/>
        <v>3.75</v>
      </c>
      <c r="N62" s="143">
        <f t="shared" si="17"/>
        <v>3.6</v>
      </c>
      <c r="O62" s="143">
        <f>IF('Crisis Indicator Data'!H59="x","x",IF('Crisis Indicator Data'!H59=0,0,IF(LOG('Crisis Indicator Data'!H59)&lt;O$4,0,IF(LOG('Crisis Indicator Data'!H59)&gt;O$3,5,ROUND(5-(O$3-LOG('Crisis Indicator Data'!H59))/(O$3-O$4)*5,1)))))</f>
        <v>3.8</v>
      </c>
      <c r="P62" s="161">
        <f>IF('Crisis Indicator Data'!H59="x","x",'Crisis Indicator Data'!H59/'Crisis Indicator Data'!G59)</f>
        <v>1</v>
      </c>
      <c r="Q62" s="143">
        <f t="shared" si="18"/>
        <v>5</v>
      </c>
      <c r="R62" s="143">
        <f t="shared" si="19"/>
        <v>4.4000000000000004</v>
      </c>
      <c r="S62" s="143">
        <f>IF('Crisis Indicator Data'!I59="x","x",IF('Crisis Indicator Data'!I59=0,0,IF(LOG('Crisis Indicator Data'!I59)&lt;S$4,0,IF(LOG('Crisis Indicator Data'!I59)&gt;S$3,5,ROUND(5-(S$3-LOG('Crisis Indicator Data'!I59))/(S$3-S$4)*5,1)))))</f>
        <v>4.3</v>
      </c>
      <c r="T62" s="161">
        <f>IF('Crisis Indicator Data'!H59="x","x",IF('Crisis Indicator Data'!I59="x","x",'Crisis Indicator Data'!I59/'Crisis Indicator Data'!H59))</f>
        <v>0.18666666666666668</v>
      </c>
      <c r="U62" s="143">
        <f t="shared" si="20"/>
        <v>5</v>
      </c>
      <c r="V62" s="143">
        <f t="shared" si="21"/>
        <v>4.7</v>
      </c>
      <c r="W62" s="143">
        <f>IF('Crisis Indicator Data'!L59="x","x",IF('Crisis Indicator Data'!L59=0,0,IF(LOG('Crisis Indicator Data'!L59)&lt;W$4,0,IF(LOG('Crisis Indicator Data'!L59)&gt;W$3,5,ROUND(5-(W$3-LOG('Crisis Indicator Data'!L59))/(W$3-W$4)*5,1)))))</f>
        <v>3.3</v>
      </c>
      <c r="X62" s="162">
        <f>IF(OR('Crisis Indicator Data'!L59="x",'Crisis Indicator Data'!H59="x"),"x",'Crisis Indicator Data'!L59/'Crisis Indicator Data'!H59)</f>
        <v>3.7894736842105262E-5</v>
      </c>
      <c r="Y62" s="143">
        <f t="shared" si="22"/>
        <v>1.9</v>
      </c>
      <c r="Z62" s="143">
        <f t="shared" si="23"/>
        <v>2.6</v>
      </c>
      <c r="AA62" s="143">
        <f t="shared" si="24"/>
        <v>3.9</v>
      </c>
      <c r="AB62" s="163">
        <f t="shared" si="25"/>
        <v>4.2</v>
      </c>
    </row>
    <row r="63" spans="1:28" x14ac:dyDescent="0.35">
      <c r="A63" s="168" t="str">
        <f>'Crisis Indicator Data'!A60</f>
        <v>International displacement to Libya</v>
      </c>
      <c r="B63" s="169" t="str">
        <f>'Crisis Indicator Data'!B60</f>
        <v>International Displacement</v>
      </c>
      <c r="C63" s="169" t="str">
        <f>'Crisis Indicator Data'!C60</f>
        <v>LBY002</v>
      </c>
      <c r="D63" s="169" t="str">
        <f>'Crisis Indicator Data'!D60</f>
        <v>Libya</v>
      </c>
      <c r="E63" s="170" t="str">
        <f>'Crisis Indicator Data'!E60</f>
        <v>LBY</v>
      </c>
      <c r="F63" s="164">
        <f>IF('Crisis Indicator Data'!F60="x","x",IF(LOG('Crisis Indicator Data'!F60)&lt;F$4,0,IF(LOG('Crisis Indicator Data'!F60)&gt;F$3,5,ROUND(5-(F$3-LOG('Crisis Indicator Data'!F60))/(F$3-F$4)*5,1))))</f>
        <v>5</v>
      </c>
      <c r="G63" s="161">
        <f>IF('Crisis Indicator Data'!F60="x","x",IF(LEN(E63)&gt;3,('Crisis Indicator Data'!F60/VLOOKUP('Impact of the crisis'!$C63,#REF!,4,FALSE)),'Crisis Indicator Data'!F60/VLOOKUP('Impact of the crisis'!$E63,'Country Indicator Data'!$B$4:$P$300,15,FALSE)))</f>
        <v>1</v>
      </c>
      <c r="H63" s="143">
        <f t="shared" si="13"/>
        <v>5</v>
      </c>
      <c r="I63" s="143">
        <f t="shared" si="14"/>
        <v>5</v>
      </c>
      <c r="J63" s="143">
        <f>IF('Crisis Indicator Data'!G60="x","x",IF(LOG('Crisis Indicator Data'!G60)&lt;J$4,0,IF(LOG('Crisis Indicator Data'!G60)&gt;J$3,5,ROUND(5-(J$3-LOG('Crisis Indicator Data'!G60))/(J$3-J$4)*5,1))))</f>
        <v>2.9</v>
      </c>
      <c r="K63" s="161">
        <f>IF('Crisis Indicator Data'!G60="x","x",IF(LEN(E63)&gt;3,('Crisis Indicator Data'!G60/VLOOKUP('Impact of the crisis'!$C63,#REF!,5,FALSE)),'Crisis Indicator Data'!G60/VLOOKUP('Impact of the crisis'!$E63,'Country Indicator Data'!$B$4:$P$300,14,FALSE)))</f>
        <v>1</v>
      </c>
      <c r="L63" s="143">
        <f t="shared" si="15"/>
        <v>5</v>
      </c>
      <c r="M63" s="143">
        <f t="shared" si="16"/>
        <v>3.95</v>
      </c>
      <c r="N63" s="143">
        <f t="shared" si="17"/>
        <v>4.5999999999999996</v>
      </c>
      <c r="O63" s="143">
        <f>IF('Crisis Indicator Data'!H60="x","x",IF('Crisis Indicator Data'!H60=0,0,IF(LOG('Crisis Indicator Data'!H60)&lt;O$4,0,IF(LOG('Crisis Indicator Data'!H60)&gt;O$3,5,ROUND(5-(O$3-LOG('Crisis Indicator Data'!H60))/(O$3-O$4)*5,1)))))</f>
        <v>2.2000000000000002</v>
      </c>
      <c r="P63" s="161">
        <f>IF('Crisis Indicator Data'!H60="x","x",'Crisis Indicator Data'!H60/'Crisis Indicator Data'!G60)</f>
        <v>8.2763246143527827E-2</v>
      </c>
      <c r="Q63" s="143">
        <f t="shared" si="18"/>
        <v>0.4</v>
      </c>
      <c r="R63" s="143">
        <f t="shared" si="19"/>
        <v>1.3</v>
      </c>
      <c r="S63" s="143">
        <f>IF('Crisis Indicator Data'!I60="x","x",IF('Crisis Indicator Data'!I60=0,0,IF(LOG('Crisis Indicator Data'!I60)&lt;S$4,0,IF(LOG('Crisis Indicator Data'!I60)&gt;S$3,5,ROUND(5-(S$3-LOG('Crisis Indicator Data'!I60))/(S$3-S$4)*5,1)))))</f>
        <v>4</v>
      </c>
      <c r="T63" s="161">
        <f>IF('Crisis Indicator Data'!H60="x","x",IF('Crisis Indicator Data'!I60="x","x",'Crisis Indicator Data'!I60/'Crisis Indicator Data'!H60))</f>
        <v>1</v>
      </c>
      <c r="U63" s="143">
        <f t="shared" si="20"/>
        <v>5</v>
      </c>
      <c r="V63" s="143">
        <f t="shared" si="21"/>
        <v>4.5</v>
      </c>
      <c r="W63" s="143">
        <f>IF('Crisis Indicator Data'!L60="x","x",IF('Crisis Indicator Data'!L60=0,0,IF(LOG('Crisis Indicator Data'!L60)&lt;W$4,0,IF(LOG('Crisis Indicator Data'!L60)&gt;W$3,5,ROUND(5-(W$3-LOG('Crisis Indicator Data'!L60))/(W$3-W$4)*5,1)))))</f>
        <v>4</v>
      </c>
      <c r="X63" s="162">
        <f>IF(OR('Crisis Indicator Data'!L60="x",'Crisis Indicator Data'!H60="x"),"x",'Crisis Indicator Data'!L60/'Crisis Indicator Data'!H60)</f>
        <v>1.0794165316045381E-3</v>
      </c>
      <c r="Y63" s="143">
        <f t="shared" si="22"/>
        <v>5</v>
      </c>
      <c r="Z63" s="143">
        <f t="shared" si="23"/>
        <v>4.5</v>
      </c>
      <c r="AA63" s="143">
        <f t="shared" si="24"/>
        <v>4.5</v>
      </c>
      <c r="AB63" s="163">
        <f t="shared" si="25"/>
        <v>3.3</v>
      </c>
    </row>
    <row r="64" spans="1:28" x14ac:dyDescent="0.35">
      <c r="A64" s="168" t="str">
        <f>'Crisis Indicator Data'!A61</f>
        <v>Displacement from Sudan to Libya</v>
      </c>
      <c r="B64" s="169" t="str">
        <f>'Crisis Indicator Data'!B61</f>
        <v>International Displacement</v>
      </c>
      <c r="C64" s="169" t="str">
        <f>'Crisis Indicator Data'!C61</f>
        <v>LBY004</v>
      </c>
      <c r="D64" s="169" t="str">
        <f>'Crisis Indicator Data'!D61</f>
        <v>Libya</v>
      </c>
      <c r="E64" s="170" t="str">
        <f>'Crisis Indicator Data'!E61</f>
        <v>LBY</v>
      </c>
      <c r="F64" s="164">
        <f>IF('Crisis Indicator Data'!F61="x","x",IF(LOG('Crisis Indicator Data'!F61)&lt;F$4,0,IF(LOG('Crisis Indicator Data'!F61)&gt;F$3,5,ROUND(5-(F$3-LOG('Crisis Indicator Data'!F61))/(F$3-F$4)*5,1))))</f>
        <v>4.9000000000000004</v>
      </c>
      <c r="G64" s="161">
        <f>IF('Crisis Indicator Data'!F61="x","x",IF(LEN(E64)&gt;3,('Crisis Indicator Data'!F61/VLOOKUP('Impact of the crisis'!$C64,#REF!,4,FALSE)),'Crisis Indicator Data'!F61/VLOOKUP('Impact of the crisis'!$E64,'Country Indicator Data'!$B$4:$P$300,15,FALSE)))</f>
        <v>0.49369835297861941</v>
      </c>
      <c r="H64" s="143">
        <f t="shared" si="13"/>
        <v>2.4</v>
      </c>
      <c r="I64" s="143">
        <f t="shared" si="14"/>
        <v>3.6500000000000004</v>
      </c>
      <c r="J64" s="143">
        <f>IF('Crisis Indicator Data'!G61="x","x",IF(LOG('Crisis Indicator Data'!G61)&lt;J$4,0,IF(LOG('Crisis Indicator Data'!G61)&gt;J$3,5,ROUND(5-(J$3-LOG('Crisis Indicator Data'!G61))/(J$3-J$4)*5,1))))</f>
        <v>1.7</v>
      </c>
      <c r="K64" s="161">
        <f>IF('Crisis Indicator Data'!G61="x","x",IF(LEN(E64)&gt;3,('Crisis Indicator Data'!G61/VLOOKUP('Impact of the crisis'!$C64,#REF!,5,FALSE)),'Crisis Indicator Data'!G61/VLOOKUP('Impact of the crisis'!$E64,'Country Indicator Data'!$B$4:$P$300,14,FALSE)))</f>
        <v>0.43836351441985244</v>
      </c>
      <c r="L64" s="143">
        <f t="shared" si="15"/>
        <v>2.2000000000000002</v>
      </c>
      <c r="M64" s="143">
        <f t="shared" si="16"/>
        <v>1.9500000000000002</v>
      </c>
      <c r="N64" s="143">
        <f t="shared" si="17"/>
        <v>2.9</v>
      </c>
      <c r="O64" s="143">
        <f>IF('Crisis Indicator Data'!H61="x","x",IF('Crisis Indicator Data'!H61=0,0,IF(LOG('Crisis Indicator Data'!H61)&lt;O$4,0,IF(LOG('Crisis Indicator Data'!H61)&gt;O$3,5,ROUND(5-(O$3-LOG('Crisis Indicator Data'!H61))/(O$3-O$4)*5,1)))))</f>
        <v>1.8</v>
      </c>
      <c r="P64" s="161">
        <f>IF('Crisis Indicator Data'!H61="x","x",'Crisis Indicator Data'!H61/'Crisis Indicator Data'!G61)</f>
        <v>0.11719706242350061</v>
      </c>
      <c r="Q64" s="143">
        <f t="shared" si="18"/>
        <v>0.5</v>
      </c>
      <c r="R64" s="143">
        <f t="shared" si="19"/>
        <v>1.1499999999999999</v>
      </c>
      <c r="S64" s="143">
        <f>IF('Crisis Indicator Data'!I61="x","x",IF('Crisis Indicator Data'!I61=0,0,IF(LOG('Crisis Indicator Data'!I61)&lt;S$4,0,IF(LOG('Crisis Indicator Data'!I61)&gt;S$3,5,ROUND(5-(S$3-LOG('Crisis Indicator Data'!I61))/(S$3-S$4)*5,1)))))</f>
        <v>3.6</v>
      </c>
      <c r="T64" s="161">
        <f>IF('Crisis Indicator Data'!H61="x","x",IF('Crisis Indicator Data'!I61="x","x",'Crisis Indicator Data'!I61/'Crisis Indicator Data'!H61))</f>
        <v>0.81723237597911225</v>
      </c>
      <c r="U64" s="143">
        <f t="shared" si="20"/>
        <v>5</v>
      </c>
      <c r="V64" s="143">
        <f t="shared" si="21"/>
        <v>4.3</v>
      </c>
      <c r="W64" s="143">
        <f>IF('Crisis Indicator Data'!L61="x","x",IF('Crisis Indicator Data'!L61=0,0,IF(LOG('Crisis Indicator Data'!L61)&lt;W$4,0,IF(LOG('Crisis Indicator Data'!L61)&gt;W$3,5,ROUND(5-(W$3-LOG('Crisis Indicator Data'!L61))/(W$3-W$4)*5,1)))))</f>
        <v>0</v>
      </c>
      <c r="X64" s="162">
        <f>IF(OR('Crisis Indicator Data'!L61="x",'Crisis Indicator Data'!H61="x"),"x",'Crisis Indicator Data'!L61/'Crisis Indicator Data'!H61)</f>
        <v>2.6109660574412534E-6</v>
      </c>
      <c r="Y64" s="143">
        <f t="shared" si="22"/>
        <v>0.1</v>
      </c>
      <c r="Z64" s="143">
        <f t="shared" si="23"/>
        <v>0.1</v>
      </c>
      <c r="AA64" s="143">
        <f t="shared" si="24"/>
        <v>2.8</v>
      </c>
      <c r="AB64" s="163">
        <f t="shared" si="25"/>
        <v>2.1</v>
      </c>
    </row>
    <row r="65" spans="1:28" x14ac:dyDescent="0.35">
      <c r="A65" s="168" t="str">
        <f>'Crisis Indicator Data'!A62</f>
        <v>Multiple crises in Libya</v>
      </c>
      <c r="B65" s="169" t="str">
        <f>'Crisis Indicator Data'!B62</f>
        <v>International Displacement</v>
      </c>
      <c r="C65" s="169" t="str">
        <f>'Crisis Indicator Data'!C62</f>
        <v>LBY005</v>
      </c>
      <c r="D65" s="169" t="str">
        <f>'Crisis Indicator Data'!D62</f>
        <v>Libya</v>
      </c>
      <c r="E65" s="170" t="str">
        <f>'Crisis Indicator Data'!E62</f>
        <v>LBY</v>
      </c>
      <c r="F65" s="164">
        <f>IF('Crisis Indicator Data'!F62="x","x",IF(LOG('Crisis Indicator Data'!F62)&lt;F$4,0,IF(LOG('Crisis Indicator Data'!F62)&gt;F$3,5,ROUND(5-(F$3-LOG('Crisis Indicator Data'!F62))/(F$3-F$4)*5,1))))</f>
        <v>5</v>
      </c>
      <c r="G65" s="161">
        <f>IF('Crisis Indicator Data'!F62="x","x",IF(LEN(E65)&gt;3,('Crisis Indicator Data'!F62/VLOOKUP('Impact of the crisis'!$C65,#REF!,4,FALSE)),'Crisis Indicator Data'!F62/VLOOKUP('Impact of the crisis'!$E65,'Country Indicator Data'!$B$4:$P$300,15,FALSE)))</f>
        <v>1</v>
      </c>
      <c r="H65" s="143">
        <f t="shared" si="13"/>
        <v>5</v>
      </c>
      <c r="I65" s="143">
        <f t="shared" si="14"/>
        <v>5</v>
      </c>
      <c r="J65" s="143">
        <f>IF('Crisis Indicator Data'!G62="x","x",IF(LOG('Crisis Indicator Data'!G62)&lt;J$4,0,IF(LOG('Crisis Indicator Data'!G62)&gt;J$3,5,ROUND(5-(J$3-LOG('Crisis Indicator Data'!G62))/(J$3-J$4)*5,1))))</f>
        <v>2.9</v>
      </c>
      <c r="K65" s="161">
        <f>IF('Crisis Indicator Data'!G62="x","x",IF(LEN(E65)&gt;3,('Crisis Indicator Data'!G62/VLOOKUP('Impact of the crisis'!$C65,#REF!,5,FALSE)),'Crisis Indicator Data'!G62/VLOOKUP('Impact of the crisis'!$E65,'Country Indicator Data'!$B$4:$P$300,14,FALSE)))</f>
        <v>1</v>
      </c>
      <c r="L65" s="143">
        <f t="shared" si="15"/>
        <v>5</v>
      </c>
      <c r="M65" s="143">
        <f t="shared" si="16"/>
        <v>3.95</v>
      </c>
      <c r="N65" s="143">
        <f t="shared" si="17"/>
        <v>4.5999999999999996</v>
      </c>
      <c r="O65" s="143">
        <f>IF('Crisis Indicator Data'!H62="x","x",IF('Crisis Indicator Data'!H62=0,0,IF(LOG('Crisis Indicator Data'!H62)&lt;O$4,0,IF(LOG('Crisis Indicator Data'!H62)&gt;O$3,5,ROUND(5-(O$3-LOG('Crisis Indicator Data'!H62))/(O$3-O$4)*5,1)))))</f>
        <v>2.5</v>
      </c>
      <c r="P65" s="161">
        <f>IF('Crisis Indicator Data'!H62="x","x",'Crisis Indicator Data'!H62/'Crisis Indicator Data'!G62)</f>
        <v>0.1341381623071764</v>
      </c>
      <c r="Q65" s="143">
        <f t="shared" si="18"/>
        <v>0.6</v>
      </c>
      <c r="R65" s="143">
        <f t="shared" si="19"/>
        <v>1.55</v>
      </c>
      <c r="S65" s="143">
        <f>IF('Crisis Indicator Data'!I62="x","x",IF('Crisis Indicator Data'!I62=0,0,IF(LOG('Crisis Indicator Data'!I62)&lt;S$4,0,IF(LOG('Crisis Indicator Data'!I62)&gt;S$3,5,ROUND(5-(S$3-LOG('Crisis Indicator Data'!I62))/(S$3-S$4)*5,1)))))</f>
        <v>4.2</v>
      </c>
      <c r="T65" s="161">
        <f>IF('Crisis Indicator Data'!H62="x","x",IF('Crisis Indicator Data'!I62="x","x",'Crisis Indicator Data'!I62/'Crisis Indicator Data'!H62))</f>
        <v>0.93</v>
      </c>
      <c r="U65" s="143">
        <f t="shared" si="20"/>
        <v>5</v>
      </c>
      <c r="V65" s="143">
        <f t="shared" si="21"/>
        <v>4.5999999999999996</v>
      </c>
      <c r="W65" s="143">
        <f>IF('Crisis Indicator Data'!L62="x","x",IF('Crisis Indicator Data'!L62=0,0,IF(LOG('Crisis Indicator Data'!L62)&lt;W$4,0,IF(LOG('Crisis Indicator Data'!L62)&gt;W$3,5,ROUND(5-(W$3-LOG('Crisis Indicator Data'!L62))/(W$3-W$4)*5,1)))))</f>
        <v>4</v>
      </c>
      <c r="X65" s="162">
        <f>IF(OR('Crisis Indicator Data'!L62="x",'Crisis Indicator Data'!H62="x"),"x",'Crisis Indicator Data'!L62/'Crisis Indicator Data'!H62)</f>
        <v>6.6699999999999995E-4</v>
      </c>
      <c r="Y65" s="143">
        <f t="shared" si="22"/>
        <v>5</v>
      </c>
      <c r="Z65" s="143">
        <f t="shared" si="23"/>
        <v>4.5</v>
      </c>
      <c r="AA65" s="143">
        <f t="shared" si="24"/>
        <v>4.5999999999999996</v>
      </c>
      <c r="AB65" s="163">
        <f t="shared" si="25"/>
        <v>3.5</v>
      </c>
    </row>
    <row r="66" spans="1:28" x14ac:dyDescent="0.35">
      <c r="A66" s="168" t="str">
        <f>'Crisis Indicator Data'!A63</f>
        <v>Drought in Lesotho</v>
      </c>
      <c r="B66" s="169" t="str">
        <f>'Crisis Indicator Data'!B63</f>
        <v>Drought/drier conditions</v>
      </c>
      <c r="C66" s="169" t="str">
        <f>'Crisis Indicator Data'!C63</f>
        <v>LSO004</v>
      </c>
      <c r="D66" s="169" t="str">
        <f>'Crisis Indicator Data'!D63</f>
        <v>Lesotho</v>
      </c>
      <c r="E66" s="170" t="str">
        <f>'Crisis Indicator Data'!E63</f>
        <v>LSO</v>
      </c>
      <c r="F66" s="164">
        <f>IF('Crisis Indicator Data'!F63="x","x",IF(LOG('Crisis Indicator Data'!F63)&lt;F$4,0,IF(LOG('Crisis Indicator Data'!F63)&gt;F$3,5,ROUND(5-(F$3-LOG('Crisis Indicator Data'!F63))/(F$3-F$4)*5,1))))</f>
        <v>2.5</v>
      </c>
      <c r="G66" s="161">
        <f>IF('Crisis Indicator Data'!F63="x","x",IF(LEN(E66)&gt;3,('Crisis Indicator Data'!F63/VLOOKUP('Impact of the crisis'!$C66,#REF!,4,FALSE)),'Crisis Indicator Data'!F63/VLOOKUP('Impact of the crisis'!$E66,'Country Indicator Data'!$B$4:$P$300,15,FALSE)))</f>
        <v>0.99983530961791833</v>
      </c>
      <c r="H66" s="143">
        <f t="shared" si="13"/>
        <v>5</v>
      </c>
      <c r="I66" s="143">
        <f t="shared" si="14"/>
        <v>3.75</v>
      </c>
      <c r="J66" s="143">
        <f>IF('Crisis Indicator Data'!G63="x","x",IF(LOG('Crisis Indicator Data'!G63)&lt;J$4,0,IF(LOG('Crisis Indicator Data'!G63)&gt;J$3,5,ROUND(5-(J$3-LOG('Crisis Indicator Data'!G63))/(J$3-J$4)*5,1))))</f>
        <v>0.6</v>
      </c>
      <c r="K66" s="161">
        <f>IF('Crisis Indicator Data'!G63="x","x",IF(LEN(E66)&gt;3,('Crisis Indicator Data'!G63/VLOOKUP('Impact of the crisis'!$C66,#REF!,5,FALSE)),'Crisis Indicator Data'!G63/VLOOKUP('Impact of the crisis'!$E66,'Country Indicator Data'!$B$4:$P$300,14,FALSE)))</f>
        <v>0.62708333333333333</v>
      </c>
      <c r="L66" s="143">
        <f t="shared" si="15"/>
        <v>3.1</v>
      </c>
      <c r="M66" s="143">
        <f t="shared" si="16"/>
        <v>1.85</v>
      </c>
      <c r="N66" s="143">
        <f t="shared" si="17"/>
        <v>2.9</v>
      </c>
      <c r="O66" s="143">
        <f>IF('Crisis Indicator Data'!H63="x","x",IF('Crisis Indicator Data'!H63=0,0,IF(LOG('Crisis Indicator Data'!H63)&lt;O$4,0,IF(LOG('Crisis Indicator Data'!H63)&gt;O$3,5,ROUND(5-(O$3-LOG('Crisis Indicator Data'!H63))/(O$3-O$4)*5,1)))))</f>
        <v>2.4</v>
      </c>
      <c r="P66" s="161">
        <f>IF('Crisis Indicator Data'!H63="x","x",'Crisis Indicator Data'!H63/'Crisis Indicator Data'!G63)</f>
        <v>0.61794019933554822</v>
      </c>
      <c r="Q66" s="143">
        <f t="shared" si="18"/>
        <v>3.1</v>
      </c>
      <c r="R66" s="143">
        <f t="shared" si="19"/>
        <v>2.75</v>
      </c>
      <c r="S66" s="143" t="str">
        <f>IF('Crisis Indicator Data'!I63="x","x",IF('Crisis Indicator Data'!I63=0,0,IF(LOG('Crisis Indicator Data'!I63)&lt;S$4,0,IF(LOG('Crisis Indicator Data'!I63)&gt;S$3,5,ROUND(5-(S$3-LOG('Crisis Indicator Data'!I63))/(S$3-S$4)*5,1)))))</f>
        <v>x</v>
      </c>
      <c r="T66" s="161" t="str">
        <f>IF('Crisis Indicator Data'!H63="x","x",IF('Crisis Indicator Data'!I63="x","x",'Crisis Indicator Data'!I63/'Crisis Indicator Data'!H63))</f>
        <v>x</v>
      </c>
      <c r="U66" s="143" t="str">
        <f t="shared" si="20"/>
        <v>x</v>
      </c>
      <c r="V66" s="143" t="str">
        <f t="shared" si="21"/>
        <v>x</v>
      </c>
      <c r="W66" s="143" t="str">
        <f>IF('Crisis Indicator Data'!L63="x","x",IF('Crisis Indicator Data'!L63=0,0,IF(LOG('Crisis Indicator Data'!L63)&lt;W$4,0,IF(LOG('Crisis Indicator Data'!L63)&gt;W$3,5,ROUND(5-(W$3-LOG('Crisis Indicator Data'!L63))/(W$3-W$4)*5,1)))))</f>
        <v>x</v>
      </c>
      <c r="X66" s="162" t="str">
        <f>IF(OR('Crisis Indicator Data'!L63="x",'Crisis Indicator Data'!H63="x"),"x",'Crisis Indicator Data'!L63/'Crisis Indicator Data'!H63)</f>
        <v>x</v>
      </c>
      <c r="Y66" s="143" t="str">
        <f t="shared" si="22"/>
        <v>x</v>
      </c>
      <c r="Z66" s="143" t="str">
        <f t="shared" si="23"/>
        <v>x</v>
      </c>
      <c r="AA66" s="143" t="str">
        <f t="shared" si="24"/>
        <v>x</v>
      </c>
      <c r="AB66" s="163">
        <f t="shared" si="25"/>
        <v>2.75</v>
      </c>
    </row>
    <row r="67" spans="1:28" x14ac:dyDescent="0.35">
      <c r="A67" s="168" t="str">
        <f>'Crisis Indicator Data'!A64</f>
        <v>International displacement to Morocco</v>
      </c>
      <c r="B67" s="169" t="str">
        <f>'Crisis Indicator Data'!B64</f>
        <v>International Displacement</v>
      </c>
      <c r="C67" s="169" t="str">
        <f>'Crisis Indicator Data'!C64</f>
        <v>MAR002</v>
      </c>
      <c r="D67" s="169" t="str">
        <f>'Crisis Indicator Data'!D64</f>
        <v>Morocco</v>
      </c>
      <c r="E67" s="170" t="str">
        <f>'Crisis Indicator Data'!E64</f>
        <v>MAR</v>
      </c>
      <c r="F67" s="164">
        <f>IF('Crisis Indicator Data'!F64="x","x",IF(LOG('Crisis Indicator Data'!F64)&lt;F$4,0,IF(LOG('Crisis Indicator Data'!F64)&gt;F$3,5,ROUND(5-(F$3-LOG('Crisis Indicator Data'!F64))/(F$3-F$4)*5,1))))</f>
        <v>0.6</v>
      </c>
      <c r="G67" s="161">
        <f>IF('Crisis Indicator Data'!F64="x","x",IF(LEN(E67)&gt;3,('Crisis Indicator Data'!F64/VLOOKUP('Impact of the crisis'!$C67,#REF!,4,FALSE)),'Crisis Indicator Data'!F64/VLOOKUP('Impact of the crisis'!$E67,'Country Indicator Data'!$B$4:$P$300,15,FALSE)))</f>
        <v>4.8308312794084693E-3</v>
      </c>
      <c r="H67" s="143">
        <f t="shared" si="13"/>
        <v>0</v>
      </c>
      <c r="I67" s="143">
        <f t="shared" si="14"/>
        <v>0.3</v>
      </c>
      <c r="J67" s="143">
        <f>IF('Crisis Indicator Data'!G64="x","x",IF(LOG('Crisis Indicator Data'!G64)&lt;J$4,0,IF(LOG('Crisis Indicator Data'!G64)&gt;J$3,5,ROUND(5-(J$3-LOG('Crisis Indicator Data'!G64))/(J$3-J$4)*5,1))))</f>
        <v>2.4</v>
      </c>
      <c r="K67" s="161">
        <f>IF('Crisis Indicator Data'!G64="x","x",IF(LEN(E67)&gt;3,('Crisis Indicator Data'!G64/VLOOKUP('Impact of the crisis'!$C67,#REF!,5,FALSE)),'Crisis Indicator Data'!G64/VLOOKUP('Impact of the crisis'!$E67,'Country Indicator Data'!$B$4:$P$300,14,FALSE)))</f>
        <v>0.13620784385547213</v>
      </c>
      <c r="L67" s="143">
        <f t="shared" si="15"/>
        <v>0.6</v>
      </c>
      <c r="M67" s="143">
        <f t="shared" si="16"/>
        <v>1.5</v>
      </c>
      <c r="N67" s="143">
        <f t="shared" si="17"/>
        <v>0.9</v>
      </c>
      <c r="O67" s="143">
        <f>IF('Crisis Indicator Data'!H64="x","x",IF('Crisis Indicator Data'!H64=0,0,IF(LOG('Crisis Indicator Data'!H64)&lt;O$4,0,IF(LOG('Crisis Indicator Data'!H64)&gt;O$3,5,ROUND(5-(O$3-LOG('Crisis Indicator Data'!H64))/(O$3-O$4)*5,1)))))</f>
        <v>0</v>
      </c>
      <c r="P67" s="161">
        <f>IF('Crisis Indicator Data'!H64="x","x",'Crisis Indicator Data'!H64/'Crisis Indicator Data'!G64)</f>
        <v>5.1863234729158667E-3</v>
      </c>
      <c r="Q67" s="143">
        <f t="shared" si="18"/>
        <v>0</v>
      </c>
      <c r="R67" s="143">
        <f t="shared" si="19"/>
        <v>0</v>
      </c>
      <c r="S67" s="143">
        <f>IF('Crisis Indicator Data'!I64="x","x",IF('Crisis Indicator Data'!I64=0,0,IF(LOG('Crisis Indicator Data'!I64)&lt;S$4,0,IF(LOG('Crisis Indicator Data'!I64)&gt;S$3,5,ROUND(5-(S$3-LOG('Crisis Indicator Data'!I64))/(S$3-S$4)*5,1)))))</f>
        <v>2</v>
      </c>
      <c r="T67" s="161">
        <f>IF('Crisis Indicator Data'!H64="x","x",IF('Crisis Indicator Data'!I64="x","x",'Crisis Indicator Data'!I64/'Crisis Indicator Data'!H64))</f>
        <v>1</v>
      </c>
      <c r="U67" s="143">
        <f t="shared" si="20"/>
        <v>5</v>
      </c>
      <c r="V67" s="143">
        <f t="shared" si="21"/>
        <v>3.5</v>
      </c>
      <c r="W67" s="143">
        <f>IF('Crisis Indicator Data'!L64="x","x",IF('Crisis Indicator Data'!L64=0,0,IF(LOG('Crisis Indicator Data'!L64)&lt;W$4,0,IF(LOG('Crisis Indicator Data'!L64)&gt;W$3,5,ROUND(5-(W$3-LOG('Crisis Indicator Data'!L64))/(W$3-W$4)*5,1)))))</f>
        <v>3.3</v>
      </c>
      <c r="X67" s="162">
        <f>IF(OR('Crisis Indicator Data'!L64="x",'Crisis Indicator Data'!H64="x"),"x",'Crisis Indicator Data'!L64/'Crisis Indicator Data'!H64)</f>
        <v>7.7777777777777776E-3</v>
      </c>
      <c r="Y67" s="143">
        <f t="shared" si="22"/>
        <v>5</v>
      </c>
      <c r="Z67" s="143">
        <f t="shared" si="23"/>
        <v>4.2</v>
      </c>
      <c r="AA67" s="143">
        <f t="shared" si="24"/>
        <v>3.9</v>
      </c>
      <c r="AB67" s="163">
        <f t="shared" si="25"/>
        <v>2.4</v>
      </c>
    </row>
    <row r="68" spans="1:28" x14ac:dyDescent="0.35">
      <c r="A68" s="168" t="str">
        <f>'Crisis Indicator Data'!A65</f>
        <v>Displacement from Ukraine to Moldova</v>
      </c>
      <c r="B68" s="169" t="str">
        <f>'Crisis Indicator Data'!B65</f>
        <v>International Displacement</v>
      </c>
      <c r="C68" s="169" t="str">
        <f>'Crisis Indicator Data'!C65</f>
        <v>MDA002</v>
      </c>
      <c r="D68" s="169" t="str">
        <f>'Crisis Indicator Data'!D65</f>
        <v>Moldova</v>
      </c>
      <c r="E68" s="170" t="str">
        <f>'Crisis Indicator Data'!E65</f>
        <v>MDA</v>
      </c>
      <c r="F68" s="164">
        <f>IF('Crisis Indicator Data'!F65="x","x",IF(LOG('Crisis Indicator Data'!F65)&lt;F$4,0,IF(LOG('Crisis Indicator Data'!F65)&gt;F$3,5,ROUND(5-(F$3-LOG('Crisis Indicator Data'!F65))/(F$3-F$4)*5,1))))</f>
        <v>2.5</v>
      </c>
      <c r="G68" s="161">
        <f>IF('Crisis Indicator Data'!F65="x","x",IF(LEN(E68)&gt;3,('Crisis Indicator Data'!F65/VLOOKUP('Impact of the crisis'!$C68,#REF!,4,FALSE)),'Crisis Indicator Data'!F65/VLOOKUP('Impact of the crisis'!$E68,'Country Indicator Data'!$B$4:$P$300,15,FALSE)))</f>
        <v>0.99757355171367912</v>
      </c>
      <c r="H68" s="143">
        <f t="shared" si="13"/>
        <v>5</v>
      </c>
      <c r="I68" s="143">
        <f t="shared" si="14"/>
        <v>3.75</v>
      </c>
      <c r="J68" s="143">
        <f>IF('Crisis Indicator Data'!G65="x","x",IF(LOG('Crisis Indicator Data'!G65)&lt;J$4,0,IF(LOG('Crisis Indicator Data'!G65)&gt;J$3,5,ROUND(5-(J$3-LOG('Crisis Indicator Data'!G65))/(J$3-J$4)*5,1))))</f>
        <v>1.4</v>
      </c>
      <c r="K68" s="161">
        <f>IF('Crisis Indicator Data'!G65="x","x",IF(LEN(E68)&gt;3,('Crisis Indicator Data'!G65/VLOOKUP('Impact of the crisis'!$C68,#REF!,5,FALSE)),'Crisis Indicator Data'!G65/VLOOKUP('Impact of the crisis'!$E68,'Country Indicator Data'!$B$4:$P$300,14,FALSE)))</f>
        <v>1</v>
      </c>
      <c r="L68" s="143">
        <f t="shared" si="15"/>
        <v>5</v>
      </c>
      <c r="M68" s="143">
        <f t="shared" si="16"/>
        <v>3.2</v>
      </c>
      <c r="N68" s="143">
        <f t="shared" si="17"/>
        <v>3.5</v>
      </c>
      <c r="O68" s="143">
        <f>IF('Crisis Indicator Data'!H65="x","x",IF('Crisis Indicator Data'!H65=0,0,IF(LOG('Crisis Indicator Data'!H65)&lt;O$4,0,IF(LOG('Crisis Indicator Data'!H65)&gt;O$3,5,ROUND(5-(O$3-LOG('Crisis Indicator Data'!H65))/(O$3-O$4)*5,1)))))</f>
        <v>1</v>
      </c>
      <c r="P68" s="161">
        <f>IF('Crisis Indicator Data'!H65="x","x",'Crisis Indicator Data'!H65/'Crisis Indicator Data'!G65)</f>
        <v>5.0598686751641558E-2</v>
      </c>
      <c r="Q68" s="143">
        <f t="shared" si="18"/>
        <v>0.2</v>
      </c>
      <c r="R68" s="143">
        <f t="shared" si="19"/>
        <v>0.6</v>
      </c>
      <c r="S68" s="143">
        <f>IF('Crisis Indicator Data'!I65="x","x",IF('Crisis Indicator Data'!I65=0,0,IF(LOG('Crisis Indicator Data'!I65)&lt;S$4,0,IF(LOG('Crisis Indicator Data'!I65)&gt;S$3,5,ROUND(5-(S$3-LOG('Crisis Indicator Data'!I65))/(S$3-S$4)*5,1)))))</f>
        <v>3</v>
      </c>
      <c r="T68" s="161">
        <f>IF('Crisis Indicator Data'!H65="x","x",IF('Crisis Indicator Data'!I65="x","x",'Crisis Indicator Data'!I65/'Crisis Indicator Data'!H65))</f>
        <v>1</v>
      </c>
      <c r="U68" s="143">
        <f t="shared" si="20"/>
        <v>5</v>
      </c>
      <c r="V68" s="143">
        <f t="shared" si="21"/>
        <v>4</v>
      </c>
      <c r="W68" s="143">
        <f>IF('Crisis Indicator Data'!L65="x","x",IF('Crisis Indicator Data'!L65=0,0,IF(LOG('Crisis Indicator Data'!L65)&lt;W$4,0,IF(LOG('Crisis Indicator Data'!L65)&gt;W$3,5,ROUND(5-(W$3-LOG('Crisis Indicator Data'!L65))/(W$3-W$4)*5,1)))))</f>
        <v>0</v>
      </c>
      <c r="X68" s="162">
        <f>IF(OR('Crisis Indicator Data'!L65="x",'Crisis Indicator Data'!H65="x"),"x",'Crisis Indicator Data'!L65/'Crisis Indicator Data'!H65)</f>
        <v>0</v>
      </c>
      <c r="Y68" s="143">
        <f t="shared" si="22"/>
        <v>0</v>
      </c>
      <c r="Z68" s="143">
        <f t="shared" si="23"/>
        <v>0</v>
      </c>
      <c r="AA68" s="143">
        <f t="shared" si="24"/>
        <v>2.5</v>
      </c>
      <c r="AB68" s="163">
        <f t="shared" si="25"/>
        <v>1.6</v>
      </c>
    </row>
    <row r="69" spans="1:28" x14ac:dyDescent="0.35">
      <c r="A69" s="168" t="str">
        <f>'Crisis Indicator Data'!A66</f>
        <v>Drought in Southern Madagascar</v>
      </c>
      <c r="B69" s="169" t="str">
        <f>'Crisis Indicator Data'!B66</f>
        <v>Drought/drier conditions</v>
      </c>
      <c r="C69" s="169" t="str">
        <f>'Crisis Indicator Data'!C66</f>
        <v>MDG002</v>
      </c>
      <c r="D69" s="169" t="str">
        <f>'Crisis Indicator Data'!D66</f>
        <v>Madagascar</v>
      </c>
      <c r="E69" s="170" t="str">
        <f>'Crisis Indicator Data'!E66</f>
        <v>MDG</v>
      </c>
      <c r="F69" s="164">
        <f>IF('Crisis Indicator Data'!F66="x","x",IF(LOG('Crisis Indicator Data'!F66)&lt;F$4,0,IF(LOG('Crisis Indicator Data'!F66)&gt;F$3,5,ROUND(5-(F$3-LOG('Crisis Indicator Data'!F66))/(F$3-F$4)*5,1))))</f>
        <v>3.6</v>
      </c>
      <c r="G69" s="161">
        <f>IF('Crisis Indicator Data'!F66="x","x",IF(LEN(E69)&gt;3,('Crisis Indicator Data'!F66/VLOOKUP('Impact of the crisis'!$C69,#REF!,4,FALSE)),'Crisis Indicator Data'!F66/VLOOKUP('Impact of the crisis'!$E69,'Country Indicator Data'!$B$4:$P$300,15,FALSE)))</f>
        <v>0.25739429357167409</v>
      </c>
      <c r="H69" s="143">
        <f t="shared" si="13"/>
        <v>1.2</v>
      </c>
      <c r="I69" s="143">
        <f t="shared" si="14"/>
        <v>2.4</v>
      </c>
      <c r="J69" s="143">
        <f>IF('Crisis Indicator Data'!G66="x","x",IF(LOG('Crisis Indicator Data'!G66)&lt;J$4,0,IF(LOG('Crisis Indicator Data'!G66)&gt;J$3,5,ROUND(5-(J$3-LOG('Crisis Indicator Data'!G66))/(J$3-J$4)*5,1))))</f>
        <v>3.4</v>
      </c>
      <c r="K69" s="161">
        <f>IF('Crisis Indicator Data'!G66="x","x",IF(LEN(E69)&gt;3,('Crisis Indicator Data'!G66/VLOOKUP('Impact of the crisis'!$C69,#REF!,5,FALSE)),'Crisis Indicator Data'!G66/VLOOKUP('Impact of the crisis'!$E69,'Country Indicator Data'!$B$4:$P$300,14,FALSE)))</f>
        <v>0.32585788455039782</v>
      </c>
      <c r="L69" s="143">
        <f t="shared" si="15"/>
        <v>1.6</v>
      </c>
      <c r="M69" s="143">
        <f t="shared" si="16"/>
        <v>2.5</v>
      </c>
      <c r="N69" s="143">
        <f t="shared" si="17"/>
        <v>2.5</v>
      </c>
      <c r="O69" s="143">
        <f>IF('Crisis Indicator Data'!H66="x","x",IF('Crisis Indicator Data'!H66=0,0,IF(LOG('Crisis Indicator Data'!H66)&lt;O$4,0,IF(LOG('Crisis Indicator Data'!H66)&gt;O$3,5,ROUND(5-(O$3-LOG('Crisis Indicator Data'!H66))/(O$3-O$4)*5,1)))))</f>
        <v>3.8</v>
      </c>
      <c r="P69" s="161">
        <f>IF('Crisis Indicator Data'!H66="x","x",'Crisis Indicator Data'!H66/'Crisis Indicator Data'!G66)</f>
        <v>0.56981238804563028</v>
      </c>
      <c r="Q69" s="143">
        <f t="shared" si="18"/>
        <v>2.8</v>
      </c>
      <c r="R69" s="143">
        <f t="shared" si="19"/>
        <v>3.3</v>
      </c>
      <c r="S69" s="143">
        <f>IF('Crisis Indicator Data'!I66="x","x",IF('Crisis Indicator Data'!I66=0,0,IF(LOG('Crisis Indicator Data'!I66)&lt;S$4,0,IF(LOG('Crisis Indicator Data'!I66)&gt;S$3,5,ROUND(5-(S$3-LOG('Crisis Indicator Data'!I66))/(S$3-S$4)*5,1)))))</f>
        <v>1.4</v>
      </c>
      <c r="T69" s="161">
        <f>IF('Crisis Indicator Data'!H66="x","x",IF('Crisis Indicator Data'!I66="x","x",'Crisis Indicator Data'!I66/'Crisis Indicator Data'!H66))</f>
        <v>1.6545334215751159E-3</v>
      </c>
      <c r="U69" s="143">
        <f t="shared" si="20"/>
        <v>0.1</v>
      </c>
      <c r="V69" s="143">
        <f t="shared" si="21"/>
        <v>0.8</v>
      </c>
      <c r="W69" s="143" t="str">
        <f>IF('Crisis Indicator Data'!L66="x","x",IF('Crisis Indicator Data'!L66=0,0,IF(LOG('Crisis Indicator Data'!L66)&lt;W$4,0,IF(LOG('Crisis Indicator Data'!L66)&gt;W$3,5,ROUND(5-(W$3-LOG('Crisis Indicator Data'!L66))/(W$3-W$4)*5,1)))))</f>
        <v>x</v>
      </c>
      <c r="X69" s="162" t="str">
        <f>IF(OR('Crisis Indicator Data'!L66="x",'Crisis Indicator Data'!H66="x"),"x",'Crisis Indicator Data'!L66/'Crisis Indicator Data'!H66)</f>
        <v>x</v>
      </c>
      <c r="Y69" s="143" t="str">
        <f t="shared" si="22"/>
        <v>x</v>
      </c>
      <c r="Z69" s="143" t="str">
        <f t="shared" si="23"/>
        <v>x</v>
      </c>
      <c r="AA69" s="143">
        <f t="shared" si="24"/>
        <v>0.8</v>
      </c>
      <c r="AB69" s="163">
        <f t="shared" si="25"/>
        <v>2.2000000000000002</v>
      </c>
    </row>
    <row r="70" spans="1:28" x14ac:dyDescent="0.35">
      <c r="A70" s="168" t="str">
        <f>'Crisis Indicator Data'!A67</f>
        <v>International Displacement to Mexico</v>
      </c>
      <c r="B70" s="169" t="str">
        <f>'Crisis Indicator Data'!B67</f>
        <v>International Displacement</v>
      </c>
      <c r="C70" s="169" t="str">
        <f>'Crisis Indicator Data'!C67</f>
        <v>MEX003</v>
      </c>
      <c r="D70" s="169" t="str">
        <f>'Crisis Indicator Data'!D67</f>
        <v>Mexico</v>
      </c>
      <c r="E70" s="170" t="str">
        <f>'Crisis Indicator Data'!E67</f>
        <v>MEX</v>
      </c>
      <c r="F70" s="164">
        <f>IF('Crisis Indicator Data'!F67="x","x",IF(LOG('Crisis Indicator Data'!F67)&lt;F$4,0,IF(LOG('Crisis Indicator Data'!F67)&gt;F$3,5,ROUND(5-(F$3-LOG('Crisis Indicator Data'!F67))/(F$3-F$4)*5,1))))</f>
        <v>4.3</v>
      </c>
      <c r="G70" s="161">
        <f>IF('Crisis Indicator Data'!F67="x","x",IF(LEN(E70)&gt;3,('Crisis Indicator Data'!F67/VLOOKUP('Impact of the crisis'!$C70,#REF!,4,FALSE)),'Crisis Indicator Data'!F67/VLOOKUP('Impact of the crisis'!$E70,'Country Indicator Data'!$B$4:$P$300,15,FALSE)))</f>
        <v>0.20199542169294477</v>
      </c>
      <c r="H70" s="143">
        <f t="shared" ref="H70:H101" si="26">IF(G70="x","x",IF(G70&lt;H$4,0,IF(G70&gt;H$3,5,ROUND(5-(H$3-G70)/(H$3-H$4)*5,1))))</f>
        <v>0.9</v>
      </c>
      <c r="I70" s="143">
        <f t="shared" ref="I70:I101" si="27">IF(AND(H70="x",F70="x"),"x",AVERAGE(F70,H70))</f>
        <v>2.6</v>
      </c>
      <c r="J70" s="143">
        <f>IF('Crisis Indicator Data'!G67="x","x",IF(LOG('Crisis Indicator Data'!G67)&lt;J$4,0,IF(LOG('Crisis Indicator Data'!G67)&gt;J$3,5,ROUND(5-(J$3-LOG('Crisis Indicator Data'!G67))/(J$3-J$4)*5,1))))</f>
        <v>4.2</v>
      </c>
      <c r="K70" s="161">
        <f>IF('Crisis Indicator Data'!G67="x","x",IF(LEN(E70)&gt;3,('Crisis Indicator Data'!G67/VLOOKUP('Impact of the crisis'!$C70,#REF!,5,FALSE)),'Crisis Indicator Data'!G67/VLOOKUP('Impact of the crisis'!$E70,'Country Indicator Data'!$B$4:$P$300,14,FALSE)))</f>
        <v>0.14865808560953545</v>
      </c>
      <c r="L70" s="143">
        <f t="shared" ref="L70:L101" si="28">IF(K70="x","x",IF(K70&lt;L$4,0,IF(K70&gt;L$3,5,ROUND(5-(L$3-K70)/(L$3-L$4)*5,1))))</f>
        <v>0.7</v>
      </c>
      <c r="M70" s="143">
        <f t="shared" ref="M70:M101" si="29">IF(AND(L70="x",J70="x"),"x",AVERAGE(J70,L70))</f>
        <v>2.4500000000000002</v>
      </c>
      <c r="N70" s="143">
        <f t="shared" ref="N70:N101" si="30">IF(AND(M70="x",I70="x"),"x",IF(OR(M70="x",I70="x"),AVERAGE(I70,M70),ROUND((5-GEOMEAN(((5-I70)/5*4+1),((5-M70)/5*4+1)))/4*5,1)))</f>
        <v>2.5</v>
      </c>
      <c r="O70" s="143">
        <f>IF('Crisis Indicator Data'!H67="x","x",IF('Crisis Indicator Data'!H67=0,0,IF(LOG('Crisis Indicator Data'!H67)&lt;O$4,0,IF(LOG('Crisis Indicator Data'!H67)&gt;O$3,5,ROUND(5-(O$3-LOG('Crisis Indicator Data'!H67))/(O$3-O$4)*5,1)))))</f>
        <v>2.7</v>
      </c>
      <c r="P70" s="161">
        <f>IF('Crisis Indicator Data'!H67="x","x",'Crisis Indicator Data'!H67/'Crisis Indicator Data'!G67)</f>
        <v>6.5926439972241499E-2</v>
      </c>
      <c r="Q70" s="143">
        <f t="shared" ref="Q70:Q101" si="31">IF(P70="x","x",IF(P70&lt;Q$4,0,IF(P70&gt;Q$3,5,ROUND(5-(Q$3-P70)/(Q$3-Q$4)*5,1))))</f>
        <v>0.3</v>
      </c>
      <c r="R70" s="143">
        <f t="shared" ref="R70:R101" si="32">IF(AND(Q70="x",O70="x"),"x",AVERAGE(O70,Q70))</f>
        <v>1.5</v>
      </c>
      <c r="S70" s="143">
        <f>IF('Crisis Indicator Data'!I67="x","x",IF('Crisis Indicator Data'!I67=0,0,IF(LOG('Crisis Indicator Data'!I67)&lt;S$4,0,IF(LOG('Crisis Indicator Data'!I67)&gt;S$3,5,ROUND(5-(S$3-LOG('Crisis Indicator Data'!I67))/(S$3-S$4)*5,1)))))</f>
        <v>4.4000000000000004</v>
      </c>
      <c r="T70" s="161">
        <f>IF('Crisis Indicator Data'!H67="x","x",IF('Crisis Indicator Data'!I67="x","x",'Crisis Indicator Data'!I67/'Crisis Indicator Data'!H67))</f>
        <v>1</v>
      </c>
      <c r="U70" s="143">
        <f t="shared" ref="U70:U101" si="33">IF(T70="x","x",IF(T70&lt;U$4,0,IF(T70&gt;U$3,5,ROUND(5-(U$3-T70)/(U$3-U$4)*5,1))))</f>
        <v>5</v>
      </c>
      <c r="V70" s="143">
        <f t="shared" ref="V70:V101" si="34">IF(AND(U70="x",S70="x"),"x",ROUND(AVERAGE(S70,U70),1))</f>
        <v>4.7</v>
      </c>
      <c r="W70" s="143">
        <f>IF('Crisis Indicator Data'!L67="x","x",IF('Crisis Indicator Data'!L67=0,0,IF(LOG('Crisis Indicator Data'!L67)&lt;W$4,0,IF(LOG('Crisis Indicator Data'!L67)&gt;W$3,5,ROUND(5-(W$3-LOG('Crisis Indicator Data'!L67))/(W$3-W$4)*5,1)))))</f>
        <v>0</v>
      </c>
      <c r="X70" s="162">
        <f>IF(OR('Crisis Indicator Data'!L67="x",'Crisis Indicator Data'!H67="x"),"x",'Crisis Indicator Data'!L67/'Crisis Indicator Data'!H67)</f>
        <v>0</v>
      </c>
      <c r="Y70" s="143">
        <f t="shared" ref="Y70:Y101" si="35">IF(X70="x","x",IF(X70&lt;Y$4,0,IF(X70&gt;Y$3,5,ROUND(5-(Y$3-X70)/(Y$3-Y$4)*5,1))))</f>
        <v>0</v>
      </c>
      <c r="Z70" s="143">
        <f t="shared" ref="Z70:Z101" si="36">IF(AND(Y70="x",W70="x"),"x",ROUND(AVERAGE(W70,Y70),1))</f>
        <v>0</v>
      </c>
      <c r="AA70" s="143">
        <f t="shared" ref="AA70:AA101" si="37">IF(AND(V70="x",Z70="x"),"x",IF(OR(V70="x",Z70="x"),AVERAGE(V70,Z70),ROUND((5-GEOMEAN(((5-V70)/5*4+1),((5-Z70)/5*4+1)))/4*5,1)))</f>
        <v>3.1</v>
      </c>
      <c r="AB70" s="163">
        <f t="shared" ref="AB70:AB101" si="38">IF(AND(R70="x",AA70="x"),"x",IF(OR(R70="x",AA70="x"),AVERAGE(R70,AA70),ROUND((5-GEOMEAN(((5-R70)/5*4+1),((5-AA70)/5*4+1)))/4*5,1)))</f>
        <v>2.4</v>
      </c>
    </row>
    <row r="71" spans="1:28" x14ac:dyDescent="0.35">
      <c r="A71" s="168" t="str">
        <f>'Crisis Indicator Data'!A68</f>
        <v>Complex crisis in Mali</v>
      </c>
      <c r="B71" s="169" t="str">
        <f>'Crisis Indicator Data'!B68</f>
        <v>Conflict/ Violence,Drought/drier conditions,Political/economic crisis</v>
      </c>
      <c r="C71" s="169" t="str">
        <f>'Crisis Indicator Data'!C68</f>
        <v>MLI001</v>
      </c>
      <c r="D71" s="169" t="str">
        <f>'Crisis Indicator Data'!D68</f>
        <v>Mali</v>
      </c>
      <c r="E71" s="170" t="str">
        <f>'Crisis Indicator Data'!E68</f>
        <v>MLI</v>
      </c>
      <c r="F71" s="164">
        <f>IF('Crisis Indicator Data'!F68="x","x",IF(LOG('Crisis Indicator Data'!F68)&lt;F$4,0,IF(LOG('Crisis Indicator Data'!F68)&gt;F$3,5,ROUND(5-(F$3-LOG('Crisis Indicator Data'!F68))/(F$3-F$4)*5,1))))</f>
        <v>5</v>
      </c>
      <c r="G71" s="161">
        <f>IF('Crisis Indicator Data'!F68="x","x",IF(LEN(E71)&gt;3,('Crisis Indicator Data'!F68/VLOOKUP('Impact of the crisis'!$C71,#REF!,4,FALSE)),'Crisis Indicator Data'!F68/VLOOKUP('Impact of the crisis'!$E71,'Country Indicator Data'!$B$4:$P$300,15,FALSE)))</f>
        <v>1</v>
      </c>
      <c r="H71" s="143">
        <f t="shared" si="26"/>
        <v>5</v>
      </c>
      <c r="I71" s="143">
        <f t="shared" si="27"/>
        <v>5</v>
      </c>
      <c r="J71" s="143">
        <f>IF('Crisis Indicator Data'!G68="x","x",IF(LOG('Crisis Indicator Data'!G68)&lt;J$4,0,IF(LOG('Crisis Indicator Data'!G68)&gt;J$3,5,ROUND(5-(J$3-LOG('Crisis Indicator Data'!G68))/(J$3-J$4)*5,1))))</f>
        <v>4.7</v>
      </c>
      <c r="K71" s="161">
        <f>IF('Crisis Indicator Data'!G68="x","x",IF(LEN(E71)&gt;3,('Crisis Indicator Data'!G68/VLOOKUP('Impact of the crisis'!$C71,#REF!,5,FALSE)),'Crisis Indicator Data'!G68/VLOOKUP('Impact of the crisis'!$E71,'Country Indicator Data'!$B$4:$P$300,14,FALSE)))</f>
        <v>1</v>
      </c>
      <c r="L71" s="143">
        <f t="shared" si="28"/>
        <v>5</v>
      </c>
      <c r="M71" s="143">
        <f t="shared" si="29"/>
        <v>4.8499999999999996</v>
      </c>
      <c r="N71" s="143">
        <f t="shared" si="30"/>
        <v>4.9000000000000004</v>
      </c>
      <c r="O71" s="143">
        <f>IF('Crisis Indicator Data'!H68="x","x",IF('Crisis Indicator Data'!H68=0,0,IF(LOG('Crisis Indicator Data'!H68)&lt;O$4,0,IF(LOG('Crisis Indicator Data'!H68)&gt;O$3,5,ROUND(5-(O$3-LOG('Crisis Indicator Data'!H68))/(O$3-O$4)*5,1)))))</f>
        <v>4.8</v>
      </c>
      <c r="P71" s="161">
        <f>IF('Crisis Indicator Data'!H68="x","x",'Crisis Indicator Data'!H68/'Crisis Indicator Data'!G68)</f>
        <v>1</v>
      </c>
      <c r="Q71" s="143">
        <f t="shared" si="31"/>
        <v>5</v>
      </c>
      <c r="R71" s="143">
        <f t="shared" si="32"/>
        <v>4.9000000000000004</v>
      </c>
      <c r="S71" s="143">
        <f>IF('Crisis Indicator Data'!I68="x","x",IF('Crisis Indicator Data'!I68=0,0,IF(LOG('Crisis Indicator Data'!I68)&lt;S$4,0,IF(LOG('Crisis Indicator Data'!I68)&gt;S$3,5,ROUND(5-(S$3-LOG('Crisis Indicator Data'!I68))/(S$3-S$4)*5,1)))))</f>
        <v>4.4000000000000004</v>
      </c>
      <c r="T71" s="161">
        <f>IF('Crisis Indicator Data'!H68="x","x",IF('Crisis Indicator Data'!I68="x","x",'Crisis Indicator Data'!I68/'Crisis Indicator Data'!H68))</f>
        <v>4.5122097438151952E-2</v>
      </c>
      <c r="U71" s="143">
        <f t="shared" si="33"/>
        <v>1.5</v>
      </c>
      <c r="V71" s="143">
        <f t="shared" si="34"/>
        <v>3</v>
      </c>
      <c r="W71" s="143">
        <f>IF('Crisis Indicator Data'!L68="x","x",IF('Crisis Indicator Data'!L68=0,0,IF(LOG('Crisis Indicator Data'!L68)&lt;W$4,0,IF(LOG('Crisis Indicator Data'!L68)&gt;W$3,5,ROUND(5-(W$3-LOG('Crisis Indicator Data'!L68))/(W$3-W$4)*5,1)))))</f>
        <v>4.7</v>
      </c>
      <c r="X71" s="162">
        <f>IF(OR('Crisis Indicator Data'!L68="x",'Crisis Indicator Data'!H68="x"),"x",'Crisis Indicator Data'!L68/'Crisis Indicator Data'!H68)</f>
        <v>7.5536549298589188E-5</v>
      </c>
      <c r="Y71" s="143">
        <f t="shared" si="35"/>
        <v>3.8</v>
      </c>
      <c r="Z71" s="143">
        <f t="shared" si="36"/>
        <v>4.3</v>
      </c>
      <c r="AA71" s="143">
        <f t="shared" si="37"/>
        <v>3.7</v>
      </c>
      <c r="AB71" s="163">
        <f t="shared" si="38"/>
        <v>4.4000000000000004</v>
      </c>
    </row>
    <row r="72" spans="1:28" x14ac:dyDescent="0.35">
      <c r="A72" s="168" t="str">
        <f>'Crisis Indicator Data'!A69</f>
        <v>Multiple crises in Myanmar</v>
      </c>
      <c r="B72" s="169" t="str">
        <f>'Crisis Indicator Data'!B69</f>
        <v>Conflict/ Violence,Earthquake</v>
      </c>
      <c r="C72" s="169" t="str">
        <f>'Crisis Indicator Data'!C69</f>
        <v>MMR001</v>
      </c>
      <c r="D72" s="169" t="str">
        <f>'Crisis Indicator Data'!D69</f>
        <v>Myanmar</v>
      </c>
      <c r="E72" s="170" t="str">
        <f>'Crisis Indicator Data'!E69</f>
        <v>MMR</v>
      </c>
      <c r="F72" s="164">
        <f>IF('Crisis Indicator Data'!F69="x","x",IF(LOG('Crisis Indicator Data'!F69)&lt;F$4,0,IF(LOG('Crisis Indicator Data'!F69)&gt;F$3,5,ROUND(5-(F$3-LOG('Crisis Indicator Data'!F69))/(F$3-F$4)*5,1))))</f>
        <v>4.7</v>
      </c>
      <c r="G72" s="161">
        <f>IF('Crisis Indicator Data'!F69="x","x",IF(LEN(E72)&gt;3,('Crisis Indicator Data'!F69/VLOOKUP('Impact of the crisis'!$C72,#REF!,4,FALSE)),'Crisis Indicator Data'!F69/VLOOKUP('Impact of the crisis'!$E72,'Country Indicator Data'!$B$4:$P$300,15,FALSE)))</f>
        <v>1.0366295371320882</v>
      </c>
      <c r="H72" s="143">
        <f t="shared" si="26"/>
        <v>5</v>
      </c>
      <c r="I72" s="143">
        <f t="shared" si="27"/>
        <v>4.8499999999999996</v>
      </c>
      <c r="J72" s="143">
        <f>IF('Crisis Indicator Data'!G69="x","x",IF(LOG('Crisis Indicator Data'!G69)&lt;J$4,0,IF(LOG('Crisis Indicator Data'!G69)&gt;J$3,5,ROUND(5-(J$3-LOG('Crisis Indicator Data'!G69))/(J$3-J$4)*5,1))))</f>
        <v>5</v>
      </c>
      <c r="K72" s="161">
        <f>IF('Crisis Indicator Data'!G69="x","x",IF(LEN(E72)&gt;3,('Crisis Indicator Data'!G69/VLOOKUP('Impact of the crisis'!$C72,#REF!,5,FALSE)),'Crisis Indicator Data'!G69/VLOOKUP('Impact of the crisis'!$E72,'Country Indicator Data'!$B$4:$P$300,14,FALSE)))</f>
        <v>1</v>
      </c>
      <c r="L72" s="143">
        <f t="shared" si="28"/>
        <v>5</v>
      </c>
      <c r="M72" s="143">
        <f t="shared" si="29"/>
        <v>5</v>
      </c>
      <c r="N72" s="143">
        <f t="shared" si="30"/>
        <v>4.9000000000000004</v>
      </c>
      <c r="O72" s="143">
        <f>IF('Crisis Indicator Data'!H69="x","x",IF('Crisis Indicator Data'!H69=0,0,IF(LOG('Crisis Indicator Data'!H69)&lt;O$4,0,IF(LOG('Crisis Indicator Data'!H69)&gt;O$3,5,ROUND(5-(O$3-LOG('Crisis Indicator Data'!H69))/(O$3-O$4)*5,1)))))</f>
        <v>5</v>
      </c>
      <c r="P72" s="161">
        <f>IF('Crisis Indicator Data'!H69="x","x",'Crisis Indicator Data'!H69/'Crisis Indicator Data'!G69)</f>
        <v>1</v>
      </c>
      <c r="Q72" s="143">
        <f t="shared" si="31"/>
        <v>5</v>
      </c>
      <c r="R72" s="143">
        <f t="shared" si="32"/>
        <v>5</v>
      </c>
      <c r="S72" s="143">
        <f>IF('Crisis Indicator Data'!I69="x","x",IF('Crisis Indicator Data'!I69=0,0,IF(LOG('Crisis Indicator Data'!I69)&lt;S$4,0,IF(LOG('Crisis Indicator Data'!I69)&gt;S$3,5,ROUND(5-(S$3-LOG('Crisis Indicator Data'!I69))/(S$3-S$4)*5,1)))))</f>
        <v>5</v>
      </c>
      <c r="T72" s="161">
        <f>IF('Crisis Indicator Data'!H69="x","x",IF('Crisis Indicator Data'!I69="x","x",'Crisis Indicator Data'!I69/'Crisis Indicator Data'!H69))</f>
        <v>9.2899242211619423E-2</v>
      </c>
      <c r="U72" s="143">
        <f t="shared" si="33"/>
        <v>3.1</v>
      </c>
      <c r="V72" s="143">
        <f t="shared" si="34"/>
        <v>4.0999999999999996</v>
      </c>
      <c r="W72" s="143">
        <f>IF('Crisis Indicator Data'!L69="x","x",IF('Crisis Indicator Data'!L69=0,0,IF(LOG('Crisis Indicator Data'!L69)&lt;W$4,0,IF(LOG('Crisis Indicator Data'!L69)&gt;W$3,5,ROUND(5-(W$3-LOG('Crisis Indicator Data'!L69))/(W$3-W$4)*5,1)))))</f>
        <v>5</v>
      </c>
      <c r="X72" s="162">
        <f>IF(OR('Crisis Indicator Data'!L69="x",'Crisis Indicator Data'!H69="x"),"x",'Crisis Indicator Data'!L69/'Crisis Indicator Data'!H69)</f>
        <v>1.9349915801291048E-4</v>
      </c>
      <c r="Y72" s="143">
        <f t="shared" si="35"/>
        <v>5</v>
      </c>
      <c r="Z72" s="143">
        <f t="shared" si="36"/>
        <v>5</v>
      </c>
      <c r="AA72" s="143">
        <f t="shared" si="37"/>
        <v>4.5999999999999996</v>
      </c>
      <c r="AB72" s="163">
        <f t="shared" si="38"/>
        <v>4.8</v>
      </c>
    </row>
    <row r="73" spans="1:28" x14ac:dyDescent="0.35">
      <c r="A73" s="168" t="str">
        <f>'Crisis Indicator Data'!A70</f>
        <v>Conflict in Rakhine</v>
      </c>
      <c r="B73" s="169" t="str">
        <f>'Crisis Indicator Data'!B70</f>
        <v>Conflict/ Violence</v>
      </c>
      <c r="C73" s="169" t="str">
        <f>'Crisis Indicator Data'!C70</f>
        <v>MMR002</v>
      </c>
      <c r="D73" s="169" t="str">
        <f>'Crisis Indicator Data'!D70</f>
        <v>Myanmar</v>
      </c>
      <c r="E73" s="170" t="str">
        <f>'Crisis Indicator Data'!E70</f>
        <v>MMR</v>
      </c>
      <c r="F73" s="164">
        <f>IF('Crisis Indicator Data'!F70="x","x",IF(LOG('Crisis Indicator Data'!F70)&lt;F$4,0,IF(LOG('Crisis Indicator Data'!F70)&gt;F$3,5,ROUND(5-(F$3-LOG('Crisis Indicator Data'!F70))/(F$3-F$4)*5,1))))</f>
        <v>2.6</v>
      </c>
      <c r="G73" s="161">
        <f>IF('Crisis Indicator Data'!F70="x","x",IF(LEN(E73)&gt;3,('Crisis Indicator Data'!F70/VLOOKUP('Impact of the crisis'!$C73,#REF!,4,FALSE)),'Crisis Indicator Data'!F70/VLOOKUP('Impact of the crisis'!$E73,'Country Indicator Data'!$B$4:$P$300,15,FALSE)))</f>
        <v>5.6350069713637825E-2</v>
      </c>
      <c r="H73" s="143">
        <f t="shared" si="26"/>
        <v>0.2</v>
      </c>
      <c r="I73" s="143">
        <f t="shared" si="27"/>
        <v>1.4000000000000001</v>
      </c>
      <c r="J73" s="143">
        <f>IF('Crisis Indicator Data'!G70="x","x",IF(LOG('Crisis Indicator Data'!G70)&lt;J$4,0,IF(LOG('Crisis Indicator Data'!G70)&gt;J$3,5,ROUND(5-(J$3-LOG('Crisis Indicator Data'!G70))/(J$3-J$4)*5,1))))</f>
        <v>1.9</v>
      </c>
      <c r="K73" s="161">
        <f>IF('Crisis Indicator Data'!G70="x","x",IF(LEN(E73)&gt;3,('Crisis Indicator Data'!G70/VLOOKUP('Impact of the crisis'!$C73,#REF!,5,FALSE)),'Crisis Indicator Data'!G70/VLOOKUP('Impact of the crisis'!$E73,'Country Indicator Data'!$B$4:$P$300,14,FALSE)))</f>
        <v>6.4078725792871175E-2</v>
      </c>
      <c r="L73" s="143">
        <f t="shared" si="28"/>
        <v>0.3</v>
      </c>
      <c r="M73" s="143">
        <f t="shared" si="29"/>
        <v>1.0999999999999999</v>
      </c>
      <c r="N73" s="143">
        <f t="shared" si="30"/>
        <v>1.3</v>
      </c>
      <c r="O73" s="143">
        <f>IF('Crisis Indicator Data'!H70="x","x",IF('Crisis Indicator Data'!H70=0,0,IF(LOG('Crisis Indicator Data'!H70)&lt;O$4,0,IF(LOG('Crisis Indicator Data'!H70)&gt;O$3,5,ROUND(5-(O$3-LOG('Crisis Indicator Data'!H70))/(O$3-O$4)*5,1)))))</f>
        <v>3.4</v>
      </c>
      <c r="P73" s="161">
        <f>IF('Crisis Indicator Data'!H70="x","x",'Crisis Indicator Data'!H70/'Crisis Indicator Data'!G70)</f>
        <v>1</v>
      </c>
      <c r="Q73" s="143">
        <f t="shared" si="31"/>
        <v>5</v>
      </c>
      <c r="R73" s="143">
        <f t="shared" si="32"/>
        <v>4.2</v>
      </c>
      <c r="S73" s="143">
        <f>IF('Crisis Indicator Data'!I70="x","x",IF('Crisis Indicator Data'!I70=0,0,IF(LOG('Crisis Indicator Data'!I70)&lt;S$4,0,IF(LOG('Crisis Indicator Data'!I70)&gt;S$3,5,ROUND(5-(S$3-LOG('Crisis Indicator Data'!I70))/(S$3-S$4)*5,1)))))</f>
        <v>4.5</v>
      </c>
      <c r="T73" s="161">
        <f>IF('Crisis Indicator Data'!H70="x","x",IF('Crisis Indicator Data'!I70="x","x",'Crisis Indicator Data'!I70/'Crisis Indicator Data'!H70))</f>
        <v>0.39666027922255681</v>
      </c>
      <c r="U73" s="143">
        <f t="shared" si="33"/>
        <v>5</v>
      </c>
      <c r="V73" s="143">
        <f t="shared" si="34"/>
        <v>4.8</v>
      </c>
      <c r="W73" s="143">
        <f>IF('Crisis Indicator Data'!L70="x","x",IF('Crisis Indicator Data'!L70=0,0,IF(LOG('Crisis Indicator Data'!L70)&lt;W$4,0,IF(LOG('Crisis Indicator Data'!L70)&gt;W$3,5,ROUND(5-(W$3-LOG('Crisis Indicator Data'!L70))/(W$3-W$4)*5,1)))))</f>
        <v>3.7</v>
      </c>
      <c r="X73" s="162">
        <f>IF(OR('Crisis Indicator Data'!L70="x",'Crisis Indicator Data'!H70="x"),"x",'Crisis Indicator Data'!L70/'Crisis Indicator Data'!H70)</f>
        <v>1.1086777990692582E-4</v>
      </c>
      <c r="Y73" s="143">
        <f t="shared" si="35"/>
        <v>5</v>
      </c>
      <c r="Z73" s="143">
        <f t="shared" si="36"/>
        <v>4.4000000000000004</v>
      </c>
      <c r="AA73" s="143">
        <f t="shared" si="37"/>
        <v>4.5999999999999996</v>
      </c>
      <c r="AB73" s="163">
        <f t="shared" si="38"/>
        <v>4.4000000000000004</v>
      </c>
    </row>
    <row r="74" spans="1:28" x14ac:dyDescent="0.35">
      <c r="A74" s="168" t="str">
        <f>'Crisis Indicator Data'!A71</f>
        <v>Conflict in Kachin and Shan</v>
      </c>
      <c r="B74" s="169" t="str">
        <f>'Crisis Indicator Data'!B71</f>
        <v>Conflict/ Violence</v>
      </c>
      <c r="C74" s="169" t="str">
        <f>'Crisis Indicator Data'!C71</f>
        <v>MMR003</v>
      </c>
      <c r="D74" s="169" t="str">
        <f>'Crisis Indicator Data'!D71</f>
        <v>Myanmar</v>
      </c>
      <c r="E74" s="170" t="str">
        <f>'Crisis Indicator Data'!E71</f>
        <v>MMR</v>
      </c>
      <c r="F74" s="164">
        <f>IF('Crisis Indicator Data'!F71="x","x",IF(LOG('Crisis Indicator Data'!F71)&lt;F$4,0,IF(LOG('Crisis Indicator Data'!F71)&gt;F$3,5,ROUND(5-(F$3-LOG('Crisis Indicator Data'!F71))/(F$3-F$4)*5,1))))</f>
        <v>3.6</v>
      </c>
      <c r="G74" s="161">
        <f>IF('Crisis Indicator Data'!F71="x","x",IF(LEN(E74)&gt;3,('Crisis Indicator Data'!F71/VLOOKUP('Impact of the crisis'!$C74,#REF!,4,FALSE)),'Crisis Indicator Data'!F71/VLOOKUP('Impact of the crisis'!$E74,'Country Indicator Data'!$B$4:$P$300,15,FALSE)))</f>
        <v>0.22921384466882191</v>
      </c>
      <c r="H74" s="143">
        <f t="shared" si="26"/>
        <v>1.1000000000000001</v>
      </c>
      <c r="I74" s="143">
        <f t="shared" si="27"/>
        <v>2.35</v>
      </c>
      <c r="J74" s="143">
        <f>IF('Crisis Indicator Data'!G71="x","x",IF(LOG('Crisis Indicator Data'!G71)&lt;J$4,0,IF(LOG('Crisis Indicator Data'!G71)&gt;J$3,5,ROUND(5-(J$3-LOG('Crisis Indicator Data'!G71))/(J$3-J$4)*5,1))))</f>
        <v>2.2999999999999998</v>
      </c>
      <c r="K74" s="161">
        <f>IF('Crisis Indicator Data'!G71="x","x",IF(LEN(E74)&gt;3,('Crisis Indicator Data'!G71/VLOOKUP('Impact of the crisis'!$C74,#REF!,5,FALSE)),'Crisis Indicator Data'!G71/VLOOKUP('Impact of the crisis'!$E74,'Country Indicator Data'!$B$4:$P$300,14,FALSE)))</f>
        <v>8.8531434184675836E-2</v>
      </c>
      <c r="L74" s="143">
        <f t="shared" si="28"/>
        <v>0.4</v>
      </c>
      <c r="M74" s="143">
        <f t="shared" si="29"/>
        <v>1.3499999999999999</v>
      </c>
      <c r="N74" s="143">
        <f t="shared" si="30"/>
        <v>1.9</v>
      </c>
      <c r="O74" s="143">
        <f>IF('Crisis Indicator Data'!H71="x","x",IF('Crisis Indicator Data'!H71=0,0,IF(LOG('Crisis Indicator Data'!H71)&lt;O$4,0,IF(LOG('Crisis Indicator Data'!H71)&gt;O$3,5,ROUND(5-(O$3-LOG('Crisis Indicator Data'!H71))/(O$3-O$4)*5,1)))))</f>
        <v>3.7</v>
      </c>
      <c r="P74" s="161">
        <f>IF('Crisis Indicator Data'!H71="x","x",'Crisis Indicator Data'!H71/'Crisis Indicator Data'!G71)</f>
        <v>1</v>
      </c>
      <c r="Q74" s="143">
        <f t="shared" si="31"/>
        <v>5</v>
      </c>
      <c r="R74" s="143">
        <f t="shared" si="32"/>
        <v>4.3499999999999996</v>
      </c>
      <c r="S74" s="143">
        <f>IF('Crisis Indicator Data'!I71="x","x",IF('Crisis Indicator Data'!I71=0,0,IF(LOG('Crisis Indicator Data'!I71)&lt;S$4,0,IF(LOG('Crisis Indicator Data'!I71)&gt;S$3,5,ROUND(5-(S$3-LOG('Crisis Indicator Data'!I71))/(S$3-S$4)*5,1)))))</f>
        <v>3.5</v>
      </c>
      <c r="T74" s="161">
        <f>IF('Crisis Indicator Data'!H71="x","x",IF('Crisis Indicator Data'!I71="x","x",'Crisis Indicator Data'!I71/'Crisis Indicator Data'!H71))</f>
        <v>6.0233802258767587E-2</v>
      </c>
      <c r="U74" s="143">
        <f t="shared" si="33"/>
        <v>2</v>
      </c>
      <c r="V74" s="143">
        <f t="shared" si="34"/>
        <v>2.8</v>
      </c>
      <c r="W74" s="143">
        <f>IF('Crisis Indicator Data'!L71="x","x",IF('Crisis Indicator Data'!L71=0,0,IF(LOG('Crisis Indicator Data'!L71)&lt;W$4,0,IF(LOG('Crisis Indicator Data'!L71)&gt;W$3,5,ROUND(5-(W$3-LOG('Crisis Indicator Data'!L71))/(W$3-W$4)*5,1)))))</f>
        <v>3.7</v>
      </c>
      <c r="X74" s="162">
        <f>IF(OR('Crisis Indicator Data'!L71="x",'Crisis Indicator Data'!H71="x"),"x",'Crisis Indicator Data'!L71/'Crisis Indicator Data'!H71)</f>
        <v>7.2122052704576975E-5</v>
      </c>
      <c r="Y74" s="143">
        <f t="shared" si="35"/>
        <v>3.6</v>
      </c>
      <c r="Z74" s="143">
        <f t="shared" si="36"/>
        <v>3.7</v>
      </c>
      <c r="AA74" s="143">
        <f t="shared" si="37"/>
        <v>3.3</v>
      </c>
      <c r="AB74" s="163">
        <f t="shared" si="38"/>
        <v>3.9</v>
      </c>
    </row>
    <row r="75" spans="1:28" x14ac:dyDescent="0.35">
      <c r="A75" s="168" t="str">
        <f>'Crisis Indicator Data'!A72</f>
        <v>Post-coup conflict in Myanmar</v>
      </c>
      <c r="B75" s="169" t="str">
        <f>'Crisis Indicator Data'!B72</f>
        <v>Conflict/ Violence</v>
      </c>
      <c r="C75" s="169" t="str">
        <f>'Crisis Indicator Data'!C72</f>
        <v>MMR004</v>
      </c>
      <c r="D75" s="169" t="str">
        <f>'Crisis Indicator Data'!D72</f>
        <v>Myanmar</v>
      </c>
      <c r="E75" s="170" t="str">
        <f>'Crisis Indicator Data'!E72</f>
        <v>MMR</v>
      </c>
      <c r="F75" s="164">
        <f>IF('Crisis Indicator Data'!F72="x","x",IF(LOG('Crisis Indicator Data'!F72)&lt;F$4,0,IF(LOG('Crisis Indicator Data'!F72)&gt;F$3,5,ROUND(5-(F$3-LOG('Crisis Indicator Data'!F72))/(F$3-F$4)*5,1))))</f>
        <v>3.9</v>
      </c>
      <c r="G75" s="161">
        <f>IF('Crisis Indicator Data'!F72="x","x",IF(LEN(E75)&gt;3,('Crisis Indicator Data'!F72/VLOOKUP('Impact of the crisis'!$C75,#REF!,4,FALSE)),'Crisis Indicator Data'!F72/VLOOKUP('Impact of the crisis'!$E75,'Country Indicator Data'!$B$4:$P$300,15,FALSE)))</f>
        <v>0.33174498598066404</v>
      </c>
      <c r="H75" s="143">
        <f t="shared" si="26"/>
        <v>1.6</v>
      </c>
      <c r="I75" s="143">
        <f t="shared" si="27"/>
        <v>2.75</v>
      </c>
      <c r="J75" s="143">
        <f>IF('Crisis Indicator Data'!G72="x","x",IF(LOG('Crisis Indicator Data'!G72)&lt;J$4,0,IF(LOG('Crisis Indicator Data'!G72)&gt;J$3,5,ROUND(5-(J$3-LOG('Crisis Indicator Data'!G72))/(J$3-J$4)*5,1))))</f>
        <v>5</v>
      </c>
      <c r="K75" s="161">
        <f>IF('Crisis Indicator Data'!G72="x","x",IF(LEN(E75)&gt;3,('Crisis Indicator Data'!G72/VLOOKUP('Impact of the crisis'!$C75,#REF!,5,FALSE)),'Crisis Indicator Data'!G72/VLOOKUP('Impact of the crisis'!$E75,'Country Indicator Data'!$B$4:$P$300,14,FALSE)))</f>
        <v>0.54567779960707274</v>
      </c>
      <c r="L75" s="143">
        <f t="shared" si="28"/>
        <v>2.7</v>
      </c>
      <c r="M75" s="143">
        <f t="shared" si="29"/>
        <v>3.85</v>
      </c>
      <c r="N75" s="143">
        <f t="shared" si="30"/>
        <v>3.4</v>
      </c>
      <c r="O75" s="143">
        <f>IF('Crisis Indicator Data'!H72="x","x",IF('Crisis Indicator Data'!H72=0,0,IF(LOG('Crisis Indicator Data'!H72)&lt;O$4,0,IF(LOG('Crisis Indicator Data'!H72)&gt;O$3,5,ROUND(5-(O$3-LOG('Crisis Indicator Data'!H72))/(O$3-O$4)*5,1)))))</f>
        <v>5</v>
      </c>
      <c r="P75" s="161">
        <f>IF('Crisis Indicator Data'!H72="x","x",'Crisis Indicator Data'!H72/'Crisis Indicator Data'!G72)</f>
        <v>1</v>
      </c>
      <c r="Q75" s="143">
        <f t="shared" si="31"/>
        <v>5</v>
      </c>
      <c r="R75" s="143">
        <f t="shared" si="32"/>
        <v>5</v>
      </c>
      <c r="S75" s="143">
        <f>IF('Crisis Indicator Data'!I72="x","x",IF('Crisis Indicator Data'!I72=0,0,IF(LOG('Crisis Indicator Data'!I72)&lt;S$4,0,IF(LOG('Crisis Indicator Data'!I72)&gt;S$3,5,ROUND(5-(S$3-LOG('Crisis Indicator Data'!I72))/(S$3-S$4)*5,1)))))</f>
        <v>5</v>
      </c>
      <c r="T75" s="161">
        <f>IF('Crisis Indicator Data'!H72="x","x",IF('Crisis Indicator Data'!I72="x","x",'Crisis Indicator Data'!I72/'Crisis Indicator Data'!H72))</f>
        <v>0.11386138613861387</v>
      </c>
      <c r="U75" s="143">
        <f t="shared" si="33"/>
        <v>3.8</v>
      </c>
      <c r="V75" s="143">
        <f t="shared" si="34"/>
        <v>4.4000000000000004</v>
      </c>
      <c r="W75" s="143">
        <f>IF('Crisis Indicator Data'!L72="x","x",IF('Crisis Indicator Data'!L72=0,0,IF(LOG('Crisis Indicator Data'!L72)&lt;W$4,0,IF(LOG('Crisis Indicator Data'!L72)&gt;W$3,5,ROUND(5-(W$3-LOG('Crisis Indicator Data'!L72))/(W$3-W$4)*5,1)))))</f>
        <v>5</v>
      </c>
      <c r="X75" s="162">
        <f>IF(OR('Crisis Indicator Data'!L72="x",'Crisis Indicator Data'!H72="x"),"x",'Crisis Indicator Data'!L72/'Crisis Indicator Data'!H72)</f>
        <v>2.0949594959495949E-4</v>
      </c>
      <c r="Y75" s="143">
        <f t="shared" si="35"/>
        <v>5</v>
      </c>
      <c r="Z75" s="143">
        <f t="shared" si="36"/>
        <v>5</v>
      </c>
      <c r="AA75" s="143">
        <f t="shared" si="37"/>
        <v>4.7</v>
      </c>
      <c r="AB75" s="163">
        <f t="shared" si="38"/>
        <v>4.9000000000000004</v>
      </c>
    </row>
    <row r="76" spans="1:28" x14ac:dyDescent="0.35">
      <c r="A76" s="168" t="str">
        <f>'Crisis Indicator Data'!A73</f>
        <v>2025 Earthquake in Myanmar</v>
      </c>
      <c r="B76" s="169" t="str">
        <f>'Crisis Indicator Data'!B73</f>
        <v>Earthquake</v>
      </c>
      <c r="C76" s="169" t="str">
        <f>'Crisis Indicator Data'!C73</f>
        <v>MMR007</v>
      </c>
      <c r="D76" s="169" t="str">
        <f>'Crisis Indicator Data'!D73</f>
        <v>Myanmar</v>
      </c>
      <c r="E76" s="170" t="str">
        <f>'Crisis Indicator Data'!E73</f>
        <v>MMR</v>
      </c>
      <c r="F76" s="164">
        <f>IF('Crisis Indicator Data'!F73="x","x",IF(LOG('Crisis Indicator Data'!F73)&lt;F$4,0,IF(LOG('Crisis Indicator Data'!F73)&gt;F$3,5,ROUND(5-(F$3-LOG('Crisis Indicator Data'!F73))/(F$3-F$4)*5,1))))</f>
        <v>4.0999999999999996</v>
      </c>
      <c r="G76" s="161">
        <f>IF('Crisis Indicator Data'!F73="x","x",IF(LEN(E76)&gt;3,('Crisis Indicator Data'!F73/VLOOKUP('Impact of the crisis'!$C76,#REF!,4,FALSE)),'Crisis Indicator Data'!F73/VLOOKUP('Impact of the crisis'!$E76,'Country Indicator Data'!$B$4:$P$300,15,FALSE)))</f>
        <v>0.41932063676896442</v>
      </c>
      <c r="H76" s="143">
        <f t="shared" si="26"/>
        <v>2</v>
      </c>
      <c r="I76" s="143">
        <f t="shared" si="27"/>
        <v>3.05</v>
      </c>
      <c r="J76" s="143">
        <f>IF('Crisis Indicator Data'!G73="x","x",IF(LOG('Crisis Indicator Data'!G73)&lt;J$4,0,IF(LOG('Crisis Indicator Data'!G73)&gt;J$3,5,ROUND(5-(J$3-LOG('Crisis Indicator Data'!G73))/(J$3-J$4)*5,1))))</f>
        <v>4.0999999999999996</v>
      </c>
      <c r="K76" s="161">
        <f>IF('Crisis Indicator Data'!G73="x","x",IF(LEN(E76)&gt;3,('Crisis Indicator Data'!G73/VLOOKUP('Impact of the crisis'!$C76,#REF!,5,FALSE)),'Crisis Indicator Data'!G73/VLOOKUP('Impact of the crisis'!$E76,'Country Indicator Data'!$B$4:$P$300,14,FALSE)))</f>
        <v>0.3017120404153803</v>
      </c>
      <c r="L76" s="143">
        <f t="shared" si="28"/>
        <v>1.5</v>
      </c>
      <c r="M76" s="143">
        <f t="shared" si="29"/>
        <v>2.8</v>
      </c>
      <c r="N76" s="143">
        <f t="shared" si="30"/>
        <v>2.9</v>
      </c>
      <c r="O76" s="143">
        <f>IF('Crisis Indicator Data'!H73="x","x",IF('Crisis Indicator Data'!H73=0,0,IF(LOG('Crisis Indicator Data'!H73)&lt;O$4,0,IF(LOG('Crisis Indicator Data'!H73)&gt;O$3,5,ROUND(5-(O$3-LOG('Crisis Indicator Data'!H73))/(O$3-O$4)*5,1)))))</f>
        <v>4.5999999999999996</v>
      </c>
      <c r="P76" s="161">
        <f>IF('Crisis Indicator Data'!H73="x","x",'Crisis Indicator Data'!H73/'Crisis Indicator Data'!G73)</f>
        <v>1</v>
      </c>
      <c r="Q76" s="143">
        <f t="shared" si="31"/>
        <v>5</v>
      </c>
      <c r="R76" s="143">
        <f t="shared" si="32"/>
        <v>4.8</v>
      </c>
      <c r="S76" s="143">
        <f>IF('Crisis Indicator Data'!I73="x","x",IF('Crisis Indicator Data'!I73=0,0,IF(LOG('Crisis Indicator Data'!I73)&lt;S$4,0,IF(LOG('Crisis Indicator Data'!I73)&gt;S$3,5,ROUND(5-(S$3-LOG('Crisis Indicator Data'!I73))/(S$3-S$4)*5,1)))))</f>
        <v>1.8</v>
      </c>
      <c r="T76" s="161">
        <f>IF('Crisis Indicator Data'!H73="x","x",IF('Crisis Indicator Data'!I73="x","x",'Crisis Indicator Data'!I73/'Crisis Indicator Data'!H73))</f>
        <v>1.0465116279069768E-3</v>
      </c>
      <c r="U76" s="143">
        <f t="shared" si="33"/>
        <v>0</v>
      </c>
      <c r="V76" s="143">
        <f t="shared" si="34"/>
        <v>0.9</v>
      </c>
      <c r="W76" s="143">
        <f>IF('Crisis Indicator Data'!L73="x","x",IF('Crisis Indicator Data'!L73=0,0,IF(LOG('Crisis Indicator Data'!L73)&lt;W$4,0,IF(LOG('Crisis Indicator Data'!L73)&gt;W$3,5,ROUND(5-(W$3-LOG('Crisis Indicator Data'!L73))/(W$3-W$4)*5,1)))))</f>
        <v>5</v>
      </c>
      <c r="X76" s="162">
        <f>IF(OR('Crisis Indicator Data'!L73="x",'Crisis Indicator Data'!H73="x"),"x",'Crisis Indicator Data'!L73/'Crisis Indicator Data'!H73)</f>
        <v>2.1773255813953488E-4</v>
      </c>
      <c r="Y76" s="143">
        <f t="shared" si="35"/>
        <v>5</v>
      </c>
      <c r="Z76" s="143">
        <f t="shared" si="36"/>
        <v>5</v>
      </c>
      <c r="AA76" s="143">
        <f t="shared" si="37"/>
        <v>3.7</v>
      </c>
      <c r="AB76" s="163">
        <f t="shared" si="38"/>
        <v>4.3</v>
      </c>
    </row>
    <row r="77" spans="1:28" x14ac:dyDescent="0.35">
      <c r="A77" s="168" t="str">
        <f>'Crisis Indicator Data'!A74</f>
        <v>Multiple Crises in Mozambique</v>
      </c>
      <c r="B77" s="169" t="str">
        <f>'Crisis Indicator Data'!B74</f>
        <v>Conflict/ Violence,Cyclone,Drought/drier conditions</v>
      </c>
      <c r="C77" s="169" t="str">
        <f>'Crisis Indicator Data'!C74</f>
        <v>MOZ001</v>
      </c>
      <c r="D77" s="169" t="str">
        <f>'Crisis Indicator Data'!D74</f>
        <v>Mozambique</v>
      </c>
      <c r="E77" s="170" t="str">
        <f>'Crisis Indicator Data'!E74</f>
        <v>MOZ</v>
      </c>
      <c r="F77" s="164">
        <f>IF('Crisis Indicator Data'!F74="x","x",IF(LOG('Crisis Indicator Data'!F74)&lt;F$4,0,IF(LOG('Crisis Indicator Data'!F74)&gt;F$3,5,ROUND(5-(F$3-LOG('Crisis Indicator Data'!F74))/(F$3-F$4)*5,1))))</f>
        <v>4.5</v>
      </c>
      <c r="G77" s="161">
        <f>IF('Crisis Indicator Data'!F74="x","x",IF(LEN(E77)&gt;3,('Crisis Indicator Data'!F74/VLOOKUP('Impact of the crisis'!$C77,#REF!,4,FALSE)),'Crisis Indicator Data'!F74/VLOOKUP('Impact of the crisis'!$E77,'Country Indicator Data'!$B$4:$P$300,15,FALSE)))</f>
        <v>0.62140059513212442</v>
      </c>
      <c r="H77" s="143">
        <f t="shared" si="26"/>
        <v>3.1</v>
      </c>
      <c r="I77" s="143">
        <f t="shared" si="27"/>
        <v>3.8</v>
      </c>
      <c r="J77" s="143">
        <f>IF('Crisis Indicator Data'!G74="x","x",IF(LOG('Crisis Indicator Data'!G74)&lt;J$4,0,IF(LOG('Crisis Indicator Data'!G74)&gt;J$3,5,ROUND(5-(J$3-LOG('Crisis Indicator Data'!G74))/(J$3-J$4)*5,1))))</f>
        <v>4.3</v>
      </c>
      <c r="K77" s="161">
        <f>IF('Crisis Indicator Data'!G74="x","x",IF(LEN(E77)&gt;3,('Crisis Indicator Data'!G74/VLOOKUP('Impact of the crisis'!$C77,#REF!,5,FALSE)),'Crisis Indicator Data'!G74/VLOOKUP('Impact of the crisis'!$E77,'Country Indicator Data'!$B$4:$P$300,14,FALSE)))</f>
        <v>0.56641894373958013</v>
      </c>
      <c r="L77" s="143">
        <f t="shared" si="28"/>
        <v>2.8</v>
      </c>
      <c r="M77" s="143">
        <f t="shared" si="29"/>
        <v>3.55</v>
      </c>
      <c r="N77" s="143">
        <f t="shared" si="30"/>
        <v>3.7</v>
      </c>
      <c r="O77" s="143">
        <f>IF('Crisis Indicator Data'!H74="x","x",IF('Crisis Indicator Data'!H74=0,0,IF(LOG('Crisis Indicator Data'!H74)&lt;O$4,0,IF(LOG('Crisis Indicator Data'!H74)&gt;O$3,5,ROUND(5-(O$3-LOG('Crisis Indicator Data'!H74))/(O$3-O$4)*5,1)))))</f>
        <v>3.9</v>
      </c>
      <c r="P77" s="161">
        <f>IF('Crisis Indicator Data'!H74="x","x",'Crisis Indicator Data'!H74/'Crisis Indicator Data'!G74)</f>
        <v>0.32526814666999254</v>
      </c>
      <c r="Q77" s="143">
        <f t="shared" si="31"/>
        <v>1.6</v>
      </c>
      <c r="R77" s="143">
        <f t="shared" si="32"/>
        <v>2.75</v>
      </c>
      <c r="S77" s="143">
        <f>IF('Crisis Indicator Data'!I74="x","x",IF('Crisis Indicator Data'!I74=0,0,IF(LOG('Crisis Indicator Data'!I74)&lt;S$4,0,IF(LOG('Crisis Indicator Data'!I74)&gt;S$3,5,ROUND(5-(S$3-LOG('Crisis Indicator Data'!I74))/(S$3-S$4)*5,1)))))</f>
        <v>4.4000000000000004</v>
      </c>
      <c r="T77" s="161">
        <f>IF('Crisis Indicator Data'!H74="x","x",IF('Crisis Indicator Data'!I74="x","x",'Crisis Indicator Data'!I74/'Crisis Indicator Data'!H74))</f>
        <v>0.18006134969325152</v>
      </c>
      <c r="U77" s="143">
        <f t="shared" si="33"/>
        <v>5</v>
      </c>
      <c r="V77" s="143">
        <f t="shared" si="34"/>
        <v>4.7</v>
      </c>
      <c r="W77" s="143">
        <f>IF('Crisis Indicator Data'!L74="x","x",IF('Crisis Indicator Data'!L74=0,0,IF(LOG('Crisis Indicator Data'!L74)&lt;W$4,0,IF(LOG('Crisis Indicator Data'!L74)&gt;W$3,5,ROUND(5-(W$3-LOG('Crisis Indicator Data'!L74))/(W$3-W$4)*5,1)))))</f>
        <v>3.2</v>
      </c>
      <c r="X77" s="162">
        <f>IF(OR('Crisis Indicator Data'!L74="x",'Crisis Indicator Data'!H74="x"),"x",'Crisis Indicator Data'!L74/'Crisis Indicator Data'!H74)</f>
        <v>2.7607361963190183E-5</v>
      </c>
      <c r="Y77" s="143">
        <f t="shared" si="35"/>
        <v>1.4</v>
      </c>
      <c r="Z77" s="143">
        <f t="shared" si="36"/>
        <v>2.2999999999999998</v>
      </c>
      <c r="AA77" s="143">
        <f t="shared" si="37"/>
        <v>3.8</v>
      </c>
      <c r="AB77" s="163">
        <f t="shared" si="38"/>
        <v>3.3</v>
      </c>
    </row>
    <row r="78" spans="1:28" x14ac:dyDescent="0.35">
      <c r="A78" s="168" t="str">
        <f>'Crisis Indicator Data'!A75</f>
        <v>Conflict in Cabo Delgado</v>
      </c>
      <c r="B78" s="169" t="str">
        <f>'Crisis Indicator Data'!B75</f>
        <v>Conflict/ Violence</v>
      </c>
      <c r="C78" s="169" t="str">
        <f>'Crisis Indicator Data'!C75</f>
        <v>MOZ004</v>
      </c>
      <c r="D78" s="169" t="str">
        <f>'Crisis Indicator Data'!D75</f>
        <v>Mozambique</v>
      </c>
      <c r="E78" s="170" t="str">
        <f>'Crisis Indicator Data'!E75</f>
        <v>MOZ</v>
      </c>
      <c r="F78" s="164">
        <f>IF('Crisis Indicator Data'!F75="x","x",IF(LOG('Crisis Indicator Data'!F75)&lt;F$4,0,IF(LOG('Crisis Indicator Data'!F75)&gt;F$3,5,ROUND(5-(F$3-LOG('Crisis Indicator Data'!F75))/(F$3-F$4)*5,1))))</f>
        <v>3.2</v>
      </c>
      <c r="G78" s="161">
        <f>IF('Crisis Indicator Data'!F75="x","x",IF(LEN(E78)&gt;3,('Crisis Indicator Data'!F75/VLOOKUP('Impact of the crisis'!$C78,#REF!,4,FALSE)),'Crisis Indicator Data'!F75/VLOOKUP('Impact of the crisis'!$E78,'Country Indicator Data'!$B$4:$P$300,15,FALSE)))</f>
        <v>9.9057707469671158E-2</v>
      </c>
      <c r="H78" s="143">
        <f t="shared" si="26"/>
        <v>0.4</v>
      </c>
      <c r="I78" s="143">
        <f t="shared" si="27"/>
        <v>1.8</v>
      </c>
      <c r="J78" s="143">
        <f>IF('Crisis Indicator Data'!G75="x","x",IF(LOG('Crisis Indicator Data'!G75)&lt;J$4,0,IF(LOG('Crisis Indicator Data'!G75)&gt;J$3,5,ROUND(5-(J$3-LOG('Crisis Indicator Data'!G75))/(J$3-J$4)*5,1))))</f>
        <v>3.6</v>
      </c>
      <c r="K78" s="161">
        <f>IF('Crisis Indicator Data'!G75="x","x",IF(LEN(E78)&gt;3,('Crisis Indicator Data'!G75/VLOOKUP('Impact of the crisis'!$C78,#REF!,5,FALSE)),'Crisis Indicator Data'!G75/VLOOKUP('Impact of the crisis'!$E78,'Country Indicator Data'!$B$4:$P$300,14,FALSE)))</f>
        <v>0.34561586933792987</v>
      </c>
      <c r="L78" s="143">
        <f t="shared" si="28"/>
        <v>1.7</v>
      </c>
      <c r="M78" s="143">
        <f t="shared" si="29"/>
        <v>2.65</v>
      </c>
      <c r="N78" s="143">
        <f t="shared" si="30"/>
        <v>2.2000000000000002</v>
      </c>
      <c r="O78" s="143">
        <f>IF('Crisis Indicator Data'!H75="x","x",IF('Crisis Indicator Data'!H75=0,0,IF(LOG('Crisis Indicator Data'!H75)&lt;O$4,0,IF(LOG('Crisis Indicator Data'!H75)&gt;O$3,5,ROUND(5-(O$3-LOG('Crisis Indicator Data'!H75))/(O$3-O$4)*5,1)))))</f>
        <v>3.3</v>
      </c>
      <c r="P78" s="161">
        <f>IF('Crisis Indicator Data'!H75="x","x",'Crisis Indicator Data'!H75/'Crisis Indicator Data'!G75)</f>
        <v>0.23775652031722672</v>
      </c>
      <c r="Q78" s="143">
        <f t="shared" si="31"/>
        <v>1.2</v>
      </c>
      <c r="R78" s="143">
        <f t="shared" si="32"/>
        <v>2.25</v>
      </c>
      <c r="S78" s="143">
        <f>IF('Crisis Indicator Data'!I75="x","x",IF('Crisis Indicator Data'!I75=0,0,IF(LOG('Crisis Indicator Data'!I75)&lt;S$4,0,IF(LOG('Crisis Indicator Data'!I75)&gt;S$3,5,ROUND(5-(S$3-LOG('Crisis Indicator Data'!I75))/(S$3-S$4)*5,1)))))</f>
        <v>4.4000000000000004</v>
      </c>
      <c r="T78" s="161">
        <f>IF('Crisis Indicator Data'!H75="x","x",IF('Crisis Indicator Data'!I75="x","x",'Crisis Indicator Data'!I75/'Crisis Indicator Data'!H75))</f>
        <v>0.39889958734525449</v>
      </c>
      <c r="U78" s="143">
        <f t="shared" si="33"/>
        <v>5</v>
      </c>
      <c r="V78" s="143">
        <f t="shared" si="34"/>
        <v>4.7</v>
      </c>
      <c r="W78" s="143">
        <f>IF('Crisis Indicator Data'!L75="x","x",IF('Crisis Indicator Data'!L75=0,0,IF(LOG('Crisis Indicator Data'!L75)&lt;W$4,0,IF(LOG('Crisis Indicator Data'!L75)&gt;W$3,5,ROUND(5-(W$3-LOG('Crisis Indicator Data'!L75))/(W$3-W$4)*5,1)))))</f>
        <v>3.1</v>
      </c>
      <c r="X78" s="162">
        <f>IF(OR('Crisis Indicator Data'!L75="x",'Crisis Indicator Data'!H75="x"),"x",'Crisis Indicator Data'!L75/'Crisis Indicator Data'!H75)</f>
        <v>5.261348005502063E-5</v>
      </c>
      <c r="Y78" s="143">
        <f t="shared" si="35"/>
        <v>2.6</v>
      </c>
      <c r="Z78" s="143">
        <f t="shared" si="36"/>
        <v>2.9</v>
      </c>
      <c r="AA78" s="143">
        <f t="shared" si="37"/>
        <v>4</v>
      </c>
      <c r="AB78" s="163">
        <f t="shared" si="38"/>
        <v>3.3</v>
      </c>
    </row>
    <row r="79" spans="1:28" x14ac:dyDescent="0.35">
      <c r="A79" s="168" t="str">
        <f>'Crisis Indicator Data'!A76</f>
        <v>Drought in Mozambique</v>
      </c>
      <c r="B79" s="169" t="str">
        <f>'Crisis Indicator Data'!B76</f>
        <v>Drought/drier conditions</v>
      </c>
      <c r="C79" s="169" t="str">
        <f>'Crisis Indicator Data'!C76</f>
        <v>MOZ012</v>
      </c>
      <c r="D79" s="169" t="str">
        <f>'Crisis Indicator Data'!D76</f>
        <v>Mozambique</v>
      </c>
      <c r="E79" s="170" t="str">
        <f>'Crisis Indicator Data'!E76</f>
        <v>MOZ</v>
      </c>
      <c r="F79" s="164">
        <f>IF('Crisis Indicator Data'!F76="x","x",IF(LOG('Crisis Indicator Data'!F76)&lt;F$4,0,IF(LOG('Crisis Indicator Data'!F76)&gt;F$3,5,ROUND(5-(F$3-LOG('Crisis Indicator Data'!F76))/(F$3-F$4)*5,1))))</f>
        <v>4</v>
      </c>
      <c r="G79" s="161">
        <f>IF('Crisis Indicator Data'!F76="x","x",IF(LEN(E79)&gt;3,('Crisis Indicator Data'!F76/VLOOKUP('Impact of the crisis'!$C79,#REF!,4,FALSE)),'Crisis Indicator Data'!F76/VLOOKUP('Impact of the crisis'!$E79,'Country Indicator Data'!$B$4:$P$300,15,FALSE)))</f>
        <v>0.31327093771459091</v>
      </c>
      <c r="H79" s="143">
        <f t="shared" si="26"/>
        <v>1.5</v>
      </c>
      <c r="I79" s="143">
        <f t="shared" si="27"/>
        <v>2.75</v>
      </c>
      <c r="J79" s="143">
        <f>IF('Crisis Indicator Data'!G76="x","x",IF(LOG('Crisis Indicator Data'!G76)&lt;J$4,0,IF(LOG('Crisis Indicator Data'!G76)&gt;J$3,5,ROUND(5-(J$3-LOG('Crisis Indicator Data'!G76))/(J$3-J$4)*5,1))))</f>
        <v>2.4</v>
      </c>
      <c r="K79" s="161">
        <f>IF('Crisis Indicator Data'!G76="x","x",IF(LEN(E79)&gt;3,('Crisis Indicator Data'!G76/VLOOKUP('Impact of the crisis'!$C79,#REF!,5,FALSE)),'Crisis Indicator Data'!G76/VLOOKUP('Impact of the crisis'!$E79,'Country Indicator Data'!$B$4:$P$300,14,FALSE)))</f>
        <v>0.14606233575404787</v>
      </c>
      <c r="L79" s="143">
        <f t="shared" si="28"/>
        <v>0.7</v>
      </c>
      <c r="M79" s="143">
        <f t="shared" si="29"/>
        <v>1.5499999999999998</v>
      </c>
      <c r="N79" s="143">
        <f t="shared" si="30"/>
        <v>2.2000000000000002</v>
      </c>
      <c r="O79" s="143">
        <f>IF('Crisis Indicator Data'!H76="x","x",IF('Crisis Indicator Data'!H76=0,0,IF(LOG('Crisis Indicator Data'!H76)&lt;O$4,0,IF(LOG('Crisis Indicator Data'!H76)&gt;O$3,5,ROUND(5-(O$3-LOG('Crisis Indicator Data'!H76))/(O$3-O$4)*5,1)))))</f>
        <v>3.4</v>
      </c>
      <c r="P79" s="161">
        <f>IF('Crisis Indicator Data'!H76="x","x",'Crisis Indicator Data'!H76/'Crisis Indicator Data'!G76)</f>
        <v>0.67943509382859357</v>
      </c>
      <c r="Q79" s="143">
        <f t="shared" si="31"/>
        <v>3.4</v>
      </c>
      <c r="R79" s="143">
        <f t="shared" si="32"/>
        <v>3.4</v>
      </c>
      <c r="S79" s="143">
        <f>IF('Crisis Indicator Data'!I76="x","x",IF('Crisis Indicator Data'!I76=0,0,IF(LOG('Crisis Indicator Data'!I76)&lt;S$4,0,IF(LOG('Crisis Indicator Data'!I76)&gt;S$3,5,ROUND(5-(S$3-LOG('Crisis Indicator Data'!I76))/(S$3-S$4)*5,1)))))</f>
        <v>0.4</v>
      </c>
      <c r="T79" s="161">
        <f>IF('Crisis Indicator Data'!H76="x","x",IF('Crisis Indicator Data'!I76="x","x",'Crisis Indicator Data'!I76/'Crisis Indicator Data'!H76))</f>
        <v>5.6947608200455578E-4</v>
      </c>
      <c r="U79" s="143">
        <f t="shared" si="33"/>
        <v>0</v>
      </c>
      <c r="V79" s="143">
        <f t="shared" si="34"/>
        <v>0.2</v>
      </c>
      <c r="W79" s="143" t="str">
        <f>IF('Crisis Indicator Data'!L76="x","x",IF('Crisis Indicator Data'!L76=0,0,IF(LOG('Crisis Indicator Data'!L76)&lt;W$4,0,IF(LOG('Crisis Indicator Data'!L76)&gt;W$3,5,ROUND(5-(W$3-LOG('Crisis Indicator Data'!L76))/(W$3-W$4)*5,1)))))</f>
        <v>x</v>
      </c>
      <c r="X79" s="162" t="str">
        <f>IF(OR('Crisis Indicator Data'!L76="x",'Crisis Indicator Data'!H76="x"),"x",'Crisis Indicator Data'!L76/'Crisis Indicator Data'!H76)</f>
        <v>x</v>
      </c>
      <c r="Y79" s="143" t="str">
        <f t="shared" si="35"/>
        <v>x</v>
      </c>
      <c r="Z79" s="143" t="str">
        <f t="shared" si="36"/>
        <v>x</v>
      </c>
      <c r="AA79" s="143">
        <f t="shared" si="37"/>
        <v>0.2</v>
      </c>
      <c r="AB79" s="163">
        <f t="shared" si="38"/>
        <v>2.1</v>
      </c>
    </row>
    <row r="80" spans="1:28" x14ac:dyDescent="0.35">
      <c r="A80" s="168" t="str">
        <f>'Crisis Indicator Data'!A77</f>
        <v>2025 Cyclone season in Mozambique</v>
      </c>
      <c r="B80" s="169" t="str">
        <f>'Crisis Indicator Data'!B77</f>
        <v>Cyclone</v>
      </c>
      <c r="C80" s="169" t="str">
        <f>'Crisis Indicator Data'!C77</f>
        <v>MOZ013</v>
      </c>
      <c r="D80" s="169" t="str">
        <f>'Crisis Indicator Data'!D77</f>
        <v>Mozambique</v>
      </c>
      <c r="E80" s="170" t="str">
        <f>'Crisis Indicator Data'!E77</f>
        <v>MOZ</v>
      </c>
      <c r="F80" s="164">
        <f>IF('Crisis Indicator Data'!F77="x","x",IF(LOG('Crisis Indicator Data'!F77)&lt;F$4,0,IF(LOG('Crisis Indicator Data'!F77)&gt;F$3,5,ROUND(5-(F$3-LOG('Crisis Indicator Data'!F77))/(F$3-F$4)*5,1))))</f>
        <v>3.8</v>
      </c>
      <c r="G80" s="161">
        <f>IF('Crisis Indicator Data'!F77="x","x",IF(LEN(E80)&gt;3,('Crisis Indicator Data'!F77/VLOOKUP('Impact of the crisis'!$C80,#REF!,4,FALSE)),'Crisis Indicator Data'!F77/VLOOKUP('Impact of the crisis'!$E80,'Country Indicator Data'!$B$4:$P$300,15,FALSE)))</f>
        <v>0.23047381672982528</v>
      </c>
      <c r="H80" s="143">
        <f t="shared" si="26"/>
        <v>1.1000000000000001</v>
      </c>
      <c r="I80" s="143">
        <f t="shared" si="27"/>
        <v>2.4500000000000002</v>
      </c>
      <c r="J80" s="143">
        <f>IF('Crisis Indicator Data'!G77="x","x",IF(LOG('Crisis Indicator Data'!G77)&lt;J$4,0,IF(LOG('Crisis Indicator Data'!G77)&gt;J$3,5,ROUND(5-(J$3-LOG('Crisis Indicator Data'!G77))/(J$3-J$4)*5,1))))</f>
        <v>3.7</v>
      </c>
      <c r="K80" s="161">
        <f>IF('Crisis Indicator Data'!G77="x","x",IF(LEN(E80)&gt;3,('Crisis Indicator Data'!G77/VLOOKUP('Impact of the crisis'!$C80,#REF!,5,FALSE)),'Crisis Indicator Data'!G77/VLOOKUP('Impact of the crisis'!$E80,'Country Indicator Data'!$B$4:$P$300,14,FALSE)))</f>
        <v>0.37197999378337904</v>
      </c>
      <c r="L80" s="143">
        <f t="shared" si="28"/>
        <v>1.8</v>
      </c>
      <c r="M80" s="143">
        <f t="shared" si="29"/>
        <v>2.75</v>
      </c>
      <c r="N80" s="143">
        <f t="shared" si="30"/>
        <v>2.6</v>
      </c>
      <c r="O80" s="143">
        <f>IF('Crisis Indicator Data'!H77="x","x",IF('Crisis Indicator Data'!H77=0,0,IF(LOG('Crisis Indicator Data'!H77)&lt;O$4,0,IF(LOG('Crisis Indicator Data'!H77)&gt;O$3,5,ROUND(5-(O$3-LOG('Crisis Indicator Data'!H77))/(O$3-O$4)*5,1)))))</f>
        <v>2.2999999999999998</v>
      </c>
      <c r="P80" s="161">
        <f>IF('Crisis Indicator Data'!H77="x","x",'Crisis Indicator Data'!H77/'Crisis Indicator Data'!G77)</f>
        <v>5.9100577332117897E-2</v>
      </c>
      <c r="Q80" s="143">
        <f t="shared" si="31"/>
        <v>0.2</v>
      </c>
      <c r="R80" s="143">
        <f t="shared" si="32"/>
        <v>1.25</v>
      </c>
      <c r="S80" s="143">
        <f>IF('Crisis Indicator Data'!I77="x","x",IF('Crisis Indicator Data'!I77=0,0,IF(LOG('Crisis Indicator Data'!I77)&lt;S$4,0,IF(LOG('Crisis Indicator Data'!I77)&gt;S$3,5,ROUND(5-(S$3-LOG('Crisis Indicator Data'!I77))/(S$3-S$4)*5,1)))))</f>
        <v>1.5</v>
      </c>
      <c r="T80" s="161">
        <f>IF('Crisis Indicator Data'!H77="x","x",IF('Crisis Indicator Data'!I77="x","x",'Crisis Indicator Data'!I77/'Crisis Indicator Data'!H77))</f>
        <v>1.5424164524421594E-2</v>
      </c>
      <c r="U80" s="143">
        <f t="shared" si="33"/>
        <v>0.5</v>
      </c>
      <c r="V80" s="143">
        <f t="shared" si="34"/>
        <v>1</v>
      </c>
      <c r="W80" s="143">
        <f>IF('Crisis Indicator Data'!L77="x","x",IF('Crisis Indicator Data'!L77=0,0,IF(LOG('Crisis Indicator Data'!L77)&lt;W$4,0,IF(LOG('Crisis Indicator Data'!L77)&gt;W$3,5,ROUND(5-(W$3-LOG('Crisis Indicator Data'!L77))/(W$3-W$4)*5,1)))))</f>
        <v>2</v>
      </c>
      <c r="X80" s="162">
        <f>IF(OR('Crisis Indicator Data'!L77="x",'Crisis Indicator Data'!H77="x"),"x",'Crisis Indicator Data'!L77/'Crisis Indicator Data'!H77)</f>
        <v>3.4704370179948589E-5</v>
      </c>
      <c r="Y80" s="143">
        <f t="shared" si="35"/>
        <v>1.7</v>
      </c>
      <c r="Z80" s="143">
        <f t="shared" si="36"/>
        <v>1.9</v>
      </c>
      <c r="AA80" s="143">
        <f t="shared" si="37"/>
        <v>1.5</v>
      </c>
      <c r="AB80" s="163">
        <f t="shared" si="38"/>
        <v>1.4</v>
      </c>
    </row>
    <row r="81" spans="1:28" x14ac:dyDescent="0.35">
      <c r="A81" s="168" t="str">
        <f>'Crisis Indicator Data'!A78</f>
        <v>Displacement from Mali to Mauritania</v>
      </c>
      <c r="B81" s="169" t="str">
        <f>'Crisis Indicator Data'!B78</f>
        <v>International Displacement</v>
      </c>
      <c r="C81" s="169" t="str">
        <f>'Crisis Indicator Data'!C78</f>
        <v>MRT002</v>
      </c>
      <c r="D81" s="169" t="str">
        <f>'Crisis Indicator Data'!D78</f>
        <v>Mauritania</v>
      </c>
      <c r="E81" s="170" t="str">
        <f>'Crisis Indicator Data'!E78</f>
        <v>MRT</v>
      </c>
      <c r="F81" s="164">
        <f>IF('Crisis Indicator Data'!F78="x","x",IF(LOG('Crisis Indicator Data'!F78)&lt;F$4,0,IF(LOG('Crisis Indicator Data'!F78)&gt;F$3,5,ROUND(5-(F$3-LOG('Crisis Indicator Data'!F78))/(F$3-F$4)*5,1))))</f>
        <v>3.9</v>
      </c>
      <c r="G81" s="161">
        <f>IF('Crisis Indicator Data'!F78="x","x",IF(LEN(E81)&gt;3,('Crisis Indicator Data'!F78/VLOOKUP('Impact of the crisis'!$C81,#REF!,4,FALSE)),'Crisis Indicator Data'!F78/VLOOKUP('Impact of the crisis'!$E81,'Country Indicator Data'!$B$4:$P$300,15,FALSE)))</f>
        <v>0.19986416998156592</v>
      </c>
      <c r="H81" s="143">
        <f t="shared" si="26"/>
        <v>0.9</v>
      </c>
      <c r="I81" s="143">
        <f t="shared" si="27"/>
        <v>2.4</v>
      </c>
      <c r="J81" s="143">
        <f>IF('Crisis Indicator Data'!G78="x","x",IF(LOG('Crisis Indicator Data'!G78)&lt;J$4,0,IF(LOG('Crisis Indicator Data'!G78)&gt;J$3,5,ROUND(5-(J$3-LOG('Crisis Indicator Data'!G78))/(J$3-J$4)*5,1))))</f>
        <v>1.2</v>
      </c>
      <c r="K81" s="161">
        <f>IF('Crisis Indicator Data'!G78="x","x",IF(LEN(E81)&gt;3,('Crisis Indicator Data'!G78/VLOOKUP('Impact of the crisis'!$C81,#REF!,5,FALSE)),'Crisis Indicator Data'!G78/VLOOKUP('Impact of the crisis'!$E81,'Country Indicator Data'!$B$4:$P$300,14,FALSE)))</f>
        <v>0.42305518930118668</v>
      </c>
      <c r="L81" s="143">
        <f t="shared" si="28"/>
        <v>2.1</v>
      </c>
      <c r="M81" s="143">
        <f t="shared" si="29"/>
        <v>1.65</v>
      </c>
      <c r="N81" s="143">
        <f t="shared" si="30"/>
        <v>2</v>
      </c>
      <c r="O81" s="143">
        <f>IF('Crisis Indicator Data'!H78="x","x",IF('Crisis Indicator Data'!H78=0,0,IF(LOG('Crisis Indicator Data'!H78)&lt;O$4,0,IF(LOG('Crisis Indicator Data'!H78)&gt;O$3,5,ROUND(5-(O$3-LOG('Crisis Indicator Data'!H78))/(O$3-O$4)*5,1)))))</f>
        <v>1.8</v>
      </c>
      <c r="P81" s="161">
        <f>IF('Crisis Indicator Data'!H78="x","x",'Crisis Indicator Data'!H78/'Crisis Indicator Data'!G78)</f>
        <v>0.17275155832591274</v>
      </c>
      <c r="Q81" s="143">
        <f t="shared" si="31"/>
        <v>0.8</v>
      </c>
      <c r="R81" s="143">
        <f t="shared" si="32"/>
        <v>1.3</v>
      </c>
      <c r="S81" s="143">
        <f>IF('Crisis Indicator Data'!I78="x","x",IF('Crisis Indicator Data'!I78=0,0,IF(LOG('Crisis Indicator Data'!I78)&lt;S$4,0,IF(LOG('Crisis Indicator Data'!I78)&gt;S$3,5,ROUND(5-(S$3-LOG('Crisis Indicator Data'!I78))/(S$3-S$4)*5,1)))))</f>
        <v>3.2</v>
      </c>
      <c r="T81" s="161">
        <f>IF('Crisis Indicator Data'!H78="x","x",IF('Crisis Indicator Data'!I78="x","x",'Crisis Indicator Data'!I78/'Crisis Indicator Data'!H78))</f>
        <v>0.43814432989690721</v>
      </c>
      <c r="U81" s="143">
        <f t="shared" si="33"/>
        <v>5</v>
      </c>
      <c r="V81" s="143">
        <f t="shared" si="34"/>
        <v>4.0999999999999996</v>
      </c>
      <c r="W81" s="143">
        <f>IF('Crisis Indicator Data'!L78="x","x",IF('Crisis Indicator Data'!L78=0,0,IF(LOG('Crisis Indicator Data'!L78)&lt;W$4,0,IF(LOG('Crisis Indicator Data'!L78)&gt;W$3,5,ROUND(5-(W$3-LOG('Crisis Indicator Data'!L78))/(W$3-W$4)*5,1)))))</f>
        <v>0</v>
      </c>
      <c r="X81" s="162">
        <f>IF(OR('Crisis Indicator Data'!L78="x",'Crisis Indicator Data'!H78="x"),"x",'Crisis Indicator Data'!L78/'Crisis Indicator Data'!H78)</f>
        <v>0</v>
      </c>
      <c r="Y81" s="143">
        <f t="shared" si="35"/>
        <v>0</v>
      </c>
      <c r="Z81" s="143">
        <f t="shared" si="36"/>
        <v>0</v>
      </c>
      <c r="AA81" s="143">
        <f t="shared" si="37"/>
        <v>2.6</v>
      </c>
      <c r="AB81" s="163">
        <f t="shared" si="38"/>
        <v>2</v>
      </c>
    </row>
    <row r="82" spans="1:28" x14ac:dyDescent="0.35">
      <c r="A82" s="168" t="str">
        <f>'Crisis Indicator Data'!A79</f>
        <v>Climatic shocks in Mauritania</v>
      </c>
      <c r="B82" s="169" t="str">
        <f>'Crisis Indicator Data'!B79</f>
        <v>Drought/drier conditions,Floods</v>
      </c>
      <c r="C82" s="169" t="str">
        <f>'Crisis Indicator Data'!C79</f>
        <v>MRT003</v>
      </c>
      <c r="D82" s="169" t="str">
        <f>'Crisis Indicator Data'!D79</f>
        <v>Mauritania</v>
      </c>
      <c r="E82" s="170" t="str">
        <f>'Crisis Indicator Data'!E79</f>
        <v>MRT</v>
      </c>
      <c r="F82" s="164">
        <f>IF('Crisis Indicator Data'!F79="x","x",IF(LOG('Crisis Indicator Data'!F79)&lt;F$4,0,IF(LOG('Crisis Indicator Data'!F79)&gt;F$3,5,ROUND(5-(F$3-LOG('Crisis Indicator Data'!F79))/(F$3-F$4)*5,1))))</f>
        <v>5</v>
      </c>
      <c r="G82" s="161">
        <f>IF('Crisis Indicator Data'!F79="x","x",IF(LEN(E82)&gt;3,('Crisis Indicator Data'!F79/VLOOKUP('Impact of the crisis'!$C82,#REF!,4,FALSE)),'Crisis Indicator Data'!F79/VLOOKUP('Impact of the crisis'!$E82,'Country Indicator Data'!$B$4:$P$300,15,FALSE)))</f>
        <v>1</v>
      </c>
      <c r="H82" s="143">
        <f t="shared" si="26"/>
        <v>5</v>
      </c>
      <c r="I82" s="143">
        <f t="shared" si="27"/>
        <v>5</v>
      </c>
      <c r="J82" s="143">
        <f>IF('Crisis Indicator Data'!G79="x","x",IF(LOG('Crisis Indicator Data'!G79)&lt;J$4,0,IF(LOG('Crisis Indicator Data'!G79)&gt;J$3,5,ROUND(5-(J$3-LOG('Crisis Indicator Data'!G79))/(J$3-J$4)*5,1))))</f>
        <v>2.2999999999999998</v>
      </c>
      <c r="K82" s="161">
        <f>IF('Crisis Indicator Data'!G79="x","x",IF(LEN(E82)&gt;3,('Crisis Indicator Data'!G79/VLOOKUP('Impact of the crisis'!$C82,#REF!,5,FALSE)),'Crisis Indicator Data'!G79/VLOOKUP('Impact of the crisis'!$E82,'Country Indicator Data'!$B$4:$P$300,14,FALSE)))</f>
        <v>0.92823507251836501</v>
      </c>
      <c r="L82" s="143">
        <f t="shared" si="28"/>
        <v>4.5999999999999996</v>
      </c>
      <c r="M82" s="143">
        <f t="shared" si="29"/>
        <v>3.4499999999999997</v>
      </c>
      <c r="N82" s="143">
        <f t="shared" si="30"/>
        <v>4.4000000000000004</v>
      </c>
      <c r="O82" s="143">
        <f>IF('Crisis Indicator Data'!H79="x","x",IF('Crisis Indicator Data'!H79=0,0,IF(LOG('Crisis Indicator Data'!H79)&lt;O$4,0,IF(LOG('Crisis Indicator Data'!H79)&gt;O$3,5,ROUND(5-(O$3-LOG('Crisis Indicator Data'!H79))/(O$3-O$4)*5,1)))))</f>
        <v>2.9</v>
      </c>
      <c r="P82" s="161">
        <f>IF('Crisis Indicator Data'!H79="x","x",'Crisis Indicator Data'!H79/'Crisis Indicator Data'!G79)</f>
        <v>0.36830357142857145</v>
      </c>
      <c r="Q82" s="143">
        <f t="shared" si="31"/>
        <v>1.8</v>
      </c>
      <c r="R82" s="143">
        <f t="shared" si="32"/>
        <v>2.35</v>
      </c>
      <c r="S82" s="143" t="str">
        <f>IF('Crisis Indicator Data'!I79="x","x",IF('Crisis Indicator Data'!I79=0,0,IF(LOG('Crisis Indicator Data'!I79)&lt;S$4,0,IF(LOG('Crisis Indicator Data'!I79)&gt;S$3,5,ROUND(5-(S$3-LOG('Crisis Indicator Data'!I79))/(S$3-S$4)*5,1)))))</f>
        <v>x</v>
      </c>
      <c r="T82" s="161" t="str">
        <f>IF('Crisis Indicator Data'!H79="x","x",IF('Crisis Indicator Data'!I79="x","x",'Crisis Indicator Data'!I79/'Crisis Indicator Data'!H79))</f>
        <v>x</v>
      </c>
      <c r="U82" s="143" t="str">
        <f t="shared" si="33"/>
        <v>x</v>
      </c>
      <c r="V82" s="143" t="str">
        <f t="shared" si="34"/>
        <v>x</v>
      </c>
      <c r="W82" s="143">
        <f>IF('Crisis Indicator Data'!L79="x","x",IF('Crisis Indicator Data'!L79=0,0,IF(LOG('Crisis Indicator Data'!L79)&lt;W$4,0,IF(LOG('Crisis Indicator Data'!L79)&gt;W$3,5,ROUND(5-(W$3-LOG('Crisis Indicator Data'!L79))/(W$3-W$4)*5,1)))))</f>
        <v>0</v>
      </c>
      <c r="X82" s="162">
        <f>IF(OR('Crisis Indicator Data'!L79="x",'Crisis Indicator Data'!H79="x"),"x",'Crisis Indicator Data'!L79/'Crisis Indicator Data'!H79)</f>
        <v>0</v>
      </c>
      <c r="Y82" s="143">
        <f t="shared" si="35"/>
        <v>0</v>
      </c>
      <c r="Z82" s="143">
        <f t="shared" si="36"/>
        <v>0</v>
      </c>
      <c r="AA82" s="143">
        <f t="shared" si="37"/>
        <v>0</v>
      </c>
      <c r="AB82" s="163">
        <f t="shared" si="38"/>
        <v>1.3</v>
      </c>
    </row>
    <row r="83" spans="1:28" x14ac:dyDescent="0.35">
      <c r="A83" s="168" t="str">
        <f>'Crisis Indicator Data'!A80</f>
        <v>Climatic shocks in Malawi</v>
      </c>
      <c r="B83" s="169" t="str">
        <f>'Crisis Indicator Data'!B80</f>
        <v>Drought/drier conditions,Cyclone,Floods,Political/economic crisis</v>
      </c>
      <c r="C83" s="169" t="str">
        <f>'Crisis Indicator Data'!C80</f>
        <v>MWI002</v>
      </c>
      <c r="D83" s="169" t="str">
        <f>'Crisis Indicator Data'!D80</f>
        <v>Malawi</v>
      </c>
      <c r="E83" s="170" t="str">
        <f>'Crisis Indicator Data'!E80</f>
        <v>MWI</v>
      </c>
      <c r="F83" s="164">
        <f>IF('Crisis Indicator Data'!F80="x","x",IF(LOG('Crisis Indicator Data'!F80)&lt;F$4,0,IF(LOG('Crisis Indicator Data'!F80)&gt;F$3,5,ROUND(5-(F$3-LOG('Crisis Indicator Data'!F80))/(F$3-F$4)*5,1))))</f>
        <v>3.3</v>
      </c>
      <c r="G83" s="161">
        <f>IF('Crisis Indicator Data'!F80="x","x",IF(LEN(E83)&gt;3,('Crisis Indicator Data'!F80/VLOOKUP('Impact of the crisis'!$C83,#REF!,4,FALSE)),'Crisis Indicator Data'!F80/VLOOKUP('Impact of the crisis'!$E83,'Country Indicator Data'!$B$4:$P$300,15,FALSE)))</f>
        <v>0.9978786593126856</v>
      </c>
      <c r="H83" s="143">
        <f t="shared" si="26"/>
        <v>5</v>
      </c>
      <c r="I83" s="143">
        <f t="shared" si="27"/>
        <v>4.1500000000000004</v>
      </c>
      <c r="J83" s="143">
        <f>IF('Crisis Indicator Data'!G80="x","x",IF(LOG('Crisis Indicator Data'!G80)&lt;J$4,0,IF(LOG('Crisis Indicator Data'!G80)&gt;J$3,5,ROUND(5-(J$3-LOG('Crisis Indicator Data'!G80))/(J$3-J$4)*5,1))))</f>
        <v>4.5</v>
      </c>
      <c r="K83" s="161">
        <f>IF('Crisis Indicator Data'!G80="x","x",IF(LEN(E83)&gt;3,('Crisis Indicator Data'!G80/VLOOKUP('Impact of the crisis'!$C83,#REF!,5,FALSE)),'Crisis Indicator Data'!G80/VLOOKUP('Impact of the crisis'!$E83,'Country Indicator Data'!$B$4:$P$300,14,FALSE)))</f>
        <v>1</v>
      </c>
      <c r="L83" s="143">
        <f t="shared" si="28"/>
        <v>5</v>
      </c>
      <c r="M83" s="143">
        <f t="shared" si="29"/>
        <v>4.75</v>
      </c>
      <c r="N83" s="143">
        <f t="shared" si="30"/>
        <v>4.5</v>
      </c>
      <c r="O83" s="143">
        <f>IF('Crisis Indicator Data'!H80="x","x",IF('Crisis Indicator Data'!H80=0,0,IF(LOG('Crisis Indicator Data'!H80)&lt;O$4,0,IF(LOG('Crisis Indicator Data'!H80)&gt;O$3,5,ROUND(5-(O$3-LOG('Crisis Indicator Data'!H80))/(O$3-O$4)*5,1)))))</f>
        <v>4.0999999999999996</v>
      </c>
      <c r="P83" s="161">
        <f>IF('Crisis Indicator Data'!H80="x","x",'Crisis Indicator Data'!H80/'Crisis Indicator Data'!G80)</f>
        <v>0.40762715702703928</v>
      </c>
      <c r="Q83" s="143">
        <f t="shared" si="31"/>
        <v>2</v>
      </c>
      <c r="R83" s="143">
        <f t="shared" si="32"/>
        <v>3.05</v>
      </c>
      <c r="S83" s="143">
        <f>IF('Crisis Indicator Data'!I80="x","x",IF('Crisis Indicator Data'!I80=0,0,IF(LOG('Crisis Indicator Data'!I80)&lt;S$4,0,IF(LOG('Crisis Indicator Data'!I80)&gt;S$3,5,ROUND(5-(S$3-LOG('Crisis Indicator Data'!I80))/(S$3-S$4)*5,1)))))</f>
        <v>3.9</v>
      </c>
      <c r="T83" s="161">
        <f>IF('Crisis Indicator Data'!H80="x","x",IF('Crisis Indicator Data'!I80="x","x",'Crisis Indicator Data'!I80/'Crisis Indicator Data'!H80))</f>
        <v>5.6111111111111112E-2</v>
      </c>
      <c r="U83" s="143">
        <f t="shared" si="33"/>
        <v>1.9</v>
      </c>
      <c r="V83" s="143">
        <f t="shared" si="34"/>
        <v>2.9</v>
      </c>
      <c r="W83" s="143" t="str">
        <f>IF('Crisis Indicator Data'!L80="x","x",IF('Crisis Indicator Data'!L80=0,0,IF(LOG('Crisis Indicator Data'!L80)&lt;W$4,0,IF(LOG('Crisis Indicator Data'!L80)&gt;W$3,5,ROUND(5-(W$3-LOG('Crisis Indicator Data'!L80))/(W$3-W$4)*5,1)))))</f>
        <v>x</v>
      </c>
      <c r="X83" s="162" t="str">
        <f>IF(OR('Crisis Indicator Data'!L80="x",'Crisis Indicator Data'!H80="x"),"x",'Crisis Indicator Data'!L80/'Crisis Indicator Data'!H80)</f>
        <v>x</v>
      </c>
      <c r="Y83" s="143" t="str">
        <f t="shared" si="35"/>
        <v>x</v>
      </c>
      <c r="Z83" s="143" t="str">
        <f t="shared" si="36"/>
        <v>x</v>
      </c>
      <c r="AA83" s="143">
        <f t="shared" si="37"/>
        <v>2.9</v>
      </c>
      <c r="AB83" s="163">
        <f t="shared" si="38"/>
        <v>3</v>
      </c>
    </row>
    <row r="84" spans="1:28" x14ac:dyDescent="0.35">
      <c r="A84" s="168" t="str">
        <f>'Crisis Indicator Data'!A81</f>
        <v>International Displacement to Malaysia</v>
      </c>
      <c r="B84" s="169" t="str">
        <f>'Crisis Indicator Data'!B81</f>
        <v>International Displacement</v>
      </c>
      <c r="C84" s="169" t="str">
        <f>'Crisis Indicator Data'!C81</f>
        <v>MYS001</v>
      </c>
      <c r="D84" s="169" t="str">
        <f>'Crisis Indicator Data'!D81</f>
        <v>Malaysia</v>
      </c>
      <c r="E84" s="170" t="str">
        <f>'Crisis Indicator Data'!E81</f>
        <v>MYS</v>
      </c>
      <c r="F84" s="164">
        <f>IF('Crisis Indicator Data'!F81="x","x",IF(LOG('Crisis Indicator Data'!F81)&lt;F$4,0,IF(LOG('Crisis Indicator Data'!F81)&gt;F$3,5,ROUND(5-(F$3-LOG('Crisis Indicator Data'!F81))/(F$3-F$4)*5,1))))</f>
        <v>1.6</v>
      </c>
      <c r="G84" s="161">
        <f>IF('Crisis Indicator Data'!F81="x","x",IF(LEN(E84)&gt;3,('Crisis Indicator Data'!F81/VLOOKUP('Impact of the crisis'!$C84,#REF!,4,FALSE)),'Crisis Indicator Data'!F81/VLOOKUP('Impact of the crisis'!$E84,'Country Indicator Data'!$B$4:$P$300,15,FALSE)))</f>
        <v>2.8020088266626084E-2</v>
      </c>
      <c r="H84" s="143">
        <f t="shared" si="26"/>
        <v>0</v>
      </c>
      <c r="I84" s="143">
        <f t="shared" si="27"/>
        <v>0.8</v>
      </c>
      <c r="J84" s="143">
        <f>IF('Crisis Indicator Data'!G81="x","x",IF(LOG('Crisis Indicator Data'!G81)&lt;J$4,0,IF(LOG('Crisis Indicator Data'!G81)&gt;J$3,5,ROUND(5-(J$3-LOG('Crisis Indicator Data'!G81))/(J$3-J$4)*5,1))))</f>
        <v>3.5</v>
      </c>
      <c r="K84" s="161">
        <f>IF('Crisis Indicator Data'!G81="x","x",IF(LEN(E84)&gt;3,('Crisis Indicator Data'!G81/VLOOKUP('Impact of the crisis'!$C84,#REF!,5,FALSE)),'Crisis Indicator Data'!G81/VLOOKUP('Impact of the crisis'!$E84,'Country Indicator Data'!$B$4:$P$300,14,FALSE)))</f>
        <v>0.33177721013535338</v>
      </c>
      <c r="L84" s="143">
        <f t="shared" si="28"/>
        <v>1.6</v>
      </c>
      <c r="M84" s="143">
        <f t="shared" si="29"/>
        <v>2.5499999999999998</v>
      </c>
      <c r="N84" s="143">
        <f t="shared" si="30"/>
        <v>1.8</v>
      </c>
      <c r="O84" s="143">
        <f>IF('Crisis Indicator Data'!H81="x","x",IF('Crisis Indicator Data'!H81=0,0,IF(LOG('Crisis Indicator Data'!H81)&lt;O$4,0,IF(LOG('Crisis Indicator Data'!H81)&gt;O$3,5,ROUND(5-(O$3-LOG('Crisis Indicator Data'!H81))/(O$3-O$4)*5,1)))))</f>
        <v>1.3</v>
      </c>
      <c r="P84" s="161">
        <f>IF('Crisis Indicator Data'!H81="x","x",'Crisis Indicator Data'!H81/'Crisis Indicator Data'!G81)</f>
        <v>1.7699115044247787E-2</v>
      </c>
      <c r="Q84" s="143">
        <f t="shared" si="31"/>
        <v>0</v>
      </c>
      <c r="R84" s="143">
        <f t="shared" si="32"/>
        <v>0.65</v>
      </c>
      <c r="S84" s="143">
        <f>IF('Crisis Indicator Data'!I81="x","x",IF('Crisis Indicator Data'!I81=0,0,IF(LOG('Crisis Indicator Data'!I81)&lt;S$4,0,IF(LOG('Crisis Indicator Data'!I81)&gt;S$3,5,ROUND(5-(S$3-LOG('Crisis Indicator Data'!I81))/(S$3-S$4)*5,1)))))</f>
        <v>3.3</v>
      </c>
      <c r="T84" s="161">
        <f>IF('Crisis Indicator Data'!H81="x","x",IF('Crisis Indicator Data'!I81="x","x",'Crisis Indicator Data'!I81/'Crisis Indicator Data'!H81))</f>
        <v>1</v>
      </c>
      <c r="U84" s="143">
        <f t="shared" si="33"/>
        <v>5</v>
      </c>
      <c r="V84" s="143">
        <f t="shared" si="34"/>
        <v>4.2</v>
      </c>
      <c r="W84" s="143">
        <f>IF('Crisis Indicator Data'!L81="x","x",IF('Crisis Indicator Data'!L81=0,0,IF(LOG('Crisis Indicator Data'!L81)&lt;W$4,0,IF(LOG('Crisis Indicator Data'!L81)&gt;W$3,5,ROUND(5-(W$3-LOG('Crisis Indicator Data'!L81))/(W$3-W$4)*5,1)))))</f>
        <v>0</v>
      </c>
      <c r="X84" s="162">
        <f>IF(OR('Crisis Indicator Data'!L81="x",'Crisis Indicator Data'!H81="x"),"x",'Crisis Indicator Data'!L81/'Crisis Indicator Data'!H81)</f>
        <v>0</v>
      </c>
      <c r="Y84" s="143">
        <f t="shared" si="35"/>
        <v>0</v>
      </c>
      <c r="Z84" s="143">
        <f t="shared" si="36"/>
        <v>0</v>
      </c>
      <c r="AA84" s="143">
        <f t="shared" si="37"/>
        <v>2.7</v>
      </c>
      <c r="AB84" s="163">
        <f t="shared" si="38"/>
        <v>1.8</v>
      </c>
    </row>
    <row r="85" spans="1:28" x14ac:dyDescent="0.35">
      <c r="A85" s="168" t="str">
        <f>'Crisis Indicator Data'!A82</f>
        <v>Drought in Namibia</v>
      </c>
      <c r="B85" s="169" t="str">
        <f>'Crisis Indicator Data'!B82</f>
        <v>Drought/drier conditions</v>
      </c>
      <c r="C85" s="169" t="str">
        <f>'Crisis Indicator Data'!C82</f>
        <v>NAM002</v>
      </c>
      <c r="D85" s="169" t="str">
        <f>'Crisis Indicator Data'!D82</f>
        <v>Namibia</v>
      </c>
      <c r="E85" s="170" t="str">
        <f>'Crisis Indicator Data'!E82</f>
        <v>NAM</v>
      </c>
      <c r="F85" s="164">
        <f>IF('Crisis Indicator Data'!F82="x","x",IF(LOG('Crisis Indicator Data'!F82)&lt;F$4,0,IF(LOG('Crisis Indicator Data'!F82)&gt;F$3,5,ROUND(5-(F$3-LOG('Crisis Indicator Data'!F82))/(F$3-F$4)*5,1))))</f>
        <v>4.9000000000000004</v>
      </c>
      <c r="G85" s="161">
        <f>IF('Crisis Indicator Data'!F82="x","x",IF(LEN(E85)&gt;3,('Crisis Indicator Data'!F82/VLOOKUP('Impact of the crisis'!$C85,#REF!,4,FALSE)),'Crisis Indicator Data'!F82/VLOOKUP('Impact of the crisis'!$E85,'Country Indicator Data'!$B$4:$P$300,15,FALSE)))</f>
        <v>1</v>
      </c>
      <c r="H85" s="143">
        <f t="shared" si="26"/>
        <v>5</v>
      </c>
      <c r="I85" s="143">
        <f t="shared" si="27"/>
        <v>4.95</v>
      </c>
      <c r="J85" s="143">
        <f>IF('Crisis Indicator Data'!G82="x","x",IF(LOG('Crisis Indicator Data'!G82)&lt;J$4,0,IF(LOG('Crisis Indicator Data'!G82)&gt;J$3,5,ROUND(5-(J$3-LOG('Crisis Indicator Data'!G82))/(J$3-J$4)*5,1))))</f>
        <v>1.6</v>
      </c>
      <c r="K85" s="161">
        <f>IF('Crisis Indicator Data'!G82="x","x",IF(LEN(E85)&gt;3,('Crisis Indicator Data'!G82/VLOOKUP('Impact of the crisis'!$C85,#REF!,5,FALSE)),'Crisis Indicator Data'!G82/VLOOKUP('Impact of the crisis'!$E85,'Country Indicator Data'!$B$4:$P$300,14,FALSE)))</f>
        <v>1</v>
      </c>
      <c r="L85" s="143">
        <f t="shared" si="28"/>
        <v>5</v>
      </c>
      <c r="M85" s="143">
        <f t="shared" si="29"/>
        <v>3.3</v>
      </c>
      <c r="N85" s="143">
        <f t="shared" si="30"/>
        <v>4.3</v>
      </c>
      <c r="O85" s="143">
        <f>IF('Crisis Indicator Data'!H82="x","x",IF('Crisis Indicator Data'!H82=0,0,IF(LOG('Crisis Indicator Data'!H82)&lt;O$4,0,IF(LOG('Crisis Indicator Data'!H82)&gt;O$3,5,ROUND(5-(O$3-LOG('Crisis Indicator Data'!H82))/(O$3-O$4)*5,1)))))</f>
        <v>2.9</v>
      </c>
      <c r="P85" s="161">
        <f>IF('Crisis Indicator Data'!H82="x","x",'Crisis Indicator Data'!H82/'Crisis Indicator Data'!G82)</f>
        <v>0.58669755129053602</v>
      </c>
      <c r="Q85" s="143">
        <f t="shared" si="31"/>
        <v>2.9</v>
      </c>
      <c r="R85" s="143">
        <f t="shared" si="32"/>
        <v>2.9</v>
      </c>
      <c r="S85" s="143">
        <f>IF('Crisis Indicator Data'!I82="x","x",IF('Crisis Indicator Data'!I82=0,0,IF(LOG('Crisis Indicator Data'!I82)&lt;S$4,0,IF(LOG('Crisis Indicator Data'!I82)&gt;S$3,5,ROUND(5-(S$3-LOG('Crisis Indicator Data'!I82))/(S$3-S$4)*5,1)))))</f>
        <v>0</v>
      </c>
      <c r="T85" s="161">
        <f>IF('Crisis Indicator Data'!H82="x","x",IF('Crisis Indicator Data'!I82="x","x",'Crisis Indicator Data'!I82/'Crisis Indicator Data'!H82))</f>
        <v>5.6401579244218843E-4</v>
      </c>
      <c r="U85" s="143">
        <f t="shared" si="33"/>
        <v>0</v>
      </c>
      <c r="V85" s="143">
        <f t="shared" si="34"/>
        <v>0</v>
      </c>
      <c r="W85" s="143" t="str">
        <f>IF('Crisis Indicator Data'!L82="x","x",IF('Crisis Indicator Data'!L82=0,0,IF(LOG('Crisis Indicator Data'!L82)&lt;W$4,0,IF(LOG('Crisis Indicator Data'!L82)&gt;W$3,5,ROUND(5-(W$3-LOG('Crisis Indicator Data'!L82))/(W$3-W$4)*5,1)))))</f>
        <v>x</v>
      </c>
      <c r="X85" s="162" t="str">
        <f>IF(OR('Crisis Indicator Data'!L82="x",'Crisis Indicator Data'!H82="x"),"x",'Crisis Indicator Data'!L82/'Crisis Indicator Data'!H82)</f>
        <v>x</v>
      </c>
      <c r="Y85" s="143" t="str">
        <f t="shared" si="35"/>
        <v>x</v>
      </c>
      <c r="Z85" s="143" t="str">
        <f t="shared" si="36"/>
        <v>x</v>
      </c>
      <c r="AA85" s="143">
        <f t="shared" si="37"/>
        <v>0</v>
      </c>
      <c r="AB85" s="163">
        <f t="shared" si="38"/>
        <v>1.7</v>
      </c>
    </row>
    <row r="86" spans="1:28" x14ac:dyDescent="0.35">
      <c r="A86" s="168" t="str">
        <f>'Crisis Indicator Data'!A83</f>
        <v>International displacement from Nigeria to Niger</v>
      </c>
      <c r="B86" s="169" t="str">
        <f>'Crisis Indicator Data'!B83</f>
        <v>International Displacement</v>
      </c>
      <c r="C86" s="169" t="str">
        <f>'Crisis Indicator Data'!C83</f>
        <v>NER004</v>
      </c>
      <c r="D86" s="169" t="str">
        <f>'Crisis Indicator Data'!D83</f>
        <v>Niger</v>
      </c>
      <c r="E86" s="170" t="str">
        <f>'Crisis Indicator Data'!E83</f>
        <v>NER</v>
      </c>
      <c r="F86" s="164">
        <f>IF('Crisis Indicator Data'!F83="x","x",IF(LOG('Crisis Indicator Data'!F83)&lt;F$4,0,IF(LOG('Crisis Indicator Data'!F83)&gt;F$3,5,ROUND(5-(F$3-LOG('Crisis Indicator Data'!F83))/(F$3-F$4)*5,1))))</f>
        <v>2.7</v>
      </c>
      <c r="G86" s="161">
        <f>IF('Crisis Indicator Data'!F83="x","x",IF(LEN(E86)&gt;3,('Crisis Indicator Data'!F83/VLOOKUP('Impact of the crisis'!$C86,#REF!,4,FALSE)),'Crisis Indicator Data'!F83/VLOOKUP('Impact of the crisis'!$E86,'Country Indicator Data'!$B$4:$P$300,15,FALSE)))</f>
        <v>3.2995973790163419E-2</v>
      </c>
      <c r="H86" s="143">
        <f t="shared" si="26"/>
        <v>0.1</v>
      </c>
      <c r="I86" s="143">
        <f t="shared" si="27"/>
        <v>1.4000000000000001</v>
      </c>
      <c r="J86" s="143">
        <f>IF('Crisis Indicator Data'!G83="x","x",IF(LOG('Crisis Indicator Data'!G83)&lt;J$4,0,IF(LOG('Crisis Indicator Data'!G83)&gt;J$3,5,ROUND(5-(J$3-LOG('Crisis Indicator Data'!G83))/(J$3-J$4)*5,1))))</f>
        <v>2.4</v>
      </c>
      <c r="K86" s="161">
        <f>IF('Crisis Indicator Data'!G83="x","x",IF(LEN(E86)&gt;3,('Crisis Indicator Data'!G83/VLOOKUP('Impact of the crisis'!$C86,#REF!,5,FALSE)),'Crisis Indicator Data'!G83/VLOOKUP('Impact of the crisis'!$E86,'Country Indicator Data'!$B$4:$P$300,14,FALSE)))</f>
        <v>0.19327822100285189</v>
      </c>
      <c r="L86" s="143">
        <f t="shared" si="28"/>
        <v>0.9</v>
      </c>
      <c r="M86" s="143">
        <f t="shared" si="29"/>
        <v>1.65</v>
      </c>
      <c r="N86" s="143">
        <f t="shared" si="30"/>
        <v>1.5</v>
      </c>
      <c r="O86" s="143">
        <f>IF('Crisis Indicator Data'!H83="x","x",IF('Crisis Indicator Data'!H83=0,0,IF(LOG('Crisis Indicator Data'!H83)&lt;O$4,0,IF(LOG('Crisis Indicator Data'!H83)&gt;O$3,5,ROUND(5-(O$3-LOG('Crisis Indicator Data'!H83))/(O$3-O$4)*5,1)))))</f>
        <v>0.9</v>
      </c>
      <c r="P86" s="161">
        <f>IF('Crisis Indicator Data'!H83="x","x",'Crisis Indicator Data'!H83/'Crisis Indicator Data'!G83)</f>
        <v>1.9424729174449009E-2</v>
      </c>
      <c r="Q86" s="143">
        <f t="shared" si="31"/>
        <v>0</v>
      </c>
      <c r="R86" s="143">
        <f t="shared" si="32"/>
        <v>0.45</v>
      </c>
      <c r="S86" s="143">
        <f>IF('Crisis Indicator Data'!I83="x","x",IF('Crisis Indicator Data'!I83=0,0,IF(LOG('Crisis Indicator Data'!I83)&lt;S$4,0,IF(LOG('Crisis Indicator Data'!I83)&gt;S$3,5,ROUND(5-(S$3-LOG('Crisis Indicator Data'!I83))/(S$3-S$4)*5,1)))))</f>
        <v>2.9</v>
      </c>
      <c r="T86" s="161">
        <f>IF('Crisis Indicator Data'!H83="x","x",IF('Crisis Indicator Data'!I83="x","x",'Crisis Indicator Data'!I83/'Crisis Indicator Data'!H83))</f>
        <v>1</v>
      </c>
      <c r="U86" s="143">
        <f t="shared" si="33"/>
        <v>5</v>
      </c>
      <c r="V86" s="143">
        <f t="shared" si="34"/>
        <v>4</v>
      </c>
      <c r="W86" s="143" t="str">
        <f>IF('Crisis Indicator Data'!L83="x","x",IF('Crisis Indicator Data'!L83=0,0,IF(LOG('Crisis Indicator Data'!L83)&lt;W$4,0,IF(LOG('Crisis Indicator Data'!L83)&gt;W$3,5,ROUND(5-(W$3-LOG('Crisis Indicator Data'!L83))/(W$3-W$4)*5,1)))))</f>
        <v>x</v>
      </c>
      <c r="X86" s="162" t="str">
        <f>IF(OR('Crisis Indicator Data'!L83="x",'Crisis Indicator Data'!H83="x"),"x",'Crisis Indicator Data'!L83/'Crisis Indicator Data'!H83)</f>
        <v>x</v>
      </c>
      <c r="Y86" s="143" t="str">
        <f t="shared" si="35"/>
        <v>x</v>
      </c>
      <c r="Z86" s="143" t="str">
        <f t="shared" si="36"/>
        <v>x</v>
      </c>
      <c r="AA86" s="143">
        <f t="shared" si="37"/>
        <v>4</v>
      </c>
      <c r="AB86" s="163">
        <f t="shared" si="38"/>
        <v>2.6</v>
      </c>
    </row>
    <row r="87" spans="1:28" x14ac:dyDescent="0.35">
      <c r="A87" s="168" t="str">
        <f>'Crisis Indicator Data'!A84</f>
        <v>Complex crisis in Niger</v>
      </c>
      <c r="B87" s="169" t="str">
        <f>'Crisis Indicator Data'!B84</f>
        <v>Conflict/ Violence,Drought/drier conditions,Floods</v>
      </c>
      <c r="C87" s="169" t="str">
        <f>'Crisis Indicator Data'!C84</f>
        <v>NER006</v>
      </c>
      <c r="D87" s="169" t="str">
        <f>'Crisis Indicator Data'!D84</f>
        <v>Niger</v>
      </c>
      <c r="E87" s="170" t="str">
        <f>'Crisis Indicator Data'!E84</f>
        <v>NER</v>
      </c>
      <c r="F87" s="164">
        <f>IF('Crisis Indicator Data'!F84="x","x",IF(LOG('Crisis Indicator Data'!F84)&lt;F$4,0,IF(LOG('Crisis Indicator Data'!F84)&gt;F$3,5,ROUND(5-(F$3-LOG('Crisis Indicator Data'!F84))/(F$3-F$4)*5,1))))</f>
        <v>5</v>
      </c>
      <c r="G87" s="161">
        <f>IF('Crisis Indicator Data'!F84="x","x",IF(LEN(E87)&gt;3,('Crisis Indicator Data'!F84/VLOOKUP('Impact of the crisis'!$C87,#REF!,4,FALSE)),'Crisis Indicator Data'!F84/VLOOKUP('Impact of the crisis'!$E87,'Country Indicator Data'!$B$4:$P$300,15,FALSE)))</f>
        <v>1</v>
      </c>
      <c r="H87" s="143">
        <f t="shared" si="26"/>
        <v>5</v>
      </c>
      <c r="I87" s="143">
        <f t="shared" si="27"/>
        <v>5</v>
      </c>
      <c r="J87" s="143">
        <f>IF('Crisis Indicator Data'!G84="x","x",IF(LOG('Crisis Indicator Data'!G84)&lt;J$4,0,IF(LOG('Crisis Indicator Data'!G84)&gt;J$3,5,ROUND(5-(J$3-LOG('Crisis Indicator Data'!G84))/(J$3-J$4)*5,1))))</f>
        <v>4.8</v>
      </c>
      <c r="K87" s="161">
        <f>IF('Crisis Indicator Data'!G84="x","x",IF(LEN(E87)&gt;3,('Crisis Indicator Data'!G84/VLOOKUP('Impact of the crisis'!$C87,#REF!,5,FALSE)),'Crisis Indicator Data'!G84/VLOOKUP('Impact of the crisis'!$E87,'Country Indicator Data'!$B$4:$P$300,14,FALSE)))</f>
        <v>1</v>
      </c>
      <c r="L87" s="143">
        <f t="shared" si="28"/>
        <v>5</v>
      </c>
      <c r="M87" s="143">
        <f t="shared" si="29"/>
        <v>4.9000000000000004</v>
      </c>
      <c r="N87" s="143">
        <f t="shared" si="30"/>
        <v>5</v>
      </c>
      <c r="O87" s="143">
        <f>IF('Crisis Indicator Data'!H84="x","x",IF('Crisis Indicator Data'!H84=0,0,IF(LOG('Crisis Indicator Data'!H84)&lt;O$4,0,IF(LOG('Crisis Indicator Data'!H84)&gt;O$3,5,ROUND(5-(O$3-LOG('Crisis Indicator Data'!H84))/(O$3-O$4)*5,1)))))</f>
        <v>4.9000000000000004</v>
      </c>
      <c r="P87" s="161">
        <f>IF('Crisis Indicator Data'!H84="x","x",'Crisis Indicator Data'!H84/'Crisis Indicator Data'!G84)</f>
        <v>1</v>
      </c>
      <c r="Q87" s="143">
        <f t="shared" si="31"/>
        <v>5</v>
      </c>
      <c r="R87" s="143">
        <f t="shared" si="32"/>
        <v>4.95</v>
      </c>
      <c r="S87" s="143">
        <f>IF('Crisis Indicator Data'!I84="x","x",IF('Crisis Indicator Data'!I84=0,0,IF(LOG('Crisis Indicator Data'!I84)&lt;S$4,0,IF(LOG('Crisis Indicator Data'!I84)&gt;S$3,5,ROUND(5-(S$3-LOG('Crisis Indicator Data'!I84))/(S$3-S$4)*5,1)))))</f>
        <v>4.3</v>
      </c>
      <c r="T87" s="161">
        <f>IF('Crisis Indicator Data'!H84="x","x",IF('Crisis Indicator Data'!I84="x","x",'Crisis Indicator Data'!I84/'Crisis Indicator Data'!H84))</f>
        <v>3.5630482654055808E-2</v>
      </c>
      <c r="U87" s="143">
        <f t="shared" si="33"/>
        <v>1.2</v>
      </c>
      <c r="V87" s="143">
        <f t="shared" si="34"/>
        <v>2.8</v>
      </c>
      <c r="W87" s="143">
        <f>IF('Crisis Indicator Data'!L84="x","x",IF('Crisis Indicator Data'!L84=0,0,IF(LOG('Crisis Indicator Data'!L84)&lt;W$4,0,IF(LOG('Crisis Indicator Data'!L84)&gt;W$3,5,ROUND(5-(W$3-LOG('Crisis Indicator Data'!L84))/(W$3-W$4)*5,1)))))</f>
        <v>4.2</v>
      </c>
      <c r="X87" s="162">
        <f>IF(OR('Crisis Indicator Data'!L84="x",'Crisis Indicator Data'!H84="x"),"x",'Crisis Indicator Data'!L84/'Crisis Indicator Data'!H84)</f>
        <v>2.9890617667232231E-5</v>
      </c>
      <c r="Y87" s="143">
        <f t="shared" si="35"/>
        <v>1.5</v>
      </c>
      <c r="Z87" s="143">
        <f t="shared" si="36"/>
        <v>2.9</v>
      </c>
      <c r="AA87" s="143">
        <f t="shared" si="37"/>
        <v>2.9</v>
      </c>
      <c r="AB87" s="163">
        <f t="shared" si="38"/>
        <v>4.2</v>
      </c>
    </row>
    <row r="88" spans="1:28" x14ac:dyDescent="0.35">
      <c r="A88" s="168" t="str">
        <f>'Crisis Indicator Data'!A85</f>
        <v>Complex crisis in Nigeria</v>
      </c>
      <c r="B88" s="169" t="str">
        <f>'Crisis Indicator Data'!B85</f>
        <v>Conflict/ Violence,Floods,Political/economic crisis</v>
      </c>
      <c r="C88" s="169" t="str">
        <f>'Crisis Indicator Data'!C85</f>
        <v>NGA001</v>
      </c>
      <c r="D88" s="169" t="str">
        <f>'Crisis Indicator Data'!D85</f>
        <v>Nigeria</v>
      </c>
      <c r="E88" s="170" t="str">
        <f>'Crisis Indicator Data'!E85</f>
        <v>NGA</v>
      </c>
      <c r="F88" s="164">
        <f>IF('Crisis Indicator Data'!F85="x","x",IF(LOG('Crisis Indicator Data'!F85)&lt;F$4,0,IF(LOG('Crisis Indicator Data'!F85)&gt;F$3,5,ROUND(5-(F$3-LOG('Crisis Indicator Data'!F85))/(F$3-F$4)*5,1))))</f>
        <v>4.9000000000000004</v>
      </c>
      <c r="G88" s="161">
        <f>IF('Crisis Indicator Data'!F85="x","x",IF(LEN(E88)&gt;3,('Crisis Indicator Data'!F85/VLOOKUP('Impact of the crisis'!$C88,#REF!,4,FALSE)),'Crisis Indicator Data'!F85/VLOOKUP('Impact of the crisis'!$E88,'Country Indicator Data'!$B$4:$P$300,15,FALSE)))</f>
        <v>1</v>
      </c>
      <c r="H88" s="143">
        <f t="shared" si="26"/>
        <v>5</v>
      </c>
      <c r="I88" s="143">
        <f t="shared" si="27"/>
        <v>4.95</v>
      </c>
      <c r="J88" s="143">
        <f>IF('Crisis Indicator Data'!G85="x","x",IF(LOG('Crisis Indicator Data'!G85)&lt;J$4,0,IF(LOG('Crisis Indicator Data'!G85)&gt;J$3,5,ROUND(5-(J$3-LOG('Crisis Indicator Data'!G85))/(J$3-J$4)*5,1))))</f>
        <v>5</v>
      </c>
      <c r="K88" s="161">
        <f>IF('Crisis Indicator Data'!G85="x","x",IF(LEN(E88)&gt;3,('Crisis Indicator Data'!G85/VLOOKUP('Impact of the crisis'!$C88,#REF!,5,FALSE)),'Crisis Indicator Data'!G85/VLOOKUP('Impact of the crisis'!$E88,'Country Indicator Data'!$B$4:$P$300,14,FALSE)))</f>
        <v>0.86933052631578944</v>
      </c>
      <c r="L88" s="143">
        <f t="shared" si="28"/>
        <v>4.3</v>
      </c>
      <c r="M88" s="143">
        <f t="shared" si="29"/>
        <v>4.6500000000000004</v>
      </c>
      <c r="N88" s="143">
        <f t="shared" si="30"/>
        <v>4.8</v>
      </c>
      <c r="O88" s="143">
        <f>IF('Crisis Indicator Data'!H85="x","x",IF('Crisis Indicator Data'!H85=0,0,IF(LOG('Crisis Indicator Data'!H85)&lt;O$4,0,IF(LOG('Crisis Indicator Data'!H85)&gt;O$3,5,ROUND(5-(O$3-LOG('Crisis Indicator Data'!H85))/(O$3-O$4)*5,1)))))</f>
        <v>5</v>
      </c>
      <c r="P88" s="161">
        <f>IF('Crisis Indicator Data'!H85="x","x",'Crisis Indicator Data'!H85/'Crisis Indicator Data'!G85)</f>
        <v>0.59386049034707888</v>
      </c>
      <c r="Q88" s="143">
        <f t="shared" si="31"/>
        <v>2.9</v>
      </c>
      <c r="R88" s="143">
        <f t="shared" si="32"/>
        <v>3.95</v>
      </c>
      <c r="S88" s="143">
        <f>IF('Crisis Indicator Data'!I85="x","x",IF('Crisis Indicator Data'!I85=0,0,IF(LOG('Crisis Indicator Data'!I85)&lt;S$4,0,IF(LOG('Crisis Indicator Data'!I85)&gt;S$3,5,ROUND(5-(S$3-LOG('Crisis Indicator Data'!I85))/(S$3-S$4)*5,1)))))</f>
        <v>5</v>
      </c>
      <c r="T88" s="161">
        <f>IF('Crisis Indicator Data'!H85="x","x",IF('Crisis Indicator Data'!I85="x","x",'Crisis Indicator Data'!I85/'Crisis Indicator Data'!H85))</f>
        <v>4.9791211300688351E-2</v>
      </c>
      <c r="U88" s="143">
        <f t="shared" si="33"/>
        <v>1.7</v>
      </c>
      <c r="V88" s="143">
        <f t="shared" si="34"/>
        <v>3.4</v>
      </c>
      <c r="W88" s="143">
        <f>IF('Crisis Indicator Data'!L85="x","x",IF('Crisis Indicator Data'!L85=0,0,IF(LOG('Crisis Indicator Data'!L85)&lt;W$4,0,IF(LOG('Crisis Indicator Data'!L85)&gt;W$3,5,ROUND(5-(W$3-LOG('Crisis Indicator Data'!L85))/(W$3-W$4)*5,1)))))</f>
        <v>5</v>
      </c>
      <c r="X88" s="162">
        <f>IF(OR('Crisis Indicator Data'!L85="x",'Crisis Indicator Data'!H85="x"),"x",'Crisis Indicator Data'!L85/'Crisis Indicator Data'!H85)</f>
        <v>3.8275209604280169E-5</v>
      </c>
      <c r="Y88" s="143">
        <f t="shared" si="35"/>
        <v>1.9</v>
      </c>
      <c r="Z88" s="143">
        <f t="shared" si="36"/>
        <v>3.5</v>
      </c>
      <c r="AA88" s="143">
        <f t="shared" si="37"/>
        <v>3.5</v>
      </c>
      <c r="AB88" s="163">
        <f t="shared" si="38"/>
        <v>3.7</v>
      </c>
    </row>
    <row r="89" spans="1:28" x14ac:dyDescent="0.35">
      <c r="A89" s="168" t="str">
        <f>'Crisis Indicator Data'!A86</f>
        <v>Conflict in the BAY states</v>
      </c>
      <c r="B89" s="169" t="str">
        <f>'Crisis Indicator Data'!B86</f>
        <v>Conflict/ Violence</v>
      </c>
      <c r="C89" s="169" t="str">
        <f>'Crisis Indicator Data'!C86</f>
        <v>NGA004</v>
      </c>
      <c r="D89" s="169" t="str">
        <f>'Crisis Indicator Data'!D86</f>
        <v>Nigeria</v>
      </c>
      <c r="E89" s="170" t="str">
        <f>'Crisis Indicator Data'!E86</f>
        <v>NGA</v>
      </c>
      <c r="F89" s="164">
        <f>IF('Crisis Indicator Data'!F86="x","x",IF(LOG('Crisis Indicator Data'!F86)&lt;F$4,0,IF(LOG('Crisis Indicator Data'!F86)&gt;F$3,5,ROUND(5-(F$3-LOG('Crisis Indicator Data'!F86))/(F$3-F$4)*5,1))))</f>
        <v>3.7</v>
      </c>
      <c r="G89" s="161">
        <f>IF('Crisis Indicator Data'!F86="x","x",IF(LEN(E89)&gt;3,('Crisis Indicator Data'!F86/VLOOKUP('Impact of the crisis'!$C89,#REF!,4,FALSE)),'Crisis Indicator Data'!F86/VLOOKUP('Impact of the crisis'!$E89,'Country Indicator Data'!$B$4:$P$300,15,FALSE)))</f>
        <v>0.17338954950206967</v>
      </c>
      <c r="H89" s="143">
        <f t="shared" si="26"/>
        <v>0.8</v>
      </c>
      <c r="I89" s="143">
        <f t="shared" si="27"/>
        <v>2.25</v>
      </c>
      <c r="J89" s="143">
        <f>IF('Crisis Indicator Data'!G86="x","x",IF(LOG('Crisis Indicator Data'!G86)&lt;J$4,0,IF(LOG('Crisis Indicator Data'!G86)&gt;J$3,5,ROUND(5-(J$3-LOG('Crisis Indicator Data'!G86))/(J$3-J$4)*5,1))))</f>
        <v>4</v>
      </c>
      <c r="K89" s="161">
        <f>IF('Crisis Indicator Data'!G86="x","x",IF(LEN(E89)&gt;3,('Crisis Indicator Data'!G86/VLOOKUP('Impact of the crisis'!$C89,#REF!,5,FALSE)),'Crisis Indicator Data'!G86/VLOOKUP('Impact of the crisis'!$E89,'Country Indicator Data'!$B$4:$P$300,14,FALSE)))</f>
        <v>6.7591578947368419E-2</v>
      </c>
      <c r="L89" s="143">
        <f t="shared" si="28"/>
        <v>0.3</v>
      </c>
      <c r="M89" s="143">
        <f t="shared" si="29"/>
        <v>2.15</v>
      </c>
      <c r="N89" s="143">
        <f t="shared" si="30"/>
        <v>2.2000000000000002</v>
      </c>
      <c r="O89" s="143">
        <f>IF('Crisis Indicator Data'!H86="x","x",IF('Crisis Indicator Data'!H86=0,0,IF(LOG('Crisis Indicator Data'!H86)&lt;O$4,0,IF(LOG('Crisis Indicator Data'!H86)&gt;O$3,5,ROUND(5-(O$3-LOG('Crisis Indicator Data'!H86))/(O$3-O$4)*5,1)))))</f>
        <v>4.5</v>
      </c>
      <c r="P89" s="161">
        <f>IF('Crisis Indicator Data'!H86="x","x",'Crisis Indicator Data'!H86/'Crisis Indicator Data'!G86)</f>
        <v>1</v>
      </c>
      <c r="Q89" s="143">
        <f t="shared" si="31"/>
        <v>5</v>
      </c>
      <c r="R89" s="143">
        <f t="shared" si="32"/>
        <v>4.75</v>
      </c>
      <c r="S89" s="143">
        <f>IF('Crisis Indicator Data'!I86="x","x",IF('Crisis Indicator Data'!I86=0,0,IF(LOG('Crisis Indicator Data'!I86)&lt;S$4,0,IF(LOG('Crisis Indicator Data'!I86)&gt;S$3,5,ROUND(5-(S$3-LOG('Crisis Indicator Data'!I86))/(S$3-S$4)*5,1)))))</f>
        <v>5</v>
      </c>
      <c r="T89" s="161">
        <f>IF('Crisis Indicator Data'!H86="x","x",IF('Crisis Indicator Data'!I86="x","x",'Crisis Indicator Data'!I86/'Crisis Indicator Data'!H86))</f>
        <v>0.29016383230548809</v>
      </c>
      <c r="U89" s="143">
        <f t="shared" si="33"/>
        <v>5</v>
      </c>
      <c r="V89" s="143">
        <f t="shared" si="34"/>
        <v>5</v>
      </c>
      <c r="W89" s="143">
        <f>IF('Crisis Indicator Data'!L86="x","x",IF('Crisis Indicator Data'!L86=0,0,IF(LOG('Crisis Indicator Data'!L86)&lt;W$4,0,IF(LOG('Crisis Indicator Data'!L86)&gt;W$3,5,ROUND(5-(W$3-LOG('Crisis Indicator Data'!L86))/(W$3-W$4)*5,1)))))</f>
        <v>4.5999999999999996</v>
      </c>
      <c r="X89" s="162">
        <f>IF(OR('Crisis Indicator Data'!L86="x",'Crisis Indicator Data'!H86="x"),"x",'Crisis Indicator Data'!L86/'Crisis Indicator Data'!H86)</f>
        <v>1.0023048651342428E-4</v>
      </c>
      <c r="Y89" s="143">
        <f t="shared" si="35"/>
        <v>5</v>
      </c>
      <c r="Z89" s="143">
        <f t="shared" si="36"/>
        <v>4.8</v>
      </c>
      <c r="AA89" s="143">
        <f t="shared" si="37"/>
        <v>4.9000000000000004</v>
      </c>
      <c r="AB89" s="163">
        <f t="shared" si="38"/>
        <v>4.8</v>
      </c>
    </row>
    <row r="90" spans="1:28" x14ac:dyDescent="0.35">
      <c r="A90" s="168" t="str">
        <f>'Crisis Indicator Data'!A87</f>
        <v>Conflict in North West Nigeria</v>
      </c>
      <c r="B90" s="169" t="str">
        <f>'Crisis Indicator Data'!B87</f>
        <v>Conflict/ Violence</v>
      </c>
      <c r="C90" s="169" t="str">
        <f>'Crisis Indicator Data'!C87</f>
        <v>NGA007</v>
      </c>
      <c r="D90" s="169" t="str">
        <f>'Crisis Indicator Data'!D87</f>
        <v>Nigeria</v>
      </c>
      <c r="E90" s="170" t="str">
        <f>'Crisis Indicator Data'!E87</f>
        <v>NGA</v>
      </c>
      <c r="F90" s="164">
        <f>IF('Crisis Indicator Data'!F87="x","x",IF(LOG('Crisis Indicator Data'!F87)&lt;F$4,0,IF(LOG('Crisis Indicator Data'!F87)&gt;F$3,5,ROUND(5-(F$3-LOG('Crisis Indicator Data'!F87))/(F$3-F$4)*5,1))))</f>
        <v>4</v>
      </c>
      <c r="G90" s="161">
        <f>IF('Crisis Indicator Data'!F87="x","x",IF(LEN(E90)&gt;3,('Crisis Indicator Data'!F87/VLOOKUP('Impact of the crisis'!$C90,#REF!,4,FALSE)),'Crisis Indicator Data'!F87/VLOOKUP('Impact of the crisis'!$E90,'Country Indicator Data'!$B$4:$P$300,15,FALSE)))</f>
        <v>0.26099673902302445</v>
      </c>
      <c r="H90" s="143">
        <f t="shared" si="26"/>
        <v>1.2</v>
      </c>
      <c r="I90" s="143">
        <f t="shared" si="27"/>
        <v>2.6</v>
      </c>
      <c r="J90" s="143">
        <f>IF('Crisis Indicator Data'!G87="x","x",IF(LOG('Crisis Indicator Data'!G87)&lt;J$4,0,IF(LOG('Crisis Indicator Data'!G87)&gt;J$3,5,ROUND(5-(J$3-LOG('Crisis Indicator Data'!G87))/(J$3-J$4)*5,1))))</f>
        <v>5</v>
      </c>
      <c r="K90" s="161">
        <f>IF('Crisis Indicator Data'!G87="x","x",IF(LEN(E90)&gt;3,('Crisis Indicator Data'!G87/VLOOKUP('Impact of the crisis'!$C90,#REF!,5,FALSE)),'Crisis Indicator Data'!G87/VLOOKUP('Impact of the crisis'!$E90,'Country Indicator Data'!$B$4:$P$300,14,FALSE)))</f>
        <v>0.19045894736842106</v>
      </c>
      <c r="L90" s="143">
        <f t="shared" si="28"/>
        <v>0.9</v>
      </c>
      <c r="M90" s="143">
        <f t="shared" si="29"/>
        <v>2.95</v>
      </c>
      <c r="N90" s="143">
        <f t="shared" si="30"/>
        <v>2.8</v>
      </c>
      <c r="O90" s="143">
        <f>IF('Crisis Indicator Data'!H87="x","x",IF('Crisis Indicator Data'!H87=0,0,IF(LOG('Crisis Indicator Data'!H87)&lt;O$4,0,IF(LOG('Crisis Indicator Data'!H87)&gt;O$3,5,ROUND(5-(O$3-LOG('Crisis Indicator Data'!H87))/(O$3-O$4)*5,1)))))</f>
        <v>4.9000000000000004</v>
      </c>
      <c r="P90" s="161">
        <f>IF('Crisis Indicator Data'!H87="x","x",'Crisis Indicator Data'!H87/'Crisis Indicator Data'!G87)</f>
        <v>0.62724941415749214</v>
      </c>
      <c r="Q90" s="143">
        <f t="shared" si="31"/>
        <v>3.1</v>
      </c>
      <c r="R90" s="143">
        <f t="shared" si="32"/>
        <v>4</v>
      </c>
      <c r="S90" s="143">
        <f>IF('Crisis Indicator Data'!I87="x","x",IF('Crisis Indicator Data'!I87=0,0,IF(LOG('Crisis Indicator Data'!I87)&lt;S$4,0,IF(LOG('Crisis Indicator Data'!I87)&gt;S$3,5,ROUND(5-(S$3-LOG('Crisis Indicator Data'!I87))/(S$3-S$4)*5,1)))))</f>
        <v>4.0999999999999996</v>
      </c>
      <c r="T90" s="161">
        <f>IF('Crisis Indicator Data'!H87="x","x",IF('Crisis Indicator Data'!I87="x","x",'Crisis Indicator Data'!I87/'Crisis Indicator Data'!H87))</f>
        <v>2.7279455820674585E-2</v>
      </c>
      <c r="U90" s="143">
        <f t="shared" si="33"/>
        <v>0.9</v>
      </c>
      <c r="V90" s="143">
        <f t="shared" si="34"/>
        <v>2.5</v>
      </c>
      <c r="W90" s="143">
        <f>IF('Crisis Indicator Data'!L87="x","x",IF('Crisis Indicator Data'!L87=0,0,IF(LOG('Crisis Indicator Data'!L87)&lt;W$4,0,IF(LOG('Crisis Indicator Data'!L87)&gt;W$3,5,ROUND(5-(W$3-LOG('Crisis Indicator Data'!L87))/(W$3-W$4)*5,1)))))</f>
        <v>4.8</v>
      </c>
      <c r="X90" s="162">
        <f>IF(OR('Crisis Indicator Data'!L87="x",'Crisis Indicator Data'!H87="x"),"x",'Crisis Indicator Data'!L87/'Crisis Indicator Data'!H87)</f>
        <v>7.5741021393578402E-5</v>
      </c>
      <c r="Y90" s="143">
        <f t="shared" si="35"/>
        <v>3.8</v>
      </c>
      <c r="Z90" s="143">
        <f t="shared" si="36"/>
        <v>4.3</v>
      </c>
      <c r="AA90" s="143">
        <f t="shared" si="37"/>
        <v>3.5</v>
      </c>
      <c r="AB90" s="163">
        <f t="shared" si="38"/>
        <v>3.8</v>
      </c>
    </row>
    <row r="91" spans="1:28" x14ac:dyDescent="0.35">
      <c r="A91" s="168" t="str">
        <f>'Crisis Indicator Data'!A88</f>
        <v>International displacement from Cameroon to Nigeria</v>
      </c>
      <c r="B91" s="169" t="str">
        <f>'Crisis Indicator Data'!B88</f>
        <v>International Displacement</v>
      </c>
      <c r="C91" s="169" t="str">
        <f>'Crisis Indicator Data'!C88</f>
        <v>NGA008</v>
      </c>
      <c r="D91" s="169" t="str">
        <f>'Crisis Indicator Data'!D88</f>
        <v>Nigeria</v>
      </c>
      <c r="E91" s="170" t="str">
        <f>'Crisis Indicator Data'!E88</f>
        <v>NGA</v>
      </c>
      <c r="F91" s="164">
        <f>IF('Crisis Indicator Data'!F88="x","x",IF(LOG('Crisis Indicator Data'!F88)&lt;F$4,0,IF(LOG('Crisis Indicator Data'!F88)&gt;F$3,5,ROUND(5-(F$3-LOG('Crisis Indicator Data'!F88))/(F$3-F$4)*5,1))))</f>
        <v>3.4</v>
      </c>
      <c r="G91" s="161">
        <f>IF('Crisis Indicator Data'!F88="x","x",IF(LEN(E91)&gt;3,('Crisis Indicator Data'!F88/VLOOKUP('Impact of the crisis'!$C91,#REF!,4,FALSE)),'Crisis Indicator Data'!F88/VLOOKUP('Impact of the crisis'!$E91,'Country Indicator Data'!$B$4:$P$300,15,FALSE)))</f>
        <v>0.11953511863587953</v>
      </c>
      <c r="H91" s="143">
        <f t="shared" si="26"/>
        <v>0.5</v>
      </c>
      <c r="I91" s="143">
        <f t="shared" si="27"/>
        <v>1.95</v>
      </c>
      <c r="J91" s="143">
        <f>IF('Crisis Indicator Data'!G88="x","x",IF(LOG('Crisis Indicator Data'!G88)&lt;J$4,0,IF(LOG('Crisis Indicator Data'!G88)&gt;J$3,5,ROUND(5-(J$3-LOG('Crisis Indicator Data'!G88))/(J$3-J$4)*5,1))))</f>
        <v>3.7</v>
      </c>
      <c r="K91" s="161">
        <f>IF('Crisis Indicator Data'!G88="x","x",IF(LEN(E91)&gt;3,('Crisis Indicator Data'!G88/VLOOKUP('Impact of the crisis'!$C91,#REF!,5,FALSE)),'Crisis Indicator Data'!G88/VLOOKUP('Impact of the crisis'!$E91,'Country Indicator Data'!$B$4:$P$300,14,FALSE)))</f>
        <v>5.3865263157894736E-2</v>
      </c>
      <c r="L91" s="143">
        <f t="shared" si="28"/>
        <v>0.2</v>
      </c>
      <c r="M91" s="143">
        <f t="shared" si="29"/>
        <v>1.9500000000000002</v>
      </c>
      <c r="N91" s="143">
        <f t="shared" si="30"/>
        <v>2</v>
      </c>
      <c r="O91" s="143">
        <f>IF('Crisis Indicator Data'!H88="x","x",IF('Crisis Indicator Data'!H88=0,0,IF(LOG('Crisis Indicator Data'!H88)&lt;O$4,0,IF(LOG('Crisis Indicator Data'!H88)&gt;O$3,5,ROUND(5-(O$3-LOG('Crisis Indicator Data'!H88))/(O$3-O$4)*5,1)))))</f>
        <v>1</v>
      </c>
      <c r="P91" s="161">
        <f>IF('Crisis Indicator Data'!H88="x","x",'Crisis Indicator Data'!H88/'Crisis Indicator Data'!G88)</f>
        <v>9.223794262487298E-3</v>
      </c>
      <c r="Q91" s="143">
        <f t="shared" si="31"/>
        <v>0</v>
      </c>
      <c r="R91" s="143">
        <f t="shared" si="32"/>
        <v>0.5</v>
      </c>
      <c r="S91" s="143">
        <f>IF('Crisis Indicator Data'!I88="x","x",IF('Crisis Indicator Data'!I88=0,0,IF(LOG('Crisis Indicator Data'!I88)&lt;S$4,0,IF(LOG('Crisis Indicator Data'!I88)&gt;S$3,5,ROUND(5-(S$3-LOG('Crisis Indicator Data'!I88))/(S$3-S$4)*5,1)))))</f>
        <v>3</v>
      </c>
      <c r="T91" s="161">
        <f>IF('Crisis Indicator Data'!H88="x","x",IF('Crisis Indicator Data'!I88="x","x",'Crisis Indicator Data'!I88/'Crisis Indicator Data'!H88))</f>
        <v>1</v>
      </c>
      <c r="U91" s="143">
        <f t="shared" si="33"/>
        <v>5</v>
      </c>
      <c r="V91" s="143">
        <f t="shared" si="34"/>
        <v>4</v>
      </c>
      <c r="W91" s="143" t="str">
        <f>IF('Crisis Indicator Data'!L88="x","x",IF('Crisis Indicator Data'!L88=0,0,IF(LOG('Crisis Indicator Data'!L88)&lt;W$4,0,IF(LOG('Crisis Indicator Data'!L88)&gt;W$3,5,ROUND(5-(W$3-LOG('Crisis Indicator Data'!L88))/(W$3-W$4)*5,1)))))</f>
        <v>x</v>
      </c>
      <c r="X91" s="162" t="str">
        <f>IF(OR('Crisis Indicator Data'!L88="x",'Crisis Indicator Data'!H88="x"),"x",'Crisis Indicator Data'!L88/'Crisis Indicator Data'!H88)</f>
        <v>x</v>
      </c>
      <c r="Y91" s="143" t="str">
        <f t="shared" si="35"/>
        <v>x</v>
      </c>
      <c r="Z91" s="143" t="str">
        <f t="shared" si="36"/>
        <v>x</v>
      </c>
      <c r="AA91" s="143">
        <f t="shared" si="37"/>
        <v>4</v>
      </c>
      <c r="AB91" s="163">
        <f t="shared" si="38"/>
        <v>2.7</v>
      </c>
    </row>
    <row r="92" spans="1:28" x14ac:dyDescent="0.35">
      <c r="A92" s="168" t="str">
        <f>'Crisis Indicator Data'!A89</f>
        <v>Political and Economic crisis in Nicaragua</v>
      </c>
      <c r="B92" s="169" t="str">
        <f>'Crisis Indicator Data'!B89</f>
        <v>Political/economic crisis</v>
      </c>
      <c r="C92" s="169" t="str">
        <f>'Crisis Indicator Data'!C89</f>
        <v>NIC001</v>
      </c>
      <c r="D92" s="169" t="str">
        <f>'Crisis Indicator Data'!D89</f>
        <v>Nicaragua</v>
      </c>
      <c r="E92" s="170" t="str">
        <f>'Crisis Indicator Data'!E89</f>
        <v>NIC</v>
      </c>
      <c r="F92" s="164">
        <f>IF('Crisis Indicator Data'!F89="x","x",IF(LOG('Crisis Indicator Data'!F89)&lt;F$4,0,IF(LOG('Crisis Indicator Data'!F89)&gt;F$3,5,ROUND(5-(F$3-LOG('Crisis Indicator Data'!F89))/(F$3-F$4)*5,1))))</f>
        <v>3.5</v>
      </c>
      <c r="G92" s="161">
        <f>IF('Crisis Indicator Data'!F89="x","x",IF(LEN(E92)&gt;3,('Crisis Indicator Data'!F89/VLOOKUP('Impact of the crisis'!$C92,#REF!,4,FALSE)),'Crisis Indicator Data'!F89/VLOOKUP('Impact of the crisis'!$E92,'Country Indicator Data'!$B$4:$P$300,15,FALSE)))</f>
        <v>1</v>
      </c>
      <c r="H92" s="143">
        <f t="shared" si="26"/>
        <v>5</v>
      </c>
      <c r="I92" s="143">
        <f t="shared" si="27"/>
        <v>4.25</v>
      </c>
      <c r="J92" s="143">
        <f>IF('Crisis Indicator Data'!G89="x","x",IF(LOG('Crisis Indicator Data'!G89)&lt;J$4,0,IF(LOG('Crisis Indicator Data'!G89)&gt;J$3,5,ROUND(5-(J$3-LOG('Crisis Indicator Data'!G89))/(J$3-J$4)*5,1))))</f>
        <v>2.8</v>
      </c>
      <c r="K92" s="161">
        <f>IF('Crisis Indicator Data'!G89="x","x",IF(LEN(E92)&gt;3,('Crisis Indicator Data'!G89/VLOOKUP('Impact of the crisis'!$C92,#REF!,5,FALSE)),'Crisis Indicator Data'!G89/VLOOKUP('Impact of the crisis'!$E92,'Country Indicator Data'!$B$4:$P$300,14,FALSE)))</f>
        <v>1</v>
      </c>
      <c r="L92" s="143">
        <f t="shared" si="28"/>
        <v>5</v>
      </c>
      <c r="M92" s="143">
        <f t="shared" si="29"/>
        <v>3.9</v>
      </c>
      <c r="N92" s="143">
        <f t="shared" si="30"/>
        <v>4.0999999999999996</v>
      </c>
      <c r="O92" s="143">
        <f>IF('Crisis Indicator Data'!H89="x","x",IF('Crisis Indicator Data'!H89=0,0,IF(LOG('Crisis Indicator Data'!H89)&lt;O$4,0,IF(LOG('Crisis Indicator Data'!H89)&gt;O$3,5,ROUND(5-(O$3-LOG('Crisis Indicator Data'!H89))/(O$3-O$4)*5,1)))))</f>
        <v>3.9</v>
      </c>
      <c r="P92" s="161">
        <f>IF('Crisis Indicator Data'!H89="x","x",'Crisis Indicator Data'!H89/'Crisis Indicator Data'!G89)</f>
        <v>1</v>
      </c>
      <c r="Q92" s="143">
        <f t="shared" si="31"/>
        <v>5</v>
      </c>
      <c r="R92" s="143">
        <f t="shared" si="32"/>
        <v>4.45</v>
      </c>
      <c r="S92" s="143">
        <f>IF('Crisis Indicator Data'!I89="x","x",IF('Crisis Indicator Data'!I89=0,0,IF(LOG('Crisis Indicator Data'!I89)&lt;S$4,0,IF(LOG('Crisis Indicator Data'!I89)&gt;S$3,5,ROUND(5-(S$3-LOG('Crisis Indicator Data'!I89))/(S$3-S$4)*5,1)))))</f>
        <v>3.3</v>
      </c>
      <c r="T92" s="161">
        <f>IF('Crisis Indicator Data'!H89="x","x",IF('Crisis Indicator Data'!I89="x","x",'Crisis Indicator Data'!I89/'Crisis Indicator Data'!H89))</f>
        <v>3.0773739742086751E-2</v>
      </c>
      <c r="U92" s="143">
        <f t="shared" si="33"/>
        <v>1</v>
      </c>
      <c r="V92" s="143">
        <f t="shared" si="34"/>
        <v>2.2000000000000002</v>
      </c>
      <c r="W92" s="143">
        <f>IF('Crisis Indicator Data'!L89="x","x",IF('Crisis Indicator Data'!L89=0,0,IF(LOG('Crisis Indicator Data'!L89)&lt;W$4,0,IF(LOG('Crisis Indicator Data'!L89)&gt;W$3,5,ROUND(5-(W$3-LOG('Crisis Indicator Data'!L89))/(W$3-W$4)*5,1)))))</f>
        <v>0.7</v>
      </c>
      <c r="X92" s="162">
        <f>IF(OR('Crisis Indicator Data'!L89="x",'Crisis Indicator Data'!H89="x"),"x",'Crisis Indicator Data'!L89/'Crisis Indicator Data'!H89)</f>
        <v>4.3962485345838219E-7</v>
      </c>
      <c r="Y92" s="143">
        <f t="shared" si="35"/>
        <v>0</v>
      </c>
      <c r="Z92" s="143">
        <f t="shared" si="36"/>
        <v>0.4</v>
      </c>
      <c r="AA92" s="143">
        <f t="shared" si="37"/>
        <v>1.4</v>
      </c>
      <c r="AB92" s="163">
        <f t="shared" si="38"/>
        <v>3.3</v>
      </c>
    </row>
    <row r="93" spans="1:28" x14ac:dyDescent="0.35">
      <c r="A93" s="168" t="str">
        <f>'Crisis Indicator Data'!A90</f>
        <v>Conflict in Azad Jammu &amp; Kashmir</v>
      </c>
      <c r="B93" s="169" t="str">
        <f>'Crisis Indicator Data'!B90</f>
        <v>Conflict/ Violence</v>
      </c>
      <c r="C93" s="169" t="str">
        <f>'Crisis Indicator Data'!C90</f>
        <v>PAK004</v>
      </c>
      <c r="D93" s="169" t="str">
        <f>'Crisis Indicator Data'!D90</f>
        <v>Pakistan</v>
      </c>
      <c r="E93" s="170" t="str">
        <f>'Crisis Indicator Data'!E90</f>
        <v>PAK</v>
      </c>
      <c r="F93" s="164">
        <f>IF('Crisis Indicator Data'!F90="x","x",IF(LOG('Crisis Indicator Data'!F90)&lt;F$4,0,IF(LOG('Crisis Indicator Data'!F90)&gt;F$3,5,ROUND(5-(F$3-LOG('Crisis Indicator Data'!F90))/(F$3-F$4)*5,1))))</f>
        <v>1.9</v>
      </c>
      <c r="G93" s="161">
        <f>IF('Crisis Indicator Data'!F90="x","x",IF(LEN(E93)&gt;3,('Crisis Indicator Data'!F90/VLOOKUP('Impact of the crisis'!$C93,#REF!,4,FALSE)),'Crisis Indicator Data'!F90/VLOOKUP('Impact of the crisis'!$E93,'Country Indicator Data'!$B$4:$P$300,15,FALSE)))</f>
        <v>1.7249117891241179E-2</v>
      </c>
      <c r="H93" s="143">
        <f t="shared" si="26"/>
        <v>0</v>
      </c>
      <c r="I93" s="143">
        <f t="shared" si="27"/>
        <v>0.95</v>
      </c>
      <c r="J93" s="143">
        <f>IF('Crisis Indicator Data'!G90="x","x",IF(LOG('Crisis Indicator Data'!G90)&lt;J$4,0,IF(LOG('Crisis Indicator Data'!G90)&gt;J$3,5,ROUND(5-(J$3-LOG('Crisis Indicator Data'!G90))/(J$3-J$4)*5,1))))</f>
        <v>2.2000000000000002</v>
      </c>
      <c r="K93" s="161">
        <f>IF('Crisis Indicator Data'!G90="x","x",IF(LEN(E93)&gt;3,('Crisis Indicator Data'!G90/VLOOKUP('Impact of the crisis'!$C93,#REF!,5,FALSE)),'Crisis Indicator Data'!G90/VLOOKUP('Impact of the crisis'!$E93,'Country Indicator Data'!$B$4:$P$300,14,FALSE)))</f>
        <v>1.7546619886169203E-2</v>
      </c>
      <c r="L93" s="143">
        <f t="shared" si="28"/>
        <v>0</v>
      </c>
      <c r="M93" s="143">
        <f t="shared" si="29"/>
        <v>1.1000000000000001</v>
      </c>
      <c r="N93" s="143">
        <f t="shared" si="30"/>
        <v>1</v>
      </c>
      <c r="O93" s="143">
        <f>IF('Crisis Indicator Data'!H90="x","x",IF('Crisis Indicator Data'!H90=0,0,IF(LOG('Crisis Indicator Data'!H90)&lt;O$4,0,IF(LOG('Crisis Indicator Data'!H90)&gt;O$3,5,ROUND(5-(O$3-LOG('Crisis Indicator Data'!H90))/(O$3-O$4)*5,1)))))</f>
        <v>0</v>
      </c>
      <c r="P93" s="161">
        <f>IF('Crisis Indicator Data'!H90="x","x",'Crisis Indicator Data'!H90/'Crisis Indicator Data'!G90)</f>
        <v>6.7249495628782783E-4</v>
      </c>
      <c r="Q93" s="143">
        <f t="shared" si="31"/>
        <v>0</v>
      </c>
      <c r="R93" s="143">
        <f t="shared" si="32"/>
        <v>0</v>
      </c>
      <c r="S93" s="143">
        <f>IF('Crisis Indicator Data'!I90="x","x",IF('Crisis Indicator Data'!I90=0,0,IF(LOG('Crisis Indicator Data'!I90)&lt;S$4,0,IF(LOG('Crisis Indicator Data'!I90)&gt;S$3,5,ROUND(5-(S$3-LOG('Crisis Indicator Data'!I90))/(S$3-S$4)*5,1)))))</f>
        <v>0.7</v>
      </c>
      <c r="T93" s="161">
        <f>IF('Crisis Indicator Data'!H90="x","x",IF('Crisis Indicator Data'!I90="x","x",'Crisis Indicator Data'!I90/'Crisis Indicator Data'!H90))</f>
        <v>1</v>
      </c>
      <c r="U93" s="143">
        <f t="shared" si="33"/>
        <v>5</v>
      </c>
      <c r="V93" s="143">
        <f t="shared" si="34"/>
        <v>2.9</v>
      </c>
      <c r="W93" s="143">
        <f>IF('Crisis Indicator Data'!L90="x","x",IF('Crisis Indicator Data'!L90=0,0,IF(LOG('Crisis Indicator Data'!L90)&lt;W$4,0,IF(LOG('Crisis Indicator Data'!L90)&gt;W$3,5,ROUND(5-(W$3-LOG('Crisis Indicator Data'!L90))/(W$3-W$4)*5,1)))))</f>
        <v>2.4</v>
      </c>
      <c r="X93" s="162">
        <f>IF(OR('Crisis Indicator Data'!L90="x",'Crisis Indicator Data'!H90="x"),"x",'Crisis Indicator Data'!L90/'Crisis Indicator Data'!H90)</f>
        <v>1.5666666666666666E-2</v>
      </c>
      <c r="Y93" s="143">
        <f t="shared" si="35"/>
        <v>5</v>
      </c>
      <c r="Z93" s="143">
        <f t="shared" si="36"/>
        <v>3.7</v>
      </c>
      <c r="AA93" s="143">
        <f t="shared" si="37"/>
        <v>3.3</v>
      </c>
      <c r="AB93" s="163">
        <f t="shared" si="38"/>
        <v>2</v>
      </c>
    </row>
    <row r="94" spans="1:28" x14ac:dyDescent="0.35">
      <c r="A94" s="168" t="str">
        <f>'Crisis Indicator Data'!A91</f>
        <v xml:space="preserve">Floods and political and economic crisis </v>
      </c>
      <c r="B94" s="169" t="str">
        <f>'Crisis Indicator Data'!B91</f>
        <v>Floods,Political/economic crisis</v>
      </c>
      <c r="C94" s="169" t="str">
        <f>'Crisis Indicator Data'!C91</f>
        <v>PAK006</v>
      </c>
      <c r="D94" s="169" t="str">
        <f>'Crisis Indicator Data'!D91</f>
        <v>Pakistan</v>
      </c>
      <c r="E94" s="170" t="str">
        <f>'Crisis Indicator Data'!E91</f>
        <v>PAK</v>
      </c>
      <c r="F94" s="164">
        <f>IF('Crisis Indicator Data'!F91="x","x",IF(LOG('Crisis Indicator Data'!F91)&lt;F$4,0,IF(LOG('Crisis Indicator Data'!F91)&gt;F$3,5,ROUND(5-(F$3-LOG('Crisis Indicator Data'!F91))/(F$3-F$4)*5,1))))</f>
        <v>4.5</v>
      </c>
      <c r="G94" s="161">
        <f>IF('Crisis Indicator Data'!F91="x","x",IF(LEN(E94)&gt;3,('Crisis Indicator Data'!F91/VLOOKUP('Impact of the crisis'!$C94,#REF!,4,FALSE)),'Crisis Indicator Data'!F91/VLOOKUP('Impact of the crisis'!$E94,'Country Indicator Data'!$B$4:$P$300,15,FALSE)))</f>
        <v>0.62818596928185966</v>
      </c>
      <c r="H94" s="143">
        <f t="shared" si="26"/>
        <v>3.1</v>
      </c>
      <c r="I94" s="143">
        <f t="shared" si="27"/>
        <v>3.8</v>
      </c>
      <c r="J94" s="143">
        <f>IF('Crisis Indicator Data'!G91="x","x",IF(LOG('Crisis Indicator Data'!G91)&lt;J$4,0,IF(LOG('Crisis Indicator Data'!G91)&gt;J$3,5,ROUND(5-(J$3-LOG('Crisis Indicator Data'!G91))/(J$3-J$4)*5,1))))</f>
        <v>5</v>
      </c>
      <c r="K94" s="161">
        <f>IF('Crisis Indicator Data'!G91="x","x",IF(LEN(E94)&gt;3,('Crisis Indicator Data'!G91/VLOOKUP('Impact of the crisis'!$C94,#REF!,5,FALSE)),'Crisis Indicator Data'!G91/VLOOKUP('Impact of the crisis'!$E94,'Country Indicator Data'!$B$4:$P$300,14,FALSE)))</f>
        <v>0.19977029307299882</v>
      </c>
      <c r="L94" s="143">
        <f t="shared" si="28"/>
        <v>1</v>
      </c>
      <c r="M94" s="143">
        <f t="shared" si="29"/>
        <v>3</v>
      </c>
      <c r="N94" s="143">
        <f t="shared" si="30"/>
        <v>3.4</v>
      </c>
      <c r="O94" s="143">
        <f>IF('Crisis Indicator Data'!H91="x","x",IF('Crisis Indicator Data'!H91=0,0,IF(LOG('Crisis Indicator Data'!H91)&lt;O$4,0,IF(LOG('Crisis Indicator Data'!H91)&gt;O$3,5,ROUND(5-(O$3-LOG('Crisis Indicator Data'!H91))/(O$3-O$4)*5,1)))))</f>
        <v>4.9000000000000004</v>
      </c>
      <c r="P94" s="161">
        <f>IF('Crisis Indicator Data'!H91="x","x",'Crisis Indicator Data'!H91/'Crisis Indicator Data'!G91)</f>
        <v>0.54056980842308378</v>
      </c>
      <c r="Q94" s="143">
        <f t="shared" si="31"/>
        <v>2.7</v>
      </c>
      <c r="R94" s="143">
        <f t="shared" si="32"/>
        <v>3.8000000000000003</v>
      </c>
      <c r="S94" s="143">
        <f>IF('Crisis Indicator Data'!I91="x","x",IF('Crisis Indicator Data'!I91=0,0,IF(LOG('Crisis Indicator Data'!I91)&lt;S$4,0,IF(LOG('Crisis Indicator Data'!I91)&gt;S$3,5,ROUND(5-(S$3-LOG('Crisis Indicator Data'!I91))/(S$3-S$4)*5,1)))))</f>
        <v>3.1</v>
      </c>
      <c r="T94" s="161">
        <f>IF('Crisis Indicator Data'!H91="x","x",IF('Crisis Indicator Data'!I91="x","x",'Crisis Indicator Data'!I91/'Crisis Indicator Data'!H91))</f>
        <v>5.2085230376980518E-3</v>
      </c>
      <c r="U94" s="143">
        <f t="shared" si="33"/>
        <v>0.2</v>
      </c>
      <c r="V94" s="143">
        <f t="shared" si="34"/>
        <v>1.7</v>
      </c>
      <c r="W94" s="143" t="str">
        <f>IF('Crisis Indicator Data'!L91="x","x",IF('Crisis Indicator Data'!L91=0,0,IF(LOG('Crisis Indicator Data'!L91)&lt;W$4,0,IF(LOG('Crisis Indicator Data'!L91)&gt;W$3,5,ROUND(5-(W$3-LOG('Crisis Indicator Data'!L91))/(W$3-W$4)*5,1)))))</f>
        <v>x</v>
      </c>
      <c r="X94" s="162" t="str">
        <f>IF(OR('Crisis Indicator Data'!L91="x",'Crisis Indicator Data'!H91="x"),"x",'Crisis Indicator Data'!L91/'Crisis Indicator Data'!H91)</f>
        <v>x</v>
      </c>
      <c r="Y94" s="143" t="str">
        <f t="shared" si="35"/>
        <v>x</v>
      </c>
      <c r="Z94" s="143" t="str">
        <f t="shared" si="36"/>
        <v>x</v>
      </c>
      <c r="AA94" s="143">
        <f t="shared" si="37"/>
        <v>1.7</v>
      </c>
      <c r="AB94" s="163">
        <f t="shared" si="38"/>
        <v>2.9</v>
      </c>
    </row>
    <row r="95" spans="1:28" x14ac:dyDescent="0.35">
      <c r="A95" s="168" t="str">
        <f>'Crisis Indicator Data'!A92</f>
        <v>Displacement from Afghanistan to Pakistan</v>
      </c>
      <c r="B95" s="169" t="str">
        <f>'Crisis Indicator Data'!B92</f>
        <v>International Displacement</v>
      </c>
      <c r="C95" s="169" t="str">
        <f>'Crisis Indicator Data'!C92</f>
        <v>PAK007</v>
      </c>
      <c r="D95" s="169" t="str">
        <f>'Crisis Indicator Data'!D92</f>
        <v>Pakistan</v>
      </c>
      <c r="E95" s="170" t="str">
        <f>'Crisis Indicator Data'!E92</f>
        <v>PAK</v>
      </c>
      <c r="F95" s="164">
        <f>IF('Crisis Indicator Data'!F92="x","x",IF(LOG('Crisis Indicator Data'!F92)&lt;F$4,0,IF(LOG('Crisis Indicator Data'!F92)&gt;F$3,5,ROUND(5-(F$3-LOG('Crisis Indicator Data'!F92))/(F$3-F$4)*5,1))))</f>
        <v>4.4000000000000004</v>
      </c>
      <c r="G95" s="161">
        <f>IF('Crisis Indicator Data'!F92="x","x",IF(LEN(E95)&gt;3,('Crisis Indicator Data'!F92/VLOOKUP('Impact of the crisis'!$C95,#REF!,4,FALSE)),'Crisis Indicator Data'!F92/VLOOKUP('Impact of the crisis'!$E95,'Country Indicator Data'!$B$4:$P$300,15,FALSE)))</f>
        <v>0.58353699667911996</v>
      </c>
      <c r="H95" s="143">
        <f t="shared" si="26"/>
        <v>2.9</v>
      </c>
      <c r="I95" s="143">
        <f t="shared" si="27"/>
        <v>3.6500000000000004</v>
      </c>
      <c r="J95" s="143">
        <f>IF('Crisis Indicator Data'!G92="x","x",IF(LOG('Crisis Indicator Data'!G92)&lt;J$4,0,IF(LOG('Crisis Indicator Data'!G92)&gt;J$3,5,ROUND(5-(J$3-LOG('Crisis Indicator Data'!G92))/(J$3-J$4)*5,1))))</f>
        <v>5</v>
      </c>
      <c r="K95" s="161">
        <f>IF('Crisis Indicator Data'!G92="x","x",IF(LEN(E95)&gt;3,('Crisis Indicator Data'!G92/VLOOKUP('Impact of the crisis'!$C95,#REF!,5,FALSE)),'Crisis Indicator Data'!G92/VLOOKUP('Impact of the crisis'!$E95,'Country Indicator Data'!$B$4:$P$300,14,FALSE)))</f>
        <v>0.2386513371381821</v>
      </c>
      <c r="L95" s="143">
        <f t="shared" si="28"/>
        <v>1.2</v>
      </c>
      <c r="M95" s="143">
        <f t="shared" si="29"/>
        <v>3.1</v>
      </c>
      <c r="N95" s="143">
        <f t="shared" si="30"/>
        <v>3.4</v>
      </c>
      <c r="O95" s="143">
        <f>IF('Crisis Indicator Data'!H92="x","x",IF('Crisis Indicator Data'!H92=0,0,IF(LOG('Crisis Indicator Data'!H92)&lt;O$4,0,IF(LOG('Crisis Indicator Data'!H92)&gt;O$3,5,ROUND(5-(O$3-LOG('Crisis Indicator Data'!H92))/(O$3-O$4)*5,1)))))</f>
        <v>3.2</v>
      </c>
      <c r="P95" s="161">
        <f>IF('Crisis Indicator Data'!H92="x","x",'Crisis Indicator Data'!H92/'Crisis Indicator Data'!G92)</f>
        <v>4.219270198107921E-2</v>
      </c>
      <c r="Q95" s="143">
        <f t="shared" si="31"/>
        <v>0.2</v>
      </c>
      <c r="R95" s="143">
        <f t="shared" si="32"/>
        <v>1.7000000000000002</v>
      </c>
      <c r="S95" s="143">
        <f>IF('Crisis Indicator Data'!I92="x","x",IF('Crisis Indicator Data'!I92=0,0,IF(LOG('Crisis Indicator Data'!I92)&lt;S$4,0,IF(LOG('Crisis Indicator Data'!I92)&gt;S$3,5,ROUND(5-(S$3-LOG('Crisis Indicator Data'!I92))/(S$3-S$4)*5,1)))))</f>
        <v>4.9000000000000004</v>
      </c>
      <c r="T95" s="161">
        <f>IF('Crisis Indicator Data'!H92="x","x",IF('Crisis Indicator Data'!I92="x","x",'Crisis Indicator Data'!I92/'Crisis Indicator Data'!H92))</f>
        <v>1</v>
      </c>
      <c r="U95" s="143">
        <f t="shared" si="33"/>
        <v>5</v>
      </c>
      <c r="V95" s="143">
        <f t="shared" si="34"/>
        <v>5</v>
      </c>
      <c r="W95" s="143" t="str">
        <f>IF('Crisis Indicator Data'!L92="x","x",IF('Crisis Indicator Data'!L92=0,0,IF(LOG('Crisis Indicator Data'!L92)&lt;W$4,0,IF(LOG('Crisis Indicator Data'!L92)&gt;W$3,5,ROUND(5-(W$3-LOG('Crisis Indicator Data'!L92))/(W$3-W$4)*5,1)))))</f>
        <v>x</v>
      </c>
      <c r="X95" s="162" t="str">
        <f>IF(OR('Crisis Indicator Data'!L92="x",'Crisis Indicator Data'!H92="x"),"x",'Crisis Indicator Data'!L92/'Crisis Indicator Data'!H92)</f>
        <v>x</v>
      </c>
      <c r="Y95" s="143" t="str">
        <f t="shared" si="35"/>
        <v>x</v>
      </c>
      <c r="Z95" s="143" t="str">
        <f t="shared" si="36"/>
        <v>x</v>
      </c>
      <c r="AA95" s="143">
        <f t="shared" si="37"/>
        <v>5</v>
      </c>
      <c r="AB95" s="163">
        <f t="shared" si="38"/>
        <v>3.9</v>
      </c>
    </row>
    <row r="96" spans="1:28" x14ac:dyDescent="0.35">
      <c r="A96" s="168" t="str">
        <f>'Crisis Indicator Data'!A93</f>
        <v>Multiple crises in Pakistan</v>
      </c>
      <c r="B96" s="169" t="str">
        <f>'Crisis Indicator Data'!B93</f>
        <v>Floods,International Displacement,Political/economic crisis,Conflict/ Violence</v>
      </c>
      <c r="C96" s="169" t="str">
        <f>'Crisis Indicator Data'!C93</f>
        <v>PAK008</v>
      </c>
      <c r="D96" s="169" t="str">
        <f>'Crisis Indicator Data'!D93</f>
        <v>Pakistan</v>
      </c>
      <c r="E96" s="170" t="str">
        <f>'Crisis Indicator Data'!E93</f>
        <v>PAK</v>
      </c>
      <c r="F96" s="164">
        <f>IF('Crisis Indicator Data'!F93="x","x",IF(LOG('Crisis Indicator Data'!F93)&lt;F$4,0,IF(LOG('Crisis Indicator Data'!F93)&gt;F$3,5,ROUND(5-(F$3-LOG('Crisis Indicator Data'!F93))/(F$3-F$4)*5,1))))</f>
        <v>4.5</v>
      </c>
      <c r="G96" s="161">
        <f>IF('Crisis Indicator Data'!F93="x","x",IF(LEN(E96)&gt;3,('Crisis Indicator Data'!F93/VLOOKUP('Impact of the crisis'!$C96,#REF!,4,FALSE)),'Crisis Indicator Data'!F93/VLOOKUP('Impact of the crisis'!$E96,'Country Indicator Data'!$B$4:$P$300,15,FALSE)))</f>
        <v>0.64661036737235367</v>
      </c>
      <c r="H96" s="143">
        <f t="shared" si="26"/>
        <v>3.2</v>
      </c>
      <c r="I96" s="143">
        <f t="shared" si="27"/>
        <v>3.85</v>
      </c>
      <c r="J96" s="143">
        <f>IF('Crisis Indicator Data'!G93="x","x",IF(LOG('Crisis Indicator Data'!G93)&lt;J$4,0,IF(LOG('Crisis Indicator Data'!G93)&gt;J$3,5,ROUND(5-(J$3-LOG('Crisis Indicator Data'!G93))/(J$3-J$4)*5,1))))</f>
        <v>5</v>
      </c>
      <c r="K96" s="161">
        <f>IF('Crisis Indicator Data'!G93="x","x",IF(LEN(E96)&gt;3,('Crisis Indicator Data'!G93/VLOOKUP('Impact of the crisis'!$C96,#REF!,5,FALSE)),'Crisis Indicator Data'!G93/VLOOKUP('Impact of the crisis'!$E96,'Country Indicator Data'!$B$4:$P$300,14,FALSE)))</f>
        <v>0.34019438555363696</v>
      </c>
      <c r="L96" s="143">
        <f t="shared" si="28"/>
        <v>1.7</v>
      </c>
      <c r="M96" s="143">
        <f t="shared" si="29"/>
        <v>3.35</v>
      </c>
      <c r="N96" s="143">
        <f t="shared" si="30"/>
        <v>3.6</v>
      </c>
      <c r="O96" s="143">
        <f>IF('Crisis Indicator Data'!H93="x","x",IF('Crisis Indicator Data'!H93=0,0,IF(LOG('Crisis Indicator Data'!H93)&lt;O$4,0,IF(LOG('Crisis Indicator Data'!H93)&gt;O$3,5,ROUND(5-(O$3-LOG('Crisis Indicator Data'!H93))/(O$3-O$4)*5,1)))))</f>
        <v>4.9000000000000004</v>
      </c>
      <c r="P96" s="161">
        <f>IF('Crisis Indicator Data'!H93="x","x",'Crisis Indicator Data'!H93/'Crisis Indicator Data'!G93)</f>
        <v>0.32249971094924268</v>
      </c>
      <c r="Q96" s="143">
        <f t="shared" si="31"/>
        <v>1.6</v>
      </c>
      <c r="R96" s="143">
        <f t="shared" si="32"/>
        <v>3.25</v>
      </c>
      <c r="S96" s="143">
        <f>IF('Crisis Indicator Data'!I93="x","x",IF('Crisis Indicator Data'!I93=0,0,IF(LOG('Crisis Indicator Data'!I93)&lt;S$4,0,IF(LOG('Crisis Indicator Data'!I93)&gt;S$3,5,ROUND(5-(S$3-LOG('Crisis Indicator Data'!I93))/(S$3-S$4)*5,1)))))</f>
        <v>4.9000000000000004</v>
      </c>
      <c r="T96" s="161">
        <f>IF('Crisis Indicator Data'!H93="x","x",IF('Crisis Indicator Data'!I93="x","x",'Crisis Indicator Data'!I93/'Crisis Indicator Data'!H93))</f>
        <v>9.7013587638475604E-2</v>
      </c>
      <c r="U96" s="143">
        <f t="shared" si="33"/>
        <v>3.2</v>
      </c>
      <c r="V96" s="143">
        <f t="shared" si="34"/>
        <v>4.0999999999999996</v>
      </c>
      <c r="W96" s="143">
        <f>IF('Crisis Indicator Data'!L93="x","x",IF('Crisis Indicator Data'!L93=0,0,IF(LOG('Crisis Indicator Data'!L93)&lt;W$4,0,IF(LOG('Crisis Indicator Data'!L93)&gt;W$3,5,ROUND(5-(W$3-LOG('Crisis Indicator Data'!L93))/(W$3-W$4)*5,1)))))</f>
        <v>2.4</v>
      </c>
      <c r="X96" s="162">
        <f>IF(OR('Crisis Indicator Data'!L93="x",'Crisis Indicator Data'!H93="x"),"x",'Crisis Indicator Data'!L93/'Crisis Indicator Data'!H93)</f>
        <v>1.6850105761302118E-6</v>
      </c>
      <c r="Y96" s="143">
        <f t="shared" si="35"/>
        <v>0.1</v>
      </c>
      <c r="Z96" s="143">
        <f t="shared" si="36"/>
        <v>1.3</v>
      </c>
      <c r="AA96" s="143">
        <f t="shared" si="37"/>
        <v>3</v>
      </c>
      <c r="AB96" s="163">
        <f t="shared" si="38"/>
        <v>3.1</v>
      </c>
    </row>
    <row r="97" spans="1:28" x14ac:dyDescent="0.35">
      <c r="A97" s="168" t="str">
        <f>'Crisis Indicator Data'!A94</f>
        <v>Displacement from Venezuela to Panama</v>
      </c>
      <c r="B97" s="169" t="str">
        <f>'Crisis Indicator Data'!B94</f>
        <v>International Displacement</v>
      </c>
      <c r="C97" s="169" t="str">
        <f>'Crisis Indicator Data'!C94</f>
        <v>PAN002</v>
      </c>
      <c r="D97" s="169" t="str">
        <f>'Crisis Indicator Data'!D94</f>
        <v>Panama</v>
      </c>
      <c r="E97" s="170" t="str">
        <f>'Crisis Indicator Data'!E94</f>
        <v>PAN</v>
      </c>
      <c r="F97" s="164">
        <f>IF('Crisis Indicator Data'!F94="x","x",IF(LOG('Crisis Indicator Data'!F94)&lt;F$4,0,IF(LOG('Crisis Indicator Data'!F94)&gt;F$3,5,ROUND(5-(F$3-LOG('Crisis Indicator Data'!F94))/(F$3-F$4)*5,1))))</f>
        <v>3.1</v>
      </c>
      <c r="G97" s="161">
        <f>IF('Crisis Indicator Data'!F94="x","x",IF(LEN(E97)&gt;3,('Crisis Indicator Data'!F94/VLOOKUP('Impact of the crisis'!$C97,#REF!,4,FALSE)),'Crisis Indicator Data'!F94/VLOOKUP('Impact of the crisis'!$E97,'Country Indicator Data'!$B$4:$P$300,15,FALSE)))</f>
        <v>1</v>
      </c>
      <c r="H97" s="143">
        <f t="shared" si="26"/>
        <v>5</v>
      </c>
      <c r="I97" s="143">
        <f t="shared" si="27"/>
        <v>4.05</v>
      </c>
      <c r="J97" s="143">
        <f>IF('Crisis Indicator Data'!G94="x","x",IF(LOG('Crisis Indicator Data'!G94)&lt;J$4,0,IF(LOG('Crisis Indicator Data'!G94)&gt;J$3,5,ROUND(5-(J$3-LOG('Crisis Indicator Data'!G94))/(J$3-J$4)*5,1))))</f>
        <v>2.2000000000000002</v>
      </c>
      <c r="K97" s="161">
        <f>IF('Crisis Indicator Data'!G94="x","x",IF(LEN(E97)&gt;3,('Crisis Indicator Data'!G94/VLOOKUP('Impact of the crisis'!$C97,#REF!,5,FALSE)),'Crisis Indicator Data'!G94/VLOOKUP('Impact of the crisis'!$E97,'Country Indicator Data'!$B$4:$P$300,14,FALSE)))</f>
        <v>1</v>
      </c>
      <c r="L97" s="143">
        <f t="shared" si="28"/>
        <v>5</v>
      </c>
      <c r="M97" s="143">
        <f t="shared" si="29"/>
        <v>3.6</v>
      </c>
      <c r="N97" s="143">
        <f t="shared" si="30"/>
        <v>3.8</v>
      </c>
      <c r="O97" s="143">
        <f>IF('Crisis Indicator Data'!H94="x","x",IF('Crisis Indicator Data'!H94=0,0,IF(LOG('Crisis Indicator Data'!H94)&lt;O$4,0,IF(LOG('Crisis Indicator Data'!H94)&gt;O$3,5,ROUND(5-(O$3-LOG('Crisis Indicator Data'!H94))/(O$3-O$4)*5,1)))))</f>
        <v>1.9</v>
      </c>
      <c r="P97" s="161">
        <f>IF('Crisis Indicator Data'!H94="x","x",'Crisis Indicator Data'!H94/'Crisis Indicator Data'!G94)</f>
        <v>0.10244444444444445</v>
      </c>
      <c r="Q97" s="143">
        <f t="shared" si="31"/>
        <v>0.5</v>
      </c>
      <c r="R97" s="143">
        <f t="shared" si="32"/>
        <v>1.2</v>
      </c>
      <c r="S97" s="143">
        <f>IF('Crisis Indicator Data'!I94="x","x",IF('Crisis Indicator Data'!I94=0,0,IF(LOG('Crisis Indicator Data'!I94)&lt;S$4,0,IF(LOG('Crisis Indicator Data'!I94)&gt;S$3,5,ROUND(5-(S$3-LOG('Crisis Indicator Data'!I94))/(S$3-S$4)*5,1)))))</f>
        <v>3.8</v>
      </c>
      <c r="T97" s="161">
        <f>IF('Crisis Indicator Data'!H94="x","x",IF('Crisis Indicator Data'!I94="x","x",'Crisis Indicator Data'!I94/'Crisis Indicator Data'!H94))</f>
        <v>0.99349240780911063</v>
      </c>
      <c r="U97" s="143">
        <f t="shared" si="33"/>
        <v>5</v>
      </c>
      <c r="V97" s="143">
        <f t="shared" si="34"/>
        <v>4.4000000000000004</v>
      </c>
      <c r="W97" s="143" t="str">
        <f>IF('Crisis Indicator Data'!L94="x","x",IF('Crisis Indicator Data'!L94=0,0,IF(LOG('Crisis Indicator Data'!L94)&lt;W$4,0,IF(LOG('Crisis Indicator Data'!L94)&gt;W$3,5,ROUND(5-(W$3-LOG('Crisis Indicator Data'!L94))/(W$3-W$4)*5,1)))))</f>
        <v>x</v>
      </c>
      <c r="X97" s="162" t="str">
        <f>IF(OR('Crisis Indicator Data'!L94="x",'Crisis Indicator Data'!H94="x"),"x",'Crisis Indicator Data'!L94/'Crisis Indicator Data'!H94)</f>
        <v>x</v>
      </c>
      <c r="Y97" s="143" t="str">
        <f t="shared" si="35"/>
        <v>x</v>
      </c>
      <c r="Z97" s="143" t="str">
        <f t="shared" si="36"/>
        <v>x</v>
      </c>
      <c r="AA97" s="143">
        <f t="shared" si="37"/>
        <v>4.4000000000000004</v>
      </c>
      <c r="AB97" s="163">
        <f t="shared" si="38"/>
        <v>3.2</v>
      </c>
    </row>
    <row r="98" spans="1:28" x14ac:dyDescent="0.35">
      <c r="A98" s="168" t="str">
        <f>'Crisis Indicator Data'!A95</f>
        <v>Displacement from Venezuela to Peru</v>
      </c>
      <c r="B98" s="169" t="str">
        <f>'Crisis Indicator Data'!B95</f>
        <v>International Displacement</v>
      </c>
      <c r="C98" s="169" t="str">
        <f>'Crisis Indicator Data'!C95</f>
        <v>PER002</v>
      </c>
      <c r="D98" s="169" t="str">
        <f>'Crisis Indicator Data'!D95</f>
        <v>Peru</v>
      </c>
      <c r="E98" s="170" t="str">
        <f>'Crisis Indicator Data'!E95</f>
        <v>PER</v>
      </c>
      <c r="F98" s="164">
        <f>IF('Crisis Indicator Data'!F95="x","x",IF(LOG('Crisis Indicator Data'!F95)&lt;F$4,0,IF(LOG('Crisis Indicator Data'!F95)&gt;F$3,5,ROUND(5-(F$3-LOG('Crisis Indicator Data'!F95))/(F$3-F$4)*5,1))))</f>
        <v>4.7</v>
      </c>
      <c r="G98" s="161">
        <f>IF('Crisis Indicator Data'!F95="x","x",IF(LEN(E98)&gt;3,('Crisis Indicator Data'!F95/VLOOKUP('Impact of the crisis'!$C98,#REF!,4,FALSE)),'Crisis Indicator Data'!F95/VLOOKUP('Impact of the crisis'!$E98,'Country Indicator Data'!$B$4:$P$300,15,FALSE)))</f>
        <v>0.52522968749999999</v>
      </c>
      <c r="H98" s="143">
        <f t="shared" si="26"/>
        <v>2.6</v>
      </c>
      <c r="I98" s="143">
        <f t="shared" si="27"/>
        <v>3.6500000000000004</v>
      </c>
      <c r="J98" s="143">
        <f>IF('Crisis Indicator Data'!G95="x","x",IF(LOG('Crisis Indicator Data'!G95)&lt;J$4,0,IF(LOG('Crisis Indicator Data'!G95)&gt;J$3,5,ROUND(5-(J$3-LOG('Crisis Indicator Data'!G95))/(J$3-J$4)*5,1))))</f>
        <v>4.7</v>
      </c>
      <c r="K98" s="161">
        <f>IF('Crisis Indicator Data'!G95="x","x",IF(LEN(E98)&gt;3,('Crisis Indicator Data'!G95/VLOOKUP('Impact of the crisis'!$C98,#REF!,5,FALSE)),'Crisis Indicator Data'!G95/VLOOKUP('Impact of the crisis'!$E98,'Country Indicator Data'!$B$4:$P$300,14,FALSE)))</f>
        <v>0.75284848484848488</v>
      </c>
      <c r="L98" s="143">
        <f t="shared" si="28"/>
        <v>3.8</v>
      </c>
      <c r="M98" s="143">
        <f t="shared" si="29"/>
        <v>4.25</v>
      </c>
      <c r="N98" s="143">
        <f t="shared" si="30"/>
        <v>4</v>
      </c>
      <c r="O98" s="143">
        <f>IF('Crisis Indicator Data'!H95="x","x",IF('Crisis Indicator Data'!H95=0,0,IF(LOG('Crisis Indicator Data'!H95)&lt;O$4,0,IF(LOG('Crisis Indicator Data'!H95)&gt;O$3,5,ROUND(5-(O$3-LOG('Crisis Indicator Data'!H95))/(O$3-O$4)*5,1)))))</f>
        <v>3.3</v>
      </c>
      <c r="P98" s="161">
        <f>IF('Crisis Indicator Data'!H95="x","x",'Crisis Indicator Data'!H95/'Crisis Indicator Data'!G95)</f>
        <v>0.11725165029785864</v>
      </c>
      <c r="Q98" s="143">
        <f t="shared" si="31"/>
        <v>0.5</v>
      </c>
      <c r="R98" s="143">
        <f t="shared" si="32"/>
        <v>1.9</v>
      </c>
      <c r="S98" s="143">
        <f>IF('Crisis Indicator Data'!I95="x","x",IF('Crisis Indicator Data'!I95=0,0,IF(LOG('Crisis Indicator Data'!I95)&lt;S$4,0,IF(LOG('Crisis Indicator Data'!I95)&gt;S$3,5,ROUND(5-(S$3-LOG('Crisis Indicator Data'!I95))/(S$3-S$4)*5,1)))))</f>
        <v>4.7</v>
      </c>
      <c r="T98" s="161">
        <f>IF('Crisis Indicator Data'!H95="x","x",IF('Crisis Indicator Data'!I95="x","x",'Crisis Indicator Data'!I95/'Crisis Indicator Data'!H95))</f>
        <v>0.7047717130106419</v>
      </c>
      <c r="U98" s="143">
        <f t="shared" si="33"/>
        <v>5</v>
      </c>
      <c r="V98" s="143">
        <f t="shared" si="34"/>
        <v>4.9000000000000004</v>
      </c>
      <c r="W98" s="143" t="str">
        <f>IF('Crisis Indicator Data'!L95="x","x",IF('Crisis Indicator Data'!L95=0,0,IF(LOG('Crisis Indicator Data'!L95)&lt;W$4,0,IF(LOG('Crisis Indicator Data'!L95)&gt;W$3,5,ROUND(5-(W$3-LOG('Crisis Indicator Data'!L95))/(W$3-W$4)*5,1)))))</f>
        <v>x</v>
      </c>
      <c r="X98" s="162" t="str">
        <f>IF(OR('Crisis Indicator Data'!L95="x",'Crisis Indicator Data'!H95="x"),"x",'Crisis Indicator Data'!L95/'Crisis Indicator Data'!H95)</f>
        <v>x</v>
      </c>
      <c r="Y98" s="143" t="str">
        <f t="shared" si="35"/>
        <v>x</v>
      </c>
      <c r="Z98" s="143" t="str">
        <f t="shared" si="36"/>
        <v>x</v>
      </c>
      <c r="AA98" s="143">
        <f t="shared" si="37"/>
        <v>4.9000000000000004</v>
      </c>
      <c r="AB98" s="163">
        <f t="shared" si="38"/>
        <v>3.8</v>
      </c>
    </row>
    <row r="99" spans="1:28" x14ac:dyDescent="0.35">
      <c r="A99" s="168" t="str">
        <f>'Crisis Indicator Data'!A96</f>
        <v>Conflict in Mindanao</v>
      </c>
      <c r="B99" s="169" t="str">
        <f>'Crisis Indicator Data'!B96</f>
        <v>Conflict/ Violence</v>
      </c>
      <c r="C99" s="169" t="str">
        <f>'Crisis Indicator Data'!C96</f>
        <v>PHL003</v>
      </c>
      <c r="D99" s="169" t="str">
        <f>'Crisis Indicator Data'!D96</f>
        <v>Philippines</v>
      </c>
      <c r="E99" s="170" t="str">
        <f>'Crisis Indicator Data'!E96</f>
        <v>PHL</v>
      </c>
      <c r="F99" s="164">
        <f>IF('Crisis Indicator Data'!F96="x","x",IF(LOG('Crisis Indicator Data'!F96)&lt;F$4,0,IF(LOG('Crisis Indicator Data'!F96)&gt;F$3,5,ROUND(5-(F$3-LOG('Crisis Indicator Data'!F96))/(F$3-F$4)*5,1))))</f>
        <v>3.3</v>
      </c>
      <c r="G99" s="161">
        <f>IF('Crisis Indicator Data'!F96="x","x",IF(LEN(E99)&gt;3,('Crisis Indicator Data'!F96/VLOOKUP('Impact of the crisis'!$C99,#REF!,4,FALSE)),'Crisis Indicator Data'!F96/VLOOKUP('Impact of the crisis'!$E99,'Country Indicator Data'!$B$4:$P$300,15,FALSE)))</f>
        <v>0.33520810276017038</v>
      </c>
      <c r="H99" s="143">
        <f t="shared" si="26"/>
        <v>1.6</v>
      </c>
      <c r="I99" s="143">
        <f t="shared" si="27"/>
        <v>2.4500000000000002</v>
      </c>
      <c r="J99" s="143">
        <f>IF('Crisis Indicator Data'!G96="x","x",IF(LOG('Crisis Indicator Data'!G96)&lt;J$4,0,IF(LOG('Crisis Indicator Data'!G96)&gt;J$3,5,ROUND(5-(J$3-LOG('Crisis Indicator Data'!G96))/(J$3-J$4)*5,1))))</f>
        <v>4.7</v>
      </c>
      <c r="K99" s="161">
        <f>IF('Crisis Indicator Data'!G96="x","x",IF(LEN(E99)&gt;3,('Crisis Indicator Data'!G96/VLOOKUP('Impact of the crisis'!$C99,#REF!,5,FALSE)),'Crisis Indicator Data'!G96/VLOOKUP('Impact of the crisis'!$E99,'Country Indicator Data'!$B$4:$P$300,14,FALSE)))</f>
        <v>0.24077114268157346</v>
      </c>
      <c r="L99" s="143">
        <f t="shared" si="28"/>
        <v>1.2</v>
      </c>
      <c r="M99" s="143">
        <f t="shared" si="29"/>
        <v>2.95</v>
      </c>
      <c r="N99" s="143">
        <f t="shared" si="30"/>
        <v>2.7</v>
      </c>
      <c r="O99" s="143">
        <f>IF('Crisis Indicator Data'!H96="x","x",IF('Crisis Indicator Data'!H96=0,0,IF(LOG('Crisis Indicator Data'!H96)&lt;O$4,0,IF(LOG('Crisis Indicator Data'!H96)&gt;O$3,5,ROUND(5-(O$3-LOG('Crisis Indicator Data'!H96))/(O$3-O$4)*5,1)))))</f>
        <v>0.8</v>
      </c>
      <c r="P99" s="161">
        <f>IF('Crisis Indicator Data'!H96="x","x",'Crisis Indicator Data'!H96/'Crisis Indicator Data'!G96)</f>
        <v>3.6949565747371629E-3</v>
      </c>
      <c r="Q99" s="143">
        <f t="shared" si="31"/>
        <v>0</v>
      </c>
      <c r="R99" s="143">
        <f t="shared" si="32"/>
        <v>0.4</v>
      </c>
      <c r="S99" s="143">
        <f>IF('Crisis Indicator Data'!I96="x","x",IF('Crisis Indicator Data'!I96=0,0,IF(LOG('Crisis Indicator Data'!I96)&lt;S$4,0,IF(LOG('Crisis Indicator Data'!I96)&gt;S$3,5,ROUND(5-(S$3-LOG('Crisis Indicator Data'!I96))/(S$3-S$4)*5,1)))))</f>
        <v>2.8</v>
      </c>
      <c r="T99" s="161">
        <f>IF('Crisis Indicator Data'!H96="x","x",IF('Crisis Indicator Data'!I96="x","x",'Crisis Indicator Data'!I96/'Crisis Indicator Data'!H96))</f>
        <v>1</v>
      </c>
      <c r="U99" s="143">
        <f t="shared" si="33"/>
        <v>5</v>
      </c>
      <c r="V99" s="143">
        <f t="shared" si="34"/>
        <v>3.9</v>
      </c>
      <c r="W99" s="143">
        <f>IF('Crisis Indicator Data'!L96="x","x",IF('Crisis Indicator Data'!L96=0,0,IF(LOG('Crisis Indicator Data'!L96)&lt;W$4,0,IF(LOG('Crisis Indicator Data'!L96)&gt;W$3,5,ROUND(5-(W$3-LOG('Crisis Indicator Data'!L96))/(W$3-W$4)*5,1)))))</f>
        <v>3.1</v>
      </c>
      <c r="X99" s="162">
        <f>IF(OR('Crisis Indicator Data'!L96="x",'Crisis Indicator Data'!H96="x"),"x",'Crisis Indicator Data'!L96/'Crisis Indicator Data'!H96)</f>
        <v>1.4639175257731959E-3</v>
      </c>
      <c r="Y99" s="143">
        <f t="shared" si="35"/>
        <v>5</v>
      </c>
      <c r="Z99" s="143">
        <f t="shared" si="36"/>
        <v>4.0999999999999996</v>
      </c>
      <c r="AA99" s="143">
        <f t="shared" si="37"/>
        <v>4</v>
      </c>
      <c r="AB99" s="163">
        <f t="shared" si="38"/>
        <v>2.6</v>
      </c>
    </row>
    <row r="100" spans="1:28" x14ac:dyDescent="0.35">
      <c r="A100" s="168" t="str">
        <f>'Crisis Indicator Data'!A97</f>
        <v>Conflict in Highlands</v>
      </c>
      <c r="B100" s="169" t="str">
        <f>'Crisis Indicator Data'!B97</f>
        <v>Conflict/ Violence</v>
      </c>
      <c r="C100" s="169" t="str">
        <f>'Crisis Indicator Data'!C97</f>
        <v>PNG003</v>
      </c>
      <c r="D100" s="169" t="str">
        <f>'Crisis Indicator Data'!D97</f>
        <v>Papua New Guinea</v>
      </c>
      <c r="E100" s="170" t="str">
        <f>'Crisis Indicator Data'!E97</f>
        <v>PNG</v>
      </c>
      <c r="F100" s="164">
        <f>IF('Crisis Indicator Data'!F97="x","x",IF(LOG('Crisis Indicator Data'!F97)&lt;F$4,0,IF(LOG('Crisis Indicator Data'!F97)&gt;F$3,5,ROUND(5-(F$3-LOG('Crisis Indicator Data'!F97))/(F$3-F$4)*5,1))))</f>
        <v>3</v>
      </c>
      <c r="G100" s="161">
        <f>IF('Crisis Indicator Data'!F97="x","x",IF(LEN(E100)&gt;3,('Crisis Indicator Data'!F97/VLOOKUP('Impact of the crisis'!$C100,#REF!,4,FALSE)),'Crisis Indicator Data'!F97/VLOOKUP('Impact of the crisis'!$E100,'Country Indicator Data'!$B$4:$P$300,15,FALSE)))</f>
        <v>0.14058870291039174</v>
      </c>
      <c r="H100" s="143">
        <f t="shared" si="26"/>
        <v>0.6</v>
      </c>
      <c r="I100" s="143">
        <f t="shared" si="27"/>
        <v>1.8</v>
      </c>
      <c r="J100" s="143">
        <f>IF('Crisis Indicator Data'!G97="x","x",IF(LOG('Crisis Indicator Data'!G97)&lt;J$4,0,IF(LOG('Crisis Indicator Data'!G97)&gt;J$3,5,ROUND(5-(J$3-LOG('Crisis Indicator Data'!G97))/(J$3-J$4)*5,1))))</f>
        <v>2.2000000000000002</v>
      </c>
      <c r="K100" s="161">
        <f>IF('Crisis Indicator Data'!G97="x","x",IF(LEN(E100)&gt;3,('Crisis Indicator Data'!G97/VLOOKUP('Impact of the crisis'!$C100,#REF!,5,FALSE)),'Crisis Indicator Data'!G97/VLOOKUP('Impact of the crisis'!$E100,'Country Indicator Data'!$B$4:$P$300,14,FALSE)))</f>
        <v>0.42450725176645593</v>
      </c>
      <c r="L100" s="143">
        <f t="shared" si="28"/>
        <v>2.1</v>
      </c>
      <c r="M100" s="143">
        <f t="shared" si="29"/>
        <v>2.1500000000000004</v>
      </c>
      <c r="N100" s="143">
        <f t="shared" si="30"/>
        <v>2</v>
      </c>
      <c r="O100" s="143">
        <f>IF('Crisis Indicator Data'!H97="x","x",IF('Crisis Indicator Data'!H97=0,0,IF(LOG('Crisis Indicator Data'!H97)&lt;O$4,0,IF(LOG('Crisis Indicator Data'!H97)&gt;O$3,5,ROUND(5-(O$3-LOG('Crisis Indicator Data'!H97))/(O$3-O$4)*5,1)))))</f>
        <v>2.1</v>
      </c>
      <c r="P100" s="161">
        <f>IF('Crisis Indicator Data'!H97="x","x",'Crisis Indicator Data'!H97/'Crisis Indicator Data'!G97)</f>
        <v>0.12505475251861586</v>
      </c>
      <c r="Q100" s="143">
        <f t="shared" si="31"/>
        <v>0.6</v>
      </c>
      <c r="R100" s="143">
        <f t="shared" si="32"/>
        <v>1.35</v>
      </c>
      <c r="S100" s="143">
        <f>IF('Crisis Indicator Data'!I97="x","x",IF('Crisis Indicator Data'!I97=0,0,IF(LOG('Crisis Indicator Data'!I97)&lt;S$4,0,IF(LOG('Crisis Indicator Data'!I97)&gt;S$3,5,ROUND(5-(S$3-LOG('Crisis Indicator Data'!I97))/(S$3-S$4)*5,1)))))</f>
        <v>1.4</v>
      </c>
      <c r="T100" s="161">
        <f>IF('Crisis Indicator Data'!H97="x","x",IF('Crisis Indicator Data'!I97="x","x",'Crisis Indicator Data'!I97/'Crisis Indicator Data'!H97))</f>
        <v>1.5761821366024518E-2</v>
      </c>
      <c r="U100" s="143">
        <f t="shared" si="33"/>
        <v>0.5</v>
      </c>
      <c r="V100" s="143">
        <f t="shared" si="34"/>
        <v>1</v>
      </c>
      <c r="W100" s="143">
        <f>IF('Crisis Indicator Data'!L97="x","x",IF('Crisis Indicator Data'!L97=0,0,IF(LOG('Crisis Indicator Data'!L97)&lt;W$4,0,IF(LOG('Crisis Indicator Data'!L97)&gt;W$3,5,ROUND(5-(W$3-LOG('Crisis Indicator Data'!L97))/(W$3-W$4)*5,1)))))</f>
        <v>2.2000000000000002</v>
      </c>
      <c r="X100" s="162">
        <f>IF(OR('Crisis Indicator Data'!L97="x",'Crisis Indicator Data'!H97="x"),"x",'Crisis Indicator Data'!L97/'Crisis Indicator Data'!H97)</f>
        <v>5.9544658493870405E-5</v>
      </c>
      <c r="Y100" s="143">
        <f t="shared" si="35"/>
        <v>3</v>
      </c>
      <c r="Z100" s="143">
        <f t="shared" si="36"/>
        <v>2.6</v>
      </c>
      <c r="AA100" s="143">
        <f t="shared" si="37"/>
        <v>1.9</v>
      </c>
      <c r="AB100" s="163">
        <f t="shared" si="38"/>
        <v>1.6</v>
      </c>
    </row>
    <row r="101" spans="1:28" x14ac:dyDescent="0.35">
      <c r="A101" s="168" t="str">
        <f>'Crisis Indicator Data'!A98</f>
        <v>Complex crisis in DPRK</v>
      </c>
      <c r="B101" s="169" t="str">
        <f>'Crisis Indicator Data'!B98</f>
        <v>Drought/drier conditions,Political/economic crisis,Floods</v>
      </c>
      <c r="C101" s="169" t="str">
        <f>'Crisis Indicator Data'!C98</f>
        <v>PRK001</v>
      </c>
      <c r="D101" s="169" t="str">
        <f>'Crisis Indicator Data'!D98</f>
        <v>DPRK</v>
      </c>
      <c r="E101" s="170" t="str">
        <f>'Crisis Indicator Data'!E98</f>
        <v>PRK</v>
      </c>
      <c r="F101" s="164">
        <f>IF('Crisis Indicator Data'!F98="x","x",IF(LOG('Crisis Indicator Data'!F98)&lt;F$4,0,IF(LOG('Crisis Indicator Data'!F98)&gt;F$3,5,ROUND(5-(F$3-LOG('Crisis Indicator Data'!F98))/(F$3-F$4)*5,1))))</f>
        <v>3.5</v>
      </c>
      <c r="G101" s="161">
        <f>IF('Crisis Indicator Data'!F98="x","x",IF(LEN(E101)&gt;3,('Crisis Indicator Data'!F98/VLOOKUP('Impact of the crisis'!$C101,#REF!,4,FALSE)),'Crisis Indicator Data'!F98/VLOOKUP('Impact of the crisis'!$E101,'Country Indicator Data'!$B$4:$P$300,15,FALSE)))</f>
        <v>1</v>
      </c>
      <c r="H101" s="143">
        <f t="shared" si="26"/>
        <v>5</v>
      </c>
      <c r="I101" s="143">
        <f t="shared" si="27"/>
        <v>4.25</v>
      </c>
      <c r="J101" s="143">
        <f>IF('Crisis Indicator Data'!G98="x","x",IF(LOG('Crisis Indicator Data'!G98)&lt;J$4,0,IF(LOG('Crisis Indicator Data'!G98)&gt;J$3,5,ROUND(5-(J$3-LOG('Crisis Indicator Data'!G98))/(J$3-J$4)*5,1))))</f>
        <v>4.7</v>
      </c>
      <c r="K101" s="161">
        <f>IF('Crisis Indicator Data'!G98="x","x",IF(LEN(E101)&gt;3,('Crisis Indicator Data'!G98/VLOOKUP('Impact of the crisis'!$C101,#REF!,5,FALSE)),'Crisis Indicator Data'!G98/VLOOKUP('Impact of the crisis'!$E101,'Country Indicator Data'!$B$4:$P$300,14,FALSE)))</f>
        <v>1</v>
      </c>
      <c r="L101" s="143">
        <f t="shared" si="28"/>
        <v>5</v>
      </c>
      <c r="M101" s="143">
        <f t="shared" si="29"/>
        <v>4.8499999999999996</v>
      </c>
      <c r="N101" s="143">
        <f t="shared" si="30"/>
        <v>4.5999999999999996</v>
      </c>
      <c r="O101" s="143">
        <f>IF('Crisis Indicator Data'!H98="x","x",IF('Crisis Indicator Data'!H98=0,0,IF(LOG('Crisis Indicator Data'!H98)&lt;O$4,0,IF(LOG('Crisis Indicator Data'!H98)&gt;O$3,5,ROUND(5-(O$3-LOG('Crisis Indicator Data'!H98))/(O$3-O$4)*5,1)))))</f>
        <v>4.9000000000000004</v>
      </c>
      <c r="P101" s="161">
        <f>IF('Crisis Indicator Data'!H98="x","x",'Crisis Indicator Data'!H98/'Crisis Indicator Data'!G98)</f>
        <v>1</v>
      </c>
      <c r="Q101" s="143">
        <f t="shared" si="31"/>
        <v>5</v>
      </c>
      <c r="R101" s="143">
        <f t="shared" si="32"/>
        <v>4.95</v>
      </c>
      <c r="S101" s="143">
        <f>IF('Crisis Indicator Data'!I98="x","x",IF('Crisis Indicator Data'!I98=0,0,IF(LOG('Crisis Indicator Data'!I98)&lt;S$4,0,IF(LOG('Crisis Indicator Data'!I98)&gt;S$3,5,ROUND(5-(S$3-LOG('Crisis Indicator Data'!I98))/(S$3-S$4)*5,1)))))</f>
        <v>2.2000000000000002</v>
      </c>
      <c r="T101" s="161">
        <f>IF('Crisis Indicator Data'!H98="x","x",IF('Crisis Indicator Data'!I98="x","x",'Crisis Indicator Data'!I98/'Crisis Indicator Data'!H98))</f>
        <v>1.2803615138392017E-3</v>
      </c>
      <c r="U101" s="143">
        <f t="shared" si="33"/>
        <v>0</v>
      </c>
      <c r="V101" s="143">
        <f t="shared" si="34"/>
        <v>1.1000000000000001</v>
      </c>
      <c r="W101" s="143" t="str">
        <f>IF('Crisis Indicator Data'!L98="x","x",IF('Crisis Indicator Data'!L98=0,0,IF(LOG('Crisis Indicator Data'!L98)&lt;W$4,0,IF(LOG('Crisis Indicator Data'!L98)&gt;W$3,5,ROUND(5-(W$3-LOG('Crisis Indicator Data'!L98))/(W$3-W$4)*5,1)))))</f>
        <v>x</v>
      </c>
      <c r="X101" s="162" t="str">
        <f>IF(OR('Crisis Indicator Data'!L98="x",'Crisis Indicator Data'!H98="x"),"x",'Crisis Indicator Data'!L98/'Crisis Indicator Data'!H98)</f>
        <v>x</v>
      </c>
      <c r="Y101" s="143" t="str">
        <f t="shared" si="35"/>
        <v>x</v>
      </c>
      <c r="Z101" s="143" t="str">
        <f t="shared" si="36"/>
        <v>x</v>
      </c>
      <c r="AA101" s="143">
        <f t="shared" si="37"/>
        <v>1.1000000000000001</v>
      </c>
      <c r="AB101" s="163">
        <f t="shared" si="38"/>
        <v>3.7</v>
      </c>
    </row>
    <row r="102" spans="1:28" x14ac:dyDescent="0.35">
      <c r="A102" s="168" t="str">
        <f>'Crisis Indicator Data'!A99</f>
        <v>Multiple crises in Palestine</v>
      </c>
      <c r="B102" s="169" t="str">
        <f>'Crisis Indicator Data'!B99</f>
        <v>Conflict/ Violence</v>
      </c>
      <c r="C102" s="169" t="str">
        <f>'Crisis Indicator Data'!C99</f>
        <v>PSE002</v>
      </c>
      <c r="D102" s="169" t="str">
        <f>'Crisis Indicator Data'!D99</f>
        <v>Palestine</v>
      </c>
      <c r="E102" s="170" t="str">
        <f>'Crisis Indicator Data'!E99</f>
        <v>PSE</v>
      </c>
      <c r="F102" s="164">
        <f>IF('Crisis Indicator Data'!F99="x","x",IF(LOG('Crisis Indicator Data'!F99)&lt;F$4,0,IF(LOG('Crisis Indicator Data'!F99)&gt;F$3,5,ROUND(5-(F$3-LOG('Crisis Indicator Data'!F99))/(F$3-F$4)*5,1))))</f>
        <v>1.3</v>
      </c>
      <c r="G102" s="161">
        <f>IF('Crisis Indicator Data'!F99="x","x",IF(LEN(E102)&gt;3,('Crisis Indicator Data'!F99/VLOOKUP('Impact of the crisis'!$C102,#REF!,4,FALSE)),'Crisis Indicator Data'!F99/VLOOKUP('Impact of the crisis'!$E102,'Country Indicator Data'!$B$4:$P$300,15,FALSE)))</f>
        <v>1</v>
      </c>
      <c r="H102" s="143">
        <f t="shared" ref="H102:H133" si="39">IF(G102="x","x",IF(G102&lt;H$4,0,IF(G102&gt;H$3,5,ROUND(5-(H$3-G102)/(H$3-H$4)*5,1))))</f>
        <v>5</v>
      </c>
      <c r="I102" s="143">
        <f t="shared" ref="I102:I133" si="40">IF(AND(H102="x",F102="x"),"x",AVERAGE(F102,H102))</f>
        <v>3.15</v>
      </c>
      <c r="J102" s="143">
        <f>IF('Crisis Indicator Data'!G99="x","x",IF(LOG('Crisis Indicator Data'!G99)&lt;J$4,0,IF(LOG('Crisis Indicator Data'!G99)&gt;J$3,5,ROUND(5-(J$3-LOG('Crisis Indicator Data'!G99))/(J$3-J$4)*5,1))))</f>
        <v>2.4</v>
      </c>
      <c r="K102" s="161">
        <f>IF('Crisis Indicator Data'!G99="x","x",IF(LEN(E102)&gt;3,('Crisis Indicator Data'!G99/VLOOKUP('Impact of the crisis'!$C102,#REF!,5,FALSE)),'Crisis Indicator Data'!G99/VLOOKUP('Impact of the crisis'!$E102,'Country Indicator Data'!$B$4:$P$300,14,FALSE)))</f>
        <v>0.97636363636363632</v>
      </c>
      <c r="L102" s="143">
        <f t="shared" ref="L102:L133" si="41">IF(K102="x","x",IF(K102&lt;L$4,0,IF(K102&gt;L$3,5,ROUND(5-(L$3-K102)/(L$3-L$4)*5,1))))</f>
        <v>4.9000000000000004</v>
      </c>
      <c r="M102" s="143">
        <f t="shared" ref="M102:M133" si="42">IF(AND(L102="x",J102="x"),"x",AVERAGE(J102,L102))</f>
        <v>3.6500000000000004</v>
      </c>
      <c r="N102" s="143">
        <f t="shared" ref="N102:N133" si="43">IF(AND(M102="x",I102="x"),"x",IF(OR(M102="x",I102="x"),AVERAGE(I102,M102),ROUND((5-GEOMEAN(((5-I102)/5*4+1),((5-M102)/5*4+1)))/4*5,1)))</f>
        <v>3.4</v>
      </c>
      <c r="O102" s="143">
        <f>IF('Crisis Indicator Data'!H99="x","x",IF('Crisis Indicator Data'!H99=0,0,IF(LOG('Crisis Indicator Data'!H99)&lt;O$4,0,IF(LOG('Crisis Indicator Data'!H99)&gt;O$3,5,ROUND(5-(O$3-LOG('Crisis Indicator Data'!H99))/(O$3-O$4)*5,1)))))</f>
        <v>3.7</v>
      </c>
      <c r="P102" s="161">
        <f>IF('Crisis Indicator Data'!H99="x","x",'Crisis Indicator Data'!H99/'Crisis Indicator Data'!G99)</f>
        <v>1</v>
      </c>
      <c r="Q102" s="143">
        <f t="shared" ref="Q102:Q133" si="44">IF(P102="x","x",IF(P102&lt;Q$4,0,IF(P102&gt;Q$3,5,ROUND(5-(Q$3-P102)/(Q$3-Q$4)*5,1))))</f>
        <v>5</v>
      </c>
      <c r="R102" s="143">
        <f t="shared" ref="R102:R133" si="45">IF(AND(Q102="x",O102="x"),"x",AVERAGE(O102,Q102))</f>
        <v>4.3499999999999996</v>
      </c>
      <c r="S102" s="143">
        <f>IF('Crisis Indicator Data'!I99="x","x",IF('Crisis Indicator Data'!I99=0,0,IF(LOG('Crisis Indicator Data'!I99)&lt;S$4,0,IF(LOG('Crisis Indicator Data'!I99)&gt;S$3,5,ROUND(5-(S$3-LOG('Crisis Indicator Data'!I99))/(S$3-S$4)*5,1)))))</f>
        <v>5</v>
      </c>
      <c r="T102" s="161">
        <f>IF('Crisis Indicator Data'!H99="x","x",IF('Crisis Indicator Data'!I99="x","x",'Crisis Indicator Data'!I99/'Crisis Indicator Data'!H99))</f>
        <v>1.1845437616387338</v>
      </c>
      <c r="U102" s="143">
        <f t="shared" ref="U102:U133" si="46">IF(T102="x","x",IF(T102&lt;U$4,0,IF(T102&gt;U$3,5,ROUND(5-(U$3-T102)/(U$3-U$4)*5,1))))</f>
        <v>5</v>
      </c>
      <c r="V102" s="143">
        <f t="shared" ref="V102:V133" si="47">IF(AND(U102="x",S102="x"),"x",ROUND(AVERAGE(S102,U102),1))</f>
        <v>5</v>
      </c>
      <c r="W102" s="143">
        <f>IF('Crisis Indicator Data'!L99="x","x",IF('Crisis Indicator Data'!L99=0,0,IF(LOG('Crisis Indicator Data'!L99)&lt;W$4,0,IF(LOG('Crisis Indicator Data'!L99)&gt;W$3,5,ROUND(5-(W$3-LOG('Crisis Indicator Data'!L99))/(W$3-W$4)*5,1)))))</f>
        <v>5</v>
      </c>
      <c r="X102" s="162">
        <f>IF(OR('Crisis Indicator Data'!L99="x",'Crisis Indicator Data'!H99="x"),"x",'Crisis Indicator Data'!L99/'Crisis Indicator Data'!H99)</f>
        <v>1.6757914338919925E-3</v>
      </c>
      <c r="Y102" s="143">
        <f t="shared" ref="Y102:Y133" si="48">IF(X102="x","x",IF(X102&lt;Y$4,0,IF(X102&gt;Y$3,5,ROUND(5-(Y$3-X102)/(Y$3-Y$4)*5,1))))</f>
        <v>5</v>
      </c>
      <c r="Z102" s="143">
        <f t="shared" ref="Z102:Z133" si="49">IF(AND(Y102="x",W102="x"),"x",ROUND(AVERAGE(W102,Y102),1))</f>
        <v>5</v>
      </c>
      <c r="AA102" s="143">
        <f t="shared" ref="AA102:AA133" si="50">IF(AND(V102="x",Z102="x"),"x",IF(OR(V102="x",Z102="x"),AVERAGE(V102,Z102),ROUND((5-GEOMEAN(((5-V102)/5*4+1),((5-Z102)/5*4+1)))/4*5,1)))</f>
        <v>5</v>
      </c>
      <c r="AB102" s="163">
        <f t="shared" ref="AB102:AB133" si="51">IF(AND(R102="x",AA102="x"),"x",IF(OR(R102="x",AA102="x"),AVERAGE(R102,AA102),ROUND((5-GEOMEAN(((5-R102)/5*4+1),((5-AA102)/5*4+1)))/4*5,1)))</f>
        <v>4.7</v>
      </c>
    </row>
    <row r="103" spans="1:28" x14ac:dyDescent="0.35">
      <c r="A103" s="168" t="str">
        <f>'Crisis Indicator Data'!A100</f>
        <v>Conflict in the West Bank</v>
      </c>
      <c r="B103" s="169" t="str">
        <f>'Crisis Indicator Data'!B100</f>
        <v>Conflict/ Violence</v>
      </c>
      <c r="C103" s="169" t="str">
        <f>'Crisis Indicator Data'!C100</f>
        <v>PSE003</v>
      </c>
      <c r="D103" s="169" t="str">
        <f>'Crisis Indicator Data'!D100</f>
        <v>Palestine</v>
      </c>
      <c r="E103" s="170" t="str">
        <f>'Crisis Indicator Data'!E100</f>
        <v>PSE</v>
      </c>
      <c r="F103" s="164">
        <f>IF('Crisis Indicator Data'!F100="x","x",IF(LOG('Crisis Indicator Data'!F100)&lt;F$4,0,IF(LOG('Crisis Indicator Data'!F100)&gt;F$3,5,ROUND(5-(F$3-LOG('Crisis Indicator Data'!F100))/(F$3-F$4)*5,1))))</f>
        <v>1.3</v>
      </c>
      <c r="G103" s="161">
        <f>IF('Crisis Indicator Data'!F100="x","x",IF(LEN(E103)&gt;3,('Crisis Indicator Data'!F100/VLOOKUP('Impact of the crisis'!$C103,#REF!,4,FALSE)),'Crisis Indicator Data'!F100/VLOOKUP('Impact of the crisis'!$E103,'Country Indicator Data'!$B$4:$P$300,15,FALSE)))</f>
        <v>0.93941908713692945</v>
      </c>
      <c r="H103" s="143">
        <f t="shared" si="39"/>
        <v>4.7</v>
      </c>
      <c r="I103" s="143">
        <f t="shared" si="40"/>
        <v>3</v>
      </c>
      <c r="J103" s="143">
        <f>IF('Crisis Indicator Data'!G100="x","x",IF(LOG('Crisis Indicator Data'!G100)&lt;J$4,0,IF(LOG('Crisis Indicator Data'!G100)&gt;J$3,5,ROUND(5-(J$3-LOG('Crisis Indicator Data'!G100))/(J$3-J$4)*5,1))))</f>
        <v>1.7</v>
      </c>
      <c r="K103" s="161">
        <f>IF('Crisis Indicator Data'!G100="x","x",IF(LEN(E103)&gt;3,('Crisis Indicator Data'!G100/VLOOKUP('Impact of the crisis'!$C103,#REF!,5,FALSE)),'Crisis Indicator Data'!G100/VLOOKUP('Impact of the crisis'!$E103,'Country Indicator Data'!$B$4:$P$300,14,FALSE)))</f>
        <v>0.5945454545454546</v>
      </c>
      <c r="L103" s="143">
        <f t="shared" si="41"/>
        <v>3</v>
      </c>
      <c r="M103" s="143">
        <f t="shared" si="42"/>
        <v>2.35</v>
      </c>
      <c r="N103" s="143">
        <f t="shared" si="43"/>
        <v>2.7</v>
      </c>
      <c r="O103" s="143">
        <f>IF('Crisis Indicator Data'!H100="x","x",IF('Crisis Indicator Data'!H100=0,0,IF(LOG('Crisis Indicator Data'!H100)&lt;O$4,0,IF(LOG('Crisis Indicator Data'!H100)&gt;O$3,5,ROUND(5-(O$3-LOG('Crisis Indicator Data'!H100))/(O$3-O$4)*5,1)))))</f>
        <v>3.4</v>
      </c>
      <c r="P103" s="161">
        <f>IF('Crisis Indicator Data'!H100="x","x",'Crisis Indicator Data'!H100/'Crisis Indicator Data'!G100)</f>
        <v>1</v>
      </c>
      <c r="Q103" s="143">
        <f t="shared" si="44"/>
        <v>5</v>
      </c>
      <c r="R103" s="143">
        <f t="shared" si="45"/>
        <v>4.2</v>
      </c>
      <c r="S103" s="143">
        <f>IF('Crisis Indicator Data'!I100="x","x",IF('Crisis Indicator Data'!I100=0,0,IF(LOG('Crisis Indicator Data'!I100)&lt;S$4,0,IF(LOG('Crisis Indicator Data'!I100)&gt;S$3,5,ROUND(5-(S$3-LOG('Crisis Indicator Data'!I100))/(S$3-S$4)*5,1)))))</f>
        <v>5</v>
      </c>
      <c r="T103" s="161">
        <f>IF('Crisis Indicator Data'!H100="x","x",IF('Crisis Indicator Data'!I100="x","x",'Crisis Indicator Data'!I100/'Crisis Indicator Data'!H100))</f>
        <v>1.3400611620795106</v>
      </c>
      <c r="U103" s="143">
        <f t="shared" si="46"/>
        <v>5</v>
      </c>
      <c r="V103" s="143">
        <f t="shared" si="47"/>
        <v>5</v>
      </c>
      <c r="W103" s="143">
        <f>IF('Crisis Indicator Data'!L100="x","x",IF('Crisis Indicator Data'!L100=0,0,IF(LOG('Crisis Indicator Data'!L100)&lt;W$4,0,IF(LOG('Crisis Indicator Data'!L100)&gt;W$3,5,ROUND(5-(W$3-LOG('Crisis Indicator Data'!L100))/(W$3-W$4)*5,1)))))</f>
        <v>3.2</v>
      </c>
      <c r="X103" s="162">
        <f>IF(OR('Crisis Indicator Data'!L100="x",'Crisis Indicator Data'!H100="x"),"x",'Crisis Indicator Data'!L100/'Crisis Indicator Data'!H100)</f>
        <v>5.2293577981651379E-5</v>
      </c>
      <c r="Y103" s="143">
        <f t="shared" si="48"/>
        <v>2.6</v>
      </c>
      <c r="Z103" s="143">
        <f t="shared" si="49"/>
        <v>2.9</v>
      </c>
      <c r="AA103" s="143">
        <f t="shared" si="50"/>
        <v>4.2</v>
      </c>
      <c r="AB103" s="163">
        <f t="shared" si="51"/>
        <v>4.2</v>
      </c>
    </row>
    <row r="104" spans="1:28" x14ac:dyDescent="0.35">
      <c r="A104" s="168" t="str">
        <f>'Crisis Indicator Data'!A101</f>
        <v>Conflict in Gaza</v>
      </c>
      <c r="B104" s="169" t="str">
        <f>'Crisis Indicator Data'!B101</f>
        <v>Conflict/ Violence</v>
      </c>
      <c r="C104" s="169" t="str">
        <f>'Crisis Indicator Data'!C101</f>
        <v>PSE004</v>
      </c>
      <c r="D104" s="169" t="str">
        <f>'Crisis Indicator Data'!D101</f>
        <v>Palestine</v>
      </c>
      <c r="E104" s="170" t="str">
        <f>'Crisis Indicator Data'!E101</f>
        <v>PSE</v>
      </c>
      <c r="F104" s="164">
        <f>IF('Crisis Indicator Data'!F101="x","x",IF(LOG('Crisis Indicator Data'!F101)&lt;F$4,0,IF(LOG('Crisis Indicator Data'!F101)&gt;F$3,5,ROUND(5-(F$3-LOG('Crisis Indicator Data'!F101))/(F$3-F$4)*5,1))))</f>
        <v>0</v>
      </c>
      <c r="G104" s="161">
        <f>IF('Crisis Indicator Data'!F101="x","x",IF(LEN(E104)&gt;3,('Crisis Indicator Data'!F101/VLOOKUP('Impact of the crisis'!$C104,#REF!,4,FALSE)),'Crisis Indicator Data'!F101/VLOOKUP('Impact of the crisis'!$E104,'Country Indicator Data'!$B$4:$P$300,15,FALSE)))</f>
        <v>6.0580912863070539E-2</v>
      </c>
      <c r="H104" s="143">
        <f t="shared" si="39"/>
        <v>0.2</v>
      </c>
      <c r="I104" s="143">
        <f t="shared" si="40"/>
        <v>0.1</v>
      </c>
      <c r="J104" s="143">
        <f>IF('Crisis Indicator Data'!G101="x","x",IF(LOG('Crisis Indicator Data'!G101)&lt;J$4,0,IF(LOG('Crisis Indicator Data'!G101)&gt;J$3,5,ROUND(5-(J$3-LOG('Crisis Indicator Data'!G101))/(J$3-J$4)*5,1))))</f>
        <v>1.1000000000000001</v>
      </c>
      <c r="K104" s="161">
        <f>IF('Crisis Indicator Data'!G101="x","x",IF(LEN(E104)&gt;3,('Crisis Indicator Data'!G101/VLOOKUP('Impact of the crisis'!$C104,#REF!,5,FALSE)),'Crisis Indicator Data'!G101/VLOOKUP('Impact of the crisis'!$E104,'Country Indicator Data'!$B$4:$P$300,14,FALSE)))</f>
        <v>0.38181818181818183</v>
      </c>
      <c r="L104" s="143">
        <f t="shared" si="41"/>
        <v>1.9</v>
      </c>
      <c r="M104" s="143">
        <f t="shared" si="42"/>
        <v>1.5</v>
      </c>
      <c r="N104" s="143">
        <f t="shared" si="43"/>
        <v>0.8</v>
      </c>
      <c r="O104" s="143">
        <f>IF('Crisis Indicator Data'!H101="x","x",IF('Crisis Indicator Data'!H101=0,0,IF(LOG('Crisis Indicator Data'!H101)&lt;O$4,0,IF(LOG('Crisis Indicator Data'!H101)&gt;O$3,5,ROUND(5-(O$3-LOG('Crisis Indicator Data'!H101))/(O$3-O$4)*5,1)))))</f>
        <v>3</v>
      </c>
      <c r="P104" s="161">
        <f>IF('Crisis Indicator Data'!H101="x","x",'Crisis Indicator Data'!H101/'Crisis Indicator Data'!G101)</f>
        <v>1</v>
      </c>
      <c r="Q104" s="143">
        <f t="shared" si="44"/>
        <v>5</v>
      </c>
      <c r="R104" s="143">
        <f t="shared" si="45"/>
        <v>4</v>
      </c>
      <c r="S104" s="143">
        <f>IF('Crisis Indicator Data'!I101="x","x",IF('Crisis Indicator Data'!I101=0,0,IF(LOG('Crisis Indicator Data'!I101)&lt;S$4,0,IF(LOG('Crisis Indicator Data'!I101)&gt;S$3,5,ROUND(5-(S$3-LOG('Crisis Indicator Data'!I101))/(S$3-S$4)*5,1)))))</f>
        <v>4.7</v>
      </c>
      <c r="T104" s="161">
        <f>IF('Crisis Indicator Data'!H101="x","x",IF('Crisis Indicator Data'!I101="x","x",'Crisis Indicator Data'!I101/'Crisis Indicator Data'!H101))</f>
        <v>0.94238095238095243</v>
      </c>
      <c r="U104" s="143">
        <f t="shared" si="46"/>
        <v>5</v>
      </c>
      <c r="V104" s="143">
        <f t="shared" si="47"/>
        <v>4.9000000000000004</v>
      </c>
      <c r="W104" s="143">
        <f>IF('Crisis Indicator Data'!L101="x","x",IF('Crisis Indicator Data'!L101=0,0,IF(LOG('Crisis Indicator Data'!L101)&lt;W$4,0,IF(LOG('Crisis Indicator Data'!L101)&gt;W$3,5,ROUND(5-(W$3-LOG('Crisis Indicator Data'!L101))/(W$3-W$4)*5,1)))))</f>
        <v>5</v>
      </c>
      <c r="X104" s="162">
        <f>IF(OR('Crisis Indicator Data'!L101="x",'Crisis Indicator Data'!H101="x"),"x",'Crisis Indicator Data'!L101/'Crisis Indicator Data'!H101)</f>
        <v>4.2038095238095237E-3</v>
      </c>
      <c r="Y104" s="143">
        <f t="shared" si="48"/>
        <v>5</v>
      </c>
      <c r="Z104" s="143">
        <f t="shared" si="49"/>
        <v>5</v>
      </c>
      <c r="AA104" s="143">
        <f t="shared" si="50"/>
        <v>5</v>
      </c>
      <c r="AB104" s="163">
        <f t="shared" si="51"/>
        <v>4.5999999999999996</v>
      </c>
    </row>
    <row r="105" spans="1:28" x14ac:dyDescent="0.35">
      <c r="A105" s="168" t="str">
        <f>'Crisis Indicator Data'!A102</f>
        <v>Displacement from Ukraine to Russia</v>
      </c>
      <c r="B105" s="169" t="str">
        <f>'Crisis Indicator Data'!B102</f>
        <v>International Displacement</v>
      </c>
      <c r="C105" s="169" t="str">
        <f>'Crisis Indicator Data'!C102</f>
        <v>RUS002</v>
      </c>
      <c r="D105" s="169" t="str">
        <f>'Crisis Indicator Data'!D102</f>
        <v>Russia</v>
      </c>
      <c r="E105" s="170" t="str">
        <f>'Crisis Indicator Data'!E102</f>
        <v>RUS</v>
      </c>
      <c r="F105" s="164">
        <f>IF('Crisis Indicator Data'!F102="x","x",IF(LOG('Crisis Indicator Data'!F102)&lt;F$4,0,IF(LOG('Crisis Indicator Data'!F102)&gt;F$3,5,ROUND(5-(F$3-LOG('Crisis Indicator Data'!F102))/(F$3-F$4)*5,1))))</f>
        <v>5</v>
      </c>
      <c r="G105" s="161">
        <f>IF('Crisis Indicator Data'!F102="x","x",IF(LEN(E105)&gt;3,('Crisis Indicator Data'!F102/VLOOKUP('Impact of the crisis'!$C105,#REF!,4,FALSE)),'Crisis Indicator Data'!F102/VLOOKUP('Impact of the crisis'!$E105,'Country Indicator Data'!$B$4:$P$300,15,FALSE)))</f>
        <v>1</v>
      </c>
      <c r="H105" s="143">
        <f t="shared" si="39"/>
        <v>5</v>
      </c>
      <c r="I105" s="143">
        <f t="shared" si="40"/>
        <v>5</v>
      </c>
      <c r="J105" s="143">
        <f>IF('Crisis Indicator Data'!G102="x","x",IF(LOG('Crisis Indicator Data'!G102)&lt;J$4,0,IF(LOG('Crisis Indicator Data'!G102)&gt;J$3,5,ROUND(5-(J$3-LOG('Crisis Indicator Data'!G102))/(J$3-J$4)*5,1))))</f>
        <v>5</v>
      </c>
      <c r="K105" s="161">
        <f>IF('Crisis Indicator Data'!G102="x","x",IF(LEN(E105)&gt;3,('Crisis Indicator Data'!G102/VLOOKUP('Impact of the crisis'!$C105,#REF!,5,FALSE)),'Crisis Indicator Data'!G102/VLOOKUP('Impact of the crisis'!$E105,'Country Indicator Data'!$B$4:$P$300,14,FALSE)))</f>
        <v>1</v>
      </c>
      <c r="L105" s="143">
        <f t="shared" si="41"/>
        <v>5</v>
      </c>
      <c r="M105" s="143">
        <f t="shared" si="42"/>
        <v>5</v>
      </c>
      <c r="N105" s="143">
        <f t="shared" si="43"/>
        <v>5</v>
      </c>
      <c r="O105" s="143">
        <f>IF('Crisis Indicator Data'!H102="x","x",IF('Crisis Indicator Data'!H102=0,0,IF(LOG('Crisis Indicator Data'!H102)&lt;O$4,0,IF(LOG('Crisis Indicator Data'!H102)&gt;O$3,5,ROUND(5-(O$3-LOG('Crisis Indicator Data'!H102))/(O$3-O$4)*5,1)))))</f>
        <v>2.6</v>
      </c>
      <c r="P105" s="161">
        <f>IF('Crisis Indicator Data'!H102="x","x",'Crisis Indicator Data'!H102/'Crisis Indicator Data'!G102)</f>
        <v>8.4384694932781792E-3</v>
      </c>
      <c r="Q105" s="143">
        <f t="shared" si="44"/>
        <v>0</v>
      </c>
      <c r="R105" s="143">
        <f t="shared" si="45"/>
        <v>1.3</v>
      </c>
      <c r="S105" s="143">
        <f>IF('Crisis Indicator Data'!I102="x","x",IF('Crisis Indicator Data'!I102=0,0,IF(LOG('Crisis Indicator Data'!I102)&lt;S$4,0,IF(LOG('Crisis Indicator Data'!I102)&gt;S$3,5,ROUND(5-(S$3-LOG('Crisis Indicator Data'!I102))/(S$3-S$4)*5,1)))))</f>
        <v>4.4000000000000004</v>
      </c>
      <c r="T105" s="161">
        <f>IF('Crisis Indicator Data'!H102="x","x",IF('Crisis Indicator Data'!I102="x","x",'Crisis Indicator Data'!I102/'Crisis Indicator Data'!H102))</f>
        <v>1</v>
      </c>
      <c r="U105" s="143">
        <f t="shared" si="46"/>
        <v>5</v>
      </c>
      <c r="V105" s="143">
        <f t="shared" si="47"/>
        <v>4.7</v>
      </c>
      <c r="W105" s="143">
        <f>IF('Crisis Indicator Data'!L102="x","x",IF('Crisis Indicator Data'!L102=0,0,IF(LOG('Crisis Indicator Data'!L102)&lt;W$4,0,IF(LOG('Crisis Indicator Data'!L102)&gt;W$3,5,ROUND(5-(W$3-LOG('Crisis Indicator Data'!L102))/(W$3-W$4)*5,1)))))</f>
        <v>0</v>
      </c>
      <c r="X105" s="162">
        <f>IF(OR('Crisis Indicator Data'!L102="x",'Crisis Indicator Data'!H102="x"),"x",'Crisis Indicator Data'!L102/'Crisis Indicator Data'!H102)</f>
        <v>0</v>
      </c>
      <c r="Y105" s="143">
        <f t="shared" si="48"/>
        <v>0</v>
      </c>
      <c r="Z105" s="143">
        <f t="shared" si="49"/>
        <v>0</v>
      </c>
      <c r="AA105" s="143">
        <f t="shared" si="50"/>
        <v>3.1</v>
      </c>
      <c r="AB105" s="163">
        <f t="shared" si="51"/>
        <v>2.2999999999999998</v>
      </c>
    </row>
    <row r="106" spans="1:28" x14ac:dyDescent="0.35">
      <c r="A106" s="168" t="str">
        <f>'Crisis Indicator Data'!A103</f>
        <v>International displacement to Rwanda</v>
      </c>
      <c r="B106" s="169" t="str">
        <f>'Crisis Indicator Data'!B103</f>
        <v>International Displacement</v>
      </c>
      <c r="C106" s="169" t="str">
        <f>'Crisis Indicator Data'!C103</f>
        <v>RWA002</v>
      </c>
      <c r="D106" s="169" t="str">
        <f>'Crisis Indicator Data'!D103</f>
        <v>Rwanda</v>
      </c>
      <c r="E106" s="170" t="str">
        <f>'Crisis Indicator Data'!E103</f>
        <v>RWA</v>
      </c>
      <c r="F106" s="164">
        <f>IF('Crisis Indicator Data'!F103="x","x",IF(LOG('Crisis Indicator Data'!F103)&lt;F$4,0,IF(LOG('Crisis Indicator Data'!F103)&gt;F$3,5,ROUND(5-(F$3-LOG('Crisis Indicator Data'!F103))/(F$3-F$4)*5,1))))</f>
        <v>2.2000000000000002</v>
      </c>
      <c r="G106" s="161">
        <f>IF('Crisis Indicator Data'!F103="x","x",IF(LEN(E106)&gt;3,('Crisis Indicator Data'!F103/VLOOKUP('Impact of the crisis'!$C106,#REF!,4,FALSE)),'Crisis Indicator Data'!F103/VLOOKUP('Impact of the crisis'!$E106,'Country Indicator Data'!$B$4:$P$300,15,FALSE)))</f>
        <v>0.83194162950952577</v>
      </c>
      <c r="H106" s="143">
        <f t="shared" si="39"/>
        <v>4.0999999999999996</v>
      </c>
      <c r="I106" s="143">
        <f t="shared" si="40"/>
        <v>3.15</v>
      </c>
      <c r="J106" s="143">
        <f>IF('Crisis Indicator Data'!G103="x","x",IF(LOG('Crisis Indicator Data'!G103)&lt;J$4,0,IF(LOG('Crisis Indicator Data'!G103)&gt;J$3,5,ROUND(5-(J$3-LOG('Crisis Indicator Data'!G103))/(J$3-J$4)*5,1))))</f>
        <v>1.3</v>
      </c>
      <c r="K106" s="161">
        <f>IF('Crisis Indicator Data'!G103="x","x",IF(LEN(E106)&gt;3,('Crisis Indicator Data'!G103/VLOOKUP('Impact of the crisis'!$C106,#REF!,5,FALSE)),'Crisis Indicator Data'!G103/VLOOKUP('Impact of the crisis'!$E106,'Country Indicator Data'!$B$4:$P$300,14,FALSE)))</f>
        <v>0.17093031146094864</v>
      </c>
      <c r="L106" s="143">
        <f t="shared" si="41"/>
        <v>0.8</v>
      </c>
      <c r="M106" s="143">
        <f t="shared" si="42"/>
        <v>1.05</v>
      </c>
      <c r="N106" s="143">
        <f t="shared" si="43"/>
        <v>2.2000000000000002</v>
      </c>
      <c r="O106" s="143">
        <f>IF('Crisis Indicator Data'!H103="x","x",IF('Crisis Indicator Data'!H103=0,0,IF(LOG('Crisis Indicator Data'!H103)&lt;O$4,0,IF(LOG('Crisis Indicator Data'!H103)&gt;O$3,5,ROUND(5-(O$3-LOG('Crisis Indicator Data'!H103))/(O$3-O$4)*5,1)))))</f>
        <v>1.1000000000000001</v>
      </c>
      <c r="P106" s="161">
        <f>IF('Crisis Indicator Data'!H103="x","x",'Crisis Indicator Data'!H103/'Crisis Indicator Data'!G103)</f>
        <v>5.4386661373560935E-2</v>
      </c>
      <c r="Q106" s="143">
        <f t="shared" si="44"/>
        <v>0.2</v>
      </c>
      <c r="R106" s="143">
        <f t="shared" si="45"/>
        <v>0.65</v>
      </c>
      <c r="S106" s="143">
        <f>IF('Crisis Indicator Data'!I103="x","x",IF('Crisis Indicator Data'!I103=0,0,IF(LOG('Crisis Indicator Data'!I103)&lt;S$4,0,IF(LOG('Crisis Indicator Data'!I103)&gt;S$3,5,ROUND(5-(S$3-LOG('Crisis Indicator Data'!I103))/(S$3-S$4)*5,1)))))</f>
        <v>3.1</v>
      </c>
      <c r="T106" s="161">
        <f>IF('Crisis Indicator Data'!H103="x","x",IF('Crisis Indicator Data'!I103="x","x",'Crisis Indicator Data'!I103/'Crisis Indicator Data'!H103))</f>
        <v>1</v>
      </c>
      <c r="U106" s="143">
        <f t="shared" si="46"/>
        <v>5</v>
      </c>
      <c r="V106" s="143">
        <f t="shared" si="47"/>
        <v>4.0999999999999996</v>
      </c>
      <c r="W106" s="143" t="str">
        <f>IF('Crisis Indicator Data'!L103="x","x",IF('Crisis Indicator Data'!L103=0,0,IF(LOG('Crisis Indicator Data'!L103)&lt;W$4,0,IF(LOG('Crisis Indicator Data'!L103)&gt;W$3,5,ROUND(5-(W$3-LOG('Crisis Indicator Data'!L103))/(W$3-W$4)*5,1)))))</f>
        <v>x</v>
      </c>
      <c r="X106" s="162" t="str">
        <f>IF(OR('Crisis Indicator Data'!L103="x",'Crisis Indicator Data'!H103="x"),"x",'Crisis Indicator Data'!L103/'Crisis Indicator Data'!H103)</f>
        <v>x</v>
      </c>
      <c r="Y106" s="143" t="str">
        <f t="shared" si="48"/>
        <v>x</v>
      </c>
      <c r="Z106" s="143" t="str">
        <f t="shared" si="49"/>
        <v>x</v>
      </c>
      <c r="AA106" s="143">
        <f t="shared" si="50"/>
        <v>4.0999999999999996</v>
      </c>
      <c r="AB106" s="163">
        <f t="shared" si="51"/>
        <v>2.8</v>
      </c>
    </row>
    <row r="107" spans="1:28" x14ac:dyDescent="0.35">
      <c r="A107" s="168" t="str">
        <f>'Crisis Indicator Data'!A104</f>
        <v>Complex crisis in Sudan</v>
      </c>
      <c r="B107" s="169" t="str">
        <f>'Crisis Indicator Data'!B104</f>
        <v>International Displacement,Conflict/ Violence,Political/economic crisis</v>
      </c>
      <c r="C107" s="169" t="str">
        <f>'Crisis Indicator Data'!C104</f>
        <v>SDN001</v>
      </c>
      <c r="D107" s="169" t="str">
        <f>'Crisis Indicator Data'!D104</f>
        <v>Sudan</v>
      </c>
      <c r="E107" s="170" t="str">
        <f>'Crisis Indicator Data'!E104</f>
        <v>SDN</v>
      </c>
      <c r="F107" s="164">
        <f>IF('Crisis Indicator Data'!F104="x","x",IF(LOG('Crisis Indicator Data'!F104)&lt;F$4,0,IF(LOG('Crisis Indicator Data'!F104)&gt;F$3,5,ROUND(5-(F$3-LOG('Crisis Indicator Data'!F104))/(F$3-F$4)*5,1))))</f>
        <v>5</v>
      </c>
      <c r="G107" s="161">
        <f>IF('Crisis Indicator Data'!F104="x","x",IF(LEN(E107)&gt;3,('Crisis Indicator Data'!F104/VLOOKUP('Impact of the crisis'!$C107,#REF!,4,FALSE)),'Crisis Indicator Data'!F104/VLOOKUP('Impact of the crisis'!$E107,'Country Indicator Data'!$B$4:$P$300,15,FALSE)))</f>
        <v>0.98537847965738756</v>
      </c>
      <c r="H107" s="143">
        <f t="shared" si="39"/>
        <v>4.9000000000000004</v>
      </c>
      <c r="I107" s="143">
        <f t="shared" si="40"/>
        <v>4.95</v>
      </c>
      <c r="J107" s="143">
        <f>IF('Crisis Indicator Data'!G104="x","x",IF(LOG('Crisis Indicator Data'!G104)&lt;J$4,0,IF(LOG('Crisis Indicator Data'!G104)&gt;J$3,5,ROUND(5-(J$3-LOG('Crisis Indicator Data'!G104))/(J$3-J$4)*5,1))))</f>
        <v>5</v>
      </c>
      <c r="K107" s="161">
        <f>IF('Crisis Indicator Data'!G104="x","x",IF(LEN(E107)&gt;3,('Crisis Indicator Data'!G104/VLOOKUP('Impact of the crisis'!$C107,#REF!,5,FALSE)),'Crisis Indicator Data'!G104/VLOOKUP('Impact of the crisis'!$E107,'Country Indicator Data'!$B$4:$P$300,14,FALSE)))</f>
        <v>1</v>
      </c>
      <c r="L107" s="143">
        <f t="shared" si="41"/>
        <v>5</v>
      </c>
      <c r="M107" s="143">
        <f t="shared" si="42"/>
        <v>5</v>
      </c>
      <c r="N107" s="143">
        <f t="shared" si="43"/>
        <v>5</v>
      </c>
      <c r="O107" s="143">
        <f>IF('Crisis Indicator Data'!H104="x","x",IF('Crisis Indicator Data'!H104=0,0,IF(LOG('Crisis Indicator Data'!H104)&lt;O$4,0,IF(LOG('Crisis Indicator Data'!H104)&gt;O$3,5,ROUND(5-(O$3-LOG('Crisis Indicator Data'!H104))/(O$3-O$4)*5,1)))))</f>
        <v>5</v>
      </c>
      <c r="P107" s="161">
        <f>IF('Crisis Indicator Data'!H104="x","x",'Crisis Indicator Data'!H104/'Crisis Indicator Data'!G104)</f>
        <v>1</v>
      </c>
      <c r="Q107" s="143">
        <f t="shared" si="44"/>
        <v>5</v>
      </c>
      <c r="R107" s="143">
        <f t="shared" si="45"/>
        <v>5</v>
      </c>
      <c r="S107" s="143">
        <f>IF('Crisis Indicator Data'!I104="x","x",IF('Crisis Indicator Data'!I104=0,0,IF(LOG('Crisis Indicator Data'!I104)&lt;S$4,0,IF(LOG('Crisis Indicator Data'!I104)&gt;S$3,5,ROUND(5-(S$3-LOG('Crisis Indicator Data'!I104))/(S$3-S$4)*5,1)))))</f>
        <v>5</v>
      </c>
      <c r="T107" s="161">
        <f>IF('Crisis Indicator Data'!H104="x","x",IF('Crisis Indicator Data'!I104="x","x",'Crisis Indicator Data'!I104/'Crisis Indicator Data'!H104))</f>
        <v>0.30640000000000001</v>
      </c>
      <c r="U107" s="143">
        <f t="shared" si="46"/>
        <v>5</v>
      </c>
      <c r="V107" s="143">
        <f t="shared" si="47"/>
        <v>5</v>
      </c>
      <c r="W107" s="143">
        <f>IF('Crisis Indicator Data'!L104="x","x",IF('Crisis Indicator Data'!L104=0,0,IF(LOG('Crisis Indicator Data'!L104)&lt;W$4,0,IF(LOG('Crisis Indicator Data'!L104)&gt;W$3,5,ROUND(5-(W$3-LOG('Crisis Indicator Data'!L104))/(W$3-W$4)*5,1)))))</f>
        <v>5</v>
      </c>
      <c r="X107" s="162">
        <f>IF(OR('Crisis Indicator Data'!L104="x",'Crisis Indicator Data'!H104="x"),"x",'Crisis Indicator Data'!L104/'Crisis Indicator Data'!H104)</f>
        <v>2.388E-4</v>
      </c>
      <c r="Y107" s="143">
        <f t="shared" si="48"/>
        <v>5</v>
      </c>
      <c r="Z107" s="143">
        <f t="shared" si="49"/>
        <v>5</v>
      </c>
      <c r="AA107" s="143">
        <f t="shared" si="50"/>
        <v>5</v>
      </c>
      <c r="AB107" s="163">
        <f t="shared" si="51"/>
        <v>5</v>
      </c>
    </row>
    <row r="108" spans="1:28" x14ac:dyDescent="0.35">
      <c r="A108" s="168" t="str">
        <f>'Crisis Indicator Data'!A105</f>
        <v>Climatic shocks and economic vulnerability in Senegal</v>
      </c>
      <c r="B108" s="169" t="str">
        <f>'Crisis Indicator Data'!B105</f>
        <v>Floods,Drought/drier conditions,Political/economic crisis</v>
      </c>
      <c r="C108" s="169" t="str">
        <f>'Crisis Indicator Data'!C105</f>
        <v>SEN002</v>
      </c>
      <c r="D108" s="169" t="str">
        <f>'Crisis Indicator Data'!D105</f>
        <v>Senegal</v>
      </c>
      <c r="E108" s="170" t="str">
        <f>'Crisis Indicator Data'!E105</f>
        <v>SEN</v>
      </c>
      <c r="F108" s="164">
        <f>IF('Crisis Indicator Data'!F105="x","x",IF(LOG('Crisis Indicator Data'!F105)&lt;F$4,0,IF(LOG('Crisis Indicator Data'!F105)&gt;F$3,5,ROUND(5-(F$3-LOG('Crisis Indicator Data'!F105))/(F$3-F$4)*5,1))))</f>
        <v>3.8</v>
      </c>
      <c r="G108" s="161">
        <f>IF('Crisis Indicator Data'!F105="x","x",IF(LEN(E108)&gt;3,('Crisis Indicator Data'!F105/VLOOKUP('Impact of the crisis'!$C108,#REF!,4,FALSE)),'Crisis Indicator Data'!F105/VLOOKUP('Impact of the crisis'!$E108,'Country Indicator Data'!$B$4:$P$300,15,FALSE)))</f>
        <v>1</v>
      </c>
      <c r="H108" s="143">
        <f t="shared" si="39"/>
        <v>5</v>
      </c>
      <c r="I108" s="143">
        <f t="shared" si="40"/>
        <v>4.4000000000000004</v>
      </c>
      <c r="J108" s="143">
        <f>IF('Crisis Indicator Data'!G105="x","x",IF(LOG('Crisis Indicator Data'!G105)&lt;J$4,0,IF(LOG('Crisis Indicator Data'!G105)&gt;J$3,5,ROUND(5-(J$3-LOG('Crisis Indicator Data'!G105))/(J$3-J$4)*5,1))))</f>
        <v>4.3</v>
      </c>
      <c r="K108" s="161">
        <f>IF('Crisis Indicator Data'!G105="x","x",IF(LEN(E108)&gt;3,('Crisis Indicator Data'!G105/VLOOKUP('Impact of the crisis'!$C108,#REF!,5,FALSE)),'Crisis Indicator Data'!G105/VLOOKUP('Impact of the crisis'!$E108,'Country Indicator Data'!$B$4:$P$300,14,FALSE)))</f>
        <v>1</v>
      </c>
      <c r="L108" s="143">
        <f t="shared" si="41"/>
        <v>5</v>
      </c>
      <c r="M108" s="143">
        <f t="shared" si="42"/>
        <v>4.6500000000000004</v>
      </c>
      <c r="N108" s="143">
        <f t="shared" si="43"/>
        <v>4.5</v>
      </c>
      <c r="O108" s="143">
        <f>IF('Crisis Indicator Data'!H105="x","x",IF('Crisis Indicator Data'!H105=0,0,IF(LOG('Crisis Indicator Data'!H105)&lt;O$4,0,IF(LOG('Crisis Indicator Data'!H105)&gt;O$3,5,ROUND(5-(O$3-LOG('Crisis Indicator Data'!H105))/(O$3-O$4)*5,1)))))</f>
        <v>3.8</v>
      </c>
      <c r="P108" s="161">
        <f>IF('Crisis Indicator Data'!H105="x","x",'Crisis Indicator Data'!H105/'Crisis Indicator Data'!G105)</f>
        <v>0.29655063954707483</v>
      </c>
      <c r="Q108" s="143">
        <f t="shared" si="44"/>
        <v>1.4</v>
      </c>
      <c r="R108" s="143">
        <f t="shared" si="45"/>
        <v>2.5999999999999996</v>
      </c>
      <c r="S108" s="143" t="str">
        <f>IF('Crisis Indicator Data'!I105="x","x",IF('Crisis Indicator Data'!I105=0,0,IF(LOG('Crisis Indicator Data'!I105)&lt;S$4,0,IF(LOG('Crisis Indicator Data'!I105)&gt;S$3,5,ROUND(5-(S$3-LOG('Crisis Indicator Data'!I105))/(S$3-S$4)*5,1)))))</f>
        <v>x</v>
      </c>
      <c r="T108" s="161" t="str">
        <f>IF('Crisis Indicator Data'!H105="x","x",IF('Crisis Indicator Data'!I105="x","x",'Crisis Indicator Data'!I105/'Crisis Indicator Data'!H105))</f>
        <v>x</v>
      </c>
      <c r="U108" s="143" t="str">
        <f t="shared" si="46"/>
        <v>x</v>
      </c>
      <c r="V108" s="143" t="str">
        <f t="shared" si="47"/>
        <v>x</v>
      </c>
      <c r="W108" s="143" t="str">
        <f>IF('Crisis Indicator Data'!L105="x","x",IF('Crisis Indicator Data'!L105=0,0,IF(LOG('Crisis Indicator Data'!L105)&lt;W$4,0,IF(LOG('Crisis Indicator Data'!L105)&gt;W$3,5,ROUND(5-(W$3-LOG('Crisis Indicator Data'!L105))/(W$3-W$4)*5,1)))))</f>
        <v>x</v>
      </c>
      <c r="X108" s="162" t="str">
        <f>IF(OR('Crisis Indicator Data'!L105="x",'Crisis Indicator Data'!H105="x"),"x",'Crisis Indicator Data'!L105/'Crisis Indicator Data'!H105)</f>
        <v>x</v>
      </c>
      <c r="Y108" s="143" t="str">
        <f t="shared" si="48"/>
        <v>x</v>
      </c>
      <c r="Z108" s="143" t="str">
        <f t="shared" si="49"/>
        <v>x</v>
      </c>
      <c r="AA108" s="143" t="str">
        <f t="shared" si="50"/>
        <v>x</v>
      </c>
      <c r="AB108" s="163">
        <f t="shared" si="51"/>
        <v>2.5999999999999996</v>
      </c>
    </row>
    <row r="109" spans="1:28" x14ac:dyDescent="0.35">
      <c r="A109" s="168" t="str">
        <f>'Crisis Indicator Data'!A106</f>
        <v>Political and Economic crisis in El Salvador</v>
      </c>
      <c r="B109" s="169" t="str">
        <f>'Crisis Indicator Data'!B106</f>
        <v>Political/economic crisis</v>
      </c>
      <c r="C109" s="169" t="str">
        <f>'Crisis Indicator Data'!C106</f>
        <v>SLV001</v>
      </c>
      <c r="D109" s="169" t="str">
        <f>'Crisis Indicator Data'!D106</f>
        <v>El Salvador</v>
      </c>
      <c r="E109" s="170" t="str">
        <f>'Crisis Indicator Data'!E106</f>
        <v>SLV</v>
      </c>
      <c r="F109" s="164">
        <f>IF('Crisis Indicator Data'!F106="x","x",IF(LOG('Crisis Indicator Data'!F106)&lt;F$4,0,IF(LOG('Crisis Indicator Data'!F106)&gt;F$3,5,ROUND(5-(F$3-LOG('Crisis Indicator Data'!F106))/(F$3-F$4)*5,1))))</f>
        <v>2.2000000000000002</v>
      </c>
      <c r="G109" s="161">
        <f>IF('Crisis Indicator Data'!F106="x","x",IF(LEN(E109)&gt;3,('Crisis Indicator Data'!F106/VLOOKUP('Impact of the crisis'!$C109,#REF!,4,FALSE)),'Crisis Indicator Data'!F106/VLOOKUP('Impact of the crisis'!$E109,'Country Indicator Data'!$B$4:$P$300,15,FALSE)))</f>
        <v>1</v>
      </c>
      <c r="H109" s="143">
        <f t="shared" si="39"/>
        <v>5</v>
      </c>
      <c r="I109" s="143">
        <f t="shared" si="40"/>
        <v>3.6</v>
      </c>
      <c r="J109" s="143">
        <f>IF('Crisis Indicator Data'!G106="x","x",IF(LOG('Crisis Indicator Data'!G106)&lt;J$4,0,IF(LOG('Crisis Indicator Data'!G106)&gt;J$3,5,ROUND(5-(J$3-LOG('Crisis Indicator Data'!G106))/(J$3-J$4)*5,1))))</f>
        <v>2.7</v>
      </c>
      <c r="K109" s="161">
        <f>IF('Crisis Indicator Data'!G106="x","x",IF(LEN(E109)&gt;3,('Crisis Indicator Data'!G106/VLOOKUP('Impact of the crisis'!$C109,#REF!,5,FALSE)),'Crisis Indicator Data'!G106/VLOOKUP('Impact of the crisis'!$E109,'Country Indicator Data'!$B$4:$P$300,14,FALSE)))</f>
        <v>1</v>
      </c>
      <c r="L109" s="143">
        <f t="shared" si="41"/>
        <v>5</v>
      </c>
      <c r="M109" s="143">
        <f t="shared" si="42"/>
        <v>3.85</v>
      </c>
      <c r="N109" s="143">
        <f t="shared" si="43"/>
        <v>3.7</v>
      </c>
      <c r="O109" s="143">
        <f>IF('Crisis Indicator Data'!H106="x","x",IF('Crisis Indicator Data'!H106=0,0,IF(LOG('Crisis Indicator Data'!H106)&lt;O$4,0,IF(LOG('Crisis Indicator Data'!H106)&gt;O$3,5,ROUND(5-(O$3-LOG('Crisis Indicator Data'!H106))/(O$3-O$4)*5,1)))))</f>
        <v>3.8</v>
      </c>
      <c r="P109" s="161">
        <f>IF('Crisis Indicator Data'!H106="x","x",'Crisis Indicator Data'!H106/'Crisis Indicator Data'!G106)</f>
        <v>0.88765625000000004</v>
      </c>
      <c r="Q109" s="143">
        <f t="shared" si="44"/>
        <v>4.4000000000000004</v>
      </c>
      <c r="R109" s="143">
        <f t="shared" si="45"/>
        <v>4.0999999999999996</v>
      </c>
      <c r="S109" s="143">
        <f>IF('Crisis Indicator Data'!I106="x","x",IF('Crisis Indicator Data'!I106=0,0,IF(LOG('Crisis Indicator Data'!I106)&lt;S$4,0,IF(LOG('Crisis Indicator Data'!I106)&gt;S$3,5,ROUND(5-(S$3-LOG('Crisis Indicator Data'!I106))/(S$3-S$4)*5,1)))))</f>
        <v>3.5</v>
      </c>
      <c r="T109" s="161">
        <f>IF('Crisis Indicator Data'!H106="x","x",IF('Crisis Indicator Data'!I106="x","x",'Crisis Indicator Data'!I106/'Crisis Indicator Data'!H106))</f>
        <v>5.0871325470867805E-2</v>
      </c>
      <c r="U109" s="143">
        <f t="shared" si="46"/>
        <v>1.7</v>
      </c>
      <c r="V109" s="143">
        <f t="shared" si="47"/>
        <v>2.6</v>
      </c>
      <c r="W109" s="143">
        <f>IF('Crisis Indicator Data'!L106="x","x",IF('Crisis Indicator Data'!L106=0,0,IF(LOG('Crisis Indicator Data'!L106)&lt;W$4,0,IF(LOG('Crisis Indicator Data'!L106)&gt;W$3,5,ROUND(5-(W$3-LOG('Crisis Indicator Data'!L106))/(W$3-W$4)*5,1)))))</f>
        <v>0.4</v>
      </c>
      <c r="X109" s="162">
        <f>IF(OR('Crisis Indicator Data'!L106="x",'Crisis Indicator Data'!H106="x"),"x",'Crisis Indicator Data'!L106/'Crisis Indicator Data'!H106)</f>
        <v>3.5205069530012321E-7</v>
      </c>
      <c r="Y109" s="143">
        <f t="shared" si="48"/>
        <v>0</v>
      </c>
      <c r="Z109" s="143">
        <f t="shared" si="49"/>
        <v>0.2</v>
      </c>
      <c r="AA109" s="143">
        <f t="shared" si="50"/>
        <v>1.6</v>
      </c>
      <c r="AB109" s="163">
        <f t="shared" si="51"/>
        <v>3.1</v>
      </c>
    </row>
    <row r="110" spans="1:28" x14ac:dyDescent="0.35">
      <c r="A110" s="168" t="str">
        <f>'Crisis Indicator Data'!A107</f>
        <v>Complex crisis in Somalia</v>
      </c>
      <c r="B110" s="169" t="str">
        <f>'Crisis Indicator Data'!B107</f>
        <v>Conflict/ Violence,International Displacement,Floods,Drought/drier conditions</v>
      </c>
      <c r="C110" s="169" t="str">
        <f>'Crisis Indicator Data'!C107</f>
        <v>SOM001</v>
      </c>
      <c r="D110" s="169" t="str">
        <f>'Crisis Indicator Data'!D107</f>
        <v>Somalia</v>
      </c>
      <c r="E110" s="170" t="str">
        <f>'Crisis Indicator Data'!E107</f>
        <v>SOM</v>
      </c>
      <c r="F110" s="164">
        <f>IF('Crisis Indicator Data'!F107="x","x",IF(LOG('Crisis Indicator Data'!F107)&lt;F$4,0,IF(LOG('Crisis Indicator Data'!F107)&gt;F$3,5,ROUND(5-(F$3-LOG('Crisis Indicator Data'!F107))/(F$3-F$4)*5,1))))</f>
        <v>4.7</v>
      </c>
      <c r="G110" s="161">
        <f>IF('Crisis Indicator Data'!F107="x","x",IF(LEN(E110)&gt;3,('Crisis Indicator Data'!F107/VLOOKUP('Impact of the crisis'!$C110,#REF!,4,FALSE)),'Crisis Indicator Data'!F107/VLOOKUP('Impact of the crisis'!$E110,'Country Indicator Data'!$B$4:$P$300,15,FALSE)))</f>
        <v>1</v>
      </c>
      <c r="H110" s="143">
        <f t="shared" si="39"/>
        <v>5</v>
      </c>
      <c r="I110" s="143">
        <f t="shared" si="40"/>
        <v>4.8499999999999996</v>
      </c>
      <c r="J110" s="143">
        <f>IF('Crisis Indicator Data'!G107="x","x",IF(LOG('Crisis Indicator Data'!G107)&lt;J$4,0,IF(LOG('Crisis Indicator Data'!G107)&gt;J$3,5,ROUND(5-(J$3-LOG('Crisis Indicator Data'!G107))/(J$3-J$4)*5,1))))</f>
        <v>4.3</v>
      </c>
      <c r="K110" s="161">
        <f>IF('Crisis Indicator Data'!G107="x","x",IF(LEN(E110)&gt;3,('Crisis Indicator Data'!G107/VLOOKUP('Impact of the crisis'!$C110,#REF!,5,FALSE)),'Crisis Indicator Data'!G107/VLOOKUP('Impact of the crisis'!$E110,'Country Indicator Data'!$B$4:$P$300,14,FALSE)))</f>
        <v>1</v>
      </c>
      <c r="L110" s="143">
        <f t="shared" si="41"/>
        <v>5</v>
      </c>
      <c r="M110" s="143">
        <f t="shared" si="42"/>
        <v>4.6500000000000004</v>
      </c>
      <c r="N110" s="143">
        <f t="shared" si="43"/>
        <v>4.8</v>
      </c>
      <c r="O110" s="143">
        <f>IF('Crisis Indicator Data'!H107="x","x",IF('Crisis Indicator Data'!H107=0,0,IF(LOG('Crisis Indicator Data'!H107)&lt;O$4,0,IF(LOG('Crisis Indicator Data'!H107)&gt;O$3,5,ROUND(5-(O$3-LOG('Crisis Indicator Data'!H107))/(O$3-O$4)*5,1)))))</f>
        <v>4.0999999999999996</v>
      </c>
      <c r="P110" s="161">
        <f>IF('Crisis Indicator Data'!H107="x","x",'Crisis Indicator Data'!H107/'Crisis Indicator Data'!G107)</f>
        <v>0.47095435684647302</v>
      </c>
      <c r="Q110" s="143">
        <f t="shared" si="44"/>
        <v>2.2999999999999998</v>
      </c>
      <c r="R110" s="143">
        <f t="shared" si="45"/>
        <v>3.1999999999999997</v>
      </c>
      <c r="S110" s="143">
        <f>IF('Crisis Indicator Data'!I107="x","x",IF('Crisis Indicator Data'!I107=0,0,IF(LOG('Crisis Indicator Data'!I107)&lt;S$4,0,IF(LOG('Crisis Indicator Data'!I107)&gt;S$3,5,ROUND(5-(S$3-LOG('Crisis Indicator Data'!I107))/(S$3-S$4)*5,1)))))</f>
        <v>5</v>
      </c>
      <c r="T110" s="161">
        <f>IF('Crisis Indicator Data'!H107="x","x",IF('Crisis Indicator Data'!I107="x","x",'Crisis Indicator Data'!I107/'Crisis Indicator Data'!H107))</f>
        <v>0.61894273127753308</v>
      </c>
      <c r="U110" s="143">
        <f t="shared" si="46"/>
        <v>5</v>
      </c>
      <c r="V110" s="143">
        <f t="shared" si="47"/>
        <v>5</v>
      </c>
      <c r="W110" s="143">
        <f>IF('Crisis Indicator Data'!L107="x","x",IF('Crisis Indicator Data'!L107=0,0,IF(LOG('Crisis Indicator Data'!L107)&lt;W$4,0,IF(LOG('Crisis Indicator Data'!L107)&gt;W$3,5,ROUND(5-(W$3-LOG('Crisis Indicator Data'!L107))/(W$3-W$4)*5,1)))))</f>
        <v>5</v>
      </c>
      <c r="X110" s="162">
        <f>IF(OR('Crisis Indicator Data'!L107="x",'Crisis Indicator Data'!H107="x"),"x",'Crisis Indicator Data'!L107/'Crisis Indicator Data'!H107)</f>
        <v>5.6134361233480174E-4</v>
      </c>
      <c r="Y110" s="143">
        <f t="shared" si="48"/>
        <v>5</v>
      </c>
      <c r="Z110" s="143">
        <f t="shared" si="49"/>
        <v>5</v>
      </c>
      <c r="AA110" s="143">
        <f t="shared" si="50"/>
        <v>5</v>
      </c>
      <c r="AB110" s="163">
        <f t="shared" si="51"/>
        <v>4.3</v>
      </c>
    </row>
    <row r="111" spans="1:28" x14ac:dyDescent="0.35">
      <c r="A111" s="168" t="str">
        <f>'Crisis Indicator Data'!A108</f>
        <v>International displacement to Somalia</v>
      </c>
      <c r="B111" s="169" t="str">
        <f>'Crisis Indicator Data'!B108</f>
        <v>International Displacement</v>
      </c>
      <c r="C111" s="169" t="str">
        <f>'Crisis Indicator Data'!C108</f>
        <v>SOM002</v>
      </c>
      <c r="D111" s="169" t="str">
        <f>'Crisis Indicator Data'!D108</f>
        <v>Somalia</v>
      </c>
      <c r="E111" s="170" t="str">
        <f>'Crisis Indicator Data'!E108</f>
        <v>SOM</v>
      </c>
      <c r="F111" s="164">
        <f>IF('Crisis Indicator Data'!F108="x","x",IF(LOG('Crisis Indicator Data'!F108)&lt;F$4,0,IF(LOG('Crisis Indicator Data'!F108)&gt;F$3,5,ROUND(5-(F$3-LOG('Crisis Indicator Data'!F108))/(F$3-F$4)*5,1))))</f>
        <v>3.3</v>
      </c>
      <c r="G111" s="161">
        <f>IF('Crisis Indicator Data'!F108="x","x",IF(LEN(E111)&gt;3,('Crisis Indicator Data'!F108/VLOOKUP('Impact of the crisis'!$C111,#REF!,4,FALSE)),'Crisis Indicator Data'!F108/VLOOKUP('Impact of the crisis'!$E111,'Country Indicator Data'!$B$4:$P$300,15,FALSE)))</f>
        <v>0.157688016067842</v>
      </c>
      <c r="H111" s="143">
        <f t="shared" si="39"/>
        <v>0.7</v>
      </c>
      <c r="I111" s="143">
        <f t="shared" si="40"/>
        <v>2</v>
      </c>
      <c r="J111" s="143">
        <f>IF('Crisis Indicator Data'!G108="x","x",IF(LOG('Crisis Indicator Data'!G108)&lt;J$4,0,IF(LOG('Crisis Indicator Data'!G108)&gt;J$3,5,ROUND(5-(J$3-LOG('Crisis Indicator Data'!G108))/(J$3-J$4)*5,1))))</f>
        <v>1.5</v>
      </c>
      <c r="K111" s="161">
        <f>IF('Crisis Indicator Data'!G108="x","x",IF(LEN(E111)&gt;3,('Crisis Indicator Data'!G108/VLOOKUP('Impact of the crisis'!$C111,#REF!,5,FALSE)),'Crisis Indicator Data'!G108/VLOOKUP('Impact of the crisis'!$E111,'Country Indicator Data'!$B$4:$P$300,14,FALSE)))</f>
        <v>0.14201244813278008</v>
      </c>
      <c r="L111" s="143">
        <f t="shared" si="41"/>
        <v>0.7</v>
      </c>
      <c r="M111" s="143">
        <f t="shared" si="42"/>
        <v>1.1000000000000001</v>
      </c>
      <c r="N111" s="143">
        <f t="shared" si="43"/>
        <v>1.6</v>
      </c>
      <c r="O111" s="143">
        <f>IF('Crisis Indicator Data'!H108="x","x",IF('Crisis Indicator Data'!H108=0,0,IF(LOG('Crisis Indicator Data'!H108)&lt;O$4,0,IF(LOG('Crisis Indicator Data'!H108)&gt;O$3,5,ROUND(5-(O$3-LOG('Crisis Indicator Data'!H108))/(O$3-O$4)*5,1)))))</f>
        <v>0.2</v>
      </c>
      <c r="P111" s="161">
        <f>IF('Crisis Indicator Data'!H108="x","x",'Crisis Indicator Data'!H108/'Crisis Indicator Data'!G108)</f>
        <v>1.6070124178232285E-2</v>
      </c>
      <c r="Q111" s="143">
        <f t="shared" si="44"/>
        <v>0</v>
      </c>
      <c r="R111" s="143">
        <f t="shared" si="45"/>
        <v>0.1</v>
      </c>
      <c r="S111" s="143">
        <f>IF('Crisis Indicator Data'!I108="x","x",IF('Crisis Indicator Data'!I108=0,0,IF(LOG('Crisis Indicator Data'!I108)&lt;S$4,0,IF(LOG('Crisis Indicator Data'!I108)&gt;S$3,5,ROUND(5-(S$3-LOG('Crisis Indicator Data'!I108))/(S$3-S$4)*5,1)))))</f>
        <v>2.2999999999999998</v>
      </c>
      <c r="T111" s="161">
        <f>IF('Crisis Indicator Data'!H108="x","x",IF('Crisis Indicator Data'!I108="x","x",'Crisis Indicator Data'!I108/'Crisis Indicator Data'!H108))</f>
        <v>1</v>
      </c>
      <c r="U111" s="143">
        <f t="shared" si="46"/>
        <v>5</v>
      </c>
      <c r="V111" s="143">
        <f t="shared" si="47"/>
        <v>3.7</v>
      </c>
      <c r="W111" s="143" t="str">
        <f>IF('Crisis Indicator Data'!L108="x","x",IF('Crisis Indicator Data'!L108=0,0,IF(LOG('Crisis Indicator Data'!L108)&lt;W$4,0,IF(LOG('Crisis Indicator Data'!L108)&gt;W$3,5,ROUND(5-(W$3-LOG('Crisis Indicator Data'!L108))/(W$3-W$4)*5,1)))))</f>
        <v>x</v>
      </c>
      <c r="X111" s="162" t="str">
        <f>IF(OR('Crisis Indicator Data'!L108="x",'Crisis Indicator Data'!H108="x"),"x",'Crisis Indicator Data'!L108/'Crisis Indicator Data'!H108)</f>
        <v>x</v>
      </c>
      <c r="Y111" s="143" t="str">
        <f t="shared" si="48"/>
        <v>x</v>
      </c>
      <c r="Z111" s="143" t="str">
        <f t="shared" si="49"/>
        <v>x</v>
      </c>
      <c r="AA111" s="143">
        <f t="shared" si="50"/>
        <v>3.7</v>
      </c>
      <c r="AB111" s="163">
        <f t="shared" si="51"/>
        <v>2.2999999999999998</v>
      </c>
    </row>
    <row r="112" spans="1:28" x14ac:dyDescent="0.35">
      <c r="A112" s="168" t="str">
        <f>'Crisis Indicator Data'!A109</f>
        <v>Complex crisis in South Sudan</v>
      </c>
      <c r="B112" s="169" t="str">
        <f>'Crisis Indicator Data'!B109</f>
        <v>Conflict/ Violence,Floods,Political/economic crisis</v>
      </c>
      <c r="C112" s="169" t="str">
        <f>'Crisis Indicator Data'!C109</f>
        <v>SSD001</v>
      </c>
      <c r="D112" s="169" t="str">
        <f>'Crisis Indicator Data'!D109</f>
        <v>South Sudan</v>
      </c>
      <c r="E112" s="170" t="str">
        <f>'Crisis Indicator Data'!E109</f>
        <v>SSD</v>
      </c>
      <c r="F112" s="164">
        <f>IF('Crisis Indicator Data'!F109="x","x",IF(LOG('Crisis Indicator Data'!F109)&lt;F$4,0,IF(LOG('Crisis Indicator Data'!F109)&gt;F$3,5,ROUND(5-(F$3-LOG('Crisis Indicator Data'!F109))/(F$3-F$4)*5,1))))</f>
        <v>4.7</v>
      </c>
      <c r="G112" s="161">
        <f>IF('Crisis Indicator Data'!F109="x","x",IF(LEN(E112)&gt;3,('Crisis Indicator Data'!F109/VLOOKUP('Impact of the crisis'!$C112,#REF!,4,FALSE)),'Crisis Indicator Data'!F109/VLOOKUP('Impact of the crisis'!$E112,'Country Indicator Data'!$B$4:$P$300,15,FALSE)))</f>
        <v>1</v>
      </c>
      <c r="H112" s="143">
        <f t="shared" si="39"/>
        <v>5</v>
      </c>
      <c r="I112" s="143">
        <f t="shared" si="40"/>
        <v>4.8499999999999996</v>
      </c>
      <c r="J112" s="143">
        <f>IF('Crisis Indicator Data'!G109="x","x",IF(LOG('Crisis Indicator Data'!G109)&lt;J$4,0,IF(LOG('Crisis Indicator Data'!G109)&gt;J$3,5,ROUND(5-(J$3-LOG('Crisis Indicator Data'!G109))/(J$3-J$4)*5,1))))</f>
        <v>3.8</v>
      </c>
      <c r="K112" s="161">
        <f>IF('Crisis Indicator Data'!G109="x","x",IF(LEN(E112)&gt;3,('Crisis Indicator Data'!G109/VLOOKUP('Impact of the crisis'!$C112,#REF!,5,FALSE)),'Crisis Indicator Data'!G109/VLOOKUP('Impact of the crisis'!$E112,'Country Indicator Data'!$B$4:$P$300,14,FALSE)))</f>
        <v>1</v>
      </c>
      <c r="L112" s="143">
        <f t="shared" si="41"/>
        <v>5</v>
      </c>
      <c r="M112" s="143">
        <f t="shared" si="42"/>
        <v>4.4000000000000004</v>
      </c>
      <c r="N112" s="143">
        <f t="shared" si="43"/>
        <v>4.5999999999999996</v>
      </c>
      <c r="O112" s="143">
        <f>IF('Crisis Indicator Data'!H109="x","x",IF('Crisis Indicator Data'!H109=0,0,IF(LOG('Crisis Indicator Data'!H109)&lt;O$4,0,IF(LOG('Crisis Indicator Data'!H109)&gt;O$3,5,ROUND(5-(O$3-LOG('Crisis Indicator Data'!H109))/(O$3-O$4)*5,1)))))</f>
        <v>4.3</v>
      </c>
      <c r="P112" s="161">
        <f>IF('Crisis Indicator Data'!H109="x","x",'Crisis Indicator Data'!H109/'Crisis Indicator Data'!G109)</f>
        <v>0.84253731343283578</v>
      </c>
      <c r="Q112" s="143">
        <f t="shared" si="44"/>
        <v>4.2</v>
      </c>
      <c r="R112" s="143">
        <f t="shared" si="45"/>
        <v>4.25</v>
      </c>
      <c r="S112" s="143">
        <f>IF('Crisis Indicator Data'!I109="x","x",IF('Crisis Indicator Data'!I109=0,0,IF(LOG('Crisis Indicator Data'!I109)&lt;S$4,0,IF(LOG('Crisis Indicator Data'!I109)&gt;S$3,5,ROUND(5-(S$3-LOG('Crisis Indicator Data'!I109))/(S$3-S$4)*5,1)))))</f>
        <v>5</v>
      </c>
      <c r="T112" s="161">
        <f>IF('Crisis Indicator Data'!H109="x","x",IF('Crisis Indicator Data'!I109="x","x",'Crisis Indicator Data'!I109/'Crisis Indicator Data'!H109))</f>
        <v>0.72896368467670503</v>
      </c>
      <c r="U112" s="143">
        <f t="shared" si="46"/>
        <v>5</v>
      </c>
      <c r="V112" s="143">
        <f t="shared" si="47"/>
        <v>5</v>
      </c>
      <c r="W112" s="143">
        <f>IF('Crisis Indicator Data'!L109="x","x",IF('Crisis Indicator Data'!L109=0,0,IF(LOG('Crisis Indicator Data'!L109)&lt;W$4,0,IF(LOG('Crisis Indicator Data'!L109)&gt;W$3,5,ROUND(5-(W$3-LOG('Crisis Indicator Data'!L109))/(W$3-W$4)*5,1)))))</f>
        <v>4.5999999999999996</v>
      </c>
      <c r="X112" s="162">
        <f>IF(OR('Crisis Indicator Data'!L109="x",'Crisis Indicator Data'!H109="x"),"x",'Crisis Indicator Data'!L109/'Crisis Indicator Data'!H109)</f>
        <v>1.525243578387954E-4</v>
      </c>
      <c r="Y112" s="143">
        <f t="shared" si="48"/>
        <v>5</v>
      </c>
      <c r="Z112" s="143">
        <f t="shared" si="49"/>
        <v>4.8</v>
      </c>
      <c r="AA112" s="143">
        <f t="shared" si="50"/>
        <v>4.9000000000000004</v>
      </c>
      <c r="AB112" s="163">
        <f t="shared" si="51"/>
        <v>4.5999999999999996</v>
      </c>
    </row>
    <row r="113" spans="1:28" x14ac:dyDescent="0.35">
      <c r="A113" s="168" t="str">
        <f>'Crisis Indicator Data'!A110</f>
        <v>Displacement from Sudan to South Sudan</v>
      </c>
      <c r="B113" s="169" t="str">
        <f>'Crisis Indicator Data'!B110</f>
        <v>International Displacement</v>
      </c>
      <c r="C113" s="169" t="str">
        <f>'Crisis Indicator Data'!C110</f>
        <v>SSD004</v>
      </c>
      <c r="D113" s="169" t="str">
        <f>'Crisis Indicator Data'!D110</f>
        <v>South Sudan</v>
      </c>
      <c r="E113" s="170" t="str">
        <f>'Crisis Indicator Data'!E110</f>
        <v>SSD</v>
      </c>
      <c r="F113" s="164">
        <f>IF('Crisis Indicator Data'!F110="x","x",IF(LOG('Crisis Indicator Data'!F110)&lt;F$4,0,IF(LOG('Crisis Indicator Data'!F110)&gt;F$3,5,ROUND(5-(F$3-LOG('Crisis Indicator Data'!F110))/(F$3-F$4)*5,1))))</f>
        <v>4.7</v>
      </c>
      <c r="G113" s="161">
        <f>IF('Crisis Indicator Data'!F110="x","x",IF(LEN(E113)&gt;3,('Crisis Indicator Data'!F110/VLOOKUP('Impact of the crisis'!$C113,#REF!,4,FALSE)),'Crisis Indicator Data'!F110/VLOOKUP('Impact of the crisis'!$E113,'Country Indicator Data'!$B$4:$P$300,15,FALSE)))</f>
        <v>1</v>
      </c>
      <c r="H113" s="143">
        <f t="shared" si="39"/>
        <v>5</v>
      </c>
      <c r="I113" s="143">
        <f t="shared" si="40"/>
        <v>4.8499999999999996</v>
      </c>
      <c r="J113" s="143">
        <f>IF('Crisis Indicator Data'!G110="x","x",IF(LOG('Crisis Indicator Data'!G110)&lt;J$4,0,IF(LOG('Crisis Indicator Data'!G110)&gt;J$3,5,ROUND(5-(J$3-LOG('Crisis Indicator Data'!G110))/(J$3-J$4)*5,1))))</f>
        <v>3.8</v>
      </c>
      <c r="K113" s="161">
        <f>IF('Crisis Indicator Data'!G110="x","x",IF(LEN(E113)&gt;3,('Crisis Indicator Data'!G110/VLOOKUP('Impact of the crisis'!$C113,#REF!,5,FALSE)),'Crisis Indicator Data'!G110/VLOOKUP('Impact of the crisis'!$E113,'Country Indicator Data'!$B$4:$P$300,14,FALSE)))</f>
        <v>1</v>
      </c>
      <c r="L113" s="143">
        <f t="shared" si="41"/>
        <v>5</v>
      </c>
      <c r="M113" s="143">
        <f t="shared" si="42"/>
        <v>4.4000000000000004</v>
      </c>
      <c r="N113" s="143">
        <f t="shared" si="43"/>
        <v>4.5999999999999996</v>
      </c>
      <c r="O113" s="143">
        <f>IF('Crisis Indicator Data'!H110="x","x",IF('Crisis Indicator Data'!H110=0,0,IF(LOG('Crisis Indicator Data'!H110)&lt;O$4,0,IF(LOG('Crisis Indicator Data'!H110)&gt;O$3,5,ROUND(5-(O$3-LOG('Crisis Indicator Data'!H110))/(O$3-O$4)*5,1)))))</f>
        <v>2.6</v>
      </c>
      <c r="P113" s="161">
        <f>IF('Crisis Indicator Data'!H110="x","x",'Crisis Indicator Data'!H110/'Crisis Indicator Data'!G110)</f>
        <v>8.7761194029850748E-2</v>
      </c>
      <c r="Q113" s="143">
        <f t="shared" si="44"/>
        <v>0.4</v>
      </c>
      <c r="R113" s="143">
        <f t="shared" si="45"/>
        <v>1.5</v>
      </c>
      <c r="S113" s="143">
        <f>IF('Crisis Indicator Data'!I110="x","x",IF('Crisis Indicator Data'!I110=0,0,IF(LOG('Crisis Indicator Data'!I110)&lt;S$4,0,IF(LOG('Crisis Indicator Data'!I110)&gt;S$3,5,ROUND(5-(S$3-LOG('Crisis Indicator Data'!I110))/(S$3-S$4)*5,1)))))</f>
        <v>4.4000000000000004</v>
      </c>
      <c r="T113" s="161">
        <f>IF('Crisis Indicator Data'!H110="x","x",IF('Crisis Indicator Data'!I110="x","x",'Crisis Indicator Data'!I110/'Crisis Indicator Data'!H110))</f>
        <v>1</v>
      </c>
      <c r="U113" s="143">
        <f t="shared" si="46"/>
        <v>5</v>
      </c>
      <c r="V113" s="143">
        <f t="shared" si="47"/>
        <v>4.7</v>
      </c>
      <c r="W113" s="143" t="str">
        <f>IF('Crisis Indicator Data'!L110="x","x",IF('Crisis Indicator Data'!L110=0,0,IF(LOG('Crisis Indicator Data'!L110)&lt;W$4,0,IF(LOG('Crisis Indicator Data'!L110)&gt;W$3,5,ROUND(5-(W$3-LOG('Crisis Indicator Data'!L110))/(W$3-W$4)*5,1)))))</f>
        <v>x</v>
      </c>
      <c r="X113" s="162" t="str">
        <f>IF(OR('Crisis Indicator Data'!L110="x",'Crisis Indicator Data'!H110="x"),"x",'Crisis Indicator Data'!L110/'Crisis Indicator Data'!H110)</f>
        <v>x</v>
      </c>
      <c r="Y113" s="143" t="str">
        <f t="shared" si="48"/>
        <v>x</v>
      </c>
      <c r="Z113" s="143" t="str">
        <f t="shared" si="49"/>
        <v>x</v>
      </c>
      <c r="AA113" s="143">
        <f t="shared" si="50"/>
        <v>4.7</v>
      </c>
      <c r="AB113" s="163">
        <f t="shared" si="51"/>
        <v>3.5</v>
      </c>
    </row>
    <row r="114" spans="1:28" x14ac:dyDescent="0.35">
      <c r="A114" s="168" t="str">
        <f>'Crisis Indicator Data'!A111</f>
        <v>Drought in Eswatini</v>
      </c>
      <c r="B114" s="169" t="str">
        <f>'Crisis Indicator Data'!B111</f>
        <v>Drought/drier conditions</v>
      </c>
      <c r="C114" s="169" t="str">
        <f>'Crisis Indicator Data'!C111</f>
        <v>SWZ001</v>
      </c>
      <c r="D114" s="169" t="str">
        <f>'Crisis Indicator Data'!D111</f>
        <v>Eswatini</v>
      </c>
      <c r="E114" s="170" t="str">
        <f>'Crisis Indicator Data'!E111</f>
        <v>SWZ</v>
      </c>
      <c r="F114" s="164">
        <f>IF('Crisis Indicator Data'!F111="x","x",IF(LOG('Crisis Indicator Data'!F111)&lt;F$4,0,IF(LOG('Crisis Indicator Data'!F111)&gt;F$3,5,ROUND(5-(F$3-LOG('Crisis Indicator Data'!F111))/(F$3-F$4)*5,1))))</f>
        <v>2.1</v>
      </c>
      <c r="G114" s="161">
        <f>IF('Crisis Indicator Data'!F111="x","x",IF(LEN(E114)&gt;3,('Crisis Indicator Data'!F111/VLOOKUP('Impact of the crisis'!$C114,#REF!,4,FALSE)),'Crisis Indicator Data'!F111/VLOOKUP('Impact of the crisis'!$E114,'Country Indicator Data'!$B$4:$P$300,15,FALSE)))</f>
        <v>1.0058139534883721</v>
      </c>
      <c r="H114" s="143">
        <f t="shared" si="39"/>
        <v>5</v>
      </c>
      <c r="I114" s="143">
        <f t="shared" si="40"/>
        <v>3.55</v>
      </c>
      <c r="J114" s="143">
        <f>IF('Crisis Indicator Data'!G111="x","x",IF(LOG('Crisis Indicator Data'!G111)&lt;J$4,0,IF(LOG('Crisis Indicator Data'!G111)&gt;J$3,5,ROUND(5-(J$3-LOG('Crisis Indicator Data'!G111))/(J$3-J$4)*5,1))))</f>
        <v>0.3</v>
      </c>
      <c r="K114" s="161">
        <f>IF('Crisis Indicator Data'!G111="x","x",IF(LEN(E114)&gt;3,('Crisis Indicator Data'!G111/VLOOKUP('Impact of the crisis'!$C114,#REF!,5,FALSE)),'Crisis Indicator Data'!G111/VLOOKUP('Impact of the crisis'!$E114,'Country Indicator Data'!$B$4:$P$300,14,FALSE)))</f>
        <v>0.96169193934557062</v>
      </c>
      <c r="L114" s="143">
        <f t="shared" si="41"/>
        <v>4.8</v>
      </c>
      <c r="M114" s="143">
        <f t="shared" si="42"/>
        <v>2.5499999999999998</v>
      </c>
      <c r="N114" s="143">
        <f t="shared" si="43"/>
        <v>3.1</v>
      </c>
      <c r="O114" s="143">
        <f>IF('Crisis Indicator Data'!H111="x","x",IF('Crisis Indicator Data'!H111=0,0,IF(LOG('Crisis Indicator Data'!H111)&lt;O$4,0,IF(LOG('Crisis Indicator Data'!H111)&gt;O$3,5,ROUND(5-(O$3-LOG('Crisis Indicator Data'!H111))/(O$3-O$4)*5,1)))))</f>
        <v>2.2999999999999998</v>
      </c>
      <c r="P114" s="161">
        <f>IF('Crisis Indicator Data'!H111="x","x",'Crisis Indicator Data'!H111/'Crisis Indicator Data'!G111)</f>
        <v>0.63402489626556013</v>
      </c>
      <c r="Q114" s="143">
        <f t="shared" si="44"/>
        <v>3.2</v>
      </c>
      <c r="R114" s="143">
        <f t="shared" si="45"/>
        <v>2.75</v>
      </c>
      <c r="S114" s="143">
        <f>IF('Crisis Indicator Data'!I111="x","x",IF('Crisis Indicator Data'!I111=0,0,IF(LOG('Crisis Indicator Data'!I111)&lt;S$4,0,IF(LOG('Crisis Indicator Data'!I111)&gt;S$3,5,ROUND(5-(S$3-LOG('Crisis Indicator Data'!I111))/(S$3-S$4)*5,1)))))</f>
        <v>0</v>
      </c>
      <c r="T114" s="161">
        <f>IF('Crisis Indicator Data'!H111="x","x",IF('Crisis Indicator Data'!I111="x","x",'Crisis Indicator Data'!I111/'Crisis Indicator Data'!H111))</f>
        <v>0</v>
      </c>
      <c r="U114" s="143">
        <f t="shared" si="46"/>
        <v>0</v>
      </c>
      <c r="V114" s="143">
        <f t="shared" si="47"/>
        <v>0</v>
      </c>
      <c r="W114" s="143">
        <f>IF('Crisis Indicator Data'!L111="x","x",IF('Crisis Indicator Data'!L111=0,0,IF(LOG('Crisis Indicator Data'!L111)&lt;W$4,0,IF(LOG('Crisis Indicator Data'!L111)&gt;W$3,5,ROUND(5-(W$3-LOG('Crisis Indicator Data'!L111))/(W$3-W$4)*5,1)))))</f>
        <v>0</v>
      </c>
      <c r="X114" s="162">
        <f>IF(OR('Crisis Indicator Data'!L111="x",'Crisis Indicator Data'!H111="x"),"x",'Crisis Indicator Data'!L111/'Crisis Indicator Data'!H111)</f>
        <v>0</v>
      </c>
      <c r="Y114" s="143">
        <f t="shared" si="48"/>
        <v>0</v>
      </c>
      <c r="Z114" s="143">
        <f t="shared" si="49"/>
        <v>0</v>
      </c>
      <c r="AA114" s="143">
        <f t="shared" si="50"/>
        <v>0</v>
      </c>
      <c r="AB114" s="163">
        <f t="shared" si="51"/>
        <v>1.6</v>
      </c>
    </row>
    <row r="115" spans="1:28" x14ac:dyDescent="0.35">
      <c r="A115" s="168" t="str">
        <f>'Crisis Indicator Data'!A112</f>
        <v>Complex crisis in Syria</v>
      </c>
      <c r="B115" s="169" t="str">
        <f>'Crisis Indicator Data'!B112</f>
        <v>Conflict/ Violence,Political/economic crisis,Drought/drier conditions</v>
      </c>
      <c r="C115" s="169" t="str">
        <f>'Crisis Indicator Data'!C112</f>
        <v>SYR003</v>
      </c>
      <c r="D115" s="169" t="str">
        <f>'Crisis Indicator Data'!D112</f>
        <v>Syria</v>
      </c>
      <c r="E115" s="170" t="str">
        <f>'Crisis Indicator Data'!E112</f>
        <v>SYR</v>
      </c>
      <c r="F115" s="164">
        <f>IF('Crisis Indicator Data'!F112="x","x",IF(LOG('Crisis Indicator Data'!F112)&lt;F$4,0,IF(LOG('Crisis Indicator Data'!F112)&gt;F$3,5,ROUND(5-(F$3-LOG('Crisis Indicator Data'!F112))/(F$3-F$4)*5,1))))</f>
        <v>3.8</v>
      </c>
      <c r="G115" s="161">
        <f>IF('Crisis Indicator Data'!F112="x","x",IF(LEN(E115)&gt;3,('Crisis Indicator Data'!F112/VLOOKUP('Impact of the crisis'!$C115,#REF!,4,FALSE)),'Crisis Indicator Data'!F112/VLOOKUP('Impact of the crisis'!$E115,'Country Indicator Data'!$B$4:$P$300,15,FALSE)))</f>
        <v>1.008440886565376</v>
      </c>
      <c r="H115" s="143">
        <f t="shared" si="39"/>
        <v>5</v>
      </c>
      <c r="I115" s="143">
        <f t="shared" si="40"/>
        <v>4.4000000000000004</v>
      </c>
      <c r="J115" s="143">
        <f>IF('Crisis Indicator Data'!G112="x","x",IF(LOG('Crisis Indicator Data'!G112)&lt;J$4,0,IF(LOG('Crisis Indicator Data'!G112)&gt;J$3,5,ROUND(5-(J$3-LOG('Crisis Indicator Data'!G112))/(J$3-J$4)*5,1))))</f>
        <v>4.7</v>
      </c>
      <c r="K115" s="161">
        <f>IF('Crisis Indicator Data'!G112="x","x",IF(LEN(E115)&gt;3,('Crisis Indicator Data'!G112/VLOOKUP('Impact of the crisis'!$C115,#REF!,5,FALSE)),'Crisis Indicator Data'!G112/VLOOKUP('Impact of the crisis'!$E115,'Country Indicator Data'!$B$4:$P$300,14,FALSE)))</f>
        <v>1</v>
      </c>
      <c r="L115" s="143">
        <f t="shared" si="41"/>
        <v>5</v>
      </c>
      <c r="M115" s="143">
        <f t="shared" si="42"/>
        <v>4.8499999999999996</v>
      </c>
      <c r="N115" s="143">
        <f t="shared" si="43"/>
        <v>4.5999999999999996</v>
      </c>
      <c r="O115" s="143">
        <f>IF('Crisis Indicator Data'!H112="x","x",IF('Crisis Indicator Data'!H112=0,0,IF(LOG('Crisis Indicator Data'!H112)&lt;O$4,0,IF(LOG('Crisis Indicator Data'!H112)&gt;O$3,5,ROUND(5-(O$3-LOG('Crisis Indicator Data'!H112))/(O$3-O$4)*5,1)))))</f>
        <v>4.8</v>
      </c>
      <c r="P115" s="161">
        <f>IF('Crisis Indicator Data'!H112="x","x",'Crisis Indicator Data'!H112/'Crisis Indicator Data'!G112)</f>
        <v>1</v>
      </c>
      <c r="Q115" s="143">
        <f t="shared" si="44"/>
        <v>5</v>
      </c>
      <c r="R115" s="143">
        <f t="shared" si="45"/>
        <v>4.9000000000000004</v>
      </c>
      <c r="S115" s="143">
        <f>IF('Crisis Indicator Data'!I112="x","x",IF('Crisis Indicator Data'!I112=0,0,IF(LOG('Crisis Indicator Data'!I112)&lt;S$4,0,IF(LOG('Crisis Indicator Data'!I112)&gt;S$3,5,ROUND(5-(S$3-LOG('Crisis Indicator Data'!I112))/(S$3-S$4)*5,1)))))</f>
        <v>5</v>
      </c>
      <c r="T115" s="161">
        <f>IF('Crisis Indicator Data'!H112="x","x",IF('Crisis Indicator Data'!I112="x","x",'Crisis Indicator Data'!I112/'Crisis Indicator Data'!H112))</f>
        <v>0.51579900051154925</v>
      </c>
      <c r="U115" s="143">
        <f t="shared" si="46"/>
        <v>5</v>
      </c>
      <c r="V115" s="143">
        <f t="shared" si="47"/>
        <v>5</v>
      </c>
      <c r="W115" s="143">
        <f>IF('Crisis Indicator Data'!L112="x","x",IF('Crisis Indicator Data'!L112=0,0,IF(LOG('Crisis Indicator Data'!L112)&lt;W$4,0,IF(LOG('Crisis Indicator Data'!L112)&gt;W$3,5,ROUND(5-(W$3-LOG('Crisis Indicator Data'!L112))/(W$3-W$4)*5,1)))))</f>
        <v>5</v>
      </c>
      <c r="X115" s="162">
        <f>IF(OR('Crisis Indicator Data'!L112="x",'Crisis Indicator Data'!H112="x"),"x",'Crisis Indicator Data'!L112/'Crisis Indicator Data'!H112)</f>
        <v>2.6002439696218472E-4</v>
      </c>
      <c r="Y115" s="143">
        <f t="shared" si="48"/>
        <v>5</v>
      </c>
      <c r="Z115" s="143">
        <f t="shared" si="49"/>
        <v>5</v>
      </c>
      <c r="AA115" s="143">
        <f t="shared" si="50"/>
        <v>5</v>
      </c>
      <c r="AB115" s="163">
        <f t="shared" si="51"/>
        <v>5</v>
      </c>
    </row>
    <row r="116" spans="1:28" x14ac:dyDescent="0.35">
      <c r="A116" s="168" t="str">
        <f>'Crisis Indicator Data'!A113</f>
        <v>Complex crisis in Chad</v>
      </c>
      <c r="B116" s="169" t="str">
        <f>'Crisis Indicator Data'!B113</f>
        <v>Conflict/ Violence,Floods</v>
      </c>
      <c r="C116" s="169" t="str">
        <f>'Crisis Indicator Data'!C113</f>
        <v>TCD001</v>
      </c>
      <c r="D116" s="169" t="str">
        <f>'Crisis Indicator Data'!D113</f>
        <v>Chad</v>
      </c>
      <c r="E116" s="170" t="str">
        <f>'Crisis Indicator Data'!E113</f>
        <v>TCD</v>
      </c>
      <c r="F116" s="164">
        <f>IF('Crisis Indicator Data'!F113="x","x",IF(LOG('Crisis Indicator Data'!F113)&lt;F$4,0,IF(LOG('Crisis Indicator Data'!F113)&gt;F$3,5,ROUND(5-(F$3-LOG('Crisis Indicator Data'!F113))/(F$3-F$4)*5,1))))</f>
        <v>5</v>
      </c>
      <c r="G116" s="161">
        <f>IF('Crisis Indicator Data'!F113="x","x",IF(LEN(E116)&gt;3,('Crisis Indicator Data'!F113/VLOOKUP('Impact of the crisis'!$C116,#REF!,4,FALSE)),'Crisis Indicator Data'!F113/VLOOKUP('Impact of the crisis'!$E116,'Country Indicator Data'!$B$4:$P$300,15,FALSE)))</f>
        <v>1.0047593710292249</v>
      </c>
      <c r="H116" s="143">
        <f t="shared" si="39"/>
        <v>5</v>
      </c>
      <c r="I116" s="143">
        <f t="shared" si="40"/>
        <v>5</v>
      </c>
      <c r="J116" s="143">
        <f>IF('Crisis Indicator Data'!G113="x","x",IF(LOG('Crisis Indicator Data'!G113)&lt;J$4,0,IF(LOG('Crisis Indicator Data'!G113)&gt;J$3,5,ROUND(5-(J$3-LOG('Crisis Indicator Data'!G113))/(J$3-J$4)*5,1))))</f>
        <v>4.4000000000000004</v>
      </c>
      <c r="K116" s="161">
        <f>IF('Crisis Indicator Data'!G113="x","x",IF(LEN(E116)&gt;3,('Crisis Indicator Data'!G113/VLOOKUP('Impact of the crisis'!$C116,#REF!,5,FALSE)),'Crisis Indicator Data'!G113/VLOOKUP('Impact of the crisis'!$E116,'Country Indicator Data'!$B$4:$P$300,14,FALSE)))</f>
        <v>1</v>
      </c>
      <c r="L116" s="143">
        <f t="shared" si="41"/>
        <v>5</v>
      </c>
      <c r="M116" s="143">
        <f t="shared" si="42"/>
        <v>4.7</v>
      </c>
      <c r="N116" s="143">
        <f t="shared" si="43"/>
        <v>4.9000000000000004</v>
      </c>
      <c r="O116" s="143">
        <f>IF('Crisis Indicator Data'!H113="x","x",IF('Crisis Indicator Data'!H113=0,0,IF(LOG('Crisis Indicator Data'!H113)&lt;O$4,0,IF(LOG('Crisis Indicator Data'!H113)&gt;O$3,5,ROUND(5-(O$3-LOG('Crisis Indicator Data'!H113))/(O$3-O$4)*5,1)))))</f>
        <v>4.7</v>
      </c>
      <c r="P116" s="161">
        <f>IF('Crisis Indicator Data'!H113="x","x",'Crisis Indicator Data'!H113/'Crisis Indicator Data'!G113)</f>
        <v>1</v>
      </c>
      <c r="Q116" s="143">
        <f t="shared" si="44"/>
        <v>5</v>
      </c>
      <c r="R116" s="143">
        <f t="shared" si="45"/>
        <v>4.8499999999999996</v>
      </c>
      <c r="S116" s="143">
        <f>IF('Crisis Indicator Data'!I113="x","x",IF('Crisis Indicator Data'!I113=0,0,IF(LOG('Crisis Indicator Data'!I113)&lt;S$4,0,IF(LOG('Crisis Indicator Data'!I113)&gt;S$3,5,ROUND(5-(S$3-LOG('Crisis Indicator Data'!I113))/(S$3-S$4)*5,1)))))</f>
        <v>4.7</v>
      </c>
      <c r="T116" s="161">
        <f>IF('Crisis Indicator Data'!H113="x","x",IF('Crisis Indicator Data'!I113="x","x",'Crisis Indicator Data'!I113/'Crisis Indicator Data'!H113))</f>
        <v>9.6842206143083046E-2</v>
      </c>
      <c r="U116" s="143">
        <f t="shared" si="46"/>
        <v>3.2</v>
      </c>
      <c r="V116" s="143">
        <f t="shared" si="47"/>
        <v>4</v>
      </c>
      <c r="W116" s="143">
        <f>IF('Crisis Indicator Data'!L113="x","x",IF('Crisis Indicator Data'!L113=0,0,IF(LOG('Crisis Indicator Data'!L113)&lt;W$4,0,IF(LOG('Crisis Indicator Data'!L113)&gt;W$3,5,ROUND(5-(W$3-LOG('Crisis Indicator Data'!L113))/(W$3-W$4)*5,1)))))</f>
        <v>3</v>
      </c>
      <c r="X116" s="162">
        <f>IF(OR('Crisis Indicator Data'!L113="x",'Crisis Indicator Data'!H113="x"),"x",'Crisis Indicator Data'!L113/'Crisis Indicator Data'!H113)</f>
        <v>6.4210072356126311E-6</v>
      </c>
      <c r="Y116" s="143">
        <f t="shared" si="48"/>
        <v>0.3</v>
      </c>
      <c r="Z116" s="143">
        <f t="shared" si="49"/>
        <v>1.7</v>
      </c>
      <c r="AA116" s="143">
        <f t="shared" si="50"/>
        <v>3.1</v>
      </c>
      <c r="AB116" s="163">
        <f t="shared" si="51"/>
        <v>4.2</v>
      </c>
    </row>
    <row r="117" spans="1:28" x14ac:dyDescent="0.35">
      <c r="A117" s="168" t="str">
        <f>'Crisis Indicator Data'!A114</f>
        <v>Conflict in Lac province</v>
      </c>
      <c r="B117" s="169" t="str">
        <f>'Crisis Indicator Data'!B114</f>
        <v>Conflict/ Violence</v>
      </c>
      <c r="C117" s="169" t="str">
        <f>'Crisis Indicator Data'!C114</f>
        <v>TCD003</v>
      </c>
      <c r="D117" s="169" t="str">
        <f>'Crisis Indicator Data'!D114</f>
        <v>Chad</v>
      </c>
      <c r="E117" s="170" t="str">
        <f>'Crisis Indicator Data'!E114</f>
        <v>TCD</v>
      </c>
      <c r="F117" s="164">
        <f>IF('Crisis Indicator Data'!F114="x","x",IF(LOG('Crisis Indicator Data'!F114)&lt;F$4,0,IF(LOG('Crisis Indicator Data'!F114)&gt;F$3,5,ROUND(5-(F$3-LOG('Crisis Indicator Data'!F114))/(F$3-F$4)*5,1))))</f>
        <v>2.2000000000000002</v>
      </c>
      <c r="G117" s="161">
        <f>IF('Crisis Indicator Data'!F114="x","x",IF(LEN(E117)&gt;3,('Crisis Indicator Data'!F114/VLOOKUP('Impact of the crisis'!$C117,#REF!,4,FALSE)),'Crisis Indicator Data'!F114/VLOOKUP('Impact of the crisis'!$E117,'Country Indicator Data'!$B$4:$P$300,15,FALSE)))</f>
        <v>1.5707592121982212E-2</v>
      </c>
      <c r="H117" s="143">
        <f t="shared" si="39"/>
        <v>0</v>
      </c>
      <c r="I117" s="143">
        <f t="shared" si="40"/>
        <v>1.1000000000000001</v>
      </c>
      <c r="J117" s="143">
        <f>IF('Crisis Indicator Data'!G114="x","x",IF(LOG('Crisis Indicator Data'!G114)&lt;J$4,0,IF(LOG('Crisis Indicator Data'!G114)&gt;J$3,5,ROUND(5-(J$3-LOG('Crisis Indicator Data'!G114))/(J$3-J$4)*5,1))))</f>
        <v>0</v>
      </c>
      <c r="K117" s="161">
        <f>IF('Crisis Indicator Data'!G114="x","x",IF(LEN(E117)&gt;3,('Crisis Indicator Data'!G114/VLOOKUP('Impact of the crisis'!$C117,#REF!,5,FALSE)),'Crisis Indicator Data'!G114/VLOOKUP('Impact of the crisis'!$E117,'Country Indicator Data'!$B$4:$P$300,14,FALSE)))</f>
        <v>3.6225981120322007E-2</v>
      </c>
      <c r="L117" s="143">
        <f t="shared" si="41"/>
        <v>0.1</v>
      </c>
      <c r="M117" s="143">
        <f t="shared" si="42"/>
        <v>0.05</v>
      </c>
      <c r="N117" s="143">
        <f t="shared" si="43"/>
        <v>0.6</v>
      </c>
      <c r="O117" s="143">
        <f>IF('Crisis Indicator Data'!H114="x","x",IF('Crisis Indicator Data'!H114=0,0,IF(LOG('Crisis Indicator Data'!H114)&lt;O$4,0,IF(LOG('Crisis Indicator Data'!H114)&gt;O$3,5,ROUND(5-(O$3-LOG('Crisis Indicator Data'!H114))/(O$3-O$4)*5,1)))))</f>
        <v>2.2999999999999998</v>
      </c>
      <c r="P117" s="161">
        <f>IF('Crisis Indicator Data'!H114="x","x",'Crisis Indicator Data'!H114/'Crisis Indicator Data'!G114)</f>
        <v>1</v>
      </c>
      <c r="Q117" s="143">
        <f t="shared" si="44"/>
        <v>5</v>
      </c>
      <c r="R117" s="143">
        <f t="shared" si="45"/>
        <v>3.65</v>
      </c>
      <c r="S117" s="143">
        <f>IF('Crisis Indicator Data'!I114="x","x",IF('Crisis Indicator Data'!I114=0,0,IF(LOG('Crisis Indicator Data'!I114)&lt;S$4,0,IF(LOG('Crisis Indicator Data'!I114)&gt;S$3,5,ROUND(5-(S$3-LOG('Crisis Indicator Data'!I114))/(S$3-S$4)*5,1)))))</f>
        <v>3.5</v>
      </c>
      <c r="T117" s="161">
        <f>IF('Crisis Indicator Data'!H114="x","x",IF('Crisis Indicator Data'!I114="x","x",'Crisis Indicator Data'!I114/'Crisis Indicator Data'!H114))</f>
        <v>0.34920634920634919</v>
      </c>
      <c r="U117" s="143">
        <f t="shared" si="46"/>
        <v>5</v>
      </c>
      <c r="V117" s="143">
        <f t="shared" si="47"/>
        <v>4.3</v>
      </c>
      <c r="W117" s="143">
        <f>IF('Crisis Indicator Data'!L114="x","x",IF('Crisis Indicator Data'!L114=0,0,IF(LOG('Crisis Indicator Data'!L114)&lt;W$4,0,IF(LOG('Crisis Indicator Data'!L114)&gt;W$3,5,ROUND(5-(W$3-LOG('Crisis Indicator Data'!L114))/(W$3-W$4)*5,1)))))</f>
        <v>1.2</v>
      </c>
      <c r="X117" s="162">
        <f>IF(OR('Crisis Indicator Data'!L114="x",'Crisis Indicator Data'!H114="x"),"x",'Crisis Indicator Data'!L114/'Crisis Indicator Data'!H114)</f>
        <v>9.2592592592592591E-6</v>
      </c>
      <c r="Y117" s="143">
        <f t="shared" si="48"/>
        <v>0.5</v>
      </c>
      <c r="Z117" s="143">
        <f t="shared" si="49"/>
        <v>0.9</v>
      </c>
      <c r="AA117" s="143">
        <f t="shared" si="50"/>
        <v>3</v>
      </c>
      <c r="AB117" s="163">
        <f t="shared" si="51"/>
        <v>3.3</v>
      </c>
    </row>
    <row r="118" spans="1:28" x14ac:dyDescent="0.35">
      <c r="A118" s="168" t="str">
        <f>'Crisis Indicator Data'!A115</f>
        <v>Displacement from CAR to Chad</v>
      </c>
      <c r="B118" s="169" t="str">
        <f>'Crisis Indicator Data'!B115</f>
        <v>International Displacement</v>
      </c>
      <c r="C118" s="169" t="str">
        <f>'Crisis Indicator Data'!C115</f>
        <v>TCD004</v>
      </c>
      <c r="D118" s="169" t="str">
        <f>'Crisis Indicator Data'!D115</f>
        <v>Chad</v>
      </c>
      <c r="E118" s="170" t="str">
        <f>'Crisis Indicator Data'!E115</f>
        <v>TCD</v>
      </c>
      <c r="F118" s="164">
        <f>IF('Crisis Indicator Data'!F115="x","x",IF(LOG('Crisis Indicator Data'!F115)&lt;F$4,0,IF(LOG('Crisis Indicator Data'!F115)&gt;F$3,5,ROUND(5-(F$3-LOG('Crisis Indicator Data'!F115))/(F$3-F$4)*5,1))))</f>
        <v>3.6</v>
      </c>
      <c r="G118" s="161">
        <f>IF('Crisis Indicator Data'!F115="x","x",IF(LEN(E118)&gt;3,('Crisis Indicator Data'!F115/VLOOKUP('Impact of the crisis'!$C118,#REF!,4,FALSE)),'Crisis Indicator Data'!F115/VLOOKUP('Impact of the crisis'!$E118,'Country Indicator Data'!$B$4:$P$300,15,FALSE)))</f>
        <v>0.11942344345616264</v>
      </c>
      <c r="H118" s="143">
        <f t="shared" si="39"/>
        <v>0.5</v>
      </c>
      <c r="I118" s="143">
        <f t="shared" si="40"/>
        <v>2.0499999999999998</v>
      </c>
      <c r="J118" s="143">
        <f>IF('Crisis Indicator Data'!G115="x","x",IF(LOG('Crisis Indicator Data'!G115)&lt;J$4,0,IF(LOG('Crisis Indicator Data'!G115)&gt;J$3,5,ROUND(5-(J$3-LOG('Crisis Indicator Data'!G115))/(J$3-J$4)*5,1))))</f>
        <v>2</v>
      </c>
      <c r="K118" s="161">
        <f>IF('Crisis Indicator Data'!G115="x","x",IF(LEN(E118)&gt;3,('Crisis Indicator Data'!G115/VLOOKUP('Impact of the crisis'!$C118,#REF!,5,FALSE)),'Crisis Indicator Data'!G115/VLOOKUP('Impact of the crisis'!$E118,'Country Indicator Data'!$B$4:$P$300,14,FALSE)))</f>
        <v>0.19378024821505582</v>
      </c>
      <c r="L118" s="143">
        <f t="shared" si="41"/>
        <v>0.9</v>
      </c>
      <c r="M118" s="143">
        <f t="shared" si="42"/>
        <v>1.45</v>
      </c>
      <c r="N118" s="143">
        <f t="shared" si="43"/>
        <v>1.8</v>
      </c>
      <c r="O118" s="143">
        <f>IF('Crisis Indicator Data'!H115="x","x",IF('Crisis Indicator Data'!H115=0,0,IF(LOG('Crisis Indicator Data'!H115)&lt;O$4,0,IF(LOG('Crisis Indicator Data'!H115)&gt;O$3,5,ROUND(5-(O$3-LOG('Crisis Indicator Data'!H115))/(O$3-O$4)*5,1)))))</f>
        <v>1.1000000000000001</v>
      </c>
      <c r="P118" s="161">
        <f>IF('Crisis Indicator Data'!H115="x","x",'Crisis Indicator Data'!H115/'Crisis Indicator Data'!G115)</f>
        <v>3.4371909000989118E-2</v>
      </c>
      <c r="Q118" s="143">
        <f t="shared" si="44"/>
        <v>0.1</v>
      </c>
      <c r="R118" s="143">
        <f t="shared" si="45"/>
        <v>0.60000000000000009</v>
      </c>
      <c r="S118" s="143">
        <f>IF('Crisis Indicator Data'!I115="x","x",IF('Crisis Indicator Data'!I115=0,0,IF(LOG('Crisis Indicator Data'!I115)&lt;S$4,0,IF(LOG('Crisis Indicator Data'!I115)&gt;S$3,5,ROUND(5-(S$3-LOG('Crisis Indicator Data'!I115))/(S$3-S$4)*5,1)))))</f>
        <v>3.1</v>
      </c>
      <c r="T118" s="161">
        <f>IF('Crisis Indicator Data'!H115="x","x",IF('Crisis Indicator Data'!I115="x","x",'Crisis Indicator Data'!I115/'Crisis Indicator Data'!H115))</f>
        <v>1</v>
      </c>
      <c r="U118" s="143">
        <f t="shared" si="46"/>
        <v>5</v>
      </c>
      <c r="V118" s="143">
        <f t="shared" si="47"/>
        <v>4.0999999999999996</v>
      </c>
      <c r="W118" s="143" t="str">
        <f>IF('Crisis Indicator Data'!L115="x","x",IF('Crisis Indicator Data'!L115=0,0,IF(LOG('Crisis Indicator Data'!L115)&lt;W$4,0,IF(LOG('Crisis Indicator Data'!L115)&gt;W$3,5,ROUND(5-(W$3-LOG('Crisis Indicator Data'!L115))/(W$3-W$4)*5,1)))))</f>
        <v>x</v>
      </c>
      <c r="X118" s="162" t="str">
        <f>IF(OR('Crisis Indicator Data'!L115="x",'Crisis Indicator Data'!H115="x"),"x",'Crisis Indicator Data'!L115/'Crisis Indicator Data'!H115)</f>
        <v>x</v>
      </c>
      <c r="Y118" s="143" t="str">
        <f t="shared" si="48"/>
        <v>x</v>
      </c>
      <c r="Z118" s="143" t="str">
        <f t="shared" si="49"/>
        <v>x</v>
      </c>
      <c r="AA118" s="143">
        <f t="shared" si="50"/>
        <v>4.0999999999999996</v>
      </c>
      <c r="AB118" s="163">
        <f t="shared" si="51"/>
        <v>2.8</v>
      </c>
    </row>
    <row r="119" spans="1:28" x14ac:dyDescent="0.35">
      <c r="A119" s="168" t="str">
        <f>'Crisis Indicator Data'!A116</f>
        <v>Displacement from Sudan to Chad</v>
      </c>
      <c r="B119" s="169" t="str">
        <f>'Crisis Indicator Data'!B116</f>
        <v>International Displacement</v>
      </c>
      <c r="C119" s="169" t="str">
        <f>'Crisis Indicator Data'!C116</f>
        <v>TCD005</v>
      </c>
      <c r="D119" s="169" t="str">
        <f>'Crisis Indicator Data'!D116</f>
        <v>Chad</v>
      </c>
      <c r="E119" s="170" t="str">
        <f>'Crisis Indicator Data'!E116</f>
        <v>TCD</v>
      </c>
      <c r="F119" s="164">
        <f>IF('Crisis Indicator Data'!F116="x","x",IF(LOG('Crisis Indicator Data'!F116)&lt;F$4,0,IF(LOG('Crisis Indicator Data'!F116)&gt;F$3,5,ROUND(5-(F$3-LOG('Crisis Indicator Data'!F116))/(F$3-F$4)*5,1))))</f>
        <v>4</v>
      </c>
      <c r="G119" s="161">
        <f>IF('Crisis Indicator Data'!F116="x","x",IF(LEN(E119)&gt;3,('Crisis Indicator Data'!F116/VLOOKUP('Impact of the crisis'!$C119,#REF!,4,FALSE)),'Crisis Indicator Data'!F116/VLOOKUP('Impact of the crisis'!$E119,'Country Indicator Data'!$B$4:$P$300,15,FALSE)))</f>
        <v>0.19170346251588311</v>
      </c>
      <c r="H119" s="143">
        <f t="shared" si="39"/>
        <v>0.9</v>
      </c>
      <c r="I119" s="143">
        <f t="shared" si="40"/>
        <v>2.4500000000000002</v>
      </c>
      <c r="J119" s="143">
        <f>IF('Crisis Indicator Data'!G116="x","x",IF(LOG('Crisis Indicator Data'!G116)&lt;J$4,0,IF(LOG('Crisis Indicator Data'!G116)&gt;J$3,5,ROUND(5-(J$3-LOG('Crisis Indicator Data'!G116))/(J$3-J$4)*5,1))))</f>
        <v>1.6</v>
      </c>
      <c r="K119" s="161">
        <f>IF('Crisis Indicator Data'!G116="x","x",IF(LEN(E119)&gt;3,('Crisis Indicator Data'!G116/VLOOKUP('Impact of the crisis'!$C119,#REF!,5,FALSE)),'Crisis Indicator Data'!G116/VLOOKUP('Impact of the crisis'!$E119,'Country Indicator Data'!$B$4:$P$300,14,FALSE)))</f>
        <v>0.14432890890794958</v>
      </c>
      <c r="L119" s="143">
        <f t="shared" si="41"/>
        <v>0.7</v>
      </c>
      <c r="M119" s="143">
        <f t="shared" si="42"/>
        <v>1.1499999999999999</v>
      </c>
      <c r="N119" s="143">
        <f t="shared" si="43"/>
        <v>1.8</v>
      </c>
      <c r="O119" s="143">
        <f>IF('Crisis Indicator Data'!H116="x","x",IF('Crisis Indicator Data'!H116=0,0,IF(LOG('Crisis Indicator Data'!H116)&lt;O$4,0,IF(LOG('Crisis Indicator Data'!H116)&gt;O$3,5,ROUND(5-(O$3-LOG('Crisis Indicator Data'!H116))/(O$3-O$4)*5,1)))))</f>
        <v>2.7</v>
      </c>
      <c r="P119" s="161">
        <f>IF('Crisis Indicator Data'!H116="x","x",'Crisis Indicator Data'!H116/'Crisis Indicator Data'!G116)</f>
        <v>0.4160026560424967</v>
      </c>
      <c r="Q119" s="143">
        <f t="shared" si="44"/>
        <v>2.1</v>
      </c>
      <c r="R119" s="143">
        <f t="shared" si="45"/>
        <v>2.4000000000000004</v>
      </c>
      <c r="S119" s="143">
        <f>IF('Crisis Indicator Data'!I116="x","x",IF('Crisis Indicator Data'!I116=0,0,IF(LOG('Crisis Indicator Data'!I116)&lt;S$4,0,IF(LOG('Crisis Indicator Data'!I116)&gt;S$3,5,ROUND(5-(S$3-LOG('Crisis Indicator Data'!I116))/(S$3-S$4)*5,1)))))</f>
        <v>4.4000000000000004</v>
      </c>
      <c r="T119" s="161">
        <f>IF('Crisis Indicator Data'!H116="x","x",IF('Crisis Indicator Data'!I116="x","x",'Crisis Indicator Data'!I116/'Crisis Indicator Data'!H116))</f>
        <v>1</v>
      </c>
      <c r="U119" s="143">
        <f t="shared" si="46"/>
        <v>5</v>
      </c>
      <c r="V119" s="143">
        <f t="shared" si="47"/>
        <v>4.7</v>
      </c>
      <c r="W119" s="143" t="str">
        <f>IF('Crisis Indicator Data'!L116="x","x",IF('Crisis Indicator Data'!L116=0,0,IF(LOG('Crisis Indicator Data'!L116)&lt;W$4,0,IF(LOG('Crisis Indicator Data'!L116)&gt;W$3,5,ROUND(5-(W$3-LOG('Crisis Indicator Data'!L116))/(W$3-W$4)*5,1)))))</f>
        <v>x</v>
      </c>
      <c r="X119" s="162" t="str">
        <f>IF(OR('Crisis Indicator Data'!L116="x",'Crisis Indicator Data'!H116="x"),"x",'Crisis Indicator Data'!L116/'Crisis Indicator Data'!H116)</f>
        <v>x</v>
      </c>
      <c r="Y119" s="143" t="str">
        <f t="shared" si="48"/>
        <v>x</v>
      </c>
      <c r="Z119" s="143" t="str">
        <f t="shared" si="49"/>
        <v>x</v>
      </c>
      <c r="AA119" s="143">
        <f t="shared" si="50"/>
        <v>4.7</v>
      </c>
      <c r="AB119" s="163">
        <f t="shared" si="51"/>
        <v>3.8</v>
      </c>
    </row>
    <row r="120" spans="1:28" x14ac:dyDescent="0.35">
      <c r="A120" s="168" t="str">
        <f>'Crisis Indicator Data'!A117</f>
        <v>Conflict in Savanes region</v>
      </c>
      <c r="B120" s="169" t="str">
        <f>'Crisis Indicator Data'!B117</f>
        <v>Conflict/ Violence</v>
      </c>
      <c r="C120" s="169" t="str">
        <f>'Crisis Indicator Data'!C117</f>
        <v>TGO002</v>
      </c>
      <c r="D120" s="169" t="str">
        <f>'Crisis Indicator Data'!D117</f>
        <v>Togo</v>
      </c>
      <c r="E120" s="170" t="str">
        <f>'Crisis Indicator Data'!E117</f>
        <v>TGO</v>
      </c>
      <c r="F120" s="164">
        <f>IF('Crisis Indicator Data'!F117="x","x",IF(LOG('Crisis Indicator Data'!F117)&lt;F$4,0,IF(LOG('Crisis Indicator Data'!F117)&gt;F$3,5,ROUND(5-(F$3-LOG('Crisis Indicator Data'!F117))/(F$3-F$4)*5,1))))</f>
        <v>1.6</v>
      </c>
      <c r="G120" s="161">
        <f>IF('Crisis Indicator Data'!F117="x","x",IF(LEN(E120)&gt;3,('Crisis Indicator Data'!F117/VLOOKUP('Impact of the crisis'!$C120,#REF!,4,FALSE)),'Crisis Indicator Data'!F117/VLOOKUP('Impact of the crisis'!$E120,'Country Indicator Data'!$B$4:$P$300,15,FALSE)))</f>
        <v>0.15738187166758597</v>
      </c>
      <c r="H120" s="143">
        <f t="shared" si="39"/>
        <v>0.7</v>
      </c>
      <c r="I120" s="143">
        <f t="shared" si="40"/>
        <v>1.1499999999999999</v>
      </c>
      <c r="J120" s="143">
        <f>IF('Crisis Indicator Data'!G117="x","x",IF(LOG('Crisis Indicator Data'!G117)&lt;J$4,0,IF(LOG('Crisis Indicator Data'!G117)&gt;J$3,5,ROUND(5-(J$3-LOG('Crisis Indicator Data'!G117))/(J$3-J$4)*5,1))))</f>
        <v>0.3</v>
      </c>
      <c r="K120" s="161">
        <f>IF('Crisis Indicator Data'!G117="x","x",IF(LEN(E120)&gt;3,('Crisis Indicator Data'!G117/VLOOKUP('Impact of the crisis'!$C120,#REF!,5,FALSE)),'Crisis Indicator Data'!G117/VLOOKUP('Impact of the crisis'!$E120,'Country Indicator Data'!$B$4:$P$300,14,FALSE)))</f>
        <v>0.12656395408954607</v>
      </c>
      <c r="L120" s="143">
        <f t="shared" si="41"/>
        <v>0.6</v>
      </c>
      <c r="M120" s="143">
        <f t="shared" si="42"/>
        <v>0.44999999999999996</v>
      </c>
      <c r="N120" s="143">
        <f t="shared" si="43"/>
        <v>0.8</v>
      </c>
      <c r="O120" s="143">
        <f>IF('Crisis Indicator Data'!H117="x","x",IF('Crisis Indicator Data'!H117=0,0,IF(LOG('Crisis Indicator Data'!H117)&lt;O$4,0,IF(LOG('Crisis Indicator Data'!H117)&gt;O$3,5,ROUND(5-(O$3-LOG('Crisis Indicator Data'!H117))/(O$3-O$4)*5,1)))))</f>
        <v>2.1</v>
      </c>
      <c r="P120" s="161">
        <f>IF('Crisis Indicator Data'!H117="x","x",'Crisis Indicator Data'!H117/'Crisis Indicator Data'!G117)</f>
        <v>0.46160130718954251</v>
      </c>
      <c r="Q120" s="143">
        <f t="shared" si="44"/>
        <v>2.2999999999999998</v>
      </c>
      <c r="R120" s="143">
        <f t="shared" si="45"/>
        <v>2.2000000000000002</v>
      </c>
      <c r="S120" s="143">
        <f>IF('Crisis Indicator Data'!I117="x","x",IF('Crisis Indicator Data'!I117=0,0,IF(LOG('Crisis Indicator Data'!I117)&lt;S$4,0,IF(LOG('Crisis Indicator Data'!I117)&gt;S$3,5,ROUND(5-(S$3-LOG('Crisis Indicator Data'!I117))/(S$3-S$4)*5,1)))))</f>
        <v>1.4</v>
      </c>
      <c r="T120" s="161">
        <f>IF('Crisis Indicator Data'!H117="x","x",IF('Crisis Indicator Data'!I117="x","x",'Crisis Indicator Data'!I117/'Crisis Indicator Data'!H117))</f>
        <v>1.7699115044247787E-2</v>
      </c>
      <c r="U120" s="143">
        <f t="shared" si="46"/>
        <v>0.6</v>
      </c>
      <c r="V120" s="143">
        <f t="shared" si="47"/>
        <v>1</v>
      </c>
      <c r="W120" s="143">
        <f>IF('Crisis Indicator Data'!L117="x","x",IF('Crisis Indicator Data'!L117=0,0,IF(LOG('Crisis Indicator Data'!L117)&lt;W$4,0,IF(LOG('Crisis Indicator Data'!L117)&gt;W$3,5,ROUND(5-(W$3-LOG('Crisis Indicator Data'!L117))/(W$3-W$4)*5,1)))))</f>
        <v>0.7</v>
      </c>
      <c r="X120" s="162">
        <f>IF(OR('Crisis Indicator Data'!L117="x",'Crisis Indicator Data'!H117="x"),"x",'Crisis Indicator Data'!L117/'Crisis Indicator Data'!H117)</f>
        <v>5.3097345132743365E-6</v>
      </c>
      <c r="Y120" s="143">
        <f t="shared" si="48"/>
        <v>0.3</v>
      </c>
      <c r="Z120" s="143">
        <f t="shared" si="49"/>
        <v>0.5</v>
      </c>
      <c r="AA120" s="143">
        <f t="shared" si="50"/>
        <v>0.8</v>
      </c>
      <c r="AB120" s="163">
        <f t="shared" si="51"/>
        <v>1.6</v>
      </c>
    </row>
    <row r="121" spans="1:28" x14ac:dyDescent="0.35">
      <c r="A121" s="168" t="str">
        <f>'Crisis Indicator Data'!A118</f>
        <v>Displacement from Myanmar to Thailand</v>
      </c>
      <c r="B121" s="169" t="str">
        <f>'Crisis Indicator Data'!B118</f>
        <v>International Displacement</v>
      </c>
      <c r="C121" s="169" t="str">
        <f>'Crisis Indicator Data'!C118</f>
        <v>THA003</v>
      </c>
      <c r="D121" s="169" t="str">
        <f>'Crisis Indicator Data'!D118</f>
        <v>Thailand</v>
      </c>
      <c r="E121" s="170" t="str">
        <f>'Crisis Indicator Data'!E118</f>
        <v>THA</v>
      </c>
      <c r="F121" s="164">
        <f>IF('Crisis Indicator Data'!F118="x","x",IF(LOG('Crisis Indicator Data'!F118)&lt;F$4,0,IF(LOG('Crisis Indicator Data'!F118)&gt;F$3,5,ROUND(5-(F$3-LOG('Crisis Indicator Data'!F118))/(F$3-F$4)*5,1))))</f>
        <v>1.8</v>
      </c>
      <c r="G121" s="161">
        <f>IF('Crisis Indicator Data'!F118="x","x",IF(LEN(E121)&gt;3,('Crisis Indicator Data'!F118/VLOOKUP('Impact of the crisis'!$C121,#REF!,4,FALSE)),'Crisis Indicator Data'!F118/VLOOKUP('Impact of the crisis'!$E121,'Country Indicator Data'!$B$4:$P$300,15,FALSE)))</f>
        <v>2.3511910587406291E-2</v>
      </c>
      <c r="H121" s="143">
        <f t="shared" si="39"/>
        <v>0</v>
      </c>
      <c r="I121" s="143">
        <f t="shared" si="40"/>
        <v>0.9</v>
      </c>
      <c r="J121" s="143">
        <f>IF('Crisis Indicator Data'!G118="x","x",IF(LOG('Crisis Indicator Data'!G118)&lt;J$4,0,IF(LOG('Crisis Indicator Data'!G118)&gt;J$3,5,ROUND(5-(J$3-LOG('Crisis Indicator Data'!G118))/(J$3-J$4)*5,1))))</f>
        <v>0</v>
      </c>
      <c r="K121" s="161">
        <f>IF('Crisis Indicator Data'!G118="x","x",IF(LEN(E121)&gt;3,('Crisis Indicator Data'!G118/VLOOKUP('Impact of the crisis'!$C121,#REF!,5,FALSE)),'Crisis Indicator Data'!G118/VLOOKUP('Impact of the crisis'!$E121,'Country Indicator Data'!$B$4:$P$300,14,FALSE)))</f>
        <v>6.1993872531392489E-3</v>
      </c>
      <c r="L121" s="143">
        <f t="shared" si="41"/>
        <v>0</v>
      </c>
      <c r="M121" s="143">
        <f t="shared" si="42"/>
        <v>0</v>
      </c>
      <c r="N121" s="143">
        <f t="shared" si="43"/>
        <v>0.5</v>
      </c>
      <c r="O121" s="143">
        <f>IF('Crisis Indicator Data'!H118="x","x",IF('Crisis Indicator Data'!H118=0,0,IF(LOG('Crisis Indicator Data'!H118)&lt;O$4,0,IF(LOG('Crisis Indicator Data'!H118)&gt;O$3,5,ROUND(5-(O$3-LOG('Crisis Indicator Data'!H118))/(O$3-O$4)*5,1)))))</f>
        <v>1</v>
      </c>
      <c r="P121" s="161">
        <f>IF('Crisis Indicator Data'!H118="x","x",'Crisis Indicator Data'!H118/'Crisis Indicator Data'!G118)</f>
        <v>0.29698375870069604</v>
      </c>
      <c r="Q121" s="143">
        <f t="shared" si="44"/>
        <v>1.4</v>
      </c>
      <c r="R121" s="143">
        <f t="shared" si="45"/>
        <v>1.2</v>
      </c>
      <c r="S121" s="143">
        <f>IF('Crisis Indicator Data'!I118="x","x",IF('Crisis Indicator Data'!I118=0,0,IF(LOG('Crisis Indicator Data'!I118)&lt;S$4,0,IF(LOG('Crisis Indicator Data'!I118)&gt;S$3,5,ROUND(5-(S$3-LOG('Crisis Indicator Data'!I118))/(S$3-S$4)*5,1)))))</f>
        <v>3</v>
      </c>
      <c r="T121" s="161">
        <f>IF('Crisis Indicator Data'!H118="x","x",IF('Crisis Indicator Data'!I118="x","x",'Crisis Indicator Data'!I118/'Crisis Indicator Data'!H118))</f>
        <v>1</v>
      </c>
      <c r="U121" s="143">
        <f t="shared" si="46"/>
        <v>5</v>
      </c>
      <c r="V121" s="143">
        <f t="shared" si="47"/>
        <v>4</v>
      </c>
      <c r="W121" s="143">
        <f>IF('Crisis Indicator Data'!L118="x","x",IF('Crisis Indicator Data'!L118=0,0,IF(LOG('Crisis Indicator Data'!L118)&lt;W$4,0,IF(LOG('Crisis Indicator Data'!L118)&gt;W$3,5,ROUND(5-(W$3-LOG('Crisis Indicator Data'!L118))/(W$3-W$4)*5,1)))))</f>
        <v>0</v>
      </c>
      <c r="X121" s="162">
        <f>IF(OR('Crisis Indicator Data'!L118="x",'Crisis Indicator Data'!H118="x"),"x",'Crisis Indicator Data'!L118/'Crisis Indicator Data'!H118)</f>
        <v>0</v>
      </c>
      <c r="Y121" s="143">
        <f t="shared" si="48"/>
        <v>0</v>
      </c>
      <c r="Z121" s="143">
        <f t="shared" si="49"/>
        <v>0</v>
      </c>
      <c r="AA121" s="143">
        <f t="shared" si="50"/>
        <v>2.5</v>
      </c>
      <c r="AB121" s="163">
        <f t="shared" si="51"/>
        <v>1.9</v>
      </c>
    </row>
    <row r="122" spans="1:28" x14ac:dyDescent="0.35">
      <c r="A122" s="168" t="str">
        <f>'Crisis Indicator Data'!A119</f>
        <v>Displacement from Venezuela to Trinidad and Tobago</v>
      </c>
      <c r="B122" s="169" t="str">
        <f>'Crisis Indicator Data'!B119</f>
        <v>International Displacement</v>
      </c>
      <c r="C122" s="169" t="str">
        <f>'Crisis Indicator Data'!C119</f>
        <v>TTO002</v>
      </c>
      <c r="D122" s="169" t="str">
        <f>'Crisis Indicator Data'!D119</f>
        <v>Trinidad and Tobago</v>
      </c>
      <c r="E122" s="170" t="str">
        <f>'Crisis Indicator Data'!E119</f>
        <v>TTO</v>
      </c>
      <c r="F122" s="164">
        <f>IF('Crisis Indicator Data'!F119="x","x",IF(LOG('Crisis Indicator Data'!F119)&lt;F$4,0,IF(LOG('Crisis Indicator Data'!F119)&gt;F$3,5,ROUND(5-(F$3-LOG('Crisis Indicator Data'!F119))/(F$3-F$4)*5,1))))</f>
        <v>1.2</v>
      </c>
      <c r="G122" s="161">
        <f>IF('Crisis Indicator Data'!F119="x","x",IF(LEN(E122)&gt;3,('Crisis Indicator Data'!F119/VLOOKUP('Impact of the crisis'!$C122,#REF!,4,FALSE)),'Crisis Indicator Data'!F119/VLOOKUP('Impact of the crisis'!$E122,'Country Indicator Data'!$B$4:$P$300,15,FALSE)))</f>
        <v>1</v>
      </c>
      <c r="H122" s="143">
        <f t="shared" si="39"/>
        <v>5</v>
      </c>
      <c r="I122" s="143">
        <f t="shared" si="40"/>
        <v>3.1</v>
      </c>
      <c r="J122" s="143">
        <f>IF('Crisis Indicator Data'!G119="x","x",IF(LOG('Crisis Indicator Data'!G119)&lt;J$4,0,IF(LOG('Crisis Indicator Data'!G119)&gt;J$3,5,ROUND(5-(J$3-LOG('Crisis Indicator Data'!G119))/(J$3-J$4)*5,1))))</f>
        <v>0.6</v>
      </c>
      <c r="K122" s="161">
        <f>IF('Crisis Indicator Data'!G119="x","x",IF(LEN(E122)&gt;3,('Crisis Indicator Data'!G119/VLOOKUP('Impact of the crisis'!$C122,#REF!,5,FALSE)),'Crisis Indicator Data'!G119/VLOOKUP('Impact of the crisis'!$E122,'Country Indicator Data'!$B$4:$P$300,14,FALSE)))</f>
        <v>1</v>
      </c>
      <c r="L122" s="143">
        <f t="shared" si="41"/>
        <v>5</v>
      </c>
      <c r="M122" s="143">
        <f t="shared" si="42"/>
        <v>2.8</v>
      </c>
      <c r="N122" s="143">
        <f t="shared" si="43"/>
        <v>3</v>
      </c>
      <c r="O122" s="143">
        <f>IF('Crisis Indicator Data'!H119="x","x",IF('Crisis Indicator Data'!H119=0,0,IF(LOG('Crisis Indicator Data'!H119)&lt;O$4,0,IF(LOG('Crisis Indicator Data'!H119)&gt;O$3,5,ROUND(5-(O$3-LOG('Crisis Indicator Data'!H119))/(O$3-O$4)*5,1)))))</f>
        <v>0.2</v>
      </c>
      <c r="P122" s="161">
        <f>IF('Crisis Indicator Data'!H119="x","x",'Crisis Indicator Data'!H119/'Crisis Indicator Data'!G119)</f>
        <v>2.5999999999999999E-2</v>
      </c>
      <c r="Q122" s="143">
        <f t="shared" si="44"/>
        <v>0.1</v>
      </c>
      <c r="R122" s="143">
        <f t="shared" si="45"/>
        <v>0.15000000000000002</v>
      </c>
      <c r="S122" s="143">
        <f>IF('Crisis Indicator Data'!I119="x","x",IF('Crisis Indicator Data'!I119=0,0,IF(LOG('Crisis Indicator Data'!I119)&lt;S$4,0,IF(LOG('Crisis Indicator Data'!I119)&gt;S$3,5,ROUND(5-(S$3-LOG('Crisis Indicator Data'!I119))/(S$3-S$4)*5,1)))))</f>
        <v>2.2000000000000002</v>
      </c>
      <c r="T122" s="161">
        <f>IF('Crisis Indicator Data'!H119="x","x",IF('Crisis Indicator Data'!I119="x","x",'Crisis Indicator Data'!I119/'Crisis Indicator Data'!H119))</f>
        <v>0.92307692307692313</v>
      </c>
      <c r="U122" s="143">
        <f t="shared" si="46"/>
        <v>5</v>
      </c>
      <c r="V122" s="143">
        <f t="shared" si="47"/>
        <v>3.6</v>
      </c>
      <c r="W122" s="143" t="str">
        <f>IF('Crisis Indicator Data'!L119="x","x",IF('Crisis Indicator Data'!L119=0,0,IF(LOG('Crisis Indicator Data'!L119)&lt;W$4,0,IF(LOG('Crisis Indicator Data'!L119)&gt;W$3,5,ROUND(5-(W$3-LOG('Crisis Indicator Data'!L119))/(W$3-W$4)*5,1)))))</f>
        <v>x</v>
      </c>
      <c r="X122" s="162" t="str">
        <f>IF(OR('Crisis Indicator Data'!L119="x",'Crisis Indicator Data'!H119="x"),"x",'Crisis Indicator Data'!L119/'Crisis Indicator Data'!H119)</f>
        <v>x</v>
      </c>
      <c r="Y122" s="143" t="str">
        <f t="shared" si="48"/>
        <v>x</v>
      </c>
      <c r="Z122" s="143" t="str">
        <f t="shared" si="49"/>
        <v>x</v>
      </c>
      <c r="AA122" s="143">
        <f t="shared" si="50"/>
        <v>3.6</v>
      </c>
      <c r="AB122" s="163">
        <f t="shared" si="51"/>
        <v>2.2000000000000002</v>
      </c>
    </row>
    <row r="123" spans="1:28" x14ac:dyDescent="0.35">
      <c r="A123" s="168" t="str">
        <f>'Crisis Indicator Data'!A120</f>
        <v>International displacement to Tunisia</v>
      </c>
      <c r="B123" s="169" t="str">
        <f>'Crisis Indicator Data'!B120</f>
        <v>International Displacement</v>
      </c>
      <c r="C123" s="169" t="str">
        <f>'Crisis Indicator Data'!C120</f>
        <v>TUN002</v>
      </c>
      <c r="D123" s="169" t="str">
        <f>'Crisis Indicator Data'!D120</f>
        <v>Tunisia</v>
      </c>
      <c r="E123" s="170" t="str">
        <f>'Crisis Indicator Data'!E120</f>
        <v>TUN</v>
      </c>
      <c r="F123" s="164">
        <f>IF('Crisis Indicator Data'!F120="x","x",IF(LOG('Crisis Indicator Data'!F120)&lt;F$4,0,IF(LOG('Crisis Indicator Data'!F120)&gt;F$3,5,ROUND(5-(F$3-LOG('Crisis Indicator Data'!F120))/(F$3-F$4)*5,1))))</f>
        <v>2.2000000000000002</v>
      </c>
      <c r="G123" s="161">
        <f>IF('Crisis Indicator Data'!F120="x","x",IF(LEN(E123)&gt;3,('Crisis Indicator Data'!F120/VLOOKUP('Impact of the crisis'!$C123,#REF!,4,FALSE)),'Crisis Indicator Data'!F120/VLOOKUP('Impact of the crisis'!$E123,'Country Indicator Data'!$B$4:$P$300,15,FALSE)))</f>
        <v>0.12970520082389289</v>
      </c>
      <c r="H123" s="143">
        <f t="shared" si="39"/>
        <v>0.6</v>
      </c>
      <c r="I123" s="143">
        <f t="shared" si="40"/>
        <v>1.4000000000000001</v>
      </c>
      <c r="J123" s="143">
        <f>IF('Crisis Indicator Data'!G120="x","x",IF(LOG('Crisis Indicator Data'!G120)&lt;J$4,0,IF(LOG('Crisis Indicator Data'!G120)&gt;J$3,5,ROUND(5-(J$3-LOG('Crisis Indicator Data'!G120))/(J$3-J$4)*5,1))))</f>
        <v>2</v>
      </c>
      <c r="K123" s="161">
        <f>IF('Crisis Indicator Data'!G120="x","x",IF(LEN(E123)&gt;3,('Crisis Indicator Data'!G120/VLOOKUP('Impact of the crisis'!$C123,#REF!,5,FALSE)),'Crisis Indicator Data'!G120/VLOOKUP('Impact of the crisis'!$E123,'Country Indicator Data'!$B$4:$P$300,14,FALSE)))</f>
        <v>0.32967658052982285</v>
      </c>
      <c r="L123" s="143">
        <f t="shared" si="41"/>
        <v>1.6</v>
      </c>
      <c r="M123" s="143">
        <f t="shared" si="42"/>
        <v>1.8</v>
      </c>
      <c r="N123" s="143">
        <f t="shared" si="43"/>
        <v>1.6</v>
      </c>
      <c r="O123" s="143">
        <f>IF('Crisis Indicator Data'!H120="x","x",IF('Crisis Indicator Data'!H120=0,0,IF(LOG('Crisis Indicator Data'!H120)&lt;O$4,0,IF(LOG('Crisis Indicator Data'!H120)&gt;O$3,5,ROUND(5-(O$3-LOG('Crisis Indicator Data'!H120))/(O$3-O$4)*5,1)))))</f>
        <v>0.1</v>
      </c>
      <c r="P123" s="161">
        <f>IF('Crisis Indicator Data'!H120="x","x",'Crisis Indicator Data'!H120/'Crisis Indicator Data'!G120)</f>
        <v>8.3805767808725652E-3</v>
      </c>
      <c r="Q123" s="143">
        <f t="shared" si="44"/>
        <v>0</v>
      </c>
      <c r="R123" s="143">
        <f t="shared" si="45"/>
        <v>0.05</v>
      </c>
      <c r="S123" s="143">
        <f>IF('Crisis Indicator Data'!I120="x","x",IF('Crisis Indicator Data'!I120=0,0,IF(LOG('Crisis Indicator Data'!I120)&lt;S$4,0,IF(LOG('Crisis Indicator Data'!I120)&gt;S$3,5,ROUND(5-(S$3-LOG('Crisis Indicator Data'!I120))/(S$3-S$4)*5,1)))))</f>
        <v>2.2000000000000002</v>
      </c>
      <c r="T123" s="161">
        <f>IF('Crisis Indicator Data'!H120="x","x",IF('Crisis Indicator Data'!I120="x","x",'Crisis Indicator Data'!I120/'Crisis Indicator Data'!H120))</f>
        <v>1</v>
      </c>
      <c r="U123" s="143">
        <f t="shared" si="46"/>
        <v>5</v>
      </c>
      <c r="V123" s="143">
        <f t="shared" si="47"/>
        <v>3.6</v>
      </c>
      <c r="W123" s="143">
        <f>IF('Crisis Indicator Data'!L120="x","x",IF('Crisis Indicator Data'!L120=0,0,IF(LOG('Crisis Indicator Data'!L120)&lt;W$4,0,IF(LOG('Crisis Indicator Data'!L120)&gt;W$3,5,ROUND(5-(W$3-LOG('Crisis Indicator Data'!L120))/(W$3-W$4)*5,1)))))</f>
        <v>4</v>
      </c>
      <c r="X123" s="162">
        <f>IF(OR('Crisis Indicator Data'!L120="x",'Crisis Indicator Data'!H120="x"),"x",'Crisis Indicator Data'!L120/'Crisis Indicator Data'!H120)</f>
        <v>1.9588235294117646E-2</v>
      </c>
      <c r="Y123" s="143">
        <f t="shared" si="48"/>
        <v>5</v>
      </c>
      <c r="Z123" s="143">
        <f t="shared" si="49"/>
        <v>4.5</v>
      </c>
      <c r="AA123" s="143">
        <f t="shared" si="50"/>
        <v>4.0999999999999996</v>
      </c>
      <c r="AB123" s="163">
        <f t="shared" si="51"/>
        <v>2.6</v>
      </c>
    </row>
    <row r="124" spans="1:28" x14ac:dyDescent="0.35">
      <c r="A124" s="168" t="str">
        <f>'Crisis Indicator Data'!A121</f>
        <v>Multiple Crises in Türkiye</v>
      </c>
      <c r="B124" s="169" t="str">
        <f>'Crisis Indicator Data'!B121</f>
        <v>International Displacement,Earthquake</v>
      </c>
      <c r="C124" s="169" t="str">
        <f>'Crisis Indicator Data'!C121</f>
        <v>TUR001</v>
      </c>
      <c r="D124" s="169" t="str">
        <f>'Crisis Indicator Data'!D121</f>
        <v>Türkiye</v>
      </c>
      <c r="E124" s="170" t="str">
        <f>'Crisis Indicator Data'!E121</f>
        <v>TUR</v>
      </c>
      <c r="F124" s="164">
        <f>IF('Crisis Indicator Data'!F121="x","x",IF(LOG('Crisis Indicator Data'!F121)&lt;F$4,0,IF(LOG('Crisis Indicator Data'!F121)&gt;F$3,5,ROUND(5-(F$3-LOG('Crisis Indicator Data'!F121))/(F$3-F$4)*5,1))))</f>
        <v>4.2</v>
      </c>
      <c r="G124" s="161">
        <f>IF('Crisis Indicator Data'!F121="x","x",IF(LEN(E124)&gt;3,('Crisis Indicator Data'!F121/VLOOKUP('Impact of the crisis'!$C124,#REF!,4,FALSE)),'Crisis Indicator Data'!F121/VLOOKUP('Impact of the crisis'!$E124,'Country Indicator Data'!$B$4:$P$300,15,FALSE)))</f>
        <v>0.44451229811727716</v>
      </c>
      <c r="H124" s="143">
        <f t="shared" si="39"/>
        <v>2.2000000000000002</v>
      </c>
      <c r="I124" s="143">
        <f t="shared" si="40"/>
        <v>3.2</v>
      </c>
      <c r="J124" s="143">
        <f>IF('Crisis Indicator Data'!G121="x","x",IF(LOG('Crisis Indicator Data'!G121)&lt;J$4,0,IF(LOG('Crisis Indicator Data'!G121)&gt;J$3,5,ROUND(5-(J$3-LOG('Crisis Indicator Data'!G121))/(J$3-J$4)*5,1))))</f>
        <v>5</v>
      </c>
      <c r="K124" s="161">
        <f>IF('Crisis Indicator Data'!G121="x","x",IF(LEN(E124)&gt;3,('Crisis Indicator Data'!G121/VLOOKUP('Impact of the crisis'!$C124,#REF!,5,FALSE)),'Crisis Indicator Data'!G121/VLOOKUP('Impact of the crisis'!$E124,'Country Indicator Data'!$B$4:$P$300,14,FALSE)))</f>
        <v>0.75284204111290809</v>
      </c>
      <c r="L124" s="143">
        <f t="shared" si="41"/>
        <v>3.8</v>
      </c>
      <c r="M124" s="143">
        <f t="shared" si="42"/>
        <v>4.4000000000000004</v>
      </c>
      <c r="N124" s="143">
        <f t="shared" si="43"/>
        <v>3.9</v>
      </c>
      <c r="O124" s="143">
        <f>IF('Crisis Indicator Data'!H121="x","x",IF('Crisis Indicator Data'!H121=0,0,IF(LOG('Crisis Indicator Data'!H121)&lt;O$4,0,IF(LOG('Crisis Indicator Data'!H121)&gt;O$3,5,ROUND(5-(O$3-LOG('Crisis Indicator Data'!H121))/(O$3-O$4)*5,1)))))</f>
        <v>4.2</v>
      </c>
      <c r="P124" s="161">
        <f>IF('Crisis Indicator Data'!H121="x","x",'Crisis Indicator Data'!H121/'Crisis Indicator Data'!G121)</f>
        <v>0.1655432227532419</v>
      </c>
      <c r="Q124" s="143">
        <f t="shared" si="44"/>
        <v>0.8</v>
      </c>
      <c r="R124" s="143">
        <f t="shared" si="45"/>
        <v>2.5</v>
      </c>
      <c r="S124" s="143">
        <f>IF('Crisis Indicator Data'!I121="x","x",IF('Crisis Indicator Data'!I121=0,0,IF(LOG('Crisis Indicator Data'!I121)&lt;S$4,0,IF(LOG('Crisis Indicator Data'!I121)&gt;S$3,5,ROUND(5-(S$3-LOG('Crisis Indicator Data'!I121))/(S$3-S$4)*5,1)))))</f>
        <v>5</v>
      </c>
      <c r="T124" s="161">
        <f>IF('Crisis Indicator Data'!H121="x","x",IF('Crisis Indicator Data'!I121="x","x",'Crisis Indicator Data'!I121/'Crisis Indicator Data'!H121))</f>
        <v>0.2877562535264247</v>
      </c>
      <c r="U124" s="143">
        <f t="shared" si="46"/>
        <v>5</v>
      </c>
      <c r="V124" s="143">
        <f t="shared" si="47"/>
        <v>5</v>
      </c>
      <c r="W124" s="143">
        <f>IF('Crisis Indicator Data'!L121="x","x",IF('Crisis Indicator Data'!L121=0,0,IF(LOG('Crisis Indicator Data'!L121)&lt;W$4,0,IF(LOG('Crisis Indicator Data'!L121)&gt;W$3,5,ROUND(5-(W$3-LOG('Crisis Indicator Data'!L121))/(W$3-W$4)*5,1)))))</f>
        <v>2.2000000000000002</v>
      </c>
      <c r="X124" s="162">
        <f>IF(OR('Crisis Indicator Data'!L121="x",'Crisis Indicator Data'!H121="x"),"x",'Crisis Indicator Data'!L121/'Crisis Indicator Data'!H121)</f>
        <v>3.1032537145006583E-6</v>
      </c>
      <c r="Y124" s="143">
        <f t="shared" si="48"/>
        <v>0.2</v>
      </c>
      <c r="Z124" s="143">
        <f t="shared" si="49"/>
        <v>1.2</v>
      </c>
      <c r="AA124" s="143">
        <f t="shared" si="50"/>
        <v>3.7</v>
      </c>
      <c r="AB124" s="163">
        <f t="shared" si="51"/>
        <v>3.2</v>
      </c>
    </row>
    <row r="125" spans="1:28" x14ac:dyDescent="0.35">
      <c r="A125" s="168" t="str">
        <f>'Crisis Indicator Data'!A122</f>
        <v>Displacement from Syria to Türkiye</v>
      </c>
      <c r="B125" s="169" t="str">
        <f>'Crisis Indicator Data'!B122</f>
        <v>International Displacement</v>
      </c>
      <c r="C125" s="169" t="str">
        <f>'Crisis Indicator Data'!C122</f>
        <v>TUR002</v>
      </c>
      <c r="D125" s="169" t="str">
        <f>'Crisis Indicator Data'!D122</f>
        <v>Türkiye</v>
      </c>
      <c r="E125" s="170" t="str">
        <f>'Crisis Indicator Data'!E122</f>
        <v>TUR</v>
      </c>
      <c r="F125" s="164">
        <f>IF('Crisis Indicator Data'!F122="x","x",IF(LOG('Crisis Indicator Data'!F122)&lt;F$4,0,IF(LOG('Crisis Indicator Data'!F122)&gt;F$3,5,ROUND(5-(F$3-LOG('Crisis Indicator Data'!F122))/(F$3-F$4)*5,1))))</f>
        <v>3.8</v>
      </c>
      <c r="G125" s="161">
        <f>IF('Crisis Indicator Data'!F122="x","x",IF(LEN(E125)&gt;3,('Crisis Indicator Data'!F122/VLOOKUP('Impact of the crisis'!$C125,#REF!,4,FALSE)),'Crisis Indicator Data'!F122/VLOOKUP('Impact of the crisis'!$E125,'Country Indicator Data'!$B$4:$P$300,15,FALSE)))</f>
        <v>0.26388004625599315</v>
      </c>
      <c r="H125" s="143">
        <f t="shared" si="39"/>
        <v>1.2</v>
      </c>
      <c r="I125" s="143">
        <f t="shared" si="40"/>
        <v>2.5</v>
      </c>
      <c r="J125" s="143">
        <f>IF('Crisis Indicator Data'!G122="x","x",IF(LOG('Crisis Indicator Data'!G122)&lt;J$4,0,IF(LOG('Crisis Indicator Data'!G122)&gt;J$3,5,ROUND(5-(J$3-LOG('Crisis Indicator Data'!G122))/(J$3-J$4)*5,1))))</f>
        <v>5</v>
      </c>
      <c r="K125" s="161">
        <f>IF('Crisis Indicator Data'!G122="x","x",IF(LEN(E125)&gt;3,('Crisis Indicator Data'!G122/VLOOKUP('Impact of the crisis'!$C125,#REF!,5,FALSE)),'Crisis Indicator Data'!G122/VLOOKUP('Impact of the crisis'!$E125,'Country Indicator Data'!$B$4:$P$300,14,FALSE)))</f>
        <v>0.55684082225816278</v>
      </c>
      <c r="L125" s="143">
        <f t="shared" si="41"/>
        <v>2.8</v>
      </c>
      <c r="M125" s="143">
        <f t="shared" si="42"/>
        <v>3.9</v>
      </c>
      <c r="N125" s="143">
        <f t="shared" si="43"/>
        <v>3.3</v>
      </c>
      <c r="O125" s="143">
        <f>IF('Crisis Indicator Data'!H122="x","x",IF('Crisis Indicator Data'!H122=0,0,IF(LOG('Crisis Indicator Data'!H122)&lt;O$4,0,IF(LOG('Crisis Indicator Data'!H122)&gt;O$3,5,ROUND(5-(O$3-LOG('Crisis Indicator Data'!H122))/(O$3-O$4)*5,1)))))</f>
        <v>4.2</v>
      </c>
      <c r="P125" s="161">
        <f>IF('Crisis Indicator Data'!H122="x","x",'Crisis Indicator Data'!H122/'Crisis Indicator Data'!G122)</f>
        <v>0.21827710310862292</v>
      </c>
      <c r="Q125" s="143">
        <f t="shared" si="44"/>
        <v>1.1000000000000001</v>
      </c>
      <c r="R125" s="143">
        <f t="shared" si="45"/>
        <v>2.6500000000000004</v>
      </c>
      <c r="S125" s="143">
        <f>IF('Crisis Indicator Data'!I122="x","x",IF('Crisis Indicator Data'!I122=0,0,IF(LOG('Crisis Indicator Data'!I122)&lt;S$4,0,IF(LOG('Crisis Indicator Data'!I122)&gt;S$3,5,ROUND(5-(S$3-LOG('Crisis Indicator Data'!I122))/(S$3-S$4)*5,1)))))</f>
        <v>4.9000000000000004</v>
      </c>
      <c r="T125" s="161">
        <f>IF('Crisis Indicator Data'!H122="x","x",IF('Crisis Indicator Data'!I122="x","x",'Crisis Indicator Data'!I122/'Crisis Indicator Data'!H122))</f>
        <v>0.26969433998650083</v>
      </c>
      <c r="U125" s="143">
        <f t="shared" si="46"/>
        <v>5</v>
      </c>
      <c r="V125" s="143">
        <f t="shared" si="47"/>
        <v>5</v>
      </c>
      <c r="W125" s="143">
        <f>IF('Crisis Indicator Data'!L122="x","x",IF('Crisis Indicator Data'!L122=0,0,IF(LOG('Crisis Indicator Data'!L122)&lt;W$4,0,IF(LOG('Crisis Indicator Data'!L122)&gt;W$3,5,ROUND(5-(W$3-LOG('Crisis Indicator Data'!L122))/(W$3-W$4)*5,1)))))</f>
        <v>0</v>
      </c>
      <c r="X125" s="162">
        <f>IF(OR('Crisis Indicator Data'!L122="x",'Crisis Indicator Data'!H122="x"),"x",'Crisis Indicator Data'!L122/'Crisis Indicator Data'!H122)</f>
        <v>0</v>
      </c>
      <c r="Y125" s="143">
        <f t="shared" si="48"/>
        <v>0</v>
      </c>
      <c r="Z125" s="143">
        <f t="shared" si="49"/>
        <v>0</v>
      </c>
      <c r="AA125" s="143">
        <f t="shared" si="50"/>
        <v>3.5</v>
      </c>
      <c r="AB125" s="163">
        <f t="shared" si="51"/>
        <v>3.1</v>
      </c>
    </row>
    <row r="126" spans="1:28" x14ac:dyDescent="0.35">
      <c r="A126" s="168" t="str">
        <f>'Crisis Indicator Data'!A123</f>
        <v>International Displacement to Türkiye</v>
      </c>
      <c r="B126" s="169" t="str">
        <f>'Crisis Indicator Data'!B123</f>
        <v>International Displacement</v>
      </c>
      <c r="C126" s="169" t="str">
        <f>'Crisis Indicator Data'!C123</f>
        <v>TUR003</v>
      </c>
      <c r="D126" s="169" t="str">
        <f>'Crisis Indicator Data'!D123</f>
        <v>Türkiye</v>
      </c>
      <c r="E126" s="170" t="str">
        <f>'Crisis Indicator Data'!E123</f>
        <v>TUR</v>
      </c>
      <c r="F126" s="164">
        <f>IF('Crisis Indicator Data'!F123="x","x",IF(LOG('Crisis Indicator Data'!F123)&lt;F$4,0,IF(LOG('Crisis Indicator Data'!F123)&gt;F$3,5,ROUND(5-(F$3-LOG('Crisis Indicator Data'!F123))/(F$3-F$4)*5,1))))</f>
        <v>3.6</v>
      </c>
      <c r="G126" s="161">
        <f>IF('Crisis Indicator Data'!F123="x","x",IF(LEN(E126)&gt;3,('Crisis Indicator Data'!F123/VLOOKUP('Impact of the crisis'!$C126,#REF!,4,FALSE)),'Crisis Indicator Data'!F123/VLOOKUP('Impact of the crisis'!$E126,'Country Indicator Data'!$B$4:$P$300,15,FALSE)))</f>
        <v>0.18245000844561673</v>
      </c>
      <c r="H126" s="143">
        <f t="shared" si="39"/>
        <v>0.8</v>
      </c>
      <c r="I126" s="143">
        <f t="shared" si="40"/>
        <v>2.2000000000000002</v>
      </c>
      <c r="J126" s="143">
        <f>IF('Crisis Indicator Data'!G123="x","x",IF(LOG('Crisis Indicator Data'!G123)&lt;J$4,0,IF(LOG('Crisis Indicator Data'!G123)&gt;J$3,5,ROUND(5-(J$3-LOG('Crisis Indicator Data'!G123))/(J$3-J$4)*5,1))))</f>
        <v>4.0999999999999996</v>
      </c>
      <c r="K126" s="161">
        <f>IF('Crisis Indicator Data'!G123="x","x",IF(LEN(E126)&gt;3,('Crisis Indicator Data'!G123/VLOOKUP('Impact of the crisis'!$C126,#REF!,5,FALSE)),'Crisis Indicator Data'!G123/VLOOKUP('Impact of the crisis'!$E126,'Country Indicator Data'!$B$4:$P$300,14,FALSE)))</f>
        <v>0.19600121885474533</v>
      </c>
      <c r="L126" s="143">
        <f t="shared" si="41"/>
        <v>0.9</v>
      </c>
      <c r="M126" s="143">
        <f t="shared" si="42"/>
        <v>2.5</v>
      </c>
      <c r="N126" s="143">
        <f t="shared" si="43"/>
        <v>2.4</v>
      </c>
      <c r="O126" s="143">
        <f>IF('Crisis Indicator Data'!H123="x","x",IF('Crisis Indicator Data'!H123=0,0,IF(LOG('Crisis Indicator Data'!H123)&lt;O$4,0,IF(LOG('Crisis Indicator Data'!H123)&gt;O$3,5,ROUND(5-(O$3-LOG('Crisis Indicator Data'!H123))/(O$3-O$4)*5,1)))))</f>
        <v>1.5</v>
      </c>
      <c r="P126" s="161">
        <f>IF('Crisis Indicator Data'!H123="x","x",'Crisis Indicator Data'!H123/'Crisis Indicator Data'!G123)</f>
        <v>1.5725902894044488E-2</v>
      </c>
      <c r="Q126" s="143">
        <f t="shared" si="44"/>
        <v>0</v>
      </c>
      <c r="R126" s="143">
        <f t="shared" si="45"/>
        <v>0.75</v>
      </c>
      <c r="S126" s="143">
        <f>IF('Crisis Indicator Data'!I123="x","x",IF('Crisis Indicator Data'!I123=0,0,IF(LOG('Crisis Indicator Data'!I123)&lt;S$4,0,IF(LOG('Crisis Indicator Data'!I123)&gt;S$3,5,ROUND(5-(S$3-LOG('Crisis Indicator Data'!I123))/(S$3-S$4)*5,1)))))</f>
        <v>3.5</v>
      </c>
      <c r="T126" s="161">
        <f>IF('Crisis Indicator Data'!H123="x","x",IF('Crisis Indicator Data'!I123="x","x",'Crisis Indicator Data'!I123/'Crisis Indicator Data'!H123))</f>
        <v>1</v>
      </c>
      <c r="U126" s="143">
        <f t="shared" si="46"/>
        <v>5</v>
      </c>
      <c r="V126" s="143">
        <f t="shared" si="47"/>
        <v>4.3</v>
      </c>
      <c r="W126" s="143">
        <f>IF('Crisis Indicator Data'!L123="x","x",IF('Crisis Indicator Data'!L123=0,0,IF(LOG('Crisis Indicator Data'!L123)&lt;W$4,0,IF(LOG('Crisis Indicator Data'!L123)&gt;W$3,5,ROUND(5-(W$3-LOG('Crisis Indicator Data'!L123))/(W$3-W$4)*5,1)))))</f>
        <v>2.2000000000000002</v>
      </c>
      <c r="X126" s="162">
        <f>IF(OR('Crisis Indicator Data'!L123="x",'Crisis Indicator Data'!H123="x"),"x",'Crisis Indicator Data'!L123/'Crisis Indicator Data'!H123)</f>
        <v>1.2547528517110266E-4</v>
      </c>
      <c r="Y126" s="143">
        <f t="shared" si="48"/>
        <v>5</v>
      </c>
      <c r="Z126" s="143">
        <f t="shared" si="49"/>
        <v>3.6</v>
      </c>
      <c r="AA126" s="143">
        <f t="shared" si="50"/>
        <v>4</v>
      </c>
      <c r="AB126" s="163">
        <f t="shared" si="51"/>
        <v>2.7</v>
      </c>
    </row>
    <row r="127" spans="1:28" x14ac:dyDescent="0.35">
      <c r="A127" s="168" t="str">
        <f>'Crisis Indicator Data'!A124</f>
        <v>Multiple Crises in Tanzania</v>
      </c>
      <c r="B127" s="169" t="str">
        <f>'Crisis Indicator Data'!B124</f>
        <v>International Displacement,Drought/drier conditions,Floods</v>
      </c>
      <c r="C127" s="169" t="str">
        <f>'Crisis Indicator Data'!C124</f>
        <v>TZA001</v>
      </c>
      <c r="D127" s="169" t="str">
        <f>'Crisis Indicator Data'!D124</f>
        <v>Tanzania</v>
      </c>
      <c r="E127" s="170" t="str">
        <f>'Crisis Indicator Data'!E124</f>
        <v>TZA</v>
      </c>
      <c r="F127" s="164">
        <f>IF('Crisis Indicator Data'!F124="x","x",IF(LOG('Crisis Indicator Data'!F124)&lt;F$4,0,IF(LOG('Crisis Indicator Data'!F124)&gt;F$3,5,ROUND(5-(F$3-LOG('Crisis Indicator Data'!F124))/(F$3-F$4)*5,1))))</f>
        <v>4.2</v>
      </c>
      <c r="G127" s="161">
        <f>IF('Crisis Indicator Data'!F124="x","x",IF(LEN(E127)&gt;3,('Crisis Indicator Data'!F124/VLOOKUP('Impact of the crisis'!$C127,#REF!,4,FALSE)),'Crisis Indicator Data'!F124/VLOOKUP('Impact of the crisis'!$E127,'Country Indicator Data'!$B$4:$P$300,15,FALSE)))</f>
        <v>0.39241476631293748</v>
      </c>
      <c r="H127" s="143">
        <f t="shared" si="39"/>
        <v>1.9</v>
      </c>
      <c r="I127" s="143">
        <f t="shared" si="40"/>
        <v>3.05</v>
      </c>
      <c r="J127" s="143">
        <f>IF('Crisis Indicator Data'!G124="x","x",IF(LOG('Crisis Indicator Data'!G124)&lt;J$4,0,IF(LOG('Crisis Indicator Data'!G124)&gt;J$3,5,ROUND(5-(J$3-LOG('Crisis Indicator Data'!G124))/(J$3-J$4)*5,1))))</f>
        <v>4.3</v>
      </c>
      <c r="K127" s="161">
        <f>IF('Crisis Indicator Data'!G124="x","x",IF(LEN(E127)&gt;3,('Crisis Indicator Data'!G124/VLOOKUP('Impact of the crisis'!$C127,#REF!,5,FALSE)),'Crisis Indicator Data'!G124/VLOOKUP('Impact of the crisis'!$E127,'Country Indicator Data'!$B$4:$P$300,14,FALSE)))</f>
        <v>0.28329788600710848</v>
      </c>
      <c r="L127" s="143">
        <f t="shared" si="41"/>
        <v>1.4</v>
      </c>
      <c r="M127" s="143">
        <f t="shared" si="42"/>
        <v>2.8499999999999996</v>
      </c>
      <c r="N127" s="143">
        <f t="shared" si="43"/>
        <v>3</v>
      </c>
      <c r="O127" s="143">
        <f>IF('Crisis Indicator Data'!H124="x","x",IF('Crisis Indicator Data'!H124=0,0,IF(LOG('Crisis Indicator Data'!H124)&lt;O$4,0,IF(LOG('Crisis Indicator Data'!H124)&gt;O$3,5,ROUND(5-(O$3-LOG('Crisis Indicator Data'!H124))/(O$3-O$4)*5,1)))))</f>
        <v>2.8</v>
      </c>
      <c r="P127" s="161">
        <f>IF('Crisis Indicator Data'!H124="x","x",'Crisis Indicator Data'!H124/'Crisis Indicator Data'!G124)</f>
        <v>7.2202347961908594E-2</v>
      </c>
      <c r="Q127" s="143">
        <f t="shared" si="44"/>
        <v>0.3</v>
      </c>
      <c r="R127" s="143">
        <f t="shared" si="45"/>
        <v>1.5499999999999998</v>
      </c>
      <c r="S127" s="143">
        <f>IF('Crisis Indicator Data'!I124="x","x",IF('Crisis Indicator Data'!I124=0,0,IF(LOG('Crisis Indicator Data'!I124)&lt;S$4,0,IF(LOG('Crisis Indicator Data'!I124)&gt;S$3,5,ROUND(5-(S$3-LOG('Crisis Indicator Data'!I124))/(S$3-S$4)*5,1)))))</f>
        <v>3.6</v>
      </c>
      <c r="T127" s="161">
        <f>IF('Crisis Indicator Data'!H124="x","x",IF('Crisis Indicator Data'!I124="x","x",'Crisis Indicator Data'!I124/'Crisis Indicator Data'!H124))</f>
        <v>0.21423586880669923</v>
      </c>
      <c r="U127" s="143">
        <f t="shared" si="46"/>
        <v>5</v>
      </c>
      <c r="V127" s="143">
        <f t="shared" si="47"/>
        <v>4.3</v>
      </c>
      <c r="W127" s="143" t="str">
        <f>IF('Crisis Indicator Data'!L124="x","x",IF('Crisis Indicator Data'!L124=0,0,IF(LOG('Crisis Indicator Data'!L124)&lt;W$4,0,IF(LOG('Crisis Indicator Data'!L124)&gt;W$3,5,ROUND(5-(W$3-LOG('Crisis Indicator Data'!L124))/(W$3-W$4)*5,1)))))</f>
        <v>x</v>
      </c>
      <c r="X127" s="162" t="str">
        <f>IF(OR('Crisis Indicator Data'!L124="x",'Crisis Indicator Data'!H124="x"),"x",'Crisis Indicator Data'!L124/'Crisis Indicator Data'!H124)</f>
        <v>x</v>
      </c>
      <c r="Y127" s="143" t="str">
        <f t="shared" si="48"/>
        <v>x</v>
      </c>
      <c r="Z127" s="143" t="str">
        <f t="shared" si="49"/>
        <v>x</v>
      </c>
      <c r="AA127" s="143">
        <f t="shared" si="50"/>
        <v>4.3</v>
      </c>
      <c r="AB127" s="163">
        <f t="shared" si="51"/>
        <v>3.2</v>
      </c>
    </row>
    <row r="128" spans="1:28" x14ac:dyDescent="0.35">
      <c r="A128" s="168" t="str">
        <f>'Crisis Indicator Data'!A125</f>
        <v>International Displacement to Tanzania</v>
      </c>
      <c r="B128" s="169" t="str">
        <f>'Crisis Indicator Data'!B125</f>
        <v>International Displacement</v>
      </c>
      <c r="C128" s="169" t="str">
        <f>'Crisis Indicator Data'!C125</f>
        <v>TZA002</v>
      </c>
      <c r="D128" s="169" t="str">
        <f>'Crisis Indicator Data'!D125</f>
        <v>Tanzania</v>
      </c>
      <c r="E128" s="170" t="str">
        <f>'Crisis Indicator Data'!E125</f>
        <v>TZA</v>
      </c>
      <c r="F128" s="164">
        <f>IF('Crisis Indicator Data'!F125="x","x",IF(LOG('Crisis Indicator Data'!F125)&lt;F$4,0,IF(LOG('Crisis Indicator Data'!F125)&gt;F$3,5,ROUND(5-(F$3-LOG('Crisis Indicator Data'!F125))/(F$3-F$4)*5,1))))</f>
        <v>3.8</v>
      </c>
      <c r="G128" s="161">
        <f>IF('Crisis Indicator Data'!F125="x","x",IF(LEN(E128)&gt;3,('Crisis Indicator Data'!F125/VLOOKUP('Impact of the crisis'!$C128,#REF!,4,FALSE)),'Crisis Indicator Data'!F125/VLOOKUP('Impact of the crisis'!$E128,'Country Indicator Data'!$B$4:$P$300,15,FALSE)))</f>
        <v>0.21122488146308421</v>
      </c>
      <c r="H128" s="143">
        <f t="shared" si="39"/>
        <v>1</v>
      </c>
      <c r="I128" s="143">
        <f t="shared" si="40"/>
        <v>2.4</v>
      </c>
      <c r="J128" s="143">
        <f>IF('Crisis Indicator Data'!G125="x","x",IF(LOG('Crisis Indicator Data'!G125)&lt;J$4,0,IF(LOG('Crisis Indicator Data'!G125)&gt;J$3,5,ROUND(5-(J$3-LOG('Crisis Indicator Data'!G125))/(J$3-J$4)*5,1))))</f>
        <v>3.9</v>
      </c>
      <c r="K128" s="161">
        <f>IF('Crisis Indicator Data'!G125="x","x",IF(LEN(E128)&gt;3,('Crisis Indicator Data'!G125/VLOOKUP('Impact of the crisis'!$C128,#REF!,5,FALSE)),'Crisis Indicator Data'!G125/VLOOKUP('Impact of the crisis'!$E128,'Country Indicator Data'!$B$4:$P$300,14,FALSE)))</f>
        <v>0.21432547782519948</v>
      </c>
      <c r="L128" s="143">
        <f t="shared" si="41"/>
        <v>1</v>
      </c>
      <c r="M128" s="143">
        <f t="shared" si="42"/>
        <v>2.4500000000000002</v>
      </c>
      <c r="N128" s="143">
        <f t="shared" si="43"/>
        <v>2.4</v>
      </c>
      <c r="O128" s="143">
        <f>IF('Crisis Indicator Data'!H125="x","x",IF('Crisis Indicator Data'!H125=0,0,IF(LOG('Crisis Indicator Data'!H125)&lt;O$4,0,IF(LOG('Crisis Indicator Data'!H125)&gt;O$3,5,ROUND(5-(O$3-LOG('Crisis Indicator Data'!H125))/(O$3-O$4)*5,1)))))</f>
        <v>1.4</v>
      </c>
      <c r="P128" s="161">
        <f>IF('Crisis Indicator Data'!H125="x","x",'Crisis Indicator Data'!H125/'Crisis Indicator Data'!G125)</f>
        <v>1.5451215451215451E-2</v>
      </c>
      <c r="Q128" s="143">
        <f t="shared" si="44"/>
        <v>0</v>
      </c>
      <c r="R128" s="143">
        <f t="shared" si="45"/>
        <v>0.7</v>
      </c>
      <c r="S128" s="143">
        <f>IF('Crisis Indicator Data'!I125="x","x",IF('Crisis Indicator Data'!I125=0,0,IF(LOG('Crisis Indicator Data'!I125)&lt;S$4,0,IF(LOG('Crisis Indicator Data'!I125)&gt;S$3,5,ROUND(5-(S$3-LOG('Crisis Indicator Data'!I125))/(S$3-S$4)*5,1)))))</f>
        <v>3.4</v>
      </c>
      <c r="T128" s="161">
        <f>IF('Crisis Indicator Data'!H125="x","x",IF('Crisis Indicator Data'!I125="x","x",'Crisis Indicator Data'!I125/'Crisis Indicator Data'!H125))</f>
        <v>1</v>
      </c>
      <c r="U128" s="143">
        <f t="shared" si="46"/>
        <v>5</v>
      </c>
      <c r="V128" s="143">
        <f t="shared" si="47"/>
        <v>4.2</v>
      </c>
      <c r="W128" s="143" t="str">
        <f>IF('Crisis Indicator Data'!L125="x","x",IF('Crisis Indicator Data'!L125=0,0,IF(LOG('Crisis Indicator Data'!L125)&lt;W$4,0,IF(LOG('Crisis Indicator Data'!L125)&gt;W$3,5,ROUND(5-(W$3-LOG('Crisis Indicator Data'!L125))/(W$3-W$4)*5,1)))))</f>
        <v>x</v>
      </c>
      <c r="X128" s="162" t="str">
        <f>IF(OR('Crisis Indicator Data'!L125="x",'Crisis Indicator Data'!H125="x"),"x",'Crisis Indicator Data'!L125/'Crisis Indicator Data'!H125)</f>
        <v>x</v>
      </c>
      <c r="Y128" s="143" t="str">
        <f t="shared" si="48"/>
        <v>x</v>
      </c>
      <c r="Z128" s="143" t="str">
        <f t="shared" si="49"/>
        <v>x</v>
      </c>
      <c r="AA128" s="143">
        <f t="shared" si="50"/>
        <v>4.2</v>
      </c>
      <c r="AB128" s="163">
        <f t="shared" si="51"/>
        <v>2.9</v>
      </c>
    </row>
    <row r="129" spans="1:28" x14ac:dyDescent="0.35">
      <c r="A129" s="168" t="str">
        <f>'Crisis Indicator Data'!A126</f>
        <v>Drought and floods in Tanzania</v>
      </c>
      <c r="B129" s="169" t="str">
        <f>'Crisis Indicator Data'!B126</f>
        <v>Drought/drier conditions,Floods</v>
      </c>
      <c r="C129" s="169" t="str">
        <f>'Crisis Indicator Data'!C126</f>
        <v>TZA003</v>
      </c>
      <c r="D129" s="169" t="str">
        <f>'Crisis Indicator Data'!D126</f>
        <v>Tanzania</v>
      </c>
      <c r="E129" s="170" t="str">
        <f>'Crisis Indicator Data'!E126</f>
        <v>TZA</v>
      </c>
      <c r="F129" s="164">
        <f>IF('Crisis Indicator Data'!F126="x","x",IF(LOG('Crisis Indicator Data'!F126)&lt;F$4,0,IF(LOG('Crisis Indicator Data'!F126)&gt;F$3,5,ROUND(5-(F$3-LOG('Crisis Indicator Data'!F126))/(F$3-F$4)*5,1))))</f>
        <v>3.7</v>
      </c>
      <c r="G129" s="161">
        <f>IF('Crisis Indicator Data'!F126="x","x",IF(LEN(E129)&gt;3,('Crisis Indicator Data'!F126/VLOOKUP('Impact of the crisis'!$C129,#REF!,4,FALSE)),'Crisis Indicator Data'!F126/VLOOKUP('Impact of the crisis'!$E129,'Country Indicator Data'!$B$4:$P$300,15,FALSE)))</f>
        <v>0.18118988484985324</v>
      </c>
      <c r="H129" s="143">
        <f t="shared" si="39"/>
        <v>0.8</v>
      </c>
      <c r="I129" s="143">
        <f t="shared" si="40"/>
        <v>2.25</v>
      </c>
      <c r="J129" s="143">
        <f>IF('Crisis Indicator Data'!G126="x","x",IF(LOG('Crisis Indicator Data'!G126)&lt;J$4,0,IF(LOG('Crisis Indicator Data'!G126)&gt;J$3,5,ROUND(5-(J$3-LOG('Crisis Indicator Data'!G126))/(J$3-J$4)*5,1))))</f>
        <v>2.2999999999999998</v>
      </c>
      <c r="K129" s="161">
        <f>IF('Crisis Indicator Data'!G126="x","x",IF(LEN(E129)&gt;3,('Crisis Indicator Data'!G126/VLOOKUP('Impact of the crisis'!$C129,#REF!,5,FALSE)),'Crisis Indicator Data'!G126/VLOOKUP('Impact of the crisis'!$E129,'Country Indicator Data'!$B$4:$P$300,14,FALSE)))</f>
        <v>6.8972408181909015E-2</v>
      </c>
      <c r="L129" s="143">
        <f t="shared" si="41"/>
        <v>0.3</v>
      </c>
      <c r="M129" s="143">
        <f t="shared" si="42"/>
        <v>1.2999999999999998</v>
      </c>
      <c r="N129" s="143">
        <f t="shared" si="43"/>
        <v>1.8</v>
      </c>
      <c r="O129" s="143">
        <f>IF('Crisis Indicator Data'!H126="x","x",IF('Crisis Indicator Data'!H126=0,0,IF(LOG('Crisis Indicator Data'!H126)&lt;O$4,0,IF(LOG('Crisis Indicator Data'!H126)&gt;O$3,5,ROUND(5-(O$3-LOG('Crisis Indicator Data'!H126))/(O$3-O$4)*5,1)))))</f>
        <v>2.6</v>
      </c>
      <c r="P129" s="161">
        <f>IF('Crisis Indicator Data'!H126="x","x",'Crisis Indicator Data'!H126/'Crisis Indicator Data'!G126)</f>
        <v>0.24855132450331127</v>
      </c>
      <c r="Q129" s="143">
        <f t="shared" si="44"/>
        <v>1.2</v>
      </c>
      <c r="R129" s="143">
        <f t="shared" si="45"/>
        <v>1.9</v>
      </c>
      <c r="S129" s="143">
        <f>IF('Crisis Indicator Data'!I126="x","x",IF('Crisis Indicator Data'!I126=0,0,IF(LOG('Crisis Indicator Data'!I126)&lt;S$4,0,IF(LOG('Crisis Indicator Data'!I126)&gt;S$3,5,ROUND(5-(S$3-LOG('Crisis Indicator Data'!I126))/(S$3-S$4)*5,1)))))</f>
        <v>2.7</v>
      </c>
      <c r="T129" s="161">
        <f>IF('Crisis Indicator Data'!H126="x","x",IF('Crisis Indicator Data'!I126="x","x",'Crisis Indicator Data'!I126/'Crisis Indicator Data'!H126))</f>
        <v>6.2447960033305577E-2</v>
      </c>
      <c r="U129" s="143">
        <f t="shared" si="46"/>
        <v>2.1</v>
      </c>
      <c r="V129" s="143">
        <f t="shared" si="47"/>
        <v>2.4</v>
      </c>
      <c r="W129" s="143" t="str">
        <f>IF('Crisis Indicator Data'!L126="x","x",IF('Crisis Indicator Data'!L126=0,0,IF(LOG('Crisis Indicator Data'!L126)&lt;W$4,0,IF(LOG('Crisis Indicator Data'!L126)&gt;W$3,5,ROUND(5-(W$3-LOG('Crisis Indicator Data'!L126))/(W$3-W$4)*5,1)))))</f>
        <v>x</v>
      </c>
      <c r="X129" s="162" t="str">
        <f>IF(OR('Crisis Indicator Data'!L126="x",'Crisis Indicator Data'!H126="x"),"x",'Crisis Indicator Data'!L126/'Crisis Indicator Data'!H126)</f>
        <v>x</v>
      </c>
      <c r="Y129" s="143" t="str">
        <f t="shared" si="48"/>
        <v>x</v>
      </c>
      <c r="Z129" s="143" t="str">
        <f t="shared" si="49"/>
        <v>x</v>
      </c>
      <c r="AA129" s="143">
        <f t="shared" si="50"/>
        <v>2.4</v>
      </c>
      <c r="AB129" s="163">
        <f t="shared" si="51"/>
        <v>2.2000000000000002</v>
      </c>
    </row>
    <row r="130" spans="1:28" x14ac:dyDescent="0.35">
      <c r="A130" s="168" t="str">
        <f>'Crisis Indicator Data'!A127</f>
        <v>International Displacement to Uganda</v>
      </c>
      <c r="B130" s="169" t="str">
        <f>'Crisis Indicator Data'!B127</f>
        <v>International Displacement</v>
      </c>
      <c r="C130" s="169" t="str">
        <f>'Crisis Indicator Data'!C127</f>
        <v>UGA005</v>
      </c>
      <c r="D130" s="169" t="str">
        <f>'Crisis Indicator Data'!D127</f>
        <v>Uganda</v>
      </c>
      <c r="E130" s="170" t="str">
        <f>'Crisis Indicator Data'!E127</f>
        <v>UGA</v>
      </c>
      <c r="F130" s="164">
        <f>IF('Crisis Indicator Data'!F127="x","x",IF(LOG('Crisis Indicator Data'!F127)&lt;F$4,0,IF(LOG('Crisis Indicator Data'!F127)&gt;F$3,5,ROUND(5-(F$3-LOG('Crisis Indicator Data'!F127))/(F$3-F$4)*5,1))))</f>
        <v>2.4</v>
      </c>
      <c r="G130" s="161">
        <f>IF('Crisis Indicator Data'!F127="x","x",IF(LEN(E130)&gt;3,('Crisis Indicator Data'!F127/VLOOKUP('Impact of the crisis'!$C130,#REF!,4,FALSE)),'Crisis Indicator Data'!F127/VLOOKUP('Impact of the crisis'!$E130,'Country Indicator Data'!$B$4:$P$300,15,FALSE)))</f>
        <v>0.13222122481547977</v>
      </c>
      <c r="H130" s="143">
        <f t="shared" si="39"/>
        <v>0.6</v>
      </c>
      <c r="I130" s="143">
        <f t="shared" si="40"/>
        <v>1.5</v>
      </c>
      <c r="J130" s="143">
        <f>IF('Crisis Indicator Data'!G127="x","x",IF(LOG('Crisis Indicator Data'!G127)&lt;J$4,0,IF(LOG('Crisis Indicator Data'!G127)&gt;J$3,5,ROUND(5-(J$3-LOG('Crisis Indicator Data'!G127))/(J$3-J$4)*5,1))))</f>
        <v>3.1</v>
      </c>
      <c r="K130" s="161">
        <f>IF('Crisis Indicator Data'!G127="x","x",IF(LEN(E130)&gt;3,('Crisis Indicator Data'!G127/VLOOKUP('Impact of the crisis'!$C130,#REF!,5,FALSE)),'Crisis Indicator Data'!G127/VLOOKUP('Impact of the crisis'!$E130,'Country Indicator Data'!$B$4:$P$300,14,FALSE)))</f>
        <v>0.15575938326486974</v>
      </c>
      <c r="L130" s="143">
        <f t="shared" si="41"/>
        <v>0.7</v>
      </c>
      <c r="M130" s="143">
        <f t="shared" si="42"/>
        <v>1.9</v>
      </c>
      <c r="N130" s="143">
        <f t="shared" si="43"/>
        <v>1.7</v>
      </c>
      <c r="O130" s="143">
        <f>IF('Crisis Indicator Data'!H127="x","x",IF('Crisis Indicator Data'!H127=0,0,IF(LOG('Crisis Indicator Data'!H127)&lt;O$4,0,IF(LOG('Crisis Indicator Data'!H127)&gt;O$3,5,ROUND(5-(O$3-LOG('Crisis Indicator Data'!H127))/(O$3-O$4)*5,1)))))</f>
        <v>3</v>
      </c>
      <c r="P130" s="161">
        <f>IF('Crisis Indicator Data'!H127="x","x",'Crisis Indicator Data'!H127/'Crisis Indicator Data'!G127)</f>
        <v>0.2303709055876686</v>
      </c>
      <c r="Q130" s="143">
        <f t="shared" si="44"/>
        <v>1.1000000000000001</v>
      </c>
      <c r="R130" s="143">
        <f t="shared" si="45"/>
        <v>2.0499999999999998</v>
      </c>
      <c r="S130" s="143">
        <f>IF('Crisis Indicator Data'!I127="x","x",IF('Crisis Indicator Data'!I127=0,0,IF(LOG('Crisis Indicator Data'!I127)&lt;S$4,0,IF(LOG('Crisis Indicator Data'!I127)&gt;S$3,5,ROUND(5-(S$3-LOG('Crisis Indicator Data'!I127))/(S$3-S$4)*5,1)))))</f>
        <v>4.7</v>
      </c>
      <c r="T130" s="161">
        <f>IF('Crisis Indicator Data'!H127="x","x",IF('Crisis Indicator Data'!I127="x","x",'Crisis Indicator Data'!I127/'Crisis Indicator Data'!H127))</f>
        <v>1</v>
      </c>
      <c r="U130" s="143">
        <f t="shared" si="46"/>
        <v>5</v>
      </c>
      <c r="V130" s="143">
        <f t="shared" si="47"/>
        <v>4.9000000000000004</v>
      </c>
      <c r="W130" s="143" t="str">
        <f>IF('Crisis Indicator Data'!L127="x","x",IF('Crisis Indicator Data'!L127=0,0,IF(LOG('Crisis Indicator Data'!L127)&lt;W$4,0,IF(LOG('Crisis Indicator Data'!L127)&gt;W$3,5,ROUND(5-(W$3-LOG('Crisis Indicator Data'!L127))/(W$3-W$4)*5,1)))))</f>
        <v>x</v>
      </c>
      <c r="X130" s="162" t="str">
        <f>IF(OR('Crisis Indicator Data'!L127="x",'Crisis Indicator Data'!H127="x"),"x",'Crisis Indicator Data'!L127/'Crisis Indicator Data'!H127)</f>
        <v>x</v>
      </c>
      <c r="Y130" s="143" t="str">
        <f t="shared" si="48"/>
        <v>x</v>
      </c>
      <c r="Z130" s="143" t="str">
        <f t="shared" si="49"/>
        <v>x</v>
      </c>
      <c r="AA130" s="143">
        <f t="shared" si="50"/>
        <v>4.9000000000000004</v>
      </c>
      <c r="AB130" s="163">
        <f t="shared" si="51"/>
        <v>3.9</v>
      </c>
    </row>
    <row r="131" spans="1:28" x14ac:dyDescent="0.35">
      <c r="A131" s="168" t="str">
        <f>'Crisis Indicator Data'!A128</f>
        <v>Conflict in Ukraine</v>
      </c>
      <c r="B131" s="169" t="str">
        <f>'Crisis Indicator Data'!B128</f>
        <v>Conflict/ Violence</v>
      </c>
      <c r="C131" s="169" t="str">
        <f>'Crisis Indicator Data'!C128</f>
        <v>UKR002</v>
      </c>
      <c r="D131" s="169" t="str">
        <f>'Crisis Indicator Data'!D128</f>
        <v>Ukraine</v>
      </c>
      <c r="E131" s="170" t="str">
        <f>'Crisis Indicator Data'!E128</f>
        <v>UKR</v>
      </c>
      <c r="F131" s="164">
        <f>IF('Crisis Indicator Data'!F128="x","x",IF(LOG('Crisis Indicator Data'!F128)&lt;F$4,0,IF(LOG('Crisis Indicator Data'!F128)&gt;F$3,5,ROUND(5-(F$3-LOG('Crisis Indicator Data'!F128))/(F$3-F$4)*5,1))))</f>
        <v>4.5999999999999996</v>
      </c>
      <c r="G131" s="161">
        <f>IF('Crisis Indicator Data'!F128="x","x",IF(LEN(E131)&gt;3,('Crisis Indicator Data'!F128/VLOOKUP('Impact of the crisis'!$C131,#REF!,4,FALSE)),'Crisis Indicator Data'!F128/VLOOKUP('Impact of the crisis'!$E131,'Country Indicator Data'!$B$4:$P$300,15,FALSE)))</f>
        <v>1.0418156713841906</v>
      </c>
      <c r="H131" s="143">
        <f t="shared" si="39"/>
        <v>5</v>
      </c>
      <c r="I131" s="143">
        <f t="shared" si="40"/>
        <v>4.8</v>
      </c>
      <c r="J131" s="143">
        <f>IF('Crisis Indicator Data'!G128="x","x",IF(LOG('Crisis Indicator Data'!G128)&lt;J$4,0,IF(LOG('Crisis Indicator Data'!G128)&gt;J$3,5,ROUND(5-(J$3-LOG('Crisis Indicator Data'!G128))/(J$3-J$4)*5,1))))</f>
        <v>5</v>
      </c>
      <c r="K131" s="161">
        <f>IF('Crisis Indicator Data'!G128="x","x",IF(LEN(E131)&gt;3,('Crisis Indicator Data'!G128/VLOOKUP('Impact of the crisis'!$C131,#REF!,5,FALSE)),'Crisis Indicator Data'!G128/VLOOKUP('Impact of the crisis'!$E131,'Country Indicator Data'!$B$4:$P$300,14,FALSE)))</f>
        <v>1</v>
      </c>
      <c r="L131" s="143">
        <f t="shared" si="41"/>
        <v>5</v>
      </c>
      <c r="M131" s="143">
        <f t="shared" si="42"/>
        <v>5</v>
      </c>
      <c r="N131" s="143">
        <f t="shared" si="43"/>
        <v>4.9000000000000004</v>
      </c>
      <c r="O131" s="143">
        <f>IF('Crisis Indicator Data'!H128="x","x",IF('Crisis Indicator Data'!H128=0,0,IF(LOG('Crisis Indicator Data'!H128)&lt;O$4,0,IF(LOG('Crisis Indicator Data'!H128)&gt;O$3,5,ROUND(5-(O$3-LOG('Crisis Indicator Data'!H128))/(O$3-O$4)*5,1)))))</f>
        <v>4.5</v>
      </c>
      <c r="P131" s="161">
        <f>IF('Crisis Indicator Data'!H128="x","x",'Crisis Indicator Data'!H128/'Crisis Indicator Data'!G128)</f>
        <v>0.43236074270557029</v>
      </c>
      <c r="Q131" s="143">
        <f t="shared" si="44"/>
        <v>2.1</v>
      </c>
      <c r="R131" s="143">
        <f t="shared" si="45"/>
        <v>3.3</v>
      </c>
      <c r="S131" s="143">
        <f>IF('Crisis Indicator Data'!I128="x","x",IF('Crisis Indicator Data'!I128=0,0,IF(LOG('Crisis Indicator Data'!I128)&lt;S$4,0,IF(LOG('Crisis Indicator Data'!I128)&gt;S$3,5,ROUND(5-(S$3-LOG('Crisis Indicator Data'!I128))/(S$3-S$4)*5,1)))))</f>
        <v>5</v>
      </c>
      <c r="T131" s="161">
        <f>IF('Crisis Indicator Data'!H128="x","x",IF('Crisis Indicator Data'!I128="x","x",'Crisis Indicator Data'!I128/'Crisis Indicator Data'!H128))</f>
        <v>0.82907975460122696</v>
      </c>
      <c r="U131" s="143">
        <f t="shared" si="46"/>
        <v>5</v>
      </c>
      <c r="V131" s="143">
        <f t="shared" si="47"/>
        <v>5</v>
      </c>
      <c r="W131" s="143">
        <f>IF('Crisis Indicator Data'!L128="x","x",IF('Crisis Indicator Data'!L128=0,0,IF(LOG('Crisis Indicator Data'!L128)&lt;W$4,0,IF(LOG('Crisis Indicator Data'!L128)&gt;W$3,5,ROUND(5-(W$3-LOG('Crisis Indicator Data'!L128))/(W$3-W$4)*5,1)))))</f>
        <v>4.3</v>
      </c>
      <c r="X131" s="162">
        <f>IF(OR('Crisis Indicator Data'!L128="x",'Crisis Indicator Data'!H128="x"),"x",'Crisis Indicator Data'!L128/'Crisis Indicator Data'!H128)</f>
        <v>5.9386503067484659E-5</v>
      </c>
      <c r="Y131" s="143">
        <f t="shared" si="48"/>
        <v>3</v>
      </c>
      <c r="Z131" s="143">
        <f t="shared" si="49"/>
        <v>3.7</v>
      </c>
      <c r="AA131" s="143">
        <f t="shared" si="50"/>
        <v>4.5</v>
      </c>
      <c r="AB131" s="163">
        <f t="shared" si="51"/>
        <v>4</v>
      </c>
    </row>
    <row r="132" spans="1:28" x14ac:dyDescent="0.35">
      <c r="A132" s="168" t="str">
        <f>'Crisis Indicator Data'!A129</f>
        <v>Political and Economic crisis in Venezuela</v>
      </c>
      <c r="B132" s="169" t="str">
        <f>'Crisis Indicator Data'!B129</f>
        <v>Political/economic crisis,Conflict/ Violence</v>
      </c>
      <c r="C132" s="169" t="str">
        <f>'Crisis Indicator Data'!C129</f>
        <v>VEN001</v>
      </c>
      <c r="D132" s="169" t="str">
        <f>'Crisis Indicator Data'!D129</f>
        <v>Venezuela</v>
      </c>
      <c r="E132" s="170" t="str">
        <f>'Crisis Indicator Data'!E129</f>
        <v>VEN</v>
      </c>
      <c r="F132" s="164">
        <f>IF('Crisis Indicator Data'!F129="x","x",IF(LOG('Crisis Indicator Data'!F129)&lt;F$4,0,IF(LOG('Crisis Indicator Data'!F129)&gt;F$3,5,ROUND(5-(F$3-LOG('Crisis Indicator Data'!F129))/(F$3-F$4)*5,1))))</f>
        <v>4.9000000000000004</v>
      </c>
      <c r="G132" s="161">
        <f>IF('Crisis Indicator Data'!F129="x","x",IF(LEN(E132)&gt;3,('Crisis Indicator Data'!F129/VLOOKUP('Impact of the crisis'!$C132,#REF!,4,FALSE)),'Crisis Indicator Data'!F129/VLOOKUP('Impact of the crisis'!$E132,'Country Indicator Data'!$B$4:$P$300,15,FALSE)))</f>
        <v>1</v>
      </c>
      <c r="H132" s="143">
        <f t="shared" si="39"/>
        <v>5</v>
      </c>
      <c r="I132" s="143">
        <f t="shared" si="40"/>
        <v>4.95</v>
      </c>
      <c r="J132" s="143">
        <f>IF('Crisis Indicator Data'!G129="x","x",IF(LOG('Crisis Indicator Data'!G129)&lt;J$4,0,IF(LOG('Crisis Indicator Data'!G129)&gt;J$3,5,ROUND(5-(J$3-LOG('Crisis Indicator Data'!G129))/(J$3-J$4)*5,1))))</f>
        <v>4.8</v>
      </c>
      <c r="K132" s="161">
        <f>IF('Crisis Indicator Data'!G129="x","x",IF(LEN(E132)&gt;3,('Crisis Indicator Data'!G129/VLOOKUP('Impact of the crisis'!$C132,#REF!,5,FALSE)),'Crisis Indicator Data'!G129/VLOOKUP('Impact of the crisis'!$E132,'Country Indicator Data'!$B$4:$P$300,14,FALSE)))</f>
        <v>1</v>
      </c>
      <c r="L132" s="143">
        <f t="shared" si="41"/>
        <v>5</v>
      </c>
      <c r="M132" s="143">
        <f t="shared" si="42"/>
        <v>4.9000000000000004</v>
      </c>
      <c r="N132" s="143">
        <f t="shared" si="43"/>
        <v>4.9000000000000004</v>
      </c>
      <c r="O132" s="143">
        <f>IF('Crisis Indicator Data'!H129="x","x",IF('Crisis Indicator Data'!H129=0,0,IF(LOG('Crisis Indicator Data'!H129)&lt;O$4,0,IF(LOG('Crisis Indicator Data'!H129)&gt;O$3,5,ROUND(5-(O$3-LOG('Crisis Indicator Data'!H129))/(O$3-O$4)*5,1)))))</f>
        <v>4.5999999999999996</v>
      </c>
      <c r="P132" s="161">
        <f>IF('Crisis Indicator Data'!H129="x","x",'Crisis Indicator Data'!H129/'Crisis Indicator Data'!G129)</f>
        <v>0.69</v>
      </c>
      <c r="Q132" s="143">
        <f t="shared" si="44"/>
        <v>3.4</v>
      </c>
      <c r="R132" s="143">
        <f t="shared" si="45"/>
        <v>4</v>
      </c>
      <c r="S132" s="143">
        <f>IF('Crisis Indicator Data'!I129="x","x",IF('Crisis Indicator Data'!I129=0,0,IF(LOG('Crisis Indicator Data'!I129)&lt;S$4,0,IF(LOG('Crisis Indicator Data'!I129)&gt;S$3,5,ROUND(5-(S$3-LOG('Crisis Indicator Data'!I129))/(S$3-S$4)*5,1)))))</f>
        <v>5</v>
      </c>
      <c r="T132" s="161">
        <f>IF('Crisis Indicator Data'!H129="x","x",IF('Crisis Indicator Data'!I129="x","x",'Crisis Indicator Data'!I129/'Crisis Indicator Data'!H129))</f>
        <v>0.42200117653350444</v>
      </c>
      <c r="U132" s="143">
        <f t="shared" si="46"/>
        <v>5</v>
      </c>
      <c r="V132" s="143">
        <f t="shared" si="47"/>
        <v>5</v>
      </c>
      <c r="W132" s="143">
        <f>IF('Crisis Indicator Data'!L129="x","x",IF('Crisis Indicator Data'!L129=0,0,IF(LOG('Crisis Indicator Data'!L129)&lt;W$4,0,IF(LOG('Crisis Indicator Data'!L129)&gt;W$3,5,ROUND(5-(W$3-LOG('Crisis Indicator Data'!L129))/(W$3-W$4)*5,1)))))</f>
        <v>3.4</v>
      </c>
      <c r="X132" s="162">
        <f>IF(OR('Crisis Indicator Data'!L129="x",'Crisis Indicator Data'!H129="x"),"x",'Crisis Indicator Data'!L129/'Crisis Indicator Data'!H129)</f>
        <v>1.1925771431627361E-5</v>
      </c>
      <c r="Y132" s="143">
        <f t="shared" si="48"/>
        <v>0.6</v>
      </c>
      <c r="Z132" s="143">
        <f t="shared" si="49"/>
        <v>2</v>
      </c>
      <c r="AA132" s="143">
        <f t="shared" si="50"/>
        <v>3.9</v>
      </c>
      <c r="AB132" s="163">
        <f t="shared" si="51"/>
        <v>4</v>
      </c>
    </row>
    <row r="133" spans="1:28" x14ac:dyDescent="0.35">
      <c r="A133" s="168" t="str">
        <f>'Crisis Indicator Data'!A130</f>
        <v>Complex crisis in Yemen</v>
      </c>
      <c r="B133" s="169" t="str">
        <f>'Crisis Indicator Data'!B130</f>
        <v>Conflict/ Violence,Drought/drier conditions,Political/economic crisis</v>
      </c>
      <c r="C133" s="169" t="str">
        <f>'Crisis Indicator Data'!C130</f>
        <v>YEM001</v>
      </c>
      <c r="D133" s="169" t="str">
        <f>'Crisis Indicator Data'!D130</f>
        <v>Yemen</v>
      </c>
      <c r="E133" s="170" t="str">
        <f>'Crisis Indicator Data'!E130</f>
        <v>YEM</v>
      </c>
      <c r="F133" s="164">
        <f>IF('Crisis Indicator Data'!F130="x","x",IF(LOG('Crisis Indicator Data'!F130)&lt;F$4,0,IF(LOG('Crisis Indicator Data'!F130)&gt;F$3,5,ROUND(5-(F$3-LOG('Crisis Indicator Data'!F130))/(F$3-F$4)*5,1))))</f>
        <v>4.5</v>
      </c>
      <c r="G133" s="161">
        <f>IF('Crisis Indicator Data'!F130="x","x",IF(LEN(E133)&gt;3,('Crisis Indicator Data'!F130/VLOOKUP('Impact of the crisis'!$C133,#REF!,4,FALSE)),'Crisis Indicator Data'!F130/VLOOKUP('Impact of the crisis'!$E133,'Country Indicator Data'!$B$4:$P$300,15,FALSE)))</f>
        <v>1</v>
      </c>
      <c r="H133" s="143">
        <f t="shared" si="39"/>
        <v>5</v>
      </c>
      <c r="I133" s="143">
        <f t="shared" si="40"/>
        <v>4.75</v>
      </c>
      <c r="J133" s="143">
        <f>IF('Crisis Indicator Data'!G130="x","x",IF(LOG('Crisis Indicator Data'!G130)&lt;J$4,0,IF(LOG('Crisis Indicator Data'!G130)&gt;J$3,5,ROUND(5-(J$3-LOG('Crisis Indicator Data'!G130))/(J$3-J$4)*5,1))))</f>
        <v>5</v>
      </c>
      <c r="K133" s="161">
        <f>IF('Crisis Indicator Data'!G130="x","x",IF(LEN(E133)&gt;3,('Crisis Indicator Data'!G130/VLOOKUP('Impact of the crisis'!$C133,#REF!,5,FALSE)),'Crisis Indicator Data'!G130/VLOOKUP('Impact of the crisis'!$E133,'Country Indicator Data'!$B$4:$P$300,14,FALSE)))</f>
        <v>1</v>
      </c>
      <c r="L133" s="143">
        <f t="shared" si="41"/>
        <v>5</v>
      </c>
      <c r="M133" s="143">
        <f t="shared" si="42"/>
        <v>5</v>
      </c>
      <c r="N133" s="143">
        <f t="shared" si="43"/>
        <v>4.9000000000000004</v>
      </c>
      <c r="O133" s="143">
        <f>IF('Crisis Indicator Data'!H130="x","x",IF('Crisis Indicator Data'!H130=0,0,IF(LOG('Crisis Indicator Data'!H130)&lt;O$4,0,IF(LOG('Crisis Indicator Data'!H130)&gt;O$3,5,ROUND(5-(O$3-LOG('Crisis Indicator Data'!H130))/(O$3-O$4)*5,1)))))</f>
        <v>5</v>
      </c>
      <c r="P133" s="161">
        <f>IF('Crisis Indicator Data'!H130="x","x",'Crisis Indicator Data'!H130/'Crisis Indicator Data'!G130)</f>
        <v>1</v>
      </c>
      <c r="Q133" s="143">
        <f t="shared" si="44"/>
        <v>5</v>
      </c>
      <c r="R133" s="143">
        <f t="shared" si="45"/>
        <v>5</v>
      </c>
      <c r="S133" s="143">
        <f>IF('Crisis Indicator Data'!I130="x","x",IF('Crisis Indicator Data'!I130=0,0,IF(LOG('Crisis Indicator Data'!I130)&lt;S$4,0,IF(LOG('Crisis Indicator Data'!I130)&gt;S$3,5,ROUND(5-(S$3-LOG('Crisis Indicator Data'!I130))/(S$3-S$4)*5,1)))))</f>
        <v>5</v>
      </c>
      <c r="T133" s="161">
        <f>IF('Crisis Indicator Data'!H130="x","x",IF('Crisis Indicator Data'!I130="x","x",'Crisis Indicator Data'!I130/'Crisis Indicator Data'!H130))</f>
        <v>0.147621776504298</v>
      </c>
      <c r="U133" s="143">
        <f t="shared" si="46"/>
        <v>4.9000000000000004</v>
      </c>
      <c r="V133" s="143">
        <f t="shared" si="47"/>
        <v>5</v>
      </c>
      <c r="W133" s="143">
        <f>IF('Crisis Indicator Data'!L130="x","x",IF('Crisis Indicator Data'!L130=0,0,IF(LOG('Crisis Indicator Data'!L130)&lt;W$4,0,IF(LOG('Crisis Indicator Data'!L130)&gt;W$3,5,ROUND(5-(W$3-LOG('Crisis Indicator Data'!L130))/(W$3-W$4)*5,1)))))</f>
        <v>4.5999999999999996</v>
      </c>
      <c r="X133" s="162">
        <f>IF(OR('Crisis Indicator Data'!L130="x",'Crisis Indicator Data'!H130="x"),"x",'Crisis Indicator Data'!L130/'Crisis Indicator Data'!H130)</f>
        <v>4.6217765042979943E-5</v>
      </c>
      <c r="Y133" s="143">
        <f t="shared" si="48"/>
        <v>2.2999999999999998</v>
      </c>
      <c r="Z133" s="143">
        <f t="shared" si="49"/>
        <v>3.5</v>
      </c>
      <c r="AA133" s="143">
        <f t="shared" si="50"/>
        <v>4.4000000000000004</v>
      </c>
      <c r="AB133" s="163">
        <f t="shared" si="51"/>
        <v>4.7</v>
      </c>
    </row>
    <row r="134" spans="1:28" x14ac:dyDescent="0.35">
      <c r="A134" s="168" t="str">
        <f>'Crisis Indicator Data'!A131</f>
        <v>International Displacement to Yemen</v>
      </c>
      <c r="B134" s="169" t="str">
        <f>'Crisis Indicator Data'!B131</f>
        <v>International Displacement</v>
      </c>
      <c r="C134" s="169" t="str">
        <f>'Crisis Indicator Data'!C131</f>
        <v>YEM002</v>
      </c>
      <c r="D134" s="169" t="str">
        <f>'Crisis Indicator Data'!D131</f>
        <v>Yemen</v>
      </c>
      <c r="E134" s="170" t="str">
        <f>'Crisis Indicator Data'!E131</f>
        <v>YEM</v>
      </c>
      <c r="F134" s="164">
        <f>IF('Crisis Indicator Data'!F131="x","x",IF(LOG('Crisis Indicator Data'!F131)&lt;F$4,0,IF(LOG('Crisis Indicator Data'!F131)&gt;F$3,5,ROUND(5-(F$3-LOG('Crisis Indicator Data'!F131))/(F$3-F$4)*5,1))))</f>
        <v>3.6</v>
      </c>
      <c r="G134" s="161">
        <f>IF('Crisis Indicator Data'!F131="x","x",IF(LEN(E134)&gt;3,('Crisis Indicator Data'!F131/VLOOKUP('Impact of the crisis'!$C134,#REF!,4,FALSE)),'Crisis Indicator Data'!F131/VLOOKUP('Impact of the crisis'!$E134,'Country Indicator Data'!$B$4:$P$300,15,FALSE)))</f>
        <v>0.2792772316608898</v>
      </c>
      <c r="H134" s="143">
        <f t="shared" ref="H134:H136" si="52">IF(G134="x","x",IF(G134&lt;H$4,0,IF(G134&gt;H$3,5,ROUND(5-(H$3-G134)/(H$3-H$4)*5,1))))</f>
        <v>1.3</v>
      </c>
      <c r="I134" s="143">
        <f t="shared" ref="I134:I136" si="53">IF(AND(H134="x",F134="x"),"x",AVERAGE(F134,H134))</f>
        <v>2.4500000000000002</v>
      </c>
      <c r="J134" s="143">
        <f>IF('Crisis Indicator Data'!G131="x","x",IF(LOG('Crisis Indicator Data'!G131)&lt;J$4,0,IF(LOG('Crisis Indicator Data'!G131)&gt;J$3,5,ROUND(5-(J$3-LOG('Crisis Indicator Data'!G131))/(J$3-J$4)*5,1))))</f>
        <v>2.1</v>
      </c>
      <c r="K134" s="161">
        <f>IF('Crisis Indicator Data'!G131="x","x",IF(LEN(E134)&gt;3,('Crisis Indicator Data'!G131/VLOOKUP('Impact of the crisis'!$C134,#REF!,5,FALSE)),'Crisis Indicator Data'!G131/VLOOKUP('Impact of the crisis'!$E134,'Country Indicator Data'!$B$4:$P$300,14,FALSE)))</f>
        <v>0.12507163323782236</v>
      </c>
      <c r="L134" s="143">
        <f t="shared" ref="L134:L136" si="54">IF(K134="x","x",IF(K134&lt;L$4,0,IF(K134&gt;L$3,5,ROUND(5-(L$3-K134)/(L$3-L$4)*5,1))))</f>
        <v>0.6</v>
      </c>
      <c r="M134" s="143">
        <f t="shared" ref="M134:M136" si="55">IF(AND(L134="x",J134="x"),"x",AVERAGE(J134,L134))</f>
        <v>1.35</v>
      </c>
      <c r="N134" s="143">
        <f t="shared" ref="N134:N136" si="56">IF(AND(M134="x",I134="x"),"x",IF(OR(M134="x",I134="x"),AVERAGE(I134,M134),ROUND((5-GEOMEAN(((5-I134)/5*4+1),((5-M134)/5*4+1)))/4*5,1)))</f>
        <v>1.9</v>
      </c>
      <c r="O134" s="143">
        <f>IF('Crisis Indicator Data'!H131="x","x",IF('Crisis Indicator Data'!H131=0,0,IF(LOG('Crisis Indicator Data'!H131)&lt;O$4,0,IF(LOG('Crisis Indicator Data'!H131)&gt;O$3,5,ROUND(5-(O$3-LOG('Crisis Indicator Data'!H131))/(O$3-O$4)*5,1)))))</f>
        <v>1.3</v>
      </c>
      <c r="P134" s="161">
        <f>IF('Crisis Indicator Data'!H131="x","x",'Crisis Indicator Data'!H131/'Crisis Indicator Data'!G131)</f>
        <v>4.4444444444444446E-2</v>
      </c>
      <c r="Q134" s="143">
        <f t="shared" ref="Q134:Q136" si="57">IF(P134="x","x",IF(P134&lt;Q$4,0,IF(P134&gt;Q$3,5,ROUND(5-(Q$3-P134)/(Q$3-Q$4)*5,1))))</f>
        <v>0.2</v>
      </c>
      <c r="R134" s="143">
        <f t="shared" ref="R134:R136" si="58">IF(AND(Q134="x",O134="x"),"x",AVERAGE(O134,Q134))</f>
        <v>0.75</v>
      </c>
      <c r="S134" s="143">
        <f>IF('Crisis Indicator Data'!I131="x","x",IF('Crisis Indicator Data'!I131=0,0,IF(LOG('Crisis Indicator Data'!I131)&lt;S$4,0,IF(LOG('Crisis Indicator Data'!I131)&gt;S$3,5,ROUND(5-(S$3-LOG('Crisis Indicator Data'!I131))/(S$3-S$4)*5,1)))))</f>
        <v>3.3</v>
      </c>
      <c r="T134" s="161">
        <f>IF('Crisis Indicator Data'!H131="x","x",IF('Crisis Indicator Data'!I131="x","x",'Crisis Indicator Data'!I131/'Crisis Indicator Data'!H131))</f>
        <v>1</v>
      </c>
      <c r="U134" s="143">
        <f t="shared" ref="U134:U136" si="59">IF(T134="x","x",IF(T134&lt;U$4,0,IF(T134&gt;U$3,5,ROUND(5-(U$3-T134)/(U$3-U$4)*5,1))))</f>
        <v>5</v>
      </c>
      <c r="V134" s="143">
        <f t="shared" ref="V134:V136" si="60">IF(AND(U134="x",S134="x"),"x",ROUND(AVERAGE(S134,U134),1))</f>
        <v>4.2</v>
      </c>
      <c r="W134" s="143">
        <f>IF('Crisis Indicator Data'!L131="x","x",IF('Crisis Indicator Data'!L131=0,0,IF(LOG('Crisis Indicator Data'!L131)&lt;W$4,0,IF(LOG('Crisis Indicator Data'!L131)&gt;W$3,5,ROUND(5-(W$3-LOG('Crisis Indicator Data'!L131))/(W$3-W$4)*5,1)))))</f>
        <v>2.2999999999999998</v>
      </c>
      <c r="X134" s="162">
        <f>IF(OR('Crisis Indicator Data'!L131="x",'Crisis Indicator Data'!H131="x"),"x",'Crisis Indicator Data'!L131/'Crisis Indicator Data'!H131)</f>
        <v>2.1649484536082474E-4</v>
      </c>
      <c r="Y134" s="143">
        <f t="shared" ref="Y134:Y136" si="61">IF(X134="x","x",IF(X134&lt;Y$4,0,IF(X134&gt;Y$3,5,ROUND(5-(Y$3-X134)/(Y$3-Y$4)*5,1))))</f>
        <v>5</v>
      </c>
      <c r="Z134" s="143">
        <f t="shared" ref="Z134:Z136" si="62">IF(AND(Y134="x",W134="x"),"x",ROUND(AVERAGE(W134,Y134),1))</f>
        <v>3.7</v>
      </c>
      <c r="AA134" s="143">
        <f t="shared" ref="AA134:AA136" si="63">IF(AND(V134="x",Z134="x"),"x",IF(OR(V134="x",Z134="x"),AVERAGE(V134,Z134),ROUND((5-GEOMEAN(((5-V134)/5*4+1),((5-Z134)/5*4+1)))/4*5,1)))</f>
        <v>4</v>
      </c>
      <c r="AB134" s="163">
        <f t="shared" ref="AB134:AB136" si="64">IF(AND(R134="x",AA134="x"),"x",IF(OR(R134="x",AA134="x"),AVERAGE(R134,AA134),ROUND((5-GEOMEAN(((5-R134)/5*4+1),((5-AA134)/5*4+1)))/4*5,1)))</f>
        <v>2.7</v>
      </c>
    </row>
    <row r="135" spans="1:28" x14ac:dyDescent="0.35">
      <c r="A135" s="168" t="str">
        <f>'Crisis Indicator Data'!A132</f>
        <v>Drought in Zambia</v>
      </c>
      <c r="B135" s="169" t="str">
        <f>'Crisis Indicator Data'!B132</f>
        <v>Drought/drier conditions</v>
      </c>
      <c r="C135" s="169" t="str">
        <f>'Crisis Indicator Data'!C132</f>
        <v>ZMB002</v>
      </c>
      <c r="D135" s="169" t="str">
        <f>'Crisis Indicator Data'!D132</f>
        <v>Zambia</v>
      </c>
      <c r="E135" s="170" t="str">
        <f>'Crisis Indicator Data'!E132</f>
        <v>ZMB</v>
      </c>
      <c r="F135" s="164">
        <f>IF('Crisis Indicator Data'!F132="x","x",IF(LOG('Crisis Indicator Data'!F132)&lt;F$4,0,IF(LOG('Crisis Indicator Data'!F132)&gt;F$3,5,ROUND(5-(F$3-LOG('Crisis Indicator Data'!F132))/(F$3-F$4)*5,1))))</f>
        <v>4.8</v>
      </c>
      <c r="G135" s="161">
        <f>IF('Crisis Indicator Data'!F132="x","x",IF(LEN(E135)&gt;3,('Crisis Indicator Data'!F132/VLOOKUP('Impact of the crisis'!$C135,#REF!,4,FALSE)),'Crisis Indicator Data'!F132/VLOOKUP('Impact of the crisis'!$E135,'Country Indicator Data'!$B$4:$P$300,15,FALSE)))</f>
        <v>1.0124134034625163</v>
      </c>
      <c r="H135" s="143">
        <f t="shared" si="52"/>
        <v>5</v>
      </c>
      <c r="I135" s="143">
        <f t="shared" si="53"/>
        <v>4.9000000000000004</v>
      </c>
      <c r="J135" s="143">
        <f>IF('Crisis Indicator Data'!G132="x","x",IF(LOG('Crisis Indicator Data'!G132)&lt;J$4,0,IF(LOG('Crisis Indicator Data'!G132)&gt;J$3,5,ROUND(5-(J$3-LOG('Crisis Indicator Data'!G132))/(J$3-J$4)*5,1))))</f>
        <v>4.2</v>
      </c>
      <c r="K135" s="161">
        <f>IF('Crisis Indicator Data'!G132="x","x",IF(LEN(E135)&gt;3,('Crisis Indicator Data'!G132/VLOOKUP('Impact of the crisis'!$C135,#REF!,5,FALSE)),'Crisis Indicator Data'!G132/VLOOKUP('Impact of the crisis'!$E135,'Country Indicator Data'!$B$4:$P$300,14,FALSE)))</f>
        <v>0.8161896448752699</v>
      </c>
      <c r="L135" s="143">
        <f t="shared" si="54"/>
        <v>4.0999999999999996</v>
      </c>
      <c r="M135" s="143">
        <f t="shared" si="55"/>
        <v>4.1500000000000004</v>
      </c>
      <c r="N135" s="143">
        <f t="shared" si="56"/>
        <v>4.5999999999999996</v>
      </c>
      <c r="O135" s="143">
        <f>IF('Crisis Indicator Data'!H132="x","x",IF('Crisis Indicator Data'!H132=0,0,IF(LOG('Crisis Indicator Data'!H132)&lt;O$4,0,IF(LOG('Crisis Indicator Data'!H132)&gt;O$3,5,ROUND(5-(O$3-LOG('Crisis Indicator Data'!H132))/(O$3-O$4)*5,1)))))</f>
        <v>4.4000000000000004</v>
      </c>
      <c r="P135" s="161">
        <f>IF('Crisis Indicator Data'!H132="x","x",'Crisis Indicator Data'!H132/'Crisis Indicator Data'!G132)</f>
        <v>0.75166047506473044</v>
      </c>
      <c r="Q135" s="143">
        <f t="shared" si="57"/>
        <v>3.7</v>
      </c>
      <c r="R135" s="143">
        <f t="shared" si="58"/>
        <v>4.0500000000000007</v>
      </c>
      <c r="S135" s="143">
        <f>IF('Crisis Indicator Data'!I132="x","x",IF('Crisis Indicator Data'!I132=0,0,IF(LOG('Crisis Indicator Data'!I132)&lt;S$4,0,IF(LOG('Crisis Indicator Data'!I132)&gt;S$3,5,ROUND(5-(S$3-LOG('Crisis Indicator Data'!I132))/(S$3-S$4)*5,1)))))</f>
        <v>3.3</v>
      </c>
      <c r="T135" s="161">
        <f>IF('Crisis Indicator Data'!H132="x","x",IF('Crisis Indicator Data'!I132="x","x",'Crisis Indicator Data'!I132/'Crisis Indicator Data'!H132))</f>
        <v>1.5126553841545605E-2</v>
      </c>
      <c r="U135" s="143">
        <f t="shared" si="59"/>
        <v>0.5</v>
      </c>
      <c r="V135" s="143">
        <f t="shared" si="60"/>
        <v>1.9</v>
      </c>
      <c r="W135" s="143" t="str">
        <f>IF('Crisis Indicator Data'!L132="x","x",IF('Crisis Indicator Data'!L132=0,0,IF(LOG('Crisis Indicator Data'!L132)&lt;W$4,0,IF(LOG('Crisis Indicator Data'!L132)&gt;W$3,5,ROUND(5-(W$3-LOG('Crisis Indicator Data'!L132))/(W$3-W$4)*5,1)))))</f>
        <v>x</v>
      </c>
      <c r="X135" s="162" t="str">
        <f>IF(OR('Crisis Indicator Data'!L132="x",'Crisis Indicator Data'!H132="x"),"x",'Crisis Indicator Data'!L132/'Crisis Indicator Data'!H132)</f>
        <v>x</v>
      </c>
      <c r="Y135" s="143" t="str">
        <f t="shared" si="61"/>
        <v>x</v>
      </c>
      <c r="Z135" s="143" t="str">
        <f t="shared" si="62"/>
        <v>x</v>
      </c>
      <c r="AA135" s="143">
        <f t="shared" si="63"/>
        <v>1.9</v>
      </c>
      <c r="AB135" s="163">
        <f t="shared" si="64"/>
        <v>3.2</v>
      </c>
    </row>
    <row r="136" spans="1:28" x14ac:dyDescent="0.35">
      <c r="A136" s="168" t="str">
        <f>'Crisis Indicator Data'!A133</f>
        <v>Drought and political economic crisis in Zimbabwe</v>
      </c>
      <c r="B136" s="169" t="str">
        <f>'Crisis Indicator Data'!B133</f>
        <v>Drought/drier conditions</v>
      </c>
      <c r="C136" s="169" t="str">
        <f>'Crisis Indicator Data'!C133</f>
        <v>ZWE001</v>
      </c>
      <c r="D136" s="169" t="str">
        <f>'Crisis Indicator Data'!D133</f>
        <v>Zimbabwe</v>
      </c>
      <c r="E136" s="170" t="str">
        <f>'Crisis Indicator Data'!E133</f>
        <v>ZWE</v>
      </c>
      <c r="F136" s="164">
        <f>IF('Crisis Indicator Data'!F133="x","x",IF(LOG('Crisis Indicator Data'!F133)&lt;F$4,0,IF(LOG('Crisis Indicator Data'!F133)&gt;F$3,5,ROUND(5-(F$3-LOG('Crisis Indicator Data'!F133))/(F$3-F$4)*5,1))))</f>
        <v>4.3</v>
      </c>
      <c r="G136" s="161">
        <f>IF('Crisis Indicator Data'!F133="x","x",IF(LEN(E136)&gt;3,('Crisis Indicator Data'!F133/VLOOKUP('Impact of the crisis'!$C136,#REF!,4,FALSE)),'Crisis Indicator Data'!F133/VLOOKUP('Impact of the crisis'!$E136,'Country Indicator Data'!$B$4:$P$300,15,FALSE)))</f>
        <v>1</v>
      </c>
      <c r="H136" s="143">
        <f t="shared" si="52"/>
        <v>5</v>
      </c>
      <c r="I136" s="143">
        <f t="shared" si="53"/>
        <v>4.6500000000000004</v>
      </c>
      <c r="J136" s="143">
        <f>IF('Crisis Indicator Data'!G133="x","x",IF(LOG('Crisis Indicator Data'!G133)&lt;J$4,0,IF(LOG('Crisis Indicator Data'!G133)&gt;J$3,5,ROUND(5-(J$3-LOG('Crisis Indicator Data'!G133))/(J$3-J$4)*5,1))))</f>
        <v>4.0999999999999996</v>
      </c>
      <c r="K136" s="161">
        <f>IF('Crisis Indicator Data'!G133="x","x",IF(LEN(E136)&gt;3,('Crisis Indicator Data'!G133/VLOOKUP('Impact of the crisis'!$C136,#REF!,5,FALSE)),'Crisis Indicator Data'!G133/VLOOKUP('Impact of the crisis'!$E136,'Country Indicator Data'!$B$4:$P$300,14,FALSE)))</f>
        <v>1</v>
      </c>
      <c r="L136" s="143">
        <f t="shared" si="54"/>
        <v>5</v>
      </c>
      <c r="M136" s="143">
        <f t="shared" si="55"/>
        <v>4.55</v>
      </c>
      <c r="N136" s="143">
        <f t="shared" si="56"/>
        <v>4.5999999999999996</v>
      </c>
      <c r="O136" s="143">
        <f>IF('Crisis Indicator Data'!H133="x","x",IF('Crisis Indicator Data'!H133=0,0,IF(LOG('Crisis Indicator Data'!H133)&lt;O$4,0,IF(LOG('Crisis Indicator Data'!H133)&gt;O$3,5,ROUND(5-(O$3-LOG('Crisis Indicator Data'!H133))/(O$3-O$4)*5,1)))))</f>
        <v>4.5</v>
      </c>
      <c r="P136" s="161">
        <f>IF('Crisis Indicator Data'!H133="x","x",'Crisis Indicator Data'!H133/'Crisis Indicator Data'!G133)</f>
        <v>1</v>
      </c>
      <c r="Q136" s="143">
        <f t="shared" si="57"/>
        <v>5</v>
      </c>
      <c r="R136" s="143">
        <f t="shared" si="58"/>
        <v>4.75</v>
      </c>
      <c r="S136" s="143">
        <f>IF('Crisis Indicator Data'!I133="x","x",IF('Crisis Indicator Data'!I133=0,0,IF(LOG('Crisis Indicator Data'!I133)&lt;S$4,0,IF(LOG('Crisis Indicator Data'!I133)&gt;S$3,5,ROUND(5-(S$3-LOG('Crisis Indicator Data'!I133))/(S$3-S$4)*5,1)))))</f>
        <v>3.3</v>
      </c>
      <c r="T136" s="161">
        <f>IF('Crisis Indicator Data'!H133="x","x",IF('Crisis Indicator Data'!I133="x","x",'Crisis Indicator Data'!I133/'Crisis Indicator Data'!H133))</f>
        <v>1.1201327564748415E-2</v>
      </c>
      <c r="U136" s="143">
        <f t="shared" si="59"/>
        <v>0.4</v>
      </c>
      <c r="V136" s="143">
        <f t="shared" si="60"/>
        <v>1.9</v>
      </c>
      <c r="W136" s="143">
        <f>IF('Crisis Indicator Data'!L133="x","x",IF('Crisis Indicator Data'!L133=0,0,IF(LOG('Crisis Indicator Data'!L133)&lt;W$4,0,IF(LOG('Crisis Indicator Data'!L133)&gt;W$3,5,ROUND(5-(W$3-LOG('Crisis Indicator Data'!L133))/(W$3-W$4)*5,1)))))</f>
        <v>1</v>
      </c>
      <c r="X136" s="162">
        <f>IF(OR('Crisis Indicator Data'!L133="x",'Crisis Indicator Data'!H133="x"),"x",'Crisis Indicator Data'!L133/'Crisis Indicator Data'!H133)</f>
        <v>2.9633141705683635E-7</v>
      </c>
      <c r="Y136" s="143">
        <f t="shared" si="61"/>
        <v>0</v>
      </c>
      <c r="Z136" s="143">
        <f t="shared" si="62"/>
        <v>0.5</v>
      </c>
      <c r="AA136" s="143">
        <f t="shared" si="63"/>
        <v>1.2</v>
      </c>
      <c r="AB136" s="163">
        <f t="shared" si="64"/>
        <v>3.5</v>
      </c>
    </row>
  </sheetData>
  <mergeCells count="1">
    <mergeCell ref="A1:AB1"/>
  </mergeCells>
  <conditionalFormatting sqref="A1:XFD1048576">
    <cfRule type="containsBlanks" priority="1" stopIfTrue="1">
      <formula>LEN(TRIM(A1))=0</formula>
    </cfRule>
  </conditionalFormatting>
  <conditionalFormatting sqref="F6:F300">
    <cfRule type="cellIs" dxfId="69" priority="92" stopIfTrue="1" operator="between">
      <formula>4</formula>
      <formula>5</formula>
    </cfRule>
    <cfRule type="cellIs" dxfId="68" priority="96" stopIfTrue="1" operator="between">
      <formula>0</formula>
      <formula>1</formula>
    </cfRule>
    <cfRule type="cellIs" dxfId="67" priority="95" stopIfTrue="1" operator="between">
      <formula>1</formula>
      <formula>2</formula>
    </cfRule>
    <cfRule type="cellIs" dxfId="66" priority="94" stopIfTrue="1" operator="between">
      <formula>2</formula>
      <formula>3</formula>
    </cfRule>
    <cfRule type="cellIs" dxfId="65" priority="93" stopIfTrue="1" operator="between">
      <formula>3</formula>
      <formula>4</formula>
    </cfRule>
  </conditionalFormatting>
  <conditionalFormatting sqref="H6:J300">
    <cfRule type="cellIs" dxfId="64" priority="76" stopIfTrue="1" operator="between">
      <formula>0</formula>
      <formula>1</formula>
    </cfRule>
    <cfRule type="cellIs" dxfId="63" priority="75" stopIfTrue="1" operator="between">
      <formula>1</formula>
      <formula>2</formula>
    </cfRule>
    <cfRule type="cellIs" dxfId="62" priority="74" stopIfTrue="1" operator="between">
      <formula>2</formula>
      <formula>3</formula>
    </cfRule>
    <cfRule type="cellIs" dxfId="61" priority="73" stopIfTrue="1" operator="between">
      <formula>3</formula>
      <formula>4</formula>
    </cfRule>
    <cfRule type="cellIs" dxfId="60" priority="72" stopIfTrue="1" operator="between">
      <formula>4</formula>
      <formula>5</formula>
    </cfRule>
  </conditionalFormatting>
  <conditionalFormatting sqref="K6:K300">
    <cfRule type="cellIs" priority="101" stopIfTrue="1" operator="equal">
      <formula>"x"</formula>
    </cfRule>
  </conditionalFormatting>
  <conditionalFormatting sqref="L6:O300">
    <cfRule type="cellIs" dxfId="59" priority="54" stopIfTrue="1" operator="between">
      <formula>2</formula>
      <formula>3</formula>
    </cfRule>
    <cfRule type="cellIs" dxfId="58" priority="55" stopIfTrue="1" operator="between">
      <formula>1</formula>
      <formula>2</formula>
    </cfRule>
    <cfRule type="cellIs" dxfId="57" priority="56" stopIfTrue="1" operator="between">
      <formula>0</formula>
      <formula>1</formula>
    </cfRule>
    <cfRule type="cellIs" dxfId="56" priority="52" stopIfTrue="1" operator="between">
      <formula>4</formula>
      <formula>5</formula>
    </cfRule>
    <cfRule type="cellIs" dxfId="55" priority="53" stopIfTrue="1" operator="between">
      <formula>3</formula>
      <formula>4</formula>
    </cfRule>
  </conditionalFormatting>
  <conditionalFormatting sqref="P6:P300">
    <cfRule type="cellIs" priority="99" stopIfTrue="1" operator="equal">
      <formula>"x"</formula>
    </cfRule>
  </conditionalFormatting>
  <conditionalFormatting sqref="Q6:S300">
    <cfRule type="cellIs" dxfId="54" priority="41" stopIfTrue="1" operator="between">
      <formula>0</formula>
      <formula>1</formula>
    </cfRule>
    <cfRule type="cellIs" dxfId="53" priority="40" stopIfTrue="1" operator="between">
      <formula>1</formula>
      <formula>2</formula>
    </cfRule>
    <cfRule type="cellIs" dxfId="52" priority="39" stopIfTrue="1" operator="between">
      <formula>2</formula>
      <formula>3</formula>
    </cfRule>
    <cfRule type="cellIs" dxfId="51" priority="38" stopIfTrue="1" operator="between">
      <formula>3</formula>
      <formula>4</formula>
    </cfRule>
    <cfRule type="cellIs" dxfId="50" priority="37" stopIfTrue="1" operator="between">
      <formula>4</formula>
      <formula>5</formula>
    </cfRule>
  </conditionalFormatting>
  <conditionalFormatting sqref="T6:T300">
    <cfRule type="cellIs" priority="97" stopIfTrue="1" operator="equal">
      <formula>"x"</formula>
    </cfRule>
  </conditionalFormatting>
  <conditionalFormatting sqref="U6:W300">
    <cfRule type="cellIs" dxfId="49" priority="22" stopIfTrue="1" operator="between">
      <formula>4</formula>
      <formula>5</formula>
    </cfRule>
    <cfRule type="cellIs" dxfId="48" priority="26" stopIfTrue="1" operator="between">
      <formula>0</formula>
      <formula>1</formula>
    </cfRule>
    <cfRule type="cellIs" dxfId="47" priority="25" stopIfTrue="1" operator="between">
      <formula>1</formula>
      <formula>2</formula>
    </cfRule>
    <cfRule type="cellIs" dxfId="46" priority="24" stopIfTrue="1" operator="between">
      <formula>2</formula>
      <formula>3</formula>
    </cfRule>
    <cfRule type="cellIs" dxfId="45" priority="23" stopIfTrue="1" operator="between">
      <formula>3</formula>
      <formula>4</formula>
    </cfRule>
  </conditionalFormatting>
  <conditionalFormatting sqref="Y6:AB300">
    <cfRule type="cellIs" dxfId="44" priority="2" stopIfTrue="1" operator="between">
      <formula>4</formula>
      <formula>5</formula>
    </cfRule>
    <cfRule type="cellIs" dxfId="43" priority="3" stopIfTrue="1" operator="between">
      <formula>3</formula>
      <formula>4</formula>
    </cfRule>
    <cfRule type="cellIs" dxfId="42" priority="4" stopIfTrue="1" operator="between">
      <formula>2</formula>
      <formula>3</formula>
    </cfRule>
    <cfRule type="cellIs" dxfId="41" priority="5" stopIfTrue="1" operator="between">
      <formula>1</formula>
      <formula>2</formula>
    </cfRule>
    <cfRule type="cellIs" dxfId="40" priority="6" stopIfTrue="1" operator="between">
      <formula>0</formula>
      <formula>1</formula>
    </cfRule>
  </conditionalFormatting>
  <pageMargins left="0.70866141732283472" right="0.70866141732283472" top="0.74803149606299213" bottom="0.74803149606299213" header="0.31496062992125978" footer="0.31496062992125978"/>
  <pageSetup paperSize="8" scale="57" fitToHeight="2" orientation="landscape"/>
  <drawing r:id="rId1"/>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842066"/>
  </sheetPr>
  <dimension ref="A1:R136"/>
  <sheetViews>
    <sheetView topLeftCell="E288" workbookViewId="0">
      <selection activeCell="Q300" sqref="Q300"/>
    </sheetView>
  </sheetViews>
  <sheetFormatPr defaultColWidth="9.453125" defaultRowHeight="14.5" x14ac:dyDescent="0.35"/>
  <cols>
    <col min="1" max="1" width="36.453125" customWidth="1"/>
    <col min="2" max="2" width="26" bestFit="1" customWidth="1"/>
    <col min="3" max="3" width="10.453125" bestFit="1" customWidth="1"/>
    <col min="4" max="4" width="13.453125" customWidth="1"/>
    <col min="5" max="5" width="11" customWidth="1"/>
    <col min="6" max="18" width="10" style="235" customWidth="1"/>
  </cols>
  <sheetData>
    <row r="1" spans="1:18" ht="15" customHeight="1" thickBot="1" x14ac:dyDescent="0.4">
      <c r="A1" s="279"/>
      <c r="B1" s="276"/>
      <c r="C1" s="276"/>
      <c r="D1" s="276"/>
      <c r="E1" s="276"/>
      <c r="F1" s="277"/>
      <c r="G1" s="277"/>
      <c r="H1" s="277"/>
      <c r="I1" s="277"/>
      <c r="J1" s="277"/>
      <c r="K1" s="277"/>
      <c r="L1" s="277"/>
      <c r="M1" s="277"/>
      <c r="N1" s="277"/>
      <c r="O1" s="277"/>
      <c r="P1" s="277"/>
      <c r="Q1" s="277"/>
      <c r="R1" s="277"/>
    </row>
    <row r="2" spans="1:18" s="24" customFormat="1" ht="110.9" customHeight="1" thickBot="1" x14ac:dyDescent="0.3">
      <c r="A2" s="3"/>
      <c r="B2" s="3"/>
      <c r="C2" s="15"/>
      <c r="D2" s="15"/>
      <c r="E2" s="15"/>
      <c r="F2" s="96" t="s">
        <v>7605</v>
      </c>
      <c r="G2" s="96" t="s">
        <v>7606</v>
      </c>
      <c r="H2" s="96" t="s">
        <v>7607</v>
      </c>
      <c r="I2" s="96" t="s">
        <v>7608</v>
      </c>
      <c r="J2" s="97" t="s">
        <v>7609</v>
      </c>
      <c r="K2" s="95" t="s">
        <v>1123</v>
      </c>
      <c r="L2" s="98" t="s">
        <v>7610</v>
      </c>
      <c r="M2" s="98" t="s">
        <v>7611</v>
      </c>
      <c r="N2" s="98" t="s">
        <v>7612</v>
      </c>
      <c r="O2" s="98" t="s">
        <v>7613</v>
      </c>
      <c r="P2" s="98" t="s">
        <v>7614</v>
      </c>
      <c r="Q2" s="95" t="s">
        <v>7570</v>
      </c>
      <c r="R2" s="94" t="s">
        <v>7568</v>
      </c>
    </row>
    <row r="3" spans="1:18" x14ac:dyDescent="0.35">
      <c r="A3" s="1"/>
      <c r="B3" s="1"/>
      <c r="C3" s="15"/>
      <c r="D3" s="15"/>
      <c r="E3" s="8" t="s">
        <v>7602</v>
      </c>
      <c r="F3" s="76"/>
      <c r="G3" s="76"/>
      <c r="H3" s="76"/>
      <c r="I3" s="76"/>
      <c r="J3" s="76"/>
      <c r="K3" s="77">
        <v>7</v>
      </c>
      <c r="L3" s="35">
        <v>0.05</v>
      </c>
      <c r="M3" s="35">
        <v>0.05</v>
      </c>
      <c r="N3" s="35">
        <v>0.05</v>
      </c>
      <c r="O3" s="35">
        <v>0.05</v>
      </c>
      <c r="P3" s="35">
        <v>0.05</v>
      </c>
      <c r="Q3" s="76"/>
      <c r="R3" s="76"/>
    </row>
    <row r="4" spans="1:18" x14ac:dyDescent="0.35">
      <c r="A4" s="1"/>
      <c r="B4" s="1"/>
      <c r="C4" s="15"/>
      <c r="D4" s="15"/>
      <c r="E4" s="8" t="s">
        <v>7603</v>
      </c>
      <c r="F4" s="76"/>
      <c r="G4" s="76"/>
      <c r="H4" s="76"/>
      <c r="I4" s="76"/>
      <c r="J4" s="76"/>
      <c r="K4" s="77">
        <v>4</v>
      </c>
      <c r="L4" s="76"/>
      <c r="M4" s="76"/>
      <c r="N4" s="76"/>
      <c r="O4" s="76"/>
      <c r="P4" s="76"/>
      <c r="Q4" s="76"/>
      <c r="R4" s="76"/>
    </row>
    <row r="5" spans="1:18" x14ac:dyDescent="0.35">
      <c r="A5" s="29" t="s">
        <v>7556</v>
      </c>
      <c r="B5" s="29" t="s">
        <v>7561</v>
      </c>
      <c r="C5" s="29" t="s">
        <v>7558</v>
      </c>
      <c r="D5" s="29" t="s">
        <v>7559</v>
      </c>
      <c r="E5" s="30" t="s">
        <v>7604</v>
      </c>
      <c r="F5" s="31"/>
      <c r="G5" s="32"/>
      <c r="H5" s="31"/>
      <c r="I5" s="33"/>
      <c r="J5" s="31"/>
      <c r="K5" s="31"/>
      <c r="L5" s="31"/>
      <c r="M5" s="31"/>
      <c r="N5" s="31"/>
      <c r="O5" s="31"/>
      <c r="P5" s="31"/>
      <c r="Q5" s="31"/>
      <c r="R5" s="31"/>
    </row>
    <row r="6" spans="1:18" x14ac:dyDescent="0.35">
      <c r="A6" s="165" t="str">
        <f>'Crisis Indicator Data'!A3</f>
        <v>Complex crisis in Afghanistan</v>
      </c>
      <c r="B6" s="166" t="str">
        <f>'Crisis Indicator Data'!B3</f>
        <v>Conflict/ Violence,Political/economic crisis,Floods,Drought/drier conditions</v>
      </c>
      <c r="C6" s="166" t="str">
        <f>'Crisis Indicator Data'!C3</f>
        <v>AFG001</v>
      </c>
      <c r="D6" s="166" t="str">
        <f>'Crisis Indicator Data'!D3</f>
        <v>Afghanistan</v>
      </c>
      <c r="E6" s="166" t="str">
        <f>'Crisis Indicator Data'!E3</f>
        <v>AFG</v>
      </c>
      <c r="F6" s="174">
        <f>IF('Crisis Indicator Data'!Q3="x","x",('Crisis Indicator Data'!Q3/1000000))</f>
        <v>0</v>
      </c>
      <c r="G6" s="174">
        <f>IF('Crisis Indicator Data'!R3="x","x",('Crisis Indicator Data'!R3/1000000))</f>
        <v>23.111999999999998</v>
      </c>
      <c r="H6" s="174">
        <f>IF('Crisis Indicator Data'!S3="x","x",('Crisis Indicator Data'!S3/1000000))</f>
        <v>16.553000000000001</v>
      </c>
      <c r="I6" s="174">
        <f>IF('Crisis Indicator Data'!T3="x","x",('Crisis Indicator Data'!T3/1000000))</f>
        <v>6.335</v>
      </c>
      <c r="J6" s="174">
        <f>IF('Crisis Indicator Data'!U3="x","x",('Crisis Indicator Data'!U3/1000000))</f>
        <v>0</v>
      </c>
      <c r="K6" s="164">
        <f t="shared" ref="K6:K37" si="0">IF(H6="x","x",IF(SUM(H6:J6)=0,0,IF(LOG(SUM(H6:J6)*1000000)&lt;$K$4,0,IF(LOG(SUM(H6:J6)*1000000)&gt;$K$3,5,ROUND(5-(K$3-LOG(SUM(H6:J6)*1000000))/(K$3-K$4)*5,1)))))</f>
        <v>5</v>
      </c>
      <c r="L6" s="161">
        <f>IF(F6="x","x",(F6*1000000/VLOOKUP($C6,'Crisis Indicator Data'!$C$3:$H$198,5,FALSE)))</f>
        <v>0</v>
      </c>
      <c r="M6" s="161">
        <f>IF(G6="x","x",(G6*1000000/VLOOKUP($C6,'Crisis Indicator Data'!$C$3:$H$198,5,FALSE)))</f>
        <v>0.50243478260869567</v>
      </c>
      <c r="N6" s="161">
        <f>IF(H6="x","x",(H6*1000000/VLOOKUP($C6,'Crisis Indicator Data'!$C$3:$H$198,5,FALSE)))</f>
        <v>0.35984782608695653</v>
      </c>
      <c r="O6" s="161">
        <f>IF(I6="x","x",(I6*1000000/VLOOKUP($C6,'Crisis Indicator Data'!$C$3:$H$198,5,FALSE)))</f>
        <v>0.13771739130434782</v>
      </c>
      <c r="P6" s="161">
        <f>IF(J6="x","x",(J6*1000000/VLOOKUP($C6,'Crisis Indicator Data'!$C$3:$H$198,5,FALSE)))</f>
        <v>0</v>
      </c>
      <c r="Q6" s="143">
        <f t="shared" ref="Q6:Q37" si="1">IF(N6="x","x",IF(OR(L6&gt;=$L$3,M6&gt;=$M$3,N6&gt;=$N$3,O6&gt;=$O$3,P6&gt;=$P$3), (IF(VALUE(SUBSTITUTE(P6, "x", "0.0"))&gt;=$P$3, 5, IF((VALUE(SUBSTITUTE(O6, "x", "0.0"))+VALUE(SUBSTITUTE(P6, "x", "0.0")))&gt;=$O$3,4,IF((VALUE(SUBSTITUTE(O6, "x", "0.0"))+VALUE(SUBSTITUTE(P6, "x", "0.0"))+N6)&gt;=$N$3,3,IF((VALUE(SUBSTITUTE(O6, "x", "0.0"))+VALUE(SUBSTITUTE(P6, "x", "0.0"))+N6+VALUE(SUBSTITUTE(M6, "x", "0.0")))&gt;=$M$3,2,1)))))))</f>
        <v>4</v>
      </c>
      <c r="R6" s="143">
        <f t="shared" ref="R6:R37" si="2">IF(Q6="x","x",(AVERAGE(K6,Q6)))</f>
        <v>4.5</v>
      </c>
    </row>
    <row r="7" spans="1:18" x14ac:dyDescent="0.35">
      <c r="A7" s="165" t="str">
        <f>'Crisis Indicator Data'!A4</f>
        <v>Drought in South-West Angola</v>
      </c>
      <c r="B7" s="166" t="str">
        <f>'Crisis Indicator Data'!B4</f>
        <v>Drought/drier conditions</v>
      </c>
      <c r="C7" s="166" t="str">
        <f>'Crisis Indicator Data'!C4</f>
        <v>AGO002</v>
      </c>
      <c r="D7" s="166" t="str">
        <f>'Crisis Indicator Data'!D4</f>
        <v>Angola</v>
      </c>
      <c r="E7" s="166" t="str">
        <f>'Crisis Indicator Data'!E4</f>
        <v>AGO</v>
      </c>
      <c r="F7" s="174">
        <f>IF('Crisis Indicator Data'!Q4="x","x",('Crisis Indicator Data'!Q4/1000000))</f>
        <v>0.48299999999999998</v>
      </c>
      <c r="G7" s="174">
        <f>IF('Crisis Indicator Data'!R4="x","x",('Crisis Indicator Data'!R4/1000000))</f>
        <v>0.68300000000000005</v>
      </c>
      <c r="H7" s="174">
        <f>IF('Crisis Indicator Data'!S4="x","x",('Crisis Indicator Data'!S4/1000000))</f>
        <v>1.167</v>
      </c>
      <c r="I7" s="174">
        <f>IF('Crisis Indicator Data'!T4="x","x",('Crisis Indicator Data'!T4/1000000))</f>
        <v>0.41699999999999998</v>
      </c>
      <c r="J7" s="174">
        <f>IF('Crisis Indicator Data'!U4="x","x",('Crisis Indicator Data'!U4/1000000))</f>
        <v>0</v>
      </c>
      <c r="K7" s="164">
        <f t="shared" si="0"/>
        <v>3.7</v>
      </c>
      <c r="L7" s="161">
        <f>IF(F7="x","x",(F7*1000000/VLOOKUP($C7,'Crisis Indicator Data'!$C$3:$H$198,5,FALSE)))</f>
        <v>0.17563636363636365</v>
      </c>
      <c r="M7" s="161">
        <f>IF(G7="x","x",(G7*1000000/VLOOKUP($C7,'Crisis Indicator Data'!$C$3:$H$198,5,FALSE)))</f>
        <v>0.24836363636363637</v>
      </c>
      <c r="N7" s="161">
        <f>IF(H7="x","x",(H7*1000000/VLOOKUP($C7,'Crisis Indicator Data'!$C$3:$H$198,5,FALSE)))</f>
        <v>0.42436363636363639</v>
      </c>
      <c r="O7" s="161">
        <f>IF(I7="x","x",(I7*1000000/VLOOKUP($C7,'Crisis Indicator Data'!$C$3:$H$198,5,FALSE)))</f>
        <v>0.15163636363636362</v>
      </c>
      <c r="P7" s="161">
        <f>IF(J7="x","x",(J7*1000000/VLOOKUP($C7,'Crisis Indicator Data'!$C$3:$H$198,5,FALSE)))</f>
        <v>0</v>
      </c>
      <c r="Q7" s="143">
        <f t="shared" si="1"/>
        <v>4</v>
      </c>
      <c r="R7" s="143">
        <f t="shared" si="2"/>
        <v>3.85</v>
      </c>
    </row>
    <row r="8" spans="1:18" x14ac:dyDescent="0.35">
      <c r="A8" s="165" t="str">
        <f>'Crisis Indicator Data'!A5</f>
        <v>Complex crisis in Burundi</v>
      </c>
      <c r="B8" s="166" t="str">
        <f>'Crisis Indicator Data'!B5</f>
        <v>Floods,Political/economic crisis</v>
      </c>
      <c r="C8" s="166" t="str">
        <f>'Crisis Indicator Data'!C5</f>
        <v>BDI001</v>
      </c>
      <c r="D8" s="166" t="str">
        <f>'Crisis Indicator Data'!D5</f>
        <v>Burundi</v>
      </c>
      <c r="E8" s="166" t="str">
        <f>'Crisis Indicator Data'!E5</f>
        <v>BDI</v>
      </c>
      <c r="F8" s="174">
        <f>IF('Crisis Indicator Data'!Q5="x","x",('Crisis Indicator Data'!Q5/1000000))</f>
        <v>5.1509999999999998</v>
      </c>
      <c r="G8" s="174">
        <f>IF('Crisis Indicator Data'!R5="x","x",('Crisis Indicator Data'!R5/1000000))</f>
        <v>5.9249999999999998</v>
      </c>
      <c r="H8" s="174">
        <f>IF('Crisis Indicator Data'!S5="x","x",('Crisis Indicator Data'!S5/1000000))</f>
        <v>1.212</v>
      </c>
      <c r="I8" s="174">
        <f>IF('Crisis Indicator Data'!T5="x","x",('Crisis Indicator Data'!T5/1000000))</f>
        <v>0</v>
      </c>
      <c r="J8" s="174">
        <f>IF('Crisis Indicator Data'!U5="x","x",('Crisis Indicator Data'!U5/1000000))</f>
        <v>0</v>
      </c>
      <c r="K8" s="164">
        <f t="shared" si="0"/>
        <v>3.5</v>
      </c>
      <c r="L8" s="161">
        <f>IF(F8="x","x",(F8*1000000/VLOOKUP($C8,'Crisis Indicator Data'!$C$3:$H$198,5,FALSE)))</f>
        <v>0.4191553421759297</v>
      </c>
      <c r="M8" s="161">
        <f>IF(G8="x","x",(G8*1000000/VLOOKUP($C8,'Crisis Indicator Data'!$C$3:$H$198,5,FALSE)))</f>
        <v>0.48213849784359997</v>
      </c>
      <c r="N8" s="161">
        <f>IF(H8="x","x",(H8*1000000/VLOOKUP($C8,'Crisis Indicator Data'!$C$3:$H$198,5,FALSE)))</f>
        <v>9.8624786394336403E-2</v>
      </c>
      <c r="O8" s="161">
        <f>IF(I8="x","x",(I8*1000000/VLOOKUP($C8,'Crisis Indicator Data'!$C$3:$H$198,5,FALSE)))</f>
        <v>0</v>
      </c>
      <c r="P8" s="161">
        <f>IF(J8="x","x",(J8*1000000/VLOOKUP($C8,'Crisis Indicator Data'!$C$3:$H$198,5,FALSE)))</f>
        <v>0</v>
      </c>
      <c r="Q8" s="143">
        <f t="shared" si="1"/>
        <v>3</v>
      </c>
      <c r="R8" s="143">
        <f t="shared" si="2"/>
        <v>3.25</v>
      </c>
    </row>
    <row r="9" spans="1:18" x14ac:dyDescent="0.35">
      <c r="A9" s="165" t="str">
        <f>'Crisis Indicator Data'!A6</f>
        <v>Displacement from Eastern DRC</v>
      </c>
      <c r="B9" s="166" t="str">
        <f>'Crisis Indicator Data'!B6</f>
        <v>International Displacement</v>
      </c>
      <c r="C9" s="166" t="str">
        <f>'Crisis Indicator Data'!C6</f>
        <v>BDI004</v>
      </c>
      <c r="D9" s="166" t="str">
        <f>'Crisis Indicator Data'!D6</f>
        <v>Burundi</v>
      </c>
      <c r="E9" s="166" t="str">
        <f>'Crisis Indicator Data'!E6</f>
        <v>BDI</v>
      </c>
      <c r="F9" s="174">
        <f>IF('Crisis Indicator Data'!Q6="x","x",('Crisis Indicator Data'!Q6/1000000))</f>
        <v>2.7160000000000002</v>
      </c>
      <c r="G9" s="174">
        <f>IF('Crisis Indicator Data'!R6="x","x",('Crisis Indicator Data'!R6/1000000))</f>
        <v>0</v>
      </c>
      <c r="H9" s="174">
        <f>IF('Crisis Indicator Data'!S6="x","x",('Crisis Indicator Data'!S6/1000000))</f>
        <v>7.5999999999999998E-2</v>
      </c>
      <c r="I9" s="174">
        <f>IF('Crisis Indicator Data'!T6="x","x",('Crisis Indicator Data'!T6/1000000))</f>
        <v>0</v>
      </c>
      <c r="J9" s="174">
        <f>IF('Crisis Indicator Data'!U6="x","x",('Crisis Indicator Data'!U6/1000000))</f>
        <v>0</v>
      </c>
      <c r="K9" s="164">
        <f t="shared" si="0"/>
        <v>1.5</v>
      </c>
      <c r="L9" s="161">
        <f>IF(F9="x","x",(F9*1000000/VLOOKUP($C9,'Crisis Indicator Data'!$C$3:$H$198,5,FALSE)))</f>
        <v>0.97277936962750722</v>
      </c>
      <c r="M9" s="161">
        <f>IF(G9="x","x",(G9*1000000/VLOOKUP($C9,'Crisis Indicator Data'!$C$3:$H$198,5,FALSE)))</f>
        <v>0</v>
      </c>
      <c r="N9" s="161">
        <f>IF(H9="x","x",(H9*1000000/VLOOKUP($C9,'Crisis Indicator Data'!$C$3:$H$198,5,FALSE)))</f>
        <v>2.7220630372492838E-2</v>
      </c>
      <c r="O9" s="161">
        <f>IF(I9="x","x",(I9*1000000/VLOOKUP($C9,'Crisis Indicator Data'!$C$3:$H$198,5,FALSE)))</f>
        <v>0</v>
      </c>
      <c r="P9" s="161">
        <f>IF(J9="x","x",(J9*1000000/VLOOKUP($C9,'Crisis Indicator Data'!$C$3:$H$198,5,FALSE)))</f>
        <v>0</v>
      </c>
      <c r="Q9" s="143">
        <f t="shared" si="1"/>
        <v>1</v>
      </c>
      <c r="R9" s="143">
        <f t="shared" si="2"/>
        <v>1.25</v>
      </c>
    </row>
    <row r="10" spans="1:18" x14ac:dyDescent="0.35">
      <c r="A10" s="165" t="str">
        <f>'Crisis Indicator Data'!A7</f>
        <v>Conflict in northern region of Benin</v>
      </c>
      <c r="B10" s="166" t="str">
        <f>'Crisis Indicator Data'!B7</f>
        <v>Conflict/ Violence</v>
      </c>
      <c r="C10" s="166" t="str">
        <f>'Crisis Indicator Data'!C7</f>
        <v>BEN002</v>
      </c>
      <c r="D10" s="166" t="str">
        <f>'Crisis Indicator Data'!D7</f>
        <v>Benin</v>
      </c>
      <c r="E10" s="166" t="str">
        <f>'Crisis Indicator Data'!E7</f>
        <v>BEN</v>
      </c>
      <c r="F10" s="174">
        <f>IF('Crisis Indicator Data'!Q7="x","x",('Crisis Indicator Data'!Q7/1000000))</f>
        <v>1.927</v>
      </c>
      <c r="G10" s="174">
        <f>IF('Crisis Indicator Data'!R7="x","x",('Crisis Indicator Data'!R7/1000000))</f>
        <v>0.38400000000000001</v>
      </c>
      <c r="H10" s="174">
        <f>IF('Crisis Indicator Data'!S7="x","x",('Crisis Indicator Data'!S7/1000000))</f>
        <v>0.13200000000000001</v>
      </c>
      <c r="I10" s="174">
        <f>IF('Crisis Indicator Data'!T7="x","x",('Crisis Indicator Data'!T7/1000000))</f>
        <v>0</v>
      </c>
      <c r="J10" s="174">
        <f>IF('Crisis Indicator Data'!U7="x","x",('Crisis Indicator Data'!U7/1000000))</f>
        <v>0</v>
      </c>
      <c r="K10" s="164">
        <f t="shared" si="0"/>
        <v>1.9</v>
      </c>
      <c r="L10" s="161">
        <f>IF(F10="x","x",(F10*1000000/VLOOKUP($C10,'Crisis Indicator Data'!$C$3:$H$198,5,FALSE)))</f>
        <v>0.78846153846153844</v>
      </c>
      <c r="M10" s="161">
        <f>IF(G10="x","x",(G10*1000000/VLOOKUP($C10,'Crisis Indicator Data'!$C$3:$H$198,5,FALSE)))</f>
        <v>0.15711947626841244</v>
      </c>
      <c r="N10" s="161">
        <f>IF(H10="x","x",(H10*1000000/VLOOKUP($C10,'Crisis Indicator Data'!$C$3:$H$198,5,FALSE)))</f>
        <v>5.4009819967266774E-2</v>
      </c>
      <c r="O10" s="161">
        <f>IF(I10="x","x",(I10*1000000/VLOOKUP($C10,'Crisis Indicator Data'!$C$3:$H$198,5,FALSE)))</f>
        <v>0</v>
      </c>
      <c r="P10" s="161">
        <f>IF(J10="x","x",(J10*1000000/VLOOKUP($C10,'Crisis Indicator Data'!$C$3:$H$198,5,FALSE)))</f>
        <v>0</v>
      </c>
      <c r="Q10" s="143">
        <f t="shared" si="1"/>
        <v>3</v>
      </c>
      <c r="R10" s="143">
        <f t="shared" si="2"/>
        <v>2.4500000000000002</v>
      </c>
    </row>
    <row r="11" spans="1:18" x14ac:dyDescent="0.35">
      <c r="A11" s="165" t="str">
        <f>'Crisis Indicator Data'!A8</f>
        <v>Conflict and Climatic Shocks in Burkina Faso</v>
      </c>
      <c r="B11" s="166" t="str">
        <f>'Crisis Indicator Data'!B8</f>
        <v>Conflict/ Violence,Drought/drier conditions,Floods</v>
      </c>
      <c r="C11" s="166" t="str">
        <f>'Crisis Indicator Data'!C8</f>
        <v>BFA002</v>
      </c>
      <c r="D11" s="166" t="str">
        <f>'Crisis Indicator Data'!D8</f>
        <v>Burkina Faso</v>
      </c>
      <c r="E11" s="166" t="str">
        <f>'Crisis Indicator Data'!E8</f>
        <v>BFA</v>
      </c>
      <c r="F11" s="174">
        <f>IF('Crisis Indicator Data'!Q8="x","x",('Crisis Indicator Data'!Q8/1000000))</f>
        <v>17.484999999999999</v>
      </c>
      <c r="G11" s="174">
        <f>IF('Crisis Indicator Data'!R8="x","x",('Crisis Indicator Data'!R8/1000000))</f>
        <v>0</v>
      </c>
      <c r="H11" s="174">
        <f>IF('Crisis Indicator Data'!S8="x","x",('Crisis Indicator Data'!S8/1000000))</f>
        <v>4.3369999999999997</v>
      </c>
      <c r="I11" s="174">
        <f>IF('Crisis Indicator Data'!T8="x","x",('Crisis Indicator Data'!T8/1000000))</f>
        <v>1.5780000000000001</v>
      </c>
      <c r="J11" s="174">
        <f>IF('Crisis Indicator Data'!U8="x","x",('Crisis Indicator Data'!U8/1000000))</f>
        <v>0</v>
      </c>
      <c r="K11" s="164">
        <f t="shared" si="0"/>
        <v>4.5999999999999996</v>
      </c>
      <c r="L11" s="161">
        <f>IF(F11="x","x",(F11*1000000/VLOOKUP($C11,'Crisis Indicator Data'!$C$3:$H$198,5,FALSE)))</f>
        <v>0.74722222222222223</v>
      </c>
      <c r="M11" s="161">
        <f>IF(G11="x","x",(G11*1000000/VLOOKUP($C11,'Crisis Indicator Data'!$C$3:$H$198,5,FALSE)))</f>
        <v>0</v>
      </c>
      <c r="N11" s="161">
        <f>IF(H11="x","x",(H11*1000000/VLOOKUP($C11,'Crisis Indicator Data'!$C$3:$H$198,5,FALSE)))</f>
        <v>0.18534188034188034</v>
      </c>
      <c r="O11" s="161">
        <f>IF(I11="x","x",(I11*1000000/VLOOKUP($C11,'Crisis Indicator Data'!$C$3:$H$198,5,FALSE)))</f>
        <v>6.7435897435897438E-2</v>
      </c>
      <c r="P11" s="161">
        <f>IF(J11="x","x",(J11*1000000/VLOOKUP($C11,'Crisis Indicator Data'!$C$3:$H$198,5,FALSE)))</f>
        <v>0</v>
      </c>
      <c r="Q11" s="143">
        <f t="shared" si="1"/>
        <v>4</v>
      </c>
      <c r="R11" s="143">
        <f t="shared" si="2"/>
        <v>4.3</v>
      </c>
    </row>
    <row r="12" spans="1:18" x14ac:dyDescent="0.35">
      <c r="A12" s="165" t="str">
        <f>'Crisis Indicator Data'!A9</f>
        <v>Multiple crises in Bangladesh</v>
      </c>
      <c r="B12" s="166" t="str">
        <f>'Crisis Indicator Data'!B9</f>
        <v>International Displacement,Floods,Cyclone,Political/economic crisis</v>
      </c>
      <c r="C12" s="166" t="str">
        <f>'Crisis Indicator Data'!C9</f>
        <v>BGD001</v>
      </c>
      <c r="D12" s="166" t="str">
        <f>'Crisis Indicator Data'!D9</f>
        <v>Bangladesh</v>
      </c>
      <c r="E12" s="166" t="str">
        <f>'Crisis Indicator Data'!E9</f>
        <v>BGD</v>
      </c>
      <c r="F12" s="174">
        <f>IF('Crisis Indicator Data'!Q9="x","x",('Crisis Indicator Data'!Q9/1000000))</f>
        <v>45.951000000000001</v>
      </c>
      <c r="G12" s="174">
        <f>IF('Crisis Indicator Data'!R9="x","x",('Crisis Indicator Data'!R9/1000000))</f>
        <v>33.744</v>
      </c>
      <c r="H12" s="174">
        <f>IF('Crisis Indicator Data'!S9="x","x",('Crisis Indicator Data'!S9/1000000))</f>
        <v>16.613</v>
      </c>
      <c r="I12" s="174">
        <f>IF('Crisis Indicator Data'!T9="x","x",('Crisis Indicator Data'!T9/1000000))</f>
        <v>0.36099999999999999</v>
      </c>
      <c r="J12" s="174" t="str">
        <f>IF('Crisis Indicator Data'!U9="x","x",('Crisis Indicator Data'!U9/1000000))</f>
        <v>x</v>
      </c>
      <c r="K12" s="164">
        <f t="shared" si="0"/>
        <v>5</v>
      </c>
      <c r="L12" s="161">
        <f>IF(F12="x","x",(F12*1000000/VLOOKUP($C12,'Crisis Indicator Data'!$C$3:$H$198,5,FALSE)))</f>
        <v>0.47534369860037862</v>
      </c>
      <c r="M12" s="161">
        <f>IF(G12="x","x",(G12*1000000/VLOOKUP($C12,'Crisis Indicator Data'!$C$3:$H$198,5,FALSE)))</f>
        <v>0.34906743630326165</v>
      </c>
      <c r="N12" s="161">
        <f>IF(H12="x","x",(H12*1000000/VLOOKUP($C12,'Crisis Indicator Data'!$C$3:$H$198,5,FALSE)))</f>
        <v>0.17185447247825053</v>
      </c>
      <c r="O12" s="161">
        <f>IF(I12="x","x",(I12*1000000/VLOOKUP($C12,'Crisis Indicator Data'!$C$3:$H$198,5,FALSE)))</f>
        <v>3.7343926181092179E-3</v>
      </c>
      <c r="P12" s="161" t="str">
        <f>IF(J12="x","x",(J12*1000000/VLOOKUP($C12,'Crisis Indicator Data'!$C$3:$H$198,5,FALSE)))</f>
        <v>x</v>
      </c>
      <c r="Q12" s="143">
        <f t="shared" si="1"/>
        <v>3</v>
      </c>
      <c r="R12" s="143">
        <f t="shared" si="2"/>
        <v>4</v>
      </c>
    </row>
    <row r="13" spans="1:18" x14ac:dyDescent="0.35">
      <c r="A13" s="165" t="str">
        <f>'Crisis Indicator Data'!A10</f>
        <v>Displacement of Rohingyas to Bangladesh</v>
      </c>
      <c r="B13" s="166" t="str">
        <f>'Crisis Indicator Data'!B10</f>
        <v>International Displacement</v>
      </c>
      <c r="C13" s="166" t="str">
        <f>'Crisis Indicator Data'!C10</f>
        <v>BGD002</v>
      </c>
      <c r="D13" s="166" t="str">
        <f>'Crisis Indicator Data'!D10</f>
        <v>Bangladesh</v>
      </c>
      <c r="E13" s="166" t="str">
        <f>'Crisis Indicator Data'!E10</f>
        <v>BGD</v>
      </c>
      <c r="F13" s="174">
        <f>IF('Crisis Indicator Data'!Q10="x","x",('Crisis Indicator Data'!Q10/1000000))</f>
        <v>0</v>
      </c>
      <c r="G13" s="174">
        <f>IF('Crisis Indicator Data'!R10="x","x",('Crisis Indicator Data'!R10/1000000))</f>
        <v>8.5999999999999993E-2</v>
      </c>
      <c r="H13" s="174">
        <f>IF('Crisis Indicator Data'!S10="x","x",('Crisis Indicator Data'!S10/1000000))</f>
        <v>1.427</v>
      </c>
      <c r="I13" s="174">
        <f>IF('Crisis Indicator Data'!T10="x","x",('Crisis Indicator Data'!T10/1000000))</f>
        <v>0.223</v>
      </c>
      <c r="J13" s="174" t="str">
        <f>IF('Crisis Indicator Data'!U10="x","x",('Crisis Indicator Data'!U10/1000000))</f>
        <v>x</v>
      </c>
      <c r="K13" s="164">
        <f t="shared" si="0"/>
        <v>3.7</v>
      </c>
      <c r="L13" s="161">
        <f>IF(F13="x","x",(F13*1000000/VLOOKUP($C13,'Crisis Indicator Data'!$C$3:$H$198,5,FALSE)))</f>
        <v>0</v>
      </c>
      <c r="M13" s="161">
        <f>IF(G13="x","x",(G13*1000000/VLOOKUP($C13,'Crisis Indicator Data'!$C$3:$H$198,5,FALSE)))</f>
        <v>4.9539170506912443E-2</v>
      </c>
      <c r="N13" s="161">
        <f>IF(H13="x","x",(H13*1000000/VLOOKUP($C13,'Crisis Indicator Data'!$C$3:$H$198,5,FALSE)))</f>
        <v>0.82200460829493083</v>
      </c>
      <c r="O13" s="161">
        <f>IF(I13="x","x",(I13*1000000/VLOOKUP($C13,'Crisis Indicator Data'!$C$3:$H$198,5,FALSE)))</f>
        <v>0.12845622119815669</v>
      </c>
      <c r="P13" s="161" t="str">
        <f>IF(J13="x","x",(J13*1000000/VLOOKUP($C13,'Crisis Indicator Data'!$C$3:$H$198,5,FALSE)))</f>
        <v>x</v>
      </c>
      <c r="Q13" s="143">
        <f t="shared" si="1"/>
        <v>4</v>
      </c>
      <c r="R13" s="143">
        <f t="shared" si="2"/>
        <v>3.85</v>
      </c>
    </row>
    <row r="14" spans="1:18" x14ac:dyDescent="0.35">
      <c r="A14" s="165" t="str">
        <f>'Crisis Indicator Data'!A11</f>
        <v>Climatic shocks and political/economic crisis in Bangladesh</v>
      </c>
      <c r="B14" s="166" t="str">
        <f>'Crisis Indicator Data'!B11</f>
        <v>Cyclone,Floods,Political/economic crisis</v>
      </c>
      <c r="C14" s="166" t="str">
        <f>'Crisis Indicator Data'!C11</f>
        <v>BGD012</v>
      </c>
      <c r="D14" s="166" t="str">
        <f>'Crisis Indicator Data'!D11</f>
        <v>Bangladesh</v>
      </c>
      <c r="E14" s="166" t="str">
        <f>'Crisis Indicator Data'!E11</f>
        <v>BGD</v>
      </c>
      <c r="F14" s="174">
        <f>IF('Crisis Indicator Data'!Q11="x","x",('Crisis Indicator Data'!Q11/1000000))</f>
        <v>45.951000000000001</v>
      </c>
      <c r="G14" s="174">
        <f>IF('Crisis Indicator Data'!R11="x","x",('Crisis Indicator Data'!R11/1000000))</f>
        <v>33.658000000000001</v>
      </c>
      <c r="H14" s="174">
        <f>IF('Crisis Indicator Data'!S11="x","x",('Crisis Indicator Data'!S11/1000000))</f>
        <v>15.186</v>
      </c>
      <c r="I14" s="174">
        <f>IF('Crisis Indicator Data'!T11="x","x",('Crisis Indicator Data'!T11/1000000))</f>
        <v>0.13800000000000001</v>
      </c>
      <c r="J14" s="174">
        <f>IF('Crisis Indicator Data'!U11="x","x",('Crisis Indicator Data'!U11/1000000))</f>
        <v>0</v>
      </c>
      <c r="K14" s="164">
        <f t="shared" si="0"/>
        <v>5</v>
      </c>
      <c r="L14" s="161">
        <f>IF(F14="x","x",(F14*1000000/VLOOKUP($C14,'Crisis Indicator Data'!$C$3:$H$198,5,FALSE)))</f>
        <v>0.48403610967735139</v>
      </c>
      <c r="M14" s="161">
        <f>IF(G14="x","x",(G14*1000000/VLOOKUP($C14,'Crisis Indicator Data'!$C$3:$H$198,5,FALSE)))</f>
        <v>0.3545447842162367</v>
      </c>
      <c r="N14" s="161">
        <f>IF(H14="x","x",(H14*1000000/VLOOKUP($C14,'Crisis Indicator Data'!$C$3:$H$198,5,FALSE)))</f>
        <v>0.15996544931688664</v>
      </c>
      <c r="O14" s="161">
        <f>IF(I14="x","x",(I14*1000000/VLOOKUP($C14,'Crisis Indicator Data'!$C$3:$H$198,5,FALSE)))</f>
        <v>1.453656789525244E-3</v>
      </c>
      <c r="P14" s="161">
        <f>IF(J14="x","x",(J14*1000000/VLOOKUP($C14,'Crisis Indicator Data'!$C$3:$H$198,5,FALSE)))</f>
        <v>0</v>
      </c>
      <c r="Q14" s="143">
        <f t="shared" si="1"/>
        <v>3</v>
      </c>
      <c r="R14" s="143">
        <f t="shared" si="2"/>
        <v>4</v>
      </c>
    </row>
    <row r="15" spans="1:18" x14ac:dyDescent="0.35">
      <c r="A15" s="165" t="str">
        <f>'Crisis Indicator Data'!A12</f>
        <v>Displacement from Ukraine to Belarus</v>
      </c>
      <c r="B15" s="166" t="str">
        <f>'Crisis Indicator Data'!B12</f>
        <v>International Displacement</v>
      </c>
      <c r="C15" s="166" t="str">
        <f>'Crisis Indicator Data'!C12</f>
        <v>BLR002</v>
      </c>
      <c r="D15" s="166" t="str">
        <f>'Crisis Indicator Data'!D12</f>
        <v>Belarus</v>
      </c>
      <c r="E15" s="166" t="str">
        <f>'Crisis Indicator Data'!E12</f>
        <v>BLR</v>
      </c>
      <c r="F15" s="174">
        <f>IF('Crisis Indicator Data'!Q12="x","x",('Crisis Indicator Data'!Q12/1000000))</f>
        <v>9.1780000000000008</v>
      </c>
      <c r="G15" s="174">
        <f>IF('Crisis Indicator Data'!R12="x","x",('Crisis Indicator Data'!R12/1000000))</f>
        <v>0</v>
      </c>
      <c r="H15" s="174">
        <f>IF('Crisis Indicator Data'!S12="x","x",('Crisis Indicator Data'!S12/1000000))</f>
        <v>4.2000000000000003E-2</v>
      </c>
      <c r="I15" s="174">
        <f>IF('Crisis Indicator Data'!T12="x","x",('Crisis Indicator Data'!T12/1000000))</f>
        <v>0</v>
      </c>
      <c r="J15" s="174">
        <f>IF('Crisis Indicator Data'!U12="x","x",('Crisis Indicator Data'!U12/1000000))</f>
        <v>0</v>
      </c>
      <c r="K15" s="164">
        <f t="shared" si="0"/>
        <v>1</v>
      </c>
      <c r="L15" s="161">
        <f>IF(F15="x","x",(F15*1000000/VLOOKUP($C15,'Crisis Indicator Data'!$C$3:$H$198,5,FALSE)))</f>
        <v>0.99544468546637743</v>
      </c>
      <c r="M15" s="161">
        <f>IF(G15="x","x",(G15*1000000/VLOOKUP($C15,'Crisis Indicator Data'!$C$3:$H$198,5,FALSE)))</f>
        <v>0</v>
      </c>
      <c r="N15" s="161">
        <f>IF(H15="x","x",(H15*1000000/VLOOKUP($C15,'Crisis Indicator Data'!$C$3:$H$198,5,FALSE)))</f>
        <v>4.5553145336225597E-3</v>
      </c>
      <c r="O15" s="161">
        <f>IF(I15="x","x",(I15*1000000/VLOOKUP($C15,'Crisis Indicator Data'!$C$3:$H$198,5,FALSE)))</f>
        <v>0</v>
      </c>
      <c r="P15" s="161">
        <f>IF(J15="x","x",(J15*1000000/VLOOKUP($C15,'Crisis Indicator Data'!$C$3:$H$198,5,FALSE)))</f>
        <v>0</v>
      </c>
      <c r="Q15" s="143">
        <f t="shared" si="1"/>
        <v>1</v>
      </c>
      <c r="R15" s="143">
        <f t="shared" si="2"/>
        <v>1</v>
      </c>
    </row>
    <row r="16" spans="1:18" x14ac:dyDescent="0.35">
      <c r="A16" s="165" t="str">
        <f>'Crisis Indicator Data'!A13</f>
        <v>Floods in Bolivia</v>
      </c>
      <c r="B16" s="166" t="str">
        <f>'Crisis Indicator Data'!B13</f>
        <v>Floods</v>
      </c>
      <c r="C16" s="166" t="str">
        <f>'Crisis Indicator Data'!C13</f>
        <v>BOL002</v>
      </c>
      <c r="D16" s="166" t="str">
        <f>'Crisis Indicator Data'!D13</f>
        <v>Bolivia</v>
      </c>
      <c r="E16" s="166" t="str">
        <f>'Crisis Indicator Data'!E13</f>
        <v>BOL</v>
      </c>
      <c r="F16" s="174">
        <f>IF('Crisis Indicator Data'!Q13="x","x",('Crisis Indicator Data'!Q13/1000000))</f>
        <v>1</v>
      </c>
      <c r="G16" s="174">
        <f>IF('Crisis Indicator Data'!R13="x","x",('Crisis Indicator Data'!R13/1000000))</f>
        <v>1.206</v>
      </c>
      <c r="H16" s="174">
        <f>IF('Crisis Indicator Data'!S13="x","x",('Crisis Indicator Data'!S13/1000000))</f>
        <v>0.99399999999999999</v>
      </c>
      <c r="I16" s="174">
        <f>IF('Crisis Indicator Data'!T13="x","x",('Crisis Indicator Data'!T13/1000000))</f>
        <v>0</v>
      </c>
      <c r="J16" s="174">
        <f>IF('Crisis Indicator Data'!U13="x","x",('Crisis Indicator Data'!U13/1000000))</f>
        <v>0</v>
      </c>
      <c r="K16" s="164">
        <f t="shared" si="0"/>
        <v>3.3</v>
      </c>
      <c r="L16" s="161">
        <f>IF(F16="x","x",(F16*1000000/VLOOKUP($C16,'Crisis Indicator Data'!$C$3:$H$198,5,FALSE)))</f>
        <v>0.3125</v>
      </c>
      <c r="M16" s="161">
        <f>IF(G16="x","x",(G16*1000000/VLOOKUP($C16,'Crisis Indicator Data'!$C$3:$H$198,5,FALSE)))</f>
        <v>0.37687500000000002</v>
      </c>
      <c r="N16" s="161">
        <f>IF(H16="x","x",(H16*1000000/VLOOKUP($C16,'Crisis Indicator Data'!$C$3:$H$198,5,FALSE)))</f>
        <v>0.31062499999999998</v>
      </c>
      <c r="O16" s="161">
        <f>IF(I16="x","x",(I16*1000000/VLOOKUP($C16,'Crisis Indicator Data'!$C$3:$H$198,5,FALSE)))</f>
        <v>0</v>
      </c>
      <c r="P16" s="161">
        <f>IF(J16="x","x",(J16*1000000/VLOOKUP($C16,'Crisis Indicator Data'!$C$3:$H$198,5,FALSE)))</f>
        <v>0</v>
      </c>
      <c r="Q16" s="143">
        <f t="shared" si="1"/>
        <v>3</v>
      </c>
      <c r="R16" s="143">
        <f t="shared" si="2"/>
        <v>3.15</v>
      </c>
    </row>
    <row r="17" spans="1:18" x14ac:dyDescent="0.35">
      <c r="A17" s="165" t="str">
        <f>'Crisis Indicator Data'!A14</f>
        <v>Displacement from Venezuela to Brazil</v>
      </c>
      <c r="B17" s="166" t="str">
        <f>'Crisis Indicator Data'!B14</f>
        <v>International Displacement</v>
      </c>
      <c r="C17" s="166" t="str">
        <f>'Crisis Indicator Data'!C14</f>
        <v>BRA002</v>
      </c>
      <c r="D17" s="166" t="str">
        <f>'Crisis Indicator Data'!D14</f>
        <v>Brazil</v>
      </c>
      <c r="E17" s="166" t="str">
        <f>'Crisis Indicator Data'!E14</f>
        <v>BRA</v>
      </c>
      <c r="F17" s="174">
        <f>IF('Crisis Indicator Data'!Q14="x","x",('Crisis Indicator Data'!Q14/1000000))</f>
        <v>131.23400000000001</v>
      </c>
      <c r="G17" s="174">
        <f>IF('Crisis Indicator Data'!R14="x","x",('Crisis Indicator Data'!R14/1000000))</f>
        <v>0.54400000000000004</v>
      </c>
      <c r="H17" s="174">
        <f>IF('Crisis Indicator Data'!S14="x","x",('Crisis Indicator Data'!S14/1000000))</f>
        <v>0.56899999999999995</v>
      </c>
      <c r="I17" s="174" t="str">
        <f>IF('Crisis Indicator Data'!T14="x","x",('Crisis Indicator Data'!T14/1000000))</f>
        <v>x</v>
      </c>
      <c r="J17" s="174" t="str">
        <f>IF('Crisis Indicator Data'!U14="x","x",('Crisis Indicator Data'!U14/1000000))</f>
        <v>x</v>
      </c>
      <c r="K17" s="164">
        <f t="shared" si="0"/>
        <v>2.9</v>
      </c>
      <c r="L17" s="161">
        <f>IF(F17="x","x",(F17*1000000/VLOOKUP($C17,'Crisis Indicator Data'!$C$3:$H$198,5,FALSE)))</f>
        <v>0.99159778157254486</v>
      </c>
      <c r="M17" s="161">
        <f>IF(G17="x","x",(G17*1000000/VLOOKUP($C17,'Crisis Indicator Data'!$C$3:$H$198,5,FALSE)))</f>
        <v>4.1104377918486394E-3</v>
      </c>
      <c r="N17" s="161">
        <f>IF(H17="x","x",(H17*1000000/VLOOKUP($C17,'Crisis Indicator Data'!$C$3:$H$198,5,FALSE)))</f>
        <v>4.2993365874299189E-3</v>
      </c>
      <c r="O17" s="161" t="str">
        <f>IF(I17="x","x",(I17*1000000/VLOOKUP($C17,'Crisis Indicator Data'!$C$3:$H$198,5,FALSE)))</f>
        <v>x</v>
      </c>
      <c r="P17" s="161" t="str">
        <f>IF(J17="x","x",(J17*1000000/VLOOKUP($C17,'Crisis Indicator Data'!$C$3:$H$198,5,FALSE)))</f>
        <v>x</v>
      </c>
      <c r="Q17" s="143">
        <f t="shared" si="1"/>
        <v>1</v>
      </c>
      <c r="R17" s="143">
        <f t="shared" si="2"/>
        <v>1.95</v>
      </c>
    </row>
    <row r="18" spans="1:18" x14ac:dyDescent="0.35">
      <c r="A18" s="165" t="str">
        <f>'Crisis Indicator Data'!A15</f>
        <v>Conflict and Climatic Shocks in CAR</v>
      </c>
      <c r="B18" s="166" t="str">
        <f>'Crisis Indicator Data'!B15</f>
        <v>Conflict/ Violence,Floods</v>
      </c>
      <c r="C18" s="166" t="str">
        <f>'Crisis Indicator Data'!C15</f>
        <v>CAF001</v>
      </c>
      <c r="D18" s="166" t="str">
        <f>'Crisis Indicator Data'!D15</f>
        <v>CAR</v>
      </c>
      <c r="E18" s="166" t="str">
        <f>'Crisis Indicator Data'!E15</f>
        <v>CAF</v>
      </c>
      <c r="F18" s="174">
        <f>IF('Crisis Indicator Data'!Q15="x","x",('Crisis Indicator Data'!Q15/1000000))</f>
        <v>0</v>
      </c>
      <c r="G18" s="174">
        <f>IF('Crisis Indicator Data'!R15="x","x",('Crisis Indicator Data'!R15/1000000))</f>
        <v>2.86</v>
      </c>
      <c r="H18" s="174">
        <f>IF('Crisis Indicator Data'!S15="x","x",('Crisis Indicator Data'!S15/1000000))</f>
        <v>2.1230000000000002</v>
      </c>
      <c r="I18" s="174">
        <f>IF('Crisis Indicator Data'!T15="x","x",('Crisis Indicator Data'!T15/1000000))</f>
        <v>0.317</v>
      </c>
      <c r="J18" s="174">
        <f>IF('Crisis Indicator Data'!U15="x","x",('Crisis Indicator Data'!U15/1000000))</f>
        <v>0</v>
      </c>
      <c r="K18" s="164">
        <f t="shared" si="0"/>
        <v>4</v>
      </c>
      <c r="L18" s="161">
        <f>IF(F18="x","x",(F18*1000000/VLOOKUP($C18,'Crisis Indicator Data'!$C$3:$H$198,5,FALSE)))</f>
        <v>0</v>
      </c>
      <c r="M18" s="161">
        <f>IF(G18="x","x",(G18*1000000/VLOOKUP($C18,'Crisis Indicator Data'!$C$3:$H$198,5,FALSE)))</f>
        <v>0.53962264150943395</v>
      </c>
      <c r="N18" s="161">
        <f>IF(H18="x","x",(H18*1000000/VLOOKUP($C18,'Crisis Indicator Data'!$C$3:$H$198,5,FALSE)))</f>
        <v>0.40056603773584903</v>
      </c>
      <c r="O18" s="161">
        <f>IF(I18="x","x",(I18*1000000/VLOOKUP($C18,'Crisis Indicator Data'!$C$3:$H$198,5,FALSE)))</f>
        <v>5.9811320754716985E-2</v>
      </c>
      <c r="P18" s="161">
        <f>IF(J18="x","x",(J18*1000000/VLOOKUP($C18,'Crisis Indicator Data'!$C$3:$H$198,5,FALSE)))</f>
        <v>0</v>
      </c>
      <c r="Q18" s="143">
        <f t="shared" si="1"/>
        <v>4</v>
      </c>
      <c r="R18" s="143">
        <f t="shared" si="2"/>
        <v>4</v>
      </c>
    </row>
    <row r="19" spans="1:18" x14ac:dyDescent="0.35">
      <c r="A19" s="165" t="str">
        <f>'Crisis Indicator Data'!A16</f>
        <v>Displacement from Venezuela to Chile</v>
      </c>
      <c r="B19" s="166" t="str">
        <f>'Crisis Indicator Data'!B16</f>
        <v>International Displacement</v>
      </c>
      <c r="C19" s="166" t="str">
        <f>'Crisis Indicator Data'!C16</f>
        <v>CHL002</v>
      </c>
      <c r="D19" s="166" t="str">
        <f>'Crisis Indicator Data'!D16</f>
        <v>Chile</v>
      </c>
      <c r="E19" s="166" t="str">
        <f>'Crisis Indicator Data'!E16</f>
        <v>CHL</v>
      </c>
      <c r="F19" s="174">
        <f>IF('Crisis Indicator Data'!Q16="x","x",('Crisis Indicator Data'!Q16/1000000))</f>
        <v>14.246</v>
      </c>
      <c r="G19" s="174">
        <f>IF('Crisis Indicator Data'!R16="x","x",('Crisis Indicator Data'!R16/1000000))</f>
        <v>3.4000000000000002E-2</v>
      </c>
      <c r="H19" s="174">
        <f>IF('Crisis Indicator Data'!S16="x","x",('Crisis Indicator Data'!S16/1000000))</f>
        <v>0.77400000000000002</v>
      </c>
      <c r="I19" s="174" t="str">
        <f>IF('Crisis Indicator Data'!T16="x","x",('Crisis Indicator Data'!T16/1000000))</f>
        <v>x</v>
      </c>
      <c r="J19" s="174" t="str">
        <f>IF('Crisis Indicator Data'!U16="x","x",('Crisis Indicator Data'!U16/1000000))</f>
        <v>x</v>
      </c>
      <c r="K19" s="164">
        <f t="shared" si="0"/>
        <v>3.1</v>
      </c>
      <c r="L19" s="161">
        <f>IF(F19="x","x",(F19*1000000/VLOOKUP($C19,'Crisis Indicator Data'!$C$3:$H$198,5,FALSE)))</f>
        <v>0.97608770126755739</v>
      </c>
      <c r="M19" s="161">
        <f>IF(G19="x","x",(G19*1000000/VLOOKUP($C19,'Crisis Indicator Data'!$C$3:$H$198,5,FALSE)))</f>
        <v>2.3295649194929771E-3</v>
      </c>
      <c r="N19" s="161">
        <f>IF(H19="x","x",(H19*1000000/VLOOKUP($C19,'Crisis Indicator Data'!$C$3:$H$198,5,FALSE)))</f>
        <v>5.3031860226104829E-2</v>
      </c>
      <c r="O19" s="161" t="str">
        <f>IF(I19="x","x",(I19*1000000/VLOOKUP($C19,'Crisis Indicator Data'!$C$3:$H$198,5,FALSE)))</f>
        <v>x</v>
      </c>
      <c r="P19" s="161" t="str">
        <f>IF(J19="x","x",(J19*1000000/VLOOKUP($C19,'Crisis Indicator Data'!$C$3:$H$198,5,FALSE)))</f>
        <v>x</v>
      </c>
      <c r="Q19" s="143">
        <f t="shared" si="1"/>
        <v>3</v>
      </c>
      <c r="R19" s="143">
        <f t="shared" si="2"/>
        <v>3.05</v>
      </c>
    </row>
    <row r="20" spans="1:18" x14ac:dyDescent="0.35">
      <c r="A20" s="165" t="str">
        <f>'Crisis Indicator Data'!A17</f>
        <v>Displacement from Burkina Faso to northern Côte d’Ivoire</v>
      </c>
      <c r="B20" s="166" t="str">
        <f>'Crisis Indicator Data'!B17</f>
        <v>International Displacement</v>
      </c>
      <c r="C20" s="166" t="str">
        <f>'Crisis Indicator Data'!C17</f>
        <v>CIV002</v>
      </c>
      <c r="D20" s="166" t="str">
        <f>'Crisis Indicator Data'!D17</f>
        <v>Côte d'Ivoire</v>
      </c>
      <c r="E20" s="166" t="str">
        <f>'Crisis Indicator Data'!E17</f>
        <v>CIV</v>
      </c>
      <c r="F20" s="174">
        <f>IF('Crisis Indicator Data'!Q17="x","x",('Crisis Indicator Data'!Q17/1000000))</f>
        <v>0.41799999999999998</v>
      </c>
      <c r="G20" s="174">
        <f>IF('Crisis Indicator Data'!R17="x","x",('Crisis Indicator Data'!R17/1000000))</f>
        <v>0</v>
      </c>
      <c r="H20" s="174">
        <f>IF('Crisis Indicator Data'!S17="x","x",('Crisis Indicator Data'!S17/1000000))</f>
        <v>7.3999999999999996E-2</v>
      </c>
      <c r="I20" s="174" t="str">
        <f>IF('Crisis Indicator Data'!T17="x","x",('Crisis Indicator Data'!T17/1000000))</f>
        <v>x</v>
      </c>
      <c r="J20" s="174" t="str">
        <f>IF('Crisis Indicator Data'!U17="x","x",('Crisis Indicator Data'!U17/1000000))</f>
        <v>x</v>
      </c>
      <c r="K20" s="164">
        <f t="shared" si="0"/>
        <v>1.4</v>
      </c>
      <c r="L20" s="161">
        <f>IF(F20="x","x",(F20*1000000/VLOOKUP($C20,'Crisis Indicator Data'!$C$3:$H$198,5,FALSE)))</f>
        <v>0.84959349593495936</v>
      </c>
      <c r="M20" s="161">
        <f>IF(G20="x","x",(G20*1000000/VLOOKUP($C20,'Crisis Indicator Data'!$C$3:$H$198,5,FALSE)))</f>
        <v>0</v>
      </c>
      <c r="N20" s="161">
        <f>IF(H20="x","x",(H20*1000000/VLOOKUP($C20,'Crisis Indicator Data'!$C$3:$H$198,5,FALSE)))</f>
        <v>0.15040650406504066</v>
      </c>
      <c r="O20" s="161" t="str">
        <f>IF(I20="x","x",(I20*1000000/VLOOKUP($C20,'Crisis Indicator Data'!$C$3:$H$198,5,FALSE)))</f>
        <v>x</v>
      </c>
      <c r="P20" s="161" t="str">
        <f>IF(J20="x","x",(J20*1000000/VLOOKUP($C20,'Crisis Indicator Data'!$C$3:$H$198,5,FALSE)))</f>
        <v>x</v>
      </c>
      <c r="Q20" s="143">
        <f t="shared" si="1"/>
        <v>3</v>
      </c>
      <c r="R20" s="143">
        <f t="shared" si="2"/>
        <v>2.2000000000000002</v>
      </c>
    </row>
    <row r="21" spans="1:18" x14ac:dyDescent="0.35">
      <c r="A21" s="165" t="str">
        <f>'Crisis Indicator Data'!A18</f>
        <v>Multiple crises in Cameroon</v>
      </c>
      <c r="B21" s="166" t="str">
        <f>'Crisis Indicator Data'!B18</f>
        <v>Conflict/ Violence,Floods,International Displacement</v>
      </c>
      <c r="C21" s="166" t="str">
        <f>'Crisis Indicator Data'!C18</f>
        <v>CMR001</v>
      </c>
      <c r="D21" s="166" t="str">
        <f>'Crisis Indicator Data'!D18</f>
        <v>Cameroon</v>
      </c>
      <c r="E21" s="166" t="str">
        <f>'Crisis Indicator Data'!E18</f>
        <v>CMR</v>
      </c>
      <c r="F21" s="174">
        <f>IF('Crisis Indicator Data'!Q18="x","x",('Crisis Indicator Data'!Q18/1000000))</f>
        <v>2.089</v>
      </c>
      <c r="G21" s="174">
        <f>IF('Crisis Indicator Data'!R18="x","x",('Crisis Indicator Data'!R18/1000000))</f>
        <v>19.099</v>
      </c>
      <c r="H21" s="174">
        <f>IF('Crisis Indicator Data'!S18="x","x",('Crisis Indicator Data'!S18/1000000))</f>
        <v>3.2490000000000001</v>
      </c>
      <c r="I21" s="174">
        <f>IF('Crisis Indicator Data'!T18="x","x",('Crisis Indicator Data'!T18/1000000))</f>
        <v>0</v>
      </c>
      <c r="J21" s="174">
        <f>IF('Crisis Indicator Data'!U18="x","x",('Crisis Indicator Data'!U18/1000000))</f>
        <v>0</v>
      </c>
      <c r="K21" s="164">
        <f t="shared" si="0"/>
        <v>4.2</v>
      </c>
      <c r="L21" s="161">
        <f>IF(F21="x","x",(F21*1000000/VLOOKUP($C21,'Crisis Indicator Data'!$C$3:$H$198,5,FALSE)))</f>
        <v>8.548862334260926E-2</v>
      </c>
      <c r="M21" s="161">
        <f>IF(G21="x","x",(G21*1000000/VLOOKUP($C21,'Crisis Indicator Data'!$C$3:$H$198,5,FALSE)))</f>
        <v>0.78159273203470292</v>
      </c>
      <c r="N21" s="161">
        <f>IF(H21="x","x",(H21*1000000/VLOOKUP($C21,'Crisis Indicator Data'!$C$3:$H$198,5,FALSE)))</f>
        <v>0.13295956785071206</v>
      </c>
      <c r="O21" s="161">
        <f>IF(I21="x","x",(I21*1000000/VLOOKUP($C21,'Crisis Indicator Data'!$C$3:$H$198,5,FALSE)))</f>
        <v>0</v>
      </c>
      <c r="P21" s="161">
        <f>IF(J21="x","x",(J21*1000000/VLOOKUP($C21,'Crisis Indicator Data'!$C$3:$H$198,5,FALSE)))</f>
        <v>0</v>
      </c>
      <c r="Q21" s="143">
        <f t="shared" si="1"/>
        <v>3</v>
      </c>
      <c r="R21" s="143">
        <f t="shared" si="2"/>
        <v>3.6</v>
      </c>
    </row>
    <row r="22" spans="1:18" x14ac:dyDescent="0.35">
      <c r="A22" s="165" t="str">
        <f>'Crisis Indicator Data'!A19</f>
        <v>Conflict in Far North region of Cameroon</v>
      </c>
      <c r="B22" s="166" t="str">
        <f>'Crisis Indicator Data'!B19</f>
        <v>Conflict/ Violence</v>
      </c>
      <c r="C22" s="166" t="str">
        <f>'Crisis Indicator Data'!C19</f>
        <v>CMR002</v>
      </c>
      <c r="D22" s="166" t="str">
        <f>'Crisis Indicator Data'!D19</f>
        <v>Cameroon</v>
      </c>
      <c r="E22" s="166" t="str">
        <f>'Crisis Indicator Data'!E19</f>
        <v>CMR</v>
      </c>
      <c r="F22" s="174">
        <f>IF('Crisis Indicator Data'!Q19="x","x",('Crisis Indicator Data'!Q19/1000000))</f>
        <v>0</v>
      </c>
      <c r="G22" s="174">
        <f>IF('Crisis Indicator Data'!R19="x","x",('Crisis Indicator Data'!R19/1000000))</f>
        <v>3.8650000000000002</v>
      </c>
      <c r="H22" s="174">
        <f>IF('Crisis Indicator Data'!S19="x","x",('Crisis Indicator Data'!S19/1000000))</f>
        <v>1.472</v>
      </c>
      <c r="I22" s="174">
        <f>IF('Crisis Indicator Data'!T19="x","x",('Crisis Indicator Data'!T19/1000000))</f>
        <v>0</v>
      </c>
      <c r="J22" s="174">
        <f>IF('Crisis Indicator Data'!U19="x","x",('Crisis Indicator Data'!U19/1000000))</f>
        <v>0</v>
      </c>
      <c r="K22" s="164">
        <f t="shared" si="0"/>
        <v>3.6</v>
      </c>
      <c r="L22" s="161">
        <f>IF(F22="x","x",(F22*1000000/VLOOKUP($C22,'Crisis Indicator Data'!$C$3:$H$198,5,FALSE)))</f>
        <v>0</v>
      </c>
      <c r="M22" s="161">
        <f>IF(G22="x","x",(G22*1000000/VLOOKUP($C22,'Crisis Indicator Data'!$C$3:$H$198,5,FALSE)))</f>
        <v>0.72418961963649986</v>
      </c>
      <c r="N22" s="161">
        <f>IF(H22="x","x",(H22*1000000/VLOOKUP($C22,'Crisis Indicator Data'!$C$3:$H$198,5,FALSE)))</f>
        <v>0.27581038036350009</v>
      </c>
      <c r="O22" s="161">
        <f>IF(I22="x","x",(I22*1000000/VLOOKUP($C22,'Crisis Indicator Data'!$C$3:$H$198,5,FALSE)))</f>
        <v>0</v>
      </c>
      <c r="P22" s="161">
        <f>IF(J22="x","x",(J22*1000000/VLOOKUP($C22,'Crisis Indicator Data'!$C$3:$H$198,5,FALSE)))</f>
        <v>0</v>
      </c>
      <c r="Q22" s="143">
        <f t="shared" si="1"/>
        <v>3</v>
      </c>
      <c r="R22" s="143">
        <f t="shared" si="2"/>
        <v>3.3</v>
      </c>
    </row>
    <row r="23" spans="1:18" x14ac:dyDescent="0.35">
      <c r="A23" s="165" t="str">
        <f>'Crisis Indicator Data'!A20</f>
        <v>Anglophone Crisis in Cameroon</v>
      </c>
      <c r="B23" s="166" t="str">
        <f>'Crisis Indicator Data'!B20</f>
        <v>Conflict/ Violence</v>
      </c>
      <c r="C23" s="166" t="str">
        <f>'Crisis Indicator Data'!C20</f>
        <v>CMR003</v>
      </c>
      <c r="D23" s="166" t="str">
        <f>'Crisis Indicator Data'!D20</f>
        <v>Cameroon</v>
      </c>
      <c r="E23" s="166" t="str">
        <f>'Crisis Indicator Data'!E20</f>
        <v>CMR</v>
      </c>
      <c r="F23" s="174">
        <f>IF('Crisis Indicator Data'!Q20="x","x",('Crisis Indicator Data'!Q20/1000000))</f>
        <v>0</v>
      </c>
      <c r="G23" s="174">
        <f>IF('Crisis Indicator Data'!R20="x","x",('Crisis Indicator Data'!R20/1000000))</f>
        <v>15.234</v>
      </c>
      <c r="H23" s="174">
        <f>IF('Crisis Indicator Data'!S20="x","x",('Crisis Indicator Data'!S20/1000000))</f>
        <v>1.494</v>
      </c>
      <c r="I23" s="174">
        <f>IF('Crisis Indicator Data'!T20="x","x",('Crisis Indicator Data'!T20/1000000))</f>
        <v>0</v>
      </c>
      <c r="J23" s="174">
        <f>IF('Crisis Indicator Data'!U20="x","x",('Crisis Indicator Data'!U20/1000000))</f>
        <v>0</v>
      </c>
      <c r="K23" s="164">
        <f t="shared" si="0"/>
        <v>3.6</v>
      </c>
      <c r="L23" s="161">
        <f>IF(F23="x","x",(F23*1000000/VLOOKUP($C23,'Crisis Indicator Data'!$C$3:$H$198,5,FALSE)))</f>
        <v>0</v>
      </c>
      <c r="M23" s="161">
        <f>IF(G23="x","x",(G23*1000000/VLOOKUP($C23,'Crisis Indicator Data'!$C$3:$H$198,5,FALSE)))</f>
        <v>0.91068866571018647</v>
      </c>
      <c r="N23" s="161">
        <f>IF(H23="x","x",(H23*1000000/VLOOKUP($C23,'Crisis Indicator Data'!$C$3:$H$198,5,FALSE)))</f>
        <v>8.9311334289813485E-2</v>
      </c>
      <c r="O23" s="161">
        <f>IF(I23="x","x",(I23*1000000/VLOOKUP($C23,'Crisis Indicator Data'!$C$3:$H$198,5,FALSE)))</f>
        <v>0</v>
      </c>
      <c r="P23" s="161">
        <f>IF(J23="x","x",(J23*1000000/VLOOKUP($C23,'Crisis Indicator Data'!$C$3:$H$198,5,FALSE)))</f>
        <v>0</v>
      </c>
      <c r="Q23" s="143">
        <f t="shared" si="1"/>
        <v>3</v>
      </c>
      <c r="R23" s="143">
        <f t="shared" si="2"/>
        <v>3.3</v>
      </c>
    </row>
    <row r="24" spans="1:18" x14ac:dyDescent="0.35">
      <c r="A24" s="165" t="str">
        <f>'Crisis Indicator Data'!A21</f>
        <v>Displacement from CAR to Cameroon</v>
      </c>
      <c r="B24" s="166" t="str">
        <f>'Crisis Indicator Data'!B21</f>
        <v>International Displacement</v>
      </c>
      <c r="C24" s="166" t="str">
        <f>'Crisis Indicator Data'!C21</f>
        <v>CMR004</v>
      </c>
      <c r="D24" s="166" t="str">
        <f>'Crisis Indicator Data'!D21</f>
        <v>Cameroon</v>
      </c>
      <c r="E24" s="166" t="str">
        <f>'Crisis Indicator Data'!E21</f>
        <v>CMR</v>
      </c>
      <c r="F24" s="174">
        <f>IF('Crisis Indicator Data'!Q21="x","x",('Crisis Indicator Data'!Q21/1000000))</f>
        <v>2.089</v>
      </c>
      <c r="G24" s="174">
        <f>IF('Crisis Indicator Data'!R21="x","x",('Crisis Indicator Data'!R21/1000000))</f>
        <v>0</v>
      </c>
      <c r="H24" s="174">
        <f>IF('Crisis Indicator Data'!S21="x","x",('Crisis Indicator Data'!S21/1000000))</f>
        <v>0.28299999999999997</v>
      </c>
      <c r="I24" s="174">
        <f>IF('Crisis Indicator Data'!T21="x","x",('Crisis Indicator Data'!T21/1000000))</f>
        <v>0</v>
      </c>
      <c r="J24" s="174">
        <f>IF('Crisis Indicator Data'!U21="x","x",('Crisis Indicator Data'!U21/1000000))</f>
        <v>0</v>
      </c>
      <c r="K24" s="164">
        <f t="shared" si="0"/>
        <v>2.4</v>
      </c>
      <c r="L24" s="161">
        <f>IF(F24="x","x",(F24*1000000/VLOOKUP($C24,'Crisis Indicator Data'!$C$3:$H$198,5,FALSE)))</f>
        <v>0.88069139966273191</v>
      </c>
      <c r="M24" s="161">
        <f>IF(G24="x","x",(G24*1000000/VLOOKUP($C24,'Crisis Indicator Data'!$C$3:$H$198,5,FALSE)))</f>
        <v>0</v>
      </c>
      <c r="N24" s="161">
        <f>IF(H24="x","x",(H24*1000000/VLOOKUP($C24,'Crisis Indicator Data'!$C$3:$H$198,5,FALSE)))</f>
        <v>0.11930860033726813</v>
      </c>
      <c r="O24" s="161">
        <f>IF(I24="x","x",(I24*1000000/VLOOKUP($C24,'Crisis Indicator Data'!$C$3:$H$198,5,FALSE)))</f>
        <v>0</v>
      </c>
      <c r="P24" s="161">
        <f>IF(J24="x","x",(J24*1000000/VLOOKUP($C24,'Crisis Indicator Data'!$C$3:$H$198,5,FALSE)))</f>
        <v>0</v>
      </c>
      <c r="Q24" s="143">
        <f t="shared" si="1"/>
        <v>3</v>
      </c>
      <c r="R24" s="143">
        <f t="shared" si="2"/>
        <v>2.7</v>
      </c>
    </row>
    <row r="25" spans="1:18" x14ac:dyDescent="0.35">
      <c r="A25" s="165" t="str">
        <f>'Crisis Indicator Data'!A22</f>
        <v>Complex crisis in DRC</v>
      </c>
      <c r="B25" s="166" t="str">
        <f>'Crisis Indicator Data'!B22</f>
        <v>Conflict/ Violence,Floods,Political/economic crisis</v>
      </c>
      <c r="C25" s="166" t="str">
        <f>'Crisis Indicator Data'!C22</f>
        <v>COD001</v>
      </c>
      <c r="D25" s="166" t="str">
        <f>'Crisis Indicator Data'!D22</f>
        <v>DRC</v>
      </c>
      <c r="E25" s="166" t="str">
        <f>'Crisis Indicator Data'!E22</f>
        <v>COD</v>
      </c>
      <c r="F25" s="174">
        <f>IF('Crisis Indicator Data'!Q22="x","x",('Crisis Indicator Data'!Q22/1000000))</f>
        <v>33.012999999999998</v>
      </c>
      <c r="G25" s="174">
        <f>IF('Crisis Indicator Data'!R22="x","x",('Crisis Indicator Data'!R22/1000000))</f>
        <v>63.545999999999999</v>
      </c>
      <c r="H25" s="174">
        <f>IF('Crisis Indicator Data'!S22="x","x",('Crisis Indicator Data'!S22/1000000))</f>
        <v>20.611000000000001</v>
      </c>
      <c r="I25" s="174">
        <f>IF('Crisis Indicator Data'!T22="x","x",('Crisis Indicator Data'!T22/1000000))</f>
        <v>0.63100000000000001</v>
      </c>
      <c r="J25" s="174">
        <f>IF('Crisis Indicator Data'!U22="x","x",('Crisis Indicator Data'!U22/1000000))</f>
        <v>0</v>
      </c>
      <c r="K25" s="164">
        <f t="shared" si="0"/>
        <v>5</v>
      </c>
      <c r="L25" s="161">
        <f>IF(F25="x","x",(F25*1000000/VLOOKUP($C25,'Crisis Indicator Data'!$C$3:$H$198,5,FALSE)))</f>
        <v>0.28024617996604412</v>
      </c>
      <c r="M25" s="161">
        <f>IF(G25="x","x",(G25*1000000/VLOOKUP($C25,'Crisis Indicator Data'!$C$3:$H$198,5,FALSE)))</f>
        <v>0.53943972835314091</v>
      </c>
      <c r="N25" s="161">
        <f>IF(H25="x","x",(H25*1000000/VLOOKUP($C25,'Crisis Indicator Data'!$C$3:$H$198,5,FALSE)))</f>
        <v>0.1749660441426146</v>
      </c>
      <c r="O25" s="161">
        <f>IF(I25="x","x",(I25*1000000/VLOOKUP($C25,'Crisis Indicator Data'!$C$3:$H$198,5,FALSE)))</f>
        <v>5.3565365025466894E-3</v>
      </c>
      <c r="P25" s="161">
        <f>IF(J25="x","x",(J25*1000000/VLOOKUP($C25,'Crisis Indicator Data'!$C$3:$H$198,5,FALSE)))</f>
        <v>0</v>
      </c>
      <c r="Q25" s="143">
        <f t="shared" si="1"/>
        <v>3</v>
      </c>
      <c r="R25" s="143">
        <f t="shared" si="2"/>
        <v>4</v>
      </c>
    </row>
    <row r="26" spans="1:18" x14ac:dyDescent="0.35">
      <c r="A26" s="165" t="str">
        <f>'Crisis Indicator Data'!A23</f>
        <v>Conflict and Climatic Shocks in Colombia</v>
      </c>
      <c r="B26" s="166" t="str">
        <f>'Crisis Indicator Data'!B23</f>
        <v>Conflict/ Violence,Drought/drier conditions,Floods</v>
      </c>
      <c r="C26" s="166" t="str">
        <f>'Crisis Indicator Data'!C23</f>
        <v>COL001</v>
      </c>
      <c r="D26" s="166" t="str">
        <f>'Crisis Indicator Data'!D23</f>
        <v>Colombia</v>
      </c>
      <c r="E26" s="166" t="str">
        <f>'Crisis Indicator Data'!E23</f>
        <v>COL</v>
      </c>
      <c r="F26" s="174">
        <f>IF('Crisis Indicator Data'!Q23="x","x",('Crisis Indicator Data'!Q23/1000000))</f>
        <v>0</v>
      </c>
      <c r="G26" s="174">
        <f>IF('Crisis Indicator Data'!R23="x","x",('Crisis Indicator Data'!R23/1000000))</f>
        <v>44</v>
      </c>
      <c r="H26" s="174">
        <f>IF('Crisis Indicator Data'!S23="x","x",('Crisis Indicator Data'!S23/1000000))</f>
        <v>7.1029999999999998</v>
      </c>
      <c r="I26" s="174">
        <f>IF('Crisis Indicator Data'!T23="x","x",('Crisis Indicator Data'!T23/1000000))</f>
        <v>1.5880000000000001</v>
      </c>
      <c r="J26" s="174">
        <f>IF('Crisis Indicator Data'!U23="x","x",('Crisis Indicator Data'!U23/1000000))</f>
        <v>0.36299999999999999</v>
      </c>
      <c r="K26" s="164">
        <f t="shared" si="0"/>
        <v>4.9000000000000004</v>
      </c>
      <c r="L26" s="161">
        <f>IF(F26="x","x",(F26*1000000/VLOOKUP($C26,'Crisis Indicator Data'!$C$3:$H$198,5,FALSE)))</f>
        <v>0</v>
      </c>
      <c r="M26" s="161">
        <f>IF(G26="x","x",(G26*1000000/VLOOKUP($C26,'Crisis Indicator Data'!$C$3:$H$198,5,FALSE)))</f>
        <v>0.82862523540489641</v>
      </c>
      <c r="N26" s="161">
        <f>IF(H26="x","x",(H26*1000000/VLOOKUP($C26,'Crisis Indicator Data'!$C$3:$H$198,5,FALSE)))</f>
        <v>0.13376647834274952</v>
      </c>
      <c r="O26" s="161">
        <f>IF(I26="x","x",(I26*1000000/VLOOKUP($C26,'Crisis Indicator Data'!$C$3:$H$198,5,FALSE)))</f>
        <v>2.9905838041431262E-2</v>
      </c>
      <c r="P26" s="161">
        <f>IF(J26="x","x",(J26*1000000/VLOOKUP($C26,'Crisis Indicator Data'!$C$3:$H$198,5,FALSE)))</f>
        <v>6.8361581920903958E-3</v>
      </c>
      <c r="Q26" s="143">
        <f t="shared" si="1"/>
        <v>3</v>
      </c>
      <c r="R26" s="143">
        <f t="shared" si="2"/>
        <v>3.95</v>
      </c>
    </row>
    <row r="27" spans="1:18" x14ac:dyDescent="0.35">
      <c r="A27" s="165" t="str">
        <f>'Crisis Indicator Data'!A24</f>
        <v>Displacement from Venezuela to Colombia</v>
      </c>
      <c r="B27" s="166" t="str">
        <f>'Crisis Indicator Data'!B24</f>
        <v>International Displacement</v>
      </c>
      <c r="C27" s="166" t="str">
        <f>'Crisis Indicator Data'!C24</f>
        <v>COL002</v>
      </c>
      <c r="D27" s="166" t="str">
        <f>'Crisis Indicator Data'!D24</f>
        <v>Colombia</v>
      </c>
      <c r="E27" s="166" t="str">
        <f>'Crisis Indicator Data'!E24</f>
        <v>COL</v>
      </c>
      <c r="F27" s="174">
        <f>IF('Crisis Indicator Data'!Q24="x","x",('Crisis Indicator Data'!Q24/1000000))</f>
        <v>44.96</v>
      </c>
      <c r="G27" s="174">
        <f>IF('Crisis Indicator Data'!R24="x","x",('Crisis Indicator Data'!R24/1000000))</f>
        <v>0.91800000000000004</v>
      </c>
      <c r="H27" s="174">
        <f>IF('Crisis Indicator Data'!S24="x","x",('Crisis Indicator Data'!S24/1000000))</f>
        <v>3.18</v>
      </c>
      <c r="I27" s="174" t="str">
        <f>IF('Crisis Indicator Data'!T24="x","x",('Crisis Indicator Data'!T24/1000000))</f>
        <v>x</v>
      </c>
      <c r="J27" s="174" t="str">
        <f>IF('Crisis Indicator Data'!U24="x","x",('Crisis Indicator Data'!U24/1000000))</f>
        <v>x</v>
      </c>
      <c r="K27" s="164">
        <f t="shared" si="0"/>
        <v>4.2</v>
      </c>
      <c r="L27" s="161">
        <f>IF(F27="x","x",(F27*1000000/VLOOKUP($C27,'Crisis Indicator Data'!$C$3:$H$198,5,FALSE)))</f>
        <v>0.9164662236536345</v>
      </c>
      <c r="M27" s="161">
        <f>IF(G27="x","x",(G27*1000000/VLOOKUP($C27,'Crisis Indicator Data'!$C$3:$H$198,5,FALSE)))</f>
        <v>1.871254433527661E-2</v>
      </c>
      <c r="N27" s="161">
        <f>IF(H27="x","x",(H27*1000000/VLOOKUP($C27,'Crisis Indicator Data'!$C$3:$H$198,5,FALSE)))</f>
        <v>6.4821232011088914E-2</v>
      </c>
      <c r="O27" s="161" t="str">
        <f>IF(I27="x","x",(I27*1000000/VLOOKUP($C27,'Crisis Indicator Data'!$C$3:$H$198,5,FALSE)))</f>
        <v>x</v>
      </c>
      <c r="P27" s="161" t="str">
        <f>IF(J27="x","x",(J27*1000000/VLOOKUP($C27,'Crisis Indicator Data'!$C$3:$H$198,5,FALSE)))</f>
        <v>x</v>
      </c>
      <c r="Q27" s="143">
        <f t="shared" si="1"/>
        <v>3</v>
      </c>
      <c r="R27" s="143">
        <f t="shared" si="2"/>
        <v>3.6</v>
      </c>
    </row>
    <row r="28" spans="1:18" x14ac:dyDescent="0.35">
      <c r="A28" s="165" t="str">
        <f>'Crisis Indicator Data'!A25</f>
        <v>Displacement from Nicaragua to Costa Rica</v>
      </c>
      <c r="B28" s="166" t="str">
        <f>'Crisis Indicator Data'!B25</f>
        <v>International Displacement</v>
      </c>
      <c r="C28" s="166" t="str">
        <f>'Crisis Indicator Data'!C25</f>
        <v>CRI002</v>
      </c>
      <c r="D28" s="166" t="str">
        <f>'Crisis Indicator Data'!D25</f>
        <v>Costa Rica</v>
      </c>
      <c r="E28" s="166" t="str">
        <f>'Crisis Indicator Data'!E25</f>
        <v>CRI</v>
      </c>
      <c r="F28" s="174">
        <f>IF('Crisis Indicator Data'!Q25="x","x",('Crisis Indicator Data'!Q25/1000000))</f>
        <v>3.653</v>
      </c>
      <c r="G28" s="174">
        <f>IF('Crisis Indicator Data'!R25="x","x",('Crisis Indicator Data'!R25/1000000))</f>
        <v>0</v>
      </c>
      <c r="H28" s="174">
        <f>IF('Crisis Indicator Data'!S25="x","x",('Crisis Indicator Data'!S25/1000000))</f>
        <v>0.20399999999999999</v>
      </c>
      <c r="I28" s="174" t="str">
        <f>IF('Crisis Indicator Data'!T25="x","x",('Crisis Indicator Data'!T25/1000000))</f>
        <v>x</v>
      </c>
      <c r="J28" s="174" t="str">
        <f>IF('Crisis Indicator Data'!U25="x","x",('Crisis Indicator Data'!U25/1000000))</f>
        <v>x</v>
      </c>
      <c r="K28" s="164">
        <f t="shared" si="0"/>
        <v>2.2000000000000002</v>
      </c>
      <c r="L28" s="161">
        <f>IF(F28="x","x",(F28*1000000/VLOOKUP($C28,'Crisis Indicator Data'!$C$3:$H$198,5,FALSE)))</f>
        <v>0.94710915219082192</v>
      </c>
      <c r="M28" s="161">
        <f>IF(G28="x","x",(G28*1000000/VLOOKUP($C28,'Crisis Indicator Data'!$C$3:$H$198,5,FALSE)))</f>
        <v>0</v>
      </c>
      <c r="N28" s="161">
        <f>IF(H28="x","x",(H28*1000000/VLOOKUP($C28,'Crisis Indicator Data'!$C$3:$H$198,5,FALSE)))</f>
        <v>5.2890847809178118E-2</v>
      </c>
      <c r="O28" s="161" t="str">
        <f>IF(I28="x","x",(I28*1000000/VLOOKUP($C28,'Crisis Indicator Data'!$C$3:$H$198,5,FALSE)))</f>
        <v>x</v>
      </c>
      <c r="P28" s="161" t="str">
        <f>IF(J28="x","x",(J28*1000000/VLOOKUP($C28,'Crisis Indicator Data'!$C$3:$H$198,5,FALSE)))</f>
        <v>x</v>
      </c>
      <c r="Q28" s="143">
        <f t="shared" si="1"/>
        <v>3</v>
      </c>
      <c r="R28" s="143">
        <f t="shared" si="2"/>
        <v>2.6</v>
      </c>
    </row>
    <row r="29" spans="1:18" x14ac:dyDescent="0.35">
      <c r="A29" s="165" t="str">
        <f>'Crisis Indicator Data'!A26</f>
        <v>Multiple crises in Djibouti</v>
      </c>
      <c r="B29" s="166" t="str">
        <f>'Crisis Indicator Data'!B26</f>
        <v>International Displacement,Drought/drier conditions</v>
      </c>
      <c r="C29" s="166" t="str">
        <f>'Crisis Indicator Data'!C26</f>
        <v>DJI001</v>
      </c>
      <c r="D29" s="166" t="str">
        <f>'Crisis Indicator Data'!D26</f>
        <v>Djibouti</v>
      </c>
      <c r="E29" s="166" t="str">
        <f>'Crisis Indicator Data'!E26</f>
        <v>DJI</v>
      </c>
      <c r="F29" s="174">
        <f>IF('Crisis Indicator Data'!Q26="x","x",('Crisis Indicator Data'!Q26/1000000))</f>
        <v>0.47699999999999998</v>
      </c>
      <c r="G29" s="174">
        <f>IF('Crisis Indicator Data'!R26="x","x",('Crisis Indicator Data'!R26/1000000))</f>
        <v>0.51</v>
      </c>
      <c r="H29" s="174">
        <f>IF('Crisis Indicator Data'!S26="x","x",('Crisis Indicator Data'!S26/1000000))</f>
        <v>0.184</v>
      </c>
      <c r="I29" s="174">
        <f>IF('Crisis Indicator Data'!T26="x","x",('Crisis Indicator Data'!T26/1000000))</f>
        <v>4.3999999999999997E-2</v>
      </c>
      <c r="J29" s="174">
        <f>IF('Crisis Indicator Data'!U26="x","x",('Crisis Indicator Data'!U26/1000000))</f>
        <v>0</v>
      </c>
      <c r="K29" s="164">
        <f t="shared" si="0"/>
        <v>2.2999999999999998</v>
      </c>
      <c r="L29" s="161">
        <f>IF(F29="x","x",(F29*1000000/VLOOKUP($C29,'Crisis Indicator Data'!$C$3:$H$198,5,FALSE)))</f>
        <v>0.40355329949238578</v>
      </c>
      <c r="M29" s="161">
        <f>IF(G29="x","x",(G29*1000000/VLOOKUP($C29,'Crisis Indicator Data'!$C$3:$H$198,5,FALSE)))</f>
        <v>0.43147208121827413</v>
      </c>
      <c r="N29" s="161">
        <f>IF(H29="x","x",(H29*1000000/VLOOKUP($C29,'Crisis Indicator Data'!$C$3:$H$198,5,FALSE)))</f>
        <v>0.155668358714044</v>
      </c>
      <c r="O29" s="161">
        <f>IF(I29="x","x",(I29*1000000/VLOOKUP($C29,'Crisis Indicator Data'!$C$3:$H$198,5,FALSE)))</f>
        <v>3.7225042301184431E-2</v>
      </c>
      <c r="P29" s="161">
        <f>IF(J29="x","x",(J29*1000000/VLOOKUP($C29,'Crisis Indicator Data'!$C$3:$H$198,5,FALSE)))</f>
        <v>0</v>
      </c>
      <c r="Q29" s="143">
        <f t="shared" si="1"/>
        <v>3</v>
      </c>
      <c r="R29" s="143">
        <f t="shared" si="2"/>
        <v>2.65</v>
      </c>
    </row>
    <row r="30" spans="1:18" x14ac:dyDescent="0.35">
      <c r="A30" s="165" t="str">
        <f>'Crisis Indicator Data'!A27</f>
        <v>International Displacement to Djibouti</v>
      </c>
      <c r="B30" s="166" t="str">
        <f>'Crisis Indicator Data'!B27</f>
        <v>International Displacement</v>
      </c>
      <c r="C30" s="166" t="str">
        <f>'Crisis Indicator Data'!C27</f>
        <v>DJI002</v>
      </c>
      <c r="D30" s="166" t="str">
        <f>'Crisis Indicator Data'!D27</f>
        <v>Djibouti</v>
      </c>
      <c r="E30" s="166" t="str">
        <f>'Crisis Indicator Data'!E27</f>
        <v>DJI</v>
      </c>
      <c r="F30" s="174">
        <f>IF('Crisis Indicator Data'!Q27="x","x",('Crisis Indicator Data'!Q27/1000000))</f>
        <v>0.89100000000000001</v>
      </c>
      <c r="G30" s="174">
        <f>IF('Crisis Indicator Data'!R27="x","x",('Crisis Indicator Data'!R27/1000000))</f>
        <v>0</v>
      </c>
      <c r="H30" s="174">
        <f>IF('Crisis Indicator Data'!S27="x","x",('Crisis Indicator Data'!S27/1000000))</f>
        <v>3.4000000000000002E-2</v>
      </c>
      <c r="I30" s="174" t="str">
        <f>IF('Crisis Indicator Data'!T27="x","x",('Crisis Indicator Data'!T27/1000000))</f>
        <v>x</v>
      </c>
      <c r="J30" s="174" t="str">
        <f>IF('Crisis Indicator Data'!U27="x","x",('Crisis Indicator Data'!U27/1000000))</f>
        <v>x</v>
      </c>
      <c r="K30" s="164">
        <f t="shared" si="0"/>
        <v>0.9</v>
      </c>
      <c r="L30" s="161">
        <f>IF(F30="x","x",(F30*1000000/VLOOKUP($C30,'Crisis Indicator Data'!$C$3:$H$198,5,FALSE)))</f>
        <v>0.9642857142857143</v>
      </c>
      <c r="M30" s="161">
        <f>IF(G30="x","x",(G30*1000000/VLOOKUP($C30,'Crisis Indicator Data'!$C$3:$H$198,5,FALSE)))</f>
        <v>0</v>
      </c>
      <c r="N30" s="161">
        <f>IF(H30="x","x",(H30*1000000/VLOOKUP($C30,'Crisis Indicator Data'!$C$3:$H$198,5,FALSE)))</f>
        <v>3.67965367965368E-2</v>
      </c>
      <c r="O30" s="161" t="str">
        <f>IF(I30="x","x",(I30*1000000/VLOOKUP($C30,'Crisis Indicator Data'!$C$3:$H$198,5,FALSE)))</f>
        <v>x</v>
      </c>
      <c r="P30" s="161" t="str">
        <f>IF(J30="x","x",(J30*1000000/VLOOKUP($C30,'Crisis Indicator Data'!$C$3:$H$198,5,FALSE)))</f>
        <v>x</v>
      </c>
      <c r="Q30" s="143">
        <f t="shared" si="1"/>
        <v>1</v>
      </c>
      <c r="R30" s="143">
        <f t="shared" si="2"/>
        <v>0.95</v>
      </c>
    </row>
    <row r="31" spans="1:18" x14ac:dyDescent="0.35">
      <c r="A31" s="165" t="str">
        <f>'Crisis Indicator Data'!A28</f>
        <v>Drought in Djibouti</v>
      </c>
      <c r="B31" s="166" t="str">
        <f>'Crisis Indicator Data'!B28</f>
        <v>Drought/drier conditions</v>
      </c>
      <c r="C31" s="166" t="str">
        <f>'Crisis Indicator Data'!C28</f>
        <v>DJI003</v>
      </c>
      <c r="D31" s="166" t="str">
        <f>'Crisis Indicator Data'!D28</f>
        <v>Djibouti</v>
      </c>
      <c r="E31" s="166" t="str">
        <f>'Crisis Indicator Data'!E28</f>
        <v>DJI</v>
      </c>
      <c r="F31" s="174">
        <f>IF('Crisis Indicator Data'!Q28="x","x",('Crisis Indicator Data'!Q28/1000000))</f>
        <v>0.47699999999999998</v>
      </c>
      <c r="G31" s="174">
        <f>IF('Crisis Indicator Data'!R28="x","x",('Crisis Indicator Data'!R28/1000000))</f>
        <v>0.51</v>
      </c>
      <c r="H31" s="174">
        <f>IF('Crisis Indicator Data'!S28="x","x",('Crisis Indicator Data'!S28/1000000))</f>
        <v>0.15</v>
      </c>
      <c r="I31" s="174">
        <f>IF('Crisis Indicator Data'!T28="x","x",('Crisis Indicator Data'!T28/1000000))</f>
        <v>4.3999999999999997E-2</v>
      </c>
      <c r="J31" s="174">
        <f>IF('Crisis Indicator Data'!U28="x","x",('Crisis Indicator Data'!U28/1000000))</f>
        <v>0</v>
      </c>
      <c r="K31" s="164">
        <f t="shared" si="0"/>
        <v>2.1</v>
      </c>
      <c r="L31" s="161">
        <f>IF(F31="x","x",(F31*1000000/VLOOKUP($C31,'Crisis Indicator Data'!$C$3:$H$198,5,FALSE)))</f>
        <v>0.40355329949238578</v>
      </c>
      <c r="M31" s="161">
        <f>IF(G31="x","x",(G31*1000000/VLOOKUP($C31,'Crisis Indicator Data'!$C$3:$H$198,5,FALSE)))</f>
        <v>0.43147208121827413</v>
      </c>
      <c r="N31" s="161">
        <f>IF(H31="x","x",(H31*1000000/VLOOKUP($C31,'Crisis Indicator Data'!$C$3:$H$198,5,FALSE)))</f>
        <v>0.12690355329949238</v>
      </c>
      <c r="O31" s="161">
        <f>IF(I31="x","x",(I31*1000000/VLOOKUP($C31,'Crisis Indicator Data'!$C$3:$H$198,5,FALSE)))</f>
        <v>3.7225042301184431E-2</v>
      </c>
      <c r="P31" s="161">
        <f>IF(J31="x","x",(J31*1000000/VLOOKUP($C31,'Crisis Indicator Data'!$C$3:$H$198,5,FALSE)))</f>
        <v>0</v>
      </c>
      <c r="Q31" s="143">
        <f t="shared" si="1"/>
        <v>3</v>
      </c>
      <c r="R31" s="143">
        <f t="shared" si="2"/>
        <v>2.5499999999999998</v>
      </c>
    </row>
    <row r="32" spans="1:18" x14ac:dyDescent="0.35">
      <c r="A32" s="165" t="str">
        <f>'Crisis Indicator Data'!A29</f>
        <v>Displacement from Venezuela to Dominican Republic</v>
      </c>
      <c r="B32" s="166" t="str">
        <f>'Crisis Indicator Data'!B29</f>
        <v>International Displacement</v>
      </c>
      <c r="C32" s="166" t="str">
        <f>'Crisis Indicator Data'!C29</f>
        <v>DOM002</v>
      </c>
      <c r="D32" s="166" t="str">
        <f>'Crisis Indicator Data'!D29</f>
        <v>Dominican Republic</v>
      </c>
      <c r="E32" s="166" t="str">
        <f>'Crisis Indicator Data'!E29</f>
        <v>DOM</v>
      </c>
      <c r="F32" s="174">
        <f>IF('Crisis Indicator Data'!Q29="x","x",('Crisis Indicator Data'!Q29/1000000))</f>
        <v>11.263999999999999</v>
      </c>
      <c r="G32" s="174">
        <f>IF('Crisis Indicator Data'!R29="x","x",('Crisis Indicator Data'!R29/1000000))</f>
        <v>5.0999999999999997E-2</v>
      </c>
      <c r="H32" s="174">
        <f>IF('Crisis Indicator Data'!S29="x","x",('Crisis Indicator Data'!S29/1000000))</f>
        <v>8.5000000000000006E-2</v>
      </c>
      <c r="I32" s="174" t="str">
        <f>IF('Crisis Indicator Data'!T29="x","x",('Crisis Indicator Data'!T29/1000000))</f>
        <v>x</v>
      </c>
      <c r="J32" s="174" t="str">
        <f>IF('Crisis Indicator Data'!U29="x","x",('Crisis Indicator Data'!U29/1000000))</f>
        <v>x</v>
      </c>
      <c r="K32" s="164">
        <f t="shared" si="0"/>
        <v>1.5</v>
      </c>
      <c r="L32" s="161">
        <f>IF(F32="x","x",(F32*1000000/VLOOKUP($C32,'Crisis Indicator Data'!$C$3:$H$198,5,FALSE)))</f>
        <v>0.98807017543859654</v>
      </c>
      <c r="M32" s="161">
        <f>IF(G32="x","x",(G32*1000000/VLOOKUP($C32,'Crisis Indicator Data'!$C$3:$H$198,5,FALSE)))</f>
        <v>4.4736842105263155E-3</v>
      </c>
      <c r="N32" s="161">
        <f>IF(H32="x","x",(H32*1000000/VLOOKUP($C32,'Crisis Indicator Data'!$C$3:$H$198,5,FALSE)))</f>
        <v>7.4561403508771927E-3</v>
      </c>
      <c r="O32" s="161" t="str">
        <f>IF(I32="x","x",(I32*1000000/VLOOKUP($C32,'Crisis Indicator Data'!$C$3:$H$198,5,FALSE)))</f>
        <v>x</v>
      </c>
      <c r="P32" s="161" t="str">
        <f>IF(J32="x","x",(J32*1000000/VLOOKUP($C32,'Crisis Indicator Data'!$C$3:$H$198,5,FALSE)))</f>
        <v>x</v>
      </c>
      <c r="Q32" s="143">
        <f t="shared" si="1"/>
        <v>1</v>
      </c>
      <c r="R32" s="143">
        <f t="shared" si="2"/>
        <v>1.25</v>
      </c>
    </row>
    <row r="33" spans="1:18" x14ac:dyDescent="0.35">
      <c r="A33" s="165" t="str">
        <f>'Crisis Indicator Data'!A30</f>
        <v>International displacement to Algeria</v>
      </c>
      <c r="B33" s="166" t="str">
        <f>'Crisis Indicator Data'!B30</f>
        <v>International Displacement</v>
      </c>
      <c r="C33" s="166" t="str">
        <f>'Crisis Indicator Data'!C30</f>
        <v>DZA002</v>
      </c>
      <c r="D33" s="166" t="str">
        <f>'Crisis Indicator Data'!D30</f>
        <v>Algeria</v>
      </c>
      <c r="E33" s="166" t="str">
        <f>'Crisis Indicator Data'!E30</f>
        <v>DZA</v>
      </c>
      <c r="F33" s="174">
        <f>IF('Crisis Indicator Data'!Q30="x","x",('Crisis Indicator Data'!Q30/1000000))</f>
        <v>47.024000000000001</v>
      </c>
      <c r="G33" s="174">
        <f>IF('Crisis Indicator Data'!R30="x","x",('Crisis Indicator Data'!R30/1000000))</f>
        <v>0</v>
      </c>
      <c r="H33" s="174">
        <f>IF('Crisis Indicator Data'!S30="x","x",('Crisis Indicator Data'!S30/1000000))</f>
        <v>0.26300000000000001</v>
      </c>
      <c r="I33" s="174" t="str">
        <f>IF('Crisis Indicator Data'!T30="x","x",('Crisis Indicator Data'!T30/1000000))</f>
        <v>x</v>
      </c>
      <c r="J33" s="174" t="str">
        <f>IF('Crisis Indicator Data'!U30="x","x",('Crisis Indicator Data'!U30/1000000))</f>
        <v>x</v>
      </c>
      <c r="K33" s="164">
        <f t="shared" si="0"/>
        <v>2.4</v>
      </c>
      <c r="L33" s="161">
        <f>IF(F33="x","x",(F33*1000000/VLOOKUP($C33,'Crisis Indicator Data'!$C$3:$H$198,5,FALSE)))</f>
        <v>0.99443821769196605</v>
      </c>
      <c r="M33" s="161">
        <f>IF(G33="x","x",(G33*1000000/VLOOKUP($C33,'Crisis Indicator Data'!$C$3:$H$198,5,FALSE)))</f>
        <v>0</v>
      </c>
      <c r="N33" s="161">
        <f>IF(H33="x","x",(H33*1000000/VLOOKUP($C33,'Crisis Indicator Data'!$C$3:$H$198,5,FALSE)))</f>
        <v>5.5617823080339208E-3</v>
      </c>
      <c r="O33" s="161" t="str">
        <f>IF(I33="x","x",(I33*1000000/VLOOKUP($C33,'Crisis Indicator Data'!$C$3:$H$198,5,FALSE)))</f>
        <v>x</v>
      </c>
      <c r="P33" s="161" t="str">
        <f>IF(J33="x","x",(J33*1000000/VLOOKUP($C33,'Crisis Indicator Data'!$C$3:$H$198,5,FALSE)))</f>
        <v>x</v>
      </c>
      <c r="Q33" s="143">
        <f t="shared" si="1"/>
        <v>1</v>
      </c>
      <c r="R33" s="143">
        <f t="shared" si="2"/>
        <v>1.7</v>
      </c>
    </row>
    <row r="34" spans="1:18" x14ac:dyDescent="0.35">
      <c r="A34" s="165" t="str">
        <f>'Crisis Indicator Data'!A31</f>
        <v>Displacement of Sahrawi refugees to Tindouf</v>
      </c>
      <c r="B34" s="166" t="str">
        <f>'Crisis Indicator Data'!B31</f>
        <v>International Displacement</v>
      </c>
      <c r="C34" s="166" t="str">
        <f>'Crisis Indicator Data'!C31</f>
        <v>DZA003</v>
      </c>
      <c r="D34" s="166" t="str">
        <f>'Crisis Indicator Data'!D31</f>
        <v>Algeria</v>
      </c>
      <c r="E34" s="166" t="str">
        <f>'Crisis Indicator Data'!E31</f>
        <v>DZA</v>
      </c>
      <c r="F34" s="174">
        <f>IF('Crisis Indicator Data'!Q31="x","x",('Crisis Indicator Data'!Q31/1000000))</f>
        <v>4.9000000000000002E-2</v>
      </c>
      <c r="G34" s="174">
        <f>IF('Crisis Indicator Data'!R31="x","x",('Crisis Indicator Data'!R31/1000000))</f>
        <v>0</v>
      </c>
      <c r="H34" s="174">
        <f>IF('Crisis Indicator Data'!S31="x","x",('Crisis Indicator Data'!S31/1000000))</f>
        <v>0.16200000000000001</v>
      </c>
      <c r="I34" s="174">
        <f>IF('Crisis Indicator Data'!T31="x","x",('Crisis Indicator Data'!T31/1000000))</f>
        <v>1.0999999999999999E-2</v>
      </c>
      <c r="J34" s="174" t="str">
        <f>IF('Crisis Indicator Data'!U31="x","x",('Crisis Indicator Data'!U31/1000000))</f>
        <v>x</v>
      </c>
      <c r="K34" s="164">
        <f t="shared" si="0"/>
        <v>2.1</v>
      </c>
      <c r="L34" s="161">
        <f>IF(F34="x","x",(F34*1000000/VLOOKUP($C34,'Crisis Indicator Data'!$C$3:$H$198,5,FALSE)))</f>
        <v>0.21973094170403587</v>
      </c>
      <c r="M34" s="161">
        <f>IF(G34="x","x",(G34*1000000/VLOOKUP($C34,'Crisis Indicator Data'!$C$3:$H$198,5,FALSE)))</f>
        <v>0</v>
      </c>
      <c r="N34" s="161">
        <f>IF(H34="x","x",(H34*1000000/VLOOKUP($C34,'Crisis Indicator Data'!$C$3:$H$198,5,FALSE)))</f>
        <v>0.726457399103139</v>
      </c>
      <c r="O34" s="161">
        <f>IF(I34="x","x",(I34*1000000/VLOOKUP($C34,'Crisis Indicator Data'!$C$3:$H$198,5,FALSE)))</f>
        <v>4.9327354260089683E-2</v>
      </c>
      <c r="P34" s="161" t="str">
        <f>IF(J34="x","x",(J34*1000000/VLOOKUP($C34,'Crisis Indicator Data'!$C$3:$H$198,5,FALSE)))</f>
        <v>x</v>
      </c>
      <c r="Q34" s="143">
        <f t="shared" si="1"/>
        <v>3</v>
      </c>
      <c r="R34" s="143">
        <f t="shared" si="2"/>
        <v>2.5499999999999998</v>
      </c>
    </row>
    <row r="35" spans="1:18" x14ac:dyDescent="0.35">
      <c r="A35" s="165" t="str">
        <f>'Crisis Indicator Data'!A32</f>
        <v>Multiple crises in Algeria</v>
      </c>
      <c r="B35" s="166" t="str">
        <f>'Crisis Indicator Data'!B32</f>
        <v>International Displacement</v>
      </c>
      <c r="C35" s="166" t="str">
        <f>'Crisis Indicator Data'!C32</f>
        <v>DZA004</v>
      </c>
      <c r="D35" s="166" t="str">
        <f>'Crisis Indicator Data'!D32</f>
        <v>Algeria</v>
      </c>
      <c r="E35" s="166" t="str">
        <f>'Crisis Indicator Data'!E32</f>
        <v>DZA</v>
      </c>
      <c r="F35" s="175">
        <f>IF('Crisis Indicator Data'!Q32="x","x",('Crisis Indicator Data'!Q32/1000000))</f>
        <v>46.850999999999999</v>
      </c>
      <c r="G35" s="175">
        <f>IF('Crisis Indicator Data'!R32="x","x",('Crisis Indicator Data'!R32/1000000))</f>
        <v>0</v>
      </c>
      <c r="H35" s="175">
        <f>IF('Crisis Indicator Data'!S32="x","x",('Crisis Indicator Data'!S32/1000000))</f>
        <v>0.42499999999999999</v>
      </c>
      <c r="I35" s="175">
        <f>IF('Crisis Indicator Data'!T32="x","x",('Crisis Indicator Data'!T32/1000000))</f>
        <v>1.0999999999999999E-2</v>
      </c>
      <c r="J35" s="175" t="str">
        <f>IF('Crisis Indicator Data'!U32="x","x",('Crisis Indicator Data'!U32/1000000))</f>
        <v>x</v>
      </c>
      <c r="K35" s="164">
        <f t="shared" si="0"/>
        <v>2.7</v>
      </c>
      <c r="L35" s="161">
        <f>IF(F35="x","x",(F35*1000000/VLOOKUP($C35,'Crisis Indicator Data'!$C$3:$H$198,5,FALSE)))</f>
        <v>0.99077970689618711</v>
      </c>
      <c r="M35" s="161">
        <f>IF(G35="x","x",(G35*1000000/VLOOKUP($C35,'Crisis Indicator Data'!$C$3:$H$198,5,FALSE)))</f>
        <v>0</v>
      </c>
      <c r="N35" s="161">
        <f>IF(H35="x","x",(H35*1000000/VLOOKUP($C35,'Crisis Indicator Data'!$C$3:$H$198,5,FALSE)))</f>
        <v>8.9876710300928371E-3</v>
      </c>
      <c r="O35" s="161">
        <f>IF(I35="x","x",(I35*1000000/VLOOKUP($C35,'Crisis Indicator Data'!$C$3:$H$198,5,FALSE)))</f>
        <v>2.326220737200499E-4</v>
      </c>
      <c r="P35" s="161" t="str">
        <f>IF(J35="x","x",(J35*1000000/VLOOKUP($C35,'Crisis Indicator Data'!$C$3:$H$198,5,FALSE)))</f>
        <v>x</v>
      </c>
      <c r="Q35" s="143">
        <f t="shared" si="1"/>
        <v>1</v>
      </c>
      <c r="R35" s="143">
        <f t="shared" si="2"/>
        <v>1.85</v>
      </c>
    </row>
    <row r="36" spans="1:18" x14ac:dyDescent="0.35">
      <c r="A36" s="165" t="str">
        <f>'Crisis Indicator Data'!A33</f>
        <v>Multiple crises in Ecuador</v>
      </c>
      <c r="B36" s="166" t="str">
        <f>'Crisis Indicator Data'!B33</f>
        <v>International Displacement,Conflict/ Violence,Floods</v>
      </c>
      <c r="C36" s="166" t="str">
        <f>'Crisis Indicator Data'!C33</f>
        <v>ECU001</v>
      </c>
      <c r="D36" s="166" t="str">
        <f>'Crisis Indicator Data'!D33</f>
        <v>Ecuador</v>
      </c>
      <c r="E36" s="166" t="str">
        <f>'Crisis Indicator Data'!E33</f>
        <v>ECU</v>
      </c>
      <c r="F36" s="175">
        <f>IF('Crisis Indicator Data'!Q33="x","x",('Crisis Indicator Data'!Q33/1000000))</f>
        <v>11.182</v>
      </c>
      <c r="G36" s="175">
        <f>IF('Crisis Indicator Data'!R33="x","x",('Crisis Indicator Data'!R33/1000000))</f>
        <v>0.35199999999999998</v>
      </c>
      <c r="H36" s="175">
        <f>IF('Crisis Indicator Data'!S33="x","x",('Crisis Indicator Data'!S33/1000000))</f>
        <v>3.3839999999999999</v>
      </c>
      <c r="I36" s="175">
        <f>IF('Crisis Indicator Data'!T33="x","x",('Crisis Indicator Data'!T33/1000000))</f>
        <v>0.15</v>
      </c>
      <c r="J36" s="175">
        <f>IF('Crisis Indicator Data'!U33="x","x",('Crisis Indicator Data'!U33/1000000))</f>
        <v>0</v>
      </c>
      <c r="K36" s="164">
        <f t="shared" si="0"/>
        <v>4.2</v>
      </c>
      <c r="L36" s="161">
        <f>IF(F36="x","x",(F36*1000000/VLOOKUP($C36,'Crisis Indicator Data'!$C$3:$H$198,5,FALSE)))</f>
        <v>0.74215172230702864</v>
      </c>
      <c r="M36" s="161">
        <f>IF(G36="x","x",(G36*1000000/VLOOKUP($C36,'Crisis Indicator Data'!$C$3:$H$198,5,FALSE)))</f>
        <v>2.3362314993031128E-2</v>
      </c>
      <c r="N36" s="161">
        <f>IF(H36="x","x",(H36*1000000/VLOOKUP($C36,'Crisis Indicator Data'!$C$3:$H$198,5,FALSE)))</f>
        <v>0.22459680095573106</v>
      </c>
      <c r="O36" s="161">
        <f>IF(I36="x","x",(I36*1000000/VLOOKUP($C36,'Crisis Indicator Data'!$C$3:$H$198,5,FALSE)))</f>
        <v>9.9555319572575823E-3</v>
      </c>
      <c r="P36" s="161">
        <f>IF(J36="x","x",(J36*1000000/VLOOKUP($C36,'Crisis Indicator Data'!$C$3:$H$198,5,FALSE)))</f>
        <v>0</v>
      </c>
      <c r="Q36" s="143">
        <f t="shared" si="1"/>
        <v>3</v>
      </c>
      <c r="R36" s="143">
        <f t="shared" si="2"/>
        <v>3.6</v>
      </c>
    </row>
    <row r="37" spans="1:18" x14ac:dyDescent="0.35">
      <c r="A37" s="165" t="str">
        <f>'Crisis Indicator Data'!A34</f>
        <v>Displacement from Venezuela to Ecuador</v>
      </c>
      <c r="B37" s="166" t="str">
        <f>'Crisis Indicator Data'!B34</f>
        <v>International Displacement</v>
      </c>
      <c r="C37" s="166" t="str">
        <f>'Crisis Indicator Data'!C34</f>
        <v>ECU002</v>
      </c>
      <c r="D37" s="166" t="str">
        <f>'Crisis Indicator Data'!D34</f>
        <v>Ecuador</v>
      </c>
      <c r="E37" s="166" t="str">
        <f>'Crisis Indicator Data'!E34</f>
        <v>ECU</v>
      </c>
      <c r="F37" s="175">
        <f>IF('Crisis Indicator Data'!Q34="x","x",('Crisis Indicator Data'!Q34/1000000))</f>
        <v>11.217000000000001</v>
      </c>
      <c r="G37" s="175">
        <f>IF('Crisis Indicator Data'!R34="x","x",('Crisis Indicator Data'!R34/1000000))</f>
        <v>0.20300000000000001</v>
      </c>
      <c r="H37" s="175">
        <f>IF('Crisis Indicator Data'!S34="x","x",('Crisis Indicator Data'!S34/1000000))</f>
        <v>0.69599999999999995</v>
      </c>
      <c r="I37" s="175" t="str">
        <f>IF('Crisis Indicator Data'!T34="x","x",('Crisis Indicator Data'!T34/1000000))</f>
        <v>x</v>
      </c>
      <c r="J37" s="175" t="str">
        <f>IF('Crisis Indicator Data'!U34="x","x",('Crisis Indicator Data'!U34/1000000))</f>
        <v>x</v>
      </c>
      <c r="K37" s="164">
        <f t="shared" si="0"/>
        <v>3.1</v>
      </c>
      <c r="L37" s="161">
        <f>IF(F37="x","x",(F37*1000000/VLOOKUP($C37,'Crisis Indicator Data'!$C$3:$H$198,5,FALSE)))</f>
        <v>0.92572418915573162</v>
      </c>
      <c r="M37" s="161">
        <f>IF(G37="x","x",(G37*1000000/VLOOKUP($C37,'Crisis Indicator Data'!$C$3:$H$198,5,FALSE)))</f>
        <v>1.6753321779318313E-2</v>
      </c>
      <c r="N37" s="161">
        <f>IF(H37="x","x",(H37*1000000/VLOOKUP($C37,'Crisis Indicator Data'!$C$3:$H$198,5,FALSE)))</f>
        <v>5.7439960386234216E-2</v>
      </c>
      <c r="O37" s="161" t="str">
        <f>IF(I37="x","x",(I37*1000000/VLOOKUP($C37,'Crisis Indicator Data'!$C$3:$H$198,5,FALSE)))</f>
        <v>x</v>
      </c>
      <c r="P37" s="161" t="str">
        <f>IF(J37="x","x",(J37*1000000/VLOOKUP($C37,'Crisis Indicator Data'!$C$3:$H$198,5,FALSE)))</f>
        <v>x</v>
      </c>
      <c r="Q37" s="143">
        <f t="shared" si="1"/>
        <v>3</v>
      </c>
      <c r="R37" s="143">
        <f t="shared" si="2"/>
        <v>3.05</v>
      </c>
    </row>
    <row r="38" spans="1:18" x14ac:dyDescent="0.35">
      <c r="A38" s="165" t="str">
        <f>'Crisis Indicator Data'!A35</f>
        <v>Conflict and Violence in Ecuador</v>
      </c>
      <c r="B38" s="166" t="str">
        <f>'Crisis Indicator Data'!B35</f>
        <v>Conflict/ Violence</v>
      </c>
      <c r="C38" s="166" t="str">
        <f>'Crisis Indicator Data'!C35</f>
        <v>ECU003</v>
      </c>
      <c r="D38" s="166" t="str">
        <f>'Crisis Indicator Data'!D35</f>
        <v>Ecuador</v>
      </c>
      <c r="E38" s="166" t="str">
        <f>'Crisis Indicator Data'!E35</f>
        <v>ECU</v>
      </c>
      <c r="F38" s="175">
        <f>IF('Crisis Indicator Data'!Q35="x","x",('Crisis Indicator Data'!Q35/1000000))</f>
        <v>10.452</v>
      </c>
      <c r="G38" s="175">
        <f>IF('Crisis Indicator Data'!R35="x","x",('Crisis Indicator Data'!R35/1000000))</f>
        <v>0</v>
      </c>
      <c r="H38" s="175">
        <f>IF('Crisis Indicator Data'!S35="x","x",('Crisis Indicator Data'!S35/1000000))</f>
        <v>2.63</v>
      </c>
      <c r="I38" s="175">
        <f>IF('Crisis Indicator Data'!T35="x","x",('Crisis Indicator Data'!T35/1000000))</f>
        <v>0.15</v>
      </c>
      <c r="J38" s="175">
        <f>IF('Crisis Indicator Data'!U35="x","x",('Crisis Indicator Data'!U35/1000000))</f>
        <v>0</v>
      </c>
      <c r="K38" s="164">
        <f t="shared" ref="K38:K69" si="3">IF(H38="x","x",IF(SUM(H38:J38)=0,0,IF(LOG(SUM(H38:J38)*1000000)&lt;$K$4,0,IF(LOG(SUM(H38:J38)*1000000)&gt;$K$3,5,ROUND(5-(K$3-LOG(SUM(H38:J38)*1000000))/(K$3-K$4)*5,1)))))</f>
        <v>4.0999999999999996</v>
      </c>
      <c r="L38" s="161">
        <f>IF(F38="x","x",(F38*1000000/VLOOKUP($C38,'Crisis Indicator Data'!$C$3:$H$198,5,FALSE)))</f>
        <v>0.78990326481257556</v>
      </c>
      <c r="M38" s="161">
        <f>IF(G38="x","x",(G38*1000000/VLOOKUP($C38,'Crisis Indicator Data'!$C$3:$H$198,5,FALSE)))</f>
        <v>0</v>
      </c>
      <c r="N38" s="161">
        <f>IF(H38="x","x",(H38*1000000/VLOOKUP($C38,'Crisis Indicator Data'!$C$3:$H$198,5,FALSE)))</f>
        <v>0.19876058041112454</v>
      </c>
      <c r="O38" s="161">
        <f>IF(I38="x","x",(I38*1000000/VLOOKUP($C38,'Crisis Indicator Data'!$C$3:$H$198,5,FALSE)))</f>
        <v>1.133615477629988E-2</v>
      </c>
      <c r="P38" s="161">
        <f>IF(J38="x","x",(J38*1000000/VLOOKUP($C38,'Crisis Indicator Data'!$C$3:$H$198,5,FALSE)))</f>
        <v>0</v>
      </c>
      <c r="Q38" s="143">
        <f t="shared" ref="Q38:Q69" si="4">IF(N38="x","x",IF(OR(L38&gt;=$L$3,M38&gt;=$M$3,N38&gt;=$N$3,O38&gt;=$O$3,P38&gt;=$P$3), (IF(VALUE(SUBSTITUTE(P38, "x", "0.0"))&gt;=$P$3, 5, IF((VALUE(SUBSTITUTE(O38, "x", "0.0"))+VALUE(SUBSTITUTE(P38, "x", "0.0")))&gt;=$O$3,4,IF((VALUE(SUBSTITUTE(O38, "x", "0.0"))+VALUE(SUBSTITUTE(P38, "x", "0.0"))+N38)&gt;=$N$3,3,IF((VALUE(SUBSTITUTE(O38, "x", "0.0"))+VALUE(SUBSTITUTE(P38, "x", "0.0"))+N38+VALUE(SUBSTITUTE(M38, "x", "0.0")))&gt;=$M$3,2,1)))))))</f>
        <v>3</v>
      </c>
      <c r="R38" s="143">
        <f t="shared" ref="R38:R69" si="5">IF(Q38="x","x",(AVERAGE(K38,Q38)))</f>
        <v>3.55</v>
      </c>
    </row>
    <row r="39" spans="1:18" x14ac:dyDescent="0.35">
      <c r="A39" s="165" t="str">
        <f>'Crisis Indicator Data'!A36</f>
        <v>Floods in Ecuador</v>
      </c>
      <c r="B39" s="166" t="str">
        <f>'Crisis Indicator Data'!B36</f>
        <v>Floods</v>
      </c>
      <c r="C39" s="166" t="str">
        <f>'Crisis Indicator Data'!C36</f>
        <v>ECU004</v>
      </c>
      <c r="D39" s="166" t="str">
        <f>'Crisis Indicator Data'!D36</f>
        <v>Ecuador</v>
      </c>
      <c r="E39" s="166" t="str">
        <f>'Crisis Indicator Data'!E36</f>
        <v>ECU</v>
      </c>
      <c r="F39" s="175">
        <f>IF('Crisis Indicator Data'!Q36="x","x",('Crisis Indicator Data'!Q36/1000000))</f>
        <v>7.3920000000000003</v>
      </c>
      <c r="G39" s="175">
        <f>IF('Crisis Indicator Data'!R36="x","x",('Crisis Indicator Data'!R36/1000000))</f>
        <v>0.14899999999999999</v>
      </c>
      <c r="H39" s="175">
        <f>IF('Crisis Indicator Data'!S36="x","x",('Crisis Indicator Data'!S36/1000000))</f>
        <v>5.8000000000000003E-2</v>
      </c>
      <c r="I39" s="175" t="str">
        <f>IF('Crisis Indicator Data'!T36="x","x",('Crisis Indicator Data'!T36/1000000))</f>
        <v>x</v>
      </c>
      <c r="J39" s="175" t="str">
        <f>IF('Crisis Indicator Data'!U36="x","x",('Crisis Indicator Data'!U36/1000000))</f>
        <v>x</v>
      </c>
      <c r="K39" s="164">
        <f t="shared" si="3"/>
        <v>1.3</v>
      </c>
      <c r="L39" s="161">
        <f>IF(F39="x","x",(F39*1000000/VLOOKUP($C39,'Crisis Indicator Data'!$C$3:$H$198,5,FALSE)))</f>
        <v>0.97288760200052649</v>
      </c>
      <c r="M39" s="161">
        <f>IF(G39="x","x",(G39*1000000/VLOOKUP($C39,'Crisis Indicator Data'!$C$3:$H$198,5,FALSE)))</f>
        <v>1.9610423795735719E-2</v>
      </c>
      <c r="N39" s="161">
        <f>IF(H39="x","x",(H39*1000000/VLOOKUP($C39,'Crisis Indicator Data'!$C$3:$H$198,5,FALSE)))</f>
        <v>7.6335877862595417E-3</v>
      </c>
      <c r="O39" s="161" t="str">
        <f>IF(I39="x","x",(I39*1000000/VLOOKUP($C39,'Crisis Indicator Data'!$C$3:$H$198,5,FALSE)))</f>
        <v>x</v>
      </c>
      <c r="P39" s="161" t="str">
        <f>IF(J39="x","x",(J39*1000000/VLOOKUP($C39,'Crisis Indicator Data'!$C$3:$H$198,5,FALSE)))</f>
        <v>x</v>
      </c>
      <c r="Q39" s="143">
        <f t="shared" si="4"/>
        <v>1</v>
      </c>
      <c r="R39" s="143">
        <f t="shared" si="5"/>
        <v>1.1499999999999999</v>
      </c>
    </row>
    <row r="40" spans="1:18" x14ac:dyDescent="0.35">
      <c r="A40" s="165" t="str">
        <f>'Crisis Indicator Data'!A37</f>
        <v>International displacement to Egypt</v>
      </c>
      <c r="B40" s="166" t="str">
        <f>'Crisis Indicator Data'!B37</f>
        <v>International Displacement</v>
      </c>
      <c r="C40" s="166" t="str">
        <f>'Crisis Indicator Data'!C37</f>
        <v>EGY004</v>
      </c>
      <c r="D40" s="166" t="str">
        <f>'Crisis Indicator Data'!D37</f>
        <v>Egypt</v>
      </c>
      <c r="E40" s="166" t="str">
        <f>'Crisis Indicator Data'!E37</f>
        <v>EGY</v>
      </c>
      <c r="F40" s="175">
        <f>IF('Crisis Indicator Data'!Q37="x","x",('Crisis Indicator Data'!Q37/1000000))</f>
        <v>24.327999999999999</v>
      </c>
      <c r="G40" s="175">
        <f>IF('Crisis Indicator Data'!R37="x","x",('Crisis Indicator Data'!R37/1000000))</f>
        <v>0</v>
      </c>
      <c r="H40" s="175">
        <f>IF('Crisis Indicator Data'!S37="x","x",('Crisis Indicator Data'!S37/1000000))</f>
        <v>0.98199999999999998</v>
      </c>
      <c r="I40" s="175" t="str">
        <f>IF('Crisis Indicator Data'!T37="x","x",('Crisis Indicator Data'!T37/1000000))</f>
        <v>x</v>
      </c>
      <c r="J40" s="175" t="str">
        <f>IF('Crisis Indicator Data'!U37="x","x",('Crisis Indicator Data'!U37/1000000))</f>
        <v>x</v>
      </c>
      <c r="K40" s="164">
        <f t="shared" si="3"/>
        <v>3.3</v>
      </c>
      <c r="L40" s="161">
        <f>IF(F40="x","x",(F40*1000000/VLOOKUP($C40,'Crisis Indicator Data'!$C$3:$H$198,5,FALSE)))</f>
        <v>0.96120110628210198</v>
      </c>
      <c r="M40" s="161">
        <f>IF(G40="x","x",(G40*1000000/VLOOKUP($C40,'Crisis Indicator Data'!$C$3:$H$198,5,FALSE)))</f>
        <v>0</v>
      </c>
      <c r="N40" s="161">
        <f>IF(H40="x","x",(H40*1000000/VLOOKUP($C40,'Crisis Indicator Data'!$C$3:$H$198,5,FALSE)))</f>
        <v>3.8798893717898061E-2</v>
      </c>
      <c r="O40" s="161" t="str">
        <f>IF(I40="x","x",(I40*1000000/VLOOKUP($C40,'Crisis Indicator Data'!$C$3:$H$198,5,FALSE)))</f>
        <v>x</v>
      </c>
      <c r="P40" s="161" t="str">
        <f>IF(J40="x","x",(J40*1000000/VLOOKUP($C40,'Crisis Indicator Data'!$C$3:$H$198,5,FALSE)))</f>
        <v>x</v>
      </c>
      <c r="Q40" s="143">
        <f t="shared" si="4"/>
        <v>1</v>
      </c>
      <c r="R40" s="143">
        <f t="shared" si="5"/>
        <v>2.15</v>
      </c>
    </row>
    <row r="41" spans="1:18" x14ac:dyDescent="0.35">
      <c r="A41" s="165" t="str">
        <f>'Crisis Indicator Data'!A38</f>
        <v>Complex crisis in Eritrea</v>
      </c>
      <c r="B41" s="166" t="str">
        <f>'Crisis Indicator Data'!B38</f>
        <v>International Displacement,Political/economic crisis</v>
      </c>
      <c r="C41" s="166" t="str">
        <f>'Crisis Indicator Data'!C38</f>
        <v>ERI001</v>
      </c>
      <c r="D41" s="166" t="str">
        <f>'Crisis Indicator Data'!D38</f>
        <v>Eritrea</v>
      </c>
      <c r="E41" s="166" t="str">
        <f>'Crisis Indicator Data'!E38</f>
        <v>ERI</v>
      </c>
      <c r="F41" s="175">
        <f>IF('Crisis Indicator Data'!Q38="x","x",('Crisis Indicator Data'!Q38/1000000))</f>
        <v>2.37</v>
      </c>
      <c r="G41" s="175">
        <f>IF('Crisis Indicator Data'!R38="x","x",('Crisis Indicator Data'!R38/1000000))</f>
        <v>0</v>
      </c>
      <c r="H41" s="175">
        <f>IF('Crisis Indicator Data'!S38="x","x",('Crisis Indicator Data'!S38/1000000))</f>
        <v>1.1000000000000001</v>
      </c>
      <c r="I41" s="175" t="str">
        <f>IF('Crisis Indicator Data'!T38="x","x",('Crisis Indicator Data'!T38/1000000))</f>
        <v>x</v>
      </c>
      <c r="J41" s="175" t="str">
        <f>IF('Crisis Indicator Data'!U38="x","x",('Crisis Indicator Data'!U38/1000000))</f>
        <v>x</v>
      </c>
      <c r="K41" s="164">
        <f t="shared" si="3"/>
        <v>3.4</v>
      </c>
      <c r="L41" s="161">
        <f>IF(F41="x","x",(F41*1000000/VLOOKUP($C41,'Crisis Indicator Data'!$C$3:$H$198,5,FALSE)))</f>
        <v>0.68299711815561959</v>
      </c>
      <c r="M41" s="161">
        <f>IF(G41="x","x",(G41*1000000/VLOOKUP($C41,'Crisis Indicator Data'!$C$3:$H$198,5,FALSE)))</f>
        <v>0</v>
      </c>
      <c r="N41" s="161">
        <f>IF(H41="x","x",(H41*1000000/VLOOKUP($C41,'Crisis Indicator Data'!$C$3:$H$198,5,FALSE)))</f>
        <v>0.31700288184438041</v>
      </c>
      <c r="O41" s="161" t="str">
        <f>IF(I41="x","x",(I41*1000000/VLOOKUP($C41,'Crisis Indicator Data'!$C$3:$H$198,5,FALSE)))</f>
        <v>x</v>
      </c>
      <c r="P41" s="161" t="str">
        <f>IF(J41="x","x",(J41*1000000/VLOOKUP($C41,'Crisis Indicator Data'!$C$3:$H$198,5,FALSE)))</f>
        <v>x</v>
      </c>
      <c r="Q41" s="143">
        <f t="shared" si="4"/>
        <v>3</v>
      </c>
      <c r="R41" s="143">
        <f t="shared" si="5"/>
        <v>3.2</v>
      </c>
    </row>
    <row r="42" spans="1:18" x14ac:dyDescent="0.35">
      <c r="A42" s="165" t="str">
        <f>'Crisis Indicator Data'!A39</f>
        <v>International displacement to Spain</v>
      </c>
      <c r="B42" s="166" t="str">
        <f>'Crisis Indicator Data'!B39</f>
        <v>International Displacement</v>
      </c>
      <c r="C42" s="166" t="str">
        <f>'Crisis Indicator Data'!C39</f>
        <v>ESP002</v>
      </c>
      <c r="D42" s="166" t="str">
        <f>'Crisis Indicator Data'!D39</f>
        <v>Spain</v>
      </c>
      <c r="E42" s="166" t="str">
        <f>'Crisis Indicator Data'!E39</f>
        <v>ESP</v>
      </c>
      <c r="F42" s="175">
        <f>IF('Crisis Indicator Data'!Q39="x","x",('Crisis Indicator Data'!Q39/1000000))</f>
        <v>12.022</v>
      </c>
      <c r="G42" s="175">
        <f>IF('Crisis Indicator Data'!R39="x","x",('Crisis Indicator Data'!R39/1000000))</f>
        <v>0</v>
      </c>
      <c r="H42" s="175">
        <f>IF('Crisis Indicator Data'!S39="x","x",('Crisis Indicator Data'!S39/1000000))</f>
        <v>0.08</v>
      </c>
      <c r="I42" s="175" t="str">
        <f>IF('Crisis Indicator Data'!T39="x","x",('Crisis Indicator Data'!T39/1000000))</f>
        <v>x</v>
      </c>
      <c r="J42" s="175" t="str">
        <f>IF('Crisis Indicator Data'!U39="x","x",('Crisis Indicator Data'!U39/1000000))</f>
        <v>x</v>
      </c>
      <c r="K42" s="164">
        <f t="shared" si="3"/>
        <v>1.5</v>
      </c>
      <c r="L42" s="161">
        <f>IF(F42="x","x",(F42*1000000/VLOOKUP($C42,'Crisis Indicator Data'!$C$3:$H$198,5,FALSE)))</f>
        <v>0.99338952239299294</v>
      </c>
      <c r="M42" s="161">
        <f>IF(G42="x","x",(G42*1000000/VLOOKUP($C42,'Crisis Indicator Data'!$C$3:$H$198,5,FALSE)))</f>
        <v>0</v>
      </c>
      <c r="N42" s="161">
        <f>IF(H42="x","x",(H42*1000000/VLOOKUP($C42,'Crisis Indicator Data'!$C$3:$H$198,5,FALSE)))</f>
        <v>6.6104776070071061E-3</v>
      </c>
      <c r="O42" s="161" t="str">
        <f>IF(I42="x","x",(I42*1000000/VLOOKUP($C42,'Crisis Indicator Data'!$C$3:$H$198,5,FALSE)))</f>
        <v>x</v>
      </c>
      <c r="P42" s="161" t="str">
        <f>IF(J42="x","x",(J42*1000000/VLOOKUP($C42,'Crisis Indicator Data'!$C$3:$H$198,5,FALSE)))</f>
        <v>x</v>
      </c>
      <c r="Q42" s="143">
        <f t="shared" si="4"/>
        <v>1</v>
      </c>
      <c r="R42" s="143">
        <f t="shared" si="5"/>
        <v>1.25</v>
      </c>
    </row>
    <row r="43" spans="1:18" x14ac:dyDescent="0.35">
      <c r="A43" s="165" t="str">
        <f>'Crisis Indicator Data'!A40</f>
        <v>Multiple crises in Ethiopia</v>
      </c>
      <c r="B43" s="166" t="str">
        <f>'Crisis Indicator Data'!B40</f>
        <v>International Displacement,Conflict/ Violence,Drought/drier conditions,Floods,Political/economic crisis</v>
      </c>
      <c r="C43" s="166" t="str">
        <f>'Crisis Indicator Data'!C40</f>
        <v>ETH001</v>
      </c>
      <c r="D43" s="166" t="str">
        <f>'Crisis Indicator Data'!D40</f>
        <v>Ethiopia</v>
      </c>
      <c r="E43" s="166" t="str">
        <f>'Crisis Indicator Data'!E40</f>
        <v>ETH</v>
      </c>
      <c r="F43" s="175">
        <f>IF('Crisis Indicator Data'!Q40="x","x",('Crisis Indicator Data'!Q40/1000000))</f>
        <v>0</v>
      </c>
      <c r="G43" s="175">
        <f>IF('Crisis Indicator Data'!R40="x","x",('Crisis Indicator Data'!R40/1000000))</f>
        <v>118.563</v>
      </c>
      <c r="H43" s="175">
        <f>IF('Crisis Indicator Data'!S40="x","x",('Crisis Indicator Data'!S40/1000000))</f>
        <v>16.077000000000002</v>
      </c>
      <c r="I43" s="175" t="str">
        <f>IF('Crisis Indicator Data'!T40="x","x",('Crisis Indicator Data'!T40/1000000))</f>
        <v>x</v>
      </c>
      <c r="J43" s="175" t="str">
        <f>IF('Crisis Indicator Data'!U40="x","x",('Crisis Indicator Data'!U40/1000000))</f>
        <v>x</v>
      </c>
      <c r="K43" s="164">
        <f t="shared" si="3"/>
        <v>5</v>
      </c>
      <c r="L43" s="161">
        <f>IF(F43="x","x",(F43*1000000/VLOOKUP($C43,'Crisis Indicator Data'!$C$3:$H$198,5,FALSE)))</f>
        <v>0</v>
      </c>
      <c r="M43" s="161">
        <f>IF(G43="x","x",(G43*1000000/VLOOKUP($C43,'Crisis Indicator Data'!$C$3:$H$198,5,FALSE)))</f>
        <v>0.88059269162210341</v>
      </c>
      <c r="N43" s="161">
        <f>IF(H43="x","x",(H43*1000000/VLOOKUP($C43,'Crisis Indicator Data'!$C$3:$H$198,5,FALSE)))</f>
        <v>0.11940730837789662</v>
      </c>
      <c r="O43" s="161" t="str">
        <f>IF(I43="x","x",(I43*1000000/VLOOKUP($C43,'Crisis Indicator Data'!$C$3:$H$198,5,FALSE)))</f>
        <v>x</v>
      </c>
      <c r="P43" s="161" t="str">
        <f>IF(J43="x","x",(J43*1000000/VLOOKUP($C43,'Crisis Indicator Data'!$C$3:$H$198,5,FALSE)))</f>
        <v>x</v>
      </c>
      <c r="Q43" s="143">
        <f t="shared" si="4"/>
        <v>3</v>
      </c>
      <c r="R43" s="143">
        <f t="shared" si="5"/>
        <v>4</v>
      </c>
    </row>
    <row r="44" spans="1:18" x14ac:dyDescent="0.35">
      <c r="A44" s="165" t="str">
        <f>'Crisis Indicator Data'!A41</f>
        <v>International Displacement to Ethiopia</v>
      </c>
      <c r="B44" s="166" t="str">
        <f>'Crisis Indicator Data'!B41</f>
        <v>International Displacement</v>
      </c>
      <c r="C44" s="166" t="str">
        <f>'Crisis Indicator Data'!C41</f>
        <v>ETH003</v>
      </c>
      <c r="D44" s="166" t="str">
        <f>'Crisis Indicator Data'!D41</f>
        <v>Ethiopia</v>
      </c>
      <c r="E44" s="166" t="str">
        <f>'Crisis Indicator Data'!E41</f>
        <v>ETH</v>
      </c>
      <c r="F44" s="175">
        <f>IF('Crisis Indicator Data'!Q41="x","x",('Crisis Indicator Data'!Q41/1000000))</f>
        <v>95.546999999999997</v>
      </c>
      <c r="G44" s="175">
        <f>IF('Crisis Indicator Data'!R41="x","x",('Crisis Indicator Data'!R41/1000000))</f>
        <v>0</v>
      </c>
      <c r="H44" s="175">
        <f>IF('Crisis Indicator Data'!S41="x","x",('Crisis Indicator Data'!S41/1000000))</f>
        <v>1.077</v>
      </c>
      <c r="I44" s="175" t="str">
        <f>IF('Crisis Indicator Data'!T41="x","x",('Crisis Indicator Data'!T41/1000000))</f>
        <v>x</v>
      </c>
      <c r="J44" s="175" t="str">
        <f>IF('Crisis Indicator Data'!U41="x","x",('Crisis Indicator Data'!U41/1000000))</f>
        <v>x</v>
      </c>
      <c r="K44" s="164">
        <f t="shared" si="3"/>
        <v>3.4</v>
      </c>
      <c r="L44" s="161">
        <f>IF(F44="x","x",(F44*1000000/VLOOKUP($C44,'Crisis Indicator Data'!$C$3:$H$198,5,FALSE)))</f>
        <v>0.98885370094386493</v>
      </c>
      <c r="M44" s="161">
        <f>IF(G44="x","x",(G44*1000000/VLOOKUP($C44,'Crisis Indicator Data'!$C$3:$H$198,5,FALSE)))</f>
        <v>0</v>
      </c>
      <c r="N44" s="161">
        <f>IF(H44="x","x",(H44*1000000/VLOOKUP($C44,'Crisis Indicator Data'!$C$3:$H$198,5,FALSE)))</f>
        <v>1.1146299056135121E-2</v>
      </c>
      <c r="O44" s="161" t="str">
        <f>IF(I44="x","x",(I44*1000000/VLOOKUP($C44,'Crisis Indicator Data'!$C$3:$H$198,5,FALSE)))</f>
        <v>x</v>
      </c>
      <c r="P44" s="161" t="str">
        <f>IF(J44="x","x",(J44*1000000/VLOOKUP($C44,'Crisis Indicator Data'!$C$3:$H$198,5,FALSE)))</f>
        <v>x</v>
      </c>
      <c r="Q44" s="143">
        <f t="shared" si="4"/>
        <v>1</v>
      </c>
      <c r="R44" s="143">
        <f t="shared" si="5"/>
        <v>2.2000000000000002</v>
      </c>
    </row>
    <row r="45" spans="1:18" x14ac:dyDescent="0.35">
      <c r="A45" s="165" t="str">
        <f>'Crisis Indicator Data'!A42</f>
        <v>Conflict, Climatic and Economic shocks in Ethiopia</v>
      </c>
      <c r="B45" s="166" t="str">
        <f>'Crisis Indicator Data'!B42</f>
        <v>Conflict/ Violence,Floods,Drought/drier conditions,Political/economic crisis</v>
      </c>
      <c r="C45" s="166" t="str">
        <f>'Crisis Indicator Data'!C42</f>
        <v>ETH006</v>
      </c>
      <c r="D45" s="166" t="str">
        <f>'Crisis Indicator Data'!D42</f>
        <v>Ethiopia</v>
      </c>
      <c r="E45" s="166" t="str">
        <f>'Crisis Indicator Data'!E42</f>
        <v>ETH</v>
      </c>
      <c r="F45" s="175">
        <f>IF('Crisis Indicator Data'!Q42="x","x",('Crisis Indicator Data'!Q42/1000000))</f>
        <v>0</v>
      </c>
      <c r="G45" s="175">
        <f>IF('Crisis Indicator Data'!R42="x","x",('Crisis Indicator Data'!R42/1000000))</f>
        <v>119.64</v>
      </c>
      <c r="H45" s="175">
        <f>IF('Crisis Indicator Data'!S42="x","x",('Crisis Indicator Data'!S42/1000000))</f>
        <v>15</v>
      </c>
      <c r="I45" s="175" t="str">
        <f>IF('Crisis Indicator Data'!T42="x","x",('Crisis Indicator Data'!T42/1000000))</f>
        <v>x</v>
      </c>
      <c r="J45" s="175" t="str">
        <f>IF('Crisis Indicator Data'!U42="x","x",('Crisis Indicator Data'!U42/1000000))</f>
        <v>x</v>
      </c>
      <c r="K45" s="164">
        <f t="shared" si="3"/>
        <v>5</v>
      </c>
      <c r="L45" s="161">
        <f>IF(F45="x","x",(F45*1000000/VLOOKUP($C45,'Crisis Indicator Data'!$C$3:$H$198,5,FALSE)))</f>
        <v>0</v>
      </c>
      <c r="M45" s="161">
        <f>IF(G45="x","x",(G45*1000000/VLOOKUP($C45,'Crisis Indicator Data'!$C$3:$H$198,5,FALSE)))</f>
        <v>0.8885918003565062</v>
      </c>
      <c r="N45" s="161">
        <f>IF(H45="x","x",(H45*1000000/VLOOKUP($C45,'Crisis Indicator Data'!$C$3:$H$198,5,FALSE)))</f>
        <v>0.11140819964349376</v>
      </c>
      <c r="O45" s="161" t="str">
        <f>IF(I45="x","x",(I45*1000000/VLOOKUP($C45,'Crisis Indicator Data'!$C$3:$H$198,5,FALSE)))</f>
        <v>x</v>
      </c>
      <c r="P45" s="161" t="str">
        <f>IF(J45="x","x",(J45*1000000/VLOOKUP($C45,'Crisis Indicator Data'!$C$3:$H$198,5,FALSE)))</f>
        <v>x</v>
      </c>
      <c r="Q45" s="143">
        <f t="shared" si="4"/>
        <v>3</v>
      </c>
      <c r="R45" s="143">
        <f t="shared" si="5"/>
        <v>4</v>
      </c>
    </row>
    <row r="46" spans="1:18" x14ac:dyDescent="0.35">
      <c r="A46" s="165" t="str">
        <f>'Crisis Indicator Data'!A43</f>
        <v>International Displacement to Greece</v>
      </c>
      <c r="B46" s="166" t="str">
        <f>'Crisis Indicator Data'!B43</f>
        <v>International Displacement</v>
      </c>
      <c r="C46" s="166" t="str">
        <f>'Crisis Indicator Data'!C43</f>
        <v>GRC002</v>
      </c>
      <c r="D46" s="166" t="str">
        <f>'Crisis Indicator Data'!D43</f>
        <v>Greece</v>
      </c>
      <c r="E46" s="166" t="str">
        <f>'Crisis Indicator Data'!E43</f>
        <v>GRC</v>
      </c>
      <c r="F46" s="175">
        <f>IF('Crisis Indicator Data'!Q43="x","x",('Crisis Indicator Data'!Q43/1000000))</f>
        <v>0.53700000000000003</v>
      </c>
      <c r="G46" s="175">
        <f>IF('Crisis Indicator Data'!R43="x","x",('Crisis Indicator Data'!R43/1000000))</f>
        <v>0</v>
      </c>
      <c r="H46" s="175">
        <f>IF('Crisis Indicator Data'!S43="x","x",('Crisis Indicator Data'!S43/1000000))</f>
        <v>0.23899999999999999</v>
      </c>
      <c r="I46" s="175" t="str">
        <f>IF('Crisis Indicator Data'!T43="x","x",('Crisis Indicator Data'!T43/1000000))</f>
        <v>x</v>
      </c>
      <c r="J46" s="175" t="str">
        <f>IF('Crisis Indicator Data'!U43="x","x",('Crisis Indicator Data'!U43/1000000))</f>
        <v>x</v>
      </c>
      <c r="K46" s="164">
        <f t="shared" si="3"/>
        <v>2.2999999999999998</v>
      </c>
      <c r="L46" s="161">
        <f>IF(F46="x","x",(F46*1000000/VLOOKUP($C46,'Crisis Indicator Data'!$C$3:$H$198,5,FALSE)))</f>
        <v>0.6920103092783505</v>
      </c>
      <c r="M46" s="161">
        <f>IF(G46="x","x",(G46*1000000/VLOOKUP($C46,'Crisis Indicator Data'!$C$3:$H$198,5,FALSE)))</f>
        <v>0</v>
      </c>
      <c r="N46" s="161">
        <f>IF(H46="x","x",(H46*1000000/VLOOKUP($C46,'Crisis Indicator Data'!$C$3:$H$198,5,FALSE)))</f>
        <v>0.3079896907216495</v>
      </c>
      <c r="O46" s="161" t="str">
        <f>IF(I46="x","x",(I46*1000000/VLOOKUP($C46,'Crisis Indicator Data'!$C$3:$H$198,5,FALSE)))</f>
        <v>x</v>
      </c>
      <c r="P46" s="161" t="str">
        <f>IF(J46="x","x",(J46*1000000/VLOOKUP($C46,'Crisis Indicator Data'!$C$3:$H$198,5,FALSE)))</f>
        <v>x</v>
      </c>
      <c r="Q46" s="143">
        <f t="shared" si="4"/>
        <v>3</v>
      </c>
      <c r="R46" s="143">
        <f t="shared" si="5"/>
        <v>2.65</v>
      </c>
    </row>
    <row r="47" spans="1:18" x14ac:dyDescent="0.35">
      <c r="A47" s="165" t="str">
        <f>'Crisis Indicator Data'!A44</f>
        <v>Climatic Shocks and Violence in Guatemala</v>
      </c>
      <c r="B47" s="166" t="str">
        <f>'Crisis Indicator Data'!B44</f>
        <v>Conflict/ Violence,Drought/drier conditions</v>
      </c>
      <c r="C47" s="166" t="str">
        <f>'Crisis Indicator Data'!C44</f>
        <v>GTM001</v>
      </c>
      <c r="D47" s="166" t="str">
        <f>'Crisis Indicator Data'!D44</f>
        <v>Guatemala</v>
      </c>
      <c r="E47" s="166" t="str">
        <f>'Crisis Indicator Data'!E44</f>
        <v>GTM</v>
      </c>
      <c r="F47" s="175">
        <f>IF('Crisis Indicator Data'!Q44="x","x",('Crisis Indicator Data'!Q44/1000000))</f>
        <v>10.335000000000001</v>
      </c>
      <c r="G47" s="175">
        <f>IF('Crisis Indicator Data'!R44="x","x",('Crisis Indicator Data'!R44/1000000))</f>
        <v>5.9020000000000001</v>
      </c>
      <c r="H47" s="175">
        <f>IF('Crisis Indicator Data'!S44="x","x",('Crisis Indicator Data'!S44/1000000))</f>
        <v>1.823</v>
      </c>
      <c r="I47" s="175">
        <f>IF('Crisis Indicator Data'!T44="x","x",('Crisis Indicator Data'!T44/1000000))</f>
        <v>0.34100000000000003</v>
      </c>
      <c r="J47" s="175">
        <f>IF('Crisis Indicator Data'!U44="x","x",('Crisis Indicator Data'!U44/1000000))</f>
        <v>0</v>
      </c>
      <c r="K47" s="164">
        <f t="shared" si="3"/>
        <v>3.9</v>
      </c>
      <c r="L47" s="161">
        <f>IF(F47="x","x",(F47*1000000/VLOOKUP($C47,'Crisis Indicator Data'!$C$3:$H$198,5,FALSE)))</f>
        <v>0.5616847826086957</v>
      </c>
      <c r="M47" s="161">
        <f>IF(G47="x","x",(G47*1000000/VLOOKUP($C47,'Crisis Indicator Data'!$C$3:$H$198,5,FALSE)))</f>
        <v>0.32076086956521738</v>
      </c>
      <c r="N47" s="161">
        <f>IF(H47="x","x",(H47*1000000/VLOOKUP($C47,'Crisis Indicator Data'!$C$3:$H$198,5,FALSE)))</f>
        <v>9.9076086956521744E-2</v>
      </c>
      <c r="O47" s="161">
        <f>IF(I47="x","x",(I47*1000000/VLOOKUP($C47,'Crisis Indicator Data'!$C$3:$H$198,5,FALSE)))</f>
        <v>1.8532608695652174E-2</v>
      </c>
      <c r="P47" s="161">
        <f>IF(J47="x","x",(J47*1000000/VLOOKUP($C47,'Crisis Indicator Data'!$C$3:$H$198,5,FALSE)))</f>
        <v>0</v>
      </c>
      <c r="Q47" s="143">
        <f t="shared" si="4"/>
        <v>3</v>
      </c>
      <c r="R47" s="143">
        <f t="shared" si="5"/>
        <v>3.45</v>
      </c>
    </row>
    <row r="48" spans="1:18" x14ac:dyDescent="0.35">
      <c r="A48" s="165" t="str">
        <f>'Crisis Indicator Data'!A45</f>
        <v>Climatic Shocks and Conflict and Violence in Honduras</v>
      </c>
      <c r="B48" s="166" t="str">
        <f>'Crisis Indicator Data'!B45</f>
        <v>Drought/drier conditions,Conflict/ Violence</v>
      </c>
      <c r="C48" s="166" t="str">
        <f>'Crisis Indicator Data'!C45</f>
        <v>HND001</v>
      </c>
      <c r="D48" s="166" t="str">
        <f>'Crisis Indicator Data'!D45</f>
        <v>Honduras</v>
      </c>
      <c r="E48" s="166" t="str">
        <f>'Crisis Indicator Data'!E45</f>
        <v>HND</v>
      </c>
      <c r="F48" s="175">
        <f>IF('Crisis Indicator Data'!Q45="x","x",('Crisis Indicator Data'!Q45/1000000))</f>
        <v>0</v>
      </c>
      <c r="G48" s="175">
        <f>IF('Crisis Indicator Data'!R45="x","x",('Crisis Indicator Data'!R45/1000000))</f>
        <v>9.1999999999999993</v>
      </c>
      <c r="H48" s="175">
        <f>IF('Crisis Indicator Data'!S45="x","x",('Crisis Indicator Data'!S45/1000000))</f>
        <v>1.2549999999999999</v>
      </c>
      <c r="I48" s="175">
        <f>IF('Crisis Indicator Data'!T45="x","x",('Crisis Indicator Data'!T45/1000000))</f>
        <v>0.36399999999999999</v>
      </c>
      <c r="J48" s="175">
        <f>IF('Crisis Indicator Data'!U45="x","x",('Crisis Indicator Data'!U45/1000000))</f>
        <v>0</v>
      </c>
      <c r="K48" s="164">
        <f t="shared" si="3"/>
        <v>3.7</v>
      </c>
      <c r="L48" s="161">
        <f>IF(F48="x","x",(F48*1000000/VLOOKUP($C48,'Crisis Indicator Data'!$C$3:$H$198,5,FALSE)))</f>
        <v>0</v>
      </c>
      <c r="M48" s="161">
        <f>IF(G48="x","x",(G48*1000000/VLOOKUP($C48,'Crisis Indicator Data'!$C$3:$H$198,5,FALSE)))</f>
        <v>0.85185185185185186</v>
      </c>
      <c r="N48" s="161">
        <f>IF(H48="x","x",(H48*1000000/VLOOKUP($C48,'Crisis Indicator Data'!$C$3:$H$198,5,FALSE)))</f>
        <v>0.1162037037037037</v>
      </c>
      <c r="O48" s="161">
        <f>IF(I48="x","x",(I48*1000000/VLOOKUP($C48,'Crisis Indicator Data'!$C$3:$H$198,5,FALSE)))</f>
        <v>3.3703703703703701E-2</v>
      </c>
      <c r="P48" s="161">
        <f>IF(J48="x","x",(J48*1000000/VLOOKUP($C48,'Crisis Indicator Data'!$C$3:$H$198,5,FALSE)))</f>
        <v>0</v>
      </c>
      <c r="Q48" s="143">
        <f t="shared" si="4"/>
        <v>3</v>
      </c>
      <c r="R48" s="143">
        <f t="shared" si="5"/>
        <v>3.35</v>
      </c>
    </row>
    <row r="49" spans="1:18" x14ac:dyDescent="0.35">
      <c r="A49" s="165" t="str">
        <f>'Crisis Indicator Data'!A46</f>
        <v>Complex crisis in Haiti</v>
      </c>
      <c r="B49" s="166" t="str">
        <f>'Crisis Indicator Data'!B46</f>
        <v>Conflict/ Violence,Political/economic crisis,Floods,Drought/drier conditions</v>
      </c>
      <c r="C49" s="166" t="str">
        <f>'Crisis Indicator Data'!C46</f>
        <v>HTI001</v>
      </c>
      <c r="D49" s="166" t="str">
        <f>'Crisis Indicator Data'!D46</f>
        <v>Haiti</v>
      </c>
      <c r="E49" s="166" t="str">
        <f>'Crisis Indicator Data'!E46</f>
        <v>HTI</v>
      </c>
      <c r="F49" s="175">
        <f>IF('Crisis Indicator Data'!Q46="x","x",('Crisis Indicator Data'!Q46/1000000))</f>
        <v>0</v>
      </c>
      <c r="G49" s="175">
        <f>IF('Crisis Indicator Data'!R46="x","x",('Crisis Indicator Data'!R46/1000000))</f>
        <v>5.9459999999999997</v>
      </c>
      <c r="H49" s="175">
        <f>IF('Crisis Indicator Data'!S46="x","x",('Crisis Indicator Data'!S46/1000000))</f>
        <v>4.4530000000000003</v>
      </c>
      <c r="I49" s="175">
        <f>IF('Crisis Indicator Data'!T46="x","x",('Crisis Indicator Data'!T46/1000000))</f>
        <v>0.88500000000000001</v>
      </c>
      <c r="J49" s="175">
        <f>IF('Crisis Indicator Data'!U46="x","x",('Crisis Indicator Data'!U46/1000000))</f>
        <v>0.61599999999999999</v>
      </c>
      <c r="K49" s="164">
        <f t="shared" si="3"/>
        <v>4.5999999999999996</v>
      </c>
      <c r="L49" s="161">
        <f>IF(F49="x","x",(F49*1000000/VLOOKUP($C49,'Crisis Indicator Data'!$C$3:$H$198,5,FALSE)))</f>
        <v>0</v>
      </c>
      <c r="M49" s="161">
        <f>IF(G49="x","x",(G49*1000000/VLOOKUP($C49,'Crisis Indicator Data'!$C$3:$H$198,5,FALSE)))</f>
        <v>0.4996638655462185</v>
      </c>
      <c r="N49" s="161">
        <f>IF(H49="x","x",(H49*1000000/VLOOKUP($C49,'Crisis Indicator Data'!$C$3:$H$198,5,FALSE)))</f>
        <v>0.37420168067226889</v>
      </c>
      <c r="O49" s="161">
        <f>IF(I49="x","x",(I49*1000000/VLOOKUP($C49,'Crisis Indicator Data'!$C$3:$H$198,5,FALSE)))</f>
        <v>7.4369747899159663E-2</v>
      </c>
      <c r="P49" s="161">
        <f>IF(J49="x","x",(J49*1000000/VLOOKUP($C49,'Crisis Indicator Data'!$C$3:$H$198,5,FALSE)))</f>
        <v>5.1764705882352942E-2</v>
      </c>
      <c r="Q49" s="143">
        <f t="shared" si="4"/>
        <v>5</v>
      </c>
      <c r="R49" s="143">
        <f t="shared" si="5"/>
        <v>4.8</v>
      </c>
    </row>
    <row r="50" spans="1:18" x14ac:dyDescent="0.35">
      <c r="A50" s="165" t="str">
        <f>'Crisis Indicator Data'!A47</f>
        <v>Conflict in Papua</v>
      </c>
      <c r="B50" s="166" t="str">
        <f>'Crisis Indicator Data'!B47</f>
        <v>Conflict/ Violence</v>
      </c>
      <c r="C50" s="166" t="str">
        <f>'Crisis Indicator Data'!C47</f>
        <v>IDN002</v>
      </c>
      <c r="D50" s="166" t="str">
        <f>'Crisis Indicator Data'!D47</f>
        <v>Indonesia</v>
      </c>
      <c r="E50" s="166" t="str">
        <f>'Crisis Indicator Data'!E47</f>
        <v>IDN</v>
      </c>
      <c r="F50" s="175">
        <f>IF('Crisis Indicator Data'!Q47="x","x",('Crisis Indicator Data'!Q47/1000000))</f>
        <v>0</v>
      </c>
      <c r="G50" s="175">
        <f>IF('Crisis Indicator Data'!R47="x","x",('Crisis Indicator Data'!R47/1000000))</f>
        <v>5.7270000000000003</v>
      </c>
      <c r="H50" s="175">
        <f>IF('Crisis Indicator Data'!S47="x","x",('Crisis Indicator Data'!S47/1000000))</f>
        <v>0.1</v>
      </c>
      <c r="I50" s="175" t="str">
        <f>IF('Crisis Indicator Data'!T47="x","x",('Crisis Indicator Data'!T47/1000000))</f>
        <v>x</v>
      </c>
      <c r="J50" s="175" t="str">
        <f>IF('Crisis Indicator Data'!U47="x","x",('Crisis Indicator Data'!U47/1000000))</f>
        <v>x</v>
      </c>
      <c r="K50" s="164">
        <f t="shared" si="3"/>
        <v>1.7</v>
      </c>
      <c r="L50" s="161">
        <f>IF(F50="x","x",(F50*1000000/VLOOKUP($C50,'Crisis Indicator Data'!$C$3:$H$198,5,FALSE)))</f>
        <v>0</v>
      </c>
      <c r="M50" s="161">
        <f>IF(G50="x","x",(G50*1000000/VLOOKUP($C50,'Crisis Indicator Data'!$C$3:$H$198,5,FALSE)))</f>
        <v>0.9828385103827012</v>
      </c>
      <c r="N50" s="161">
        <f>IF(H50="x","x",(H50*1000000/VLOOKUP($C50,'Crisis Indicator Data'!$C$3:$H$198,5,FALSE)))</f>
        <v>1.716148961729878E-2</v>
      </c>
      <c r="O50" s="161" t="str">
        <f>IF(I50="x","x",(I50*1000000/VLOOKUP($C50,'Crisis Indicator Data'!$C$3:$H$198,5,FALSE)))</f>
        <v>x</v>
      </c>
      <c r="P50" s="161" t="str">
        <f>IF(J50="x","x",(J50*1000000/VLOOKUP($C50,'Crisis Indicator Data'!$C$3:$H$198,5,FALSE)))</f>
        <v>x</v>
      </c>
      <c r="Q50" s="143">
        <f t="shared" si="4"/>
        <v>2</v>
      </c>
      <c r="R50" s="143">
        <f t="shared" si="5"/>
        <v>1.85</v>
      </c>
    </row>
    <row r="51" spans="1:18" x14ac:dyDescent="0.35">
      <c r="A51" s="165" t="str">
        <f>'Crisis Indicator Data'!A48</f>
        <v>Multiple Crises in India</v>
      </c>
      <c r="B51" s="166">
        <f>'Crisis Indicator Data'!B48</f>
        <v>0</v>
      </c>
      <c r="C51" s="166" t="str">
        <f>'Crisis Indicator Data'!C48</f>
        <v>IND001</v>
      </c>
      <c r="D51" s="166" t="str">
        <f>'Crisis Indicator Data'!D48</f>
        <v>India</v>
      </c>
      <c r="E51" s="166" t="str">
        <f>'Crisis Indicator Data'!E48</f>
        <v>IND</v>
      </c>
      <c r="F51" s="175">
        <f>IF('Crisis Indicator Data'!Q48="x","x",('Crisis Indicator Data'!Q48/1000000))</f>
        <v>49.837000000000003</v>
      </c>
      <c r="G51" s="175">
        <f>IF('Crisis Indicator Data'!R48="x","x",('Crisis Indicator Data'!R48/1000000))</f>
        <v>0.56399999999999995</v>
      </c>
      <c r="H51" s="175">
        <f>IF('Crisis Indicator Data'!S48="x","x",('Crisis Indicator Data'!S48/1000000))</f>
        <v>0.26100000000000001</v>
      </c>
      <c r="I51" s="175" t="str">
        <f>IF('Crisis Indicator Data'!T48="x","x",('Crisis Indicator Data'!T48/1000000))</f>
        <v>x</v>
      </c>
      <c r="J51" s="175" t="str">
        <f>IF('Crisis Indicator Data'!U48="x","x",('Crisis Indicator Data'!U48/1000000))</f>
        <v>x</v>
      </c>
      <c r="K51" s="164">
        <f t="shared" si="3"/>
        <v>2.4</v>
      </c>
      <c r="L51" s="161">
        <f>IF(F51="x","x",(F51*1000000/VLOOKUP($C51,'Crisis Indicator Data'!$C$3:$H$198,5,FALSE)))</f>
        <v>0.98371560538470648</v>
      </c>
      <c r="M51" s="161">
        <f>IF(G51="x","x",(G51*1000000/VLOOKUP($C51,'Crisis Indicator Data'!$C$3:$H$198,5,FALSE)))</f>
        <v>1.1132604318818838E-2</v>
      </c>
      <c r="N51" s="161">
        <f>IF(H51="x","x",(H51*1000000/VLOOKUP($C51,'Crisis Indicator Data'!$C$3:$H$198,5,FALSE)))</f>
        <v>5.1517902964746754E-3</v>
      </c>
      <c r="O51" s="161" t="str">
        <f>IF(I51="x","x",(I51*1000000/VLOOKUP($C51,'Crisis Indicator Data'!$C$3:$H$198,5,FALSE)))</f>
        <v>x</v>
      </c>
      <c r="P51" s="161" t="str">
        <f>IF(J51="x","x",(J51*1000000/VLOOKUP($C51,'Crisis Indicator Data'!$C$3:$H$198,5,FALSE)))</f>
        <v>x</v>
      </c>
      <c r="Q51" s="143">
        <f t="shared" si="4"/>
        <v>1</v>
      </c>
      <c r="R51" s="143">
        <f t="shared" si="5"/>
        <v>1.7</v>
      </c>
    </row>
    <row r="52" spans="1:18" x14ac:dyDescent="0.35">
      <c r="A52" s="165" t="str">
        <f>'Crisis Indicator Data'!A49</f>
        <v>Conflict in Jammu and Kashmir</v>
      </c>
      <c r="B52" s="166" t="str">
        <f>'Crisis Indicator Data'!B49</f>
        <v>Conflict/ Violence</v>
      </c>
      <c r="C52" s="166" t="str">
        <f>'Crisis Indicator Data'!C49</f>
        <v>IND002</v>
      </c>
      <c r="D52" s="166" t="str">
        <f>'Crisis Indicator Data'!D49</f>
        <v>India</v>
      </c>
      <c r="E52" s="166" t="str">
        <f>'Crisis Indicator Data'!E49</f>
        <v>IND</v>
      </c>
      <c r="F52" s="175">
        <f>IF('Crisis Indicator Data'!Q49="x","x",('Crisis Indicator Data'!Q49/1000000))</f>
        <v>15.974</v>
      </c>
      <c r="G52" s="175">
        <f>IF('Crisis Indicator Data'!R49="x","x",('Crisis Indicator Data'!R49/1000000))</f>
        <v>1.7000000000000001E-2</v>
      </c>
      <c r="H52" s="175" t="str">
        <f>IF('Crisis Indicator Data'!S49="x","x",('Crisis Indicator Data'!S49/1000000))</f>
        <v>x</v>
      </c>
      <c r="I52" s="175" t="str">
        <f>IF('Crisis Indicator Data'!T49="x","x",('Crisis Indicator Data'!T49/1000000))</f>
        <v>x</v>
      </c>
      <c r="J52" s="175" t="str">
        <f>IF('Crisis Indicator Data'!U49="x","x",('Crisis Indicator Data'!U49/1000000))</f>
        <v>x</v>
      </c>
      <c r="K52" s="164" t="str">
        <f t="shared" si="3"/>
        <v>x</v>
      </c>
      <c r="L52" s="161">
        <f>IF(F52="x","x",(F52*1000000/VLOOKUP($C52,'Crisis Indicator Data'!$C$3:$H$198,5,FALSE)))</f>
        <v>0.99899937460913069</v>
      </c>
      <c r="M52" s="161">
        <f>IF(G52="x","x",(G52*1000000/VLOOKUP($C52,'Crisis Indicator Data'!$C$3:$H$198,5,FALSE)))</f>
        <v>1.0631644777986241E-3</v>
      </c>
      <c r="N52" s="161" t="str">
        <f>IF(H52="x","x",(H52*1000000/VLOOKUP($C52,'Crisis Indicator Data'!$C$3:$H$198,5,FALSE)))</f>
        <v>x</v>
      </c>
      <c r="O52" s="161" t="str">
        <f>IF(I52="x","x",(I52*1000000/VLOOKUP($C52,'Crisis Indicator Data'!$C$3:$H$198,5,FALSE)))</f>
        <v>x</v>
      </c>
      <c r="P52" s="161" t="str">
        <f>IF(J52="x","x",(J52*1000000/VLOOKUP($C52,'Crisis Indicator Data'!$C$3:$H$198,5,FALSE)))</f>
        <v>x</v>
      </c>
      <c r="Q52" s="143" t="str">
        <f t="shared" si="4"/>
        <v>x</v>
      </c>
      <c r="R52" s="143" t="str">
        <f t="shared" si="5"/>
        <v>x</v>
      </c>
    </row>
    <row r="53" spans="1:18" x14ac:dyDescent="0.35">
      <c r="A53" s="165" t="str">
        <f>'Crisis Indicator Data'!A50</f>
        <v>2025 Monsoon Floods in India</v>
      </c>
      <c r="B53" s="166" t="str">
        <f>'Crisis Indicator Data'!B50</f>
        <v>Floods</v>
      </c>
      <c r="C53" s="166" t="str">
        <f>'Crisis Indicator Data'!C50</f>
        <v>IND007</v>
      </c>
      <c r="D53" s="166" t="str">
        <f>'Crisis Indicator Data'!D50</f>
        <v>India</v>
      </c>
      <c r="E53" s="166" t="str">
        <f>'Crisis Indicator Data'!E50</f>
        <v>IND</v>
      </c>
      <c r="F53" s="175">
        <f>IF('Crisis Indicator Data'!Q50="x","x",('Crisis Indicator Data'!Q50/1000000))</f>
        <v>33.863</v>
      </c>
      <c r="G53" s="175">
        <f>IF('Crisis Indicator Data'!R50="x","x",('Crisis Indicator Data'!R50/1000000))</f>
        <v>0.54800000000000004</v>
      </c>
      <c r="H53" s="175">
        <f>IF('Crisis Indicator Data'!S50="x","x",('Crisis Indicator Data'!S50/1000000))</f>
        <v>0.26100000000000001</v>
      </c>
      <c r="I53" s="175" t="str">
        <f>IF('Crisis Indicator Data'!T50="x","x",('Crisis Indicator Data'!T50/1000000))</f>
        <v>x</v>
      </c>
      <c r="J53" s="175" t="str">
        <f>IF('Crisis Indicator Data'!U50="x","x",('Crisis Indicator Data'!U50/1000000))</f>
        <v>x</v>
      </c>
      <c r="K53" s="164">
        <f t="shared" si="3"/>
        <v>2.4</v>
      </c>
      <c r="L53" s="161">
        <f>IF(F53="x","x",(F53*1000000/VLOOKUP($C53,'Crisis Indicator Data'!$C$3:$H$198,5,FALSE)))</f>
        <v>0.97666705122288877</v>
      </c>
      <c r="M53" s="161">
        <f>IF(G53="x","x",(G53*1000000/VLOOKUP($C53,'Crisis Indicator Data'!$C$3:$H$198,5,FALSE)))</f>
        <v>1.5805260729118597E-2</v>
      </c>
      <c r="N53" s="161">
        <f>IF(H53="x","x",(H53*1000000/VLOOKUP($C53,'Crisis Indicator Data'!$C$3:$H$198,5,FALSE)))</f>
        <v>7.5276880479926162E-3</v>
      </c>
      <c r="O53" s="161" t="str">
        <f>IF(I53="x","x",(I53*1000000/VLOOKUP($C53,'Crisis Indicator Data'!$C$3:$H$198,5,FALSE)))</f>
        <v>x</v>
      </c>
      <c r="P53" s="161" t="str">
        <f>IF(J53="x","x",(J53*1000000/VLOOKUP($C53,'Crisis Indicator Data'!$C$3:$H$198,5,FALSE)))</f>
        <v>x</v>
      </c>
      <c r="Q53" s="143">
        <f t="shared" si="4"/>
        <v>1</v>
      </c>
      <c r="R53" s="143">
        <f t="shared" si="5"/>
        <v>1.7</v>
      </c>
    </row>
    <row r="54" spans="1:18" x14ac:dyDescent="0.35">
      <c r="A54" s="168" t="str">
        <f>'Crisis Indicator Data'!A51</f>
        <v>Displacement from Afghanistan to Iran</v>
      </c>
      <c r="B54" s="169" t="str">
        <f>'Crisis Indicator Data'!B51</f>
        <v>International Displacement</v>
      </c>
      <c r="C54" s="169" t="str">
        <f>'Crisis Indicator Data'!C51</f>
        <v>IRN004</v>
      </c>
      <c r="D54" s="169" t="str">
        <f>'Crisis Indicator Data'!D51</f>
        <v>Iran</v>
      </c>
      <c r="E54" s="169" t="str">
        <f>'Crisis Indicator Data'!E51</f>
        <v>IRN</v>
      </c>
      <c r="F54" s="175">
        <f>IF('Crisis Indicator Data'!Q51="x","x",('Crisis Indicator Data'!Q51/1000000))</f>
        <v>21.584</v>
      </c>
      <c r="G54" s="175">
        <f>IF('Crisis Indicator Data'!R51="x","x",('Crisis Indicator Data'!R51/1000000))</f>
        <v>0</v>
      </c>
      <c r="H54" s="175">
        <f>IF('Crisis Indicator Data'!S51="x","x",('Crisis Indicator Data'!S51/1000000))</f>
        <v>2.7</v>
      </c>
      <c r="I54" s="175">
        <f>IF('Crisis Indicator Data'!T51="x","x",('Crisis Indicator Data'!T51/1000000))</f>
        <v>2.8</v>
      </c>
      <c r="J54" s="175">
        <f>IF('Crisis Indicator Data'!U51="x","x",('Crisis Indicator Data'!U51/1000000))</f>
        <v>0</v>
      </c>
      <c r="K54" s="164">
        <f t="shared" si="3"/>
        <v>4.5999999999999996</v>
      </c>
      <c r="L54" s="161">
        <f>IF(F54="x","x",(F54*1000000/VLOOKUP($C54,'Crisis Indicator Data'!$C$3:$H$198,5,FALSE)))</f>
        <v>0.79692807561660017</v>
      </c>
      <c r="M54" s="161">
        <f>IF(G54="x","x",(G54*1000000/VLOOKUP($C54,'Crisis Indicator Data'!$C$3:$H$198,5,FALSE)))</f>
        <v>0</v>
      </c>
      <c r="N54" s="161">
        <f>IF(H54="x","x",(H54*1000000/VLOOKUP($C54,'Crisis Indicator Data'!$C$3:$H$198,5,FALSE)))</f>
        <v>9.9689853788214447E-2</v>
      </c>
      <c r="O54" s="161">
        <f>IF(I54="x","x",(I54*1000000/VLOOKUP($C54,'Crisis Indicator Data'!$C$3:$H$198,5,FALSE)))</f>
        <v>0.10338207059518535</v>
      </c>
      <c r="P54" s="161">
        <f>IF(J54="x","x",(J54*1000000/VLOOKUP($C54,'Crisis Indicator Data'!$C$3:$H$198,5,FALSE)))</f>
        <v>0</v>
      </c>
      <c r="Q54" s="143">
        <f t="shared" si="4"/>
        <v>4</v>
      </c>
      <c r="R54" s="143">
        <f t="shared" si="5"/>
        <v>4.3</v>
      </c>
    </row>
    <row r="55" spans="1:18" x14ac:dyDescent="0.35">
      <c r="A55" s="168" t="str">
        <f>'Crisis Indicator Data'!A52</f>
        <v>Internal displacement in Iraq</v>
      </c>
      <c r="B55" s="169" t="str">
        <f>'Crisis Indicator Data'!B52</f>
        <v>Conflict/ Violence,Political/economic crisis</v>
      </c>
      <c r="C55" s="169" t="str">
        <f>'Crisis Indicator Data'!C52</f>
        <v>IRQ002</v>
      </c>
      <c r="D55" s="169" t="str">
        <f>'Crisis Indicator Data'!D52</f>
        <v>Iraq</v>
      </c>
      <c r="E55" s="169" t="str">
        <f>'Crisis Indicator Data'!E52</f>
        <v>IRQ</v>
      </c>
      <c r="F55" s="175">
        <f>IF('Crisis Indicator Data'!Q52="x","x",('Crisis Indicator Data'!Q52/1000000))</f>
        <v>38.299999999999997</v>
      </c>
      <c r="G55" s="175">
        <f>IF('Crisis Indicator Data'!R52="x","x",('Crisis Indicator Data'!R52/1000000))</f>
        <v>3.1469999999999998</v>
      </c>
      <c r="H55" s="175">
        <f>IF('Crisis Indicator Data'!S52="x","x",('Crisis Indicator Data'!S52/1000000))</f>
        <v>2.1549999999999998</v>
      </c>
      <c r="I55" s="175">
        <f>IF('Crisis Indicator Data'!T52="x","x",('Crisis Indicator Data'!T52/1000000))</f>
        <v>0.65700000000000003</v>
      </c>
      <c r="J55" s="175">
        <f>IF('Crisis Indicator Data'!U52="x","x",('Crisis Indicator Data'!U52/1000000))</f>
        <v>0</v>
      </c>
      <c r="K55" s="164">
        <f t="shared" si="3"/>
        <v>4.0999999999999996</v>
      </c>
      <c r="L55" s="161">
        <f>IF(F55="x","x",(F55*1000000/VLOOKUP($C55,'Crisis Indicator Data'!$C$3:$H$198,5,FALSE)))</f>
        <v>0.86534116583822862</v>
      </c>
      <c r="M55" s="161">
        <f>IF(G55="x","x",(G55*1000000/VLOOKUP($C55,'Crisis Indicator Data'!$C$3:$H$198,5,FALSE)))</f>
        <v>7.1102575689109812E-2</v>
      </c>
      <c r="N55" s="161">
        <f>IF(H55="x","x",(H55*1000000/VLOOKUP($C55,'Crisis Indicator Data'!$C$3:$H$198,5,FALSE)))</f>
        <v>4.8689561680976053E-2</v>
      </c>
      <c r="O55" s="161">
        <f>IF(I55="x","x",(I55*1000000/VLOOKUP($C55,'Crisis Indicator Data'!$C$3:$H$198,5,FALSE)))</f>
        <v>1.4844103027564393E-2</v>
      </c>
      <c r="P55" s="161">
        <f>IF(J55="x","x",(J55*1000000/VLOOKUP($C55,'Crisis Indicator Data'!$C$3:$H$198,5,FALSE)))</f>
        <v>0</v>
      </c>
      <c r="Q55" s="143">
        <f t="shared" si="4"/>
        <v>3</v>
      </c>
      <c r="R55" s="143">
        <f t="shared" si="5"/>
        <v>3.55</v>
      </c>
    </row>
    <row r="56" spans="1:18" x14ac:dyDescent="0.35">
      <c r="A56" s="168" t="str">
        <f>'Crisis Indicator Data'!A53</f>
        <v>International Displacement to Italy</v>
      </c>
      <c r="B56" s="169" t="str">
        <f>'Crisis Indicator Data'!B53</f>
        <v>International Displacement</v>
      </c>
      <c r="C56" s="169" t="str">
        <f>'Crisis Indicator Data'!C53</f>
        <v>ITA002</v>
      </c>
      <c r="D56" s="169" t="str">
        <f>'Crisis Indicator Data'!D53</f>
        <v>Italy</v>
      </c>
      <c r="E56" s="169" t="str">
        <f>'Crisis Indicator Data'!E53</f>
        <v>ITA</v>
      </c>
      <c r="F56" s="175">
        <f>IF('Crisis Indicator Data'!Q53="x","x",('Crisis Indicator Data'!Q53/1000000))</f>
        <v>13.286</v>
      </c>
      <c r="G56" s="175">
        <f>IF('Crisis Indicator Data'!R53="x","x",('Crisis Indicator Data'!R53/1000000))</f>
        <v>0</v>
      </c>
      <c r="H56" s="175">
        <f>IF('Crisis Indicator Data'!S53="x","x",('Crisis Indicator Data'!S53/1000000))</f>
        <v>9.2999999999999999E-2</v>
      </c>
      <c r="I56" s="175" t="str">
        <f>IF('Crisis Indicator Data'!T53="x","x",('Crisis Indicator Data'!T53/1000000))</f>
        <v>x</v>
      </c>
      <c r="J56" s="175" t="str">
        <f>IF('Crisis Indicator Data'!U53="x","x",('Crisis Indicator Data'!U53/1000000))</f>
        <v>x</v>
      </c>
      <c r="K56" s="164">
        <f t="shared" si="3"/>
        <v>1.6</v>
      </c>
      <c r="L56" s="161">
        <f>IF(F56="x","x",(F56*1000000/VLOOKUP($C56,'Crisis Indicator Data'!$C$3:$H$198,5,FALSE)))</f>
        <v>0.99297458893871449</v>
      </c>
      <c r="M56" s="161">
        <f>IF(G56="x","x",(G56*1000000/VLOOKUP($C56,'Crisis Indicator Data'!$C$3:$H$198,5,FALSE)))</f>
        <v>0</v>
      </c>
      <c r="N56" s="161">
        <f>IF(H56="x","x",(H56*1000000/VLOOKUP($C56,'Crisis Indicator Data'!$C$3:$H$198,5,FALSE)))</f>
        <v>6.9506726457399101E-3</v>
      </c>
      <c r="O56" s="161" t="str">
        <f>IF(I56="x","x",(I56*1000000/VLOOKUP($C56,'Crisis Indicator Data'!$C$3:$H$198,5,FALSE)))</f>
        <v>x</v>
      </c>
      <c r="P56" s="161" t="str">
        <f>IF(J56="x","x",(J56*1000000/VLOOKUP($C56,'Crisis Indicator Data'!$C$3:$H$198,5,FALSE)))</f>
        <v>x</v>
      </c>
      <c r="Q56" s="143">
        <f t="shared" si="4"/>
        <v>1</v>
      </c>
      <c r="R56" s="143">
        <f t="shared" si="5"/>
        <v>1.3</v>
      </c>
    </row>
    <row r="57" spans="1:18" x14ac:dyDescent="0.35">
      <c r="A57" s="168" t="str">
        <f>'Crisis Indicator Data'!A54</f>
        <v>International displacement from Syria to Jordan</v>
      </c>
      <c r="B57" s="169" t="str">
        <f>'Crisis Indicator Data'!B54</f>
        <v>International Displacement</v>
      </c>
      <c r="C57" s="169" t="str">
        <f>'Crisis Indicator Data'!C54</f>
        <v>JOR002</v>
      </c>
      <c r="D57" s="169" t="str">
        <f>'Crisis Indicator Data'!D54</f>
        <v>Jordan</v>
      </c>
      <c r="E57" s="169" t="str">
        <f>'Crisis Indicator Data'!E54</f>
        <v>JOR</v>
      </c>
      <c r="F57" s="175">
        <f>IF('Crisis Indicator Data'!Q54="x","x",('Crisis Indicator Data'!Q54/1000000))</f>
        <v>6.5229999999999997</v>
      </c>
      <c r="G57" s="175">
        <f>IF('Crisis Indicator Data'!R54="x","x",('Crisis Indicator Data'!R54/1000000))</f>
        <v>0.48799999999999999</v>
      </c>
      <c r="H57" s="175">
        <f>IF('Crisis Indicator Data'!S54="x","x",('Crisis Indicator Data'!S54/1000000))</f>
        <v>2.407</v>
      </c>
      <c r="I57" s="175">
        <f>IF('Crisis Indicator Data'!T54="x","x",('Crisis Indicator Data'!T54/1000000))</f>
        <v>2.5999999999999999E-2</v>
      </c>
      <c r="J57" s="175">
        <f>IF('Crisis Indicator Data'!U54="x","x",('Crisis Indicator Data'!U54/1000000))</f>
        <v>0</v>
      </c>
      <c r="K57" s="164">
        <f t="shared" si="3"/>
        <v>4</v>
      </c>
      <c r="L57" s="161">
        <f>IF(F57="x","x",(F57*1000000/VLOOKUP($C57,'Crisis Indicator Data'!$C$3:$H$198,5,FALSE)))</f>
        <v>0.69070309191020751</v>
      </c>
      <c r="M57" s="161">
        <f>IF(G57="x","x",(G57*1000000/VLOOKUP($C57,'Crisis Indicator Data'!$C$3:$H$198,5,FALSE)))</f>
        <v>5.1673019906819141E-2</v>
      </c>
      <c r="N57" s="161">
        <f>IF(H57="x","x",(H57*1000000/VLOOKUP($C57,'Crisis Indicator Data'!$C$3:$H$198,5,FALSE)))</f>
        <v>0.25487081745023293</v>
      </c>
      <c r="O57" s="161">
        <f>IF(I57="x","x",(I57*1000000/VLOOKUP($C57,'Crisis Indicator Data'!$C$3:$H$198,5,FALSE)))</f>
        <v>2.7530707327403643E-3</v>
      </c>
      <c r="P57" s="161">
        <f>IF(J57="x","x",(J57*1000000/VLOOKUP($C57,'Crisis Indicator Data'!$C$3:$H$198,5,FALSE)))</f>
        <v>0</v>
      </c>
      <c r="Q57" s="143">
        <f t="shared" si="4"/>
        <v>3</v>
      </c>
      <c r="R57" s="143">
        <f t="shared" si="5"/>
        <v>3.5</v>
      </c>
    </row>
    <row r="58" spans="1:18" x14ac:dyDescent="0.35">
      <c r="A58" s="168" t="str">
        <f>'Crisis Indicator Data'!A55</f>
        <v>Multiple crises in Kenya</v>
      </c>
      <c r="B58" s="169" t="str">
        <f>'Crisis Indicator Data'!B55</f>
        <v>Drought/drier conditions,International Displacement</v>
      </c>
      <c r="C58" s="169" t="str">
        <f>'Crisis Indicator Data'!C55</f>
        <v>KEN001</v>
      </c>
      <c r="D58" s="169" t="str">
        <f>'Crisis Indicator Data'!D55</f>
        <v>Kenya</v>
      </c>
      <c r="E58" s="169" t="str">
        <f>'Crisis Indicator Data'!E55</f>
        <v>KEN</v>
      </c>
      <c r="F58" s="175">
        <f>IF('Crisis Indicator Data'!Q55="x","x",('Crisis Indicator Data'!Q55/1000000))</f>
        <v>7.2060000000000004</v>
      </c>
      <c r="G58" s="175">
        <f>IF('Crisis Indicator Data'!R55="x","x",('Crisis Indicator Data'!R55/1000000))</f>
        <v>6.5880000000000001</v>
      </c>
      <c r="H58" s="175">
        <f>IF('Crisis Indicator Data'!S55="x","x",('Crisis Indicator Data'!S55/1000000))</f>
        <v>3.3849999999999998</v>
      </c>
      <c r="I58" s="175">
        <f>IF('Crisis Indicator Data'!T55="x","x",('Crisis Indicator Data'!T55/1000000))</f>
        <v>0.29199999999999998</v>
      </c>
      <c r="J58" s="175">
        <f>IF('Crisis Indicator Data'!U55="x","x",('Crisis Indicator Data'!U55/1000000))</f>
        <v>0</v>
      </c>
      <c r="K58" s="164">
        <f t="shared" si="3"/>
        <v>4.3</v>
      </c>
      <c r="L58" s="161">
        <f>IF(F58="x","x",(F58*1000000/VLOOKUP($C58,'Crisis Indicator Data'!$C$3:$H$198,5,FALSE)))</f>
        <v>0.41247853463079565</v>
      </c>
      <c r="M58" s="161">
        <f>IF(G58="x","x",(G58*1000000/VLOOKUP($C58,'Crisis Indicator Data'!$C$3:$H$198,5,FALSE)))</f>
        <v>0.37710360618202632</v>
      </c>
      <c r="N58" s="161">
        <f>IF(H58="x","x",(H58*1000000/VLOOKUP($C58,'Crisis Indicator Data'!$C$3:$H$198,5,FALSE)))</f>
        <v>0.19376073268460217</v>
      </c>
      <c r="O58" s="161">
        <f>IF(I58="x","x",(I58*1000000/VLOOKUP($C58,'Crisis Indicator Data'!$C$3:$H$198,5,FALSE)))</f>
        <v>1.6714367487120779E-2</v>
      </c>
      <c r="P58" s="161">
        <f>IF(J58="x","x",(J58*1000000/VLOOKUP($C58,'Crisis Indicator Data'!$C$3:$H$198,5,FALSE)))</f>
        <v>0</v>
      </c>
      <c r="Q58" s="143">
        <f t="shared" si="4"/>
        <v>3</v>
      </c>
      <c r="R58" s="143">
        <f t="shared" si="5"/>
        <v>3.65</v>
      </c>
    </row>
    <row r="59" spans="1:18" x14ac:dyDescent="0.35">
      <c r="A59" s="168" t="str">
        <f>'Crisis Indicator Data'!A56</f>
        <v>International displacement to Kenya</v>
      </c>
      <c r="B59" s="169" t="str">
        <f>'Crisis Indicator Data'!B56</f>
        <v>International Displacement</v>
      </c>
      <c r="C59" s="169" t="str">
        <f>'Crisis Indicator Data'!C56</f>
        <v>KEN002</v>
      </c>
      <c r="D59" s="169" t="str">
        <f>'Crisis Indicator Data'!D56</f>
        <v>Kenya</v>
      </c>
      <c r="E59" s="169" t="str">
        <f>'Crisis Indicator Data'!E56</f>
        <v>KEN</v>
      </c>
      <c r="F59" s="175">
        <f>IF('Crisis Indicator Data'!Q56="x","x",('Crisis Indicator Data'!Q56/1000000))</f>
        <v>1.95</v>
      </c>
      <c r="G59" s="175">
        <f>IF('Crisis Indicator Data'!R56="x","x",('Crisis Indicator Data'!R56/1000000))</f>
        <v>0</v>
      </c>
      <c r="H59" s="175">
        <f>IF('Crisis Indicator Data'!S56="x","x",('Crisis Indicator Data'!S56/1000000))</f>
        <v>0.85299999999999998</v>
      </c>
      <c r="I59" s="175" t="str">
        <f>IF('Crisis Indicator Data'!T56="x","x",('Crisis Indicator Data'!T56/1000000))</f>
        <v>x</v>
      </c>
      <c r="J59" s="175" t="str">
        <f>IF('Crisis Indicator Data'!U56="x","x",('Crisis Indicator Data'!U56/1000000))</f>
        <v>x</v>
      </c>
      <c r="K59" s="164">
        <f t="shared" si="3"/>
        <v>3.2</v>
      </c>
      <c r="L59" s="161">
        <f>IF(F59="x","x",(F59*1000000/VLOOKUP($C59,'Crisis Indicator Data'!$C$3:$H$198,5,FALSE)))</f>
        <v>0.69568319657509814</v>
      </c>
      <c r="M59" s="161">
        <f>IF(G59="x","x",(G59*1000000/VLOOKUP($C59,'Crisis Indicator Data'!$C$3:$H$198,5,FALSE)))</f>
        <v>0</v>
      </c>
      <c r="N59" s="161">
        <f>IF(H59="x","x",(H59*1000000/VLOOKUP($C59,'Crisis Indicator Data'!$C$3:$H$198,5,FALSE)))</f>
        <v>0.30431680342490192</v>
      </c>
      <c r="O59" s="161" t="str">
        <f>IF(I59="x","x",(I59*1000000/VLOOKUP($C59,'Crisis Indicator Data'!$C$3:$H$198,5,FALSE)))</f>
        <v>x</v>
      </c>
      <c r="P59" s="161" t="str">
        <f>IF(J59="x","x",(J59*1000000/VLOOKUP($C59,'Crisis Indicator Data'!$C$3:$H$198,5,FALSE)))</f>
        <v>x</v>
      </c>
      <c r="Q59" s="143">
        <f t="shared" si="4"/>
        <v>3</v>
      </c>
      <c r="R59" s="143">
        <f t="shared" si="5"/>
        <v>3.1</v>
      </c>
    </row>
    <row r="60" spans="1:18" x14ac:dyDescent="0.35">
      <c r="A60" s="168" t="str">
        <f>'Crisis Indicator Data'!A57</f>
        <v>Drought in ASAL areas of Kenya</v>
      </c>
      <c r="B60" s="169" t="str">
        <f>'Crisis Indicator Data'!B57</f>
        <v>Drought/drier conditions</v>
      </c>
      <c r="C60" s="169" t="str">
        <f>'Crisis Indicator Data'!C57</f>
        <v>KEN003</v>
      </c>
      <c r="D60" s="169" t="str">
        <f>'Crisis Indicator Data'!D57</f>
        <v>Kenya</v>
      </c>
      <c r="E60" s="169" t="str">
        <f>'Crisis Indicator Data'!E57</f>
        <v>KEN</v>
      </c>
      <c r="F60" s="175">
        <f>IF('Crisis Indicator Data'!Q57="x","x",('Crisis Indicator Data'!Q57/1000000))</f>
        <v>7.2060000000000004</v>
      </c>
      <c r="G60" s="175">
        <f>IF('Crisis Indicator Data'!R57="x","x",('Crisis Indicator Data'!R57/1000000))</f>
        <v>6.5880000000000001</v>
      </c>
      <c r="H60" s="175">
        <f>IF('Crisis Indicator Data'!S57="x","x",('Crisis Indicator Data'!S57/1000000))</f>
        <v>2.532</v>
      </c>
      <c r="I60" s="175">
        <f>IF('Crisis Indicator Data'!T57="x","x",('Crisis Indicator Data'!T57/1000000))</f>
        <v>0.29199999999999998</v>
      </c>
      <c r="J60" s="175">
        <f>IF('Crisis Indicator Data'!U57="x","x",('Crisis Indicator Data'!U57/1000000))</f>
        <v>0</v>
      </c>
      <c r="K60" s="164">
        <f t="shared" si="3"/>
        <v>4.0999999999999996</v>
      </c>
      <c r="L60" s="161">
        <f>IF(F60="x","x",(F60*1000000/VLOOKUP($C60,'Crisis Indicator Data'!$C$3:$H$198,5,FALSE)))</f>
        <v>0.43365228380574111</v>
      </c>
      <c r="M60" s="161">
        <f>IF(G60="x","x",(G60*1000000/VLOOKUP($C60,'Crisis Indicator Data'!$C$3:$H$198,5,FALSE)))</f>
        <v>0.39646145513630621</v>
      </c>
      <c r="N60" s="161">
        <f>IF(H60="x","x",(H60*1000000/VLOOKUP($C60,'Crisis Indicator Data'!$C$3:$H$198,5,FALSE)))</f>
        <v>0.15237407474273335</v>
      </c>
      <c r="O60" s="161">
        <f>IF(I60="x","x",(I60*1000000/VLOOKUP($C60,'Crisis Indicator Data'!$C$3:$H$198,5,FALSE)))</f>
        <v>1.7572365649635914E-2</v>
      </c>
      <c r="P60" s="161">
        <f>IF(J60="x","x",(J60*1000000/VLOOKUP($C60,'Crisis Indicator Data'!$C$3:$H$198,5,FALSE)))</f>
        <v>0</v>
      </c>
      <c r="Q60" s="143">
        <f t="shared" si="4"/>
        <v>3</v>
      </c>
      <c r="R60" s="143">
        <f t="shared" si="5"/>
        <v>3.55</v>
      </c>
    </row>
    <row r="61" spans="1:18" x14ac:dyDescent="0.35">
      <c r="A61" s="168" t="str">
        <f>'Crisis Indicator Data'!A58</f>
        <v>International displacement from Syria to Lebanon</v>
      </c>
      <c r="B61" s="169" t="str">
        <f>'Crisis Indicator Data'!B58</f>
        <v>International Displacement</v>
      </c>
      <c r="C61" s="169" t="str">
        <f>'Crisis Indicator Data'!C58</f>
        <v>LBN002</v>
      </c>
      <c r="D61" s="169" t="str">
        <f>'Crisis Indicator Data'!D58</f>
        <v>Lebanon</v>
      </c>
      <c r="E61" s="169" t="str">
        <f>'Crisis Indicator Data'!E58</f>
        <v>LBN</v>
      </c>
      <c r="F61" s="175">
        <f>IF('Crisis Indicator Data'!Q58="x","x",('Crisis Indicator Data'!Q58/1000000))</f>
        <v>3.351</v>
      </c>
      <c r="G61" s="175">
        <f>IF('Crisis Indicator Data'!R58="x","x",('Crisis Indicator Data'!R58/1000000))</f>
        <v>1.018</v>
      </c>
      <c r="H61" s="175">
        <f>IF('Crisis Indicator Data'!S58="x","x",('Crisis Indicator Data'!S58/1000000))</f>
        <v>1.2869999999999999</v>
      </c>
      <c r="I61" s="175">
        <f>IF('Crisis Indicator Data'!T58="x","x",('Crisis Indicator Data'!T58/1000000))</f>
        <v>4.3999999999999997E-2</v>
      </c>
      <c r="J61" s="175">
        <f>IF('Crisis Indicator Data'!U58="x","x",('Crisis Indicator Data'!U58/1000000))</f>
        <v>0</v>
      </c>
      <c r="K61" s="164">
        <f t="shared" si="3"/>
        <v>3.5</v>
      </c>
      <c r="L61" s="161">
        <f>IF(F61="x","x",(F61*1000000/VLOOKUP($C61,'Crisis Indicator Data'!$C$3:$H$198,5,FALSE)))</f>
        <v>0.58789473684210525</v>
      </c>
      <c r="M61" s="161">
        <f>IF(G61="x","x",(G61*1000000/VLOOKUP($C61,'Crisis Indicator Data'!$C$3:$H$198,5,FALSE)))</f>
        <v>0.17859649122807017</v>
      </c>
      <c r="N61" s="161">
        <f>IF(H61="x","x",(H61*1000000/VLOOKUP($C61,'Crisis Indicator Data'!$C$3:$H$198,5,FALSE)))</f>
        <v>0.22578947368421054</v>
      </c>
      <c r="O61" s="161">
        <f>IF(I61="x","x",(I61*1000000/VLOOKUP($C61,'Crisis Indicator Data'!$C$3:$H$198,5,FALSE)))</f>
        <v>7.7192982456140355E-3</v>
      </c>
      <c r="P61" s="161">
        <f>IF(J61="x","x",(J61*1000000/VLOOKUP($C61,'Crisis Indicator Data'!$C$3:$H$198,5,FALSE)))</f>
        <v>0</v>
      </c>
      <c r="Q61" s="143">
        <f t="shared" si="4"/>
        <v>3</v>
      </c>
      <c r="R61" s="143">
        <f t="shared" si="5"/>
        <v>3.25</v>
      </c>
    </row>
    <row r="62" spans="1:18" x14ac:dyDescent="0.35">
      <c r="A62" s="168" t="str">
        <f>'Crisis Indicator Data'!A59</f>
        <v>Complex crisis in Lebanon</v>
      </c>
      <c r="B62" s="169" t="str">
        <f>'Crisis Indicator Data'!B59</f>
        <v>Conflict/ Violence,Political/economic crisis</v>
      </c>
      <c r="C62" s="169" t="str">
        <f>'Crisis Indicator Data'!C59</f>
        <v>LBN006</v>
      </c>
      <c r="D62" s="169" t="str">
        <f>'Crisis Indicator Data'!D59</f>
        <v>Lebanon</v>
      </c>
      <c r="E62" s="169" t="str">
        <f>'Crisis Indicator Data'!E59</f>
        <v>LBN</v>
      </c>
      <c r="F62" s="175">
        <f>IF('Crisis Indicator Data'!Q59="x","x",('Crisis Indicator Data'!Q59/1000000))</f>
        <v>0</v>
      </c>
      <c r="G62" s="175">
        <f>IF('Crisis Indicator Data'!R59="x","x",('Crisis Indicator Data'!R59/1000000))</f>
        <v>1.6</v>
      </c>
      <c r="H62" s="175">
        <f>IF('Crisis Indicator Data'!S59="x","x",('Crisis Indicator Data'!S59/1000000))</f>
        <v>3.9620000000000002</v>
      </c>
      <c r="I62" s="175">
        <f>IF('Crisis Indicator Data'!T59="x","x",('Crisis Indicator Data'!T59/1000000))</f>
        <v>0.13800000000000001</v>
      </c>
      <c r="J62" s="175">
        <f>IF('Crisis Indicator Data'!U59="x","x",('Crisis Indicator Data'!U59/1000000))</f>
        <v>0</v>
      </c>
      <c r="K62" s="164">
        <f t="shared" si="3"/>
        <v>4.4000000000000004</v>
      </c>
      <c r="L62" s="161">
        <f>IF(F62="x","x",(F62*1000000/VLOOKUP($C62,'Crisis Indicator Data'!$C$3:$H$198,5,FALSE)))</f>
        <v>0</v>
      </c>
      <c r="M62" s="161">
        <f>IF(G62="x","x",(G62*1000000/VLOOKUP($C62,'Crisis Indicator Data'!$C$3:$H$198,5,FALSE)))</f>
        <v>0.2807017543859649</v>
      </c>
      <c r="N62" s="161">
        <f>IF(H62="x","x",(H62*1000000/VLOOKUP($C62,'Crisis Indicator Data'!$C$3:$H$198,5,FALSE)))</f>
        <v>0.69508771929824564</v>
      </c>
      <c r="O62" s="161">
        <f>IF(I62="x","x",(I62*1000000/VLOOKUP($C62,'Crisis Indicator Data'!$C$3:$H$198,5,FALSE)))</f>
        <v>2.4210526315789474E-2</v>
      </c>
      <c r="P62" s="161">
        <f>IF(J62="x","x",(J62*1000000/VLOOKUP($C62,'Crisis Indicator Data'!$C$3:$H$198,5,FALSE)))</f>
        <v>0</v>
      </c>
      <c r="Q62" s="143">
        <f t="shared" si="4"/>
        <v>3</v>
      </c>
      <c r="R62" s="143">
        <f t="shared" si="5"/>
        <v>3.7</v>
      </c>
    </row>
    <row r="63" spans="1:18" x14ac:dyDescent="0.35">
      <c r="A63" s="168" t="str">
        <f>'Crisis Indicator Data'!A60</f>
        <v>International displacement to Libya</v>
      </c>
      <c r="B63" s="169" t="str">
        <f>'Crisis Indicator Data'!B60</f>
        <v>International Displacement</v>
      </c>
      <c r="C63" s="169" t="str">
        <f>'Crisis Indicator Data'!C60</f>
        <v>LBY002</v>
      </c>
      <c r="D63" s="169" t="str">
        <f>'Crisis Indicator Data'!D60</f>
        <v>Libya</v>
      </c>
      <c r="E63" s="169" t="str">
        <f>'Crisis Indicator Data'!E60</f>
        <v>LBY</v>
      </c>
      <c r="F63" s="175">
        <f>IF('Crisis Indicator Data'!Q60="x","x",('Crisis Indicator Data'!Q60/1000000))</f>
        <v>6.8380000000000001</v>
      </c>
      <c r="G63" s="175">
        <f>IF('Crisis Indicator Data'!R60="x","x",('Crisis Indicator Data'!R60/1000000))</f>
        <v>0</v>
      </c>
      <c r="H63" s="175">
        <f>IF('Crisis Indicator Data'!S60="x","x",('Crisis Indicator Data'!S60/1000000))</f>
        <v>0.61699999999999999</v>
      </c>
      <c r="I63" s="175" t="str">
        <f>IF('Crisis Indicator Data'!T60="x","x",('Crisis Indicator Data'!T60/1000000))</f>
        <v>x</v>
      </c>
      <c r="J63" s="175" t="str">
        <f>IF('Crisis Indicator Data'!U60="x","x",('Crisis Indicator Data'!U60/1000000))</f>
        <v>x</v>
      </c>
      <c r="K63" s="164">
        <f t="shared" si="3"/>
        <v>3</v>
      </c>
      <c r="L63" s="161">
        <f>IF(F63="x","x",(F63*1000000/VLOOKUP($C63,'Crisis Indicator Data'!$C$3:$H$198,5,FALSE)))</f>
        <v>0.91723675385647219</v>
      </c>
      <c r="M63" s="161">
        <f>IF(G63="x","x",(G63*1000000/VLOOKUP($C63,'Crisis Indicator Data'!$C$3:$H$198,5,FALSE)))</f>
        <v>0</v>
      </c>
      <c r="N63" s="161">
        <f>IF(H63="x","x",(H63*1000000/VLOOKUP($C63,'Crisis Indicator Data'!$C$3:$H$198,5,FALSE)))</f>
        <v>8.2763246143527827E-2</v>
      </c>
      <c r="O63" s="161" t="str">
        <f>IF(I63="x","x",(I63*1000000/VLOOKUP($C63,'Crisis Indicator Data'!$C$3:$H$198,5,FALSE)))</f>
        <v>x</v>
      </c>
      <c r="P63" s="161" t="str">
        <f>IF(J63="x","x",(J63*1000000/VLOOKUP($C63,'Crisis Indicator Data'!$C$3:$H$198,5,FALSE)))</f>
        <v>x</v>
      </c>
      <c r="Q63" s="143">
        <f t="shared" si="4"/>
        <v>3</v>
      </c>
      <c r="R63" s="143">
        <f t="shared" si="5"/>
        <v>3</v>
      </c>
    </row>
    <row r="64" spans="1:18" x14ac:dyDescent="0.35">
      <c r="A64" s="168" t="str">
        <f>'Crisis Indicator Data'!A61</f>
        <v>Displacement from Sudan to Libya</v>
      </c>
      <c r="B64" s="169" t="str">
        <f>'Crisis Indicator Data'!B61</f>
        <v>International Displacement</v>
      </c>
      <c r="C64" s="169" t="str">
        <f>'Crisis Indicator Data'!C61</f>
        <v>LBY004</v>
      </c>
      <c r="D64" s="169" t="str">
        <f>'Crisis Indicator Data'!D61</f>
        <v>Libya</v>
      </c>
      <c r="E64" s="169" t="str">
        <f>'Crisis Indicator Data'!E61</f>
        <v>LBY</v>
      </c>
      <c r="F64" s="175">
        <f>IF('Crisis Indicator Data'!Q61="x","x",('Crisis Indicator Data'!Q61/1000000))</f>
        <v>2.8849999999999998</v>
      </c>
      <c r="G64" s="175">
        <f>IF('Crisis Indicator Data'!R61="x","x",('Crisis Indicator Data'!R61/1000000))</f>
        <v>0</v>
      </c>
      <c r="H64" s="175">
        <f>IF('Crisis Indicator Data'!S61="x","x",('Crisis Indicator Data'!S61/1000000))</f>
        <v>0.14199999999999999</v>
      </c>
      <c r="I64" s="175">
        <f>IF('Crisis Indicator Data'!T61="x","x",('Crisis Indicator Data'!T61/1000000))</f>
        <v>0.24099999999999999</v>
      </c>
      <c r="J64" s="175" t="str">
        <f>IF('Crisis Indicator Data'!U61="x","x",('Crisis Indicator Data'!U61/1000000))</f>
        <v>x</v>
      </c>
      <c r="K64" s="164">
        <f t="shared" si="3"/>
        <v>2.6</v>
      </c>
      <c r="L64" s="161">
        <f>IF(F64="x","x",(F64*1000000/VLOOKUP($C64,'Crisis Indicator Data'!$C$3:$H$198,5,FALSE)))</f>
        <v>0.88280293757649941</v>
      </c>
      <c r="M64" s="161">
        <f>IF(G64="x","x",(G64*1000000/VLOOKUP($C64,'Crisis Indicator Data'!$C$3:$H$198,5,FALSE)))</f>
        <v>0</v>
      </c>
      <c r="N64" s="161">
        <f>IF(H64="x","x",(H64*1000000/VLOOKUP($C64,'Crisis Indicator Data'!$C$3:$H$198,5,FALSE)))</f>
        <v>4.3451652386780906E-2</v>
      </c>
      <c r="O64" s="161">
        <f>IF(I64="x","x",(I64*1000000/VLOOKUP($C64,'Crisis Indicator Data'!$C$3:$H$198,5,FALSE)))</f>
        <v>7.3745410036719708E-2</v>
      </c>
      <c r="P64" s="161" t="str">
        <f>IF(J64="x","x",(J64*1000000/VLOOKUP($C64,'Crisis Indicator Data'!$C$3:$H$198,5,FALSE)))</f>
        <v>x</v>
      </c>
      <c r="Q64" s="143">
        <f t="shared" si="4"/>
        <v>4</v>
      </c>
      <c r="R64" s="143">
        <f t="shared" si="5"/>
        <v>3.3</v>
      </c>
    </row>
    <row r="65" spans="1:18" x14ac:dyDescent="0.35">
      <c r="A65" s="168" t="str">
        <f>'Crisis Indicator Data'!A62</f>
        <v>Multiple crises in Libya</v>
      </c>
      <c r="B65" s="169" t="str">
        <f>'Crisis Indicator Data'!B62</f>
        <v>International Displacement</v>
      </c>
      <c r="C65" s="169" t="str">
        <f>'Crisis Indicator Data'!C62</f>
        <v>LBY005</v>
      </c>
      <c r="D65" s="169" t="str">
        <f>'Crisis Indicator Data'!D62</f>
        <v>Libya</v>
      </c>
      <c r="E65" s="169" t="str">
        <f>'Crisis Indicator Data'!E62</f>
        <v>LBY</v>
      </c>
      <c r="F65" s="175">
        <f>IF('Crisis Indicator Data'!Q62="x","x",('Crisis Indicator Data'!Q62/1000000))</f>
        <v>6.4550000000000001</v>
      </c>
      <c r="G65" s="175">
        <f>IF('Crisis Indicator Data'!R62="x","x",('Crisis Indicator Data'!R62/1000000))</f>
        <v>0</v>
      </c>
      <c r="H65" s="175">
        <f>IF('Crisis Indicator Data'!S62="x","x",('Crisis Indicator Data'!S62/1000000))</f>
        <v>0.75900000000000001</v>
      </c>
      <c r="I65" s="175">
        <f>IF('Crisis Indicator Data'!T62="x","x",('Crisis Indicator Data'!T62/1000000))</f>
        <v>0.24099999999999999</v>
      </c>
      <c r="J65" s="175" t="str">
        <f>IF('Crisis Indicator Data'!U62="x","x",('Crisis Indicator Data'!U62/1000000))</f>
        <v>x</v>
      </c>
      <c r="K65" s="164">
        <f t="shared" si="3"/>
        <v>3.3</v>
      </c>
      <c r="L65" s="161">
        <f>IF(F65="x","x",(F65*1000000/VLOOKUP($C65,'Crisis Indicator Data'!$C$3:$H$198,5,FALSE)))</f>
        <v>0.86586183769282365</v>
      </c>
      <c r="M65" s="161">
        <f>IF(G65="x","x",(G65*1000000/VLOOKUP($C65,'Crisis Indicator Data'!$C$3:$H$198,5,FALSE)))</f>
        <v>0</v>
      </c>
      <c r="N65" s="161">
        <f>IF(H65="x","x",(H65*1000000/VLOOKUP($C65,'Crisis Indicator Data'!$C$3:$H$198,5,FALSE)))</f>
        <v>0.10181086519114688</v>
      </c>
      <c r="O65" s="161">
        <f>IF(I65="x","x",(I65*1000000/VLOOKUP($C65,'Crisis Indicator Data'!$C$3:$H$198,5,FALSE)))</f>
        <v>3.232729711602951E-2</v>
      </c>
      <c r="P65" s="161" t="str">
        <f>IF(J65="x","x",(J65*1000000/VLOOKUP($C65,'Crisis Indicator Data'!$C$3:$H$198,5,FALSE)))</f>
        <v>x</v>
      </c>
      <c r="Q65" s="143">
        <f t="shared" si="4"/>
        <v>3</v>
      </c>
      <c r="R65" s="143">
        <f t="shared" si="5"/>
        <v>3.15</v>
      </c>
    </row>
    <row r="66" spans="1:18" x14ac:dyDescent="0.35">
      <c r="A66" s="168" t="str">
        <f>'Crisis Indicator Data'!A63</f>
        <v>Drought in Lesotho</v>
      </c>
      <c r="B66" s="169" t="str">
        <f>'Crisis Indicator Data'!B63</f>
        <v>Drought/drier conditions</v>
      </c>
      <c r="C66" s="169" t="str">
        <f>'Crisis Indicator Data'!C63</f>
        <v>LSO004</v>
      </c>
      <c r="D66" s="169" t="str">
        <f>'Crisis Indicator Data'!D63</f>
        <v>Lesotho</v>
      </c>
      <c r="E66" s="169" t="str">
        <f>'Crisis Indicator Data'!E63</f>
        <v>LSO</v>
      </c>
      <c r="F66" s="175">
        <f>IF('Crisis Indicator Data'!Q63="x","x",('Crisis Indicator Data'!Q63/1000000))</f>
        <v>0.57499999999999996</v>
      </c>
      <c r="G66" s="175">
        <f>IF('Crisis Indicator Data'!R63="x","x",('Crisis Indicator Data'!R63/1000000))</f>
        <v>0.59499999999999997</v>
      </c>
      <c r="H66" s="175">
        <f>IF('Crisis Indicator Data'!S63="x","x",('Crisis Indicator Data'!S63/1000000))</f>
        <v>0.33500000000000002</v>
      </c>
      <c r="I66" s="175">
        <f>IF('Crisis Indicator Data'!T63="x","x",('Crisis Indicator Data'!T63/1000000))</f>
        <v>0</v>
      </c>
      <c r="J66" s="175">
        <f>IF('Crisis Indicator Data'!U63="x","x",('Crisis Indicator Data'!U63/1000000))</f>
        <v>0</v>
      </c>
      <c r="K66" s="164">
        <f t="shared" si="3"/>
        <v>2.5</v>
      </c>
      <c r="L66" s="161">
        <f>IF(F66="x","x",(F66*1000000/VLOOKUP($C66,'Crisis Indicator Data'!$C$3:$H$198,5,FALSE)))</f>
        <v>0.38205980066445183</v>
      </c>
      <c r="M66" s="161">
        <f>IF(G66="x","x",(G66*1000000/VLOOKUP($C66,'Crisis Indicator Data'!$C$3:$H$198,5,FALSE)))</f>
        <v>0.39534883720930231</v>
      </c>
      <c r="N66" s="161">
        <f>IF(H66="x","x",(H66*1000000/VLOOKUP($C66,'Crisis Indicator Data'!$C$3:$H$198,5,FALSE)))</f>
        <v>0.22259136212624583</v>
      </c>
      <c r="O66" s="161">
        <f>IF(I66="x","x",(I66*1000000/VLOOKUP($C66,'Crisis Indicator Data'!$C$3:$H$198,5,FALSE)))</f>
        <v>0</v>
      </c>
      <c r="P66" s="161">
        <f>IF(J66="x","x",(J66*1000000/VLOOKUP($C66,'Crisis Indicator Data'!$C$3:$H$198,5,FALSE)))</f>
        <v>0</v>
      </c>
      <c r="Q66" s="143">
        <f t="shared" si="4"/>
        <v>3</v>
      </c>
      <c r="R66" s="143">
        <f t="shared" si="5"/>
        <v>2.75</v>
      </c>
    </row>
    <row r="67" spans="1:18" x14ac:dyDescent="0.35">
      <c r="A67" s="168" t="str">
        <f>'Crisis Indicator Data'!A64</f>
        <v>International displacement to Morocco</v>
      </c>
      <c r="B67" s="169" t="str">
        <f>'Crisis Indicator Data'!B64</f>
        <v>International Displacement</v>
      </c>
      <c r="C67" s="169" t="str">
        <f>'Crisis Indicator Data'!C64</f>
        <v>MAR002</v>
      </c>
      <c r="D67" s="169" t="str">
        <f>'Crisis Indicator Data'!D64</f>
        <v>Morocco</v>
      </c>
      <c r="E67" s="169" t="str">
        <f>'Crisis Indicator Data'!E64</f>
        <v>MAR</v>
      </c>
      <c r="F67" s="175">
        <f>IF('Crisis Indicator Data'!Q64="x","x",('Crisis Indicator Data'!Q64/1000000))</f>
        <v>5.1790000000000003</v>
      </c>
      <c r="G67" s="175">
        <f>IF('Crisis Indicator Data'!R64="x","x",('Crisis Indicator Data'!R64/1000000))</f>
        <v>0</v>
      </c>
      <c r="H67" s="175">
        <f>IF('Crisis Indicator Data'!S64="x","x",('Crisis Indicator Data'!S64/1000000))</f>
        <v>2.7E-2</v>
      </c>
      <c r="I67" s="175" t="str">
        <f>IF('Crisis Indicator Data'!T64="x","x",('Crisis Indicator Data'!T64/1000000))</f>
        <v>x</v>
      </c>
      <c r="J67" s="175" t="str">
        <f>IF('Crisis Indicator Data'!U64="x","x",('Crisis Indicator Data'!U64/1000000))</f>
        <v>x</v>
      </c>
      <c r="K67" s="164">
        <f t="shared" si="3"/>
        <v>0.7</v>
      </c>
      <c r="L67" s="161">
        <f>IF(F67="x","x",(F67*1000000/VLOOKUP($C67,'Crisis Indicator Data'!$C$3:$H$198,5,FALSE)))</f>
        <v>0.99481367652708408</v>
      </c>
      <c r="M67" s="161">
        <f>IF(G67="x","x",(G67*1000000/VLOOKUP($C67,'Crisis Indicator Data'!$C$3:$H$198,5,FALSE)))</f>
        <v>0</v>
      </c>
      <c r="N67" s="161">
        <f>IF(H67="x","x",(H67*1000000/VLOOKUP($C67,'Crisis Indicator Data'!$C$3:$H$198,5,FALSE)))</f>
        <v>5.1863234729158667E-3</v>
      </c>
      <c r="O67" s="161" t="str">
        <f>IF(I67="x","x",(I67*1000000/VLOOKUP($C67,'Crisis Indicator Data'!$C$3:$H$198,5,FALSE)))</f>
        <v>x</v>
      </c>
      <c r="P67" s="161" t="str">
        <f>IF(J67="x","x",(J67*1000000/VLOOKUP($C67,'Crisis Indicator Data'!$C$3:$H$198,5,FALSE)))</f>
        <v>x</v>
      </c>
      <c r="Q67" s="143">
        <f t="shared" si="4"/>
        <v>1</v>
      </c>
      <c r="R67" s="143">
        <f t="shared" si="5"/>
        <v>0.85</v>
      </c>
    </row>
    <row r="68" spans="1:18" x14ac:dyDescent="0.35">
      <c r="A68" s="168" t="str">
        <f>'Crisis Indicator Data'!A65</f>
        <v>Displacement from Ukraine to Moldova</v>
      </c>
      <c r="B68" s="169" t="str">
        <f>'Crisis Indicator Data'!B65</f>
        <v>International Displacement</v>
      </c>
      <c r="C68" s="169" t="str">
        <f>'Crisis Indicator Data'!C65</f>
        <v>MDA002</v>
      </c>
      <c r="D68" s="169" t="str">
        <f>'Crisis Indicator Data'!D65</f>
        <v>Moldova</v>
      </c>
      <c r="E68" s="169" t="str">
        <f>'Crisis Indicator Data'!E65</f>
        <v>MDA</v>
      </c>
      <c r="F68" s="175">
        <f>IF('Crisis Indicator Data'!Q65="x","x",('Crisis Indicator Data'!Q65/1000000))</f>
        <v>2.4580000000000002</v>
      </c>
      <c r="G68" s="175">
        <f>IF('Crisis Indicator Data'!R65="x","x",('Crisis Indicator Data'!R65/1000000))</f>
        <v>0</v>
      </c>
      <c r="H68" s="175">
        <f>IF('Crisis Indicator Data'!S65="x","x",('Crisis Indicator Data'!S65/1000000))</f>
        <v>0.13100000000000001</v>
      </c>
      <c r="I68" s="175">
        <f>IF('Crisis Indicator Data'!T65="x","x",('Crisis Indicator Data'!T65/1000000))</f>
        <v>0</v>
      </c>
      <c r="J68" s="175">
        <f>IF('Crisis Indicator Data'!U65="x","x",('Crisis Indicator Data'!U65/1000000))</f>
        <v>0</v>
      </c>
      <c r="K68" s="164">
        <f t="shared" si="3"/>
        <v>1.9</v>
      </c>
      <c r="L68" s="161">
        <f>IF(F68="x","x",(F68*1000000/VLOOKUP($C68,'Crisis Indicator Data'!$C$3:$H$198,5,FALSE)))</f>
        <v>0.94940131324835841</v>
      </c>
      <c r="M68" s="161">
        <f>IF(G68="x","x",(G68*1000000/VLOOKUP($C68,'Crisis Indicator Data'!$C$3:$H$198,5,FALSE)))</f>
        <v>0</v>
      </c>
      <c r="N68" s="161">
        <f>IF(H68="x","x",(H68*1000000/VLOOKUP($C68,'Crisis Indicator Data'!$C$3:$H$198,5,FALSE)))</f>
        <v>5.0598686751641558E-2</v>
      </c>
      <c r="O68" s="161">
        <f>IF(I68="x","x",(I68*1000000/VLOOKUP($C68,'Crisis Indicator Data'!$C$3:$H$198,5,FALSE)))</f>
        <v>0</v>
      </c>
      <c r="P68" s="161">
        <f>IF(J68="x","x",(J68*1000000/VLOOKUP($C68,'Crisis Indicator Data'!$C$3:$H$198,5,FALSE)))</f>
        <v>0</v>
      </c>
      <c r="Q68" s="143">
        <f t="shared" si="4"/>
        <v>3</v>
      </c>
      <c r="R68" s="143">
        <f t="shared" si="5"/>
        <v>2.4500000000000002</v>
      </c>
    </row>
    <row r="69" spans="1:18" x14ac:dyDescent="0.35">
      <c r="A69" s="168" t="str">
        <f>'Crisis Indicator Data'!A66</f>
        <v>Drought in Southern Madagascar</v>
      </c>
      <c r="B69" s="169" t="str">
        <f>'Crisis Indicator Data'!B66</f>
        <v>Drought/drier conditions</v>
      </c>
      <c r="C69" s="169" t="str">
        <f>'Crisis Indicator Data'!C66</f>
        <v>MDG002</v>
      </c>
      <c r="D69" s="169" t="str">
        <f>'Crisis Indicator Data'!D66</f>
        <v>Madagascar</v>
      </c>
      <c r="E69" s="169" t="str">
        <f>'Crisis Indicator Data'!E66</f>
        <v>MDG</v>
      </c>
      <c r="F69" s="175">
        <f>IF('Crisis Indicator Data'!Q66="x","x",('Crisis Indicator Data'!Q66/1000000))</f>
        <v>4.5629999999999997</v>
      </c>
      <c r="G69" s="175">
        <f>IF('Crisis Indicator Data'!R66="x","x",('Crisis Indicator Data'!R66/1000000))</f>
        <v>4.923</v>
      </c>
      <c r="H69" s="175">
        <f>IF('Crisis Indicator Data'!S66="x","x",('Crisis Indicator Data'!S66/1000000))</f>
        <v>1.121</v>
      </c>
      <c r="I69" s="175">
        <f>IF('Crisis Indicator Data'!T66="x","x",('Crisis Indicator Data'!T66/1000000))</f>
        <v>0</v>
      </c>
      <c r="J69" s="175">
        <f>IF('Crisis Indicator Data'!U66="x","x",('Crisis Indicator Data'!U66/1000000))</f>
        <v>0</v>
      </c>
      <c r="K69" s="164">
        <f t="shared" si="3"/>
        <v>3.4</v>
      </c>
      <c r="L69" s="161">
        <f>IF(F69="x","x",(F69*1000000/VLOOKUP($C69,'Crisis Indicator Data'!$C$3:$H$198,5,FALSE)))</f>
        <v>0.43018761195436978</v>
      </c>
      <c r="M69" s="161">
        <f>IF(G69="x","x",(G69*1000000/VLOOKUP($C69,'Crisis Indicator Data'!$C$3:$H$198,5,FALSE)))</f>
        <v>0.46412746299613461</v>
      </c>
      <c r="N69" s="161">
        <f>IF(H69="x","x",(H69*1000000/VLOOKUP($C69,'Crisis Indicator Data'!$C$3:$H$198,5,FALSE)))</f>
        <v>0.10568492504949561</v>
      </c>
      <c r="O69" s="161">
        <f>IF(I69="x","x",(I69*1000000/VLOOKUP($C69,'Crisis Indicator Data'!$C$3:$H$198,5,FALSE)))</f>
        <v>0</v>
      </c>
      <c r="P69" s="161">
        <f>IF(J69="x","x",(J69*1000000/VLOOKUP($C69,'Crisis Indicator Data'!$C$3:$H$198,5,FALSE)))</f>
        <v>0</v>
      </c>
      <c r="Q69" s="143">
        <f t="shared" si="4"/>
        <v>3</v>
      </c>
      <c r="R69" s="143">
        <f t="shared" si="5"/>
        <v>3.2</v>
      </c>
    </row>
    <row r="70" spans="1:18" x14ac:dyDescent="0.35">
      <c r="A70" s="168" t="str">
        <f>'Crisis Indicator Data'!A67</f>
        <v>International Displacement to Mexico</v>
      </c>
      <c r="B70" s="169" t="str">
        <f>'Crisis Indicator Data'!B67</f>
        <v>International Displacement</v>
      </c>
      <c r="C70" s="169" t="str">
        <f>'Crisis Indicator Data'!C67</f>
        <v>MEX003</v>
      </c>
      <c r="D70" s="169" t="str">
        <f>'Crisis Indicator Data'!D67</f>
        <v>Mexico</v>
      </c>
      <c r="E70" s="169" t="str">
        <f>'Crisis Indicator Data'!E67</f>
        <v>MEX</v>
      </c>
      <c r="F70" s="175">
        <f>IF('Crisis Indicator Data'!Q67="x","x",('Crisis Indicator Data'!Q67/1000000))</f>
        <v>17.498999999999999</v>
      </c>
      <c r="G70" s="175">
        <f>IF('Crisis Indicator Data'!R67="x","x",('Crisis Indicator Data'!R67/1000000))</f>
        <v>0</v>
      </c>
      <c r="H70" s="175">
        <f>IF('Crisis Indicator Data'!S67="x","x",('Crisis Indicator Data'!S67/1000000))</f>
        <v>1.2350000000000001</v>
      </c>
      <c r="I70" s="175" t="str">
        <f>IF('Crisis Indicator Data'!T67="x","x",('Crisis Indicator Data'!T67/1000000))</f>
        <v>x</v>
      </c>
      <c r="J70" s="175" t="str">
        <f>IF('Crisis Indicator Data'!U67="x","x",('Crisis Indicator Data'!U67/1000000))</f>
        <v>x</v>
      </c>
      <c r="K70" s="164">
        <f t="shared" ref="K70:K101" si="6">IF(H70="x","x",IF(SUM(H70:J70)=0,0,IF(LOG(SUM(H70:J70)*1000000)&lt;$K$4,0,IF(LOG(SUM(H70:J70)*1000000)&gt;$K$3,5,ROUND(5-(K$3-LOG(SUM(H70:J70)*1000000))/(K$3-K$4)*5,1)))))</f>
        <v>3.5</v>
      </c>
      <c r="L70" s="161">
        <f>IF(F70="x","x",(F70*1000000/VLOOKUP($C70,'Crisis Indicator Data'!$C$3:$H$198,5,FALSE)))</f>
        <v>0.93412694176052957</v>
      </c>
      <c r="M70" s="161">
        <f>IF(G70="x","x",(G70*1000000/VLOOKUP($C70,'Crisis Indicator Data'!$C$3:$H$198,5,FALSE)))</f>
        <v>0</v>
      </c>
      <c r="N70" s="161">
        <f>IF(H70="x","x",(H70*1000000/VLOOKUP($C70,'Crisis Indicator Data'!$C$3:$H$198,5,FALSE)))</f>
        <v>6.5926439972241499E-2</v>
      </c>
      <c r="O70" s="161" t="str">
        <f>IF(I70="x","x",(I70*1000000/VLOOKUP($C70,'Crisis Indicator Data'!$C$3:$H$198,5,FALSE)))</f>
        <v>x</v>
      </c>
      <c r="P70" s="161" t="str">
        <f>IF(J70="x","x",(J70*1000000/VLOOKUP($C70,'Crisis Indicator Data'!$C$3:$H$198,5,FALSE)))</f>
        <v>x</v>
      </c>
      <c r="Q70" s="143">
        <f t="shared" ref="Q70:Q101" si="7">IF(N70="x","x",IF(OR(L70&gt;=$L$3,M70&gt;=$M$3,N70&gt;=$N$3,O70&gt;=$O$3,P70&gt;=$P$3), (IF(VALUE(SUBSTITUTE(P70, "x", "0.0"))&gt;=$P$3, 5, IF((VALUE(SUBSTITUTE(O70, "x", "0.0"))+VALUE(SUBSTITUTE(P70, "x", "0.0")))&gt;=$O$3,4,IF((VALUE(SUBSTITUTE(O70, "x", "0.0"))+VALUE(SUBSTITUTE(P70, "x", "0.0"))+N70)&gt;=$N$3,3,IF((VALUE(SUBSTITUTE(O70, "x", "0.0"))+VALUE(SUBSTITUTE(P70, "x", "0.0"))+N70+VALUE(SUBSTITUTE(M70, "x", "0.0")))&gt;=$M$3,2,1)))))))</f>
        <v>3</v>
      </c>
      <c r="R70" s="143">
        <f t="shared" ref="R70:R101" si="8">IF(Q70="x","x",(AVERAGE(K70,Q70)))</f>
        <v>3.25</v>
      </c>
    </row>
    <row r="71" spans="1:18" x14ac:dyDescent="0.35">
      <c r="A71" s="168" t="str">
        <f>'Crisis Indicator Data'!A68</f>
        <v>Complex crisis in Mali</v>
      </c>
      <c r="B71" s="169" t="str">
        <f>'Crisis Indicator Data'!B68</f>
        <v>Conflict/ Violence,Drought/drier conditions,Political/economic crisis</v>
      </c>
      <c r="C71" s="169" t="str">
        <f>'Crisis Indicator Data'!C68</f>
        <v>MLI001</v>
      </c>
      <c r="D71" s="169" t="str">
        <f>'Crisis Indicator Data'!D68</f>
        <v>Mali</v>
      </c>
      <c r="E71" s="169" t="str">
        <f>'Crisis Indicator Data'!E68</f>
        <v>MLI</v>
      </c>
      <c r="F71" s="175">
        <f>IF('Crisis Indicator Data'!Q68="x","x",('Crisis Indicator Data'!Q68/1000000))</f>
        <v>0</v>
      </c>
      <c r="G71" s="175">
        <f>IF('Crisis Indicator Data'!R68="x","x",('Crisis Indicator Data'!R68/1000000))</f>
        <v>18.869</v>
      </c>
      <c r="H71" s="175">
        <f>IF('Crisis Indicator Data'!S68="x","x",('Crisis Indicator Data'!S68/1000000))</f>
        <v>4.1230000000000002</v>
      </c>
      <c r="I71" s="175">
        <f>IF('Crisis Indicator Data'!T68="x","x",('Crisis Indicator Data'!T68/1000000))</f>
        <v>1.929</v>
      </c>
      <c r="J71" s="175">
        <f>IF('Crisis Indicator Data'!U68="x","x",('Crisis Indicator Data'!U68/1000000))</f>
        <v>0.1</v>
      </c>
      <c r="K71" s="164">
        <f t="shared" si="6"/>
        <v>4.5999999999999996</v>
      </c>
      <c r="L71" s="161">
        <f>IF(F71="x","x",(F71*1000000/VLOOKUP($C71,'Crisis Indicator Data'!$C$3:$H$198,5,FALSE)))</f>
        <v>0</v>
      </c>
      <c r="M71" s="161">
        <f>IF(G71="x","x",(G71*1000000/VLOOKUP($C71,'Crisis Indicator Data'!$C$3:$H$198,5,FALSE)))</f>
        <v>0.75412653371168215</v>
      </c>
      <c r="N71" s="161">
        <f>IF(H71="x","x",(H71*1000000/VLOOKUP($C71,'Crisis Indicator Data'!$C$3:$H$198,5,FALSE)))</f>
        <v>0.16478158346988531</v>
      </c>
      <c r="O71" s="161">
        <f>IF(I71="x","x",(I71*1000000/VLOOKUP($C71,'Crisis Indicator Data'!$C$3:$H$198,5,FALSE)))</f>
        <v>7.7095239998401344E-2</v>
      </c>
      <c r="P71" s="161">
        <f>IF(J71="x","x",(J71*1000000/VLOOKUP($C71,'Crisis Indicator Data'!$C$3:$H$198,5,FALSE)))</f>
        <v>3.9966428200311739E-3</v>
      </c>
      <c r="Q71" s="143">
        <f t="shared" si="7"/>
        <v>4</v>
      </c>
      <c r="R71" s="143">
        <f t="shared" si="8"/>
        <v>4.3</v>
      </c>
    </row>
    <row r="72" spans="1:18" x14ac:dyDescent="0.35">
      <c r="A72" s="168" t="str">
        <f>'Crisis Indicator Data'!A69</f>
        <v>Multiple crises in Myanmar</v>
      </c>
      <c r="B72" s="169" t="str">
        <f>'Crisis Indicator Data'!B69</f>
        <v>Conflict/ Violence,Earthquake</v>
      </c>
      <c r="C72" s="169" t="str">
        <f>'Crisis Indicator Data'!C69</f>
        <v>MMR001</v>
      </c>
      <c r="D72" s="169" t="str">
        <f>'Crisis Indicator Data'!D69</f>
        <v>Myanmar</v>
      </c>
      <c r="E72" s="169" t="str">
        <f>'Crisis Indicator Data'!E69</f>
        <v>MMR</v>
      </c>
      <c r="F72" s="175">
        <f>IF('Crisis Indicator Data'!Q69="x","x",('Crisis Indicator Data'!Q69/1000000))</f>
        <v>0</v>
      </c>
      <c r="G72" s="175">
        <f>IF('Crisis Indicator Data'!R69="x","x",('Crisis Indicator Data'!R69/1000000))</f>
        <v>35.106000000000002</v>
      </c>
      <c r="H72" s="175">
        <f>IF('Crisis Indicator Data'!S69="x","x",('Crisis Indicator Data'!S69/1000000))</f>
        <v>13.701000000000001</v>
      </c>
      <c r="I72" s="175">
        <f>IF('Crisis Indicator Data'!T69="x","x",('Crisis Indicator Data'!T69/1000000))</f>
        <v>8.1649999999999991</v>
      </c>
      <c r="J72" s="175">
        <f>IF('Crisis Indicator Data'!U69="x","x",('Crisis Indicator Data'!U69/1000000))</f>
        <v>3.5999999999999997E-2</v>
      </c>
      <c r="K72" s="164">
        <f t="shared" si="6"/>
        <v>5</v>
      </c>
      <c r="L72" s="161">
        <f>IF(F72="x","x",(F72*1000000/VLOOKUP($C72,'Crisis Indicator Data'!$C$3:$H$198,5,FALSE)))</f>
        <v>0</v>
      </c>
      <c r="M72" s="161">
        <f>IF(G72="x","x",(G72*1000000/VLOOKUP($C72,'Crisis Indicator Data'!$C$3:$H$198,5,FALSE)))</f>
        <v>0.61580830760595007</v>
      </c>
      <c r="N72" s="161">
        <f>IF(H72="x","x",(H72*1000000/VLOOKUP($C72,'Crisis Indicator Data'!$C$3:$H$198,5,FALSE)))</f>
        <v>0.2403346898680887</v>
      </c>
      <c r="O72" s="161">
        <f>IF(I72="x","x",(I72*1000000/VLOOKUP($C72,'Crisis Indicator Data'!$C$3:$H$198,5,FALSE)))</f>
        <v>0.14322551220881277</v>
      </c>
      <c r="P72" s="161">
        <f>IF(J72="x","x",(J72*1000000/VLOOKUP($C72,'Crisis Indicator Data'!$C$3:$H$198,5,FALSE)))</f>
        <v>6.3149031714847042E-4</v>
      </c>
      <c r="Q72" s="143">
        <f t="shared" si="7"/>
        <v>4</v>
      </c>
      <c r="R72" s="143">
        <f t="shared" si="8"/>
        <v>4.5</v>
      </c>
    </row>
    <row r="73" spans="1:18" x14ac:dyDescent="0.35">
      <c r="A73" s="168" t="str">
        <f>'Crisis Indicator Data'!A70</f>
        <v>Conflict in Rakhine</v>
      </c>
      <c r="B73" s="169" t="str">
        <f>'Crisis Indicator Data'!B70</f>
        <v>Conflict/ Violence</v>
      </c>
      <c r="C73" s="169" t="str">
        <f>'Crisis Indicator Data'!C70</f>
        <v>MMR002</v>
      </c>
      <c r="D73" s="169" t="str">
        <f>'Crisis Indicator Data'!D70</f>
        <v>Myanmar</v>
      </c>
      <c r="E73" s="169" t="str">
        <f>'Crisis Indicator Data'!E70</f>
        <v>MMR</v>
      </c>
      <c r="F73" s="175">
        <f>IF('Crisis Indicator Data'!Q70="x","x",('Crisis Indicator Data'!Q70/1000000))</f>
        <v>0</v>
      </c>
      <c r="G73" s="175">
        <f>IF('Crisis Indicator Data'!R70="x","x",('Crisis Indicator Data'!R70/1000000))</f>
        <v>1.673</v>
      </c>
      <c r="H73" s="175">
        <f>IF('Crisis Indicator Data'!S70="x","x",('Crisis Indicator Data'!S70/1000000))</f>
        <v>5.0999999999999997E-2</v>
      </c>
      <c r="I73" s="175">
        <f>IF('Crisis Indicator Data'!T70="x","x",('Crisis Indicator Data'!T70/1000000))</f>
        <v>1.893</v>
      </c>
      <c r="J73" s="175">
        <f>IF('Crisis Indicator Data'!U70="x","x",('Crisis Indicator Data'!U70/1000000))</f>
        <v>3.5999999999999997E-2</v>
      </c>
      <c r="K73" s="164">
        <f t="shared" si="6"/>
        <v>3.8</v>
      </c>
      <c r="L73" s="161">
        <f>IF(F73="x","x",(F73*1000000/VLOOKUP($C73,'Crisis Indicator Data'!$C$3:$H$198,5,FALSE)))</f>
        <v>0</v>
      </c>
      <c r="M73" s="161">
        <f>IF(G73="x","x",(G73*1000000/VLOOKUP($C73,'Crisis Indicator Data'!$C$3:$H$198,5,FALSE)))</f>
        <v>0.45797974267725156</v>
      </c>
      <c r="N73" s="161">
        <f>IF(H73="x","x",(H73*1000000/VLOOKUP($C73,'Crisis Indicator Data'!$C$3:$H$198,5,FALSE)))</f>
        <v>1.3961127840131399E-2</v>
      </c>
      <c r="O73" s="161">
        <f>IF(I73="x","x",(I73*1000000/VLOOKUP($C73,'Crisis Indicator Data'!$C$3:$H$198,5,FALSE)))</f>
        <v>0.51820421571311248</v>
      </c>
      <c r="P73" s="161">
        <f>IF(J73="x","x",(J73*1000000/VLOOKUP($C73,'Crisis Indicator Data'!$C$3:$H$198,5,FALSE)))</f>
        <v>9.8549137695045173E-3</v>
      </c>
      <c r="Q73" s="143">
        <f t="shared" si="7"/>
        <v>4</v>
      </c>
      <c r="R73" s="143">
        <f t="shared" si="8"/>
        <v>3.9</v>
      </c>
    </row>
    <row r="74" spans="1:18" x14ac:dyDescent="0.35">
      <c r="A74" s="168" t="str">
        <f>'Crisis Indicator Data'!A71</f>
        <v>Conflict in Kachin and Shan</v>
      </c>
      <c r="B74" s="169" t="str">
        <f>'Crisis Indicator Data'!B71</f>
        <v>Conflict/ Violence</v>
      </c>
      <c r="C74" s="169" t="str">
        <f>'Crisis Indicator Data'!C71</f>
        <v>MMR003</v>
      </c>
      <c r="D74" s="169" t="str">
        <f>'Crisis Indicator Data'!D71</f>
        <v>Myanmar</v>
      </c>
      <c r="E74" s="169" t="str">
        <f>'Crisis Indicator Data'!E71</f>
        <v>MMR</v>
      </c>
      <c r="F74" s="175">
        <f>IF('Crisis Indicator Data'!Q71="x","x",('Crisis Indicator Data'!Q71/1000000))</f>
        <v>0</v>
      </c>
      <c r="G74" s="175">
        <f>IF('Crisis Indicator Data'!R71="x","x",('Crisis Indicator Data'!R71/1000000))</f>
        <v>3.1019999999999999</v>
      </c>
      <c r="H74" s="175">
        <f>IF('Crisis Indicator Data'!S71="x","x",('Crisis Indicator Data'!S71/1000000))</f>
        <v>0.53700000000000003</v>
      </c>
      <c r="I74" s="175">
        <f>IF('Crisis Indicator Data'!T71="x","x",('Crisis Indicator Data'!T71/1000000))</f>
        <v>1.4079999999999999</v>
      </c>
      <c r="J74" s="175">
        <f>IF('Crisis Indicator Data'!U71="x","x",('Crisis Indicator Data'!U71/1000000))</f>
        <v>0</v>
      </c>
      <c r="K74" s="164">
        <f t="shared" si="6"/>
        <v>3.8</v>
      </c>
      <c r="L74" s="161">
        <f>IF(F74="x","x",(F74*1000000/VLOOKUP($C74,'Crisis Indicator Data'!$C$3:$H$198,5,FALSE)))</f>
        <v>0</v>
      </c>
      <c r="M74" s="161">
        <f>IF(G74="x","x",(G74*1000000/VLOOKUP($C74,'Crisis Indicator Data'!$C$3:$H$198,5,FALSE)))</f>
        <v>0.6146225480483456</v>
      </c>
      <c r="N74" s="161">
        <f>IF(H74="x","x",(H74*1000000/VLOOKUP($C74,'Crisis Indicator Data'!$C$3:$H$198,5,FALSE)))</f>
        <v>0.10639984148999405</v>
      </c>
      <c r="O74" s="161">
        <f>IF(I74="x","x",(I74*1000000/VLOOKUP($C74,'Crisis Indicator Data'!$C$3:$H$198,5,FALSE)))</f>
        <v>0.27897761046166042</v>
      </c>
      <c r="P74" s="161">
        <f>IF(J74="x","x",(J74*1000000/VLOOKUP($C74,'Crisis Indicator Data'!$C$3:$H$198,5,FALSE)))</f>
        <v>0</v>
      </c>
      <c r="Q74" s="143">
        <f t="shared" si="7"/>
        <v>4</v>
      </c>
      <c r="R74" s="143">
        <f t="shared" si="8"/>
        <v>3.9</v>
      </c>
    </row>
    <row r="75" spans="1:18" x14ac:dyDescent="0.35">
      <c r="A75" s="168" t="str">
        <f>'Crisis Indicator Data'!A72</f>
        <v>Post-coup conflict in Myanmar</v>
      </c>
      <c r="B75" s="169" t="str">
        <f>'Crisis Indicator Data'!B72</f>
        <v>Conflict/ Violence</v>
      </c>
      <c r="C75" s="169" t="str">
        <f>'Crisis Indicator Data'!C72</f>
        <v>MMR004</v>
      </c>
      <c r="D75" s="169" t="str">
        <f>'Crisis Indicator Data'!D72</f>
        <v>Myanmar</v>
      </c>
      <c r="E75" s="169" t="str">
        <f>'Crisis Indicator Data'!E72</f>
        <v>MMR</v>
      </c>
      <c r="F75" s="175">
        <f>IF('Crisis Indicator Data'!Q72="x","x",('Crisis Indicator Data'!Q72/1000000))</f>
        <v>0</v>
      </c>
      <c r="G75" s="175">
        <f>IF('Crisis Indicator Data'!R72="x","x",('Crisis Indicator Data'!R72/1000000))</f>
        <v>19.431000000000001</v>
      </c>
      <c r="H75" s="175">
        <f>IF('Crisis Indicator Data'!S72="x","x",('Crisis Indicator Data'!S72/1000000))</f>
        <v>9.73</v>
      </c>
      <c r="I75" s="175">
        <f>IF('Crisis Indicator Data'!T72="x","x",('Crisis Indicator Data'!T72/1000000))</f>
        <v>1.9470000000000001</v>
      </c>
      <c r="J75" s="175">
        <f>IF('Crisis Indicator Data'!U72="x","x",('Crisis Indicator Data'!U72/1000000))</f>
        <v>0</v>
      </c>
      <c r="K75" s="164">
        <f t="shared" si="6"/>
        <v>5</v>
      </c>
      <c r="L75" s="161">
        <f>IF(F75="x","x",(F75*1000000/VLOOKUP($C75,'Crisis Indicator Data'!$C$3:$H$198,5,FALSE)))</f>
        <v>0</v>
      </c>
      <c r="M75" s="161">
        <f>IF(G75="x","x",(G75*1000000/VLOOKUP($C75,'Crisis Indicator Data'!$C$3:$H$198,5,FALSE)))</f>
        <v>0.62463032017487463</v>
      </c>
      <c r="N75" s="161">
        <f>IF(H75="x","x",(H75*1000000/VLOOKUP($C75,'Crisis Indicator Data'!$C$3:$H$198,5,FALSE)))</f>
        <v>0.31278127812781276</v>
      </c>
      <c r="O75" s="161">
        <f>IF(I75="x","x",(I75*1000000/VLOOKUP($C75,'Crisis Indicator Data'!$C$3:$H$198,5,FALSE)))</f>
        <v>6.2588401697312585E-2</v>
      </c>
      <c r="P75" s="161">
        <f>IF(J75="x","x",(J75*1000000/VLOOKUP($C75,'Crisis Indicator Data'!$C$3:$H$198,5,FALSE)))</f>
        <v>0</v>
      </c>
      <c r="Q75" s="143">
        <f t="shared" si="7"/>
        <v>4</v>
      </c>
      <c r="R75" s="143">
        <f t="shared" si="8"/>
        <v>4.5</v>
      </c>
    </row>
    <row r="76" spans="1:18" x14ac:dyDescent="0.35">
      <c r="A76" s="168" t="str">
        <f>'Crisis Indicator Data'!A73</f>
        <v>2025 Earthquake in Myanmar</v>
      </c>
      <c r="B76" s="169" t="str">
        <f>'Crisis Indicator Data'!B73</f>
        <v>Earthquake</v>
      </c>
      <c r="C76" s="169" t="str">
        <f>'Crisis Indicator Data'!C73</f>
        <v>MMR007</v>
      </c>
      <c r="D76" s="169" t="str">
        <f>'Crisis Indicator Data'!D73</f>
        <v>Myanmar</v>
      </c>
      <c r="E76" s="169" t="str">
        <f>'Crisis Indicator Data'!E73</f>
        <v>MMR</v>
      </c>
      <c r="F76" s="175" t="str">
        <f>IF('Crisis Indicator Data'!Q73="x","x",('Crisis Indicator Data'!Q73/1000000))</f>
        <v>x</v>
      </c>
      <c r="G76" s="175">
        <f>IF('Crisis Indicator Data'!R73="x","x",('Crisis Indicator Data'!R73/1000000))</f>
        <v>10.9</v>
      </c>
      <c r="H76" s="175">
        <f>IF('Crisis Indicator Data'!S73="x","x",('Crisis Indicator Data'!S73/1000000))</f>
        <v>3.3820000000000001</v>
      </c>
      <c r="I76" s="175">
        <f>IF('Crisis Indicator Data'!T73="x","x",('Crisis Indicator Data'!T73/1000000))</f>
        <v>2.9180000000000001</v>
      </c>
      <c r="J76" s="175">
        <f>IF('Crisis Indicator Data'!U73="x","x",('Crisis Indicator Data'!U73/1000000))</f>
        <v>0</v>
      </c>
      <c r="K76" s="164">
        <f t="shared" si="6"/>
        <v>4.7</v>
      </c>
      <c r="L76" s="161" t="str">
        <f>IF(F76="x","x",(F76*1000000/VLOOKUP($C76,'Crisis Indicator Data'!$C$3:$H$198,5,FALSE)))</f>
        <v>x</v>
      </c>
      <c r="M76" s="161">
        <f>IF(G76="x","x",(G76*1000000/VLOOKUP($C76,'Crisis Indicator Data'!$C$3:$H$198,5,FALSE)))</f>
        <v>0.63372093023255816</v>
      </c>
      <c r="N76" s="161">
        <f>IF(H76="x","x",(H76*1000000/VLOOKUP($C76,'Crisis Indicator Data'!$C$3:$H$198,5,FALSE)))</f>
        <v>0.19662790697674418</v>
      </c>
      <c r="O76" s="161">
        <f>IF(I76="x","x",(I76*1000000/VLOOKUP($C76,'Crisis Indicator Data'!$C$3:$H$198,5,FALSE)))</f>
        <v>0.16965116279069767</v>
      </c>
      <c r="P76" s="161">
        <f>IF(J76="x","x",(J76*1000000/VLOOKUP($C76,'Crisis Indicator Data'!$C$3:$H$198,5,FALSE)))</f>
        <v>0</v>
      </c>
      <c r="Q76" s="143">
        <f t="shared" si="7"/>
        <v>4</v>
      </c>
      <c r="R76" s="143">
        <f t="shared" si="8"/>
        <v>4.3499999999999996</v>
      </c>
    </row>
    <row r="77" spans="1:18" x14ac:dyDescent="0.35">
      <c r="A77" s="168" t="str">
        <f>'Crisis Indicator Data'!A74</f>
        <v>Multiple Crises in Mozambique</v>
      </c>
      <c r="B77" s="169" t="str">
        <f>'Crisis Indicator Data'!B74</f>
        <v>Conflict/ Violence,Cyclone,Drought/drier conditions</v>
      </c>
      <c r="C77" s="169" t="str">
        <f>'Crisis Indicator Data'!C74</f>
        <v>MOZ001</v>
      </c>
      <c r="D77" s="169" t="str">
        <f>'Crisis Indicator Data'!D74</f>
        <v>Mozambique</v>
      </c>
      <c r="E77" s="169" t="str">
        <f>'Crisis Indicator Data'!E74</f>
        <v>MOZ</v>
      </c>
      <c r="F77" s="175">
        <f>IF('Crisis Indicator Data'!Q74="x","x",('Crisis Indicator Data'!Q74/1000000))</f>
        <v>13.526</v>
      </c>
      <c r="G77" s="175">
        <f>IF('Crisis Indicator Data'!R74="x","x",('Crisis Indicator Data'!R74/1000000))</f>
        <v>2.9670000000000001</v>
      </c>
      <c r="H77" s="175">
        <f>IF('Crisis Indicator Data'!S74="x","x",('Crisis Indicator Data'!S74/1000000))</f>
        <v>2.8029999999999999</v>
      </c>
      <c r="I77" s="175">
        <f>IF('Crisis Indicator Data'!T74="x","x",('Crisis Indicator Data'!T74/1000000))</f>
        <v>0.75</v>
      </c>
      <c r="J77" s="175">
        <f>IF('Crisis Indicator Data'!U74="x","x",('Crisis Indicator Data'!U74/1000000))</f>
        <v>0</v>
      </c>
      <c r="K77" s="164">
        <f t="shared" si="6"/>
        <v>4.3</v>
      </c>
      <c r="L77" s="161">
        <f>IF(F77="x","x",(F77*1000000/VLOOKUP($C77,'Crisis Indicator Data'!$C$3:$H$198,5,FALSE)))</f>
        <v>0.67478174108256428</v>
      </c>
      <c r="M77" s="161">
        <f>IF(G77="x","x",(G77*1000000/VLOOKUP($C77,'Crisis Indicator Data'!$C$3:$H$198,5,FALSE)))</f>
        <v>0.14801696183586929</v>
      </c>
      <c r="N77" s="161">
        <f>IF(H77="x","x",(H77*1000000/VLOOKUP($C77,'Crisis Indicator Data'!$C$3:$H$198,5,FALSE)))</f>
        <v>0.13983537041656274</v>
      </c>
      <c r="O77" s="161">
        <f>IF(I77="x","x",(I77*1000000/VLOOKUP($C77,'Crisis Indicator Data'!$C$3:$H$198,5,FALSE)))</f>
        <v>3.7415814417560492E-2</v>
      </c>
      <c r="P77" s="161">
        <f>IF(J77="x","x",(J77*1000000/VLOOKUP($C77,'Crisis Indicator Data'!$C$3:$H$198,5,FALSE)))</f>
        <v>0</v>
      </c>
      <c r="Q77" s="143">
        <f t="shared" si="7"/>
        <v>3</v>
      </c>
      <c r="R77" s="143">
        <f t="shared" si="8"/>
        <v>3.65</v>
      </c>
    </row>
    <row r="78" spans="1:18" x14ac:dyDescent="0.35">
      <c r="A78" s="168" t="str">
        <f>'Crisis Indicator Data'!A75</f>
        <v>Conflict in Cabo Delgado</v>
      </c>
      <c r="B78" s="169" t="str">
        <f>'Crisis Indicator Data'!B75</f>
        <v>Conflict/ Violence</v>
      </c>
      <c r="C78" s="169" t="str">
        <f>'Crisis Indicator Data'!C75</f>
        <v>MOZ004</v>
      </c>
      <c r="D78" s="169" t="str">
        <f>'Crisis Indicator Data'!D75</f>
        <v>Mozambique</v>
      </c>
      <c r="E78" s="169" t="str">
        <f>'Crisis Indicator Data'!E75</f>
        <v>MOZ</v>
      </c>
      <c r="F78" s="175">
        <f>IF('Crisis Indicator Data'!Q75="x","x",('Crisis Indicator Data'!Q75/1000000))</f>
        <v>9.3230000000000004</v>
      </c>
      <c r="G78" s="175">
        <f>IF('Crisis Indicator Data'!R75="x","x",('Crisis Indicator Data'!R75/1000000))</f>
        <v>1.603</v>
      </c>
      <c r="H78" s="175">
        <f>IF('Crisis Indicator Data'!S75="x","x",('Crisis Indicator Data'!S75/1000000))</f>
        <v>0.89700000000000002</v>
      </c>
      <c r="I78" s="175">
        <f>IF('Crisis Indicator Data'!T75="x","x",('Crisis Indicator Data'!T75/1000000))</f>
        <v>0.40799999999999997</v>
      </c>
      <c r="J78" s="175">
        <f>IF('Crisis Indicator Data'!U75="x","x",('Crisis Indicator Data'!U75/1000000))</f>
        <v>0</v>
      </c>
      <c r="K78" s="164">
        <f t="shared" si="6"/>
        <v>3.5</v>
      </c>
      <c r="L78" s="161">
        <f>IF(F78="x","x",(F78*1000000/VLOOKUP($C78,'Crisis Indicator Data'!$C$3:$H$198,5,FALSE)))</f>
        <v>0.76224347968277328</v>
      </c>
      <c r="M78" s="161">
        <f>IF(G78="x","x",(G78*1000000/VLOOKUP($C78,'Crisis Indicator Data'!$C$3:$H$198,5,FALSE)))</f>
        <v>0.1310604202436432</v>
      </c>
      <c r="N78" s="161">
        <f>IF(H78="x","x",(H78*1000000/VLOOKUP($C78,'Crisis Indicator Data'!$C$3:$H$198,5,FALSE)))</f>
        <v>7.3338238901152805E-2</v>
      </c>
      <c r="O78" s="161">
        <f>IF(I78="x","x",(I78*1000000/VLOOKUP($C78,'Crisis Indicator Data'!$C$3:$H$198,5,FALSE)))</f>
        <v>3.3357861172430711E-2</v>
      </c>
      <c r="P78" s="161">
        <f>IF(J78="x","x",(J78*1000000/VLOOKUP($C78,'Crisis Indicator Data'!$C$3:$H$198,5,FALSE)))</f>
        <v>0</v>
      </c>
      <c r="Q78" s="143">
        <f t="shared" si="7"/>
        <v>3</v>
      </c>
      <c r="R78" s="143">
        <f t="shared" si="8"/>
        <v>3.25</v>
      </c>
    </row>
    <row r="79" spans="1:18" x14ac:dyDescent="0.35">
      <c r="A79" s="168" t="str">
        <f>'Crisis Indicator Data'!A76</f>
        <v>Drought in Mozambique</v>
      </c>
      <c r="B79" s="169" t="str">
        <f>'Crisis Indicator Data'!B76</f>
        <v>Drought/drier conditions</v>
      </c>
      <c r="C79" s="169" t="str">
        <f>'Crisis Indicator Data'!C76</f>
        <v>MOZ012</v>
      </c>
      <c r="D79" s="169" t="str">
        <f>'Crisis Indicator Data'!D76</f>
        <v>Mozambique</v>
      </c>
      <c r="E79" s="169" t="str">
        <f>'Crisis Indicator Data'!E76</f>
        <v>MOZ</v>
      </c>
      <c r="F79" s="175">
        <f>IF('Crisis Indicator Data'!Q76="x","x",('Crisis Indicator Data'!Q76/1000000))</f>
        <v>1.657</v>
      </c>
      <c r="G79" s="175">
        <f>IF('Crisis Indicator Data'!R76="x","x",('Crisis Indicator Data'!R76/1000000))</f>
        <v>1.698</v>
      </c>
      <c r="H79" s="175">
        <f>IF('Crisis Indicator Data'!S76="x","x",('Crisis Indicator Data'!S76/1000000))</f>
        <v>1.3979999999999999</v>
      </c>
      <c r="I79" s="175">
        <f>IF('Crisis Indicator Data'!T76="x","x",('Crisis Indicator Data'!T76/1000000))</f>
        <v>0.41599999999999998</v>
      </c>
      <c r="J79" s="175">
        <f>IF('Crisis Indicator Data'!U76="x","x",('Crisis Indicator Data'!U76/1000000))</f>
        <v>0</v>
      </c>
      <c r="K79" s="164">
        <f t="shared" si="6"/>
        <v>3.8</v>
      </c>
      <c r="L79" s="161">
        <f>IF(F79="x","x",(F79*1000000/VLOOKUP($C79,'Crisis Indicator Data'!$C$3:$H$198,5,FALSE)))</f>
        <v>0.32056490617140648</v>
      </c>
      <c r="M79" s="161">
        <f>IF(G79="x","x",(G79*1000000/VLOOKUP($C79,'Crisis Indicator Data'!$C$3:$H$198,5,FALSE)))</f>
        <v>0.32849680789320951</v>
      </c>
      <c r="N79" s="161">
        <f>IF(H79="x","x",(H79*1000000/VLOOKUP($C79,'Crisis Indicator Data'!$C$3:$H$198,5,FALSE)))</f>
        <v>0.27045850261172372</v>
      </c>
      <c r="O79" s="161">
        <f>IF(I79="x","x",(I79*1000000/VLOOKUP($C79,'Crisis Indicator Data'!$C$3:$H$198,5,FALSE)))</f>
        <v>8.0479783323660278E-2</v>
      </c>
      <c r="P79" s="161">
        <f>IF(J79="x","x",(J79*1000000/VLOOKUP($C79,'Crisis Indicator Data'!$C$3:$H$198,5,FALSE)))</f>
        <v>0</v>
      </c>
      <c r="Q79" s="143">
        <f t="shared" si="7"/>
        <v>4</v>
      </c>
      <c r="R79" s="143">
        <f t="shared" si="8"/>
        <v>3.9</v>
      </c>
    </row>
    <row r="80" spans="1:18" x14ac:dyDescent="0.35">
      <c r="A80" s="168" t="str">
        <f>'Crisis Indicator Data'!A77</f>
        <v>2025 Cyclone season in Mozambique</v>
      </c>
      <c r="B80" s="169" t="str">
        <f>'Crisis Indicator Data'!B77</f>
        <v>Cyclone</v>
      </c>
      <c r="C80" s="169" t="str">
        <f>'Crisis Indicator Data'!C77</f>
        <v>MOZ013</v>
      </c>
      <c r="D80" s="169" t="str">
        <f>'Crisis Indicator Data'!D77</f>
        <v>Mozambique</v>
      </c>
      <c r="E80" s="169" t="str">
        <f>'Crisis Indicator Data'!E77</f>
        <v>MOZ</v>
      </c>
      <c r="F80" s="175">
        <f>IF('Crisis Indicator Data'!Q77="x","x",('Crisis Indicator Data'!Q77/1000000))</f>
        <v>12.385999999999999</v>
      </c>
      <c r="G80" s="175">
        <f>IF('Crisis Indicator Data'!R77="x","x",('Crisis Indicator Data'!R77/1000000))</f>
        <v>0</v>
      </c>
      <c r="H80" s="175">
        <f>IF('Crisis Indicator Data'!S77="x","x",('Crisis Indicator Data'!S77/1000000))</f>
        <v>0.77800000000000002</v>
      </c>
      <c r="I80" s="175" t="str">
        <f>IF('Crisis Indicator Data'!T77="x","x",('Crisis Indicator Data'!T77/1000000))</f>
        <v>x</v>
      </c>
      <c r="J80" s="175" t="str">
        <f>IF('Crisis Indicator Data'!U77="x","x",('Crisis Indicator Data'!U77/1000000))</f>
        <v>x</v>
      </c>
      <c r="K80" s="164">
        <f t="shared" si="6"/>
        <v>3.2</v>
      </c>
      <c r="L80" s="161">
        <f>IF(F80="x","x",(F80*1000000/VLOOKUP($C80,'Crisis Indicator Data'!$C$3:$H$198,5,FALSE)))</f>
        <v>0.94089942266788207</v>
      </c>
      <c r="M80" s="161">
        <f>IF(G80="x","x",(G80*1000000/VLOOKUP($C80,'Crisis Indicator Data'!$C$3:$H$198,5,FALSE)))</f>
        <v>0</v>
      </c>
      <c r="N80" s="161">
        <f>IF(H80="x","x",(H80*1000000/VLOOKUP($C80,'Crisis Indicator Data'!$C$3:$H$198,5,FALSE)))</f>
        <v>5.9100577332117897E-2</v>
      </c>
      <c r="O80" s="161" t="str">
        <f>IF(I80="x","x",(I80*1000000/VLOOKUP($C80,'Crisis Indicator Data'!$C$3:$H$198,5,FALSE)))</f>
        <v>x</v>
      </c>
      <c r="P80" s="161" t="str">
        <f>IF(J80="x","x",(J80*1000000/VLOOKUP($C80,'Crisis Indicator Data'!$C$3:$H$198,5,FALSE)))</f>
        <v>x</v>
      </c>
      <c r="Q80" s="143">
        <f t="shared" si="7"/>
        <v>3</v>
      </c>
      <c r="R80" s="143">
        <f t="shared" si="8"/>
        <v>3.1</v>
      </c>
    </row>
    <row r="81" spans="1:18" x14ac:dyDescent="0.35">
      <c r="A81" s="168" t="str">
        <f>'Crisis Indicator Data'!A78</f>
        <v>Displacement from Mali to Mauritania</v>
      </c>
      <c r="B81" s="169" t="str">
        <f>'Crisis Indicator Data'!B78</f>
        <v>International Displacement</v>
      </c>
      <c r="C81" s="169" t="str">
        <f>'Crisis Indicator Data'!C78</f>
        <v>MRT002</v>
      </c>
      <c r="D81" s="169" t="str">
        <f>'Crisis Indicator Data'!D78</f>
        <v>Mauritania</v>
      </c>
      <c r="E81" s="169" t="str">
        <f>'Crisis Indicator Data'!E78</f>
        <v>MRT</v>
      </c>
      <c r="F81" s="175">
        <f>IF('Crisis Indicator Data'!Q78="x","x",('Crisis Indicator Data'!Q78/1000000))</f>
        <v>1.8580000000000001</v>
      </c>
      <c r="G81" s="175">
        <f>IF('Crisis Indicator Data'!R78="x","x",('Crisis Indicator Data'!R78/1000000))</f>
        <v>0</v>
      </c>
      <c r="H81" s="175">
        <f>IF('Crisis Indicator Data'!S78="x","x",('Crisis Indicator Data'!S78/1000000))</f>
        <v>0.38800000000000001</v>
      </c>
      <c r="I81" s="175" t="str">
        <f>IF('Crisis Indicator Data'!T78="x","x",('Crisis Indicator Data'!T78/1000000))</f>
        <v>x</v>
      </c>
      <c r="J81" s="175" t="str">
        <f>IF('Crisis Indicator Data'!U78="x","x",('Crisis Indicator Data'!U78/1000000))</f>
        <v>x</v>
      </c>
      <c r="K81" s="164">
        <f t="shared" si="6"/>
        <v>2.6</v>
      </c>
      <c r="L81" s="161">
        <f>IF(F81="x","x",(F81*1000000/VLOOKUP($C81,'Crisis Indicator Data'!$C$3:$H$198,5,FALSE)))</f>
        <v>0.82724844167408729</v>
      </c>
      <c r="M81" s="161">
        <f>IF(G81="x","x",(G81*1000000/VLOOKUP($C81,'Crisis Indicator Data'!$C$3:$H$198,5,FALSE)))</f>
        <v>0</v>
      </c>
      <c r="N81" s="161">
        <f>IF(H81="x","x",(H81*1000000/VLOOKUP($C81,'Crisis Indicator Data'!$C$3:$H$198,5,FALSE)))</f>
        <v>0.17275155832591274</v>
      </c>
      <c r="O81" s="161" t="str">
        <f>IF(I81="x","x",(I81*1000000/VLOOKUP($C81,'Crisis Indicator Data'!$C$3:$H$198,5,FALSE)))</f>
        <v>x</v>
      </c>
      <c r="P81" s="161" t="str">
        <f>IF(J81="x","x",(J81*1000000/VLOOKUP($C81,'Crisis Indicator Data'!$C$3:$H$198,5,FALSE)))</f>
        <v>x</v>
      </c>
      <c r="Q81" s="143">
        <f t="shared" si="7"/>
        <v>3</v>
      </c>
      <c r="R81" s="143">
        <f t="shared" si="8"/>
        <v>2.8</v>
      </c>
    </row>
    <row r="82" spans="1:18" x14ac:dyDescent="0.35">
      <c r="A82" s="168" t="str">
        <f>'Crisis Indicator Data'!A79</f>
        <v>Climatic shocks in Mauritania</v>
      </c>
      <c r="B82" s="169" t="str">
        <f>'Crisis Indicator Data'!B79</f>
        <v>Drought/drier conditions,Floods</v>
      </c>
      <c r="C82" s="169" t="str">
        <f>'Crisis Indicator Data'!C79</f>
        <v>MRT003</v>
      </c>
      <c r="D82" s="169" t="str">
        <f>'Crisis Indicator Data'!D79</f>
        <v>Mauritania</v>
      </c>
      <c r="E82" s="169" t="str">
        <f>'Crisis Indicator Data'!E79</f>
        <v>MRT</v>
      </c>
      <c r="F82" s="175">
        <f>IF('Crisis Indicator Data'!Q79="x","x",('Crisis Indicator Data'!Q79/1000000))</f>
        <v>3.113</v>
      </c>
      <c r="G82" s="175">
        <f>IF('Crisis Indicator Data'!R79="x","x",('Crisis Indicator Data'!R79/1000000))</f>
        <v>1.224</v>
      </c>
      <c r="H82" s="175">
        <f>IF('Crisis Indicator Data'!S79="x","x",('Crisis Indicator Data'!S79/1000000))</f>
        <v>0.57899999999999996</v>
      </c>
      <c r="I82" s="175">
        <f>IF('Crisis Indicator Data'!T79="x","x",('Crisis Indicator Data'!T79/1000000))</f>
        <v>1.2E-2</v>
      </c>
      <c r="J82" s="175">
        <f>IF('Crisis Indicator Data'!U79="x","x",('Crisis Indicator Data'!U79/1000000))</f>
        <v>0</v>
      </c>
      <c r="K82" s="164">
        <f t="shared" si="6"/>
        <v>3</v>
      </c>
      <c r="L82" s="161">
        <f>IF(F82="x","x",(F82*1000000/VLOOKUP($C82,'Crisis Indicator Data'!$C$3:$H$198,5,FALSE)))</f>
        <v>0.6316964285714286</v>
      </c>
      <c r="M82" s="161">
        <f>IF(G82="x","x",(G82*1000000/VLOOKUP($C82,'Crisis Indicator Data'!$C$3:$H$198,5,FALSE)))</f>
        <v>0.24837662337662339</v>
      </c>
      <c r="N82" s="161">
        <f>IF(H82="x","x",(H82*1000000/VLOOKUP($C82,'Crisis Indicator Data'!$C$3:$H$198,5,FALSE)))</f>
        <v>0.11749188311688312</v>
      </c>
      <c r="O82" s="161">
        <f>IF(I82="x","x",(I82*1000000/VLOOKUP($C82,'Crisis Indicator Data'!$C$3:$H$198,5,FALSE)))</f>
        <v>2.435064935064935E-3</v>
      </c>
      <c r="P82" s="161">
        <f>IF(J82="x","x",(J82*1000000/VLOOKUP($C82,'Crisis Indicator Data'!$C$3:$H$198,5,FALSE)))</f>
        <v>0</v>
      </c>
      <c r="Q82" s="143">
        <f t="shared" si="7"/>
        <v>3</v>
      </c>
      <c r="R82" s="143">
        <f t="shared" si="8"/>
        <v>3</v>
      </c>
    </row>
    <row r="83" spans="1:18" x14ac:dyDescent="0.35">
      <c r="A83" s="168" t="str">
        <f>'Crisis Indicator Data'!A80</f>
        <v>Climatic shocks in Malawi</v>
      </c>
      <c r="B83" s="169" t="str">
        <f>'Crisis Indicator Data'!B80</f>
        <v>Drought/drier conditions,Cyclone,Floods,Political/economic crisis</v>
      </c>
      <c r="C83" s="169" t="str">
        <f>'Crisis Indicator Data'!C80</f>
        <v>MWI002</v>
      </c>
      <c r="D83" s="169" t="str">
        <f>'Crisis Indicator Data'!D80</f>
        <v>Malawi</v>
      </c>
      <c r="E83" s="169" t="str">
        <f>'Crisis Indicator Data'!E80</f>
        <v>MWI</v>
      </c>
      <c r="F83" s="175">
        <f>IF('Crisis Indicator Data'!Q80="x","x",('Crisis Indicator Data'!Q80/1000000))</f>
        <v>13.079000000000001</v>
      </c>
      <c r="G83" s="175">
        <f>IF('Crisis Indicator Data'!R80="x","x",('Crisis Indicator Data'!R80/1000000))</f>
        <v>0</v>
      </c>
      <c r="H83" s="175">
        <f>IF('Crisis Indicator Data'!S80="x","x",('Crisis Indicator Data'!S80/1000000))</f>
        <v>9</v>
      </c>
      <c r="I83" s="175" t="str">
        <f>IF('Crisis Indicator Data'!T80="x","x",('Crisis Indicator Data'!T80/1000000))</f>
        <v>x</v>
      </c>
      <c r="J83" s="175">
        <f>IF('Crisis Indicator Data'!U80="x","x",('Crisis Indicator Data'!U80/1000000))</f>
        <v>0</v>
      </c>
      <c r="K83" s="164">
        <f t="shared" si="6"/>
        <v>4.9000000000000004</v>
      </c>
      <c r="L83" s="161">
        <f>IF(F83="x","x",(F83*1000000/VLOOKUP($C83,'Crisis Indicator Data'!$C$3:$H$198,5,FALSE)))</f>
        <v>0.59237284297296078</v>
      </c>
      <c r="M83" s="161">
        <f>IF(G83="x","x",(G83*1000000/VLOOKUP($C83,'Crisis Indicator Data'!$C$3:$H$198,5,FALSE)))</f>
        <v>0</v>
      </c>
      <c r="N83" s="161">
        <f>IF(H83="x","x",(H83*1000000/VLOOKUP($C83,'Crisis Indicator Data'!$C$3:$H$198,5,FALSE)))</f>
        <v>0.40762715702703928</v>
      </c>
      <c r="O83" s="161" t="str">
        <f>IF(I83="x","x",(I83*1000000/VLOOKUP($C83,'Crisis Indicator Data'!$C$3:$H$198,5,FALSE)))</f>
        <v>x</v>
      </c>
      <c r="P83" s="161">
        <f>IF(J83="x","x",(J83*1000000/VLOOKUP($C83,'Crisis Indicator Data'!$C$3:$H$198,5,FALSE)))</f>
        <v>0</v>
      </c>
      <c r="Q83" s="143">
        <f t="shared" si="7"/>
        <v>3</v>
      </c>
      <c r="R83" s="143">
        <f t="shared" si="8"/>
        <v>3.95</v>
      </c>
    </row>
    <row r="84" spans="1:18" x14ac:dyDescent="0.35">
      <c r="A84" s="168" t="str">
        <f>'Crisis Indicator Data'!A81</f>
        <v>International Displacement to Malaysia</v>
      </c>
      <c r="B84" s="169" t="str">
        <f>'Crisis Indicator Data'!B81</f>
        <v>International Displacement</v>
      </c>
      <c r="C84" s="169" t="str">
        <f>'Crisis Indicator Data'!C81</f>
        <v>MYS001</v>
      </c>
      <c r="D84" s="169" t="str">
        <f>'Crisis Indicator Data'!D81</f>
        <v>Malaysia</v>
      </c>
      <c r="E84" s="169" t="str">
        <f>'Crisis Indicator Data'!E81</f>
        <v>MYS</v>
      </c>
      <c r="F84" s="175">
        <f>IF('Crisis Indicator Data'!Q81="x","x",('Crisis Indicator Data'!Q81/1000000))</f>
        <v>11.1</v>
      </c>
      <c r="G84" s="175">
        <f>IF('Crisis Indicator Data'!R81="x","x",('Crisis Indicator Data'!R81/1000000))</f>
        <v>0</v>
      </c>
      <c r="H84" s="175">
        <f>IF('Crisis Indicator Data'!S81="x","x",('Crisis Indicator Data'!S81/1000000))</f>
        <v>0.2</v>
      </c>
      <c r="I84" s="175" t="str">
        <f>IF('Crisis Indicator Data'!T81="x","x",('Crisis Indicator Data'!T81/1000000))</f>
        <v>x</v>
      </c>
      <c r="J84" s="175" t="str">
        <f>IF('Crisis Indicator Data'!U81="x","x",('Crisis Indicator Data'!U81/1000000))</f>
        <v>x</v>
      </c>
      <c r="K84" s="164">
        <f t="shared" si="6"/>
        <v>2.2000000000000002</v>
      </c>
      <c r="L84" s="161">
        <f>IF(F84="x","x",(F84*1000000/VLOOKUP($C84,'Crisis Indicator Data'!$C$3:$H$198,5,FALSE)))</f>
        <v>0.98230088495575218</v>
      </c>
      <c r="M84" s="161">
        <f>IF(G84="x","x",(G84*1000000/VLOOKUP($C84,'Crisis Indicator Data'!$C$3:$H$198,5,FALSE)))</f>
        <v>0</v>
      </c>
      <c r="N84" s="161">
        <f>IF(H84="x","x",(H84*1000000/VLOOKUP($C84,'Crisis Indicator Data'!$C$3:$H$198,5,FALSE)))</f>
        <v>1.7699115044247787E-2</v>
      </c>
      <c r="O84" s="161" t="str">
        <f>IF(I84="x","x",(I84*1000000/VLOOKUP($C84,'Crisis Indicator Data'!$C$3:$H$198,5,FALSE)))</f>
        <v>x</v>
      </c>
      <c r="P84" s="161" t="str">
        <f>IF(J84="x","x",(J84*1000000/VLOOKUP($C84,'Crisis Indicator Data'!$C$3:$H$198,5,FALSE)))</f>
        <v>x</v>
      </c>
      <c r="Q84" s="143">
        <f t="shared" si="7"/>
        <v>1</v>
      </c>
      <c r="R84" s="143">
        <f t="shared" si="8"/>
        <v>1.6</v>
      </c>
    </row>
    <row r="85" spans="1:18" x14ac:dyDescent="0.35">
      <c r="A85" s="168" t="str">
        <f>'Crisis Indicator Data'!A82</f>
        <v>Drought in Namibia</v>
      </c>
      <c r="B85" s="169" t="str">
        <f>'Crisis Indicator Data'!B82</f>
        <v>Drought/drier conditions</v>
      </c>
      <c r="C85" s="169" t="str">
        <f>'Crisis Indicator Data'!C82</f>
        <v>NAM002</v>
      </c>
      <c r="D85" s="169" t="str">
        <f>'Crisis Indicator Data'!D82</f>
        <v>Namibia</v>
      </c>
      <c r="E85" s="169" t="str">
        <f>'Crisis Indicator Data'!E82</f>
        <v>NAM</v>
      </c>
      <c r="F85" s="175">
        <f>IF('Crisis Indicator Data'!Q82="x","x",('Crisis Indicator Data'!Q82/1000000))</f>
        <v>1.2490000000000001</v>
      </c>
      <c r="G85" s="175">
        <f>IF('Crisis Indicator Data'!R82="x","x",('Crisis Indicator Data'!R82/1000000))</f>
        <v>0.997</v>
      </c>
      <c r="H85" s="175">
        <f>IF('Crisis Indicator Data'!S82="x","x",('Crisis Indicator Data'!S82/1000000))</f>
        <v>0.76500000000000001</v>
      </c>
      <c r="I85" s="175">
        <f>IF('Crisis Indicator Data'!T82="x","x",('Crisis Indicator Data'!T82/1000000))</f>
        <v>1.0999999999999999E-2</v>
      </c>
      <c r="J85" s="175">
        <f>IF('Crisis Indicator Data'!U82="x","x",('Crisis Indicator Data'!U82/1000000))</f>
        <v>0</v>
      </c>
      <c r="K85" s="164">
        <f t="shared" si="6"/>
        <v>3.1</v>
      </c>
      <c r="L85" s="161">
        <f>IF(F85="x","x",(F85*1000000/VLOOKUP($C85,'Crisis Indicator Data'!$C$3:$H$198,5,FALSE)))</f>
        <v>0.41330244870946392</v>
      </c>
      <c r="M85" s="161">
        <f>IF(G85="x","x",(G85*1000000/VLOOKUP($C85,'Crisis Indicator Data'!$C$3:$H$198,5,FALSE)))</f>
        <v>0.32991396426207809</v>
      </c>
      <c r="N85" s="161">
        <f>IF(H85="x","x",(H85*1000000/VLOOKUP($C85,'Crisis Indicator Data'!$C$3:$H$198,5,FALSE)))</f>
        <v>0.25314361350099274</v>
      </c>
      <c r="O85" s="161">
        <f>IF(I85="x","x",(I85*1000000/VLOOKUP($C85,'Crisis Indicator Data'!$C$3:$H$198,5,FALSE)))</f>
        <v>3.639973527465255E-3</v>
      </c>
      <c r="P85" s="161">
        <f>IF(J85="x","x",(J85*1000000/VLOOKUP($C85,'Crisis Indicator Data'!$C$3:$H$198,5,FALSE)))</f>
        <v>0</v>
      </c>
      <c r="Q85" s="143">
        <f t="shared" si="7"/>
        <v>3</v>
      </c>
      <c r="R85" s="143">
        <f t="shared" si="8"/>
        <v>3.05</v>
      </c>
    </row>
    <row r="86" spans="1:18" x14ac:dyDescent="0.35">
      <c r="A86" s="168" t="str">
        <f>'Crisis Indicator Data'!A83</f>
        <v>International displacement from Nigeria to Niger</v>
      </c>
      <c r="B86" s="169" t="str">
        <f>'Crisis Indicator Data'!B83</f>
        <v>International Displacement</v>
      </c>
      <c r="C86" s="169" t="str">
        <f>'Crisis Indicator Data'!C83</f>
        <v>NER004</v>
      </c>
      <c r="D86" s="169" t="str">
        <f>'Crisis Indicator Data'!D83</f>
        <v>Niger</v>
      </c>
      <c r="E86" s="169" t="str">
        <f>'Crisis Indicator Data'!E83</f>
        <v>NER</v>
      </c>
      <c r="F86" s="175">
        <f>IF('Crisis Indicator Data'!Q83="x","x",('Crisis Indicator Data'!Q83/1000000))</f>
        <v>5.2489999999999997</v>
      </c>
      <c r="G86" s="175">
        <f>IF('Crisis Indicator Data'!R83="x","x",('Crisis Indicator Data'!R83/1000000))</f>
        <v>0</v>
      </c>
      <c r="H86" s="175">
        <f>IF('Crisis Indicator Data'!S83="x","x",('Crisis Indicator Data'!S83/1000000))</f>
        <v>0.104</v>
      </c>
      <c r="I86" s="175" t="str">
        <f>IF('Crisis Indicator Data'!T83="x","x",('Crisis Indicator Data'!T83/1000000))</f>
        <v>x</v>
      </c>
      <c r="J86" s="175" t="str">
        <f>IF('Crisis Indicator Data'!U83="x","x",('Crisis Indicator Data'!U83/1000000))</f>
        <v>x</v>
      </c>
      <c r="K86" s="164">
        <f t="shared" si="6"/>
        <v>1.7</v>
      </c>
      <c r="L86" s="161">
        <f>IF(F86="x","x",(F86*1000000/VLOOKUP($C86,'Crisis Indicator Data'!$C$3:$H$198,5,FALSE)))</f>
        <v>0.98038849458348898</v>
      </c>
      <c r="M86" s="161">
        <f>IF(G86="x","x",(G86*1000000/VLOOKUP($C86,'Crisis Indicator Data'!$C$3:$H$198,5,FALSE)))</f>
        <v>0</v>
      </c>
      <c r="N86" s="161">
        <f>IF(H86="x","x",(H86*1000000/VLOOKUP($C86,'Crisis Indicator Data'!$C$3:$H$198,5,FALSE)))</f>
        <v>1.9424729174449009E-2</v>
      </c>
      <c r="O86" s="161" t="str">
        <f>IF(I86="x","x",(I86*1000000/VLOOKUP($C86,'Crisis Indicator Data'!$C$3:$H$198,5,FALSE)))</f>
        <v>x</v>
      </c>
      <c r="P86" s="161" t="str">
        <f>IF(J86="x","x",(J86*1000000/VLOOKUP($C86,'Crisis Indicator Data'!$C$3:$H$198,5,FALSE)))</f>
        <v>x</v>
      </c>
      <c r="Q86" s="143">
        <f t="shared" si="7"/>
        <v>1</v>
      </c>
      <c r="R86" s="143">
        <f t="shared" si="8"/>
        <v>1.35</v>
      </c>
    </row>
    <row r="87" spans="1:18" x14ac:dyDescent="0.35">
      <c r="A87" s="168" t="str">
        <f>'Crisis Indicator Data'!A84</f>
        <v>Complex crisis in Niger</v>
      </c>
      <c r="B87" s="169" t="str">
        <f>'Crisis Indicator Data'!B84</f>
        <v>Conflict/ Violence,Drought/drier conditions,Floods</v>
      </c>
      <c r="C87" s="169" t="str">
        <f>'Crisis Indicator Data'!C84</f>
        <v>NER006</v>
      </c>
      <c r="D87" s="169" t="str">
        <f>'Crisis Indicator Data'!D84</f>
        <v>Niger</v>
      </c>
      <c r="E87" s="169" t="str">
        <f>'Crisis Indicator Data'!E84</f>
        <v>NER</v>
      </c>
      <c r="F87" s="175">
        <f>IF('Crisis Indicator Data'!Q84="x","x",('Crisis Indicator Data'!Q84/1000000))</f>
        <v>0</v>
      </c>
      <c r="G87" s="175">
        <f>IF('Crisis Indicator Data'!R84="x","x",('Crisis Indicator Data'!R84/1000000))</f>
        <v>25.001000000000001</v>
      </c>
      <c r="H87" s="175">
        <f>IF('Crisis Indicator Data'!S84="x","x",('Crisis Indicator Data'!S84/1000000))</f>
        <v>2.585</v>
      </c>
      <c r="I87" s="175">
        <f>IF('Crisis Indicator Data'!T84="x","x",('Crisis Indicator Data'!T84/1000000))</f>
        <v>0.115</v>
      </c>
      <c r="J87" s="175">
        <f>IF('Crisis Indicator Data'!U84="x","x",('Crisis Indicator Data'!U84/1000000))</f>
        <v>0</v>
      </c>
      <c r="K87" s="164">
        <f t="shared" si="6"/>
        <v>4.0999999999999996</v>
      </c>
      <c r="L87" s="161">
        <f>IF(F87="x","x",(F87*1000000/VLOOKUP($C87,'Crisis Indicator Data'!$C$3:$H$198,5,FALSE)))</f>
        <v>0</v>
      </c>
      <c r="M87" s="161">
        <f>IF(G87="x","x",(G87*1000000/VLOOKUP($C87,'Crisis Indicator Data'!$C$3:$H$198,5,FALSE)))</f>
        <v>0.90253059456337315</v>
      </c>
      <c r="N87" s="161">
        <f>IF(H87="x","x",(H87*1000000/VLOOKUP($C87,'Crisis Indicator Data'!$C$3:$H$198,5,FALSE)))</f>
        <v>9.3317930760622364E-2</v>
      </c>
      <c r="O87" s="161">
        <f>IF(I87="x","x",(I87*1000000/VLOOKUP($C87,'Crisis Indicator Data'!$C$3:$H$198,5,FALSE)))</f>
        <v>4.151474676004476E-3</v>
      </c>
      <c r="P87" s="161">
        <f>IF(J87="x","x",(J87*1000000/VLOOKUP($C87,'Crisis Indicator Data'!$C$3:$H$198,5,FALSE)))</f>
        <v>0</v>
      </c>
      <c r="Q87" s="143">
        <f t="shared" si="7"/>
        <v>3</v>
      </c>
      <c r="R87" s="143">
        <f t="shared" si="8"/>
        <v>3.55</v>
      </c>
    </row>
    <row r="88" spans="1:18" x14ac:dyDescent="0.35">
      <c r="A88" s="168" t="str">
        <f>'Crisis Indicator Data'!A85</f>
        <v>Complex crisis in Nigeria</v>
      </c>
      <c r="B88" s="169" t="str">
        <f>'Crisis Indicator Data'!B85</f>
        <v>Conflict/ Violence,Floods,Political/economic crisis</v>
      </c>
      <c r="C88" s="169" t="str">
        <f>'Crisis Indicator Data'!C85</f>
        <v>NGA001</v>
      </c>
      <c r="D88" s="169" t="str">
        <f>'Crisis Indicator Data'!D85</f>
        <v>Nigeria</v>
      </c>
      <c r="E88" s="169" t="str">
        <f>'Crisis Indicator Data'!E85</f>
        <v>NGA</v>
      </c>
      <c r="F88" s="175">
        <f>IF('Crisis Indicator Data'!Q85="x","x",('Crisis Indicator Data'!Q85/1000000))</f>
        <v>83.853999999999999</v>
      </c>
      <c r="G88" s="175">
        <f>IF('Crisis Indicator Data'!R85="x","x",('Crisis Indicator Data'!R85/1000000))</f>
        <v>91.986999999999995</v>
      </c>
      <c r="H88" s="175">
        <f>IF('Crisis Indicator Data'!S85="x","x",('Crisis Indicator Data'!S85/1000000))</f>
        <v>29.442</v>
      </c>
      <c r="I88" s="175">
        <f>IF('Crisis Indicator Data'!T85="x","x",('Crisis Indicator Data'!T85/1000000))</f>
        <v>1.1819999999999999</v>
      </c>
      <c r="J88" s="175">
        <f>IF('Crisis Indicator Data'!U85="x","x",('Crisis Indicator Data'!U85/1000000))</f>
        <v>0</v>
      </c>
      <c r="K88" s="164">
        <f t="shared" si="6"/>
        <v>5</v>
      </c>
      <c r="L88" s="161">
        <f>IF(F88="x","x",(F88*1000000/VLOOKUP($C88,'Crisis Indicator Data'!$C$3:$H$198,5,FALSE)))</f>
        <v>0.40613950965292106</v>
      </c>
      <c r="M88" s="161">
        <f>IF(G88="x","x",(G88*1000000/VLOOKUP($C88,'Crisis Indicator Data'!$C$3:$H$198,5,FALSE)))</f>
        <v>0.44553098330960061</v>
      </c>
      <c r="N88" s="161">
        <f>IF(H88="x","x",(H88*1000000/VLOOKUP($C88,'Crisis Indicator Data'!$C$3:$H$198,5,FALSE)))</f>
        <v>0.14259975007991629</v>
      </c>
      <c r="O88" s="161">
        <f>IF(I88="x","x",(I88*1000000/VLOOKUP($C88,'Crisis Indicator Data'!$C$3:$H$198,5,FALSE)))</f>
        <v>5.7249135450873267E-3</v>
      </c>
      <c r="P88" s="161">
        <f>IF(J88="x","x",(J88*1000000/VLOOKUP($C88,'Crisis Indicator Data'!$C$3:$H$198,5,FALSE)))</f>
        <v>0</v>
      </c>
      <c r="Q88" s="143">
        <f t="shared" si="7"/>
        <v>3</v>
      </c>
      <c r="R88" s="143">
        <f t="shared" si="8"/>
        <v>4</v>
      </c>
    </row>
    <row r="89" spans="1:18" x14ac:dyDescent="0.35">
      <c r="A89" s="168" t="str">
        <f>'Crisis Indicator Data'!A86</f>
        <v>Conflict in the BAY states</v>
      </c>
      <c r="B89" s="169" t="str">
        <f>'Crisis Indicator Data'!B86</f>
        <v>Conflict/ Violence</v>
      </c>
      <c r="C89" s="169" t="str">
        <f>'Crisis Indicator Data'!C86</f>
        <v>NGA004</v>
      </c>
      <c r="D89" s="169" t="str">
        <f>'Crisis Indicator Data'!D86</f>
        <v>Nigeria</v>
      </c>
      <c r="E89" s="169" t="str">
        <f>'Crisis Indicator Data'!E86</f>
        <v>NGA</v>
      </c>
      <c r="F89" s="175">
        <f>IF('Crisis Indicator Data'!Q86="x","x",('Crisis Indicator Data'!Q86/1000000))</f>
        <v>0</v>
      </c>
      <c r="G89" s="175">
        <f>IF('Crisis Indicator Data'!R86="x","x",('Crisis Indicator Data'!R86/1000000))</f>
        <v>8.1829999999999998</v>
      </c>
      <c r="H89" s="175">
        <f>IF('Crisis Indicator Data'!S86="x","x",('Crisis Indicator Data'!S86/1000000))</f>
        <v>5.92</v>
      </c>
      <c r="I89" s="175">
        <f>IF('Crisis Indicator Data'!T86="x","x",('Crisis Indicator Data'!T86/1000000))</f>
        <v>1.95</v>
      </c>
      <c r="J89" s="175">
        <f>IF('Crisis Indicator Data'!U86="x","x",('Crisis Indicator Data'!U86/1000000))</f>
        <v>0</v>
      </c>
      <c r="K89" s="164">
        <f t="shared" si="6"/>
        <v>4.8</v>
      </c>
      <c r="L89" s="161">
        <f>IF(F89="x","x",(F89*1000000/VLOOKUP($C89,'Crisis Indicator Data'!$C$3:$H$198,5,FALSE)))</f>
        <v>0</v>
      </c>
      <c r="M89" s="161">
        <f>IF(G89="x","x",(G89*1000000/VLOOKUP($C89,'Crisis Indicator Data'!$C$3:$H$198,5,FALSE)))</f>
        <v>0.50974895658132435</v>
      </c>
      <c r="N89" s="161">
        <f>IF(H89="x","x",(H89*1000000/VLOOKUP($C89,'Crisis Indicator Data'!$C$3:$H$198,5,FALSE)))</f>
        <v>0.36877842147885131</v>
      </c>
      <c r="O89" s="161">
        <f>IF(I89="x","x",(I89*1000000/VLOOKUP($C89,'Crisis Indicator Data'!$C$3:$H$198,5,FALSE)))</f>
        <v>0.12147262193982433</v>
      </c>
      <c r="P89" s="161">
        <f>IF(J89="x","x",(J89*1000000/VLOOKUP($C89,'Crisis Indicator Data'!$C$3:$H$198,5,FALSE)))</f>
        <v>0</v>
      </c>
      <c r="Q89" s="143">
        <f t="shared" si="7"/>
        <v>4</v>
      </c>
      <c r="R89" s="143">
        <f t="shared" si="8"/>
        <v>4.4000000000000004</v>
      </c>
    </row>
    <row r="90" spans="1:18" x14ac:dyDescent="0.35">
      <c r="A90" s="168" t="str">
        <f>'Crisis Indicator Data'!A87</f>
        <v>Conflict in North West Nigeria</v>
      </c>
      <c r="B90" s="169" t="str">
        <f>'Crisis Indicator Data'!B87</f>
        <v>Conflict/ Violence</v>
      </c>
      <c r="C90" s="169" t="str">
        <f>'Crisis Indicator Data'!C87</f>
        <v>NGA007</v>
      </c>
      <c r="D90" s="169" t="str">
        <f>'Crisis Indicator Data'!D87</f>
        <v>Nigeria</v>
      </c>
      <c r="E90" s="169" t="str">
        <f>'Crisis Indicator Data'!E87</f>
        <v>NGA</v>
      </c>
      <c r="F90" s="175">
        <f>IF('Crisis Indicator Data'!Q87="x","x",('Crisis Indicator Data'!Q87/1000000))</f>
        <v>16.861000000000001</v>
      </c>
      <c r="G90" s="175">
        <f>IF('Crisis Indicator Data'!R87="x","x",('Crisis Indicator Data'!R87/1000000))</f>
        <v>19.300999999999998</v>
      </c>
      <c r="H90" s="175">
        <f>IF('Crisis Indicator Data'!S87="x","x",('Crisis Indicator Data'!S87/1000000))</f>
        <v>8.234</v>
      </c>
      <c r="I90" s="175">
        <f>IF('Crisis Indicator Data'!T87="x","x",('Crisis Indicator Data'!T87/1000000))</f>
        <v>0.83799999999999997</v>
      </c>
      <c r="J90" s="175">
        <f>IF('Crisis Indicator Data'!U87="x","x",('Crisis Indicator Data'!U87/1000000))</f>
        <v>0</v>
      </c>
      <c r="K90" s="164">
        <f t="shared" si="6"/>
        <v>4.9000000000000004</v>
      </c>
      <c r="L90" s="161">
        <f>IF(F90="x","x",(F90*1000000/VLOOKUP($C90,'Crisis Indicator Data'!$C$3:$H$198,5,FALSE)))</f>
        <v>0.37275058584250786</v>
      </c>
      <c r="M90" s="161">
        <f>IF(G90="x","x",(G90*1000000/VLOOKUP($C90,'Crisis Indicator Data'!$C$3:$H$198,5,FALSE)))</f>
        <v>0.42669231109342531</v>
      </c>
      <c r="N90" s="161">
        <f>IF(H90="x","x",(H90*1000000/VLOOKUP($C90,'Crisis Indicator Data'!$C$3:$H$198,5,FALSE)))</f>
        <v>0.18203121545739931</v>
      </c>
      <c r="O90" s="161">
        <f>IF(I90="x","x",(I90*1000000/VLOOKUP($C90,'Crisis Indicator Data'!$C$3:$H$198,5,FALSE)))</f>
        <v>1.8525887606667551E-2</v>
      </c>
      <c r="P90" s="161">
        <f>IF(J90="x","x",(J90*1000000/VLOOKUP($C90,'Crisis Indicator Data'!$C$3:$H$198,5,FALSE)))</f>
        <v>0</v>
      </c>
      <c r="Q90" s="143">
        <f t="shared" si="7"/>
        <v>3</v>
      </c>
      <c r="R90" s="143">
        <f t="shared" si="8"/>
        <v>3.95</v>
      </c>
    </row>
    <row r="91" spans="1:18" x14ac:dyDescent="0.35">
      <c r="A91" s="168" t="str">
        <f>'Crisis Indicator Data'!A88</f>
        <v>International displacement from Cameroon to Nigeria</v>
      </c>
      <c r="B91" s="169" t="str">
        <f>'Crisis Indicator Data'!B88</f>
        <v>International Displacement</v>
      </c>
      <c r="C91" s="169" t="str">
        <f>'Crisis Indicator Data'!C88</f>
        <v>NGA008</v>
      </c>
      <c r="D91" s="169" t="str">
        <f>'Crisis Indicator Data'!D88</f>
        <v>Nigeria</v>
      </c>
      <c r="E91" s="169" t="str">
        <f>'Crisis Indicator Data'!E88</f>
        <v>NGA</v>
      </c>
      <c r="F91" s="175">
        <f>IF('Crisis Indicator Data'!Q88="x","x",('Crisis Indicator Data'!Q88/1000000))</f>
        <v>12.675000000000001</v>
      </c>
      <c r="G91" s="175">
        <f>IF('Crisis Indicator Data'!R88="x","x",('Crisis Indicator Data'!R88/1000000))</f>
        <v>0</v>
      </c>
      <c r="H91" s="175">
        <f>IF('Crisis Indicator Data'!S88="x","x",('Crisis Indicator Data'!S88/1000000))</f>
        <v>0.11799999999999999</v>
      </c>
      <c r="I91" s="175" t="str">
        <f>IF('Crisis Indicator Data'!T88="x","x",('Crisis Indicator Data'!T88/1000000))</f>
        <v>x</v>
      </c>
      <c r="J91" s="175" t="str">
        <f>IF('Crisis Indicator Data'!U88="x","x",('Crisis Indicator Data'!U88/1000000))</f>
        <v>x</v>
      </c>
      <c r="K91" s="164">
        <f t="shared" si="6"/>
        <v>1.8</v>
      </c>
      <c r="L91" s="161">
        <f>IF(F91="x","x",(F91*1000000/VLOOKUP($C91,'Crisis Indicator Data'!$C$3:$H$198,5,FALSE)))</f>
        <v>0.99077620573751268</v>
      </c>
      <c r="M91" s="161">
        <f>IF(G91="x","x",(G91*1000000/VLOOKUP($C91,'Crisis Indicator Data'!$C$3:$H$198,5,FALSE)))</f>
        <v>0</v>
      </c>
      <c r="N91" s="161">
        <f>IF(H91="x","x",(H91*1000000/VLOOKUP($C91,'Crisis Indicator Data'!$C$3:$H$198,5,FALSE)))</f>
        <v>9.223794262487298E-3</v>
      </c>
      <c r="O91" s="161" t="str">
        <f>IF(I91="x","x",(I91*1000000/VLOOKUP($C91,'Crisis Indicator Data'!$C$3:$H$198,5,FALSE)))</f>
        <v>x</v>
      </c>
      <c r="P91" s="161" t="str">
        <f>IF(J91="x","x",(J91*1000000/VLOOKUP($C91,'Crisis Indicator Data'!$C$3:$H$198,5,FALSE)))</f>
        <v>x</v>
      </c>
      <c r="Q91" s="143">
        <f t="shared" si="7"/>
        <v>1</v>
      </c>
      <c r="R91" s="143">
        <f t="shared" si="8"/>
        <v>1.4</v>
      </c>
    </row>
    <row r="92" spans="1:18" x14ac:dyDescent="0.35">
      <c r="A92" s="168" t="str">
        <f>'Crisis Indicator Data'!A89</f>
        <v>Political and Economic crisis in Nicaragua</v>
      </c>
      <c r="B92" s="169" t="str">
        <f>'Crisis Indicator Data'!B89</f>
        <v>Political/economic crisis</v>
      </c>
      <c r="C92" s="169" t="str">
        <f>'Crisis Indicator Data'!C89</f>
        <v>NIC001</v>
      </c>
      <c r="D92" s="169" t="str">
        <f>'Crisis Indicator Data'!D89</f>
        <v>Nicaragua</v>
      </c>
      <c r="E92" s="169" t="str">
        <f>'Crisis Indicator Data'!E89</f>
        <v>NIC</v>
      </c>
      <c r="F92" s="175">
        <f>IF('Crisis Indicator Data'!Q89="x","x",('Crisis Indicator Data'!Q89/1000000))</f>
        <v>0</v>
      </c>
      <c r="G92" s="175">
        <f>IF('Crisis Indicator Data'!R89="x","x",('Crisis Indicator Data'!R89/1000000))</f>
        <v>6.5739999999999998</v>
      </c>
      <c r="H92" s="175">
        <f>IF('Crisis Indicator Data'!S89="x","x",('Crisis Indicator Data'!S89/1000000))</f>
        <v>0.25</v>
      </c>
      <c r="I92" s="175" t="str">
        <f>IF('Crisis Indicator Data'!T89="x","x",('Crisis Indicator Data'!T89/1000000))</f>
        <v>x</v>
      </c>
      <c r="J92" s="175" t="str">
        <f>IF('Crisis Indicator Data'!U89="x","x",('Crisis Indicator Data'!U89/1000000))</f>
        <v>x</v>
      </c>
      <c r="K92" s="164">
        <f t="shared" si="6"/>
        <v>2.2999999999999998</v>
      </c>
      <c r="L92" s="161">
        <f>IF(F92="x","x",(F92*1000000/VLOOKUP($C92,'Crisis Indicator Data'!$C$3:$H$198,5,FALSE)))</f>
        <v>0</v>
      </c>
      <c r="M92" s="161">
        <f>IF(G92="x","x",(G92*1000000/VLOOKUP($C92,'Crisis Indicator Data'!$C$3:$H$198,5,FALSE)))</f>
        <v>0.96336459554513487</v>
      </c>
      <c r="N92" s="161">
        <f>IF(H92="x","x",(H92*1000000/VLOOKUP($C92,'Crisis Indicator Data'!$C$3:$H$198,5,FALSE)))</f>
        <v>3.6635404454865184E-2</v>
      </c>
      <c r="O92" s="161" t="str">
        <f>IF(I92="x","x",(I92*1000000/VLOOKUP($C92,'Crisis Indicator Data'!$C$3:$H$198,5,FALSE)))</f>
        <v>x</v>
      </c>
      <c r="P92" s="161" t="str">
        <f>IF(J92="x","x",(J92*1000000/VLOOKUP($C92,'Crisis Indicator Data'!$C$3:$H$198,5,FALSE)))</f>
        <v>x</v>
      </c>
      <c r="Q92" s="143">
        <f t="shared" si="7"/>
        <v>2</v>
      </c>
      <c r="R92" s="143">
        <f t="shared" si="8"/>
        <v>2.15</v>
      </c>
    </row>
    <row r="93" spans="1:18" x14ac:dyDescent="0.35">
      <c r="A93" s="168" t="str">
        <f>'Crisis Indicator Data'!A90</f>
        <v>Conflict in Azad Jammu &amp; Kashmir</v>
      </c>
      <c r="B93" s="169" t="str">
        <f>'Crisis Indicator Data'!B90</f>
        <v>Conflict/ Violence</v>
      </c>
      <c r="C93" s="169" t="str">
        <f>'Crisis Indicator Data'!C90</f>
        <v>PAK004</v>
      </c>
      <c r="D93" s="169" t="str">
        <f>'Crisis Indicator Data'!D90</f>
        <v>Pakistan</v>
      </c>
      <c r="E93" s="169" t="str">
        <f>'Crisis Indicator Data'!E90</f>
        <v>PAK</v>
      </c>
      <c r="F93" s="175">
        <f>IF('Crisis Indicator Data'!Q90="x","x",('Crisis Indicator Data'!Q90/1000000))</f>
        <v>4.4610000000000003</v>
      </c>
      <c r="G93" s="175" t="str">
        <f>IF('Crisis Indicator Data'!R90="x","x",('Crisis Indicator Data'!R90/1000000))</f>
        <v>x</v>
      </c>
      <c r="H93" s="175" t="str">
        <f>IF('Crisis Indicator Data'!S90="x","x",('Crisis Indicator Data'!S90/1000000))</f>
        <v>x</v>
      </c>
      <c r="I93" s="175" t="str">
        <f>IF('Crisis Indicator Data'!T90="x","x",('Crisis Indicator Data'!T90/1000000))</f>
        <v>x</v>
      </c>
      <c r="J93" s="175" t="str">
        <f>IF('Crisis Indicator Data'!U90="x","x",('Crisis Indicator Data'!U90/1000000))</f>
        <v>x</v>
      </c>
      <c r="K93" s="164" t="str">
        <f t="shared" si="6"/>
        <v>x</v>
      </c>
      <c r="L93" s="161">
        <f>IF(F93="x","x",(F93*1000000/VLOOKUP($C93,'Crisis Indicator Data'!$C$3:$H$198,5,FALSE)))</f>
        <v>1</v>
      </c>
      <c r="M93" s="161" t="str">
        <f>IF(G93="x","x",(G93*1000000/VLOOKUP($C93,'Crisis Indicator Data'!$C$3:$H$198,5,FALSE)))</f>
        <v>x</v>
      </c>
      <c r="N93" s="161" t="str">
        <f>IF(H93="x","x",(H93*1000000/VLOOKUP($C93,'Crisis Indicator Data'!$C$3:$H$198,5,FALSE)))</f>
        <v>x</v>
      </c>
      <c r="O93" s="161" t="str">
        <f>IF(I93="x","x",(I93*1000000/VLOOKUP($C93,'Crisis Indicator Data'!$C$3:$H$198,5,FALSE)))</f>
        <v>x</v>
      </c>
      <c r="P93" s="161" t="str">
        <f>IF(J93="x","x",(J93*1000000/VLOOKUP($C93,'Crisis Indicator Data'!$C$3:$H$198,5,FALSE)))</f>
        <v>x</v>
      </c>
      <c r="Q93" s="143" t="str">
        <f t="shared" si="7"/>
        <v>x</v>
      </c>
      <c r="R93" s="143" t="str">
        <f t="shared" si="8"/>
        <v>x</v>
      </c>
    </row>
    <row r="94" spans="1:18" x14ac:dyDescent="0.35">
      <c r="A94" s="168" t="str">
        <f>'Crisis Indicator Data'!A91</f>
        <v xml:space="preserve">Floods and political and economic crisis </v>
      </c>
      <c r="B94" s="169" t="str">
        <f>'Crisis Indicator Data'!B91</f>
        <v>Floods,Political/economic crisis</v>
      </c>
      <c r="C94" s="169" t="str">
        <f>'Crisis Indicator Data'!C91</f>
        <v>PAK006</v>
      </c>
      <c r="D94" s="169" t="str">
        <f>'Crisis Indicator Data'!D91</f>
        <v>Pakistan</v>
      </c>
      <c r="E94" s="169" t="str">
        <f>'Crisis Indicator Data'!E91</f>
        <v>PAK</v>
      </c>
      <c r="F94" s="175">
        <f>IF('Crisis Indicator Data'!Q91="x","x",('Crisis Indicator Data'!Q91/1000000))</f>
        <v>23.334</v>
      </c>
      <c r="G94" s="175">
        <f>IF('Crisis Indicator Data'!R91="x","x",('Crisis Indicator Data'!R91/1000000))</f>
        <v>17.463000000000001</v>
      </c>
      <c r="H94" s="175">
        <f>IF('Crisis Indicator Data'!S91="x","x",('Crisis Indicator Data'!S91/1000000))</f>
        <v>9.2840000000000007</v>
      </c>
      <c r="I94" s="175">
        <f>IF('Crisis Indicator Data'!T91="x","x",('Crisis Indicator Data'!T91/1000000))</f>
        <v>0.70799999999999996</v>
      </c>
      <c r="J94" s="175">
        <f>IF('Crisis Indicator Data'!U91="x","x",('Crisis Indicator Data'!U91/1000000))</f>
        <v>0</v>
      </c>
      <c r="K94" s="164">
        <f t="shared" si="6"/>
        <v>5</v>
      </c>
      <c r="L94" s="161">
        <f>IF(F94="x","x",(F94*1000000/VLOOKUP($C94,'Crisis Indicator Data'!$C$3:$H$198,5,FALSE)))</f>
        <v>0.45943019157691628</v>
      </c>
      <c r="M94" s="161">
        <f>IF(G94="x","x",(G94*1000000/VLOOKUP($C94,'Crisis Indicator Data'!$C$3:$H$198,5,FALSE)))</f>
        <v>0.34383429482762018</v>
      </c>
      <c r="N94" s="161">
        <f>IF(H94="x","x",(H94*1000000/VLOOKUP($C94,'Crisis Indicator Data'!$C$3:$H$198,5,FALSE)))</f>
        <v>0.18279548721179784</v>
      </c>
      <c r="O94" s="161">
        <f>IF(I94="x","x",(I94*1000000/VLOOKUP($C94,'Crisis Indicator Data'!$C$3:$H$198,5,FALSE)))</f>
        <v>1.3940026383665755E-2</v>
      </c>
      <c r="P94" s="161">
        <f>IF(J94="x","x",(J94*1000000/VLOOKUP($C94,'Crisis Indicator Data'!$C$3:$H$198,5,FALSE)))</f>
        <v>0</v>
      </c>
      <c r="Q94" s="143">
        <f t="shared" si="7"/>
        <v>3</v>
      </c>
      <c r="R94" s="143">
        <f t="shared" si="8"/>
        <v>4</v>
      </c>
    </row>
    <row r="95" spans="1:18" x14ac:dyDescent="0.35">
      <c r="A95" s="168" t="str">
        <f>'Crisis Indicator Data'!A92</f>
        <v>Displacement from Afghanistan to Pakistan</v>
      </c>
      <c r="B95" s="169" t="str">
        <f>'Crisis Indicator Data'!B92</f>
        <v>International Displacement</v>
      </c>
      <c r="C95" s="169" t="str">
        <f>'Crisis Indicator Data'!C92</f>
        <v>PAK007</v>
      </c>
      <c r="D95" s="169" t="str">
        <f>'Crisis Indicator Data'!D92</f>
        <v>Pakistan</v>
      </c>
      <c r="E95" s="169" t="str">
        <f>'Crisis Indicator Data'!E92</f>
        <v>PAK</v>
      </c>
      <c r="F95" s="175">
        <f>IF('Crisis Indicator Data'!Q92="x","x",('Crisis Indicator Data'!Q92/1000000))</f>
        <v>58.113999999999997</v>
      </c>
      <c r="G95" s="175">
        <f>IF('Crisis Indicator Data'!R92="x","x",('Crisis Indicator Data'!R92/1000000))</f>
        <v>0</v>
      </c>
      <c r="H95" s="175">
        <f>IF('Crisis Indicator Data'!S92="x","x",('Crisis Indicator Data'!S92/1000000))</f>
        <v>2.56</v>
      </c>
      <c r="I95" s="175" t="str">
        <f>IF('Crisis Indicator Data'!T92="x","x",('Crisis Indicator Data'!T92/1000000))</f>
        <v>x</v>
      </c>
      <c r="J95" s="175" t="str">
        <f>IF('Crisis Indicator Data'!U92="x","x",('Crisis Indicator Data'!U92/1000000))</f>
        <v>x</v>
      </c>
      <c r="K95" s="164">
        <f t="shared" si="6"/>
        <v>4</v>
      </c>
      <c r="L95" s="161">
        <f>IF(F95="x","x",(F95*1000000/VLOOKUP($C95,'Crisis Indicator Data'!$C$3:$H$198,5,FALSE)))</f>
        <v>0.95780729801892084</v>
      </c>
      <c r="M95" s="161">
        <f>IF(G95="x","x",(G95*1000000/VLOOKUP($C95,'Crisis Indicator Data'!$C$3:$H$198,5,FALSE)))</f>
        <v>0</v>
      </c>
      <c r="N95" s="161">
        <f>IF(H95="x","x",(H95*1000000/VLOOKUP($C95,'Crisis Indicator Data'!$C$3:$H$198,5,FALSE)))</f>
        <v>4.219270198107921E-2</v>
      </c>
      <c r="O95" s="161" t="str">
        <f>IF(I95="x","x",(I95*1000000/VLOOKUP($C95,'Crisis Indicator Data'!$C$3:$H$198,5,FALSE)))</f>
        <v>x</v>
      </c>
      <c r="P95" s="161" t="str">
        <f>IF(J95="x","x",(J95*1000000/VLOOKUP($C95,'Crisis Indicator Data'!$C$3:$H$198,5,FALSE)))</f>
        <v>x</v>
      </c>
      <c r="Q95" s="143">
        <f t="shared" si="7"/>
        <v>1</v>
      </c>
      <c r="R95" s="143">
        <f t="shared" si="8"/>
        <v>2.5</v>
      </c>
    </row>
    <row r="96" spans="1:18" x14ac:dyDescent="0.35">
      <c r="A96" s="168" t="str">
        <f>'Crisis Indicator Data'!A93</f>
        <v>Multiple crises in Pakistan</v>
      </c>
      <c r="B96" s="169" t="str">
        <f>'Crisis Indicator Data'!B93</f>
        <v>Floods,International Displacement,Political/economic crisis,Conflict/ Violence</v>
      </c>
      <c r="C96" s="169" t="str">
        <f>'Crisis Indicator Data'!C93</f>
        <v>PAK008</v>
      </c>
      <c r="D96" s="169" t="str">
        <f>'Crisis Indicator Data'!D93</f>
        <v>Pakistan</v>
      </c>
      <c r="E96" s="169" t="str">
        <f>'Crisis Indicator Data'!E93</f>
        <v>PAK</v>
      </c>
      <c r="F96" s="175">
        <f>IF('Crisis Indicator Data'!Q93="x","x",('Crisis Indicator Data'!Q93/1000000))</f>
        <v>58.597000000000001</v>
      </c>
      <c r="G96" s="175">
        <f>IF('Crisis Indicator Data'!R93="x","x",('Crisis Indicator Data'!R93/1000000))</f>
        <v>17.466000000000001</v>
      </c>
      <c r="H96" s="175">
        <f>IF('Crisis Indicator Data'!S93="x","x",('Crisis Indicator Data'!S93/1000000))</f>
        <v>9.7189999999999994</v>
      </c>
      <c r="I96" s="175">
        <f>IF('Crisis Indicator Data'!T93="x","x",('Crisis Indicator Data'!T93/1000000))</f>
        <v>0.70799999999999996</v>
      </c>
      <c r="J96" s="175" t="str">
        <f>IF('Crisis Indicator Data'!U93="x","x",('Crisis Indicator Data'!U93/1000000))</f>
        <v>x</v>
      </c>
      <c r="K96" s="164">
        <f t="shared" si="6"/>
        <v>5</v>
      </c>
      <c r="L96" s="161">
        <f>IF(F96="x","x",(F96*1000000/VLOOKUP($C96,'Crisis Indicator Data'!$C$3:$H$198,5,FALSE)))</f>
        <v>0.67750028905075732</v>
      </c>
      <c r="M96" s="161">
        <f>IF(G96="x","x",(G96*1000000/VLOOKUP($C96,'Crisis Indicator Data'!$C$3:$H$198,5,FALSE)))</f>
        <v>0.20194242108914326</v>
      </c>
      <c r="N96" s="161">
        <f>IF(H96="x","x",(H96*1000000/VLOOKUP($C96,'Crisis Indicator Data'!$C$3:$H$198,5,FALSE)))</f>
        <v>0.11237137241299572</v>
      </c>
      <c r="O96" s="161">
        <f>IF(I96="x","x",(I96*1000000/VLOOKUP($C96,'Crisis Indicator Data'!$C$3:$H$198,5,FALSE)))</f>
        <v>8.1859174471037108E-3</v>
      </c>
      <c r="P96" s="161" t="str">
        <f>IF(J96="x","x",(J96*1000000/VLOOKUP($C96,'Crisis Indicator Data'!$C$3:$H$198,5,FALSE)))</f>
        <v>x</v>
      </c>
      <c r="Q96" s="143">
        <f t="shared" si="7"/>
        <v>3</v>
      </c>
      <c r="R96" s="143">
        <f t="shared" si="8"/>
        <v>4</v>
      </c>
    </row>
    <row r="97" spans="1:18" x14ac:dyDescent="0.35">
      <c r="A97" s="168" t="str">
        <f>'Crisis Indicator Data'!A94</f>
        <v>Displacement from Venezuela to Panama</v>
      </c>
      <c r="B97" s="169" t="str">
        <f>'Crisis Indicator Data'!B94</f>
        <v>International Displacement</v>
      </c>
      <c r="C97" s="169" t="str">
        <f>'Crisis Indicator Data'!C94</f>
        <v>PAN002</v>
      </c>
      <c r="D97" s="169" t="str">
        <f>'Crisis Indicator Data'!D94</f>
        <v>Panama</v>
      </c>
      <c r="E97" s="169" t="str">
        <f>'Crisis Indicator Data'!E94</f>
        <v>PAN</v>
      </c>
      <c r="F97" s="175">
        <f>IF('Crisis Indicator Data'!Q94="x","x",('Crisis Indicator Data'!Q94/1000000))</f>
        <v>4.0359999999999996</v>
      </c>
      <c r="G97" s="175">
        <f>IF('Crisis Indicator Data'!R94="x","x",('Crisis Indicator Data'!R94/1000000))</f>
        <v>5.1999999999999998E-2</v>
      </c>
      <c r="H97" s="175">
        <f>IF('Crisis Indicator Data'!S94="x","x",('Crisis Indicator Data'!S94/1000000))</f>
        <v>0.41199999999999998</v>
      </c>
      <c r="I97" s="175" t="str">
        <f>IF('Crisis Indicator Data'!T94="x","x",('Crisis Indicator Data'!T94/1000000))</f>
        <v>x</v>
      </c>
      <c r="J97" s="175" t="str">
        <f>IF('Crisis Indicator Data'!U94="x","x",('Crisis Indicator Data'!U94/1000000))</f>
        <v>x</v>
      </c>
      <c r="K97" s="164">
        <f t="shared" si="6"/>
        <v>2.7</v>
      </c>
      <c r="L97" s="161">
        <f>IF(F97="x","x",(F97*1000000/VLOOKUP($C97,'Crisis Indicator Data'!$C$3:$H$198,5,FALSE)))</f>
        <v>0.89688888888888874</v>
      </c>
      <c r="M97" s="161">
        <f>IF(G97="x","x",(G97*1000000/VLOOKUP($C97,'Crisis Indicator Data'!$C$3:$H$198,5,FALSE)))</f>
        <v>1.1555555555555555E-2</v>
      </c>
      <c r="N97" s="161">
        <f>IF(H97="x","x",(H97*1000000/VLOOKUP($C97,'Crisis Indicator Data'!$C$3:$H$198,5,FALSE)))</f>
        <v>9.1555555555555557E-2</v>
      </c>
      <c r="O97" s="161" t="str">
        <f>IF(I97="x","x",(I97*1000000/VLOOKUP($C97,'Crisis Indicator Data'!$C$3:$H$198,5,FALSE)))</f>
        <v>x</v>
      </c>
      <c r="P97" s="161" t="str">
        <f>IF(J97="x","x",(J97*1000000/VLOOKUP($C97,'Crisis Indicator Data'!$C$3:$H$198,5,FALSE)))</f>
        <v>x</v>
      </c>
      <c r="Q97" s="143">
        <f t="shared" si="7"/>
        <v>3</v>
      </c>
      <c r="R97" s="143">
        <f t="shared" si="8"/>
        <v>2.85</v>
      </c>
    </row>
    <row r="98" spans="1:18" x14ac:dyDescent="0.35">
      <c r="A98" s="168" t="str">
        <f>'Crisis Indicator Data'!A95</f>
        <v>Displacement from Venezuela to Peru</v>
      </c>
      <c r="B98" s="169" t="str">
        <f>'Crisis Indicator Data'!B95</f>
        <v>International Displacement</v>
      </c>
      <c r="C98" s="169" t="str">
        <f>'Crisis Indicator Data'!C95</f>
        <v>PER002</v>
      </c>
      <c r="D98" s="169" t="str">
        <f>'Crisis Indicator Data'!D95</f>
        <v>Peru</v>
      </c>
      <c r="E98" s="169" t="str">
        <f>'Crisis Indicator Data'!E95</f>
        <v>PER</v>
      </c>
      <c r="F98" s="175">
        <f>IF('Crisis Indicator Data'!Q95="x","x",('Crisis Indicator Data'!Q95/1000000))</f>
        <v>21.931000000000001</v>
      </c>
      <c r="G98" s="175">
        <f>IF('Crisis Indicator Data'!R95="x","x",('Crisis Indicator Data'!R95/1000000))</f>
        <v>0.64300000000000002</v>
      </c>
      <c r="H98" s="175">
        <f>IF('Crisis Indicator Data'!S95="x","x",('Crisis Indicator Data'!S95/1000000))</f>
        <v>2.27</v>
      </c>
      <c r="I98" s="175" t="str">
        <f>IF('Crisis Indicator Data'!T95="x","x",('Crisis Indicator Data'!T95/1000000))</f>
        <v>x</v>
      </c>
      <c r="J98" s="175" t="str">
        <f>IF('Crisis Indicator Data'!U95="x","x",('Crisis Indicator Data'!U95/1000000))</f>
        <v>x</v>
      </c>
      <c r="K98" s="164">
        <f t="shared" si="6"/>
        <v>3.9</v>
      </c>
      <c r="L98" s="161">
        <f>IF(F98="x","x",(F98*1000000/VLOOKUP($C98,'Crisis Indicator Data'!$C$3:$H$198,5,FALSE)))</f>
        <v>0.88274834970214133</v>
      </c>
      <c r="M98" s="161">
        <f>IF(G98="x","x",(G98*1000000/VLOOKUP($C98,'Crisis Indicator Data'!$C$3:$H$198,5,FALSE)))</f>
        <v>2.5881500563516343E-2</v>
      </c>
      <c r="N98" s="161">
        <f>IF(H98="x","x",(H98*1000000/VLOOKUP($C98,'Crisis Indicator Data'!$C$3:$H$198,5,FALSE)))</f>
        <v>9.1370149734342293E-2</v>
      </c>
      <c r="O98" s="161" t="str">
        <f>IF(I98="x","x",(I98*1000000/VLOOKUP($C98,'Crisis Indicator Data'!$C$3:$H$198,5,FALSE)))</f>
        <v>x</v>
      </c>
      <c r="P98" s="161" t="str">
        <f>IF(J98="x","x",(J98*1000000/VLOOKUP($C98,'Crisis Indicator Data'!$C$3:$H$198,5,FALSE)))</f>
        <v>x</v>
      </c>
      <c r="Q98" s="143">
        <f t="shared" si="7"/>
        <v>3</v>
      </c>
      <c r="R98" s="143">
        <f t="shared" si="8"/>
        <v>3.45</v>
      </c>
    </row>
    <row r="99" spans="1:18" x14ac:dyDescent="0.35">
      <c r="A99" s="168" t="str">
        <f>'Crisis Indicator Data'!A96</f>
        <v>Conflict in Mindanao</v>
      </c>
      <c r="B99" s="169" t="str">
        <f>'Crisis Indicator Data'!B96</f>
        <v>Conflict/ Violence</v>
      </c>
      <c r="C99" s="169" t="str">
        <f>'Crisis Indicator Data'!C96</f>
        <v>PHL003</v>
      </c>
      <c r="D99" s="169" t="str">
        <f>'Crisis Indicator Data'!D96</f>
        <v>Philippines</v>
      </c>
      <c r="E99" s="169" t="str">
        <f>'Crisis Indicator Data'!E96</f>
        <v>PHL</v>
      </c>
      <c r="F99" s="175">
        <f>IF('Crisis Indicator Data'!Q96="x","x",('Crisis Indicator Data'!Q96/1000000))</f>
        <v>26.155999999999999</v>
      </c>
      <c r="G99" s="175">
        <f>IF('Crisis Indicator Data'!R96="x","x",('Crisis Indicator Data'!R96/1000000))</f>
        <v>0</v>
      </c>
      <c r="H99" s="175">
        <f>IF('Crisis Indicator Data'!S96="x","x",('Crisis Indicator Data'!S96/1000000))</f>
        <v>9.7000000000000003E-2</v>
      </c>
      <c r="I99" s="175" t="str">
        <f>IF('Crisis Indicator Data'!T96="x","x",('Crisis Indicator Data'!T96/1000000))</f>
        <v>x</v>
      </c>
      <c r="J99" s="175" t="str">
        <f>IF('Crisis Indicator Data'!U96="x","x",('Crisis Indicator Data'!U96/1000000))</f>
        <v>x</v>
      </c>
      <c r="K99" s="164">
        <f t="shared" si="6"/>
        <v>1.6</v>
      </c>
      <c r="L99" s="161">
        <f>IF(F99="x","x",(F99*1000000/VLOOKUP($C99,'Crisis Indicator Data'!$C$3:$H$198,5,FALSE)))</f>
        <v>0.99634313576108491</v>
      </c>
      <c r="M99" s="161">
        <f>IF(G99="x","x",(G99*1000000/VLOOKUP($C99,'Crisis Indicator Data'!$C$3:$H$198,5,FALSE)))</f>
        <v>0</v>
      </c>
      <c r="N99" s="161">
        <f>IF(H99="x","x",(H99*1000000/VLOOKUP($C99,'Crisis Indicator Data'!$C$3:$H$198,5,FALSE)))</f>
        <v>3.6949565747371629E-3</v>
      </c>
      <c r="O99" s="161" t="str">
        <f>IF(I99="x","x",(I99*1000000/VLOOKUP($C99,'Crisis Indicator Data'!$C$3:$H$198,5,FALSE)))</f>
        <v>x</v>
      </c>
      <c r="P99" s="161" t="str">
        <f>IF(J99="x","x",(J99*1000000/VLOOKUP($C99,'Crisis Indicator Data'!$C$3:$H$198,5,FALSE)))</f>
        <v>x</v>
      </c>
      <c r="Q99" s="143">
        <f t="shared" si="7"/>
        <v>1</v>
      </c>
      <c r="R99" s="143">
        <f t="shared" si="8"/>
        <v>1.3</v>
      </c>
    </row>
    <row r="100" spans="1:18" x14ac:dyDescent="0.35">
      <c r="A100" s="168" t="str">
        <f>'Crisis Indicator Data'!A97</f>
        <v>Conflict in Highlands</v>
      </c>
      <c r="B100" s="169" t="str">
        <f>'Crisis Indicator Data'!B97</f>
        <v>Conflict/ Violence</v>
      </c>
      <c r="C100" s="169" t="str">
        <f>'Crisis Indicator Data'!C97</f>
        <v>PNG003</v>
      </c>
      <c r="D100" s="169" t="str">
        <f>'Crisis Indicator Data'!D97</f>
        <v>Papua New Guinea</v>
      </c>
      <c r="E100" s="169" t="str">
        <f>'Crisis Indicator Data'!E97</f>
        <v>PNG</v>
      </c>
      <c r="F100" s="175">
        <f>IF('Crisis Indicator Data'!Q97="x","x",('Crisis Indicator Data'!Q97/1000000))</f>
        <v>3.9950000000000001</v>
      </c>
      <c r="G100" s="175">
        <f>IF('Crisis Indicator Data'!R97="x","x",('Crisis Indicator Data'!R97/1000000))</f>
        <v>0.56200000000000006</v>
      </c>
      <c r="H100" s="175">
        <f>IF('Crisis Indicator Data'!S97="x","x",('Crisis Indicator Data'!S97/1000000))</f>
        <v>8.9999999999999993E-3</v>
      </c>
      <c r="I100" s="175" t="str">
        <f>IF('Crisis Indicator Data'!T97="x","x",('Crisis Indicator Data'!T97/1000000))</f>
        <v>x</v>
      </c>
      <c r="J100" s="175" t="str">
        <f>IF('Crisis Indicator Data'!U97="x","x",('Crisis Indicator Data'!U97/1000000))</f>
        <v>x</v>
      </c>
      <c r="K100" s="164">
        <f t="shared" si="6"/>
        <v>0</v>
      </c>
      <c r="L100" s="161">
        <f>IF(F100="x","x",(F100*1000000/VLOOKUP($C100,'Crisis Indicator Data'!$C$3:$H$198,5,FALSE)))</f>
        <v>0.87494524748138414</v>
      </c>
      <c r="M100" s="161">
        <f>IF(G100="x","x",(G100*1000000/VLOOKUP($C100,'Crisis Indicator Data'!$C$3:$H$198,5,FALSE)))</f>
        <v>0.12308366184844503</v>
      </c>
      <c r="N100" s="161">
        <f>IF(H100="x","x",(H100*1000000/VLOOKUP($C100,'Crisis Indicator Data'!$C$3:$H$198,5,FALSE)))</f>
        <v>1.9710906701708277E-3</v>
      </c>
      <c r="O100" s="161" t="str">
        <f>IF(I100="x","x",(I100*1000000/VLOOKUP($C100,'Crisis Indicator Data'!$C$3:$H$198,5,FALSE)))</f>
        <v>x</v>
      </c>
      <c r="P100" s="161" t="str">
        <f>IF(J100="x","x",(J100*1000000/VLOOKUP($C100,'Crisis Indicator Data'!$C$3:$H$198,5,FALSE)))</f>
        <v>x</v>
      </c>
      <c r="Q100" s="143">
        <f t="shared" si="7"/>
        <v>2</v>
      </c>
      <c r="R100" s="143">
        <f t="shared" si="8"/>
        <v>1</v>
      </c>
    </row>
    <row r="101" spans="1:18" x14ac:dyDescent="0.35">
      <c r="A101" s="168" t="str">
        <f>'Crisis Indicator Data'!A98</f>
        <v>Complex crisis in DPRK</v>
      </c>
      <c r="B101" s="169" t="str">
        <f>'Crisis Indicator Data'!B98</f>
        <v>Drought/drier conditions,Political/economic crisis,Floods</v>
      </c>
      <c r="C101" s="169" t="str">
        <f>'Crisis Indicator Data'!C98</f>
        <v>PRK001</v>
      </c>
      <c r="D101" s="169" t="str">
        <f>'Crisis Indicator Data'!D98</f>
        <v>DPRK</v>
      </c>
      <c r="E101" s="169" t="str">
        <f>'Crisis Indicator Data'!E98</f>
        <v>PRK</v>
      </c>
      <c r="F101" s="175">
        <f>IF('Crisis Indicator Data'!Q98="x","x",('Crisis Indicator Data'!Q98/1000000))</f>
        <v>0</v>
      </c>
      <c r="G101" s="175">
        <f>IF('Crisis Indicator Data'!R98="x","x",('Crisis Indicator Data'!R98/1000000))</f>
        <v>16.125</v>
      </c>
      <c r="H101" s="175">
        <f>IF('Crisis Indicator Data'!S98="x","x",('Crisis Indicator Data'!S98/1000000))</f>
        <v>10.43</v>
      </c>
      <c r="I101" s="175" t="str">
        <f>IF('Crisis Indicator Data'!T98="x","x",('Crisis Indicator Data'!T98/1000000))</f>
        <v>x</v>
      </c>
      <c r="J101" s="175" t="str">
        <f>IF('Crisis Indicator Data'!U98="x","x",('Crisis Indicator Data'!U98/1000000))</f>
        <v>x</v>
      </c>
      <c r="K101" s="164">
        <f t="shared" si="6"/>
        <v>5</v>
      </c>
      <c r="L101" s="161">
        <f>IF(F101="x","x",(F101*1000000/VLOOKUP($C101,'Crisis Indicator Data'!$C$3:$H$198,5,FALSE)))</f>
        <v>0</v>
      </c>
      <c r="M101" s="161">
        <f>IF(G101="x","x",(G101*1000000/VLOOKUP($C101,'Crisis Indicator Data'!$C$3:$H$198,5,FALSE)))</f>
        <v>0.60723027678403318</v>
      </c>
      <c r="N101" s="161">
        <f>IF(H101="x","x",(H101*1000000/VLOOKUP($C101,'Crisis Indicator Data'!$C$3:$H$198,5,FALSE)))</f>
        <v>0.39276972321596687</v>
      </c>
      <c r="O101" s="161" t="str">
        <f>IF(I101="x","x",(I101*1000000/VLOOKUP($C101,'Crisis Indicator Data'!$C$3:$H$198,5,FALSE)))</f>
        <v>x</v>
      </c>
      <c r="P101" s="161" t="str">
        <f>IF(J101="x","x",(J101*1000000/VLOOKUP($C101,'Crisis Indicator Data'!$C$3:$H$198,5,FALSE)))</f>
        <v>x</v>
      </c>
      <c r="Q101" s="143">
        <f t="shared" si="7"/>
        <v>3</v>
      </c>
      <c r="R101" s="143">
        <f t="shared" si="8"/>
        <v>4</v>
      </c>
    </row>
    <row r="102" spans="1:18" x14ac:dyDescent="0.35">
      <c r="A102" s="168" t="str">
        <f>'Crisis Indicator Data'!A99</f>
        <v>Multiple crises in Palestine</v>
      </c>
      <c r="B102" s="169" t="str">
        <f>'Crisis Indicator Data'!B99</f>
        <v>Conflict/ Violence</v>
      </c>
      <c r="C102" s="169" t="str">
        <f>'Crisis Indicator Data'!C99</f>
        <v>PSE002</v>
      </c>
      <c r="D102" s="169" t="str">
        <f>'Crisis Indicator Data'!D99</f>
        <v>Palestine</v>
      </c>
      <c r="E102" s="169" t="str">
        <f>'Crisis Indicator Data'!E99</f>
        <v>PSE</v>
      </c>
      <c r="F102" s="175">
        <f>IF('Crisis Indicator Data'!Q99="x","x",('Crisis Indicator Data'!Q99/1000000))</f>
        <v>0</v>
      </c>
      <c r="G102" s="175">
        <f>IF('Crisis Indicator Data'!R99="x","x",('Crisis Indicator Data'!R99/1000000))</f>
        <v>2.0699999999999998</v>
      </c>
      <c r="H102" s="175">
        <f>IF('Crisis Indicator Data'!S99="x","x",('Crisis Indicator Data'!S99/1000000))</f>
        <v>1.696</v>
      </c>
      <c r="I102" s="175">
        <f>IF('Crisis Indicator Data'!T99="x","x",('Crisis Indicator Data'!T99/1000000))</f>
        <v>1.135</v>
      </c>
      <c r="J102" s="175">
        <f>IF('Crisis Indicator Data'!U99="x","x",('Crisis Indicator Data'!U99/1000000))</f>
        <v>0.47</v>
      </c>
      <c r="K102" s="164">
        <f t="shared" ref="K102:K133" si="9">IF(H102="x","x",IF(SUM(H102:J102)=0,0,IF(LOG(SUM(H102:J102)*1000000)&lt;$K$4,0,IF(LOG(SUM(H102:J102)*1000000)&gt;$K$3,5,ROUND(5-(K$3-LOG(SUM(H102:J102)*1000000))/(K$3-K$4)*5,1)))))</f>
        <v>4.2</v>
      </c>
      <c r="L102" s="161">
        <f>IF(F102="x","x",(F102*1000000/VLOOKUP($C102,'Crisis Indicator Data'!$C$3:$H$198,5,FALSE)))</f>
        <v>0</v>
      </c>
      <c r="M102" s="161">
        <f>IF(G102="x","x",(G102*1000000/VLOOKUP($C102,'Crisis Indicator Data'!$C$3:$H$198,5,FALSE)))</f>
        <v>0.38547486033519551</v>
      </c>
      <c r="N102" s="161">
        <f>IF(H102="x","x",(H102*1000000/VLOOKUP($C102,'Crisis Indicator Data'!$C$3:$H$198,5,FALSE)))</f>
        <v>0.31582867783985102</v>
      </c>
      <c r="O102" s="161">
        <f>IF(I102="x","x",(I102*1000000/VLOOKUP($C102,'Crisis Indicator Data'!$C$3:$H$198,5,FALSE)))</f>
        <v>0.21135940409683426</v>
      </c>
      <c r="P102" s="161">
        <f>IF(J102="x","x",(J102*1000000/VLOOKUP($C102,'Crisis Indicator Data'!$C$3:$H$198,5,FALSE)))</f>
        <v>8.752327746741155E-2</v>
      </c>
      <c r="Q102" s="143">
        <f t="shared" ref="Q102:Q133" si="10">IF(N102="x","x",IF(OR(L102&gt;=$L$3,M102&gt;=$M$3,N102&gt;=$N$3,O102&gt;=$O$3,P102&gt;=$P$3), (IF(VALUE(SUBSTITUTE(P102, "x", "0.0"))&gt;=$P$3, 5, IF((VALUE(SUBSTITUTE(O102, "x", "0.0"))+VALUE(SUBSTITUTE(P102, "x", "0.0")))&gt;=$O$3,4,IF((VALUE(SUBSTITUTE(O102, "x", "0.0"))+VALUE(SUBSTITUTE(P102, "x", "0.0"))+N102)&gt;=$N$3,3,IF((VALUE(SUBSTITUTE(O102, "x", "0.0"))+VALUE(SUBSTITUTE(P102, "x", "0.0"))+N102+VALUE(SUBSTITUTE(M102, "x", "0.0")))&gt;=$M$3,2,1)))))))</f>
        <v>5</v>
      </c>
      <c r="R102" s="143">
        <f t="shared" ref="R102:R133" si="11">IF(Q102="x","x",(AVERAGE(K102,Q102)))</f>
        <v>4.5999999999999996</v>
      </c>
    </row>
    <row r="103" spans="1:18" x14ac:dyDescent="0.35">
      <c r="A103" s="168" t="str">
        <f>'Crisis Indicator Data'!A100</f>
        <v>Conflict in the West Bank</v>
      </c>
      <c r="B103" s="169" t="str">
        <f>'Crisis Indicator Data'!B100</f>
        <v>Conflict/ Violence</v>
      </c>
      <c r="C103" s="169" t="str">
        <f>'Crisis Indicator Data'!C100</f>
        <v>PSE003</v>
      </c>
      <c r="D103" s="169" t="str">
        <f>'Crisis Indicator Data'!D100</f>
        <v>Palestine</v>
      </c>
      <c r="E103" s="169" t="str">
        <f>'Crisis Indicator Data'!E100</f>
        <v>PSE</v>
      </c>
      <c r="F103" s="175">
        <f>IF('Crisis Indicator Data'!Q100="x","x",('Crisis Indicator Data'!Q100/1000000))</f>
        <v>0</v>
      </c>
      <c r="G103" s="175">
        <f>IF('Crisis Indicator Data'!R100="x","x",('Crisis Indicator Data'!R100/1000000))</f>
        <v>2.0699999999999998</v>
      </c>
      <c r="H103" s="175">
        <f>IF('Crisis Indicator Data'!S100="x","x",('Crisis Indicator Data'!S100/1000000))</f>
        <v>1.2</v>
      </c>
      <c r="I103" s="175" t="str">
        <f>IF('Crisis Indicator Data'!T100="x","x",('Crisis Indicator Data'!T100/1000000))</f>
        <v>x</v>
      </c>
      <c r="J103" s="175" t="str">
        <f>IF('Crisis Indicator Data'!U100="x","x",('Crisis Indicator Data'!U100/1000000))</f>
        <v>x</v>
      </c>
      <c r="K103" s="164">
        <f t="shared" si="9"/>
        <v>3.5</v>
      </c>
      <c r="L103" s="161">
        <f>IF(F103="x","x",(F103*1000000/VLOOKUP($C103,'Crisis Indicator Data'!$C$3:$H$198,5,FALSE)))</f>
        <v>0</v>
      </c>
      <c r="M103" s="161">
        <f>IF(G103="x","x",(G103*1000000/VLOOKUP($C103,'Crisis Indicator Data'!$C$3:$H$198,5,FALSE)))</f>
        <v>0.6330275229357798</v>
      </c>
      <c r="N103" s="161">
        <f>IF(H103="x","x",(H103*1000000/VLOOKUP($C103,'Crisis Indicator Data'!$C$3:$H$198,5,FALSE)))</f>
        <v>0.3669724770642202</v>
      </c>
      <c r="O103" s="161" t="str">
        <f>IF(I103="x","x",(I103*1000000/VLOOKUP($C103,'Crisis Indicator Data'!$C$3:$H$198,5,FALSE)))</f>
        <v>x</v>
      </c>
      <c r="P103" s="161" t="str">
        <f>IF(J103="x","x",(J103*1000000/VLOOKUP($C103,'Crisis Indicator Data'!$C$3:$H$198,5,FALSE)))</f>
        <v>x</v>
      </c>
      <c r="Q103" s="143">
        <f t="shared" si="10"/>
        <v>3</v>
      </c>
      <c r="R103" s="143">
        <f t="shared" si="11"/>
        <v>3.25</v>
      </c>
    </row>
    <row r="104" spans="1:18" x14ac:dyDescent="0.35">
      <c r="A104" s="168" t="str">
        <f>'Crisis Indicator Data'!A101</f>
        <v>Conflict in Gaza</v>
      </c>
      <c r="B104" s="169" t="str">
        <f>'Crisis Indicator Data'!B101</f>
        <v>Conflict/ Violence</v>
      </c>
      <c r="C104" s="169" t="str">
        <f>'Crisis Indicator Data'!C101</f>
        <v>PSE004</v>
      </c>
      <c r="D104" s="169" t="str">
        <f>'Crisis Indicator Data'!D101</f>
        <v>Palestine</v>
      </c>
      <c r="E104" s="169" t="str">
        <f>'Crisis Indicator Data'!E101</f>
        <v>PSE</v>
      </c>
      <c r="F104" s="175">
        <f>IF('Crisis Indicator Data'!Q101="x","x",('Crisis Indicator Data'!Q101/1000000))</f>
        <v>0</v>
      </c>
      <c r="G104" s="175">
        <f>IF('Crisis Indicator Data'!R101="x","x",('Crisis Indicator Data'!R101/1000000))</f>
        <v>0</v>
      </c>
      <c r="H104" s="175">
        <f>IF('Crisis Indicator Data'!S101="x","x",('Crisis Indicator Data'!S101/1000000))</f>
        <v>0.496</v>
      </c>
      <c r="I104" s="175">
        <f>IF('Crisis Indicator Data'!T101="x","x",('Crisis Indicator Data'!T101/1000000))</f>
        <v>1.135</v>
      </c>
      <c r="J104" s="175">
        <f>IF('Crisis Indicator Data'!U101="x","x",('Crisis Indicator Data'!U101/1000000))</f>
        <v>0.47</v>
      </c>
      <c r="K104" s="164">
        <f t="shared" si="9"/>
        <v>3.9</v>
      </c>
      <c r="L104" s="161">
        <f>IF(F104="x","x",(F104*1000000/VLOOKUP($C104,'Crisis Indicator Data'!$C$3:$H$198,5,FALSE)))</f>
        <v>0</v>
      </c>
      <c r="M104" s="161">
        <f>IF(G104="x","x",(G104*1000000/VLOOKUP($C104,'Crisis Indicator Data'!$C$3:$H$198,5,FALSE)))</f>
        <v>0</v>
      </c>
      <c r="N104" s="161">
        <f>IF(H104="x","x",(H104*1000000/VLOOKUP($C104,'Crisis Indicator Data'!$C$3:$H$198,5,FALSE)))</f>
        <v>0.2361904761904762</v>
      </c>
      <c r="O104" s="161">
        <f>IF(I104="x","x",(I104*1000000/VLOOKUP($C104,'Crisis Indicator Data'!$C$3:$H$198,5,FALSE)))</f>
        <v>0.54047619047619044</v>
      </c>
      <c r="P104" s="161">
        <f>IF(J104="x","x",(J104*1000000/VLOOKUP($C104,'Crisis Indicator Data'!$C$3:$H$198,5,FALSE)))</f>
        <v>0.22380952380952382</v>
      </c>
      <c r="Q104" s="143">
        <f t="shared" si="10"/>
        <v>5</v>
      </c>
      <c r="R104" s="143">
        <f t="shared" si="11"/>
        <v>4.45</v>
      </c>
    </row>
    <row r="105" spans="1:18" x14ac:dyDescent="0.35">
      <c r="A105" s="168" t="str">
        <f>'Crisis Indicator Data'!A102</f>
        <v>Displacement from Ukraine to Russia</v>
      </c>
      <c r="B105" s="169" t="str">
        <f>'Crisis Indicator Data'!B102</f>
        <v>International Displacement</v>
      </c>
      <c r="C105" s="169" t="str">
        <f>'Crisis Indicator Data'!C102</f>
        <v>RUS002</v>
      </c>
      <c r="D105" s="169" t="str">
        <f>'Crisis Indicator Data'!D102</f>
        <v>Russia</v>
      </c>
      <c r="E105" s="169" t="str">
        <f>'Crisis Indicator Data'!E102</f>
        <v>RUS</v>
      </c>
      <c r="F105" s="175">
        <f>IF('Crisis Indicator Data'!Q102="x","x",('Crisis Indicator Data'!Q102/1000000))</f>
        <v>143.82599999999999</v>
      </c>
      <c r="G105" s="175">
        <f>IF('Crisis Indicator Data'!R102="x","x",('Crisis Indicator Data'!R102/1000000))</f>
        <v>0</v>
      </c>
      <c r="H105" s="175">
        <f>IF('Crisis Indicator Data'!S102="x","x",('Crisis Indicator Data'!S102/1000000))</f>
        <v>1.224</v>
      </c>
      <c r="I105" s="175">
        <f>IF('Crisis Indicator Data'!T102="x","x",('Crisis Indicator Data'!T102/1000000))</f>
        <v>0</v>
      </c>
      <c r="J105" s="175">
        <f>IF('Crisis Indicator Data'!U102="x","x",('Crisis Indicator Data'!U102/1000000))</f>
        <v>0</v>
      </c>
      <c r="K105" s="164">
        <f t="shared" si="9"/>
        <v>3.5</v>
      </c>
      <c r="L105" s="161">
        <f>IF(F105="x","x",(F105*1000000/VLOOKUP($C105,'Crisis Indicator Data'!$C$3:$H$198,5,FALSE)))</f>
        <v>0.9915615305067218</v>
      </c>
      <c r="M105" s="161">
        <f>IF(G105="x","x",(G105*1000000/VLOOKUP($C105,'Crisis Indicator Data'!$C$3:$H$198,5,FALSE)))</f>
        <v>0</v>
      </c>
      <c r="N105" s="161">
        <f>IF(H105="x","x",(H105*1000000/VLOOKUP($C105,'Crisis Indicator Data'!$C$3:$H$198,5,FALSE)))</f>
        <v>8.4384694932781792E-3</v>
      </c>
      <c r="O105" s="161">
        <f>IF(I105="x","x",(I105*1000000/VLOOKUP($C105,'Crisis Indicator Data'!$C$3:$H$198,5,FALSE)))</f>
        <v>0</v>
      </c>
      <c r="P105" s="161">
        <f>IF(J105="x","x",(J105*1000000/VLOOKUP($C105,'Crisis Indicator Data'!$C$3:$H$198,5,FALSE)))</f>
        <v>0</v>
      </c>
      <c r="Q105" s="143">
        <f t="shared" si="10"/>
        <v>1</v>
      </c>
      <c r="R105" s="143">
        <f t="shared" si="11"/>
        <v>2.25</v>
      </c>
    </row>
    <row r="106" spans="1:18" x14ac:dyDescent="0.35">
      <c r="A106" s="168" t="str">
        <f>'Crisis Indicator Data'!A103</f>
        <v>International displacement to Rwanda</v>
      </c>
      <c r="B106" s="169" t="str">
        <f>'Crisis Indicator Data'!B103</f>
        <v>International Displacement</v>
      </c>
      <c r="C106" s="169" t="str">
        <f>'Crisis Indicator Data'!C103</f>
        <v>RWA002</v>
      </c>
      <c r="D106" s="169" t="str">
        <f>'Crisis Indicator Data'!D103</f>
        <v>Rwanda</v>
      </c>
      <c r="E106" s="169" t="str">
        <f>'Crisis Indicator Data'!E103</f>
        <v>RWA</v>
      </c>
      <c r="F106" s="175">
        <f>IF('Crisis Indicator Data'!Q103="x","x",('Crisis Indicator Data'!Q103/1000000))</f>
        <v>2.3820000000000001</v>
      </c>
      <c r="G106" s="175">
        <f>IF('Crisis Indicator Data'!R103="x","x",('Crisis Indicator Data'!R103/1000000))</f>
        <v>0</v>
      </c>
      <c r="H106" s="175">
        <f>IF('Crisis Indicator Data'!S103="x","x",('Crisis Indicator Data'!S103/1000000))</f>
        <v>0.13700000000000001</v>
      </c>
      <c r="I106" s="175" t="str">
        <f>IF('Crisis Indicator Data'!T103="x","x",('Crisis Indicator Data'!T103/1000000))</f>
        <v>x</v>
      </c>
      <c r="J106" s="175" t="str">
        <f>IF('Crisis Indicator Data'!U103="x","x",('Crisis Indicator Data'!U103/1000000))</f>
        <v>x</v>
      </c>
      <c r="K106" s="164">
        <f t="shared" si="9"/>
        <v>1.9</v>
      </c>
      <c r="L106" s="161">
        <f>IF(F106="x","x",(F106*1000000/VLOOKUP($C106,'Crisis Indicator Data'!$C$3:$H$198,5,FALSE)))</f>
        <v>0.94561333862643904</v>
      </c>
      <c r="M106" s="161">
        <f>IF(G106="x","x",(G106*1000000/VLOOKUP($C106,'Crisis Indicator Data'!$C$3:$H$198,5,FALSE)))</f>
        <v>0</v>
      </c>
      <c r="N106" s="161">
        <f>IF(H106="x","x",(H106*1000000/VLOOKUP($C106,'Crisis Indicator Data'!$C$3:$H$198,5,FALSE)))</f>
        <v>5.4386661373560935E-2</v>
      </c>
      <c r="O106" s="161" t="str">
        <f>IF(I106="x","x",(I106*1000000/VLOOKUP($C106,'Crisis Indicator Data'!$C$3:$H$198,5,FALSE)))</f>
        <v>x</v>
      </c>
      <c r="P106" s="161" t="str">
        <f>IF(J106="x","x",(J106*1000000/VLOOKUP($C106,'Crisis Indicator Data'!$C$3:$H$198,5,FALSE)))</f>
        <v>x</v>
      </c>
      <c r="Q106" s="143">
        <f t="shared" si="10"/>
        <v>3</v>
      </c>
      <c r="R106" s="143">
        <f t="shared" si="11"/>
        <v>2.4500000000000002</v>
      </c>
    </row>
    <row r="107" spans="1:18" x14ac:dyDescent="0.35">
      <c r="A107" s="168" t="str">
        <f>'Crisis Indicator Data'!A104</f>
        <v>Complex crisis in Sudan</v>
      </c>
      <c r="B107" s="169" t="str">
        <f>'Crisis Indicator Data'!B104</f>
        <v>International Displacement,Conflict/ Violence,Political/economic crisis</v>
      </c>
      <c r="C107" s="169" t="str">
        <f>'Crisis Indicator Data'!C104</f>
        <v>SDN001</v>
      </c>
      <c r="D107" s="169" t="str">
        <f>'Crisis Indicator Data'!D104</f>
        <v>Sudan</v>
      </c>
      <c r="E107" s="169" t="str">
        <f>'Crisis Indicator Data'!E104</f>
        <v>SDN</v>
      </c>
      <c r="F107" s="175">
        <f>IF('Crisis Indicator Data'!Q104="x","x",('Crisis Indicator Data'!Q104/1000000))</f>
        <v>0</v>
      </c>
      <c r="G107" s="175">
        <f>IF('Crisis Indicator Data'!R104="x","x",('Crisis Indicator Data'!R104/1000000))</f>
        <v>17.059000000000001</v>
      </c>
      <c r="H107" s="175">
        <f>IF('Crisis Indicator Data'!S104="x","x",('Crisis Indicator Data'!S104/1000000))</f>
        <v>12.499000000000001</v>
      </c>
      <c r="I107" s="175">
        <f>IF('Crisis Indicator Data'!T104="x","x",('Crisis Indicator Data'!T104/1000000))</f>
        <v>15.619</v>
      </c>
      <c r="J107" s="175">
        <f>IF('Crisis Indicator Data'!U104="x","x",('Crisis Indicator Data'!U104/1000000))</f>
        <v>2.323</v>
      </c>
      <c r="K107" s="164">
        <f t="shared" si="9"/>
        <v>5</v>
      </c>
      <c r="L107" s="161">
        <f>IF(F107="x","x",(F107*1000000/VLOOKUP($C107,'Crisis Indicator Data'!$C$3:$H$198,5,FALSE)))</f>
        <v>0</v>
      </c>
      <c r="M107" s="161">
        <f>IF(G107="x","x",(G107*1000000/VLOOKUP($C107,'Crisis Indicator Data'!$C$3:$H$198,5,FALSE)))</f>
        <v>0.35913684210526314</v>
      </c>
      <c r="N107" s="161">
        <f>IF(H107="x","x",(H107*1000000/VLOOKUP($C107,'Crisis Indicator Data'!$C$3:$H$198,5,FALSE)))</f>
        <v>0.26313684210526317</v>
      </c>
      <c r="O107" s="161">
        <f>IF(I107="x","x",(I107*1000000/VLOOKUP($C107,'Crisis Indicator Data'!$C$3:$H$198,5,FALSE)))</f>
        <v>0.32882105263157896</v>
      </c>
      <c r="P107" s="161">
        <f>IF(J107="x","x",(J107*1000000/VLOOKUP($C107,'Crisis Indicator Data'!$C$3:$H$198,5,FALSE)))</f>
        <v>4.8905263157894736E-2</v>
      </c>
      <c r="Q107" s="143">
        <f t="shared" si="10"/>
        <v>4</v>
      </c>
      <c r="R107" s="143">
        <f t="shared" si="11"/>
        <v>4.5</v>
      </c>
    </row>
    <row r="108" spans="1:18" x14ac:dyDescent="0.35">
      <c r="A108" s="168" t="str">
        <f>'Crisis Indicator Data'!A105</f>
        <v>Climatic shocks and economic vulnerability in Senegal</v>
      </c>
      <c r="B108" s="169" t="str">
        <f>'Crisis Indicator Data'!B105</f>
        <v>Floods,Drought/drier conditions,Political/economic crisis</v>
      </c>
      <c r="C108" s="169" t="str">
        <f>'Crisis Indicator Data'!C105</f>
        <v>SEN002</v>
      </c>
      <c r="D108" s="169" t="str">
        <f>'Crisis Indicator Data'!D105</f>
        <v>Senegal</v>
      </c>
      <c r="E108" s="169" t="str">
        <f>'Crisis Indicator Data'!E105</f>
        <v>SEN</v>
      </c>
      <c r="F108" s="175">
        <f>IF('Crisis Indicator Data'!Q105="x","x",('Crisis Indicator Data'!Q105/1000000))</f>
        <v>13.419</v>
      </c>
      <c r="G108" s="175">
        <f>IF('Crisis Indicator Data'!R105="x","x",('Crisis Indicator Data'!R105/1000000))</f>
        <v>4.343</v>
      </c>
      <c r="H108" s="175">
        <f>IF('Crisis Indicator Data'!S105="x","x",('Crisis Indicator Data'!S105/1000000))</f>
        <v>1.222</v>
      </c>
      <c r="I108" s="175">
        <f>IF('Crisis Indicator Data'!T105="x","x",('Crisis Indicator Data'!T105/1000000))</f>
        <v>9.1999999999999998E-2</v>
      </c>
      <c r="J108" s="175">
        <f>IF('Crisis Indicator Data'!U105="x","x",('Crisis Indicator Data'!U105/1000000))</f>
        <v>0</v>
      </c>
      <c r="K108" s="164">
        <f t="shared" si="9"/>
        <v>3.5</v>
      </c>
      <c r="L108" s="161">
        <f>IF(F108="x","x",(F108*1000000/VLOOKUP($C108,'Crisis Indicator Data'!$C$3:$H$198,5,FALSE)))</f>
        <v>0.70344936045292517</v>
      </c>
      <c r="M108" s="161">
        <f>IF(G108="x","x",(G108*1000000/VLOOKUP($C108,'Crisis Indicator Data'!$C$3:$H$198,5,FALSE)))</f>
        <v>0.22766827427133571</v>
      </c>
      <c r="N108" s="161">
        <f>IF(H108="x","x",(H108*1000000/VLOOKUP($C108,'Crisis Indicator Data'!$C$3:$H$198,5,FALSE)))</f>
        <v>6.4059551268609766E-2</v>
      </c>
      <c r="O108" s="161">
        <f>IF(I108="x","x",(I108*1000000/VLOOKUP($C108,'Crisis Indicator Data'!$C$3:$H$198,5,FALSE)))</f>
        <v>4.8228140071293769E-3</v>
      </c>
      <c r="P108" s="161">
        <f>IF(J108="x","x",(J108*1000000/VLOOKUP($C108,'Crisis Indicator Data'!$C$3:$H$198,5,FALSE)))</f>
        <v>0</v>
      </c>
      <c r="Q108" s="143">
        <f t="shared" si="10"/>
        <v>3</v>
      </c>
      <c r="R108" s="143">
        <f t="shared" si="11"/>
        <v>3.25</v>
      </c>
    </row>
    <row r="109" spans="1:18" x14ac:dyDescent="0.35">
      <c r="A109" s="168" t="str">
        <f>'Crisis Indicator Data'!A106</f>
        <v>Political and Economic crisis in El Salvador</v>
      </c>
      <c r="B109" s="169" t="str">
        <f>'Crisis Indicator Data'!B106</f>
        <v>Political/economic crisis</v>
      </c>
      <c r="C109" s="169" t="str">
        <f>'Crisis Indicator Data'!C106</f>
        <v>SLV001</v>
      </c>
      <c r="D109" s="169" t="str">
        <f>'Crisis Indicator Data'!D106</f>
        <v>El Salvador</v>
      </c>
      <c r="E109" s="169" t="str">
        <f>'Crisis Indicator Data'!E106</f>
        <v>SLV</v>
      </c>
      <c r="F109" s="175">
        <f>IF('Crisis Indicator Data'!Q106="x","x",('Crisis Indicator Data'!Q106/1000000))</f>
        <v>0.71899999999999997</v>
      </c>
      <c r="G109" s="175">
        <f>IF('Crisis Indicator Data'!R106="x","x",('Crisis Indicator Data'!R106/1000000))</f>
        <v>4.8620000000000001</v>
      </c>
      <c r="H109" s="175">
        <f>IF('Crisis Indicator Data'!S106="x","x",('Crisis Indicator Data'!S106/1000000))</f>
        <v>0.81899999999999995</v>
      </c>
      <c r="I109" s="175">
        <f>IF('Crisis Indicator Data'!T106="x","x",('Crisis Indicator Data'!T106/1000000))</f>
        <v>0</v>
      </c>
      <c r="J109" s="175">
        <f>IF('Crisis Indicator Data'!U106="x","x",('Crisis Indicator Data'!U106/1000000))</f>
        <v>0</v>
      </c>
      <c r="K109" s="164">
        <f t="shared" si="9"/>
        <v>3.2</v>
      </c>
      <c r="L109" s="161">
        <f>IF(F109="x","x",(F109*1000000/VLOOKUP($C109,'Crisis Indicator Data'!$C$3:$H$198,5,FALSE)))</f>
        <v>0.11234375000000001</v>
      </c>
      <c r="M109" s="161">
        <f>IF(G109="x","x",(G109*1000000/VLOOKUP($C109,'Crisis Indicator Data'!$C$3:$H$198,5,FALSE)))</f>
        <v>0.75968749999999996</v>
      </c>
      <c r="N109" s="161">
        <f>IF(H109="x","x",(H109*1000000/VLOOKUP($C109,'Crisis Indicator Data'!$C$3:$H$198,5,FALSE)))</f>
        <v>0.12796874999999999</v>
      </c>
      <c r="O109" s="161">
        <f>IF(I109="x","x",(I109*1000000/VLOOKUP($C109,'Crisis Indicator Data'!$C$3:$H$198,5,FALSE)))</f>
        <v>0</v>
      </c>
      <c r="P109" s="161">
        <f>IF(J109="x","x",(J109*1000000/VLOOKUP($C109,'Crisis Indicator Data'!$C$3:$H$198,5,FALSE)))</f>
        <v>0</v>
      </c>
      <c r="Q109" s="143">
        <f t="shared" si="10"/>
        <v>3</v>
      </c>
      <c r="R109" s="143">
        <f t="shared" si="11"/>
        <v>3.1</v>
      </c>
    </row>
    <row r="110" spans="1:18" x14ac:dyDescent="0.35">
      <c r="A110" s="168" t="str">
        <f>'Crisis Indicator Data'!A107</f>
        <v>Complex crisis in Somalia</v>
      </c>
      <c r="B110" s="169" t="str">
        <f>'Crisis Indicator Data'!B107</f>
        <v>Conflict/ Violence,International Displacement,Floods,Drought/drier conditions</v>
      </c>
      <c r="C110" s="169" t="str">
        <f>'Crisis Indicator Data'!C107</f>
        <v>SOM001</v>
      </c>
      <c r="D110" s="169" t="str">
        <f>'Crisis Indicator Data'!D107</f>
        <v>Somalia</v>
      </c>
      <c r="E110" s="169" t="str">
        <f>'Crisis Indicator Data'!E107</f>
        <v>SOM</v>
      </c>
      <c r="F110" s="175">
        <f>IF('Crisis Indicator Data'!Q107="x","x",('Crisis Indicator Data'!Q107/1000000))</f>
        <v>10.199999999999999</v>
      </c>
      <c r="G110" s="175">
        <f>IF('Crisis Indicator Data'!R107="x","x",('Crisis Indicator Data'!R107/1000000))</f>
        <v>3.1</v>
      </c>
      <c r="H110" s="175">
        <f>IF('Crisis Indicator Data'!S107="x","x",('Crisis Indicator Data'!S107/1000000))</f>
        <v>2.88</v>
      </c>
      <c r="I110" s="175">
        <f>IF('Crisis Indicator Data'!T107="x","x",('Crisis Indicator Data'!T107/1000000))</f>
        <v>3.1</v>
      </c>
      <c r="J110" s="175">
        <f>IF('Crisis Indicator Data'!U107="x","x",('Crisis Indicator Data'!U107/1000000))</f>
        <v>0</v>
      </c>
      <c r="K110" s="164">
        <f t="shared" si="9"/>
        <v>4.5999999999999996</v>
      </c>
      <c r="L110" s="161">
        <f>IF(F110="x","x",(F110*1000000/VLOOKUP($C110,'Crisis Indicator Data'!$C$3:$H$198,5,FALSE)))</f>
        <v>0.52904564315352698</v>
      </c>
      <c r="M110" s="161">
        <f>IF(G110="x","x",(G110*1000000/VLOOKUP($C110,'Crisis Indicator Data'!$C$3:$H$198,5,FALSE)))</f>
        <v>0.1607883817427386</v>
      </c>
      <c r="N110" s="161">
        <f>IF(H110="x","x",(H110*1000000/VLOOKUP($C110,'Crisis Indicator Data'!$C$3:$H$198,5,FALSE)))</f>
        <v>0.14937759336099585</v>
      </c>
      <c r="O110" s="161">
        <f>IF(I110="x","x",(I110*1000000/VLOOKUP($C110,'Crisis Indicator Data'!$C$3:$H$198,5,FALSE)))</f>
        <v>0.1607883817427386</v>
      </c>
      <c r="P110" s="161">
        <f>IF(J110="x","x",(J110*1000000/VLOOKUP($C110,'Crisis Indicator Data'!$C$3:$H$198,5,FALSE)))</f>
        <v>0</v>
      </c>
      <c r="Q110" s="143">
        <f t="shared" si="10"/>
        <v>4</v>
      </c>
      <c r="R110" s="143">
        <f t="shared" si="11"/>
        <v>4.3</v>
      </c>
    </row>
    <row r="111" spans="1:18" x14ac:dyDescent="0.35">
      <c r="A111" s="168" t="str">
        <f>'Crisis Indicator Data'!A108</f>
        <v>International displacement to Somalia</v>
      </c>
      <c r="B111" s="169" t="str">
        <f>'Crisis Indicator Data'!B108</f>
        <v>International Displacement</v>
      </c>
      <c r="C111" s="169" t="str">
        <f>'Crisis Indicator Data'!C108</f>
        <v>SOM002</v>
      </c>
      <c r="D111" s="169" t="str">
        <f>'Crisis Indicator Data'!D108</f>
        <v>Somalia</v>
      </c>
      <c r="E111" s="169" t="str">
        <f>'Crisis Indicator Data'!E108</f>
        <v>SOM</v>
      </c>
      <c r="F111" s="175">
        <f>IF('Crisis Indicator Data'!Q108="x","x",('Crisis Indicator Data'!Q108/1000000))</f>
        <v>2.694</v>
      </c>
      <c r="G111" s="175">
        <f>IF('Crisis Indicator Data'!R108="x","x",('Crisis Indicator Data'!R108/1000000))</f>
        <v>0</v>
      </c>
      <c r="H111" s="175">
        <f>IF('Crisis Indicator Data'!S108="x","x",('Crisis Indicator Data'!S108/1000000))</f>
        <v>4.3999999999999997E-2</v>
      </c>
      <c r="I111" s="175" t="str">
        <f>IF('Crisis Indicator Data'!T108="x","x",('Crisis Indicator Data'!T108/1000000))</f>
        <v>x</v>
      </c>
      <c r="J111" s="175" t="str">
        <f>IF('Crisis Indicator Data'!U108="x","x",('Crisis Indicator Data'!U108/1000000))</f>
        <v>x</v>
      </c>
      <c r="K111" s="164">
        <f t="shared" si="9"/>
        <v>1.1000000000000001</v>
      </c>
      <c r="L111" s="161">
        <f>IF(F111="x","x",(F111*1000000/VLOOKUP($C111,'Crisis Indicator Data'!$C$3:$H$198,5,FALSE)))</f>
        <v>0.98392987582176772</v>
      </c>
      <c r="M111" s="161">
        <f>IF(G111="x","x",(G111*1000000/VLOOKUP($C111,'Crisis Indicator Data'!$C$3:$H$198,5,FALSE)))</f>
        <v>0</v>
      </c>
      <c r="N111" s="161">
        <f>IF(H111="x","x",(H111*1000000/VLOOKUP($C111,'Crisis Indicator Data'!$C$3:$H$198,5,FALSE)))</f>
        <v>1.6070124178232285E-2</v>
      </c>
      <c r="O111" s="161" t="str">
        <f>IF(I111="x","x",(I111*1000000/VLOOKUP($C111,'Crisis Indicator Data'!$C$3:$H$198,5,FALSE)))</f>
        <v>x</v>
      </c>
      <c r="P111" s="161" t="str">
        <f>IF(J111="x","x",(J111*1000000/VLOOKUP($C111,'Crisis Indicator Data'!$C$3:$H$198,5,FALSE)))</f>
        <v>x</v>
      </c>
      <c r="Q111" s="143">
        <f t="shared" si="10"/>
        <v>1</v>
      </c>
      <c r="R111" s="143">
        <f t="shared" si="11"/>
        <v>1.05</v>
      </c>
    </row>
    <row r="112" spans="1:18" x14ac:dyDescent="0.35">
      <c r="A112" s="168" t="str">
        <f>'Crisis Indicator Data'!A109</f>
        <v>Complex crisis in South Sudan</v>
      </c>
      <c r="B112" s="169" t="str">
        <f>'Crisis Indicator Data'!B109</f>
        <v>Conflict/ Violence,Floods,Political/economic crisis</v>
      </c>
      <c r="C112" s="169" t="str">
        <f>'Crisis Indicator Data'!C109</f>
        <v>SSD001</v>
      </c>
      <c r="D112" s="169" t="str">
        <f>'Crisis Indicator Data'!D109</f>
        <v>South Sudan</v>
      </c>
      <c r="E112" s="169" t="str">
        <f>'Crisis Indicator Data'!E109</f>
        <v>SSD</v>
      </c>
      <c r="F112" s="175">
        <f>IF('Crisis Indicator Data'!Q109="x","x",('Crisis Indicator Data'!Q109/1000000))</f>
        <v>2.11</v>
      </c>
      <c r="G112" s="175">
        <f>IF('Crisis Indicator Data'!R109="x","x",('Crisis Indicator Data'!R109/1000000))</f>
        <v>2.68</v>
      </c>
      <c r="H112" s="175">
        <f>IF('Crisis Indicator Data'!S109="x","x",('Crisis Indicator Data'!S109/1000000))</f>
        <v>5.09</v>
      </c>
      <c r="I112" s="175">
        <f>IF('Crisis Indicator Data'!T109="x","x",('Crisis Indicator Data'!T109/1000000))</f>
        <v>3.52</v>
      </c>
      <c r="J112" s="175">
        <f>IF('Crisis Indicator Data'!U109="x","x",('Crisis Indicator Data'!U109/1000000))</f>
        <v>0</v>
      </c>
      <c r="K112" s="164">
        <f t="shared" si="9"/>
        <v>4.9000000000000004</v>
      </c>
      <c r="L112" s="161">
        <f>IF(F112="x","x",(F112*1000000/VLOOKUP($C112,'Crisis Indicator Data'!$C$3:$H$198,5,FALSE)))</f>
        <v>0.15746268656716417</v>
      </c>
      <c r="M112" s="161">
        <f>IF(G112="x","x",(G112*1000000/VLOOKUP($C112,'Crisis Indicator Data'!$C$3:$H$198,5,FALSE)))</f>
        <v>0.2</v>
      </c>
      <c r="N112" s="161">
        <f>IF(H112="x","x",(H112*1000000/VLOOKUP($C112,'Crisis Indicator Data'!$C$3:$H$198,5,FALSE)))</f>
        <v>0.37985074626865672</v>
      </c>
      <c r="O112" s="161">
        <f>IF(I112="x","x",(I112*1000000/VLOOKUP($C112,'Crisis Indicator Data'!$C$3:$H$198,5,FALSE)))</f>
        <v>0.2626865671641791</v>
      </c>
      <c r="P112" s="161">
        <f>IF(J112="x","x",(J112*1000000/VLOOKUP($C112,'Crisis Indicator Data'!$C$3:$H$198,5,FALSE)))</f>
        <v>0</v>
      </c>
      <c r="Q112" s="143">
        <f t="shared" si="10"/>
        <v>4</v>
      </c>
      <c r="R112" s="143">
        <f t="shared" si="11"/>
        <v>4.45</v>
      </c>
    </row>
    <row r="113" spans="1:18" x14ac:dyDescent="0.35">
      <c r="A113" s="168" t="str">
        <f>'Crisis Indicator Data'!A110</f>
        <v>Displacement from Sudan to South Sudan</v>
      </c>
      <c r="B113" s="169" t="str">
        <f>'Crisis Indicator Data'!B110</f>
        <v>International Displacement</v>
      </c>
      <c r="C113" s="169" t="str">
        <f>'Crisis Indicator Data'!C110</f>
        <v>SSD004</v>
      </c>
      <c r="D113" s="169" t="str">
        <f>'Crisis Indicator Data'!D110</f>
        <v>South Sudan</v>
      </c>
      <c r="E113" s="169" t="str">
        <f>'Crisis Indicator Data'!E110</f>
        <v>SSD</v>
      </c>
      <c r="F113" s="175">
        <f>IF('Crisis Indicator Data'!Q110="x","x",('Crisis Indicator Data'!Q110/1000000))</f>
        <v>12.224</v>
      </c>
      <c r="G113" s="175">
        <f>IF('Crisis Indicator Data'!R110="x","x",('Crisis Indicator Data'!R110/1000000))</f>
        <v>0</v>
      </c>
      <c r="H113" s="175">
        <f>IF('Crisis Indicator Data'!S110="x","x",('Crisis Indicator Data'!S110/1000000))</f>
        <v>1.1759999999999999</v>
      </c>
      <c r="I113" s="175" t="str">
        <f>IF('Crisis Indicator Data'!T110="x","x",('Crisis Indicator Data'!T110/1000000))</f>
        <v>x</v>
      </c>
      <c r="J113" s="175" t="str">
        <f>IF('Crisis Indicator Data'!U110="x","x",('Crisis Indicator Data'!U110/1000000))</f>
        <v>x</v>
      </c>
      <c r="K113" s="164">
        <f t="shared" si="9"/>
        <v>3.5</v>
      </c>
      <c r="L113" s="161">
        <f>IF(F113="x","x",(F113*1000000/VLOOKUP($C113,'Crisis Indicator Data'!$C$3:$H$198,5,FALSE)))</f>
        <v>0.91223880597014928</v>
      </c>
      <c r="M113" s="161">
        <f>IF(G113="x","x",(G113*1000000/VLOOKUP($C113,'Crisis Indicator Data'!$C$3:$H$198,5,FALSE)))</f>
        <v>0</v>
      </c>
      <c r="N113" s="161">
        <f>IF(H113="x","x",(H113*1000000/VLOOKUP($C113,'Crisis Indicator Data'!$C$3:$H$198,5,FALSE)))</f>
        <v>8.7761194029850748E-2</v>
      </c>
      <c r="O113" s="161" t="str">
        <f>IF(I113="x","x",(I113*1000000/VLOOKUP($C113,'Crisis Indicator Data'!$C$3:$H$198,5,FALSE)))</f>
        <v>x</v>
      </c>
      <c r="P113" s="161" t="str">
        <f>IF(J113="x","x",(J113*1000000/VLOOKUP($C113,'Crisis Indicator Data'!$C$3:$H$198,5,FALSE)))</f>
        <v>x</v>
      </c>
      <c r="Q113" s="143">
        <f t="shared" si="10"/>
        <v>3</v>
      </c>
      <c r="R113" s="143">
        <f t="shared" si="11"/>
        <v>3.25</v>
      </c>
    </row>
    <row r="114" spans="1:18" x14ac:dyDescent="0.35">
      <c r="A114" s="168" t="str">
        <f>'Crisis Indicator Data'!A111</f>
        <v>Drought in Eswatini</v>
      </c>
      <c r="B114" s="169" t="str">
        <f>'Crisis Indicator Data'!B111</f>
        <v>Drought/drier conditions</v>
      </c>
      <c r="C114" s="169" t="str">
        <f>'Crisis Indicator Data'!C111</f>
        <v>SWZ001</v>
      </c>
      <c r="D114" s="169" t="str">
        <f>'Crisis Indicator Data'!D111</f>
        <v>Eswatini</v>
      </c>
      <c r="E114" s="169" t="str">
        <f>'Crisis Indicator Data'!E111</f>
        <v>SWZ</v>
      </c>
      <c r="F114" s="175">
        <f>IF('Crisis Indicator Data'!Q111="x","x",('Crisis Indicator Data'!Q111/1000000))</f>
        <v>0.441</v>
      </c>
      <c r="G114" s="175">
        <f>IF('Crisis Indicator Data'!R111="x","x",('Crisis Indicator Data'!R111/1000000))</f>
        <v>0.46</v>
      </c>
      <c r="H114" s="175">
        <f>IF('Crisis Indicator Data'!S111="x","x",('Crisis Indicator Data'!S111/1000000))</f>
        <v>0.27</v>
      </c>
      <c r="I114" s="175">
        <f>IF('Crisis Indicator Data'!T111="x","x",('Crisis Indicator Data'!T111/1000000))</f>
        <v>3.4000000000000002E-2</v>
      </c>
      <c r="J114" s="175">
        <f>IF('Crisis Indicator Data'!U111="x","x",('Crisis Indicator Data'!U111/1000000))</f>
        <v>0</v>
      </c>
      <c r="K114" s="164">
        <f t="shared" si="9"/>
        <v>2.5</v>
      </c>
      <c r="L114" s="161">
        <f>IF(F114="x","x",(F114*1000000/VLOOKUP($C114,'Crisis Indicator Data'!$C$3:$H$198,5,FALSE)))</f>
        <v>0.36597510373443981</v>
      </c>
      <c r="M114" s="161">
        <f>IF(G114="x","x",(G114*1000000/VLOOKUP($C114,'Crisis Indicator Data'!$C$3:$H$198,5,FALSE)))</f>
        <v>0.38174273858921159</v>
      </c>
      <c r="N114" s="161">
        <f>IF(H114="x","x",(H114*1000000/VLOOKUP($C114,'Crisis Indicator Data'!$C$3:$H$198,5,FALSE)))</f>
        <v>0.22406639004149378</v>
      </c>
      <c r="O114" s="161">
        <f>IF(I114="x","x",(I114*1000000/VLOOKUP($C114,'Crisis Indicator Data'!$C$3:$H$198,5,FALSE)))</f>
        <v>2.8215767634854772E-2</v>
      </c>
      <c r="P114" s="161">
        <f>IF(J114="x","x",(J114*1000000/VLOOKUP($C114,'Crisis Indicator Data'!$C$3:$H$198,5,FALSE)))</f>
        <v>0</v>
      </c>
      <c r="Q114" s="143">
        <f t="shared" si="10"/>
        <v>3</v>
      </c>
      <c r="R114" s="143">
        <f t="shared" si="11"/>
        <v>2.75</v>
      </c>
    </row>
    <row r="115" spans="1:18" x14ac:dyDescent="0.35">
      <c r="A115" s="168" t="str">
        <f>'Crisis Indicator Data'!A112</f>
        <v>Complex crisis in Syria</v>
      </c>
      <c r="B115" s="169" t="str">
        <f>'Crisis Indicator Data'!B112</f>
        <v>Conflict/ Violence,Political/economic crisis,Drought/drier conditions</v>
      </c>
      <c r="C115" s="169" t="str">
        <f>'Crisis Indicator Data'!C112</f>
        <v>SYR003</v>
      </c>
      <c r="D115" s="169" t="str">
        <f>'Crisis Indicator Data'!D112</f>
        <v>Syria</v>
      </c>
      <c r="E115" s="169" t="str">
        <f>'Crisis Indicator Data'!E112</f>
        <v>SYR</v>
      </c>
      <c r="F115" s="175">
        <f>IF('Crisis Indicator Data'!Q112="x","x",('Crisis Indicator Data'!Q112/1000000))</f>
        <v>0</v>
      </c>
      <c r="G115" s="175">
        <f>IF('Crisis Indicator Data'!R112="x","x",('Crisis Indicator Data'!R112/1000000))</f>
        <v>8.9420000000000002</v>
      </c>
      <c r="H115" s="175">
        <f>IF('Crisis Indicator Data'!S112="x","x",('Crisis Indicator Data'!S112/1000000))</f>
        <v>7.093</v>
      </c>
      <c r="I115" s="175">
        <f>IF('Crisis Indicator Data'!T112="x","x",('Crisis Indicator Data'!T112/1000000))</f>
        <v>9.3780000000000001</v>
      </c>
      <c r="J115" s="175">
        <f>IF('Crisis Indicator Data'!U112="x","x",('Crisis Indicator Data'!U112/1000000))</f>
        <v>0</v>
      </c>
      <c r="K115" s="164">
        <f t="shared" si="9"/>
        <v>5</v>
      </c>
      <c r="L115" s="161">
        <f>IF(F115="x","x",(F115*1000000/VLOOKUP($C115,'Crisis Indicator Data'!$C$3:$H$198,5,FALSE)))</f>
        <v>0</v>
      </c>
      <c r="M115" s="161">
        <f>IF(G115="x","x",(G115*1000000/VLOOKUP($C115,'Crisis Indicator Data'!$C$3:$H$198,5,FALSE)))</f>
        <v>0.35186715460591034</v>
      </c>
      <c r="N115" s="161">
        <f>IF(H115="x","x",(H115*1000000/VLOOKUP($C115,'Crisis Indicator Data'!$C$3:$H$198,5,FALSE)))</f>
        <v>0.27910911738086808</v>
      </c>
      <c r="O115" s="161">
        <f>IF(I115="x","x",(I115*1000000/VLOOKUP($C115,'Crisis Indicator Data'!$C$3:$H$198,5,FALSE)))</f>
        <v>0.36902372801322159</v>
      </c>
      <c r="P115" s="161">
        <f>IF(J115="x","x",(J115*1000000/VLOOKUP($C115,'Crisis Indicator Data'!$C$3:$H$198,5,FALSE)))</f>
        <v>0</v>
      </c>
      <c r="Q115" s="143">
        <f t="shared" si="10"/>
        <v>4</v>
      </c>
      <c r="R115" s="143">
        <f t="shared" si="11"/>
        <v>4.5</v>
      </c>
    </row>
    <row r="116" spans="1:18" x14ac:dyDescent="0.35">
      <c r="A116" s="168" t="str">
        <f>'Crisis Indicator Data'!A113</f>
        <v>Complex crisis in Chad</v>
      </c>
      <c r="B116" s="169" t="str">
        <f>'Crisis Indicator Data'!B113</f>
        <v>Conflict/ Violence,Floods</v>
      </c>
      <c r="C116" s="169" t="str">
        <f>'Crisis Indicator Data'!C113</f>
        <v>TCD001</v>
      </c>
      <c r="D116" s="169" t="str">
        <f>'Crisis Indicator Data'!D113</f>
        <v>Chad</v>
      </c>
      <c r="E116" s="169" t="str">
        <f>'Crisis Indicator Data'!E113</f>
        <v>TCD</v>
      </c>
      <c r="F116" s="175">
        <f>IF('Crisis Indicator Data'!Q113="x","x",('Crisis Indicator Data'!Q113/1000000))</f>
        <v>0</v>
      </c>
      <c r="G116" s="175">
        <f>IF('Crisis Indicator Data'!R113="x","x",('Crisis Indicator Data'!R113/1000000))</f>
        <v>15.398</v>
      </c>
      <c r="H116" s="175">
        <f>IF('Crisis Indicator Data'!S113="x","x",('Crisis Indicator Data'!S113/1000000))</f>
        <v>4.8559999999999999</v>
      </c>
      <c r="I116" s="175">
        <f>IF('Crisis Indicator Data'!T113="x","x",('Crisis Indicator Data'!T113/1000000))</f>
        <v>0.61499999999999999</v>
      </c>
      <c r="J116" s="175">
        <f>IF('Crisis Indicator Data'!U113="x","x",('Crisis Indicator Data'!U113/1000000))</f>
        <v>0</v>
      </c>
      <c r="K116" s="164">
        <f t="shared" si="9"/>
        <v>4.5999999999999996</v>
      </c>
      <c r="L116" s="161">
        <f>IF(F116="x","x",(F116*1000000/VLOOKUP($C116,'Crisis Indicator Data'!$C$3:$H$198,5,FALSE)))</f>
        <v>0</v>
      </c>
      <c r="M116" s="161">
        <f>IF(G116="x","x",(G116*1000000/VLOOKUP($C116,'Crisis Indicator Data'!$C$3:$H$198,5,FALSE)))</f>
        <v>0.7378408165221142</v>
      </c>
      <c r="N116" s="161">
        <f>IF(H116="x","x",(H116*1000000/VLOOKUP($C116,'Crisis Indicator Data'!$C$3:$H$198,5,FALSE)))</f>
        <v>0.23268963534429057</v>
      </c>
      <c r="O116" s="161">
        <f>IF(I116="x","x",(I116*1000000/VLOOKUP($C116,'Crisis Indicator Data'!$C$3:$H$198,5,FALSE)))</f>
        <v>2.9469548133595286E-2</v>
      </c>
      <c r="P116" s="161">
        <f>IF(J116="x","x",(J116*1000000/VLOOKUP($C116,'Crisis Indicator Data'!$C$3:$H$198,5,FALSE)))</f>
        <v>0</v>
      </c>
      <c r="Q116" s="143">
        <f t="shared" si="10"/>
        <v>3</v>
      </c>
      <c r="R116" s="143">
        <f t="shared" si="11"/>
        <v>3.8</v>
      </c>
    </row>
    <row r="117" spans="1:18" x14ac:dyDescent="0.35">
      <c r="A117" s="168" t="str">
        <f>'Crisis Indicator Data'!A114</f>
        <v>Conflict in Lac province</v>
      </c>
      <c r="B117" s="169" t="str">
        <f>'Crisis Indicator Data'!B114</f>
        <v>Conflict/ Violence</v>
      </c>
      <c r="C117" s="169" t="str">
        <f>'Crisis Indicator Data'!C114</f>
        <v>TCD003</v>
      </c>
      <c r="D117" s="169" t="str">
        <f>'Crisis Indicator Data'!D114</f>
        <v>Chad</v>
      </c>
      <c r="E117" s="169" t="str">
        <f>'Crisis Indicator Data'!E114</f>
        <v>TCD</v>
      </c>
      <c r="F117" s="175">
        <f>IF('Crisis Indicator Data'!Q114="x","x",('Crisis Indicator Data'!Q114/1000000))</f>
        <v>0</v>
      </c>
      <c r="G117" s="175">
        <f>IF('Crisis Indicator Data'!R114="x","x",('Crisis Indicator Data'!R114/1000000))</f>
        <v>0.108</v>
      </c>
      <c r="H117" s="175">
        <f>IF('Crisis Indicator Data'!S114="x","x",('Crisis Indicator Data'!S114/1000000))</f>
        <v>9.6000000000000002E-2</v>
      </c>
      <c r="I117" s="175">
        <f>IF('Crisis Indicator Data'!T114="x","x",('Crisis Indicator Data'!T114/1000000))</f>
        <v>0.55200000000000005</v>
      </c>
      <c r="J117" s="175">
        <f>IF('Crisis Indicator Data'!U114="x","x",('Crisis Indicator Data'!U114/1000000))</f>
        <v>0</v>
      </c>
      <c r="K117" s="164">
        <f t="shared" si="9"/>
        <v>3</v>
      </c>
      <c r="L117" s="161">
        <f>IF(F117="x","x",(F117*1000000/VLOOKUP($C117,'Crisis Indicator Data'!$C$3:$H$198,5,FALSE)))</f>
        <v>0</v>
      </c>
      <c r="M117" s="161">
        <f>IF(G117="x","x",(G117*1000000/VLOOKUP($C117,'Crisis Indicator Data'!$C$3:$H$198,5,FALSE)))</f>
        <v>0.14285714285714285</v>
      </c>
      <c r="N117" s="161">
        <f>IF(H117="x","x",(H117*1000000/VLOOKUP($C117,'Crisis Indicator Data'!$C$3:$H$198,5,FALSE)))</f>
        <v>0.12698412698412698</v>
      </c>
      <c r="O117" s="161">
        <f>IF(I117="x","x",(I117*1000000/VLOOKUP($C117,'Crisis Indicator Data'!$C$3:$H$198,5,FALSE)))</f>
        <v>0.73015873015873012</v>
      </c>
      <c r="P117" s="161">
        <f>IF(J117="x","x",(J117*1000000/VLOOKUP($C117,'Crisis Indicator Data'!$C$3:$H$198,5,FALSE)))</f>
        <v>0</v>
      </c>
      <c r="Q117" s="143">
        <f t="shared" si="10"/>
        <v>4</v>
      </c>
      <c r="R117" s="143">
        <f t="shared" si="11"/>
        <v>3.5</v>
      </c>
    </row>
    <row r="118" spans="1:18" x14ac:dyDescent="0.35">
      <c r="A118" s="168" t="str">
        <f>'Crisis Indicator Data'!A115</f>
        <v>Displacement from CAR to Chad</v>
      </c>
      <c r="B118" s="169" t="str">
        <f>'Crisis Indicator Data'!B115</f>
        <v>International Displacement</v>
      </c>
      <c r="C118" s="169" t="str">
        <f>'Crisis Indicator Data'!C115</f>
        <v>TCD004</v>
      </c>
      <c r="D118" s="169" t="str">
        <f>'Crisis Indicator Data'!D115</f>
        <v>Chad</v>
      </c>
      <c r="E118" s="169" t="str">
        <f>'Crisis Indicator Data'!E115</f>
        <v>TCD</v>
      </c>
      <c r="F118" s="175">
        <f>IF('Crisis Indicator Data'!Q115="x","x",('Crisis Indicator Data'!Q115/1000000))</f>
        <v>3.9049999999999998</v>
      </c>
      <c r="G118" s="175">
        <f>IF('Crisis Indicator Data'!R115="x","x",('Crisis Indicator Data'!R115/1000000))</f>
        <v>0</v>
      </c>
      <c r="H118" s="175">
        <f>IF('Crisis Indicator Data'!S115="x","x",('Crisis Indicator Data'!S115/1000000))</f>
        <v>0.13900000000000001</v>
      </c>
      <c r="I118" s="175" t="str">
        <f>IF('Crisis Indicator Data'!T115="x","x",('Crisis Indicator Data'!T115/1000000))</f>
        <v>x</v>
      </c>
      <c r="J118" s="175" t="str">
        <f>IF('Crisis Indicator Data'!U115="x","x",('Crisis Indicator Data'!U115/1000000))</f>
        <v>x</v>
      </c>
      <c r="K118" s="164">
        <f t="shared" si="9"/>
        <v>1.9</v>
      </c>
      <c r="L118" s="161">
        <f>IF(F118="x","x",(F118*1000000/VLOOKUP($C118,'Crisis Indicator Data'!$C$3:$H$198,5,FALSE)))</f>
        <v>0.96562809099901092</v>
      </c>
      <c r="M118" s="161">
        <f>IF(G118="x","x",(G118*1000000/VLOOKUP($C118,'Crisis Indicator Data'!$C$3:$H$198,5,FALSE)))</f>
        <v>0</v>
      </c>
      <c r="N118" s="161">
        <f>IF(H118="x","x",(H118*1000000/VLOOKUP($C118,'Crisis Indicator Data'!$C$3:$H$198,5,FALSE)))</f>
        <v>3.4371909000989118E-2</v>
      </c>
      <c r="O118" s="161" t="str">
        <f>IF(I118="x","x",(I118*1000000/VLOOKUP($C118,'Crisis Indicator Data'!$C$3:$H$198,5,FALSE)))</f>
        <v>x</v>
      </c>
      <c r="P118" s="161" t="str">
        <f>IF(J118="x","x",(J118*1000000/VLOOKUP($C118,'Crisis Indicator Data'!$C$3:$H$198,5,FALSE)))</f>
        <v>x</v>
      </c>
      <c r="Q118" s="143">
        <f t="shared" si="10"/>
        <v>1</v>
      </c>
      <c r="R118" s="143">
        <f t="shared" si="11"/>
        <v>1.45</v>
      </c>
    </row>
    <row r="119" spans="1:18" x14ac:dyDescent="0.35">
      <c r="A119" s="168" t="str">
        <f>'Crisis Indicator Data'!A116</f>
        <v>Displacement from Sudan to Chad</v>
      </c>
      <c r="B119" s="169" t="str">
        <f>'Crisis Indicator Data'!B116</f>
        <v>International Displacement</v>
      </c>
      <c r="C119" s="169" t="str">
        <f>'Crisis Indicator Data'!C116</f>
        <v>TCD005</v>
      </c>
      <c r="D119" s="169" t="str">
        <f>'Crisis Indicator Data'!D116</f>
        <v>Chad</v>
      </c>
      <c r="E119" s="169" t="str">
        <f>'Crisis Indicator Data'!E116</f>
        <v>TCD</v>
      </c>
      <c r="F119" s="175">
        <f>IF('Crisis Indicator Data'!Q116="x","x",('Crisis Indicator Data'!Q116/1000000))</f>
        <v>1.7589999999999999</v>
      </c>
      <c r="G119" s="175">
        <f>IF('Crisis Indicator Data'!R116="x","x",('Crisis Indicator Data'!R116/1000000))</f>
        <v>0</v>
      </c>
      <c r="H119" s="175">
        <f>IF('Crisis Indicator Data'!S116="x","x",('Crisis Indicator Data'!S116/1000000))</f>
        <v>1.2529999999999999</v>
      </c>
      <c r="I119" s="175" t="str">
        <f>IF('Crisis Indicator Data'!T116="x","x",('Crisis Indicator Data'!T116/1000000))</f>
        <v>x</v>
      </c>
      <c r="J119" s="175" t="str">
        <f>IF('Crisis Indicator Data'!U116="x","x",('Crisis Indicator Data'!U116/1000000))</f>
        <v>x</v>
      </c>
      <c r="K119" s="164">
        <f t="shared" si="9"/>
        <v>3.5</v>
      </c>
      <c r="L119" s="161">
        <f>IF(F119="x","x",(F119*1000000/VLOOKUP($C119,'Crisis Indicator Data'!$C$3:$H$198,5,FALSE)))</f>
        <v>0.58399734395750336</v>
      </c>
      <c r="M119" s="161">
        <f>IF(G119="x","x",(G119*1000000/VLOOKUP($C119,'Crisis Indicator Data'!$C$3:$H$198,5,FALSE)))</f>
        <v>0</v>
      </c>
      <c r="N119" s="161">
        <f>IF(H119="x","x",(H119*1000000/VLOOKUP($C119,'Crisis Indicator Data'!$C$3:$H$198,5,FALSE)))</f>
        <v>0.4160026560424967</v>
      </c>
      <c r="O119" s="161" t="str">
        <f>IF(I119="x","x",(I119*1000000/VLOOKUP($C119,'Crisis Indicator Data'!$C$3:$H$198,5,FALSE)))</f>
        <v>x</v>
      </c>
      <c r="P119" s="161" t="str">
        <f>IF(J119="x","x",(J119*1000000/VLOOKUP($C119,'Crisis Indicator Data'!$C$3:$H$198,5,FALSE)))</f>
        <v>x</v>
      </c>
      <c r="Q119" s="143">
        <f t="shared" si="10"/>
        <v>3</v>
      </c>
      <c r="R119" s="143">
        <f t="shared" si="11"/>
        <v>3.25</v>
      </c>
    </row>
    <row r="120" spans="1:18" x14ac:dyDescent="0.35">
      <c r="A120" s="168" t="str">
        <f>'Crisis Indicator Data'!A117</f>
        <v>Conflict in Savanes region</v>
      </c>
      <c r="B120" s="169" t="str">
        <f>'Crisis Indicator Data'!B117</f>
        <v>Conflict/ Violence</v>
      </c>
      <c r="C120" s="169" t="str">
        <f>'Crisis Indicator Data'!C117</f>
        <v>TGO002</v>
      </c>
      <c r="D120" s="169" t="str">
        <f>'Crisis Indicator Data'!D117</f>
        <v>Togo</v>
      </c>
      <c r="E120" s="169" t="str">
        <f>'Crisis Indicator Data'!E117</f>
        <v>TGO</v>
      </c>
      <c r="F120" s="175">
        <f>IF('Crisis Indicator Data'!Q117="x","x",('Crisis Indicator Data'!Q117/1000000))</f>
        <v>0.65900000000000003</v>
      </c>
      <c r="G120" s="175">
        <f>IF('Crisis Indicator Data'!R117="x","x",('Crisis Indicator Data'!R117/1000000))</f>
        <v>0.34</v>
      </c>
      <c r="H120" s="175">
        <f>IF('Crisis Indicator Data'!S117="x","x",('Crisis Indicator Data'!S117/1000000))</f>
        <v>0.22500000000000001</v>
      </c>
      <c r="I120" s="175">
        <f>IF('Crisis Indicator Data'!T117="x","x",('Crisis Indicator Data'!T117/1000000))</f>
        <v>0</v>
      </c>
      <c r="J120" s="175">
        <f>IF('Crisis Indicator Data'!U117="x","x",('Crisis Indicator Data'!U117/1000000))</f>
        <v>0</v>
      </c>
      <c r="K120" s="164">
        <f t="shared" si="9"/>
        <v>2.2999999999999998</v>
      </c>
      <c r="L120" s="161">
        <f>IF(F120="x","x",(F120*1000000/VLOOKUP($C120,'Crisis Indicator Data'!$C$3:$H$198,5,FALSE)))</f>
        <v>0.53839869281045749</v>
      </c>
      <c r="M120" s="161">
        <f>IF(G120="x","x",(G120*1000000/VLOOKUP($C120,'Crisis Indicator Data'!$C$3:$H$198,5,FALSE)))</f>
        <v>0.27777777777777779</v>
      </c>
      <c r="N120" s="161">
        <f>IF(H120="x","x",(H120*1000000/VLOOKUP($C120,'Crisis Indicator Data'!$C$3:$H$198,5,FALSE)))</f>
        <v>0.18382352941176472</v>
      </c>
      <c r="O120" s="161">
        <f>IF(I120="x","x",(I120*1000000/VLOOKUP($C120,'Crisis Indicator Data'!$C$3:$H$198,5,FALSE)))</f>
        <v>0</v>
      </c>
      <c r="P120" s="161">
        <f>IF(J120="x","x",(J120*1000000/VLOOKUP($C120,'Crisis Indicator Data'!$C$3:$H$198,5,FALSE)))</f>
        <v>0</v>
      </c>
      <c r="Q120" s="143">
        <f t="shared" si="10"/>
        <v>3</v>
      </c>
      <c r="R120" s="143">
        <f t="shared" si="11"/>
        <v>2.65</v>
      </c>
    </row>
    <row r="121" spans="1:18" x14ac:dyDescent="0.35">
      <c r="A121" s="168" t="str">
        <f>'Crisis Indicator Data'!A118</f>
        <v>Displacement from Myanmar to Thailand</v>
      </c>
      <c r="B121" s="169" t="str">
        <f>'Crisis Indicator Data'!B118</f>
        <v>International Displacement</v>
      </c>
      <c r="C121" s="169" t="str">
        <f>'Crisis Indicator Data'!C118</f>
        <v>THA003</v>
      </c>
      <c r="D121" s="169" t="str">
        <f>'Crisis Indicator Data'!D118</f>
        <v>Thailand</v>
      </c>
      <c r="E121" s="169" t="str">
        <f>'Crisis Indicator Data'!E118</f>
        <v>THA</v>
      </c>
      <c r="F121" s="175">
        <f>IF('Crisis Indicator Data'!Q118="x","x",('Crisis Indicator Data'!Q118/1000000))</f>
        <v>0.30299999999999999</v>
      </c>
      <c r="G121" s="175">
        <f>IF('Crisis Indicator Data'!R118="x","x",('Crisis Indicator Data'!R118/1000000))</f>
        <v>0</v>
      </c>
      <c r="H121" s="175">
        <f>IF('Crisis Indicator Data'!S118="x","x",('Crisis Indicator Data'!S118/1000000))</f>
        <v>0.128</v>
      </c>
      <c r="I121" s="175" t="str">
        <f>IF('Crisis Indicator Data'!T118="x","x",('Crisis Indicator Data'!T118/1000000))</f>
        <v>x</v>
      </c>
      <c r="J121" s="175" t="str">
        <f>IF('Crisis Indicator Data'!U118="x","x",('Crisis Indicator Data'!U118/1000000))</f>
        <v>x</v>
      </c>
      <c r="K121" s="164">
        <f t="shared" si="9"/>
        <v>1.8</v>
      </c>
      <c r="L121" s="161">
        <f>IF(F121="x","x",(F121*1000000/VLOOKUP($C121,'Crisis Indicator Data'!$C$3:$H$198,5,FALSE)))</f>
        <v>0.70301624129930396</v>
      </c>
      <c r="M121" s="161">
        <f>IF(G121="x","x",(G121*1000000/VLOOKUP($C121,'Crisis Indicator Data'!$C$3:$H$198,5,FALSE)))</f>
        <v>0</v>
      </c>
      <c r="N121" s="161">
        <f>IF(H121="x","x",(H121*1000000/VLOOKUP($C121,'Crisis Indicator Data'!$C$3:$H$198,5,FALSE)))</f>
        <v>0.29698375870069604</v>
      </c>
      <c r="O121" s="161" t="str">
        <f>IF(I121="x","x",(I121*1000000/VLOOKUP($C121,'Crisis Indicator Data'!$C$3:$H$198,5,FALSE)))</f>
        <v>x</v>
      </c>
      <c r="P121" s="161" t="str">
        <f>IF(J121="x","x",(J121*1000000/VLOOKUP($C121,'Crisis Indicator Data'!$C$3:$H$198,5,FALSE)))</f>
        <v>x</v>
      </c>
      <c r="Q121" s="143">
        <f t="shared" si="10"/>
        <v>3</v>
      </c>
      <c r="R121" s="143">
        <f t="shared" si="11"/>
        <v>2.4</v>
      </c>
    </row>
    <row r="122" spans="1:18" x14ac:dyDescent="0.35">
      <c r="A122" s="168" t="str">
        <f>'Crisis Indicator Data'!A119</f>
        <v>Displacement from Venezuela to Trinidad and Tobago</v>
      </c>
      <c r="B122" s="169" t="str">
        <f>'Crisis Indicator Data'!B119</f>
        <v>International Displacement</v>
      </c>
      <c r="C122" s="169" t="str">
        <f>'Crisis Indicator Data'!C119</f>
        <v>TTO002</v>
      </c>
      <c r="D122" s="169" t="str">
        <f>'Crisis Indicator Data'!D119</f>
        <v>Trinidad and Tobago</v>
      </c>
      <c r="E122" s="169" t="str">
        <f>'Crisis Indicator Data'!E119</f>
        <v>TTO</v>
      </c>
      <c r="F122" s="175">
        <f>IF('Crisis Indicator Data'!Q119="x","x",('Crisis Indicator Data'!Q119/1000000))</f>
        <v>1.4610000000000001</v>
      </c>
      <c r="G122" s="175">
        <f>IF('Crisis Indicator Data'!R119="x","x",('Crisis Indicator Data'!R119/1000000))</f>
        <v>1.0999999999999999E-2</v>
      </c>
      <c r="H122" s="175">
        <f>IF('Crisis Indicator Data'!S119="x","x",('Crisis Indicator Data'!S119/1000000))</f>
        <v>2.8000000000000001E-2</v>
      </c>
      <c r="I122" s="175" t="str">
        <f>IF('Crisis Indicator Data'!T119="x","x",('Crisis Indicator Data'!T119/1000000))</f>
        <v>x</v>
      </c>
      <c r="J122" s="175" t="str">
        <f>IF('Crisis Indicator Data'!U119="x","x",('Crisis Indicator Data'!U119/1000000))</f>
        <v>x</v>
      </c>
      <c r="K122" s="164">
        <f t="shared" si="9"/>
        <v>0.7</v>
      </c>
      <c r="L122" s="161">
        <f>IF(F122="x","x",(F122*1000000/VLOOKUP($C122,'Crisis Indicator Data'!$C$3:$H$198,5,FALSE)))</f>
        <v>0.97399999999999998</v>
      </c>
      <c r="M122" s="161">
        <f>IF(G122="x","x",(G122*1000000/VLOOKUP($C122,'Crisis Indicator Data'!$C$3:$H$198,5,FALSE)))</f>
        <v>7.3333333333333332E-3</v>
      </c>
      <c r="N122" s="161">
        <f>IF(H122="x","x",(H122*1000000/VLOOKUP($C122,'Crisis Indicator Data'!$C$3:$H$198,5,FALSE)))</f>
        <v>1.8666666666666668E-2</v>
      </c>
      <c r="O122" s="161" t="str">
        <f>IF(I122="x","x",(I122*1000000/VLOOKUP($C122,'Crisis Indicator Data'!$C$3:$H$198,5,FALSE)))</f>
        <v>x</v>
      </c>
      <c r="P122" s="161" t="str">
        <f>IF(J122="x","x",(J122*1000000/VLOOKUP($C122,'Crisis Indicator Data'!$C$3:$H$198,5,FALSE)))</f>
        <v>x</v>
      </c>
      <c r="Q122" s="143">
        <f t="shared" si="10"/>
        <v>1</v>
      </c>
      <c r="R122" s="143">
        <f t="shared" si="11"/>
        <v>0.85</v>
      </c>
    </row>
    <row r="123" spans="1:18" x14ac:dyDescent="0.35">
      <c r="A123" s="168" t="str">
        <f>'Crisis Indicator Data'!A120</f>
        <v>International displacement to Tunisia</v>
      </c>
      <c r="B123" s="169" t="str">
        <f>'Crisis Indicator Data'!B120</f>
        <v>International Displacement</v>
      </c>
      <c r="C123" s="169" t="str">
        <f>'Crisis Indicator Data'!C120</f>
        <v>TUN002</v>
      </c>
      <c r="D123" s="169" t="str">
        <f>'Crisis Indicator Data'!D120</f>
        <v>Tunisia</v>
      </c>
      <c r="E123" s="169" t="str">
        <f>'Crisis Indicator Data'!E120</f>
        <v>TUN</v>
      </c>
      <c r="F123" s="175">
        <f>IF('Crisis Indicator Data'!Q120="x","x",('Crisis Indicator Data'!Q120/1000000))</f>
        <v>4.0229999999999997</v>
      </c>
      <c r="G123" s="175">
        <f>IF('Crisis Indicator Data'!R120="x","x",('Crisis Indicator Data'!R120/1000000))</f>
        <v>0</v>
      </c>
      <c r="H123" s="175">
        <f>IF('Crisis Indicator Data'!S120="x","x",('Crisis Indicator Data'!S120/1000000))</f>
        <v>3.4000000000000002E-2</v>
      </c>
      <c r="I123" s="175" t="str">
        <f>IF('Crisis Indicator Data'!T120="x","x",('Crisis Indicator Data'!T120/1000000))</f>
        <v>x</v>
      </c>
      <c r="J123" s="175" t="str">
        <f>IF('Crisis Indicator Data'!U120="x","x",('Crisis Indicator Data'!U120/1000000))</f>
        <v>x</v>
      </c>
      <c r="K123" s="164">
        <f t="shared" si="9"/>
        <v>0.9</v>
      </c>
      <c r="L123" s="161">
        <f>IF(F123="x","x",(F123*1000000/VLOOKUP($C123,'Crisis Indicator Data'!$C$3:$H$198,5,FALSE)))</f>
        <v>0.99161942321912733</v>
      </c>
      <c r="M123" s="161">
        <f>IF(G123="x","x",(G123*1000000/VLOOKUP($C123,'Crisis Indicator Data'!$C$3:$H$198,5,FALSE)))</f>
        <v>0</v>
      </c>
      <c r="N123" s="161">
        <f>IF(H123="x","x",(H123*1000000/VLOOKUP($C123,'Crisis Indicator Data'!$C$3:$H$198,5,FALSE)))</f>
        <v>8.3805767808725652E-3</v>
      </c>
      <c r="O123" s="161" t="str">
        <f>IF(I123="x","x",(I123*1000000/VLOOKUP($C123,'Crisis Indicator Data'!$C$3:$H$198,5,FALSE)))</f>
        <v>x</v>
      </c>
      <c r="P123" s="161" t="str">
        <f>IF(J123="x","x",(J123*1000000/VLOOKUP($C123,'Crisis Indicator Data'!$C$3:$H$198,5,FALSE)))</f>
        <v>x</v>
      </c>
      <c r="Q123" s="143">
        <f t="shared" si="10"/>
        <v>1</v>
      </c>
      <c r="R123" s="143">
        <f t="shared" si="11"/>
        <v>0.95</v>
      </c>
    </row>
    <row r="124" spans="1:18" x14ac:dyDescent="0.35">
      <c r="A124" s="168" t="str">
        <f>'Crisis Indicator Data'!A121</f>
        <v>Multiple Crises in Türkiye</v>
      </c>
      <c r="B124" s="169" t="str">
        <f>'Crisis Indicator Data'!B121</f>
        <v>International Displacement,Earthquake</v>
      </c>
      <c r="C124" s="169" t="str">
        <f>'Crisis Indicator Data'!C121</f>
        <v>TUR001</v>
      </c>
      <c r="D124" s="169" t="str">
        <f>'Crisis Indicator Data'!D121</f>
        <v>Türkiye</v>
      </c>
      <c r="E124" s="169" t="str">
        <f>'Crisis Indicator Data'!E121</f>
        <v>TUR</v>
      </c>
      <c r="F124" s="175">
        <f>IF('Crisis Indicator Data'!Q121="x","x",('Crisis Indicator Data'!Q121/1000000))</f>
        <v>53.603000000000002</v>
      </c>
      <c r="G124" s="175">
        <f>IF('Crisis Indicator Data'!R121="x","x",('Crisis Indicator Data'!R121/1000000))</f>
        <v>0</v>
      </c>
      <c r="H124" s="175">
        <f>IF('Crisis Indicator Data'!S121="x","x",('Crisis Indicator Data'!S121/1000000))</f>
        <v>10.634</v>
      </c>
      <c r="I124" s="175">
        <f>IF('Crisis Indicator Data'!T121="x","x",('Crisis Indicator Data'!T121/1000000))</f>
        <v>0</v>
      </c>
      <c r="J124" s="175">
        <f>IF('Crisis Indicator Data'!U121="x","x",('Crisis Indicator Data'!U121/1000000))</f>
        <v>0</v>
      </c>
      <c r="K124" s="164">
        <f t="shared" si="9"/>
        <v>5</v>
      </c>
      <c r="L124" s="161">
        <f>IF(F124="x","x",(F124*1000000/VLOOKUP($C124,'Crisis Indicator Data'!$C$3:$H$198,5,FALSE)))</f>
        <v>0.83445677724675815</v>
      </c>
      <c r="M124" s="161">
        <f>IF(G124="x","x",(G124*1000000/VLOOKUP($C124,'Crisis Indicator Data'!$C$3:$H$198,5,FALSE)))</f>
        <v>0</v>
      </c>
      <c r="N124" s="161">
        <f>IF(H124="x","x",(H124*1000000/VLOOKUP($C124,'Crisis Indicator Data'!$C$3:$H$198,5,FALSE)))</f>
        <v>0.1655432227532419</v>
      </c>
      <c r="O124" s="161">
        <f>IF(I124="x","x",(I124*1000000/VLOOKUP($C124,'Crisis Indicator Data'!$C$3:$H$198,5,FALSE)))</f>
        <v>0</v>
      </c>
      <c r="P124" s="161">
        <f>IF(J124="x","x",(J124*1000000/VLOOKUP($C124,'Crisis Indicator Data'!$C$3:$H$198,5,FALSE)))</f>
        <v>0</v>
      </c>
      <c r="Q124" s="143">
        <f t="shared" si="10"/>
        <v>3</v>
      </c>
      <c r="R124" s="143">
        <f t="shared" si="11"/>
        <v>4</v>
      </c>
    </row>
    <row r="125" spans="1:18" x14ac:dyDescent="0.35">
      <c r="A125" s="168" t="str">
        <f>'Crisis Indicator Data'!A122</f>
        <v>Displacement from Syria to Türkiye</v>
      </c>
      <c r="B125" s="169" t="str">
        <f>'Crisis Indicator Data'!B122</f>
        <v>International Displacement</v>
      </c>
      <c r="C125" s="169" t="str">
        <f>'Crisis Indicator Data'!C122</f>
        <v>TUR002</v>
      </c>
      <c r="D125" s="169" t="str">
        <f>'Crisis Indicator Data'!D122</f>
        <v>Türkiye</v>
      </c>
      <c r="E125" s="169" t="str">
        <f>'Crisis Indicator Data'!E122</f>
        <v>TUR</v>
      </c>
      <c r="F125" s="175">
        <f>IF('Crisis Indicator Data'!Q122="x","x",('Crisis Indicator Data'!Q122/1000000))</f>
        <v>37.142000000000003</v>
      </c>
      <c r="G125" s="175">
        <f>IF('Crisis Indicator Data'!R122="x","x",('Crisis Indicator Data'!R122/1000000))</f>
        <v>0</v>
      </c>
      <c r="H125" s="175">
        <f>IF('Crisis Indicator Data'!S122="x","x",('Crisis Indicator Data'!S122/1000000))</f>
        <v>10.371</v>
      </c>
      <c r="I125" s="175" t="str">
        <f>IF('Crisis Indicator Data'!T122="x","x",('Crisis Indicator Data'!T122/1000000))</f>
        <v>x</v>
      </c>
      <c r="J125" s="175" t="str">
        <f>IF('Crisis Indicator Data'!U122="x","x",('Crisis Indicator Data'!U122/1000000))</f>
        <v>x</v>
      </c>
      <c r="K125" s="164">
        <f t="shared" si="9"/>
        <v>5</v>
      </c>
      <c r="L125" s="161">
        <f>IF(F125="x","x",(F125*1000000/VLOOKUP($C125,'Crisis Indicator Data'!$C$3:$H$198,5,FALSE)))</f>
        <v>0.78172289689137708</v>
      </c>
      <c r="M125" s="161">
        <f>IF(G125="x","x",(G125*1000000/VLOOKUP($C125,'Crisis Indicator Data'!$C$3:$H$198,5,FALSE)))</f>
        <v>0</v>
      </c>
      <c r="N125" s="161">
        <f>IF(H125="x","x",(H125*1000000/VLOOKUP($C125,'Crisis Indicator Data'!$C$3:$H$198,5,FALSE)))</f>
        <v>0.21827710310862292</v>
      </c>
      <c r="O125" s="161" t="str">
        <f>IF(I125="x","x",(I125*1000000/VLOOKUP($C125,'Crisis Indicator Data'!$C$3:$H$198,5,FALSE)))</f>
        <v>x</v>
      </c>
      <c r="P125" s="161" t="str">
        <f>IF(J125="x","x",(J125*1000000/VLOOKUP($C125,'Crisis Indicator Data'!$C$3:$H$198,5,FALSE)))</f>
        <v>x</v>
      </c>
      <c r="Q125" s="143">
        <f t="shared" si="10"/>
        <v>3</v>
      </c>
      <c r="R125" s="143">
        <f t="shared" si="11"/>
        <v>4</v>
      </c>
    </row>
    <row r="126" spans="1:18" x14ac:dyDescent="0.35">
      <c r="A126" s="168" t="str">
        <f>'Crisis Indicator Data'!A123</f>
        <v>International Displacement to Türkiye</v>
      </c>
      <c r="B126" s="169" t="str">
        <f>'Crisis Indicator Data'!B123</f>
        <v>International Displacement</v>
      </c>
      <c r="C126" s="169" t="str">
        <f>'Crisis Indicator Data'!C123</f>
        <v>TUR003</v>
      </c>
      <c r="D126" s="169" t="str">
        <f>'Crisis Indicator Data'!D123</f>
        <v>Türkiye</v>
      </c>
      <c r="E126" s="169" t="str">
        <f>'Crisis Indicator Data'!E123</f>
        <v>TUR</v>
      </c>
      <c r="F126" s="175">
        <f>IF('Crisis Indicator Data'!Q123="x","x",('Crisis Indicator Data'!Q123/1000000))</f>
        <v>16.460999999999999</v>
      </c>
      <c r="G126" s="175">
        <f>IF('Crisis Indicator Data'!R123="x","x",('Crisis Indicator Data'!R123/1000000))</f>
        <v>0</v>
      </c>
      <c r="H126" s="175">
        <f>IF('Crisis Indicator Data'!S123="x","x",('Crisis Indicator Data'!S123/1000000))</f>
        <v>0.26300000000000001</v>
      </c>
      <c r="I126" s="175">
        <f>IF('Crisis Indicator Data'!T123="x","x",('Crisis Indicator Data'!T123/1000000))</f>
        <v>0</v>
      </c>
      <c r="J126" s="175">
        <f>IF('Crisis Indicator Data'!U123="x","x",('Crisis Indicator Data'!U123/1000000))</f>
        <v>0</v>
      </c>
      <c r="K126" s="164">
        <f t="shared" si="9"/>
        <v>2.4</v>
      </c>
      <c r="L126" s="161">
        <f>IF(F126="x","x",(F126*1000000/VLOOKUP($C126,'Crisis Indicator Data'!$C$3:$H$198,5,FALSE)))</f>
        <v>0.98427409710595537</v>
      </c>
      <c r="M126" s="161">
        <f>IF(G126="x","x",(G126*1000000/VLOOKUP($C126,'Crisis Indicator Data'!$C$3:$H$198,5,FALSE)))</f>
        <v>0</v>
      </c>
      <c r="N126" s="161">
        <f>IF(H126="x","x",(H126*1000000/VLOOKUP($C126,'Crisis Indicator Data'!$C$3:$H$198,5,FALSE)))</f>
        <v>1.5725902894044488E-2</v>
      </c>
      <c r="O126" s="161">
        <f>IF(I126="x","x",(I126*1000000/VLOOKUP($C126,'Crisis Indicator Data'!$C$3:$H$198,5,FALSE)))</f>
        <v>0</v>
      </c>
      <c r="P126" s="161">
        <f>IF(J126="x","x",(J126*1000000/VLOOKUP($C126,'Crisis Indicator Data'!$C$3:$H$198,5,FALSE)))</f>
        <v>0</v>
      </c>
      <c r="Q126" s="143">
        <f t="shared" si="10"/>
        <v>1</v>
      </c>
      <c r="R126" s="143">
        <f t="shared" si="11"/>
        <v>1.7</v>
      </c>
    </row>
    <row r="127" spans="1:18" x14ac:dyDescent="0.35">
      <c r="A127" s="168" t="str">
        <f>'Crisis Indicator Data'!A124</f>
        <v>Multiple Crises in Tanzania</v>
      </c>
      <c r="B127" s="169" t="str">
        <f>'Crisis Indicator Data'!B124</f>
        <v>International Displacement,Drought/drier conditions,Floods</v>
      </c>
      <c r="C127" s="169" t="str">
        <f>'Crisis Indicator Data'!C124</f>
        <v>TZA001</v>
      </c>
      <c r="D127" s="169" t="str">
        <f>'Crisis Indicator Data'!D124</f>
        <v>Tanzania</v>
      </c>
      <c r="E127" s="169" t="str">
        <f>'Crisis Indicator Data'!E124</f>
        <v>TZA</v>
      </c>
      <c r="F127" s="175">
        <f>IF('Crisis Indicator Data'!Q124="x","x",('Crisis Indicator Data'!Q124/1000000))</f>
        <v>18.414999999999999</v>
      </c>
      <c r="G127" s="175">
        <f>IF('Crisis Indicator Data'!R124="x","x",('Crisis Indicator Data'!R124/1000000))</f>
        <v>0.95899999999999996</v>
      </c>
      <c r="H127" s="175">
        <f>IF('Crisis Indicator Data'!S124="x","x",('Crisis Indicator Data'!S124/1000000))</f>
        <v>0.47299999999999998</v>
      </c>
      <c r="I127" s="175" t="str">
        <f>IF('Crisis Indicator Data'!T124="x","x",('Crisis Indicator Data'!T124/1000000))</f>
        <v>x</v>
      </c>
      <c r="J127" s="175">
        <f>IF('Crisis Indicator Data'!U124="x","x",('Crisis Indicator Data'!U124/1000000))</f>
        <v>0</v>
      </c>
      <c r="K127" s="164">
        <f t="shared" si="9"/>
        <v>2.8</v>
      </c>
      <c r="L127" s="161">
        <f>IF(F127="x","x",(F127*1000000/VLOOKUP($C127,'Crisis Indicator Data'!$C$3:$H$198,5,FALSE)))</f>
        <v>0.9278480374867738</v>
      </c>
      <c r="M127" s="161">
        <f>IF(G127="x","x",(G127*1000000/VLOOKUP($C127,'Crisis Indicator Data'!$C$3:$H$198,5,FALSE)))</f>
        <v>4.8319645286441275E-2</v>
      </c>
      <c r="N127" s="161">
        <f>IF(H127="x","x",(H127*1000000/VLOOKUP($C127,'Crisis Indicator Data'!$C$3:$H$198,5,FALSE)))</f>
        <v>2.3832317226784906E-2</v>
      </c>
      <c r="O127" s="161" t="str">
        <f>IF(I127="x","x",(I127*1000000/VLOOKUP($C127,'Crisis Indicator Data'!$C$3:$H$198,5,FALSE)))</f>
        <v>x</v>
      </c>
      <c r="P127" s="161">
        <f>IF(J127="x","x",(J127*1000000/VLOOKUP($C127,'Crisis Indicator Data'!$C$3:$H$198,5,FALSE)))</f>
        <v>0</v>
      </c>
      <c r="Q127" s="143">
        <f t="shared" si="10"/>
        <v>2</v>
      </c>
      <c r="R127" s="143">
        <f t="shared" si="11"/>
        <v>2.4</v>
      </c>
    </row>
    <row r="128" spans="1:18" x14ac:dyDescent="0.35">
      <c r="A128" s="168" t="str">
        <f>'Crisis Indicator Data'!A125</f>
        <v>International Displacement to Tanzania</v>
      </c>
      <c r="B128" s="169" t="str">
        <f>'Crisis Indicator Data'!B125</f>
        <v>International Displacement</v>
      </c>
      <c r="C128" s="169" t="str">
        <f>'Crisis Indicator Data'!C125</f>
        <v>TZA002</v>
      </c>
      <c r="D128" s="169" t="str">
        <f>'Crisis Indicator Data'!D125</f>
        <v>Tanzania</v>
      </c>
      <c r="E128" s="169" t="str">
        <f>'Crisis Indicator Data'!E125</f>
        <v>TZA</v>
      </c>
      <c r="F128" s="175">
        <f>IF('Crisis Indicator Data'!Q125="x","x",('Crisis Indicator Data'!Q125/1000000))</f>
        <v>14.782999999999999</v>
      </c>
      <c r="G128" s="175">
        <f>IF('Crisis Indicator Data'!R125="x","x",('Crisis Indicator Data'!R125/1000000))</f>
        <v>0</v>
      </c>
      <c r="H128" s="175">
        <f>IF('Crisis Indicator Data'!S125="x","x",('Crisis Indicator Data'!S125/1000000))</f>
        <v>0.23200000000000001</v>
      </c>
      <c r="I128" s="175" t="str">
        <f>IF('Crisis Indicator Data'!T125="x","x",('Crisis Indicator Data'!T125/1000000))</f>
        <v>x</v>
      </c>
      <c r="J128" s="175">
        <f>IF('Crisis Indicator Data'!U125="x","x",('Crisis Indicator Data'!U125/1000000))</f>
        <v>0</v>
      </c>
      <c r="K128" s="164">
        <f t="shared" si="9"/>
        <v>2.2999999999999998</v>
      </c>
      <c r="L128" s="161">
        <f>IF(F128="x","x",(F128*1000000/VLOOKUP($C128,'Crisis Indicator Data'!$C$3:$H$198,5,FALSE)))</f>
        <v>0.98454878454878458</v>
      </c>
      <c r="M128" s="161">
        <f>IF(G128="x","x",(G128*1000000/VLOOKUP($C128,'Crisis Indicator Data'!$C$3:$H$198,5,FALSE)))</f>
        <v>0</v>
      </c>
      <c r="N128" s="161">
        <f>IF(H128="x","x",(H128*1000000/VLOOKUP($C128,'Crisis Indicator Data'!$C$3:$H$198,5,FALSE)))</f>
        <v>1.5451215451215451E-2</v>
      </c>
      <c r="O128" s="161" t="str">
        <f>IF(I128="x","x",(I128*1000000/VLOOKUP($C128,'Crisis Indicator Data'!$C$3:$H$198,5,FALSE)))</f>
        <v>x</v>
      </c>
      <c r="P128" s="161">
        <f>IF(J128="x","x",(J128*1000000/VLOOKUP($C128,'Crisis Indicator Data'!$C$3:$H$198,5,FALSE)))</f>
        <v>0</v>
      </c>
      <c r="Q128" s="143">
        <f t="shared" si="10"/>
        <v>1</v>
      </c>
      <c r="R128" s="143">
        <f t="shared" si="11"/>
        <v>1.65</v>
      </c>
    </row>
    <row r="129" spans="1:18" x14ac:dyDescent="0.35">
      <c r="A129" s="168" t="str">
        <f>'Crisis Indicator Data'!A126</f>
        <v>Drought and floods in Tanzania</v>
      </c>
      <c r="B129" s="169" t="str">
        <f>'Crisis Indicator Data'!B126</f>
        <v>Drought/drier conditions,Floods</v>
      </c>
      <c r="C129" s="169" t="str">
        <f>'Crisis Indicator Data'!C126</f>
        <v>TZA003</v>
      </c>
      <c r="D129" s="169" t="str">
        <f>'Crisis Indicator Data'!D126</f>
        <v>Tanzania</v>
      </c>
      <c r="E129" s="169" t="str">
        <f>'Crisis Indicator Data'!E126</f>
        <v>TZA</v>
      </c>
      <c r="F129" s="175">
        <f>IF('Crisis Indicator Data'!Q126="x","x",('Crisis Indicator Data'!Q126/1000000))</f>
        <v>3.6320000000000001</v>
      </c>
      <c r="G129" s="175">
        <f>IF('Crisis Indicator Data'!R126="x","x",('Crisis Indicator Data'!R126/1000000))</f>
        <v>0.95899999999999996</v>
      </c>
      <c r="H129" s="175">
        <f>IF('Crisis Indicator Data'!S126="x","x",('Crisis Indicator Data'!S126/1000000))</f>
        <v>0.24199999999999999</v>
      </c>
      <c r="I129" s="175">
        <f>IF('Crisis Indicator Data'!T126="x","x",('Crisis Indicator Data'!T126/1000000))</f>
        <v>0</v>
      </c>
      <c r="J129" s="175">
        <f>IF('Crisis Indicator Data'!U126="x","x",('Crisis Indicator Data'!U126/1000000))</f>
        <v>0</v>
      </c>
      <c r="K129" s="164">
        <f t="shared" si="9"/>
        <v>2.2999999999999998</v>
      </c>
      <c r="L129" s="161">
        <f>IF(F129="x","x",(F129*1000000/VLOOKUP($C129,'Crisis Indicator Data'!$C$3:$H$198,5,FALSE)))</f>
        <v>0.7516556291390728</v>
      </c>
      <c r="M129" s="161">
        <f>IF(G129="x","x",(G129*1000000/VLOOKUP($C129,'Crisis Indicator Data'!$C$3:$H$198,5,FALSE)))</f>
        <v>0.19846854304635761</v>
      </c>
      <c r="N129" s="161">
        <f>IF(H129="x","x",(H129*1000000/VLOOKUP($C129,'Crisis Indicator Data'!$C$3:$H$198,5,FALSE)))</f>
        <v>5.0082781456953641E-2</v>
      </c>
      <c r="O129" s="161">
        <f>IF(I129="x","x",(I129*1000000/VLOOKUP($C129,'Crisis Indicator Data'!$C$3:$H$198,5,FALSE)))</f>
        <v>0</v>
      </c>
      <c r="P129" s="161">
        <f>IF(J129="x","x",(J129*1000000/VLOOKUP($C129,'Crisis Indicator Data'!$C$3:$H$198,5,FALSE)))</f>
        <v>0</v>
      </c>
      <c r="Q129" s="143">
        <f t="shared" si="10"/>
        <v>3</v>
      </c>
      <c r="R129" s="143">
        <f t="shared" si="11"/>
        <v>2.65</v>
      </c>
    </row>
    <row r="130" spans="1:18" x14ac:dyDescent="0.35">
      <c r="A130" s="168" t="str">
        <f>'Crisis Indicator Data'!A127</f>
        <v>International Displacement to Uganda</v>
      </c>
      <c r="B130" s="169" t="str">
        <f>'Crisis Indicator Data'!B127</f>
        <v>International Displacement</v>
      </c>
      <c r="C130" s="169" t="str">
        <f>'Crisis Indicator Data'!C127</f>
        <v>UGA005</v>
      </c>
      <c r="D130" s="169" t="str">
        <f>'Crisis Indicator Data'!D127</f>
        <v>Uganda</v>
      </c>
      <c r="E130" s="169" t="str">
        <f>'Crisis Indicator Data'!E127</f>
        <v>UGA</v>
      </c>
      <c r="F130" s="175">
        <f>IF('Crisis Indicator Data'!Q127="x","x",('Crisis Indicator Data'!Q127/1000000))</f>
        <v>6.39</v>
      </c>
      <c r="G130" s="175">
        <f>IF('Crisis Indicator Data'!R127="x","x",('Crisis Indicator Data'!R127/1000000))</f>
        <v>0</v>
      </c>
      <c r="H130" s="175">
        <f>IF('Crisis Indicator Data'!S127="x","x",('Crisis Indicator Data'!S127/1000000))</f>
        <v>1.913</v>
      </c>
      <c r="I130" s="175" t="str">
        <f>IF('Crisis Indicator Data'!T127="x","x",('Crisis Indicator Data'!T127/1000000))</f>
        <v>x</v>
      </c>
      <c r="J130" s="175" t="str">
        <f>IF('Crisis Indicator Data'!U127="x","x",('Crisis Indicator Data'!U127/1000000))</f>
        <v>x</v>
      </c>
      <c r="K130" s="164">
        <f t="shared" si="9"/>
        <v>3.8</v>
      </c>
      <c r="L130" s="161">
        <f>IF(F130="x","x",(F130*1000000/VLOOKUP($C130,'Crisis Indicator Data'!$C$3:$H$198,5,FALSE)))</f>
        <v>0.7695086705202312</v>
      </c>
      <c r="M130" s="161">
        <f>IF(G130="x","x",(G130*1000000/VLOOKUP($C130,'Crisis Indicator Data'!$C$3:$H$198,5,FALSE)))</f>
        <v>0</v>
      </c>
      <c r="N130" s="161">
        <f>IF(H130="x","x",(H130*1000000/VLOOKUP($C130,'Crisis Indicator Data'!$C$3:$H$198,5,FALSE)))</f>
        <v>0.2303709055876686</v>
      </c>
      <c r="O130" s="161" t="str">
        <f>IF(I130="x","x",(I130*1000000/VLOOKUP($C130,'Crisis Indicator Data'!$C$3:$H$198,5,FALSE)))</f>
        <v>x</v>
      </c>
      <c r="P130" s="161" t="str">
        <f>IF(J130="x","x",(J130*1000000/VLOOKUP($C130,'Crisis Indicator Data'!$C$3:$H$198,5,FALSE)))</f>
        <v>x</v>
      </c>
      <c r="Q130" s="143">
        <f t="shared" si="10"/>
        <v>3</v>
      </c>
      <c r="R130" s="143">
        <f t="shared" si="11"/>
        <v>3.4</v>
      </c>
    </row>
    <row r="131" spans="1:18" x14ac:dyDescent="0.35">
      <c r="A131" s="168" t="str">
        <f>'Crisis Indicator Data'!A128</f>
        <v>Conflict in Ukraine</v>
      </c>
      <c r="B131" s="169" t="str">
        <f>'Crisis Indicator Data'!B128</f>
        <v>Conflict/ Violence</v>
      </c>
      <c r="C131" s="169" t="str">
        <f>'Crisis Indicator Data'!C128</f>
        <v>UKR002</v>
      </c>
      <c r="D131" s="169" t="str">
        <f>'Crisis Indicator Data'!D128</f>
        <v>Ukraine</v>
      </c>
      <c r="E131" s="169" t="str">
        <f>'Crisis Indicator Data'!E128</f>
        <v>UKR</v>
      </c>
      <c r="F131" s="175">
        <f>IF('Crisis Indicator Data'!Q128="x","x",('Crisis Indicator Data'!Q128/1000000))</f>
        <v>21.4</v>
      </c>
      <c r="G131" s="175">
        <f>IF('Crisis Indicator Data'!R128="x","x",('Crisis Indicator Data'!R128/1000000))</f>
        <v>3.6</v>
      </c>
      <c r="H131" s="175">
        <f>IF('Crisis Indicator Data'!S128="x","x",('Crisis Indicator Data'!S128/1000000))</f>
        <v>7.8739999999999997</v>
      </c>
      <c r="I131" s="175">
        <f>IF('Crisis Indicator Data'!T128="x","x",('Crisis Indicator Data'!T128/1000000))</f>
        <v>3.556</v>
      </c>
      <c r="J131" s="175">
        <f>IF('Crisis Indicator Data'!U128="x","x",('Crisis Indicator Data'!U128/1000000))</f>
        <v>1.27</v>
      </c>
      <c r="K131" s="164">
        <f t="shared" si="9"/>
        <v>5</v>
      </c>
      <c r="L131" s="161">
        <f>IF(F131="x","x",(F131*1000000/VLOOKUP($C131,'Crisis Indicator Data'!$C$3:$H$198,5,FALSE)))</f>
        <v>0.56763925729442966</v>
      </c>
      <c r="M131" s="161">
        <f>IF(G131="x","x",(G131*1000000/VLOOKUP($C131,'Crisis Indicator Data'!$C$3:$H$198,5,FALSE)))</f>
        <v>9.5490716180371346E-2</v>
      </c>
      <c r="N131" s="161">
        <f>IF(H131="x","x",(H131*1000000/VLOOKUP($C131,'Crisis Indicator Data'!$C$3:$H$198,5,FALSE)))</f>
        <v>0.20885941644562334</v>
      </c>
      <c r="O131" s="161">
        <f>IF(I131="x","x",(I131*1000000/VLOOKUP($C131,'Crisis Indicator Data'!$C$3:$H$198,5,FALSE)))</f>
        <v>9.43236074270557E-2</v>
      </c>
      <c r="P131" s="161">
        <f>IF(J131="x","x",(J131*1000000/VLOOKUP($C131,'Crisis Indicator Data'!$C$3:$H$198,5,FALSE)))</f>
        <v>3.3687002652519893E-2</v>
      </c>
      <c r="Q131" s="143">
        <f t="shared" si="10"/>
        <v>4</v>
      </c>
      <c r="R131" s="143">
        <f t="shared" si="11"/>
        <v>4.5</v>
      </c>
    </row>
    <row r="132" spans="1:18" x14ac:dyDescent="0.35">
      <c r="A132" s="168" t="str">
        <f>'Crisis Indicator Data'!A129</f>
        <v>Political and Economic crisis in Venezuela</v>
      </c>
      <c r="B132" s="169" t="str">
        <f>'Crisis Indicator Data'!B129</f>
        <v>Political/economic crisis,Conflict/ Violence</v>
      </c>
      <c r="C132" s="169" t="str">
        <f>'Crisis Indicator Data'!C129</f>
        <v>VEN001</v>
      </c>
      <c r="D132" s="169" t="str">
        <f>'Crisis Indicator Data'!D129</f>
        <v>Venezuela</v>
      </c>
      <c r="E132" s="169" t="str">
        <f>'Crisis Indicator Data'!E129</f>
        <v>VEN</v>
      </c>
      <c r="F132" s="175">
        <f>IF('Crisis Indicator Data'!Q129="x","x",('Crisis Indicator Data'!Q129/1000000))</f>
        <v>8.4009999999999998</v>
      </c>
      <c r="G132" s="175">
        <f>IF('Crisis Indicator Data'!R129="x","x",('Crisis Indicator Data'!R129/1000000))</f>
        <v>10.755000000000001</v>
      </c>
      <c r="H132" s="175">
        <f>IF('Crisis Indicator Data'!S129="x","x",('Crisis Indicator Data'!S129/1000000))</f>
        <v>6.6970000000000001</v>
      </c>
      <c r="I132" s="175">
        <f>IF('Crisis Indicator Data'!T129="x","x",('Crisis Indicator Data'!T129/1000000))</f>
        <v>1.04</v>
      </c>
      <c r="J132" s="175">
        <f>IF('Crisis Indicator Data'!U129="x","x",('Crisis Indicator Data'!U129/1000000))</f>
        <v>2.5000000000000001E-2</v>
      </c>
      <c r="K132" s="164">
        <f t="shared" si="9"/>
        <v>4.8</v>
      </c>
      <c r="L132" s="161">
        <f>IF(F132="x","x",(F132*1000000/VLOOKUP($C132,'Crisis Indicator Data'!$C$3:$H$198,5,FALSE)))</f>
        <v>0.31</v>
      </c>
      <c r="M132" s="161">
        <f>IF(G132="x","x",(G132*1000000/VLOOKUP($C132,'Crisis Indicator Data'!$C$3:$H$198,5,FALSE)))</f>
        <v>0.39686346863468636</v>
      </c>
      <c r="N132" s="161">
        <f>IF(H132="x","x",(H132*1000000/VLOOKUP($C132,'Crisis Indicator Data'!$C$3:$H$198,5,FALSE)))</f>
        <v>0.24712177121771217</v>
      </c>
      <c r="O132" s="161">
        <f>IF(I132="x","x",(I132*1000000/VLOOKUP($C132,'Crisis Indicator Data'!$C$3:$H$198,5,FALSE)))</f>
        <v>3.8376383763837639E-2</v>
      </c>
      <c r="P132" s="161">
        <f>IF(J132="x","x",(J132*1000000/VLOOKUP($C132,'Crisis Indicator Data'!$C$3:$H$198,5,FALSE)))</f>
        <v>9.225092250922509E-4</v>
      </c>
      <c r="Q132" s="143">
        <f t="shared" si="10"/>
        <v>3</v>
      </c>
      <c r="R132" s="143">
        <f t="shared" si="11"/>
        <v>3.9</v>
      </c>
    </row>
    <row r="133" spans="1:18" x14ac:dyDescent="0.35">
      <c r="A133" s="168" t="str">
        <f>'Crisis Indicator Data'!A130</f>
        <v>Complex crisis in Yemen</v>
      </c>
      <c r="B133" s="169" t="str">
        <f>'Crisis Indicator Data'!B130</f>
        <v>Conflict/ Violence,Drought/drier conditions,Political/economic crisis</v>
      </c>
      <c r="C133" s="169" t="str">
        <f>'Crisis Indicator Data'!C130</f>
        <v>YEM001</v>
      </c>
      <c r="D133" s="169" t="str">
        <f>'Crisis Indicator Data'!D130</f>
        <v>Yemen</v>
      </c>
      <c r="E133" s="169" t="str">
        <f>'Crisis Indicator Data'!E130</f>
        <v>YEM</v>
      </c>
      <c r="F133" s="175">
        <f>IF('Crisis Indicator Data'!Q130="x","x",('Crisis Indicator Data'!Q130/1000000))</f>
        <v>0</v>
      </c>
      <c r="G133" s="175">
        <f>IF('Crisis Indicator Data'!R130="x","x",('Crisis Indicator Data'!R130/1000000))</f>
        <v>15.36</v>
      </c>
      <c r="H133" s="175">
        <f>IF('Crisis Indicator Data'!S130="x","x",('Crisis Indicator Data'!S130/1000000))</f>
        <v>10.057</v>
      </c>
      <c r="I133" s="175">
        <f>IF('Crisis Indicator Data'!T130="x","x",('Crisis Indicator Data'!T130/1000000))</f>
        <v>9.4830000000000005</v>
      </c>
      <c r="J133" s="175">
        <f>IF('Crisis Indicator Data'!U130="x","x",('Crisis Indicator Data'!U130/1000000))</f>
        <v>0</v>
      </c>
      <c r="K133" s="164">
        <f t="shared" si="9"/>
        <v>5</v>
      </c>
      <c r="L133" s="161">
        <f>IF(F133="x","x",(F133*1000000/VLOOKUP($C133,'Crisis Indicator Data'!$C$3:$H$198,5,FALSE)))</f>
        <v>0</v>
      </c>
      <c r="M133" s="161">
        <f>IF(G133="x","x",(G133*1000000/VLOOKUP($C133,'Crisis Indicator Data'!$C$3:$H$198,5,FALSE)))</f>
        <v>0.44011461318051576</v>
      </c>
      <c r="N133" s="161">
        <f>IF(H133="x","x",(H133*1000000/VLOOKUP($C133,'Crisis Indicator Data'!$C$3:$H$198,5,FALSE)))</f>
        <v>0.28816618911174785</v>
      </c>
      <c r="O133" s="161">
        <f>IF(I133="x","x",(I133*1000000/VLOOKUP($C133,'Crisis Indicator Data'!$C$3:$H$198,5,FALSE)))</f>
        <v>0.27171919770773639</v>
      </c>
      <c r="P133" s="161">
        <f>IF(J133="x","x",(J133*1000000/VLOOKUP($C133,'Crisis Indicator Data'!$C$3:$H$198,5,FALSE)))</f>
        <v>0</v>
      </c>
      <c r="Q133" s="143">
        <f t="shared" si="10"/>
        <v>4</v>
      </c>
      <c r="R133" s="143">
        <f t="shared" si="11"/>
        <v>4.5</v>
      </c>
    </row>
    <row r="134" spans="1:18" x14ac:dyDescent="0.35">
      <c r="A134" s="168" t="str">
        <f>'Crisis Indicator Data'!A131</f>
        <v>International Displacement to Yemen</v>
      </c>
      <c r="B134" s="169" t="str">
        <f>'Crisis Indicator Data'!B131</f>
        <v>International Displacement</v>
      </c>
      <c r="C134" s="169" t="str">
        <f>'Crisis Indicator Data'!C131</f>
        <v>YEM002</v>
      </c>
      <c r="D134" s="169" t="str">
        <f>'Crisis Indicator Data'!D131</f>
        <v>Yemen</v>
      </c>
      <c r="E134" s="169" t="str">
        <f>'Crisis Indicator Data'!E131</f>
        <v>YEM</v>
      </c>
      <c r="F134" s="175">
        <f>IF('Crisis Indicator Data'!Q131="x","x",('Crisis Indicator Data'!Q131/1000000))</f>
        <v>4.1710000000000003</v>
      </c>
      <c r="G134" s="175">
        <f>IF('Crisis Indicator Data'!R131="x","x",('Crisis Indicator Data'!R131/1000000))</f>
        <v>0</v>
      </c>
      <c r="H134" s="175">
        <f>IF('Crisis Indicator Data'!S131="x","x",('Crisis Indicator Data'!S131/1000000))</f>
        <v>0</v>
      </c>
      <c r="I134" s="175">
        <f>IF('Crisis Indicator Data'!T131="x","x",('Crisis Indicator Data'!T131/1000000))</f>
        <v>0.19400000000000001</v>
      </c>
      <c r="J134" s="175">
        <f>IF('Crisis Indicator Data'!U131="x","x",('Crisis Indicator Data'!U131/1000000))</f>
        <v>0</v>
      </c>
      <c r="K134" s="164">
        <f t="shared" ref="K134:K136" si="12">IF(H134="x","x",IF(SUM(H134:J134)=0,0,IF(LOG(SUM(H134:J134)*1000000)&lt;$K$4,0,IF(LOG(SUM(H134:J134)*1000000)&gt;$K$3,5,ROUND(5-(K$3-LOG(SUM(H134:J134)*1000000))/(K$3-K$4)*5,1)))))</f>
        <v>2.1</v>
      </c>
      <c r="L134" s="161">
        <f>IF(F134="x","x",(F134*1000000/VLOOKUP($C134,'Crisis Indicator Data'!$C$3:$H$198,5,FALSE)))</f>
        <v>0.95555555555555571</v>
      </c>
      <c r="M134" s="161">
        <f>IF(G134="x","x",(G134*1000000/VLOOKUP($C134,'Crisis Indicator Data'!$C$3:$H$198,5,FALSE)))</f>
        <v>0</v>
      </c>
      <c r="N134" s="161">
        <f>IF(H134="x","x",(H134*1000000/VLOOKUP($C134,'Crisis Indicator Data'!$C$3:$H$198,5,FALSE)))</f>
        <v>0</v>
      </c>
      <c r="O134" s="161">
        <f>IF(I134="x","x",(I134*1000000/VLOOKUP($C134,'Crisis Indicator Data'!$C$3:$H$198,5,FALSE)))</f>
        <v>4.4444444444444446E-2</v>
      </c>
      <c r="P134" s="161">
        <f>IF(J134="x","x",(J134*1000000/VLOOKUP($C134,'Crisis Indicator Data'!$C$3:$H$198,5,FALSE)))</f>
        <v>0</v>
      </c>
      <c r="Q134" s="143">
        <f t="shared" ref="Q134:Q136" si="13">IF(N134="x","x",IF(OR(L134&gt;=$L$3,M134&gt;=$M$3,N134&gt;=$N$3,O134&gt;=$O$3,P134&gt;=$P$3), (IF(VALUE(SUBSTITUTE(P134, "x", "0.0"))&gt;=$P$3, 5, IF((VALUE(SUBSTITUTE(O134, "x", "0.0"))+VALUE(SUBSTITUTE(P134, "x", "0.0")))&gt;=$O$3,4,IF((VALUE(SUBSTITUTE(O134, "x", "0.0"))+VALUE(SUBSTITUTE(P134, "x", "0.0"))+N134)&gt;=$N$3,3,IF((VALUE(SUBSTITUTE(O134, "x", "0.0"))+VALUE(SUBSTITUTE(P134, "x", "0.0"))+N134+VALUE(SUBSTITUTE(M134, "x", "0.0")))&gt;=$M$3,2,1)))))))</f>
        <v>1</v>
      </c>
      <c r="R134" s="143">
        <f t="shared" ref="R134:R136" si="14">IF(Q134="x","x",(AVERAGE(K134,Q134)))</f>
        <v>1.55</v>
      </c>
    </row>
    <row r="135" spans="1:18" x14ac:dyDescent="0.35">
      <c r="A135" s="168" t="str">
        <f>'Crisis Indicator Data'!A132</f>
        <v>Drought in Zambia</v>
      </c>
      <c r="B135" s="169" t="str">
        <f>'Crisis Indicator Data'!B132</f>
        <v>Drought/drier conditions</v>
      </c>
      <c r="C135" s="169" t="str">
        <f>'Crisis Indicator Data'!C132</f>
        <v>ZMB002</v>
      </c>
      <c r="D135" s="169" t="str">
        <f>'Crisis Indicator Data'!D132</f>
        <v>Zambia</v>
      </c>
      <c r="E135" s="169" t="str">
        <f>'Crisis Indicator Data'!E132</f>
        <v>ZMB</v>
      </c>
      <c r="F135" s="175">
        <f>IF('Crisis Indicator Data'!Q132="x","x",('Crisis Indicator Data'!Q132/1000000))</f>
        <v>4.4119999999999999</v>
      </c>
      <c r="G135" s="175">
        <f>IF('Crisis Indicator Data'!R132="x","x",('Crisis Indicator Data'!R132/1000000))</f>
        <v>7.5220000000000002</v>
      </c>
      <c r="H135" s="175">
        <f>IF('Crisis Indicator Data'!S132="x","x",('Crisis Indicator Data'!S132/1000000))</f>
        <v>5.5970000000000004</v>
      </c>
      <c r="I135" s="175">
        <f>IF('Crisis Indicator Data'!T132="x","x",('Crisis Indicator Data'!T132/1000000))</f>
        <v>0.23599999999999999</v>
      </c>
      <c r="J135" s="175">
        <f>IF('Crisis Indicator Data'!U132="x","x",('Crisis Indicator Data'!U132/1000000))</f>
        <v>0</v>
      </c>
      <c r="K135" s="164">
        <f t="shared" si="12"/>
        <v>4.5999999999999996</v>
      </c>
      <c r="L135" s="161">
        <f>IF(F135="x","x",(F135*1000000/VLOOKUP($C135,'Crisis Indicator Data'!$C$3:$H$198,5,FALSE)))</f>
        <v>0.24833952493526962</v>
      </c>
      <c r="M135" s="161">
        <f>IF(G135="x","x",(G135*1000000/VLOOKUP($C135,'Crisis Indicator Data'!$C$3:$H$198,5,FALSE)))</f>
        <v>0.42339299786108298</v>
      </c>
      <c r="N135" s="161">
        <f>IF(H135="x","x",(H135*1000000/VLOOKUP($C135,'Crisis Indicator Data'!$C$3:$H$198,5,FALSE)))</f>
        <v>0.31503996397613421</v>
      </c>
      <c r="O135" s="161">
        <f>IF(I135="x","x",(I135*1000000/VLOOKUP($C135,'Crisis Indicator Data'!$C$3:$H$198,5,FALSE)))</f>
        <v>1.3283800517843071E-2</v>
      </c>
      <c r="P135" s="161">
        <f>IF(J135="x","x",(J135*1000000/VLOOKUP($C135,'Crisis Indicator Data'!$C$3:$H$198,5,FALSE)))</f>
        <v>0</v>
      </c>
      <c r="Q135" s="143">
        <f t="shared" si="13"/>
        <v>3</v>
      </c>
      <c r="R135" s="143">
        <f t="shared" si="14"/>
        <v>3.8</v>
      </c>
    </row>
    <row r="136" spans="1:18" x14ac:dyDescent="0.35">
      <c r="A136" s="168" t="str">
        <f>'Crisis Indicator Data'!A133</f>
        <v>Drought and political economic crisis in Zimbabwe</v>
      </c>
      <c r="B136" s="169" t="str">
        <f>'Crisis Indicator Data'!B133</f>
        <v>Drought/drier conditions</v>
      </c>
      <c r="C136" s="169" t="str">
        <f>'Crisis Indicator Data'!C133</f>
        <v>ZWE001</v>
      </c>
      <c r="D136" s="169" t="str">
        <f>'Crisis Indicator Data'!D133</f>
        <v>Zimbabwe</v>
      </c>
      <c r="E136" s="169" t="str">
        <f>'Crisis Indicator Data'!E133</f>
        <v>ZWE</v>
      </c>
      <c r="F136" s="175">
        <f>IF('Crisis Indicator Data'!Q133="x","x",('Crisis Indicator Data'!Q133/1000000))</f>
        <v>0</v>
      </c>
      <c r="G136" s="175">
        <f>IF('Crisis Indicator Data'!R133="x","x",('Crisis Indicator Data'!R133/1000000))</f>
        <v>9.2729999999999997</v>
      </c>
      <c r="H136" s="175">
        <f>IF('Crisis Indicator Data'!S133="x","x",('Crisis Indicator Data'!S133/1000000))</f>
        <v>7.6</v>
      </c>
      <c r="I136" s="175" t="str">
        <f>IF('Crisis Indicator Data'!T133="x","x",('Crisis Indicator Data'!T133/1000000))</f>
        <v>x</v>
      </c>
      <c r="J136" s="175" t="str">
        <f>IF('Crisis Indicator Data'!U133="x","x",('Crisis Indicator Data'!U133/1000000))</f>
        <v>x</v>
      </c>
      <c r="K136" s="164">
        <f t="shared" si="12"/>
        <v>4.8</v>
      </c>
      <c r="L136" s="161">
        <f>IF(F136="x","x",(F136*1000000/VLOOKUP($C136,'Crisis Indicator Data'!$C$3:$H$198,5,FALSE)))</f>
        <v>0</v>
      </c>
      <c r="M136" s="161">
        <f>IF(G136="x","x",(G136*1000000/VLOOKUP($C136,'Crisis Indicator Data'!$C$3:$H$198,5,FALSE)))</f>
        <v>0.54957624607360878</v>
      </c>
      <c r="N136" s="161">
        <f>IF(H136="x","x",(H136*1000000/VLOOKUP($C136,'Crisis Indicator Data'!$C$3:$H$198,5,FALSE)))</f>
        <v>0.45042375392639128</v>
      </c>
      <c r="O136" s="161" t="str">
        <f>IF(I136="x","x",(I136*1000000/VLOOKUP($C136,'Crisis Indicator Data'!$C$3:$H$198,5,FALSE)))</f>
        <v>x</v>
      </c>
      <c r="P136" s="161" t="str">
        <f>IF(J136="x","x",(J136*1000000/VLOOKUP($C136,'Crisis Indicator Data'!$C$3:$H$198,5,FALSE)))</f>
        <v>x</v>
      </c>
      <c r="Q136" s="143">
        <f t="shared" si="13"/>
        <v>3</v>
      </c>
      <c r="R136" s="143">
        <f t="shared" si="14"/>
        <v>3.9</v>
      </c>
    </row>
  </sheetData>
  <mergeCells count="1">
    <mergeCell ref="A1:R1"/>
  </mergeCells>
  <conditionalFormatting sqref="A2:R300">
    <cfRule type="containsBlanks" priority="1" stopIfTrue="1">
      <formula>LEN(TRIM(A2))=0</formula>
    </cfRule>
  </conditionalFormatting>
  <conditionalFormatting sqref="K6:K300">
    <cfRule type="cellIs" dxfId="39" priority="22" stopIfTrue="1" operator="between">
      <formula>7.1</formula>
      <formula>10</formula>
    </cfRule>
    <cfRule type="cellIs" dxfId="38" priority="23" stopIfTrue="1" operator="between">
      <formula>5.4</formula>
      <formula>7</formula>
    </cfRule>
    <cfRule type="cellIs" dxfId="37" priority="24" stopIfTrue="1" operator="between">
      <formula>3.5</formula>
      <formula>5.3</formula>
    </cfRule>
    <cfRule type="cellIs" dxfId="36" priority="25" stopIfTrue="1" operator="between">
      <formula>1.8</formula>
      <formula>3.4</formula>
    </cfRule>
    <cfRule type="cellIs" dxfId="35" priority="26" stopIfTrue="1" operator="between">
      <formula>0</formula>
      <formula>1.7</formula>
    </cfRule>
  </conditionalFormatting>
  <conditionalFormatting sqref="L6:P300">
    <cfRule type="cellIs" priority="3" stopIfTrue="1" operator="equal">
      <formula>"x"</formula>
    </cfRule>
    <cfRule type="cellIs" dxfId="34" priority="4" operator="greaterThan">
      <formula>1.05</formula>
    </cfRule>
  </conditionalFormatting>
  <conditionalFormatting sqref="Q6:Q300">
    <cfRule type="cellIs" dxfId="33" priority="17" stopIfTrue="1" operator="between">
      <formula>7.1</formula>
      <formula>10</formula>
    </cfRule>
    <cfRule type="cellIs" dxfId="32" priority="18" stopIfTrue="1" operator="between">
      <formula>5.4</formula>
      <formula>7</formula>
    </cfRule>
    <cfRule type="cellIs" dxfId="31" priority="19" stopIfTrue="1" operator="between">
      <formula>3.5</formula>
      <formula>5.3</formula>
    </cfRule>
    <cfRule type="cellIs" dxfId="30" priority="20" stopIfTrue="1" operator="between">
      <formula>1.8</formula>
      <formula>3.4</formula>
    </cfRule>
    <cfRule type="cellIs" dxfId="29" priority="21" stopIfTrue="1" operator="between">
      <formula>0</formula>
      <formula>1.7</formula>
    </cfRule>
  </conditionalFormatting>
  <conditionalFormatting sqref="R6:R300">
    <cfRule type="cellIs" dxfId="28" priority="7" stopIfTrue="1" operator="between">
      <formula>5</formula>
      <formula>5.9</formula>
    </cfRule>
    <cfRule type="cellIs" dxfId="27" priority="8" stopIfTrue="1" operator="between">
      <formula>4</formula>
      <formula>4.9</formula>
    </cfRule>
    <cfRule type="cellIs" dxfId="26" priority="9" stopIfTrue="1" operator="between">
      <formula>3</formula>
      <formula>3.9</formula>
    </cfRule>
    <cfRule type="cellIs" dxfId="25" priority="10" stopIfTrue="1" operator="between">
      <formula>2</formula>
      <formula>2.9</formula>
    </cfRule>
    <cfRule type="cellIs" dxfId="24" priority="11" stopIfTrue="1" operator="between">
      <formula>0</formula>
      <formula>1.9</formula>
    </cfRule>
  </conditionalFormatting>
  <pageMargins left="0.7" right="0.7" top="0.75" bottom="0.75" header="0.3" footer="0.3"/>
  <pageSetup paperSize="9" orientation="portrait"/>
  <drawing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6B6050"/>
  </sheetPr>
  <dimension ref="A1:AN142"/>
  <sheetViews>
    <sheetView topLeftCell="Q267" workbookViewId="0">
      <selection activeCell="Y253" sqref="Y253:AN300"/>
    </sheetView>
  </sheetViews>
  <sheetFormatPr defaultColWidth="9.453125" defaultRowHeight="14.5" x14ac:dyDescent="0.35"/>
  <cols>
    <col min="1" max="1" width="40.453125" bestFit="1" customWidth="1"/>
    <col min="2" max="2" width="25.54296875" bestFit="1" customWidth="1"/>
    <col min="3" max="3" width="11.453125" bestFit="1" customWidth="1"/>
    <col min="4" max="4" width="11.453125" customWidth="1"/>
    <col min="5" max="5" width="8.453125" style="25" customWidth="1"/>
    <col min="6" max="14" width="8.54296875" customWidth="1"/>
    <col min="15" max="15" width="8.54296875" style="236" customWidth="1"/>
    <col min="16" max="17" width="8.54296875" customWidth="1"/>
    <col min="18" max="18" width="8.54296875" style="236" customWidth="1"/>
    <col min="19" max="22" width="8.54296875" customWidth="1"/>
    <col min="23" max="24" width="8.54296875" style="236" customWidth="1"/>
    <col min="25" max="25" width="8.54296875" customWidth="1"/>
    <col min="26" max="26" width="8.54296875" style="236" customWidth="1"/>
    <col min="27" max="30" width="13" hidden="1" customWidth="1"/>
    <col min="31" max="31" width="8.54296875" hidden="1" customWidth="1"/>
    <col min="32" max="38" width="13" hidden="1" customWidth="1"/>
    <col min="39" max="40" width="8.54296875" style="236" customWidth="1"/>
  </cols>
  <sheetData>
    <row r="1" spans="1:40" x14ac:dyDescent="0.35">
      <c r="A1" s="280"/>
      <c r="B1" s="276"/>
      <c r="C1" s="276"/>
      <c r="D1" s="276"/>
      <c r="E1" s="281"/>
      <c r="F1" s="276"/>
      <c r="G1" s="276"/>
      <c r="H1" s="276"/>
      <c r="I1" s="276"/>
      <c r="J1" s="276"/>
      <c r="K1" s="276"/>
      <c r="L1" s="276"/>
      <c r="M1" s="276"/>
      <c r="N1" s="276"/>
      <c r="O1" s="282"/>
      <c r="P1" s="276"/>
      <c r="Q1" s="276"/>
      <c r="R1" s="282"/>
      <c r="S1" s="276"/>
      <c r="T1" s="276"/>
      <c r="U1" s="276"/>
      <c r="V1" s="276"/>
      <c r="W1" s="282"/>
      <c r="X1" s="282"/>
      <c r="Y1" s="276"/>
      <c r="Z1" s="282"/>
      <c r="AA1" s="276"/>
      <c r="AB1" s="276"/>
      <c r="AC1" s="276"/>
      <c r="AD1" s="276"/>
      <c r="AE1" s="276"/>
      <c r="AF1" s="276"/>
      <c r="AG1" s="276"/>
      <c r="AH1" s="276"/>
      <c r="AI1" s="276"/>
      <c r="AJ1" s="276"/>
      <c r="AK1" s="276"/>
      <c r="AL1" s="276"/>
      <c r="AM1" s="282"/>
      <c r="AN1" s="282"/>
    </row>
    <row r="2" spans="1:40" ht="109.5" customHeight="1" thickBot="1" x14ac:dyDescent="0.4">
      <c r="A2" s="1"/>
      <c r="B2" s="1"/>
      <c r="C2" s="15"/>
      <c r="D2" s="15"/>
      <c r="E2" s="9"/>
      <c r="F2" s="93" t="s">
        <v>7615</v>
      </c>
      <c r="G2" s="93" t="s">
        <v>7616</v>
      </c>
      <c r="H2" s="92" t="s">
        <v>7617</v>
      </c>
      <c r="I2" s="93" t="s">
        <v>7618</v>
      </c>
      <c r="J2" s="93" t="s">
        <v>7619</v>
      </c>
      <c r="K2" s="92" t="s">
        <v>7620</v>
      </c>
      <c r="L2" s="93" t="s">
        <v>7621</v>
      </c>
      <c r="M2" s="93" t="s">
        <v>7622</v>
      </c>
      <c r="N2" s="92" t="s">
        <v>7623</v>
      </c>
      <c r="O2" s="91" t="s">
        <v>7624</v>
      </c>
      <c r="P2" s="93" t="s">
        <v>7625</v>
      </c>
      <c r="Q2" s="93" t="s">
        <v>7626</v>
      </c>
      <c r="R2" s="91" t="s">
        <v>7627</v>
      </c>
      <c r="S2" s="93" t="s">
        <v>7628</v>
      </c>
      <c r="T2" s="93" t="s">
        <v>7629</v>
      </c>
      <c r="U2" s="93" t="s">
        <v>7630</v>
      </c>
      <c r="V2" s="93" t="s">
        <v>7631</v>
      </c>
      <c r="W2" s="91" t="s">
        <v>7632</v>
      </c>
      <c r="X2" s="90" t="s">
        <v>7572</v>
      </c>
      <c r="Y2" s="93" t="s">
        <v>7633</v>
      </c>
      <c r="Z2" s="91" t="s">
        <v>7634</v>
      </c>
      <c r="AA2" s="93" t="s">
        <v>1217</v>
      </c>
      <c r="AB2" s="93" t="s">
        <v>1229</v>
      </c>
      <c r="AC2" s="93" t="s">
        <v>1219</v>
      </c>
      <c r="AD2" s="93" t="s">
        <v>1231</v>
      </c>
      <c r="AE2" s="92" t="s">
        <v>7635</v>
      </c>
      <c r="AF2" s="93" t="s">
        <v>1214</v>
      </c>
      <c r="AG2" s="93" t="s">
        <v>1227</v>
      </c>
      <c r="AH2" s="92" t="s">
        <v>7636</v>
      </c>
      <c r="AI2" s="93" t="s">
        <v>1221</v>
      </c>
      <c r="AJ2" s="93" t="s">
        <v>7637</v>
      </c>
      <c r="AK2" s="93" t="s">
        <v>1223</v>
      </c>
      <c r="AL2" s="92" t="s">
        <v>7638</v>
      </c>
      <c r="AM2" s="91" t="s">
        <v>7639</v>
      </c>
      <c r="AN2" s="90" t="s">
        <v>7573</v>
      </c>
    </row>
    <row r="3" spans="1:40" x14ac:dyDescent="0.35">
      <c r="A3" s="1"/>
      <c r="B3" s="1"/>
      <c r="C3" s="15"/>
      <c r="D3" s="15"/>
      <c r="E3" s="8" t="s">
        <v>7602</v>
      </c>
      <c r="F3" s="78">
        <v>14</v>
      </c>
      <c r="G3" s="78">
        <v>10</v>
      </c>
      <c r="H3" s="78"/>
      <c r="I3" s="78">
        <v>1</v>
      </c>
      <c r="J3" s="78">
        <v>0.5</v>
      </c>
      <c r="K3" s="78"/>
      <c r="L3" s="78">
        <v>0.75</v>
      </c>
      <c r="M3" s="78">
        <v>65</v>
      </c>
      <c r="N3" s="78"/>
      <c r="O3" s="78"/>
      <c r="P3" s="78"/>
      <c r="Q3" s="80">
        <v>3000</v>
      </c>
      <c r="R3" s="78"/>
      <c r="S3" s="78">
        <v>100</v>
      </c>
      <c r="T3" s="78">
        <v>2.5</v>
      </c>
      <c r="U3" s="78">
        <v>10</v>
      </c>
      <c r="V3" s="78">
        <v>100</v>
      </c>
      <c r="W3" s="78"/>
      <c r="X3" s="78"/>
      <c r="Y3" s="78"/>
      <c r="Z3" s="78"/>
      <c r="AA3" s="78"/>
      <c r="AB3" s="78"/>
      <c r="AC3" s="78"/>
      <c r="AD3" s="78"/>
      <c r="AE3" s="78"/>
      <c r="AF3" s="78"/>
      <c r="AG3" s="78"/>
      <c r="AH3" s="78"/>
      <c r="AI3" s="78"/>
      <c r="AJ3" s="78"/>
      <c r="AK3" s="78"/>
      <c r="AL3" s="78"/>
      <c r="AM3" s="78"/>
      <c r="AN3" s="78"/>
    </row>
    <row r="4" spans="1:40" x14ac:dyDescent="0.35">
      <c r="A4" s="1"/>
      <c r="B4" s="1"/>
      <c r="C4" s="15"/>
      <c r="D4" s="15"/>
      <c r="E4" s="8" t="s">
        <v>7603</v>
      </c>
      <c r="F4" s="78">
        <v>0</v>
      </c>
      <c r="G4" s="78">
        <v>0</v>
      </c>
      <c r="H4" s="78"/>
      <c r="I4" s="78">
        <v>0</v>
      </c>
      <c r="J4" s="78">
        <v>0</v>
      </c>
      <c r="K4" s="78"/>
      <c r="L4" s="78">
        <v>0</v>
      </c>
      <c r="M4" s="78">
        <v>25</v>
      </c>
      <c r="N4" s="78"/>
      <c r="O4" s="78"/>
      <c r="P4" s="78"/>
      <c r="Q4" s="78">
        <v>1</v>
      </c>
      <c r="R4" s="78"/>
      <c r="S4" s="78">
        <v>0</v>
      </c>
      <c r="T4" s="78">
        <v>-2.5</v>
      </c>
      <c r="U4" s="78">
        <v>0</v>
      </c>
      <c r="V4" s="78">
        <v>0</v>
      </c>
      <c r="W4" s="78"/>
      <c r="X4" s="78"/>
      <c r="Y4" s="78"/>
      <c r="Z4" s="78"/>
      <c r="AA4" s="78"/>
      <c r="AB4" s="78"/>
      <c r="AC4" s="78"/>
      <c r="AD4" s="78"/>
      <c r="AE4" s="78"/>
      <c r="AF4" s="78"/>
      <c r="AG4" s="78"/>
      <c r="AH4" s="78"/>
      <c r="AI4" s="78"/>
      <c r="AJ4" s="78"/>
      <c r="AK4" s="78"/>
      <c r="AL4" s="78"/>
      <c r="AM4" s="78"/>
      <c r="AN4" s="78"/>
    </row>
    <row r="5" spans="1:40" x14ac:dyDescent="0.35">
      <c r="A5" s="29" t="s">
        <v>7556</v>
      </c>
      <c r="B5" s="29" t="s">
        <v>7561</v>
      </c>
      <c r="C5" s="29" t="s">
        <v>7558</v>
      </c>
      <c r="D5" s="29" t="s">
        <v>7559</v>
      </c>
      <c r="E5" s="30" t="s">
        <v>7604</v>
      </c>
      <c r="F5" s="31"/>
      <c r="G5" s="31"/>
      <c r="H5" s="31"/>
      <c r="I5" s="31"/>
      <c r="J5" s="31"/>
      <c r="K5" s="31"/>
      <c r="L5" s="31"/>
      <c r="M5" s="31"/>
      <c r="N5" s="31"/>
      <c r="O5" s="32"/>
      <c r="P5" s="31"/>
      <c r="Q5" s="33"/>
      <c r="R5" s="31"/>
      <c r="S5" s="32"/>
      <c r="T5" s="31"/>
      <c r="U5" s="33"/>
      <c r="V5" s="34"/>
      <c r="W5" s="31"/>
      <c r="X5" s="32"/>
      <c r="Y5" s="31"/>
      <c r="Z5" s="33"/>
      <c r="AA5" s="33"/>
      <c r="AB5" s="33"/>
      <c r="AC5" s="33"/>
      <c r="AD5" s="33"/>
      <c r="AE5" s="31"/>
      <c r="AF5" s="31"/>
      <c r="AG5" s="31"/>
      <c r="AH5" s="31"/>
      <c r="AI5" s="31"/>
      <c r="AJ5" s="31"/>
      <c r="AK5" s="31"/>
      <c r="AL5" s="31"/>
      <c r="AM5" s="32"/>
      <c r="AN5" s="33"/>
    </row>
    <row r="6" spans="1:40" ht="13.5" customHeight="1" x14ac:dyDescent="0.35">
      <c r="A6" s="165" t="str">
        <f>'Crisis Indicator Data'!A3</f>
        <v>Complex crisis in Afghanistan</v>
      </c>
      <c r="B6" s="166" t="str">
        <f>'Crisis Indicator Data'!B3</f>
        <v>Conflict/ Violence,Political/economic crisis,Floods,Drought/drier conditions</v>
      </c>
      <c r="C6" s="166" t="str">
        <f>'Crisis Indicator Data'!C3</f>
        <v>AFG001</v>
      </c>
      <c r="D6" s="166" t="str">
        <f>'Crisis Indicator Data'!D3</f>
        <v>Afghanistan</v>
      </c>
      <c r="E6" s="167" t="str">
        <f>'Crisis Indicator Data'!E3</f>
        <v>AFG</v>
      </c>
      <c r="F6" s="159">
        <f>IF(LEN(E6)&gt;3,(IF(VLOOKUP($C6,#REF!,7,FALSE)="x","x",ROUND(IF(VLOOKUP($C6,#REF!,7,FALSE)&gt;$F$3,5,IF(VLOOKUP($C6,#REF!,7,FALSE)&lt;F$4,0,($F$3-VLOOKUP($C6,#REF!,7,FALSE))/($F$3-$F$4)*5)),1))),IF(VLOOKUP($E6,'Country Indicator Data'!$B$4:$N$300,3,FALSE)="x","x",ROUND(IF(VLOOKUP($E6,'Country Indicator Data'!$B$4:$N$300,3,FALSE)&gt;$F$3,5,IF(VLOOKUP($E6,'Country Indicator Data'!$B$4:$N$300,3,FALSE)&lt;$F$4,0,($F$3-VLOOKUP($E6,'Country Indicator Data'!$B$4:$N$300,3,FALSE))/($F$3-$F$4)*5)),1)))</f>
        <v>3.6</v>
      </c>
      <c r="G6" s="159">
        <f>IF(LEN(E6)&gt;3,(IF(VLOOKUP($C6,#REF!,9,FALSE)="x","x",ROUND(IF(VLOOKUP($C6,#REF!,9,FALSE)&gt;G$3,5,IF(VLOOKUP($C6,#REF!,9,FALSE)&lt;G$4,0,(G$3-VLOOKUP($C6,#REF!,9,FALSE))/(G$3-G$4)*5)),1))),IF(VLOOKUP($E6,'Country Indicator Data'!$B$4:$N$300,5,FALSE)="x","x",ROUND(IF(VLOOKUP($E6,'Country Indicator Data'!$B$4:$N$300,5,FALSE)&gt;G$3,5,IF(VLOOKUP($E6,'Country Indicator Data'!$B$4:$N$300,5,FALSE)&lt;G$4,0,(G$3-VLOOKUP($E6,'Country Indicator Data'!$B$4:$N$300,5,FALSE))/(G$3-G$4)*5)),1)))</f>
        <v>4.0999999999999996</v>
      </c>
      <c r="H6" s="159">
        <f t="shared" ref="H6:H37" si="0">IF(AND(F6="x",G6="x"),"x",AVERAGE(F6,G6))</f>
        <v>3.8499999999999996</v>
      </c>
      <c r="I6" s="159">
        <f>IF(LEN(E6)&gt;3,(IF(VLOOKUP($C6,#REF!,6,FALSE)="x","x",ROUND(IF(VLOOKUP($C6,#REF!,6,FALSE)&gt;I$3,5,IF(VLOOKUP($C6,#REF!,6,FALSE)&lt;I$4,0,5-(I$3-VLOOKUP($C6,#REF!,6,FALSE))/(I$3-I$4)*5)),1))),IF(VLOOKUP($E6,'Country Indicator Data'!$B$4:$N$300,2,FALSE)="x","x",ROUND(IF(VLOOKUP($E6,'Country Indicator Data'!$B$4:$N$300,2,FALSE)&gt;I$3,5,IF(VLOOKUP($E6,'Country Indicator Data'!$B$4:$N$300,2,FALSE)&lt;I$4,0,5-(I$3-VLOOKUP($E6,'Country Indicator Data'!$B$4:$N$300,2,FALSE))/(I$3-I$4)*5)),1)))</f>
        <v>3.8</v>
      </c>
      <c r="J6" s="159">
        <f>IF(LEN(E6)&gt;3,(IF(VLOOKUP($C6,#REF!,8,FALSE)="x","x",ROUND(IF(VLOOKUP($C6,#REF!,8,FALSE)&gt;J$3,5,IF(VLOOKUP($C6,#REF!,8,FALSE)&lt;J$4,0,5-(J$3-VLOOKUP($C6,#REF!,8,FALSE))/(J$3-J$4)*5)),1))),IF(VLOOKUP($E6,'Country Indicator Data'!$B$4:$N$300,4,FALSE)="x","x",ROUND(IF(VLOOKUP($E6,'Country Indicator Data'!$B$4:$N$300,4,FALSE)&gt;J$3,5,IF(VLOOKUP($E6,'Country Indicator Data'!$B$4:$N$300,4,FALSE)&lt;J$4,0,5-(J$3-VLOOKUP($E6,'Country Indicator Data'!$B$4:$N$300,4,FALSE))/(J$3-J$4)*5)),1)))</f>
        <v>0</v>
      </c>
      <c r="K6" s="159">
        <f t="shared" ref="K6:K37" si="1">IF(AND(I6="x",J6="x"),"x",AVERAGE(I6,J6))</f>
        <v>1.9</v>
      </c>
      <c r="L6" s="159">
        <f>IF(LEN(E6)&gt;3,(IF(VLOOKUP($C6,#REF!,10,FALSE)="x","x",ROUND(IF(VLOOKUP($C6,#REF!,10,FALSE)&gt;L$3,5,IF(VLOOKUP($C6,#REF!,10,FALSE)&lt;L$4,0,5-(L$3-VLOOKUP($C6,#REF!,10,FALSE))/(L$3-L$4)*5)),1))),IF(VLOOKUP($E6,'Country Indicator Data'!$B$4:$N$300,6,FALSE)="x","x",ROUND(IF(VLOOKUP($E6,'Country Indicator Data'!$B$4:$N$300,6,FALSE)&gt;L$3,5,IF(VLOOKUP($E6,'Country Indicator Data'!$B$4:$N$300,6,FALSE)&lt;L$4,0,5-(L$3-VLOOKUP($E6,'Country Indicator Data'!$B$4:$N$300,6,FALSE))/(L$3-L$4)*5)),1)))</f>
        <v>4.4000000000000004</v>
      </c>
      <c r="M6" s="159" t="str">
        <f>IF(LEN(E6)&gt;3,(IF(VLOOKUP($C6,#REF!,11,FALSE)="x","x",ROUND(IF(VLOOKUP($C6,#REF!,11,FALSE)&gt;M$3,5,IF(VLOOKUP($C6,#REF!,11,FALSE)&lt;M$4,0,5-(M$3-VLOOKUP($C6,#REF!,11,FALSE))/(M$3-M$4)*5)),1))),IF(VLOOKUP($E6,'Country Indicator Data'!$B$4:$N$300,7,FALSE)="x","x",ROUND(IF(VLOOKUP($E6,'Country Indicator Data'!$B$4:$N$300,7,FALSE)&gt;M$3,5,IF(VLOOKUP($E6,'Country Indicator Data'!$B$4:$N$300,7,FALSE)&lt;M$4,0,5-(M$3-VLOOKUP($E6,'Country Indicator Data'!$B$4:$N$300,7,FALSE))/(M$3-M$4)*5)),1)))</f>
        <v>x</v>
      </c>
      <c r="N6" s="159">
        <f t="shared" ref="N6:N37" si="2">IF(AND(L6="x",M6="x"),"x",AVERAGE(L6,M6))</f>
        <v>4.4000000000000004</v>
      </c>
      <c r="O6" s="159">
        <f t="shared" ref="O6:O37" si="3">AVERAGE(H6,K6,N6)</f>
        <v>3.3833333333333333</v>
      </c>
      <c r="P6" s="159">
        <f>IF(LEN(E6)&gt;3,VLOOKUP(C6,#REF!,12,FALSE),VLOOKUP(E6,'Country Indicator Data'!$B$4:$I$300,8,FALSE))</f>
        <v>4</v>
      </c>
      <c r="Q6" s="159">
        <f>IF(LEN(E6)&gt;3,((IF(VLOOKUP($C6,#REF!,13,FALSE)="x","x",ROUND(IF(VLOOKUP($C6,#REF!,13,FALSE)&gt;Q$3,5,IF(VLOOKUP($C6,#REF!,13,FALSE)&lt;Q$4,0,5-(LOG(Q$3)-LOG(VLOOKUP($C6,#REF!,13,FALSE)))/(LOG(Q$3)-LOG(Q$4))*5)),1)))),(IF(VLOOKUP($E6,'Country Indicator Data'!$B$4:$N$300,9,FALSE)="x","x",ROUND(IF(VLOOKUP($E6,'Country Indicator Data'!$B$4:$N$300,9,FALSE)&gt;Q$3,5,IF(VLOOKUP($E6,'Country Indicator Data'!$B$4:$N$300,9,FALSE)&lt;Q$4,0,5-(LOG(Q$3)-LOG(VLOOKUP($E6,'Country Indicator Data'!$B$4:$N$300,9,FALSE)))/(LOG(Q$3)-LOG(Q$4))*5)),1))))</f>
        <v>4</v>
      </c>
      <c r="R6" s="159">
        <f t="shared" ref="R6:R37" si="4">AVERAGE(P6:Q6)</f>
        <v>4</v>
      </c>
      <c r="S6" s="159">
        <f>IF(LEN(E6)&gt;3,((IF(VLOOKUP($C6,#REF!,17,FALSE)="x","x",ROUND(IF(VLOOKUP($C6,#REF!,17,FALSE)&gt;S$3,0,IF(VLOOKUP($C6,#REF!,17,FALSE)&lt;S$4,5,(S$3-VLOOKUP($C6,#REF!,17,FALSE))/(S$3-S$4)*5)),1)))),(IF(VLOOKUP($E6,'Country Indicator Data'!$B$4:$N$300,13,FALSE)="x","x",ROUND(IF(VLOOKUP($E6,'Country Indicator Data'!$B$4:$N$300,13,FALSE)&gt;S$3,0,IF(VLOOKUP($E6,'Country Indicator Data'!$B$4:$N$300,13,FALSE)&lt;S$4,5,(S$3-VLOOKUP($E6,'Country Indicator Data'!$B$4:$N$300,13,FALSE))/(S$3-S$4)*5)),1))))</f>
        <v>4.2</v>
      </c>
      <c r="T6" s="159">
        <f>IF(LEN(E6)&gt;3,((IF(VLOOKUP($C6,#REF!,14,FALSE)="x","x",ROUND(IF(VLOOKUP($C6,#REF!,14,FALSE)&gt;T$3,0,IF(VLOOKUP($C6,#REF!,14,FALSE)&lt;T$4,5,(T$3-VLOOKUP($C6,#REF!,14,FALSE))/(T$3-T$4)*5)),1)))),(IF(VLOOKUP($E6,'Country Indicator Data'!$B$4:$N$300,10,FALSE)="x","x",ROUND(IF(VLOOKUP($E6,'Country Indicator Data'!$B$4:$N$300,10,FALSE)&gt;T$3,0,IF(VLOOKUP($E6,'Country Indicator Data'!$B$4:$N$300,10,FALSE)&lt;T$4,5,(T$3-VLOOKUP($E6,'Country Indicator Data'!$B$4:$N$300,10,FALSE))/(T$3-T$4)*5)),1))))</f>
        <v>4.2</v>
      </c>
      <c r="U6" s="159">
        <f>IF(LEN(E6)&gt;3,((IF(VLOOKUP($C6,#REF!,15,FALSE)="x","x",ROUND(IF(VLOOKUP($C6,#REF!,15,FALSE)&gt;U$3,0,IF(VLOOKUP($C6,#REF!,15,FALSE)&lt;U$4,5,(U$3-VLOOKUP($C6,#REF!,15,FALSE))/(U$3-U$4)*5)),1)))),(IF(VLOOKUP($E6,'Country Indicator Data'!$B$4:$N$300,11,FALSE)="x","x",ROUND(IF(VLOOKUP($E6,'Country Indicator Data'!$B$4:$N$300,11,FALSE)&gt;U$3,0,IF(VLOOKUP($E6,'Country Indicator Data'!$B$4:$N$300,11,FALSE)&lt;U$4,5,(U$3-VLOOKUP($E6,'Country Indicator Data'!$B$4:$N$300,11,FALSE))/(U$3-U$4)*5)),1))))</f>
        <v>4</v>
      </c>
      <c r="V6" s="159">
        <f>IF(LEN(E6)&gt;3,((IF(VLOOKUP($C6,#REF!,16,FALSE)="x","x",ROUND(IF(VLOOKUP($C6,#REF!,16,FALSE)&gt;V$3,0,IF(VLOOKUP($C6,#REF!,16,FALSE)&lt;V$4,5,(V$3-VLOOKUP($C6,#REF!,16,FALSE))/(V$3-V$4)*5)),1)))),(IF(VLOOKUP($E6,'Country Indicator Data'!$B$4:$N$300,12,FALSE)="x","x",ROUND(IF(VLOOKUP($E6,'Country Indicator Data'!$B$4:$N$300,12,FALSE)&gt;V$3,0,IF(VLOOKUP($E6,'Country Indicator Data'!$B$4:$N$300,12,FALSE)&lt;V$4,5,(V$3-VLOOKUP($E6,'Country Indicator Data'!$B$4:$N$300,12,FALSE))/(V$3-V$4)*5)),1))))</f>
        <v>4.7</v>
      </c>
      <c r="W6" s="159">
        <f t="shared" ref="W6:W37" si="5">IF(AND(S6="x",V6="x"),"x",ROUND(AVERAGE(S6,V6,T6,U6),1))</f>
        <v>4.3</v>
      </c>
      <c r="X6" s="159">
        <f t="shared" ref="X6:X37" si="6">ROUND(AVERAGE(O6,W6,R6),1)</f>
        <v>3.9</v>
      </c>
      <c r="Y6" s="176">
        <f>IF('Core Indicators'!FC3="x","x",IF('Core Indicators'!FC3&gt;=5,5,IF('Core Indicators'!FC3&gt;=4,4,IF('Core Indicators'!FC3&gt;=3,3,IF('Core Indicators'!FC3&gt;=2,2,IF('Core Indicators'!FC3&gt;=1,1,0))))))</f>
        <v>5</v>
      </c>
      <c r="Z6" s="159">
        <f t="shared" ref="Z6:Z37" si="7">Y6</f>
        <v>5</v>
      </c>
      <c r="AA6" s="176">
        <f>'Crisis Indicator Data'!Y3</f>
        <v>2</v>
      </c>
      <c r="AB6" s="176">
        <f>'Crisis Indicator Data'!Z3</f>
        <v>2</v>
      </c>
      <c r="AC6" s="176">
        <f>'Crisis Indicator Data'!AA3</f>
        <v>3</v>
      </c>
      <c r="AD6" s="176">
        <f>'Crisis Indicator Data'!AB3</f>
        <v>0</v>
      </c>
      <c r="AE6" s="176">
        <f t="shared" ref="AE6:AE37" si="8">IF(SUM(AA6:AD6)=0,0,IF(SUM(AA6,AB6,AC6,AD6)&lt;2,1,IF(SUM(AA6:AD6)&lt;6,2,IF(SUM(AA6:AD6)&lt;8,3,IF(SUM(AA6:AD6)&lt;10,4,5)))))</f>
        <v>3</v>
      </c>
      <c r="AF6" s="176">
        <f>'Crisis Indicator Data'!AC3</f>
        <v>2</v>
      </c>
      <c r="AG6" s="176">
        <f>'Crisis Indicator Data'!AD3</f>
        <v>3</v>
      </c>
      <c r="AH6" s="176">
        <f t="shared" ref="AH6:AH37" si="9">IF(SUM(AF6:AG6)=0,0,IF(SUM(AF6,AG6)=1,1,IF(SUM(AF6:AG6)&lt;3,2,IF(SUM(AF6:AG6)&lt;4,3,IF(SUM(AF6:AG6)&lt;5,4,5)))))</f>
        <v>5</v>
      </c>
      <c r="AI6" s="176">
        <f>'Crisis Indicator Data'!AE3</f>
        <v>2</v>
      </c>
      <c r="AJ6" s="176">
        <f>'Crisis Indicator Data'!AF3</f>
        <v>3</v>
      </c>
      <c r="AK6" s="176">
        <f>'Crisis Indicator Data'!AG3</f>
        <v>3</v>
      </c>
      <c r="AL6" s="176">
        <f t="shared" ref="AL6:AL37" si="10">IF(SUM(AI6:AK6)=0,0,IF(SUM(AI6:AK6)=1,1,IF(SUM(AI6:AK6)&lt;3,2,IF(SUM(AI6:AK6)&lt;5,3,IF(SUM(AI6:AK6)&lt;7,4,5)))))</f>
        <v>5</v>
      </c>
      <c r="AM6" s="159">
        <f t="shared" ref="AM6:AM37" si="11">IF(AA6=3,5,ROUND(AVERAGE(AE6,AH6,AL6),0))</f>
        <v>4</v>
      </c>
      <c r="AN6" s="159">
        <f t="shared" ref="AN6:AN37" si="12">IF(AND(Z6="x",AM6="x"),"x",ROUND(AVERAGE(Z6,AM6),1))</f>
        <v>4.5</v>
      </c>
    </row>
    <row r="7" spans="1:40" ht="13.5" customHeight="1" x14ac:dyDescent="0.35">
      <c r="A7" s="165" t="str">
        <f>'Crisis Indicator Data'!A4</f>
        <v>Drought in South-West Angola</v>
      </c>
      <c r="B7" s="166" t="str">
        <f>'Crisis Indicator Data'!B4</f>
        <v>Drought/drier conditions</v>
      </c>
      <c r="C7" s="166" t="str">
        <f>'Crisis Indicator Data'!C4</f>
        <v>AGO002</v>
      </c>
      <c r="D7" s="166" t="str">
        <f>'Crisis Indicator Data'!D4</f>
        <v>Angola</v>
      </c>
      <c r="E7" s="167" t="str">
        <f>'Crisis Indicator Data'!E4</f>
        <v>AGO</v>
      </c>
      <c r="F7" s="159">
        <f>IF(LEN(E7)&gt;3,(IF(VLOOKUP($C7,#REF!,7,FALSE)="x","x",ROUND(IF(VLOOKUP($C7,#REF!,7,FALSE)&gt;$F$3,5,IF(VLOOKUP($C7,#REF!,7,FALSE)&lt;F$4,0,($F$3-VLOOKUP($C7,#REF!,7,FALSE))/($F$3-$F$4)*5)),1))),IF(VLOOKUP($E7,'Country Indicator Data'!$B$4:$N$300,3,FALSE)="x","x",ROUND(IF(VLOOKUP($E7,'Country Indicator Data'!$B$4:$N$300,3,FALSE)&gt;$F$3,5,IF(VLOOKUP($E7,'Country Indicator Data'!$B$4:$N$300,3,FALSE)&lt;$F$4,0,($F$3-VLOOKUP($E7,'Country Indicator Data'!$B$4:$N$300,3,FALSE))/($F$3-$F$4)*5)),1)))</f>
        <v>3.6</v>
      </c>
      <c r="G7" s="159">
        <f>IF(LEN(E7)&gt;3,(IF(VLOOKUP($C7,#REF!,9,FALSE)="x","x",ROUND(IF(VLOOKUP($C7,#REF!,9,FALSE)&gt;G$3,5,IF(VLOOKUP($C7,#REF!,9,FALSE)&lt;G$4,0,(G$3-VLOOKUP($C7,#REF!,9,FALSE))/(G$3-G$4)*5)),1))),IF(VLOOKUP($E7,'Country Indicator Data'!$B$4:$N$300,5,FALSE)="x","x",ROUND(IF(VLOOKUP($E7,'Country Indicator Data'!$B$4:$N$300,5,FALSE)&gt;G$3,5,IF(VLOOKUP($E7,'Country Indicator Data'!$B$4:$N$300,5,FALSE)&lt;G$4,0,(G$3-VLOOKUP($E7,'Country Indicator Data'!$B$4:$N$300,5,FALSE))/(G$3-G$4)*5)),1)))</f>
        <v>2.8</v>
      </c>
      <c r="H7" s="159">
        <f t="shared" si="0"/>
        <v>3.2</v>
      </c>
      <c r="I7" s="159">
        <f>IF(LEN(E7)&gt;3,(IF(VLOOKUP($C7,#REF!,6,FALSE)="x","x",ROUND(IF(VLOOKUP($C7,#REF!,6,FALSE)&gt;I$3,5,IF(VLOOKUP($C7,#REF!,6,FALSE)&lt;I$4,0,5-(I$3-VLOOKUP($C7,#REF!,6,FALSE))/(I$3-I$4)*5)),1))),IF(VLOOKUP($E7,'Country Indicator Data'!$B$4:$N$300,2,FALSE)="x","x",ROUND(IF(VLOOKUP($E7,'Country Indicator Data'!$B$4:$N$300,2,FALSE)&gt;I$3,5,IF(VLOOKUP($E7,'Country Indicator Data'!$B$4:$N$300,2,FALSE)&lt;I$4,0,5-(I$3-VLOOKUP($E7,'Country Indicator Data'!$B$4:$N$300,2,FALSE))/(I$3-I$4)*5)),1)))</f>
        <v>3.8</v>
      </c>
      <c r="J7" s="159">
        <f>IF(LEN(E7)&gt;3,(IF(VLOOKUP($C7,#REF!,8,FALSE)="x","x",ROUND(IF(VLOOKUP($C7,#REF!,8,FALSE)&gt;J$3,5,IF(VLOOKUP($C7,#REF!,8,FALSE)&lt;J$4,0,5-(J$3-VLOOKUP($C7,#REF!,8,FALSE))/(J$3-J$4)*5)),1))),IF(VLOOKUP($E7,'Country Indicator Data'!$B$4:$N$300,4,FALSE)="x","x",ROUND(IF(VLOOKUP($E7,'Country Indicator Data'!$B$4:$N$300,4,FALSE)&gt;J$3,5,IF(VLOOKUP($E7,'Country Indicator Data'!$B$4:$N$300,4,FALSE)&lt;J$4,0,5-(J$3-VLOOKUP($E7,'Country Indicator Data'!$B$4:$N$300,4,FALSE))/(J$3-J$4)*5)),1)))</f>
        <v>5</v>
      </c>
      <c r="K7" s="159">
        <f t="shared" si="1"/>
        <v>4.4000000000000004</v>
      </c>
      <c r="L7" s="159">
        <f>IF(LEN(E7)&gt;3,(IF(VLOOKUP($C7,#REF!,10,FALSE)="x","x",ROUND(IF(VLOOKUP($C7,#REF!,10,FALSE)&gt;L$3,5,IF(VLOOKUP($C7,#REF!,10,FALSE)&lt;L$4,0,5-(L$3-VLOOKUP($C7,#REF!,10,FALSE))/(L$3-L$4)*5)),1))),IF(VLOOKUP($E7,'Country Indicator Data'!$B$4:$N$300,6,FALSE)="x","x",ROUND(IF(VLOOKUP($E7,'Country Indicator Data'!$B$4:$N$300,6,FALSE)&gt;L$3,5,IF(VLOOKUP($E7,'Country Indicator Data'!$B$4:$N$300,6,FALSE)&lt;L$4,0,5-(L$3-VLOOKUP($E7,'Country Indicator Data'!$B$4:$N$300,6,FALSE))/(L$3-L$4)*5)),1)))</f>
        <v>3.4</v>
      </c>
      <c r="M7" s="159">
        <f>IF(LEN(E7)&gt;3,(IF(VLOOKUP($C7,#REF!,11,FALSE)="x","x",ROUND(IF(VLOOKUP($C7,#REF!,11,FALSE)&gt;M$3,5,IF(VLOOKUP($C7,#REF!,11,FALSE)&lt;M$4,0,5-(M$3-VLOOKUP($C7,#REF!,11,FALSE))/(M$3-M$4)*5)),1))),IF(VLOOKUP($E7,'Country Indicator Data'!$B$4:$N$300,7,FALSE)="x","x",ROUND(IF(VLOOKUP($E7,'Country Indicator Data'!$B$4:$N$300,7,FALSE)&gt;M$3,5,IF(VLOOKUP($E7,'Country Indicator Data'!$B$4:$N$300,7,FALSE)&lt;M$4,0,5-(M$3-VLOOKUP($E7,'Country Indicator Data'!$B$4:$N$300,7,FALSE))/(M$3-M$4)*5)),1)))</f>
        <v>3.3</v>
      </c>
      <c r="N7" s="159">
        <f t="shared" si="2"/>
        <v>3.3499999999999996</v>
      </c>
      <c r="O7" s="159">
        <f t="shared" si="3"/>
        <v>3.65</v>
      </c>
      <c r="P7" s="159">
        <f>IF(LEN(E7)&gt;3,VLOOKUP(C7,#REF!,12,FALSE),VLOOKUP(E7,'Country Indicator Data'!$B$4:$I$300,8,FALSE))</f>
        <v>3</v>
      </c>
      <c r="Q7" s="159" t="str">
        <f>IF(LEN(E7)&gt;3,((IF(VLOOKUP($C7,#REF!,13,FALSE)="x","x",ROUND(IF(VLOOKUP($C7,#REF!,13,FALSE)&gt;Q$3,5,IF(VLOOKUP($C7,#REF!,13,FALSE)&lt;Q$4,0,5-(LOG(Q$3)-LOG(VLOOKUP($C7,#REF!,13,FALSE)))/(LOG(Q$3)-LOG(Q$4))*5)),1)))),(IF(VLOOKUP($E7,'Country Indicator Data'!$B$4:$N$300,9,FALSE)="x","x",ROUND(IF(VLOOKUP($E7,'Country Indicator Data'!$B$4:$N$300,9,FALSE)&gt;Q$3,5,IF(VLOOKUP($E7,'Country Indicator Data'!$B$4:$N$300,9,FALSE)&lt;Q$4,0,5-(LOG(Q$3)-LOG(VLOOKUP($E7,'Country Indicator Data'!$B$4:$N$300,9,FALSE)))/(LOG(Q$3)-LOG(Q$4))*5)),1))))</f>
        <v>x</v>
      </c>
      <c r="R7" s="159">
        <f t="shared" si="4"/>
        <v>3</v>
      </c>
      <c r="S7" s="159">
        <f>IF(LEN(E7)&gt;3,((IF(VLOOKUP($C7,#REF!,17,FALSE)="x","x",ROUND(IF(VLOOKUP($C7,#REF!,17,FALSE)&gt;S$3,0,IF(VLOOKUP($C7,#REF!,17,FALSE)&lt;S$4,5,(S$3-VLOOKUP($C7,#REF!,17,FALSE))/(S$3-S$4)*5)),1)))),(IF(VLOOKUP($E7,'Country Indicator Data'!$B$4:$N$300,13,FALSE)="x","x",ROUND(IF(VLOOKUP($E7,'Country Indicator Data'!$B$4:$N$300,13,FALSE)&gt;S$3,0,IF(VLOOKUP($E7,'Country Indicator Data'!$B$4:$N$300,13,FALSE)&lt;S$4,5,(S$3-VLOOKUP($E7,'Country Indicator Data'!$B$4:$N$300,13,FALSE))/(S$3-S$4)*5)),1))))</f>
        <v>3.4</v>
      </c>
      <c r="T7" s="159">
        <f>IF(LEN(E7)&gt;3,((IF(VLOOKUP($C7,#REF!,14,FALSE)="x","x",ROUND(IF(VLOOKUP($C7,#REF!,14,FALSE)&gt;T$3,0,IF(VLOOKUP($C7,#REF!,14,FALSE)&lt;T$4,5,(T$3-VLOOKUP($C7,#REF!,14,FALSE))/(T$3-T$4)*5)),1)))),(IF(VLOOKUP($E7,'Country Indicator Data'!$B$4:$N$300,10,FALSE)="x","x",ROUND(IF(VLOOKUP($E7,'Country Indicator Data'!$B$4:$N$300,10,FALSE)&gt;T$3,0,IF(VLOOKUP($E7,'Country Indicator Data'!$B$4:$N$300,10,FALSE)&lt;T$4,5,(T$3-VLOOKUP($E7,'Country Indicator Data'!$B$4:$N$300,10,FALSE))/(T$3-T$4)*5)),1))))</f>
        <v>3.6</v>
      </c>
      <c r="U7" s="159">
        <f>IF(LEN(E7)&gt;3,((IF(VLOOKUP($C7,#REF!,15,FALSE)="x","x",ROUND(IF(VLOOKUP($C7,#REF!,15,FALSE)&gt;U$3,0,IF(VLOOKUP($C7,#REF!,15,FALSE)&lt;U$4,5,(U$3-VLOOKUP($C7,#REF!,15,FALSE))/(U$3-U$4)*5)),1)))),(IF(VLOOKUP($E7,'Country Indicator Data'!$B$4:$N$300,11,FALSE)="x","x",ROUND(IF(VLOOKUP($E7,'Country Indicator Data'!$B$4:$N$300,11,FALSE)&gt;U$3,0,IF(VLOOKUP($E7,'Country Indicator Data'!$B$4:$N$300,11,FALSE)&lt;U$4,5,(U$3-VLOOKUP($E7,'Country Indicator Data'!$B$4:$N$300,11,FALSE))/(U$3-U$4)*5)),1))))</f>
        <v>2.7</v>
      </c>
      <c r="V7" s="159">
        <f>IF(LEN(E7)&gt;3,((IF(VLOOKUP($C7,#REF!,16,FALSE)="x","x",ROUND(IF(VLOOKUP($C7,#REF!,16,FALSE)&gt;V$3,0,IF(VLOOKUP($C7,#REF!,16,FALSE)&lt;V$4,5,(V$3-VLOOKUP($C7,#REF!,16,FALSE))/(V$3-V$4)*5)),1)))),(IF(VLOOKUP($E7,'Country Indicator Data'!$B$4:$N$300,12,FALSE)="x","x",ROUND(IF(VLOOKUP($E7,'Country Indicator Data'!$B$4:$N$300,12,FALSE)&gt;V$3,0,IF(VLOOKUP($E7,'Country Indicator Data'!$B$4:$N$300,12,FALSE)&lt;V$4,5,(V$3-VLOOKUP($E7,'Country Indicator Data'!$B$4:$N$300,12,FALSE))/(V$3-V$4)*5)),1))))</f>
        <v>3.6</v>
      </c>
      <c r="W7" s="159">
        <f t="shared" si="5"/>
        <v>3.3</v>
      </c>
      <c r="X7" s="159">
        <f t="shared" si="6"/>
        <v>3.3</v>
      </c>
      <c r="Y7" s="176">
        <f>IF('Core Indicators'!FC4="x","x",IF('Core Indicators'!FC4&gt;=5,5,IF('Core Indicators'!FC4&gt;=4,4,IF('Core Indicators'!FC4&gt;=3,3,IF('Core Indicators'!FC4&gt;=2,2,IF('Core Indicators'!FC4&gt;=1,1,0))))))</f>
        <v>1</v>
      </c>
      <c r="Z7" s="159">
        <f t="shared" si="7"/>
        <v>1</v>
      </c>
      <c r="AA7" s="176">
        <f>'Crisis Indicator Data'!Y4</f>
        <v>0</v>
      </c>
      <c r="AB7" s="176">
        <f>'Crisis Indicator Data'!Z4</f>
        <v>0</v>
      </c>
      <c r="AC7" s="176">
        <f>'Crisis Indicator Data'!AA4</f>
        <v>0</v>
      </c>
      <c r="AD7" s="176">
        <f>'Crisis Indicator Data'!AB4</f>
        <v>0</v>
      </c>
      <c r="AE7" s="176">
        <f t="shared" si="8"/>
        <v>0</v>
      </c>
      <c r="AF7" s="176">
        <f>'Crisis Indicator Data'!AC4</f>
        <v>0</v>
      </c>
      <c r="AG7" s="176">
        <f>'Crisis Indicator Data'!AD4</f>
        <v>0</v>
      </c>
      <c r="AH7" s="176">
        <f t="shared" si="9"/>
        <v>0</v>
      </c>
      <c r="AI7" s="176">
        <f>'Crisis Indicator Data'!AE4</f>
        <v>0</v>
      </c>
      <c r="AJ7" s="176">
        <f>'Crisis Indicator Data'!AF4</f>
        <v>2</v>
      </c>
      <c r="AK7" s="176">
        <f>'Crisis Indicator Data'!AG4</f>
        <v>2</v>
      </c>
      <c r="AL7" s="176">
        <f t="shared" si="10"/>
        <v>3</v>
      </c>
      <c r="AM7" s="159">
        <f t="shared" si="11"/>
        <v>1</v>
      </c>
      <c r="AN7" s="159">
        <f t="shared" si="12"/>
        <v>1</v>
      </c>
    </row>
    <row r="8" spans="1:40" ht="13.5" customHeight="1" x14ac:dyDescent="0.35">
      <c r="A8" s="165" t="str">
        <f>'Crisis Indicator Data'!A5</f>
        <v>Complex crisis in Burundi</v>
      </c>
      <c r="B8" s="166" t="str">
        <f>'Crisis Indicator Data'!B5</f>
        <v>Floods,Political/economic crisis</v>
      </c>
      <c r="C8" s="166" t="str">
        <f>'Crisis Indicator Data'!C5</f>
        <v>BDI001</v>
      </c>
      <c r="D8" s="166" t="str">
        <f>'Crisis Indicator Data'!D5</f>
        <v>Burundi</v>
      </c>
      <c r="E8" s="167" t="str">
        <f>'Crisis Indicator Data'!E5</f>
        <v>BDI</v>
      </c>
      <c r="F8" s="159">
        <f>IF(LEN(E8)&gt;3,(IF(VLOOKUP($C8,#REF!,7,FALSE)="x","x",ROUND(IF(VLOOKUP($C8,#REF!,7,FALSE)&gt;$F$3,5,IF(VLOOKUP($C8,#REF!,7,FALSE)&lt;F$4,0,($F$3-VLOOKUP($C8,#REF!,7,FALSE))/($F$3-$F$4)*5)),1))),IF(VLOOKUP($E8,'Country Indicator Data'!$B$4:$N$300,3,FALSE)="x","x",ROUND(IF(VLOOKUP($E8,'Country Indicator Data'!$B$4:$N$300,3,FALSE)&gt;$F$3,5,IF(VLOOKUP($E8,'Country Indicator Data'!$B$4:$N$300,3,FALSE)&lt;$F$4,0,($F$3-VLOOKUP($E8,'Country Indicator Data'!$B$4:$N$300,3,FALSE))/($F$3-$F$4)*5)),1)))</f>
        <v>5</v>
      </c>
      <c r="G8" s="159">
        <f>IF(LEN(E8)&gt;3,(IF(VLOOKUP($C8,#REF!,9,FALSE)="x","x",ROUND(IF(VLOOKUP($C8,#REF!,9,FALSE)&gt;G$3,5,IF(VLOOKUP($C8,#REF!,9,FALSE)&lt;G$4,0,(G$3-VLOOKUP($C8,#REF!,9,FALSE))/(G$3-G$4)*5)),1))),IF(VLOOKUP($E8,'Country Indicator Data'!$B$4:$N$300,5,FALSE)="x","x",ROUND(IF(VLOOKUP($E8,'Country Indicator Data'!$B$4:$N$300,5,FALSE)&gt;G$3,5,IF(VLOOKUP($E8,'Country Indicator Data'!$B$4:$N$300,5,FALSE)&lt;G$4,0,(G$3-VLOOKUP($E8,'Country Indicator Data'!$B$4:$N$300,5,FALSE))/(G$3-G$4)*5)),1)))</f>
        <v>3.2</v>
      </c>
      <c r="H8" s="159">
        <f t="shared" si="0"/>
        <v>4.0999999999999996</v>
      </c>
      <c r="I8" s="159">
        <f>IF(LEN(E8)&gt;3,(IF(VLOOKUP($C8,#REF!,6,FALSE)="x","x",ROUND(IF(VLOOKUP($C8,#REF!,6,FALSE)&gt;I$3,5,IF(VLOOKUP($C8,#REF!,6,FALSE)&lt;I$4,0,5-(I$3-VLOOKUP($C8,#REF!,6,FALSE))/(I$3-I$4)*5)),1))),IF(VLOOKUP($E8,'Country Indicator Data'!$B$4:$N$300,2,FALSE)="x","x",ROUND(IF(VLOOKUP($E8,'Country Indicator Data'!$B$4:$N$300,2,FALSE)&gt;I$3,5,IF(VLOOKUP($E8,'Country Indicator Data'!$B$4:$N$300,2,FALSE)&lt;I$4,0,5-(I$3-VLOOKUP($E8,'Country Indicator Data'!$B$4:$N$300,2,FALSE))/(I$3-I$4)*5)),1)))</f>
        <v>1.3</v>
      </c>
      <c r="J8" s="159">
        <f>IF(LEN(E8)&gt;3,(IF(VLOOKUP($C8,#REF!,8,FALSE)="x","x",ROUND(IF(VLOOKUP($C8,#REF!,8,FALSE)&gt;J$3,5,IF(VLOOKUP($C8,#REF!,8,FALSE)&lt;J$4,0,5-(J$3-VLOOKUP($C8,#REF!,8,FALSE))/(J$3-J$4)*5)),1))),IF(VLOOKUP($E8,'Country Indicator Data'!$B$4:$N$300,4,FALSE)="x","x",ROUND(IF(VLOOKUP($E8,'Country Indicator Data'!$B$4:$N$300,4,FALSE)&gt;J$3,5,IF(VLOOKUP($E8,'Country Indicator Data'!$B$4:$N$300,4,FALSE)&lt;J$4,0,5-(J$3-VLOOKUP($E8,'Country Indicator Data'!$B$4:$N$300,4,FALSE))/(J$3-J$4)*5)),1)))</f>
        <v>0</v>
      </c>
      <c r="K8" s="159">
        <f t="shared" si="1"/>
        <v>0.65</v>
      </c>
      <c r="L8" s="159">
        <f>IF(LEN(E8)&gt;3,(IF(VLOOKUP($C8,#REF!,10,FALSE)="x","x",ROUND(IF(VLOOKUP($C8,#REF!,10,FALSE)&gt;L$3,5,IF(VLOOKUP($C8,#REF!,10,FALSE)&lt;L$4,0,5-(L$3-VLOOKUP($C8,#REF!,10,FALSE))/(L$3-L$4)*5)),1))),IF(VLOOKUP($E8,'Country Indicator Data'!$B$4:$N$300,6,FALSE)="x","x",ROUND(IF(VLOOKUP($E8,'Country Indicator Data'!$B$4:$N$300,6,FALSE)&gt;L$3,5,IF(VLOOKUP($E8,'Country Indicator Data'!$B$4:$N$300,6,FALSE)&lt;L$4,0,5-(L$3-VLOOKUP($E8,'Country Indicator Data'!$B$4:$N$300,6,FALSE))/(L$3-L$4)*5)),1)))</f>
        <v>3.3</v>
      </c>
      <c r="M8" s="159">
        <f>IF(LEN(E8)&gt;3,(IF(VLOOKUP($C8,#REF!,11,FALSE)="x","x",ROUND(IF(VLOOKUP($C8,#REF!,11,FALSE)&gt;M$3,5,IF(VLOOKUP($C8,#REF!,11,FALSE)&lt;M$4,0,5-(M$3-VLOOKUP($C8,#REF!,11,FALSE))/(M$3-M$4)*5)),1))),IF(VLOOKUP($E8,'Country Indicator Data'!$B$4:$N$300,7,FALSE)="x","x",ROUND(IF(VLOOKUP($E8,'Country Indicator Data'!$B$4:$N$300,7,FALSE)&gt;M$3,5,IF(VLOOKUP($E8,'Country Indicator Data'!$B$4:$N$300,7,FALSE)&lt;M$4,0,5-(M$3-VLOOKUP($E8,'Country Indicator Data'!$B$4:$N$300,7,FALSE))/(M$3-M$4)*5)),1)))</f>
        <v>1.6</v>
      </c>
      <c r="N8" s="159">
        <f t="shared" si="2"/>
        <v>2.4500000000000002</v>
      </c>
      <c r="O8" s="159">
        <f t="shared" si="3"/>
        <v>2.4</v>
      </c>
      <c r="P8" s="159">
        <f>IF(LEN(E8)&gt;3,VLOOKUP(C8,#REF!,12,FALSE),VLOOKUP(E8,'Country Indicator Data'!$B$4:$I$300,8,FALSE))</f>
        <v>3</v>
      </c>
      <c r="Q8" s="159">
        <f>IF(LEN(E8)&gt;3,((IF(VLOOKUP($C8,#REF!,13,FALSE)="x","x",ROUND(IF(VLOOKUP($C8,#REF!,13,FALSE)&gt;Q$3,5,IF(VLOOKUP($C8,#REF!,13,FALSE)&lt;Q$4,0,5-(LOG(Q$3)-LOG(VLOOKUP($C8,#REF!,13,FALSE)))/(LOG(Q$3)-LOG(Q$4))*5)),1)))),(IF(VLOOKUP($E8,'Country Indicator Data'!$B$4:$N$300,9,FALSE)="x","x",ROUND(IF(VLOOKUP($E8,'Country Indicator Data'!$B$4:$N$300,9,FALSE)&gt;Q$3,5,IF(VLOOKUP($E8,'Country Indicator Data'!$B$4:$N$300,9,FALSE)&lt;Q$4,0,5-(LOG(Q$3)-LOG(VLOOKUP($E8,'Country Indicator Data'!$B$4:$N$300,9,FALSE)))/(LOG(Q$3)-LOG(Q$4))*5)),1))))</f>
        <v>3.2</v>
      </c>
      <c r="R8" s="159">
        <f t="shared" si="4"/>
        <v>3.1</v>
      </c>
      <c r="S8" s="159">
        <f>IF(LEN(E8)&gt;3,((IF(VLOOKUP($C8,#REF!,17,FALSE)="x","x",ROUND(IF(VLOOKUP($C8,#REF!,17,FALSE)&gt;S$3,0,IF(VLOOKUP($C8,#REF!,17,FALSE)&lt;S$4,5,(S$3-VLOOKUP($C8,#REF!,17,FALSE))/(S$3-S$4)*5)),1)))),(IF(VLOOKUP($E8,'Country Indicator Data'!$B$4:$N$300,13,FALSE)="x","x",ROUND(IF(VLOOKUP($E8,'Country Indicator Data'!$B$4:$N$300,13,FALSE)&gt;S$3,0,IF(VLOOKUP($E8,'Country Indicator Data'!$B$4:$N$300,13,FALSE)&lt;S$4,5,(S$3-VLOOKUP($E8,'Country Indicator Data'!$B$4:$N$300,13,FALSE))/(S$3-S$4)*5)),1))))</f>
        <v>4.2</v>
      </c>
      <c r="T8" s="159">
        <f>IF(LEN(E8)&gt;3,((IF(VLOOKUP($C8,#REF!,14,FALSE)="x","x",ROUND(IF(VLOOKUP($C8,#REF!,14,FALSE)&gt;T$3,0,IF(VLOOKUP($C8,#REF!,14,FALSE)&lt;T$4,5,(T$3-VLOOKUP($C8,#REF!,14,FALSE))/(T$3-T$4)*5)),1)))),(IF(VLOOKUP($E8,'Country Indicator Data'!$B$4:$N$300,10,FALSE)="x","x",ROUND(IF(VLOOKUP($E8,'Country Indicator Data'!$B$4:$N$300,10,FALSE)&gt;T$3,0,IF(VLOOKUP($E8,'Country Indicator Data'!$B$4:$N$300,10,FALSE)&lt;T$4,5,(T$3-VLOOKUP($E8,'Country Indicator Data'!$B$4:$N$300,10,FALSE))/(T$3-T$4)*5)),1))))</f>
        <v>3.8</v>
      </c>
      <c r="U8" s="159">
        <f>IF(LEN(E8)&gt;3,((IF(VLOOKUP($C8,#REF!,15,FALSE)="x","x",ROUND(IF(VLOOKUP($C8,#REF!,15,FALSE)&gt;U$3,0,IF(VLOOKUP($C8,#REF!,15,FALSE)&lt;U$4,5,(U$3-VLOOKUP($C8,#REF!,15,FALSE))/(U$3-U$4)*5)),1)))),(IF(VLOOKUP($E8,'Country Indicator Data'!$B$4:$N$300,11,FALSE)="x","x",ROUND(IF(VLOOKUP($E8,'Country Indicator Data'!$B$4:$N$300,11,FALSE)&gt;U$3,0,IF(VLOOKUP($E8,'Country Indicator Data'!$B$4:$N$300,11,FALSE)&lt;U$4,5,(U$3-VLOOKUP($E8,'Country Indicator Data'!$B$4:$N$300,11,FALSE))/(U$3-U$4)*5)),1))))</f>
        <v>3.2</v>
      </c>
      <c r="V8" s="159">
        <f>IF(LEN(E8)&gt;3,((IF(VLOOKUP($C8,#REF!,16,FALSE)="x","x",ROUND(IF(VLOOKUP($C8,#REF!,16,FALSE)&gt;V$3,0,IF(VLOOKUP($C8,#REF!,16,FALSE)&lt;V$4,5,(V$3-VLOOKUP($C8,#REF!,16,FALSE))/(V$3-V$4)*5)),1)))),(IF(VLOOKUP($E8,'Country Indicator Data'!$B$4:$N$300,12,FALSE)="x","x",ROUND(IF(VLOOKUP($E8,'Country Indicator Data'!$B$4:$N$300,12,FALSE)&gt;V$3,0,IF(VLOOKUP($E8,'Country Indicator Data'!$B$4:$N$300,12,FALSE)&lt;V$4,5,(V$3-VLOOKUP($E8,'Country Indicator Data'!$B$4:$N$300,12,FALSE))/(V$3-V$4)*5)),1))))</f>
        <v>4.3</v>
      </c>
      <c r="W8" s="159">
        <f t="shared" si="5"/>
        <v>3.9</v>
      </c>
      <c r="X8" s="159">
        <f t="shared" si="6"/>
        <v>3.1</v>
      </c>
      <c r="Y8" s="176">
        <f>IF('Core Indicators'!FC5="x","x",IF('Core Indicators'!FC5&gt;=5,5,IF('Core Indicators'!FC5&gt;=4,4,IF('Core Indicators'!FC5&gt;=3,3,IF('Core Indicators'!FC5&gt;=2,2,IF('Core Indicators'!FC5&gt;=1,1,0))))))</f>
        <v>5</v>
      </c>
      <c r="Z8" s="159">
        <f t="shared" si="7"/>
        <v>5</v>
      </c>
      <c r="AA8" s="176">
        <f>'Crisis Indicator Data'!Y5</f>
        <v>0</v>
      </c>
      <c r="AB8" s="176">
        <f>'Crisis Indicator Data'!Z5</f>
        <v>0</v>
      </c>
      <c r="AC8" s="176">
        <f>'Crisis Indicator Data'!AA5</f>
        <v>1</v>
      </c>
      <c r="AD8" s="176">
        <f>'Crisis Indicator Data'!AB5</f>
        <v>0</v>
      </c>
      <c r="AE8" s="176">
        <f t="shared" si="8"/>
        <v>1</v>
      </c>
      <c r="AF8" s="176">
        <f>'Crisis Indicator Data'!AC5</f>
        <v>0</v>
      </c>
      <c r="AG8" s="176">
        <f>'Crisis Indicator Data'!AD5</f>
        <v>1</v>
      </c>
      <c r="AH8" s="176">
        <f t="shared" si="9"/>
        <v>1</v>
      </c>
      <c r="AI8" s="176">
        <f>'Crisis Indicator Data'!AE5</f>
        <v>0</v>
      </c>
      <c r="AJ8" s="176">
        <f>'Crisis Indicator Data'!AF5</f>
        <v>0</v>
      </c>
      <c r="AK8" s="176">
        <f>'Crisis Indicator Data'!AG5</f>
        <v>1</v>
      </c>
      <c r="AL8" s="176">
        <f t="shared" si="10"/>
        <v>1</v>
      </c>
      <c r="AM8" s="159">
        <f t="shared" si="11"/>
        <v>1</v>
      </c>
      <c r="AN8" s="159">
        <f t="shared" si="12"/>
        <v>3</v>
      </c>
    </row>
    <row r="9" spans="1:40" ht="13.5" customHeight="1" x14ac:dyDescent="0.35">
      <c r="A9" s="165" t="str">
        <f>'Crisis Indicator Data'!A6</f>
        <v>Displacement from Eastern DRC</v>
      </c>
      <c r="B9" s="166" t="str">
        <f>'Crisis Indicator Data'!B6</f>
        <v>International Displacement</v>
      </c>
      <c r="C9" s="166" t="str">
        <f>'Crisis Indicator Data'!C6</f>
        <v>BDI004</v>
      </c>
      <c r="D9" s="166" t="str">
        <f>'Crisis Indicator Data'!D6</f>
        <v>Burundi</v>
      </c>
      <c r="E9" s="167" t="str">
        <f>'Crisis Indicator Data'!E6</f>
        <v>BDI</v>
      </c>
      <c r="F9" s="159">
        <f>IF(LEN(E9)&gt;3,(IF(VLOOKUP($C9,#REF!,7,FALSE)="x","x",ROUND(IF(VLOOKUP($C9,#REF!,7,FALSE)&gt;$F$3,5,IF(VLOOKUP($C9,#REF!,7,FALSE)&lt;F$4,0,($F$3-VLOOKUP($C9,#REF!,7,FALSE))/($F$3-$F$4)*5)),1))),IF(VLOOKUP($E9,'Country Indicator Data'!$B$4:$N$300,3,FALSE)="x","x",ROUND(IF(VLOOKUP($E9,'Country Indicator Data'!$B$4:$N$300,3,FALSE)&gt;$F$3,5,IF(VLOOKUP($E9,'Country Indicator Data'!$B$4:$N$300,3,FALSE)&lt;$F$4,0,($F$3-VLOOKUP($E9,'Country Indicator Data'!$B$4:$N$300,3,FALSE))/($F$3-$F$4)*5)),1)))</f>
        <v>5</v>
      </c>
      <c r="G9" s="159">
        <f>IF(LEN(E9)&gt;3,(IF(VLOOKUP($C9,#REF!,9,FALSE)="x","x",ROUND(IF(VLOOKUP($C9,#REF!,9,FALSE)&gt;G$3,5,IF(VLOOKUP($C9,#REF!,9,FALSE)&lt;G$4,0,(G$3-VLOOKUP($C9,#REF!,9,FALSE))/(G$3-G$4)*5)),1))),IF(VLOOKUP($E9,'Country Indicator Data'!$B$4:$N$300,5,FALSE)="x","x",ROUND(IF(VLOOKUP($E9,'Country Indicator Data'!$B$4:$N$300,5,FALSE)&gt;G$3,5,IF(VLOOKUP($E9,'Country Indicator Data'!$B$4:$N$300,5,FALSE)&lt;G$4,0,(G$3-VLOOKUP($E9,'Country Indicator Data'!$B$4:$N$300,5,FALSE))/(G$3-G$4)*5)),1)))</f>
        <v>3.2</v>
      </c>
      <c r="H9" s="159">
        <f t="shared" si="0"/>
        <v>4.0999999999999996</v>
      </c>
      <c r="I9" s="159">
        <f>IF(LEN(E9)&gt;3,(IF(VLOOKUP($C9,#REF!,6,FALSE)="x","x",ROUND(IF(VLOOKUP($C9,#REF!,6,FALSE)&gt;I$3,5,IF(VLOOKUP($C9,#REF!,6,FALSE)&lt;I$4,0,5-(I$3-VLOOKUP($C9,#REF!,6,FALSE))/(I$3-I$4)*5)),1))),IF(VLOOKUP($E9,'Country Indicator Data'!$B$4:$N$300,2,FALSE)="x","x",ROUND(IF(VLOOKUP($E9,'Country Indicator Data'!$B$4:$N$300,2,FALSE)&gt;I$3,5,IF(VLOOKUP($E9,'Country Indicator Data'!$B$4:$N$300,2,FALSE)&lt;I$4,0,5-(I$3-VLOOKUP($E9,'Country Indicator Data'!$B$4:$N$300,2,FALSE))/(I$3-I$4)*5)),1)))</f>
        <v>1.3</v>
      </c>
      <c r="J9" s="159">
        <f>IF(LEN(E9)&gt;3,(IF(VLOOKUP($C9,#REF!,8,FALSE)="x","x",ROUND(IF(VLOOKUP($C9,#REF!,8,FALSE)&gt;J$3,5,IF(VLOOKUP($C9,#REF!,8,FALSE)&lt;J$4,0,5-(J$3-VLOOKUP($C9,#REF!,8,FALSE))/(J$3-J$4)*5)),1))),IF(VLOOKUP($E9,'Country Indicator Data'!$B$4:$N$300,4,FALSE)="x","x",ROUND(IF(VLOOKUP($E9,'Country Indicator Data'!$B$4:$N$300,4,FALSE)&gt;J$3,5,IF(VLOOKUP($E9,'Country Indicator Data'!$B$4:$N$300,4,FALSE)&lt;J$4,0,5-(J$3-VLOOKUP($E9,'Country Indicator Data'!$B$4:$N$300,4,FALSE))/(J$3-J$4)*5)),1)))</f>
        <v>0</v>
      </c>
      <c r="K9" s="159">
        <f t="shared" si="1"/>
        <v>0.65</v>
      </c>
      <c r="L9" s="159">
        <f>IF(LEN(E9)&gt;3,(IF(VLOOKUP($C9,#REF!,10,FALSE)="x","x",ROUND(IF(VLOOKUP($C9,#REF!,10,FALSE)&gt;L$3,5,IF(VLOOKUP($C9,#REF!,10,FALSE)&lt;L$4,0,5-(L$3-VLOOKUP($C9,#REF!,10,FALSE))/(L$3-L$4)*5)),1))),IF(VLOOKUP($E9,'Country Indicator Data'!$B$4:$N$300,6,FALSE)="x","x",ROUND(IF(VLOOKUP($E9,'Country Indicator Data'!$B$4:$N$300,6,FALSE)&gt;L$3,5,IF(VLOOKUP($E9,'Country Indicator Data'!$B$4:$N$300,6,FALSE)&lt;L$4,0,5-(L$3-VLOOKUP($E9,'Country Indicator Data'!$B$4:$N$300,6,FALSE))/(L$3-L$4)*5)),1)))</f>
        <v>3.3</v>
      </c>
      <c r="M9" s="159">
        <f>IF(LEN(E9)&gt;3,(IF(VLOOKUP($C9,#REF!,11,FALSE)="x","x",ROUND(IF(VLOOKUP($C9,#REF!,11,FALSE)&gt;M$3,5,IF(VLOOKUP($C9,#REF!,11,FALSE)&lt;M$4,0,5-(M$3-VLOOKUP($C9,#REF!,11,FALSE))/(M$3-M$4)*5)),1))),IF(VLOOKUP($E9,'Country Indicator Data'!$B$4:$N$300,7,FALSE)="x","x",ROUND(IF(VLOOKUP($E9,'Country Indicator Data'!$B$4:$N$300,7,FALSE)&gt;M$3,5,IF(VLOOKUP($E9,'Country Indicator Data'!$B$4:$N$300,7,FALSE)&lt;M$4,0,5-(M$3-VLOOKUP($E9,'Country Indicator Data'!$B$4:$N$300,7,FALSE))/(M$3-M$4)*5)),1)))</f>
        <v>1.6</v>
      </c>
      <c r="N9" s="159">
        <f t="shared" si="2"/>
        <v>2.4500000000000002</v>
      </c>
      <c r="O9" s="159">
        <f t="shared" si="3"/>
        <v>2.4</v>
      </c>
      <c r="P9" s="159">
        <f>IF(LEN(E9)&gt;3,VLOOKUP(C9,#REF!,12,FALSE),VLOOKUP(E9,'Country Indicator Data'!$B$4:$I$300,8,FALSE))</f>
        <v>3</v>
      </c>
      <c r="Q9" s="159">
        <f>IF(LEN(E9)&gt;3,((IF(VLOOKUP($C9,#REF!,13,FALSE)="x","x",ROUND(IF(VLOOKUP($C9,#REF!,13,FALSE)&gt;Q$3,5,IF(VLOOKUP($C9,#REF!,13,FALSE)&lt;Q$4,0,5-(LOG(Q$3)-LOG(VLOOKUP($C9,#REF!,13,FALSE)))/(LOG(Q$3)-LOG(Q$4))*5)),1)))),(IF(VLOOKUP($E9,'Country Indicator Data'!$B$4:$N$300,9,FALSE)="x","x",ROUND(IF(VLOOKUP($E9,'Country Indicator Data'!$B$4:$N$300,9,FALSE)&gt;Q$3,5,IF(VLOOKUP($E9,'Country Indicator Data'!$B$4:$N$300,9,FALSE)&lt;Q$4,0,5-(LOG(Q$3)-LOG(VLOOKUP($E9,'Country Indicator Data'!$B$4:$N$300,9,FALSE)))/(LOG(Q$3)-LOG(Q$4))*5)),1))))</f>
        <v>3.2</v>
      </c>
      <c r="R9" s="159">
        <f t="shared" si="4"/>
        <v>3.1</v>
      </c>
      <c r="S9" s="159">
        <f>IF(LEN(E9)&gt;3,((IF(VLOOKUP($C9,#REF!,17,FALSE)="x","x",ROUND(IF(VLOOKUP($C9,#REF!,17,FALSE)&gt;S$3,0,IF(VLOOKUP($C9,#REF!,17,FALSE)&lt;S$4,5,(S$3-VLOOKUP($C9,#REF!,17,FALSE))/(S$3-S$4)*5)),1)))),(IF(VLOOKUP($E9,'Country Indicator Data'!$B$4:$N$300,13,FALSE)="x","x",ROUND(IF(VLOOKUP($E9,'Country Indicator Data'!$B$4:$N$300,13,FALSE)&gt;S$3,0,IF(VLOOKUP($E9,'Country Indicator Data'!$B$4:$N$300,13,FALSE)&lt;S$4,5,(S$3-VLOOKUP($E9,'Country Indicator Data'!$B$4:$N$300,13,FALSE))/(S$3-S$4)*5)),1))))</f>
        <v>4.2</v>
      </c>
      <c r="T9" s="159">
        <f>IF(LEN(E9)&gt;3,((IF(VLOOKUP($C9,#REF!,14,FALSE)="x","x",ROUND(IF(VLOOKUP($C9,#REF!,14,FALSE)&gt;T$3,0,IF(VLOOKUP($C9,#REF!,14,FALSE)&lt;T$4,5,(T$3-VLOOKUP($C9,#REF!,14,FALSE))/(T$3-T$4)*5)),1)))),(IF(VLOOKUP($E9,'Country Indicator Data'!$B$4:$N$300,10,FALSE)="x","x",ROUND(IF(VLOOKUP($E9,'Country Indicator Data'!$B$4:$N$300,10,FALSE)&gt;T$3,0,IF(VLOOKUP($E9,'Country Indicator Data'!$B$4:$N$300,10,FALSE)&lt;T$4,5,(T$3-VLOOKUP($E9,'Country Indicator Data'!$B$4:$N$300,10,FALSE))/(T$3-T$4)*5)),1))))</f>
        <v>3.8</v>
      </c>
      <c r="U9" s="159">
        <f>IF(LEN(E9)&gt;3,((IF(VLOOKUP($C9,#REF!,15,FALSE)="x","x",ROUND(IF(VLOOKUP($C9,#REF!,15,FALSE)&gt;U$3,0,IF(VLOOKUP($C9,#REF!,15,FALSE)&lt;U$4,5,(U$3-VLOOKUP($C9,#REF!,15,FALSE))/(U$3-U$4)*5)),1)))),(IF(VLOOKUP($E9,'Country Indicator Data'!$B$4:$N$300,11,FALSE)="x","x",ROUND(IF(VLOOKUP($E9,'Country Indicator Data'!$B$4:$N$300,11,FALSE)&gt;U$3,0,IF(VLOOKUP($E9,'Country Indicator Data'!$B$4:$N$300,11,FALSE)&lt;U$4,5,(U$3-VLOOKUP($E9,'Country Indicator Data'!$B$4:$N$300,11,FALSE))/(U$3-U$4)*5)),1))))</f>
        <v>3.2</v>
      </c>
      <c r="V9" s="159">
        <f>IF(LEN(E9)&gt;3,((IF(VLOOKUP($C9,#REF!,16,FALSE)="x","x",ROUND(IF(VLOOKUP($C9,#REF!,16,FALSE)&gt;V$3,0,IF(VLOOKUP($C9,#REF!,16,FALSE)&lt;V$4,5,(V$3-VLOOKUP($C9,#REF!,16,FALSE))/(V$3-V$4)*5)),1)))),(IF(VLOOKUP($E9,'Country Indicator Data'!$B$4:$N$300,12,FALSE)="x","x",ROUND(IF(VLOOKUP($E9,'Country Indicator Data'!$B$4:$N$300,12,FALSE)&gt;V$3,0,IF(VLOOKUP($E9,'Country Indicator Data'!$B$4:$N$300,12,FALSE)&lt;V$4,5,(V$3-VLOOKUP($E9,'Country Indicator Data'!$B$4:$N$300,12,FALSE))/(V$3-V$4)*5)),1))))</f>
        <v>4.3</v>
      </c>
      <c r="W9" s="159">
        <f t="shared" si="5"/>
        <v>3.9</v>
      </c>
      <c r="X9" s="159">
        <f t="shared" si="6"/>
        <v>3.1</v>
      </c>
      <c r="Y9" s="176">
        <f>IF('Core Indicators'!FC6="x","x",IF('Core Indicators'!FC6&gt;=5,5,IF('Core Indicators'!FC6&gt;=4,4,IF('Core Indicators'!FC6&gt;=3,3,IF('Core Indicators'!FC6&gt;=2,2,IF('Core Indicators'!FC6&gt;=1,1,0))))))</f>
        <v>3</v>
      </c>
      <c r="Z9" s="159">
        <f t="shared" si="7"/>
        <v>3</v>
      </c>
      <c r="AA9" s="176">
        <f>'Crisis Indicator Data'!Y6</f>
        <v>0</v>
      </c>
      <c r="AB9" s="176">
        <f>'Crisis Indicator Data'!Z6</f>
        <v>0</v>
      </c>
      <c r="AC9" s="176">
        <f>'Crisis Indicator Data'!AA6</f>
        <v>1</v>
      </c>
      <c r="AD9" s="176">
        <f>'Crisis Indicator Data'!AB6</f>
        <v>0</v>
      </c>
      <c r="AE9" s="176">
        <f t="shared" si="8"/>
        <v>1</v>
      </c>
      <c r="AF9" s="176">
        <f>'Crisis Indicator Data'!AC6</f>
        <v>0</v>
      </c>
      <c r="AG9" s="176">
        <f>'Crisis Indicator Data'!AD6</f>
        <v>1</v>
      </c>
      <c r="AH9" s="176">
        <f t="shared" si="9"/>
        <v>1</v>
      </c>
      <c r="AI9" s="176">
        <f>'Crisis Indicator Data'!AE6</f>
        <v>0</v>
      </c>
      <c r="AJ9" s="176">
        <f>'Crisis Indicator Data'!AF6</f>
        <v>0</v>
      </c>
      <c r="AK9" s="176">
        <f>'Crisis Indicator Data'!AG6</f>
        <v>1</v>
      </c>
      <c r="AL9" s="176">
        <f t="shared" si="10"/>
        <v>1</v>
      </c>
      <c r="AM9" s="159">
        <f t="shared" si="11"/>
        <v>1</v>
      </c>
      <c r="AN9" s="159">
        <f t="shared" si="12"/>
        <v>2</v>
      </c>
    </row>
    <row r="10" spans="1:40" ht="13.5" customHeight="1" x14ac:dyDescent="0.35">
      <c r="A10" s="165" t="str">
        <f>'Crisis Indicator Data'!A7</f>
        <v>Conflict in northern region of Benin</v>
      </c>
      <c r="B10" s="166" t="str">
        <f>'Crisis Indicator Data'!B7</f>
        <v>Conflict/ Violence</v>
      </c>
      <c r="C10" s="166" t="str">
        <f>'Crisis Indicator Data'!C7</f>
        <v>BEN002</v>
      </c>
      <c r="D10" s="166" t="str">
        <f>'Crisis Indicator Data'!D7</f>
        <v>Benin</v>
      </c>
      <c r="E10" s="167" t="str">
        <f>'Crisis Indicator Data'!E7</f>
        <v>BEN</v>
      </c>
      <c r="F10" s="159">
        <f>IF(LEN(E10)&gt;3,(IF(VLOOKUP($C10,#REF!,7,FALSE)="x","x",ROUND(IF(VLOOKUP($C10,#REF!,7,FALSE)&gt;$F$3,5,IF(VLOOKUP($C10,#REF!,7,FALSE)&lt;F$4,0,($F$3-VLOOKUP($C10,#REF!,7,FALSE))/($F$3-$F$4)*5)),1))),IF(VLOOKUP($E10,'Country Indicator Data'!$B$4:$N$300,3,FALSE)="x","x",ROUND(IF(VLOOKUP($E10,'Country Indicator Data'!$B$4:$N$300,3,FALSE)&gt;$F$3,5,IF(VLOOKUP($E10,'Country Indicator Data'!$B$4:$N$300,3,FALSE)&lt;$F$4,0,($F$3-VLOOKUP($E10,'Country Indicator Data'!$B$4:$N$300,3,FALSE))/($F$3-$F$4)*5)),1)))</f>
        <v>1.8</v>
      </c>
      <c r="G10" s="159">
        <f>IF(LEN(E10)&gt;3,(IF(VLOOKUP($C10,#REF!,9,FALSE)="x","x",ROUND(IF(VLOOKUP($C10,#REF!,9,FALSE)&gt;G$3,5,IF(VLOOKUP($C10,#REF!,9,FALSE)&lt;G$4,0,(G$3-VLOOKUP($C10,#REF!,9,FALSE))/(G$3-G$4)*5)),1))),IF(VLOOKUP($E10,'Country Indicator Data'!$B$4:$N$300,5,FALSE)="x","x",ROUND(IF(VLOOKUP($E10,'Country Indicator Data'!$B$4:$N$300,5,FALSE)&gt;G$3,5,IF(VLOOKUP($E10,'Country Indicator Data'!$B$4:$N$300,5,FALSE)&lt;G$4,0,(G$3-VLOOKUP($E10,'Country Indicator Data'!$B$4:$N$300,5,FALSE))/(G$3-G$4)*5)),1)))</f>
        <v>2.2999999999999998</v>
      </c>
      <c r="H10" s="159">
        <f t="shared" si="0"/>
        <v>2.0499999999999998</v>
      </c>
      <c r="I10" s="159">
        <f>IF(LEN(E10)&gt;3,(IF(VLOOKUP($C10,#REF!,6,FALSE)="x","x",ROUND(IF(VLOOKUP($C10,#REF!,6,FALSE)&gt;I$3,5,IF(VLOOKUP($C10,#REF!,6,FALSE)&lt;I$4,0,5-(I$3-VLOOKUP($C10,#REF!,6,FALSE))/(I$3-I$4)*5)),1))),IF(VLOOKUP($E10,'Country Indicator Data'!$B$4:$N$300,2,FALSE)="x","x",ROUND(IF(VLOOKUP($E10,'Country Indicator Data'!$B$4:$N$300,2,FALSE)&gt;I$3,5,IF(VLOOKUP($E10,'Country Indicator Data'!$B$4:$N$300,2,FALSE)&lt;I$4,0,5-(I$3-VLOOKUP($E10,'Country Indicator Data'!$B$4:$N$300,2,FALSE))/(I$3-I$4)*5)),1)))</f>
        <v>4.0999999999999996</v>
      </c>
      <c r="J10" s="159">
        <f>IF(LEN(E10)&gt;3,(IF(VLOOKUP($C10,#REF!,8,FALSE)="x","x",ROUND(IF(VLOOKUP($C10,#REF!,8,FALSE)&gt;J$3,5,IF(VLOOKUP($C10,#REF!,8,FALSE)&lt;J$4,0,5-(J$3-VLOOKUP($C10,#REF!,8,FALSE))/(J$3-J$4)*5)),1))),IF(VLOOKUP($E10,'Country Indicator Data'!$B$4:$N$300,4,FALSE)="x","x",ROUND(IF(VLOOKUP($E10,'Country Indicator Data'!$B$4:$N$300,4,FALSE)&gt;J$3,5,IF(VLOOKUP($E10,'Country Indicator Data'!$B$4:$N$300,4,FALSE)&lt;J$4,0,5-(J$3-VLOOKUP($E10,'Country Indicator Data'!$B$4:$N$300,4,FALSE))/(J$3-J$4)*5)),1)))</f>
        <v>3.3</v>
      </c>
      <c r="K10" s="159">
        <f t="shared" si="1"/>
        <v>3.6999999999999997</v>
      </c>
      <c r="L10" s="159">
        <f>IF(LEN(E10)&gt;3,(IF(VLOOKUP($C10,#REF!,10,FALSE)="x","x",ROUND(IF(VLOOKUP($C10,#REF!,10,FALSE)&gt;L$3,5,IF(VLOOKUP($C10,#REF!,10,FALSE)&lt;L$4,0,5-(L$3-VLOOKUP($C10,#REF!,10,FALSE))/(L$3-L$4)*5)),1))),IF(VLOOKUP($E10,'Country Indicator Data'!$B$4:$N$300,6,FALSE)="x","x",ROUND(IF(VLOOKUP($E10,'Country Indicator Data'!$B$4:$N$300,6,FALSE)&gt;L$3,5,IF(VLOOKUP($E10,'Country Indicator Data'!$B$4:$N$300,6,FALSE)&lt;L$4,0,5-(L$3-VLOOKUP($E10,'Country Indicator Data'!$B$4:$N$300,6,FALSE))/(L$3-L$4)*5)),1)))</f>
        <v>3.8</v>
      </c>
      <c r="M10" s="159">
        <f>IF(LEN(E10)&gt;3,(IF(VLOOKUP($C10,#REF!,11,FALSE)="x","x",ROUND(IF(VLOOKUP($C10,#REF!,11,FALSE)&gt;M$3,5,IF(VLOOKUP($C10,#REF!,11,FALSE)&lt;M$4,0,5-(M$3-VLOOKUP($C10,#REF!,11,FALSE))/(M$3-M$4)*5)),1))),IF(VLOOKUP($E10,'Country Indicator Data'!$B$4:$N$300,7,FALSE)="x","x",ROUND(IF(VLOOKUP($E10,'Country Indicator Data'!$B$4:$N$300,7,FALSE)&gt;M$3,5,IF(VLOOKUP($E10,'Country Indicator Data'!$B$4:$N$300,7,FALSE)&lt;M$4,0,5-(M$3-VLOOKUP($E10,'Country Indicator Data'!$B$4:$N$300,7,FALSE))/(M$3-M$4)*5)),1)))</f>
        <v>1.2</v>
      </c>
      <c r="N10" s="159">
        <f t="shared" si="2"/>
        <v>2.5</v>
      </c>
      <c r="O10" s="159">
        <f t="shared" si="3"/>
        <v>2.75</v>
      </c>
      <c r="P10" s="159">
        <f>IF(LEN(E10)&gt;3,VLOOKUP(C10,#REF!,12,FALSE),VLOOKUP(E10,'Country Indicator Data'!$B$4:$I$300,8,FALSE))</f>
        <v>0</v>
      </c>
      <c r="Q10" s="159">
        <f>IF(LEN(E10)&gt;3,((IF(VLOOKUP($C10,#REF!,13,FALSE)="x","x",ROUND(IF(VLOOKUP($C10,#REF!,13,FALSE)&gt;Q$3,5,IF(VLOOKUP($C10,#REF!,13,FALSE)&lt;Q$4,0,5-(LOG(Q$3)-LOG(VLOOKUP($C10,#REF!,13,FALSE)))/(LOG(Q$3)-LOG(Q$4))*5)),1)))),(IF(VLOOKUP($E10,'Country Indicator Data'!$B$4:$N$300,9,FALSE)="x","x",ROUND(IF(VLOOKUP($E10,'Country Indicator Data'!$B$4:$N$300,9,FALSE)&gt;Q$3,5,IF(VLOOKUP($E10,'Country Indicator Data'!$B$4:$N$300,9,FALSE)&lt;Q$4,0,5-(LOG(Q$3)-LOG(VLOOKUP($E10,'Country Indicator Data'!$B$4:$N$300,9,FALSE)))/(LOG(Q$3)-LOG(Q$4))*5)),1))))</f>
        <v>3.7</v>
      </c>
      <c r="R10" s="159">
        <f t="shared" si="4"/>
        <v>1.85</v>
      </c>
      <c r="S10" s="159">
        <f>IF(LEN(E10)&gt;3,((IF(VLOOKUP($C10,#REF!,17,FALSE)="x","x",ROUND(IF(VLOOKUP($C10,#REF!,17,FALSE)&gt;S$3,0,IF(VLOOKUP($C10,#REF!,17,FALSE)&lt;S$4,5,(S$3-VLOOKUP($C10,#REF!,17,FALSE))/(S$3-S$4)*5)),1)))),(IF(VLOOKUP($E10,'Country Indicator Data'!$B$4:$N$300,13,FALSE)="x","x",ROUND(IF(VLOOKUP($E10,'Country Indicator Data'!$B$4:$N$300,13,FALSE)&gt;S$3,0,IF(VLOOKUP($E10,'Country Indicator Data'!$B$4:$N$300,13,FALSE)&lt;S$4,5,(S$3-VLOOKUP($E10,'Country Indicator Data'!$B$4:$N$300,13,FALSE))/(S$3-S$4)*5)),1))))</f>
        <v>2.8</v>
      </c>
      <c r="T10" s="159">
        <f>IF(LEN(E10)&gt;3,((IF(VLOOKUP($C10,#REF!,14,FALSE)="x","x",ROUND(IF(VLOOKUP($C10,#REF!,14,FALSE)&gt;T$3,0,IF(VLOOKUP($C10,#REF!,14,FALSE)&lt;T$4,5,(T$3-VLOOKUP($C10,#REF!,14,FALSE))/(T$3-T$4)*5)),1)))),(IF(VLOOKUP($E10,'Country Indicator Data'!$B$4:$N$300,10,FALSE)="x","x",ROUND(IF(VLOOKUP($E10,'Country Indicator Data'!$B$4:$N$300,10,FALSE)&gt;T$3,0,IF(VLOOKUP($E10,'Country Indicator Data'!$B$4:$N$300,10,FALSE)&lt;T$4,5,(T$3-VLOOKUP($E10,'Country Indicator Data'!$B$4:$N$300,10,FALSE))/(T$3-T$4)*5)),1))))</f>
        <v>3</v>
      </c>
      <c r="U10" s="159">
        <f>IF(LEN(E10)&gt;3,((IF(VLOOKUP($C10,#REF!,15,FALSE)="x","x",ROUND(IF(VLOOKUP($C10,#REF!,15,FALSE)&gt;U$3,0,IF(VLOOKUP($C10,#REF!,15,FALSE)&lt;U$4,5,(U$3-VLOOKUP($C10,#REF!,15,FALSE))/(U$3-U$4)*5)),1)))),(IF(VLOOKUP($E10,'Country Indicator Data'!$B$4:$N$300,11,FALSE)="x","x",ROUND(IF(VLOOKUP($E10,'Country Indicator Data'!$B$4:$N$300,11,FALSE)&gt;U$3,0,IF(VLOOKUP($E10,'Country Indicator Data'!$B$4:$N$300,11,FALSE)&lt;U$4,5,(U$3-VLOOKUP($E10,'Country Indicator Data'!$B$4:$N$300,11,FALSE))/(U$3-U$4)*5)),1))))</f>
        <v>2.2999999999999998</v>
      </c>
      <c r="V10" s="159">
        <f>IF(LEN(E10)&gt;3,((IF(VLOOKUP($C10,#REF!,16,FALSE)="x","x",ROUND(IF(VLOOKUP($C10,#REF!,16,FALSE)&gt;V$3,0,IF(VLOOKUP($C10,#REF!,16,FALSE)&lt;V$4,5,(V$3-VLOOKUP($C10,#REF!,16,FALSE))/(V$3-V$4)*5)),1)))),(IF(VLOOKUP($E10,'Country Indicator Data'!$B$4:$N$300,12,FALSE)="x","x",ROUND(IF(VLOOKUP($E10,'Country Indicator Data'!$B$4:$N$300,12,FALSE)&gt;V$3,0,IF(VLOOKUP($E10,'Country Indicator Data'!$B$4:$N$300,12,FALSE)&lt;V$4,5,(V$3-VLOOKUP($E10,'Country Indicator Data'!$B$4:$N$300,12,FALSE))/(V$3-V$4)*5)),1))))</f>
        <v>2</v>
      </c>
      <c r="W10" s="159">
        <f t="shared" si="5"/>
        <v>2.5</v>
      </c>
      <c r="X10" s="159">
        <f t="shared" si="6"/>
        <v>2.4</v>
      </c>
      <c r="Y10" s="176">
        <f>IF('Core Indicators'!FC7="x","x",IF('Core Indicators'!FC7&gt;=5,5,IF('Core Indicators'!FC7&gt;=4,4,IF('Core Indicators'!FC7&gt;=3,3,IF('Core Indicators'!FC7&gt;=2,2,IF('Core Indicators'!FC7&gt;=1,1,0))))))</f>
        <v>3</v>
      </c>
      <c r="Z10" s="159">
        <f t="shared" si="7"/>
        <v>3</v>
      </c>
      <c r="AA10" s="176">
        <f>'Crisis Indicator Data'!Y7</f>
        <v>0</v>
      </c>
      <c r="AB10" s="176">
        <f>'Crisis Indicator Data'!Z7</f>
        <v>0</v>
      </c>
      <c r="AC10" s="176">
        <f>'Crisis Indicator Data'!AA7</f>
        <v>0</v>
      </c>
      <c r="AD10" s="176">
        <f>'Crisis Indicator Data'!AB7</f>
        <v>0</v>
      </c>
      <c r="AE10" s="176">
        <f t="shared" si="8"/>
        <v>0</v>
      </c>
      <c r="AF10" s="176">
        <f>'Crisis Indicator Data'!AC7</f>
        <v>0</v>
      </c>
      <c r="AG10" s="176">
        <f>'Crisis Indicator Data'!AD7</f>
        <v>0</v>
      </c>
      <c r="AH10" s="176">
        <f t="shared" si="9"/>
        <v>0</v>
      </c>
      <c r="AI10" s="176">
        <f>'Crisis Indicator Data'!AE7</f>
        <v>2</v>
      </c>
      <c r="AJ10" s="176">
        <f>'Crisis Indicator Data'!AF7</f>
        <v>1</v>
      </c>
      <c r="AK10" s="176">
        <f>'Crisis Indicator Data'!AG7</f>
        <v>1</v>
      </c>
      <c r="AL10" s="176">
        <f t="shared" si="10"/>
        <v>3</v>
      </c>
      <c r="AM10" s="159">
        <f t="shared" si="11"/>
        <v>1</v>
      </c>
      <c r="AN10" s="159">
        <f t="shared" si="12"/>
        <v>2</v>
      </c>
    </row>
    <row r="11" spans="1:40" ht="13.5" customHeight="1" x14ac:dyDescent="0.35">
      <c r="A11" s="165" t="str">
        <f>'Crisis Indicator Data'!A8</f>
        <v>Conflict and Climatic Shocks in Burkina Faso</v>
      </c>
      <c r="B11" s="166" t="str">
        <f>'Crisis Indicator Data'!B8</f>
        <v>Conflict/ Violence,Drought/drier conditions,Floods</v>
      </c>
      <c r="C11" s="166" t="str">
        <f>'Crisis Indicator Data'!C8</f>
        <v>BFA002</v>
      </c>
      <c r="D11" s="166" t="str">
        <f>'Crisis Indicator Data'!D8</f>
        <v>Burkina Faso</v>
      </c>
      <c r="E11" s="167" t="str">
        <f>'Crisis Indicator Data'!E8</f>
        <v>BFA</v>
      </c>
      <c r="F11" s="159">
        <f>IF(LEN(E11)&gt;3,(IF(VLOOKUP($C11,#REF!,7,FALSE)="x","x",ROUND(IF(VLOOKUP($C11,#REF!,7,FALSE)&gt;$F$3,5,IF(VLOOKUP($C11,#REF!,7,FALSE)&lt;F$4,0,($F$3-VLOOKUP($C11,#REF!,7,FALSE))/($F$3-$F$4)*5)),1))),IF(VLOOKUP($E11,'Country Indicator Data'!$B$4:$N$300,3,FALSE)="x","x",ROUND(IF(VLOOKUP($E11,'Country Indicator Data'!$B$4:$N$300,3,FALSE)&gt;$F$3,5,IF(VLOOKUP($E11,'Country Indicator Data'!$B$4:$N$300,3,FALSE)&lt;$F$4,0,($F$3-VLOOKUP($E11,'Country Indicator Data'!$B$4:$N$300,3,FALSE))/($F$3-$F$4)*5)),1)))</f>
        <v>1.1000000000000001</v>
      </c>
      <c r="G11" s="159">
        <f>IF(LEN(E11)&gt;3,(IF(VLOOKUP($C11,#REF!,9,FALSE)="x","x",ROUND(IF(VLOOKUP($C11,#REF!,9,FALSE)&gt;G$3,5,IF(VLOOKUP($C11,#REF!,9,FALSE)&lt;G$4,0,(G$3-VLOOKUP($C11,#REF!,9,FALSE))/(G$3-G$4)*5)),1))),IF(VLOOKUP($E11,'Country Indicator Data'!$B$4:$N$300,5,FALSE)="x","x",ROUND(IF(VLOOKUP($E11,'Country Indicator Data'!$B$4:$N$300,5,FALSE)&gt;G$3,5,IF(VLOOKUP($E11,'Country Indicator Data'!$B$4:$N$300,5,FALSE)&lt;G$4,0,(G$3-VLOOKUP($E11,'Country Indicator Data'!$B$4:$N$300,5,FALSE))/(G$3-G$4)*5)),1)))</f>
        <v>3.1</v>
      </c>
      <c r="H11" s="159">
        <f t="shared" si="0"/>
        <v>2.1</v>
      </c>
      <c r="I11" s="159">
        <f>IF(LEN(E11)&gt;3,(IF(VLOOKUP($C11,#REF!,6,FALSE)="x","x",ROUND(IF(VLOOKUP($C11,#REF!,6,FALSE)&gt;I$3,5,IF(VLOOKUP($C11,#REF!,6,FALSE)&lt;I$4,0,5-(I$3-VLOOKUP($C11,#REF!,6,FALSE))/(I$3-I$4)*5)),1))),IF(VLOOKUP($E11,'Country Indicator Data'!$B$4:$N$300,2,FALSE)="x","x",ROUND(IF(VLOOKUP($E11,'Country Indicator Data'!$B$4:$N$300,2,FALSE)&gt;I$3,5,IF(VLOOKUP($E11,'Country Indicator Data'!$B$4:$N$300,2,FALSE)&lt;I$4,0,5-(I$3-VLOOKUP($E11,'Country Indicator Data'!$B$4:$N$300,2,FALSE))/(I$3-I$4)*5)),1)))</f>
        <v>2.8</v>
      </c>
      <c r="J11" s="159">
        <f>IF(LEN(E11)&gt;3,(IF(VLOOKUP($C11,#REF!,8,FALSE)="x","x",ROUND(IF(VLOOKUP($C11,#REF!,8,FALSE)&gt;J$3,5,IF(VLOOKUP($C11,#REF!,8,FALSE)&lt;J$4,0,5-(J$3-VLOOKUP($C11,#REF!,8,FALSE))/(J$3-J$4)*5)),1))),IF(VLOOKUP($E11,'Country Indicator Data'!$B$4:$N$300,4,FALSE)="x","x",ROUND(IF(VLOOKUP($E11,'Country Indicator Data'!$B$4:$N$300,4,FALSE)&gt;J$3,5,IF(VLOOKUP($E11,'Country Indicator Data'!$B$4:$N$300,4,FALSE)&lt;J$4,0,5-(J$3-VLOOKUP($E11,'Country Indicator Data'!$B$4:$N$300,4,FALSE))/(J$3-J$4)*5)),1)))</f>
        <v>0</v>
      </c>
      <c r="K11" s="159">
        <f t="shared" si="1"/>
        <v>1.4</v>
      </c>
      <c r="L11" s="159">
        <f>IF(LEN(E11)&gt;3,(IF(VLOOKUP($C11,#REF!,10,FALSE)="x","x",ROUND(IF(VLOOKUP($C11,#REF!,10,FALSE)&gt;L$3,5,IF(VLOOKUP($C11,#REF!,10,FALSE)&lt;L$4,0,5-(L$3-VLOOKUP($C11,#REF!,10,FALSE))/(L$3-L$4)*5)),1))),IF(VLOOKUP($E11,'Country Indicator Data'!$B$4:$N$300,6,FALSE)="x","x",ROUND(IF(VLOOKUP($E11,'Country Indicator Data'!$B$4:$N$300,6,FALSE)&gt;L$3,5,IF(VLOOKUP($E11,'Country Indicator Data'!$B$4:$N$300,6,FALSE)&lt;L$4,0,5-(L$3-VLOOKUP($E11,'Country Indicator Data'!$B$4:$N$300,6,FALSE))/(L$3-L$4)*5)),1)))</f>
        <v>3.7</v>
      </c>
      <c r="M11" s="159">
        <f>IF(LEN(E11)&gt;3,(IF(VLOOKUP($C11,#REF!,11,FALSE)="x","x",ROUND(IF(VLOOKUP($C11,#REF!,11,FALSE)&gt;M$3,5,IF(VLOOKUP($C11,#REF!,11,FALSE)&lt;M$4,0,5-(M$3-VLOOKUP($C11,#REF!,11,FALSE))/(M$3-M$4)*5)),1))),IF(VLOOKUP($E11,'Country Indicator Data'!$B$4:$N$300,7,FALSE)="x","x",ROUND(IF(VLOOKUP($E11,'Country Indicator Data'!$B$4:$N$300,7,FALSE)&gt;M$3,5,IF(VLOOKUP($E11,'Country Indicator Data'!$B$4:$N$300,7,FALSE)&lt;M$4,0,5-(M$3-VLOOKUP($E11,'Country Indicator Data'!$B$4:$N$300,7,FALSE))/(M$3-M$4)*5)),1)))</f>
        <v>1.6</v>
      </c>
      <c r="N11" s="159">
        <f t="shared" si="2"/>
        <v>2.6500000000000004</v>
      </c>
      <c r="O11" s="159">
        <f t="shared" si="3"/>
        <v>2.0500000000000003</v>
      </c>
      <c r="P11" s="159">
        <f>IF(LEN(E11)&gt;3,VLOOKUP(C11,#REF!,12,FALSE),VLOOKUP(E11,'Country Indicator Data'!$B$4:$I$300,8,FALSE))</f>
        <v>5</v>
      </c>
      <c r="Q11" s="159">
        <f>IF(LEN(E11)&gt;3,((IF(VLOOKUP($C11,#REF!,13,FALSE)="x","x",ROUND(IF(VLOOKUP($C11,#REF!,13,FALSE)&gt;Q$3,5,IF(VLOOKUP($C11,#REF!,13,FALSE)&lt;Q$4,0,5-(LOG(Q$3)-LOG(VLOOKUP($C11,#REF!,13,FALSE)))/(LOG(Q$3)-LOG(Q$4))*5)),1)))),(IF(VLOOKUP($E11,'Country Indicator Data'!$B$4:$N$300,9,FALSE)="x","x",ROUND(IF(VLOOKUP($E11,'Country Indicator Data'!$B$4:$N$300,9,FALSE)&gt;Q$3,5,IF(VLOOKUP($E11,'Country Indicator Data'!$B$4:$N$300,9,FALSE)&lt;Q$4,0,5-(LOG(Q$3)-LOG(VLOOKUP($E11,'Country Indicator Data'!$B$4:$N$300,9,FALSE)))/(LOG(Q$3)-LOG(Q$4))*5)),1))))</f>
        <v>5</v>
      </c>
      <c r="R11" s="159">
        <f t="shared" si="4"/>
        <v>5</v>
      </c>
      <c r="S11" s="159">
        <f>IF(LEN(E11)&gt;3,((IF(VLOOKUP($C11,#REF!,17,FALSE)="x","x",ROUND(IF(VLOOKUP($C11,#REF!,17,FALSE)&gt;S$3,0,IF(VLOOKUP($C11,#REF!,17,FALSE)&lt;S$4,5,(S$3-VLOOKUP($C11,#REF!,17,FALSE))/(S$3-S$4)*5)),1)))),(IF(VLOOKUP($E11,'Country Indicator Data'!$B$4:$N$300,13,FALSE)="x","x",ROUND(IF(VLOOKUP($E11,'Country Indicator Data'!$B$4:$N$300,13,FALSE)&gt;S$3,0,IF(VLOOKUP($E11,'Country Indicator Data'!$B$4:$N$300,13,FALSE)&lt;S$4,5,(S$3-VLOOKUP($E11,'Country Indicator Data'!$B$4:$N$300,13,FALSE))/(S$3-S$4)*5)),1))))</f>
        <v>3</v>
      </c>
      <c r="T11" s="159">
        <f>IF(LEN(E11)&gt;3,((IF(VLOOKUP($C11,#REF!,14,FALSE)="x","x",ROUND(IF(VLOOKUP($C11,#REF!,14,FALSE)&gt;T$3,0,IF(VLOOKUP($C11,#REF!,14,FALSE)&lt;T$4,5,(T$3-VLOOKUP($C11,#REF!,14,FALSE))/(T$3-T$4)*5)),1)))),(IF(VLOOKUP($E11,'Country Indicator Data'!$B$4:$N$300,10,FALSE)="x","x",ROUND(IF(VLOOKUP($E11,'Country Indicator Data'!$B$4:$N$300,10,FALSE)&gt;T$3,0,IF(VLOOKUP($E11,'Country Indicator Data'!$B$4:$N$300,10,FALSE)&lt;T$4,5,(T$3-VLOOKUP($E11,'Country Indicator Data'!$B$4:$N$300,10,FALSE))/(T$3-T$4)*5)),1))))</f>
        <v>3.2</v>
      </c>
      <c r="U11" s="159">
        <f>IF(LEN(E11)&gt;3,((IF(VLOOKUP($C11,#REF!,15,FALSE)="x","x",ROUND(IF(VLOOKUP($C11,#REF!,15,FALSE)&gt;U$3,0,IF(VLOOKUP($C11,#REF!,15,FALSE)&lt;U$4,5,(U$3-VLOOKUP($C11,#REF!,15,FALSE))/(U$3-U$4)*5)),1)))),(IF(VLOOKUP($E11,'Country Indicator Data'!$B$4:$N$300,11,FALSE)="x","x",ROUND(IF(VLOOKUP($E11,'Country Indicator Data'!$B$4:$N$300,11,FALSE)&gt;U$3,0,IF(VLOOKUP($E11,'Country Indicator Data'!$B$4:$N$300,11,FALSE)&lt;U$4,5,(U$3-VLOOKUP($E11,'Country Indicator Data'!$B$4:$N$300,11,FALSE))/(U$3-U$4)*5)),1))))</f>
        <v>2.9</v>
      </c>
      <c r="V11" s="159">
        <f>IF(LEN(E11)&gt;3,((IF(VLOOKUP($C11,#REF!,16,FALSE)="x","x",ROUND(IF(VLOOKUP($C11,#REF!,16,FALSE)&gt;V$3,0,IF(VLOOKUP($C11,#REF!,16,FALSE)&lt;V$4,5,(V$3-VLOOKUP($C11,#REF!,16,FALSE))/(V$3-V$4)*5)),1)))),(IF(VLOOKUP($E11,'Country Indicator Data'!$B$4:$N$300,12,FALSE)="x","x",ROUND(IF(VLOOKUP($E11,'Country Indicator Data'!$B$4:$N$300,12,FALSE)&gt;V$3,0,IF(VLOOKUP($E11,'Country Indicator Data'!$B$4:$N$300,12,FALSE)&lt;V$4,5,(V$3-VLOOKUP($E11,'Country Indicator Data'!$B$4:$N$300,12,FALSE))/(V$3-V$4)*5)),1))))</f>
        <v>3.8</v>
      </c>
      <c r="W11" s="159">
        <f t="shared" si="5"/>
        <v>3.2</v>
      </c>
      <c r="X11" s="159">
        <f t="shared" si="6"/>
        <v>3.4</v>
      </c>
      <c r="Y11" s="176">
        <f>IF('Core Indicators'!FC8="x","x",IF('Core Indicators'!FC8&gt;=5,5,IF('Core Indicators'!FC8&gt;=4,4,IF('Core Indicators'!FC8&gt;=3,3,IF('Core Indicators'!FC8&gt;=2,2,IF('Core Indicators'!FC8&gt;=1,1,0))))))</f>
        <v>4</v>
      </c>
      <c r="Z11" s="159">
        <f t="shared" si="7"/>
        <v>4</v>
      </c>
      <c r="AA11" s="176">
        <f>'Crisis Indicator Data'!Y8</f>
        <v>1</v>
      </c>
      <c r="AB11" s="176">
        <f>'Crisis Indicator Data'!Z8</f>
        <v>3</v>
      </c>
      <c r="AC11" s="176">
        <f>'Crisis Indicator Data'!AA8</f>
        <v>3</v>
      </c>
      <c r="AD11" s="176">
        <f>'Crisis Indicator Data'!AB8</f>
        <v>0</v>
      </c>
      <c r="AE11" s="176">
        <f t="shared" si="8"/>
        <v>3</v>
      </c>
      <c r="AF11" s="176">
        <f>'Crisis Indicator Data'!AC8</f>
        <v>2</v>
      </c>
      <c r="AG11" s="176">
        <f>'Crisis Indicator Data'!AD8</f>
        <v>2</v>
      </c>
      <c r="AH11" s="176">
        <f t="shared" si="9"/>
        <v>4</v>
      </c>
      <c r="AI11" s="176">
        <f>'Crisis Indicator Data'!AE8</f>
        <v>3</v>
      </c>
      <c r="AJ11" s="176">
        <f>'Crisis Indicator Data'!AF8</f>
        <v>1</v>
      </c>
      <c r="AK11" s="176">
        <f>'Crisis Indicator Data'!AG8</f>
        <v>1</v>
      </c>
      <c r="AL11" s="176">
        <f t="shared" si="10"/>
        <v>4</v>
      </c>
      <c r="AM11" s="159">
        <f t="shared" si="11"/>
        <v>4</v>
      </c>
      <c r="AN11" s="159">
        <f t="shared" si="12"/>
        <v>4</v>
      </c>
    </row>
    <row r="12" spans="1:40" ht="13.5" customHeight="1" x14ac:dyDescent="0.35">
      <c r="A12" s="165" t="str">
        <f>'Crisis Indicator Data'!A9</f>
        <v>Multiple crises in Bangladesh</v>
      </c>
      <c r="B12" s="166" t="str">
        <f>'Crisis Indicator Data'!B9</f>
        <v>International Displacement,Floods,Cyclone,Political/economic crisis</v>
      </c>
      <c r="C12" s="166" t="str">
        <f>'Crisis Indicator Data'!C9</f>
        <v>BGD001</v>
      </c>
      <c r="D12" s="166" t="str">
        <f>'Crisis Indicator Data'!D9</f>
        <v>Bangladesh</v>
      </c>
      <c r="E12" s="167" t="str">
        <f>'Crisis Indicator Data'!E9</f>
        <v>BGD</v>
      </c>
      <c r="F12" s="159">
        <f>IF(LEN(E12)&gt;3,(IF(VLOOKUP($C12,#REF!,7,FALSE)="x","x",ROUND(IF(VLOOKUP($C12,#REF!,7,FALSE)&gt;$F$3,5,IF(VLOOKUP($C12,#REF!,7,FALSE)&lt;F$4,0,($F$3-VLOOKUP($C12,#REF!,7,FALSE))/($F$3-$F$4)*5)),1))),IF(VLOOKUP($E12,'Country Indicator Data'!$B$4:$N$300,3,FALSE)="x","x",ROUND(IF(VLOOKUP($E12,'Country Indicator Data'!$B$4:$N$300,3,FALSE)&gt;$F$3,5,IF(VLOOKUP($E12,'Country Indicator Data'!$B$4:$N$300,3,FALSE)&lt;$F$4,0,($F$3-VLOOKUP($E12,'Country Indicator Data'!$B$4:$N$300,3,FALSE))/($F$3-$F$4)*5)),1)))</f>
        <v>2.5</v>
      </c>
      <c r="G12" s="159">
        <f>IF(LEN(E12)&gt;3,(IF(VLOOKUP($C12,#REF!,9,FALSE)="x","x",ROUND(IF(VLOOKUP($C12,#REF!,9,FALSE)&gt;G$3,5,IF(VLOOKUP($C12,#REF!,9,FALSE)&lt;G$4,0,(G$3-VLOOKUP($C12,#REF!,9,FALSE))/(G$3-G$4)*5)),1))),IF(VLOOKUP($E12,'Country Indicator Data'!$B$4:$N$300,5,FALSE)="x","x",ROUND(IF(VLOOKUP($E12,'Country Indicator Data'!$B$4:$N$300,5,FALSE)&gt;G$3,5,IF(VLOOKUP($E12,'Country Indicator Data'!$B$4:$N$300,5,FALSE)&lt;G$4,0,(G$3-VLOOKUP($E12,'Country Indicator Data'!$B$4:$N$300,5,FALSE))/(G$3-G$4)*5)),1)))</f>
        <v>3</v>
      </c>
      <c r="H12" s="159">
        <f t="shared" si="0"/>
        <v>2.75</v>
      </c>
      <c r="I12" s="159">
        <f>IF(LEN(E12)&gt;3,(IF(VLOOKUP($C12,#REF!,6,FALSE)="x","x",ROUND(IF(VLOOKUP($C12,#REF!,6,FALSE)&gt;I$3,5,IF(VLOOKUP($C12,#REF!,6,FALSE)&lt;I$4,0,5-(I$3-VLOOKUP($C12,#REF!,6,FALSE))/(I$3-I$4)*5)),1))),IF(VLOOKUP($E12,'Country Indicator Data'!$B$4:$N$300,2,FALSE)="x","x",ROUND(IF(VLOOKUP($E12,'Country Indicator Data'!$B$4:$N$300,2,FALSE)&gt;I$3,5,IF(VLOOKUP($E12,'Country Indicator Data'!$B$4:$N$300,2,FALSE)&lt;I$4,0,5-(I$3-VLOOKUP($E12,'Country Indicator Data'!$B$4:$N$300,2,FALSE))/(I$3-I$4)*5)),1)))</f>
        <v>0.9</v>
      </c>
      <c r="J12" s="159">
        <f>IF(LEN(E12)&gt;3,(IF(VLOOKUP($C12,#REF!,8,FALSE)="x","x",ROUND(IF(VLOOKUP($C12,#REF!,8,FALSE)&gt;J$3,5,IF(VLOOKUP($C12,#REF!,8,FALSE)&lt;J$4,0,5-(J$3-VLOOKUP($C12,#REF!,8,FALSE))/(J$3-J$4)*5)),1))),IF(VLOOKUP($E12,'Country Indicator Data'!$B$4:$N$300,4,FALSE)="x","x",ROUND(IF(VLOOKUP($E12,'Country Indicator Data'!$B$4:$N$300,4,FALSE)&gt;J$3,5,IF(VLOOKUP($E12,'Country Indicator Data'!$B$4:$N$300,4,FALSE)&lt;J$4,0,5-(J$3-VLOOKUP($E12,'Country Indicator Data'!$B$4:$N$300,4,FALSE))/(J$3-J$4)*5)),1)))</f>
        <v>1.2</v>
      </c>
      <c r="K12" s="159">
        <f t="shared" si="1"/>
        <v>1.05</v>
      </c>
      <c r="L12" s="159">
        <f>IF(LEN(E12)&gt;3,(IF(VLOOKUP($C12,#REF!,10,FALSE)="x","x",ROUND(IF(VLOOKUP($C12,#REF!,10,FALSE)&gt;L$3,5,IF(VLOOKUP($C12,#REF!,10,FALSE)&lt;L$4,0,5-(L$3-VLOOKUP($C12,#REF!,10,FALSE))/(L$3-L$4)*5)),1))),IF(VLOOKUP($E12,'Country Indicator Data'!$B$4:$N$300,6,FALSE)="x","x",ROUND(IF(VLOOKUP($E12,'Country Indicator Data'!$B$4:$N$300,6,FALSE)&gt;L$3,5,IF(VLOOKUP($E12,'Country Indicator Data'!$B$4:$N$300,6,FALSE)&lt;L$4,0,5-(L$3-VLOOKUP($E12,'Country Indicator Data'!$B$4:$N$300,6,FALSE))/(L$3-L$4)*5)),1)))</f>
        <v>3.2</v>
      </c>
      <c r="M12" s="159">
        <f>IF(LEN(E12)&gt;3,(IF(VLOOKUP($C12,#REF!,11,FALSE)="x","x",ROUND(IF(VLOOKUP($C12,#REF!,11,FALSE)&gt;M$3,5,IF(VLOOKUP($C12,#REF!,11,FALSE)&lt;M$4,0,5-(M$3-VLOOKUP($C12,#REF!,11,FALSE))/(M$3-M$4)*5)),1))),IF(VLOOKUP($E12,'Country Indicator Data'!$B$4:$N$300,7,FALSE)="x","x",ROUND(IF(VLOOKUP($E12,'Country Indicator Data'!$B$4:$N$300,7,FALSE)&gt;M$3,5,IF(VLOOKUP($E12,'Country Indicator Data'!$B$4:$N$300,7,FALSE)&lt;M$4,0,5-(M$3-VLOOKUP($E12,'Country Indicator Data'!$B$4:$N$300,7,FALSE))/(M$3-M$4)*5)),1)))</f>
        <v>1.1000000000000001</v>
      </c>
      <c r="N12" s="159">
        <f t="shared" si="2"/>
        <v>2.1500000000000004</v>
      </c>
      <c r="O12" s="159">
        <f t="shared" si="3"/>
        <v>1.9833333333333334</v>
      </c>
      <c r="P12" s="159">
        <f>IF(LEN(E12)&gt;3,VLOOKUP(C12,#REF!,12,FALSE),VLOOKUP(E12,'Country Indicator Data'!$B$4:$I$300,8,FALSE))</f>
        <v>3</v>
      </c>
      <c r="Q12" s="159">
        <f>IF(LEN(E12)&gt;3,((IF(VLOOKUP($C12,#REF!,13,FALSE)="x","x",ROUND(IF(VLOOKUP($C12,#REF!,13,FALSE)&gt;Q$3,5,IF(VLOOKUP($C12,#REF!,13,FALSE)&lt;Q$4,0,5-(LOG(Q$3)-LOG(VLOOKUP($C12,#REF!,13,FALSE)))/(LOG(Q$3)-LOG(Q$4))*5)),1)))),(IF(VLOOKUP($E12,'Country Indicator Data'!$B$4:$N$300,9,FALSE)="x","x",ROUND(IF(VLOOKUP($E12,'Country Indicator Data'!$B$4:$N$300,9,FALSE)&gt;Q$3,5,IF(VLOOKUP($E12,'Country Indicator Data'!$B$4:$N$300,9,FALSE)&lt;Q$4,0,5-(LOG(Q$3)-LOG(VLOOKUP($E12,'Country Indicator Data'!$B$4:$N$300,9,FALSE)))/(LOG(Q$3)-LOG(Q$4))*5)),1))))</f>
        <v>1.3</v>
      </c>
      <c r="R12" s="159">
        <f t="shared" si="4"/>
        <v>2.15</v>
      </c>
      <c r="S12" s="159">
        <f>IF(LEN(E12)&gt;3,((IF(VLOOKUP($C12,#REF!,17,FALSE)="x","x",ROUND(IF(VLOOKUP($C12,#REF!,17,FALSE)&gt;S$3,0,IF(VLOOKUP($C12,#REF!,17,FALSE)&lt;S$4,5,(S$3-VLOOKUP($C12,#REF!,17,FALSE))/(S$3-S$4)*5)),1)))),(IF(VLOOKUP($E12,'Country Indicator Data'!$B$4:$N$300,13,FALSE)="x","x",ROUND(IF(VLOOKUP($E12,'Country Indicator Data'!$B$4:$N$300,13,FALSE)&gt;S$3,0,IF(VLOOKUP($E12,'Country Indicator Data'!$B$4:$N$300,13,FALSE)&lt;S$4,5,(S$3-VLOOKUP($E12,'Country Indicator Data'!$B$4:$N$300,13,FALSE))/(S$3-S$4)*5)),1))))</f>
        <v>3.9</v>
      </c>
      <c r="T12" s="159">
        <f>IF(LEN(E12)&gt;3,((IF(VLOOKUP($C12,#REF!,14,FALSE)="x","x",ROUND(IF(VLOOKUP($C12,#REF!,14,FALSE)&gt;T$3,0,IF(VLOOKUP($C12,#REF!,14,FALSE)&lt;T$4,5,(T$3-VLOOKUP($C12,#REF!,14,FALSE))/(T$3-T$4)*5)),1)))),(IF(VLOOKUP($E12,'Country Indicator Data'!$B$4:$N$300,10,FALSE)="x","x",ROUND(IF(VLOOKUP($E12,'Country Indicator Data'!$B$4:$N$300,10,FALSE)&gt;T$3,0,IF(VLOOKUP($E12,'Country Indicator Data'!$B$4:$N$300,10,FALSE)&lt;T$4,5,(T$3-VLOOKUP($E12,'Country Indicator Data'!$B$4:$N$300,10,FALSE))/(T$3-T$4)*5)),1))))</f>
        <v>3</v>
      </c>
      <c r="U12" s="159">
        <f>IF(LEN(E12)&gt;3,((IF(VLOOKUP($C12,#REF!,15,FALSE)="x","x",ROUND(IF(VLOOKUP($C12,#REF!,15,FALSE)&gt;U$3,0,IF(VLOOKUP($C12,#REF!,15,FALSE)&lt;U$4,5,(U$3-VLOOKUP($C12,#REF!,15,FALSE))/(U$3-U$4)*5)),1)))),(IF(VLOOKUP($E12,'Country Indicator Data'!$B$4:$N$300,11,FALSE)="x","x",ROUND(IF(VLOOKUP($E12,'Country Indicator Data'!$B$4:$N$300,11,FALSE)&gt;U$3,0,IF(VLOOKUP($E12,'Country Indicator Data'!$B$4:$N$300,11,FALSE)&lt;U$4,5,(U$3-VLOOKUP($E12,'Country Indicator Data'!$B$4:$N$300,11,FALSE))/(U$3-U$4)*5)),1))))</f>
        <v>2.8</v>
      </c>
      <c r="V12" s="159">
        <f>IF(LEN(E12)&gt;3,((IF(VLOOKUP($C12,#REF!,16,FALSE)="x","x",ROUND(IF(VLOOKUP($C12,#REF!,16,FALSE)&gt;V$3,0,IF(VLOOKUP($C12,#REF!,16,FALSE)&lt;V$4,5,(V$3-VLOOKUP($C12,#REF!,16,FALSE))/(V$3-V$4)*5)),1)))),(IF(VLOOKUP($E12,'Country Indicator Data'!$B$4:$N$300,12,FALSE)="x","x",ROUND(IF(VLOOKUP($E12,'Country Indicator Data'!$B$4:$N$300,12,FALSE)&gt;V$3,0,IF(VLOOKUP($E12,'Country Indicator Data'!$B$4:$N$300,12,FALSE)&lt;V$4,5,(V$3-VLOOKUP($E12,'Country Indicator Data'!$B$4:$N$300,12,FALSE))/(V$3-V$4)*5)),1))))</f>
        <v>2.8</v>
      </c>
      <c r="W12" s="159">
        <f t="shared" si="5"/>
        <v>3.1</v>
      </c>
      <c r="X12" s="159">
        <f t="shared" si="6"/>
        <v>2.4</v>
      </c>
      <c r="Y12" s="176">
        <f>IF('Core Indicators'!FC9="x","x",IF('Core Indicators'!FC9&gt;=5,5,IF('Core Indicators'!FC9&gt;=4,4,IF('Core Indicators'!FC9&gt;=3,3,IF('Core Indicators'!FC9&gt;=2,2,IF('Core Indicators'!FC9&gt;=1,1,0))))))</f>
        <v>3</v>
      </c>
      <c r="Z12" s="159">
        <f t="shared" si="7"/>
        <v>3</v>
      </c>
      <c r="AA12" s="176">
        <f>'Crisis Indicator Data'!Y9</f>
        <v>1</v>
      </c>
      <c r="AB12" s="176">
        <f>'Crisis Indicator Data'!Z9</f>
        <v>1</v>
      </c>
      <c r="AC12" s="176">
        <f>'Crisis Indicator Data'!AA9</f>
        <v>2</v>
      </c>
      <c r="AD12" s="176">
        <f>'Crisis Indicator Data'!AB9</f>
        <v>0</v>
      </c>
      <c r="AE12" s="176">
        <f t="shared" si="8"/>
        <v>2</v>
      </c>
      <c r="AF12" s="176">
        <f>'Crisis Indicator Data'!AC9</f>
        <v>0</v>
      </c>
      <c r="AG12" s="176">
        <f>'Crisis Indicator Data'!AD9</f>
        <v>2</v>
      </c>
      <c r="AH12" s="176">
        <f t="shared" si="9"/>
        <v>2</v>
      </c>
      <c r="AI12" s="176">
        <f>'Crisis Indicator Data'!AE9</f>
        <v>1</v>
      </c>
      <c r="AJ12" s="176">
        <f>'Crisis Indicator Data'!AF9</f>
        <v>1</v>
      </c>
      <c r="AK12" s="176">
        <f>'Crisis Indicator Data'!AG9</f>
        <v>1</v>
      </c>
      <c r="AL12" s="176">
        <f t="shared" si="10"/>
        <v>3</v>
      </c>
      <c r="AM12" s="159">
        <f t="shared" si="11"/>
        <v>2</v>
      </c>
      <c r="AN12" s="159">
        <f t="shared" si="12"/>
        <v>2.5</v>
      </c>
    </row>
    <row r="13" spans="1:40" ht="13.5" customHeight="1" x14ac:dyDescent="0.35">
      <c r="A13" s="165" t="str">
        <f>'Crisis Indicator Data'!A10</f>
        <v>Displacement of Rohingyas to Bangladesh</v>
      </c>
      <c r="B13" s="166" t="str">
        <f>'Crisis Indicator Data'!B10</f>
        <v>International Displacement</v>
      </c>
      <c r="C13" s="166" t="str">
        <f>'Crisis Indicator Data'!C10</f>
        <v>BGD002</v>
      </c>
      <c r="D13" s="166" t="str">
        <f>'Crisis Indicator Data'!D10</f>
        <v>Bangladesh</v>
      </c>
      <c r="E13" s="167" t="str">
        <f>'Crisis Indicator Data'!E10</f>
        <v>BGD</v>
      </c>
      <c r="F13" s="159">
        <f>IF(LEN(E13)&gt;3,(IF(VLOOKUP($C13,#REF!,7,FALSE)="x","x",ROUND(IF(VLOOKUP($C13,#REF!,7,FALSE)&gt;$F$3,5,IF(VLOOKUP($C13,#REF!,7,FALSE)&lt;F$4,0,($F$3-VLOOKUP($C13,#REF!,7,FALSE))/($F$3-$F$4)*5)),1))),IF(VLOOKUP($E13,'Country Indicator Data'!$B$4:$N$300,3,FALSE)="x","x",ROUND(IF(VLOOKUP($E13,'Country Indicator Data'!$B$4:$N$300,3,FALSE)&gt;$F$3,5,IF(VLOOKUP($E13,'Country Indicator Data'!$B$4:$N$300,3,FALSE)&lt;$F$4,0,($F$3-VLOOKUP($E13,'Country Indicator Data'!$B$4:$N$300,3,FALSE))/($F$3-$F$4)*5)),1)))</f>
        <v>2.5</v>
      </c>
      <c r="G13" s="159">
        <f>IF(LEN(E13)&gt;3,(IF(VLOOKUP($C13,#REF!,9,FALSE)="x","x",ROUND(IF(VLOOKUP($C13,#REF!,9,FALSE)&gt;G$3,5,IF(VLOOKUP($C13,#REF!,9,FALSE)&lt;G$4,0,(G$3-VLOOKUP($C13,#REF!,9,FALSE))/(G$3-G$4)*5)),1))),IF(VLOOKUP($E13,'Country Indicator Data'!$B$4:$N$300,5,FALSE)="x","x",ROUND(IF(VLOOKUP($E13,'Country Indicator Data'!$B$4:$N$300,5,FALSE)&gt;G$3,5,IF(VLOOKUP($E13,'Country Indicator Data'!$B$4:$N$300,5,FALSE)&lt;G$4,0,(G$3-VLOOKUP($E13,'Country Indicator Data'!$B$4:$N$300,5,FALSE))/(G$3-G$4)*5)),1)))</f>
        <v>3</v>
      </c>
      <c r="H13" s="159">
        <f t="shared" si="0"/>
        <v>2.75</v>
      </c>
      <c r="I13" s="159">
        <f>IF(LEN(E13)&gt;3,(IF(VLOOKUP($C13,#REF!,6,FALSE)="x","x",ROUND(IF(VLOOKUP($C13,#REF!,6,FALSE)&gt;I$3,5,IF(VLOOKUP($C13,#REF!,6,FALSE)&lt;I$4,0,5-(I$3-VLOOKUP($C13,#REF!,6,FALSE))/(I$3-I$4)*5)),1))),IF(VLOOKUP($E13,'Country Indicator Data'!$B$4:$N$300,2,FALSE)="x","x",ROUND(IF(VLOOKUP($E13,'Country Indicator Data'!$B$4:$N$300,2,FALSE)&gt;I$3,5,IF(VLOOKUP($E13,'Country Indicator Data'!$B$4:$N$300,2,FALSE)&lt;I$4,0,5-(I$3-VLOOKUP($E13,'Country Indicator Data'!$B$4:$N$300,2,FALSE))/(I$3-I$4)*5)),1)))</f>
        <v>0.9</v>
      </c>
      <c r="J13" s="159">
        <f>IF(LEN(E13)&gt;3,(IF(VLOOKUP($C13,#REF!,8,FALSE)="x","x",ROUND(IF(VLOOKUP($C13,#REF!,8,FALSE)&gt;J$3,5,IF(VLOOKUP($C13,#REF!,8,FALSE)&lt;J$4,0,5-(J$3-VLOOKUP($C13,#REF!,8,FALSE))/(J$3-J$4)*5)),1))),IF(VLOOKUP($E13,'Country Indicator Data'!$B$4:$N$300,4,FALSE)="x","x",ROUND(IF(VLOOKUP($E13,'Country Indicator Data'!$B$4:$N$300,4,FALSE)&gt;J$3,5,IF(VLOOKUP($E13,'Country Indicator Data'!$B$4:$N$300,4,FALSE)&lt;J$4,0,5-(J$3-VLOOKUP($E13,'Country Indicator Data'!$B$4:$N$300,4,FALSE))/(J$3-J$4)*5)),1)))</f>
        <v>1.2</v>
      </c>
      <c r="K13" s="159">
        <f t="shared" si="1"/>
        <v>1.05</v>
      </c>
      <c r="L13" s="159">
        <f>IF(LEN(E13)&gt;3,(IF(VLOOKUP($C13,#REF!,10,FALSE)="x","x",ROUND(IF(VLOOKUP($C13,#REF!,10,FALSE)&gt;L$3,5,IF(VLOOKUP($C13,#REF!,10,FALSE)&lt;L$4,0,5-(L$3-VLOOKUP($C13,#REF!,10,FALSE))/(L$3-L$4)*5)),1))),IF(VLOOKUP($E13,'Country Indicator Data'!$B$4:$N$300,6,FALSE)="x","x",ROUND(IF(VLOOKUP($E13,'Country Indicator Data'!$B$4:$N$300,6,FALSE)&gt;L$3,5,IF(VLOOKUP($E13,'Country Indicator Data'!$B$4:$N$300,6,FALSE)&lt;L$4,0,5-(L$3-VLOOKUP($E13,'Country Indicator Data'!$B$4:$N$300,6,FALSE))/(L$3-L$4)*5)),1)))</f>
        <v>3.2</v>
      </c>
      <c r="M13" s="159">
        <f>IF(LEN(E13)&gt;3,(IF(VLOOKUP($C13,#REF!,11,FALSE)="x","x",ROUND(IF(VLOOKUP($C13,#REF!,11,FALSE)&gt;M$3,5,IF(VLOOKUP($C13,#REF!,11,FALSE)&lt;M$4,0,5-(M$3-VLOOKUP($C13,#REF!,11,FALSE))/(M$3-M$4)*5)),1))),IF(VLOOKUP($E13,'Country Indicator Data'!$B$4:$N$300,7,FALSE)="x","x",ROUND(IF(VLOOKUP($E13,'Country Indicator Data'!$B$4:$N$300,7,FALSE)&gt;M$3,5,IF(VLOOKUP($E13,'Country Indicator Data'!$B$4:$N$300,7,FALSE)&lt;M$4,0,5-(M$3-VLOOKUP($E13,'Country Indicator Data'!$B$4:$N$300,7,FALSE))/(M$3-M$4)*5)),1)))</f>
        <v>1.1000000000000001</v>
      </c>
      <c r="N13" s="159">
        <f t="shared" si="2"/>
        <v>2.1500000000000004</v>
      </c>
      <c r="O13" s="159">
        <f t="shared" si="3"/>
        <v>1.9833333333333334</v>
      </c>
      <c r="P13" s="159">
        <f>IF(LEN(E13)&gt;3,VLOOKUP(C13,#REF!,12,FALSE),VLOOKUP(E13,'Country Indicator Data'!$B$4:$I$300,8,FALSE))</f>
        <v>3</v>
      </c>
      <c r="Q13" s="159">
        <f>IF(LEN(E13)&gt;3,((IF(VLOOKUP($C13,#REF!,13,FALSE)="x","x",ROUND(IF(VLOOKUP($C13,#REF!,13,FALSE)&gt;Q$3,5,IF(VLOOKUP($C13,#REF!,13,FALSE)&lt;Q$4,0,5-(LOG(Q$3)-LOG(VLOOKUP($C13,#REF!,13,FALSE)))/(LOG(Q$3)-LOG(Q$4))*5)),1)))),(IF(VLOOKUP($E13,'Country Indicator Data'!$B$4:$N$300,9,FALSE)="x","x",ROUND(IF(VLOOKUP($E13,'Country Indicator Data'!$B$4:$N$300,9,FALSE)&gt;Q$3,5,IF(VLOOKUP($E13,'Country Indicator Data'!$B$4:$N$300,9,FALSE)&lt;Q$4,0,5-(LOG(Q$3)-LOG(VLOOKUP($E13,'Country Indicator Data'!$B$4:$N$300,9,FALSE)))/(LOG(Q$3)-LOG(Q$4))*5)),1))))</f>
        <v>1.3</v>
      </c>
      <c r="R13" s="159">
        <f t="shared" si="4"/>
        <v>2.15</v>
      </c>
      <c r="S13" s="159">
        <f>IF(LEN(E13)&gt;3,((IF(VLOOKUP($C13,#REF!,17,FALSE)="x","x",ROUND(IF(VLOOKUP($C13,#REF!,17,FALSE)&gt;S$3,0,IF(VLOOKUP($C13,#REF!,17,FALSE)&lt;S$4,5,(S$3-VLOOKUP($C13,#REF!,17,FALSE))/(S$3-S$4)*5)),1)))),(IF(VLOOKUP($E13,'Country Indicator Data'!$B$4:$N$300,13,FALSE)="x","x",ROUND(IF(VLOOKUP($E13,'Country Indicator Data'!$B$4:$N$300,13,FALSE)&gt;S$3,0,IF(VLOOKUP($E13,'Country Indicator Data'!$B$4:$N$300,13,FALSE)&lt;S$4,5,(S$3-VLOOKUP($E13,'Country Indicator Data'!$B$4:$N$300,13,FALSE))/(S$3-S$4)*5)),1))))</f>
        <v>3.9</v>
      </c>
      <c r="T13" s="159">
        <f>IF(LEN(E13)&gt;3,((IF(VLOOKUP($C13,#REF!,14,FALSE)="x","x",ROUND(IF(VLOOKUP($C13,#REF!,14,FALSE)&gt;T$3,0,IF(VLOOKUP($C13,#REF!,14,FALSE)&lt;T$4,5,(T$3-VLOOKUP($C13,#REF!,14,FALSE))/(T$3-T$4)*5)),1)))),(IF(VLOOKUP($E13,'Country Indicator Data'!$B$4:$N$300,10,FALSE)="x","x",ROUND(IF(VLOOKUP($E13,'Country Indicator Data'!$B$4:$N$300,10,FALSE)&gt;T$3,0,IF(VLOOKUP($E13,'Country Indicator Data'!$B$4:$N$300,10,FALSE)&lt;T$4,5,(T$3-VLOOKUP($E13,'Country Indicator Data'!$B$4:$N$300,10,FALSE))/(T$3-T$4)*5)),1))))</f>
        <v>3</v>
      </c>
      <c r="U13" s="159">
        <f>IF(LEN(E13)&gt;3,((IF(VLOOKUP($C13,#REF!,15,FALSE)="x","x",ROUND(IF(VLOOKUP($C13,#REF!,15,FALSE)&gt;U$3,0,IF(VLOOKUP($C13,#REF!,15,FALSE)&lt;U$4,5,(U$3-VLOOKUP($C13,#REF!,15,FALSE))/(U$3-U$4)*5)),1)))),(IF(VLOOKUP($E13,'Country Indicator Data'!$B$4:$N$300,11,FALSE)="x","x",ROUND(IF(VLOOKUP($E13,'Country Indicator Data'!$B$4:$N$300,11,FALSE)&gt;U$3,0,IF(VLOOKUP($E13,'Country Indicator Data'!$B$4:$N$300,11,FALSE)&lt;U$4,5,(U$3-VLOOKUP($E13,'Country Indicator Data'!$B$4:$N$300,11,FALSE))/(U$3-U$4)*5)),1))))</f>
        <v>2.8</v>
      </c>
      <c r="V13" s="159">
        <f>IF(LEN(E13)&gt;3,((IF(VLOOKUP($C13,#REF!,16,FALSE)="x","x",ROUND(IF(VLOOKUP($C13,#REF!,16,FALSE)&gt;V$3,0,IF(VLOOKUP($C13,#REF!,16,FALSE)&lt;V$4,5,(V$3-VLOOKUP($C13,#REF!,16,FALSE))/(V$3-V$4)*5)),1)))),(IF(VLOOKUP($E13,'Country Indicator Data'!$B$4:$N$300,12,FALSE)="x","x",ROUND(IF(VLOOKUP($E13,'Country Indicator Data'!$B$4:$N$300,12,FALSE)&gt;V$3,0,IF(VLOOKUP($E13,'Country Indicator Data'!$B$4:$N$300,12,FALSE)&lt;V$4,5,(V$3-VLOOKUP($E13,'Country Indicator Data'!$B$4:$N$300,12,FALSE))/(V$3-V$4)*5)),1))))</f>
        <v>2.8</v>
      </c>
      <c r="W13" s="159">
        <f t="shared" si="5"/>
        <v>3.1</v>
      </c>
      <c r="X13" s="159">
        <f t="shared" si="6"/>
        <v>2.4</v>
      </c>
      <c r="Y13" s="176">
        <f>IF('Core Indicators'!FC10="x","x",IF('Core Indicators'!FC10&gt;=5,5,IF('Core Indicators'!FC10&gt;=4,4,IF('Core Indicators'!FC10&gt;=3,3,IF('Core Indicators'!FC10&gt;=2,2,IF('Core Indicators'!FC10&gt;=1,1,0))))))</f>
        <v>2</v>
      </c>
      <c r="Z13" s="159">
        <f t="shared" si="7"/>
        <v>2</v>
      </c>
      <c r="AA13" s="176">
        <f>'Crisis Indicator Data'!Y10</f>
        <v>1</v>
      </c>
      <c r="AB13" s="176">
        <f>'Crisis Indicator Data'!Z10</f>
        <v>1</v>
      </c>
      <c r="AC13" s="176">
        <f>'Crisis Indicator Data'!AA10</f>
        <v>2</v>
      </c>
      <c r="AD13" s="176">
        <f>'Crisis Indicator Data'!AB10</f>
        <v>0</v>
      </c>
      <c r="AE13" s="176">
        <f t="shared" si="8"/>
        <v>2</v>
      </c>
      <c r="AF13" s="176">
        <f>'Crisis Indicator Data'!AC10</f>
        <v>0</v>
      </c>
      <c r="AG13" s="176">
        <f>'Crisis Indicator Data'!AD10</f>
        <v>2</v>
      </c>
      <c r="AH13" s="176">
        <f t="shared" si="9"/>
        <v>2</v>
      </c>
      <c r="AI13" s="176">
        <f>'Crisis Indicator Data'!AE10</f>
        <v>1</v>
      </c>
      <c r="AJ13" s="176">
        <f>'Crisis Indicator Data'!AF10</f>
        <v>1</v>
      </c>
      <c r="AK13" s="176">
        <f>'Crisis Indicator Data'!AG10</f>
        <v>1</v>
      </c>
      <c r="AL13" s="176">
        <f t="shared" si="10"/>
        <v>3</v>
      </c>
      <c r="AM13" s="159">
        <f t="shared" si="11"/>
        <v>2</v>
      </c>
      <c r="AN13" s="159">
        <f t="shared" si="12"/>
        <v>2</v>
      </c>
    </row>
    <row r="14" spans="1:40" ht="13.5" customHeight="1" x14ac:dyDescent="0.35">
      <c r="A14" s="165" t="str">
        <f>'Crisis Indicator Data'!A11</f>
        <v>Climatic shocks and political/economic crisis in Bangladesh</v>
      </c>
      <c r="B14" s="166" t="str">
        <f>'Crisis Indicator Data'!B11</f>
        <v>Cyclone,Floods,Political/economic crisis</v>
      </c>
      <c r="C14" s="166" t="str">
        <f>'Crisis Indicator Data'!C11</f>
        <v>BGD012</v>
      </c>
      <c r="D14" s="166" t="str">
        <f>'Crisis Indicator Data'!D11</f>
        <v>Bangladesh</v>
      </c>
      <c r="E14" s="167" t="str">
        <f>'Crisis Indicator Data'!E11</f>
        <v>BGD</v>
      </c>
      <c r="F14" s="159">
        <f>IF(LEN(E14)&gt;3,(IF(VLOOKUP($C14,#REF!,7,FALSE)="x","x",ROUND(IF(VLOOKUP($C14,#REF!,7,FALSE)&gt;$F$3,5,IF(VLOOKUP($C14,#REF!,7,FALSE)&lt;F$4,0,($F$3-VLOOKUP($C14,#REF!,7,FALSE))/($F$3-$F$4)*5)),1))),IF(VLOOKUP($E14,'Country Indicator Data'!$B$4:$N$300,3,FALSE)="x","x",ROUND(IF(VLOOKUP($E14,'Country Indicator Data'!$B$4:$N$300,3,FALSE)&gt;$F$3,5,IF(VLOOKUP($E14,'Country Indicator Data'!$B$4:$N$300,3,FALSE)&lt;$F$4,0,($F$3-VLOOKUP($E14,'Country Indicator Data'!$B$4:$N$300,3,FALSE))/($F$3-$F$4)*5)),1)))</f>
        <v>2.5</v>
      </c>
      <c r="G14" s="159">
        <f>IF(LEN(E14)&gt;3,(IF(VLOOKUP($C14,#REF!,9,FALSE)="x","x",ROUND(IF(VLOOKUP($C14,#REF!,9,FALSE)&gt;G$3,5,IF(VLOOKUP($C14,#REF!,9,FALSE)&lt;G$4,0,(G$3-VLOOKUP($C14,#REF!,9,FALSE))/(G$3-G$4)*5)),1))),IF(VLOOKUP($E14,'Country Indicator Data'!$B$4:$N$300,5,FALSE)="x","x",ROUND(IF(VLOOKUP($E14,'Country Indicator Data'!$B$4:$N$300,5,FALSE)&gt;G$3,5,IF(VLOOKUP($E14,'Country Indicator Data'!$B$4:$N$300,5,FALSE)&lt;G$4,0,(G$3-VLOOKUP($E14,'Country Indicator Data'!$B$4:$N$300,5,FALSE))/(G$3-G$4)*5)),1)))</f>
        <v>3</v>
      </c>
      <c r="H14" s="159">
        <f t="shared" si="0"/>
        <v>2.75</v>
      </c>
      <c r="I14" s="159">
        <f>IF(LEN(E14)&gt;3,(IF(VLOOKUP($C14,#REF!,6,FALSE)="x","x",ROUND(IF(VLOOKUP($C14,#REF!,6,FALSE)&gt;I$3,5,IF(VLOOKUP($C14,#REF!,6,FALSE)&lt;I$4,0,5-(I$3-VLOOKUP($C14,#REF!,6,FALSE))/(I$3-I$4)*5)),1))),IF(VLOOKUP($E14,'Country Indicator Data'!$B$4:$N$300,2,FALSE)="x","x",ROUND(IF(VLOOKUP($E14,'Country Indicator Data'!$B$4:$N$300,2,FALSE)&gt;I$3,5,IF(VLOOKUP($E14,'Country Indicator Data'!$B$4:$N$300,2,FALSE)&lt;I$4,0,5-(I$3-VLOOKUP($E14,'Country Indicator Data'!$B$4:$N$300,2,FALSE))/(I$3-I$4)*5)),1)))</f>
        <v>0.9</v>
      </c>
      <c r="J14" s="159">
        <f>IF(LEN(E14)&gt;3,(IF(VLOOKUP($C14,#REF!,8,FALSE)="x","x",ROUND(IF(VLOOKUP($C14,#REF!,8,FALSE)&gt;J$3,5,IF(VLOOKUP($C14,#REF!,8,FALSE)&lt;J$4,0,5-(J$3-VLOOKUP($C14,#REF!,8,FALSE))/(J$3-J$4)*5)),1))),IF(VLOOKUP($E14,'Country Indicator Data'!$B$4:$N$300,4,FALSE)="x","x",ROUND(IF(VLOOKUP($E14,'Country Indicator Data'!$B$4:$N$300,4,FALSE)&gt;J$3,5,IF(VLOOKUP($E14,'Country Indicator Data'!$B$4:$N$300,4,FALSE)&lt;J$4,0,5-(J$3-VLOOKUP($E14,'Country Indicator Data'!$B$4:$N$300,4,FALSE))/(J$3-J$4)*5)),1)))</f>
        <v>1.2</v>
      </c>
      <c r="K14" s="159">
        <f t="shared" si="1"/>
        <v>1.05</v>
      </c>
      <c r="L14" s="159">
        <f>IF(LEN(E14)&gt;3,(IF(VLOOKUP($C14,#REF!,10,FALSE)="x","x",ROUND(IF(VLOOKUP($C14,#REF!,10,FALSE)&gt;L$3,5,IF(VLOOKUP($C14,#REF!,10,FALSE)&lt;L$4,0,5-(L$3-VLOOKUP($C14,#REF!,10,FALSE))/(L$3-L$4)*5)),1))),IF(VLOOKUP($E14,'Country Indicator Data'!$B$4:$N$300,6,FALSE)="x","x",ROUND(IF(VLOOKUP($E14,'Country Indicator Data'!$B$4:$N$300,6,FALSE)&gt;L$3,5,IF(VLOOKUP($E14,'Country Indicator Data'!$B$4:$N$300,6,FALSE)&lt;L$4,0,5-(L$3-VLOOKUP($E14,'Country Indicator Data'!$B$4:$N$300,6,FALSE))/(L$3-L$4)*5)),1)))</f>
        <v>3.2</v>
      </c>
      <c r="M14" s="159">
        <f>IF(LEN(E14)&gt;3,(IF(VLOOKUP($C14,#REF!,11,FALSE)="x","x",ROUND(IF(VLOOKUP($C14,#REF!,11,FALSE)&gt;M$3,5,IF(VLOOKUP($C14,#REF!,11,FALSE)&lt;M$4,0,5-(M$3-VLOOKUP($C14,#REF!,11,FALSE))/(M$3-M$4)*5)),1))),IF(VLOOKUP($E14,'Country Indicator Data'!$B$4:$N$300,7,FALSE)="x","x",ROUND(IF(VLOOKUP($E14,'Country Indicator Data'!$B$4:$N$300,7,FALSE)&gt;M$3,5,IF(VLOOKUP($E14,'Country Indicator Data'!$B$4:$N$300,7,FALSE)&lt;M$4,0,5-(M$3-VLOOKUP($E14,'Country Indicator Data'!$B$4:$N$300,7,FALSE))/(M$3-M$4)*5)),1)))</f>
        <v>1.1000000000000001</v>
      </c>
      <c r="N14" s="159">
        <f t="shared" si="2"/>
        <v>2.1500000000000004</v>
      </c>
      <c r="O14" s="159">
        <f t="shared" si="3"/>
        <v>1.9833333333333334</v>
      </c>
      <c r="P14" s="159">
        <f>IF(LEN(E14)&gt;3,VLOOKUP(C14,#REF!,12,FALSE),VLOOKUP(E14,'Country Indicator Data'!$B$4:$I$300,8,FALSE))</f>
        <v>3</v>
      </c>
      <c r="Q14" s="159">
        <f>IF(LEN(E14)&gt;3,((IF(VLOOKUP($C14,#REF!,13,FALSE)="x","x",ROUND(IF(VLOOKUP($C14,#REF!,13,FALSE)&gt;Q$3,5,IF(VLOOKUP($C14,#REF!,13,FALSE)&lt;Q$4,0,5-(LOG(Q$3)-LOG(VLOOKUP($C14,#REF!,13,FALSE)))/(LOG(Q$3)-LOG(Q$4))*5)),1)))),(IF(VLOOKUP($E14,'Country Indicator Data'!$B$4:$N$300,9,FALSE)="x","x",ROUND(IF(VLOOKUP($E14,'Country Indicator Data'!$B$4:$N$300,9,FALSE)&gt;Q$3,5,IF(VLOOKUP($E14,'Country Indicator Data'!$B$4:$N$300,9,FALSE)&lt;Q$4,0,5-(LOG(Q$3)-LOG(VLOOKUP($E14,'Country Indicator Data'!$B$4:$N$300,9,FALSE)))/(LOG(Q$3)-LOG(Q$4))*5)),1))))</f>
        <v>1.3</v>
      </c>
      <c r="R14" s="159">
        <f t="shared" si="4"/>
        <v>2.15</v>
      </c>
      <c r="S14" s="159">
        <f>IF(LEN(E14)&gt;3,((IF(VLOOKUP($C14,#REF!,17,FALSE)="x","x",ROUND(IF(VLOOKUP($C14,#REF!,17,FALSE)&gt;S$3,0,IF(VLOOKUP($C14,#REF!,17,FALSE)&lt;S$4,5,(S$3-VLOOKUP($C14,#REF!,17,FALSE))/(S$3-S$4)*5)),1)))),(IF(VLOOKUP($E14,'Country Indicator Data'!$B$4:$N$300,13,FALSE)="x","x",ROUND(IF(VLOOKUP($E14,'Country Indicator Data'!$B$4:$N$300,13,FALSE)&gt;S$3,0,IF(VLOOKUP($E14,'Country Indicator Data'!$B$4:$N$300,13,FALSE)&lt;S$4,5,(S$3-VLOOKUP($E14,'Country Indicator Data'!$B$4:$N$300,13,FALSE))/(S$3-S$4)*5)),1))))</f>
        <v>3.9</v>
      </c>
      <c r="T14" s="159">
        <f>IF(LEN(E14)&gt;3,((IF(VLOOKUP($C14,#REF!,14,FALSE)="x","x",ROUND(IF(VLOOKUP($C14,#REF!,14,FALSE)&gt;T$3,0,IF(VLOOKUP($C14,#REF!,14,FALSE)&lt;T$4,5,(T$3-VLOOKUP($C14,#REF!,14,FALSE))/(T$3-T$4)*5)),1)))),(IF(VLOOKUP($E14,'Country Indicator Data'!$B$4:$N$300,10,FALSE)="x","x",ROUND(IF(VLOOKUP($E14,'Country Indicator Data'!$B$4:$N$300,10,FALSE)&gt;T$3,0,IF(VLOOKUP($E14,'Country Indicator Data'!$B$4:$N$300,10,FALSE)&lt;T$4,5,(T$3-VLOOKUP($E14,'Country Indicator Data'!$B$4:$N$300,10,FALSE))/(T$3-T$4)*5)),1))))</f>
        <v>3</v>
      </c>
      <c r="U14" s="159">
        <f>IF(LEN(E14)&gt;3,((IF(VLOOKUP($C14,#REF!,15,FALSE)="x","x",ROUND(IF(VLOOKUP($C14,#REF!,15,FALSE)&gt;U$3,0,IF(VLOOKUP($C14,#REF!,15,FALSE)&lt;U$4,5,(U$3-VLOOKUP($C14,#REF!,15,FALSE))/(U$3-U$4)*5)),1)))),(IF(VLOOKUP($E14,'Country Indicator Data'!$B$4:$N$300,11,FALSE)="x","x",ROUND(IF(VLOOKUP($E14,'Country Indicator Data'!$B$4:$N$300,11,FALSE)&gt;U$3,0,IF(VLOOKUP($E14,'Country Indicator Data'!$B$4:$N$300,11,FALSE)&lt;U$4,5,(U$3-VLOOKUP($E14,'Country Indicator Data'!$B$4:$N$300,11,FALSE))/(U$3-U$4)*5)),1))))</f>
        <v>2.8</v>
      </c>
      <c r="V14" s="159">
        <f>IF(LEN(E14)&gt;3,((IF(VLOOKUP($C14,#REF!,16,FALSE)="x","x",ROUND(IF(VLOOKUP($C14,#REF!,16,FALSE)&gt;V$3,0,IF(VLOOKUP($C14,#REF!,16,FALSE)&lt;V$4,5,(V$3-VLOOKUP($C14,#REF!,16,FALSE))/(V$3-V$4)*5)),1)))),(IF(VLOOKUP($E14,'Country Indicator Data'!$B$4:$N$300,12,FALSE)="x","x",ROUND(IF(VLOOKUP($E14,'Country Indicator Data'!$B$4:$N$300,12,FALSE)&gt;V$3,0,IF(VLOOKUP($E14,'Country Indicator Data'!$B$4:$N$300,12,FALSE)&lt;V$4,5,(V$3-VLOOKUP($E14,'Country Indicator Data'!$B$4:$N$300,12,FALSE))/(V$3-V$4)*5)),1))))</f>
        <v>2.8</v>
      </c>
      <c r="W14" s="159">
        <f t="shared" si="5"/>
        <v>3.1</v>
      </c>
      <c r="X14" s="159">
        <f t="shared" si="6"/>
        <v>2.4</v>
      </c>
      <c r="Y14" s="176">
        <f>IF('Core Indicators'!FC11="x","x",IF('Core Indicators'!FC11&gt;=5,5,IF('Core Indicators'!FC11&gt;=4,4,IF('Core Indicators'!FC11&gt;=3,3,IF('Core Indicators'!FC11&gt;=2,2,IF('Core Indicators'!FC11&gt;=1,1,0))))))</f>
        <v>1</v>
      </c>
      <c r="Z14" s="159">
        <f t="shared" si="7"/>
        <v>1</v>
      </c>
      <c r="AA14" s="176">
        <f>'Crisis Indicator Data'!Y11</f>
        <v>1</v>
      </c>
      <c r="AB14" s="176">
        <f>'Crisis Indicator Data'!Z11</f>
        <v>0</v>
      </c>
      <c r="AC14" s="176">
        <f>'Crisis Indicator Data'!AA11</f>
        <v>0</v>
      </c>
      <c r="AD14" s="176">
        <f>'Crisis Indicator Data'!AB11</f>
        <v>0</v>
      </c>
      <c r="AE14" s="176">
        <f t="shared" si="8"/>
        <v>1</v>
      </c>
      <c r="AF14" s="176">
        <f>'Crisis Indicator Data'!AC11</f>
        <v>0</v>
      </c>
      <c r="AG14" s="176">
        <f>'Crisis Indicator Data'!AD11</f>
        <v>0</v>
      </c>
      <c r="AH14" s="176">
        <f t="shared" si="9"/>
        <v>0</v>
      </c>
      <c r="AI14" s="176">
        <f>'Crisis Indicator Data'!AE11</f>
        <v>0</v>
      </c>
      <c r="AJ14" s="176">
        <f>'Crisis Indicator Data'!AF11</f>
        <v>1</v>
      </c>
      <c r="AK14" s="176">
        <f>'Crisis Indicator Data'!AG11</f>
        <v>1</v>
      </c>
      <c r="AL14" s="176">
        <f t="shared" si="10"/>
        <v>2</v>
      </c>
      <c r="AM14" s="159">
        <f t="shared" si="11"/>
        <v>1</v>
      </c>
      <c r="AN14" s="159">
        <f t="shared" si="12"/>
        <v>1</v>
      </c>
    </row>
    <row r="15" spans="1:40" ht="13.5" customHeight="1" x14ac:dyDescent="0.35">
      <c r="A15" s="165" t="str">
        <f>'Crisis Indicator Data'!A12</f>
        <v>Displacement from Ukraine to Belarus</v>
      </c>
      <c r="B15" s="166" t="str">
        <f>'Crisis Indicator Data'!B12</f>
        <v>International Displacement</v>
      </c>
      <c r="C15" s="166" t="str">
        <f>'Crisis Indicator Data'!C12</f>
        <v>BLR002</v>
      </c>
      <c r="D15" s="166" t="str">
        <f>'Crisis Indicator Data'!D12</f>
        <v>Belarus</v>
      </c>
      <c r="E15" s="167" t="str">
        <f>'Crisis Indicator Data'!E12</f>
        <v>BLR</v>
      </c>
      <c r="F15" s="159">
        <f>IF(LEN(E15)&gt;3,(IF(VLOOKUP($C15,#REF!,7,FALSE)="x","x",ROUND(IF(VLOOKUP($C15,#REF!,7,FALSE)&gt;$F$3,5,IF(VLOOKUP($C15,#REF!,7,FALSE)&lt;F$4,0,($F$3-VLOOKUP($C15,#REF!,7,FALSE))/($F$3-$F$4)*5)),1))),IF(VLOOKUP($E15,'Country Indicator Data'!$B$4:$N$300,3,FALSE)="x","x",ROUND(IF(VLOOKUP($E15,'Country Indicator Data'!$B$4:$N$300,3,FALSE)&gt;$F$3,5,IF(VLOOKUP($E15,'Country Indicator Data'!$B$4:$N$300,3,FALSE)&lt;$F$4,0,($F$3-VLOOKUP($E15,'Country Indicator Data'!$B$4:$N$300,3,FALSE))/($F$3-$F$4)*5)),1)))</f>
        <v>4.3</v>
      </c>
      <c r="G15" s="159">
        <f>IF(LEN(E15)&gt;3,(IF(VLOOKUP($C15,#REF!,9,FALSE)="x","x",ROUND(IF(VLOOKUP($C15,#REF!,9,FALSE)&gt;G$3,5,IF(VLOOKUP($C15,#REF!,9,FALSE)&lt;G$4,0,(G$3-VLOOKUP($C15,#REF!,9,FALSE))/(G$3-G$4)*5)),1))),IF(VLOOKUP($E15,'Country Indicator Data'!$B$4:$N$300,5,FALSE)="x","x",ROUND(IF(VLOOKUP($E15,'Country Indicator Data'!$B$4:$N$300,5,FALSE)&gt;G$3,5,IF(VLOOKUP($E15,'Country Indicator Data'!$B$4:$N$300,5,FALSE)&lt;G$4,0,(G$3-VLOOKUP($E15,'Country Indicator Data'!$B$4:$N$300,5,FALSE))/(G$3-G$4)*5)),1)))</f>
        <v>3.3</v>
      </c>
      <c r="H15" s="159">
        <f t="shared" si="0"/>
        <v>3.8</v>
      </c>
      <c r="I15" s="159">
        <f>IF(LEN(E15)&gt;3,(IF(VLOOKUP($C15,#REF!,6,FALSE)="x","x",ROUND(IF(VLOOKUP($C15,#REF!,6,FALSE)&gt;I$3,5,IF(VLOOKUP($C15,#REF!,6,FALSE)&lt;I$4,0,5-(I$3-VLOOKUP($C15,#REF!,6,FALSE))/(I$3-I$4)*5)),1))),IF(VLOOKUP($E15,'Country Indicator Data'!$B$4:$N$300,2,FALSE)="x","x",ROUND(IF(VLOOKUP($E15,'Country Indicator Data'!$B$4:$N$300,2,FALSE)&gt;I$3,5,IF(VLOOKUP($E15,'Country Indicator Data'!$B$4:$N$300,2,FALSE)&lt;I$4,0,5-(I$3-VLOOKUP($E15,'Country Indicator Data'!$B$4:$N$300,2,FALSE))/(I$3-I$4)*5)),1)))</f>
        <v>1.5</v>
      </c>
      <c r="J15" s="159">
        <f>IF(LEN(E15)&gt;3,(IF(VLOOKUP($C15,#REF!,8,FALSE)="x","x",ROUND(IF(VLOOKUP($C15,#REF!,8,FALSE)&gt;J$3,5,IF(VLOOKUP($C15,#REF!,8,FALSE)&lt;J$4,0,5-(J$3-VLOOKUP($C15,#REF!,8,FALSE))/(J$3-J$4)*5)),1))),IF(VLOOKUP($E15,'Country Indicator Data'!$B$4:$N$300,4,FALSE)="x","x",ROUND(IF(VLOOKUP($E15,'Country Indicator Data'!$B$4:$N$300,4,FALSE)&gt;J$3,5,IF(VLOOKUP($E15,'Country Indicator Data'!$B$4:$N$300,4,FALSE)&lt;J$4,0,5-(J$3-VLOOKUP($E15,'Country Indicator Data'!$B$4:$N$300,4,FALSE))/(J$3-J$4)*5)),1)))</f>
        <v>0.4</v>
      </c>
      <c r="K15" s="159">
        <f t="shared" si="1"/>
        <v>0.95</v>
      </c>
      <c r="L15" s="159">
        <f>IF(LEN(E15)&gt;3,(IF(VLOOKUP($C15,#REF!,10,FALSE)="x","x",ROUND(IF(VLOOKUP($C15,#REF!,10,FALSE)&gt;L$3,5,IF(VLOOKUP($C15,#REF!,10,FALSE)&lt;L$4,0,5-(L$3-VLOOKUP($C15,#REF!,10,FALSE))/(L$3-L$4)*5)),1))),IF(VLOOKUP($E15,'Country Indicator Data'!$B$4:$N$300,6,FALSE)="x","x",ROUND(IF(VLOOKUP($E15,'Country Indicator Data'!$B$4:$N$300,6,FALSE)&gt;L$3,5,IF(VLOOKUP($E15,'Country Indicator Data'!$B$4:$N$300,6,FALSE)&lt;L$4,0,5-(L$3-VLOOKUP($E15,'Country Indicator Data'!$B$4:$N$300,6,FALSE))/(L$3-L$4)*5)),1)))</f>
        <v>0.5</v>
      </c>
      <c r="M15" s="159">
        <f>IF(LEN(E15)&gt;3,(IF(VLOOKUP($C15,#REF!,11,FALSE)="x","x",ROUND(IF(VLOOKUP($C15,#REF!,11,FALSE)&gt;M$3,5,IF(VLOOKUP($C15,#REF!,11,FALSE)&lt;M$4,0,5-(M$3-VLOOKUP($C15,#REF!,11,FALSE))/(M$3-M$4)*5)),1))),IF(VLOOKUP($E15,'Country Indicator Data'!$B$4:$N$300,7,FALSE)="x","x",ROUND(IF(VLOOKUP($E15,'Country Indicator Data'!$B$4:$N$300,7,FALSE)&gt;M$3,5,IF(VLOOKUP($E15,'Country Indicator Data'!$B$4:$N$300,7,FALSE)&lt;M$4,0,5-(M$3-VLOOKUP($E15,'Country Indicator Data'!$B$4:$N$300,7,FALSE))/(M$3-M$4)*5)),1)))</f>
        <v>0</v>
      </c>
      <c r="N15" s="159">
        <f t="shared" si="2"/>
        <v>0.25</v>
      </c>
      <c r="O15" s="159">
        <f t="shared" si="3"/>
        <v>1.6666666666666667</v>
      </c>
      <c r="P15" s="159">
        <f>IF(LEN(E15)&gt;3,VLOOKUP(C15,#REF!,12,FALSE),VLOOKUP(E15,'Country Indicator Data'!$B$4:$I$300,8,FALSE))</f>
        <v>3</v>
      </c>
      <c r="Q15" s="159">
        <f>IF(LEN(E15)&gt;3,((IF(VLOOKUP($C15,#REF!,13,FALSE)="x","x",ROUND(IF(VLOOKUP($C15,#REF!,13,FALSE)&gt;Q$3,5,IF(VLOOKUP($C15,#REF!,13,FALSE)&lt;Q$4,0,5-(LOG(Q$3)-LOG(VLOOKUP($C15,#REF!,13,FALSE)))/(LOG(Q$3)-LOG(Q$4))*5)),1)))),(IF(VLOOKUP($E15,'Country Indicator Data'!$B$4:$N$300,9,FALSE)="x","x",ROUND(IF(VLOOKUP($E15,'Country Indicator Data'!$B$4:$N$300,9,FALSE)&gt;Q$3,5,IF(VLOOKUP($E15,'Country Indicator Data'!$B$4:$N$300,9,FALSE)&lt;Q$4,0,5-(LOG(Q$3)-LOG(VLOOKUP($E15,'Country Indicator Data'!$B$4:$N$300,9,FALSE)))/(LOG(Q$3)-LOG(Q$4))*5)),1))))</f>
        <v>0</v>
      </c>
      <c r="R15" s="159">
        <f t="shared" si="4"/>
        <v>1.5</v>
      </c>
      <c r="S15" s="159">
        <f>IF(LEN(E15)&gt;3,((IF(VLOOKUP($C15,#REF!,17,FALSE)="x","x",ROUND(IF(VLOOKUP($C15,#REF!,17,FALSE)&gt;S$3,0,IF(VLOOKUP($C15,#REF!,17,FALSE)&lt;S$4,5,(S$3-VLOOKUP($C15,#REF!,17,FALSE))/(S$3-S$4)*5)),1)))),(IF(VLOOKUP($E15,'Country Indicator Data'!$B$4:$N$300,13,FALSE)="x","x",ROUND(IF(VLOOKUP($E15,'Country Indicator Data'!$B$4:$N$300,13,FALSE)&gt;S$3,0,IF(VLOOKUP($E15,'Country Indicator Data'!$B$4:$N$300,13,FALSE)&lt;S$4,5,(S$3-VLOOKUP($E15,'Country Indicator Data'!$B$4:$N$300,13,FALSE))/(S$3-S$4)*5)),1))))</f>
        <v>3.4</v>
      </c>
      <c r="T15" s="159">
        <f>IF(LEN(E15)&gt;3,((IF(VLOOKUP($C15,#REF!,14,FALSE)="x","x",ROUND(IF(VLOOKUP($C15,#REF!,14,FALSE)&gt;T$3,0,IF(VLOOKUP($C15,#REF!,14,FALSE)&lt;T$4,5,(T$3-VLOOKUP($C15,#REF!,14,FALSE))/(T$3-T$4)*5)),1)))),(IF(VLOOKUP($E15,'Country Indicator Data'!$B$4:$N$300,10,FALSE)="x","x",ROUND(IF(VLOOKUP($E15,'Country Indicator Data'!$B$4:$N$300,10,FALSE)&gt;T$3,0,IF(VLOOKUP($E15,'Country Indicator Data'!$B$4:$N$300,10,FALSE)&lt;T$4,5,(T$3-VLOOKUP($E15,'Country Indicator Data'!$B$4:$N$300,10,FALSE))/(T$3-T$4)*5)),1))))</f>
        <v>3.8</v>
      </c>
      <c r="U15" s="159">
        <f>IF(LEN(E15)&gt;3,((IF(VLOOKUP($C15,#REF!,15,FALSE)="x","x",ROUND(IF(VLOOKUP($C15,#REF!,15,FALSE)&gt;U$3,0,IF(VLOOKUP($C15,#REF!,15,FALSE)&lt;U$4,5,(U$3-VLOOKUP($C15,#REF!,15,FALSE))/(U$3-U$4)*5)),1)))),(IF(VLOOKUP($E15,'Country Indicator Data'!$B$4:$N$300,11,FALSE)="x","x",ROUND(IF(VLOOKUP($E15,'Country Indicator Data'!$B$4:$N$300,11,FALSE)&gt;U$3,0,IF(VLOOKUP($E15,'Country Indicator Data'!$B$4:$N$300,11,FALSE)&lt;U$4,5,(U$3-VLOOKUP($E15,'Country Indicator Data'!$B$4:$N$300,11,FALSE))/(U$3-U$4)*5)),1))))</f>
        <v>2.9</v>
      </c>
      <c r="V15" s="159">
        <f>IF(LEN(E15)&gt;3,((IF(VLOOKUP($C15,#REF!,16,FALSE)="x","x",ROUND(IF(VLOOKUP($C15,#REF!,16,FALSE)&gt;V$3,0,IF(VLOOKUP($C15,#REF!,16,FALSE)&lt;V$4,5,(V$3-VLOOKUP($C15,#REF!,16,FALSE))/(V$3-V$4)*5)),1)))),(IF(VLOOKUP($E15,'Country Indicator Data'!$B$4:$N$300,12,FALSE)="x","x",ROUND(IF(VLOOKUP($E15,'Country Indicator Data'!$B$4:$N$300,12,FALSE)&gt;V$3,0,IF(VLOOKUP($E15,'Country Indicator Data'!$B$4:$N$300,12,FALSE)&lt;V$4,5,(V$3-VLOOKUP($E15,'Country Indicator Data'!$B$4:$N$300,12,FALSE))/(V$3-V$4)*5)),1))))</f>
        <v>4.7</v>
      </c>
      <c r="W15" s="159">
        <f t="shared" si="5"/>
        <v>3.7</v>
      </c>
      <c r="X15" s="159">
        <f t="shared" si="6"/>
        <v>2.2999999999999998</v>
      </c>
      <c r="Y15" s="176">
        <f>IF('Core Indicators'!FC12="x","x",IF('Core Indicators'!FC12&gt;=5,5,IF('Core Indicators'!FC12&gt;=4,4,IF('Core Indicators'!FC12&gt;=3,3,IF('Core Indicators'!FC12&gt;=2,2,IF('Core Indicators'!FC12&gt;=1,1,0))))))</f>
        <v>2</v>
      </c>
      <c r="Z15" s="159">
        <f t="shared" si="7"/>
        <v>2</v>
      </c>
      <c r="AA15" s="176">
        <f>'Crisis Indicator Data'!Y12</f>
        <v>1</v>
      </c>
      <c r="AB15" s="176">
        <f>'Crisis Indicator Data'!Z12</f>
        <v>0</v>
      </c>
      <c r="AC15" s="176">
        <f>'Crisis Indicator Data'!AA12</f>
        <v>1</v>
      </c>
      <c r="AD15" s="176">
        <f>'Crisis Indicator Data'!AB12</f>
        <v>0</v>
      </c>
      <c r="AE15" s="176">
        <f t="shared" si="8"/>
        <v>2</v>
      </c>
      <c r="AF15" s="176">
        <f>'Crisis Indicator Data'!AC12</f>
        <v>0</v>
      </c>
      <c r="AG15" s="176">
        <f>'Crisis Indicator Data'!AD12</f>
        <v>0</v>
      </c>
      <c r="AH15" s="176">
        <f t="shared" si="9"/>
        <v>0</v>
      </c>
      <c r="AI15" s="176">
        <f>'Crisis Indicator Data'!AE12</f>
        <v>0</v>
      </c>
      <c r="AJ15" s="176">
        <f>'Crisis Indicator Data'!AF12</f>
        <v>3</v>
      </c>
      <c r="AK15" s="176">
        <f>'Crisis Indicator Data'!AG12</f>
        <v>0</v>
      </c>
      <c r="AL15" s="176">
        <f t="shared" si="10"/>
        <v>3</v>
      </c>
      <c r="AM15" s="159">
        <f t="shared" si="11"/>
        <v>2</v>
      </c>
      <c r="AN15" s="159">
        <f t="shared" si="12"/>
        <v>2</v>
      </c>
    </row>
    <row r="16" spans="1:40" ht="13.5" customHeight="1" x14ac:dyDescent="0.35">
      <c r="A16" s="165" t="str">
        <f>'Crisis Indicator Data'!A13</f>
        <v>Floods in Bolivia</v>
      </c>
      <c r="B16" s="166" t="str">
        <f>'Crisis Indicator Data'!B13</f>
        <v>Floods</v>
      </c>
      <c r="C16" s="166" t="str">
        <f>'Crisis Indicator Data'!C13</f>
        <v>BOL002</v>
      </c>
      <c r="D16" s="166" t="str">
        <f>'Crisis Indicator Data'!D13</f>
        <v>Bolivia</v>
      </c>
      <c r="E16" s="167" t="str">
        <f>'Crisis Indicator Data'!E13</f>
        <v>BOL</v>
      </c>
      <c r="F16" s="159">
        <f>IF(LEN(E16)&gt;3,(IF(VLOOKUP($C16,#REF!,7,FALSE)="x","x",ROUND(IF(VLOOKUP($C16,#REF!,7,FALSE)&gt;$F$3,5,IF(VLOOKUP($C16,#REF!,7,FALSE)&lt;F$4,0,($F$3-VLOOKUP($C16,#REF!,7,FALSE))/($F$3-$F$4)*5)),1))),IF(VLOOKUP($E16,'Country Indicator Data'!$B$4:$N$300,3,FALSE)="x","x",ROUND(IF(VLOOKUP($E16,'Country Indicator Data'!$B$4:$N$300,3,FALSE)&gt;$F$3,5,IF(VLOOKUP($E16,'Country Indicator Data'!$B$4:$N$300,3,FALSE)&lt;$F$4,0,($F$3-VLOOKUP($E16,'Country Indicator Data'!$B$4:$N$300,3,FALSE))/($F$3-$F$4)*5)),1)))</f>
        <v>1.1000000000000001</v>
      </c>
      <c r="G16" s="159">
        <f>IF(LEN(E16)&gt;3,(IF(VLOOKUP($C16,#REF!,9,FALSE)="x","x",ROUND(IF(VLOOKUP($C16,#REF!,9,FALSE)&gt;G$3,5,IF(VLOOKUP($C16,#REF!,9,FALSE)&lt;G$4,0,(G$3-VLOOKUP($C16,#REF!,9,FALSE))/(G$3-G$4)*5)),1))),IF(VLOOKUP($E16,'Country Indicator Data'!$B$4:$N$300,5,FALSE)="x","x",ROUND(IF(VLOOKUP($E16,'Country Indicator Data'!$B$4:$N$300,5,FALSE)&gt;G$3,5,IF(VLOOKUP($E16,'Country Indicator Data'!$B$4:$N$300,5,FALSE)&lt;G$4,0,(G$3-VLOOKUP($E16,'Country Indicator Data'!$B$4:$N$300,5,FALSE))/(G$3-G$4)*5)),1)))</f>
        <v>1.5</v>
      </c>
      <c r="H16" s="159">
        <f t="shared" si="0"/>
        <v>1.3</v>
      </c>
      <c r="I16" s="159">
        <f>IF(LEN(E16)&gt;3,(IF(VLOOKUP($C16,#REF!,6,FALSE)="x","x",ROUND(IF(VLOOKUP($C16,#REF!,6,FALSE)&gt;I$3,5,IF(VLOOKUP($C16,#REF!,6,FALSE)&lt;I$4,0,5-(I$3-VLOOKUP($C16,#REF!,6,FALSE))/(I$3-I$4)*5)),1))),IF(VLOOKUP($E16,'Country Indicator Data'!$B$4:$N$300,2,FALSE)="x","x",ROUND(IF(VLOOKUP($E16,'Country Indicator Data'!$B$4:$N$300,2,FALSE)&gt;I$3,5,IF(VLOOKUP($E16,'Country Indicator Data'!$B$4:$N$300,2,FALSE)&lt;I$4,0,5-(I$3-VLOOKUP($E16,'Country Indicator Data'!$B$4:$N$300,2,FALSE))/(I$3-I$4)*5)),1)))</f>
        <v>3.4</v>
      </c>
      <c r="J16" s="159">
        <f>IF(LEN(E16)&gt;3,(IF(VLOOKUP($C16,#REF!,8,FALSE)="x","x",ROUND(IF(VLOOKUP($C16,#REF!,8,FALSE)&gt;J$3,5,IF(VLOOKUP($C16,#REF!,8,FALSE)&lt;J$4,0,5-(J$3-VLOOKUP($C16,#REF!,8,FALSE))/(J$3-J$4)*5)),1))),IF(VLOOKUP($E16,'Country Indicator Data'!$B$4:$N$300,4,FALSE)="x","x",ROUND(IF(VLOOKUP($E16,'Country Indicator Data'!$B$4:$N$300,4,FALSE)&gt;J$3,5,IF(VLOOKUP($E16,'Country Indicator Data'!$B$4:$N$300,4,FALSE)&lt;J$4,0,5-(J$3-VLOOKUP($E16,'Country Indicator Data'!$B$4:$N$300,4,FALSE))/(J$3-J$4)*5)),1)))</f>
        <v>0.4</v>
      </c>
      <c r="K16" s="159">
        <f t="shared" si="1"/>
        <v>1.9</v>
      </c>
      <c r="L16" s="159">
        <f>IF(LEN(E16)&gt;3,(IF(VLOOKUP($C16,#REF!,10,FALSE)="x","x",ROUND(IF(VLOOKUP($C16,#REF!,10,FALSE)&gt;L$3,5,IF(VLOOKUP($C16,#REF!,10,FALSE)&lt;L$4,0,5-(L$3-VLOOKUP($C16,#REF!,10,FALSE))/(L$3-L$4)*5)),1))),IF(VLOOKUP($E16,'Country Indicator Data'!$B$4:$N$300,6,FALSE)="x","x",ROUND(IF(VLOOKUP($E16,'Country Indicator Data'!$B$4:$N$300,6,FALSE)&gt;L$3,5,IF(VLOOKUP($E16,'Country Indicator Data'!$B$4:$N$300,6,FALSE)&lt;L$4,0,5-(L$3-VLOOKUP($E16,'Country Indicator Data'!$B$4:$N$300,6,FALSE))/(L$3-L$4)*5)),1)))</f>
        <v>2.8</v>
      </c>
      <c r="M16" s="159">
        <f>IF(LEN(E16)&gt;3,(IF(VLOOKUP($C16,#REF!,11,FALSE)="x","x",ROUND(IF(VLOOKUP($C16,#REF!,11,FALSE)&gt;M$3,5,IF(VLOOKUP($C16,#REF!,11,FALSE)&lt;M$4,0,5-(M$3-VLOOKUP($C16,#REF!,11,FALSE))/(M$3-M$4)*5)),1))),IF(VLOOKUP($E16,'Country Indicator Data'!$B$4:$N$300,7,FALSE)="x","x",ROUND(IF(VLOOKUP($E16,'Country Indicator Data'!$B$4:$N$300,7,FALSE)&gt;M$3,5,IF(VLOOKUP($E16,'Country Indicator Data'!$B$4:$N$300,7,FALSE)&lt;M$4,0,5-(M$3-VLOOKUP($E16,'Country Indicator Data'!$B$4:$N$300,7,FALSE))/(M$3-M$4)*5)),1)))</f>
        <v>2.1</v>
      </c>
      <c r="N16" s="159">
        <f t="shared" si="2"/>
        <v>2.4500000000000002</v>
      </c>
      <c r="O16" s="159">
        <f t="shared" si="3"/>
        <v>1.8833333333333335</v>
      </c>
      <c r="P16" s="159">
        <f>IF(LEN(E16)&gt;3,VLOOKUP(C16,#REF!,12,FALSE),VLOOKUP(E16,'Country Indicator Data'!$B$4:$I$300,8,FALSE))</f>
        <v>3</v>
      </c>
      <c r="Q16" s="159">
        <f>IF(LEN(E16)&gt;3,((IF(VLOOKUP($C16,#REF!,13,FALSE)="x","x",ROUND(IF(VLOOKUP($C16,#REF!,13,FALSE)&gt;Q$3,5,IF(VLOOKUP($C16,#REF!,13,FALSE)&lt;Q$4,0,5-(LOG(Q$3)-LOG(VLOOKUP($C16,#REF!,13,FALSE)))/(LOG(Q$3)-LOG(Q$4))*5)),1)))),(IF(VLOOKUP($E16,'Country Indicator Data'!$B$4:$N$300,9,FALSE)="x","x",ROUND(IF(VLOOKUP($E16,'Country Indicator Data'!$B$4:$N$300,9,FALSE)&gt;Q$3,5,IF(VLOOKUP($E16,'Country Indicator Data'!$B$4:$N$300,9,FALSE)&lt;Q$4,0,5-(LOG(Q$3)-LOG(VLOOKUP($E16,'Country Indicator Data'!$B$4:$N$300,9,FALSE)))/(LOG(Q$3)-LOG(Q$4))*5)),1))))</f>
        <v>2.5</v>
      </c>
      <c r="R16" s="159">
        <f t="shared" si="4"/>
        <v>2.75</v>
      </c>
      <c r="S16" s="159">
        <f>IF(LEN(E16)&gt;3,((IF(VLOOKUP($C16,#REF!,17,FALSE)="x","x",ROUND(IF(VLOOKUP($C16,#REF!,17,FALSE)&gt;S$3,0,IF(VLOOKUP($C16,#REF!,17,FALSE)&lt;S$4,5,(S$3-VLOOKUP($C16,#REF!,17,FALSE))/(S$3-S$4)*5)),1)))),(IF(VLOOKUP($E16,'Country Indicator Data'!$B$4:$N$300,13,FALSE)="x","x",ROUND(IF(VLOOKUP($E16,'Country Indicator Data'!$B$4:$N$300,13,FALSE)&gt;S$3,0,IF(VLOOKUP($E16,'Country Indicator Data'!$B$4:$N$300,13,FALSE)&lt;S$4,5,(S$3-VLOOKUP($E16,'Country Indicator Data'!$B$4:$N$300,13,FALSE))/(S$3-S$4)*5)),1))))</f>
        <v>3.6</v>
      </c>
      <c r="T16" s="159">
        <f>IF(LEN(E16)&gt;3,((IF(VLOOKUP($C16,#REF!,14,FALSE)="x","x",ROUND(IF(VLOOKUP($C16,#REF!,14,FALSE)&gt;T$3,0,IF(VLOOKUP($C16,#REF!,14,FALSE)&lt;T$4,5,(T$3-VLOOKUP($C16,#REF!,14,FALSE))/(T$3-T$4)*5)),1)))),(IF(VLOOKUP($E16,'Country Indicator Data'!$B$4:$N$300,10,FALSE)="x","x",ROUND(IF(VLOOKUP($E16,'Country Indicator Data'!$B$4:$N$300,10,FALSE)&gt;T$3,0,IF(VLOOKUP($E16,'Country Indicator Data'!$B$4:$N$300,10,FALSE)&lt;T$4,5,(T$3-VLOOKUP($E16,'Country Indicator Data'!$B$4:$N$300,10,FALSE))/(T$3-T$4)*5)),1))))</f>
        <v>3.7</v>
      </c>
      <c r="U16" s="159">
        <f>IF(LEN(E16)&gt;3,((IF(VLOOKUP($C16,#REF!,15,FALSE)="x","x",ROUND(IF(VLOOKUP($C16,#REF!,15,FALSE)&gt;U$3,0,IF(VLOOKUP($C16,#REF!,15,FALSE)&lt;U$4,5,(U$3-VLOOKUP($C16,#REF!,15,FALSE))/(U$3-U$4)*5)),1)))),(IF(VLOOKUP($E16,'Country Indicator Data'!$B$4:$N$300,11,FALSE)="x","x",ROUND(IF(VLOOKUP($E16,'Country Indicator Data'!$B$4:$N$300,11,FALSE)&gt;U$3,0,IF(VLOOKUP($E16,'Country Indicator Data'!$B$4:$N$300,11,FALSE)&lt;U$4,5,(U$3-VLOOKUP($E16,'Country Indicator Data'!$B$4:$N$300,11,FALSE))/(U$3-U$4)*5)),1))))</f>
        <v>2</v>
      </c>
      <c r="V16" s="159">
        <f>IF(LEN(E16)&gt;3,((IF(VLOOKUP($C16,#REF!,16,FALSE)="x","x",ROUND(IF(VLOOKUP($C16,#REF!,16,FALSE)&gt;V$3,0,IF(VLOOKUP($C16,#REF!,16,FALSE)&lt;V$4,5,(V$3-VLOOKUP($C16,#REF!,16,FALSE))/(V$3-V$4)*5)),1)))),(IF(VLOOKUP($E16,'Country Indicator Data'!$B$4:$N$300,12,FALSE)="x","x",ROUND(IF(VLOOKUP($E16,'Country Indicator Data'!$B$4:$N$300,12,FALSE)&gt;V$3,0,IF(VLOOKUP($E16,'Country Indicator Data'!$B$4:$N$300,12,FALSE)&lt;V$4,5,(V$3-VLOOKUP($E16,'Country Indicator Data'!$B$4:$N$300,12,FALSE))/(V$3-V$4)*5)),1))))</f>
        <v>1.8</v>
      </c>
      <c r="W16" s="159">
        <f t="shared" si="5"/>
        <v>2.8</v>
      </c>
      <c r="X16" s="159">
        <f t="shared" si="6"/>
        <v>2.5</v>
      </c>
      <c r="Y16" s="176">
        <f>IF('Core Indicators'!FC13="x","x",IF('Core Indicators'!FC13&gt;=5,5,IF('Core Indicators'!FC13&gt;=4,4,IF('Core Indicators'!FC13&gt;=3,3,IF('Core Indicators'!FC13&gt;=2,2,IF('Core Indicators'!FC13&gt;=1,1,0))))))</f>
        <v>2</v>
      </c>
      <c r="Z16" s="159">
        <f t="shared" si="7"/>
        <v>2</v>
      </c>
      <c r="AA16" s="176">
        <f>'Crisis Indicator Data'!Y13</f>
        <v>1</v>
      </c>
      <c r="AB16" s="176">
        <f>'Crisis Indicator Data'!Z13</f>
        <v>0</v>
      </c>
      <c r="AC16" s="176">
        <f>'Crisis Indicator Data'!AA13</f>
        <v>0</v>
      </c>
      <c r="AD16" s="176">
        <f>'Crisis Indicator Data'!AB13</f>
        <v>0</v>
      </c>
      <c r="AE16" s="176">
        <f t="shared" si="8"/>
        <v>1</v>
      </c>
      <c r="AF16" s="176">
        <f>'Crisis Indicator Data'!AC13</f>
        <v>0</v>
      </c>
      <c r="AG16" s="176">
        <f>'Crisis Indicator Data'!AD13</f>
        <v>0</v>
      </c>
      <c r="AH16" s="176">
        <f t="shared" si="9"/>
        <v>0</v>
      </c>
      <c r="AI16" s="176">
        <f>'Crisis Indicator Data'!AE13</f>
        <v>0</v>
      </c>
      <c r="AJ16" s="176">
        <f>'Crisis Indicator Data'!AF13</f>
        <v>0</v>
      </c>
      <c r="AK16" s="176">
        <f>'Crisis Indicator Data'!AG13</f>
        <v>3</v>
      </c>
      <c r="AL16" s="176">
        <f t="shared" si="10"/>
        <v>3</v>
      </c>
      <c r="AM16" s="159">
        <f t="shared" si="11"/>
        <v>1</v>
      </c>
      <c r="AN16" s="159">
        <f t="shared" si="12"/>
        <v>1.5</v>
      </c>
    </row>
    <row r="17" spans="1:40" ht="13.5" customHeight="1" x14ac:dyDescent="0.35">
      <c r="A17" s="165" t="str">
        <f>'Crisis Indicator Data'!A14</f>
        <v>Displacement from Venezuela to Brazil</v>
      </c>
      <c r="B17" s="166" t="str">
        <f>'Crisis Indicator Data'!B14</f>
        <v>International Displacement</v>
      </c>
      <c r="C17" s="166" t="str">
        <f>'Crisis Indicator Data'!C14</f>
        <v>BRA002</v>
      </c>
      <c r="D17" s="166" t="str">
        <f>'Crisis Indicator Data'!D14</f>
        <v>Brazil</v>
      </c>
      <c r="E17" s="167" t="str">
        <f>'Crisis Indicator Data'!E14</f>
        <v>BRA</v>
      </c>
      <c r="F17" s="159">
        <f>IF(LEN(E17)&gt;3,(IF(VLOOKUP($C17,#REF!,7,FALSE)="x","x",ROUND(IF(VLOOKUP($C17,#REF!,7,FALSE)&gt;$F$3,5,IF(VLOOKUP($C17,#REF!,7,FALSE)&lt;F$4,0,($F$3-VLOOKUP($C17,#REF!,7,FALSE))/($F$3-$F$4)*5)),1))),IF(VLOOKUP($E17,'Country Indicator Data'!$B$4:$N$300,3,FALSE)="x","x",ROUND(IF(VLOOKUP($E17,'Country Indicator Data'!$B$4:$N$300,3,FALSE)&gt;$F$3,5,IF(VLOOKUP($E17,'Country Indicator Data'!$B$4:$N$300,3,FALSE)&lt;$F$4,0,($F$3-VLOOKUP($E17,'Country Indicator Data'!$B$4:$N$300,3,FALSE))/($F$3-$F$4)*5)),1)))</f>
        <v>0.7</v>
      </c>
      <c r="G17" s="159">
        <f>IF(LEN(E17)&gt;3,(IF(VLOOKUP($C17,#REF!,9,FALSE)="x","x",ROUND(IF(VLOOKUP($C17,#REF!,9,FALSE)&gt;G$3,5,IF(VLOOKUP($C17,#REF!,9,FALSE)&lt;G$4,0,(G$3-VLOOKUP($C17,#REF!,9,FALSE))/(G$3-G$4)*5)),1))),IF(VLOOKUP($E17,'Country Indicator Data'!$B$4:$N$300,5,FALSE)="x","x",ROUND(IF(VLOOKUP($E17,'Country Indicator Data'!$B$4:$N$300,5,FALSE)&gt;G$3,5,IF(VLOOKUP($E17,'Country Indicator Data'!$B$4:$N$300,5,FALSE)&lt;G$4,0,(G$3-VLOOKUP($E17,'Country Indicator Data'!$B$4:$N$300,5,FALSE))/(G$3-G$4)*5)),1)))</f>
        <v>1.6</v>
      </c>
      <c r="H17" s="159">
        <f t="shared" si="0"/>
        <v>1.1499999999999999</v>
      </c>
      <c r="I17" s="159">
        <f>IF(LEN(E17)&gt;3,(IF(VLOOKUP($C17,#REF!,6,FALSE)="x","x",ROUND(IF(VLOOKUP($C17,#REF!,6,FALSE)&gt;I$3,5,IF(VLOOKUP($C17,#REF!,6,FALSE)&lt;I$4,0,5-(I$3-VLOOKUP($C17,#REF!,6,FALSE))/(I$3-I$4)*5)),1))),IF(VLOOKUP($E17,'Country Indicator Data'!$B$4:$N$300,2,FALSE)="x","x",ROUND(IF(VLOOKUP($E17,'Country Indicator Data'!$B$4:$N$300,2,FALSE)&gt;I$3,5,IF(VLOOKUP($E17,'Country Indicator Data'!$B$4:$N$300,2,FALSE)&lt;I$4,0,5-(I$3-VLOOKUP($E17,'Country Indicator Data'!$B$4:$N$300,2,FALSE))/(I$3-I$4)*5)),1)))</f>
        <v>2.6</v>
      </c>
      <c r="J17" s="159">
        <f>IF(LEN(E17)&gt;3,(IF(VLOOKUP($C17,#REF!,8,FALSE)="x","x",ROUND(IF(VLOOKUP($C17,#REF!,8,FALSE)&gt;J$3,5,IF(VLOOKUP($C17,#REF!,8,FALSE)&lt;J$4,0,5-(J$3-VLOOKUP($C17,#REF!,8,FALSE))/(J$3-J$4)*5)),1))),IF(VLOOKUP($E17,'Country Indicator Data'!$B$4:$N$300,4,FALSE)="x","x",ROUND(IF(VLOOKUP($E17,'Country Indicator Data'!$B$4:$N$300,4,FALSE)&gt;J$3,5,IF(VLOOKUP($E17,'Country Indicator Data'!$B$4:$N$300,4,FALSE)&lt;J$4,0,5-(J$3-VLOOKUP($E17,'Country Indicator Data'!$B$4:$N$300,4,FALSE))/(J$3-J$4)*5)),1)))</f>
        <v>0.7</v>
      </c>
      <c r="K17" s="159">
        <f t="shared" si="1"/>
        <v>1.65</v>
      </c>
      <c r="L17" s="159">
        <f>IF(LEN(E17)&gt;3,(IF(VLOOKUP($C17,#REF!,10,FALSE)="x","x",ROUND(IF(VLOOKUP($C17,#REF!,10,FALSE)&gt;L$3,5,IF(VLOOKUP($C17,#REF!,10,FALSE)&lt;L$4,0,5-(L$3-VLOOKUP($C17,#REF!,10,FALSE))/(L$3-L$4)*5)),1))),IF(VLOOKUP($E17,'Country Indicator Data'!$B$4:$N$300,6,FALSE)="x","x",ROUND(IF(VLOOKUP($E17,'Country Indicator Data'!$B$4:$N$300,6,FALSE)&gt;L$3,5,IF(VLOOKUP($E17,'Country Indicator Data'!$B$4:$N$300,6,FALSE)&lt;L$4,0,5-(L$3-VLOOKUP($E17,'Country Indicator Data'!$B$4:$N$300,6,FALSE))/(L$3-L$4)*5)),1)))</f>
        <v>2.6</v>
      </c>
      <c r="M17" s="159">
        <f>IF(LEN(E17)&gt;3,(IF(VLOOKUP($C17,#REF!,11,FALSE)="x","x",ROUND(IF(VLOOKUP($C17,#REF!,11,FALSE)&gt;M$3,5,IF(VLOOKUP($C17,#REF!,11,FALSE)&lt;M$4,0,5-(M$3-VLOOKUP($C17,#REF!,11,FALSE))/(M$3-M$4)*5)),1))),IF(VLOOKUP($E17,'Country Indicator Data'!$B$4:$N$300,7,FALSE)="x","x",ROUND(IF(VLOOKUP($E17,'Country Indicator Data'!$B$4:$N$300,7,FALSE)&gt;M$3,5,IF(VLOOKUP($E17,'Country Indicator Data'!$B$4:$N$300,7,FALSE)&lt;M$4,0,5-(M$3-VLOOKUP($E17,'Country Indicator Data'!$B$4:$N$300,7,FALSE))/(M$3-M$4)*5)),1)))</f>
        <v>3.3</v>
      </c>
      <c r="N17" s="159">
        <f t="shared" si="2"/>
        <v>2.95</v>
      </c>
      <c r="O17" s="159">
        <f t="shared" si="3"/>
        <v>1.9166666666666667</v>
      </c>
      <c r="P17" s="159">
        <f>IF(LEN(E17)&gt;3,VLOOKUP(C17,#REF!,12,FALSE),VLOOKUP(E17,'Country Indicator Data'!$B$4:$I$300,8,FALSE))</f>
        <v>3</v>
      </c>
      <c r="Q17" s="159" t="str">
        <f>IF(LEN(E17)&gt;3,((IF(VLOOKUP($C17,#REF!,13,FALSE)="x","x",ROUND(IF(VLOOKUP($C17,#REF!,13,FALSE)&gt;Q$3,5,IF(VLOOKUP($C17,#REF!,13,FALSE)&lt;Q$4,0,5-(LOG(Q$3)-LOG(VLOOKUP($C17,#REF!,13,FALSE)))/(LOG(Q$3)-LOG(Q$4))*5)),1)))),(IF(VLOOKUP($E17,'Country Indicator Data'!$B$4:$N$300,9,FALSE)="x","x",ROUND(IF(VLOOKUP($E17,'Country Indicator Data'!$B$4:$N$300,9,FALSE)&gt;Q$3,5,IF(VLOOKUP($E17,'Country Indicator Data'!$B$4:$N$300,9,FALSE)&lt;Q$4,0,5-(LOG(Q$3)-LOG(VLOOKUP($E17,'Country Indicator Data'!$B$4:$N$300,9,FALSE)))/(LOG(Q$3)-LOG(Q$4))*5)),1))))</f>
        <v>x</v>
      </c>
      <c r="R17" s="159">
        <f t="shared" si="4"/>
        <v>3</v>
      </c>
      <c r="S17" s="159">
        <f>IF(LEN(E17)&gt;3,((IF(VLOOKUP($C17,#REF!,17,FALSE)="x","x",ROUND(IF(VLOOKUP($C17,#REF!,17,FALSE)&gt;S$3,0,IF(VLOOKUP($C17,#REF!,17,FALSE)&lt;S$4,5,(S$3-VLOOKUP($C17,#REF!,17,FALSE))/(S$3-S$4)*5)),1)))),(IF(VLOOKUP($E17,'Country Indicator Data'!$B$4:$N$300,13,FALSE)="x","x",ROUND(IF(VLOOKUP($E17,'Country Indicator Data'!$B$4:$N$300,13,FALSE)&gt;S$3,0,IF(VLOOKUP($E17,'Country Indicator Data'!$B$4:$N$300,13,FALSE)&lt;S$4,5,(S$3-VLOOKUP($E17,'Country Indicator Data'!$B$4:$N$300,13,FALSE))/(S$3-S$4)*5)),1))))</f>
        <v>3.3</v>
      </c>
      <c r="T17" s="159">
        <f>IF(LEN(E17)&gt;3,((IF(VLOOKUP($C17,#REF!,14,FALSE)="x","x",ROUND(IF(VLOOKUP($C17,#REF!,14,FALSE)&gt;T$3,0,IF(VLOOKUP($C17,#REF!,14,FALSE)&lt;T$4,5,(T$3-VLOOKUP($C17,#REF!,14,FALSE))/(T$3-T$4)*5)),1)))),(IF(VLOOKUP($E17,'Country Indicator Data'!$B$4:$N$300,10,FALSE)="x","x",ROUND(IF(VLOOKUP($E17,'Country Indicator Data'!$B$4:$N$300,10,FALSE)&gt;T$3,0,IF(VLOOKUP($E17,'Country Indicator Data'!$B$4:$N$300,10,FALSE)&lt;T$4,5,(T$3-VLOOKUP($E17,'Country Indicator Data'!$B$4:$N$300,10,FALSE))/(T$3-T$4)*5)),1))))</f>
        <v>2.8</v>
      </c>
      <c r="U17" s="159">
        <f>IF(LEN(E17)&gt;3,((IF(VLOOKUP($C17,#REF!,15,FALSE)="x","x",ROUND(IF(VLOOKUP($C17,#REF!,15,FALSE)&gt;U$3,0,IF(VLOOKUP($C17,#REF!,15,FALSE)&lt;U$4,5,(U$3-VLOOKUP($C17,#REF!,15,FALSE))/(U$3-U$4)*5)),1)))),(IF(VLOOKUP($E17,'Country Indicator Data'!$B$4:$N$300,11,FALSE)="x","x",ROUND(IF(VLOOKUP($E17,'Country Indicator Data'!$B$4:$N$300,11,FALSE)&gt;U$3,0,IF(VLOOKUP($E17,'Country Indicator Data'!$B$4:$N$300,11,FALSE)&lt;U$4,5,(U$3-VLOOKUP($E17,'Country Indicator Data'!$B$4:$N$300,11,FALSE))/(U$3-U$4)*5)),1))))</f>
        <v>1.6</v>
      </c>
      <c r="V17" s="159">
        <f>IF(LEN(E17)&gt;3,((IF(VLOOKUP($C17,#REF!,16,FALSE)="x","x",ROUND(IF(VLOOKUP($C17,#REF!,16,FALSE)&gt;V$3,0,IF(VLOOKUP($C17,#REF!,16,FALSE)&lt;V$4,5,(V$3-VLOOKUP($C17,#REF!,16,FALSE))/(V$3-V$4)*5)),1)))),(IF(VLOOKUP($E17,'Country Indicator Data'!$B$4:$N$300,12,FALSE)="x","x",ROUND(IF(VLOOKUP($E17,'Country Indicator Data'!$B$4:$N$300,12,FALSE)&gt;V$3,0,IF(VLOOKUP($E17,'Country Indicator Data'!$B$4:$N$300,12,FALSE)&lt;V$4,5,(V$3-VLOOKUP($E17,'Country Indicator Data'!$B$4:$N$300,12,FALSE))/(V$3-V$4)*5)),1))))</f>
        <v>1.4</v>
      </c>
      <c r="W17" s="159">
        <f t="shared" si="5"/>
        <v>2.2999999999999998</v>
      </c>
      <c r="X17" s="159">
        <f t="shared" si="6"/>
        <v>2.4</v>
      </c>
      <c r="Y17" s="176">
        <f>IF('Core Indicators'!FC14="x","x",IF('Core Indicators'!FC14&gt;=5,5,IF('Core Indicators'!FC14&gt;=4,4,IF('Core Indicators'!FC14&gt;=3,3,IF('Core Indicators'!FC14&gt;=2,2,IF('Core Indicators'!FC14&gt;=1,1,0))))))</f>
        <v>3</v>
      </c>
      <c r="Z17" s="159">
        <f t="shared" si="7"/>
        <v>3</v>
      </c>
      <c r="AA17" s="176">
        <f>'Crisis Indicator Data'!Y14</f>
        <v>0</v>
      </c>
      <c r="AB17" s="176">
        <f>'Crisis Indicator Data'!Z14</f>
        <v>0</v>
      </c>
      <c r="AC17" s="176">
        <f>'Crisis Indicator Data'!AA14</f>
        <v>0</v>
      </c>
      <c r="AD17" s="176">
        <f>'Crisis Indicator Data'!AB14</f>
        <v>0</v>
      </c>
      <c r="AE17" s="176">
        <f t="shared" si="8"/>
        <v>0</v>
      </c>
      <c r="AF17" s="176">
        <f>'Crisis Indicator Data'!AC14</f>
        <v>0</v>
      </c>
      <c r="AG17" s="176">
        <f>'Crisis Indicator Data'!AD14</f>
        <v>0</v>
      </c>
      <c r="AH17" s="176">
        <f t="shared" si="9"/>
        <v>0</v>
      </c>
      <c r="AI17" s="176">
        <f>'Crisis Indicator Data'!AE14</f>
        <v>0</v>
      </c>
      <c r="AJ17" s="176">
        <f>'Crisis Indicator Data'!AF14</f>
        <v>0</v>
      </c>
      <c r="AK17" s="176">
        <f>'Crisis Indicator Data'!AG14</f>
        <v>2</v>
      </c>
      <c r="AL17" s="176">
        <f t="shared" si="10"/>
        <v>2</v>
      </c>
      <c r="AM17" s="159">
        <f t="shared" si="11"/>
        <v>1</v>
      </c>
      <c r="AN17" s="159">
        <f t="shared" si="12"/>
        <v>2</v>
      </c>
    </row>
    <row r="18" spans="1:40" ht="13.5" customHeight="1" x14ac:dyDescent="0.35">
      <c r="A18" s="165" t="str">
        <f>'Crisis Indicator Data'!A15</f>
        <v>Conflict and Climatic Shocks in CAR</v>
      </c>
      <c r="B18" s="166" t="str">
        <f>'Crisis Indicator Data'!B15</f>
        <v>Conflict/ Violence,Floods</v>
      </c>
      <c r="C18" s="166" t="str">
        <f>'Crisis Indicator Data'!C15</f>
        <v>CAF001</v>
      </c>
      <c r="D18" s="166" t="str">
        <f>'Crisis Indicator Data'!D15</f>
        <v>CAR</v>
      </c>
      <c r="E18" s="167" t="str">
        <f>'Crisis Indicator Data'!E15</f>
        <v>CAF</v>
      </c>
      <c r="F18" s="159">
        <f>IF(LEN(E18)&gt;3,(IF(VLOOKUP($C18,#REF!,7,FALSE)="x","x",ROUND(IF(VLOOKUP($C18,#REF!,7,FALSE)&gt;$F$3,5,IF(VLOOKUP($C18,#REF!,7,FALSE)&lt;F$4,0,($F$3-VLOOKUP($C18,#REF!,7,FALSE))/($F$3-$F$4)*5)),1))),IF(VLOOKUP($E18,'Country Indicator Data'!$B$4:$N$300,3,FALSE)="x","x",ROUND(IF(VLOOKUP($E18,'Country Indicator Data'!$B$4:$N$300,3,FALSE)&gt;$F$3,5,IF(VLOOKUP($E18,'Country Indicator Data'!$B$4:$N$300,3,FALSE)&lt;$F$4,0,($F$3-VLOOKUP($E18,'Country Indicator Data'!$B$4:$N$300,3,FALSE))/($F$3-$F$4)*5)),1)))</f>
        <v>3.6</v>
      </c>
      <c r="G18" s="159">
        <f>IF(LEN(E18)&gt;3,(IF(VLOOKUP($C18,#REF!,9,FALSE)="x","x",ROUND(IF(VLOOKUP($C18,#REF!,9,FALSE)&gt;G$3,5,IF(VLOOKUP($C18,#REF!,9,FALSE)&lt;G$4,0,(G$3-VLOOKUP($C18,#REF!,9,FALSE))/(G$3-G$4)*5)),1))),IF(VLOOKUP($E18,'Country Indicator Data'!$B$4:$N$300,5,FALSE)="x","x",ROUND(IF(VLOOKUP($E18,'Country Indicator Data'!$B$4:$N$300,5,FALSE)&gt;G$3,5,IF(VLOOKUP($E18,'Country Indicator Data'!$B$4:$N$300,5,FALSE)&lt;G$4,0,(G$3-VLOOKUP($E18,'Country Indicator Data'!$B$4:$N$300,5,FALSE))/(G$3-G$4)*5)),1)))</f>
        <v>3.2</v>
      </c>
      <c r="H18" s="159">
        <f t="shared" si="0"/>
        <v>3.4000000000000004</v>
      </c>
      <c r="I18" s="159">
        <f>IF(LEN(E18)&gt;3,(IF(VLOOKUP($C18,#REF!,6,FALSE)="x","x",ROUND(IF(VLOOKUP($C18,#REF!,6,FALSE)&gt;I$3,5,IF(VLOOKUP($C18,#REF!,6,FALSE)&lt;I$4,0,5-(I$3-VLOOKUP($C18,#REF!,6,FALSE))/(I$3-I$4)*5)),1))),IF(VLOOKUP($E18,'Country Indicator Data'!$B$4:$N$300,2,FALSE)="x","x",ROUND(IF(VLOOKUP($E18,'Country Indicator Data'!$B$4:$N$300,2,FALSE)&gt;I$3,5,IF(VLOOKUP($E18,'Country Indicator Data'!$B$4:$N$300,2,FALSE)&lt;I$4,0,5-(I$3-VLOOKUP($E18,'Country Indicator Data'!$B$4:$N$300,2,FALSE))/(I$3-I$4)*5)),1)))</f>
        <v>4</v>
      </c>
      <c r="J18" s="159">
        <f>IF(LEN(E18)&gt;3,(IF(VLOOKUP($C18,#REF!,8,FALSE)="x","x",ROUND(IF(VLOOKUP($C18,#REF!,8,FALSE)&gt;J$3,5,IF(VLOOKUP($C18,#REF!,8,FALSE)&lt;J$4,0,5-(J$3-VLOOKUP($C18,#REF!,8,FALSE))/(J$3-J$4)*5)),1))),IF(VLOOKUP($E18,'Country Indicator Data'!$B$4:$N$300,4,FALSE)="x","x",ROUND(IF(VLOOKUP($E18,'Country Indicator Data'!$B$4:$N$300,4,FALSE)&gt;J$3,5,IF(VLOOKUP($E18,'Country Indicator Data'!$B$4:$N$300,4,FALSE)&lt;J$4,0,5-(J$3-VLOOKUP($E18,'Country Indicator Data'!$B$4:$N$300,4,FALSE))/(J$3-J$4)*5)),1)))</f>
        <v>1.8</v>
      </c>
      <c r="K18" s="159">
        <f t="shared" si="1"/>
        <v>2.9</v>
      </c>
      <c r="L18" s="159" t="str">
        <f>IF(LEN(E18)&gt;3,(IF(VLOOKUP($C18,#REF!,10,FALSE)="x","x",ROUND(IF(VLOOKUP($C18,#REF!,10,FALSE)&gt;L$3,5,IF(VLOOKUP($C18,#REF!,10,FALSE)&lt;L$4,0,5-(L$3-VLOOKUP($C18,#REF!,10,FALSE))/(L$3-L$4)*5)),1))),IF(VLOOKUP($E18,'Country Indicator Data'!$B$4:$N$300,6,FALSE)="x","x",ROUND(IF(VLOOKUP($E18,'Country Indicator Data'!$B$4:$N$300,6,FALSE)&gt;L$3,5,IF(VLOOKUP($E18,'Country Indicator Data'!$B$4:$N$300,6,FALSE)&lt;L$4,0,5-(L$3-VLOOKUP($E18,'Country Indicator Data'!$B$4:$N$300,6,FALSE))/(L$3-L$4)*5)),1)))</f>
        <v>x</v>
      </c>
      <c r="M18" s="159">
        <f>IF(LEN(E18)&gt;3,(IF(VLOOKUP($C18,#REF!,11,FALSE)="x","x",ROUND(IF(VLOOKUP($C18,#REF!,11,FALSE)&gt;M$3,5,IF(VLOOKUP($C18,#REF!,11,FALSE)&lt;M$4,0,5-(M$3-VLOOKUP($C18,#REF!,11,FALSE))/(M$3-M$4)*5)),1))),IF(VLOOKUP($E18,'Country Indicator Data'!$B$4:$N$300,7,FALSE)="x","x",ROUND(IF(VLOOKUP($E18,'Country Indicator Data'!$B$4:$N$300,7,FALSE)&gt;M$3,5,IF(VLOOKUP($E18,'Country Indicator Data'!$B$4:$N$300,7,FALSE)&lt;M$4,0,5-(M$3-VLOOKUP($E18,'Country Indicator Data'!$B$4:$N$300,7,FALSE))/(M$3-M$4)*5)),1)))</f>
        <v>2.2999999999999998</v>
      </c>
      <c r="N18" s="159">
        <f t="shared" si="2"/>
        <v>2.2999999999999998</v>
      </c>
      <c r="O18" s="159">
        <f t="shared" si="3"/>
        <v>2.8666666666666671</v>
      </c>
      <c r="P18" s="159">
        <f>IF(LEN(E18)&gt;3,VLOOKUP(C18,#REF!,12,FALSE),VLOOKUP(E18,'Country Indicator Data'!$B$4:$I$300,8,FALSE))</f>
        <v>4</v>
      </c>
      <c r="Q18" s="159">
        <f>IF(LEN(E18)&gt;3,((IF(VLOOKUP($C18,#REF!,13,FALSE)="x","x",ROUND(IF(VLOOKUP($C18,#REF!,13,FALSE)&gt;Q$3,5,IF(VLOOKUP($C18,#REF!,13,FALSE)&lt;Q$4,0,5-(LOG(Q$3)-LOG(VLOOKUP($C18,#REF!,13,FALSE)))/(LOG(Q$3)-LOG(Q$4))*5)),1)))),(IF(VLOOKUP($E18,'Country Indicator Data'!$B$4:$N$300,9,FALSE)="x","x",ROUND(IF(VLOOKUP($E18,'Country Indicator Data'!$B$4:$N$300,9,FALSE)&gt;Q$3,5,IF(VLOOKUP($E18,'Country Indicator Data'!$B$4:$N$300,9,FALSE)&lt;Q$4,0,5-(LOG(Q$3)-LOG(VLOOKUP($E18,'Country Indicator Data'!$B$4:$N$300,9,FALSE)))/(LOG(Q$3)-LOG(Q$4))*5)),1))))</f>
        <v>3.7</v>
      </c>
      <c r="R18" s="159">
        <f t="shared" si="4"/>
        <v>3.85</v>
      </c>
      <c r="S18" s="159">
        <f>IF(LEN(E18)&gt;3,((IF(VLOOKUP($C18,#REF!,17,FALSE)="x","x",ROUND(IF(VLOOKUP($C18,#REF!,17,FALSE)&gt;S$3,0,IF(VLOOKUP($C18,#REF!,17,FALSE)&lt;S$4,5,(S$3-VLOOKUP($C18,#REF!,17,FALSE))/(S$3-S$4)*5)),1)))),(IF(VLOOKUP($E18,'Country Indicator Data'!$B$4:$N$300,13,FALSE)="x","x",ROUND(IF(VLOOKUP($E18,'Country Indicator Data'!$B$4:$N$300,13,FALSE)&gt;S$3,0,IF(VLOOKUP($E18,'Country Indicator Data'!$B$4:$N$300,13,FALSE)&lt;S$4,5,(S$3-VLOOKUP($E18,'Country Indicator Data'!$B$4:$N$300,13,FALSE))/(S$3-S$4)*5)),1))))</f>
        <v>3.8</v>
      </c>
      <c r="T18" s="159">
        <f>IF(LEN(E18)&gt;3,((IF(VLOOKUP($C18,#REF!,14,FALSE)="x","x",ROUND(IF(VLOOKUP($C18,#REF!,14,FALSE)&gt;T$3,0,IF(VLOOKUP($C18,#REF!,14,FALSE)&lt;T$4,5,(T$3-VLOOKUP($C18,#REF!,14,FALSE))/(T$3-T$4)*5)),1)))),(IF(VLOOKUP($E18,'Country Indicator Data'!$B$4:$N$300,10,FALSE)="x","x",ROUND(IF(VLOOKUP($E18,'Country Indicator Data'!$B$4:$N$300,10,FALSE)&gt;T$3,0,IF(VLOOKUP($E18,'Country Indicator Data'!$B$4:$N$300,10,FALSE)&lt;T$4,5,(T$3-VLOOKUP($E18,'Country Indicator Data'!$B$4:$N$300,10,FALSE))/(T$3-T$4)*5)),1))))</f>
        <v>4.3</v>
      </c>
      <c r="U18" s="159">
        <f>IF(LEN(E18)&gt;3,((IF(VLOOKUP($C18,#REF!,15,FALSE)="x","x",ROUND(IF(VLOOKUP($C18,#REF!,15,FALSE)&gt;U$3,0,IF(VLOOKUP($C18,#REF!,15,FALSE)&lt;U$4,5,(U$3-VLOOKUP($C18,#REF!,15,FALSE))/(U$3-U$4)*5)),1)))),(IF(VLOOKUP($E18,'Country Indicator Data'!$B$4:$N$300,11,FALSE)="x","x",ROUND(IF(VLOOKUP($E18,'Country Indicator Data'!$B$4:$N$300,11,FALSE)&gt;U$3,0,IF(VLOOKUP($E18,'Country Indicator Data'!$B$4:$N$300,11,FALSE)&lt;U$4,5,(U$3-VLOOKUP($E18,'Country Indicator Data'!$B$4:$N$300,11,FALSE))/(U$3-U$4)*5)),1))))</f>
        <v>3.4</v>
      </c>
      <c r="V18" s="159">
        <f>IF(LEN(E18)&gt;3,((IF(VLOOKUP($C18,#REF!,16,FALSE)="x","x",ROUND(IF(VLOOKUP($C18,#REF!,16,FALSE)&gt;V$3,0,IF(VLOOKUP($C18,#REF!,16,FALSE)&lt;V$4,5,(V$3-VLOOKUP($C18,#REF!,16,FALSE))/(V$3-V$4)*5)),1)))),(IF(VLOOKUP($E18,'Country Indicator Data'!$B$4:$N$300,12,FALSE)="x","x",ROUND(IF(VLOOKUP($E18,'Country Indicator Data'!$B$4:$N$300,12,FALSE)&gt;V$3,0,IF(VLOOKUP($E18,'Country Indicator Data'!$B$4:$N$300,12,FALSE)&lt;V$4,5,(V$3-VLOOKUP($E18,'Country Indicator Data'!$B$4:$N$300,12,FALSE))/(V$3-V$4)*5)),1))))</f>
        <v>4.8</v>
      </c>
      <c r="W18" s="159">
        <f t="shared" si="5"/>
        <v>4.0999999999999996</v>
      </c>
      <c r="X18" s="159">
        <f t="shared" si="6"/>
        <v>3.6</v>
      </c>
      <c r="Y18" s="176">
        <f>IF('Core Indicators'!FC15="x","x",IF('Core Indicators'!FC15&gt;=5,5,IF('Core Indicators'!FC15&gt;=4,4,IF('Core Indicators'!FC15&gt;=3,3,IF('Core Indicators'!FC15&gt;=2,2,IF('Core Indicators'!FC15&gt;=1,1,0))))))</f>
        <v>5</v>
      </c>
      <c r="Z18" s="159">
        <f t="shared" si="7"/>
        <v>5</v>
      </c>
      <c r="AA18" s="176">
        <f>'Crisis Indicator Data'!Y15</f>
        <v>1</v>
      </c>
      <c r="AB18" s="176">
        <f>'Crisis Indicator Data'!Z15</f>
        <v>3</v>
      </c>
      <c r="AC18" s="176">
        <f>'Crisis Indicator Data'!AA15</f>
        <v>1</v>
      </c>
      <c r="AD18" s="176">
        <f>'Crisis Indicator Data'!AB15</f>
        <v>2</v>
      </c>
      <c r="AE18" s="176">
        <f t="shared" si="8"/>
        <v>3</v>
      </c>
      <c r="AF18" s="176">
        <f>'Crisis Indicator Data'!AC15</f>
        <v>0</v>
      </c>
      <c r="AG18" s="176">
        <f>'Crisis Indicator Data'!AD15</f>
        <v>2</v>
      </c>
      <c r="AH18" s="176">
        <f t="shared" si="9"/>
        <v>2</v>
      </c>
      <c r="AI18" s="176">
        <f>'Crisis Indicator Data'!AE15</f>
        <v>3</v>
      </c>
      <c r="AJ18" s="176">
        <f>'Crisis Indicator Data'!AF15</f>
        <v>1</v>
      </c>
      <c r="AK18" s="176">
        <f>'Crisis Indicator Data'!AG15</f>
        <v>2</v>
      </c>
      <c r="AL18" s="176">
        <f t="shared" si="10"/>
        <v>4</v>
      </c>
      <c r="AM18" s="159">
        <f t="shared" si="11"/>
        <v>3</v>
      </c>
      <c r="AN18" s="159">
        <f t="shared" si="12"/>
        <v>4</v>
      </c>
    </row>
    <row r="19" spans="1:40" ht="13.5" customHeight="1" x14ac:dyDescent="0.35">
      <c r="A19" s="165" t="str">
        <f>'Crisis Indicator Data'!A16</f>
        <v>Displacement from Venezuela to Chile</v>
      </c>
      <c r="B19" s="166" t="str">
        <f>'Crisis Indicator Data'!B16</f>
        <v>International Displacement</v>
      </c>
      <c r="C19" s="166" t="str">
        <f>'Crisis Indicator Data'!C16</f>
        <v>CHL002</v>
      </c>
      <c r="D19" s="166" t="str">
        <f>'Crisis Indicator Data'!D16</f>
        <v>Chile</v>
      </c>
      <c r="E19" s="167" t="str">
        <f>'Crisis Indicator Data'!E16</f>
        <v>CHL</v>
      </c>
      <c r="F19" s="159">
        <f>IF(LEN(E19)&gt;3,(IF(VLOOKUP($C19,#REF!,7,FALSE)="x","x",ROUND(IF(VLOOKUP($C19,#REF!,7,FALSE)&gt;$F$3,5,IF(VLOOKUP($C19,#REF!,7,FALSE)&lt;F$4,0,($F$3-VLOOKUP($C19,#REF!,7,FALSE))/($F$3-$F$4)*5)),1))),IF(VLOOKUP($E19,'Country Indicator Data'!$B$4:$N$300,3,FALSE)="x","x",ROUND(IF(VLOOKUP($E19,'Country Indicator Data'!$B$4:$N$300,3,FALSE)&gt;$F$3,5,IF(VLOOKUP($E19,'Country Indicator Data'!$B$4:$N$300,3,FALSE)&lt;$F$4,0,($F$3-VLOOKUP($E19,'Country Indicator Data'!$B$4:$N$300,3,FALSE))/($F$3-$F$4)*5)),1)))</f>
        <v>0.7</v>
      </c>
      <c r="G19" s="159">
        <f>IF(LEN(E19)&gt;3,(IF(VLOOKUP($C19,#REF!,9,FALSE)="x","x",ROUND(IF(VLOOKUP($C19,#REF!,9,FALSE)&gt;G$3,5,IF(VLOOKUP($C19,#REF!,9,FALSE)&lt;G$4,0,(G$3-VLOOKUP($C19,#REF!,9,FALSE))/(G$3-G$4)*5)),1))),IF(VLOOKUP($E19,'Country Indicator Data'!$B$4:$N$300,5,FALSE)="x","x",ROUND(IF(VLOOKUP($E19,'Country Indicator Data'!$B$4:$N$300,5,FALSE)&gt;G$3,5,IF(VLOOKUP($E19,'Country Indicator Data'!$B$4:$N$300,5,FALSE)&lt;G$4,0,(G$3-VLOOKUP($E19,'Country Indicator Data'!$B$4:$N$300,5,FALSE))/(G$3-G$4)*5)),1)))</f>
        <v>0.4</v>
      </c>
      <c r="H19" s="159">
        <f t="shared" si="0"/>
        <v>0.55000000000000004</v>
      </c>
      <c r="I19" s="159">
        <f>IF(LEN(E19)&gt;3,(IF(VLOOKUP($C19,#REF!,6,FALSE)="x","x",ROUND(IF(VLOOKUP($C19,#REF!,6,FALSE)&gt;I$3,5,IF(VLOOKUP($C19,#REF!,6,FALSE)&lt;I$4,0,5-(I$3-VLOOKUP($C19,#REF!,6,FALSE))/(I$3-I$4)*5)),1))),IF(VLOOKUP($E19,'Country Indicator Data'!$B$4:$N$300,2,FALSE)="x","x",ROUND(IF(VLOOKUP($E19,'Country Indicator Data'!$B$4:$N$300,2,FALSE)&gt;I$3,5,IF(VLOOKUP($E19,'Country Indicator Data'!$B$4:$N$300,2,FALSE)&lt;I$4,0,5-(I$3-VLOOKUP($E19,'Country Indicator Data'!$B$4:$N$300,2,FALSE))/(I$3-I$4)*5)),1)))</f>
        <v>1.1000000000000001</v>
      </c>
      <c r="J19" s="159">
        <f>IF(LEN(E19)&gt;3,(IF(VLOOKUP($C19,#REF!,8,FALSE)="x","x",ROUND(IF(VLOOKUP($C19,#REF!,8,FALSE)&gt;J$3,5,IF(VLOOKUP($C19,#REF!,8,FALSE)&lt;J$4,0,5-(J$3-VLOOKUP($C19,#REF!,8,FALSE))/(J$3-J$4)*5)),1))),IF(VLOOKUP($E19,'Country Indicator Data'!$B$4:$N$300,4,FALSE)="x","x",ROUND(IF(VLOOKUP($E19,'Country Indicator Data'!$B$4:$N$300,4,FALSE)&gt;J$3,5,IF(VLOOKUP($E19,'Country Indicator Data'!$B$4:$N$300,4,FALSE)&lt;J$4,0,5-(J$3-VLOOKUP($E19,'Country Indicator Data'!$B$4:$N$300,4,FALSE))/(J$3-J$4)*5)),1)))</f>
        <v>0.4</v>
      </c>
      <c r="K19" s="159">
        <f t="shared" si="1"/>
        <v>0.75</v>
      </c>
      <c r="L19" s="159">
        <f>IF(LEN(E19)&gt;3,(IF(VLOOKUP($C19,#REF!,10,FALSE)="x","x",ROUND(IF(VLOOKUP($C19,#REF!,10,FALSE)&gt;L$3,5,IF(VLOOKUP($C19,#REF!,10,FALSE)&lt;L$4,0,5-(L$3-VLOOKUP($C19,#REF!,10,FALSE))/(L$3-L$4)*5)),1))),IF(VLOOKUP($E19,'Country Indicator Data'!$B$4:$N$300,6,FALSE)="x","x",ROUND(IF(VLOOKUP($E19,'Country Indicator Data'!$B$4:$N$300,6,FALSE)&gt;L$3,5,IF(VLOOKUP($E19,'Country Indicator Data'!$B$4:$N$300,6,FALSE)&lt;L$4,0,5-(L$3-VLOOKUP($E19,'Country Indicator Data'!$B$4:$N$300,6,FALSE))/(L$3-L$4)*5)),1)))</f>
        <v>0.7</v>
      </c>
      <c r="M19" s="159">
        <f>IF(LEN(E19)&gt;3,(IF(VLOOKUP($C19,#REF!,11,FALSE)="x","x",ROUND(IF(VLOOKUP($C19,#REF!,11,FALSE)&gt;M$3,5,IF(VLOOKUP($C19,#REF!,11,FALSE)&lt;M$4,0,5-(M$3-VLOOKUP($C19,#REF!,11,FALSE))/(M$3-M$4)*5)),1))),IF(VLOOKUP($E19,'Country Indicator Data'!$B$4:$N$300,7,FALSE)="x","x",ROUND(IF(VLOOKUP($E19,'Country Indicator Data'!$B$4:$N$300,7,FALSE)&gt;M$3,5,IF(VLOOKUP($E19,'Country Indicator Data'!$B$4:$N$300,7,FALSE)&lt;M$4,0,5-(M$3-VLOOKUP($E19,'Country Indicator Data'!$B$4:$N$300,7,FALSE))/(M$3-M$4)*5)),1)))</f>
        <v>2.2999999999999998</v>
      </c>
      <c r="N19" s="159">
        <f t="shared" si="2"/>
        <v>1.5</v>
      </c>
      <c r="O19" s="159">
        <f t="shared" si="3"/>
        <v>0.93333333333333324</v>
      </c>
      <c r="P19" s="159">
        <f>IF(LEN(E19)&gt;3,VLOOKUP(C19,#REF!,12,FALSE),VLOOKUP(E19,'Country Indicator Data'!$B$4:$I$300,8,FALSE))</f>
        <v>3</v>
      </c>
      <c r="Q19" s="159" t="str">
        <f>IF(LEN(E19)&gt;3,((IF(VLOOKUP($C19,#REF!,13,FALSE)="x","x",ROUND(IF(VLOOKUP($C19,#REF!,13,FALSE)&gt;Q$3,5,IF(VLOOKUP($C19,#REF!,13,FALSE)&lt;Q$4,0,5-(LOG(Q$3)-LOG(VLOOKUP($C19,#REF!,13,FALSE)))/(LOG(Q$3)-LOG(Q$4))*5)),1)))),(IF(VLOOKUP($E19,'Country Indicator Data'!$B$4:$N$300,9,FALSE)="x","x",ROUND(IF(VLOOKUP($E19,'Country Indicator Data'!$B$4:$N$300,9,FALSE)&gt;Q$3,5,IF(VLOOKUP($E19,'Country Indicator Data'!$B$4:$N$300,9,FALSE)&lt;Q$4,0,5-(LOG(Q$3)-LOG(VLOOKUP($E19,'Country Indicator Data'!$B$4:$N$300,9,FALSE)))/(LOG(Q$3)-LOG(Q$4))*5)),1))))</f>
        <v>x</v>
      </c>
      <c r="R19" s="159">
        <f t="shared" si="4"/>
        <v>3</v>
      </c>
      <c r="S19" s="159">
        <f>IF(LEN(E19)&gt;3,((IF(VLOOKUP($C19,#REF!,17,FALSE)="x","x",ROUND(IF(VLOOKUP($C19,#REF!,17,FALSE)&gt;S$3,0,IF(VLOOKUP($C19,#REF!,17,FALSE)&lt;S$4,5,(S$3-VLOOKUP($C19,#REF!,17,FALSE))/(S$3-S$4)*5)),1)))),(IF(VLOOKUP($E19,'Country Indicator Data'!$B$4:$N$300,13,FALSE)="x","x",ROUND(IF(VLOOKUP($E19,'Country Indicator Data'!$B$4:$N$300,13,FALSE)&gt;S$3,0,IF(VLOOKUP($E19,'Country Indicator Data'!$B$4:$N$300,13,FALSE)&lt;S$4,5,(S$3-VLOOKUP($E19,'Country Indicator Data'!$B$4:$N$300,13,FALSE))/(S$3-S$4)*5)),1))))</f>
        <v>1.9</v>
      </c>
      <c r="T19" s="159">
        <f>IF(LEN(E19)&gt;3,((IF(VLOOKUP($C19,#REF!,14,FALSE)="x","x",ROUND(IF(VLOOKUP($C19,#REF!,14,FALSE)&gt;T$3,0,IF(VLOOKUP($C19,#REF!,14,FALSE)&lt;T$4,5,(T$3-VLOOKUP($C19,#REF!,14,FALSE))/(T$3-T$4)*5)),1)))),(IF(VLOOKUP($E19,'Country Indicator Data'!$B$4:$N$300,10,FALSE)="x","x",ROUND(IF(VLOOKUP($E19,'Country Indicator Data'!$B$4:$N$300,10,FALSE)&gt;T$3,0,IF(VLOOKUP($E19,'Country Indicator Data'!$B$4:$N$300,10,FALSE)&lt;T$4,5,(T$3-VLOOKUP($E19,'Country Indicator Data'!$B$4:$N$300,10,FALSE))/(T$3-T$4)*5)),1))))</f>
        <v>1.9</v>
      </c>
      <c r="U19" s="159">
        <f>IF(LEN(E19)&gt;3,((IF(VLOOKUP($C19,#REF!,15,FALSE)="x","x",ROUND(IF(VLOOKUP($C19,#REF!,15,FALSE)&gt;U$3,0,IF(VLOOKUP($C19,#REF!,15,FALSE)&lt;U$4,5,(U$3-VLOOKUP($C19,#REF!,15,FALSE))/(U$3-U$4)*5)),1)))),(IF(VLOOKUP($E19,'Country Indicator Data'!$B$4:$N$300,11,FALSE)="x","x",ROUND(IF(VLOOKUP($E19,'Country Indicator Data'!$B$4:$N$300,11,FALSE)&gt;U$3,0,IF(VLOOKUP($E19,'Country Indicator Data'!$B$4:$N$300,11,FALSE)&lt;U$4,5,(U$3-VLOOKUP($E19,'Country Indicator Data'!$B$4:$N$300,11,FALSE))/(U$3-U$4)*5)),1))))</f>
        <v>0.6</v>
      </c>
      <c r="V19" s="159">
        <f>IF(LEN(E19)&gt;3,((IF(VLOOKUP($C19,#REF!,16,FALSE)="x","x",ROUND(IF(VLOOKUP($C19,#REF!,16,FALSE)&gt;V$3,0,IF(VLOOKUP($C19,#REF!,16,FALSE)&lt;V$4,5,(V$3-VLOOKUP($C19,#REF!,16,FALSE))/(V$3-V$4)*5)),1)))),(IF(VLOOKUP($E19,'Country Indicator Data'!$B$4:$N$300,12,FALSE)="x","x",ROUND(IF(VLOOKUP($E19,'Country Indicator Data'!$B$4:$N$300,12,FALSE)&gt;V$3,0,IF(VLOOKUP($E19,'Country Indicator Data'!$B$4:$N$300,12,FALSE)&lt;V$4,5,(V$3-VLOOKUP($E19,'Country Indicator Data'!$B$4:$N$300,12,FALSE))/(V$3-V$4)*5)),1))))</f>
        <v>0.3</v>
      </c>
      <c r="W19" s="159">
        <f t="shared" si="5"/>
        <v>1.2</v>
      </c>
      <c r="X19" s="159">
        <f t="shared" si="6"/>
        <v>1.7</v>
      </c>
      <c r="Y19" s="176">
        <f>IF('Core Indicators'!FC16="x","x",IF('Core Indicators'!FC16&gt;=5,5,IF('Core Indicators'!FC16&gt;=4,4,IF('Core Indicators'!FC16&gt;=3,3,IF('Core Indicators'!FC16&gt;=2,2,IF('Core Indicators'!FC16&gt;=1,1,0))))))</f>
        <v>3</v>
      </c>
      <c r="Z19" s="159">
        <f t="shared" si="7"/>
        <v>3</v>
      </c>
      <c r="AA19" s="176">
        <f>'Crisis Indicator Data'!Y16</f>
        <v>0</v>
      </c>
      <c r="AB19" s="176">
        <f>'Crisis Indicator Data'!Z16</f>
        <v>0</v>
      </c>
      <c r="AC19" s="176">
        <f>'Crisis Indicator Data'!AA16</f>
        <v>0</v>
      </c>
      <c r="AD19" s="176">
        <f>'Crisis Indicator Data'!AB16</f>
        <v>0</v>
      </c>
      <c r="AE19" s="176">
        <f t="shared" si="8"/>
        <v>0</v>
      </c>
      <c r="AF19" s="176">
        <f>'Crisis Indicator Data'!AC16</f>
        <v>0</v>
      </c>
      <c r="AG19" s="176">
        <f>'Crisis Indicator Data'!AD16</f>
        <v>1</v>
      </c>
      <c r="AH19" s="176">
        <f t="shared" si="9"/>
        <v>1</v>
      </c>
      <c r="AI19" s="176">
        <f>'Crisis Indicator Data'!AE16</f>
        <v>0</v>
      </c>
      <c r="AJ19" s="176">
        <f>'Crisis Indicator Data'!AF16</f>
        <v>2</v>
      </c>
      <c r="AK19" s="176">
        <f>'Crisis Indicator Data'!AG16</f>
        <v>1</v>
      </c>
      <c r="AL19" s="176">
        <f t="shared" si="10"/>
        <v>3</v>
      </c>
      <c r="AM19" s="159">
        <f t="shared" si="11"/>
        <v>1</v>
      </c>
      <c r="AN19" s="159">
        <f t="shared" si="12"/>
        <v>2</v>
      </c>
    </row>
    <row r="20" spans="1:40" ht="13.5" customHeight="1" x14ac:dyDescent="0.35">
      <c r="A20" s="165" t="str">
        <f>'Crisis Indicator Data'!A17</f>
        <v>Displacement from Burkina Faso to northern Côte d’Ivoire</v>
      </c>
      <c r="B20" s="166" t="str">
        <f>'Crisis Indicator Data'!B17</f>
        <v>International Displacement</v>
      </c>
      <c r="C20" s="166" t="str">
        <f>'Crisis Indicator Data'!C17</f>
        <v>CIV002</v>
      </c>
      <c r="D20" s="166" t="str">
        <f>'Crisis Indicator Data'!D17</f>
        <v>Côte d'Ivoire</v>
      </c>
      <c r="E20" s="167" t="str">
        <f>'Crisis Indicator Data'!E17</f>
        <v>CIV</v>
      </c>
      <c r="F20" s="159">
        <f>IF(LEN(E20)&gt;3,(IF(VLOOKUP($C20,#REF!,7,FALSE)="x","x",ROUND(IF(VLOOKUP($C20,#REF!,7,FALSE)&gt;$F$3,5,IF(VLOOKUP($C20,#REF!,7,FALSE)&lt;F$4,0,($F$3-VLOOKUP($C20,#REF!,7,FALSE))/($F$3-$F$4)*5)),1))),IF(VLOOKUP($E20,'Country Indicator Data'!$B$4:$N$300,3,FALSE)="x","x",ROUND(IF(VLOOKUP($E20,'Country Indicator Data'!$B$4:$N$300,3,FALSE)&gt;$F$3,5,IF(VLOOKUP($E20,'Country Indicator Data'!$B$4:$N$300,3,FALSE)&lt;$F$4,0,($F$3-VLOOKUP($E20,'Country Indicator Data'!$B$4:$N$300,3,FALSE))/($F$3-$F$4)*5)),1)))</f>
        <v>3.6</v>
      </c>
      <c r="G20" s="159">
        <f>IF(LEN(E20)&gt;3,(IF(VLOOKUP($C20,#REF!,9,FALSE)="x","x",ROUND(IF(VLOOKUP($C20,#REF!,9,FALSE)&gt;G$3,5,IF(VLOOKUP($C20,#REF!,9,FALSE)&lt;G$4,0,(G$3-VLOOKUP($C20,#REF!,9,FALSE))/(G$3-G$4)*5)),1))),IF(VLOOKUP($E20,'Country Indicator Data'!$B$4:$N$300,5,FALSE)="x","x",ROUND(IF(VLOOKUP($E20,'Country Indicator Data'!$B$4:$N$300,5,FALSE)&gt;G$3,5,IF(VLOOKUP($E20,'Country Indicator Data'!$B$4:$N$300,5,FALSE)&lt;G$4,0,(G$3-VLOOKUP($E20,'Country Indicator Data'!$B$4:$N$300,5,FALSE))/(G$3-G$4)*5)),1)))</f>
        <v>2.6</v>
      </c>
      <c r="H20" s="159">
        <f t="shared" si="0"/>
        <v>3.1</v>
      </c>
      <c r="I20" s="159">
        <f>IF(LEN(E20)&gt;3,(IF(VLOOKUP($C20,#REF!,6,FALSE)="x","x",ROUND(IF(VLOOKUP($C20,#REF!,6,FALSE)&gt;I$3,5,IF(VLOOKUP($C20,#REF!,6,FALSE)&lt;I$4,0,5-(I$3-VLOOKUP($C20,#REF!,6,FALSE))/(I$3-I$4)*5)),1))),IF(VLOOKUP($E20,'Country Indicator Data'!$B$4:$N$300,2,FALSE)="x","x",ROUND(IF(VLOOKUP($E20,'Country Indicator Data'!$B$4:$N$300,2,FALSE)&gt;I$3,5,IF(VLOOKUP($E20,'Country Indicator Data'!$B$4:$N$300,2,FALSE)&lt;I$4,0,5-(I$3-VLOOKUP($E20,'Country Indicator Data'!$B$4:$N$300,2,FALSE))/(I$3-I$4)*5)),1)))</f>
        <v>3.9</v>
      </c>
      <c r="J20" s="159">
        <f>IF(LEN(E20)&gt;3,(IF(VLOOKUP($C20,#REF!,8,FALSE)="x","x",ROUND(IF(VLOOKUP($C20,#REF!,8,FALSE)&gt;J$3,5,IF(VLOOKUP($C20,#REF!,8,FALSE)&lt;J$4,0,5-(J$3-VLOOKUP($C20,#REF!,8,FALSE))/(J$3-J$4)*5)),1))),IF(VLOOKUP($E20,'Country Indicator Data'!$B$4:$N$300,4,FALSE)="x","x",ROUND(IF(VLOOKUP($E20,'Country Indicator Data'!$B$4:$N$300,4,FALSE)&gt;J$3,5,IF(VLOOKUP($E20,'Country Indicator Data'!$B$4:$N$300,4,FALSE)&lt;J$4,0,5-(J$3-VLOOKUP($E20,'Country Indicator Data'!$B$4:$N$300,4,FALSE))/(J$3-J$4)*5)),1)))</f>
        <v>3.4</v>
      </c>
      <c r="K20" s="159">
        <f t="shared" si="1"/>
        <v>3.65</v>
      </c>
      <c r="L20" s="159">
        <f>IF(LEN(E20)&gt;3,(IF(VLOOKUP($C20,#REF!,10,FALSE)="x","x",ROUND(IF(VLOOKUP($C20,#REF!,10,FALSE)&gt;L$3,5,IF(VLOOKUP($C20,#REF!,10,FALSE)&lt;L$4,0,5-(L$3-VLOOKUP($C20,#REF!,10,FALSE))/(L$3-L$4)*5)),1))),IF(VLOOKUP($E20,'Country Indicator Data'!$B$4:$N$300,6,FALSE)="x","x",ROUND(IF(VLOOKUP($E20,'Country Indicator Data'!$B$4:$N$300,6,FALSE)&gt;L$3,5,IF(VLOOKUP($E20,'Country Indicator Data'!$B$4:$N$300,6,FALSE)&lt;L$4,0,5-(L$3-VLOOKUP($E20,'Country Indicator Data'!$B$4:$N$300,6,FALSE))/(L$3-L$4)*5)),1)))</f>
        <v>3.9</v>
      </c>
      <c r="M20" s="159">
        <f>IF(LEN(E20)&gt;3,(IF(VLOOKUP($C20,#REF!,11,FALSE)="x","x",ROUND(IF(VLOOKUP($C20,#REF!,11,FALSE)&gt;M$3,5,IF(VLOOKUP($C20,#REF!,11,FALSE)&lt;M$4,0,5-(M$3-VLOOKUP($C20,#REF!,11,FALSE))/(M$3-M$4)*5)),1))),IF(VLOOKUP($E20,'Country Indicator Data'!$B$4:$N$300,7,FALSE)="x","x",ROUND(IF(VLOOKUP($E20,'Country Indicator Data'!$B$4:$N$300,7,FALSE)&gt;M$3,5,IF(VLOOKUP($E20,'Country Indicator Data'!$B$4:$N$300,7,FALSE)&lt;M$4,0,5-(M$3-VLOOKUP($E20,'Country Indicator Data'!$B$4:$N$300,7,FALSE))/(M$3-M$4)*5)),1)))</f>
        <v>1.3</v>
      </c>
      <c r="N20" s="159">
        <f t="shared" si="2"/>
        <v>2.6</v>
      </c>
      <c r="O20" s="159">
        <f t="shared" si="3"/>
        <v>3.1166666666666667</v>
      </c>
      <c r="P20" s="159">
        <f>IF(LEN(E20)&gt;3,VLOOKUP(C20,#REF!,12,FALSE),VLOOKUP(E20,'Country Indicator Data'!$B$4:$I$300,8,FALSE))</f>
        <v>3</v>
      </c>
      <c r="Q20" s="159" t="str">
        <f>IF(LEN(E20)&gt;3,((IF(VLOOKUP($C20,#REF!,13,FALSE)="x","x",ROUND(IF(VLOOKUP($C20,#REF!,13,FALSE)&gt;Q$3,5,IF(VLOOKUP($C20,#REF!,13,FALSE)&lt;Q$4,0,5-(LOG(Q$3)-LOG(VLOOKUP($C20,#REF!,13,FALSE)))/(LOG(Q$3)-LOG(Q$4))*5)),1)))),(IF(VLOOKUP($E20,'Country Indicator Data'!$B$4:$N$300,9,FALSE)="x","x",ROUND(IF(VLOOKUP($E20,'Country Indicator Data'!$B$4:$N$300,9,FALSE)&gt;Q$3,5,IF(VLOOKUP($E20,'Country Indicator Data'!$B$4:$N$300,9,FALSE)&lt;Q$4,0,5-(LOG(Q$3)-LOG(VLOOKUP($E20,'Country Indicator Data'!$B$4:$N$300,9,FALSE)))/(LOG(Q$3)-LOG(Q$4))*5)),1))))</f>
        <v>x</v>
      </c>
      <c r="R20" s="159">
        <f t="shared" si="4"/>
        <v>3</v>
      </c>
      <c r="S20" s="159">
        <f>IF(LEN(E20)&gt;3,((IF(VLOOKUP($C20,#REF!,17,FALSE)="x","x",ROUND(IF(VLOOKUP($C20,#REF!,17,FALSE)&gt;S$3,0,IF(VLOOKUP($C20,#REF!,17,FALSE)&lt;S$4,5,(S$3-VLOOKUP($C20,#REF!,17,FALSE))/(S$3-S$4)*5)),1)))),(IF(VLOOKUP($E20,'Country Indicator Data'!$B$4:$N$300,13,FALSE)="x","x",ROUND(IF(VLOOKUP($E20,'Country Indicator Data'!$B$4:$N$300,13,FALSE)&gt;S$3,0,IF(VLOOKUP($E20,'Country Indicator Data'!$B$4:$N$300,13,FALSE)&lt;S$4,5,(S$3-VLOOKUP($E20,'Country Indicator Data'!$B$4:$N$300,13,FALSE))/(S$3-S$4)*5)),1))))</f>
        <v>2.8</v>
      </c>
      <c r="T20" s="159">
        <f>IF(LEN(E20)&gt;3,((IF(VLOOKUP($C20,#REF!,14,FALSE)="x","x",ROUND(IF(VLOOKUP($C20,#REF!,14,FALSE)&gt;T$3,0,IF(VLOOKUP($C20,#REF!,14,FALSE)&lt;T$4,5,(T$3-VLOOKUP($C20,#REF!,14,FALSE))/(T$3-T$4)*5)),1)))),(IF(VLOOKUP($E20,'Country Indicator Data'!$B$4:$N$300,10,FALSE)="x","x",ROUND(IF(VLOOKUP($E20,'Country Indicator Data'!$B$4:$N$300,10,FALSE)&gt;T$3,0,IF(VLOOKUP($E20,'Country Indicator Data'!$B$4:$N$300,10,FALSE)&lt;T$4,5,(T$3-VLOOKUP($E20,'Country Indicator Data'!$B$4:$N$300,10,FALSE))/(T$3-T$4)*5)),1))))</f>
        <v>3</v>
      </c>
      <c r="U20" s="159">
        <f>IF(LEN(E20)&gt;3,((IF(VLOOKUP($C20,#REF!,15,FALSE)="x","x",ROUND(IF(VLOOKUP($C20,#REF!,15,FALSE)&gt;U$3,0,IF(VLOOKUP($C20,#REF!,15,FALSE)&lt;U$4,5,(U$3-VLOOKUP($C20,#REF!,15,FALSE))/(U$3-U$4)*5)),1)))),(IF(VLOOKUP($E20,'Country Indicator Data'!$B$4:$N$300,11,FALSE)="x","x",ROUND(IF(VLOOKUP($E20,'Country Indicator Data'!$B$4:$N$300,11,FALSE)&gt;U$3,0,IF(VLOOKUP($E20,'Country Indicator Data'!$B$4:$N$300,11,FALSE)&lt;U$4,5,(U$3-VLOOKUP($E20,'Country Indicator Data'!$B$4:$N$300,11,FALSE))/(U$3-U$4)*5)),1))))</f>
        <v>2.5</v>
      </c>
      <c r="V20" s="159">
        <f>IF(LEN(E20)&gt;3,((IF(VLOOKUP($C20,#REF!,16,FALSE)="x","x",ROUND(IF(VLOOKUP($C20,#REF!,16,FALSE)&gt;V$3,0,IF(VLOOKUP($C20,#REF!,16,FALSE)&lt;V$4,5,(V$3-VLOOKUP($C20,#REF!,16,FALSE))/(V$3-V$4)*5)),1)))),(IF(VLOOKUP($E20,'Country Indicator Data'!$B$4:$N$300,12,FALSE)="x","x",ROUND(IF(VLOOKUP($E20,'Country Indicator Data'!$B$4:$N$300,12,FALSE)&gt;V$3,0,IF(VLOOKUP($E20,'Country Indicator Data'!$B$4:$N$300,12,FALSE)&lt;V$4,5,(V$3-VLOOKUP($E20,'Country Indicator Data'!$B$4:$N$300,12,FALSE))/(V$3-V$4)*5)),1))))</f>
        <v>2.6</v>
      </c>
      <c r="W20" s="159">
        <f t="shared" si="5"/>
        <v>2.7</v>
      </c>
      <c r="X20" s="159">
        <f t="shared" si="6"/>
        <v>2.9</v>
      </c>
      <c r="Y20" s="176">
        <f>IF('Core Indicators'!FC17="x","x",IF('Core Indicators'!FC17&gt;=5,5,IF('Core Indicators'!FC17&gt;=4,4,IF('Core Indicators'!FC17&gt;=3,3,IF('Core Indicators'!FC17&gt;=2,2,IF('Core Indicators'!FC17&gt;=1,1,0))))))</f>
        <v>3</v>
      </c>
      <c r="Z20" s="159">
        <f t="shared" si="7"/>
        <v>3</v>
      </c>
      <c r="AA20" s="176">
        <f>'Crisis Indicator Data'!Y17</f>
        <v>0</v>
      </c>
      <c r="AB20" s="176">
        <f>'Crisis Indicator Data'!Z17</f>
        <v>0</v>
      </c>
      <c r="AC20" s="176">
        <f>'Crisis Indicator Data'!AA17</f>
        <v>0</v>
      </c>
      <c r="AD20" s="176">
        <f>'Crisis Indicator Data'!AB17</f>
        <v>0</v>
      </c>
      <c r="AE20" s="176">
        <f t="shared" si="8"/>
        <v>0</v>
      </c>
      <c r="AF20" s="176">
        <f>'Crisis Indicator Data'!AC17</f>
        <v>0</v>
      </c>
      <c r="AG20" s="176">
        <f>'Crisis Indicator Data'!AD17</f>
        <v>0</v>
      </c>
      <c r="AH20" s="176">
        <f t="shared" si="9"/>
        <v>0</v>
      </c>
      <c r="AI20" s="176">
        <f>'Crisis Indicator Data'!AE17</f>
        <v>0</v>
      </c>
      <c r="AJ20" s="176">
        <f>'Crisis Indicator Data'!AF17</f>
        <v>0</v>
      </c>
      <c r="AK20" s="176">
        <f>'Crisis Indicator Data'!AG17</f>
        <v>1</v>
      </c>
      <c r="AL20" s="176">
        <f t="shared" si="10"/>
        <v>1</v>
      </c>
      <c r="AM20" s="159">
        <f t="shared" si="11"/>
        <v>0</v>
      </c>
      <c r="AN20" s="159">
        <f t="shared" si="12"/>
        <v>1.5</v>
      </c>
    </row>
    <row r="21" spans="1:40" ht="13.5" customHeight="1" x14ac:dyDescent="0.35">
      <c r="A21" s="165" t="str">
        <f>'Crisis Indicator Data'!A18</f>
        <v>Multiple crises in Cameroon</v>
      </c>
      <c r="B21" s="166" t="str">
        <f>'Crisis Indicator Data'!B18</f>
        <v>Conflict/ Violence,Floods,International Displacement</v>
      </c>
      <c r="C21" s="166" t="str">
        <f>'Crisis Indicator Data'!C18</f>
        <v>CMR001</v>
      </c>
      <c r="D21" s="166" t="str">
        <f>'Crisis Indicator Data'!D18</f>
        <v>Cameroon</v>
      </c>
      <c r="E21" s="167" t="str">
        <f>'Crisis Indicator Data'!E18</f>
        <v>CMR</v>
      </c>
      <c r="F21" s="159">
        <f>IF(LEN(E21)&gt;3,(IF(VLOOKUP($C21,#REF!,7,FALSE)="x","x",ROUND(IF(VLOOKUP($C21,#REF!,7,FALSE)&gt;$F$3,5,IF(VLOOKUP($C21,#REF!,7,FALSE)&lt;F$4,0,($F$3-VLOOKUP($C21,#REF!,7,FALSE))/($F$3-$F$4)*5)),1))),IF(VLOOKUP($E21,'Country Indicator Data'!$B$4:$N$300,3,FALSE)="x","x",ROUND(IF(VLOOKUP($E21,'Country Indicator Data'!$B$4:$N$300,3,FALSE)&gt;$F$3,5,IF(VLOOKUP($E21,'Country Indicator Data'!$B$4:$N$300,3,FALSE)&lt;$F$4,0,($F$3-VLOOKUP($E21,'Country Indicator Data'!$B$4:$N$300,3,FALSE))/($F$3-$F$4)*5)),1)))</f>
        <v>3.2</v>
      </c>
      <c r="G21" s="159">
        <f>IF(LEN(E21)&gt;3,(IF(VLOOKUP($C21,#REF!,9,FALSE)="x","x",ROUND(IF(VLOOKUP($C21,#REF!,9,FALSE)&gt;G$3,5,IF(VLOOKUP($C21,#REF!,9,FALSE)&lt;G$4,0,(G$3-VLOOKUP($C21,#REF!,9,FALSE))/(G$3-G$4)*5)),1))),IF(VLOOKUP($E21,'Country Indicator Data'!$B$4:$N$300,5,FALSE)="x","x",ROUND(IF(VLOOKUP($E21,'Country Indicator Data'!$B$4:$N$300,5,FALSE)&gt;G$3,5,IF(VLOOKUP($E21,'Country Indicator Data'!$B$4:$N$300,5,FALSE)&lt;G$4,0,(G$3-VLOOKUP($E21,'Country Indicator Data'!$B$4:$N$300,5,FALSE))/(G$3-G$4)*5)),1)))</f>
        <v>3.2</v>
      </c>
      <c r="H21" s="159">
        <f t="shared" si="0"/>
        <v>3.2</v>
      </c>
      <c r="I21" s="159">
        <f>IF(LEN(E21)&gt;3,(IF(VLOOKUP($C21,#REF!,6,FALSE)="x","x",ROUND(IF(VLOOKUP($C21,#REF!,6,FALSE)&gt;I$3,5,IF(VLOOKUP($C21,#REF!,6,FALSE)&lt;I$4,0,5-(I$3-VLOOKUP($C21,#REF!,6,FALSE))/(I$3-I$4)*5)),1))),IF(VLOOKUP($E21,'Country Indicator Data'!$B$4:$N$300,2,FALSE)="x","x",ROUND(IF(VLOOKUP($E21,'Country Indicator Data'!$B$4:$N$300,2,FALSE)&gt;I$3,5,IF(VLOOKUP($E21,'Country Indicator Data'!$B$4:$N$300,2,FALSE)&lt;I$4,0,5-(I$3-VLOOKUP($E21,'Country Indicator Data'!$B$4:$N$300,2,FALSE))/(I$3-I$4)*5)),1)))</f>
        <v>4.3</v>
      </c>
      <c r="J21" s="159">
        <f>IF(LEN(E21)&gt;3,(IF(VLOOKUP($C21,#REF!,8,FALSE)="x","x",ROUND(IF(VLOOKUP($C21,#REF!,8,FALSE)&gt;J$3,5,IF(VLOOKUP($C21,#REF!,8,FALSE)&lt;J$4,0,5-(J$3-VLOOKUP($C21,#REF!,8,FALSE))/(J$3-J$4)*5)),1))),IF(VLOOKUP($E21,'Country Indicator Data'!$B$4:$N$300,4,FALSE)="x","x",ROUND(IF(VLOOKUP($E21,'Country Indicator Data'!$B$4:$N$300,4,FALSE)&gt;J$3,5,IF(VLOOKUP($E21,'Country Indicator Data'!$B$4:$N$300,4,FALSE)&lt;J$4,0,5-(J$3-VLOOKUP($E21,'Country Indicator Data'!$B$4:$N$300,4,FALSE))/(J$3-J$4)*5)),1)))</f>
        <v>0</v>
      </c>
      <c r="K21" s="159">
        <f t="shared" si="1"/>
        <v>2.15</v>
      </c>
      <c r="L21" s="159">
        <f>IF(LEN(E21)&gt;3,(IF(VLOOKUP($C21,#REF!,10,FALSE)="x","x",ROUND(IF(VLOOKUP($C21,#REF!,10,FALSE)&gt;L$3,5,IF(VLOOKUP($C21,#REF!,10,FALSE)&lt;L$4,0,5-(L$3-VLOOKUP($C21,#REF!,10,FALSE))/(L$3-L$4)*5)),1))),IF(VLOOKUP($E21,'Country Indicator Data'!$B$4:$N$300,6,FALSE)="x","x",ROUND(IF(VLOOKUP($E21,'Country Indicator Data'!$B$4:$N$300,6,FALSE)&gt;L$3,5,IF(VLOOKUP($E21,'Country Indicator Data'!$B$4:$N$300,6,FALSE)&lt;L$4,0,5-(L$3-VLOOKUP($E21,'Country Indicator Data'!$B$4:$N$300,6,FALSE))/(L$3-L$4)*5)),1)))</f>
        <v>3.7</v>
      </c>
      <c r="M21" s="159">
        <f>IF(LEN(E21)&gt;3,(IF(VLOOKUP($C21,#REF!,11,FALSE)="x","x",ROUND(IF(VLOOKUP($C21,#REF!,11,FALSE)&gt;M$3,5,IF(VLOOKUP($C21,#REF!,11,FALSE)&lt;M$4,0,5-(M$3-VLOOKUP($C21,#REF!,11,FALSE))/(M$3-M$4)*5)),1))),IF(VLOOKUP($E21,'Country Indicator Data'!$B$4:$N$300,7,FALSE)="x","x",ROUND(IF(VLOOKUP($E21,'Country Indicator Data'!$B$4:$N$300,7,FALSE)&gt;M$3,5,IF(VLOOKUP($E21,'Country Indicator Data'!$B$4:$N$300,7,FALSE)&lt;M$4,0,5-(M$3-VLOOKUP($E21,'Country Indicator Data'!$B$4:$N$300,7,FALSE))/(M$3-M$4)*5)),1)))</f>
        <v>2.2000000000000002</v>
      </c>
      <c r="N21" s="159">
        <f t="shared" si="2"/>
        <v>2.95</v>
      </c>
      <c r="O21" s="159">
        <f t="shared" si="3"/>
        <v>2.7666666666666671</v>
      </c>
      <c r="P21" s="159">
        <f>IF(LEN(E21)&gt;3,VLOOKUP(C21,#REF!,12,FALSE),VLOOKUP(E21,'Country Indicator Data'!$B$4:$I$300,8,FALSE))</f>
        <v>5</v>
      </c>
      <c r="Q21" s="159">
        <f>IF(LEN(E21)&gt;3,((IF(VLOOKUP($C21,#REF!,13,FALSE)="x","x",ROUND(IF(VLOOKUP($C21,#REF!,13,FALSE)&gt;Q$3,5,IF(VLOOKUP($C21,#REF!,13,FALSE)&lt;Q$4,0,5-(LOG(Q$3)-LOG(VLOOKUP($C21,#REF!,13,FALSE)))/(LOG(Q$3)-LOG(Q$4))*5)),1)))),(IF(VLOOKUP($E21,'Country Indicator Data'!$B$4:$N$300,9,FALSE)="x","x",ROUND(IF(VLOOKUP($E21,'Country Indicator Data'!$B$4:$N$300,9,FALSE)&gt;Q$3,5,IF(VLOOKUP($E21,'Country Indicator Data'!$B$4:$N$300,9,FALSE)&lt;Q$4,0,5-(LOG(Q$3)-LOG(VLOOKUP($E21,'Country Indicator Data'!$B$4:$N$300,9,FALSE)))/(LOG(Q$3)-LOG(Q$4))*5)),1))))</f>
        <v>3.5</v>
      </c>
      <c r="R21" s="159">
        <f t="shared" si="4"/>
        <v>4.25</v>
      </c>
      <c r="S21" s="159">
        <f>IF(LEN(E21)&gt;3,((IF(VLOOKUP($C21,#REF!,17,FALSE)="x","x",ROUND(IF(VLOOKUP($C21,#REF!,17,FALSE)&gt;S$3,0,IF(VLOOKUP($C21,#REF!,17,FALSE)&lt;S$4,5,(S$3-VLOOKUP($C21,#REF!,17,FALSE))/(S$3-S$4)*5)),1)))),(IF(VLOOKUP($E21,'Country Indicator Data'!$B$4:$N$300,13,FALSE)="x","x",ROUND(IF(VLOOKUP($E21,'Country Indicator Data'!$B$4:$N$300,13,FALSE)&gt;S$3,0,IF(VLOOKUP($E21,'Country Indicator Data'!$B$4:$N$300,13,FALSE)&lt;S$4,5,(S$3-VLOOKUP($E21,'Country Indicator Data'!$B$4:$N$300,13,FALSE))/(S$3-S$4)*5)),1))))</f>
        <v>3.7</v>
      </c>
      <c r="T21" s="159">
        <f>IF(LEN(E21)&gt;3,((IF(VLOOKUP($C21,#REF!,14,FALSE)="x","x",ROUND(IF(VLOOKUP($C21,#REF!,14,FALSE)&gt;T$3,0,IF(VLOOKUP($C21,#REF!,14,FALSE)&lt;T$4,5,(T$3-VLOOKUP($C21,#REF!,14,FALSE))/(T$3-T$4)*5)),1)))),(IF(VLOOKUP($E21,'Country Indicator Data'!$B$4:$N$300,10,FALSE)="x","x",ROUND(IF(VLOOKUP($E21,'Country Indicator Data'!$B$4:$N$300,10,FALSE)&gt;T$3,0,IF(VLOOKUP($E21,'Country Indicator Data'!$B$4:$N$300,10,FALSE)&lt;T$4,5,(T$3-VLOOKUP($E21,'Country Indicator Data'!$B$4:$N$300,10,FALSE))/(T$3-T$4)*5)),1))))</f>
        <v>3.5</v>
      </c>
      <c r="U21" s="159">
        <f>IF(LEN(E21)&gt;3,((IF(VLOOKUP($C21,#REF!,15,FALSE)="x","x",ROUND(IF(VLOOKUP($C21,#REF!,15,FALSE)&gt;U$3,0,IF(VLOOKUP($C21,#REF!,15,FALSE)&lt;U$4,5,(U$3-VLOOKUP($C21,#REF!,15,FALSE))/(U$3-U$4)*5)),1)))),(IF(VLOOKUP($E21,'Country Indicator Data'!$B$4:$N$300,11,FALSE)="x","x",ROUND(IF(VLOOKUP($E21,'Country Indicator Data'!$B$4:$N$300,11,FALSE)&gt;U$3,0,IF(VLOOKUP($E21,'Country Indicator Data'!$B$4:$N$300,11,FALSE)&lt;U$4,5,(U$3-VLOOKUP($E21,'Country Indicator Data'!$B$4:$N$300,11,FALSE))/(U$3-U$4)*5)),1))))</f>
        <v>3</v>
      </c>
      <c r="V21" s="159">
        <f>IF(LEN(E21)&gt;3,((IF(VLOOKUP($C21,#REF!,16,FALSE)="x","x",ROUND(IF(VLOOKUP($C21,#REF!,16,FALSE)&gt;V$3,0,IF(VLOOKUP($C21,#REF!,16,FALSE)&lt;V$4,5,(V$3-VLOOKUP($C21,#REF!,16,FALSE))/(V$3-V$4)*5)),1)))),(IF(VLOOKUP($E21,'Country Indicator Data'!$B$4:$N$300,12,FALSE)="x","x",ROUND(IF(VLOOKUP($E21,'Country Indicator Data'!$B$4:$N$300,12,FALSE)&gt;V$3,0,IF(VLOOKUP($E21,'Country Indicator Data'!$B$4:$N$300,12,FALSE)&lt;V$4,5,(V$3-VLOOKUP($E21,'Country Indicator Data'!$B$4:$N$300,12,FALSE))/(V$3-V$4)*5)),1))))</f>
        <v>4.3</v>
      </c>
      <c r="W21" s="159">
        <f t="shared" si="5"/>
        <v>3.6</v>
      </c>
      <c r="X21" s="159">
        <f t="shared" si="6"/>
        <v>3.5</v>
      </c>
      <c r="Y21" s="176">
        <f>IF('Core Indicators'!FC18="x","x",IF('Core Indicators'!FC18&gt;=5,5,IF('Core Indicators'!FC18&gt;=4,4,IF('Core Indicators'!FC18&gt;=3,3,IF('Core Indicators'!FC18&gt;=2,2,IF('Core Indicators'!FC18&gt;=1,1,0))))))</f>
        <v>5</v>
      </c>
      <c r="Z21" s="159">
        <f t="shared" si="7"/>
        <v>5</v>
      </c>
      <c r="AA21" s="176">
        <f>'Crisis Indicator Data'!Y18</f>
        <v>2</v>
      </c>
      <c r="AB21" s="176">
        <f>'Crisis Indicator Data'!Z18</f>
        <v>3</v>
      </c>
      <c r="AC21" s="176">
        <f>'Crisis Indicator Data'!AA18</f>
        <v>2</v>
      </c>
      <c r="AD21" s="176">
        <f>'Crisis Indicator Data'!AB18</f>
        <v>2</v>
      </c>
      <c r="AE21" s="176">
        <f t="shared" si="8"/>
        <v>4</v>
      </c>
      <c r="AF21" s="176">
        <f>'Crisis Indicator Data'!AC18</f>
        <v>0</v>
      </c>
      <c r="AG21" s="176">
        <f>'Crisis Indicator Data'!AD18</f>
        <v>2</v>
      </c>
      <c r="AH21" s="176">
        <f t="shared" si="9"/>
        <v>2</v>
      </c>
      <c r="AI21" s="176">
        <f>'Crisis Indicator Data'!AE18</f>
        <v>3</v>
      </c>
      <c r="AJ21" s="176">
        <f>'Crisis Indicator Data'!AF18</f>
        <v>0</v>
      </c>
      <c r="AK21" s="176">
        <f>'Crisis Indicator Data'!AG18</f>
        <v>3</v>
      </c>
      <c r="AL21" s="176">
        <f t="shared" si="10"/>
        <v>4</v>
      </c>
      <c r="AM21" s="159">
        <f t="shared" si="11"/>
        <v>3</v>
      </c>
      <c r="AN21" s="159">
        <f t="shared" si="12"/>
        <v>4</v>
      </c>
    </row>
    <row r="22" spans="1:40" ht="13.5" customHeight="1" x14ac:dyDescent="0.35">
      <c r="A22" s="165" t="str">
        <f>'Crisis Indicator Data'!A19</f>
        <v>Conflict in Far North region of Cameroon</v>
      </c>
      <c r="B22" s="166" t="str">
        <f>'Crisis Indicator Data'!B19</f>
        <v>Conflict/ Violence</v>
      </c>
      <c r="C22" s="166" t="str">
        <f>'Crisis Indicator Data'!C19</f>
        <v>CMR002</v>
      </c>
      <c r="D22" s="166" t="str">
        <f>'Crisis Indicator Data'!D19</f>
        <v>Cameroon</v>
      </c>
      <c r="E22" s="167" t="str">
        <f>'Crisis Indicator Data'!E19</f>
        <v>CMR</v>
      </c>
      <c r="F22" s="159">
        <f>IF(LEN(E22)&gt;3,(IF(VLOOKUP($C22,#REF!,7,FALSE)="x","x",ROUND(IF(VLOOKUP($C22,#REF!,7,FALSE)&gt;$F$3,5,IF(VLOOKUP($C22,#REF!,7,FALSE)&lt;F$4,0,($F$3-VLOOKUP($C22,#REF!,7,FALSE))/($F$3-$F$4)*5)),1))),IF(VLOOKUP($E22,'Country Indicator Data'!$B$4:$N$300,3,FALSE)="x","x",ROUND(IF(VLOOKUP($E22,'Country Indicator Data'!$B$4:$N$300,3,FALSE)&gt;$F$3,5,IF(VLOOKUP($E22,'Country Indicator Data'!$B$4:$N$300,3,FALSE)&lt;$F$4,0,($F$3-VLOOKUP($E22,'Country Indicator Data'!$B$4:$N$300,3,FALSE))/($F$3-$F$4)*5)),1)))</f>
        <v>3.2</v>
      </c>
      <c r="G22" s="159">
        <f>IF(LEN(E22)&gt;3,(IF(VLOOKUP($C22,#REF!,9,FALSE)="x","x",ROUND(IF(VLOOKUP($C22,#REF!,9,FALSE)&gt;G$3,5,IF(VLOOKUP($C22,#REF!,9,FALSE)&lt;G$4,0,(G$3-VLOOKUP($C22,#REF!,9,FALSE))/(G$3-G$4)*5)),1))),IF(VLOOKUP($E22,'Country Indicator Data'!$B$4:$N$300,5,FALSE)="x","x",ROUND(IF(VLOOKUP($E22,'Country Indicator Data'!$B$4:$N$300,5,FALSE)&gt;G$3,5,IF(VLOOKUP($E22,'Country Indicator Data'!$B$4:$N$300,5,FALSE)&lt;G$4,0,(G$3-VLOOKUP($E22,'Country Indicator Data'!$B$4:$N$300,5,FALSE))/(G$3-G$4)*5)),1)))</f>
        <v>3.2</v>
      </c>
      <c r="H22" s="159">
        <f t="shared" si="0"/>
        <v>3.2</v>
      </c>
      <c r="I22" s="159">
        <f>IF(LEN(E22)&gt;3,(IF(VLOOKUP($C22,#REF!,6,FALSE)="x","x",ROUND(IF(VLOOKUP($C22,#REF!,6,FALSE)&gt;I$3,5,IF(VLOOKUP($C22,#REF!,6,FALSE)&lt;I$4,0,5-(I$3-VLOOKUP($C22,#REF!,6,FALSE))/(I$3-I$4)*5)),1))),IF(VLOOKUP($E22,'Country Indicator Data'!$B$4:$N$300,2,FALSE)="x","x",ROUND(IF(VLOOKUP($E22,'Country Indicator Data'!$B$4:$N$300,2,FALSE)&gt;I$3,5,IF(VLOOKUP($E22,'Country Indicator Data'!$B$4:$N$300,2,FALSE)&lt;I$4,0,5-(I$3-VLOOKUP($E22,'Country Indicator Data'!$B$4:$N$300,2,FALSE))/(I$3-I$4)*5)),1)))</f>
        <v>4.3</v>
      </c>
      <c r="J22" s="159">
        <f>IF(LEN(E22)&gt;3,(IF(VLOOKUP($C22,#REF!,8,FALSE)="x","x",ROUND(IF(VLOOKUP($C22,#REF!,8,FALSE)&gt;J$3,5,IF(VLOOKUP($C22,#REF!,8,FALSE)&lt;J$4,0,5-(J$3-VLOOKUP($C22,#REF!,8,FALSE))/(J$3-J$4)*5)),1))),IF(VLOOKUP($E22,'Country Indicator Data'!$B$4:$N$300,4,FALSE)="x","x",ROUND(IF(VLOOKUP($E22,'Country Indicator Data'!$B$4:$N$300,4,FALSE)&gt;J$3,5,IF(VLOOKUP($E22,'Country Indicator Data'!$B$4:$N$300,4,FALSE)&lt;J$4,0,5-(J$3-VLOOKUP($E22,'Country Indicator Data'!$B$4:$N$300,4,FALSE))/(J$3-J$4)*5)),1)))</f>
        <v>0</v>
      </c>
      <c r="K22" s="159">
        <f t="shared" si="1"/>
        <v>2.15</v>
      </c>
      <c r="L22" s="159">
        <f>IF(LEN(E22)&gt;3,(IF(VLOOKUP($C22,#REF!,10,FALSE)="x","x",ROUND(IF(VLOOKUP($C22,#REF!,10,FALSE)&gt;L$3,5,IF(VLOOKUP($C22,#REF!,10,FALSE)&lt;L$4,0,5-(L$3-VLOOKUP($C22,#REF!,10,FALSE))/(L$3-L$4)*5)),1))),IF(VLOOKUP($E22,'Country Indicator Data'!$B$4:$N$300,6,FALSE)="x","x",ROUND(IF(VLOOKUP($E22,'Country Indicator Data'!$B$4:$N$300,6,FALSE)&gt;L$3,5,IF(VLOOKUP($E22,'Country Indicator Data'!$B$4:$N$300,6,FALSE)&lt;L$4,0,5-(L$3-VLOOKUP($E22,'Country Indicator Data'!$B$4:$N$300,6,FALSE))/(L$3-L$4)*5)),1)))</f>
        <v>3.7</v>
      </c>
      <c r="M22" s="159">
        <f>IF(LEN(E22)&gt;3,(IF(VLOOKUP($C22,#REF!,11,FALSE)="x","x",ROUND(IF(VLOOKUP($C22,#REF!,11,FALSE)&gt;M$3,5,IF(VLOOKUP($C22,#REF!,11,FALSE)&lt;M$4,0,5-(M$3-VLOOKUP($C22,#REF!,11,FALSE))/(M$3-M$4)*5)),1))),IF(VLOOKUP($E22,'Country Indicator Data'!$B$4:$N$300,7,FALSE)="x","x",ROUND(IF(VLOOKUP($E22,'Country Indicator Data'!$B$4:$N$300,7,FALSE)&gt;M$3,5,IF(VLOOKUP($E22,'Country Indicator Data'!$B$4:$N$300,7,FALSE)&lt;M$4,0,5-(M$3-VLOOKUP($E22,'Country Indicator Data'!$B$4:$N$300,7,FALSE))/(M$3-M$4)*5)),1)))</f>
        <v>2.2000000000000002</v>
      </c>
      <c r="N22" s="159">
        <f t="shared" si="2"/>
        <v>2.95</v>
      </c>
      <c r="O22" s="159">
        <f t="shared" si="3"/>
        <v>2.7666666666666671</v>
      </c>
      <c r="P22" s="159">
        <f>IF(LEN(E22)&gt;3,VLOOKUP(C22,#REF!,12,FALSE),VLOOKUP(E22,'Country Indicator Data'!$B$4:$I$300,8,FALSE))</f>
        <v>5</v>
      </c>
      <c r="Q22" s="159">
        <f>IF(LEN(E22)&gt;3,((IF(VLOOKUP($C22,#REF!,13,FALSE)="x","x",ROUND(IF(VLOOKUP($C22,#REF!,13,FALSE)&gt;Q$3,5,IF(VLOOKUP($C22,#REF!,13,FALSE)&lt;Q$4,0,5-(LOG(Q$3)-LOG(VLOOKUP($C22,#REF!,13,FALSE)))/(LOG(Q$3)-LOG(Q$4))*5)),1)))),(IF(VLOOKUP($E22,'Country Indicator Data'!$B$4:$N$300,9,FALSE)="x","x",ROUND(IF(VLOOKUP($E22,'Country Indicator Data'!$B$4:$N$300,9,FALSE)&gt;Q$3,5,IF(VLOOKUP($E22,'Country Indicator Data'!$B$4:$N$300,9,FALSE)&lt;Q$4,0,5-(LOG(Q$3)-LOG(VLOOKUP($E22,'Country Indicator Data'!$B$4:$N$300,9,FALSE)))/(LOG(Q$3)-LOG(Q$4))*5)),1))))</f>
        <v>3.5</v>
      </c>
      <c r="R22" s="159">
        <f t="shared" si="4"/>
        <v>4.25</v>
      </c>
      <c r="S22" s="159">
        <f>IF(LEN(E22)&gt;3,((IF(VLOOKUP($C22,#REF!,17,FALSE)="x","x",ROUND(IF(VLOOKUP($C22,#REF!,17,FALSE)&gt;S$3,0,IF(VLOOKUP($C22,#REF!,17,FALSE)&lt;S$4,5,(S$3-VLOOKUP($C22,#REF!,17,FALSE))/(S$3-S$4)*5)),1)))),(IF(VLOOKUP($E22,'Country Indicator Data'!$B$4:$N$300,13,FALSE)="x","x",ROUND(IF(VLOOKUP($E22,'Country Indicator Data'!$B$4:$N$300,13,FALSE)&gt;S$3,0,IF(VLOOKUP($E22,'Country Indicator Data'!$B$4:$N$300,13,FALSE)&lt;S$4,5,(S$3-VLOOKUP($E22,'Country Indicator Data'!$B$4:$N$300,13,FALSE))/(S$3-S$4)*5)),1))))</f>
        <v>3.7</v>
      </c>
      <c r="T22" s="159">
        <f>IF(LEN(E22)&gt;3,((IF(VLOOKUP($C22,#REF!,14,FALSE)="x","x",ROUND(IF(VLOOKUP($C22,#REF!,14,FALSE)&gt;T$3,0,IF(VLOOKUP($C22,#REF!,14,FALSE)&lt;T$4,5,(T$3-VLOOKUP($C22,#REF!,14,FALSE))/(T$3-T$4)*5)),1)))),(IF(VLOOKUP($E22,'Country Indicator Data'!$B$4:$N$300,10,FALSE)="x","x",ROUND(IF(VLOOKUP($E22,'Country Indicator Data'!$B$4:$N$300,10,FALSE)&gt;T$3,0,IF(VLOOKUP($E22,'Country Indicator Data'!$B$4:$N$300,10,FALSE)&lt;T$4,5,(T$3-VLOOKUP($E22,'Country Indicator Data'!$B$4:$N$300,10,FALSE))/(T$3-T$4)*5)),1))))</f>
        <v>3.5</v>
      </c>
      <c r="U22" s="159">
        <f>IF(LEN(E22)&gt;3,((IF(VLOOKUP($C22,#REF!,15,FALSE)="x","x",ROUND(IF(VLOOKUP($C22,#REF!,15,FALSE)&gt;U$3,0,IF(VLOOKUP($C22,#REF!,15,FALSE)&lt;U$4,5,(U$3-VLOOKUP($C22,#REF!,15,FALSE))/(U$3-U$4)*5)),1)))),(IF(VLOOKUP($E22,'Country Indicator Data'!$B$4:$N$300,11,FALSE)="x","x",ROUND(IF(VLOOKUP($E22,'Country Indicator Data'!$B$4:$N$300,11,FALSE)&gt;U$3,0,IF(VLOOKUP($E22,'Country Indicator Data'!$B$4:$N$300,11,FALSE)&lt;U$4,5,(U$3-VLOOKUP($E22,'Country Indicator Data'!$B$4:$N$300,11,FALSE))/(U$3-U$4)*5)),1))))</f>
        <v>3</v>
      </c>
      <c r="V22" s="159">
        <f>IF(LEN(E22)&gt;3,((IF(VLOOKUP($C22,#REF!,16,FALSE)="x","x",ROUND(IF(VLOOKUP($C22,#REF!,16,FALSE)&gt;V$3,0,IF(VLOOKUP($C22,#REF!,16,FALSE)&lt;V$4,5,(V$3-VLOOKUP($C22,#REF!,16,FALSE))/(V$3-V$4)*5)),1)))),(IF(VLOOKUP($E22,'Country Indicator Data'!$B$4:$N$300,12,FALSE)="x","x",ROUND(IF(VLOOKUP($E22,'Country Indicator Data'!$B$4:$N$300,12,FALSE)&gt;V$3,0,IF(VLOOKUP($E22,'Country Indicator Data'!$B$4:$N$300,12,FALSE)&lt;V$4,5,(V$3-VLOOKUP($E22,'Country Indicator Data'!$B$4:$N$300,12,FALSE))/(V$3-V$4)*5)),1))))</f>
        <v>4.3</v>
      </c>
      <c r="W22" s="159">
        <f t="shared" si="5"/>
        <v>3.6</v>
      </c>
      <c r="X22" s="159">
        <f t="shared" si="6"/>
        <v>3.5</v>
      </c>
      <c r="Y22" s="176">
        <f>IF('Core Indicators'!FC19="x","x",IF('Core Indicators'!FC19&gt;=5,5,IF('Core Indicators'!FC19&gt;=4,4,IF('Core Indicators'!FC19&gt;=3,3,IF('Core Indicators'!FC19&gt;=2,2,IF('Core Indicators'!FC19&gt;=1,1,0))))))</f>
        <v>5</v>
      </c>
      <c r="Z22" s="159">
        <f t="shared" si="7"/>
        <v>5</v>
      </c>
      <c r="AA22" s="176">
        <f>'Crisis Indicator Data'!Y19</f>
        <v>2</v>
      </c>
      <c r="AB22" s="176">
        <f>'Crisis Indicator Data'!Z19</f>
        <v>3</v>
      </c>
      <c r="AC22" s="176">
        <f>'Crisis Indicator Data'!AA19</f>
        <v>2</v>
      </c>
      <c r="AD22" s="176">
        <f>'Crisis Indicator Data'!AB19</f>
        <v>2</v>
      </c>
      <c r="AE22" s="176">
        <f t="shared" si="8"/>
        <v>4</v>
      </c>
      <c r="AF22" s="176">
        <f>'Crisis Indicator Data'!AC19</f>
        <v>0</v>
      </c>
      <c r="AG22" s="176">
        <f>'Crisis Indicator Data'!AD19</f>
        <v>2</v>
      </c>
      <c r="AH22" s="176">
        <f t="shared" si="9"/>
        <v>2</v>
      </c>
      <c r="AI22" s="176">
        <f>'Crisis Indicator Data'!AE19</f>
        <v>3</v>
      </c>
      <c r="AJ22" s="176">
        <f>'Crisis Indicator Data'!AF19</f>
        <v>0</v>
      </c>
      <c r="AK22" s="176">
        <f>'Crisis Indicator Data'!AG19</f>
        <v>3</v>
      </c>
      <c r="AL22" s="176">
        <f t="shared" si="10"/>
        <v>4</v>
      </c>
      <c r="AM22" s="159">
        <f t="shared" si="11"/>
        <v>3</v>
      </c>
      <c r="AN22" s="159">
        <f t="shared" si="12"/>
        <v>4</v>
      </c>
    </row>
    <row r="23" spans="1:40" ht="13.5" customHeight="1" x14ac:dyDescent="0.35">
      <c r="A23" s="165" t="str">
        <f>'Crisis Indicator Data'!A20</f>
        <v>Anglophone Crisis in Cameroon</v>
      </c>
      <c r="B23" s="166" t="str">
        <f>'Crisis Indicator Data'!B20</f>
        <v>Conflict/ Violence</v>
      </c>
      <c r="C23" s="166" t="str">
        <f>'Crisis Indicator Data'!C20</f>
        <v>CMR003</v>
      </c>
      <c r="D23" s="166" t="str">
        <f>'Crisis Indicator Data'!D20</f>
        <v>Cameroon</v>
      </c>
      <c r="E23" s="167" t="str">
        <f>'Crisis Indicator Data'!E20</f>
        <v>CMR</v>
      </c>
      <c r="F23" s="159">
        <f>IF(LEN(E23)&gt;3,(IF(VLOOKUP($C23,#REF!,7,FALSE)="x","x",ROUND(IF(VLOOKUP($C23,#REF!,7,FALSE)&gt;$F$3,5,IF(VLOOKUP($C23,#REF!,7,FALSE)&lt;F$4,0,($F$3-VLOOKUP($C23,#REF!,7,FALSE))/($F$3-$F$4)*5)),1))),IF(VLOOKUP($E23,'Country Indicator Data'!$B$4:$N$300,3,FALSE)="x","x",ROUND(IF(VLOOKUP($E23,'Country Indicator Data'!$B$4:$N$300,3,FALSE)&gt;$F$3,5,IF(VLOOKUP($E23,'Country Indicator Data'!$B$4:$N$300,3,FALSE)&lt;$F$4,0,($F$3-VLOOKUP($E23,'Country Indicator Data'!$B$4:$N$300,3,FALSE))/($F$3-$F$4)*5)),1)))</f>
        <v>3.2</v>
      </c>
      <c r="G23" s="159">
        <f>IF(LEN(E23)&gt;3,(IF(VLOOKUP($C23,#REF!,9,FALSE)="x","x",ROUND(IF(VLOOKUP($C23,#REF!,9,FALSE)&gt;G$3,5,IF(VLOOKUP($C23,#REF!,9,FALSE)&lt;G$4,0,(G$3-VLOOKUP($C23,#REF!,9,FALSE))/(G$3-G$4)*5)),1))),IF(VLOOKUP($E23,'Country Indicator Data'!$B$4:$N$300,5,FALSE)="x","x",ROUND(IF(VLOOKUP($E23,'Country Indicator Data'!$B$4:$N$300,5,FALSE)&gt;G$3,5,IF(VLOOKUP($E23,'Country Indicator Data'!$B$4:$N$300,5,FALSE)&lt;G$4,0,(G$3-VLOOKUP($E23,'Country Indicator Data'!$B$4:$N$300,5,FALSE))/(G$3-G$4)*5)),1)))</f>
        <v>3.2</v>
      </c>
      <c r="H23" s="159">
        <f t="shared" si="0"/>
        <v>3.2</v>
      </c>
      <c r="I23" s="159">
        <f>IF(LEN(E23)&gt;3,(IF(VLOOKUP($C23,#REF!,6,FALSE)="x","x",ROUND(IF(VLOOKUP($C23,#REF!,6,FALSE)&gt;I$3,5,IF(VLOOKUP($C23,#REF!,6,FALSE)&lt;I$4,0,5-(I$3-VLOOKUP($C23,#REF!,6,FALSE))/(I$3-I$4)*5)),1))),IF(VLOOKUP($E23,'Country Indicator Data'!$B$4:$N$300,2,FALSE)="x","x",ROUND(IF(VLOOKUP($E23,'Country Indicator Data'!$B$4:$N$300,2,FALSE)&gt;I$3,5,IF(VLOOKUP($E23,'Country Indicator Data'!$B$4:$N$300,2,FALSE)&lt;I$4,0,5-(I$3-VLOOKUP($E23,'Country Indicator Data'!$B$4:$N$300,2,FALSE))/(I$3-I$4)*5)),1)))</f>
        <v>4.3</v>
      </c>
      <c r="J23" s="159">
        <f>IF(LEN(E23)&gt;3,(IF(VLOOKUP($C23,#REF!,8,FALSE)="x","x",ROUND(IF(VLOOKUP($C23,#REF!,8,FALSE)&gt;J$3,5,IF(VLOOKUP($C23,#REF!,8,FALSE)&lt;J$4,0,5-(J$3-VLOOKUP($C23,#REF!,8,FALSE))/(J$3-J$4)*5)),1))),IF(VLOOKUP($E23,'Country Indicator Data'!$B$4:$N$300,4,FALSE)="x","x",ROUND(IF(VLOOKUP($E23,'Country Indicator Data'!$B$4:$N$300,4,FALSE)&gt;J$3,5,IF(VLOOKUP($E23,'Country Indicator Data'!$B$4:$N$300,4,FALSE)&lt;J$4,0,5-(J$3-VLOOKUP($E23,'Country Indicator Data'!$B$4:$N$300,4,FALSE))/(J$3-J$4)*5)),1)))</f>
        <v>0</v>
      </c>
      <c r="K23" s="159">
        <f t="shared" si="1"/>
        <v>2.15</v>
      </c>
      <c r="L23" s="159">
        <f>IF(LEN(E23)&gt;3,(IF(VLOOKUP($C23,#REF!,10,FALSE)="x","x",ROUND(IF(VLOOKUP($C23,#REF!,10,FALSE)&gt;L$3,5,IF(VLOOKUP($C23,#REF!,10,FALSE)&lt;L$4,0,5-(L$3-VLOOKUP($C23,#REF!,10,FALSE))/(L$3-L$4)*5)),1))),IF(VLOOKUP($E23,'Country Indicator Data'!$B$4:$N$300,6,FALSE)="x","x",ROUND(IF(VLOOKUP($E23,'Country Indicator Data'!$B$4:$N$300,6,FALSE)&gt;L$3,5,IF(VLOOKUP($E23,'Country Indicator Data'!$B$4:$N$300,6,FALSE)&lt;L$4,0,5-(L$3-VLOOKUP($E23,'Country Indicator Data'!$B$4:$N$300,6,FALSE))/(L$3-L$4)*5)),1)))</f>
        <v>3.7</v>
      </c>
      <c r="M23" s="159">
        <f>IF(LEN(E23)&gt;3,(IF(VLOOKUP($C23,#REF!,11,FALSE)="x","x",ROUND(IF(VLOOKUP($C23,#REF!,11,FALSE)&gt;M$3,5,IF(VLOOKUP($C23,#REF!,11,FALSE)&lt;M$4,0,5-(M$3-VLOOKUP($C23,#REF!,11,FALSE))/(M$3-M$4)*5)),1))),IF(VLOOKUP($E23,'Country Indicator Data'!$B$4:$N$300,7,FALSE)="x","x",ROUND(IF(VLOOKUP($E23,'Country Indicator Data'!$B$4:$N$300,7,FALSE)&gt;M$3,5,IF(VLOOKUP($E23,'Country Indicator Data'!$B$4:$N$300,7,FALSE)&lt;M$4,0,5-(M$3-VLOOKUP($E23,'Country Indicator Data'!$B$4:$N$300,7,FALSE))/(M$3-M$4)*5)),1)))</f>
        <v>2.2000000000000002</v>
      </c>
      <c r="N23" s="159">
        <f t="shared" si="2"/>
        <v>2.95</v>
      </c>
      <c r="O23" s="159">
        <f t="shared" si="3"/>
        <v>2.7666666666666671</v>
      </c>
      <c r="P23" s="159">
        <f>IF(LEN(E23)&gt;3,VLOOKUP(C23,#REF!,12,FALSE),VLOOKUP(E23,'Country Indicator Data'!$B$4:$I$300,8,FALSE))</f>
        <v>5</v>
      </c>
      <c r="Q23" s="159">
        <f>IF(LEN(E23)&gt;3,((IF(VLOOKUP($C23,#REF!,13,FALSE)="x","x",ROUND(IF(VLOOKUP($C23,#REF!,13,FALSE)&gt;Q$3,5,IF(VLOOKUP($C23,#REF!,13,FALSE)&lt;Q$4,0,5-(LOG(Q$3)-LOG(VLOOKUP($C23,#REF!,13,FALSE)))/(LOG(Q$3)-LOG(Q$4))*5)),1)))),(IF(VLOOKUP($E23,'Country Indicator Data'!$B$4:$N$300,9,FALSE)="x","x",ROUND(IF(VLOOKUP($E23,'Country Indicator Data'!$B$4:$N$300,9,FALSE)&gt;Q$3,5,IF(VLOOKUP($E23,'Country Indicator Data'!$B$4:$N$300,9,FALSE)&lt;Q$4,0,5-(LOG(Q$3)-LOG(VLOOKUP($E23,'Country Indicator Data'!$B$4:$N$300,9,FALSE)))/(LOG(Q$3)-LOG(Q$4))*5)),1))))</f>
        <v>3.5</v>
      </c>
      <c r="R23" s="159">
        <f t="shared" si="4"/>
        <v>4.25</v>
      </c>
      <c r="S23" s="159">
        <f>IF(LEN(E23)&gt;3,((IF(VLOOKUP($C23,#REF!,17,FALSE)="x","x",ROUND(IF(VLOOKUP($C23,#REF!,17,FALSE)&gt;S$3,0,IF(VLOOKUP($C23,#REF!,17,FALSE)&lt;S$4,5,(S$3-VLOOKUP($C23,#REF!,17,FALSE))/(S$3-S$4)*5)),1)))),(IF(VLOOKUP($E23,'Country Indicator Data'!$B$4:$N$300,13,FALSE)="x","x",ROUND(IF(VLOOKUP($E23,'Country Indicator Data'!$B$4:$N$300,13,FALSE)&gt;S$3,0,IF(VLOOKUP($E23,'Country Indicator Data'!$B$4:$N$300,13,FALSE)&lt;S$4,5,(S$3-VLOOKUP($E23,'Country Indicator Data'!$B$4:$N$300,13,FALSE))/(S$3-S$4)*5)),1))))</f>
        <v>3.7</v>
      </c>
      <c r="T23" s="159">
        <f>IF(LEN(E23)&gt;3,((IF(VLOOKUP($C23,#REF!,14,FALSE)="x","x",ROUND(IF(VLOOKUP($C23,#REF!,14,FALSE)&gt;T$3,0,IF(VLOOKUP($C23,#REF!,14,FALSE)&lt;T$4,5,(T$3-VLOOKUP($C23,#REF!,14,FALSE))/(T$3-T$4)*5)),1)))),(IF(VLOOKUP($E23,'Country Indicator Data'!$B$4:$N$300,10,FALSE)="x","x",ROUND(IF(VLOOKUP($E23,'Country Indicator Data'!$B$4:$N$300,10,FALSE)&gt;T$3,0,IF(VLOOKUP($E23,'Country Indicator Data'!$B$4:$N$300,10,FALSE)&lt;T$4,5,(T$3-VLOOKUP($E23,'Country Indicator Data'!$B$4:$N$300,10,FALSE))/(T$3-T$4)*5)),1))))</f>
        <v>3.5</v>
      </c>
      <c r="U23" s="159">
        <f>IF(LEN(E23)&gt;3,((IF(VLOOKUP($C23,#REF!,15,FALSE)="x","x",ROUND(IF(VLOOKUP($C23,#REF!,15,FALSE)&gt;U$3,0,IF(VLOOKUP($C23,#REF!,15,FALSE)&lt;U$4,5,(U$3-VLOOKUP($C23,#REF!,15,FALSE))/(U$3-U$4)*5)),1)))),(IF(VLOOKUP($E23,'Country Indicator Data'!$B$4:$N$300,11,FALSE)="x","x",ROUND(IF(VLOOKUP($E23,'Country Indicator Data'!$B$4:$N$300,11,FALSE)&gt;U$3,0,IF(VLOOKUP($E23,'Country Indicator Data'!$B$4:$N$300,11,FALSE)&lt;U$4,5,(U$3-VLOOKUP($E23,'Country Indicator Data'!$B$4:$N$300,11,FALSE))/(U$3-U$4)*5)),1))))</f>
        <v>3</v>
      </c>
      <c r="V23" s="159">
        <f>IF(LEN(E23)&gt;3,((IF(VLOOKUP($C23,#REF!,16,FALSE)="x","x",ROUND(IF(VLOOKUP($C23,#REF!,16,FALSE)&gt;V$3,0,IF(VLOOKUP($C23,#REF!,16,FALSE)&lt;V$4,5,(V$3-VLOOKUP($C23,#REF!,16,FALSE))/(V$3-V$4)*5)),1)))),(IF(VLOOKUP($E23,'Country Indicator Data'!$B$4:$N$300,12,FALSE)="x","x",ROUND(IF(VLOOKUP($E23,'Country Indicator Data'!$B$4:$N$300,12,FALSE)&gt;V$3,0,IF(VLOOKUP($E23,'Country Indicator Data'!$B$4:$N$300,12,FALSE)&lt;V$4,5,(V$3-VLOOKUP($E23,'Country Indicator Data'!$B$4:$N$300,12,FALSE))/(V$3-V$4)*5)),1))))</f>
        <v>4.3</v>
      </c>
      <c r="W23" s="159">
        <f t="shared" si="5"/>
        <v>3.6</v>
      </c>
      <c r="X23" s="159">
        <f t="shared" si="6"/>
        <v>3.5</v>
      </c>
      <c r="Y23" s="176">
        <f>IF('Core Indicators'!FC20="x","x",IF('Core Indicators'!FC20&gt;=5,5,IF('Core Indicators'!FC20&gt;=4,4,IF('Core Indicators'!FC20&gt;=3,3,IF('Core Indicators'!FC20&gt;=2,2,IF('Core Indicators'!FC20&gt;=1,1,0))))))</f>
        <v>5</v>
      </c>
      <c r="Z23" s="159">
        <f t="shared" si="7"/>
        <v>5</v>
      </c>
      <c r="AA23" s="176">
        <f>'Crisis Indicator Data'!Y20</f>
        <v>2</v>
      </c>
      <c r="AB23" s="176">
        <f>'Crisis Indicator Data'!Z20</f>
        <v>3</v>
      </c>
      <c r="AC23" s="176">
        <f>'Crisis Indicator Data'!AA20</f>
        <v>2</v>
      </c>
      <c r="AD23" s="176">
        <f>'Crisis Indicator Data'!AB20</f>
        <v>2</v>
      </c>
      <c r="AE23" s="176">
        <f t="shared" si="8"/>
        <v>4</v>
      </c>
      <c r="AF23" s="176">
        <f>'Crisis Indicator Data'!AC20</f>
        <v>0</v>
      </c>
      <c r="AG23" s="176">
        <f>'Crisis Indicator Data'!AD20</f>
        <v>2</v>
      </c>
      <c r="AH23" s="176">
        <f t="shared" si="9"/>
        <v>2</v>
      </c>
      <c r="AI23" s="176">
        <f>'Crisis Indicator Data'!AE20</f>
        <v>3</v>
      </c>
      <c r="AJ23" s="176">
        <f>'Crisis Indicator Data'!AF20</f>
        <v>0</v>
      </c>
      <c r="AK23" s="176">
        <f>'Crisis Indicator Data'!AG20</f>
        <v>3</v>
      </c>
      <c r="AL23" s="176">
        <f t="shared" si="10"/>
        <v>4</v>
      </c>
      <c r="AM23" s="159">
        <f t="shared" si="11"/>
        <v>3</v>
      </c>
      <c r="AN23" s="159">
        <f t="shared" si="12"/>
        <v>4</v>
      </c>
    </row>
    <row r="24" spans="1:40" ht="13.5" customHeight="1" x14ac:dyDescent="0.35">
      <c r="A24" s="165" t="str">
        <f>'Crisis Indicator Data'!A21</f>
        <v>Displacement from CAR to Cameroon</v>
      </c>
      <c r="B24" s="166" t="str">
        <f>'Crisis Indicator Data'!B21</f>
        <v>International Displacement</v>
      </c>
      <c r="C24" s="166" t="str">
        <f>'Crisis Indicator Data'!C21</f>
        <v>CMR004</v>
      </c>
      <c r="D24" s="166" t="str">
        <f>'Crisis Indicator Data'!D21</f>
        <v>Cameroon</v>
      </c>
      <c r="E24" s="167" t="str">
        <f>'Crisis Indicator Data'!E21</f>
        <v>CMR</v>
      </c>
      <c r="F24" s="159">
        <f>IF(LEN(E24)&gt;3,(IF(VLOOKUP($C24,#REF!,7,FALSE)="x","x",ROUND(IF(VLOOKUP($C24,#REF!,7,FALSE)&gt;$F$3,5,IF(VLOOKUP($C24,#REF!,7,FALSE)&lt;F$4,0,($F$3-VLOOKUP($C24,#REF!,7,FALSE))/($F$3-$F$4)*5)),1))),IF(VLOOKUP($E24,'Country Indicator Data'!$B$4:$N$300,3,FALSE)="x","x",ROUND(IF(VLOOKUP($E24,'Country Indicator Data'!$B$4:$N$300,3,FALSE)&gt;$F$3,5,IF(VLOOKUP($E24,'Country Indicator Data'!$B$4:$N$300,3,FALSE)&lt;$F$4,0,($F$3-VLOOKUP($E24,'Country Indicator Data'!$B$4:$N$300,3,FALSE))/($F$3-$F$4)*5)),1)))</f>
        <v>3.2</v>
      </c>
      <c r="G24" s="159">
        <f>IF(LEN(E24)&gt;3,(IF(VLOOKUP($C24,#REF!,9,FALSE)="x","x",ROUND(IF(VLOOKUP($C24,#REF!,9,FALSE)&gt;G$3,5,IF(VLOOKUP($C24,#REF!,9,FALSE)&lt;G$4,0,(G$3-VLOOKUP($C24,#REF!,9,FALSE))/(G$3-G$4)*5)),1))),IF(VLOOKUP($E24,'Country Indicator Data'!$B$4:$N$300,5,FALSE)="x","x",ROUND(IF(VLOOKUP($E24,'Country Indicator Data'!$B$4:$N$300,5,FALSE)&gt;G$3,5,IF(VLOOKUP($E24,'Country Indicator Data'!$B$4:$N$300,5,FALSE)&lt;G$4,0,(G$3-VLOOKUP($E24,'Country Indicator Data'!$B$4:$N$300,5,FALSE))/(G$3-G$4)*5)),1)))</f>
        <v>3.2</v>
      </c>
      <c r="H24" s="159">
        <f t="shared" si="0"/>
        <v>3.2</v>
      </c>
      <c r="I24" s="159">
        <f>IF(LEN(E24)&gt;3,(IF(VLOOKUP($C24,#REF!,6,FALSE)="x","x",ROUND(IF(VLOOKUP($C24,#REF!,6,FALSE)&gt;I$3,5,IF(VLOOKUP($C24,#REF!,6,FALSE)&lt;I$4,0,5-(I$3-VLOOKUP($C24,#REF!,6,FALSE))/(I$3-I$4)*5)),1))),IF(VLOOKUP($E24,'Country Indicator Data'!$B$4:$N$300,2,FALSE)="x","x",ROUND(IF(VLOOKUP($E24,'Country Indicator Data'!$B$4:$N$300,2,FALSE)&gt;I$3,5,IF(VLOOKUP($E24,'Country Indicator Data'!$B$4:$N$300,2,FALSE)&lt;I$4,0,5-(I$3-VLOOKUP($E24,'Country Indicator Data'!$B$4:$N$300,2,FALSE))/(I$3-I$4)*5)),1)))</f>
        <v>4.3</v>
      </c>
      <c r="J24" s="159">
        <f>IF(LEN(E24)&gt;3,(IF(VLOOKUP($C24,#REF!,8,FALSE)="x","x",ROUND(IF(VLOOKUP($C24,#REF!,8,FALSE)&gt;J$3,5,IF(VLOOKUP($C24,#REF!,8,FALSE)&lt;J$4,0,5-(J$3-VLOOKUP($C24,#REF!,8,FALSE))/(J$3-J$4)*5)),1))),IF(VLOOKUP($E24,'Country Indicator Data'!$B$4:$N$300,4,FALSE)="x","x",ROUND(IF(VLOOKUP($E24,'Country Indicator Data'!$B$4:$N$300,4,FALSE)&gt;J$3,5,IF(VLOOKUP($E24,'Country Indicator Data'!$B$4:$N$300,4,FALSE)&lt;J$4,0,5-(J$3-VLOOKUP($E24,'Country Indicator Data'!$B$4:$N$300,4,FALSE))/(J$3-J$4)*5)),1)))</f>
        <v>0</v>
      </c>
      <c r="K24" s="159">
        <f t="shared" si="1"/>
        <v>2.15</v>
      </c>
      <c r="L24" s="159">
        <f>IF(LEN(E24)&gt;3,(IF(VLOOKUP($C24,#REF!,10,FALSE)="x","x",ROUND(IF(VLOOKUP($C24,#REF!,10,FALSE)&gt;L$3,5,IF(VLOOKUP($C24,#REF!,10,FALSE)&lt;L$4,0,5-(L$3-VLOOKUP($C24,#REF!,10,FALSE))/(L$3-L$4)*5)),1))),IF(VLOOKUP($E24,'Country Indicator Data'!$B$4:$N$300,6,FALSE)="x","x",ROUND(IF(VLOOKUP($E24,'Country Indicator Data'!$B$4:$N$300,6,FALSE)&gt;L$3,5,IF(VLOOKUP($E24,'Country Indicator Data'!$B$4:$N$300,6,FALSE)&lt;L$4,0,5-(L$3-VLOOKUP($E24,'Country Indicator Data'!$B$4:$N$300,6,FALSE))/(L$3-L$4)*5)),1)))</f>
        <v>3.7</v>
      </c>
      <c r="M24" s="159">
        <f>IF(LEN(E24)&gt;3,(IF(VLOOKUP($C24,#REF!,11,FALSE)="x","x",ROUND(IF(VLOOKUP($C24,#REF!,11,FALSE)&gt;M$3,5,IF(VLOOKUP($C24,#REF!,11,FALSE)&lt;M$4,0,5-(M$3-VLOOKUP($C24,#REF!,11,FALSE))/(M$3-M$4)*5)),1))),IF(VLOOKUP($E24,'Country Indicator Data'!$B$4:$N$300,7,FALSE)="x","x",ROUND(IF(VLOOKUP($E24,'Country Indicator Data'!$B$4:$N$300,7,FALSE)&gt;M$3,5,IF(VLOOKUP($E24,'Country Indicator Data'!$B$4:$N$300,7,FALSE)&lt;M$4,0,5-(M$3-VLOOKUP($E24,'Country Indicator Data'!$B$4:$N$300,7,FALSE))/(M$3-M$4)*5)),1)))</f>
        <v>2.2000000000000002</v>
      </c>
      <c r="N24" s="159">
        <f t="shared" si="2"/>
        <v>2.95</v>
      </c>
      <c r="O24" s="159">
        <f t="shared" si="3"/>
        <v>2.7666666666666671</v>
      </c>
      <c r="P24" s="159">
        <f>IF(LEN(E24)&gt;3,VLOOKUP(C24,#REF!,12,FALSE),VLOOKUP(E24,'Country Indicator Data'!$B$4:$I$300,8,FALSE))</f>
        <v>5</v>
      </c>
      <c r="Q24" s="159">
        <f>IF(LEN(E24)&gt;3,((IF(VLOOKUP($C24,#REF!,13,FALSE)="x","x",ROUND(IF(VLOOKUP($C24,#REF!,13,FALSE)&gt;Q$3,5,IF(VLOOKUP($C24,#REF!,13,FALSE)&lt;Q$4,0,5-(LOG(Q$3)-LOG(VLOOKUP($C24,#REF!,13,FALSE)))/(LOG(Q$3)-LOG(Q$4))*5)),1)))),(IF(VLOOKUP($E24,'Country Indicator Data'!$B$4:$N$300,9,FALSE)="x","x",ROUND(IF(VLOOKUP($E24,'Country Indicator Data'!$B$4:$N$300,9,FALSE)&gt;Q$3,5,IF(VLOOKUP($E24,'Country Indicator Data'!$B$4:$N$300,9,FALSE)&lt;Q$4,0,5-(LOG(Q$3)-LOG(VLOOKUP($E24,'Country Indicator Data'!$B$4:$N$300,9,FALSE)))/(LOG(Q$3)-LOG(Q$4))*5)),1))))</f>
        <v>3.5</v>
      </c>
      <c r="R24" s="159">
        <f t="shared" si="4"/>
        <v>4.25</v>
      </c>
      <c r="S24" s="159">
        <f>IF(LEN(E24)&gt;3,((IF(VLOOKUP($C24,#REF!,17,FALSE)="x","x",ROUND(IF(VLOOKUP($C24,#REF!,17,FALSE)&gt;S$3,0,IF(VLOOKUP($C24,#REF!,17,FALSE)&lt;S$4,5,(S$3-VLOOKUP($C24,#REF!,17,FALSE))/(S$3-S$4)*5)),1)))),(IF(VLOOKUP($E24,'Country Indicator Data'!$B$4:$N$300,13,FALSE)="x","x",ROUND(IF(VLOOKUP($E24,'Country Indicator Data'!$B$4:$N$300,13,FALSE)&gt;S$3,0,IF(VLOOKUP($E24,'Country Indicator Data'!$B$4:$N$300,13,FALSE)&lt;S$4,5,(S$3-VLOOKUP($E24,'Country Indicator Data'!$B$4:$N$300,13,FALSE))/(S$3-S$4)*5)),1))))</f>
        <v>3.7</v>
      </c>
      <c r="T24" s="159">
        <f>IF(LEN(E24)&gt;3,((IF(VLOOKUP($C24,#REF!,14,FALSE)="x","x",ROUND(IF(VLOOKUP($C24,#REF!,14,FALSE)&gt;T$3,0,IF(VLOOKUP($C24,#REF!,14,FALSE)&lt;T$4,5,(T$3-VLOOKUP($C24,#REF!,14,FALSE))/(T$3-T$4)*5)),1)))),(IF(VLOOKUP($E24,'Country Indicator Data'!$B$4:$N$300,10,FALSE)="x","x",ROUND(IF(VLOOKUP($E24,'Country Indicator Data'!$B$4:$N$300,10,FALSE)&gt;T$3,0,IF(VLOOKUP($E24,'Country Indicator Data'!$B$4:$N$300,10,FALSE)&lt;T$4,5,(T$3-VLOOKUP($E24,'Country Indicator Data'!$B$4:$N$300,10,FALSE))/(T$3-T$4)*5)),1))))</f>
        <v>3.5</v>
      </c>
      <c r="U24" s="159">
        <f>IF(LEN(E24)&gt;3,((IF(VLOOKUP($C24,#REF!,15,FALSE)="x","x",ROUND(IF(VLOOKUP($C24,#REF!,15,FALSE)&gt;U$3,0,IF(VLOOKUP($C24,#REF!,15,FALSE)&lt;U$4,5,(U$3-VLOOKUP($C24,#REF!,15,FALSE))/(U$3-U$4)*5)),1)))),(IF(VLOOKUP($E24,'Country Indicator Data'!$B$4:$N$300,11,FALSE)="x","x",ROUND(IF(VLOOKUP($E24,'Country Indicator Data'!$B$4:$N$300,11,FALSE)&gt;U$3,0,IF(VLOOKUP($E24,'Country Indicator Data'!$B$4:$N$300,11,FALSE)&lt;U$4,5,(U$3-VLOOKUP($E24,'Country Indicator Data'!$B$4:$N$300,11,FALSE))/(U$3-U$4)*5)),1))))</f>
        <v>3</v>
      </c>
      <c r="V24" s="159">
        <f>IF(LEN(E24)&gt;3,((IF(VLOOKUP($C24,#REF!,16,FALSE)="x","x",ROUND(IF(VLOOKUP($C24,#REF!,16,FALSE)&gt;V$3,0,IF(VLOOKUP($C24,#REF!,16,FALSE)&lt;V$4,5,(V$3-VLOOKUP($C24,#REF!,16,FALSE))/(V$3-V$4)*5)),1)))),(IF(VLOOKUP($E24,'Country Indicator Data'!$B$4:$N$300,12,FALSE)="x","x",ROUND(IF(VLOOKUP($E24,'Country Indicator Data'!$B$4:$N$300,12,FALSE)&gt;V$3,0,IF(VLOOKUP($E24,'Country Indicator Data'!$B$4:$N$300,12,FALSE)&lt;V$4,5,(V$3-VLOOKUP($E24,'Country Indicator Data'!$B$4:$N$300,12,FALSE))/(V$3-V$4)*5)),1))))</f>
        <v>4.3</v>
      </c>
      <c r="W24" s="159">
        <f t="shared" si="5"/>
        <v>3.6</v>
      </c>
      <c r="X24" s="159">
        <f t="shared" si="6"/>
        <v>3.5</v>
      </c>
      <c r="Y24" s="176">
        <f>IF('Core Indicators'!FC21="x","x",IF('Core Indicators'!FC21&gt;=5,5,IF('Core Indicators'!FC21&gt;=4,4,IF('Core Indicators'!FC21&gt;=3,3,IF('Core Indicators'!FC21&gt;=2,2,IF('Core Indicators'!FC21&gt;=1,1,0))))))</f>
        <v>2</v>
      </c>
      <c r="Z24" s="159">
        <f t="shared" si="7"/>
        <v>2</v>
      </c>
      <c r="AA24" s="176">
        <f>'Crisis Indicator Data'!Y21</f>
        <v>2</v>
      </c>
      <c r="AB24" s="176">
        <f>'Crisis Indicator Data'!Z21</f>
        <v>2</v>
      </c>
      <c r="AC24" s="176">
        <f>'Crisis Indicator Data'!AA21</f>
        <v>0</v>
      </c>
      <c r="AD24" s="176">
        <f>'Crisis Indicator Data'!AB21</f>
        <v>0</v>
      </c>
      <c r="AE24" s="176">
        <f t="shared" si="8"/>
        <v>2</v>
      </c>
      <c r="AF24" s="176">
        <f>'Crisis Indicator Data'!AC21</f>
        <v>0</v>
      </c>
      <c r="AG24" s="176">
        <f>'Crisis Indicator Data'!AD21</f>
        <v>1</v>
      </c>
      <c r="AH24" s="176">
        <f t="shared" si="9"/>
        <v>1</v>
      </c>
      <c r="AI24" s="176">
        <f>'Crisis Indicator Data'!AE21</f>
        <v>0</v>
      </c>
      <c r="AJ24" s="176">
        <f>'Crisis Indicator Data'!AF21</f>
        <v>0</v>
      </c>
      <c r="AK24" s="176">
        <f>'Crisis Indicator Data'!AG21</f>
        <v>3</v>
      </c>
      <c r="AL24" s="176">
        <f t="shared" si="10"/>
        <v>3</v>
      </c>
      <c r="AM24" s="159">
        <f t="shared" si="11"/>
        <v>2</v>
      </c>
      <c r="AN24" s="159">
        <f t="shared" si="12"/>
        <v>2</v>
      </c>
    </row>
    <row r="25" spans="1:40" ht="13.5" customHeight="1" x14ac:dyDescent="0.35">
      <c r="A25" s="165" t="str">
        <f>'Crisis Indicator Data'!A22</f>
        <v>Complex crisis in DRC</v>
      </c>
      <c r="B25" s="166" t="str">
        <f>'Crisis Indicator Data'!B22</f>
        <v>Conflict/ Violence,Floods,Political/economic crisis</v>
      </c>
      <c r="C25" s="166" t="str">
        <f>'Crisis Indicator Data'!C22</f>
        <v>COD001</v>
      </c>
      <c r="D25" s="166" t="str">
        <f>'Crisis Indicator Data'!D22</f>
        <v>DRC</v>
      </c>
      <c r="E25" s="167" t="str">
        <f>'Crisis Indicator Data'!E22</f>
        <v>COD</v>
      </c>
      <c r="F25" s="159">
        <f>IF(LEN(E25)&gt;3,(IF(VLOOKUP($C25,#REF!,7,FALSE)="x","x",ROUND(IF(VLOOKUP($C25,#REF!,7,FALSE)&gt;$F$3,5,IF(VLOOKUP($C25,#REF!,7,FALSE)&lt;F$4,0,($F$3-VLOOKUP($C25,#REF!,7,FALSE))/($F$3-$F$4)*5)),1))),IF(VLOOKUP($E25,'Country Indicator Data'!$B$4:$N$300,3,FALSE)="x","x",ROUND(IF(VLOOKUP($E25,'Country Indicator Data'!$B$4:$N$300,3,FALSE)&gt;$F$3,5,IF(VLOOKUP($E25,'Country Indicator Data'!$B$4:$N$300,3,FALSE)&lt;$F$4,0,($F$3-VLOOKUP($E25,'Country Indicator Data'!$B$4:$N$300,3,FALSE))/($F$3-$F$4)*5)),1)))</f>
        <v>3.9</v>
      </c>
      <c r="G25" s="159">
        <f>IF(LEN(E25)&gt;3,(IF(VLOOKUP($C25,#REF!,9,FALSE)="x","x",ROUND(IF(VLOOKUP($C25,#REF!,9,FALSE)&gt;G$3,5,IF(VLOOKUP($C25,#REF!,9,FALSE)&lt;G$4,0,(G$3-VLOOKUP($C25,#REF!,9,FALSE))/(G$3-G$4)*5)),1))),IF(VLOOKUP($E25,'Country Indicator Data'!$B$4:$N$300,5,FALSE)="x","x",ROUND(IF(VLOOKUP($E25,'Country Indicator Data'!$B$4:$N$300,5,FALSE)&gt;G$3,5,IF(VLOOKUP($E25,'Country Indicator Data'!$B$4:$N$300,5,FALSE)&lt;G$4,0,(G$3-VLOOKUP($E25,'Country Indicator Data'!$B$4:$N$300,5,FALSE))/(G$3-G$4)*5)),1)))</f>
        <v>3.2</v>
      </c>
      <c r="H25" s="159">
        <f t="shared" si="0"/>
        <v>3.55</v>
      </c>
      <c r="I25" s="159">
        <f>IF(LEN(E25)&gt;3,(IF(VLOOKUP($C25,#REF!,6,FALSE)="x","x",ROUND(IF(VLOOKUP($C25,#REF!,6,FALSE)&gt;I$3,5,IF(VLOOKUP($C25,#REF!,6,FALSE)&lt;I$4,0,5-(I$3-VLOOKUP($C25,#REF!,6,FALSE))/(I$3-I$4)*5)),1))),IF(VLOOKUP($E25,'Country Indicator Data'!$B$4:$N$300,2,FALSE)="x","x",ROUND(IF(VLOOKUP($E25,'Country Indicator Data'!$B$4:$N$300,2,FALSE)&gt;I$3,5,IF(VLOOKUP($E25,'Country Indicator Data'!$B$4:$N$300,2,FALSE)&lt;I$4,0,5-(I$3-VLOOKUP($E25,'Country Indicator Data'!$B$4:$N$300,2,FALSE))/(I$3-I$4)*5)),1)))</f>
        <v>4.7</v>
      </c>
      <c r="J25" s="159">
        <f>IF(LEN(E25)&gt;3,(IF(VLOOKUP($C25,#REF!,8,FALSE)="x","x",ROUND(IF(VLOOKUP($C25,#REF!,8,FALSE)&gt;J$3,5,IF(VLOOKUP($C25,#REF!,8,FALSE)&lt;J$4,0,5-(J$3-VLOOKUP($C25,#REF!,8,FALSE))/(J$3-J$4)*5)),1))),IF(VLOOKUP($E25,'Country Indicator Data'!$B$4:$N$300,4,FALSE)="x","x",ROUND(IF(VLOOKUP($E25,'Country Indicator Data'!$B$4:$N$300,4,FALSE)&gt;J$3,5,IF(VLOOKUP($E25,'Country Indicator Data'!$B$4:$N$300,4,FALSE)&lt;J$4,0,5-(J$3-VLOOKUP($E25,'Country Indicator Data'!$B$4:$N$300,4,FALSE))/(J$3-J$4)*5)),1)))</f>
        <v>5</v>
      </c>
      <c r="K25" s="159">
        <f t="shared" si="1"/>
        <v>4.8499999999999996</v>
      </c>
      <c r="L25" s="159">
        <f>IF(LEN(E25)&gt;3,(IF(VLOOKUP($C25,#REF!,10,FALSE)="x","x",ROUND(IF(VLOOKUP($C25,#REF!,10,FALSE)&gt;L$3,5,IF(VLOOKUP($C25,#REF!,10,FALSE)&lt;L$4,0,5-(L$3-VLOOKUP($C25,#REF!,10,FALSE))/(L$3-L$4)*5)),1))),IF(VLOOKUP($E25,'Country Indicator Data'!$B$4:$N$300,6,FALSE)="x","x",ROUND(IF(VLOOKUP($E25,'Country Indicator Data'!$B$4:$N$300,6,FALSE)&gt;L$3,5,IF(VLOOKUP($E25,'Country Indicator Data'!$B$4:$N$300,6,FALSE)&lt;L$4,0,5-(L$3-VLOOKUP($E25,'Country Indicator Data'!$B$4:$N$300,6,FALSE))/(L$3-L$4)*5)),1)))</f>
        <v>4</v>
      </c>
      <c r="M25" s="159">
        <f>IF(LEN(E25)&gt;3,(IF(VLOOKUP($C25,#REF!,11,FALSE)="x","x",ROUND(IF(VLOOKUP($C25,#REF!,11,FALSE)&gt;M$3,5,IF(VLOOKUP($C25,#REF!,11,FALSE)&lt;M$4,0,5-(M$3-VLOOKUP($C25,#REF!,11,FALSE))/(M$3-M$4)*5)),1))),IF(VLOOKUP($E25,'Country Indicator Data'!$B$4:$N$300,7,FALSE)="x","x",ROUND(IF(VLOOKUP($E25,'Country Indicator Data'!$B$4:$N$300,7,FALSE)&gt;M$3,5,IF(VLOOKUP($E25,'Country Indicator Data'!$B$4:$N$300,7,FALSE)&lt;M$4,0,5-(M$3-VLOOKUP($E25,'Country Indicator Data'!$B$4:$N$300,7,FALSE))/(M$3-M$4)*5)),1)))</f>
        <v>2.5</v>
      </c>
      <c r="N25" s="159">
        <f t="shared" si="2"/>
        <v>3.25</v>
      </c>
      <c r="O25" s="159">
        <f t="shared" si="3"/>
        <v>3.8833333333333329</v>
      </c>
      <c r="P25" s="159">
        <f>IF(LEN(E25)&gt;3,VLOOKUP(C25,#REF!,12,FALSE),VLOOKUP(E25,'Country Indicator Data'!$B$4:$I$300,8,FALSE))</f>
        <v>5</v>
      </c>
      <c r="Q25" s="159">
        <f>IF(LEN(E25)&gt;3,((IF(VLOOKUP($C25,#REF!,13,FALSE)="x","x",ROUND(IF(VLOOKUP($C25,#REF!,13,FALSE)&gt;Q$3,5,IF(VLOOKUP($C25,#REF!,13,FALSE)&lt;Q$4,0,5-(LOG(Q$3)-LOG(VLOOKUP($C25,#REF!,13,FALSE)))/(LOG(Q$3)-LOG(Q$4))*5)),1)))),(IF(VLOOKUP($E25,'Country Indicator Data'!$B$4:$N$300,9,FALSE)="x","x",ROUND(IF(VLOOKUP($E25,'Country Indicator Data'!$B$4:$N$300,9,FALSE)&gt;Q$3,5,IF(VLOOKUP($E25,'Country Indicator Data'!$B$4:$N$300,9,FALSE)&lt;Q$4,0,5-(LOG(Q$3)-LOG(VLOOKUP($E25,'Country Indicator Data'!$B$4:$N$300,9,FALSE)))/(LOG(Q$3)-LOG(Q$4))*5)),1))))</f>
        <v>5</v>
      </c>
      <c r="R25" s="159">
        <f t="shared" si="4"/>
        <v>5</v>
      </c>
      <c r="S25" s="159">
        <f>IF(LEN(E25)&gt;3,((IF(VLOOKUP($C25,#REF!,17,FALSE)="x","x",ROUND(IF(VLOOKUP($C25,#REF!,17,FALSE)&gt;S$3,0,IF(VLOOKUP($C25,#REF!,17,FALSE)&lt;S$4,5,(S$3-VLOOKUP($C25,#REF!,17,FALSE))/(S$3-S$4)*5)),1)))),(IF(VLOOKUP($E25,'Country Indicator Data'!$B$4:$N$300,13,FALSE)="x","x",ROUND(IF(VLOOKUP($E25,'Country Indicator Data'!$B$4:$N$300,13,FALSE)&gt;S$3,0,IF(VLOOKUP($E25,'Country Indicator Data'!$B$4:$N$300,13,FALSE)&lt;S$4,5,(S$3-VLOOKUP($E25,'Country Indicator Data'!$B$4:$N$300,13,FALSE))/(S$3-S$4)*5)),1))))</f>
        <v>4</v>
      </c>
      <c r="T25" s="159">
        <f>IF(LEN(E25)&gt;3,((IF(VLOOKUP($C25,#REF!,14,FALSE)="x","x",ROUND(IF(VLOOKUP($C25,#REF!,14,FALSE)&gt;T$3,0,IF(VLOOKUP($C25,#REF!,14,FALSE)&lt;T$4,5,(T$3-VLOOKUP($C25,#REF!,14,FALSE))/(T$3-T$4)*5)),1)))),(IF(VLOOKUP($E25,'Country Indicator Data'!$B$4:$N$300,10,FALSE)="x","x",ROUND(IF(VLOOKUP($E25,'Country Indicator Data'!$B$4:$N$300,10,FALSE)&gt;T$3,0,IF(VLOOKUP($E25,'Country Indicator Data'!$B$4:$N$300,10,FALSE)&lt;T$4,5,(T$3-VLOOKUP($E25,'Country Indicator Data'!$B$4:$N$300,10,FALSE))/(T$3-T$4)*5)),1))))</f>
        <v>4.2</v>
      </c>
      <c r="U25" s="159">
        <f>IF(LEN(E25)&gt;3,((IF(VLOOKUP($C25,#REF!,15,FALSE)="x","x",ROUND(IF(VLOOKUP($C25,#REF!,15,FALSE)&gt;U$3,0,IF(VLOOKUP($C25,#REF!,15,FALSE)&lt;U$4,5,(U$3-VLOOKUP($C25,#REF!,15,FALSE))/(U$3-U$4)*5)),1)))),(IF(VLOOKUP($E25,'Country Indicator Data'!$B$4:$N$300,11,FALSE)="x","x",ROUND(IF(VLOOKUP($E25,'Country Indicator Data'!$B$4:$N$300,11,FALSE)&gt;U$3,0,IF(VLOOKUP($E25,'Country Indicator Data'!$B$4:$N$300,11,FALSE)&lt;U$4,5,(U$3-VLOOKUP($E25,'Country Indicator Data'!$B$4:$N$300,11,FALSE))/(U$3-U$4)*5)),1))))</f>
        <v>3.6</v>
      </c>
      <c r="V25" s="159">
        <f>IF(LEN(E25)&gt;3,((IF(VLOOKUP($C25,#REF!,16,FALSE)="x","x",ROUND(IF(VLOOKUP($C25,#REF!,16,FALSE)&gt;V$3,0,IF(VLOOKUP($C25,#REF!,16,FALSE)&lt;V$4,5,(V$3-VLOOKUP($C25,#REF!,16,FALSE))/(V$3-V$4)*5)),1)))),(IF(VLOOKUP($E25,'Country Indicator Data'!$B$4:$N$300,12,FALSE)="x","x",ROUND(IF(VLOOKUP($E25,'Country Indicator Data'!$B$4:$N$300,12,FALSE)&gt;V$3,0,IF(VLOOKUP($E25,'Country Indicator Data'!$B$4:$N$300,12,FALSE)&lt;V$4,5,(V$3-VLOOKUP($E25,'Country Indicator Data'!$B$4:$N$300,12,FALSE))/(V$3-V$4)*5)),1))))</f>
        <v>4.0999999999999996</v>
      </c>
      <c r="W25" s="159">
        <f t="shared" si="5"/>
        <v>4</v>
      </c>
      <c r="X25" s="159">
        <f t="shared" si="6"/>
        <v>4.3</v>
      </c>
      <c r="Y25" s="176">
        <f>IF('Core Indicators'!FC22="x","x",IF('Core Indicators'!FC22&gt;=5,5,IF('Core Indicators'!FC22&gt;=4,4,IF('Core Indicators'!FC22&gt;=3,3,IF('Core Indicators'!FC22&gt;=2,2,IF('Core Indicators'!FC22&gt;=1,1,0))))))</f>
        <v>5</v>
      </c>
      <c r="Z25" s="159">
        <f t="shared" si="7"/>
        <v>5</v>
      </c>
      <c r="AA25" s="176">
        <f>'Crisis Indicator Data'!Y22</f>
        <v>1</v>
      </c>
      <c r="AB25" s="176">
        <f>'Crisis Indicator Data'!Z22</f>
        <v>3</v>
      </c>
      <c r="AC25" s="176">
        <f>'Crisis Indicator Data'!AA22</f>
        <v>3</v>
      </c>
      <c r="AD25" s="176">
        <f>'Crisis Indicator Data'!AB22</f>
        <v>3</v>
      </c>
      <c r="AE25" s="176">
        <f t="shared" si="8"/>
        <v>5</v>
      </c>
      <c r="AF25" s="176">
        <f>'Crisis Indicator Data'!AC22</f>
        <v>0</v>
      </c>
      <c r="AG25" s="176">
        <f>'Crisis Indicator Data'!AD22</f>
        <v>2</v>
      </c>
      <c r="AH25" s="176">
        <f t="shared" si="9"/>
        <v>2</v>
      </c>
      <c r="AI25" s="176">
        <f>'Crisis Indicator Data'!AE22</f>
        <v>3</v>
      </c>
      <c r="AJ25" s="176">
        <f>'Crisis Indicator Data'!AF22</f>
        <v>2</v>
      </c>
      <c r="AK25" s="176">
        <f>'Crisis Indicator Data'!AG22</f>
        <v>3</v>
      </c>
      <c r="AL25" s="176">
        <f t="shared" si="10"/>
        <v>5</v>
      </c>
      <c r="AM25" s="159">
        <f t="shared" si="11"/>
        <v>4</v>
      </c>
      <c r="AN25" s="159">
        <f t="shared" si="12"/>
        <v>4.5</v>
      </c>
    </row>
    <row r="26" spans="1:40" ht="13.5" customHeight="1" x14ac:dyDescent="0.35">
      <c r="A26" s="165" t="str">
        <f>'Crisis Indicator Data'!A23</f>
        <v>Conflict and Climatic Shocks in Colombia</v>
      </c>
      <c r="B26" s="166" t="str">
        <f>'Crisis Indicator Data'!B23</f>
        <v>Conflict/ Violence,Drought/drier conditions,Floods</v>
      </c>
      <c r="C26" s="166" t="str">
        <f>'Crisis Indicator Data'!C23</f>
        <v>COL001</v>
      </c>
      <c r="D26" s="166" t="str">
        <f>'Crisis Indicator Data'!D23</f>
        <v>Colombia</v>
      </c>
      <c r="E26" s="167" t="str">
        <f>'Crisis Indicator Data'!E23</f>
        <v>COL</v>
      </c>
      <c r="F26" s="159">
        <f>IF(LEN(E26)&gt;3,(IF(VLOOKUP($C26,#REF!,7,FALSE)="x","x",ROUND(IF(VLOOKUP($C26,#REF!,7,FALSE)&gt;$F$3,5,IF(VLOOKUP($C26,#REF!,7,FALSE)&lt;F$4,0,($F$3-VLOOKUP($C26,#REF!,7,FALSE))/($F$3-$F$4)*5)),1))),IF(VLOOKUP($E26,'Country Indicator Data'!$B$4:$N$300,3,FALSE)="x","x",ROUND(IF(VLOOKUP($E26,'Country Indicator Data'!$B$4:$N$300,3,FALSE)&gt;$F$3,5,IF(VLOOKUP($E26,'Country Indicator Data'!$B$4:$N$300,3,FALSE)&lt;$F$4,0,($F$3-VLOOKUP($E26,'Country Indicator Data'!$B$4:$N$300,3,FALSE))/($F$3-$F$4)*5)),1)))</f>
        <v>1.4</v>
      </c>
      <c r="G26" s="159">
        <f>IF(LEN(E26)&gt;3,(IF(VLOOKUP($C26,#REF!,9,FALSE)="x","x",ROUND(IF(VLOOKUP($C26,#REF!,9,FALSE)&gt;G$3,5,IF(VLOOKUP($C26,#REF!,9,FALSE)&lt;G$4,0,(G$3-VLOOKUP($C26,#REF!,9,FALSE))/(G$3-G$4)*5)),1))),IF(VLOOKUP($E26,'Country Indicator Data'!$B$4:$N$300,5,FALSE)="x","x",ROUND(IF(VLOOKUP($E26,'Country Indicator Data'!$B$4:$N$300,5,FALSE)&gt;G$3,5,IF(VLOOKUP($E26,'Country Indicator Data'!$B$4:$N$300,5,FALSE)&lt;G$4,0,(G$3-VLOOKUP($E26,'Country Indicator Data'!$B$4:$N$300,5,FALSE))/(G$3-G$4)*5)),1)))</f>
        <v>1.8</v>
      </c>
      <c r="H26" s="159">
        <f t="shared" si="0"/>
        <v>1.6</v>
      </c>
      <c r="I26" s="159">
        <f>IF(LEN(E26)&gt;3,(IF(VLOOKUP($C26,#REF!,6,FALSE)="x","x",ROUND(IF(VLOOKUP($C26,#REF!,6,FALSE)&gt;I$3,5,IF(VLOOKUP($C26,#REF!,6,FALSE)&lt;I$4,0,5-(I$3-VLOOKUP($C26,#REF!,6,FALSE))/(I$3-I$4)*5)),1))),IF(VLOOKUP($E26,'Country Indicator Data'!$B$4:$N$300,2,FALSE)="x","x",ROUND(IF(VLOOKUP($E26,'Country Indicator Data'!$B$4:$N$300,2,FALSE)&gt;I$3,5,IF(VLOOKUP($E26,'Country Indicator Data'!$B$4:$N$300,2,FALSE)&lt;I$4,0,5-(I$3-VLOOKUP($E26,'Country Indicator Data'!$B$4:$N$300,2,FALSE))/(I$3-I$4)*5)),1)))</f>
        <v>2.2000000000000002</v>
      </c>
      <c r="J26" s="159">
        <f>IF(LEN(E26)&gt;3,(IF(VLOOKUP($C26,#REF!,8,FALSE)="x","x",ROUND(IF(VLOOKUP($C26,#REF!,8,FALSE)&gt;J$3,5,IF(VLOOKUP($C26,#REF!,8,FALSE)&lt;J$4,0,5-(J$3-VLOOKUP($C26,#REF!,8,FALSE))/(J$3-J$4)*5)),1))),IF(VLOOKUP($E26,'Country Indicator Data'!$B$4:$N$300,4,FALSE)="x","x",ROUND(IF(VLOOKUP($E26,'Country Indicator Data'!$B$4:$N$300,4,FALSE)&gt;J$3,5,IF(VLOOKUP($E26,'Country Indicator Data'!$B$4:$N$300,4,FALSE)&lt;J$4,0,5-(J$3-VLOOKUP($E26,'Country Indicator Data'!$B$4:$N$300,4,FALSE))/(J$3-J$4)*5)),1)))</f>
        <v>2.5</v>
      </c>
      <c r="K26" s="159">
        <f t="shared" si="1"/>
        <v>2.35</v>
      </c>
      <c r="L26" s="159">
        <f>IF(LEN(E26)&gt;3,(IF(VLOOKUP($C26,#REF!,10,FALSE)="x","x",ROUND(IF(VLOOKUP($C26,#REF!,10,FALSE)&gt;L$3,5,IF(VLOOKUP($C26,#REF!,10,FALSE)&lt;L$4,0,5-(L$3-VLOOKUP($C26,#REF!,10,FALSE))/(L$3-L$4)*5)),1))),IF(VLOOKUP($E26,'Country Indicator Data'!$B$4:$N$300,6,FALSE)="x","x",ROUND(IF(VLOOKUP($E26,'Country Indicator Data'!$B$4:$N$300,6,FALSE)&gt;L$3,5,IF(VLOOKUP($E26,'Country Indicator Data'!$B$4:$N$300,6,FALSE)&lt;L$4,0,5-(L$3-VLOOKUP($E26,'Country Indicator Data'!$B$4:$N$300,6,FALSE))/(L$3-L$4)*5)),1)))</f>
        <v>2.6</v>
      </c>
      <c r="M26" s="159">
        <f>IF(LEN(E26)&gt;3,(IF(VLOOKUP($C26,#REF!,11,FALSE)="x","x",ROUND(IF(VLOOKUP($C26,#REF!,11,FALSE)&gt;M$3,5,IF(VLOOKUP($C26,#REF!,11,FALSE)&lt;M$4,0,5-(M$3-VLOOKUP($C26,#REF!,11,FALSE))/(M$3-M$4)*5)),1))),IF(VLOOKUP($E26,'Country Indicator Data'!$B$4:$N$300,7,FALSE)="x","x",ROUND(IF(VLOOKUP($E26,'Country Indicator Data'!$B$4:$N$300,7,FALSE)&gt;M$3,5,IF(VLOOKUP($E26,'Country Indicator Data'!$B$4:$N$300,7,FALSE)&lt;M$4,0,5-(M$3-VLOOKUP($E26,'Country Indicator Data'!$B$4:$N$300,7,FALSE))/(M$3-M$4)*5)),1)))</f>
        <v>3.6</v>
      </c>
      <c r="N26" s="159">
        <f t="shared" si="2"/>
        <v>3.1</v>
      </c>
      <c r="O26" s="159">
        <f t="shared" si="3"/>
        <v>2.35</v>
      </c>
      <c r="P26" s="159">
        <f>IF(LEN(E26)&gt;3,VLOOKUP(C26,#REF!,12,FALSE),VLOOKUP(E26,'Country Indicator Data'!$B$4:$I$300,8,FALSE))</f>
        <v>4</v>
      </c>
      <c r="Q26" s="159">
        <f>IF(LEN(E26)&gt;3,((IF(VLOOKUP($C26,#REF!,13,FALSE)="x","x",ROUND(IF(VLOOKUP($C26,#REF!,13,FALSE)&gt;Q$3,5,IF(VLOOKUP($C26,#REF!,13,FALSE)&lt;Q$4,0,5-(LOG(Q$3)-LOG(VLOOKUP($C26,#REF!,13,FALSE)))/(LOG(Q$3)-LOG(Q$4))*5)),1)))),(IF(VLOOKUP($E26,'Country Indicator Data'!$B$4:$N$300,9,FALSE)="x","x",ROUND(IF(VLOOKUP($E26,'Country Indicator Data'!$B$4:$N$300,9,FALSE)&gt;Q$3,5,IF(VLOOKUP($E26,'Country Indicator Data'!$B$4:$N$300,9,FALSE)&lt;Q$4,0,5-(LOG(Q$3)-LOG(VLOOKUP($E26,'Country Indicator Data'!$B$4:$N$300,9,FALSE)))/(LOG(Q$3)-LOG(Q$4))*5)),1))))</f>
        <v>4.5</v>
      </c>
      <c r="R26" s="159">
        <f t="shared" si="4"/>
        <v>4.25</v>
      </c>
      <c r="S26" s="159">
        <f>IF(LEN(E26)&gt;3,((IF(VLOOKUP($C26,#REF!,17,FALSE)="x","x",ROUND(IF(VLOOKUP($C26,#REF!,17,FALSE)&gt;S$3,0,IF(VLOOKUP($C26,#REF!,17,FALSE)&lt;S$4,5,(S$3-VLOOKUP($C26,#REF!,17,FALSE))/(S$3-S$4)*5)),1)))),(IF(VLOOKUP($E26,'Country Indicator Data'!$B$4:$N$300,13,FALSE)="x","x",ROUND(IF(VLOOKUP($E26,'Country Indicator Data'!$B$4:$N$300,13,FALSE)&gt;S$3,0,IF(VLOOKUP($E26,'Country Indicator Data'!$B$4:$N$300,13,FALSE)&lt;S$4,5,(S$3-VLOOKUP($E26,'Country Indicator Data'!$B$4:$N$300,13,FALSE))/(S$3-S$4)*5)),1))))</f>
        <v>3.1</v>
      </c>
      <c r="T26" s="159">
        <f>IF(LEN(E26)&gt;3,((IF(VLOOKUP($C26,#REF!,14,FALSE)="x","x",ROUND(IF(VLOOKUP($C26,#REF!,14,FALSE)&gt;T$3,0,IF(VLOOKUP($C26,#REF!,14,FALSE)&lt;T$4,5,(T$3-VLOOKUP($C26,#REF!,14,FALSE))/(T$3-T$4)*5)),1)))),(IF(VLOOKUP($E26,'Country Indicator Data'!$B$4:$N$300,10,FALSE)="x","x",ROUND(IF(VLOOKUP($E26,'Country Indicator Data'!$B$4:$N$300,10,FALSE)&gt;T$3,0,IF(VLOOKUP($E26,'Country Indicator Data'!$B$4:$N$300,10,FALSE)&lt;T$4,5,(T$3-VLOOKUP($E26,'Country Indicator Data'!$B$4:$N$300,10,FALSE))/(T$3-T$4)*5)),1))))</f>
        <v>3</v>
      </c>
      <c r="U26" s="159">
        <f>IF(LEN(E26)&gt;3,((IF(VLOOKUP($C26,#REF!,15,FALSE)="x","x",ROUND(IF(VLOOKUP($C26,#REF!,15,FALSE)&gt;U$3,0,IF(VLOOKUP($C26,#REF!,15,FALSE)&lt;U$4,5,(U$3-VLOOKUP($C26,#REF!,15,FALSE))/(U$3-U$4)*5)),1)))),(IF(VLOOKUP($E26,'Country Indicator Data'!$B$4:$N$300,11,FALSE)="x","x",ROUND(IF(VLOOKUP($E26,'Country Indicator Data'!$B$4:$N$300,11,FALSE)&gt;U$3,0,IF(VLOOKUP($E26,'Country Indicator Data'!$B$4:$N$300,11,FALSE)&lt;U$4,5,(U$3-VLOOKUP($E26,'Country Indicator Data'!$B$4:$N$300,11,FALSE))/(U$3-U$4)*5)),1))))</f>
        <v>1.7</v>
      </c>
      <c r="V26" s="159">
        <f>IF(LEN(E26)&gt;3,((IF(VLOOKUP($C26,#REF!,16,FALSE)="x","x",ROUND(IF(VLOOKUP($C26,#REF!,16,FALSE)&gt;V$3,0,IF(VLOOKUP($C26,#REF!,16,FALSE)&lt;V$4,5,(V$3-VLOOKUP($C26,#REF!,16,FALSE))/(V$3-V$4)*5)),1)))),(IF(VLOOKUP($E26,'Country Indicator Data'!$B$4:$N$300,12,FALSE)="x","x",ROUND(IF(VLOOKUP($E26,'Country Indicator Data'!$B$4:$N$300,12,FALSE)&gt;V$3,0,IF(VLOOKUP($E26,'Country Indicator Data'!$B$4:$N$300,12,FALSE)&lt;V$4,5,(V$3-VLOOKUP($E26,'Country Indicator Data'!$B$4:$N$300,12,FALSE))/(V$3-V$4)*5)),1))))</f>
        <v>1.5</v>
      </c>
      <c r="W26" s="159">
        <f t="shared" si="5"/>
        <v>2.2999999999999998</v>
      </c>
      <c r="X26" s="159">
        <f t="shared" si="6"/>
        <v>3</v>
      </c>
      <c r="Y26" s="176">
        <f>IF('Core Indicators'!FC23="x","x",IF('Core Indicators'!FC23&gt;=5,5,IF('Core Indicators'!FC23&gt;=4,4,IF('Core Indicators'!FC23&gt;=3,3,IF('Core Indicators'!FC23&gt;=2,2,IF('Core Indicators'!FC23&gt;=1,1,0))))))</f>
        <v>5</v>
      </c>
      <c r="Z26" s="159">
        <f t="shared" si="7"/>
        <v>5</v>
      </c>
      <c r="AA26" s="176">
        <f>'Crisis Indicator Data'!Y23</f>
        <v>0</v>
      </c>
      <c r="AB26" s="176">
        <f>'Crisis Indicator Data'!Z23</f>
        <v>3</v>
      </c>
      <c r="AC26" s="176">
        <f>'Crisis Indicator Data'!AA23</f>
        <v>1</v>
      </c>
      <c r="AD26" s="176">
        <f>'Crisis Indicator Data'!AB23</f>
        <v>0</v>
      </c>
      <c r="AE26" s="176">
        <f t="shared" si="8"/>
        <v>2</v>
      </c>
      <c r="AF26" s="176">
        <f>'Crisis Indicator Data'!AC23</f>
        <v>0</v>
      </c>
      <c r="AG26" s="176">
        <f>'Crisis Indicator Data'!AD23</f>
        <v>2</v>
      </c>
      <c r="AH26" s="176">
        <f t="shared" si="9"/>
        <v>2</v>
      </c>
      <c r="AI26" s="176">
        <f>'Crisis Indicator Data'!AE23</f>
        <v>1</v>
      </c>
      <c r="AJ26" s="176">
        <f>'Crisis Indicator Data'!AF23</f>
        <v>2</v>
      </c>
      <c r="AK26" s="176">
        <f>'Crisis Indicator Data'!AG23</f>
        <v>3</v>
      </c>
      <c r="AL26" s="176">
        <f t="shared" si="10"/>
        <v>4</v>
      </c>
      <c r="AM26" s="159">
        <f t="shared" si="11"/>
        <v>3</v>
      </c>
      <c r="AN26" s="159">
        <f t="shared" si="12"/>
        <v>4</v>
      </c>
    </row>
    <row r="27" spans="1:40" ht="13.5" customHeight="1" x14ac:dyDescent="0.35">
      <c r="A27" s="165" t="str">
        <f>'Crisis Indicator Data'!A24</f>
        <v>Displacement from Venezuela to Colombia</v>
      </c>
      <c r="B27" s="166" t="str">
        <f>'Crisis Indicator Data'!B24</f>
        <v>International Displacement</v>
      </c>
      <c r="C27" s="166" t="str">
        <f>'Crisis Indicator Data'!C24</f>
        <v>COL002</v>
      </c>
      <c r="D27" s="166" t="str">
        <f>'Crisis Indicator Data'!D24</f>
        <v>Colombia</v>
      </c>
      <c r="E27" s="167" t="str">
        <f>'Crisis Indicator Data'!E24</f>
        <v>COL</v>
      </c>
      <c r="F27" s="159">
        <f>IF(LEN(E27)&gt;3,(IF(VLOOKUP($C27,#REF!,7,FALSE)="x","x",ROUND(IF(VLOOKUP($C27,#REF!,7,FALSE)&gt;$F$3,5,IF(VLOOKUP($C27,#REF!,7,FALSE)&lt;F$4,0,($F$3-VLOOKUP($C27,#REF!,7,FALSE))/($F$3-$F$4)*5)),1))),IF(VLOOKUP($E27,'Country Indicator Data'!$B$4:$N$300,3,FALSE)="x","x",ROUND(IF(VLOOKUP($E27,'Country Indicator Data'!$B$4:$N$300,3,FALSE)&gt;$F$3,5,IF(VLOOKUP($E27,'Country Indicator Data'!$B$4:$N$300,3,FALSE)&lt;$F$4,0,($F$3-VLOOKUP($E27,'Country Indicator Data'!$B$4:$N$300,3,FALSE))/($F$3-$F$4)*5)),1)))</f>
        <v>1.4</v>
      </c>
      <c r="G27" s="159">
        <f>IF(LEN(E27)&gt;3,(IF(VLOOKUP($C27,#REF!,9,FALSE)="x","x",ROUND(IF(VLOOKUP($C27,#REF!,9,FALSE)&gt;G$3,5,IF(VLOOKUP($C27,#REF!,9,FALSE)&lt;G$4,0,(G$3-VLOOKUP($C27,#REF!,9,FALSE))/(G$3-G$4)*5)),1))),IF(VLOOKUP($E27,'Country Indicator Data'!$B$4:$N$300,5,FALSE)="x","x",ROUND(IF(VLOOKUP($E27,'Country Indicator Data'!$B$4:$N$300,5,FALSE)&gt;G$3,5,IF(VLOOKUP($E27,'Country Indicator Data'!$B$4:$N$300,5,FALSE)&lt;G$4,0,(G$3-VLOOKUP($E27,'Country Indicator Data'!$B$4:$N$300,5,FALSE))/(G$3-G$4)*5)),1)))</f>
        <v>1.8</v>
      </c>
      <c r="H27" s="159">
        <f t="shared" si="0"/>
        <v>1.6</v>
      </c>
      <c r="I27" s="159">
        <f>IF(LEN(E27)&gt;3,(IF(VLOOKUP($C27,#REF!,6,FALSE)="x","x",ROUND(IF(VLOOKUP($C27,#REF!,6,FALSE)&gt;I$3,5,IF(VLOOKUP($C27,#REF!,6,FALSE)&lt;I$4,0,5-(I$3-VLOOKUP($C27,#REF!,6,FALSE))/(I$3-I$4)*5)),1))),IF(VLOOKUP($E27,'Country Indicator Data'!$B$4:$N$300,2,FALSE)="x","x",ROUND(IF(VLOOKUP($E27,'Country Indicator Data'!$B$4:$N$300,2,FALSE)&gt;I$3,5,IF(VLOOKUP($E27,'Country Indicator Data'!$B$4:$N$300,2,FALSE)&lt;I$4,0,5-(I$3-VLOOKUP($E27,'Country Indicator Data'!$B$4:$N$300,2,FALSE))/(I$3-I$4)*5)),1)))</f>
        <v>2.2000000000000002</v>
      </c>
      <c r="J27" s="159">
        <f>IF(LEN(E27)&gt;3,(IF(VLOOKUP($C27,#REF!,8,FALSE)="x","x",ROUND(IF(VLOOKUP($C27,#REF!,8,FALSE)&gt;J$3,5,IF(VLOOKUP($C27,#REF!,8,FALSE)&lt;J$4,0,5-(J$3-VLOOKUP($C27,#REF!,8,FALSE))/(J$3-J$4)*5)),1))),IF(VLOOKUP($E27,'Country Indicator Data'!$B$4:$N$300,4,FALSE)="x","x",ROUND(IF(VLOOKUP($E27,'Country Indicator Data'!$B$4:$N$300,4,FALSE)&gt;J$3,5,IF(VLOOKUP($E27,'Country Indicator Data'!$B$4:$N$300,4,FALSE)&lt;J$4,0,5-(J$3-VLOOKUP($E27,'Country Indicator Data'!$B$4:$N$300,4,FALSE))/(J$3-J$4)*5)),1)))</f>
        <v>2.5</v>
      </c>
      <c r="K27" s="159">
        <f t="shared" si="1"/>
        <v>2.35</v>
      </c>
      <c r="L27" s="159">
        <f>IF(LEN(E27)&gt;3,(IF(VLOOKUP($C27,#REF!,10,FALSE)="x","x",ROUND(IF(VLOOKUP($C27,#REF!,10,FALSE)&gt;L$3,5,IF(VLOOKUP($C27,#REF!,10,FALSE)&lt;L$4,0,5-(L$3-VLOOKUP($C27,#REF!,10,FALSE))/(L$3-L$4)*5)),1))),IF(VLOOKUP($E27,'Country Indicator Data'!$B$4:$N$300,6,FALSE)="x","x",ROUND(IF(VLOOKUP($E27,'Country Indicator Data'!$B$4:$N$300,6,FALSE)&gt;L$3,5,IF(VLOOKUP($E27,'Country Indicator Data'!$B$4:$N$300,6,FALSE)&lt;L$4,0,5-(L$3-VLOOKUP($E27,'Country Indicator Data'!$B$4:$N$300,6,FALSE))/(L$3-L$4)*5)),1)))</f>
        <v>2.6</v>
      </c>
      <c r="M27" s="159">
        <f>IF(LEN(E27)&gt;3,(IF(VLOOKUP($C27,#REF!,11,FALSE)="x","x",ROUND(IF(VLOOKUP($C27,#REF!,11,FALSE)&gt;M$3,5,IF(VLOOKUP($C27,#REF!,11,FALSE)&lt;M$4,0,5-(M$3-VLOOKUP($C27,#REF!,11,FALSE))/(M$3-M$4)*5)),1))),IF(VLOOKUP($E27,'Country Indicator Data'!$B$4:$N$300,7,FALSE)="x","x",ROUND(IF(VLOOKUP($E27,'Country Indicator Data'!$B$4:$N$300,7,FALSE)&gt;M$3,5,IF(VLOOKUP($E27,'Country Indicator Data'!$B$4:$N$300,7,FALSE)&lt;M$4,0,5-(M$3-VLOOKUP($E27,'Country Indicator Data'!$B$4:$N$300,7,FALSE))/(M$3-M$4)*5)),1)))</f>
        <v>3.6</v>
      </c>
      <c r="N27" s="159">
        <f t="shared" si="2"/>
        <v>3.1</v>
      </c>
      <c r="O27" s="159">
        <f t="shared" si="3"/>
        <v>2.35</v>
      </c>
      <c r="P27" s="159">
        <f>IF(LEN(E27)&gt;3,VLOOKUP(C27,#REF!,12,FALSE),VLOOKUP(E27,'Country Indicator Data'!$B$4:$I$300,8,FALSE))</f>
        <v>4</v>
      </c>
      <c r="Q27" s="159">
        <f>IF(LEN(E27)&gt;3,((IF(VLOOKUP($C27,#REF!,13,FALSE)="x","x",ROUND(IF(VLOOKUP($C27,#REF!,13,FALSE)&gt;Q$3,5,IF(VLOOKUP($C27,#REF!,13,FALSE)&lt;Q$4,0,5-(LOG(Q$3)-LOG(VLOOKUP($C27,#REF!,13,FALSE)))/(LOG(Q$3)-LOG(Q$4))*5)),1)))),(IF(VLOOKUP($E27,'Country Indicator Data'!$B$4:$N$300,9,FALSE)="x","x",ROUND(IF(VLOOKUP($E27,'Country Indicator Data'!$B$4:$N$300,9,FALSE)&gt;Q$3,5,IF(VLOOKUP($E27,'Country Indicator Data'!$B$4:$N$300,9,FALSE)&lt;Q$4,0,5-(LOG(Q$3)-LOG(VLOOKUP($E27,'Country Indicator Data'!$B$4:$N$300,9,FALSE)))/(LOG(Q$3)-LOG(Q$4))*5)),1))))</f>
        <v>4.5</v>
      </c>
      <c r="R27" s="159">
        <f t="shared" si="4"/>
        <v>4.25</v>
      </c>
      <c r="S27" s="159">
        <f>IF(LEN(E27)&gt;3,((IF(VLOOKUP($C27,#REF!,17,FALSE)="x","x",ROUND(IF(VLOOKUP($C27,#REF!,17,FALSE)&gt;S$3,0,IF(VLOOKUP($C27,#REF!,17,FALSE)&lt;S$4,5,(S$3-VLOOKUP($C27,#REF!,17,FALSE))/(S$3-S$4)*5)),1)))),(IF(VLOOKUP($E27,'Country Indicator Data'!$B$4:$N$300,13,FALSE)="x","x",ROUND(IF(VLOOKUP($E27,'Country Indicator Data'!$B$4:$N$300,13,FALSE)&gt;S$3,0,IF(VLOOKUP($E27,'Country Indicator Data'!$B$4:$N$300,13,FALSE)&lt;S$4,5,(S$3-VLOOKUP($E27,'Country Indicator Data'!$B$4:$N$300,13,FALSE))/(S$3-S$4)*5)),1))))</f>
        <v>3.1</v>
      </c>
      <c r="T27" s="159">
        <f>IF(LEN(E27)&gt;3,((IF(VLOOKUP($C27,#REF!,14,FALSE)="x","x",ROUND(IF(VLOOKUP($C27,#REF!,14,FALSE)&gt;T$3,0,IF(VLOOKUP($C27,#REF!,14,FALSE)&lt;T$4,5,(T$3-VLOOKUP($C27,#REF!,14,FALSE))/(T$3-T$4)*5)),1)))),(IF(VLOOKUP($E27,'Country Indicator Data'!$B$4:$N$300,10,FALSE)="x","x",ROUND(IF(VLOOKUP($E27,'Country Indicator Data'!$B$4:$N$300,10,FALSE)&gt;T$3,0,IF(VLOOKUP($E27,'Country Indicator Data'!$B$4:$N$300,10,FALSE)&lt;T$4,5,(T$3-VLOOKUP($E27,'Country Indicator Data'!$B$4:$N$300,10,FALSE))/(T$3-T$4)*5)),1))))</f>
        <v>3</v>
      </c>
      <c r="U27" s="159">
        <f>IF(LEN(E27)&gt;3,((IF(VLOOKUP($C27,#REF!,15,FALSE)="x","x",ROUND(IF(VLOOKUP($C27,#REF!,15,FALSE)&gt;U$3,0,IF(VLOOKUP($C27,#REF!,15,FALSE)&lt;U$4,5,(U$3-VLOOKUP($C27,#REF!,15,FALSE))/(U$3-U$4)*5)),1)))),(IF(VLOOKUP($E27,'Country Indicator Data'!$B$4:$N$300,11,FALSE)="x","x",ROUND(IF(VLOOKUP($E27,'Country Indicator Data'!$B$4:$N$300,11,FALSE)&gt;U$3,0,IF(VLOOKUP($E27,'Country Indicator Data'!$B$4:$N$300,11,FALSE)&lt;U$4,5,(U$3-VLOOKUP($E27,'Country Indicator Data'!$B$4:$N$300,11,FALSE))/(U$3-U$4)*5)),1))))</f>
        <v>1.7</v>
      </c>
      <c r="V27" s="159">
        <f>IF(LEN(E27)&gt;3,((IF(VLOOKUP($C27,#REF!,16,FALSE)="x","x",ROUND(IF(VLOOKUP($C27,#REF!,16,FALSE)&gt;V$3,0,IF(VLOOKUP($C27,#REF!,16,FALSE)&lt;V$4,5,(V$3-VLOOKUP($C27,#REF!,16,FALSE))/(V$3-V$4)*5)),1)))),(IF(VLOOKUP($E27,'Country Indicator Data'!$B$4:$N$300,12,FALSE)="x","x",ROUND(IF(VLOOKUP($E27,'Country Indicator Data'!$B$4:$N$300,12,FALSE)&gt;V$3,0,IF(VLOOKUP($E27,'Country Indicator Data'!$B$4:$N$300,12,FALSE)&lt;V$4,5,(V$3-VLOOKUP($E27,'Country Indicator Data'!$B$4:$N$300,12,FALSE))/(V$3-V$4)*5)),1))))</f>
        <v>1.5</v>
      </c>
      <c r="W27" s="159">
        <f t="shared" si="5"/>
        <v>2.2999999999999998</v>
      </c>
      <c r="X27" s="159">
        <f t="shared" si="6"/>
        <v>3</v>
      </c>
      <c r="Y27" s="176">
        <f>IF('Core Indicators'!FC24="x","x",IF('Core Indicators'!FC24&gt;=5,5,IF('Core Indicators'!FC24&gt;=4,4,IF('Core Indicators'!FC24&gt;=3,3,IF('Core Indicators'!FC24&gt;=2,2,IF('Core Indicators'!FC24&gt;=1,1,0))))))</f>
        <v>3</v>
      </c>
      <c r="Z27" s="159">
        <f t="shared" si="7"/>
        <v>3</v>
      </c>
      <c r="AA27" s="176">
        <f>'Crisis Indicator Data'!Y24</f>
        <v>0</v>
      </c>
      <c r="AB27" s="176">
        <f>'Crisis Indicator Data'!Z24</f>
        <v>3</v>
      </c>
      <c r="AC27" s="176">
        <f>'Crisis Indicator Data'!AA24</f>
        <v>1</v>
      </c>
      <c r="AD27" s="176">
        <f>'Crisis Indicator Data'!AB24</f>
        <v>0</v>
      </c>
      <c r="AE27" s="176">
        <f t="shared" si="8"/>
        <v>2</v>
      </c>
      <c r="AF27" s="176">
        <f>'Crisis Indicator Data'!AC24</f>
        <v>0</v>
      </c>
      <c r="AG27" s="176">
        <f>'Crisis Indicator Data'!AD24</f>
        <v>0</v>
      </c>
      <c r="AH27" s="176">
        <f t="shared" si="9"/>
        <v>0</v>
      </c>
      <c r="AI27" s="176">
        <f>'Crisis Indicator Data'!AE24</f>
        <v>2</v>
      </c>
      <c r="AJ27" s="176">
        <f>'Crisis Indicator Data'!AF24</f>
        <v>2</v>
      </c>
      <c r="AK27" s="176">
        <f>'Crisis Indicator Data'!AG24</f>
        <v>3</v>
      </c>
      <c r="AL27" s="176">
        <f t="shared" si="10"/>
        <v>5</v>
      </c>
      <c r="AM27" s="159">
        <f t="shared" si="11"/>
        <v>2</v>
      </c>
      <c r="AN27" s="159">
        <f t="shared" si="12"/>
        <v>2.5</v>
      </c>
    </row>
    <row r="28" spans="1:40" ht="13.5" customHeight="1" x14ac:dyDescent="0.35">
      <c r="A28" s="165" t="str">
        <f>'Crisis Indicator Data'!A25</f>
        <v>Displacement from Nicaragua to Costa Rica</v>
      </c>
      <c r="B28" s="166" t="str">
        <f>'Crisis Indicator Data'!B25</f>
        <v>International Displacement</v>
      </c>
      <c r="C28" s="166" t="str">
        <f>'Crisis Indicator Data'!C25</f>
        <v>CRI002</v>
      </c>
      <c r="D28" s="166" t="str">
        <f>'Crisis Indicator Data'!D25</f>
        <v>Costa Rica</v>
      </c>
      <c r="E28" s="167" t="str">
        <f>'Crisis Indicator Data'!E25</f>
        <v>CRI</v>
      </c>
      <c r="F28" s="159">
        <f>IF(LEN(E28)&gt;3,(IF(VLOOKUP($C28,#REF!,7,FALSE)="x","x",ROUND(IF(VLOOKUP($C28,#REF!,7,FALSE)&gt;$F$3,5,IF(VLOOKUP($C28,#REF!,7,FALSE)&lt;F$4,0,($F$3-VLOOKUP($C28,#REF!,7,FALSE))/($F$3-$F$4)*5)),1))),IF(VLOOKUP($E28,'Country Indicator Data'!$B$4:$N$300,3,FALSE)="x","x",ROUND(IF(VLOOKUP($E28,'Country Indicator Data'!$B$4:$N$300,3,FALSE)&gt;$F$3,5,IF(VLOOKUP($E28,'Country Indicator Data'!$B$4:$N$300,3,FALSE)&lt;$F$4,0,($F$3-VLOOKUP($E28,'Country Indicator Data'!$B$4:$N$300,3,FALSE))/($F$3-$F$4)*5)),1)))</f>
        <v>1.1000000000000001</v>
      </c>
      <c r="G28" s="159">
        <f>IF(LEN(E28)&gt;3,(IF(VLOOKUP($C28,#REF!,9,FALSE)="x","x",ROUND(IF(VLOOKUP($C28,#REF!,9,FALSE)&gt;G$3,5,IF(VLOOKUP($C28,#REF!,9,FALSE)&lt;G$4,0,(G$3-VLOOKUP($C28,#REF!,9,FALSE))/(G$3-G$4)*5)),1))),IF(VLOOKUP($E28,'Country Indicator Data'!$B$4:$N$300,5,FALSE)="x","x",ROUND(IF(VLOOKUP($E28,'Country Indicator Data'!$B$4:$N$300,5,FALSE)&gt;G$3,5,IF(VLOOKUP($E28,'Country Indicator Data'!$B$4:$N$300,5,FALSE)&lt;G$4,0,(G$3-VLOOKUP($E28,'Country Indicator Data'!$B$4:$N$300,5,FALSE))/(G$3-G$4)*5)),1)))</f>
        <v>0.5</v>
      </c>
      <c r="H28" s="159">
        <f t="shared" si="0"/>
        <v>0.8</v>
      </c>
      <c r="I28" s="159">
        <f>IF(LEN(E28)&gt;3,(IF(VLOOKUP($C28,#REF!,6,FALSE)="x","x",ROUND(IF(VLOOKUP($C28,#REF!,6,FALSE)&gt;I$3,5,IF(VLOOKUP($C28,#REF!,6,FALSE)&lt;I$4,0,5-(I$3-VLOOKUP($C28,#REF!,6,FALSE))/(I$3-I$4)*5)),1))),IF(VLOOKUP($E28,'Country Indicator Data'!$B$4:$N$300,2,FALSE)="x","x",ROUND(IF(VLOOKUP($E28,'Country Indicator Data'!$B$4:$N$300,2,FALSE)&gt;I$3,5,IF(VLOOKUP($E28,'Country Indicator Data'!$B$4:$N$300,2,FALSE)&lt;I$4,0,5-(I$3-VLOOKUP($E28,'Country Indicator Data'!$B$4:$N$300,2,FALSE))/(I$3-I$4)*5)),1)))</f>
        <v>1.5</v>
      </c>
      <c r="J28" s="159">
        <f>IF(LEN(E28)&gt;3,(IF(VLOOKUP($C28,#REF!,8,FALSE)="x","x",ROUND(IF(VLOOKUP($C28,#REF!,8,FALSE)&gt;J$3,5,IF(VLOOKUP($C28,#REF!,8,FALSE)&lt;J$4,0,5-(J$3-VLOOKUP($C28,#REF!,8,FALSE))/(J$3-J$4)*5)),1))),IF(VLOOKUP($E28,'Country Indicator Data'!$B$4:$N$300,4,FALSE)="x","x",ROUND(IF(VLOOKUP($E28,'Country Indicator Data'!$B$4:$N$300,4,FALSE)&gt;J$3,5,IF(VLOOKUP($E28,'Country Indicator Data'!$B$4:$N$300,4,FALSE)&lt;J$4,0,5-(J$3-VLOOKUP($E28,'Country Indicator Data'!$B$4:$N$300,4,FALSE))/(J$3-J$4)*5)),1)))</f>
        <v>0.2</v>
      </c>
      <c r="K28" s="159">
        <f t="shared" si="1"/>
        <v>0.85</v>
      </c>
      <c r="L28" s="159">
        <f>IF(LEN(E28)&gt;3,(IF(VLOOKUP($C28,#REF!,10,FALSE)="x","x",ROUND(IF(VLOOKUP($C28,#REF!,10,FALSE)&gt;L$3,5,IF(VLOOKUP($C28,#REF!,10,FALSE)&lt;L$4,0,5-(L$3-VLOOKUP($C28,#REF!,10,FALSE))/(L$3-L$4)*5)),1))),IF(VLOOKUP($E28,'Country Indicator Data'!$B$4:$N$300,6,FALSE)="x","x",ROUND(IF(VLOOKUP($E28,'Country Indicator Data'!$B$4:$N$300,6,FALSE)&gt;L$3,5,IF(VLOOKUP($E28,'Country Indicator Data'!$B$4:$N$300,6,FALSE)&lt;L$4,0,5-(L$3-VLOOKUP($E28,'Country Indicator Data'!$B$4:$N$300,6,FALSE))/(L$3-L$4)*5)),1)))</f>
        <v>1.4</v>
      </c>
      <c r="M28" s="159">
        <f>IF(LEN(E28)&gt;3,(IF(VLOOKUP($C28,#REF!,11,FALSE)="x","x",ROUND(IF(VLOOKUP($C28,#REF!,11,FALSE)&gt;M$3,5,IF(VLOOKUP($C28,#REF!,11,FALSE)&lt;M$4,0,5-(M$3-VLOOKUP($C28,#REF!,11,FALSE))/(M$3-M$4)*5)),1))),IF(VLOOKUP($E28,'Country Indicator Data'!$B$4:$N$300,7,FALSE)="x","x",ROUND(IF(VLOOKUP($E28,'Country Indicator Data'!$B$4:$N$300,7,FALSE)&gt;M$3,5,IF(VLOOKUP($E28,'Country Indicator Data'!$B$4:$N$300,7,FALSE)&lt;M$4,0,5-(M$3-VLOOKUP($E28,'Country Indicator Data'!$B$4:$N$300,7,FALSE))/(M$3-M$4)*5)),1)))</f>
        <v>2.6</v>
      </c>
      <c r="N28" s="159">
        <f t="shared" si="2"/>
        <v>2</v>
      </c>
      <c r="O28" s="159">
        <f t="shared" si="3"/>
        <v>1.2166666666666666</v>
      </c>
      <c r="P28" s="159">
        <f>IF(LEN(E28)&gt;3,VLOOKUP(C28,#REF!,12,FALSE),VLOOKUP(E28,'Country Indicator Data'!$B$4:$I$300,8,FALSE))</f>
        <v>0</v>
      </c>
      <c r="Q28" s="159" t="str">
        <f>IF(LEN(E28)&gt;3,((IF(VLOOKUP($C28,#REF!,13,FALSE)="x","x",ROUND(IF(VLOOKUP($C28,#REF!,13,FALSE)&gt;Q$3,5,IF(VLOOKUP($C28,#REF!,13,FALSE)&lt;Q$4,0,5-(LOG(Q$3)-LOG(VLOOKUP($C28,#REF!,13,FALSE)))/(LOG(Q$3)-LOG(Q$4))*5)),1)))),(IF(VLOOKUP($E28,'Country Indicator Data'!$B$4:$N$300,9,FALSE)="x","x",ROUND(IF(VLOOKUP($E28,'Country Indicator Data'!$B$4:$N$300,9,FALSE)&gt;Q$3,5,IF(VLOOKUP($E28,'Country Indicator Data'!$B$4:$N$300,9,FALSE)&lt;Q$4,0,5-(LOG(Q$3)-LOG(VLOOKUP($E28,'Country Indicator Data'!$B$4:$N$300,9,FALSE)))/(LOG(Q$3)-LOG(Q$4))*5)),1))))</f>
        <v>x</v>
      </c>
      <c r="R28" s="159">
        <f t="shared" si="4"/>
        <v>0</v>
      </c>
      <c r="S28" s="159">
        <f>IF(LEN(E28)&gt;3,((IF(VLOOKUP($C28,#REF!,17,FALSE)="x","x",ROUND(IF(VLOOKUP($C28,#REF!,17,FALSE)&gt;S$3,0,IF(VLOOKUP($C28,#REF!,17,FALSE)&lt;S$4,5,(S$3-VLOOKUP($C28,#REF!,17,FALSE))/(S$3-S$4)*5)),1)))),(IF(VLOOKUP($E28,'Country Indicator Data'!$B$4:$N$300,13,FALSE)="x","x",ROUND(IF(VLOOKUP($E28,'Country Indicator Data'!$B$4:$N$300,13,FALSE)&gt;S$3,0,IF(VLOOKUP($E28,'Country Indicator Data'!$B$4:$N$300,13,FALSE)&lt;S$4,5,(S$3-VLOOKUP($E28,'Country Indicator Data'!$B$4:$N$300,13,FALSE))/(S$3-S$4)*5)),1))))</f>
        <v>2.1</v>
      </c>
      <c r="T28" s="159">
        <f>IF(LEN(E28)&gt;3,((IF(VLOOKUP($C28,#REF!,14,FALSE)="x","x",ROUND(IF(VLOOKUP($C28,#REF!,14,FALSE)&gt;T$3,0,IF(VLOOKUP($C28,#REF!,14,FALSE)&lt;T$4,5,(T$3-VLOOKUP($C28,#REF!,14,FALSE))/(T$3-T$4)*5)),1)))),(IF(VLOOKUP($E28,'Country Indicator Data'!$B$4:$N$300,10,FALSE)="x","x",ROUND(IF(VLOOKUP($E28,'Country Indicator Data'!$B$4:$N$300,10,FALSE)&gt;T$3,0,IF(VLOOKUP($E28,'Country Indicator Data'!$B$4:$N$300,10,FALSE)&lt;T$4,5,(T$3-VLOOKUP($E28,'Country Indicator Data'!$B$4:$N$300,10,FALSE))/(T$3-T$4)*5)),1))))</f>
        <v>2.1</v>
      </c>
      <c r="U28" s="159">
        <f>IF(LEN(E28)&gt;3,((IF(VLOOKUP($C28,#REF!,15,FALSE)="x","x",ROUND(IF(VLOOKUP($C28,#REF!,15,FALSE)&gt;U$3,0,IF(VLOOKUP($C28,#REF!,15,FALSE)&lt;U$4,5,(U$3-VLOOKUP($C28,#REF!,15,FALSE))/(U$3-U$4)*5)),1)))),(IF(VLOOKUP($E28,'Country Indicator Data'!$B$4:$N$300,11,FALSE)="x","x",ROUND(IF(VLOOKUP($E28,'Country Indicator Data'!$B$4:$N$300,11,FALSE)&gt;U$3,0,IF(VLOOKUP($E28,'Country Indicator Data'!$B$4:$N$300,11,FALSE)&lt;U$4,5,(U$3-VLOOKUP($E28,'Country Indicator Data'!$B$4:$N$300,11,FALSE))/(U$3-U$4)*5)),1))))</f>
        <v>0.8</v>
      </c>
      <c r="V28" s="159">
        <f>IF(LEN(E28)&gt;3,((IF(VLOOKUP($C28,#REF!,16,FALSE)="x","x",ROUND(IF(VLOOKUP($C28,#REF!,16,FALSE)&gt;V$3,0,IF(VLOOKUP($C28,#REF!,16,FALSE)&lt;V$4,5,(V$3-VLOOKUP($C28,#REF!,16,FALSE))/(V$3-V$4)*5)),1)))),(IF(VLOOKUP($E28,'Country Indicator Data'!$B$4:$N$300,12,FALSE)="x","x",ROUND(IF(VLOOKUP($E28,'Country Indicator Data'!$B$4:$N$300,12,FALSE)&gt;V$3,0,IF(VLOOKUP($E28,'Country Indicator Data'!$B$4:$N$300,12,FALSE)&lt;V$4,5,(V$3-VLOOKUP($E28,'Country Indicator Data'!$B$4:$N$300,12,FALSE))/(V$3-V$4)*5)),1))))</f>
        <v>0.5</v>
      </c>
      <c r="W28" s="159">
        <f t="shared" si="5"/>
        <v>1.4</v>
      </c>
      <c r="X28" s="159">
        <f t="shared" si="6"/>
        <v>0.9</v>
      </c>
      <c r="Y28" s="176">
        <f>IF('Core Indicators'!FC25="x","x",IF('Core Indicators'!FC25&gt;=5,5,IF('Core Indicators'!FC25&gt;=4,4,IF('Core Indicators'!FC25&gt;=3,3,IF('Core Indicators'!FC25&gt;=2,2,IF('Core Indicators'!FC25&gt;=1,1,0))))))</f>
        <v>2</v>
      </c>
      <c r="Z28" s="159">
        <f t="shared" si="7"/>
        <v>2</v>
      </c>
      <c r="AA28" s="176">
        <f>'Crisis Indicator Data'!Y25</f>
        <v>0</v>
      </c>
      <c r="AB28" s="176">
        <f>'Crisis Indicator Data'!Z25</f>
        <v>0</v>
      </c>
      <c r="AC28" s="176">
        <f>'Crisis Indicator Data'!AA25</f>
        <v>0</v>
      </c>
      <c r="AD28" s="176">
        <f>'Crisis Indicator Data'!AB25</f>
        <v>0</v>
      </c>
      <c r="AE28" s="176">
        <f t="shared" si="8"/>
        <v>0</v>
      </c>
      <c r="AF28" s="176">
        <f>'Crisis Indicator Data'!AC25</f>
        <v>0</v>
      </c>
      <c r="AG28" s="176">
        <f>'Crisis Indicator Data'!AD25</f>
        <v>1</v>
      </c>
      <c r="AH28" s="176">
        <f t="shared" si="9"/>
        <v>1</v>
      </c>
      <c r="AI28" s="176">
        <f>'Crisis Indicator Data'!AE25</f>
        <v>0</v>
      </c>
      <c r="AJ28" s="176">
        <f>'Crisis Indicator Data'!AF25</f>
        <v>0</v>
      </c>
      <c r="AK28" s="176">
        <f>'Crisis Indicator Data'!AG25</f>
        <v>2</v>
      </c>
      <c r="AL28" s="176">
        <f t="shared" si="10"/>
        <v>2</v>
      </c>
      <c r="AM28" s="159">
        <f t="shared" si="11"/>
        <v>1</v>
      </c>
      <c r="AN28" s="159">
        <f t="shared" si="12"/>
        <v>1.5</v>
      </c>
    </row>
    <row r="29" spans="1:40" ht="13.5" customHeight="1" x14ac:dyDescent="0.35">
      <c r="A29" s="165" t="str">
        <f>'Crisis Indicator Data'!A26</f>
        <v>Multiple crises in Djibouti</v>
      </c>
      <c r="B29" s="166" t="str">
        <f>'Crisis Indicator Data'!B26</f>
        <v>International Displacement,Drought/drier conditions</v>
      </c>
      <c r="C29" s="166" t="str">
        <f>'Crisis Indicator Data'!C26</f>
        <v>DJI001</v>
      </c>
      <c r="D29" s="166" t="str">
        <f>'Crisis Indicator Data'!D26</f>
        <v>Djibouti</v>
      </c>
      <c r="E29" s="167" t="str">
        <f>'Crisis Indicator Data'!E26</f>
        <v>DJI</v>
      </c>
      <c r="F29" s="159">
        <f>IF(LEN(E29)&gt;3,(IF(VLOOKUP($C29,#REF!,7,FALSE)="x","x",ROUND(IF(VLOOKUP($C29,#REF!,7,FALSE)&gt;$F$3,5,IF(VLOOKUP($C29,#REF!,7,FALSE)&lt;F$4,0,($F$3-VLOOKUP($C29,#REF!,7,FALSE))/($F$3-$F$4)*5)),1))),IF(VLOOKUP($E29,'Country Indicator Data'!$B$4:$N$300,3,FALSE)="x","x",ROUND(IF(VLOOKUP($E29,'Country Indicator Data'!$B$4:$N$300,3,FALSE)&gt;$F$3,5,IF(VLOOKUP($E29,'Country Indicator Data'!$B$4:$N$300,3,FALSE)&lt;$F$4,0,($F$3-VLOOKUP($E29,'Country Indicator Data'!$B$4:$N$300,3,FALSE))/($F$3-$F$4)*5)),1)))</f>
        <v>2.9</v>
      </c>
      <c r="G29" s="159">
        <f>IF(LEN(E29)&gt;3,(IF(VLOOKUP($C29,#REF!,9,FALSE)="x","x",ROUND(IF(VLOOKUP($C29,#REF!,9,FALSE)&gt;G$3,5,IF(VLOOKUP($C29,#REF!,9,FALSE)&lt;G$4,0,(G$3-VLOOKUP($C29,#REF!,9,FALSE))/(G$3-G$4)*5)),1))),IF(VLOOKUP($E29,'Country Indicator Data'!$B$4:$N$300,5,FALSE)="x","x",ROUND(IF(VLOOKUP($E29,'Country Indicator Data'!$B$4:$N$300,5,FALSE)&gt;G$3,5,IF(VLOOKUP($E29,'Country Indicator Data'!$B$4:$N$300,5,FALSE)&lt;G$4,0,(G$3-VLOOKUP($E29,'Country Indicator Data'!$B$4:$N$300,5,FALSE))/(G$3-G$4)*5)),1)))</f>
        <v>3.2</v>
      </c>
      <c r="H29" s="159">
        <f t="shared" si="0"/>
        <v>3.05</v>
      </c>
      <c r="I29" s="159">
        <f>IF(LEN(E29)&gt;3,(IF(VLOOKUP($C29,#REF!,6,FALSE)="x","x",ROUND(IF(VLOOKUP($C29,#REF!,6,FALSE)&gt;I$3,5,IF(VLOOKUP($C29,#REF!,6,FALSE)&lt;I$4,0,5-(I$3-VLOOKUP($C29,#REF!,6,FALSE))/(I$3-I$4)*5)),1))),IF(VLOOKUP($E29,'Country Indicator Data'!$B$4:$N$300,2,FALSE)="x","x",ROUND(IF(VLOOKUP($E29,'Country Indicator Data'!$B$4:$N$300,2,FALSE)&gt;I$3,5,IF(VLOOKUP($E29,'Country Indicator Data'!$B$4:$N$300,2,FALSE)&lt;I$4,0,5-(I$3-VLOOKUP($E29,'Country Indicator Data'!$B$4:$N$300,2,FALSE))/(I$3-I$4)*5)),1)))</f>
        <v>2.8</v>
      </c>
      <c r="J29" s="159">
        <f>IF(LEN(E29)&gt;3,(IF(VLOOKUP($C29,#REF!,8,FALSE)="x","x",ROUND(IF(VLOOKUP($C29,#REF!,8,FALSE)&gt;J$3,5,IF(VLOOKUP($C29,#REF!,8,FALSE)&lt;J$4,0,5-(J$3-VLOOKUP($C29,#REF!,8,FALSE))/(J$3-J$4)*5)),1))),IF(VLOOKUP($E29,'Country Indicator Data'!$B$4:$N$300,4,FALSE)="x","x",ROUND(IF(VLOOKUP($E29,'Country Indicator Data'!$B$4:$N$300,4,FALSE)&gt;J$3,5,IF(VLOOKUP($E29,'Country Indicator Data'!$B$4:$N$300,4,FALSE)&lt;J$4,0,5-(J$3-VLOOKUP($E29,'Country Indicator Data'!$B$4:$N$300,4,FALSE))/(J$3-J$4)*5)),1)))</f>
        <v>0</v>
      </c>
      <c r="K29" s="159">
        <f t="shared" si="1"/>
        <v>1.4</v>
      </c>
      <c r="L29" s="159">
        <f>IF(LEN(E29)&gt;3,(IF(VLOOKUP($C29,#REF!,10,FALSE)="x","x",ROUND(IF(VLOOKUP($C29,#REF!,10,FALSE)&gt;L$3,5,IF(VLOOKUP($C29,#REF!,10,FALSE)&lt;L$4,0,5-(L$3-VLOOKUP($C29,#REF!,10,FALSE))/(L$3-L$4)*5)),1))),IF(VLOOKUP($E29,'Country Indicator Data'!$B$4:$N$300,6,FALSE)="x","x",ROUND(IF(VLOOKUP($E29,'Country Indicator Data'!$B$4:$N$300,6,FALSE)&gt;L$3,5,IF(VLOOKUP($E29,'Country Indicator Data'!$B$4:$N$300,6,FALSE)&lt;L$4,0,5-(L$3-VLOOKUP($E29,'Country Indicator Data'!$B$4:$N$300,6,FALSE))/(L$3-L$4)*5)),1)))</f>
        <v>3.2</v>
      </c>
      <c r="M29" s="159">
        <f>IF(LEN(E29)&gt;3,(IF(VLOOKUP($C29,#REF!,11,FALSE)="x","x",ROUND(IF(VLOOKUP($C29,#REF!,11,FALSE)&gt;M$3,5,IF(VLOOKUP($C29,#REF!,11,FALSE)&lt;M$4,0,5-(M$3-VLOOKUP($C29,#REF!,11,FALSE))/(M$3-M$4)*5)),1))),IF(VLOOKUP($E29,'Country Indicator Data'!$B$4:$N$300,7,FALSE)="x","x",ROUND(IF(VLOOKUP($E29,'Country Indicator Data'!$B$4:$N$300,7,FALSE)&gt;M$3,5,IF(VLOOKUP($E29,'Country Indicator Data'!$B$4:$N$300,7,FALSE)&lt;M$4,0,5-(M$3-VLOOKUP($E29,'Country Indicator Data'!$B$4:$N$300,7,FALSE))/(M$3-M$4)*5)),1)))</f>
        <v>2.1</v>
      </c>
      <c r="N29" s="159">
        <f t="shared" si="2"/>
        <v>2.6500000000000004</v>
      </c>
      <c r="O29" s="159">
        <f t="shared" si="3"/>
        <v>2.3666666666666667</v>
      </c>
      <c r="P29" s="159">
        <f>IF(LEN(E29)&gt;3,VLOOKUP(C29,#REF!,12,FALSE),VLOOKUP(E29,'Country Indicator Data'!$B$4:$I$300,8,FALSE))</f>
        <v>1</v>
      </c>
      <c r="Q29" s="159">
        <f>IF(LEN(E29)&gt;3,((IF(VLOOKUP($C29,#REF!,13,FALSE)="x","x",ROUND(IF(VLOOKUP($C29,#REF!,13,FALSE)&gt;Q$3,5,IF(VLOOKUP($C29,#REF!,13,FALSE)&lt;Q$4,0,5-(LOG(Q$3)-LOG(VLOOKUP($C29,#REF!,13,FALSE)))/(LOG(Q$3)-LOG(Q$4))*5)),1)))),(IF(VLOOKUP($E29,'Country Indicator Data'!$B$4:$N$300,9,FALSE)="x","x",ROUND(IF(VLOOKUP($E29,'Country Indicator Data'!$B$4:$N$300,9,FALSE)&gt;Q$3,5,IF(VLOOKUP($E29,'Country Indicator Data'!$B$4:$N$300,9,FALSE)&lt;Q$4,0,5-(LOG(Q$3)-LOG(VLOOKUP($E29,'Country Indicator Data'!$B$4:$N$300,9,FALSE)))/(LOG(Q$3)-LOG(Q$4))*5)),1))))</f>
        <v>2.4</v>
      </c>
      <c r="R29" s="159">
        <f t="shared" si="4"/>
        <v>1.7</v>
      </c>
      <c r="S29" s="159">
        <f>IF(LEN(E29)&gt;3,((IF(VLOOKUP($C29,#REF!,17,FALSE)="x","x",ROUND(IF(VLOOKUP($C29,#REF!,17,FALSE)&gt;S$3,0,IF(VLOOKUP($C29,#REF!,17,FALSE)&lt;S$4,5,(S$3-VLOOKUP($C29,#REF!,17,FALSE))/(S$3-S$4)*5)),1)))),(IF(VLOOKUP($E29,'Country Indicator Data'!$B$4:$N$300,13,FALSE)="x","x",ROUND(IF(VLOOKUP($E29,'Country Indicator Data'!$B$4:$N$300,13,FALSE)&gt;S$3,0,IF(VLOOKUP($E29,'Country Indicator Data'!$B$4:$N$300,13,FALSE)&lt;S$4,5,(S$3-VLOOKUP($E29,'Country Indicator Data'!$B$4:$N$300,13,FALSE))/(S$3-S$4)*5)),1))))</f>
        <v>3.5</v>
      </c>
      <c r="T29" s="159">
        <f>IF(LEN(E29)&gt;3,((IF(VLOOKUP($C29,#REF!,14,FALSE)="x","x",ROUND(IF(VLOOKUP($C29,#REF!,14,FALSE)&gt;T$3,0,IF(VLOOKUP($C29,#REF!,14,FALSE)&lt;T$4,5,(T$3-VLOOKUP($C29,#REF!,14,FALSE))/(T$3-T$4)*5)),1)))),(IF(VLOOKUP($E29,'Country Indicator Data'!$B$4:$N$300,10,FALSE)="x","x",ROUND(IF(VLOOKUP($E29,'Country Indicator Data'!$B$4:$N$300,10,FALSE)&gt;T$3,0,IF(VLOOKUP($E29,'Country Indicator Data'!$B$4:$N$300,10,FALSE)&lt;T$4,5,(T$3-VLOOKUP($E29,'Country Indicator Data'!$B$4:$N$300,10,FALSE))/(T$3-T$4)*5)),1))))</f>
        <v>3.6</v>
      </c>
      <c r="U29" s="159">
        <f>IF(LEN(E29)&gt;3,((IF(VLOOKUP($C29,#REF!,15,FALSE)="x","x",ROUND(IF(VLOOKUP($C29,#REF!,15,FALSE)&gt;U$3,0,IF(VLOOKUP($C29,#REF!,15,FALSE)&lt;U$4,5,(U$3-VLOOKUP($C29,#REF!,15,FALSE))/(U$3-U$4)*5)),1)))),(IF(VLOOKUP($E29,'Country Indicator Data'!$B$4:$N$300,11,FALSE)="x","x",ROUND(IF(VLOOKUP($E29,'Country Indicator Data'!$B$4:$N$300,11,FALSE)&gt;U$3,0,IF(VLOOKUP($E29,'Country Indicator Data'!$B$4:$N$300,11,FALSE)&lt;U$4,5,(U$3-VLOOKUP($E29,'Country Indicator Data'!$B$4:$N$300,11,FALSE))/(U$3-U$4)*5)),1))))</f>
        <v>3</v>
      </c>
      <c r="V29" s="159">
        <f>IF(LEN(E29)&gt;3,((IF(VLOOKUP($C29,#REF!,16,FALSE)="x","x",ROUND(IF(VLOOKUP($C29,#REF!,16,FALSE)&gt;V$3,0,IF(VLOOKUP($C29,#REF!,16,FALSE)&lt;V$4,5,(V$3-VLOOKUP($C29,#REF!,16,FALSE))/(V$3-V$4)*5)),1)))),(IF(VLOOKUP($E29,'Country Indicator Data'!$B$4:$N$300,12,FALSE)="x","x",ROUND(IF(VLOOKUP($E29,'Country Indicator Data'!$B$4:$N$300,12,FALSE)&gt;V$3,0,IF(VLOOKUP($E29,'Country Indicator Data'!$B$4:$N$300,12,FALSE)&lt;V$4,5,(V$3-VLOOKUP($E29,'Country Indicator Data'!$B$4:$N$300,12,FALSE))/(V$3-V$4)*5)),1))))</f>
        <v>3.8</v>
      </c>
      <c r="W29" s="159">
        <f t="shared" si="5"/>
        <v>3.5</v>
      </c>
      <c r="X29" s="159">
        <f t="shared" si="6"/>
        <v>2.5</v>
      </c>
      <c r="Y29" s="176">
        <f>IF('Core Indicators'!FC26="x","x",IF('Core Indicators'!FC26&gt;=5,5,IF('Core Indicators'!FC26&gt;=4,4,IF('Core Indicators'!FC26&gt;=3,3,IF('Core Indicators'!FC26&gt;=2,2,IF('Core Indicators'!FC26&gt;=1,1,0))))))</f>
        <v>5</v>
      </c>
      <c r="Z29" s="159">
        <f t="shared" si="7"/>
        <v>5</v>
      </c>
      <c r="AA29" s="176">
        <f>'Crisis Indicator Data'!Y26</f>
        <v>0</v>
      </c>
      <c r="AB29" s="176">
        <f>'Crisis Indicator Data'!Z26</f>
        <v>0</v>
      </c>
      <c r="AC29" s="176">
        <f>'Crisis Indicator Data'!AA26</f>
        <v>0</v>
      </c>
      <c r="AD29" s="176">
        <f>'Crisis Indicator Data'!AB26</f>
        <v>0</v>
      </c>
      <c r="AE29" s="176">
        <f t="shared" si="8"/>
        <v>0</v>
      </c>
      <c r="AF29" s="176">
        <f>'Crisis Indicator Data'!AC26</f>
        <v>2</v>
      </c>
      <c r="AG29" s="176">
        <f>'Crisis Indicator Data'!AD26</f>
        <v>2</v>
      </c>
      <c r="AH29" s="176">
        <f t="shared" si="9"/>
        <v>4</v>
      </c>
      <c r="AI29" s="176">
        <f>'Crisis Indicator Data'!AE26</f>
        <v>0</v>
      </c>
      <c r="AJ29" s="176">
        <f>'Crisis Indicator Data'!AF26</f>
        <v>0</v>
      </c>
      <c r="AK29" s="176">
        <f>'Crisis Indicator Data'!AG26</f>
        <v>0</v>
      </c>
      <c r="AL29" s="176">
        <f t="shared" si="10"/>
        <v>0</v>
      </c>
      <c r="AM29" s="159">
        <f t="shared" si="11"/>
        <v>1</v>
      </c>
      <c r="AN29" s="159">
        <f t="shared" si="12"/>
        <v>3</v>
      </c>
    </row>
    <row r="30" spans="1:40" ht="13.5" customHeight="1" x14ac:dyDescent="0.35">
      <c r="A30" s="165" t="str">
        <f>'Crisis Indicator Data'!A27</f>
        <v>International Displacement to Djibouti</v>
      </c>
      <c r="B30" s="166" t="str">
        <f>'Crisis Indicator Data'!B27</f>
        <v>International Displacement</v>
      </c>
      <c r="C30" s="166" t="str">
        <f>'Crisis Indicator Data'!C27</f>
        <v>DJI002</v>
      </c>
      <c r="D30" s="166" t="str">
        <f>'Crisis Indicator Data'!D27</f>
        <v>Djibouti</v>
      </c>
      <c r="E30" s="167" t="str">
        <f>'Crisis Indicator Data'!E27</f>
        <v>DJI</v>
      </c>
      <c r="F30" s="159">
        <f>IF(LEN(E30)&gt;3,(IF(VLOOKUP($C30,#REF!,7,FALSE)="x","x",ROUND(IF(VLOOKUP($C30,#REF!,7,FALSE)&gt;$F$3,5,IF(VLOOKUP($C30,#REF!,7,FALSE)&lt;F$4,0,($F$3-VLOOKUP($C30,#REF!,7,FALSE))/($F$3-$F$4)*5)),1))),IF(VLOOKUP($E30,'Country Indicator Data'!$B$4:$N$300,3,FALSE)="x","x",ROUND(IF(VLOOKUP($E30,'Country Indicator Data'!$B$4:$N$300,3,FALSE)&gt;$F$3,5,IF(VLOOKUP($E30,'Country Indicator Data'!$B$4:$N$300,3,FALSE)&lt;$F$4,0,($F$3-VLOOKUP($E30,'Country Indicator Data'!$B$4:$N$300,3,FALSE))/($F$3-$F$4)*5)),1)))</f>
        <v>2.9</v>
      </c>
      <c r="G30" s="159">
        <f>IF(LEN(E30)&gt;3,(IF(VLOOKUP($C30,#REF!,9,FALSE)="x","x",ROUND(IF(VLOOKUP($C30,#REF!,9,FALSE)&gt;G$3,5,IF(VLOOKUP($C30,#REF!,9,FALSE)&lt;G$4,0,(G$3-VLOOKUP($C30,#REF!,9,FALSE))/(G$3-G$4)*5)),1))),IF(VLOOKUP($E30,'Country Indicator Data'!$B$4:$N$300,5,FALSE)="x","x",ROUND(IF(VLOOKUP($E30,'Country Indicator Data'!$B$4:$N$300,5,FALSE)&gt;G$3,5,IF(VLOOKUP($E30,'Country Indicator Data'!$B$4:$N$300,5,FALSE)&lt;G$4,0,(G$3-VLOOKUP($E30,'Country Indicator Data'!$B$4:$N$300,5,FALSE))/(G$3-G$4)*5)),1)))</f>
        <v>3.2</v>
      </c>
      <c r="H30" s="159">
        <f t="shared" si="0"/>
        <v>3.05</v>
      </c>
      <c r="I30" s="159">
        <f>IF(LEN(E30)&gt;3,(IF(VLOOKUP($C30,#REF!,6,FALSE)="x","x",ROUND(IF(VLOOKUP($C30,#REF!,6,FALSE)&gt;I$3,5,IF(VLOOKUP($C30,#REF!,6,FALSE)&lt;I$4,0,5-(I$3-VLOOKUP($C30,#REF!,6,FALSE))/(I$3-I$4)*5)),1))),IF(VLOOKUP($E30,'Country Indicator Data'!$B$4:$N$300,2,FALSE)="x","x",ROUND(IF(VLOOKUP($E30,'Country Indicator Data'!$B$4:$N$300,2,FALSE)&gt;I$3,5,IF(VLOOKUP($E30,'Country Indicator Data'!$B$4:$N$300,2,FALSE)&lt;I$4,0,5-(I$3-VLOOKUP($E30,'Country Indicator Data'!$B$4:$N$300,2,FALSE))/(I$3-I$4)*5)),1)))</f>
        <v>2.8</v>
      </c>
      <c r="J30" s="159">
        <f>IF(LEN(E30)&gt;3,(IF(VLOOKUP($C30,#REF!,8,FALSE)="x","x",ROUND(IF(VLOOKUP($C30,#REF!,8,FALSE)&gt;J$3,5,IF(VLOOKUP($C30,#REF!,8,FALSE)&lt;J$4,0,5-(J$3-VLOOKUP($C30,#REF!,8,FALSE))/(J$3-J$4)*5)),1))),IF(VLOOKUP($E30,'Country Indicator Data'!$B$4:$N$300,4,FALSE)="x","x",ROUND(IF(VLOOKUP($E30,'Country Indicator Data'!$B$4:$N$300,4,FALSE)&gt;J$3,5,IF(VLOOKUP($E30,'Country Indicator Data'!$B$4:$N$300,4,FALSE)&lt;J$4,0,5-(J$3-VLOOKUP($E30,'Country Indicator Data'!$B$4:$N$300,4,FALSE))/(J$3-J$4)*5)),1)))</f>
        <v>0</v>
      </c>
      <c r="K30" s="159">
        <f t="shared" si="1"/>
        <v>1.4</v>
      </c>
      <c r="L30" s="159">
        <f>IF(LEN(E30)&gt;3,(IF(VLOOKUP($C30,#REF!,10,FALSE)="x","x",ROUND(IF(VLOOKUP($C30,#REF!,10,FALSE)&gt;L$3,5,IF(VLOOKUP($C30,#REF!,10,FALSE)&lt;L$4,0,5-(L$3-VLOOKUP($C30,#REF!,10,FALSE))/(L$3-L$4)*5)),1))),IF(VLOOKUP($E30,'Country Indicator Data'!$B$4:$N$300,6,FALSE)="x","x",ROUND(IF(VLOOKUP($E30,'Country Indicator Data'!$B$4:$N$300,6,FALSE)&gt;L$3,5,IF(VLOOKUP($E30,'Country Indicator Data'!$B$4:$N$300,6,FALSE)&lt;L$4,0,5-(L$3-VLOOKUP($E30,'Country Indicator Data'!$B$4:$N$300,6,FALSE))/(L$3-L$4)*5)),1)))</f>
        <v>3.2</v>
      </c>
      <c r="M30" s="159">
        <f>IF(LEN(E30)&gt;3,(IF(VLOOKUP($C30,#REF!,11,FALSE)="x","x",ROUND(IF(VLOOKUP($C30,#REF!,11,FALSE)&gt;M$3,5,IF(VLOOKUP($C30,#REF!,11,FALSE)&lt;M$4,0,5-(M$3-VLOOKUP($C30,#REF!,11,FALSE))/(M$3-M$4)*5)),1))),IF(VLOOKUP($E30,'Country Indicator Data'!$B$4:$N$300,7,FALSE)="x","x",ROUND(IF(VLOOKUP($E30,'Country Indicator Data'!$B$4:$N$300,7,FALSE)&gt;M$3,5,IF(VLOOKUP($E30,'Country Indicator Data'!$B$4:$N$300,7,FALSE)&lt;M$4,0,5-(M$3-VLOOKUP($E30,'Country Indicator Data'!$B$4:$N$300,7,FALSE))/(M$3-M$4)*5)),1)))</f>
        <v>2.1</v>
      </c>
      <c r="N30" s="159">
        <f t="shared" si="2"/>
        <v>2.6500000000000004</v>
      </c>
      <c r="O30" s="159">
        <f t="shared" si="3"/>
        <v>2.3666666666666667</v>
      </c>
      <c r="P30" s="159">
        <f>IF(LEN(E30)&gt;3,VLOOKUP(C30,#REF!,12,FALSE),VLOOKUP(E30,'Country Indicator Data'!$B$4:$I$300,8,FALSE))</f>
        <v>1</v>
      </c>
      <c r="Q30" s="159">
        <f>IF(LEN(E30)&gt;3,((IF(VLOOKUP($C30,#REF!,13,FALSE)="x","x",ROUND(IF(VLOOKUP($C30,#REF!,13,FALSE)&gt;Q$3,5,IF(VLOOKUP($C30,#REF!,13,FALSE)&lt;Q$4,0,5-(LOG(Q$3)-LOG(VLOOKUP($C30,#REF!,13,FALSE)))/(LOG(Q$3)-LOG(Q$4))*5)),1)))),(IF(VLOOKUP($E30,'Country Indicator Data'!$B$4:$N$300,9,FALSE)="x","x",ROUND(IF(VLOOKUP($E30,'Country Indicator Data'!$B$4:$N$300,9,FALSE)&gt;Q$3,5,IF(VLOOKUP($E30,'Country Indicator Data'!$B$4:$N$300,9,FALSE)&lt;Q$4,0,5-(LOG(Q$3)-LOG(VLOOKUP($E30,'Country Indicator Data'!$B$4:$N$300,9,FALSE)))/(LOG(Q$3)-LOG(Q$4))*5)),1))))</f>
        <v>2.4</v>
      </c>
      <c r="R30" s="159">
        <f t="shared" si="4"/>
        <v>1.7</v>
      </c>
      <c r="S30" s="159">
        <f>IF(LEN(E30)&gt;3,((IF(VLOOKUP($C30,#REF!,17,FALSE)="x","x",ROUND(IF(VLOOKUP($C30,#REF!,17,FALSE)&gt;S$3,0,IF(VLOOKUP($C30,#REF!,17,FALSE)&lt;S$4,5,(S$3-VLOOKUP($C30,#REF!,17,FALSE))/(S$3-S$4)*5)),1)))),(IF(VLOOKUP($E30,'Country Indicator Data'!$B$4:$N$300,13,FALSE)="x","x",ROUND(IF(VLOOKUP($E30,'Country Indicator Data'!$B$4:$N$300,13,FALSE)&gt;S$3,0,IF(VLOOKUP($E30,'Country Indicator Data'!$B$4:$N$300,13,FALSE)&lt;S$4,5,(S$3-VLOOKUP($E30,'Country Indicator Data'!$B$4:$N$300,13,FALSE))/(S$3-S$4)*5)),1))))</f>
        <v>3.5</v>
      </c>
      <c r="T30" s="159">
        <f>IF(LEN(E30)&gt;3,((IF(VLOOKUP($C30,#REF!,14,FALSE)="x","x",ROUND(IF(VLOOKUP($C30,#REF!,14,FALSE)&gt;T$3,0,IF(VLOOKUP($C30,#REF!,14,FALSE)&lt;T$4,5,(T$3-VLOOKUP($C30,#REF!,14,FALSE))/(T$3-T$4)*5)),1)))),(IF(VLOOKUP($E30,'Country Indicator Data'!$B$4:$N$300,10,FALSE)="x","x",ROUND(IF(VLOOKUP($E30,'Country Indicator Data'!$B$4:$N$300,10,FALSE)&gt;T$3,0,IF(VLOOKUP($E30,'Country Indicator Data'!$B$4:$N$300,10,FALSE)&lt;T$4,5,(T$3-VLOOKUP($E30,'Country Indicator Data'!$B$4:$N$300,10,FALSE))/(T$3-T$4)*5)),1))))</f>
        <v>3.6</v>
      </c>
      <c r="U30" s="159">
        <f>IF(LEN(E30)&gt;3,((IF(VLOOKUP($C30,#REF!,15,FALSE)="x","x",ROUND(IF(VLOOKUP($C30,#REF!,15,FALSE)&gt;U$3,0,IF(VLOOKUP($C30,#REF!,15,FALSE)&lt;U$4,5,(U$3-VLOOKUP($C30,#REF!,15,FALSE))/(U$3-U$4)*5)),1)))),(IF(VLOOKUP($E30,'Country Indicator Data'!$B$4:$N$300,11,FALSE)="x","x",ROUND(IF(VLOOKUP($E30,'Country Indicator Data'!$B$4:$N$300,11,FALSE)&gt;U$3,0,IF(VLOOKUP($E30,'Country Indicator Data'!$B$4:$N$300,11,FALSE)&lt;U$4,5,(U$3-VLOOKUP($E30,'Country Indicator Data'!$B$4:$N$300,11,FALSE))/(U$3-U$4)*5)),1))))</f>
        <v>3</v>
      </c>
      <c r="V30" s="159">
        <f>IF(LEN(E30)&gt;3,((IF(VLOOKUP($C30,#REF!,16,FALSE)="x","x",ROUND(IF(VLOOKUP($C30,#REF!,16,FALSE)&gt;V$3,0,IF(VLOOKUP($C30,#REF!,16,FALSE)&lt;V$4,5,(V$3-VLOOKUP($C30,#REF!,16,FALSE))/(V$3-V$4)*5)),1)))),(IF(VLOOKUP($E30,'Country Indicator Data'!$B$4:$N$300,12,FALSE)="x","x",ROUND(IF(VLOOKUP($E30,'Country Indicator Data'!$B$4:$N$300,12,FALSE)&gt;V$3,0,IF(VLOOKUP($E30,'Country Indicator Data'!$B$4:$N$300,12,FALSE)&lt;V$4,5,(V$3-VLOOKUP($E30,'Country Indicator Data'!$B$4:$N$300,12,FALSE))/(V$3-V$4)*5)),1))))</f>
        <v>3.8</v>
      </c>
      <c r="W30" s="159">
        <f t="shared" si="5"/>
        <v>3.5</v>
      </c>
      <c r="X30" s="159">
        <f t="shared" si="6"/>
        <v>2.5</v>
      </c>
      <c r="Y30" s="176">
        <f>IF('Core Indicators'!FC27="x","x",IF('Core Indicators'!FC27&gt;=5,5,IF('Core Indicators'!FC27&gt;=4,4,IF('Core Indicators'!FC27&gt;=3,3,IF('Core Indicators'!FC27&gt;=2,2,IF('Core Indicators'!FC27&gt;=1,1,0))))))</f>
        <v>1</v>
      </c>
      <c r="Z30" s="159">
        <f t="shared" si="7"/>
        <v>1</v>
      </c>
      <c r="AA30" s="176">
        <f>'Crisis Indicator Data'!Y27</f>
        <v>0</v>
      </c>
      <c r="AB30" s="176">
        <f>'Crisis Indicator Data'!Z27</f>
        <v>0</v>
      </c>
      <c r="AC30" s="176">
        <f>'Crisis Indicator Data'!AA27</f>
        <v>0</v>
      </c>
      <c r="AD30" s="176">
        <f>'Crisis Indicator Data'!AB27</f>
        <v>0</v>
      </c>
      <c r="AE30" s="176">
        <f t="shared" si="8"/>
        <v>0</v>
      </c>
      <c r="AF30" s="176">
        <f>'Crisis Indicator Data'!AC27</f>
        <v>2</v>
      </c>
      <c r="AG30" s="176">
        <f>'Crisis Indicator Data'!AD27</f>
        <v>2</v>
      </c>
      <c r="AH30" s="176">
        <f t="shared" si="9"/>
        <v>4</v>
      </c>
      <c r="AI30" s="176">
        <f>'Crisis Indicator Data'!AE27</f>
        <v>0</v>
      </c>
      <c r="AJ30" s="176">
        <f>'Crisis Indicator Data'!AF27</f>
        <v>0</v>
      </c>
      <c r="AK30" s="176">
        <f>'Crisis Indicator Data'!AG27</f>
        <v>0</v>
      </c>
      <c r="AL30" s="176">
        <f t="shared" si="10"/>
        <v>0</v>
      </c>
      <c r="AM30" s="159">
        <f t="shared" si="11"/>
        <v>1</v>
      </c>
      <c r="AN30" s="159">
        <f t="shared" si="12"/>
        <v>1</v>
      </c>
    </row>
    <row r="31" spans="1:40" ht="13.5" customHeight="1" x14ac:dyDescent="0.35">
      <c r="A31" s="165" t="str">
        <f>'Crisis Indicator Data'!A28</f>
        <v>Drought in Djibouti</v>
      </c>
      <c r="B31" s="166" t="str">
        <f>'Crisis Indicator Data'!B28</f>
        <v>Drought/drier conditions</v>
      </c>
      <c r="C31" s="166" t="str">
        <f>'Crisis Indicator Data'!C28</f>
        <v>DJI003</v>
      </c>
      <c r="D31" s="166" t="str">
        <f>'Crisis Indicator Data'!D28</f>
        <v>Djibouti</v>
      </c>
      <c r="E31" s="167" t="str">
        <f>'Crisis Indicator Data'!E28</f>
        <v>DJI</v>
      </c>
      <c r="F31" s="159">
        <f>IF(LEN(E31)&gt;3,(IF(VLOOKUP($C31,#REF!,7,FALSE)="x","x",ROUND(IF(VLOOKUP($C31,#REF!,7,FALSE)&gt;$F$3,5,IF(VLOOKUP($C31,#REF!,7,FALSE)&lt;F$4,0,($F$3-VLOOKUP($C31,#REF!,7,FALSE))/($F$3-$F$4)*5)),1))),IF(VLOOKUP($E31,'Country Indicator Data'!$B$4:$N$300,3,FALSE)="x","x",ROUND(IF(VLOOKUP($E31,'Country Indicator Data'!$B$4:$N$300,3,FALSE)&gt;$F$3,5,IF(VLOOKUP($E31,'Country Indicator Data'!$B$4:$N$300,3,FALSE)&lt;$F$4,0,($F$3-VLOOKUP($E31,'Country Indicator Data'!$B$4:$N$300,3,FALSE))/($F$3-$F$4)*5)),1)))</f>
        <v>2.9</v>
      </c>
      <c r="G31" s="159">
        <f>IF(LEN(E31)&gt;3,(IF(VLOOKUP($C31,#REF!,9,FALSE)="x","x",ROUND(IF(VLOOKUP($C31,#REF!,9,FALSE)&gt;G$3,5,IF(VLOOKUP($C31,#REF!,9,FALSE)&lt;G$4,0,(G$3-VLOOKUP($C31,#REF!,9,FALSE))/(G$3-G$4)*5)),1))),IF(VLOOKUP($E31,'Country Indicator Data'!$B$4:$N$300,5,FALSE)="x","x",ROUND(IF(VLOOKUP($E31,'Country Indicator Data'!$B$4:$N$300,5,FALSE)&gt;G$3,5,IF(VLOOKUP($E31,'Country Indicator Data'!$B$4:$N$300,5,FALSE)&lt;G$4,0,(G$3-VLOOKUP($E31,'Country Indicator Data'!$B$4:$N$300,5,FALSE))/(G$3-G$4)*5)),1)))</f>
        <v>3.2</v>
      </c>
      <c r="H31" s="159">
        <f t="shared" si="0"/>
        <v>3.05</v>
      </c>
      <c r="I31" s="159">
        <f>IF(LEN(E31)&gt;3,(IF(VLOOKUP($C31,#REF!,6,FALSE)="x","x",ROUND(IF(VLOOKUP($C31,#REF!,6,FALSE)&gt;I$3,5,IF(VLOOKUP($C31,#REF!,6,FALSE)&lt;I$4,0,5-(I$3-VLOOKUP($C31,#REF!,6,FALSE))/(I$3-I$4)*5)),1))),IF(VLOOKUP($E31,'Country Indicator Data'!$B$4:$N$300,2,FALSE)="x","x",ROUND(IF(VLOOKUP($E31,'Country Indicator Data'!$B$4:$N$300,2,FALSE)&gt;I$3,5,IF(VLOOKUP($E31,'Country Indicator Data'!$B$4:$N$300,2,FALSE)&lt;I$4,0,5-(I$3-VLOOKUP($E31,'Country Indicator Data'!$B$4:$N$300,2,FALSE))/(I$3-I$4)*5)),1)))</f>
        <v>2.8</v>
      </c>
      <c r="J31" s="159">
        <f>IF(LEN(E31)&gt;3,(IF(VLOOKUP($C31,#REF!,8,FALSE)="x","x",ROUND(IF(VLOOKUP($C31,#REF!,8,FALSE)&gt;J$3,5,IF(VLOOKUP($C31,#REF!,8,FALSE)&lt;J$4,0,5-(J$3-VLOOKUP($C31,#REF!,8,FALSE))/(J$3-J$4)*5)),1))),IF(VLOOKUP($E31,'Country Indicator Data'!$B$4:$N$300,4,FALSE)="x","x",ROUND(IF(VLOOKUP($E31,'Country Indicator Data'!$B$4:$N$300,4,FALSE)&gt;J$3,5,IF(VLOOKUP($E31,'Country Indicator Data'!$B$4:$N$300,4,FALSE)&lt;J$4,0,5-(J$3-VLOOKUP($E31,'Country Indicator Data'!$B$4:$N$300,4,FALSE))/(J$3-J$4)*5)),1)))</f>
        <v>0</v>
      </c>
      <c r="K31" s="159">
        <f t="shared" si="1"/>
        <v>1.4</v>
      </c>
      <c r="L31" s="159">
        <f>IF(LEN(E31)&gt;3,(IF(VLOOKUP($C31,#REF!,10,FALSE)="x","x",ROUND(IF(VLOOKUP($C31,#REF!,10,FALSE)&gt;L$3,5,IF(VLOOKUP($C31,#REF!,10,FALSE)&lt;L$4,0,5-(L$3-VLOOKUP($C31,#REF!,10,FALSE))/(L$3-L$4)*5)),1))),IF(VLOOKUP($E31,'Country Indicator Data'!$B$4:$N$300,6,FALSE)="x","x",ROUND(IF(VLOOKUP($E31,'Country Indicator Data'!$B$4:$N$300,6,FALSE)&gt;L$3,5,IF(VLOOKUP($E31,'Country Indicator Data'!$B$4:$N$300,6,FALSE)&lt;L$4,0,5-(L$3-VLOOKUP($E31,'Country Indicator Data'!$B$4:$N$300,6,FALSE))/(L$3-L$4)*5)),1)))</f>
        <v>3.2</v>
      </c>
      <c r="M31" s="159">
        <f>IF(LEN(E31)&gt;3,(IF(VLOOKUP($C31,#REF!,11,FALSE)="x","x",ROUND(IF(VLOOKUP($C31,#REF!,11,FALSE)&gt;M$3,5,IF(VLOOKUP($C31,#REF!,11,FALSE)&lt;M$4,0,5-(M$3-VLOOKUP($C31,#REF!,11,FALSE))/(M$3-M$4)*5)),1))),IF(VLOOKUP($E31,'Country Indicator Data'!$B$4:$N$300,7,FALSE)="x","x",ROUND(IF(VLOOKUP($E31,'Country Indicator Data'!$B$4:$N$300,7,FALSE)&gt;M$3,5,IF(VLOOKUP($E31,'Country Indicator Data'!$B$4:$N$300,7,FALSE)&lt;M$4,0,5-(M$3-VLOOKUP($E31,'Country Indicator Data'!$B$4:$N$300,7,FALSE))/(M$3-M$4)*5)),1)))</f>
        <v>2.1</v>
      </c>
      <c r="N31" s="159">
        <f t="shared" si="2"/>
        <v>2.6500000000000004</v>
      </c>
      <c r="O31" s="159">
        <f t="shared" si="3"/>
        <v>2.3666666666666667</v>
      </c>
      <c r="P31" s="159">
        <f>IF(LEN(E31)&gt;3,VLOOKUP(C31,#REF!,12,FALSE),VLOOKUP(E31,'Country Indicator Data'!$B$4:$I$300,8,FALSE))</f>
        <v>1</v>
      </c>
      <c r="Q31" s="159">
        <f>IF(LEN(E31)&gt;3,((IF(VLOOKUP($C31,#REF!,13,FALSE)="x","x",ROUND(IF(VLOOKUP($C31,#REF!,13,FALSE)&gt;Q$3,5,IF(VLOOKUP($C31,#REF!,13,FALSE)&lt;Q$4,0,5-(LOG(Q$3)-LOG(VLOOKUP($C31,#REF!,13,FALSE)))/(LOG(Q$3)-LOG(Q$4))*5)),1)))),(IF(VLOOKUP($E31,'Country Indicator Data'!$B$4:$N$300,9,FALSE)="x","x",ROUND(IF(VLOOKUP($E31,'Country Indicator Data'!$B$4:$N$300,9,FALSE)&gt;Q$3,5,IF(VLOOKUP($E31,'Country Indicator Data'!$B$4:$N$300,9,FALSE)&lt;Q$4,0,5-(LOG(Q$3)-LOG(VLOOKUP($E31,'Country Indicator Data'!$B$4:$N$300,9,FALSE)))/(LOG(Q$3)-LOG(Q$4))*5)),1))))</f>
        <v>2.4</v>
      </c>
      <c r="R31" s="159">
        <f t="shared" si="4"/>
        <v>1.7</v>
      </c>
      <c r="S31" s="159">
        <f>IF(LEN(E31)&gt;3,((IF(VLOOKUP($C31,#REF!,17,FALSE)="x","x",ROUND(IF(VLOOKUP($C31,#REF!,17,FALSE)&gt;S$3,0,IF(VLOOKUP($C31,#REF!,17,FALSE)&lt;S$4,5,(S$3-VLOOKUP($C31,#REF!,17,FALSE))/(S$3-S$4)*5)),1)))),(IF(VLOOKUP($E31,'Country Indicator Data'!$B$4:$N$300,13,FALSE)="x","x",ROUND(IF(VLOOKUP($E31,'Country Indicator Data'!$B$4:$N$300,13,FALSE)&gt;S$3,0,IF(VLOOKUP($E31,'Country Indicator Data'!$B$4:$N$300,13,FALSE)&lt;S$4,5,(S$3-VLOOKUP($E31,'Country Indicator Data'!$B$4:$N$300,13,FALSE))/(S$3-S$4)*5)),1))))</f>
        <v>3.5</v>
      </c>
      <c r="T31" s="159">
        <f>IF(LEN(E31)&gt;3,((IF(VLOOKUP($C31,#REF!,14,FALSE)="x","x",ROUND(IF(VLOOKUP($C31,#REF!,14,FALSE)&gt;T$3,0,IF(VLOOKUP($C31,#REF!,14,FALSE)&lt;T$4,5,(T$3-VLOOKUP($C31,#REF!,14,FALSE))/(T$3-T$4)*5)),1)))),(IF(VLOOKUP($E31,'Country Indicator Data'!$B$4:$N$300,10,FALSE)="x","x",ROUND(IF(VLOOKUP($E31,'Country Indicator Data'!$B$4:$N$300,10,FALSE)&gt;T$3,0,IF(VLOOKUP($E31,'Country Indicator Data'!$B$4:$N$300,10,FALSE)&lt;T$4,5,(T$3-VLOOKUP($E31,'Country Indicator Data'!$B$4:$N$300,10,FALSE))/(T$3-T$4)*5)),1))))</f>
        <v>3.6</v>
      </c>
      <c r="U31" s="159">
        <f>IF(LEN(E31)&gt;3,((IF(VLOOKUP($C31,#REF!,15,FALSE)="x","x",ROUND(IF(VLOOKUP($C31,#REF!,15,FALSE)&gt;U$3,0,IF(VLOOKUP($C31,#REF!,15,FALSE)&lt;U$4,5,(U$3-VLOOKUP($C31,#REF!,15,FALSE))/(U$3-U$4)*5)),1)))),(IF(VLOOKUP($E31,'Country Indicator Data'!$B$4:$N$300,11,FALSE)="x","x",ROUND(IF(VLOOKUP($E31,'Country Indicator Data'!$B$4:$N$300,11,FALSE)&gt;U$3,0,IF(VLOOKUP($E31,'Country Indicator Data'!$B$4:$N$300,11,FALSE)&lt;U$4,5,(U$3-VLOOKUP($E31,'Country Indicator Data'!$B$4:$N$300,11,FALSE))/(U$3-U$4)*5)),1))))</f>
        <v>3</v>
      </c>
      <c r="V31" s="159">
        <f>IF(LEN(E31)&gt;3,((IF(VLOOKUP($C31,#REF!,16,FALSE)="x","x",ROUND(IF(VLOOKUP($C31,#REF!,16,FALSE)&gt;V$3,0,IF(VLOOKUP($C31,#REF!,16,FALSE)&lt;V$4,5,(V$3-VLOOKUP($C31,#REF!,16,FALSE))/(V$3-V$4)*5)),1)))),(IF(VLOOKUP($E31,'Country Indicator Data'!$B$4:$N$300,12,FALSE)="x","x",ROUND(IF(VLOOKUP($E31,'Country Indicator Data'!$B$4:$N$300,12,FALSE)&gt;V$3,0,IF(VLOOKUP($E31,'Country Indicator Data'!$B$4:$N$300,12,FALSE)&lt;V$4,5,(V$3-VLOOKUP($E31,'Country Indicator Data'!$B$4:$N$300,12,FALSE))/(V$3-V$4)*5)),1))))</f>
        <v>3.8</v>
      </c>
      <c r="W31" s="159">
        <f t="shared" si="5"/>
        <v>3.5</v>
      </c>
      <c r="X31" s="159">
        <f t="shared" si="6"/>
        <v>2.5</v>
      </c>
      <c r="Y31" s="176">
        <f>IF('Core Indicators'!FC28="x","x",IF('Core Indicators'!FC28&gt;=5,5,IF('Core Indicators'!FC28&gt;=4,4,IF('Core Indicators'!FC28&gt;=3,3,IF('Core Indicators'!FC28&gt;=2,2,IF('Core Indicators'!FC28&gt;=1,1,0))))))</f>
        <v>5</v>
      </c>
      <c r="Z31" s="159">
        <f t="shared" si="7"/>
        <v>5</v>
      </c>
      <c r="AA31" s="176">
        <f>'Crisis Indicator Data'!Y28</f>
        <v>0</v>
      </c>
      <c r="AB31" s="176">
        <f>'Crisis Indicator Data'!Z28</f>
        <v>0</v>
      </c>
      <c r="AC31" s="176">
        <f>'Crisis Indicator Data'!AA28</f>
        <v>0</v>
      </c>
      <c r="AD31" s="176">
        <f>'Crisis Indicator Data'!AB28</f>
        <v>0</v>
      </c>
      <c r="AE31" s="176">
        <f t="shared" si="8"/>
        <v>0</v>
      </c>
      <c r="AF31" s="176">
        <f>'Crisis Indicator Data'!AC28</f>
        <v>2</v>
      </c>
      <c r="AG31" s="176">
        <f>'Crisis Indicator Data'!AD28</f>
        <v>2</v>
      </c>
      <c r="AH31" s="176">
        <f t="shared" si="9"/>
        <v>4</v>
      </c>
      <c r="AI31" s="176">
        <f>'Crisis Indicator Data'!AE28</f>
        <v>0</v>
      </c>
      <c r="AJ31" s="176">
        <f>'Crisis Indicator Data'!AF28</f>
        <v>0</v>
      </c>
      <c r="AK31" s="176">
        <f>'Crisis Indicator Data'!AG28</f>
        <v>0</v>
      </c>
      <c r="AL31" s="176">
        <f t="shared" si="10"/>
        <v>0</v>
      </c>
      <c r="AM31" s="159">
        <f t="shared" si="11"/>
        <v>1</v>
      </c>
      <c r="AN31" s="159">
        <f t="shared" si="12"/>
        <v>3</v>
      </c>
    </row>
    <row r="32" spans="1:40" ht="13.5" customHeight="1" x14ac:dyDescent="0.35">
      <c r="A32" s="165" t="str">
        <f>'Crisis Indicator Data'!A29</f>
        <v>Displacement from Venezuela to Dominican Republic</v>
      </c>
      <c r="B32" s="166" t="str">
        <f>'Crisis Indicator Data'!B29</f>
        <v>International Displacement</v>
      </c>
      <c r="C32" s="166" t="str">
        <f>'Crisis Indicator Data'!C29</f>
        <v>DOM002</v>
      </c>
      <c r="D32" s="166" t="str">
        <f>'Crisis Indicator Data'!D29</f>
        <v>Dominican Republic</v>
      </c>
      <c r="E32" s="167" t="str">
        <f>'Crisis Indicator Data'!E29</f>
        <v>DOM</v>
      </c>
      <c r="F32" s="159">
        <f>IF(LEN(E32)&gt;3,(IF(VLOOKUP($C32,#REF!,7,FALSE)="x","x",ROUND(IF(VLOOKUP($C32,#REF!,7,FALSE)&gt;$F$3,5,IF(VLOOKUP($C32,#REF!,7,FALSE)&lt;F$4,0,($F$3-VLOOKUP($C32,#REF!,7,FALSE))/($F$3-$F$4)*5)),1))),IF(VLOOKUP($E32,'Country Indicator Data'!$B$4:$N$300,3,FALSE)="x","x",ROUND(IF(VLOOKUP($E32,'Country Indicator Data'!$B$4:$N$300,3,FALSE)&gt;$F$3,5,IF(VLOOKUP($E32,'Country Indicator Data'!$B$4:$N$300,3,FALSE)&lt;$F$4,0,($F$3-VLOOKUP($E32,'Country Indicator Data'!$B$4:$N$300,3,FALSE))/($F$3-$F$4)*5)),1)))</f>
        <v>2.5</v>
      </c>
      <c r="G32" s="159">
        <f>IF(LEN(E32)&gt;3,(IF(VLOOKUP($C32,#REF!,9,FALSE)="x","x",ROUND(IF(VLOOKUP($C32,#REF!,9,FALSE)&gt;G$3,5,IF(VLOOKUP($C32,#REF!,9,FALSE)&lt;G$4,0,(G$3-VLOOKUP($C32,#REF!,9,FALSE))/(G$3-G$4)*5)),1))),IF(VLOOKUP($E32,'Country Indicator Data'!$B$4:$N$300,5,FALSE)="x","x",ROUND(IF(VLOOKUP($E32,'Country Indicator Data'!$B$4:$N$300,5,FALSE)&gt;G$3,5,IF(VLOOKUP($E32,'Country Indicator Data'!$B$4:$N$300,5,FALSE)&lt;G$4,0,(G$3-VLOOKUP($E32,'Country Indicator Data'!$B$4:$N$300,5,FALSE))/(G$3-G$4)*5)),1)))</f>
        <v>1.4</v>
      </c>
      <c r="H32" s="159">
        <f t="shared" si="0"/>
        <v>1.95</v>
      </c>
      <c r="I32" s="159">
        <f>IF(LEN(E32)&gt;3,(IF(VLOOKUP($C32,#REF!,6,FALSE)="x","x",ROUND(IF(VLOOKUP($C32,#REF!,6,FALSE)&gt;I$3,5,IF(VLOOKUP($C32,#REF!,6,FALSE)&lt;I$4,0,5-(I$3-VLOOKUP($C32,#REF!,6,FALSE))/(I$3-I$4)*5)),1))),IF(VLOOKUP($E32,'Country Indicator Data'!$B$4:$N$300,2,FALSE)="x","x",ROUND(IF(VLOOKUP($E32,'Country Indicator Data'!$B$4:$N$300,2,FALSE)&gt;I$3,5,IF(VLOOKUP($E32,'Country Indicator Data'!$B$4:$N$300,2,FALSE)&lt;I$4,0,5-(I$3-VLOOKUP($E32,'Country Indicator Data'!$B$4:$N$300,2,FALSE))/(I$3-I$4)*5)),1)))</f>
        <v>0.7</v>
      </c>
      <c r="J32" s="159">
        <f>IF(LEN(E32)&gt;3,(IF(VLOOKUP($C32,#REF!,8,FALSE)="x","x",ROUND(IF(VLOOKUP($C32,#REF!,8,FALSE)&gt;J$3,5,IF(VLOOKUP($C32,#REF!,8,FALSE)&lt;J$4,0,5-(J$3-VLOOKUP($C32,#REF!,8,FALSE))/(J$3-J$4)*5)),1))),IF(VLOOKUP($E32,'Country Indicator Data'!$B$4:$N$300,4,FALSE)="x","x",ROUND(IF(VLOOKUP($E32,'Country Indicator Data'!$B$4:$N$300,4,FALSE)&gt;J$3,5,IF(VLOOKUP($E32,'Country Indicator Data'!$B$4:$N$300,4,FALSE)&lt;J$4,0,5-(J$3-VLOOKUP($E32,'Country Indicator Data'!$B$4:$N$300,4,FALSE))/(J$3-J$4)*5)),1)))</f>
        <v>0.7</v>
      </c>
      <c r="K32" s="159">
        <f t="shared" si="1"/>
        <v>0.7</v>
      </c>
      <c r="L32" s="159">
        <f>IF(LEN(E32)&gt;3,(IF(VLOOKUP($C32,#REF!,10,FALSE)="x","x",ROUND(IF(VLOOKUP($C32,#REF!,10,FALSE)&gt;L$3,5,IF(VLOOKUP($C32,#REF!,10,FALSE)&lt;L$4,0,5-(L$3-VLOOKUP($C32,#REF!,10,FALSE))/(L$3-L$4)*5)),1))),IF(VLOOKUP($E32,'Country Indicator Data'!$B$4:$N$300,6,FALSE)="x","x",ROUND(IF(VLOOKUP($E32,'Country Indicator Data'!$B$4:$N$300,6,FALSE)&gt;L$3,5,IF(VLOOKUP($E32,'Country Indicator Data'!$B$4:$N$300,6,FALSE)&lt;L$4,0,5-(L$3-VLOOKUP($E32,'Country Indicator Data'!$B$4:$N$300,6,FALSE))/(L$3-L$4)*5)),1)))</f>
        <v>2.8</v>
      </c>
      <c r="M32" s="159">
        <f>IF(LEN(E32)&gt;3,(IF(VLOOKUP($C32,#REF!,11,FALSE)="x","x",ROUND(IF(VLOOKUP($C32,#REF!,11,FALSE)&gt;M$3,5,IF(VLOOKUP($C32,#REF!,11,FALSE)&lt;M$4,0,5-(M$3-VLOOKUP($C32,#REF!,11,FALSE))/(M$3-M$4)*5)),1))),IF(VLOOKUP($E32,'Country Indicator Data'!$B$4:$N$300,7,FALSE)="x","x",ROUND(IF(VLOOKUP($E32,'Country Indicator Data'!$B$4:$N$300,7,FALSE)&gt;M$3,5,IF(VLOOKUP($E32,'Country Indicator Data'!$B$4:$N$300,7,FALSE)&lt;M$4,0,5-(M$3-VLOOKUP($E32,'Country Indicator Data'!$B$4:$N$300,7,FALSE))/(M$3-M$4)*5)),1)))</f>
        <v>1.7</v>
      </c>
      <c r="N32" s="159">
        <f t="shared" si="2"/>
        <v>2.25</v>
      </c>
      <c r="O32" s="159">
        <f t="shared" si="3"/>
        <v>1.6333333333333335</v>
      </c>
      <c r="P32" s="159">
        <f>IF(LEN(E32)&gt;3,VLOOKUP(C32,#REF!,12,FALSE),VLOOKUP(E32,'Country Indicator Data'!$B$4:$I$300,8,FALSE))</f>
        <v>0</v>
      </c>
      <c r="Q32" s="159" t="str">
        <f>IF(LEN(E32)&gt;3,((IF(VLOOKUP($C32,#REF!,13,FALSE)="x","x",ROUND(IF(VLOOKUP($C32,#REF!,13,FALSE)&gt;Q$3,5,IF(VLOOKUP($C32,#REF!,13,FALSE)&lt;Q$4,0,5-(LOG(Q$3)-LOG(VLOOKUP($C32,#REF!,13,FALSE)))/(LOG(Q$3)-LOG(Q$4))*5)),1)))),(IF(VLOOKUP($E32,'Country Indicator Data'!$B$4:$N$300,9,FALSE)="x","x",ROUND(IF(VLOOKUP($E32,'Country Indicator Data'!$B$4:$N$300,9,FALSE)&gt;Q$3,5,IF(VLOOKUP($E32,'Country Indicator Data'!$B$4:$N$300,9,FALSE)&lt;Q$4,0,5-(LOG(Q$3)-LOG(VLOOKUP($E32,'Country Indicator Data'!$B$4:$N$300,9,FALSE)))/(LOG(Q$3)-LOG(Q$4))*5)),1))))</f>
        <v>x</v>
      </c>
      <c r="R32" s="159">
        <f t="shared" si="4"/>
        <v>0</v>
      </c>
      <c r="S32" s="159">
        <f>IF(LEN(E32)&gt;3,((IF(VLOOKUP($C32,#REF!,17,FALSE)="x","x",ROUND(IF(VLOOKUP($C32,#REF!,17,FALSE)&gt;S$3,0,IF(VLOOKUP($C32,#REF!,17,FALSE)&lt;S$4,5,(S$3-VLOOKUP($C32,#REF!,17,FALSE))/(S$3-S$4)*5)),1)))),(IF(VLOOKUP($E32,'Country Indicator Data'!$B$4:$N$300,13,FALSE)="x","x",ROUND(IF(VLOOKUP($E32,'Country Indicator Data'!$B$4:$N$300,13,FALSE)&gt;S$3,0,IF(VLOOKUP($E32,'Country Indicator Data'!$B$4:$N$300,13,FALSE)&lt;S$4,5,(S$3-VLOOKUP($E32,'Country Indicator Data'!$B$4:$N$300,13,FALSE))/(S$3-S$4)*5)),1))))</f>
        <v>3.2</v>
      </c>
      <c r="T32" s="159">
        <f>IF(LEN(E32)&gt;3,((IF(VLOOKUP($C32,#REF!,14,FALSE)="x","x",ROUND(IF(VLOOKUP($C32,#REF!,14,FALSE)&gt;T$3,0,IF(VLOOKUP($C32,#REF!,14,FALSE)&lt;T$4,5,(T$3-VLOOKUP($C32,#REF!,14,FALSE))/(T$3-T$4)*5)),1)))),(IF(VLOOKUP($E32,'Country Indicator Data'!$B$4:$N$300,10,FALSE)="x","x",ROUND(IF(VLOOKUP($E32,'Country Indicator Data'!$B$4:$N$300,10,FALSE)&gt;T$3,0,IF(VLOOKUP($E32,'Country Indicator Data'!$B$4:$N$300,10,FALSE)&lt;T$4,5,(T$3-VLOOKUP($E32,'Country Indicator Data'!$B$4:$N$300,10,FALSE))/(T$3-T$4)*5)),1))))</f>
        <v>2.6</v>
      </c>
      <c r="U32" s="159">
        <f>IF(LEN(E32)&gt;3,((IF(VLOOKUP($C32,#REF!,15,FALSE)="x","x",ROUND(IF(VLOOKUP($C32,#REF!,15,FALSE)&gt;U$3,0,IF(VLOOKUP($C32,#REF!,15,FALSE)&lt;U$4,5,(U$3-VLOOKUP($C32,#REF!,15,FALSE))/(U$3-U$4)*5)),1)))),(IF(VLOOKUP($E32,'Country Indicator Data'!$B$4:$N$300,11,FALSE)="x","x",ROUND(IF(VLOOKUP($E32,'Country Indicator Data'!$B$4:$N$300,11,FALSE)&gt;U$3,0,IF(VLOOKUP($E32,'Country Indicator Data'!$B$4:$N$300,11,FALSE)&lt;U$4,5,(U$3-VLOOKUP($E32,'Country Indicator Data'!$B$4:$N$300,11,FALSE))/(U$3-U$4)*5)),1))))</f>
        <v>1.6</v>
      </c>
      <c r="V32" s="159">
        <f>IF(LEN(E32)&gt;3,((IF(VLOOKUP($C32,#REF!,16,FALSE)="x","x",ROUND(IF(VLOOKUP($C32,#REF!,16,FALSE)&gt;V$3,0,IF(VLOOKUP($C32,#REF!,16,FALSE)&lt;V$4,5,(V$3-VLOOKUP($C32,#REF!,16,FALSE))/(V$3-V$4)*5)),1)))),(IF(VLOOKUP($E32,'Country Indicator Data'!$B$4:$N$300,12,FALSE)="x","x",ROUND(IF(VLOOKUP($E32,'Country Indicator Data'!$B$4:$N$300,12,FALSE)&gt;V$3,0,IF(VLOOKUP($E32,'Country Indicator Data'!$B$4:$N$300,12,FALSE)&lt;V$4,5,(V$3-VLOOKUP($E32,'Country Indicator Data'!$B$4:$N$300,12,FALSE))/(V$3-V$4)*5)),1))))</f>
        <v>1.6</v>
      </c>
      <c r="W32" s="159">
        <f t="shared" si="5"/>
        <v>2.2999999999999998</v>
      </c>
      <c r="X32" s="159">
        <f t="shared" si="6"/>
        <v>1.3</v>
      </c>
      <c r="Y32" s="176">
        <f>IF('Core Indicators'!FC29="x","x",IF('Core Indicators'!FC29&gt;=5,5,IF('Core Indicators'!FC29&gt;=4,4,IF('Core Indicators'!FC29&gt;=3,3,IF('Core Indicators'!FC29&gt;=2,2,IF('Core Indicators'!FC29&gt;=1,1,0))))))</f>
        <v>2</v>
      </c>
      <c r="Z32" s="159">
        <f t="shared" si="7"/>
        <v>2</v>
      </c>
      <c r="AA32" s="176">
        <f>'Crisis Indicator Data'!Y29</f>
        <v>0</v>
      </c>
      <c r="AB32" s="176">
        <f>'Crisis Indicator Data'!Z29</f>
        <v>0</v>
      </c>
      <c r="AC32" s="176">
        <f>'Crisis Indicator Data'!AA29</f>
        <v>0</v>
      </c>
      <c r="AD32" s="176">
        <f>'Crisis Indicator Data'!AB29</f>
        <v>0</v>
      </c>
      <c r="AE32" s="176">
        <f t="shared" si="8"/>
        <v>0</v>
      </c>
      <c r="AF32" s="176">
        <f>'Crisis Indicator Data'!AC29</f>
        <v>0</v>
      </c>
      <c r="AG32" s="176">
        <f>'Crisis Indicator Data'!AD29</f>
        <v>0</v>
      </c>
      <c r="AH32" s="176">
        <f t="shared" si="9"/>
        <v>0</v>
      </c>
      <c r="AI32" s="176">
        <f>'Crisis Indicator Data'!AE29</f>
        <v>0</v>
      </c>
      <c r="AJ32" s="176">
        <f>'Crisis Indicator Data'!AF29</f>
        <v>0</v>
      </c>
      <c r="AK32" s="176">
        <f>'Crisis Indicator Data'!AG29</f>
        <v>2</v>
      </c>
      <c r="AL32" s="176">
        <f t="shared" si="10"/>
        <v>2</v>
      </c>
      <c r="AM32" s="159">
        <f t="shared" si="11"/>
        <v>1</v>
      </c>
      <c r="AN32" s="159">
        <f t="shared" si="12"/>
        <v>1.5</v>
      </c>
    </row>
    <row r="33" spans="1:40" ht="13.5" customHeight="1" x14ac:dyDescent="0.35">
      <c r="A33" s="165" t="str">
        <f>'Crisis Indicator Data'!A30</f>
        <v>International displacement to Algeria</v>
      </c>
      <c r="B33" s="166" t="str">
        <f>'Crisis Indicator Data'!B30</f>
        <v>International Displacement</v>
      </c>
      <c r="C33" s="166" t="str">
        <f>'Crisis Indicator Data'!C30</f>
        <v>DZA002</v>
      </c>
      <c r="D33" s="166" t="str">
        <f>'Crisis Indicator Data'!D30</f>
        <v>Algeria</v>
      </c>
      <c r="E33" s="167" t="str">
        <f>'Crisis Indicator Data'!E30</f>
        <v>DZA</v>
      </c>
      <c r="F33" s="159">
        <f>IF(LEN(E33)&gt;3,(IF(VLOOKUP($C33,#REF!,7,FALSE)="x","x",ROUND(IF(VLOOKUP($C33,#REF!,7,FALSE)&gt;$F$3,5,IF(VLOOKUP($C33,#REF!,7,FALSE)&lt;F$4,0,($F$3-VLOOKUP($C33,#REF!,7,FALSE))/($F$3-$F$4)*5)),1))),IF(VLOOKUP($E33,'Country Indicator Data'!$B$4:$N$300,3,FALSE)="x","x",ROUND(IF(VLOOKUP($E33,'Country Indicator Data'!$B$4:$N$300,3,FALSE)&gt;$F$3,5,IF(VLOOKUP($E33,'Country Indicator Data'!$B$4:$N$300,3,FALSE)&lt;$F$4,0,($F$3-VLOOKUP($E33,'Country Indicator Data'!$B$4:$N$300,3,FALSE))/($F$3-$F$4)*5)),1)))</f>
        <v>3.9</v>
      </c>
      <c r="G33" s="159">
        <f>IF(LEN(E33)&gt;3,(IF(VLOOKUP($C33,#REF!,9,FALSE)="x","x",ROUND(IF(VLOOKUP($C33,#REF!,9,FALSE)&gt;G$3,5,IF(VLOOKUP($C33,#REF!,9,FALSE)&lt;G$4,0,(G$3-VLOOKUP($C33,#REF!,9,FALSE))/(G$3-G$4)*5)),1))),IF(VLOOKUP($E33,'Country Indicator Data'!$B$4:$N$300,5,FALSE)="x","x",ROUND(IF(VLOOKUP($E33,'Country Indicator Data'!$B$4:$N$300,5,FALSE)&gt;G$3,5,IF(VLOOKUP($E33,'Country Indicator Data'!$B$4:$N$300,5,FALSE)&lt;G$4,0,(G$3-VLOOKUP($E33,'Country Indicator Data'!$B$4:$N$300,5,FALSE))/(G$3-G$4)*5)),1)))</f>
        <v>2.7</v>
      </c>
      <c r="H33" s="159">
        <f t="shared" si="0"/>
        <v>3.3</v>
      </c>
      <c r="I33" s="159">
        <f>IF(LEN(E33)&gt;3,(IF(VLOOKUP($C33,#REF!,6,FALSE)="x","x",ROUND(IF(VLOOKUP($C33,#REF!,6,FALSE)&gt;I$3,5,IF(VLOOKUP($C33,#REF!,6,FALSE)&lt;I$4,0,5-(I$3-VLOOKUP($C33,#REF!,6,FALSE))/(I$3-I$4)*5)),1))),IF(VLOOKUP($E33,'Country Indicator Data'!$B$4:$N$300,2,FALSE)="x","x",ROUND(IF(VLOOKUP($E33,'Country Indicator Data'!$B$4:$N$300,2,FALSE)&gt;I$3,5,IF(VLOOKUP($E33,'Country Indicator Data'!$B$4:$N$300,2,FALSE)&lt;I$4,0,5-(I$3-VLOOKUP($E33,'Country Indicator Data'!$B$4:$N$300,2,FALSE))/(I$3-I$4)*5)),1)))</f>
        <v>2</v>
      </c>
      <c r="J33" s="159">
        <f>IF(LEN(E33)&gt;3,(IF(VLOOKUP($C33,#REF!,8,FALSE)="x","x",ROUND(IF(VLOOKUP($C33,#REF!,8,FALSE)&gt;J$3,5,IF(VLOOKUP($C33,#REF!,8,FALSE)&lt;J$4,0,5-(J$3-VLOOKUP($C33,#REF!,8,FALSE))/(J$3-J$4)*5)),1))),IF(VLOOKUP($E33,'Country Indicator Data'!$B$4:$N$300,4,FALSE)="x","x",ROUND(IF(VLOOKUP($E33,'Country Indicator Data'!$B$4:$N$300,4,FALSE)&gt;J$3,5,IF(VLOOKUP($E33,'Country Indicator Data'!$B$4:$N$300,4,FALSE)&lt;J$4,0,5-(J$3-VLOOKUP($E33,'Country Indicator Data'!$B$4:$N$300,4,FALSE))/(J$3-J$4)*5)),1)))</f>
        <v>2.7</v>
      </c>
      <c r="K33" s="159">
        <f t="shared" si="1"/>
        <v>2.35</v>
      </c>
      <c r="L33" s="159">
        <f>IF(LEN(E33)&gt;3,(IF(VLOOKUP($C33,#REF!,10,FALSE)="x","x",ROUND(IF(VLOOKUP($C33,#REF!,10,FALSE)&gt;L$3,5,IF(VLOOKUP($C33,#REF!,10,FALSE)&lt;L$4,0,5-(L$3-VLOOKUP($C33,#REF!,10,FALSE))/(L$3-L$4)*5)),1))),IF(VLOOKUP($E33,'Country Indicator Data'!$B$4:$N$300,6,FALSE)="x","x",ROUND(IF(VLOOKUP($E33,'Country Indicator Data'!$B$4:$N$300,6,FALSE)&gt;L$3,5,IF(VLOOKUP($E33,'Country Indicator Data'!$B$4:$N$300,6,FALSE)&lt;L$4,0,5-(L$3-VLOOKUP($E33,'Country Indicator Data'!$B$4:$N$300,6,FALSE))/(L$3-L$4)*5)),1)))</f>
        <v>3</v>
      </c>
      <c r="M33" s="159">
        <f>IF(LEN(E33)&gt;3,(IF(VLOOKUP($C33,#REF!,11,FALSE)="x","x",ROUND(IF(VLOOKUP($C33,#REF!,11,FALSE)&gt;M$3,5,IF(VLOOKUP($C33,#REF!,11,FALSE)&lt;M$4,0,5-(M$3-VLOOKUP($C33,#REF!,11,FALSE))/(M$3-M$4)*5)),1))),IF(VLOOKUP($E33,'Country Indicator Data'!$B$4:$N$300,7,FALSE)="x","x",ROUND(IF(VLOOKUP($E33,'Country Indicator Data'!$B$4:$N$300,7,FALSE)&gt;M$3,5,IF(VLOOKUP($E33,'Country Indicator Data'!$B$4:$N$300,7,FALSE)&lt;M$4,0,5-(M$3-VLOOKUP($E33,'Country Indicator Data'!$B$4:$N$300,7,FALSE))/(M$3-M$4)*5)),1)))</f>
        <v>0.3</v>
      </c>
      <c r="N33" s="159">
        <f t="shared" si="2"/>
        <v>1.65</v>
      </c>
      <c r="O33" s="159">
        <f t="shared" si="3"/>
        <v>2.4333333333333336</v>
      </c>
      <c r="P33" s="159">
        <f>IF(LEN(E33)&gt;3,VLOOKUP(C33,#REF!,12,FALSE),VLOOKUP(E33,'Country Indicator Data'!$B$4:$I$300,8,FALSE))</f>
        <v>2</v>
      </c>
      <c r="Q33" s="159">
        <f>IF(LEN(E33)&gt;3,((IF(VLOOKUP($C33,#REF!,13,FALSE)="x","x",ROUND(IF(VLOOKUP($C33,#REF!,13,FALSE)&gt;Q$3,5,IF(VLOOKUP($C33,#REF!,13,FALSE)&lt;Q$4,0,5-(LOG(Q$3)-LOG(VLOOKUP($C33,#REF!,13,FALSE)))/(LOG(Q$3)-LOG(Q$4))*5)),1)))),(IF(VLOOKUP($E33,'Country Indicator Data'!$B$4:$N$300,9,FALSE)="x","x",ROUND(IF(VLOOKUP($E33,'Country Indicator Data'!$B$4:$N$300,9,FALSE)&gt;Q$3,5,IF(VLOOKUP($E33,'Country Indicator Data'!$B$4:$N$300,9,FALSE)&lt;Q$4,0,5-(LOG(Q$3)-LOG(VLOOKUP($E33,'Country Indicator Data'!$B$4:$N$300,9,FALSE)))/(LOG(Q$3)-LOG(Q$4))*5)),1))))</f>
        <v>4.2</v>
      </c>
      <c r="R33" s="159">
        <f t="shared" si="4"/>
        <v>3.1</v>
      </c>
      <c r="S33" s="159">
        <f>IF(LEN(E33)&gt;3,((IF(VLOOKUP($C33,#REF!,17,FALSE)="x","x",ROUND(IF(VLOOKUP($C33,#REF!,17,FALSE)&gt;S$3,0,IF(VLOOKUP($C33,#REF!,17,FALSE)&lt;S$4,5,(S$3-VLOOKUP($C33,#REF!,17,FALSE))/(S$3-S$4)*5)),1)))),(IF(VLOOKUP($E33,'Country Indicator Data'!$B$4:$N$300,13,FALSE)="x","x",ROUND(IF(VLOOKUP($E33,'Country Indicator Data'!$B$4:$N$300,13,FALSE)&gt;S$3,0,IF(VLOOKUP($E33,'Country Indicator Data'!$B$4:$N$300,13,FALSE)&lt;S$4,5,(S$3-VLOOKUP($E33,'Country Indicator Data'!$B$4:$N$300,13,FALSE))/(S$3-S$4)*5)),1))))</f>
        <v>3.3</v>
      </c>
      <c r="T33" s="159">
        <f>IF(LEN(E33)&gt;3,((IF(VLOOKUP($C33,#REF!,14,FALSE)="x","x",ROUND(IF(VLOOKUP($C33,#REF!,14,FALSE)&gt;T$3,0,IF(VLOOKUP($C33,#REF!,14,FALSE)&lt;T$4,5,(T$3-VLOOKUP($C33,#REF!,14,FALSE))/(T$3-T$4)*5)),1)))),(IF(VLOOKUP($E33,'Country Indicator Data'!$B$4:$N$300,10,FALSE)="x","x",ROUND(IF(VLOOKUP($E33,'Country Indicator Data'!$B$4:$N$300,10,FALSE)&gt;T$3,0,IF(VLOOKUP($E33,'Country Indicator Data'!$B$4:$N$300,10,FALSE)&lt;T$4,5,(T$3-VLOOKUP($E33,'Country Indicator Data'!$B$4:$N$300,10,FALSE))/(T$3-T$4)*5)),1))))</f>
        <v>3.2</v>
      </c>
      <c r="U33" s="159">
        <f>IF(LEN(E33)&gt;3,((IF(VLOOKUP($C33,#REF!,15,FALSE)="x","x",ROUND(IF(VLOOKUP($C33,#REF!,15,FALSE)&gt;U$3,0,IF(VLOOKUP($C33,#REF!,15,FALSE)&lt;U$4,5,(U$3-VLOOKUP($C33,#REF!,15,FALSE))/(U$3-U$4)*5)),1)))),(IF(VLOOKUP($E33,'Country Indicator Data'!$B$4:$N$300,11,FALSE)="x","x",ROUND(IF(VLOOKUP($E33,'Country Indicator Data'!$B$4:$N$300,11,FALSE)&gt;U$3,0,IF(VLOOKUP($E33,'Country Indicator Data'!$B$4:$N$300,11,FALSE)&lt;U$4,5,(U$3-VLOOKUP($E33,'Country Indicator Data'!$B$4:$N$300,11,FALSE))/(U$3-U$4)*5)),1))))</f>
        <v>2.5</v>
      </c>
      <c r="V33" s="159">
        <f>IF(LEN(E33)&gt;3,((IF(VLOOKUP($C33,#REF!,16,FALSE)="x","x",ROUND(IF(VLOOKUP($C33,#REF!,16,FALSE)&gt;V$3,0,IF(VLOOKUP($C33,#REF!,16,FALSE)&lt;V$4,5,(V$3-VLOOKUP($C33,#REF!,16,FALSE))/(V$3-V$4)*5)),1)))),(IF(VLOOKUP($E33,'Country Indicator Data'!$B$4:$N$300,12,FALSE)="x","x",ROUND(IF(VLOOKUP($E33,'Country Indicator Data'!$B$4:$N$300,12,FALSE)&gt;V$3,0,IF(VLOOKUP($E33,'Country Indicator Data'!$B$4:$N$300,12,FALSE)&lt;V$4,5,(V$3-VLOOKUP($E33,'Country Indicator Data'!$B$4:$N$300,12,FALSE))/(V$3-V$4)*5)),1))))</f>
        <v>3.5</v>
      </c>
      <c r="W33" s="159">
        <f t="shared" si="5"/>
        <v>3.1</v>
      </c>
      <c r="X33" s="159">
        <f t="shared" si="6"/>
        <v>2.9</v>
      </c>
      <c r="Y33" s="176">
        <f>IF('Core Indicators'!FC30="x","x",IF('Core Indicators'!FC30&gt;=5,5,IF('Core Indicators'!FC30&gt;=4,4,IF('Core Indicators'!FC30&gt;=3,3,IF('Core Indicators'!FC30&gt;=2,2,IF('Core Indicators'!FC30&gt;=1,1,0))))))</f>
        <v>4</v>
      </c>
      <c r="Z33" s="159">
        <f t="shared" si="7"/>
        <v>4</v>
      </c>
      <c r="AA33" s="176">
        <f>'Crisis Indicator Data'!Y30</f>
        <v>2</v>
      </c>
      <c r="AB33" s="176">
        <f>'Crisis Indicator Data'!Z30</f>
        <v>0</v>
      </c>
      <c r="AC33" s="176">
        <f>'Crisis Indicator Data'!AA30</f>
        <v>0</v>
      </c>
      <c r="AD33" s="176">
        <f>'Crisis Indicator Data'!AB30</f>
        <v>0</v>
      </c>
      <c r="AE33" s="176">
        <f t="shared" si="8"/>
        <v>2</v>
      </c>
      <c r="AF33" s="176">
        <f>'Crisis Indicator Data'!AC30</f>
        <v>0</v>
      </c>
      <c r="AG33" s="176">
        <f>'Crisis Indicator Data'!AD30</f>
        <v>1</v>
      </c>
      <c r="AH33" s="176">
        <f t="shared" si="9"/>
        <v>1</v>
      </c>
      <c r="AI33" s="176">
        <f>'Crisis Indicator Data'!AE30</f>
        <v>0</v>
      </c>
      <c r="AJ33" s="176">
        <f>'Crisis Indicator Data'!AF30</f>
        <v>1</v>
      </c>
      <c r="AK33" s="176">
        <f>'Crisis Indicator Data'!AG30</f>
        <v>1</v>
      </c>
      <c r="AL33" s="176">
        <f t="shared" si="10"/>
        <v>2</v>
      </c>
      <c r="AM33" s="159">
        <f t="shared" si="11"/>
        <v>2</v>
      </c>
      <c r="AN33" s="159">
        <f t="shared" si="12"/>
        <v>3</v>
      </c>
    </row>
    <row r="34" spans="1:40" ht="13.5" customHeight="1" x14ac:dyDescent="0.35">
      <c r="A34" s="165" t="str">
        <f>'Crisis Indicator Data'!A31</f>
        <v>Displacement of Sahrawi refugees to Tindouf</v>
      </c>
      <c r="B34" s="166" t="str">
        <f>'Crisis Indicator Data'!B31</f>
        <v>International Displacement</v>
      </c>
      <c r="C34" s="166" t="str">
        <f>'Crisis Indicator Data'!C31</f>
        <v>DZA003</v>
      </c>
      <c r="D34" s="166" t="str">
        <f>'Crisis Indicator Data'!D31</f>
        <v>Algeria</v>
      </c>
      <c r="E34" s="167" t="str">
        <f>'Crisis Indicator Data'!E31</f>
        <v>DZA</v>
      </c>
      <c r="F34" s="159">
        <f>IF(LEN(E34)&gt;3,(IF(VLOOKUP($C34,#REF!,7,FALSE)="x","x",ROUND(IF(VLOOKUP($C34,#REF!,7,FALSE)&gt;$F$3,5,IF(VLOOKUP($C34,#REF!,7,FALSE)&lt;F$4,0,($F$3-VLOOKUP($C34,#REF!,7,FALSE))/($F$3-$F$4)*5)),1))),IF(VLOOKUP($E34,'Country Indicator Data'!$B$4:$N$300,3,FALSE)="x","x",ROUND(IF(VLOOKUP($E34,'Country Indicator Data'!$B$4:$N$300,3,FALSE)&gt;$F$3,5,IF(VLOOKUP($E34,'Country Indicator Data'!$B$4:$N$300,3,FALSE)&lt;$F$4,0,($F$3-VLOOKUP($E34,'Country Indicator Data'!$B$4:$N$300,3,FALSE))/($F$3-$F$4)*5)),1)))</f>
        <v>3.9</v>
      </c>
      <c r="G34" s="159">
        <f>IF(LEN(E34)&gt;3,(IF(VLOOKUP($C34,#REF!,9,FALSE)="x","x",ROUND(IF(VLOOKUP($C34,#REF!,9,FALSE)&gt;G$3,5,IF(VLOOKUP($C34,#REF!,9,FALSE)&lt;G$4,0,(G$3-VLOOKUP($C34,#REF!,9,FALSE))/(G$3-G$4)*5)),1))),IF(VLOOKUP($E34,'Country Indicator Data'!$B$4:$N$300,5,FALSE)="x","x",ROUND(IF(VLOOKUP($E34,'Country Indicator Data'!$B$4:$N$300,5,FALSE)&gt;G$3,5,IF(VLOOKUP($E34,'Country Indicator Data'!$B$4:$N$300,5,FALSE)&lt;G$4,0,(G$3-VLOOKUP($E34,'Country Indicator Data'!$B$4:$N$300,5,FALSE))/(G$3-G$4)*5)),1)))</f>
        <v>2.7</v>
      </c>
      <c r="H34" s="159">
        <f t="shared" si="0"/>
        <v>3.3</v>
      </c>
      <c r="I34" s="159">
        <f>IF(LEN(E34)&gt;3,(IF(VLOOKUP($C34,#REF!,6,FALSE)="x","x",ROUND(IF(VLOOKUP($C34,#REF!,6,FALSE)&gt;I$3,5,IF(VLOOKUP($C34,#REF!,6,FALSE)&lt;I$4,0,5-(I$3-VLOOKUP($C34,#REF!,6,FALSE))/(I$3-I$4)*5)),1))),IF(VLOOKUP($E34,'Country Indicator Data'!$B$4:$N$300,2,FALSE)="x","x",ROUND(IF(VLOOKUP($E34,'Country Indicator Data'!$B$4:$N$300,2,FALSE)&gt;I$3,5,IF(VLOOKUP($E34,'Country Indicator Data'!$B$4:$N$300,2,FALSE)&lt;I$4,0,5-(I$3-VLOOKUP($E34,'Country Indicator Data'!$B$4:$N$300,2,FALSE))/(I$3-I$4)*5)),1)))</f>
        <v>2</v>
      </c>
      <c r="J34" s="159">
        <f>IF(LEN(E34)&gt;3,(IF(VLOOKUP($C34,#REF!,8,FALSE)="x","x",ROUND(IF(VLOOKUP($C34,#REF!,8,FALSE)&gt;J$3,5,IF(VLOOKUP($C34,#REF!,8,FALSE)&lt;J$4,0,5-(J$3-VLOOKUP($C34,#REF!,8,FALSE))/(J$3-J$4)*5)),1))),IF(VLOOKUP($E34,'Country Indicator Data'!$B$4:$N$300,4,FALSE)="x","x",ROUND(IF(VLOOKUP($E34,'Country Indicator Data'!$B$4:$N$300,4,FALSE)&gt;J$3,5,IF(VLOOKUP($E34,'Country Indicator Data'!$B$4:$N$300,4,FALSE)&lt;J$4,0,5-(J$3-VLOOKUP($E34,'Country Indicator Data'!$B$4:$N$300,4,FALSE))/(J$3-J$4)*5)),1)))</f>
        <v>2.7</v>
      </c>
      <c r="K34" s="159">
        <f t="shared" si="1"/>
        <v>2.35</v>
      </c>
      <c r="L34" s="159">
        <f>IF(LEN(E34)&gt;3,(IF(VLOOKUP($C34,#REF!,10,FALSE)="x","x",ROUND(IF(VLOOKUP($C34,#REF!,10,FALSE)&gt;L$3,5,IF(VLOOKUP($C34,#REF!,10,FALSE)&lt;L$4,0,5-(L$3-VLOOKUP($C34,#REF!,10,FALSE))/(L$3-L$4)*5)),1))),IF(VLOOKUP($E34,'Country Indicator Data'!$B$4:$N$300,6,FALSE)="x","x",ROUND(IF(VLOOKUP($E34,'Country Indicator Data'!$B$4:$N$300,6,FALSE)&gt;L$3,5,IF(VLOOKUP($E34,'Country Indicator Data'!$B$4:$N$300,6,FALSE)&lt;L$4,0,5-(L$3-VLOOKUP($E34,'Country Indicator Data'!$B$4:$N$300,6,FALSE))/(L$3-L$4)*5)),1)))</f>
        <v>3</v>
      </c>
      <c r="M34" s="159">
        <f>IF(LEN(E34)&gt;3,(IF(VLOOKUP($C34,#REF!,11,FALSE)="x","x",ROUND(IF(VLOOKUP($C34,#REF!,11,FALSE)&gt;M$3,5,IF(VLOOKUP($C34,#REF!,11,FALSE)&lt;M$4,0,5-(M$3-VLOOKUP($C34,#REF!,11,FALSE))/(M$3-M$4)*5)),1))),IF(VLOOKUP($E34,'Country Indicator Data'!$B$4:$N$300,7,FALSE)="x","x",ROUND(IF(VLOOKUP($E34,'Country Indicator Data'!$B$4:$N$300,7,FALSE)&gt;M$3,5,IF(VLOOKUP($E34,'Country Indicator Data'!$B$4:$N$300,7,FALSE)&lt;M$4,0,5-(M$3-VLOOKUP($E34,'Country Indicator Data'!$B$4:$N$300,7,FALSE))/(M$3-M$4)*5)),1)))</f>
        <v>0.3</v>
      </c>
      <c r="N34" s="159">
        <f t="shared" si="2"/>
        <v>1.65</v>
      </c>
      <c r="O34" s="159">
        <f t="shared" si="3"/>
        <v>2.4333333333333336</v>
      </c>
      <c r="P34" s="159">
        <f>IF(LEN(E34)&gt;3,VLOOKUP(C34,#REF!,12,FALSE),VLOOKUP(E34,'Country Indicator Data'!$B$4:$I$300,8,FALSE))</f>
        <v>2</v>
      </c>
      <c r="Q34" s="159">
        <f>IF(LEN(E34)&gt;3,((IF(VLOOKUP($C34,#REF!,13,FALSE)="x","x",ROUND(IF(VLOOKUP($C34,#REF!,13,FALSE)&gt;Q$3,5,IF(VLOOKUP($C34,#REF!,13,FALSE)&lt;Q$4,0,5-(LOG(Q$3)-LOG(VLOOKUP($C34,#REF!,13,FALSE)))/(LOG(Q$3)-LOG(Q$4))*5)),1)))),(IF(VLOOKUP($E34,'Country Indicator Data'!$B$4:$N$300,9,FALSE)="x","x",ROUND(IF(VLOOKUP($E34,'Country Indicator Data'!$B$4:$N$300,9,FALSE)&gt;Q$3,5,IF(VLOOKUP($E34,'Country Indicator Data'!$B$4:$N$300,9,FALSE)&lt;Q$4,0,5-(LOG(Q$3)-LOG(VLOOKUP($E34,'Country Indicator Data'!$B$4:$N$300,9,FALSE)))/(LOG(Q$3)-LOG(Q$4))*5)),1))))</f>
        <v>4.2</v>
      </c>
      <c r="R34" s="159">
        <f t="shared" si="4"/>
        <v>3.1</v>
      </c>
      <c r="S34" s="159">
        <f>IF(LEN(E34)&gt;3,((IF(VLOOKUP($C34,#REF!,17,FALSE)="x","x",ROUND(IF(VLOOKUP($C34,#REF!,17,FALSE)&gt;S$3,0,IF(VLOOKUP($C34,#REF!,17,FALSE)&lt;S$4,5,(S$3-VLOOKUP($C34,#REF!,17,FALSE))/(S$3-S$4)*5)),1)))),(IF(VLOOKUP($E34,'Country Indicator Data'!$B$4:$N$300,13,FALSE)="x","x",ROUND(IF(VLOOKUP($E34,'Country Indicator Data'!$B$4:$N$300,13,FALSE)&gt;S$3,0,IF(VLOOKUP($E34,'Country Indicator Data'!$B$4:$N$300,13,FALSE)&lt;S$4,5,(S$3-VLOOKUP($E34,'Country Indicator Data'!$B$4:$N$300,13,FALSE))/(S$3-S$4)*5)),1))))</f>
        <v>3.3</v>
      </c>
      <c r="T34" s="159">
        <f>IF(LEN(E34)&gt;3,((IF(VLOOKUP($C34,#REF!,14,FALSE)="x","x",ROUND(IF(VLOOKUP($C34,#REF!,14,FALSE)&gt;T$3,0,IF(VLOOKUP($C34,#REF!,14,FALSE)&lt;T$4,5,(T$3-VLOOKUP($C34,#REF!,14,FALSE))/(T$3-T$4)*5)),1)))),(IF(VLOOKUP($E34,'Country Indicator Data'!$B$4:$N$300,10,FALSE)="x","x",ROUND(IF(VLOOKUP($E34,'Country Indicator Data'!$B$4:$N$300,10,FALSE)&gt;T$3,0,IF(VLOOKUP($E34,'Country Indicator Data'!$B$4:$N$300,10,FALSE)&lt;T$4,5,(T$3-VLOOKUP($E34,'Country Indicator Data'!$B$4:$N$300,10,FALSE))/(T$3-T$4)*5)),1))))</f>
        <v>3.2</v>
      </c>
      <c r="U34" s="159">
        <f>IF(LEN(E34)&gt;3,((IF(VLOOKUP($C34,#REF!,15,FALSE)="x","x",ROUND(IF(VLOOKUP($C34,#REF!,15,FALSE)&gt;U$3,0,IF(VLOOKUP($C34,#REF!,15,FALSE)&lt;U$4,5,(U$3-VLOOKUP($C34,#REF!,15,FALSE))/(U$3-U$4)*5)),1)))),(IF(VLOOKUP($E34,'Country Indicator Data'!$B$4:$N$300,11,FALSE)="x","x",ROUND(IF(VLOOKUP($E34,'Country Indicator Data'!$B$4:$N$300,11,FALSE)&gt;U$3,0,IF(VLOOKUP($E34,'Country Indicator Data'!$B$4:$N$300,11,FALSE)&lt;U$4,5,(U$3-VLOOKUP($E34,'Country Indicator Data'!$B$4:$N$300,11,FALSE))/(U$3-U$4)*5)),1))))</f>
        <v>2.5</v>
      </c>
      <c r="V34" s="159">
        <f>IF(LEN(E34)&gt;3,((IF(VLOOKUP($C34,#REF!,16,FALSE)="x","x",ROUND(IF(VLOOKUP($C34,#REF!,16,FALSE)&gt;V$3,0,IF(VLOOKUP($C34,#REF!,16,FALSE)&lt;V$4,5,(V$3-VLOOKUP($C34,#REF!,16,FALSE))/(V$3-V$4)*5)),1)))),(IF(VLOOKUP($E34,'Country Indicator Data'!$B$4:$N$300,12,FALSE)="x","x",ROUND(IF(VLOOKUP($E34,'Country Indicator Data'!$B$4:$N$300,12,FALSE)&gt;V$3,0,IF(VLOOKUP($E34,'Country Indicator Data'!$B$4:$N$300,12,FALSE)&lt;V$4,5,(V$3-VLOOKUP($E34,'Country Indicator Data'!$B$4:$N$300,12,FALSE))/(V$3-V$4)*5)),1))))</f>
        <v>3.5</v>
      </c>
      <c r="W34" s="159">
        <f t="shared" si="5"/>
        <v>3.1</v>
      </c>
      <c r="X34" s="159">
        <f t="shared" si="6"/>
        <v>2.9</v>
      </c>
      <c r="Y34" s="176">
        <f>IF('Core Indicators'!FC31="x","x",IF('Core Indicators'!FC31&gt;=5,5,IF('Core Indicators'!FC31&gt;=4,4,IF('Core Indicators'!FC31&gt;=3,3,IF('Core Indicators'!FC31&gt;=2,2,IF('Core Indicators'!FC31&gt;=1,1,0))))))</f>
        <v>2</v>
      </c>
      <c r="Z34" s="159">
        <f t="shared" si="7"/>
        <v>2</v>
      </c>
      <c r="AA34" s="176">
        <f>'Crisis Indicator Data'!Y31</f>
        <v>2</v>
      </c>
      <c r="AB34" s="176">
        <f>'Crisis Indicator Data'!Z31</f>
        <v>1</v>
      </c>
      <c r="AC34" s="176">
        <f>'Crisis Indicator Data'!AA31</f>
        <v>1</v>
      </c>
      <c r="AD34" s="176">
        <f>'Crisis Indicator Data'!AB31</f>
        <v>0</v>
      </c>
      <c r="AE34" s="176">
        <f t="shared" si="8"/>
        <v>2</v>
      </c>
      <c r="AF34" s="176">
        <f>'Crisis Indicator Data'!AC31</f>
        <v>0</v>
      </c>
      <c r="AG34" s="176">
        <f>'Crisis Indicator Data'!AD31</f>
        <v>2</v>
      </c>
      <c r="AH34" s="176">
        <f t="shared" si="9"/>
        <v>2</v>
      </c>
      <c r="AI34" s="176">
        <f>'Crisis Indicator Data'!AE31</f>
        <v>0</v>
      </c>
      <c r="AJ34" s="176">
        <f>'Crisis Indicator Data'!AF31</f>
        <v>1</v>
      </c>
      <c r="AK34" s="176">
        <f>'Crisis Indicator Data'!AG31</f>
        <v>2</v>
      </c>
      <c r="AL34" s="176">
        <f t="shared" si="10"/>
        <v>3</v>
      </c>
      <c r="AM34" s="159">
        <f t="shared" si="11"/>
        <v>2</v>
      </c>
      <c r="AN34" s="159">
        <f t="shared" si="12"/>
        <v>2</v>
      </c>
    </row>
    <row r="35" spans="1:40" ht="13.5" customHeight="1" x14ac:dyDescent="0.35">
      <c r="A35" s="165" t="str">
        <f>'Crisis Indicator Data'!A32</f>
        <v>Multiple crises in Algeria</v>
      </c>
      <c r="B35" s="166" t="str">
        <f>'Crisis Indicator Data'!B32</f>
        <v>International Displacement</v>
      </c>
      <c r="C35" s="166" t="str">
        <f>'Crisis Indicator Data'!C32</f>
        <v>DZA004</v>
      </c>
      <c r="D35" s="166" t="str">
        <f>'Crisis Indicator Data'!D32</f>
        <v>Algeria</v>
      </c>
      <c r="E35" s="167" t="str">
        <f>'Crisis Indicator Data'!E32</f>
        <v>DZA</v>
      </c>
      <c r="F35" s="159">
        <f>IF(LEN(E35)&gt;3,(IF(VLOOKUP($C35,#REF!,7,FALSE)="x","x",ROUND(IF(VLOOKUP($C35,#REF!,7,FALSE)&gt;$F$3,5,IF(VLOOKUP($C35,#REF!,7,FALSE)&lt;F$4,0,($F$3-VLOOKUP($C35,#REF!,7,FALSE))/($F$3-$F$4)*5)),1))),IF(VLOOKUP($E35,'Country Indicator Data'!$B$4:$N$300,3,FALSE)="x","x",ROUND(IF(VLOOKUP($E35,'Country Indicator Data'!$B$4:$N$300,3,FALSE)&gt;$F$3,5,IF(VLOOKUP($E35,'Country Indicator Data'!$B$4:$N$300,3,FALSE)&lt;$F$4,0,($F$3-VLOOKUP($E35,'Country Indicator Data'!$B$4:$N$300,3,FALSE))/($F$3-$F$4)*5)),1)))</f>
        <v>3.9</v>
      </c>
      <c r="G35" s="159">
        <f>IF(LEN(E35)&gt;3,(IF(VLOOKUP($C35,#REF!,9,FALSE)="x","x",ROUND(IF(VLOOKUP($C35,#REF!,9,FALSE)&gt;G$3,5,IF(VLOOKUP($C35,#REF!,9,FALSE)&lt;G$4,0,(G$3-VLOOKUP($C35,#REF!,9,FALSE))/(G$3-G$4)*5)),1))),IF(VLOOKUP($E35,'Country Indicator Data'!$B$4:$N$300,5,FALSE)="x","x",ROUND(IF(VLOOKUP($E35,'Country Indicator Data'!$B$4:$N$300,5,FALSE)&gt;G$3,5,IF(VLOOKUP($E35,'Country Indicator Data'!$B$4:$N$300,5,FALSE)&lt;G$4,0,(G$3-VLOOKUP($E35,'Country Indicator Data'!$B$4:$N$300,5,FALSE))/(G$3-G$4)*5)),1)))</f>
        <v>2.7</v>
      </c>
      <c r="H35" s="159">
        <f t="shared" si="0"/>
        <v>3.3</v>
      </c>
      <c r="I35" s="159">
        <f>IF(LEN(E35)&gt;3,(IF(VLOOKUP($C35,#REF!,6,FALSE)="x","x",ROUND(IF(VLOOKUP($C35,#REF!,6,FALSE)&gt;I$3,5,IF(VLOOKUP($C35,#REF!,6,FALSE)&lt;I$4,0,5-(I$3-VLOOKUP($C35,#REF!,6,FALSE))/(I$3-I$4)*5)),1))),IF(VLOOKUP($E35,'Country Indicator Data'!$B$4:$N$300,2,FALSE)="x","x",ROUND(IF(VLOOKUP($E35,'Country Indicator Data'!$B$4:$N$300,2,FALSE)&gt;I$3,5,IF(VLOOKUP($E35,'Country Indicator Data'!$B$4:$N$300,2,FALSE)&lt;I$4,0,5-(I$3-VLOOKUP($E35,'Country Indicator Data'!$B$4:$N$300,2,FALSE))/(I$3-I$4)*5)),1)))</f>
        <v>2</v>
      </c>
      <c r="J35" s="159">
        <f>IF(LEN(E35)&gt;3,(IF(VLOOKUP($C35,#REF!,8,FALSE)="x","x",ROUND(IF(VLOOKUP($C35,#REF!,8,FALSE)&gt;J$3,5,IF(VLOOKUP($C35,#REF!,8,FALSE)&lt;J$4,0,5-(J$3-VLOOKUP($C35,#REF!,8,FALSE))/(J$3-J$4)*5)),1))),IF(VLOOKUP($E35,'Country Indicator Data'!$B$4:$N$300,4,FALSE)="x","x",ROUND(IF(VLOOKUP($E35,'Country Indicator Data'!$B$4:$N$300,4,FALSE)&gt;J$3,5,IF(VLOOKUP($E35,'Country Indicator Data'!$B$4:$N$300,4,FALSE)&lt;J$4,0,5-(J$3-VLOOKUP($E35,'Country Indicator Data'!$B$4:$N$300,4,FALSE))/(J$3-J$4)*5)),1)))</f>
        <v>2.7</v>
      </c>
      <c r="K35" s="159">
        <f t="shared" si="1"/>
        <v>2.35</v>
      </c>
      <c r="L35" s="159">
        <f>IF(LEN(E35)&gt;3,(IF(VLOOKUP($C35,#REF!,10,FALSE)="x","x",ROUND(IF(VLOOKUP($C35,#REF!,10,FALSE)&gt;L$3,5,IF(VLOOKUP($C35,#REF!,10,FALSE)&lt;L$4,0,5-(L$3-VLOOKUP($C35,#REF!,10,FALSE))/(L$3-L$4)*5)),1))),IF(VLOOKUP($E35,'Country Indicator Data'!$B$4:$N$300,6,FALSE)="x","x",ROUND(IF(VLOOKUP($E35,'Country Indicator Data'!$B$4:$N$300,6,FALSE)&gt;L$3,5,IF(VLOOKUP($E35,'Country Indicator Data'!$B$4:$N$300,6,FALSE)&lt;L$4,0,5-(L$3-VLOOKUP($E35,'Country Indicator Data'!$B$4:$N$300,6,FALSE))/(L$3-L$4)*5)),1)))</f>
        <v>3</v>
      </c>
      <c r="M35" s="159">
        <f>IF(LEN(E35)&gt;3,(IF(VLOOKUP($C35,#REF!,11,FALSE)="x","x",ROUND(IF(VLOOKUP($C35,#REF!,11,FALSE)&gt;M$3,5,IF(VLOOKUP($C35,#REF!,11,FALSE)&lt;M$4,0,5-(M$3-VLOOKUP($C35,#REF!,11,FALSE))/(M$3-M$4)*5)),1))),IF(VLOOKUP($E35,'Country Indicator Data'!$B$4:$N$300,7,FALSE)="x","x",ROUND(IF(VLOOKUP($E35,'Country Indicator Data'!$B$4:$N$300,7,FALSE)&gt;M$3,5,IF(VLOOKUP($E35,'Country Indicator Data'!$B$4:$N$300,7,FALSE)&lt;M$4,0,5-(M$3-VLOOKUP($E35,'Country Indicator Data'!$B$4:$N$300,7,FALSE))/(M$3-M$4)*5)),1)))</f>
        <v>0.3</v>
      </c>
      <c r="N35" s="159">
        <f t="shared" si="2"/>
        <v>1.65</v>
      </c>
      <c r="O35" s="159">
        <f t="shared" si="3"/>
        <v>2.4333333333333336</v>
      </c>
      <c r="P35" s="159">
        <f>IF(LEN(E35)&gt;3,VLOOKUP(C35,#REF!,12,FALSE),VLOOKUP(E35,'Country Indicator Data'!$B$4:$I$300,8,FALSE))</f>
        <v>2</v>
      </c>
      <c r="Q35" s="159">
        <f>IF(LEN(E35)&gt;3,((IF(VLOOKUP($C35,#REF!,13,FALSE)="x","x",ROUND(IF(VLOOKUP($C35,#REF!,13,FALSE)&gt;Q$3,5,IF(VLOOKUP($C35,#REF!,13,FALSE)&lt;Q$4,0,5-(LOG(Q$3)-LOG(VLOOKUP($C35,#REF!,13,FALSE)))/(LOG(Q$3)-LOG(Q$4))*5)),1)))),(IF(VLOOKUP($E35,'Country Indicator Data'!$B$4:$N$300,9,FALSE)="x","x",ROUND(IF(VLOOKUP($E35,'Country Indicator Data'!$B$4:$N$300,9,FALSE)&gt;Q$3,5,IF(VLOOKUP($E35,'Country Indicator Data'!$B$4:$N$300,9,FALSE)&lt;Q$4,0,5-(LOG(Q$3)-LOG(VLOOKUP($E35,'Country Indicator Data'!$B$4:$N$300,9,FALSE)))/(LOG(Q$3)-LOG(Q$4))*5)),1))))</f>
        <v>4.2</v>
      </c>
      <c r="R35" s="159">
        <f t="shared" si="4"/>
        <v>3.1</v>
      </c>
      <c r="S35" s="159">
        <f>IF(LEN(E35)&gt;3,((IF(VLOOKUP($C35,#REF!,17,FALSE)="x","x",ROUND(IF(VLOOKUP($C35,#REF!,17,FALSE)&gt;S$3,0,IF(VLOOKUP($C35,#REF!,17,FALSE)&lt;S$4,5,(S$3-VLOOKUP($C35,#REF!,17,FALSE))/(S$3-S$4)*5)),1)))),(IF(VLOOKUP($E35,'Country Indicator Data'!$B$4:$N$300,13,FALSE)="x","x",ROUND(IF(VLOOKUP($E35,'Country Indicator Data'!$B$4:$N$300,13,FALSE)&gt;S$3,0,IF(VLOOKUP($E35,'Country Indicator Data'!$B$4:$N$300,13,FALSE)&lt;S$4,5,(S$3-VLOOKUP($E35,'Country Indicator Data'!$B$4:$N$300,13,FALSE))/(S$3-S$4)*5)),1))))</f>
        <v>3.3</v>
      </c>
      <c r="T35" s="159">
        <f>IF(LEN(E35)&gt;3,((IF(VLOOKUP($C35,#REF!,14,FALSE)="x","x",ROUND(IF(VLOOKUP($C35,#REF!,14,FALSE)&gt;T$3,0,IF(VLOOKUP($C35,#REF!,14,FALSE)&lt;T$4,5,(T$3-VLOOKUP($C35,#REF!,14,FALSE))/(T$3-T$4)*5)),1)))),(IF(VLOOKUP($E35,'Country Indicator Data'!$B$4:$N$300,10,FALSE)="x","x",ROUND(IF(VLOOKUP($E35,'Country Indicator Data'!$B$4:$N$300,10,FALSE)&gt;T$3,0,IF(VLOOKUP($E35,'Country Indicator Data'!$B$4:$N$300,10,FALSE)&lt;T$4,5,(T$3-VLOOKUP($E35,'Country Indicator Data'!$B$4:$N$300,10,FALSE))/(T$3-T$4)*5)),1))))</f>
        <v>3.2</v>
      </c>
      <c r="U35" s="159">
        <f>IF(LEN(E35)&gt;3,((IF(VLOOKUP($C35,#REF!,15,FALSE)="x","x",ROUND(IF(VLOOKUP($C35,#REF!,15,FALSE)&gt;U$3,0,IF(VLOOKUP($C35,#REF!,15,FALSE)&lt;U$4,5,(U$3-VLOOKUP($C35,#REF!,15,FALSE))/(U$3-U$4)*5)),1)))),(IF(VLOOKUP($E35,'Country Indicator Data'!$B$4:$N$300,11,FALSE)="x","x",ROUND(IF(VLOOKUP($E35,'Country Indicator Data'!$B$4:$N$300,11,FALSE)&gt;U$3,0,IF(VLOOKUP($E35,'Country Indicator Data'!$B$4:$N$300,11,FALSE)&lt;U$4,5,(U$3-VLOOKUP($E35,'Country Indicator Data'!$B$4:$N$300,11,FALSE))/(U$3-U$4)*5)),1))))</f>
        <v>2.5</v>
      </c>
      <c r="V35" s="159">
        <f>IF(LEN(E35)&gt;3,((IF(VLOOKUP($C35,#REF!,16,FALSE)="x","x",ROUND(IF(VLOOKUP($C35,#REF!,16,FALSE)&gt;V$3,0,IF(VLOOKUP($C35,#REF!,16,FALSE)&lt;V$4,5,(V$3-VLOOKUP($C35,#REF!,16,FALSE))/(V$3-V$4)*5)),1)))),(IF(VLOOKUP($E35,'Country Indicator Data'!$B$4:$N$300,12,FALSE)="x","x",ROUND(IF(VLOOKUP($E35,'Country Indicator Data'!$B$4:$N$300,12,FALSE)&gt;V$3,0,IF(VLOOKUP($E35,'Country Indicator Data'!$B$4:$N$300,12,FALSE)&lt;V$4,5,(V$3-VLOOKUP($E35,'Country Indicator Data'!$B$4:$N$300,12,FALSE))/(V$3-V$4)*5)),1))))</f>
        <v>3.5</v>
      </c>
      <c r="W35" s="159">
        <f t="shared" si="5"/>
        <v>3.1</v>
      </c>
      <c r="X35" s="159">
        <f t="shared" si="6"/>
        <v>2.9</v>
      </c>
      <c r="Y35" s="176">
        <f>IF('Core Indicators'!FC32="x","x",IF('Core Indicators'!FC32&gt;=5,5,IF('Core Indicators'!FC32&gt;=4,4,IF('Core Indicators'!FC32&gt;=3,3,IF('Core Indicators'!FC32&gt;=2,2,IF('Core Indicators'!FC32&gt;=1,1,0))))))</f>
        <v>4</v>
      </c>
      <c r="Z35" s="159">
        <f t="shared" si="7"/>
        <v>4</v>
      </c>
      <c r="AA35" s="176">
        <f>'Crisis Indicator Data'!Y32</f>
        <v>2</v>
      </c>
      <c r="AB35" s="176">
        <f>'Crisis Indicator Data'!Z32</f>
        <v>1</v>
      </c>
      <c r="AC35" s="176">
        <f>'Crisis Indicator Data'!AA32</f>
        <v>1</v>
      </c>
      <c r="AD35" s="176">
        <f>'Crisis Indicator Data'!AB32</f>
        <v>0</v>
      </c>
      <c r="AE35" s="176">
        <f t="shared" si="8"/>
        <v>2</v>
      </c>
      <c r="AF35" s="176">
        <f>'Crisis Indicator Data'!AC32</f>
        <v>0</v>
      </c>
      <c r="AG35" s="176">
        <f>'Crisis Indicator Data'!AD32</f>
        <v>2</v>
      </c>
      <c r="AH35" s="176">
        <f t="shared" si="9"/>
        <v>2</v>
      </c>
      <c r="AI35" s="176">
        <f>'Crisis Indicator Data'!AE32</f>
        <v>0</v>
      </c>
      <c r="AJ35" s="176">
        <f>'Crisis Indicator Data'!AF32</f>
        <v>1</v>
      </c>
      <c r="AK35" s="176">
        <f>'Crisis Indicator Data'!AG32</f>
        <v>2</v>
      </c>
      <c r="AL35" s="176">
        <f t="shared" si="10"/>
        <v>3</v>
      </c>
      <c r="AM35" s="159">
        <f t="shared" si="11"/>
        <v>2</v>
      </c>
      <c r="AN35" s="159">
        <f t="shared" si="12"/>
        <v>3</v>
      </c>
    </row>
    <row r="36" spans="1:40" ht="13.5" customHeight="1" x14ac:dyDescent="0.35">
      <c r="A36" s="165" t="str">
        <f>'Crisis Indicator Data'!A33</f>
        <v>Multiple crises in Ecuador</v>
      </c>
      <c r="B36" s="166" t="str">
        <f>'Crisis Indicator Data'!B33</f>
        <v>International Displacement,Conflict/ Violence,Floods</v>
      </c>
      <c r="C36" s="166" t="str">
        <f>'Crisis Indicator Data'!C33</f>
        <v>ECU001</v>
      </c>
      <c r="D36" s="166" t="str">
        <f>'Crisis Indicator Data'!D33</f>
        <v>Ecuador</v>
      </c>
      <c r="E36" s="167" t="str">
        <f>'Crisis Indicator Data'!E33</f>
        <v>ECU</v>
      </c>
      <c r="F36" s="159">
        <f>IF(LEN(E36)&gt;3,(IF(VLOOKUP($C36,#REF!,7,FALSE)="x","x",ROUND(IF(VLOOKUP($C36,#REF!,7,FALSE)&gt;$F$3,5,IF(VLOOKUP($C36,#REF!,7,FALSE)&lt;F$4,0,($F$3-VLOOKUP($C36,#REF!,7,FALSE))/($F$3-$F$4)*5)),1))),IF(VLOOKUP($E36,'Country Indicator Data'!$B$4:$N$300,3,FALSE)="x","x",ROUND(IF(VLOOKUP($E36,'Country Indicator Data'!$B$4:$N$300,3,FALSE)&gt;$F$3,5,IF(VLOOKUP($E36,'Country Indicator Data'!$B$4:$N$300,3,FALSE)&lt;$F$4,0,($F$3-VLOOKUP($E36,'Country Indicator Data'!$B$4:$N$300,3,FALSE))/($F$3-$F$4)*5)),1)))</f>
        <v>1.8</v>
      </c>
      <c r="G36" s="159">
        <f>IF(LEN(E36)&gt;3,(IF(VLOOKUP($C36,#REF!,9,FALSE)="x","x",ROUND(IF(VLOOKUP($C36,#REF!,9,FALSE)&gt;G$3,5,IF(VLOOKUP($C36,#REF!,9,FALSE)&lt;G$4,0,(G$3-VLOOKUP($C36,#REF!,9,FALSE))/(G$3-G$4)*5)),1))),IF(VLOOKUP($E36,'Country Indicator Data'!$B$4:$N$300,5,FALSE)="x","x",ROUND(IF(VLOOKUP($E36,'Country Indicator Data'!$B$4:$N$300,5,FALSE)&gt;G$3,5,IF(VLOOKUP($E36,'Country Indicator Data'!$B$4:$N$300,5,FALSE)&lt;G$4,0,(G$3-VLOOKUP($E36,'Country Indicator Data'!$B$4:$N$300,5,FALSE))/(G$3-G$4)*5)),1)))</f>
        <v>1.7</v>
      </c>
      <c r="H36" s="159">
        <f t="shared" si="0"/>
        <v>1.75</v>
      </c>
      <c r="I36" s="159">
        <f>IF(LEN(E36)&gt;3,(IF(VLOOKUP($C36,#REF!,6,FALSE)="x","x",ROUND(IF(VLOOKUP($C36,#REF!,6,FALSE)&gt;I$3,5,IF(VLOOKUP($C36,#REF!,6,FALSE)&lt;I$4,0,5-(I$3-VLOOKUP($C36,#REF!,6,FALSE))/(I$3-I$4)*5)),1))),IF(VLOOKUP($E36,'Country Indicator Data'!$B$4:$N$300,2,FALSE)="x","x",ROUND(IF(VLOOKUP($E36,'Country Indicator Data'!$B$4:$N$300,2,FALSE)&gt;I$3,5,IF(VLOOKUP($E36,'Country Indicator Data'!$B$4:$N$300,2,FALSE)&lt;I$4,0,5-(I$3-VLOOKUP($E36,'Country Indicator Data'!$B$4:$N$300,2,FALSE))/(I$3-I$4)*5)),1)))</f>
        <v>1.6</v>
      </c>
      <c r="J36" s="159">
        <f>IF(LEN(E36)&gt;3,(IF(VLOOKUP($C36,#REF!,8,FALSE)="x","x",ROUND(IF(VLOOKUP($C36,#REF!,8,FALSE)&gt;J$3,5,IF(VLOOKUP($C36,#REF!,8,FALSE)&lt;J$4,0,5-(J$3-VLOOKUP($C36,#REF!,8,FALSE))/(J$3-J$4)*5)),1))),IF(VLOOKUP($E36,'Country Indicator Data'!$B$4:$N$300,4,FALSE)="x","x",ROUND(IF(VLOOKUP($E36,'Country Indicator Data'!$B$4:$N$300,4,FALSE)&gt;J$3,5,IF(VLOOKUP($E36,'Country Indicator Data'!$B$4:$N$300,4,FALSE)&lt;J$4,0,5-(J$3-VLOOKUP($E36,'Country Indicator Data'!$B$4:$N$300,4,FALSE))/(J$3-J$4)*5)),1)))</f>
        <v>3.1</v>
      </c>
      <c r="K36" s="159">
        <f t="shared" si="1"/>
        <v>2.35</v>
      </c>
      <c r="L36" s="159">
        <f>IF(LEN(E36)&gt;3,(IF(VLOOKUP($C36,#REF!,10,FALSE)="x","x",ROUND(IF(VLOOKUP($C36,#REF!,10,FALSE)&gt;L$3,5,IF(VLOOKUP($C36,#REF!,10,FALSE)&lt;L$4,0,5-(L$3-VLOOKUP($C36,#REF!,10,FALSE))/(L$3-L$4)*5)),1))),IF(VLOOKUP($E36,'Country Indicator Data'!$B$4:$N$300,6,FALSE)="x","x",ROUND(IF(VLOOKUP($E36,'Country Indicator Data'!$B$4:$N$300,6,FALSE)&gt;L$3,5,IF(VLOOKUP($E36,'Country Indicator Data'!$B$4:$N$300,6,FALSE)&lt;L$4,0,5-(L$3-VLOOKUP($E36,'Country Indicator Data'!$B$4:$N$300,6,FALSE))/(L$3-L$4)*5)),1)))</f>
        <v>2.4</v>
      </c>
      <c r="M36" s="159">
        <f>IF(LEN(E36)&gt;3,(IF(VLOOKUP($C36,#REF!,11,FALSE)="x","x",ROUND(IF(VLOOKUP($C36,#REF!,11,FALSE)&gt;M$3,5,IF(VLOOKUP($C36,#REF!,11,FALSE)&lt;M$4,0,5-(M$3-VLOOKUP($C36,#REF!,11,FALSE))/(M$3-M$4)*5)),1))),IF(VLOOKUP($E36,'Country Indicator Data'!$B$4:$N$300,7,FALSE)="x","x",ROUND(IF(VLOOKUP($E36,'Country Indicator Data'!$B$4:$N$300,7,FALSE)&gt;M$3,5,IF(VLOOKUP($E36,'Country Indicator Data'!$B$4:$N$300,7,FALSE)&lt;M$4,0,5-(M$3-VLOOKUP($E36,'Country Indicator Data'!$B$4:$N$300,7,FALSE))/(M$3-M$4)*5)),1)))</f>
        <v>2.5</v>
      </c>
      <c r="N36" s="159">
        <f t="shared" si="2"/>
        <v>2.4500000000000002</v>
      </c>
      <c r="O36" s="159">
        <f t="shared" si="3"/>
        <v>2.1833333333333331</v>
      </c>
      <c r="P36" s="159">
        <f>IF(LEN(E36)&gt;3,VLOOKUP(C36,#REF!,12,FALSE),VLOOKUP(E36,'Country Indicator Data'!$B$4:$I$300,8,FALSE))</f>
        <v>3</v>
      </c>
      <c r="Q36" s="159">
        <f>IF(LEN(E36)&gt;3,((IF(VLOOKUP($C36,#REF!,13,FALSE)="x","x",ROUND(IF(VLOOKUP($C36,#REF!,13,FALSE)&gt;Q$3,5,IF(VLOOKUP($C36,#REF!,13,FALSE)&lt;Q$4,0,5-(LOG(Q$3)-LOG(VLOOKUP($C36,#REF!,13,FALSE)))/(LOG(Q$3)-LOG(Q$4))*5)),1)))),(IF(VLOOKUP($E36,'Country Indicator Data'!$B$4:$N$300,9,FALSE)="x","x",ROUND(IF(VLOOKUP($E36,'Country Indicator Data'!$B$4:$N$300,9,FALSE)&gt;Q$3,5,IF(VLOOKUP($E36,'Country Indicator Data'!$B$4:$N$300,9,FALSE)&lt;Q$4,0,5-(LOG(Q$3)-LOG(VLOOKUP($E36,'Country Indicator Data'!$B$4:$N$300,9,FALSE)))/(LOG(Q$3)-LOG(Q$4))*5)),1))))</f>
        <v>4.7</v>
      </c>
      <c r="R36" s="159">
        <f t="shared" si="4"/>
        <v>3.85</v>
      </c>
      <c r="S36" s="159">
        <f>IF(LEN(E36)&gt;3,((IF(VLOOKUP($C36,#REF!,17,FALSE)="x","x",ROUND(IF(VLOOKUP($C36,#REF!,17,FALSE)&gt;S$3,0,IF(VLOOKUP($C36,#REF!,17,FALSE)&lt;S$4,5,(S$3-VLOOKUP($C36,#REF!,17,FALSE))/(S$3-S$4)*5)),1)))),(IF(VLOOKUP($E36,'Country Indicator Data'!$B$4:$N$300,13,FALSE)="x","x",ROUND(IF(VLOOKUP($E36,'Country Indicator Data'!$B$4:$N$300,13,FALSE)&gt;S$3,0,IF(VLOOKUP($E36,'Country Indicator Data'!$B$4:$N$300,13,FALSE)&lt;S$4,5,(S$3-VLOOKUP($E36,'Country Indicator Data'!$B$4:$N$300,13,FALSE))/(S$3-S$4)*5)),1))))</f>
        <v>3.4</v>
      </c>
      <c r="T36" s="159">
        <f>IF(LEN(E36)&gt;3,((IF(VLOOKUP($C36,#REF!,14,FALSE)="x","x",ROUND(IF(VLOOKUP($C36,#REF!,14,FALSE)&gt;T$3,0,IF(VLOOKUP($C36,#REF!,14,FALSE)&lt;T$4,5,(T$3-VLOOKUP($C36,#REF!,14,FALSE))/(T$3-T$4)*5)),1)))),(IF(VLOOKUP($E36,'Country Indicator Data'!$B$4:$N$300,10,FALSE)="x","x",ROUND(IF(VLOOKUP($E36,'Country Indicator Data'!$B$4:$N$300,10,FALSE)&gt;T$3,0,IF(VLOOKUP($E36,'Country Indicator Data'!$B$4:$N$300,10,FALSE)&lt;T$4,5,(T$3-VLOOKUP($E36,'Country Indicator Data'!$B$4:$N$300,10,FALSE))/(T$3-T$4)*5)),1))))</f>
        <v>3.5</v>
      </c>
      <c r="U36" s="159">
        <f>IF(LEN(E36)&gt;3,((IF(VLOOKUP($C36,#REF!,15,FALSE)="x","x",ROUND(IF(VLOOKUP($C36,#REF!,15,FALSE)&gt;U$3,0,IF(VLOOKUP($C36,#REF!,15,FALSE)&lt;U$4,5,(U$3-VLOOKUP($C36,#REF!,15,FALSE))/(U$3-U$4)*5)),1)))),(IF(VLOOKUP($E36,'Country Indicator Data'!$B$4:$N$300,11,FALSE)="x","x",ROUND(IF(VLOOKUP($E36,'Country Indicator Data'!$B$4:$N$300,11,FALSE)&gt;U$3,0,IF(VLOOKUP($E36,'Country Indicator Data'!$B$4:$N$300,11,FALSE)&lt;U$4,5,(U$3-VLOOKUP($E36,'Country Indicator Data'!$B$4:$N$300,11,FALSE))/(U$3-U$4)*5)),1))))</f>
        <v>1.9</v>
      </c>
      <c r="V36" s="159">
        <f>IF(LEN(E36)&gt;3,((IF(VLOOKUP($C36,#REF!,16,FALSE)="x","x",ROUND(IF(VLOOKUP($C36,#REF!,16,FALSE)&gt;V$3,0,IF(VLOOKUP($C36,#REF!,16,FALSE)&lt;V$4,5,(V$3-VLOOKUP($C36,#REF!,16,FALSE))/(V$3-V$4)*5)),1)))),(IF(VLOOKUP($E36,'Country Indicator Data'!$B$4:$N$300,12,FALSE)="x","x",ROUND(IF(VLOOKUP($E36,'Country Indicator Data'!$B$4:$N$300,12,FALSE)&gt;V$3,0,IF(VLOOKUP($E36,'Country Indicator Data'!$B$4:$N$300,12,FALSE)&lt;V$4,5,(V$3-VLOOKUP($E36,'Country Indicator Data'!$B$4:$N$300,12,FALSE))/(V$3-V$4)*5)),1))))</f>
        <v>1.8</v>
      </c>
      <c r="W36" s="159">
        <f t="shared" si="5"/>
        <v>2.7</v>
      </c>
      <c r="X36" s="159">
        <f t="shared" si="6"/>
        <v>2.9</v>
      </c>
      <c r="Y36" s="176">
        <f>IF('Core Indicators'!FC33="x","x",IF('Core Indicators'!FC33&gt;=5,5,IF('Core Indicators'!FC33&gt;=4,4,IF('Core Indicators'!FC33&gt;=3,3,IF('Core Indicators'!FC33&gt;=2,2,IF('Core Indicators'!FC33&gt;=1,1,0))))))</f>
        <v>4</v>
      </c>
      <c r="Z36" s="159">
        <f t="shared" si="7"/>
        <v>4</v>
      </c>
      <c r="AA36" s="176">
        <f>'Crisis Indicator Data'!Y33</f>
        <v>0</v>
      </c>
      <c r="AB36" s="176">
        <f>'Crisis Indicator Data'!Z33</f>
        <v>0</v>
      </c>
      <c r="AC36" s="176">
        <f>'Crisis Indicator Data'!AA33</f>
        <v>1</v>
      </c>
      <c r="AD36" s="176">
        <f>'Crisis Indicator Data'!AB33</f>
        <v>0</v>
      </c>
      <c r="AE36" s="176">
        <f t="shared" si="8"/>
        <v>1</v>
      </c>
      <c r="AF36" s="176">
        <f>'Crisis Indicator Data'!AC33</f>
        <v>0</v>
      </c>
      <c r="AG36" s="176">
        <f>'Crisis Indicator Data'!AD33</f>
        <v>2</v>
      </c>
      <c r="AH36" s="176">
        <f t="shared" si="9"/>
        <v>2</v>
      </c>
      <c r="AI36" s="176">
        <f>'Crisis Indicator Data'!AE33</f>
        <v>2</v>
      </c>
      <c r="AJ36" s="176">
        <f>'Crisis Indicator Data'!AF33</f>
        <v>1</v>
      </c>
      <c r="AK36" s="176">
        <f>'Crisis Indicator Data'!AG33</f>
        <v>3</v>
      </c>
      <c r="AL36" s="176">
        <f t="shared" si="10"/>
        <v>4</v>
      </c>
      <c r="AM36" s="159">
        <f t="shared" si="11"/>
        <v>2</v>
      </c>
      <c r="AN36" s="159">
        <f t="shared" si="12"/>
        <v>3</v>
      </c>
    </row>
    <row r="37" spans="1:40" ht="13.5" customHeight="1" x14ac:dyDescent="0.35">
      <c r="A37" s="165" t="str">
        <f>'Crisis Indicator Data'!A34</f>
        <v>Displacement from Venezuela to Ecuador</v>
      </c>
      <c r="B37" s="166" t="str">
        <f>'Crisis Indicator Data'!B34</f>
        <v>International Displacement</v>
      </c>
      <c r="C37" s="166" t="str">
        <f>'Crisis Indicator Data'!C34</f>
        <v>ECU002</v>
      </c>
      <c r="D37" s="166" t="str">
        <f>'Crisis Indicator Data'!D34</f>
        <v>Ecuador</v>
      </c>
      <c r="E37" s="167" t="str">
        <f>'Crisis Indicator Data'!E34</f>
        <v>ECU</v>
      </c>
      <c r="F37" s="159">
        <f>IF(LEN(E37)&gt;3,(IF(VLOOKUP($C37,#REF!,7,FALSE)="x","x",ROUND(IF(VLOOKUP($C37,#REF!,7,FALSE)&gt;$F$3,5,IF(VLOOKUP($C37,#REF!,7,FALSE)&lt;F$4,0,($F$3-VLOOKUP($C37,#REF!,7,FALSE))/($F$3-$F$4)*5)),1))),IF(VLOOKUP($E37,'Country Indicator Data'!$B$4:$N$300,3,FALSE)="x","x",ROUND(IF(VLOOKUP($E37,'Country Indicator Data'!$B$4:$N$300,3,FALSE)&gt;$F$3,5,IF(VLOOKUP($E37,'Country Indicator Data'!$B$4:$N$300,3,FALSE)&lt;$F$4,0,($F$3-VLOOKUP($E37,'Country Indicator Data'!$B$4:$N$300,3,FALSE))/($F$3-$F$4)*5)),1)))</f>
        <v>1.8</v>
      </c>
      <c r="G37" s="159">
        <f>IF(LEN(E37)&gt;3,(IF(VLOOKUP($C37,#REF!,9,FALSE)="x","x",ROUND(IF(VLOOKUP($C37,#REF!,9,FALSE)&gt;G$3,5,IF(VLOOKUP($C37,#REF!,9,FALSE)&lt;G$4,0,(G$3-VLOOKUP($C37,#REF!,9,FALSE))/(G$3-G$4)*5)),1))),IF(VLOOKUP($E37,'Country Indicator Data'!$B$4:$N$300,5,FALSE)="x","x",ROUND(IF(VLOOKUP($E37,'Country Indicator Data'!$B$4:$N$300,5,FALSE)&gt;G$3,5,IF(VLOOKUP($E37,'Country Indicator Data'!$B$4:$N$300,5,FALSE)&lt;G$4,0,(G$3-VLOOKUP($E37,'Country Indicator Data'!$B$4:$N$300,5,FALSE))/(G$3-G$4)*5)),1)))</f>
        <v>1.7</v>
      </c>
      <c r="H37" s="159">
        <f t="shared" si="0"/>
        <v>1.75</v>
      </c>
      <c r="I37" s="159">
        <f>IF(LEN(E37)&gt;3,(IF(VLOOKUP($C37,#REF!,6,FALSE)="x","x",ROUND(IF(VLOOKUP($C37,#REF!,6,FALSE)&gt;I$3,5,IF(VLOOKUP($C37,#REF!,6,FALSE)&lt;I$4,0,5-(I$3-VLOOKUP($C37,#REF!,6,FALSE))/(I$3-I$4)*5)),1))),IF(VLOOKUP($E37,'Country Indicator Data'!$B$4:$N$300,2,FALSE)="x","x",ROUND(IF(VLOOKUP($E37,'Country Indicator Data'!$B$4:$N$300,2,FALSE)&gt;I$3,5,IF(VLOOKUP($E37,'Country Indicator Data'!$B$4:$N$300,2,FALSE)&lt;I$4,0,5-(I$3-VLOOKUP($E37,'Country Indicator Data'!$B$4:$N$300,2,FALSE))/(I$3-I$4)*5)),1)))</f>
        <v>1.6</v>
      </c>
      <c r="J37" s="159">
        <f>IF(LEN(E37)&gt;3,(IF(VLOOKUP($C37,#REF!,8,FALSE)="x","x",ROUND(IF(VLOOKUP($C37,#REF!,8,FALSE)&gt;J$3,5,IF(VLOOKUP($C37,#REF!,8,FALSE)&lt;J$4,0,5-(J$3-VLOOKUP($C37,#REF!,8,FALSE))/(J$3-J$4)*5)),1))),IF(VLOOKUP($E37,'Country Indicator Data'!$B$4:$N$300,4,FALSE)="x","x",ROUND(IF(VLOOKUP($E37,'Country Indicator Data'!$B$4:$N$300,4,FALSE)&gt;J$3,5,IF(VLOOKUP($E37,'Country Indicator Data'!$B$4:$N$300,4,FALSE)&lt;J$4,0,5-(J$3-VLOOKUP($E37,'Country Indicator Data'!$B$4:$N$300,4,FALSE))/(J$3-J$4)*5)),1)))</f>
        <v>3.1</v>
      </c>
      <c r="K37" s="159">
        <f t="shared" si="1"/>
        <v>2.35</v>
      </c>
      <c r="L37" s="159">
        <f>IF(LEN(E37)&gt;3,(IF(VLOOKUP($C37,#REF!,10,FALSE)="x","x",ROUND(IF(VLOOKUP($C37,#REF!,10,FALSE)&gt;L$3,5,IF(VLOOKUP($C37,#REF!,10,FALSE)&lt;L$4,0,5-(L$3-VLOOKUP($C37,#REF!,10,FALSE))/(L$3-L$4)*5)),1))),IF(VLOOKUP($E37,'Country Indicator Data'!$B$4:$N$300,6,FALSE)="x","x",ROUND(IF(VLOOKUP($E37,'Country Indicator Data'!$B$4:$N$300,6,FALSE)&gt;L$3,5,IF(VLOOKUP($E37,'Country Indicator Data'!$B$4:$N$300,6,FALSE)&lt;L$4,0,5-(L$3-VLOOKUP($E37,'Country Indicator Data'!$B$4:$N$300,6,FALSE))/(L$3-L$4)*5)),1)))</f>
        <v>2.4</v>
      </c>
      <c r="M37" s="159">
        <f>IF(LEN(E37)&gt;3,(IF(VLOOKUP($C37,#REF!,11,FALSE)="x","x",ROUND(IF(VLOOKUP($C37,#REF!,11,FALSE)&gt;M$3,5,IF(VLOOKUP($C37,#REF!,11,FALSE)&lt;M$4,0,5-(M$3-VLOOKUP($C37,#REF!,11,FALSE))/(M$3-M$4)*5)),1))),IF(VLOOKUP($E37,'Country Indicator Data'!$B$4:$N$300,7,FALSE)="x","x",ROUND(IF(VLOOKUP($E37,'Country Indicator Data'!$B$4:$N$300,7,FALSE)&gt;M$3,5,IF(VLOOKUP($E37,'Country Indicator Data'!$B$4:$N$300,7,FALSE)&lt;M$4,0,5-(M$3-VLOOKUP($E37,'Country Indicator Data'!$B$4:$N$300,7,FALSE))/(M$3-M$4)*5)),1)))</f>
        <v>2.5</v>
      </c>
      <c r="N37" s="159">
        <f t="shared" si="2"/>
        <v>2.4500000000000002</v>
      </c>
      <c r="O37" s="159">
        <f t="shared" si="3"/>
        <v>2.1833333333333331</v>
      </c>
      <c r="P37" s="159">
        <f>IF(LEN(E37)&gt;3,VLOOKUP(C37,#REF!,12,FALSE),VLOOKUP(E37,'Country Indicator Data'!$B$4:$I$300,8,FALSE))</f>
        <v>3</v>
      </c>
      <c r="Q37" s="159">
        <f>IF(LEN(E37)&gt;3,((IF(VLOOKUP($C37,#REF!,13,FALSE)="x","x",ROUND(IF(VLOOKUP($C37,#REF!,13,FALSE)&gt;Q$3,5,IF(VLOOKUP($C37,#REF!,13,FALSE)&lt;Q$4,0,5-(LOG(Q$3)-LOG(VLOOKUP($C37,#REF!,13,FALSE)))/(LOG(Q$3)-LOG(Q$4))*5)),1)))),(IF(VLOOKUP($E37,'Country Indicator Data'!$B$4:$N$300,9,FALSE)="x","x",ROUND(IF(VLOOKUP($E37,'Country Indicator Data'!$B$4:$N$300,9,FALSE)&gt;Q$3,5,IF(VLOOKUP($E37,'Country Indicator Data'!$B$4:$N$300,9,FALSE)&lt;Q$4,0,5-(LOG(Q$3)-LOG(VLOOKUP($E37,'Country Indicator Data'!$B$4:$N$300,9,FALSE)))/(LOG(Q$3)-LOG(Q$4))*5)),1))))</f>
        <v>4.7</v>
      </c>
      <c r="R37" s="159">
        <f t="shared" si="4"/>
        <v>3.85</v>
      </c>
      <c r="S37" s="159">
        <f>IF(LEN(E37)&gt;3,((IF(VLOOKUP($C37,#REF!,17,FALSE)="x","x",ROUND(IF(VLOOKUP($C37,#REF!,17,FALSE)&gt;S$3,0,IF(VLOOKUP($C37,#REF!,17,FALSE)&lt;S$4,5,(S$3-VLOOKUP($C37,#REF!,17,FALSE))/(S$3-S$4)*5)),1)))),(IF(VLOOKUP($E37,'Country Indicator Data'!$B$4:$N$300,13,FALSE)="x","x",ROUND(IF(VLOOKUP($E37,'Country Indicator Data'!$B$4:$N$300,13,FALSE)&gt;S$3,0,IF(VLOOKUP($E37,'Country Indicator Data'!$B$4:$N$300,13,FALSE)&lt;S$4,5,(S$3-VLOOKUP($E37,'Country Indicator Data'!$B$4:$N$300,13,FALSE))/(S$3-S$4)*5)),1))))</f>
        <v>3.4</v>
      </c>
      <c r="T37" s="159">
        <f>IF(LEN(E37)&gt;3,((IF(VLOOKUP($C37,#REF!,14,FALSE)="x","x",ROUND(IF(VLOOKUP($C37,#REF!,14,FALSE)&gt;T$3,0,IF(VLOOKUP($C37,#REF!,14,FALSE)&lt;T$4,5,(T$3-VLOOKUP($C37,#REF!,14,FALSE))/(T$3-T$4)*5)),1)))),(IF(VLOOKUP($E37,'Country Indicator Data'!$B$4:$N$300,10,FALSE)="x","x",ROUND(IF(VLOOKUP($E37,'Country Indicator Data'!$B$4:$N$300,10,FALSE)&gt;T$3,0,IF(VLOOKUP($E37,'Country Indicator Data'!$B$4:$N$300,10,FALSE)&lt;T$4,5,(T$3-VLOOKUP($E37,'Country Indicator Data'!$B$4:$N$300,10,FALSE))/(T$3-T$4)*5)),1))))</f>
        <v>3.5</v>
      </c>
      <c r="U37" s="159">
        <f>IF(LEN(E37)&gt;3,((IF(VLOOKUP($C37,#REF!,15,FALSE)="x","x",ROUND(IF(VLOOKUP($C37,#REF!,15,FALSE)&gt;U$3,0,IF(VLOOKUP($C37,#REF!,15,FALSE)&lt;U$4,5,(U$3-VLOOKUP($C37,#REF!,15,FALSE))/(U$3-U$4)*5)),1)))),(IF(VLOOKUP($E37,'Country Indicator Data'!$B$4:$N$300,11,FALSE)="x","x",ROUND(IF(VLOOKUP($E37,'Country Indicator Data'!$B$4:$N$300,11,FALSE)&gt;U$3,0,IF(VLOOKUP($E37,'Country Indicator Data'!$B$4:$N$300,11,FALSE)&lt;U$4,5,(U$3-VLOOKUP($E37,'Country Indicator Data'!$B$4:$N$300,11,FALSE))/(U$3-U$4)*5)),1))))</f>
        <v>1.9</v>
      </c>
      <c r="V37" s="159">
        <f>IF(LEN(E37)&gt;3,((IF(VLOOKUP($C37,#REF!,16,FALSE)="x","x",ROUND(IF(VLOOKUP($C37,#REF!,16,FALSE)&gt;V$3,0,IF(VLOOKUP($C37,#REF!,16,FALSE)&lt;V$4,5,(V$3-VLOOKUP($C37,#REF!,16,FALSE))/(V$3-V$4)*5)),1)))),(IF(VLOOKUP($E37,'Country Indicator Data'!$B$4:$N$300,12,FALSE)="x","x",ROUND(IF(VLOOKUP($E37,'Country Indicator Data'!$B$4:$N$300,12,FALSE)&gt;V$3,0,IF(VLOOKUP($E37,'Country Indicator Data'!$B$4:$N$300,12,FALSE)&lt;V$4,5,(V$3-VLOOKUP($E37,'Country Indicator Data'!$B$4:$N$300,12,FALSE))/(V$3-V$4)*5)),1))))</f>
        <v>1.8</v>
      </c>
      <c r="W37" s="159">
        <f t="shared" si="5"/>
        <v>2.7</v>
      </c>
      <c r="X37" s="159">
        <f t="shared" si="6"/>
        <v>2.9</v>
      </c>
      <c r="Y37" s="176">
        <f>IF('Core Indicators'!FC34="x","x",IF('Core Indicators'!FC34&gt;=5,5,IF('Core Indicators'!FC34&gt;=4,4,IF('Core Indicators'!FC34&gt;=3,3,IF('Core Indicators'!FC34&gt;=2,2,IF('Core Indicators'!FC34&gt;=1,1,0))))))</f>
        <v>3</v>
      </c>
      <c r="Z37" s="159">
        <f t="shared" si="7"/>
        <v>3</v>
      </c>
      <c r="AA37" s="176">
        <f>'Crisis Indicator Data'!Y34</f>
        <v>0</v>
      </c>
      <c r="AB37" s="176">
        <f>'Crisis Indicator Data'!Z34</f>
        <v>0</v>
      </c>
      <c r="AC37" s="176">
        <f>'Crisis Indicator Data'!AA34</f>
        <v>1</v>
      </c>
      <c r="AD37" s="176">
        <f>'Crisis Indicator Data'!AB34</f>
        <v>0</v>
      </c>
      <c r="AE37" s="176">
        <f t="shared" si="8"/>
        <v>1</v>
      </c>
      <c r="AF37" s="176">
        <f>'Crisis Indicator Data'!AC34</f>
        <v>0</v>
      </c>
      <c r="AG37" s="176">
        <f>'Crisis Indicator Data'!AD34</f>
        <v>2</v>
      </c>
      <c r="AH37" s="176">
        <f t="shared" si="9"/>
        <v>2</v>
      </c>
      <c r="AI37" s="176">
        <f>'Crisis Indicator Data'!AE34</f>
        <v>2</v>
      </c>
      <c r="AJ37" s="176">
        <f>'Crisis Indicator Data'!AF34</f>
        <v>1</v>
      </c>
      <c r="AK37" s="176">
        <f>'Crisis Indicator Data'!AG34</f>
        <v>3</v>
      </c>
      <c r="AL37" s="176">
        <f t="shared" si="10"/>
        <v>4</v>
      </c>
      <c r="AM37" s="159">
        <f t="shared" si="11"/>
        <v>2</v>
      </c>
      <c r="AN37" s="159">
        <f t="shared" si="12"/>
        <v>2.5</v>
      </c>
    </row>
    <row r="38" spans="1:40" ht="13.5" customHeight="1" x14ac:dyDescent="0.35">
      <c r="A38" s="165" t="str">
        <f>'Crisis Indicator Data'!A35</f>
        <v>Conflict and Violence in Ecuador</v>
      </c>
      <c r="B38" s="166" t="str">
        <f>'Crisis Indicator Data'!B35</f>
        <v>Conflict/ Violence</v>
      </c>
      <c r="C38" s="166" t="str">
        <f>'Crisis Indicator Data'!C35</f>
        <v>ECU003</v>
      </c>
      <c r="D38" s="166" t="str">
        <f>'Crisis Indicator Data'!D35</f>
        <v>Ecuador</v>
      </c>
      <c r="E38" s="167" t="str">
        <f>'Crisis Indicator Data'!E35</f>
        <v>ECU</v>
      </c>
      <c r="F38" s="159">
        <f>IF(LEN(E38)&gt;3,(IF(VLOOKUP($C38,#REF!,7,FALSE)="x","x",ROUND(IF(VLOOKUP($C38,#REF!,7,FALSE)&gt;$F$3,5,IF(VLOOKUP($C38,#REF!,7,FALSE)&lt;F$4,0,($F$3-VLOOKUP($C38,#REF!,7,FALSE))/($F$3-$F$4)*5)),1))),IF(VLOOKUP($E38,'Country Indicator Data'!$B$4:$N$300,3,FALSE)="x","x",ROUND(IF(VLOOKUP($E38,'Country Indicator Data'!$B$4:$N$300,3,FALSE)&gt;$F$3,5,IF(VLOOKUP($E38,'Country Indicator Data'!$B$4:$N$300,3,FALSE)&lt;$F$4,0,($F$3-VLOOKUP($E38,'Country Indicator Data'!$B$4:$N$300,3,FALSE))/($F$3-$F$4)*5)),1)))</f>
        <v>1.8</v>
      </c>
      <c r="G38" s="159">
        <f>IF(LEN(E38)&gt;3,(IF(VLOOKUP($C38,#REF!,9,FALSE)="x","x",ROUND(IF(VLOOKUP($C38,#REF!,9,FALSE)&gt;G$3,5,IF(VLOOKUP($C38,#REF!,9,FALSE)&lt;G$4,0,(G$3-VLOOKUP($C38,#REF!,9,FALSE))/(G$3-G$4)*5)),1))),IF(VLOOKUP($E38,'Country Indicator Data'!$B$4:$N$300,5,FALSE)="x","x",ROUND(IF(VLOOKUP($E38,'Country Indicator Data'!$B$4:$N$300,5,FALSE)&gt;G$3,5,IF(VLOOKUP($E38,'Country Indicator Data'!$B$4:$N$300,5,FALSE)&lt;G$4,0,(G$3-VLOOKUP($E38,'Country Indicator Data'!$B$4:$N$300,5,FALSE))/(G$3-G$4)*5)),1)))</f>
        <v>1.7</v>
      </c>
      <c r="H38" s="159">
        <f t="shared" ref="H38:H69" si="13">IF(AND(F38="x",G38="x"),"x",AVERAGE(F38,G38))</f>
        <v>1.75</v>
      </c>
      <c r="I38" s="159">
        <f>IF(LEN(E38)&gt;3,(IF(VLOOKUP($C38,#REF!,6,FALSE)="x","x",ROUND(IF(VLOOKUP($C38,#REF!,6,FALSE)&gt;I$3,5,IF(VLOOKUP($C38,#REF!,6,FALSE)&lt;I$4,0,5-(I$3-VLOOKUP($C38,#REF!,6,FALSE))/(I$3-I$4)*5)),1))),IF(VLOOKUP($E38,'Country Indicator Data'!$B$4:$N$300,2,FALSE)="x","x",ROUND(IF(VLOOKUP($E38,'Country Indicator Data'!$B$4:$N$300,2,FALSE)&gt;I$3,5,IF(VLOOKUP($E38,'Country Indicator Data'!$B$4:$N$300,2,FALSE)&lt;I$4,0,5-(I$3-VLOOKUP($E38,'Country Indicator Data'!$B$4:$N$300,2,FALSE))/(I$3-I$4)*5)),1)))</f>
        <v>1.6</v>
      </c>
      <c r="J38" s="159">
        <f>IF(LEN(E38)&gt;3,(IF(VLOOKUP($C38,#REF!,8,FALSE)="x","x",ROUND(IF(VLOOKUP($C38,#REF!,8,FALSE)&gt;J$3,5,IF(VLOOKUP($C38,#REF!,8,FALSE)&lt;J$4,0,5-(J$3-VLOOKUP($C38,#REF!,8,FALSE))/(J$3-J$4)*5)),1))),IF(VLOOKUP($E38,'Country Indicator Data'!$B$4:$N$300,4,FALSE)="x","x",ROUND(IF(VLOOKUP($E38,'Country Indicator Data'!$B$4:$N$300,4,FALSE)&gt;J$3,5,IF(VLOOKUP($E38,'Country Indicator Data'!$B$4:$N$300,4,FALSE)&lt;J$4,0,5-(J$3-VLOOKUP($E38,'Country Indicator Data'!$B$4:$N$300,4,FALSE))/(J$3-J$4)*5)),1)))</f>
        <v>3.1</v>
      </c>
      <c r="K38" s="159">
        <f t="shared" ref="K38:K69" si="14">IF(AND(I38="x",J38="x"),"x",AVERAGE(I38,J38))</f>
        <v>2.35</v>
      </c>
      <c r="L38" s="159">
        <f>IF(LEN(E38)&gt;3,(IF(VLOOKUP($C38,#REF!,10,FALSE)="x","x",ROUND(IF(VLOOKUP($C38,#REF!,10,FALSE)&gt;L$3,5,IF(VLOOKUP($C38,#REF!,10,FALSE)&lt;L$4,0,5-(L$3-VLOOKUP($C38,#REF!,10,FALSE))/(L$3-L$4)*5)),1))),IF(VLOOKUP($E38,'Country Indicator Data'!$B$4:$N$300,6,FALSE)="x","x",ROUND(IF(VLOOKUP($E38,'Country Indicator Data'!$B$4:$N$300,6,FALSE)&gt;L$3,5,IF(VLOOKUP($E38,'Country Indicator Data'!$B$4:$N$300,6,FALSE)&lt;L$4,0,5-(L$3-VLOOKUP($E38,'Country Indicator Data'!$B$4:$N$300,6,FALSE))/(L$3-L$4)*5)),1)))</f>
        <v>2.4</v>
      </c>
      <c r="M38" s="159">
        <f>IF(LEN(E38)&gt;3,(IF(VLOOKUP($C38,#REF!,11,FALSE)="x","x",ROUND(IF(VLOOKUP($C38,#REF!,11,FALSE)&gt;M$3,5,IF(VLOOKUP($C38,#REF!,11,FALSE)&lt;M$4,0,5-(M$3-VLOOKUP($C38,#REF!,11,FALSE))/(M$3-M$4)*5)),1))),IF(VLOOKUP($E38,'Country Indicator Data'!$B$4:$N$300,7,FALSE)="x","x",ROUND(IF(VLOOKUP($E38,'Country Indicator Data'!$B$4:$N$300,7,FALSE)&gt;M$3,5,IF(VLOOKUP($E38,'Country Indicator Data'!$B$4:$N$300,7,FALSE)&lt;M$4,0,5-(M$3-VLOOKUP($E38,'Country Indicator Data'!$B$4:$N$300,7,FALSE))/(M$3-M$4)*5)),1)))</f>
        <v>2.5</v>
      </c>
      <c r="N38" s="159">
        <f t="shared" ref="N38:N69" si="15">IF(AND(L38="x",M38="x"),"x",AVERAGE(L38,M38))</f>
        <v>2.4500000000000002</v>
      </c>
      <c r="O38" s="159">
        <f t="shared" ref="O38:O69" si="16">AVERAGE(H38,K38,N38)</f>
        <v>2.1833333333333331</v>
      </c>
      <c r="P38" s="159">
        <f>IF(LEN(E38)&gt;3,VLOOKUP(C38,#REF!,12,FALSE),VLOOKUP(E38,'Country Indicator Data'!$B$4:$I$300,8,FALSE))</f>
        <v>3</v>
      </c>
      <c r="Q38" s="159">
        <f>IF(LEN(E38)&gt;3,((IF(VLOOKUP($C38,#REF!,13,FALSE)="x","x",ROUND(IF(VLOOKUP($C38,#REF!,13,FALSE)&gt;Q$3,5,IF(VLOOKUP($C38,#REF!,13,FALSE)&lt;Q$4,0,5-(LOG(Q$3)-LOG(VLOOKUP($C38,#REF!,13,FALSE)))/(LOG(Q$3)-LOG(Q$4))*5)),1)))),(IF(VLOOKUP($E38,'Country Indicator Data'!$B$4:$N$300,9,FALSE)="x","x",ROUND(IF(VLOOKUP($E38,'Country Indicator Data'!$B$4:$N$300,9,FALSE)&gt;Q$3,5,IF(VLOOKUP($E38,'Country Indicator Data'!$B$4:$N$300,9,FALSE)&lt;Q$4,0,5-(LOG(Q$3)-LOG(VLOOKUP($E38,'Country Indicator Data'!$B$4:$N$300,9,FALSE)))/(LOG(Q$3)-LOG(Q$4))*5)),1))))</f>
        <v>4.7</v>
      </c>
      <c r="R38" s="159">
        <f t="shared" ref="R38:R69" si="17">AVERAGE(P38:Q38)</f>
        <v>3.85</v>
      </c>
      <c r="S38" s="159">
        <f>IF(LEN(E38)&gt;3,((IF(VLOOKUP($C38,#REF!,17,FALSE)="x","x",ROUND(IF(VLOOKUP($C38,#REF!,17,FALSE)&gt;S$3,0,IF(VLOOKUP($C38,#REF!,17,FALSE)&lt;S$4,5,(S$3-VLOOKUP($C38,#REF!,17,FALSE))/(S$3-S$4)*5)),1)))),(IF(VLOOKUP($E38,'Country Indicator Data'!$B$4:$N$300,13,FALSE)="x","x",ROUND(IF(VLOOKUP($E38,'Country Indicator Data'!$B$4:$N$300,13,FALSE)&gt;S$3,0,IF(VLOOKUP($E38,'Country Indicator Data'!$B$4:$N$300,13,FALSE)&lt;S$4,5,(S$3-VLOOKUP($E38,'Country Indicator Data'!$B$4:$N$300,13,FALSE))/(S$3-S$4)*5)),1))))</f>
        <v>3.4</v>
      </c>
      <c r="T38" s="159">
        <f>IF(LEN(E38)&gt;3,((IF(VLOOKUP($C38,#REF!,14,FALSE)="x","x",ROUND(IF(VLOOKUP($C38,#REF!,14,FALSE)&gt;T$3,0,IF(VLOOKUP($C38,#REF!,14,FALSE)&lt;T$4,5,(T$3-VLOOKUP($C38,#REF!,14,FALSE))/(T$3-T$4)*5)),1)))),(IF(VLOOKUP($E38,'Country Indicator Data'!$B$4:$N$300,10,FALSE)="x","x",ROUND(IF(VLOOKUP($E38,'Country Indicator Data'!$B$4:$N$300,10,FALSE)&gt;T$3,0,IF(VLOOKUP($E38,'Country Indicator Data'!$B$4:$N$300,10,FALSE)&lt;T$4,5,(T$3-VLOOKUP($E38,'Country Indicator Data'!$B$4:$N$300,10,FALSE))/(T$3-T$4)*5)),1))))</f>
        <v>3.5</v>
      </c>
      <c r="U38" s="159">
        <f>IF(LEN(E38)&gt;3,((IF(VLOOKUP($C38,#REF!,15,FALSE)="x","x",ROUND(IF(VLOOKUP($C38,#REF!,15,FALSE)&gt;U$3,0,IF(VLOOKUP($C38,#REF!,15,FALSE)&lt;U$4,5,(U$3-VLOOKUP($C38,#REF!,15,FALSE))/(U$3-U$4)*5)),1)))),(IF(VLOOKUP($E38,'Country Indicator Data'!$B$4:$N$300,11,FALSE)="x","x",ROUND(IF(VLOOKUP($E38,'Country Indicator Data'!$B$4:$N$300,11,FALSE)&gt;U$3,0,IF(VLOOKUP($E38,'Country Indicator Data'!$B$4:$N$300,11,FALSE)&lt;U$4,5,(U$3-VLOOKUP($E38,'Country Indicator Data'!$B$4:$N$300,11,FALSE))/(U$3-U$4)*5)),1))))</f>
        <v>1.9</v>
      </c>
      <c r="V38" s="159">
        <f>IF(LEN(E38)&gt;3,((IF(VLOOKUP($C38,#REF!,16,FALSE)="x","x",ROUND(IF(VLOOKUP($C38,#REF!,16,FALSE)&gt;V$3,0,IF(VLOOKUP($C38,#REF!,16,FALSE)&lt;V$4,5,(V$3-VLOOKUP($C38,#REF!,16,FALSE))/(V$3-V$4)*5)),1)))),(IF(VLOOKUP($E38,'Country Indicator Data'!$B$4:$N$300,12,FALSE)="x","x",ROUND(IF(VLOOKUP($E38,'Country Indicator Data'!$B$4:$N$300,12,FALSE)&gt;V$3,0,IF(VLOOKUP($E38,'Country Indicator Data'!$B$4:$N$300,12,FALSE)&lt;V$4,5,(V$3-VLOOKUP($E38,'Country Indicator Data'!$B$4:$N$300,12,FALSE))/(V$3-V$4)*5)),1))))</f>
        <v>1.8</v>
      </c>
      <c r="W38" s="159">
        <f t="shared" ref="W38:W69" si="18">IF(AND(S38="x",V38="x"),"x",ROUND(AVERAGE(S38,V38,T38,U38),1))</f>
        <v>2.7</v>
      </c>
      <c r="X38" s="159">
        <f t="shared" ref="X38:X69" si="19">ROUND(AVERAGE(O38,W38,R38),1)</f>
        <v>2.9</v>
      </c>
      <c r="Y38" s="176">
        <f>IF('Core Indicators'!FC35="x","x",IF('Core Indicators'!FC35&gt;=5,5,IF('Core Indicators'!FC35&gt;=4,4,IF('Core Indicators'!FC35&gt;=3,3,IF('Core Indicators'!FC35&gt;=2,2,IF('Core Indicators'!FC35&gt;=1,1,0))))))</f>
        <v>4</v>
      </c>
      <c r="Z38" s="159">
        <f t="shared" ref="Z38:Z69" si="20">Y38</f>
        <v>4</v>
      </c>
      <c r="AA38" s="176">
        <f>'Crisis Indicator Data'!Y35</f>
        <v>0</v>
      </c>
      <c r="AB38" s="176">
        <f>'Crisis Indicator Data'!Z35</f>
        <v>0</v>
      </c>
      <c r="AC38" s="176">
        <f>'Crisis Indicator Data'!AA35</f>
        <v>1</v>
      </c>
      <c r="AD38" s="176">
        <f>'Crisis Indicator Data'!AB35</f>
        <v>0</v>
      </c>
      <c r="AE38" s="176">
        <f t="shared" ref="AE38:AE69" si="21">IF(SUM(AA38:AD38)=0,0,IF(SUM(AA38,AB38,AC38,AD38)&lt;2,1,IF(SUM(AA38:AD38)&lt;6,2,IF(SUM(AA38:AD38)&lt;8,3,IF(SUM(AA38:AD38)&lt;10,4,5)))))</f>
        <v>1</v>
      </c>
      <c r="AF38" s="176">
        <f>'Crisis Indicator Data'!AC35</f>
        <v>0</v>
      </c>
      <c r="AG38" s="176">
        <f>'Crisis Indicator Data'!AD35</f>
        <v>2</v>
      </c>
      <c r="AH38" s="176">
        <f t="shared" ref="AH38:AH69" si="22">IF(SUM(AF38:AG38)=0,0,IF(SUM(AF38,AG38)=1,1,IF(SUM(AF38:AG38)&lt;3,2,IF(SUM(AF38:AG38)&lt;4,3,IF(SUM(AF38:AG38)&lt;5,4,5)))))</f>
        <v>2</v>
      </c>
      <c r="AI38" s="176">
        <f>'Crisis Indicator Data'!AE35</f>
        <v>1</v>
      </c>
      <c r="AJ38" s="176">
        <f>'Crisis Indicator Data'!AF35</f>
        <v>1</v>
      </c>
      <c r="AK38" s="176">
        <f>'Crisis Indicator Data'!AG35</f>
        <v>3</v>
      </c>
      <c r="AL38" s="176">
        <f t="shared" ref="AL38:AL69" si="23">IF(SUM(AI38:AK38)=0,0,IF(SUM(AI38:AK38)=1,1,IF(SUM(AI38:AK38)&lt;3,2,IF(SUM(AI38:AK38)&lt;5,3,IF(SUM(AI38:AK38)&lt;7,4,5)))))</f>
        <v>4</v>
      </c>
      <c r="AM38" s="159">
        <f t="shared" ref="AM38:AM69" si="24">IF(AA38=3,5,ROUND(AVERAGE(AE38,AH38,AL38),0))</f>
        <v>2</v>
      </c>
      <c r="AN38" s="159">
        <f t="shared" ref="AN38:AN69" si="25">IF(AND(Z38="x",AM38="x"),"x",ROUND(AVERAGE(Z38,AM38),1))</f>
        <v>3</v>
      </c>
    </row>
    <row r="39" spans="1:40" ht="13.5" customHeight="1" x14ac:dyDescent="0.35">
      <c r="A39" s="165" t="str">
        <f>'Crisis Indicator Data'!A36</f>
        <v>Floods in Ecuador</v>
      </c>
      <c r="B39" s="166" t="str">
        <f>'Crisis Indicator Data'!B36</f>
        <v>Floods</v>
      </c>
      <c r="C39" s="166" t="str">
        <f>'Crisis Indicator Data'!C36</f>
        <v>ECU004</v>
      </c>
      <c r="D39" s="166" t="str">
        <f>'Crisis Indicator Data'!D36</f>
        <v>Ecuador</v>
      </c>
      <c r="E39" s="167" t="str">
        <f>'Crisis Indicator Data'!E36</f>
        <v>ECU</v>
      </c>
      <c r="F39" s="159">
        <f>IF(LEN(E39)&gt;3,(IF(VLOOKUP($C39,#REF!,7,FALSE)="x","x",ROUND(IF(VLOOKUP($C39,#REF!,7,FALSE)&gt;$F$3,5,IF(VLOOKUP($C39,#REF!,7,FALSE)&lt;F$4,0,($F$3-VLOOKUP($C39,#REF!,7,FALSE))/($F$3-$F$4)*5)),1))),IF(VLOOKUP($E39,'Country Indicator Data'!$B$4:$N$300,3,FALSE)="x","x",ROUND(IF(VLOOKUP($E39,'Country Indicator Data'!$B$4:$N$300,3,FALSE)&gt;$F$3,5,IF(VLOOKUP($E39,'Country Indicator Data'!$B$4:$N$300,3,FALSE)&lt;$F$4,0,($F$3-VLOOKUP($E39,'Country Indicator Data'!$B$4:$N$300,3,FALSE))/($F$3-$F$4)*5)),1)))</f>
        <v>1.8</v>
      </c>
      <c r="G39" s="159">
        <f>IF(LEN(E39)&gt;3,(IF(VLOOKUP($C39,#REF!,9,FALSE)="x","x",ROUND(IF(VLOOKUP($C39,#REF!,9,FALSE)&gt;G$3,5,IF(VLOOKUP($C39,#REF!,9,FALSE)&lt;G$4,0,(G$3-VLOOKUP($C39,#REF!,9,FALSE))/(G$3-G$4)*5)),1))),IF(VLOOKUP($E39,'Country Indicator Data'!$B$4:$N$300,5,FALSE)="x","x",ROUND(IF(VLOOKUP($E39,'Country Indicator Data'!$B$4:$N$300,5,FALSE)&gt;G$3,5,IF(VLOOKUP($E39,'Country Indicator Data'!$B$4:$N$300,5,FALSE)&lt;G$4,0,(G$3-VLOOKUP($E39,'Country Indicator Data'!$B$4:$N$300,5,FALSE))/(G$3-G$4)*5)),1)))</f>
        <v>1.7</v>
      </c>
      <c r="H39" s="159">
        <f t="shared" si="13"/>
        <v>1.75</v>
      </c>
      <c r="I39" s="159">
        <f>IF(LEN(E39)&gt;3,(IF(VLOOKUP($C39,#REF!,6,FALSE)="x","x",ROUND(IF(VLOOKUP($C39,#REF!,6,FALSE)&gt;I$3,5,IF(VLOOKUP($C39,#REF!,6,FALSE)&lt;I$4,0,5-(I$3-VLOOKUP($C39,#REF!,6,FALSE))/(I$3-I$4)*5)),1))),IF(VLOOKUP($E39,'Country Indicator Data'!$B$4:$N$300,2,FALSE)="x","x",ROUND(IF(VLOOKUP($E39,'Country Indicator Data'!$B$4:$N$300,2,FALSE)&gt;I$3,5,IF(VLOOKUP($E39,'Country Indicator Data'!$B$4:$N$300,2,FALSE)&lt;I$4,0,5-(I$3-VLOOKUP($E39,'Country Indicator Data'!$B$4:$N$300,2,FALSE))/(I$3-I$4)*5)),1)))</f>
        <v>1.6</v>
      </c>
      <c r="J39" s="159">
        <f>IF(LEN(E39)&gt;3,(IF(VLOOKUP($C39,#REF!,8,FALSE)="x","x",ROUND(IF(VLOOKUP($C39,#REF!,8,FALSE)&gt;J$3,5,IF(VLOOKUP($C39,#REF!,8,FALSE)&lt;J$4,0,5-(J$3-VLOOKUP($C39,#REF!,8,FALSE))/(J$3-J$4)*5)),1))),IF(VLOOKUP($E39,'Country Indicator Data'!$B$4:$N$300,4,FALSE)="x","x",ROUND(IF(VLOOKUP($E39,'Country Indicator Data'!$B$4:$N$300,4,FALSE)&gt;J$3,5,IF(VLOOKUP($E39,'Country Indicator Data'!$B$4:$N$300,4,FALSE)&lt;J$4,0,5-(J$3-VLOOKUP($E39,'Country Indicator Data'!$B$4:$N$300,4,FALSE))/(J$3-J$4)*5)),1)))</f>
        <v>3.1</v>
      </c>
      <c r="K39" s="159">
        <f t="shared" si="14"/>
        <v>2.35</v>
      </c>
      <c r="L39" s="159">
        <f>IF(LEN(E39)&gt;3,(IF(VLOOKUP($C39,#REF!,10,FALSE)="x","x",ROUND(IF(VLOOKUP($C39,#REF!,10,FALSE)&gt;L$3,5,IF(VLOOKUP($C39,#REF!,10,FALSE)&lt;L$4,0,5-(L$3-VLOOKUP($C39,#REF!,10,FALSE))/(L$3-L$4)*5)),1))),IF(VLOOKUP($E39,'Country Indicator Data'!$B$4:$N$300,6,FALSE)="x","x",ROUND(IF(VLOOKUP($E39,'Country Indicator Data'!$B$4:$N$300,6,FALSE)&gt;L$3,5,IF(VLOOKUP($E39,'Country Indicator Data'!$B$4:$N$300,6,FALSE)&lt;L$4,0,5-(L$3-VLOOKUP($E39,'Country Indicator Data'!$B$4:$N$300,6,FALSE))/(L$3-L$4)*5)),1)))</f>
        <v>2.4</v>
      </c>
      <c r="M39" s="159">
        <f>IF(LEN(E39)&gt;3,(IF(VLOOKUP($C39,#REF!,11,FALSE)="x","x",ROUND(IF(VLOOKUP($C39,#REF!,11,FALSE)&gt;M$3,5,IF(VLOOKUP($C39,#REF!,11,FALSE)&lt;M$4,0,5-(M$3-VLOOKUP($C39,#REF!,11,FALSE))/(M$3-M$4)*5)),1))),IF(VLOOKUP($E39,'Country Indicator Data'!$B$4:$N$300,7,FALSE)="x","x",ROUND(IF(VLOOKUP($E39,'Country Indicator Data'!$B$4:$N$300,7,FALSE)&gt;M$3,5,IF(VLOOKUP($E39,'Country Indicator Data'!$B$4:$N$300,7,FALSE)&lt;M$4,0,5-(M$3-VLOOKUP($E39,'Country Indicator Data'!$B$4:$N$300,7,FALSE))/(M$3-M$4)*5)),1)))</f>
        <v>2.5</v>
      </c>
      <c r="N39" s="159">
        <f t="shared" si="15"/>
        <v>2.4500000000000002</v>
      </c>
      <c r="O39" s="159">
        <f t="shared" si="16"/>
        <v>2.1833333333333331</v>
      </c>
      <c r="P39" s="159">
        <f>IF(LEN(E39)&gt;3,VLOOKUP(C39,#REF!,12,FALSE),VLOOKUP(E39,'Country Indicator Data'!$B$4:$I$300,8,FALSE))</f>
        <v>3</v>
      </c>
      <c r="Q39" s="159">
        <f>IF(LEN(E39)&gt;3,((IF(VLOOKUP($C39,#REF!,13,FALSE)="x","x",ROUND(IF(VLOOKUP($C39,#REF!,13,FALSE)&gt;Q$3,5,IF(VLOOKUP($C39,#REF!,13,FALSE)&lt;Q$4,0,5-(LOG(Q$3)-LOG(VLOOKUP($C39,#REF!,13,FALSE)))/(LOG(Q$3)-LOG(Q$4))*5)),1)))),(IF(VLOOKUP($E39,'Country Indicator Data'!$B$4:$N$300,9,FALSE)="x","x",ROUND(IF(VLOOKUP($E39,'Country Indicator Data'!$B$4:$N$300,9,FALSE)&gt;Q$3,5,IF(VLOOKUP($E39,'Country Indicator Data'!$B$4:$N$300,9,FALSE)&lt;Q$4,0,5-(LOG(Q$3)-LOG(VLOOKUP($E39,'Country Indicator Data'!$B$4:$N$300,9,FALSE)))/(LOG(Q$3)-LOG(Q$4))*5)),1))))</f>
        <v>4.7</v>
      </c>
      <c r="R39" s="159">
        <f t="shared" si="17"/>
        <v>3.85</v>
      </c>
      <c r="S39" s="159">
        <f>IF(LEN(E39)&gt;3,((IF(VLOOKUP($C39,#REF!,17,FALSE)="x","x",ROUND(IF(VLOOKUP($C39,#REF!,17,FALSE)&gt;S$3,0,IF(VLOOKUP($C39,#REF!,17,FALSE)&lt;S$4,5,(S$3-VLOOKUP($C39,#REF!,17,FALSE))/(S$3-S$4)*5)),1)))),(IF(VLOOKUP($E39,'Country Indicator Data'!$B$4:$N$300,13,FALSE)="x","x",ROUND(IF(VLOOKUP($E39,'Country Indicator Data'!$B$4:$N$300,13,FALSE)&gt;S$3,0,IF(VLOOKUP($E39,'Country Indicator Data'!$B$4:$N$300,13,FALSE)&lt;S$4,5,(S$3-VLOOKUP($E39,'Country Indicator Data'!$B$4:$N$300,13,FALSE))/(S$3-S$4)*5)),1))))</f>
        <v>3.4</v>
      </c>
      <c r="T39" s="159">
        <f>IF(LEN(E39)&gt;3,((IF(VLOOKUP($C39,#REF!,14,FALSE)="x","x",ROUND(IF(VLOOKUP($C39,#REF!,14,FALSE)&gt;T$3,0,IF(VLOOKUP($C39,#REF!,14,FALSE)&lt;T$4,5,(T$3-VLOOKUP($C39,#REF!,14,FALSE))/(T$3-T$4)*5)),1)))),(IF(VLOOKUP($E39,'Country Indicator Data'!$B$4:$N$300,10,FALSE)="x","x",ROUND(IF(VLOOKUP($E39,'Country Indicator Data'!$B$4:$N$300,10,FALSE)&gt;T$3,0,IF(VLOOKUP($E39,'Country Indicator Data'!$B$4:$N$300,10,FALSE)&lt;T$4,5,(T$3-VLOOKUP($E39,'Country Indicator Data'!$B$4:$N$300,10,FALSE))/(T$3-T$4)*5)),1))))</f>
        <v>3.5</v>
      </c>
      <c r="U39" s="159">
        <f>IF(LEN(E39)&gt;3,((IF(VLOOKUP($C39,#REF!,15,FALSE)="x","x",ROUND(IF(VLOOKUP($C39,#REF!,15,FALSE)&gt;U$3,0,IF(VLOOKUP($C39,#REF!,15,FALSE)&lt;U$4,5,(U$3-VLOOKUP($C39,#REF!,15,FALSE))/(U$3-U$4)*5)),1)))),(IF(VLOOKUP($E39,'Country Indicator Data'!$B$4:$N$300,11,FALSE)="x","x",ROUND(IF(VLOOKUP($E39,'Country Indicator Data'!$B$4:$N$300,11,FALSE)&gt;U$3,0,IF(VLOOKUP($E39,'Country Indicator Data'!$B$4:$N$300,11,FALSE)&lt;U$4,5,(U$3-VLOOKUP($E39,'Country Indicator Data'!$B$4:$N$300,11,FALSE))/(U$3-U$4)*5)),1))))</f>
        <v>1.9</v>
      </c>
      <c r="V39" s="159">
        <f>IF(LEN(E39)&gt;3,((IF(VLOOKUP($C39,#REF!,16,FALSE)="x","x",ROUND(IF(VLOOKUP($C39,#REF!,16,FALSE)&gt;V$3,0,IF(VLOOKUP($C39,#REF!,16,FALSE)&lt;V$4,5,(V$3-VLOOKUP($C39,#REF!,16,FALSE))/(V$3-V$4)*5)),1)))),(IF(VLOOKUP($E39,'Country Indicator Data'!$B$4:$N$300,12,FALSE)="x","x",ROUND(IF(VLOOKUP($E39,'Country Indicator Data'!$B$4:$N$300,12,FALSE)&gt;V$3,0,IF(VLOOKUP($E39,'Country Indicator Data'!$B$4:$N$300,12,FALSE)&lt;V$4,5,(V$3-VLOOKUP($E39,'Country Indicator Data'!$B$4:$N$300,12,FALSE))/(V$3-V$4)*5)),1))))</f>
        <v>1.8</v>
      </c>
      <c r="W39" s="159">
        <f t="shared" si="18"/>
        <v>2.7</v>
      </c>
      <c r="X39" s="159">
        <f t="shared" si="19"/>
        <v>2.9</v>
      </c>
      <c r="Y39" s="176">
        <f>IF('Core Indicators'!FC36="x","x",IF('Core Indicators'!FC36&gt;=5,5,IF('Core Indicators'!FC36&gt;=4,4,IF('Core Indicators'!FC36&gt;=3,3,IF('Core Indicators'!FC36&gt;=2,2,IF('Core Indicators'!FC36&gt;=1,1,0))))))</f>
        <v>4</v>
      </c>
      <c r="Z39" s="159">
        <f t="shared" si="20"/>
        <v>4</v>
      </c>
      <c r="AA39" s="176">
        <f>'Crisis Indicator Data'!Y36</f>
        <v>0</v>
      </c>
      <c r="AB39" s="176">
        <f>'Crisis Indicator Data'!Z36</f>
        <v>0</v>
      </c>
      <c r="AC39" s="176">
        <f>'Crisis Indicator Data'!AA36</f>
        <v>1</v>
      </c>
      <c r="AD39" s="176">
        <f>'Crisis Indicator Data'!AB36</f>
        <v>0</v>
      </c>
      <c r="AE39" s="176">
        <f t="shared" si="21"/>
        <v>1</v>
      </c>
      <c r="AF39" s="176">
        <f>'Crisis Indicator Data'!AC36</f>
        <v>0</v>
      </c>
      <c r="AG39" s="176">
        <f>'Crisis Indicator Data'!AD36</f>
        <v>2</v>
      </c>
      <c r="AH39" s="176">
        <f t="shared" si="22"/>
        <v>2</v>
      </c>
      <c r="AI39" s="176">
        <f>'Crisis Indicator Data'!AE36</f>
        <v>1</v>
      </c>
      <c r="AJ39" s="176">
        <f>'Crisis Indicator Data'!AF36</f>
        <v>1</v>
      </c>
      <c r="AK39" s="176">
        <f>'Crisis Indicator Data'!AG36</f>
        <v>3</v>
      </c>
      <c r="AL39" s="176">
        <f t="shared" si="23"/>
        <v>4</v>
      </c>
      <c r="AM39" s="159">
        <f t="shared" si="24"/>
        <v>2</v>
      </c>
      <c r="AN39" s="159">
        <f t="shared" si="25"/>
        <v>3</v>
      </c>
    </row>
    <row r="40" spans="1:40" ht="13.5" customHeight="1" x14ac:dyDescent="0.35">
      <c r="A40" s="165" t="str">
        <f>'Crisis Indicator Data'!A37</f>
        <v>International displacement to Egypt</v>
      </c>
      <c r="B40" s="166" t="str">
        <f>'Crisis Indicator Data'!B37</f>
        <v>International Displacement</v>
      </c>
      <c r="C40" s="166" t="str">
        <f>'Crisis Indicator Data'!C37</f>
        <v>EGY004</v>
      </c>
      <c r="D40" s="166" t="str">
        <f>'Crisis Indicator Data'!D37</f>
        <v>Egypt</v>
      </c>
      <c r="E40" s="167" t="str">
        <f>'Crisis Indicator Data'!E37</f>
        <v>EGY</v>
      </c>
      <c r="F40" s="159">
        <f>IF(LEN(E40)&gt;3,(IF(VLOOKUP($C40,#REF!,7,FALSE)="x","x",ROUND(IF(VLOOKUP($C40,#REF!,7,FALSE)&gt;$F$3,5,IF(VLOOKUP($C40,#REF!,7,FALSE)&lt;F$4,0,($F$3-VLOOKUP($C40,#REF!,7,FALSE))/($F$3-$F$4)*5)),1))),IF(VLOOKUP($E40,'Country Indicator Data'!$B$4:$N$300,3,FALSE)="x","x",ROUND(IF(VLOOKUP($E40,'Country Indicator Data'!$B$4:$N$300,3,FALSE)&gt;$F$3,5,IF(VLOOKUP($E40,'Country Indicator Data'!$B$4:$N$300,3,FALSE)&lt;$F$4,0,($F$3-VLOOKUP($E40,'Country Indicator Data'!$B$4:$N$300,3,FALSE))/($F$3-$F$4)*5)),1)))</f>
        <v>3.9</v>
      </c>
      <c r="G40" s="159">
        <f>IF(LEN(E40)&gt;3,(IF(VLOOKUP($C40,#REF!,9,FALSE)="x","x",ROUND(IF(VLOOKUP($C40,#REF!,9,FALSE)&gt;G$3,5,IF(VLOOKUP($C40,#REF!,9,FALSE)&lt;G$4,0,(G$3-VLOOKUP($C40,#REF!,9,FALSE))/(G$3-G$4)*5)),1))),IF(VLOOKUP($E40,'Country Indicator Data'!$B$4:$N$300,5,FALSE)="x","x",ROUND(IF(VLOOKUP($E40,'Country Indicator Data'!$B$4:$N$300,5,FALSE)&gt;G$3,5,IF(VLOOKUP($E40,'Country Indicator Data'!$B$4:$N$300,5,FALSE)&lt;G$4,0,(G$3-VLOOKUP($E40,'Country Indicator Data'!$B$4:$N$300,5,FALSE))/(G$3-G$4)*5)),1)))</f>
        <v>3.3</v>
      </c>
      <c r="H40" s="159">
        <f t="shared" si="13"/>
        <v>3.5999999999999996</v>
      </c>
      <c r="I40" s="159">
        <f>IF(LEN(E40)&gt;3,(IF(VLOOKUP($C40,#REF!,6,FALSE)="x","x",ROUND(IF(VLOOKUP($C40,#REF!,6,FALSE)&gt;I$3,5,IF(VLOOKUP($C40,#REF!,6,FALSE)&lt;I$4,0,5-(I$3-VLOOKUP($C40,#REF!,6,FALSE))/(I$3-I$4)*5)),1))),IF(VLOOKUP($E40,'Country Indicator Data'!$B$4:$N$300,2,FALSE)="x","x",ROUND(IF(VLOOKUP($E40,'Country Indicator Data'!$B$4:$N$300,2,FALSE)&gt;I$3,5,IF(VLOOKUP($E40,'Country Indicator Data'!$B$4:$N$300,2,FALSE)&lt;I$4,0,5-(I$3-VLOOKUP($E40,'Country Indicator Data'!$B$4:$N$300,2,FALSE))/(I$3-I$4)*5)),1)))</f>
        <v>0.8</v>
      </c>
      <c r="J40" s="159">
        <f>IF(LEN(E40)&gt;3,(IF(VLOOKUP($C40,#REF!,8,FALSE)="x","x",ROUND(IF(VLOOKUP($C40,#REF!,8,FALSE)&gt;J$3,5,IF(VLOOKUP($C40,#REF!,8,FALSE)&lt;J$4,0,5-(J$3-VLOOKUP($C40,#REF!,8,FALSE))/(J$3-J$4)*5)),1))),IF(VLOOKUP($E40,'Country Indicator Data'!$B$4:$N$300,4,FALSE)="x","x",ROUND(IF(VLOOKUP($E40,'Country Indicator Data'!$B$4:$N$300,4,FALSE)&gt;J$3,5,IF(VLOOKUP($E40,'Country Indicator Data'!$B$4:$N$300,4,FALSE)&lt;J$4,0,5-(J$3-VLOOKUP($E40,'Country Indicator Data'!$B$4:$N$300,4,FALSE))/(J$3-J$4)*5)),1)))</f>
        <v>0.9</v>
      </c>
      <c r="K40" s="159">
        <f t="shared" si="14"/>
        <v>0.85000000000000009</v>
      </c>
      <c r="L40" s="159">
        <f>IF(LEN(E40)&gt;3,(IF(VLOOKUP($C40,#REF!,10,FALSE)="x","x",ROUND(IF(VLOOKUP($C40,#REF!,10,FALSE)&gt;L$3,5,IF(VLOOKUP($C40,#REF!,10,FALSE)&lt;L$4,0,5-(L$3-VLOOKUP($C40,#REF!,10,FALSE))/(L$3-L$4)*5)),1))),IF(VLOOKUP($E40,'Country Indicator Data'!$B$4:$N$300,6,FALSE)="x","x",ROUND(IF(VLOOKUP($E40,'Country Indicator Data'!$B$4:$N$300,6,FALSE)&gt;L$3,5,IF(VLOOKUP($E40,'Country Indicator Data'!$B$4:$N$300,6,FALSE)&lt;L$4,0,5-(L$3-VLOOKUP($E40,'Country Indicator Data'!$B$4:$N$300,6,FALSE))/(L$3-L$4)*5)),1)))</f>
        <v>2.7</v>
      </c>
      <c r="M40" s="159">
        <f>IF(LEN(E40)&gt;3,(IF(VLOOKUP($C40,#REF!,11,FALSE)="x","x",ROUND(IF(VLOOKUP($C40,#REF!,11,FALSE)&gt;M$3,5,IF(VLOOKUP($C40,#REF!,11,FALSE)&lt;M$4,0,5-(M$3-VLOOKUP($C40,#REF!,11,FALSE))/(M$3-M$4)*5)),1))),IF(VLOOKUP($E40,'Country Indicator Data'!$B$4:$N$300,7,FALSE)="x","x",ROUND(IF(VLOOKUP($E40,'Country Indicator Data'!$B$4:$N$300,7,FALSE)&gt;M$3,5,IF(VLOOKUP($E40,'Country Indicator Data'!$B$4:$N$300,7,FALSE)&lt;M$4,0,5-(M$3-VLOOKUP($E40,'Country Indicator Data'!$B$4:$N$300,7,FALSE))/(M$3-M$4)*5)),1)))</f>
        <v>0.4</v>
      </c>
      <c r="N40" s="159">
        <f t="shared" si="15"/>
        <v>1.55</v>
      </c>
      <c r="O40" s="159">
        <f t="shared" si="16"/>
        <v>1.9999999999999998</v>
      </c>
      <c r="P40" s="159">
        <f>IF(LEN(E40)&gt;3,VLOOKUP(C40,#REF!,12,FALSE),VLOOKUP(E40,'Country Indicator Data'!$B$4:$I$300,8,FALSE))</f>
        <v>3</v>
      </c>
      <c r="Q40" s="159">
        <f>IF(LEN(E40)&gt;3,((IF(VLOOKUP($C40,#REF!,13,FALSE)="x","x",ROUND(IF(VLOOKUP($C40,#REF!,13,FALSE)&gt;Q$3,5,IF(VLOOKUP($C40,#REF!,13,FALSE)&lt;Q$4,0,5-(LOG(Q$3)-LOG(VLOOKUP($C40,#REF!,13,FALSE)))/(LOG(Q$3)-LOG(Q$4))*5)),1)))),(IF(VLOOKUP($E40,'Country Indicator Data'!$B$4:$N$300,9,FALSE)="x","x",ROUND(IF(VLOOKUP($E40,'Country Indicator Data'!$B$4:$N$300,9,FALSE)&gt;Q$3,5,IF(VLOOKUP($E40,'Country Indicator Data'!$B$4:$N$300,9,FALSE)&lt;Q$4,0,5-(LOG(Q$3)-LOG(VLOOKUP($E40,'Country Indicator Data'!$B$4:$N$300,9,FALSE)))/(LOG(Q$3)-LOG(Q$4))*5)),1))))</f>
        <v>0</v>
      </c>
      <c r="R40" s="159">
        <f t="shared" si="17"/>
        <v>1.5</v>
      </c>
      <c r="S40" s="159">
        <f>IF(LEN(E40)&gt;3,((IF(VLOOKUP($C40,#REF!,17,FALSE)="x","x",ROUND(IF(VLOOKUP($C40,#REF!,17,FALSE)&gt;S$3,0,IF(VLOOKUP($C40,#REF!,17,FALSE)&lt;S$4,5,(S$3-VLOOKUP($C40,#REF!,17,FALSE))/(S$3-S$4)*5)),1)))),(IF(VLOOKUP($E40,'Country Indicator Data'!$B$4:$N$300,13,FALSE)="x","x",ROUND(IF(VLOOKUP($E40,'Country Indicator Data'!$B$4:$N$300,13,FALSE)&gt;S$3,0,IF(VLOOKUP($E40,'Country Indicator Data'!$B$4:$N$300,13,FALSE)&lt;S$4,5,(S$3-VLOOKUP($E40,'Country Indicator Data'!$B$4:$N$300,13,FALSE))/(S$3-S$4)*5)),1))))</f>
        <v>3.5</v>
      </c>
      <c r="T40" s="159">
        <f>IF(LEN(E40)&gt;3,((IF(VLOOKUP($C40,#REF!,14,FALSE)="x","x",ROUND(IF(VLOOKUP($C40,#REF!,14,FALSE)&gt;T$3,0,IF(VLOOKUP($C40,#REF!,14,FALSE)&lt;T$4,5,(T$3-VLOOKUP($C40,#REF!,14,FALSE))/(T$3-T$4)*5)),1)))),(IF(VLOOKUP($E40,'Country Indicator Data'!$B$4:$N$300,10,FALSE)="x","x",ROUND(IF(VLOOKUP($E40,'Country Indicator Data'!$B$4:$N$300,10,FALSE)&gt;T$3,0,IF(VLOOKUP($E40,'Country Indicator Data'!$B$4:$N$300,10,FALSE)&lt;T$4,5,(T$3-VLOOKUP($E40,'Country Indicator Data'!$B$4:$N$300,10,FALSE))/(T$3-T$4)*5)),1))))</f>
        <v>2.7</v>
      </c>
      <c r="U40" s="159">
        <f>IF(LEN(E40)&gt;3,((IF(VLOOKUP($C40,#REF!,15,FALSE)="x","x",ROUND(IF(VLOOKUP($C40,#REF!,15,FALSE)&gt;U$3,0,IF(VLOOKUP($C40,#REF!,15,FALSE)&lt;U$4,5,(U$3-VLOOKUP($C40,#REF!,15,FALSE))/(U$3-U$4)*5)),1)))),(IF(VLOOKUP($E40,'Country Indicator Data'!$B$4:$N$300,11,FALSE)="x","x",ROUND(IF(VLOOKUP($E40,'Country Indicator Data'!$B$4:$N$300,11,FALSE)&gt;U$3,0,IF(VLOOKUP($E40,'Country Indicator Data'!$B$4:$N$300,11,FALSE)&lt;U$4,5,(U$3-VLOOKUP($E40,'Country Indicator Data'!$B$4:$N$300,11,FALSE))/(U$3-U$4)*5)),1))))</f>
        <v>3</v>
      </c>
      <c r="V40" s="159">
        <f>IF(LEN(E40)&gt;3,((IF(VLOOKUP($C40,#REF!,16,FALSE)="x","x",ROUND(IF(VLOOKUP($C40,#REF!,16,FALSE)&gt;V$3,0,IF(VLOOKUP($C40,#REF!,16,FALSE)&lt;V$4,5,(V$3-VLOOKUP($C40,#REF!,16,FALSE))/(V$3-V$4)*5)),1)))),(IF(VLOOKUP($E40,'Country Indicator Data'!$B$4:$N$300,12,FALSE)="x","x",ROUND(IF(VLOOKUP($E40,'Country Indicator Data'!$B$4:$N$300,12,FALSE)&gt;V$3,0,IF(VLOOKUP($E40,'Country Indicator Data'!$B$4:$N$300,12,FALSE)&lt;V$4,5,(V$3-VLOOKUP($E40,'Country Indicator Data'!$B$4:$N$300,12,FALSE))/(V$3-V$4)*5)),1))))</f>
        <v>4.0999999999999996</v>
      </c>
      <c r="W40" s="159">
        <f t="shared" si="18"/>
        <v>3.3</v>
      </c>
      <c r="X40" s="159">
        <f t="shared" si="19"/>
        <v>2.2999999999999998</v>
      </c>
      <c r="Y40" s="176">
        <f>IF('Core Indicators'!FC37="x","x",IF('Core Indicators'!FC37&gt;=5,5,IF('Core Indicators'!FC37&gt;=4,4,IF('Core Indicators'!FC37&gt;=3,3,IF('Core Indicators'!FC37&gt;=2,2,IF('Core Indicators'!FC37&gt;=1,1,0))))))</f>
        <v>2</v>
      </c>
      <c r="Z40" s="159">
        <f t="shared" si="20"/>
        <v>2</v>
      </c>
      <c r="AA40" s="176">
        <f>'Crisis Indicator Data'!Y37</f>
        <v>1</v>
      </c>
      <c r="AB40" s="176">
        <f>'Crisis Indicator Data'!Z37</f>
        <v>0</v>
      </c>
      <c r="AC40" s="176">
        <f>'Crisis Indicator Data'!AA37</f>
        <v>1</v>
      </c>
      <c r="AD40" s="176">
        <f>'Crisis Indicator Data'!AB37</f>
        <v>0</v>
      </c>
      <c r="AE40" s="176">
        <f t="shared" si="21"/>
        <v>2</v>
      </c>
      <c r="AF40" s="176">
        <f>'Crisis Indicator Data'!AC37</f>
        <v>0</v>
      </c>
      <c r="AG40" s="176">
        <f>'Crisis Indicator Data'!AD37</f>
        <v>3</v>
      </c>
      <c r="AH40" s="176">
        <f t="shared" si="22"/>
        <v>3</v>
      </c>
      <c r="AI40" s="176">
        <f>'Crisis Indicator Data'!AE37</f>
        <v>0</v>
      </c>
      <c r="AJ40" s="176">
        <f>'Crisis Indicator Data'!AF37</f>
        <v>3</v>
      </c>
      <c r="AK40" s="176">
        <f>'Crisis Indicator Data'!AG37</f>
        <v>0</v>
      </c>
      <c r="AL40" s="176">
        <f t="shared" si="23"/>
        <v>3</v>
      </c>
      <c r="AM40" s="159">
        <f t="shared" si="24"/>
        <v>3</v>
      </c>
      <c r="AN40" s="159">
        <f t="shared" si="25"/>
        <v>2.5</v>
      </c>
    </row>
    <row r="41" spans="1:40" ht="13.5" customHeight="1" x14ac:dyDescent="0.35">
      <c r="A41" s="165" t="str">
        <f>'Crisis Indicator Data'!A38</f>
        <v>Complex crisis in Eritrea</v>
      </c>
      <c r="B41" s="166" t="str">
        <f>'Crisis Indicator Data'!B38</f>
        <v>International Displacement,Political/economic crisis</v>
      </c>
      <c r="C41" s="166" t="str">
        <f>'Crisis Indicator Data'!C38</f>
        <v>ERI001</v>
      </c>
      <c r="D41" s="166" t="str">
        <f>'Crisis Indicator Data'!D38</f>
        <v>Eritrea</v>
      </c>
      <c r="E41" s="167" t="str">
        <f>'Crisis Indicator Data'!E38</f>
        <v>ERI</v>
      </c>
      <c r="F41" s="159">
        <f>IF(LEN(E41)&gt;3,(IF(VLOOKUP($C41,#REF!,7,FALSE)="x","x",ROUND(IF(VLOOKUP($C41,#REF!,7,FALSE)&gt;$F$3,5,IF(VLOOKUP($C41,#REF!,7,FALSE)&lt;F$4,0,($F$3-VLOOKUP($C41,#REF!,7,FALSE))/($F$3-$F$4)*5)),1))),IF(VLOOKUP($E41,'Country Indicator Data'!$B$4:$N$300,3,FALSE)="x","x",ROUND(IF(VLOOKUP($E41,'Country Indicator Data'!$B$4:$N$300,3,FALSE)&gt;$F$3,5,IF(VLOOKUP($E41,'Country Indicator Data'!$B$4:$N$300,3,FALSE)&lt;$F$4,0,($F$3-VLOOKUP($E41,'Country Indicator Data'!$B$4:$N$300,3,FALSE))/($F$3-$F$4)*5)),1)))</f>
        <v>5</v>
      </c>
      <c r="G41" s="159">
        <f>IF(LEN(E41)&gt;3,(IF(VLOOKUP($C41,#REF!,9,FALSE)="x","x",ROUND(IF(VLOOKUP($C41,#REF!,9,FALSE)&gt;G$3,5,IF(VLOOKUP($C41,#REF!,9,FALSE)&lt;G$4,0,(G$3-VLOOKUP($C41,#REF!,9,FALSE))/(G$3-G$4)*5)),1))),IF(VLOOKUP($E41,'Country Indicator Data'!$B$4:$N$300,5,FALSE)="x","x",ROUND(IF(VLOOKUP($E41,'Country Indicator Data'!$B$4:$N$300,5,FALSE)&gt;G$3,5,IF(VLOOKUP($E41,'Country Indicator Data'!$B$4:$N$300,5,FALSE)&lt;G$4,0,(G$3-VLOOKUP($E41,'Country Indicator Data'!$B$4:$N$300,5,FALSE))/(G$3-G$4)*5)),1)))</f>
        <v>4</v>
      </c>
      <c r="H41" s="159">
        <f t="shared" si="13"/>
        <v>4.5</v>
      </c>
      <c r="I41" s="159">
        <f>IF(LEN(E41)&gt;3,(IF(VLOOKUP($C41,#REF!,6,FALSE)="x","x",ROUND(IF(VLOOKUP($C41,#REF!,6,FALSE)&gt;I$3,5,IF(VLOOKUP($C41,#REF!,6,FALSE)&lt;I$4,0,5-(I$3-VLOOKUP($C41,#REF!,6,FALSE))/(I$3-I$4)*5)),1))),IF(VLOOKUP($E41,'Country Indicator Data'!$B$4:$N$300,2,FALSE)="x","x",ROUND(IF(VLOOKUP($E41,'Country Indicator Data'!$B$4:$N$300,2,FALSE)&gt;I$3,5,IF(VLOOKUP($E41,'Country Indicator Data'!$B$4:$N$300,2,FALSE)&lt;I$4,0,5-(I$3-VLOOKUP($E41,'Country Indicator Data'!$B$4:$N$300,2,FALSE))/(I$3-I$4)*5)),1)))</f>
        <v>3.1</v>
      </c>
      <c r="J41" s="159">
        <f>IF(LEN(E41)&gt;3,(IF(VLOOKUP($C41,#REF!,8,FALSE)="x","x",ROUND(IF(VLOOKUP($C41,#REF!,8,FALSE)&gt;J$3,5,IF(VLOOKUP($C41,#REF!,8,FALSE)&lt;J$4,0,5-(J$3-VLOOKUP($C41,#REF!,8,FALSE))/(J$3-J$4)*5)),1))),IF(VLOOKUP($E41,'Country Indicator Data'!$B$4:$N$300,4,FALSE)="x","x",ROUND(IF(VLOOKUP($E41,'Country Indicator Data'!$B$4:$N$300,4,FALSE)&gt;J$3,5,IF(VLOOKUP($E41,'Country Indicator Data'!$B$4:$N$300,4,FALSE)&lt;J$4,0,5-(J$3-VLOOKUP($E41,'Country Indicator Data'!$B$4:$N$300,4,FALSE))/(J$3-J$4)*5)),1)))</f>
        <v>0</v>
      </c>
      <c r="K41" s="159">
        <f t="shared" si="14"/>
        <v>1.55</v>
      </c>
      <c r="L41" s="159" t="str">
        <f>IF(LEN(E41)&gt;3,(IF(VLOOKUP($C41,#REF!,10,FALSE)="x","x",ROUND(IF(VLOOKUP($C41,#REF!,10,FALSE)&gt;L$3,5,IF(VLOOKUP($C41,#REF!,10,FALSE)&lt;L$4,0,5-(L$3-VLOOKUP($C41,#REF!,10,FALSE))/(L$3-L$4)*5)),1))),IF(VLOOKUP($E41,'Country Indicator Data'!$B$4:$N$300,6,FALSE)="x","x",ROUND(IF(VLOOKUP($E41,'Country Indicator Data'!$B$4:$N$300,6,FALSE)&gt;L$3,5,IF(VLOOKUP($E41,'Country Indicator Data'!$B$4:$N$300,6,FALSE)&lt;L$4,0,5-(L$3-VLOOKUP($E41,'Country Indicator Data'!$B$4:$N$300,6,FALSE))/(L$3-L$4)*5)),1)))</f>
        <v>x</v>
      </c>
      <c r="M41" s="159" t="str">
        <f>IF(LEN(E41)&gt;3,(IF(VLOOKUP($C41,#REF!,11,FALSE)="x","x",ROUND(IF(VLOOKUP($C41,#REF!,11,FALSE)&gt;M$3,5,IF(VLOOKUP($C41,#REF!,11,FALSE)&lt;M$4,0,5-(M$3-VLOOKUP($C41,#REF!,11,FALSE))/(M$3-M$4)*5)),1))),IF(VLOOKUP($E41,'Country Indicator Data'!$B$4:$N$300,7,FALSE)="x","x",ROUND(IF(VLOOKUP($E41,'Country Indicator Data'!$B$4:$N$300,7,FALSE)&gt;M$3,5,IF(VLOOKUP($E41,'Country Indicator Data'!$B$4:$N$300,7,FALSE)&lt;M$4,0,5-(M$3-VLOOKUP($E41,'Country Indicator Data'!$B$4:$N$300,7,FALSE))/(M$3-M$4)*5)),1)))</f>
        <v>x</v>
      </c>
      <c r="N41" s="159" t="str">
        <f t="shared" si="15"/>
        <v>x</v>
      </c>
      <c r="O41" s="159">
        <f t="shared" si="16"/>
        <v>3.0249999999999999</v>
      </c>
      <c r="P41" s="159">
        <f>IF(LEN(E41)&gt;3,VLOOKUP(C41,#REF!,12,FALSE),VLOOKUP(E41,'Country Indicator Data'!$B$4:$I$300,8,FALSE))</f>
        <v>4</v>
      </c>
      <c r="Q41" s="159">
        <f>IF(LEN(E41)&gt;3,((IF(VLOOKUP($C41,#REF!,13,FALSE)="x","x",ROUND(IF(VLOOKUP($C41,#REF!,13,FALSE)&gt;Q$3,5,IF(VLOOKUP($C41,#REF!,13,FALSE)&lt;Q$4,0,5-(LOG(Q$3)-LOG(VLOOKUP($C41,#REF!,13,FALSE)))/(LOG(Q$3)-LOG(Q$4))*5)),1)))),(IF(VLOOKUP($E41,'Country Indicator Data'!$B$4:$N$300,9,FALSE)="x","x",ROUND(IF(VLOOKUP($E41,'Country Indicator Data'!$B$4:$N$300,9,FALSE)&gt;Q$3,5,IF(VLOOKUP($E41,'Country Indicator Data'!$B$4:$N$300,9,FALSE)&lt;Q$4,0,5-(LOG(Q$3)-LOG(VLOOKUP($E41,'Country Indicator Data'!$B$4:$N$300,9,FALSE)))/(LOG(Q$3)-LOG(Q$4))*5)),1))))</f>
        <v>0</v>
      </c>
      <c r="R41" s="159">
        <f t="shared" si="17"/>
        <v>2</v>
      </c>
      <c r="S41" s="159">
        <f>IF(LEN(E41)&gt;3,((IF(VLOOKUP($C41,#REF!,17,FALSE)="x","x",ROUND(IF(VLOOKUP($C41,#REF!,17,FALSE)&gt;S$3,0,IF(VLOOKUP($C41,#REF!,17,FALSE)&lt;S$4,5,(S$3-VLOOKUP($C41,#REF!,17,FALSE))/(S$3-S$4)*5)),1)))),(IF(VLOOKUP($E41,'Country Indicator Data'!$B$4:$N$300,13,FALSE)="x","x",ROUND(IF(VLOOKUP($E41,'Country Indicator Data'!$B$4:$N$300,13,FALSE)&gt;S$3,0,IF(VLOOKUP($E41,'Country Indicator Data'!$B$4:$N$300,13,FALSE)&lt;S$4,5,(S$3-VLOOKUP($E41,'Country Indicator Data'!$B$4:$N$300,13,FALSE))/(S$3-S$4)*5)),1))))</f>
        <v>4.4000000000000004</v>
      </c>
      <c r="T41" s="159">
        <f>IF(LEN(E41)&gt;3,((IF(VLOOKUP($C41,#REF!,14,FALSE)="x","x",ROUND(IF(VLOOKUP($C41,#REF!,14,FALSE)&gt;T$3,0,IF(VLOOKUP($C41,#REF!,14,FALSE)&lt;T$4,5,(T$3-VLOOKUP($C41,#REF!,14,FALSE))/(T$3-T$4)*5)),1)))),(IF(VLOOKUP($E41,'Country Indicator Data'!$B$4:$N$300,10,FALSE)="x","x",ROUND(IF(VLOOKUP($E41,'Country Indicator Data'!$B$4:$N$300,10,FALSE)&gt;T$3,0,IF(VLOOKUP($E41,'Country Indicator Data'!$B$4:$N$300,10,FALSE)&lt;T$4,5,(T$3-VLOOKUP($E41,'Country Indicator Data'!$B$4:$N$300,10,FALSE))/(T$3-T$4)*5)),1))))</f>
        <v>4.3</v>
      </c>
      <c r="U41" s="159">
        <f>IF(LEN(E41)&gt;3,((IF(VLOOKUP($C41,#REF!,15,FALSE)="x","x",ROUND(IF(VLOOKUP($C41,#REF!,15,FALSE)&gt;U$3,0,IF(VLOOKUP($C41,#REF!,15,FALSE)&lt;U$4,5,(U$3-VLOOKUP($C41,#REF!,15,FALSE))/(U$3-U$4)*5)),1)))),(IF(VLOOKUP($E41,'Country Indicator Data'!$B$4:$N$300,11,FALSE)="x","x",ROUND(IF(VLOOKUP($E41,'Country Indicator Data'!$B$4:$N$300,11,FALSE)&gt;U$3,0,IF(VLOOKUP($E41,'Country Indicator Data'!$B$4:$N$300,11,FALSE)&lt;U$4,5,(U$3-VLOOKUP($E41,'Country Indicator Data'!$B$4:$N$300,11,FALSE))/(U$3-U$4)*5)),1))))</f>
        <v>4.2</v>
      </c>
      <c r="V41" s="159">
        <f>IF(LEN(E41)&gt;3,((IF(VLOOKUP($C41,#REF!,16,FALSE)="x","x",ROUND(IF(VLOOKUP($C41,#REF!,16,FALSE)&gt;V$3,0,IF(VLOOKUP($C41,#REF!,16,FALSE)&lt;V$4,5,(V$3-VLOOKUP($C41,#REF!,16,FALSE))/(V$3-V$4)*5)),1)))),(IF(VLOOKUP($E41,'Country Indicator Data'!$B$4:$N$300,12,FALSE)="x","x",ROUND(IF(VLOOKUP($E41,'Country Indicator Data'!$B$4:$N$300,12,FALSE)&gt;V$3,0,IF(VLOOKUP($E41,'Country Indicator Data'!$B$4:$N$300,12,FALSE)&lt;V$4,5,(V$3-VLOOKUP($E41,'Country Indicator Data'!$B$4:$N$300,12,FALSE))/(V$3-V$4)*5)),1))))</f>
        <v>4.9000000000000004</v>
      </c>
      <c r="W41" s="159">
        <f t="shared" si="18"/>
        <v>4.5</v>
      </c>
      <c r="X41" s="159">
        <f t="shared" si="19"/>
        <v>3.2</v>
      </c>
      <c r="Y41" s="176">
        <f>IF('Core Indicators'!FC38="x","x",IF('Core Indicators'!FC38&gt;=5,5,IF('Core Indicators'!FC38&gt;=4,4,IF('Core Indicators'!FC38&gt;=3,3,IF('Core Indicators'!FC38&gt;=2,2,IF('Core Indicators'!FC38&gt;=1,1,0))))))</f>
        <v>2</v>
      </c>
      <c r="Z41" s="159">
        <f t="shared" si="20"/>
        <v>2</v>
      </c>
      <c r="AA41" s="176">
        <f>'Crisis Indicator Data'!Y38</f>
        <v>1</v>
      </c>
      <c r="AB41" s="176">
        <f>'Crisis Indicator Data'!Z38</f>
        <v>1</v>
      </c>
      <c r="AC41" s="176">
        <f>'Crisis Indicator Data'!AA38</f>
        <v>2</v>
      </c>
      <c r="AD41" s="176">
        <f>'Crisis Indicator Data'!AB38</f>
        <v>0</v>
      </c>
      <c r="AE41" s="176">
        <f t="shared" si="21"/>
        <v>2</v>
      </c>
      <c r="AF41" s="176">
        <f>'Crisis Indicator Data'!AC38</f>
        <v>0</v>
      </c>
      <c r="AG41" s="176">
        <f>'Crisis Indicator Data'!AD38</f>
        <v>2</v>
      </c>
      <c r="AH41" s="176">
        <f t="shared" si="22"/>
        <v>2</v>
      </c>
      <c r="AI41" s="176">
        <f>'Crisis Indicator Data'!AE38</f>
        <v>0</v>
      </c>
      <c r="AJ41" s="176">
        <f>'Crisis Indicator Data'!AF38</f>
        <v>2</v>
      </c>
      <c r="AK41" s="176">
        <f>'Crisis Indicator Data'!AG38</f>
        <v>0</v>
      </c>
      <c r="AL41" s="176">
        <f t="shared" si="23"/>
        <v>2</v>
      </c>
      <c r="AM41" s="159">
        <f t="shared" si="24"/>
        <v>2</v>
      </c>
      <c r="AN41" s="159">
        <f t="shared" si="25"/>
        <v>2</v>
      </c>
    </row>
    <row r="42" spans="1:40" ht="13.5" customHeight="1" x14ac:dyDescent="0.35">
      <c r="A42" s="165" t="str">
        <f>'Crisis Indicator Data'!A39</f>
        <v>International displacement to Spain</v>
      </c>
      <c r="B42" s="166" t="str">
        <f>'Crisis Indicator Data'!B39</f>
        <v>International Displacement</v>
      </c>
      <c r="C42" s="166" t="str">
        <f>'Crisis Indicator Data'!C39</f>
        <v>ESP002</v>
      </c>
      <c r="D42" s="166" t="str">
        <f>'Crisis Indicator Data'!D39</f>
        <v>Spain</v>
      </c>
      <c r="E42" s="167" t="str">
        <f>'Crisis Indicator Data'!E39</f>
        <v>ESP</v>
      </c>
      <c r="F42" s="159">
        <f>IF(LEN(E42)&gt;3,(IF(VLOOKUP($C42,#REF!,7,FALSE)="x","x",ROUND(IF(VLOOKUP($C42,#REF!,7,FALSE)&gt;$F$3,5,IF(VLOOKUP($C42,#REF!,7,FALSE)&lt;F$4,0,($F$3-VLOOKUP($C42,#REF!,7,FALSE))/($F$3-$F$4)*5)),1))),IF(VLOOKUP($E42,'Country Indicator Data'!$B$4:$N$300,3,FALSE)="x","x",ROUND(IF(VLOOKUP($E42,'Country Indicator Data'!$B$4:$N$300,3,FALSE)&gt;$F$3,5,IF(VLOOKUP($E42,'Country Indicator Data'!$B$4:$N$300,3,FALSE)&lt;$F$4,0,($F$3-VLOOKUP($E42,'Country Indicator Data'!$B$4:$N$300,3,FALSE))/($F$3-$F$4)*5)),1)))</f>
        <v>1.1000000000000001</v>
      </c>
      <c r="G42" s="159" t="str">
        <f>IF(LEN(E42)&gt;3,(IF(VLOOKUP($C42,#REF!,9,FALSE)="x","x",ROUND(IF(VLOOKUP($C42,#REF!,9,FALSE)&gt;G$3,5,IF(VLOOKUP($C42,#REF!,9,FALSE)&lt;G$4,0,(G$3-VLOOKUP($C42,#REF!,9,FALSE))/(G$3-G$4)*5)),1))),IF(VLOOKUP($E42,'Country Indicator Data'!$B$4:$N$300,5,FALSE)="x","x",ROUND(IF(VLOOKUP($E42,'Country Indicator Data'!$B$4:$N$300,5,FALSE)&gt;G$3,5,IF(VLOOKUP($E42,'Country Indicator Data'!$B$4:$N$300,5,FALSE)&lt;G$4,0,(G$3-VLOOKUP($E42,'Country Indicator Data'!$B$4:$N$300,5,FALSE))/(G$3-G$4)*5)),1)))</f>
        <v>x</v>
      </c>
      <c r="H42" s="159">
        <f t="shared" si="13"/>
        <v>1.1000000000000001</v>
      </c>
      <c r="I42" s="159">
        <f>IF(LEN(E42)&gt;3,(IF(VLOOKUP($C42,#REF!,6,FALSE)="x","x",ROUND(IF(VLOOKUP($C42,#REF!,6,FALSE)&gt;I$3,5,IF(VLOOKUP($C42,#REF!,6,FALSE)&lt;I$4,0,5-(I$3-VLOOKUP($C42,#REF!,6,FALSE))/(I$3-I$4)*5)),1))),IF(VLOOKUP($E42,'Country Indicator Data'!$B$4:$N$300,2,FALSE)="x","x",ROUND(IF(VLOOKUP($E42,'Country Indicator Data'!$B$4:$N$300,2,FALSE)&gt;I$3,5,IF(VLOOKUP($E42,'Country Indicator Data'!$B$4:$N$300,2,FALSE)&lt;I$4,0,5-(I$3-VLOOKUP($E42,'Country Indicator Data'!$B$4:$N$300,2,FALSE))/(I$3-I$4)*5)),1)))</f>
        <v>2.5</v>
      </c>
      <c r="J42" s="159">
        <f>IF(LEN(E42)&gt;3,(IF(VLOOKUP($C42,#REF!,8,FALSE)="x","x",ROUND(IF(VLOOKUP($C42,#REF!,8,FALSE)&gt;J$3,5,IF(VLOOKUP($C42,#REF!,8,FALSE)&lt;J$4,0,5-(J$3-VLOOKUP($C42,#REF!,8,FALSE))/(J$3-J$4)*5)),1))),IF(VLOOKUP($E42,'Country Indicator Data'!$B$4:$N$300,4,FALSE)="x","x",ROUND(IF(VLOOKUP($E42,'Country Indicator Data'!$B$4:$N$300,4,FALSE)&gt;J$3,5,IF(VLOOKUP($E42,'Country Indicator Data'!$B$4:$N$300,4,FALSE)&lt;J$4,0,5-(J$3-VLOOKUP($E42,'Country Indicator Data'!$B$4:$N$300,4,FALSE))/(J$3-J$4)*5)),1)))</f>
        <v>3</v>
      </c>
      <c r="K42" s="159">
        <f t="shared" si="14"/>
        <v>2.75</v>
      </c>
      <c r="L42" s="159">
        <f>IF(LEN(E42)&gt;3,(IF(VLOOKUP($C42,#REF!,10,FALSE)="x","x",ROUND(IF(VLOOKUP($C42,#REF!,10,FALSE)&gt;L$3,5,IF(VLOOKUP($C42,#REF!,10,FALSE)&lt;L$4,0,5-(L$3-VLOOKUP($C42,#REF!,10,FALSE))/(L$3-L$4)*5)),1))),IF(VLOOKUP($E42,'Country Indicator Data'!$B$4:$N$300,6,FALSE)="x","x",ROUND(IF(VLOOKUP($E42,'Country Indicator Data'!$B$4:$N$300,6,FALSE)&gt;L$3,5,IF(VLOOKUP($E42,'Country Indicator Data'!$B$4:$N$300,6,FALSE)&lt;L$4,0,5-(L$3-VLOOKUP($E42,'Country Indicator Data'!$B$4:$N$300,6,FALSE))/(L$3-L$4)*5)),1)))</f>
        <v>0.3</v>
      </c>
      <c r="M42" s="159">
        <f>IF(LEN(E42)&gt;3,(IF(VLOOKUP($C42,#REF!,11,FALSE)="x","x",ROUND(IF(VLOOKUP($C42,#REF!,11,FALSE)&gt;M$3,5,IF(VLOOKUP($C42,#REF!,11,FALSE)&lt;M$4,0,5-(M$3-VLOOKUP($C42,#REF!,11,FALSE))/(M$3-M$4)*5)),1))),IF(VLOOKUP($E42,'Country Indicator Data'!$B$4:$N$300,7,FALSE)="x","x",ROUND(IF(VLOOKUP($E42,'Country Indicator Data'!$B$4:$N$300,7,FALSE)&gt;M$3,5,IF(VLOOKUP($E42,'Country Indicator Data'!$B$4:$N$300,7,FALSE)&lt;M$4,0,5-(M$3-VLOOKUP($E42,'Country Indicator Data'!$B$4:$N$300,7,FALSE))/(M$3-M$4)*5)),1)))</f>
        <v>1.1000000000000001</v>
      </c>
      <c r="N42" s="159">
        <f t="shared" si="15"/>
        <v>0.70000000000000007</v>
      </c>
      <c r="O42" s="159">
        <f t="shared" si="16"/>
        <v>1.5166666666666666</v>
      </c>
      <c r="P42" s="159">
        <f>IF(LEN(E42)&gt;3,VLOOKUP(C42,#REF!,12,FALSE),VLOOKUP(E42,'Country Indicator Data'!$B$4:$I$300,8,FALSE))</f>
        <v>1</v>
      </c>
      <c r="Q42" s="159">
        <f>IF(LEN(E42)&gt;3,((IF(VLOOKUP($C42,#REF!,13,FALSE)="x","x",ROUND(IF(VLOOKUP($C42,#REF!,13,FALSE)&gt;Q$3,5,IF(VLOOKUP($C42,#REF!,13,FALSE)&lt;Q$4,0,5-(LOG(Q$3)-LOG(VLOOKUP($C42,#REF!,13,FALSE)))/(LOG(Q$3)-LOG(Q$4))*5)),1)))),(IF(VLOOKUP($E42,'Country Indicator Data'!$B$4:$N$300,9,FALSE)="x","x",ROUND(IF(VLOOKUP($E42,'Country Indicator Data'!$B$4:$N$300,9,FALSE)&gt;Q$3,5,IF(VLOOKUP($E42,'Country Indicator Data'!$B$4:$N$300,9,FALSE)&lt;Q$4,0,5-(LOG(Q$3)-LOG(VLOOKUP($E42,'Country Indicator Data'!$B$4:$N$300,9,FALSE)))/(LOG(Q$3)-LOG(Q$4))*5)),1))))</f>
        <v>3.3</v>
      </c>
      <c r="R42" s="159">
        <f t="shared" si="17"/>
        <v>2.15</v>
      </c>
      <c r="S42" s="159">
        <f>IF(LEN(E42)&gt;3,((IF(VLOOKUP($C42,#REF!,17,FALSE)="x","x",ROUND(IF(VLOOKUP($C42,#REF!,17,FALSE)&gt;S$3,0,IF(VLOOKUP($C42,#REF!,17,FALSE)&lt;S$4,5,(S$3-VLOOKUP($C42,#REF!,17,FALSE))/(S$3-S$4)*5)),1)))),(IF(VLOOKUP($E42,'Country Indicator Data'!$B$4:$N$300,13,FALSE)="x","x",ROUND(IF(VLOOKUP($E42,'Country Indicator Data'!$B$4:$N$300,13,FALSE)&gt;S$3,0,IF(VLOOKUP($E42,'Country Indicator Data'!$B$4:$N$300,13,FALSE)&lt;S$4,5,(S$3-VLOOKUP($E42,'Country Indicator Data'!$B$4:$N$300,13,FALSE))/(S$3-S$4)*5)),1))))</f>
        <v>2.2000000000000002</v>
      </c>
      <c r="T42" s="159">
        <f>IF(LEN(E42)&gt;3,((IF(VLOOKUP($C42,#REF!,14,FALSE)="x","x",ROUND(IF(VLOOKUP($C42,#REF!,14,FALSE)&gt;T$3,0,IF(VLOOKUP($C42,#REF!,14,FALSE)&lt;T$4,5,(T$3-VLOOKUP($C42,#REF!,14,FALSE))/(T$3-T$4)*5)),1)))),(IF(VLOOKUP($E42,'Country Indicator Data'!$B$4:$N$300,10,FALSE)="x","x",ROUND(IF(VLOOKUP($E42,'Country Indicator Data'!$B$4:$N$300,10,FALSE)&gt;T$3,0,IF(VLOOKUP($E42,'Country Indicator Data'!$B$4:$N$300,10,FALSE)&lt;T$4,5,(T$3-VLOOKUP($E42,'Country Indicator Data'!$B$4:$N$300,10,FALSE))/(T$3-T$4)*5)),1))))</f>
        <v>1.7</v>
      </c>
      <c r="U42" s="159" t="str">
        <f>IF(LEN(E42)&gt;3,((IF(VLOOKUP($C42,#REF!,15,FALSE)="x","x",ROUND(IF(VLOOKUP($C42,#REF!,15,FALSE)&gt;U$3,0,IF(VLOOKUP($C42,#REF!,15,FALSE)&lt;U$4,5,(U$3-VLOOKUP($C42,#REF!,15,FALSE))/(U$3-U$4)*5)),1)))),(IF(VLOOKUP($E42,'Country Indicator Data'!$B$4:$N$300,11,FALSE)="x","x",ROUND(IF(VLOOKUP($E42,'Country Indicator Data'!$B$4:$N$300,11,FALSE)&gt;U$3,0,IF(VLOOKUP($E42,'Country Indicator Data'!$B$4:$N$300,11,FALSE)&lt;U$4,5,(U$3-VLOOKUP($E42,'Country Indicator Data'!$B$4:$N$300,11,FALSE))/(U$3-U$4)*5)),1))))</f>
        <v>x</v>
      </c>
      <c r="V42" s="159">
        <f>IF(LEN(E42)&gt;3,((IF(VLOOKUP($C42,#REF!,16,FALSE)="x","x",ROUND(IF(VLOOKUP($C42,#REF!,16,FALSE)&gt;V$3,0,IF(VLOOKUP($C42,#REF!,16,FALSE)&lt;V$4,5,(V$3-VLOOKUP($C42,#REF!,16,FALSE))/(V$3-V$4)*5)),1)))),(IF(VLOOKUP($E42,'Country Indicator Data'!$B$4:$N$300,12,FALSE)="x","x",ROUND(IF(VLOOKUP($E42,'Country Indicator Data'!$B$4:$N$300,12,FALSE)&gt;V$3,0,IF(VLOOKUP($E42,'Country Indicator Data'!$B$4:$N$300,12,FALSE)&lt;V$4,5,(V$3-VLOOKUP($E42,'Country Indicator Data'!$B$4:$N$300,12,FALSE))/(V$3-V$4)*5)),1))))</f>
        <v>0.5</v>
      </c>
      <c r="W42" s="159">
        <f t="shared" si="18"/>
        <v>1.5</v>
      </c>
      <c r="X42" s="159">
        <f t="shared" si="19"/>
        <v>1.7</v>
      </c>
      <c r="Y42" s="176">
        <f>IF('Core Indicators'!FC39="x","x",IF('Core Indicators'!FC39&gt;=5,5,IF('Core Indicators'!FC39&gt;=4,4,IF('Core Indicators'!FC39&gt;=3,3,IF('Core Indicators'!FC39&gt;=2,2,IF('Core Indicators'!FC39&gt;=1,1,0))))))</f>
        <v>2</v>
      </c>
      <c r="Z42" s="159">
        <f t="shared" si="20"/>
        <v>2</v>
      </c>
      <c r="AA42" s="176">
        <f>'Crisis Indicator Data'!Y39</f>
        <v>0</v>
      </c>
      <c r="AB42" s="176">
        <f>'Crisis Indicator Data'!Z39</f>
        <v>0</v>
      </c>
      <c r="AC42" s="176">
        <f>'Crisis Indicator Data'!AA39</f>
        <v>0</v>
      </c>
      <c r="AD42" s="176">
        <f>'Crisis Indicator Data'!AB39</f>
        <v>0</v>
      </c>
      <c r="AE42" s="176">
        <f t="shared" si="21"/>
        <v>0</v>
      </c>
      <c r="AF42" s="176">
        <f>'Crisis Indicator Data'!AC39</f>
        <v>0</v>
      </c>
      <c r="AG42" s="176">
        <f>'Crisis Indicator Data'!AD39</f>
        <v>0</v>
      </c>
      <c r="AH42" s="176">
        <f t="shared" si="22"/>
        <v>0</v>
      </c>
      <c r="AI42" s="176">
        <f>'Crisis Indicator Data'!AE39</f>
        <v>0</v>
      </c>
      <c r="AJ42" s="176">
        <f>'Crisis Indicator Data'!AF39</f>
        <v>0</v>
      </c>
      <c r="AK42" s="176">
        <f>'Crisis Indicator Data'!AG39</f>
        <v>1</v>
      </c>
      <c r="AL42" s="176">
        <f t="shared" si="23"/>
        <v>1</v>
      </c>
      <c r="AM42" s="159">
        <f t="shared" si="24"/>
        <v>0</v>
      </c>
      <c r="AN42" s="159">
        <f t="shared" si="25"/>
        <v>1</v>
      </c>
    </row>
    <row r="43" spans="1:40" ht="13.5" customHeight="1" x14ac:dyDescent="0.35">
      <c r="A43" s="165" t="str">
        <f>'Crisis Indicator Data'!A40</f>
        <v>Multiple crises in Ethiopia</v>
      </c>
      <c r="B43" s="166" t="str">
        <f>'Crisis Indicator Data'!B40</f>
        <v>International Displacement,Conflict/ Violence,Drought/drier conditions,Floods,Political/economic crisis</v>
      </c>
      <c r="C43" s="166" t="str">
        <f>'Crisis Indicator Data'!C40</f>
        <v>ETH001</v>
      </c>
      <c r="D43" s="166" t="str">
        <f>'Crisis Indicator Data'!D40</f>
        <v>Ethiopia</v>
      </c>
      <c r="E43" s="167" t="str">
        <f>'Crisis Indicator Data'!E40</f>
        <v>ETH</v>
      </c>
      <c r="F43" s="159">
        <f>IF(LEN(E43)&gt;3,(IF(VLOOKUP($C43,#REF!,7,FALSE)="x","x",ROUND(IF(VLOOKUP($C43,#REF!,7,FALSE)&gt;$F$3,5,IF(VLOOKUP($C43,#REF!,7,FALSE)&lt;F$4,0,($F$3-VLOOKUP($C43,#REF!,7,FALSE))/($F$3-$F$4)*5)),1))),IF(VLOOKUP($E43,'Country Indicator Data'!$B$4:$N$300,3,FALSE)="x","x",ROUND(IF(VLOOKUP($E43,'Country Indicator Data'!$B$4:$N$300,3,FALSE)&gt;$F$3,5,IF(VLOOKUP($E43,'Country Indicator Data'!$B$4:$N$300,3,FALSE)&lt;$F$4,0,($F$3-VLOOKUP($E43,'Country Indicator Data'!$B$4:$N$300,3,FALSE))/($F$3-$F$4)*5)),1)))</f>
        <v>3.9</v>
      </c>
      <c r="G43" s="159">
        <f>IF(LEN(E43)&gt;3,(IF(VLOOKUP($C43,#REF!,9,FALSE)="x","x",ROUND(IF(VLOOKUP($C43,#REF!,9,FALSE)&gt;G$3,5,IF(VLOOKUP($C43,#REF!,9,FALSE)&lt;G$4,0,(G$3-VLOOKUP($C43,#REF!,9,FALSE))/(G$3-G$4)*5)),1))),IF(VLOOKUP($E43,'Country Indicator Data'!$B$4:$N$300,5,FALSE)="x","x",ROUND(IF(VLOOKUP($E43,'Country Indicator Data'!$B$4:$N$300,5,FALSE)&gt;G$3,5,IF(VLOOKUP($E43,'Country Indicator Data'!$B$4:$N$300,5,FALSE)&lt;G$4,0,(G$3-VLOOKUP($E43,'Country Indicator Data'!$B$4:$N$300,5,FALSE))/(G$3-G$4)*5)),1)))</f>
        <v>3.1</v>
      </c>
      <c r="H43" s="159">
        <f t="shared" si="13"/>
        <v>3.5</v>
      </c>
      <c r="I43" s="159">
        <f>IF(LEN(E43)&gt;3,(IF(VLOOKUP($C43,#REF!,6,FALSE)="x","x",ROUND(IF(VLOOKUP($C43,#REF!,6,FALSE)&gt;I$3,5,IF(VLOOKUP($C43,#REF!,6,FALSE)&lt;I$4,0,5-(I$3-VLOOKUP($C43,#REF!,6,FALSE))/(I$3-I$4)*5)),1))),IF(VLOOKUP($E43,'Country Indicator Data'!$B$4:$N$300,2,FALSE)="x","x",ROUND(IF(VLOOKUP($E43,'Country Indicator Data'!$B$4:$N$300,2,FALSE)&gt;I$3,5,IF(VLOOKUP($E43,'Country Indicator Data'!$B$4:$N$300,2,FALSE)&lt;I$4,0,5-(I$3-VLOOKUP($E43,'Country Indicator Data'!$B$4:$N$300,2,FALSE))/(I$3-I$4)*5)),1)))</f>
        <v>3.9</v>
      </c>
      <c r="J43" s="159">
        <f>IF(LEN(E43)&gt;3,(IF(VLOOKUP($C43,#REF!,8,FALSE)="x","x",ROUND(IF(VLOOKUP($C43,#REF!,8,FALSE)&gt;J$3,5,IF(VLOOKUP($C43,#REF!,8,FALSE)&lt;J$4,0,5-(J$3-VLOOKUP($C43,#REF!,8,FALSE))/(J$3-J$4)*5)),1))),IF(VLOOKUP($E43,'Country Indicator Data'!$B$4:$N$300,4,FALSE)="x","x",ROUND(IF(VLOOKUP($E43,'Country Indicator Data'!$B$4:$N$300,4,FALSE)&gt;J$3,5,IF(VLOOKUP($E43,'Country Indicator Data'!$B$4:$N$300,4,FALSE)&lt;J$4,0,5-(J$3-VLOOKUP($E43,'Country Indicator Data'!$B$4:$N$300,4,FALSE))/(J$3-J$4)*5)),1)))</f>
        <v>2.7</v>
      </c>
      <c r="K43" s="159">
        <f t="shared" si="14"/>
        <v>3.3</v>
      </c>
      <c r="L43" s="159">
        <f>IF(LEN(E43)&gt;3,(IF(VLOOKUP($C43,#REF!,10,FALSE)="x","x",ROUND(IF(VLOOKUP($C43,#REF!,10,FALSE)&gt;L$3,5,IF(VLOOKUP($C43,#REF!,10,FALSE)&lt;L$4,0,5-(L$3-VLOOKUP($C43,#REF!,10,FALSE))/(L$3-L$4)*5)),1))),IF(VLOOKUP($E43,'Country Indicator Data'!$B$4:$N$300,6,FALSE)="x","x",ROUND(IF(VLOOKUP($E43,'Country Indicator Data'!$B$4:$N$300,6,FALSE)&gt;L$3,5,IF(VLOOKUP($E43,'Country Indicator Data'!$B$4:$N$300,6,FALSE)&lt;L$4,0,5-(L$3-VLOOKUP($E43,'Country Indicator Data'!$B$4:$N$300,6,FALSE))/(L$3-L$4)*5)),1)))</f>
        <v>3.3</v>
      </c>
      <c r="M43" s="159">
        <f>IF(LEN(E43)&gt;3,(IF(VLOOKUP($C43,#REF!,11,FALSE)="x","x",ROUND(IF(VLOOKUP($C43,#REF!,11,FALSE)&gt;M$3,5,IF(VLOOKUP($C43,#REF!,11,FALSE)&lt;M$4,0,5-(M$3-VLOOKUP($C43,#REF!,11,FALSE))/(M$3-M$4)*5)),1))),IF(VLOOKUP($E43,'Country Indicator Data'!$B$4:$N$300,7,FALSE)="x","x",ROUND(IF(VLOOKUP($E43,'Country Indicator Data'!$B$4:$N$300,7,FALSE)&gt;M$3,5,IF(VLOOKUP($E43,'Country Indicator Data'!$B$4:$N$300,7,FALSE)&lt;M$4,0,5-(M$3-VLOOKUP($E43,'Country Indicator Data'!$B$4:$N$300,7,FALSE))/(M$3-M$4)*5)),1)))</f>
        <v>0.8</v>
      </c>
      <c r="N43" s="159">
        <f t="shared" si="15"/>
        <v>2.0499999999999998</v>
      </c>
      <c r="O43" s="159">
        <f t="shared" si="16"/>
        <v>2.9499999999999997</v>
      </c>
      <c r="P43" s="159">
        <f>IF(LEN(E43)&gt;3,VLOOKUP(C43,#REF!,12,FALSE),VLOOKUP(E43,'Country Indicator Data'!$B$4:$I$300,8,FALSE))</f>
        <v>4</v>
      </c>
      <c r="Q43" s="159">
        <f>IF(LEN(E43)&gt;3,((IF(VLOOKUP($C43,#REF!,13,FALSE)="x","x",ROUND(IF(VLOOKUP($C43,#REF!,13,FALSE)&gt;Q$3,5,IF(VLOOKUP($C43,#REF!,13,FALSE)&lt;Q$4,0,5-(LOG(Q$3)-LOG(VLOOKUP($C43,#REF!,13,FALSE)))/(LOG(Q$3)-LOG(Q$4))*5)),1)))),(IF(VLOOKUP($E43,'Country Indicator Data'!$B$4:$N$300,9,FALSE)="x","x",ROUND(IF(VLOOKUP($E43,'Country Indicator Data'!$B$4:$N$300,9,FALSE)&gt;Q$3,5,IF(VLOOKUP($E43,'Country Indicator Data'!$B$4:$N$300,9,FALSE)&lt;Q$4,0,5-(LOG(Q$3)-LOG(VLOOKUP($E43,'Country Indicator Data'!$B$4:$N$300,9,FALSE)))/(LOG(Q$3)-LOG(Q$4))*5)),1))))</f>
        <v>4.8</v>
      </c>
      <c r="R43" s="159">
        <f t="shared" si="17"/>
        <v>4.4000000000000004</v>
      </c>
      <c r="S43" s="159">
        <f>IF(LEN(E43)&gt;3,((IF(VLOOKUP($C43,#REF!,17,FALSE)="x","x",ROUND(IF(VLOOKUP($C43,#REF!,17,FALSE)&gt;S$3,0,IF(VLOOKUP($C43,#REF!,17,FALSE)&lt;S$4,5,(S$3-VLOOKUP($C43,#REF!,17,FALSE))/(S$3-S$4)*5)),1)))),(IF(VLOOKUP($E43,'Country Indicator Data'!$B$4:$N$300,13,FALSE)="x","x",ROUND(IF(VLOOKUP($E43,'Country Indicator Data'!$B$4:$N$300,13,FALSE)&gt;S$3,0,IF(VLOOKUP($E43,'Country Indicator Data'!$B$4:$N$300,13,FALSE)&lt;S$4,5,(S$3-VLOOKUP($E43,'Country Indicator Data'!$B$4:$N$300,13,FALSE))/(S$3-S$4)*5)),1))))</f>
        <v>3.2</v>
      </c>
      <c r="T43" s="159">
        <f>IF(LEN(E43)&gt;3,((IF(VLOOKUP($C43,#REF!,14,FALSE)="x","x",ROUND(IF(VLOOKUP($C43,#REF!,14,FALSE)&gt;T$3,0,IF(VLOOKUP($C43,#REF!,14,FALSE)&lt;T$4,5,(T$3-VLOOKUP($C43,#REF!,14,FALSE))/(T$3-T$4)*5)),1)))),(IF(VLOOKUP($E43,'Country Indicator Data'!$B$4:$N$300,10,FALSE)="x","x",ROUND(IF(VLOOKUP($E43,'Country Indicator Data'!$B$4:$N$300,10,FALSE)&gt;T$3,0,IF(VLOOKUP($E43,'Country Indicator Data'!$B$4:$N$300,10,FALSE)&lt;T$4,5,(T$3-VLOOKUP($E43,'Country Indicator Data'!$B$4:$N$300,10,FALSE))/(T$3-T$4)*5)),1))))</f>
        <v>3.2</v>
      </c>
      <c r="U43" s="159">
        <f>IF(LEN(E43)&gt;3,((IF(VLOOKUP($C43,#REF!,15,FALSE)="x","x",ROUND(IF(VLOOKUP($C43,#REF!,15,FALSE)&gt;U$3,0,IF(VLOOKUP($C43,#REF!,15,FALSE)&lt;U$4,5,(U$3-VLOOKUP($C43,#REF!,15,FALSE))/(U$3-U$4)*5)),1)))),(IF(VLOOKUP($E43,'Country Indicator Data'!$B$4:$N$300,11,FALSE)="x","x",ROUND(IF(VLOOKUP($E43,'Country Indicator Data'!$B$4:$N$300,11,FALSE)&gt;U$3,0,IF(VLOOKUP($E43,'Country Indicator Data'!$B$4:$N$300,11,FALSE)&lt;U$4,5,(U$3-VLOOKUP($E43,'Country Indicator Data'!$B$4:$N$300,11,FALSE))/(U$3-U$4)*5)),1))))</f>
        <v>3.1</v>
      </c>
      <c r="V43" s="159">
        <f>IF(LEN(E43)&gt;3,((IF(VLOOKUP($C43,#REF!,16,FALSE)="x","x",ROUND(IF(VLOOKUP($C43,#REF!,16,FALSE)&gt;V$3,0,IF(VLOOKUP($C43,#REF!,16,FALSE)&lt;V$4,5,(V$3-VLOOKUP($C43,#REF!,16,FALSE))/(V$3-V$4)*5)),1)))),(IF(VLOOKUP($E43,'Country Indicator Data'!$B$4:$N$300,12,FALSE)="x","x",ROUND(IF(VLOOKUP($E43,'Country Indicator Data'!$B$4:$N$300,12,FALSE)&gt;V$3,0,IF(VLOOKUP($E43,'Country Indicator Data'!$B$4:$N$300,12,FALSE)&lt;V$4,5,(V$3-VLOOKUP($E43,'Country Indicator Data'!$B$4:$N$300,12,FALSE))/(V$3-V$4)*5)),1))))</f>
        <v>4.0999999999999996</v>
      </c>
      <c r="W43" s="159">
        <f t="shared" si="18"/>
        <v>3.4</v>
      </c>
      <c r="X43" s="159">
        <f t="shared" si="19"/>
        <v>3.6</v>
      </c>
      <c r="Y43" s="176">
        <f>IF('Core Indicators'!FC40="x","x",IF('Core Indicators'!FC40&gt;=5,5,IF('Core Indicators'!FC40&gt;=4,4,IF('Core Indicators'!FC40&gt;=3,3,IF('Core Indicators'!FC40&gt;=2,2,IF('Core Indicators'!FC40&gt;=1,1,0))))))</f>
        <v>5</v>
      </c>
      <c r="Z43" s="159">
        <f t="shared" si="20"/>
        <v>5</v>
      </c>
      <c r="AA43" s="176">
        <f>'Crisis Indicator Data'!Y40</f>
        <v>1</v>
      </c>
      <c r="AB43" s="176">
        <f>'Crisis Indicator Data'!Z40</f>
        <v>3</v>
      </c>
      <c r="AC43" s="176">
        <f>'Crisis Indicator Data'!AA40</f>
        <v>1</v>
      </c>
      <c r="AD43" s="176">
        <f>'Crisis Indicator Data'!AB40</f>
        <v>3</v>
      </c>
      <c r="AE43" s="176">
        <f t="shared" si="21"/>
        <v>4</v>
      </c>
      <c r="AF43" s="176">
        <f>'Crisis Indicator Data'!AC40</f>
        <v>2</v>
      </c>
      <c r="AG43" s="176">
        <f>'Crisis Indicator Data'!AD40</f>
        <v>3</v>
      </c>
      <c r="AH43" s="176">
        <f t="shared" si="22"/>
        <v>5</v>
      </c>
      <c r="AI43" s="176">
        <f>'Crisis Indicator Data'!AE40</f>
        <v>2</v>
      </c>
      <c r="AJ43" s="176">
        <f>'Crisis Indicator Data'!AF40</f>
        <v>2</v>
      </c>
      <c r="AK43" s="176">
        <f>'Crisis Indicator Data'!AG40</f>
        <v>3</v>
      </c>
      <c r="AL43" s="176">
        <f t="shared" si="23"/>
        <v>5</v>
      </c>
      <c r="AM43" s="159">
        <f t="shared" si="24"/>
        <v>5</v>
      </c>
      <c r="AN43" s="159">
        <f t="shared" si="25"/>
        <v>5</v>
      </c>
    </row>
    <row r="44" spans="1:40" ht="13.5" customHeight="1" x14ac:dyDescent="0.35">
      <c r="A44" s="165" t="str">
        <f>'Crisis Indicator Data'!A41</f>
        <v>International Displacement to Ethiopia</v>
      </c>
      <c r="B44" s="166" t="str">
        <f>'Crisis Indicator Data'!B41</f>
        <v>International Displacement</v>
      </c>
      <c r="C44" s="166" t="str">
        <f>'Crisis Indicator Data'!C41</f>
        <v>ETH003</v>
      </c>
      <c r="D44" s="166" t="str">
        <f>'Crisis Indicator Data'!D41</f>
        <v>Ethiopia</v>
      </c>
      <c r="E44" s="167" t="str">
        <f>'Crisis Indicator Data'!E41</f>
        <v>ETH</v>
      </c>
      <c r="F44" s="159">
        <f>IF(LEN(E44)&gt;3,(IF(VLOOKUP($C44,#REF!,7,FALSE)="x","x",ROUND(IF(VLOOKUP($C44,#REF!,7,FALSE)&gt;$F$3,5,IF(VLOOKUP($C44,#REF!,7,FALSE)&lt;F$4,0,($F$3-VLOOKUP($C44,#REF!,7,FALSE))/($F$3-$F$4)*5)),1))),IF(VLOOKUP($E44,'Country Indicator Data'!$B$4:$N$300,3,FALSE)="x","x",ROUND(IF(VLOOKUP($E44,'Country Indicator Data'!$B$4:$N$300,3,FALSE)&gt;$F$3,5,IF(VLOOKUP($E44,'Country Indicator Data'!$B$4:$N$300,3,FALSE)&lt;$F$4,0,($F$3-VLOOKUP($E44,'Country Indicator Data'!$B$4:$N$300,3,FALSE))/($F$3-$F$4)*5)),1)))</f>
        <v>3.9</v>
      </c>
      <c r="G44" s="159">
        <f>IF(LEN(E44)&gt;3,(IF(VLOOKUP($C44,#REF!,9,FALSE)="x","x",ROUND(IF(VLOOKUP($C44,#REF!,9,FALSE)&gt;G$3,5,IF(VLOOKUP($C44,#REF!,9,FALSE)&lt;G$4,0,(G$3-VLOOKUP($C44,#REF!,9,FALSE))/(G$3-G$4)*5)),1))),IF(VLOOKUP($E44,'Country Indicator Data'!$B$4:$N$300,5,FALSE)="x","x",ROUND(IF(VLOOKUP($E44,'Country Indicator Data'!$B$4:$N$300,5,FALSE)&gt;G$3,5,IF(VLOOKUP($E44,'Country Indicator Data'!$B$4:$N$300,5,FALSE)&lt;G$4,0,(G$3-VLOOKUP($E44,'Country Indicator Data'!$B$4:$N$300,5,FALSE))/(G$3-G$4)*5)),1)))</f>
        <v>3.1</v>
      </c>
      <c r="H44" s="159">
        <f t="shared" si="13"/>
        <v>3.5</v>
      </c>
      <c r="I44" s="159">
        <f>IF(LEN(E44)&gt;3,(IF(VLOOKUP($C44,#REF!,6,FALSE)="x","x",ROUND(IF(VLOOKUP($C44,#REF!,6,FALSE)&gt;I$3,5,IF(VLOOKUP($C44,#REF!,6,FALSE)&lt;I$4,0,5-(I$3-VLOOKUP($C44,#REF!,6,FALSE))/(I$3-I$4)*5)),1))),IF(VLOOKUP($E44,'Country Indicator Data'!$B$4:$N$300,2,FALSE)="x","x",ROUND(IF(VLOOKUP($E44,'Country Indicator Data'!$B$4:$N$300,2,FALSE)&gt;I$3,5,IF(VLOOKUP($E44,'Country Indicator Data'!$B$4:$N$300,2,FALSE)&lt;I$4,0,5-(I$3-VLOOKUP($E44,'Country Indicator Data'!$B$4:$N$300,2,FALSE))/(I$3-I$4)*5)),1)))</f>
        <v>3.9</v>
      </c>
      <c r="J44" s="159">
        <f>IF(LEN(E44)&gt;3,(IF(VLOOKUP($C44,#REF!,8,FALSE)="x","x",ROUND(IF(VLOOKUP($C44,#REF!,8,FALSE)&gt;J$3,5,IF(VLOOKUP($C44,#REF!,8,FALSE)&lt;J$4,0,5-(J$3-VLOOKUP($C44,#REF!,8,FALSE))/(J$3-J$4)*5)),1))),IF(VLOOKUP($E44,'Country Indicator Data'!$B$4:$N$300,4,FALSE)="x","x",ROUND(IF(VLOOKUP($E44,'Country Indicator Data'!$B$4:$N$300,4,FALSE)&gt;J$3,5,IF(VLOOKUP($E44,'Country Indicator Data'!$B$4:$N$300,4,FALSE)&lt;J$4,0,5-(J$3-VLOOKUP($E44,'Country Indicator Data'!$B$4:$N$300,4,FALSE))/(J$3-J$4)*5)),1)))</f>
        <v>2.7</v>
      </c>
      <c r="K44" s="159">
        <f t="shared" si="14"/>
        <v>3.3</v>
      </c>
      <c r="L44" s="159">
        <f>IF(LEN(E44)&gt;3,(IF(VLOOKUP($C44,#REF!,10,FALSE)="x","x",ROUND(IF(VLOOKUP($C44,#REF!,10,FALSE)&gt;L$3,5,IF(VLOOKUP($C44,#REF!,10,FALSE)&lt;L$4,0,5-(L$3-VLOOKUP($C44,#REF!,10,FALSE))/(L$3-L$4)*5)),1))),IF(VLOOKUP($E44,'Country Indicator Data'!$B$4:$N$300,6,FALSE)="x","x",ROUND(IF(VLOOKUP($E44,'Country Indicator Data'!$B$4:$N$300,6,FALSE)&gt;L$3,5,IF(VLOOKUP($E44,'Country Indicator Data'!$B$4:$N$300,6,FALSE)&lt;L$4,0,5-(L$3-VLOOKUP($E44,'Country Indicator Data'!$B$4:$N$300,6,FALSE))/(L$3-L$4)*5)),1)))</f>
        <v>3.3</v>
      </c>
      <c r="M44" s="159">
        <f>IF(LEN(E44)&gt;3,(IF(VLOOKUP($C44,#REF!,11,FALSE)="x","x",ROUND(IF(VLOOKUP($C44,#REF!,11,FALSE)&gt;M$3,5,IF(VLOOKUP($C44,#REF!,11,FALSE)&lt;M$4,0,5-(M$3-VLOOKUP($C44,#REF!,11,FALSE))/(M$3-M$4)*5)),1))),IF(VLOOKUP($E44,'Country Indicator Data'!$B$4:$N$300,7,FALSE)="x","x",ROUND(IF(VLOOKUP($E44,'Country Indicator Data'!$B$4:$N$300,7,FALSE)&gt;M$3,5,IF(VLOOKUP($E44,'Country Indicator Data'!$B$4:$N$300,7,FALSE)&lt;M$4,0,5-(M$3-VLOOKUP($E44,'Country Indicator Data'!$B$4:$N$300,7,FALSE))/(M$3-M$4)*5)),1)))</f>
        <v>0.8</v>
      </c>
      <c r="N44" s="159">
        <f t="shared" si="15"/>
        <v>2.0499999999999998</v>
      </c>
      <c r="O44" s="159">
        <f t="shared" si="16"/>
        <v>2.9499999999999997</v>
      </c>
      <c r="P44" s="159">
        <f>IF(LEN(E44)&gt;3,VLOOKUP(C44,#REF!,12,FALSE),VLOOKUP(E44,'Country Indicator Data'!$B$4:$I$300,8,FALSE))</f>
        <v>4</v>
      </c>
      <c r="Q44" s="159">
        <f>IF(LEN(E44)&gt;3,((IF(VLOOKUP($C44,#REF!,13,FALSE)="x","x",ROUND(IF(VLOOKUP($C44,#REF!,13,FALSE)&gt;Q$3,5,IF(VLOOKUP($C44,#REF!,13,FALSE)&lt;Q$4,0,5-(LOG(Q$3)-LOG(VLOOKUP($C44,#REF!,13,FALSE)))/(LOG(Q$3)-LOG(Q$4))*5)),1)))),(IF(VLOOKUP($E44,'Country Indicator Data'!$B$4:$N$300,9,FALSE)="x","x",ROUND(IF(VLOOKUP($E44,'Country Indicator Data'!$B$4:$N$300,9,FALSE)&gt;Q$3,5,IF(VLOOKUP($E44,'Country Indicator Data'!$B$4:$N$300,9,FALSE)&lt;Q$4,0,5-(LOG(Q$3)-LOG(VLOOKUP($E44,'Country Indicator Data'!$B$4:$N$300,9,FALSE)))/(LOG(Q$3)-LOG(Q$4))*5)),1))))</f>
        <v>4.8</v>
      </c>
      <c r="R44" s="159">
        <f t="shared" si="17"/>
        <v>4.4000000000000004</v>
      </c>
      <c r="S44" s="159">
        <f>IF(LEN(E44)&gt;3,((IF(VLOOKUP($C44,#REF!,17,FALSE)="x","x",ROUND(IF(VLOOKUP($C44,#REF!,17,FALSE)&gt;S$3,0,IF(VLOOKUP($C44,#REF!,17,FALSE)&lt;S$4,5,(S$3-VLOOKUP($C44,#REF!,17,FALSE))/(S$3-S$4)*5)),1)))),(IF(VLOOKUP($E44,'Country Indicator Data'!$B$4:$N$300,13,FALSE)="x","x",ROUND(IF(VLOOKUP($E44,'Country Indicator Data'!$B$4:$N$300,13,FALSE)&gt;S$3,0,IF(VLOOKUP($E44,'Country Indicator Data'!$B$4:$N$300,13,FALSE)&lt;S$4,5,(S$3-VLOOKUP($E44,'Country Indicator Data'!$B$4:$N$300,13,FALSE))/(S$3-S$4)*5)),1))))</f>
        <v>3.2</v>
      </c>
      <c r="T44" s="159">
        <f>IF(LEN(E44)&gt;3,((IF(VLOOKUP($C44,#REF!,14,FALSE)="x","x",ROUND(IF(VLOOKUP($C44,#REF!,14,FALSE)&gt;T$3,0,IF(VLOOKUP($C44,#REF!,14,FALSE)&lt;T$4,5,(T$3-VLOOKUP($C44,#REF!,14,FALSE))/(T$3-T$4)*5)),1)))),(IF(VLOOKUP($E44,'Country Indicator Data'!$B$4:$N$300,10,FALSE)="x","x",ROUND(IF(VLOOKUP($E44,'Country Indicator Data'!$B$4:$N$300,10,FALSE)&gt;T$3,0,IF(VLOOKUP($E44,'Country Indicator Data'!$B$4:$N$300,10,FALSE)&lt;T$4,5,(T$3-VLOOKUP($E44,'Country Indicator Data'!$B$4:$N$300,10,FALSE))/(T$3-T$4)*5)),1))))</f>
        <v>3.2</v>
      </c>
      <c r="U44" s="159">
        <f>IF(LEN(E44)&gt;3,((IF(VLOOKUP($C44,#REF!,15,FALSE)="x","x",ROUND(IF(VLOOKUP($C44,#REF!,15,FALSE)&gt;U$3,0,IF(VLOOKUP($C44,#REF!,15,FALSE)&lt;U$4,5,(U$3-VLOOKUP($C44,#REF!,15,FALSE))/(U$3-U$4)*5)),1)))),(IF(VLOOKUP($E44,'Country Indicator Data'!$B$4:$N$300,11,FALSE)="x","x",ROUND(IF(VLOOKUP($E44,'Country Indicator Data'!$B$4:$N$300,11,FALSE)&gt;U$3,0,IF(VLOOKUP($E44,'Country Indicator Data'!$B$4:$N$300,11,FALSE)&lt;U$4,5,(U$3-VLOOKUP($E44,'Country Indicator Data'!$B$4:$N$300,11,FALSE))/(U$3-U$4)*5)),1))))</f>
        <v>3.1</v>
      </c>
      <c r="V44" s="159">
        <f>IF(LEN(E44)&gt;3,((IF(VLOOKUP($C44,#REF!,16,FALSE)="x","x",ROUND(IF(VLOOKUP($C44,#REF!,16,FALSE)&gt;V$3,0,IF(VLOOKUP($C44,#REF!,16,FALSE)&lt;V$4,5,(V$3-VLOOKUP($C44,#REF!,16,FALSE))/(V$3-V$4)*5)),1)))),(IF(VLOOKUP($E44,'Country Indicator Data'!$B$4:$N$300,12,FALSE)="x","x",ROUND(IF(VLOOKUP($E44,'Country Indicator Data'!$B$4:$N$300,12,FALSE)&gt;V$3,0,IF(VLOOKUP($E44,'Country Indicator Data'!$B$4:$N$300,12,FALSE)&lt;V$4,5,(V$3-VLOOKUP($E44,'Country Indicator Data'!$B$4:$N$300,12,FALSE))/(V$3-V$4)*5)),1))))</f>
        <v>4.0999999999999996</v>
      </c>
      <c r="W44" s="159">
        <f t="shared" si="18"/>
        <v>3.4</v>
      </c>
      <c r="X44" s="159">
        <f t="shared" si="19"/>
        <v>3.6</v>
      </c>
      <c r="Y44" s="176">
        <f>IF('Core Indicators'!FC41="x","x",IF('Core Indicators'!FC41&gt;=5,5,IF('Core Indicators'!FC41&gt;=4,4,IF('Core Indicators'!FC41&gt;=3,3,IF('Core Indicators'!FC41&gt;=2,2,IF('Core Indicators'!FC41&gt;=1,1,0))))))</f>
        <v>3</v>
      </c>
      <c r="Z44" s="159">
        <f t="shared" si="20"/>
        <v>3</v>
      </c>
      <c r="AA44" s="176">
        <f>'Crisis Indicator Data'!Y41</f>
        <v>1</v>
      </c>
      <c r="AB44" s="176">
        <f>'Crisis Indicator Data'!Z41</f>
        <v>3</v>
      </c>
      <c r="AC44" s="176">
        <f>'Crisis Indicator Data'!AA41</f>
        <v>1</v>
      </c>
      <c r="AD44" s="176">
        <f>'Crisis Indicator Data'!AB41</f>
        <v>3</v>
      </c>
      <c r="AE44" s="176">
        <f t="shared" si="21"/>
        <v>4</v>
      </c>
      <c r="AF44" s="176">
        <f>'Crisis Indicator Data'!AC41</f>
        <v>2</v>
      </c>
      <c r="AG44" s="176">
        <f>'Crisis Indicator Data'!AD41</f>
        <v>3</v>
      </c>
      <c r="AH44" s="176">
        <f t="shared" si="22"/>
        <v>5</v>
      </c>
      <c r="AI44" s="176">
        <f>'Crisis Indicator Data'!AE41</f>
        <v>1</v>
      </c>
      <c r="AJ44" s="176">
        <f>'Crisis Indicator Data'!AF41</f>
        <v>2</v>
      </c>
      <c r="AK44" s="176">
        <f>'Crisis Indicator Data'!AG41</f>
        <v>3</v>
      </c>
      <c r="AL44" s="176">
        <f t="shared" si="23"/>
        <v>4</v>
      </c>
      <c r="AM44" s="159">
        <f t="shared" si="24"/>
        <v>4</v>
      </c>
      <c r="AN44" s="159">
        <f t="shared" si="25"/>
        <v>3.5</v>
      </c>
    </row>
    <row r="45" spans="1:40" ht="13.5" customHeight="1" x14ac:dyDescent="0.35">
      <c r="A45" s="165" t="str">
        <f>'Crisis Indicator Data'!A42</f>
        <v>Conflict, Climatic and Economic shocks in Ethiopia</v>
      </c>
      <c r="B45" s="166" t="str">
        <f>'Crisis Indicator Data'!B42</f>
        <v>Conflict/ Violence,Floods,Drought/drier conditions,Political/economic crisis</v>
      </c>
      <c r="C45" s="166" t="str">
        <f>'Crisis Indicator Data'!C42</f>
        <v>ETH006</v>
      </c>
      <c r="D45" s="166" t="str">
        <f>'Crisis Indicator Data'!D42</f>
        <v>Ethiopia</v>
      </c>
      <c r="E45" s="167" t="str">
        <f>'Crisis Indicator Data'!E42</f>
        <v>ETH</v>
      </c>
      <c r="F45" s="159">
        <f>IF(LEN(E45)&gt;3,(IF(VLOOKUP($C45,#REF!,7,FALSE)="x","x",ROUND(IF(VLOOKUP($C45,#REF!,7,FALSE)&gt;$F$3,5,IF(VLOOKUP($C45,#REF!,7,FALSE)&lt;F$4,0,($F$3-VLOOKUP($C45,#REF!,7,FALSE))/($F$3-$F$4)*5)),1))),IF(VLOOKUP($E45,'Country Indicator Data'!$B$4:$N$300,3,FALSE)="x","x",ROUND(IF(VLOOKUP($E45,'Country Indicator Data'!$B$4:$N$300,3,FALSE)&gt;$F$3,5,IF(VLOOKUP($E45,'Country Indicator Data'!$B$4:$N$300,3,FALSE)&lt;$F$4,0,($F$3-VLOOKUP($E45,'Country Indicator Data'!$B$4:$N$300,3,FALSE))/($F$3-$F$4)*5)),1)))</f>
        <v>3.9</v>
      </c>
      <c r="G45" s="159">
        <f>IF(LEN(E45)&gt;3,(IF(VLOOKUP($C45,#REF!,9,FALSE)="x","x",ROUND(IF(VLOOKUP($C45,#REF!,9,FALSE)&gt;G$3,5,IF(VLOOKUP($C45,#REF!,9,FALSE)&lt;G$4,0,(G$3-VLOOKUP($C45,#REF!,9,FALSE))/(G$3-G$4)*5)),1))),IF(VLOOKUP($E45,'Country Indicator Data'!$B$4:$N$300,5,FALSE)="x","x",ROUND(IF(VLOOKUP($E45,'Country Indicator Data'!$B$4:$N$300,5,FALSE)&gt;G$3,5,IF(VLOOKUP($E45,'Country Indicator Data'!$B$4:$N$300,5,FALSE)&lt;G$4,0,(G$3-VLOOKUP($E45,'Country Indicator Data'!$B$4:$N$300,5,FALSE))/(G$3-G$4)*5)),1)))</f>
        <v>3.1</v>
      </c>
      <c r="H45" s="159">
        <f t="shared" si="13"/>
        <v>3.5</v>
      </c>
      <c r="I45" s="159">
        <f>IF(LEN(E45)&gt;3,(IF(VLOOKUP($C45,#REF!,6,FALSE)="x","x",ROUND(IF(VLOOKUP($C45,#REF!,6,FALSE)&gt;I$3,5,IF(VLOOKUP($C45,#REF!,6,FALSE)&lt;I$4,0,5-(I$3-VLOOKUP($C45,#REF!,6,FALSE))/(I$3-I$4)*5)),1))),IF(VLOOKUP($E45,'Country Indicator Data'!$B$4:$N$300,2,FALSE)="x","x",ROUND(IF(VLOOKUP($E45,'Country Indicator Data'!$B$4:$N$300,2,FALSE)&gt;I$3,5,IF(VLOOKUP($E45,'Country Indicator Data'!$B$4:$N$300,2,FALSE)&lt;I$4,0,5-(I$3-VLOOKUP($E45,'Country Indicator Data'!$B$4:$N$300,2,FALSE))/(I$3-I$4)*5)),1)))</f>
        <v>3.9</v>
      </c>
      <c r="J45" s="159">
        <f>IF(LEN(E45)&gt;3,(IF(VLOOKUP($C45,#REF!,8,FALSE)="x","x",ROUND(IF(VLOOKUP($C45,#REF!,8,FALSE)&gt;J$3,5,IF(VLOOKUP($C45,#REF!,8,FALSE)&lt;J$4,0,5-(J$3-VLOOKUP($C45,#REF!,8,FALSE))/(J$3-J$4)*5)),1))),IF(VLOOKUP($E45,'Country Indicator Data'!$B$4:$N$300,4,FALSE)="x","x",ROUND(IF(VLOOKUP($E45,'Country Indicator Data'!$B$4:$N$300,4,FALSE)&gt;J$3,5,IF(VLOOKUP($E45,'Country Indicator Data'!$B$4:$N$300,4,FALSE)&lt;J$4,0,5-(J$3-VLOOKUP($E45,'Country Indicator Data'!$B$4:$N$300,4,FALSE))/(J$3-J$4)*5)),1)))</f>
        <v>2.7</v>
      </c>
      <c r="K45" s="159">
        <f t="shared" si="14"/>
        <v>3.3</v>
      </c>
      <c r="L45" s="159">
        <f>IF(LEN(E45)&gt;3,(IF(VLOOKUP($C45,#REF!,10,FALSE)="x","x",ROUND(IF(VLOOKUP($C45,#REF!,10,FALSE)&gt;L$3,5,IF(VLOOKUP($C45,#REF!,10,FALSE)&lt;L$4,0,5-(L$3-VLOOKUP($C45,#REF!,10,FALSE))/(L$3-L$4)*5)),1))),IF(VLOOKUP($E45,'Country Indicator Data'!$B$4:$N$300,6,FALSE)="x","x",ROUND(IF(VLOOKUP($E45,'Country Indicator Data'!$B$4:$N$300,6,FALSE)&gt;L$3,5,IF(VLOOKUP($E45,'Country Indicator Data'!$B$4:$N$300,6,FALSE)&lt;L$4,0,5-(L$3-VLOOKUP($E45,'Country Indicator Data'!$B$4:$N$300,6,FALSE))/(L$3-L$4)*5)),1)))</f>
        <v>3.3</v>
      </c>
      <c r="M45" s="159">
        <f>IF(LEN(E45)&gt;3,(IF(VLOOKUP($C45,#REF!,11,FALSE)="x","x",ROUND(IF(VLOOKUP($C45,#REF!,11,FALSE)&gt;M$3,5,IF(VLOOKUP($C45,#REF!,11,FALSE)&lt;M$4,0,5-(M$3-VLOOKUP($C45,#REF!,11,FALSE))/(M$3-M$4)*5)),1))),IF(VLOOKUP($E45,'Country Indicator Data'!$B$4:$N$300,7,FALSE)="x","x",ROUND(IF(VLOOKUP($E45,'Country Indicator Data'!$B$4:$N$300,7,FALSE)&gt;M$3,5,IF(VLOOKUP($E45,'Country Indicator Data'!$B$4:$N$300,7,FALSE)&lt;M$4,0,5-(M$3-VLOOKUP($E45,'Country Indicator Data'!$B$4:$N$300,7,FALSE))/(M$3-M$4)*5)),1)))</f>
        <v>0.8</v>
      </c>
      <c r="N45" s="159">
        <f t="shared" si="15"/>
        <v>2.0499999999999998</v>
      </c>
      <c r="O45" s="159">
        <f t="shared" si="16"/>
        <v>2.9499999999999997</v>
      </c>
      <c r="P45" s="159">
        <f>IF(LEN(E45)&gt;3,VLOOKUP(C45,#REF!,12,FALSE),VLOOKUP(E45,'Country Indicator Data'!$B$4:$I$300,8,FALSE))</f>
        <v>4</v>
      </c>
      <c r="Q45" s="159">
        <f>IF(LEN(E45)&gt;3,((IF(VLOOKUP($C45,#REF!,13,FALSE)="x","x",ROUND(IF(VLOOKUP($C45,#REF!,13,FALSE)&gt;Q$3,5,IF(VLOOKUP($C45,#REF!,13,FALSE)&lt;Q$4,0,5-(LOG(Q$3)-LOG(VLOOKUP($C45,#REF!,13,FALSE)))/(LOG(Q$3)-LOG(Q$4))*5)),1)))),(IF(VLOOKUP($E45,'Country Indicator Data'!$B$4:$N$300,9,FALSE)="x","x",ROUND(IF(VLOOKUP($E45,'Country Indicator Data'!$B$4:$N$300,9,FALSE)&gt;Q$3,5,IF(VLOOKUP($E45,'Country Indicator Data'!$B$4:$N$300,9,FALSE)&lt;Q$4,0,5-(LOG(Q$3)-LOG(VLOOKUP($E45,'Country Indicator Data'!$B$4:$N$300,9,FALSE)))/(LOG(Q$3)-LOG(Q$4))*5)),1))))</f>
        <v>4.8</v>
      </c>
      <c r="R45" s="159">
        <f t="shared" si="17"/>
        <v>4.4000000000000004</v>
      </c>
      <c r="S45" s="159">
        <f>IF(LEN(E45)&gt;3,((IF(VLOOKUP($C45,#REF!,17,FALSE)="x","x",ROUND(IF(VLOOKUP($C45,#REF!,17,FALSE)&gt;S$3,0,IF(VLOOKUP($C45,#REF!,17,FALSE)&lt;S$4,5,(S$3-VLOOKUP($C45,#REF!,17,FALSE))/(S$3-S$4)*5)),1)))),(IF(VLOOKUP($E45,'Country Indicator Data'!$B$4:$N$300,13,FALSE)="x","x",ROUND(IF(VLOOKUP($E45,'Country Indicator Data'!$B$4:$N$300,13,FALSE)&gt;S$3,0,IF(VLOOKUP($E45,'Country Indicator Data'!$B$4:$N$300,13,FALSE)&lt;S$4,5,(S$3-VLOOKUP($E45,'Country Indicator Data'!$B$4:$N$300,13,FALSE))/(S$3-S$4)*5)),1))))</f>
        <v>3.2</v>
      </c>
      <c r="T45" s="159">
        <f>IF(LEN(E45)&gt;3,((IF(VLOOKUP($C45,#REF!,14,FALSE)="x","x",ROUND(IF(VLOOKUP($C45,#REF!,14,FALSE)&gt;T$3,0,IF(VLOOKUP($C45,#REF!,14,FALSE)&lt;T$4,5,(T$3-VLOOKUP($C45,#REF!,14,FALSE))/(T$3-T$4)*5)),1)))),(IF(VLOOKUP($E45,'Country Indicator Data'!$B$4:$N$300,10,FALSE)="x","x",ROUND(IF(VLOOKUP($E45,'Country Indicator Data'!$B$4:$N$300,10,FALSE)&gt;T$3,0,IF(VLOOKUP($E45,'Country Indicator Data'!$B$4:$N$300,10,FALSE)&lt;T$4,5,(T$3-VLOOKUP($E45,'Country Indicator Data'!$B$4:$N$300,10,FALSE))/(T$3-T$4)*5)),1))))</f>
        <v>3.2</v>
      </c>
      <c r="U45" s="159">
        <f>IF(LEN(E45)&gt;3,((IF(VLOOKUP($C45,#REF!,15,FALSE)="x","x",ROUND(IF(VLOOKUP($C45,#REF!,15,FALSE)&gt;U$3,0,IF(VLOOKUP($C45,#REF!,15,FALSE)&lt;U$4,5,(U$3-VLOOKUP($C45,#REF!,15,FALSE))/(U$3-U$4)*5)),1)))),(IF(VLOOKUP($E45,'Country Indicator Data'!$B$4:$N$300,11,FALSE)="x","x",ROUND(IF(VLOOKUP($E45,'Country Indicator Data'!$B$4:$N$300,11,FALSE)&gt;U$3,0,IF(VLOOKUP($E45,'Country Indicator Data'!$B$4:$N$300,11,FALSE)&lt;U$4,5,(U$3-VLOOKUP($E45,'Country Indicator Data'!$B$4:$N$300,11,FALSE))/(U$3-U$4)*5)),1))))</f>
        <v>3.1</v>
      </c>
      <c r="V45" s="159">
        <f>IF(LEN(E45)&gt;3,((IF(VLOOKUP($C45,#REF!,16,FALSE)="x","x",ROUND(IF(VLOOKUP($C45,#REF!,16,FALSE)&gt;V$3,0,IF(VLOOKUP($C45,#REF!,16,FALSE)&lt;V$4,5,(V$3-VLOOKUP($C45,#REF!,16,FALSE))/(V$3-V$4)*5)),1)))),(IF(VLOOKUP($E45,'Country Indicator Data'!$B$4:$N$300,12,FALSE)="x","x",ROUND(IF(VLOOKUP($E45,'Country Indicator Data'!$B$4:$N$300,12,FALSE)&gt;V$3,0,IF(VLOOKUP($E45,'Country Indicator Data'!$B$4:$N$300,12,FALSE)&lt;V$4,5,(V$3-VLOOKUP($E45,'Country Indicator Data'!$B$4:$N$300,12,FALSE))/(V$3-V$4)*5)),1))))</f>
        <v>4.0999999999999996</v>
      </c>
      <c r="W45" s="159">
        <f t="shared" si="18"/>
        <v>3.4</v>
      </c>
      <c r="X45" s="159">
        <f t="shared" si="19"/>
        <v>3.6</v>
      </c>
      <c r="Y45" s="176">
        <f>IF('Core Indicators'!FC42="x","x",IF('Core Indicators'!FC42&gt;=5,5,IF('Core Indicators'!FC42&gt;=4,4,IF('Core Indicators'!FC42&gt;=3,3,IF('Core Indicators'!FC42&gt;=2,2,IF('Core Indicators'!FC42&gt;=1,1,0))))))</f>
        <v>4</v>
      </c>
      <c r="Z45" s="159">
        <f t="shared" si="20"/>
        <v>4</v>
      </c>
      <c r="AA45" s="176">
        <f>'Crisis Indicator Data'!Y42</f>
        <v>1</v>
      </c>
      <c r="AB45" s="176">
        <f>'Crisis Indicator Data'!Z42</f>
        <v>3</v>
      </c>
      <c r="AC45" s="176">
        <f>'Crisis Indicator Data'!AA42</f>
        <v>1</v>
      </c>
      <c r="AD45" s="176">
        <f>'Crisis Indicator Data'!AB42</f>
        <v>3</v>
      </c>
      <c r="AE45" s="176">
        <f t="shared" si="21"/>
        <v>4</v>
      </c>
      <c r="AF45" s="176">
        <f>'Crisis Indicator Data'!AC42</f>
        <v>2</v>
      </c>
      <c r="AG45" s="176">
        <f>'Crisis Indicator Data'!AD42</f>
        <v>2</v>
      </c>
      <c r="AH45" s="176">
        <f t="shared" si="22"/>
        <v>4</v>
      </c>
      <c r="AI45" s="176">
        <f>'Crisis Indicator Data'!AE42</f>
        <v>2</v>
      </c>
      <c r="AJ45" s="176">
        <f>'Crisis Indicator Data'!AF42</f>
        <v>2</v>
      </c>
      <c r="AK45" s="176">
        <f>'Crisis Indicator Data'!AG42</f>
        <v>3</v>
      </c>
      <c r="AL45" s="176">
        <f t="shared" si="23"/>
        <v>5</v>
      </c>
      <c r="AM45" s="159">
        <f t="shared" si="24"/>
        <v>4</v>
      </c>
      <c r="AN45" s="159">
        <f t="shared" si="25"/>
        <v>4</v>
      </c>
    </row>
    <row r="46" spans="1:40" ht="13.5" customHeight="1" x14ac:dyDescent="0.35">
      <c r="A46" s="165" t="str">
        <f>'Crisis Indicator Data'!A43</f>
        <v>International Displacement to Greece</v>
      </c>
      <c r="B46" s="166" t="str">
        <f>'Crisis Indicator Data'!B43</f>
        <v>International Displacement</v>
      </c>
      <c r="C46" s="166" t="str">
        <f>'Crisis Indicator Data'!C43</f>
        <v>GRC002</v>
      </c>
      <c r="D46" s="166" t="str">
        <f>'Crisis Indicator Data'!D43</f>
        <v>Greece</v>
      </c>
      <c r="E46" s="167" t="str">
        <f>'Crisis Indicator Data'!E43</f>
        <v>GRC</v>
      </c>
      <c r="F46" s="159">
        <f>IF(LEN(E46)&gt;3,(IF(VLOOKUP($C46,#REF!,7,FALSE)="x","x",ROUND(IF(VLOOKUP($C46,#REF!,7,FALSE)&gt;$F$3,5,IF(VLOOKUP($C46,#REF!,7,FALSE)&lt;F$4,0,($F$3-VLOOKUP($C46,#REF!,7,FALSE))/($F$3-$F$4)*5)),1))),IF(VLOOKUP($E46,'Country Indicator Data'!$B$4:$N$300,3,FALSE)="x","x",ROUND(IF(VLOOKUP($E46,'Country Indicator Data'!$B$4:$N$300,3,FALSE)&gt;$F$3,5,IF(VLOOKUP($E46,'Country Indicator Data'!$B$4:$N$300,3,FALSE)&lt;$F$4,0,($F$3-VLOOKUP($E46,'Country Indicator Data'!$B$4:$N$300,3,FALSE))/($F$3-$F$4)*5)),1)))</f>
        <v>1.8</v>
      </c>
      <c r="G46" s="159" t="str">
        <f>IF(LEN(E46)&gt;3,(IF(VLOOKUP($C46,#REF!,9,FALSE)="x","x",ROUND(IF(VLOOKUP($C46,#REF!,9,FALSE)&gt;G$3,5,IF(VLOOKUP($C46,#REF!,9,FALSE)&lt;G$4,0,(G$3-VLOOKUP($C46,#REF!,9,FALSE))/(G$3-G$4)*5)),1))),IF(VLOOKUP($E46,'Country Indicator Data'!$B$4:$N$300,5,FALSE)="x","x",ROUND(IF(VLOOKUP($E46,'Country Indicator Data'!$B$4:$N$300,5,FALSE)&gt;G$3,5,IF(VLOOKUP($E46,'Country Indicator Data'!$B$4:$N$300,5,FALSE)&lt;G$4,0,(G$3-VLOOKUP($E46,'Country Indicator Data'!$B$4:$N$300,5,FALSE))/(G$3-G$4)*5)),1)))</f>
        <v>x</v>
      </c>
      <c r="H46" s="159">
        <f t="shared" si="13"/>
        <v>1.8</v>
      </c>
      <c r="I46" s="159">
        <f>IF(LEN(E46)&gt;3,(IF(VLOOKUP($C46,#REF!,6,FALSE)="x","x",ROUND(IF(VLOOKUP($C46,#REF!,6,FALSE)&gt;I$3,5,IF(VLOOKUP($C46,#REF!,6,FALSE)&lt;I$4,0,5-(I$3-VLOOKUP($C46,#REF!,6,FALSE))/(I$3-I$4)*5)),1))),IF(VLOOKUP($E46,'Country Indicator Data'!$B$4:$N$300,2,FALSE)="x","x",ROUND(IF(VLOOKUP($E46,'Country Indicator Data'!$B$4:$N$300,2,FALSE)&gt;I$3,5,IF(VLOOKUP($E46,'Country Indicator Data'!$B$4:$N$300,2,FALSE)&lt;I$4,0,5-(I$3-VLOOKUP($E46,'Country Indicator Data'!$B$4:$N$300,2,FALSE))/(I$3-I$4)*5)),1)))</f>
        <v>0.4</v>
      </c>
      <c r="J46" s="159">
        <f>IF(LEN(E46)&gt;3,(IF(VLOOKUP($C46,#REF!,8,FALSE)="x","x",ROUND(IF(VLOOKUP($C46,#REF!,8,FALSE)&gt;J$3,5,IF(VLOOKUP($C46,#REF!,8,FALSE)&lt;J$4,0,5-(J$3-VLOOKUP($C46,#REF!,8,FALSE))/(J$3-J$4)*5)),1))),IF(VLOOKUP($E46,'Country Indicator Data'!$B$4:$N$300,4,FALSE)="x","x",ROUND(IF(VLOOKUP($E46,'Country Indicator Data'!$B$4:$N$300,4,FALSE)&gt;J$3,5,IF(VLOOKUP($E46,'Country Indicator Data'!$B$4:$N$300,4,FALSE)&lt;J$4,0,5-(J$3-VLOOKUP($E46,'Country Indicator Data'!$B$4:$N$300,4,FALSE))/(J$3-J$4)*5)),1)))</f>
        <v>0.3</v>
      </c>
      <c r="K46" s="159">
        <f t="shared" si="14"/>
        <v>0.35</v>
      </c>
      <c r="L46" s="159">
        <f>IF(LEN(E46)&gt;3,(IF(VLOOKUP($C46,#REF!,10,FALSE)="x","x",ROUND(IF(VLOOKUP($C46,#REF!,10,FALSE)&gt;L$3,5,IF(VLOOKUP($C46,#REF!,10,FALSE)&lt;L$4,0,5-(L$3-VLOOKUP($C46,#REF!,10,FALSE))/(L$3-L$4)*5)),1))),IF(VLOOKUP($E46,'Country Indicator Data'!$B$4:$N$300,6,FALSE)="x","x",ROUND(IF(VLOOKUP($E46,'Country Indicator Data'!$B$4:$N$300,6,FALSE)&gt;L$3,5,IF(VLOOKUP($E46,'Country Indicator Data'!$B$4:$N$300,6,FALSE)&lt;L$4,0,5-(L$3-VLOOKUP($E46,'Country Indicator Data'!$B$4:$N$300,6,FALSE))/(L$3-L$4)*5)),1)))</f>
        <v>0.7</v>
      </c>
      <c r="M46" s="159">
        <f>IF(LEN(E46)&gt;3,(IF(VLOOKUP($C46,#REF!,11,FALSE)="x","x",ROUND(IF(VLOOKUP($C46,#REF!,11,FALSE)&gt;M$3,5,IF(VLOOKUP($C46,#REF!,11,FALSE)&lt;M$4,0,5-(M$3-VLOOKUP($C46,#REF!,11,FALSE))/(M$3-M$4)*5)),1))),IF(VLOOKUP($E46,'Country Indicator Data'!$B$4:$N$300,7,FALSE)="x","x",ROUND(IF(VLOOKUP($E46,'Country Indicator Data'!$B$4:$N$300,7,FALSE)&gt;M$3,5,IF(VLOOKUP($E46,'Country Indicator Data'!$B$4:$N$300,7,FALSE)&lt;M$4,0,5-(M$3-VLOOKUP($E46,'Country Indicator Data'!$B$4:$N$300,7,FALSE))/(M$3-M$4)*5)),1)))</f>
        <v>1.1000000000000001</v>
      </c>
      <c r="N46" s="159">
        <f t="shared" si="15"/>
        <v>0.9</v>
      </c>
      <c r="O46" s="159">
        <f t="shared" si="16"/>
        <v>1.0166666666666666</v>
      </c>
      <c r="P46" s="159">
        <f>IF(LEN(E46)&gt;3,VLOOKUP(C46,#REF!,12,FALSE),VLOOKUP(E46,'Country Indicator Data'!$B$4:$I$300,8,FALSE))</f>
        <v>3</v>
      </c>
      <c r="Q46" s="159">
        <f>IF(LEN(E46)&gt;3,((IF(VLOOKUP($C46,#REF!,13,FALSE)="x","x",ROUND(IF(VLOOKUP($C46,#REF!,13,FALSE)&gt;Q$3,5,IF(VLOOKUP($C46,#REF!,13,FALSE)&lt;Q$4,0,5-(LOG(Q$3)-LOG(VLOOKUP($C46,#REF!,13,FALSE)))/(LOG(Q$3)-LOG(Q$4))*5)),1)))),(IF(VLOOKUP($E46,'Country Indicator Data'!$B$4:$N$300,9,FALSE)="x","x",ROUND(IF(VLOOKUP($E46,'Country Indicator Data'!$B$4:$N$300,9,FALSE)&gt;Q$3,5,IF(VLOOKUP($E46,'Country Indicator Data'!$B$4:$N$300,9,FALSE)&lt;Q$4,0,5-(LOG(Q$3)-LOG(VLOOKUP($E46,'Country Indicator Data'!$B$4:$N$300,9,FALSE)))/(LOG(Q$3)-LOG(Q$4))*5)),1))))</f>
        <v>2</v>
      </c>
      <c r="R46" s="159">
        <f t="shared" si="17"/>
        <v>2.5</v>
      </c>
      <c r="S46" s="159">
        <f>IF(LEN(E46)&gt;3,((IF(VLOOKUP($C46,#REF!,17,FALSE)="x","x",ROUND(IF(VLOOKUP($C46,#REF!,17,FALSE)&gt;S$3,0,IF(VLOOKUP($C46,#REF!,17,FALSE)&lt;S$4,5,(S$3-VLOOKUP($C46,#REF!,17,FALSE))/(S$3-S$4)*5)),1)))),(IF(VLOOKUP($E46,'Country Indicator Data'!$B$4:$N$300,13,FALSE)="x","x",ROUND(IF(VLOOKUP($E46,'Country Indicator Data'!$B$4:$N$300,13,FALSE)&gt;S$3,0,IF(VLOOKUP($E46,'Country Indicator Data'!$B$4:$N$300,13,FALSE)&lt;S$4,5,(S$3-VLOOKUP($E46,'Country Indicator Data'!$B$4:$N$300,13,FALSE))/(S$3-S$4)*5)),1))))</f>
        <v>2.6</v>
      </c>
      <c r="T46" s="159">
        <f>IF(LEN(E46)&gt;3,((IF(VLOOKUP($C46,#REF!,14,FALSE)="x","x",ROUND(IF(VLOOKUP($C46,#REF!,14,FALSE)&gt;T$3,0,IF(VLOOKUP($C46,#REF!,14,FALSE)&lt;T$4,5,(T$3-VLOOKUP($C46,#REF!,14,FALSE))/(T$3-T$4)*5)),1)))),(IF(VLOOKUP($E46,'Country Indicator Data'!$B$4:$N$300,10,FALSE)="x","x",ROUND(IF(VLOOKUP($E46,'Country Indicator Data'!$B$4:$N$300,10,FALSE)&gt;T$3,0,IF(VLOOKUP($E46,'Country Indicator Data'!$B$4:$N$300,10,FALSE)&lt;T$4,5,(T$3-VLOOKUP($E46,'Country Indicator Data'!$B$4:$N$300,10,FALSE))/(T$3-T$4)*5)),1))))</f>
        <v>2.2999999999999998</v>
      </c>
      <c r="U46" s="159" t="str">
        <f>IF(LEN(E46)&gt;3,((IF(VLOOKUP($C46,#REF!,15,FALSE)="x","x",ROUND(IF(VLOOKUP($C46,#REF!,15,FALSE)&gt;U$3,0,IF(VLOOKUP($C46,#REF!,15,FALSE)&lt;U$4,5,(U$3-VLOOKUP($C46,#REF!,15,FALSE))/(U$3-U$4)*5)),1)))),(IF(VLOOKUP($E46,'Country Indicator Data'!$B$4:$N$300,11,FALSE)="x","x",ROUND(IF(VLOOKUP($E46,'Country Indicator Data'!$B$4:$N$300,11,FALSE)&gt;U$3,0,IF(VLOOKUP($E46,'Country Indicator Data'!$B$4:$N$300,11,FALSE)&lt;U$4,5,(U$3-VLOOKUP($E46,'Country Indicator Data'!$B$4:$N$300,11,FALSE))/(U$3-U$4)*5)),1))))</f>
        <v>x</v>
      </c>
      <c r="V46" s="159">
        <f>IF(LEN(E46)&gt;3,((IF(VLOOKUP($C46,#REF!,16,FALSE)="x","x",ROUND(IF(VLOOKUP($C46,#REF!,16,FALSE)&gt;V$3,0,IF(VLOOKUP($C46,#REF!,16,FALSE)&lt;V$4,5,(V$3-VLOOKUP($C46,#REF!,16,FALSE))/(V$3-V$4)*5)),1)))),(IF(VLOOKUP($E46,'Country Indicator Data'!$B$4:$N$300,12,FALSE)="x","x",ROUND(IF(VLOOKUP($E46,'Country Indicator Data'!$B$4:$N$300,12,FALSE)&gt;V$3,0,IF(VLOOKUP($E46,'Country Indicator Data'!$B$4:$N$300,12,FALSE)&lt;V$4,5,(V$3-VLOOKUP($E46,'Country Indicator Data'!$B$4:$N$300,12,FALSE))/(V$3-V$4)*5)),1))))</f>
        <v>0.8</v>
      </c>
      <c r="W46" s="159">
        <f t="shared" si="18"/>
        <v>1.9</v>
      </c>
      <c r="X46" s="159">
        <f t="shared" si="19"/>
        <v>1.8</v>
      </c>
      <c r="Y46" s="176">
        <f>IF('Core Indicators'!FC43="x","x",IF('Core Indicators'!FC43&gt;=5,5,IF('Core Indicators'!FC43&gt;=4,4,IF('Core Indicators'!FC43&gt;=3,3,IF('Core Indicators'!FC43&gt;=2,2,IF('Core Indicators'!FC43&gt;=1,1,0))))))</f>
        <v>1</v>
      </c>
      <c r="Z46" s="159">
        <f t="shared" si="20"/>
        <v>1</v>
      </c>
      <c r="AA46" s="176">
        <f>'Crisis Indicator Data'!Y43</f>
        <v>1</v>
      </c>
      <c r="AB46" s="176">
        <f>'Crisis Indicator Data'!Z43</f>
        <v>1</v>
      </c>
      <c r="AC46" s="176">
        <f>'Crisis Indicator Data'!AA43</f>
        <v>1</v>
      </c>
      <c r="AD46" s="176">
        <f>'Crisis Indicator Data'!AB43</f>
        <v>0</v>
      </c>
      <c r="AE46" s="176">
        <f t="shared" si="21"/>
        <v>2</v>
      </c>
      <c r="AF46" s="176">
        <f>'Crisis Indicator Data'!AC43</f>
        <v>2</v>
      </c>
      <c r="AG46" s="176">
        <f>'Crisis Indicator Data'!AD43</f>
        <v>3</v>
      </c>
      <c r="AH46" s="176">
        <f t="shared" si="22"/>
        <v>5</v>
      </c>
      <c r="AI46" s="176">
        <f>'Crisis Indicator Data'!AE43</f>
        <v>0</v>
      </c>
      <c r="AJ46" s="176">
        <f>'Crisis Indicator Data'!AF43</f>
        <v>0</v>
      </c>
      <c r="AK46" s="176">
        <f>'Crisis Indicator Data'!AG43</f>
        <v>0</v>
      </c>
      <c r="AL46" s="176">
        <f t="shared" si="23"/>
        <v>0</v>
      </c>
      <c r="AM46" s="159">
        <f t="shared" si="24"/>
        <v>2</v>
      </c>
      <c r="AN46" s="159">
        <f t="shared" si="25"/>
        <v>1.5</v>
      </c>
    </row>
    <row r="47" spans="1:40" ht="13.5" customHeight="1" x14ac:dyDescent="0.35">
      <c r="A47" s="165" t="str">
        <f>'Crisis Indicator Data'!A44</f>
        <v>Climatic Shocks and Violence in Guatemala</v>
      </c>
      <c r="B47" s="166" t="str">
        <f>'Crisis Indicator Data'!B44</f>
        <v>Conflict/ Violence,Drought/drier conditions</v>
      </c>
      <c r="C47" s="166" t="str">
        <f>'Crisis Indicator Data'!C44</f>
        <v>GTM001</v>
      </c>
      <c r="D47" s="166" t="str">
        <f>'Crisis Indicator Data'!D44</f>
        <v>Guatemala</v>
      </c>
      <c r="E47" s="167" t="str">
        <f>'Crisis Indicator Data'!E44</f>
        <v>GTM</v>
      </c>
      <c r="F47" s="159">
        <f>IF(LEN(E47)&gt;3,(IF(VLOOKUP($C47,#REF!,7,FALSE)="x","x",ROUND(IF(VLOOKUP($C47,#REF!,7,FALSE)&gt;$F$3,5,IF(VLOOKUP($C47,#REF!,7,FALSE)&lt;F$4,0,($F$3-VLOOKUP($C47,#REF!,7,FALSE))/($F$3-$F$4)*5)),1))),IF(VLOOKUP($E47,'Country Indicator Data'!$B$4:$N$300,3,FALSE)="x","x",ROUND(IF(VLOOKUP($E47,'Country Indicator Data'!$B$4:$N$300,3,FALSE)&gt;$F$3,5,IF(VLOOKUP($E47,'Country Indicator Data'!$B$4:$N$300,3,FALSE)&lt;$F$4,0,($F$3-VLOOKUP($E47,'Country Indicator Data'!$B$4:$N$300,3,FALSE))/($F$3-$F$4)*5)),1)))</f>
        <v>1.1000000000000001</v>
      </c>
      <c r="G47" s="159">
        <f>IF(LEN(E47)&gt;3,(IF(VLOOKUP($C47,#REF!,9,FALSE)="x","x",ROUND(IF(VLOOKUP($C47,#REF!,9,FALSE)&gt;G$3,5,IF(VLOOKUP($C47,#REF!,9,FALSE)&lt;G$4,0,(G$3-VLOOKUP($C47,#REF!,9,FALSE))/(G$3-G$4)*5)),1))),IF(VLOOKUP($E47,'Country Indicator Data'!$B$4:$N$300,5,FALSE)="x","x",ROUND(IF(VLOOKUP($E47,'Country Indicator Data'!$B$4:$N$300,5,FALSE)&gt;G$3,5,IF(VLOOKUP($E47,'Country Indicator Data'!$B$4:$N$300,5,FALSE)&lt;G$4,0,(G$3-VLOOKUP($E47,'Country Indicator Data'!$B$4:$N$300,5,FALSE))/(G$3-G$4)*5)),1)))</f>
        <v>3.1</v>
      </c>
      <c r="H47" s="159">
        <f t="shared" si="13"/>
        <v>2.1</v>
      </c>
      <c r="I47" s="159">
        <f>IF(LEN(E47)&gt;3,(IF(VLOOKUP($C47,#REF!,6,FALSE)="x","x",ROUND(IF(VLOOKUP($C47,#REF!,6,FALSE)&gt;I$3,5,IF(VLOOKUP($C47,#REF!,6,FALSE)&lt;I$4,0,5-(I$3-VLOOKUP($C47,#REF!,6,FALSE))/(I$3-I$4)*5)),1))),IF(VLOOKUP($E47,'Country Indicator Data'!$B$4:$N$300,2,FALSE)="x","x",ROUND(IF(VLOOKUP($E47,'Country Indicator Data'!$B$4:$N$300,2,FALSE)&gt;I$3,5,IF(VLOOKUP($E47,'Country Indicator Data'!$B$4:$N$300,2,FALSE)&lt;I$4,0,5-(I$3-VLOOKUP($E47,'Country Indicator Data'!$B$4:$N$300,2,FALSE))/(I$3-I$4)*5)),1)))</f>
        <v>2.5</v>
      </c>
      <c r="J47" s="159">
        <f>IF(LEN(E47)&gt;3,(IF(VLOOKUP($C47,#REF!,8,FALSE)="x","x",ROUND(IF(VLOOKUP($C47,#REF!,8,FALSE)&gt;J$3,5,IF(VLOOKUP($C47,#REF!,8,FALSE)&lt;J$4,0,5-(J$3-VLOOKUP($C47,#REF!,8,FALSE))/(J$3-J$4)*5)),1))),IF(VLOOKUP($E47,'Country Indicator Data'!$B$4:$N$300,4,FALSE)="x","x",ROUND(IF(VLOOKUP($E47,'Country Indicator Data'!$B$4:$N$300,4,FALSE)&gt;J$3,5,IF(VLOOKUP($E47,'Country Indicator Data'!$B$4:$N$300,4,FALSE)&lt;J$4,0,5-(J$3-VLOOKUP($E47,'Country Indicator Data'!$B$4:$N$300,4,FALSE))/(J$3-J$4)*5)),1)))</f>
        <v>3.9</v>
      </c>
      <c r="K47" s="159">
        <f t="shared" si="14"/>
        <v>3.2</v>
      </c>
      <c r="L47" s="159">
        <f>IF(LEN(E47)&gt;3,(IF(VLOOKUP($C47,#REF!,10,FALSE)="x","x",ROUND(IF(VLOOKUP($C47,#REF!,10,FALSE)&gt;L$3,5,IF(VLOOKUP($C47,#REF!,10,FALSE)&lt;L$4,0,5-(L$3-VLOOKUP($C47,#REF!,10,FALSE))/(L$3-L$4)*5)),1))),IF(VLOOKUP($E47,'Country Indicator Data'!$B$4:$N$300,6,FALSE)="x","x",ROUND(IF(VLOOKUP($E47,'Country Indicator Data'!$B$4:$N$300,6,FALSE)&gt;L$3,5,IF(VLOOKUP($E47,'Country Indicator Data'!$B$4:$N$300,6,FALSE)&lt;L$4,0,5-(L$3-VLOOKUP($E47,'Country Indicator Data'!$B$4:$N$300,6,FALSE))/(L$3-L$4)*5)),1)))</f>
        <v>3.2</v>
      </c>
      <c r="M47" s="159">
        <f>IF(LEN(E47)&gt;3,(IF(VLOOKUP($C47,#REF!,11,FALSE)="x","x",ROUND(IF(VLOOKUP($C47,#REF!,11,FALSE)&gt;M$3,5,IF(VLOOKUP($C47,#REF!,11,FALSE)&lt;M$4,0,5-(M$3-VLOOKUP($C47,#REF!,11,FALSE))/(M$3-M$4)*5)),1))),IF(VLOOKUP($E47,'Country Indicator Data'!$B$4:$N$300,7,FALSE)="x","x",ROUND(IF(VLOOKUP($E47,'Country Indicator Data'!$B$4:$N$300,7,FALSE)&gt;M$3,5,IF(VLOOKUP($E47,'Country Indicator Data'!$B$4:$N$300,7,FALSE)&lt;M$4,0,5-(M$3-VLOOKUP($E47,'Country Indicator Data'!$B$4:$N$300,7,FALSE))/(M$3-M$4)*5)),1)))</f>
        <v>2.5</v>
      </c>
      <c r="N47" s="159">
        <f t="shared" si="15"/>
        <v>2.85</v>
      </c>
      <c r="O47" s="159">
        <f t="shared" si="16"/>
        <v>2.7166666666666668</v>
      </c>
      <c r="P47" s="159">
        <f>IF(LEN(E47)&gt;3,VLOOKUP(C47,#REF!,12,FALSE),VLOOKUP(E47,'Country Indicator Data'!$B$4:$I$300,8,FALSE))</f>
        <v>3</v>
      </c>
      <c r="Q47" s="159">
        <f>IF(LEN(E47)&gt;3,((IF(VLOOKUP($C47,#REF!,13,FALSE)="x","x",ROUND(IF(VLOOKUP($C47,#REF!,13,FALSE)&gt;Q$3,5,IF(VLOOKUP($C47,#REF!,13,FALSE)&lt;Q$4,0,5-(LOG(Q$3)-LOG(VLOOKUP($C47,#REF!,13,FALSE)))/(LOG(Q$3)-LOG(Q$4))*5)),1)))),(IF(VLOOKUP($E47,'Country Indicator Data'!$B$4:$N$300,9,FALSE)="x","x",ROUND(IF(VLOOKUP($E47,'Country Indicator Data'!$B$4:$N$300,9,FALSE)&gt;Q$3,5,IF(VLOOKUP($E47,'Country Indicator Data'!$B$4:$N$300,9,FALSE)&lt;Q$4,0,5-(LOG(Q$3)-LOG(VLOOKUP($E47,'Country Indicator Data'!$B$4:$N$300,9,FALSE)))/(LOG(Q$3)-LOG(Q$4))*5)),1))))</f>
        <v>3.2</v>
      </c>
      <c r="R47" s="159">
        <f t="shared" si="17"/>
        <v>3.1</v>
      </c>
      <c r="S47" s="159">
        <f>IF(LEN(E47)&gt;3,((IF(VLOOKUP($C47,#REF!,17,FALSE)="x","x",ROUND(IF(VLOOKUP($C47,#REF!,17,FALSE)&gt;S$3,0,IF(VLOOKUP($C47,#REF!,17,FALSE)&lt;S$4,5,(S$3-VLOOKUP($C47,#REF!,17,FALSE))/(S$3-S$4)*5)),1)))),(IF(VLOOKUP($E47,'Country Indicator Data'!$B$4:$N$300,13,FALSE)="x","x",ROUND(IF(VLOOKUP($E47,'Country Indicator Data'!$B$4:$N$300,13,FALSE)&gt;S$3,0,IF(VLOOKUP($E47,'Country Indicator Data'!$B$4:$N$300,13,FALSE)&lt;S$4,5,(S$3-VLOOKUP($E47,'Country Indicator Data'!$B$4:$N$300,13,FALSE))/(S$3-S$4)*5)),1))))</f>
        <v>3.8</v>
      </c>
      <c r="T47" s="159">
        <f>IF(LEN(E47)&gt;3,((IF(VLOOKUP($C47,#REF!,14,FALSE)="x","x",ROUND(IF(VLOOKUP($C47,#REF!,14,FALSE)&gt;T$3,0,IF(VLOOKUP($C47,#REF!,14,FALSE)&lt;T$4,5,(T$3-VLOOKUP($C47,#REF!,14,FALSE))/(T$3-T$4)*5)),1)))),(IF(VLOOKUP($E47,'Country Indicator Data'!$B$4:$N$300,10,FALSE)="x","x",ROUND(IF(VLOOKUP($E47,'Country Indicator Data'!$B$4:$N$300,10,FALSE)&gt;T$3,0,IF(VLOOKUP($E47,'Country Indicator Data'!$B$4:$N$300,10,FALSE)&lt;T$4,5,(T$3-VLOOKUP($E47,'Country Indicator Data'!$B$4:$N$300,10,FALSE))/(T$3-T$4)*5)),1))))</f>
        <v>3.6</v>
      </c>
      <c r="U47" s="159">
        <f>IF(LEN(E47)&gt;3,((IF(VLOOKUP($C47,#REF!,15,FALSE)="x","x",ROUND(IF(VLOOKUP($C47,#REF!,15,FALSE)&gt;U$3,0,IF(VLOOKUP($C47,#REF!,15,FALSE)&lt;U$4,5,(U$3-VLOOKUP($C47,#REF!,15,FALSE))/(U$3-U$4)*5)),1)))),(IF(VLOOKUP($E47,'Country Indicator Data'!$B$4:$N$300,11,FALSE)="x","x",ROUND(IF(VLOOKUP($E47,'Country Indicator Data'!$B$4:$N$300,11,FALSE)&gt;U$3,0,IF(VLOOKUP($E47,'Country Indicator Data'!$B$4:$N$300,11,FALSE)&lt;U$4,5,(U$3-VLOOKUP($E47,'Country Indicator Data'!$B$4:$N$300,11,FALSE))/(U$3-U$4)*5)),1))))</f>
        <v>2.8</v>
      </c>
      <c r="V47" s="159">
        <f>IF(LEN(E47)&gt;3,((IF(VLOOKUP($C47,#REF!,16,FALSE)="x","x",ROUND(IF(VLOOKUP($C47,#REF!,16,FALSE)&gt;V$3,0,IF(VLOOKUP($C47,#REF!,16,FALSE)&lt;V$4,5,(V$3-VLOOKUP($C47,#REF!,16,FALSE))/(V$3-V$4)*5)),1)))),(IF(VLOOKUP($E47,'Country Indicator Data'!$B$4:$N$300,12,FALSE)="x","x",ROUND(IF(VLOOKUP($E47,'Country Indicator Data'!$B$4:$N$300,12,FALSE)&gt;V$3,0,IF(VLOOKUP($E47,'Country Indicator Data'!$B$4:$N$300,12,FALSE)&lt;V$4,5,(V$3-VLOOKUP($E47,'Country Indicator Data'!$B$4:$N$300,12,FALSE))/(V$3-V$4)*5)),1))))</f>
        <v>2.6</v>
      </c>
      <c r="W47" s="159">
        <f t="shared" si="18"/>
        <v>3.2</v>
      </c>
      <c r="X47" s="159">
        <f t="shared" si="19"/>
        <v>3</v>
      </c>
      <c r="Y47" s="176">
        <f>IF('Core Indicators'!FC44="x","x",IF('Core Indicators'!FC44&gt;=5,5,IF('Core Indicators'!FC44&gt;=4,4,IF('Core Indicators'!FC44&gt;=3,3,IF('Core Indicators'!FC44&gt;=2,2,IF('Core Indicators'!FC44&gt;=1,1,0))))))</f>
        <v>4</v>
      </c>
      <c r="Z47" s="159">
        <f t="shared" si="20"/>
        <v>4</v>
      </c>
      <c r="AA47" s="176">
        <f>'Crisis Indicator Data'!Y44</f>
        <v>2</v>
      </c>
      <c r="AB47" s="176">
        <f>'Crisis Indicator Data'!Z44</f>
        <v>0</v>
      </c>
      <c r="AC47" s="176">
        <f>'Crisis Indicator Data'!AA44</f>
        <v>0</v>
      </c>
      <c r="AD47" s="176">
        <f>'Crisis Indicator Data'!AB44</f>
        <v>0</v>
      </c>
      <c r="AE47" s="176">
        <f t="shared" si="21"/>
        <v>2</v>
      </c>
      <c r="AF47" s="176">
        <f>'Crisis Indicator Data'!AC44</f>
        <v>0</v>
      </c>
      <c r="AG47" s="176">
        <f>'Crisis Indicator Data'!AD44</f>
        <v>0</v>
      </c>
      <c r="AH47" s="176">
        <f t="shared" si="22"/>
        <v>0</v>
      </c>
      <c r="AI47" s="176">
        <f>'Crisis Indicator Data'!AE44</f>
        <v>0</v>
      </c>
      <c r="AJ47" s="176">
        <f>'Crisis Indicator Data'!AF44</f>
        <v>0</v>
      </c>
      <c r="AK47" s="176">
        <f>'Crisis Indicator Data'!AG44</f>
        <v>0</v>
      </c>
      <c r="AL47" s="176">
        <f t="shared" si="23"/>
        <v>0</v>
      </c>
      <c r="AM47" s="159">
        <f t="shared" si="24"/>
        <v>1</v>
      </c>
      <c r="AN47" s="159">
        <f t="shared" si="25"/>
        <v>2.5</v>
      </c>
    </row>
    <row r="48" spans="1:40" ht="13.5" customHeight="1" x14ac:dyDescent="0.35">
      <c r="A48" s="165" t="str">
        <f>'Crisis Indicator Data'!A45</f>
        <v>Climatic Shocks and Conflict and Violence in Honduras</v>
      </c>
      <c r="B48" s="166" t="str">
        <f>'Crisis Indicator Data'!B45</f>
        <v>Drought/drier conditions,Conflict/ Violence</v>
      </c>
      <c r="C48" s="166" t="str">
        <f>'Crisis Indicator Data'!C45</f>
        <v>HND001</v>
      </c>
      <c r="D48" s="166" t="str">
        <f>'Crisis Indicator Data'!D45</f>
        <v>Honduras</v>
      </c>
      <c r="E48" s="167" t="str">
        <f>'Crisis Indicator Data'!E45</f>
        <v>HND</v>
      </c>
      <c r="F48" s="159">
        <f>IF(LEN(E48)&gt;3,(IF(VLOOKUP($C48,#REF!,7,FALSE)="x","x",ROUND(IF(VLOOKUP($C48,#REF!,7,FALSE)&gt;$F$3,5,IF(VLOOKUP($C48,#REF!,7,FALSE)&lt;F$4,0,($F$3-VLOOKUP($C48,#REF!,7,FALSE))/($F$3-$F$4)*5)),1))),IF(VLOOKUP($E48,'Country Indicator Data'!$B$4:$N$300,3,FALSE)="x","x",ROUND(IF(VLOOKUP($E48,'Country Indicator Data'!$B$4:$N$300,3,FALSE)&gt;$F$3,5,IF(VLOOKUP($E48,'Country Indicator Data'!$B$4:$N$300,3,FALSE)&lt;$F$4,0,($F$3-VLOOKUP($E48,'Country Indicator Data'!$B$4:$N$300,3,FALSE))/($F$3-$F$4)*5)),1)))</f>
        <v>1.8</v>
      </c>
      <c r="G48" s="159">
        <f>IF(LEN(E48)&gt;3,(IF(VLOOKUP($C48,#REF!,9,FALSE)="x","x",ROUND(IF(VLOOKUP($C48,#REF!,9,FALSE)&gt;G$3,5,IF(VLOOKUP($C48,#REF!,9,FALSE)&lt;G$4,0,(G$3-VLOOKUP($C48,#REF!,9,FALSE))/(G$3-G$4)*5)),1))),IF(VLOOKUP($E48,'Country Indicator Data'!$B$4:$N$300,5,FALSE)="x","x",ROUND(IF(VLOOKUP($E48,'Country Indicator Data'!$B$4:$N$300,5,FALSE)&gt;G$3,5,IF(VLOOKUP($E48,'Country Indicator Data'!$B$4:$N$300,5,FALSE)&lt;G$4,0,(G$3-VLOOKUP($E48,'Country Indicator Data'!$B$4:$N$300,5,FALSE))/(G$3-G$4)*5)),1)))</f>
        <v>2.6</v>
      </c>
      <c r="H48" s="159">
        <f t="shared" si="13"/>
        <v>2.2000000000000002</v>
      </c>
      <c r="I48" s="159">
        <f>IF(LEN(E48)&gt;3,(IF(VLOOKUP($C48,#REF!,6,FALSE)="x","x",ROUND(IF(VLOOKUP($C48,#REF!,6,FALSE)&gt;I$3,5,IF(VLOOKUP($C48,#REF!,6,FALSE)&lt;I$4,0,5-(I$3-VLOOKUP($C48,#REF!,6,FALSE))/(I$3-I$4)*5)),1))),IF(VLOOKUP($E48,'Country Indicator Data'!$B$4:$N$300,2,FALSE)="x","x",ROUND(IF(VLOOKUP($E48,'Country Indicator Data'!$B$4:$N$300,2,FALSE)&gt;I$3,5,IF(VLOOKUP($E48,'Country Indicator Data'!$B$4:$N$300,2,FALSE)&lt;I$4,0,5-(I$3-VLOOKUP($E48,'Country Indicator Data'!$B$4:$N$300,2,FALSE))/(I$3-I$4)*5)),1)))</f>
        <v>0.8</v>
      </c>
      <c r="J48" s="159">
        <f>IF(LEN(E48)&gt;3,(IF(VLOOKUP($C48,#REF!,8,FALSE)="x","x",ROUND(IF(VLOOKUP($C48,#REF!,8,FALSE)&gt;J$3,5,IF(VLOOKUP($C48,#REF!,8,FALSE)&lt;J$4,0,5-(J$3-VLOOKUP($C48,#REF!,8,FALSE))/(J$3-J$4)*5)),1))),IF(VLOOKUP($E48,'Country Indicator Data'!$B$4:$N$300,4,FALSE)="x","x",ROUND(IF(VLOOKUP($E48,'Country Indicator Data'!$B$4:$N$300,4,FALSE)&gt;J$3,5,IF(VLOOKUP($E48,'Country Indicator Data'!$B$4:$N$300,4,FALSE)&lt;J$4,0,5-(J$3-VLOOKUP($E48,'Country Indicator Data'!$B$4:$N$300,4,FALSE))/(J$3-J$4)*5)),1)))</f>
        <v>0.7</v>
      </c>
      <c r="K48" s="159">
        <f t="shared" si="14"/>
        <v>0.75</v>
      </c>
      <c r="L48" s="159">
        <f>IF(LEN(E48)&gt;3,(IF(VLOOKUP($C48,#REF!,10,FALSE)="x","x",ROUND(IF(VLOOKUP($C48,#REF!,10,FALSE)&gt;L$3,5,IF(VLOOKUP($C48,#REF!,10,FALSE)&lt;L$4,0,5-(L$3-VLOOKUP($C48,#REF!,10,FALSE))/(L$3-L$4)*5)),1))),IF(VLOOKUP($E48,'Country Indicator Data'!$B$4:$N$300,6,FALSE)="x","x",ROUND(IF(VLOOKUP($E48,'Country Indicator Data'!$B$4:$N$300,6,FALSE)&gt;L$3,5,IF(VLOOKUP($E48,'Country Indicator Data'!$B$4:$N$300,6,FALSE)&lt;L$4,0,5-(L$3-VLOOKUP($E48,'Country Indicator Data'!$B$4:$N$300,6,FALSE))/(L$3-L$4)*5)),1)))</f>
        <v>2.9</v>
      </c>
      <c r="M48" s="159">
        <f>IF(LEN(E48)&gt;3,(IF(VLOOKUP($C48,#REF!,11,FALSE)="x","x",ROUND(IF(VLOOKUP($C48,#REF!,11,FALSE)&gt;M$3,5,IF(VLOOKUP($C48,#REF!,11,FALSE)&lt;M$4,0,5-(M$3-VLOOKUP($C48,#REF!,11,FALSE))/(M$3-M$4)*5)),1))),IF(VLOOKUP($E48,'Country Indicator Data'!$B$4:$N$300,7,FALSE)="x","x",ROUND(IF(VLOOKUP($E48,'Country Indicator Data'!$B$4:$N$300,7,FALSE)&gt;M$3,5,IF(VLOOKUP($E48,'Country Indicator Data'!$B$4:$N$300,7,FALSE)&lt;M$4,0,5-(M$3-VLOOKUP($E48,'Country Indicator Data'!$B$4:$N$300,7,FALSE))/(M$3-M$4)*5)),1)))</f>
        <v>2.7</v>
      </c>
      <c r="N48" s="159">
        <f t="shared" si="15"/>
        <v>2.8</v>
      </c>
      <c r="O48" s="159">
        <f t="shared" si="16"/>
        <v>1.9166666666666667</v>
      </c>
      <c r="P48" s="159">
        <f>IF(LEN(E48)&gt;3,VLOOKUP(C48,#REF!,12,FALSE),VLOOKUP(E48,'Country Indicator Data'!$B$4:$I$300,8,FALSE))</f>
        <v>3</v>
      </c>
      <c r="Q48" s="159">
        <f>IF(LEN(E48)&gt;3,((IF(VLOOKUP($C48,#REF!,13,FALSE)="x","x",ROUND(IF(VLOOKUP($C48,#REF!,13,FALSE)&gt;Q$3,5,IF(VLOOKUP($C48,#REF!,13,FALSE)&lt;Q$4,0,5-(LOG(Q$3)-LOG(VLOOKUP($C48,#REF!,13,FALSE)))/(LOG(Q$3)-LOG(Q$4))*5)),1)))),(IF(VLOOKUP($E48,'Country Indicator Data'!$B$4:$N$300,9,FALSE)="x","x",ROUND(IF(VLOOKUP($E48,'Country Indicator Data'!$B$4:$N$300,9,FALSE)&gt;Q$3,5,IF(VLOOKUP($E48,'Country Indicator Data'!$B$4:$N$300,9,FALSE)&lt;Q$4,0,5-(LOG(Q$3)-LOG(VLOOKUP($E48,'Country Indicator Data'!$B$4:$N$300,9,FALSE)))/(LOG(Q$3)-LOG(Q$4))*5)),1))))</f>
        <v>3.5</v>
      </c>
      <c r="R48" s="159">
        <f t="shared" si="17"/>
        <v>3.25</v>
      </c>
      <c r="S48" s="159">
        <f>IF(LEN(E48)&gt;3,((IF(VLOOKUP($C48,#REF!,17,FALSE)="x","x",ROUND(IF(VLOOKUP($C48,#REF!,17,FALSE)&gt;S$3,0,IF(VLOOKUP($C48,#REF!,17,FALSE)&lt;S$4,5,(S$3-VLOOKUP($C48,#REF!,17,FALSE))/(S$3-S$4)*5)),1)))),(IF(VLOOKUP($E48,'Country Indicator Data'!$B$4:$N$300,13,FALSE)="x","x",ROUND(IF(VLOOKUP($E48,'Country Indicator Data'!$B$4:$N$300,13,FALSE)&gt;S$3,0,IF(VLOOKUP($E48,'Country Indicator Data'!$B$4:$N$300,13,FALSE)&lt;S$4,5,(S$3-VLOOKUP($E48,'Country Indicator Data'!$B$4:$N$300,13,FALSE))/(S$3-S$4)*5)),1))))</f>
        <v>3.9</v>
      </c>
      <c r="T48" s="159">
        <f>IF(LEN(E48)&gt;3,((IF(VLOOKUP($C48,#REF!,14,FALSE)="x","x",ROUND(IF(VLOOKUP($C48,#REF!,14,FALSE)&gt;T$3,0,IF(VLOOKUP($C48,#REF!,14,FALSE)&lt;T$4,5,(T$3-VLOOKUP($C48,#REF!,14,FALSE))/(T$3-T$4)*5)),1)))),(IF(VLOOKUP($E48,'Country Indicator Data'!$B$4:$N$300,10,FALSE)="x","x",ROUND(IF(VLOOKUP($E48,'Country Indicator Data'!$B$4:$N$300,10,FALSE)&gt;T$3,0,IF(VLOOKUP($E48,'Country Indicator Data'!$B$4:$N$300,10,FALSE)&lt;T$4,5,(T$3-VLOOKUP($E48,'Country Indicator Data'!$B$4:$N$300,10,FALSE))/(T$3-T$4)*5)),1))))</f>
        <v>3.6</v>
      </c>
      <c r="U48" s="159">
        <f>IF(LEN(E48)&gt;3,((IF(VLOOKUP($C48,#REF!,15,FALSE)="x","x",ROUND(IF(VLOOKUP($C48,#REF!,15,FALSE)&gt;U$3,0,IF(VLOOKUP($C48,#REF!,15,FALSE)&lt;U$4,5,(U$3-VLOOKUP($C48,#REF!,15,FALSE))/(U$3-U$4)*5)),1)))),(IF(VLOOKUP($E48,'Country Indicator Data'!$B$4:$N$300,11,FALSE)="x","x",ROUND(IF(VLOOKUP($E48,'Country Indicator Data'!$B$4:$N$300,11,FALSE)&gt;U$3,0,IF(VLOOKUP($E48,'Country Indicator Data'!$B$4:$N$300,11,FALSE)&lt;U$4,5,(U$3-VLOOKUP($E48,'Country Indicator Data'!$B$4:$N$300,11,FALSE))/(U$3-U$4)*5)),1))))</f>
        <v>2.5</v>
      </c>
      <c r="V48" s="159">
        <f>IF(LEN(E48)&gt;3,((IF(VLOOKUP($C48,#REF!,16,FALSE)="x","x",ROUND(IF(VLOOKUP($C48,#REF!,16,FALSE)&gt;V$3,0,IF(VLOOKUP($C48,#REF!,16,FALSE)&lt;V$4,5,(V$3-VLOOKUP($C48,#REF!,16,FALSE))/(V$3-V$4)*5)),1)))),(IF(VLOOKUP($E48,'Country Indicator Data'!$B$4:$N$300,12,FALSE)="x","x",ROUND(IF(VLOOKUP($E48,'Country Indicator Data'!$B$4:$N$300,12,FALSE)&gt;V$3,0,IF(VLOOKUP($E48,'Country Indicator Data'!$B$4:$N$300,12,FALSE)&lt;V$4,5,(V$3-VLOOKUP($E48,'Country Indicator Data'!$B$4:$N$300,12,FALSE))/(V$3-V$4)*5)),1))))</f>
        <v>2.6</v>
      </c>
      <c r="W48" s="159">
        <f t="shared" si="18"/>
        <v>3.2</v>
      </c>
      <c r="X48" s="159">
        <f t="shared" si="19"/>
        <v>2.8</v>
      </c>
      <c r="Y48" s="176">
        <f>IF('Core Indicators'!FC45="x","x",IF('Core Indicators'!FC45&gt;=5,5,IF('Core Indicators'!FC45&gt;=4,4,IF('Core Indicators'!FC45&gt;=3,3,IF('Core Indicators'!FC45&gt;=2,2,IF('Core Indicators'!FC45&gt;=1,1,0))))))</f>
        <v>5</v>
      </c>
      <c r="Z48" s="159">
        <f t="shared" si="20"/>
        <v>5</v>
      </c>
      <c r="AA48" s="176">
        <f>'Crisis Indicator Data'!Y45</f>
        <v>0</v>
      </c>
      <c r="AB48" s="176">
        <f>'Crisis Indicator Data'!Z45</f>
        <v>1</v>
      </c>
      <c r="AC48" s="176">
        <f>'Crisis Indicator Data'!AA45</f>
        <v>0</v>
      </c>
      <c r="AD48" s="176">
        <f>'Crisis Indicator Data'!AB45</f>
        <v>0</v>
      </c>
      <c r="AE48" s="176">
        <f t="shared" si="21"/>
        <v>1</v>
      </c>
      <c r="AF48" s="176">
        <f>'Crisis Indicator Data'!AC45</f>
        <v>0</v>
      </c>
      <c r="AG48" s="176">
        <f>'Crisis Indicator Data'!AD45</f>
        <v>2</v>
      </c>
      <c r="AH48" s="176">
        <f t="shared" si="22"/>
        <v>2</v>
      </c>
      <c r="AI48" s="176">
        <f>'Crisis Indicator Data'!AE45</f>
        <v>1</v>
      </c>
      <c r="AJ48" s="176">
        <f>'Crisis Indicator Data'!AF45</f>
        <v>0</v>
      </c>
      <c r="AK48" s="176">
        <f>'Crisis Indicator Data'!AG45</f>
        <v>3</v>
      </c>
      <c r="AL48" s="176">
        <f t="shared" si="23"/>
        <v>3</v>
      </c>
      <c r="AM48" s="159">
        <f t="shared" si="24"/>
        <v>2</v>
      </c>
      <c r="AN48" s="159">
        <f t="shared" si="25"/>
        <v>3.5</v>
      </c>
    </row>
    <row r="49" spans="1:40" ht="13.5" customHeight="1" x14ac:dyDescent="0.35">
      <c r="A49" s="165" t="str">
        <f>'Crisis Indicator Data'!A46</f>
        <v>Complex crisis in Haiti</v>
      </c>
      <c r="B49" s="166" t="str">
        <f>'Crisis Indicator Data'!B46</f>
        <v>Conflict/ Violence,Political/economic crisis,Floods,Drought/drier conditions</v>
      </c>
      <c r="C49" s="166" t="str">
        <f>'Crisis Indicator Data'!C46</f>
        <v>HTI001</v>
      </c>
      <c r="D49" s="166" t="str">
        <f>'Crisis Indicator Data'!D46</f>
        <v>Haiti</v>
      </c>
      <c r="E49" s="167" t="str">
        <f>'Crisis Indicator Data'!E46</f>
        <v>HTI</v>
      </c>
      <c r="F49" s="159">
        <f>IF(LEN(E49)&gt;3,(IF(VLOOKUP($C49,#REF!,7,FALSE)="x","x",ROUND(IF(VLOOKUP($C49,#REF!,7,FALSE)&gt;$F$3,5,IF(VLOOKUP($C49,#REF!,7,FALSE)&lt;F$4,0,($F$3-VLOOKUP($C49,#REF!,7,FALSE))/($F$3-$F$4)*5)),1))),IF(VLOOKUP($E49,'Country Indicator Data'!$B$4:$N$300,3,FALSE)="x","x",ROUND(IF(VLOOKUP($E49,'Country Indicator Data'!$B$4:$N$300,3,FALSE)&gt;$F$3,5,IF(VLOOKUP($E49,'Country Indicator Data'!$B$4:$N$300,3,FALSE)&lt;$F$4,0,($F$3-VLOOKUP($E49,'Country Indicator Data'!$B$4:$N$300,3,FALSE))/($F$3-$F$4)*5)),1)))</f>
        <v>2.1</v>
      </c>
      <c r="G49" s="159">
        <f>IF(LEN(E49)&gt;3,(IF(VLOOKUP($C49,#REF!,9,FALSE)="x","x",ROUND(IF(VLOOKUP($C49,#REF!,9,FALSE)&gt;G$3,5,IF(VLOOKUP($C49,#REF!,9,FALSE)&lt;G$4,0,(G$3-VLOOKUP($C49,#REF!,9,FALSE))/(G$3-G$4)*5)),1))),IF(VLOOKUP($E49,'Country Indicator Data'!$B$4:$N$300,5,FALSE)="x","x",ROUND(IF(VLOOKUP($E49,'Country Indicator Data'!$B$4:$N$300,5,FALSE)&gt;G$3,5,IF(VLOOKUP($E49,'Country Indicator Data'!$B$4:$N$300,5,FALSE)&lt;G$4,0,(G$3-VLOOKUP($E49,'Country Indicator Data'!$B$4:$N$300,5,FALSE))/(G$3-G$4)*5)),1)))</f>
        <v>3.8</v>
      </c>
      <c r="H49" s="159">
        <f t="shared" si="13"/>
        <v>2.95</v>
      </c>
      <c r="I49" s="159">
        <f>IF(LEN(E49)&gt;3,(IF(VLOOKUP($C49,#REF!,6,FALSE)="x","x",ROUND(IF(VLOOKUP($C49,#REF!,6,FALSE)&gt;I$3,5,IF(VLOOKUP($C49,#REF!,6,FALSE)&lt;I$4,0,5-(I$3-VLOOKUP($C49,#REF!,6,FALSE))/(I$3-I$4)*5)),1))),IF(VLOOKUP($E49,'Country Indicator Data'!$B$4:$N$300,2,FALSE)="x","x",ROUND(IF(VLOOKUP($E49,'Country Indicator Data'!$B$4:$N$300,2,FALSE)&gt;I$3,5,IF(VLOOKUP($E49,'Country Indicator Data'!$B$4:$N$300,2,FALSE)&lt;I$4,0,5-(I$3-VLOOKUP($E49,'Country Indicator Data'!$B$4:$N$300,2,FALSE))/(I$3-I$4)*5)),1)))</f>
        <v>0.4</v>
      </c>
      <c r="J49" s="159">
        <f>IF(LEN(E49)&gt;3,(IF(VLOOKUP($C49,#REF!,8,FALSE)="x","x",ROUND(IF(VLOOKUP($C49,#REF!,8,FALSE)&gt;J$3,5,IF(VLOOKUP($C49,#REF!,8,FALSE)&lt;J$4,0,5-(J$3-VLOOKUP($C49,#REF!,8,FALSE))/(J$3-J$4)*5)),1))),IF(VLOOKUP($E49,'Country Indicator Data'!$B$4:$N$300,4,FALSE)="x","x",ROUND(IF(VLOOKUP($E49,'Country Indicator Data'!$B$4:$N$300,4,FALSE)&gt;J$3,5,IF(VLOOKUP($E49,'Country Indicator Data'!$B$4:$N$300,4,FALSE)&lt;J$4,0,5-(J$3-VLOOKUP($E49,'Country Indicator Data'!$B$4:$N$300,4,FALSE))/(J$3-J$4)*5)),1)))</f>
        <v>0</v>
      </c>
      <c r="K49" s="159">
        <f t="shared" si="14"/>
        <v>0.2</v>
      </c>
      <c r="L49" s="159">
        <f>IF(LEN(E49)&gt;3,(IF(VLOOKUP($C49,#REF!,10,FALSE)="x","x",ROUND(IF(VLOOKUP($C49,#REF!,10,FALSE)&gt;L$3,5,IF(VLOOKUP($C49,#REF!,10,FALSE)&lt;L$4,0,5-(L$3-VLOOKUP($C49,#REF!,10,FALSE))/(L$3-L$4)*5)),1))),IF(VLOOKUP($E49,'Country Indicator Data'!$B$4:$N$300,6,FALSE)="x","x",ROUND(IF(VLOOKUP($E49,'Country Indicator Data'!$B$4:$N$300,6,FALSE)&gt;L$3,5,IF(VLOOKUP($E49,'Country Indicator Data'!$B$4:$N$300,6,FALSE)&lt;L$4,0,5-(L$3-VLOOKUP($E49,'Country Indicator Data'!$B$4:$N$300,6,FALSE))/(L$3-L$4)*5)),1)))</f>
        <v>4.0999999999999996</v>
      </c>
      <c r="M49" s="159">
        <f>IF(LEN(E49)&gt;3,(IF(VLOOKUP($C49,#REF!,11,FALSE)="x","x",ROUND(IF(VLOOKUP($C49,#REF!,11,FALSE)&gt;M$3,5,IF(VLOOKUP($C49,#REF!,11,FALSE)&lt;M$4,0,5-(M$3-VLOOKUP($C49,#REF!,11,FALSE))/(M$3-M$4)*5)),1))),IF(VLOOKUP($E49,'Country Indicator Data'!$B$4:$N$300,7,FALSE)="x","x",ROUND(IF(VLOOKUP($E49,'Country Indicator Data'!$B$4:$N$300,7,FALSE)&gt;M$3,5,IF(VLOOKUP($E49,'Country Indicator Data'!$B$4:$N$300,7,FALSE)&lt;M$4,0,5-(M$3-VLOOKUP($E49,'Country Indicator Data'!$B$4:$N$300,7,FALSE))/(M$3-M$4)*5)),1)))</f>
        <v>2</v>
      </c>
      <c r="N49" s="159">
        <f t="shared" si="15"/>
        <v>3.05</v>
      </c>
      <c r="O49" s="159">
        <f t="shared" si="16"/>
        <v>2.0666666666666669</v>
      </c>
      <c r="P49" s="159">
        <f>IF(LEN(E49)&gt;3,VLOOKUP(C49,#REF!,12,FALSE),VLOOKUP(E49,'Country Indicator Data'!$B$4:$I$300,8,FALSE))</f>
        <v>5</v>
      </c>
      <c r="Q49" s="159">
        <f>IF(LEN(E49)&gt;3,((IF(VLOOKUP($C49,#REF!,13,FALSE)="x","x",ROUND(IF(VLOOKUP($C49,#REF!,13,FALSE)&gt;Q$3,5,IF(VLOOKUP($C49,#REF!,13,FALSE)&lt;Q$4,0,5-(LOG(Q$3)-LOG(VLOOKUP($C49,#REF!,13,FALSE)))/(LOG(Q$3)-LOG(Q$4))*5)),1)))),(IF(VLOOKUP($E49,'Country Indicator Data'!$B$4:$N$300,9,FALSE)="x","x",ROUND(IF(VLOOKUP($E49,'Country Indicator Data'!$B$4:$N$300,9,FALSE)&gt;Q$3,5,IF(VLOOKUP($E49,'Country Indicator Data'!$B$4:$N$300,9,FALSE)&lt;Q$4,0,5-(LOG(Q$3)-LOG(VLOOKUP($E49,'Country Indicator Data'!$B$4:$N$300,9,FALSE)))/(LOG(Q$3)-LOG(Q$4))*5)),1))))</f>
        <v>4.8</v>
      </c>
      <c r="R49" s="159">
        <f t="shared" si="17"/>
        <v>4.9000000000000004</v>
      </c>
      <c r="S49" s="159">
        <f>IF(LEN(E49)&gt;3,((IF(VLOOKUP($C49,#REF!,17,FALSE)="x","x",ROUND(IF(VLOOKUP($C49,#REF!,17,FALSE)&gt;S$3,0,IF(VLOOKUP($C49,#REF!,17,FALSE)&lt;S$4,5,(S$3-VLOOKUP($C49,#REF!,17,FALSE))/(S$3-S$4)*5)),1)))),(IF(VLOOKUP($E49,'Country Indicator Data'!$B$4:$N$300,13,FALSE)="x","x",ROUND(IF(VLOOKUP($E49,'Country Indicator Data'!$B$4:$N$300,13,FALSE)&gt;S$3,0,IF(VLOOKUP($E49,'Country Indicator Data'!$B$4:$N$300,13,FALSE)&lt;S$4,5,(S$3-VLOOKUP($E49,'Country Indicator Data'!$B$4:$N$300,13,FALSE))/(S$3-S$4)*5)),1))))</f>
        <v>4.2</v>
      </c>
      <c r="T49" s="159">
        <f>IF(LEN(E49)&gt;3,((IF(VLOOKUP($C49,#REF!,14,FALSE)="x","x",ROUND(IF(VLOOKUP($C49,#REF!,14,FALSE)&gt;T$3,0,IF(VLOOKUP($C49,#REF!,14,FALSE)&lt;T$4,5,(T$3-VLOOKUP($C49,#REF!,14,FALSE))/(T$3-T$4)*5)),1)))),(IF(VLOOKUP($E49,'Country Indicator Data'!$B$4:$N$300,10,FALSE)="x","x",ROUND(IF(VLOOKUP($E49,'Country Indicator Data'!$B$4:$N$300,10,FALSE)&gt;T$3,0,IF(VLOOKUP($E49,'Country Indicator Data'!$B$4:$N$300,10,FALSE)&lt;T$4,5,(T$3-VLOOKUP($E49,'Country Indicator Data'!$B$4:$N$300,10,FALSE))/(T$3-T$4)*5)),1))))</f>
        <v>3.9</v>
      </c>
      <c r="U49" s="159">
        <f>IF(LEN(E49)&gt;3,((IF(VLOOKUP($C49,#REF!,15,FALSE)="x","x",ROUND(IF(VLOOKUP($C49,#REF!,15,FALSE)&gt;U$3,0,IF(VLOOKUP($C49,#REF!,15,FALSE)&lt;U$4,5,(U$3-VLOOKUP($C49,#REF!,15,FALSE))/(U$3-U$4)*5)),1)))),(IF(VLOOKUP($E49,'Country Indicator Data'!$B$4:$N$300,11,FALSE)="x","x",ROUND(IF(VLOOKUP($E49,'Country Indicator Data'!$B$4:$N$300,11,FALSE)&gt;U$3,0,IF(VLOOKUP($E49,'Country Indicator Data'!$B$4:$N$300,11,FALSE)&lt;U$4,5,(U$3-VLOOKUP($E49,'Country Indicator Data'!$B$4:$N$300,11,FALSE))/(U$3-U$4)*5)),1))))</f>
        <v>3.8</v>
      </c>
      <c r="V49" s="159">
        <f>IF(LEN(E49)&gt;3,((IF(VLOOKUP($C49,#REF!,16,FALSE)="x","x",ROUND(IF(VLOOKUP($C49,#REF!,16,FALSE)&gt;V$3,0,IF(VLOOKUP($C49,#REF!,16,FALSE)&lt;V$4,5,(V$3-VLOOKUP($C49,#REF!,16,FALSE))/(V$3-V$4)*5)),1)))),(IF(VLOOKUP($E49,'Country Indicator Data'!$B$4:$N$300,12,FALSE)="x","x",ROUND(IF(VLOOKUP($E49,'Country Indicator Data'!$B$4:$N$300,12,FALSE)&gt;V$3,0,IF(VLOOKUP($E49,'Country Indicator Data'!$B$4:$N$300,12,FALSE)&lt;V$4,5,(V$3-VLOOKUP($E49,'Country Indicator Data'!$B$4:$N$300,12,FALSE))/(V$3-V$4)*5)),1))))</f>
        <v>3.8</v>
      </c>
      <c r="W49" s="159">
        <f t="shared" si="18"/>
        <v>3.9</v>
      </c>
      <c r="X49" s="159">
        <f t="shared" si="19"/>
        <v>3.6</v>
      </c>
      <c r="Y49" s="176">
        <f>IF('Core Indicators'!FC46="x","x",IF('Core Indicators'!FC46&gt;=5,5,IF('Core Indicators'!FC46&gt;=4,4,IF('Core Indicators'!FC46&gt;=3,3,IF('Core Indicators'!FC46&gt;=2,2,IF('Core Indicators'!FC46&gt;=1,1,0))))))</f>
        <v>5</v>
      </c>
      <c r="Z49" s="159">
        <f t="shared" si="20"/>
        <v>5</v>
      </c>
      <c r="AA49" s="176">
        <f>'Crisis Indicator Data'!Y46</f>
        <v>1</v>
      </c>
      <c r="AB49" s="176">
        <f>'Crisis Indicator Data'!Z46</f>
        <v>3</v>
      </c>
      <c r="AC49" s="176">
        <f>'Crisis Indicator Data'!AA46</f>
        <v>2</v>
      </c>
      <c r="AD49" s="176">
        <f>'Crisis Indicator Data'!AB46</f>
        <v>1</v>
      </c>
      <c r="AE49" s="176">
        <f t="shared" si="21"/>
        <v>3</v>
      </c>
      <c r="AF49" s="176">
        <f>'Crisis Indicator Data'!AC46</f>
        <v>0</v>
      </c>
      <c r="AG49" s="176">
        <f>'Crisis Indicator Data'!AD46</f>
        <v>2</v>
      </c>
      <c r="AH49" s="176">
        <f t="shared" si="22"/>
        <v>2</v>
      </c>
      <c r="AI49" s="176">
        <f>'Crisis Indicator Data'!AE46</f>
        <v>3</v>
      </c>
      <c r="AJ49" s="176">
        <f>'Crisis Indicator Data'!AF46</f>
        <v>0</v>
      </c>
      <c r="AK49" s="176">
        <f>'Crisis Indicator Data'!AG46</f>
        <v>3</v>
      </c>
      <c r="AL49" s="176">
        <f t="shared" si="23"/>
        <v>4</v>
      </c>
      <c r="AM49" s="159">
        <f t="shared" si="24"/>
        <v>3</v>
      </c>
      <c r="AN49" s="159">
        <f t="shared" si="25"/>
        <v>4</v>
      </c>
    </row>
    <row r="50" spans="1:40" ht="13.5" customHeight="1" x14ac:dyDescent="0.35">
      <c r="A50" s="165" t="str">
        <f>'Crisis Indicator Data'!A47</f>
        <v>Conflict in Papua</v>
      </c>
      <c r="B50" s="166" t="str">
        <f>'Crisis Indicator Data'!B47</f>
        <v>Conflict/ Violence</v>
      </c>
      <c r="C50" s="166" t="str">
        <f>'Crisis Indicator Data'!C47</f>
        <v>IDN002</v>
      </c>
      <c r="D50" s="166" t="str">
        <f>'Crisis Indicator Data'!D47</f>
        <v>Indonesia</v>
      </c>
      <c r="E50" s="167" t="str">
        <f>'Crisis Indicator Data'!E47</f>
        <v>IDN</v>
      </c>
      <c r="F50" s="159">
        <f>IF(LEN(E50)&gt;3,(IF(VLOOKUP($C50,#REF!,7,FALSE)="x","x",ROUND(IF(VLOOKUP($C50,#REF!,7,FALSE)&gt;$F$3,5,IF(VLOOKUP($C50,#REF!,7,FALSE)&lt;F$4,0,($F$3-VLOOKUP($C50,#REF!,7,FALSE))/($F$3-$F$4)*5)),1))),IF(VLOOKUP($E50,'Country Indicator Data'!$B$4:$N$300,3,FALSE)="x","x",ROUND(IF(VLOOKUP($E50,'Country Indicator Data'!$B$4:$N$300,3,FALSE)&gt;$F$3,5,IF(VLOOKUP($E50,'Country Indicator Data'!$B$4:$N$300,3,FALSE)&lt;$F$4,0,($F$3-VLOOKUP($E50,'Country Indicator Data'!$B$4:$N$300,3,FALSE))/($F$3-$F$4)*5)),1)))</f>
        <v>3.2</v>
      </c>
      <c r="G50" s="159">
        <f>IF(LEN(E50)&gt;3,(IF(VLOOKUP($C50,#REF!,9,FALSE)="x","x",ROUND(IF(VLOOKUP($C50,#REF!,9,FALSE)&gt;G$3,5,IF(VLOOKUP($C50,#REF!,9,FALSE)&lt;G$4,0,(G$3-VLOOKUP($C50,#REF!,9,FALSE))/(G$3-G$4)*5)),1))),IF(VLOOKUP($E50,'Country Indicator Data'!$B$4:$N$300,5,FALSE)="x","x",ROUND(IF(VLOOKUP($E50,'Country Indicator Data'!$B$4:$N$300,5,FALSE)&gt;G$3,5,IF(VLOOKUP($E50,'Country Indicator Data'!$B$4:$N$300,5,FALSE)&lt;G$4,0,(G$3-VLOOKUP($E50,'Country Indicator Data'!$B$4:$N$300,5,FALSE))/(G$3-G$4)*5)),1)))</f>
        <v>1.9</v>
      </c>
      <c r="H50" s="159">
        <f t="shared" si="13"/>
        <v>2.5499999999999998</v>
      </c>
      <c r="I50" s="159">
        <f>IF(LEN(E50)&gt;3,(IF(VLOOKUP($C50,#REF!,6,FALSE)="x","x",ROUND(IF(VLOOKUP($C50,#REF!,6,FALSE)&gt;I$3,5,IF(VLOOKUP($C50,#REF!,6,FALSE)&lt;I$4,0,5-(I$3-VLOOKUP($C50,#REF!,6,FALSE))/(I$3-I$4)*5)),1))),IF(VLOOKUP($E50,'Country Indicator Data'!$B$4:$N$300,2,FALSE)="x","x",ROUND(IF(VLOOKUP($E50,'Country Indicator Data'!$B$4:$N$300,2,FALSE)&gt;I$3,5,IF(VLOOKUP($E50,'Country Indicator Data'!$B$4:$N$300,2,FALSE)&lt;I$4,0,5-(I$3-VLOOKUP($E50,'Country Indicator Data'!$B$4:$N$300,2,FALSE))/(I$3-I$4)*5)),1)))</f>
        <v>3.9</v>
      </c>
      <c r="J50" s="159">
        <f>IF(LEN(E50)&gt;3,(IF(VLOOKUP($C50,#REF!,8,FALSE)="x","x",ROUND(IF(VLOOKUP($C50,#REF!,8,FALSE)&gt;J$3,5,IF(VLOOKUP($C50,#REF!,8,FALSE)&lt;J$4,0,5-(J$3-VLOOKUP($C50,#REF!,8,FALSE))/(J$3-J$4)*5)),1))),IF(VLOOKUP($E50,'Country Indicator Data'!$B$4:$N$300,4,FALSE)="x","x",ROUND(IF(VLOOKUP($E50,'Country Indicator Data'!$B$4:$N$300,4,FALSE)&gt;J$3,5,IF(VLOOKUP($E50,'Country Indicator Data'!$B$4:$N$300,4,FALSE)&lt;J$4,0,5-(J$3-VLOOKUP($E50,'Country Indicator Data'!$B$4:$N$300,4,FALSE))/(J$3-J$4)*5)),1)))</f>
        <v>1.1000000000000001</v>
      </c>
      <c r="K50" s="159">
        <f t="shared" si="14"/>
        <v>2.5</v>
      </c>
      <c r="L50" s="159">
        <f>IF(LEN(E50)&gt;3,(IF(VLOOKUP($C50,#REF!,10,FALSE)="x","x",ROUND(IF(VLOOKUP($C50,#REF!,10,FALSE)&gt;L$3,5,IF(VLOOKUP($C50,#REF!,10,FALSE)&lt;L$4,0,5-(L$3-VLOOKUP($C50,#REF!,10,FALSE))/(L$3-L$4)*5)),1))),IF(VLOOKUP($E50,'Country Indicator Data'!$B$4:$N$300,6,FALSE)="x","x",ROUND(IF(VLOOKUP($E50,'Country Indicator Data'!$B$4:$N$300,6,FALSE)&gt;L$3,5,IF(VLOOKUP($E50,'Country Indicator Data'!$B$4:$N$300,6,FALSE)&lt;L$4,0,5-(L$3-VLOOKUP($E50,'Country Indicator Data'!$B$4:$N$300,6,FALSE))/(L$3-L$4)*5)),1)))</f>
        <v>2.8</v>
      </c>
      <c r="M50" s="159">
        <f>IF(LEN(E50)&gt;3,(IF(VLOOKUP($C50,#REF!,11,FALSE)="x","x",ROUND(IF(VLOOKUP($C50,#REF!,11,FALSE)&gt;M$3,5,IF(VLOOKUP($C50,#REF!,11,FALSE)&lt;M$4,0,5-(M$3-VLOOKUP($C50,#REF!,11,FALSE))/(M$3-M$4)*5)),1))),IF(VLOOKUP($E50,'Country Indicator Data'!$B$4:$N$300,7,FALSE)="x","x",ROUND(IF(VLOOKUP($E50,'Country Indicator Data'!$B$4:$N$300,7,FALSE)&gt;M$3,5,IF(VLOOKUP($E50,'Country Indicator Data'!$B$4:$N$300,7,FALSE)&lt;M$4,0,5-(M$3-VLOOKUP($E50,'Country Indicator Data'!$B$4:$N$300,7,FALSE))/(M$3-M$4)*5)),1)))</f>
        <v>1.2</v>
      </c>
      <c r="N50" s="159">
        <f t="shared" si="15"/>
        <v>2</v>
      </c>
      <c r="O50" s="159">
        <f t="shared" si="16"/>
        <v>2.35</v>
      </c>
      <c r="P50" s="159">
        <f>IF(LEN(E50)&gt;3,VLOOKUP(C50,#REF!,12,FALSE),VLOOKUP(E50,'Country Indicator Data'!$B$4:$I$300,8,FALSE))</f>
        <v>3</v>
      </c>
      <c r="Q50" s="159">
        <f>IF(LEN(E50)&gt;3,((IF(VLOOKUP($C50,#REF!,13,FALSE)="x","x",ROUND(IF(VLOOKUP($C50,#REF!,13,FALSE)&gt;Q$3,5,IF(VLOOKUP($C50,#REF!,13,FALSE)&lt;Q$4,0,5-(LOG(Q$3)-LOG(VLOOKUP($C50,#REF!,13,FALSE)))/(LOG(Q$3)-LOG(Q$4))*5)),1)))),(IF(VLOOKUP($E50,'Country Indicator Data'!$B$4:$N$300,9,FALSE)="x","x",ROUND(IF(VLOOKUP($E50,'Country Indicator Data'!$B$4:$N$300,9,FALSE)&gt;Q$3,5,IF(VLOOKUP($E50,'Country Indicator Data'!$B$4:$N$300,9,FALSE)&lt;Q$4,0,5-(LOG(Q$3)-LOG(VLOOKUP($E50,'Country Indicator Data'!$B$4:$N$300,9,FALSE)))/(LOG(Q$3)-LOG(Q$4))*5)),1))))</f>
        <v>2.9</v>
      </c>
      <c r="R50" s="159">
        <f t="shared" si="17"/>
        <v>2.95</v>
      </c>
      <c r="S50" s="159">
        <f>IF(LEN(E50)&gt;3,((IF(VLOOKUP($C50,#REF!,17,FALSE)="x","x",ROUND(IF(VLOOKUP($C50,#REF!,17,FALSE)&gt;S$3,0,IF(VLOOKUP($C50,#REF!,17,FALSE)&lt;S$4,5,(S$3-VLOOKUP($C50,#REF!,17,FALSE))/(S$3-S$4)*5)),1)))),(IF(VLOOKUP($E50,'Country Indicator Data'!$B$4:$N$300,13,FALSE)="x","x",ROUND(IF(VLOOKUP($E50,'Country Indicator Data'!$B$4:$N$300,13,FALSE)&gt;S$3,0,IF(VLOOKUP($E50,'Country Indicator Data'!$B$4:$N$300,13,FALSE)&lt;S$4,5,(S$3-VLOOKUP($E50,'Country Indicator Data'!$B$4:$N$300,13,FALSE))/(S$3-S$4)*5)),1))))</f>
        <v>3.2</v>
      </c>
      <c r="T50" s="159">
        <f>IF(LEN(E50)&gt;3,((IF(VLOOKUP($C50,#REF!,14,FALSE)="x","x",ROUND(IF(VLOOKUP($C50,#REF!,14,FALSE)&gt;T$3,0,IF(VLOOKUP($C50,#REF!,14,FALSE)&lt;T$4,5,(T$3-VLOOKUP($C50,#REF!,14,FALSE))/(T$3-T$4)*5)),1)))),(IF(VLOOKUP($E50,'Country Indicator Data'!$B$4:$N$300,10,FALSE)="x","x",ROUND(IF(VLOOKUP($E50,'Country Indicator Data'!$B$4:$N$300,10,FALSE)&gt;T$3,0,IF(VLOOKUP($E50,'Country Indicator Data'!$B$4:$N$300,10,FALSE)&lt;T$4,5,(T$3-VLOOKUP($E50,'Country Indicator Data'!$B$4:$N$300,10,FALSE))/(T$3-T$4)*5)),1))))</f>
        <v>2.7</v>
      </c>
      <c r="U50" s="159">
        <f>IF(LEN(E50)&gt;3,((IF(VLOOKUP($C50,#REF!,15,FALSE)="x","x",ROUND(IF(VLOOKUP($C50,#REF!,15,FALSE)&gt;U$3,0,IF(VLOOKUP($C50,#REF!,15,FALSE)&lt;U$4,5,(U$3-VLOOKUP($C50,#REF!,15,FALSE))/(U$3-U$4)*5)),1)))),(IF(VLOOKUP($E50,'Country Indicator Data'!$B$4:$N$300,11,FALSE)="x","x",ROUND(IF(VLOOKUP($E50,'Country Indicator Data'!$B$4:$N$300,11,FALSE)&gt;U$3,0,IF(VLOOKUP($E50,'Country Indicator Data'!$B$4:$N$300,11,FALSE)&lt;U$4,5,(U$3-VLOOKUP($E50,'Country Indicator Data'!$B$4:$N$300,11,FALSE))/(U$3-U$4)*5)),1))))</f>
        <v>1.9</v>
      </c>
      <c r="V50" s="159">
        <f>IF(LEN(E50)&gt;3,((IF(VLOOKUP($C50,#REF!,16,FALSE)="x","x",ROUND(IF(VLOOKUP($C50,#REF!,16,FALSE)&gt;V$3,0,IF(VLOOKUP($C50,#REF!,16,FALSE)&lt;V$4,5,(V$3-VLOOKUP($C50,#REF!,16,FALSE))/(V$3-V$4)*5)),1)))),(IF(VLOOKUP($E50,'Country Indicator Data'!$B$4:$N$300,12,FALSE)="x","x",ROUND(IF(VLOOKUP($E50,'Country Indicator Data'!$B$4:$N$300,12,FALSE)&gt;V$3,0,IF(VLOOKUP($E50,'Country Indicator Data'!$B$4:$N$300,12,FALSE)&lt;V$4,5,(V$3-VLOOKUP($E50,'Country Indicator Data'!$B$4:$N$300,12,FALSE))/(V$3-V$4)*5)),1))))</f>
        <v>2.2000000000000002</v>
      </c>
      <c r="W50" s="159">
        <f t="shared" si="18"/>
        <v>2.5</v>
      </c>
      <c r="X50" s="159">
        <f t="shared" si="19"/>
        <v>2.6</v>
      </c>
      <c r="Y50" s="176">
        <f>IF('Core Indicators'!FC47="x","x",IF('Core Indicators'!FC47&gt;=5,5,IF('Core Indicators'!FC47&gt;=4,4,IF('Core Indicators'!FC47&gt;=3,3,IF('Core Indicators'!FC47&gt;=2,2,IF('Core Indicators'!FC47&gt;=1,1,0))))))</f>
        <v>4</v>
      </c>
      <c r="Z50" s="159">
        <f t="shared" si="20"/>
        <v>4</v>
      </c>
      <c r="AA50" s="176">
        <f>'Crisis Indicator Data'!Y47</f>
        <v>1</v>
      </c>
      <c r="AB50" s="176">
        <f>'Crisis Indicator Data'!Z47</f>
        <v>2</v>
      </c>
      <c r="AC50" s="176">
        <f>'Crisis Indicator Data'!AA47</f>
        <v>2</v>
      </c>
      <c r="AD50" s="176">
        <f>'Crisis Indicator Data'!AB47</f>
        <v>0</v>
      </c>
      <c r="AE50" s="176">
        <f t="shared" si="21"/>
        <v>2</v>
      </c>
      <c r="AF50" s="176">
        <f>'Crisis Indicator Data'!AC47</f>
        <v>3</v>
      </c>
      <c r="AG50" s="176">
        <f>'Crisis Indicator Data'!AD47</f>
        <v>2</v>
      </c>
      <c r="AH50" s="176">
        <f t="shared" si="22"/>
        <v>5</v>
      </c>
      <c r="AI50" s="176">
        <f>'Crisis Indicator Data'!AE47</f>
        <v>2</v>
      </c>
      <c r="AJ50" s="176">
        <f>'Crisis Indicator Data'!AF47</f>
        <v>1</v>
      </c>
      <c r="AK50" s="176">
        <f>'Crisis Indicator Data'!AG47</f>
        <v>1</v>
      </c>
      <c r="AL50" s="176">
        <f t="shared" si="23"/>
        <v>3</v>
      </c>
      <c r="AM50" s="159">
        <f t="shared" si="24"/>
        <v>3</v>
      </c>
      <c r="AN50" s="159">
        <f t="shared" si="25"/>
        <v>3.5</v>
      </c>
    </row>
    <row r="51" spans="1:40" ht="13.5" customHeight="1" x14ac:dyDescent="0.35">
      <c r="A51" s="165" t="str">
        <f>'Crisis Indicator Data'!A48</f>
        <v>Multiple Crises in India</v>
      </c>
      <c r="B51" s="166">
        <f>'Crisis Indicator Data'!B48</f>
        <v>0</v>
      </c>
      <c r="C51" s="166" t="str">
        <f>'Crisis Indicator Data'!C48</f>
        <v>IND001</v>
      </c>
      <c r="D51" s="166" t="str">
        <f>'Crisis Indicator Data'!D48</f>
        <v>India</v>
      </c>
      <c r="E51" s="167" t="str">
        <f>'Crisis Indicator Data'!E48</f>
        <v>IND</v>
      </c>
      <c r="F51" s="159">
        <f>IF(LEN(E51)&gt;3,(IF(VLOOKUP($C51,#REF!,7,FALSE)="x","x",ROUND(IF(VLOOKUP($C51,#REF!,7,FALSE)&gt;$F$3,5,IF(VLOOKUP($C51,#REF!,7,FALSE)&lt;F$4,0,($F$3-VLOOKUP($C51,#REF!,7,FALSE))/($F$3-$F$4)*5)),1))),IF(VLOOKUP($E51,'Country Indicator Data'!$B$4:$N$300,3,FALSE)="x","x",ROUND(IF(VLOOKUP($E51,'Country Indicator Data'!$B$4:$N$300,3,FALSE)&gt;$F$3,5,IF(VLOOKUP($E51,'Country Indicator Data'!$B$4:$N$300,3,FALSE)&lt;$F$4,0,($F$3-VLOOKUP($E51,'Country Indicator Data'!$B$4:$N$300,3,FALSE))/($F$3-$F$4)*5)),1)))</f>
        <v>2.5</v>
      </c>
      <c r="G51" s="159">
        <f>IF(LEN(E51)&gt;3,(IF(VLOOKUP($C51,#REF!,9,FALSE)="x","x",ROUND(IF(VLOOKUP($C51,#REF!,9,FALSE)&gt;G$3,5,IF(VLOOKUP($C51,#REF!,9,FALSE)&lt;G$4,0,(G$3-VLOOKUP($C51,#REF!,9,FALSE))/(G$3-G$4)*5)),1))),IF(VLOOKUP($E51,'Country Indicator Data'!$B$4:$N$300,5,FALSE)="x","x",ROUND(IF(VLOOKUP($E51,'Country Indicator Data'!$B$4:$N$300,5,FALSE)&gt;G$3,5,IF(VLOOKUP($E51,'Country Indicator Data'!$B$4:$N$300,5,FALSE)&lt;G$4,0,(G$3-VLOOKUP($E51,'Country Indicator Data'!$B$4:$N$300,5,FALSE))/(G$3-G$4)*5)),1)))</f>
        <v>2</v>
      </c>
      <c r="H51" s="159">
        <f t="shared" si="13"/>
        <v>2.25</v>
      </c>
      <c r="I51" s="159">
        <f>IF(LEN(E51)&gt;3,(IF(VLOOKUP($C51,#REF!,6,FALSE)="x","x",ROUND(IF(VLOOKUP($C51,#REF!,6,FALSE)&gt;I$3,5,IF(VLOOKUP($C51,#REF!,6,FALSE)&lt;I$4,0,5-(I$3-VLOOKUP($C51,#REF!,6,FALSE))/(I$3-I$4)*5)),1))),IF(VLOOKUP($E51,'Country Indicator Data'!$B$4:$N$300,2,FALSE)="x","x",ROUND(IF(VLOOKUP($E51,'Country Indicator Data'!$B$4:$N$300,2,FALSE)&gt;I$3,5,IF(VLOOKUP($E51,'Country Indicator Data'!$B$4:$N$300,2,FALSE)&lt;I$4,0,5-(I$3-VLOOKUP($E51,'Country Indicator Data'!$B$4:$N$300,2,FALSE))/(I$3-I$4)*5)),1)))</f>
        <v>4.4000000000000004</v>
      </c>
      <c r="J51" s="159">
        <f>IF(LEN(E51)&gt;3,(IF(VLOOKUP($C51,#REF!,8,FALSE)="x","x",ROUND(IF(VLOOKUP($C51,#REF!,8,FALSE)&gt;J$3,5,IF(VLOOKUP($C51,#REF!,8,FALSE)&lt;J$4,0,5-(J$3-VLOOKUP($C51,#REF!,8,FALSE))/(J$3-J$4)*5)),1))),IF(VLOOKUP($E51,'Country Indicator Data'!$B$4:$N$300,4,FALSE)="x","x",ROUND(IF(VLOOKUP($E51,'Country Indicator Data'!$B$4:$N$300,4,FALSE)&gt;J$3,5,IF(VLOOKUP($E51,'Country Indicator Data'!$B$4:$N$300,4,FALSE)&lt;J$4,0,5-(J$3-VLOOKUP($E51,'Country Indicator Data'!$B$4:$N$300,4,FALSE))/(J$3-J$4)*5)),1)))</f>
        <v>0.1</v>
      </c>
      <c r="K51" s="159">
        <f t="shared" si="14"/>
        <v>2.25</v>
      </c>
      <c r="L51" s="159">
        <f>IF(LEN(E51)&gt;3,(IF(VLOOKUP($C51,#REF!,10,FALSE)="x","x",ROUND(IF(VLOOKUP($C51,#REF!,10,FALSE)&gt;L$3,5,IF(VLOOKUP($C51,#REF!,10,FALSE)&lt;L$4,0,5-(L$3-VLOOKUP($C51,#REF!,10,FALSE))/(L$3-L$4)*5)),1))),IF(VLOOKUP($E51,'Country Indicator Data'!$B$4:$N$300,6,FALSE)="x","x",ROUND(IF(VLOOKUP($E51,'Country Indicator Data'!$B$4:$N$300,6,FALSE)&gt;L$3,5,IF(VLOOKUP($E51,'Country Indicator Data'!$B$4:$N$300,6,FALSE)&lt;L$4,0,5-(L$3-VLOOKUP($E51,'Country Indicator Data'!$B$4:$N$300,6,FALSE))/(L$3-L$4)*5)),1)))</f>
        <v>2.7</v>
      </c>
      <c r="M51" s="159">
        <f>IF(LEN(E51)&gt;3,(IF(VLOOKUP($C51,#REF!,11,FALSE)="x","x",ROUND(IF(VLOOKUP($C51,#REF!,11,FALSE)&gt;M$3,5,IF(VLOOKUP($C51,#REF!,11,FALSE)&lt;M$4,0,5-(M$3-VLOOKUP($C51,#REF!,11,FALSE))/(M$3-M$4)*5)),1))),IF(VLOOKUP($E51,'Country Indicator Data'!$B$4:$N$300,7,FALSE)="x","x",ROUND(IF(VLOOKUP($E51,'Country Indicator Data'!$B$4:$N$300,7,FALSE)&gt;M$3,5,IF(VLOOKUP($E51,'Country Indicator Data'!$B$4:$N$300,7,FALSE)&lt;M$4,0,5-(M$3-VLOOKUP($E51,'Country Indicator Data'!$B$4:$N$300,7,FALSE))/(M$3-M$4)*5)),1)))</f>
        <v>0.1</v>
      </c>
      <c r="N51" s="159">
        <f t="shared" si="15"/>
        <v>1.4000000000000001</v>
      </c>
      <c r="O51" s="159">
        <f t="shared" si="16"/>
        <v>1.9666666666666668</v>
      </c>
      <c r="P51" s="159">
        <f>IF(LEN(E51)&gt;3,VLOOKUP(C51,#REF!,12,FALSE),VLOOKUP(E51,'Country Indicator Data'!$B$4:$I$300,8,FALSE))</f>
        <v>4</v>
      </c>
      <c r="Q51" s="159">
        <f>IF(LEN(E51)&gt;3,((IF(VLOOKUP($C51,#REF!,13,FALSE)="x","x",ROUND(IF(VLOOKUP($C51,#REF!,13,FALSE)&gt;Q$3,5,IF(VLOOKUP($C51,#REF!,13,FALSE)&lt;Q$4,0,5-(LOG(Q$3)-LOG(VLOOKUP($C51,#REF!,13,FALSE)))/(LOG(Q$3)-LOG(Q$4))*5)),1)))),(IF(VLOOKUP($E51,'Country Indicator Data'!$B$4:$N$300,9,FALSE)="x","x",ROUND(IF(VLOOKUP($E51,'Country Indicator Data'!$B$4:$N$300,9,FALSE)&gt;Q$3,5,IF(VLOOKUP($E51,'Country Indicator Data'!$B$4:$N$300,9,FALSE)&lt;Q$4,0,5-(LOG(Q$3)-LOG(VLOOKUP($E51,'Country Indicator Data'!$B$4:$N$300,9,FALSE)))/(LOG(Q$3)-LOG(Q$4))*5)),1))))</f>
        <v>3.1</v>
      </c>
      <c r="R51" s="159">
        <f t="shared" si="17"/>
        <v>3.55</v>
      </c>
      <c r="S51" s="159">
        <f>IF(LEN(E51)&gt;3,((IF(VLOOKUP($C51,#REF!,17,FALSE)="x","x",ROUND(IF(VLOOKUP($C51,#REF!,17,FALSE)&gt;S$3,0,IF(VLOOKUP($C51,#REF!,17,FALSE)&lt;S$4,5,(S$3-VLOOKUP($C51,#REF!,17,FALSE))/(S$3-S$4)*5)),1)))),(IF(VLOOKUP($E51,'Country Indicator Data'!$B$4:$N$300,13,FALSE)="x","x",ROUND(IF(VLOOKUP($E51,'Country Indicator Data'!$B$4:$N$300,13,FALSE)&gt;S$3,0,IF(VLOOKUP($E51,'Country Indicator Data'!$B$4:$N$300,13,FALSE)&lt;S$4,5,(S$3-VLOOKUP($E51,'Country Indicator Data'!$B$4:$N$300,13,FALSE))/(S$3-S$4)*5)),1))))</f>
        <v>3.1</v>
      </c>
      <c r="T51" s="159">
        <f>IF(LEN(E51)&gt;3,((IF(VLOOKUP($C51,#REF!,14,FALSE)="x","x",ROUND(IF(VLOOKUP($C51,#REF!,14,FALSE)&gt;T$3,0,IF(VLOOKUP($C51,#REF!,14,FALSE)&lt;T$4,5,(T$3-VLOOKUP($C51,#REF!,14,FALSE))/(T$3-T$4)*5)),1)))),(IF(VLOOKUP($E51,'Country Indicator Data'!$B$4:$N$300,10,FALSE)="x","x",ROUND(IF(VLOOKUP($E51,'Country Indicator Data'!$B$4:$N$300,10,FALSE)&gt;T$3,0,IF(VLOOKUP($E51,'Country Indicator Data'!$B$4:$N$300,10,FALSE)&lt;T$4,5,(T$3-VLOOKUP($E51,'Country Indicator Data'!$B$4:$N$300,10,FALSE))/(T$3-T$4)*5)),1))))</f>
        <v>2.2999999999999998</v>
      </c>
      <c r="U51" s="159">
        <f>IF(LEN(E51)&gt;3,((IF(VLOOKUP($C51,#REF!,15,FALSE)="x","x",ROUND(IF(VLOOKUP($C51,#REF!,15,FALSE)&gt;U$3,0,IF(VLOOKUP($C51,#REF!,15,FALSE)&lt;U$4,5,(U$3-VLOOKUP($C51,#REF!,15,FALSE))/(U$3-U$4)*5)),1)))),(IF(VLOOKUP($E51,'Country Indicator Data'!$B$4:$N$300,11,FALSE)="x","x",ROUND(IF(VLOOKUP($E51,'Country Indicator Data'!$B$4:$N$300,11,FALSE)&gt;U$3,0,IF(VLOOKUP($E51,'Country Indicator Data'!$B$4:$N$300,11,FALSE)&lt;U$4,5,(U$3-VLOOKUP($E51,'Country Indicator Data'!$B$4:$N$300,11,FALSE))/(U$3-U$4)*5)),1))))</f>
        <v>2.1</v>
      </c>
      <c r="V51" s="159">
        <f>IF(LEN(E51)&gt;3,((IF(VLOOKUP($C51,#REF!,16,FALSE)="x","x",ROUND(IF(VLOOKUP($C51,#REF!,16,FALSE)&gt;V$3,0,IF(VLOOKUP($C51,#REF!,16,FALSE)&lt;V$4,5,(V$3-VLOOKUP($C51,#REF!,16,FALSE))/(V$3-V$4)*5)),1)))),(IF(VLOOKUP($E51,'Country Indicator Data'!$B$4:$N$300,12,FALSE)="x","x",ROUND(IF(VLOOKUP($E51,'Country Indicator Data'!$B$4:$N$300,12,FALSE)&gt;V$3,0,IF(VLOOKUP($E51,'Country Indicator Data'!$B$4:$N$300,12,FALSE)&lt;V$4,5,(V$3-VLOOKUP($E51,'Country Indicator Data'!$B$4:$N$300,12,FALSE))/(V$3-V$4)*5)),1))))</f>
        <v>1.9</v>
      </c>
      <c r="W51" s="159">
        <f t="shared" si="18"/>
        <v>2.4</v>
      </c>
      <c r="X51" s="159">
        <f t="shared" si="19"/>
        <v>2.6</v>
      </c>
      <c r="Y51" s="176">
        <f>IF('Core Indicators'!FC48="x","x",IF('Core Indicators'!FC48&gt;=5,5,IF('Core Indicators'!FC48&gt;=4,4,IF('Core Indicators'!FC48&gt;=3,3,IF('Core Indicators'!FC48&gt;=2,2,IF('Core Indicators'!FC48&gt;=1,1,0))))))</f>
        <v>3</v>
      </c>
      <c r="Z51" s="159">
        <f t="shared" si="20"/>
        <v>3</v>
      </c>
      <c r="AA51" s="176">
        <f>'Crisis Indicator Data'!Y48</f>
        <v>2</v>
      </c>
      <c r="AB51" s="176">
        <f>'Crisis Indicator Data'!Z48</f>
        <v>2</v>
      </c>
      <c r="AC51" s="176">
        <f>'Crisis Indicator Data'!AA48</f>
        <v>1</v>
      </c>
      <c r="AD51" s="176">
        <f>'Crisis Indicator Data'!AB48</f>
        <v>0</v>
      </c>
      <c r="AE51" s="176">
        <f t="shared" si="21"/>
        <v>2</v>
      </c>
      <c r="AF51" s="176">
        <f>'Crisis Indicator Data'!AC48</f>
        <v>0</v>
      </c>
      <c r="AG51" s="176">
        <f>'Crisis Indicator Data'!AD48</f>
        <v>3</v>
      </c>
      <c r="AH51" s="176">
        <f t="shared" si="22"/>
        <v>3</v>
      </c>
      <c r="AI51" s="176">
        <f>'Crisis Indicator Data'!AE48</f>
        <v>2</v>
      </c>
      <c r="AJ51" s="176">
        <f>'Crisis Indicator Data'!AF48</f>
        <v>0</v>
      </c>
      <c r="AK51" s="176">
        <f>'Crisis Indicator Data'!AG48</f>
        <v>3</v>
      </c>
      <c r="AL51" s="176">
        <f t="shared" si="23"/>
        <v>4</v>
      </c>
      <c r="AM51" s="159">
        <f t="shared" si="24"/>
        <v>3</v>
      </c>
      <c r="AN51" s="159">
        <f t="shared" si="25"/>
        <v>3</v>
      </c>
    </row>
    <row r="52" spans="1:40" ht="13.5" customHeight="1" x14ac:dyDescent="0.35">
      <c r="A52" s="165" t="str">
        <f>'Crisis Indicator Data'!A49</f>
        <v>Conflict in Jammu and Kashmir</v>
      </c>
      <c r="B52" s="166" t="str">
        <f>'Crisis Indicator Data'!B49</f>
        <v>Conflict/ Violence</v>
      </c>
      <c r="C52" s="166" t="str">
        <f>'Crisis Indicator Data'!C49</f>
        <v>IND002</v>
      </c>
      <c r="D52" s="166" t="str">
        <f>'Crisis Indicator Data'!D49</f>
        <v>India</v>
      </c>
      <c r="E52" s="167" t="str">
        <f>'Crisis Indicator Data'!E49</f>
        <v>IND</v>
      </c>
      <c r="F52" s="159">
        <f>IF(LEN(E52)&gt;3,(IF(VLOOKUP($C52,#REF!,7,FALSE)="x","x",ROUND(IF(VLOOKUP($C52,#REF!,7,FALSE)&gt;$F$3,5,IF(VLOOKUP($C52,#REF!,7,FALSE)&lt;F$4,0,($F$3-VLOOKUP($C52,#REF!,7,FALSE))/($F$3-$F$4)*5)),1))),IF(VLOOKUP($E52,'Country Indicator Data'!$B$4:$N$300,3,FALSE)="x","x",ROUND(IF(VLOOKUP($E52,'Country Indicator Data'!$B$4:$N$300,3,FALSE)&gt;$F$3,5,IF(VLOOKUP($E52,'Country Indicator Data'!$B$4:$N$300,3,FALSE)&lt;$F$4,0,($F$3-VLOOKUP($E52,'Country Indicator Data'!$B$4:$N$300,3,FALSE))/($F$3-$F$4)*5)),1)))</f>
        <v>2.5</v>
      </c>
      <c r="G52" s="159">
        <f>IF(LEN(E52)&gt;3,(IF(VLOOKUP($C52,#REF!,9,FALSE)="x","x",ROUND(IF(VLOOKUP($C52,#REF!,9,FALSE)&gt;G$3,5,IF(VLOOKUP($C52,#REF!,9,FALSE)&lt;G$4,0,(G$3-VLOOKUP($C52,#REF!,9,FALSE))/(G$3-G$4)*5)),1))),IF(VLOOKUP($E52,'Country Indicator Data'!$B$4:$N$300,5,FALSE)="x","x",ROUND(IF(VLOOKUP($E52,'Country Indicator Data'!$B$4:$N$300,5,FALSE)&gt;G$3,5,IF(VLOOKUP($E52,'Country Indicator Data'!$B$4:$N$300,5,FALSE)&lt;G$4,0,(G$3-VLOOKUP($E52,'Country Indicator Data'!$B$4:$N$300,5,FALSE))/(G$3-G$4)*5)),1)))</f>
        <v>2</v>
      </c>
      <c r="H52" s="159">
        <f t="shared" si="13"/>
        <v>2.25</v>
      </c>
      <c r="I52" s="159">
        <f>IF(LEN(E52)&gt;3,(IF(VLOOKUP($C52,#REF!,6,FALSE)="x","x",ROUND(IF(VLOOKUP($C52,#REF!,6,FALSE)&gt;I$3,5,IF(VLOOKUP($C52,#REF!,6,FALSE)&lt;I$4,0,5-(I$3-VLOOKUP($C52,#REF!,6,FALSE))/(I$3-I$4)*5)),1))),IF(VLOOKUP($E52,'Country Indicator Data'!$B$4:$N$300,2,FALSE)="x","x",ROUND(IF(VLOOKUP($E52,'Country Indicator Data'!$B$4:$N$300,2,FALSE)&gt;I$3,5,IF(VLOOKUP($E52,'Country Indicator Data'!$B$4:$N$300,2,FALSE)&lt;I$4,0,5-(I$3-VLOOKUP($E52,'Country Indicator Data'!$B$4:$N$300,2,FALSE))/(I$3-I$4)*5)),1)))</f>
        <v>4.4000000000000004</v>
      </c>
      <c r="J52" s="159">
        <f>IF(LEN(E52)&gt;3,(IF(VLOOKUP($C52,#REF!,8,FALSE)="x","x",ROUND(IF(VLOOKUP($C52,#REF!,8,FALSE)&gt;J$3,5,IF(VLOOKUP($C52,#REF!,8,FALSE)&lt;J$4,0,5-(J$3-VLOOKUP($C52,#REF!,8,FALSE))/(J$3-J$4)*5)),1))),IF(VLOOKUP($E52,'Country Indicator Data'!$B$4:$N$300,4,FALSE)="x","x",ROUND(IF(VLOOKUP($E52,'Country Indicator Data'!$B$4:$N$300,4,FALSE)&gt;J$3,5,IF(VLOOKUP($E52,'Country Indicator Data'!$B$4:$N$300,4,FALSE)&lt;J$4,0,5-(J$3-VLOOKUP($E52,'Country Indicator Data'!$B$4:$N$300,4,FALSE))/(J$3-J$4)*5)),1)))</f>
        <v>0.1</v>
      </c>
      <c r="K52" s="159">
        <f t="shared" si="14"/>
        <v>2.25</v>
      </c>
      <c r="L52" s="159">
        <f>IF(LEN(E52)&gt;3,(IF(VLOOKUP($C52,#REF!,10,FALSE)="x","x",ROUND(IF(VLOOKUP($C52,#REF!,10,FALSE)&gt;L$3,5,IF(VLOOKUP($C52,#REF!,10,FALSE)&lt;L$4,0,5-(L$3-VLOOKUP($C52,#REF!,10,FALSE))/(L$3-L$4)*5)),1))),IF(VLOOKUP($E52,'Country Indicator Data'!$B$4:$N$300,6,FALSE)="x","x",ROUND(IF(VLOOKUP($E52,'Country Indicator Data'!$B$4:$N$300,6,FALSE)&gt;L$3,5,IF(VLOOKUP($E52,'Country Indicator Data'!$B$4:$N$300,6,FALSE)&lt;L$4,0,5-(L$3-VLOOKUP($E52,'Country Indicator Data'!$B$4:$N$300,6,FALSE))/(L$3-L$4)*5)),1)))</f>
        <v>2.7</v>
      </c>
      <c r="M52" s="159">
        <f>IF(LEN(E52)&gt;3,(IF(VLOOKUP($C52,#REF!,11,FALSE)="x","x",ROUND(IF(VLOOKUP($C52,#REF!,11,FALSE)&gt;M$3,5,IF(VLOOKUP($C52,#REF!,11,FALSE)&lt;M$4,0,5-(M$3-VLOOKUP($C52,#REF!,11,FALSE))/(M$3-M$4)*5)),1))),IF(VLOOKUP($E52,'Country Indicator Data'!$B$4:$N$300,7,FALSE)="x","x",ROUND(IF(VLOOKUP($E52,'Country Indicator Data'!$B$4:$N$300,7,FALSE)&gt;M$3,5,IF(VLOOKUP($E52,'Country Indicator Data'!$B$4:$N$300,7,FALSE)&lt;M$4,0,5-(M$3-VLOOKUP($E52,'Country Indicator Data'!$B$4:$N$300,7,FALSE))/(M$3-M$4)*5)),1)))</f>
        <v>0.1</v>
      </c>
      <c r="N52" s="159">
        <f t="shared" si="15"/>
        <v>1.4000000000000001</v>
      </c>
      <c r="O52" s="159">
        <f t="shared" si="16"/>
        <v>1.9666666666666668</v>
      </c>
      <c r="P52" s="159">
        <f>IF(LEN(E52)&gt;3,VLOOKUP(C52,#REF!,12,FALSE),VLOOKUP(E52,'Country Indicator Data'!$B$4:$I$300,8,FALSE))</f>
        <v>4</v>
      </c>
      <c r="Q52" s="159">
        <f>IF(LEN(E52)&gt;3,((IF(VLOOKUP($C52,#REF!,13,FALSE)="x","x",ROUND(IF(VLOOKUP($C52,#REF!,13,FALSE)&gt;Q$3,5,IF(VLOOKUP($C52,#REF!,13,FALSE)&lt;Q$4,0,5-(LOG(Q$3)-LOG(VLOOKUP($C52,#REF!,13,FALSE)))/(LOG(Q$3)-LOG(Q$4))*5)),1)))),(IF(VLOOKUP($E52,'Country Indicator Data'!$B$4:$N$300,9,FALSE)="x","x",ROUND(IF(VLOOKUP($E52,'Country Indicator Data'!$B$4:$N$300,9,FALSE)&gt;Q$3,5,IF(VLOOKUP($E52,'Country Indicator Data'!$B$4:$N$300,9,FALSE)&lt;Q$4,0,5-(LOG(Q$3)-LOG(VLOOKUP($E52,'Country Indicator Data'!$B$4:$N$300,9,FALSE)))/(LOG(Q$3)-LOG(Q$4))*5)),1))))</f>
        <v>3.1</v>
      </c>
      <c r="R52" s="159">
        <f t="shared" si="17"/>
        <v>3.55</v>
      </c>
      <c r="S52" s="159">
        <f>IF(LEN(E52)&gt;3,((IF(VLOOKUP($C52,#REF!,17,FALSE)="x","x",ROUND(IF(VLOOKUP($C52,#REF!,17,FALSE)&gt;S$3,0,IF(VLOOKUP($C52,#REF!,17,FALSE)&lt;S$4,5,(S$3-VLOOKUP($C52,#REF!,17,FALSE))/(S$3-S$4)*5)),1)))),(IF(VLOOKUP($E52,'Country Indicator Data'!$B$4:$N$300,13,FALSE)="x","x",ROUND(IF(VLOOKUP($E52,'Country Indicator Data'!$B$4:$N$300,13,FALSE)&gt;S$3,0,IF(VLOOKUP($E52,'Country Indicator Data'!$B$4:$N$300,13,FALSE)&lt;S$4,5,(S$3-VLOOKUP($E52,'Country Indicator Data'!$B$4:$N$300,13,FALSE))/(S$3-S$4)*5)),1))))</f>
        <v>3.1</v>
      </c>
      <c r="T52" s="159">
        <f>IF(LEN(E52)&gt;3,((IF(VLOOKUP($C52,#REF!,14,FALSE)="x","x",ROUND(IF(VLOOKUP($C52,#REF!,14,FALSE)&gt;T$3,0,IF(VLOOKUP($C52,#REF!,14,FALSE)&lt;T$4,5,(T$3-VLOOKUP($C52,#REF!,14,FALSE))/(T$3-T$4)*5)),1)))),(IF(VLOOKUP($E52,'Country Indicator Data'!$B$4:$N$300,10,FALSE)="x","x",ROUND(IF(VLOOKUP($E52,'Country Indicator Data'!$B$4:$N$300,10,FALSE)&gt;T$3,0,IF(VLOOKUP($E52,'Country Indicator Data'!$B$4:$N$300,10,FALSE)&lt;T$4,5,(T$3-VLOOKUP($E52,'Country Indicator Data'!$B$4:$N$300,10,FALSE))/(T$3-T$4)*5)),1))))</f>
        <v>2.2999999999999998</v>
      </c>
      <c r="U52" s="159">
        <f>IF(LEN(E52)&gt;3,((IF(VLOOKUP($C52,#REF!,15,FALSE)="x","x",ROUND(IF(VLOOKUP($C52,#REF!,15,FALSE)&gt;U$3,0,IF(VLOOKUP($C52,#REF!,15,FALSE)&lt;U$4,5,(U$3-VLOOKUP($C52,#REF!,15,FALSE))/(U$3-U$4)*5)),1)))),(IF(VLOOKUP($E52,'Country Indicator Data'!$B$4:$N$300,11,FALSE)="x","x",ROUND(IF(VLOOKUP($E52,'Country Indicator Data'!$B$4:$N$300,11,FALSE)&gt;U$3,0,IF(VLOOKUP($E52,'Country Indicator Data'!$B$4:$N$300,11,FALSE)&lt;U$4,5,(U$3-VLOOKUP($E52,'Country Indicator Data'!$B$4:$N$300,11,FALSE))/(U$3-U$4)*5)),1))))</f>
        <v>2.1</v>
      </c>
      <c r="V52" s="159">
        <f>IF(LEN(E52)&gt;3,((IF(VLOOKUP($C52,#REF!,16,FALSE)="x","x",ROUND(IF(VLOOKUP($C52,#REF!,16,FALSE)&gt;V$3,0,IF(VLOOKUP($C52,#REF!,16,FALSE)&lt;V$4,5,(V$3-VLOOKUP($C52,#REF!,16,FALSE))/(V$3-V$4)*5)),1)))),(IF(VLOOKUP($E52,'Country Indicator Data'!$B$4:$N$300,12,FALSE)="x","x",ROUND(IF(VLOOKUP($E52,'Country Indicator Data'!$B$4:$N$300,12,FALSE)&gt;V$3,0,IF(VLOOKUP($E52,'Country Indicator Data'!$B$4:$N$300,12,FALSE)&lt;V$4,5,(V$3-VLOOKUP($E52,'Country Indicator Data'!$B$4:$N$300,12,FALSE))/(V$3-V$4)*5)),1))))</f>
        <v>1.9</v>
      </c>
      <c r="W52" s="159">
        <f t="shared" si="18"/>
        <v>2.4</v>
      </c>
      <c r="X52" s="159">
        <f t="shared" si="19"/>
        <v>2.6</v>
      </c>
      <c r="Y52" s="176">
        <f>IF('Core Indicators'!FC49="x","x",IF('Core Indicators'!FC49&gt;=5,5,IF('Core Indicators'!FC49&gt;=4,4,IF('Core Indicators'!FC49&gt;=3,3,IF('Core Indicators'!FC49&gt;=2,2,IF('Core Indicators'!FC49&gt;=1,1,0))))))</f>
        <v>3</v>
      </c>
      <c r="Z52" s="159">
        <f t="shared" si="20"/>
        <v>3</v>
      </c>
      <c r="AA52" s="176">
        <f>'Crisis Indicator Data'!Y49</f>
        <v>2</v>
      </c>
      <c r="AB52" s="176">
        <f>'Crisis Indicator Data'!Z49</f>
        <v>3</v>
      </c>
      <c r="AC52" s="176">
        <f>'Crisis Indicator Data'!AA49</f>
        <v>0</v>
      </c>
      <c r="AD52" s="176">
        <f>'Crisis Indicator Data'!AB49</f>
        <v>0</v>
      </c>
      <c r="AE52" s="176">
        <f t="shared" si="21"/>
        <v>2</v>
      </c>
      <c r="AF52" s="176">
        <f>'Crisis Indicator Data'!AC49</f>
        <v>2</v>
      </c>
      <c r="AG52" s="176">
        <f>'Crisis Indicator Data'!AD49</f>
        <v>3</v>
      </c>
      <c r="AH52" s="176">
        <f t="shared" si="22"/>
        <v>5</v>
      </c>
      <c r="AI52" s="176">
        <f>'Crisis Indicator Data'!AE49</f>
        <v>3</v>
      </c>
      <c r="AJ52" s="176">
        <f>'Crisis Indicator Data'!AF49</f>
        <v>1</v>
      </c>
      <c r="AK52" s="176">
        <f>'Crisis Indicator Data'!AG49</f>
        <v>3</v>
      </c>
      <c r="AL52" s="176">
        <f t="shared" si="23"/>
        <v>5</v>
      </c>
      <c r="AM52" s="159">
        <f t="shared" si="24"/>
        <v>4</v>
      </c>
      <c r="AN52" s="159">
        <f t="shared" si="25"/>
        <v>3.5</v>
      </c>
    </row>
    <row r="53" spans="1:40" ht="13.5" customHeight="1" x14ac:dyDescent="0.35">
      <c r="A53" s="165" t="str">
        <f>'Crisis Indicator Data'!A50</f>
        <v>2025 Monsoon Floods in India</v>
      </c>
      <c r="B53" s="166" t="str">
        <f>'Crisis Indicator Data'!B50</f>
        <v>Floods</v>
      </c>
      <c r="C53" s="166" t="str">
        <f>'Crisis Indicator Data'!C50</f>
        <v>IND007</v>
      </c>
      <c r="D53" s="166" t="str">
        <f>'Crisis Indicator Data'!D50</f>
        <v>India</v>
      </c>
      <c r="E53" s="167" t="str">
        <f>'Crisis Indicator Data'!E50</f>
        <v>IND</v>
      </c>
      <c r="F53" s="159">
        <f>IF(LEN(E53)&gt;3,(IF(VLOOKUP($C53,#REF!,7,FALSE)="x","x",ROUND(IF(VLOOKUP($C53,#REF!,7,FALSE)&gt;$F$3,5,IF(VLOOKUP($C53,#REF!,7,FALSE)&lt;F$4,0,($F$3-VLOOKUP($C53,#REF!,7,FALSE))/($F$3-$F$4)*5)),1))),IF(VLOOKUP($E53,'Country Indicator Data'!$B$4:$N$300,3,FALSE)="x","x",ROUND(IF(VLOOKUP($E53,'Country Indicator Data'!$B$4:$N$300,3,FALSE)&gt;$F$3,5,IF(VLOOKUP($E53,'Country Indicator Data'!$B$4:$N$300,3,FALSE)&lt;$F$4,0,($F$3-VLOOKUP($E53,'Country Indicator Data'!$B$4:$N$300,3,FALSE))/($F$3-$F$4)*5)),1)))</f>
        <v>2.5</v>
      </c>
      <c r="G53" s="159">
        <f>IF(LEN(E53)&gt;3,(IF(VLOOKUP($C53,#REF!,9,FALSE)="x","x",ROUND(IF(VLOOKUP($C53,#REF!,9,FALSE)&gt;G$3,5,IF(VLOOKUP($C53,#REF!,9,FALSE)&lt;G$4,0,(G$3-VLOOKUP($C53,#REF!,9,FALSE))/(G$3-G$4)*5)),1))),IF(VLOOKUP($E53,'Country Indicator Data'!$B$4:$N$300,5,FALSE)="x","x",ROUND(IF(VLOOKUP($E53,'Country Indicator Data'!$B$4:$N$300,5,FALSE)&gt;G$3,5,IF(VLOOKUP($E53,'Country Indicator Data'!$B$4:$N$300,5,FALSE)&lt;G$4,0,(G$3-VLOOKUP($E53,'Country Indicator Data'!$B$4:$N$300,5,FALSE))/(G$3-G$4)*5)),1)))</f>
        <v>2</v>
      </c>
      <c r="H53" s="159">
        <f t="shared" si="13"/>
        <v>2.25</v>
      </c>
      <c r="I53" s="159">
        <f>IF(LEN(E53)&gt;3,(IF(VLOOKUP($C53,#REF!,6,FALSE)="x","x",ROUND(IF(VLOOKUP($C53,#REF!,6,FALSE)&gt;I$3,5,IF(VLOOKUP($C53,#REF!,6,FALSE)&lt;I$4,0,5-(I$3-VLOOKUP($C53,#REF!,6,FALSE))/(I$3-I$4)*5)),1))),IF(VLOOKUP($E53,'Country Indicator Data'!$B$4:$N$300,2,FALSE)="x","x",ROUND(IF(VLOOKUP($E53,'Country Indicator Data'!$B$4:$N$300,2,FALSE)&gt;I$3,5,IF(VLOOKUP($E53,'Country Indicator Data'!$B$4:$N$300,2,FALSE)&lt;I$4,0,5-(I$3-VLOOKUP($E53,'Country Indicator Data'!$B$4:$N$300,2,FALSE))/(I$3-I$4)*5)),1)))</f>
        <v>4.4000000000000004</v>
      </c>
      <c r="J53" s="159">
        <f>IF(LEN(E53)&gt;3,(IF(VLOOKUP($C53,#REF!,8,FALSE)="x","x",ROUND(IF(VLOOKUP($C53,#REF!,8,FALSE)&gt;J$3,5,IF(VLOOKUP($C53,#REF!,8,FALSE)&lt;J$4,0,5-(J$3-VLOOKUP($C53,#REF!,8,FALSE))/(J$3-J$4)*5)),1))),IF(VLOOKUP($E53,'Country Indicator Data'!$B$4:$N$300,4,FALSE)="x","x",ROUND(IF(VLOOKUP($E53,'Country Indicator Data'!$B$4:$N$300,4,FALSE)&gt;J$3,5,IF(VLOOKUP($E53,'Country Indicator Data'!$B$4:$N$300,4,FALSE)&lt;J$4,0,5-(J$3-VLOOKUP($E53,'Country Indicator Data'!$B$4:$N$300,4,FALSE))/(J$3-J$4)*5)),1)))</f>
        <v>0.1</v>
      </c>
      <c r="K53" s="159">
        <f t="shared" si="14"/>
        <v>2.25</v>
      </c>
      <c r="L53" s="159">
        <f>IF(LEN(E53)&gt;3,(IF(VLOOKUP($C53,#REF!,10,FALSE)="x","x",ROUND(IF(VLOOKUP($C53,#REF!,10,FALSE)&gt;L$3,5,IF(VLOOKUP($C53,#REF!,10,FALSE)&lt;L$4,0,5-(L$3-VLOOKUP($C53,#REF!,10,FALSE))/(L$3-L$4)*5)),1))),IF(VLOOKUP($E53,'Country Indicator Data'!$B$4:$N$300,6,FALSE)="x","x",ROUND(IF(VLOOKUP($E53,'Country Indicator Data'!$B$4:$N$300,6,FALSE)&gt;L$3,5,IF(VLOOKUP($E53,'Country Indicator Data'!$B$4:$N$300,6,FALSE)&lt;L$4,0,5-(L$3-VLOOKUP($E53,'Country Indicator Data'!$B$4:$N$300,6,FALSE))/(L$3-L$4)*5)),1)))</f>
        <v>2.7</v>
      </c>
      <c r="M53" s="159">
        <f>IF(LEN(E53)&gt;3,(IF(VLOOKUP($C53,#REF!,11,FALSE)="x","x",ROUND(IF(VLOOKUP($C53,#REF!,11,FALSE)&gt;M$3,5,IF(VLOOKUP($C53,#REF!,11,FALSE)&lt;M$4,0,5-(M$3-VLOOKUP($C53,#REF!,11,FALSE))/(M$3-M$4)*5)),1))),IF(VLOOKUP($E53,'Country Indicator Data'!$B$4:$N$300,7,FALSE)="x","x",ROUND(IF(VLOOKUP($E53,'Country Indicator Data'!$B$4:$N$300,7,FALSE)&gt;M$3,5,IF(VLOOKUP($E53,'Country Indicator Data'!$B$4:$N$300,7,FALSE)&lt;M$4,0,5-(M$3-VLOOKUP($E53,'Country Indicator Data'!$B$4:$N$300,7,FALSE))/(M$3-M$4)*5)),1)))</f>
        <v>0.1</v>
      </c>
      <c r="N53" s="159">
        <f t="shared" si="15"/>
        <v>1.4000000000000001</v>
      </c>
      <c r="O53" s="159">
        <f t="shared" si="16"/>
        <v>1.9666666666666668</v>
      </c>
      <c r="P53" s="159">
        <f>IF(LEN(E53)&gt;3,VLOOKUP(C53,#REF!,12,FALSE),VLOOKUP(E53,'Country Indicator Data'!$B$4:$I$300,8,FALSE))</f>
        <v>4</v>
      </c>
      <c r="Q53" s="159">
        <f>IF(LEN(E53)&gt;3,((IF(VLOOKUP($C53,#REF!,13,FALSE)="x","x",ROUND(IF(VLOOKUP($C53,#REF!,13,FALSE)&gt;Q$3,5,IF(VLOOKUP($C53,#REF!,13,FALSE)&lt;Q$4,0,5-(LOG(Q$3)-LOG(VLOOKUP($C53,#REF!,13,FALSE)))/(LOG(Q$3)-LOG(Q$4))*5)),1)))),(IF(VLOOKUP($E53,'Country Indicator Data'!$B$4:$N$300,9,FALSE)="x","x",ROUND(IF(VLOOKUP($E53,'Country Indicator Data'!$B$4:$N$300,9,FALSE)&gt;Q$3,5,IF(VLOOKUP($E53,'Country Indicator Data'!$B$4:$N$300,9,FALSE)&lt;Q$4,0,5-(LOG(Q$3)-LOG(VLOOKUP($E53,'Country Indicator Data'!$B$4:$N$300,9,FALSE)))/(LOG(Q$3)-LOG(Q$4))*5)),1))))</f>
        <v>3.1</v>
      </c>
      <c r="R53" s="159">
        <f t="shared" si="17"/>
        <v>3.55</v>
      </c>
      <c r="S53" s="159">
        <f>IF(LEN(E53)&gt;3,((IF(VLOOKUP($C53,#REF!,17,FALSE)="x","x",ROUND(IF(VLOOKUP($C53,#REF!,17,FALSE)&gt;S$3,0,IF(VLOOKUP($C53,#REF!,17,FALSE)&lt;S$4,5,(S$3-VLOOKUP($C53,#REF!,17,FALSE))/(S$3-S$4)*5)),1)))),(IF(VLOOKUP($E53,'Country Indicator Data'!$B$4:$N$300,13,FALSE)="x","x",ROUND(IF(VLOOKUP($E53,'Country Indicator Data'!$B$4:$N$300,13,FALSE)&gt;S$3,0,IF(VLOOKUP($E53,'Country Indicator Data'!$B$4:$N$300,13,FALSE)&lt;S$4,5,(S$3-VLOOKUP($E53,'Country Indicator Data'!$B$4:$N$300,13,FALSE))/(S$3-S$4)*5)),1))))</f>
        <v>3.1</v>
      </c>
      <c r="T53" s="159">
        <f>IF(LEN(E53)&gt;3,((IF(VLOOKUP($C53,#REF!,14,FALSE)="x","x",ROUND(IF(VLOOKUP($C53,#REF!,14,FALSE)&gt;T$3,0,IF(VLOOKUP($C53,#REF!,14,FALSE)&lt;T$4,5,(T$3-VLOOKUP($C53,#REF!,14,FALSE))/(T$3-T$4)*5)),1)))),(IF(VLOOKUP($E53,'Country Indicator Data'!$B$4:$N$300,10,FALSE)="x","x",ROUND(IF(VLOOKUP($E53,'Country Indicator Data'!$B$4:$N$300,10,FALSE)&gt;T$3,0,IF(VLOOKUP($E53,'Country Indicator Data'!$B$4:$N$300,10,FALSE)&lt;T$4,5,(T$3-VLOOKUP($E53,'Country Indicator Data'!$B$4:$N$300,10,FALSE))/(T$3-T$4)*5)),1))))</f>
        <v>2.2999999999999998</v>
      </c>
      <c r="U53" s="159">
        <f>IF(LEN(E53)&gt;3,((IF(VLOOKUP($C53,#REF!,15,FALSE)="x","x",ROUND(IF(VLOOKUP($C53,#REF!,15,FALSE)&gt;U$3,0,IF(VLOOKUP($C53,#REF!,15,FALSE)&lt;U$4,5,(U$3-VLOOKUP($C53,#REF!,15,FALSE))/(U$3-U$4)*5)),1)))),(IF(VLOOKUP($E53,'Country Indicator Data'!$B$4:$N$300,11,FALSE)="x","x",ROUND(IF(VLOOKUP($E53,'Country Indicator Data'!$B$4:$N$300,11,FALSE)&gt;U$3,0,IF(VLOOKUP($E53,'Country Indicator Data'!$B$4:$N$300,11,FALSE)&lt;U$4,5,(U$3-VLOOKUP($E53,'Country Indicator Data'!$B$4:$N$300,11,FALSE))/(U$3-U$4)*5)),1))))</f>
        <v>2.1</v>
      </c>
      <c r="V53" s="159">
        <f>IF(LEN(E53)&gt;3,((IF(VLOOKUP($C53,#REF!,16,FALSE)="x","x",ROUND(IF(VLOOKUP($C53,#REF!,16,FALSE)&gt;V$3,0,IF(VLOOKUP($C53,#REF!,16,FALSE)&lt;V$4,5,(V$3-VLOOKUP($C53,#REF!,16,FALSE))/(V$3-V$4)*5)),1)))),(IF(VLOOKUP($E53,'Country Indicator Data'!$B$4:$N$300,12,FALSE)="x","x",ROUND(IF(VLOOKUP($E53,'Country Indicator Data'!$B$4:$N$300,12,FALSE)&gt;V$3,0,IF(VLOOKUP($E53,'Country Indicator Data'!$B$4:$N$300,12,FALSE)&lt;V$4,5,(V$3-VLOOKUP($E53,'Country Indicator Data'!$B$4:$N$300,12,FALSE))/(V$3-V$4)*5)),1))))</f>
        <v>1.9</v>
      </c>
      <c r="W53" s="159">
        <f t="shared" si="18"/>
        <v>2.4</v>
      </c>
      <c r="X53" s="159">
        <f t="shared" si="19"/>
        <v>2.6</v>
      </c>
      <c r="Y53" s="176">
        <f>IF('Core Indicators'!FC50="x","x",IF('Core Indicators'!FC50&gt;=5,5,IF('Core Indicators'!FC50&gt;=4,4,IF('Core Indicators'!FC50&gt;=3,3,IF('Core Indicators'!FC50&gt;=2,2,IF('Core Indicators'!FC50&gt;=1,1,0))))))</f>
        <v>3</v>
      </c>
      <c r="Z53" s="159">
        <f t="shared" si="20"/>
        <v>3</v>
      </c>
      <c r="AA53" s="176">
        <f>'Crisis Indicator Data'!Y50</f>
        <v>1</v>
      </c>
      <c r="AB53" s="176">
        <f>'Crisis Indicator Data'!Z50</f>
        <v>2</v>
      </c>
      <c r="AC53" s="176">
        <f>'Crisis Indicator Data'!AA50</f>
        <v>0</v>
      </c>
      <c r="AD53" s="176">
        <f>'Crisis Indicator Data'!AB50</f>
        <v>0</v>
      </c>
      <c r="AE53" s="176">
        <f t="shared" si="21"/>
        <v>2</v>
      </c>
      <c r="AF53" s="176">
        <f>'Crisis Indicator Data'!AC50</f>
        <v>0</v>
      </c>
      <c r="AG53" s="176">
        <f>'Crisis Indicator Data'!AD50</f>
        <v>0</v>
      </c>
      <c r="AH53" s="176">
        <f t="shared" si="22"/>
        <v>0</v>
      </c>
      <c r="AI53" s="176">
        <f>'Crisis Indicator Data'!AE50</f>
        <v>0</v>
      </c>
      <c r="AJ53" s="176">
        <f>'Crisis Indicator Data'!AF50</f>
        <v>1</v>
      </c>
      <c r="AK53" s="176">
        <f>'Crisis Indicator Data'!AG50</f>
        <v>3</v>
      </c>
      <c r="AL53" s="176">
        <f t="shared" si="23"/>
        <v>3</v>
      </c>
      <c r="AM53" s="159">
        <f t="shared" si="24"/>
        <v>2</v>
      </c>
      <c r="AN53" s="159">
        <f t="shared" si="25"/>
        <v>2.5</v>
      </c>
    </row>
    <row r="54" spans="1:40" ht="13.5" customHeight="1" x14ac:dyDescent="0.35">
      <c r="A54" s="168" t="str">
        <f>'Crisis Indicator Data'!A51</f>
        <v>Displacement from Afghanistan to Iran</v>
      </c>
      <c r="B54" s="169" t="str">
        <f>'Crisis Indicator Data'!B51</f>
        <v>International Displacement</v>
      </c>
      <c r="C54" s="169" t="str">
        <f>'Crisis Indicator Data'!C51</f>
        <v>IRN004</v>
      </c>
      <c r="D54" s="169" t="str">
        <f>'Crisis Indicator Data'!D51</f>
        <v>Iran</v>
      </c>
      <c r="E54" s="170" t="str">
        <f>'Crisis Indicator Data'!E51</f>
        <v>IRN</v>
      </c>
      <c r="F54" s="159">
        <f>IF(LEN(E54)&gt;3,(IF(VLOOKUP($C54,#REF!,7,FALSE)="x","x",ROUND(IF(VLOOKUP($C54,#REF!,7,FALSE)&gt;$F$3,5,IF(VLOOKUP($C54,#REF!,7,FALSE)&lt;F$4,0,($F$3-VLOOKUP($C54,#REF!,7,FALSE))/($F$3-$F$4)*5)),1))),IF(VLOOKUP($E54,'Country Indicator Data'!$B$4:$N$300,3,FALSE)="x","x",ROUND(IF(VLOOKUP($E54,'Country Indicator Data'!$B$4:$N$300,3,FALSE)&gt;$F$3,5,IF(VLOOKUP($E54,'Country Indicator Data'!$B$4:$N$300,3,FALSE)&lt;$F$4,0,($F$3-VLOOKUP($E54,'Country Indicator Data'!$B$4:$N$300,3,FALSE))/($F$3-$F$4)*5)),1)))</f>
        <v>5</v>
      </c>
      <c r="G54" s="159">
        <f>IF(LEN(E54)&gt;3,(IF(VLOOKUP($C54,#REF!,9,FALSE)="x","x",ROUND(IF(VLOOKUP($C54,#REF!,9,FALSE)&gt;G$3,5,IF(VLOOKUP($C54,#REF!,9,FALSE)&lt;G$4,0,(G$3-VLOOKUP($C54,#REF!,9,FALSE))/(G$3-G$4)*5)),1))),IF(VLOOKUP($E54,'Country Indicator Data'!$B$4:$N$300,5,FALSE)="x","x",ROUND(IF(VLOOKUP($E54,'Country Indicator Data'!$B$4:$N$300,5,FALSE)&gt;G$3,5,IF(VLOOKUP($E54,'Country Indicator Data'!$B$4:$N$300,5,FALSE)&lt;G$4,0,(G$3-VLOOKUP($E54,'Country Indicator Data'!$B$4:$N$300,5,FALSE))/(G$3-G$4)*5)),1)))</f>
        <v>3.6</v>
      </c>
      <c r="H54" s="159">
        <f t="shared" si="13"/>
        <v>4.3</v>
      </c>
      <c r="I54" s="159">
        <f>IF(LEN(E54)&gt;3,(IF(VLOOKUP($C54,#REF!,6,FALSE)="x","x",ROUND(IF(VLOOKUP($C54,#REF!,6,FALSE)&gt;I$3,5,IF(VLOOKUP($C54,#REF!,6,FALSE)&lt;I$4,0,5-(I$3-VLOOKUP($C54,#REF!,6,FALSE))/(I$3-I$4)*5)),1))),IF(VLOOKUP($E54,'Country Indicator Data'!$B$4:$N$300,2,FALSE)="x","x",ROUND(IF(VLOOKUP($E54,'Country Indicator Data'!$B$4:$N$300,2,FALSE)&gt;I$3,5,IF(VLOOKUP($E54,'Country Indicator Data'!$B$4:$N$300,2,FALSE)&lt;I$4,0,5-(I$3-VLOOKUP($E54,'Country Indicator Data'!$B$4:$N$300,2,FALSE))/(I$3-I$4)*5)),1)))</f>
        <v>3.4</v>
      </c>
      <c r="J54" s="159">
        <f>IF(LEN(E54)&gt;3,(IF(VLOOKUP($C54,#REF!,8,FALSE)="x","x",ROUND(IF(VLOOKUP($C54,#REF!,8,FALSE)&gt;J$3,5,IF(VLOOKUP($C54,#REF!,8,FALSE)&lt;J$4,0,5-(J$3-VLOOKUP($C54,#REF!,8,FALSE))/(J$3-J$4)*5)),1))),IF(VLOOKUP($E54,'Country Indicator Data'!$B$4:$N$300,4,FALSE)="x","x",ROUND(IF(VLOOKUP($E54,'Country Indicator Data'!$B$4:$N$300,4,FALSE)&gt;J$3,5,IF(VLOOKUP($E54,'Country Indicator Data'!$B$4:$N$300,4,FALSE)&lt;J$4,0,5-(J$3-VLOOKUP($E54,'Country Indicator Data'!$B$4:$N$300,4,FALSE))/(J$3-J$4)*5)),1)))</f>
        <v>1.6</v>
      </c>
      <c r="K54" s="159">
        <f t="shared" si="14"/>
        <v>2.5</v>
      </c>
      <c r="L54" s="159">
        <f>IF(LEN(E54)&gt;3,(IF(VLOOKUP($C54,#REF!,10,FALSE)="x","x",ROUND(IF(VLOOKUP($C54,#REF!,10,FALSE)&gt;L$3,5,IF(VLOOKUP($C54,#REF!,10,FALSE)&lt;L$4,0,5-(L$3-VLOOKUP($C54,#REF!,10,FALSE))/(L$3-L$4)*5)),1))),IF(VLOOKUP($E54,'Country Indicator Data'!$B$4:$N$300,6,FALSE)="x","x",ROUND(IF(VLOOKUP($E54,'Country Indicator Data'!$B$4:$N$300,6,FALSE)&gt;L$3,5,IF(VLOOKUP($E54,'Country Indicator Data'!$B$4:$N$300,6,FALSE)&lt;L$4,0,5-(L$3-VLOOKUP($E54,'Country Indicator Data'!$B$4:$N$300,6,FALSE))/(L$3-L$4)*5)),1)))</f>
        <v>3.2</v>
      </c>
      <c r="M54" s="159">
        <f>IF(LEN(E54)&gt;3,(IF(VLOOKUP($C54,#REF!,11,FALSE)="x","x",ROUND(IF(VLOOKUP($C54,#REF!,11,FALSE)&gt;M$3,5,IF(VLOOKUP($C54,#REF!,11,FALSE)&lt;M$4,0,5-(M$3-VLOOKUP($C54,#REF!,11,FALSE))/(M$3-M$4)*5)),1))),IF(VLOOKUP($E54,'Country Indicator Data'!$B$4:$N$300,7,FALSE)="x","x",ROUND(IF(VLOOKUP($E54,'Country Indicator Data'!$B$4:$N$300,7,FALSE)&gt;M$3,5,IF(VLOOKUP($E54,'Country Indicator Data'!$B$4:$N$300,7,FALSE)&lt;M$4,0,5-(M$3-VLOOKUP($E54,'Country Indicator Data'!$B$4:$N$300,7,FALSE))/(M$3-M$4)*5)),1)))</f>
        <v>1.4</v>
      </c>
      <c r="N54" s="159">
        <f t="shared" si="15"/>
        <v>2.2999999999999998</v>
      </c>
      <c r="O54" s="159">
        <f t="shared" si="16"/>
        <v>3.0333333333333332</v>
      </c>
      <c r="P54" s="159">
        <f>IF(LEN(E54)&gt;3,VLOOKUP(C54,#REF!,12,FALSE),VLOOKUP(E54,'Country Indicator Data'!$B$4:$I$300,8,FALSE))</f>
        <v>3</v>
      </c>
      <c r="Q54" s="159" t="str">
        <f>IF(LEN(E54)&gt;3,((IF(VLOOKUP($C54,#REF!,13,FALSE)="x","x",ROUND(IF(VLOOKUP($C54,#REF!,13,FALSE)&gt;Q$3,5,IF(VLOOKUP($C54,#REF!,13,FALSE)&lt;Q$4,0,5-(LOG(Q$3)-LOG(VLOOKUP($C54,#REF!,13,FALSE)))/(LOG(Q$3)-LOG(Q$4))*5)),1)))),(IF(VLOOKUP($E54,'Country Indicator Data'!$B$4:$N$300,9,FALSE)="x","x",ROUND(IF(VLOOKUP($E54,'Country Indicator Data'!$B$4:$N$300,9,FALSE)&gt;Q$3,5,IF(VLOOKUP($E54,'Country Indicator Data'!$B$4:$N$300,9,FALSE)&lt;Q$4,0,5-(LOG(Q$3)-LOG(VLOOKUP($E54,'Country Indicator Data'!$B$4:$N$300,9,FALSE)))/(LOG(Q$3)-LOG(Q$4))*5)),1))))</f>
        <v>x</v>
      </c>
      <c r="R54" s="159">
        <f t="shared" si="17"/>
        <v>3</v>
      </c>
      <c r="S54" s="159">
        <f>IF(LEN(E54)&gt;3,((IF(VLOOKUP($C54,#REF!,17,FALSE)="x","x",ROUND(IF(VLOOKUP($C54,#REF!,17,FALSE)&gt;S$3,0,IF(VLOOKUP($C54,#REF!,17,FALSE)&lt;S$4,5,(S$3-VLOOKUP($C54,#REF!,17,FALSE))/(S$3-S$4)*5)),1)))),(IF(VLOOKUP($E54,'Country Indicator Data'!$B$4:$N$300,13,FALSE)="x","x",ROUND(IF(VLOOKUP($E54,'Country Indicator Data'!$B$4:$N$300,13,FALSE)&gt;S$3,0,IF(VLOOKUP($E54,'Country Indicator Data'!$B$4:$N$300,13,FALSE)&lt;S$4,5,(S$3-VLOOKUP($E54,'Country Indicator Data'!$B$4:$N$300,13,FALSE))/(S$3-S$4)*5)),1))))</f>
        <v>3.9</v>
      </c>
      <c r="T54" s="159">
        <f>IF(LEN(E54)&gt;3,((IF(VLOOKUP($C54,#REF!,14,FALSE)="x","x",ROUND(IF(VLOOKUP($C54,#REF!,14,FALSE)&gt;T$3,0,IF(VLOOKUP($C54,#REF!,14,FALSE)&lt;T$4,5,(T$3-VLOOKUP($C54,#REF!,14,FALSE))/(T$3-T$4)*5)),1)))),(IF(VLOOKUP($E54,'Country Indicator Data'!$B$4:$N$300,10,FALSE)="x","x",ROUND(IF(VLOOKUP($E54,'Country Indicator Data'!$B$4:$N$300,10,FALSE)&gt;T$3,0,IF(VLOOKUP($E54,'Country Indicator Data'!$B$4:$N$300,10,FALSE)&lt;T$4,5,(T$3-VLOOKUP($E54,'Country Indicator Data'!$B$4:$N$300,10,FALSE))/(T$3-T$4)*5)),1))))</f>
        <v>3.6</v>
      </c>
      <c r="U54" s="159">
        <f>IF(LEN(E54)&gt;3,((IF(VLOOKUP($C54,#REF!,15,FALSE)="x","x",ROUND(IF(VLOOKUP($C54,#REF!,15,FALSE)&gt;U$3,0,IF(VLOOKUP($C54,#REF!,15,FALSE)&lt;U$4,5,(U$3-VLOOKUP($C54,#REF!,15,FALSE))/(U$3-U$4)*5)),1)))),(IF(VLOOKUP($E54,'Country Indicator Data'!$B$4:$N$300,11,FALSE)="x","x",ROUND(IF(VLOOKUP($E54,'Country Indicator Data'!$B$4:$N$300,11,FALSE)&gt;U$3,0,IF(VLOOKUP($E54,'Country Indicator Data'!$B$4:$N$300,11,FALSE)&lt;U$4,5,(U$3-VLOOKUP($E54,'Country Indicator Data'!$B$4:$N$300,11,FALSE))/(U$3-U$4)*5)),1))))</f>
        <v>3.7</v>
      </c>
      <c r="V54" s="159">
        <f>IF(LEN(E54)&gt;3,((IF(VLOOKUP($C54,#REF!,16,FALSE)="x","x",ROUND(IF(VLOOKUP($C54,#REF!,16,FALSE)&gt;V$3,0,IF(VLOOKUP($C54,#REF!,16,FALSE)&lt;V$4,5,(V$3-VLOOKUP($C54,#REF!,16,FALSE))/(V$3-V$4)*5)),1)))),(IF(VLOOKUP($E54,'Country Indicator Data'!$B$4:$N$300,12,FALSE)="x","x",ROUND(IF(VLOOKUP($E54,'Country Indicator Data'!$B$4:$N$300,12,FALSE)&gt;V$3,0,IF(VLOOKUP($E54,'Country Indicator Data'!$B$4:$N$300,12,FALSE)&lt;V$4,5,(V$3-VLOOKUP($E54,'Country Indicator Data'!$B$4:$N$300,12,FALSE))/(V$3-V$4)*5)),1))))</f>
        <v>4.5</v>
      </c>
      <c r="W54" s="159">
        <f t="shared" si="18"/>
        <v>3.9</v>
      </c>
      <c r="X54" s="159">
        <f t="shared" si="19"/>
        <v>3.3</v>
      </c>
      <c r="Y54" s="176">
        <f>IF('Core Indicators'!FC51="x","x",IF('Core Indicators'!FC51&gt;=5,5,IF('Core Indicators'!FC51&gt;=4,4,IF('Core Indicators'!FC51&gt;=3,3,IF('Core Indicators'!FC51&gt;=2,2,IF('Core Indicators'!FC51&gt;=1,1,0))))))</f>
        <v>3</v>
      </c>
      <c r="Z54" s="159">
        <f t="shared" si="20"/>
        <v>3</v>
      </c>
      <c r="AA54" s="176">
        <f>'Crisis Indicator Data'!Y51</f>
        <v>1</v>
      </c>
      <c r="AB54" s="176">
        <f>'Crisis Indicator Data'!Z51</f>
        <v>2</v>
      </c>
      <c r="AC54" s="176">
        <f>'Crisis Indicator Data'!AA51</f>
        <v>2</v>
      </c>
      <c r="AD54" s="176">
        <f>'Crisis Indicator Data'!AB51</f>
        <v>1</v>
      </c>
      <c r="AE54" s="176">
        <f t="shared" si="21"/>
        <v>3</v>
      </c>
      <c r="AF54" s="176">
        <f>'Crisis Indicator Data'!AC51</f>
        <v>2</v>
      </c>
      <c r="AG54" s="176">
        <f>'Crisis Indicator Data'!AD51</f>
        <v>3</v>
      </c>
      <c r="AH54" s="176">
        <f t="shared" si="22"/>
        <v>5</v>
      </c>
      <c r="AI54" s="176">
        <f>'Crisis Indicator Data'!AE51</f>
        <v>0</v>
      </c>
      <c r="AJ54" s="176">
        <f>'Crisis Indicator Data'!AF51</f>
        <v>1</v>
      </c>
      <c r="AK54" s="176">
        <f>'Crisis Indicator Data'!AG51</f>
        <v>2</v>
      </c>
      <c r="AL54" s="176">
        <f t="shared" si="23"/>
        <v>3</v>
      </c>
      <c r="AM54" s="159">
        <f t="shared" si="24"/>
        <v>4</v>
      </c>
      <c r="AN54" s="159">
        <f t="shared" si="25"/>
        <v>3.5</v>
      </c>
    </row>
    <row r="55" spans="1:40" ht="13.5" customHeight="1" x14ac:dyDescent="0.35">
      <c r="A55" s="168" t="str">
        <f>'Crisis Indicator Data'!A52</f>
        <v>Internal displacement in Iraq</v>
      </c>
      <c r="B55" s="169" t="str">
        <f>'Crisis Indicator Data'!B52</f>
        <v>Conflict/ Violence,Political/economic crisis</v>
      </c>
      <c r="C55" s="169" t="str">
        <f>'Crisis Indicator Data'!C52</f>
        <v>IRQ002</v>
      </c>
      <c r="D55" s="169" t="str">
        <f>'Crisis Indicator Data'!D52</f>
        <v>Iraq</v>
      </c>
      <c r="E55" s="170" t="str">
        <f>'Crisis Indicator Data'!E52</f>
        <v>IRQ</v>
      </c>
      <c r="F55" s="159">
        <f>IF(LEN(E55)&gt;3,(IF(VLOOKUP($C55,#REF!,7,FALSE)="x","x",ROUND(IF(VLOOKUP($C55,#REF!,7,FALSE)&gt;$F$3,5,IF(VLOOKUP($C55,#REF!,7,FALSE)&lt;F$4,0,($F$3-VLOOKUP($C55,#REF!,7,FALSE))/($F$3-$F$4)*5)),1))),IF(VLOOKUP($E55,'Country Indicator Data'!$B$4:$N$300,3,FALSE)="x","x",ROUND(IF(VLOOKUP($E55,'Country Indicator Data'!$B$4:$N$300,3,FALSE)&gt;$F$3,5,IF(VLOOKUP($E55,'Country Indicator Data'!$B$4:$N$300,3,FALSE)&lt;$F$4,0,($F$3-VLOOKUP($E55,'Country Indicator Data'!$B$4:$N$300,3,FALSE))/($F$3-$F$4)*5)),1)))</f>
        <v>4.3</v>
      </c>
      <c r="G55" s="159">
        <f>IF(LEN(E55)&gt;3,(IF(VLOOKUP($C55,#REF!,9,FALSE)="x","x",ROUND(IF(VLOOKUP($C55,#REF!,9,FALSE)&gt;G$3,5,IF(VLOOKUP($C55,#REF!,9,FALSE)&lt;G$4,0,(G$3-VLOOKUP($C55,#REF!,9,FALSE))/(G$3-G$4)*5)),1))),IF(VLOOKUP($E55,'Country Indicator Data'!$B$4:$N$300,5,FALSE)="x","x",ROUND(IF(VLOOKUP($E55,'Country Indicator Data'!$B$4:$N$300,5,FALSE)&gt;G$3,5,IF(VLOOKUP($E55,'Country Indicator Data'!$B$4:$N$300,5,FALSE)&lt;G$4,0,(G$3-VLOOKUP($E55,'Country Indicator Data'!$B$4:$N$300,5,FALSE))/(G$3-G$4)*5)),1)))</f>
        <v>2.8</v>
      </c>
      <c r="H55" s="159">
        <f t="shared" si="13"/>
        <v>3.55</v>
      </c>
      <c r="I55" s="159">
        <f>IF(LEN(E55)&gt;3,(IF(VLOOKUP($C55,#REF!,6,FALSE)="x","x",ROUND(IF(VLOOKUP($C55,#REF!,6,FALSE)&gt;I$3,5,IF(VLOOKUP($C55,#REF!,6,FALSE)&lt;I$4,0,5-(I$3-VLOOKUP($C55,#REF!,6,FALSE))/(I$3-I$4)*5)),1))),IF(VLOOKUP($E55,'Country Indicator Data'!$B$4:$N$300,2,FALSE)="x","x",ROUND(IF(VLOOKUP($E55,'Country Indicator Data'!$B$4:$N$300,2,FALSE)&gt;I$3,5,IF(VLOOKUP($E55,'Country Indicator Data'!$B$4:$N$300,2,FALSE)&lt;I$4,0,5-(I$3-VLOOKUP($E55,'Country Indicator Data'!$B$4:$N$300,2,FALSE))/(I$3-I$4)*5)),1)))</f>
        <v>2.7</v>
      </c>
      <c r="J55" s="159">
        <f>IF(LEN(E55)&gt;3,(IF(VLOOKUP($C55,#REF!,8,FALSE)="x","x",ROUND(IF(VLOOKUP($C55,#REF!,8,FALSE)&gt;J$3,5,IF(VLOOKUP($C55,#REF!,8,FALSE)&lt;J$4,0,5-(J$3-VLOOKUP($C55,#REF!,8,FALSE))/(J$3-J$4)*5)),1))),IF(VLOOKUP($E55,'Country Indicator Data'!$B$4:$N$300,4,FALSE)="x","x",ROUND(IF(VLOOKUP($E55,'Country Indicator Data'!$B$4:$N$300,4,FALSE)&gt;J$3,5,IF(VLOOKUP($E55,'Country Indicator Data'!$B$4:$N$300,4,FALSE)&lt;J$4,0,5-(J$3-VLOOKUP($E55,'Country Indicator Data'!$B$4:$N$300,4,FALSE))/(J$3-J$4)*5)),1)))</f>
        <v>0</v>
      </c>
      <c r="K55" s="159">
        <f t="shared" si="14"/>
        <v>1.35</v>
      </c>
      <c r="L55" s="159">
        <f>IF(LEN(E55)&gt;3,(IF(VLOOKUP($C55,#REF!,10,FALSE)="x","x",ROUND(IF(VLOOKUP($C55,#REF!,10,FALSE)&gt;L$3,5,IF(VLOOKUP($C55,#REF!,10,FALSE)&lt;L$4,0,5-(L$3-VLOOKUP($C55,#REF!,10,FALSE))/(L$3-L$4)*5)),1))),IF(VLOOKUP($E55,'Country Indicator Data'!$B$4:$N$300,6,FALSE)="x","x",ROUND(IF(VLOOKUP($E55,'Country Indicator Data'!$B$4:$N$300,6,FALSE)&gt;L$3,5,IF(VLOOKUP($E55,'Country Indicator Data'!$B$4:$N$300,6,FALSE)&lt;L$4,0,5-(L$3-VLOOKUP($E55,'Country Indicator Data'!$B$4:$N$300,6,FALSE))/(L$3-L$4)*5)),1)))</f>
        <v>3.7</v>
      </c>
      <c r="M55" s="159">
        <f>IF(LEN(E55)&gt;3,(IF(VLOOKUP($C55,#REF!,11,FALSE)="x","x",ROUND(IF(VLOOKUP($C55,#REF!,11,FALSE)&gt;M$3,5,IF(VLOOKUP($C55,#REF!,11,FALSE)&lt;M$4,0,5-(M$3-VLOOKUP($C55,#REF!,11,FALSE))/(M$3-M$4)*5)),1))),IF(VLOOKUP($E55,'Country Indicator Data'!$B$4:$N$300,7,FALSE)="x","x",ROUND(IF(VLOOKUP($E55,'Country Indicator Data'!$B$4:$N$300,7,FALSE)&gt;M$3,5,IF(VLOOKUP($E55,'Country Indicator Data'!$B$4:$N$300,7,FALSE)&lt;M$4,0,5-(M$3-VLOOKUP($E55,'Country Indicator Data'!$B$4:$N$300,7,FALSE))/(M$3-M$4)*5)),1)))</f>
        <v>0.6</v>
      </c>
      <c r="N55" s="159">
        <f t="shared" si="15"/>
        <v>2.15</v>
      </c>
      <c r="O55" s="159">
        <f t="shared" si="16"/>
        <v>2.35</v>
      </c>
      <c r="P55" s="159">
        <f>IF(LEN(E55)&gt;3,VLOOKUP(C55,#REF!,12,FALSE),VLOOKUP(E55,'Country Indicator Data'!$B$4:$I$300,8,FALSE))</f>
        <v>3</v>
      </c>
      <c r="Q55" s="159">
        <f>IF(LEN(E55)&gt;3,((IF(VLOOKUP($C55,#REF!,13,FALSE)="x","x",ROUND(IF(VLOOKUP($C55,#REF!,13,FALSE)&gt;Q$3,5,IF(VLOOKUP($C55,#REF!,13,FALSE)&lt;Q$4,0,5-(LOG(Q$3)-LOG(VLOOKUP($C55,#REF!,13,FALSE)))/(LOG(Q$3)-LOG(Q$4))*5)),1)))),(IF(VLOOKUP($E55,'Country Indicator Data'!$B$4:$N$300,9,FALSE)="x","x",ROUND(IF(VLOOKUP($E55,'Country Indicator Data'!$B$4:$N$300,9,FALSE)&gt;Q$3,5,IF(VLOOKUP($E55,'Country Indicator Data'!$B$4:$N$300,9,FALSE)&lt;Q$4,0,5-(LOG(Q$3)-LOG(VLOOKUP($E55,'Country Indicator Data'!$B$4:$N$300,9,FALSE)))/(LOG(Q$3)-LOG(Q$4))*5)),1))))</f>
        <v>3.7</v>
      </c>
      <c r="R55" s="159">
        <f t="shared" si="17"/>
        <v>3.35</v>
      </c>
      <c r="S55" s="159">
        <f>IF(LEN(E55)&gt;3,((IF(VLOOKUP($C55,#REF!,17,FALSE)="x","x",ROUND(IF(VLOOKUP($C55,#REF!,17,FALSE)&gt;S$3,0,IF(VLOOKUP($C55,#REF!,17,FALSE)&lt;S$4,5,(S$3-VLOOKUP($C55,#REF!,17,FALSE))/(S$3-S$4)*5)),1)))),(IF(VLOOKUP($E55,'Country Indicator Data'!$B$4:$N$300,13,FALSE)="x","x",ROUND(IF(VLOOKUP($E55,'Country Indicator Data'!$B$4:$N$300,13,FALSE)&gt;S$3,0,IF(VLOOKUP($E55,'Country Indicator Data'!$B$4:$N$300,13,FALSE)&lt;S$4,5,(S$3-VLOOKUP($E55,'Country Indicator Data'!$B$4:$N$300,13,FALSE))/(S$3-S$4)*5)),1))))</f>
        <v>3.7</v>
      </c>
      <c r="T55" s="159">
        <f>IF(LEN(E55)&gt;3,((IF(VLOOKUP($C55,#REF!,14,FALSE)="x","x",ROUND(IF(VLOOKUP($C55,#REF!,14,FALSE)&gt;T$3,0,IF(VLOOKUP($C55,#REF!,14,FALSE)&lt;T$4,5,(T$3-VLOOKUP($C55,#REF!,14,FALSE))/(T$3-T$4)*5)),1)))),(IF(VLOOKUP($E55,'Country Indicator Data'!$B$4:$N$300,10,FALSE)="x","x",ROUND(IF(VLOOKUP($E55,'Country Indicator Data'!$B$4:$N$300,10,FALSE)&gt;T$3,0,IF(VLOOKUP($E55,'Country Indicator Data'!$B$4:$N$300,10,FALSE)&lt;T$4,5,(T$3-VLOOKUP($E55,'Country Indicator Data'!$B$4:$N$300,10,FALSE))/(T$3-T$4)*5)),1))))</f>
        <v>4.2</v>
      </c>
      <c r="U55" s="159">
        <f>IF(LEN(E55)&gt;3,((IF(VLOOKUP($C55,#REF!,15,FALSE)="x","x",ROUND(IF(VLOOKUP($C55,#REF!,15,FALSE)&gt;U$3,0,IF(VLOOKUP($C55,#REF!,15,FALSE)&lt;U$4,5,(U$3-VLOOKUP($C55,#REF!,15,FALSE))/(U$3-U$4)*5)),1)))),(IF(VLOOKUP($E55,'Country Indicator Data'!$B$4:$N$300,11,FALSE)="x","x",ROUND(IF(VLOOKUP($E55,'Country Indicator Data'!$B$4:$N$300,11,FALSE)&gt;U$3,0,IF(VLOOKUP($E55,'Country Indicator Data'!$B$4:$N$300,11,FALSE)&lt;U$4,5,(U$3-VLOOKUP($E55,'Country Indicator Data'!$B$4:$N$300,11,FALSE))/(U$3-U$4)*5)),1))))</f>
        <v>3</v>
      </c>
      <c r="V55" s="159">
        <f>IF(LEN(E55)&gt;3,((IF(VLOOKUP($C55,#REF!,16,FALSE)="x","x",ROUND(IF(VLOOKUP($C55,#REF!,16,FALSE)&gt;V$3,0,IF(VLOOKUP($C55,#REF!,16,FALSE)&lt;V$4,5,(V$3-VLOOKUP($C55,#REF!,16,FALSE))/(V$3-V$4)*5)),1)))),(IF(VLOOKUP($E55,'Country Indicator Data'!$B$4:$N$300,12,FALSE)="x","x",ROUND(IF(VLOOKUP($E55,'Country Indicator Data'!$B$4:$N$300,12,FALSE)&gt;V$3,0,IF(VLOOKUP($E55,'Country Indicator Data'!$B$4:$N$300,12,FALSE)&lt;V$4,5,(V$3-VLOOKUP($E55,'Country Indicator Data'!$B$4:$N$300,12,FALSE))/(V$3-V$4)*5)),1))))</f>
        <v>3.5</v>
      </c>
      <c r="W55" s="159">
        <f t="shared" si="18"/>
        <v>3.6</v>
      </c>
      <c r="X55" s="159">
        <f t="shared" si="19"/>
        <v>3.1</v>
      </c>
      <c r="Y55" s="176">
        <f>IF('Core Indicators'!FC52="x","x",IF('Core Indicators'!FC52&gt;=5,5,IF('Core Indicators'!FC52&gt;=4,4,IF('Core Indicators'!FC52&gt;=3,3,IF('Core Indicators'!FC52&gt;=2,2,IF('Core Indicators'!FC52&gt;=1,1,0))))))</f>
        <v>2</v>
      </c>
      <c r="Z55" s="159">
        <f t="shared" si="20"/>
        <v>2</v>
      </c>
      <c r="AA55" s="176">
        <f>'Crisis Indicator Data'!Y52</f>
        <v>1</v>
      </c>
      <c r="AB55" s="176">
        <f>'Crisis Indicator Data'!Z52</f>
        <v>3</v>
      </c>
      <c r="AC55" s="176">
        <f>'Crisis Indicator Data'!AA52</f>
        <v>2</v>
      </c>
      <c r="AD55" s="176">
        <f>'Crisis Indicator Data'!AB52</f>
        <v>0</v>
      </c>
      <c r="AE55" s="176">
        <f t="shared" si="21"/>
        <v>3</v>
      </c>
      <c r="AF55" s="176">
        <f>'Crisis Indicator Data'!AC52</f>
        <v>2</v>
      </c>
      <c r="AG55" s="176">
        <f>'Crisis Indicator Data'!AD52</f>
        <v>3</v>
      </c>
      <c r="AH55" s="176">
        <f t="shared" si="22"/>
        <v>5</v>
      </c>
      <c r="AI55" s="176">
        <f>'Crisis Indicator Data'!AE52</f>
        <v>0</v>
      </c>
      <c r="AJ55" s="176">
        <f>'Crisis Indicator Data'!AF52</f>
        <v>3</v>
      </c>
      <c r="AK55" s="176">
        <f>'Crisis Indicator Data'!AG52</f>
        <v>1</v>
      </c>
      <c r="AL55" s="176">
        <f t="shared" si="23"/>
        <v>3</v>
      </c>
      <c r="AM55" s="159">
        <f t="shared" si="24"/>
        <v>4</v>
      </c>
      <c r="AN55" s="159">
        <f t="shared" si="25"/>
        <v>3</v>
      </c>
    </row>
    <row r="56" spans="1:40" ht="13.5" customHeight="1" x14ac:dyDescent="0.35">
      <c r="A56" s="168" t="str">
        <f>'Crisis Indicator Data'!A53</f>
        <v>International Displacement to Italy</v>
      </c>
      <c r="B56" s="169" t="str">
        <f>'Crisis Indicator Data'!B53</f>
        <v>International Displacement</v>
      </c>
      <c r="C56" s="169" t="str">
        <f>'Crisis Indicator Data'!C53</f>
        <v>ITA002</v>
      </c>
      <c r="D56" s="169" t="str">
        <f>'Crisis Indicator Data'!D53</f>
        <v>Italy</v>
      </c>
      <c r="E56" s="170" t="str">
        <f>'Crisis Indicator Data'!E53</f>
        <v>ITA</v>
      </c>
      <c r="F56" s="159">
        <f>IF(LEN(E56)&gt;3,(IF(VLOOKUP($C56,#REF!,7,FALSE)="x","x",ROUND(IF(VLOOKUP($C56,#REF!,7,FALSE)&gt;$F$3,5,IF(VLOOKUP($C56,#REF!,7,FALSE)&lt;F$4,0,($F$3-VLOOKUP($C56,#REF!,7,FALSE))/($F$3-$F$4)*5)),1))),IF(VLOOKUP($E56,'Country Indicator Data'!$B$4:$N$300,3,FALSE)="x","x",ROUND(IF(VLOOKUP($E56,'Country Indicator Data'!$B$4:$N$300,3,FALSE)&gt;$F$3,5,IF(VLOOKUP($E56,'Country Indicator Data'!$B$4:$N$300,3,FALSE)&lt;$F$4,0,($F$3-VLOOKUP($E56,'Country Indicator Data'!$B$4:$N$300,3,FALSE))/($F$3-$F$4)*5)),1)))</f>
        <v>0.7</v>
      </c>
      <c r="G56" s="159" t="str">
        <f>IF(LEN(E56)&gt;3,(IF(VLOOKUP($C56,#REF!,9,FALSE)="x","x",ROUND(IF(VLOOKUP($C56,#REF!,9,FALSE)&gt;G$3,5,IF(VLOOKUP($C56,#REF!,9,FALSE)&lt;G$4,0,(G$3-VLOOKUP($C56,#REF!,9,FALSE))/(G$3-G$4)*5)),1))),IF(VLOOKUP($E56,'Country Indicator Data'!$B$4:$N$300,5,FALSE)="x","x",ROUND(IF(VLOOKUP($E56,'Country Indicator Data'!$B$4:$N$300,5,FALSE)&gt;G$3,5,IF(VLOOKUP($E56,'Country Indicator Data'!$B$4:$N$300,5,FALSE)&lt;G$4,0,(G$3-VLOOKUP($E56,'Country Indicator Data'!$B$4:$N$300,5,FALSE))/(G$3-G$4)*5)),1)))</f>
        <v>x</v>
      </c>
      <c r="H56" s="159">
        <f t="shared" si="13"/>
        <v>0.7</v>
      </c>
      <c r="I56" s="159">
        <f>IF(LEN(E56)&gt;3,(IF(VLOOKUP($C56,#REF!,6,FALSE)="x","x",ROUND(IF(VLOOKUP($C56,#REF!,6,FALSE)&gt;I$3,5,IF(VLOOKUP($C56,#REF!,6,FALSE)&lt;I$4,0,5-(I$3-VLOOKUP($C56,#REF!,6,FALSE))/(I$3-I$4)*5)),1))),IF(VLOOKUP($E56,'Country Indicator Data'!$B$4:$N$300,2,FALSE)="x","x",ROUND(IF(VLOOKUP($E56,'Country Indicator Data'!$B$4:$N$300,2,FALSE)&gt;I$3,5,IF(VLOOKUP($E56,'Country Indicator Data'!$B$4:$N$300,2,FALSE)&lt;I$4,0,5-(I$3-VLOOKUP($E56,'Country Indicator Data'!$B$4:$N$300,2,FALSE))/(I$3-I$4)*5)),1)))</f>
        <v>0.6</v>
      </c>
      <c r="J56" s="159">
        <f>IF(LEN(E56)&gt;3,(IF(VLOOKUP($C56,#REF!,8,FALSE)="x","x",ROUND(IF(VLOOKUP($C56,#REF!,8,FALSE)&gt;J$3,5,IF(VLOOKUP($C56,#REF!,8,FALSE)&lt;J$4,0,5-(J$3-VLOOKUP($C56,#REF!,8,FALSE))/(J$3-J$4)*5)),1))),IF(VLOOKUP($E56,'Country Indicator Data'!$B$4:$N$300,4,FALSE)="x","x",ROUND(IF(VLOOKUP($E56,'Country Indicator Data'!$B$4:$N$300,4,FALSE)&gt;J$3,5,IF(VLOOKUP($E56,'Country Indicator Data'!$B$4:$N$300,4,FALSE)&lt;J$4,0,5-(J$3-VLOOKUP($E56,'Country Indicator Data'!$B$4:$N$300,4,FALSE))/(J$3-J$4)*5)),1)))</f>
        <v>0.1</v>
      </c>
      <c r="K56" s="159">
        <f t="shared" si="14"/>
        <v>0.35</v>
      </c>
      <c r="L56" s="159">
        <f>IF(LEN(E56)&gt;3,(IF(VLOOKUP($C56,#REF!,10,FALSE)="x","x",ROUND(IF(VLOOKUP($C56,#REF!,10,FALSE)&gt;L$3,5,IF(VLOOKUP($C56,#REF!,10,FALSE)&lt;L$4,0,5-(L$3-VLOOKUP($C56,#REF!,10,FALSE))/(L$3-L$4)*5)),1))),IF(VLOOKUP($E56,'Country Indicator Data'!$B$4:$N$300,6,FALSE)="x","x",ROUND(IF(VLOOKUP($E56,'Country Indicator Data'!$B$4:$N$300,6,FALSE)&gt;L$3,5,IF(VLOOKUP($E56,'Country Indicator Data'!$B$4:$N$300,6,FALSE)&lt;L$4,0,5-(L$3-VLOOKUP($E56,'Country Indicator Data'!$B$4:$N$300,6,FALSE))/(L$3-L$4)*5)),1)))</f>
        <v>0.3</v>
      </c>
      <c r="M56" s="159">
        <f>IF(LEN(E56)&gt;3,(IF(VLOOKUP($C56,#REF!,11,FALSE)="x","x",ROUND(IF(VLOOKUP($C56,#REF!,11,FALSE)&gt;M$3,5,IF(VLOOKUP($C56,#REF!,11,FALSE)&lt;M$4,0,5-(M$3-VLOOKUP($C56,#REF!,11,FALSE))/(M$3-M$4)*5)),1))),IF(VLOOKUP($E56,'Country Indicator Data'!$B$4:$N$300,7,FALSE)="x","x",ROUND(IF(VLOOKUP($E56,'Country Indicator Data'!$B$4:$N$300,7,FALSE)&gt;M$3,5,IF(VLOOKUP($E56,'Country Indicator Data'!$B$4:$N$300,7,FALSE)&lt;M$4,0,5-(M$3-VLOOKUP($E56,'Country Indicator Data'!$B$4:$N$300,7,FALSE))/(M$3-M$4)*5)),1)))</f>
        <v>1.1000000000000001</v>
      </c>
      <c r="N56" s="159">
        <f t="shared" si="15"/>
        <v>0.70000000000000007</v>
      </c>
      <c r="O56" s="159">
        <f t="shared" si="16"/>
        <v>0.58333333333333337</v>
      </c>
      <c r="P56" s="159">
        <f>IF(LEN(E56)&gt;3,VLOOKUP(C56,#REF!,12,FALSE),VLOOKUP(E56,'Country Indicator Data'!$B$4:$I$300,8,FALSE))</f>
        <v>0</v>
      </c>
      <c r="Q56" s="159">
        <f>IF(LEN(E56)&gt;3,((IF(VLOOKUP($C56,#REF!,13,FALSE)="x","x",ROUND(IF(VLOOKUP($C56,#REF!,13,FALSE)&gt;Q$3,5,IF(VLOOKUP($C56,#REF!,13,FALSE)&lt;Q$4,0,5-(LOG(Q$3)-LOG(VLOOKUP($C56,#REF!,13,FALSE)))/(LOG(Q$3)-LOG(Q$4))*5)),1)))),(IF(VLOOKUP($E56,'Country Indicator Data'!$B$4:$N$300,9,FALSE)="x","x",ROUND(IF(VLOOKUP($E56,'Country Indicator Data'!$B$4:$N$300,9,FALSE)&gt;Q$3,5,IF(VLOOKUP($E56,'Country Indicator Data'!$B$4:$N$300,9,FALSE)&lt;Q$4,0,5-(LOG(Q$3)-LOG(VLOOKUP($E56,'Country Indicator Data'!$B$4:$N$300,9,FALSE)))/(LOG(Q$3)-LOG(Q$4))*5)),1))))</f>
        <v>4.0999999999999996</v>
      </c>
      <c r="R56" s="159">
        <f t="shared" si="17"/>
        <v>2.0499999999999998</v>
      </c>
      <c r="S56" s="159">
        <f>IF(LEN(E56)&gt;3,((IF(VLOOKUP($C56,#REF!,17,FALSE)="x","x",ROUND(IF(VLOOKUP($C56,#REF!,17,FALSE)&gt;S$3,0,IF(VLOOKUP($C56,#REF!,17,FALSE)&lt;S$4,5,(S$3-VLOOKUP($C56,#REF!,17,FALSE))/(S$3-S$4)*5)),1)))),(IF(VLOOKUP($E56,'Country Indicator Data'!$B$4:$N$300,13,FALSE)="x","x",ROUND(IF(VLOOKUP($E56,'Country Indicator Data'!$B$4:$N$300,13,FALSE)&gt;S$3,0,IF(VLOOKUP($E56,'Country Indicator Data'!$B$4:$N$300,13,FALSE)&lt;S$4,5,(S$3-VLOOKUP($E56,'Country Indicator Data'!$B$4:$N$300,13,FALSE))/(S$3-S$4)*5)),1))))</f>
        <v>2.2999999999999998</v>
      </c>
      <c r="T56" s="159">
        <f>IF(LEN(E56)&gt;3,((IF(VLOOKUP($C56,#REF!,14,FALSE)="x","x",ROUND(IF(VLOOKUP($C56,#REF!,14,FALSE)&gt;T$3,0,IF(VLOOKUP($C56,#REF!,14,FALSE)&lt;T$4,5,(T$3-VLOOKUP($C56,#REF!,14,FALSE))/(T$3-T$4)*5)),1)))),(IF(VLOOKUP($E56,'Country Indicator Data'!$B$4:$N$300,10,FALSE)="x","x",ROUND(IF(VLOOKUP($E56,'Country Indicator Data'!$B$4:$N$300,10,FALSE)&gt;T$3,0,IF(VLOOKUP($E56,'Country Indicator Data'!$B$4:$N$300,10,FALSE)&lt;T$4,5,(T$3-VLOOKUP($E56,'Country Indicator Data'!$B$4:$N$300,10,FALSE))/(T$3-T$4)*5)),1))))</f>
        <v>2.1</v>
      </c>
      <c r="U56" s="159" t="str">
        <f>IF(LEN(E56)&gt;3,((IF(VLOOKUP($C56,#REF!,15,FALSE)="x","x",ROUND(IF(VLOOKUP($C56,#REF!,15,FALSE)&gt;U$3,0,IF(VLOOKUP($C56,#REF!,15,FALSE)&lt;U$4,5,(U$3-VLOOKUP($C56,#REF!,15,FALSE))/(U$3-U$4)*5)),1)))),(IF(VLOOKUP($E56,'Country Indicator Data'!$B$4:$N$300,11,FALSE)="x","x",ROUND(IF(VLOOKUP($E56,'Country Indicator Data'!$B$4:$N$300,11,FALSE)&gt;U$3,0,IF(VLOOKUP($E56,'Country Indicator Data'!$B$4:$N$300,11,FALSE)&lt;U$4,5,(U$3-VLOOKUP($E56,'Country Indicator Data'!$B$4:$N$300,11,FALSE))/(U$3-U$4)*5)),1))))</f>
        <v>x</v>
      </c>
      <c r="V56" s="159">
        <f>IF(LEN(E56)&gt;3,((IF(VLOOKUP($C56,#REF!,16,FALSE)="x","x",ROUND(IF(VLOOKUP($C56,#REF!,16,FALSE)&gt;V$3,0,IF(VLOOKUP($C56,#REF!,16,FALSE)&lt;V$4,5,(V$3-VLOOKUP($C56,#REF!,16,FALSE))/(V$3-V$4)*5)),1)))),(IF(VLOOKUP($E56,'Country Indicator Data'!$B$4:$N$300,12,FALSE)="x","x",ROUND(IF(VLOOKUP($E56,'Country Indicator Data'!$B$4:$N$300,12,FALSE)&gt;V$3,0,IF(VLOOKUP($E56,'Country Indicator Data'!$B$4:$N$300,12,FALSE)&lt;V$4,5,(V$3-VLOOKUP($E56,'Country Indicator Data'!$B$4:$N$300,12,FALSE))/(V$3-V$4)*5)),1))))</f>
        <v>0.6</v>
      </c>
      <c r="W56" s="159">
        <f t="shared" si="18"/>
        <v>1.7</v>
      </c>
      <c r="X56" s="159">
        <f t="shared" si="19"/>
        <v>1.4</v>
      </c>
      <c r="Y56" s="176">
        <f>IF('Core Indicators'!FC53="x","x",IF('Core Indicators'!FC53&gt;=5,5,IF('Core Indicators'!FC53&gt;=4,4,IF('Core Indicators'!FC53&gt;=3,3,IF('Core Indicators'!FC53&gt;=2,2,IF('Core Indicators'!FC53&gt;=1,1,0))))))</f>
        <v>2</v>
      </c>
      <c r="Z56" s="159">
        <f t="shared" si="20"/>
        <v>2</v>
      </c>
      <c r="AA56" s="176">
        <f>'Crisis Indicator Data'!Y53</f>
        <v>0</v>
      </c>
      <c r="AB56" s="176">
        <f>'Crisis Indicator Data'!Z53</f>
        <v>1</v>
      </c>
      <c r="AC56" s="176">
        <f>'Crisis Indicator Data'!AA53</f>
        <v>1</v>
      </c>
      <c r="AD56" s="176">
        <f>'Crisis Indicator Data'!AB53</f>
        <v>0</v>
      </c>
      <c r="AE56" s="176">
        <f t="shared" si="21"/>
        <v>2</v>
      </c>
      <c r="AF56" s="176">
        <f>'Crisis Indicator Data'!AC53</f>
        <v>0</v>
      </c>
      <c r="AG56" s="176">
        <f>'Crisis Indicator Data'!AD53</f>
        <v>2</v>
      </c>
      <c r="AH56" s="176">
        <f t="shared" si="22"/>
        <v>2</v>
      </c>
      <c r="AI56" s="176">
        <f>'Crisis Indicator Data'!AE53</f>
        <v>0</v>
      </c>
      <c r="AJ56" s="176">
        <f>'Crisis Indicator Data'!AF53</f>
        <v>0</v>
      </c>
      <c r="AK56" s="176">
        <f>'Crisis Indicator Data'!AG53</f>
        <v>1</v>
      </c>
      <c r="AL56" s="176">
        <f t="shared" si="23"/>
        <v>1</v>
      </c>
      <c r="AM56" s="159">
        <f t="shared" si="24"/>
        <v>2</v>
      </c>
      <c r="AN56" s="159">
        <f t="shared" si="25"/>
        <v>2</v>
      </c>
    </row>
    <row r="57" spans="1:40" ht="13.5" customHeight="1" x14ac:dyDescent="0.35">
      <c r="A57" s="168" t="str">
        <f>'Crisis Indicator Data'!A54</f>
        <v>International displacement from Syria to Jordan</v>
      </c>
      <c r="B57" s="169" t="str">
        <f>'Crisis Indicator Data'!B54</f>
        <v>International Displacement</v>
      </c>
      <c r="C57" s="169" t="str">
        <f>'Crisis Indicator Data'!C54</f>
        <v>JOR002</v>
      </c>
      <c r="D57" s="169" t="str">
        <f>'Crisis Indicator Data'!D54</f>
        <v>Jordan</v>
      </c>
      <c r="E57" s="170" t="str">
        <f>'Crisis Indicator Data'!E54</f>
        <v>JOR</v>
      </c>
      <c r="F57" s="159">
        <f>IF(LEN(E57)&gt;3,(IF(VLOOKUP($C57,#REF!,7,FALSE)="x","x",ROUND(IF(VLOOKUP($C57,#REF!,7,FALSE)&gt;$F$3,5,IF(VLOOKUP($C57,#REF!,7,FALSE)&lt;F$4,0,($F$3-VLOOKUP($C57,#REF!,7,FALSE))/($F$3-$F$4)*5)),1))),IF(VLOOKUP($E57,'Country Indicator Data'!$B$4:$N$300,3,FALSE)="x","x",ROUND(IF(VLOOKUP($E57,'Country Indicator Data'!$B$4:$N$300,3,FALSE)&gt;$F$3,5,IF(VLOOKUP($E57,'Country Indicator Data'!$B$4:$N$300,3,FALSE)&lt;$F$4,0,($F$3-VLOOKUP($E57,'Country Indicator Data'!$B$4:$N$300,3,FALSE))/($F$3-$F$4)*5)),1)))</f>
        <v>4.3</v>
      </c>
      <c r="G57" s="159">
        <f>IF(LEN(E57)&gt;3,(IF(VLOOKUP($C57,#REF!,9,FALSE)="x","x",ROUND(IF(VLOOKUP($C57,#REF!,9,FALSE)&gt;G$3,5,IF(VLOOKUP($C57,#REF!,9,FALSE)&lt;G$4,0,(G$3-VLOOKUP($C57,#REF!,9,FALSE))/(G$3-G$4)*5)),1))),IF(VLOOKUP($E57,'Country Indicator Data'!$B$4:$N$300,5,FALSE)="x","x",ROUND(IF(VLOOKUP($E57,'Country Indicator Data'!$B$4:$N$300,5,FALSE)&gt;G$3,5,IF(VLOOKUP($E57,'Country Indicator Data'!$B$4:$N$300,5,FALSE)&lt;G$4,0,(G$3-VLOOKUP($E57,'Country Indicator Data'!$B$4:$N$300,5,FALSE))/(G$3-G$4)*5)),1)))</f>
        <v>3</v>
      </c>
      <c r="H57" s="159">
        <f t="shared" si="13"/>
        <v>3.65</v>
      </c>
      <c r="I57" s="159">
        <f>IF(LEN(E57)&gt;3,(IF(VLOOKUP($C57,#REF!,6,FALSE)="x","x",ROUND(IF(VLOOKUP($C57,#REF!,6,FALSE)&gt;I$3,5,IF(VLOOKUP($C57,#REF!,6,FALSE)&lt;I$4,0,5-(I$3-VLOOKUP($C57,#REF!,6,FALSE))/(I$3-I$4)*5)),1))),IF(VLOOKUP($E57,'Country Indicator Data'!$B$4:$N$300,2,FALSE)="x","x",ROUND(IF(VLOOKUP($E57,'Country Indicator Data'!$B$4:$N$300,2,FALSE)&gt;I$3,5,IF(VLOOKUP($E57,'Country Indicator Data'!$B$4:$N$300,2,FALSE)&lt;I$4,0,5-(I$3-VLOOKUP($E57,'Country Indicator Data'!$B$4:$N$300,2,FALSE))/(I$3-I$4)*5)),1)))</f>
        <v>2.9</v>
      </c>
      <c r="J57" s="159">
        <f>IF(LEN(E57)&gt;3,(IF(VLOOKUP($C57,#REF!,8,FALSE)="x","x",ROUND(IF(VLOOKUP($C57,#REF!,8,FALSE)&gt;J$3,5,IF(VLOOKUP($C57,#REF!,8,FALSE)&lt;J$4,0,5-(J$3-VLOOKUP($C57,#REF!,8,FALSE))/(J$3-J$4)*5)),1))),IF(VLOOKUP($E57,'Country Indicator Data'!$B$4:$N$300,4,FALSE)="x","x",ROUND(IF(VLOOKUP($E57,'Country Indicator Data'!$B$4:$N$300,4,FALSE)&gt;J$3,5,IF(VLOOKUP($E57,'Country Indicator Data'!$B$4:$N$300,4,FALSE)&lt;J$4,0,5-(J$3-VLOOKUP($E57,'Country Indicator Data'!$B$4:$N$300,4,FALSE))/(J$3-J$4)*5)),1)))</f>
        <v>5</v>
      </c>
      <c r="K57" s="159">
        <f t="shared" si="14"/>
        <v>3.95</v>
      </c>
      <c r="L57" s="159">
        <f>IF(LEN(E57)&gt;3,(IF(VLOOKUP($C57,#REF!,10,FALSE)="x","x",ROUND(IF(VLOOKUP($C57,#REF!,10,FALSE)&gt;L$3,5,IF(VLOOKUP($C57,#REF!,10,FALSE)&lt;L$4,0,5-(L$3-VLOOKUP($C57,#REF!,10,FALSE))/(L$3-L$4)*5)),1))),IF(VLOOKUP($E57,'Country Indicator Data'!$B$4:$N$300,6,FALSE)="x","x",ROUND(IF(VLOOKUP($E57,'Country Indicator Data'!$B$4:$N$300,6,FALSE)&gt;L$3,5,IF(VLOOKUP($E57,'Country Indicator Data'!$B$4:$N$300,6,FALSE)&lt;L$4,0,5-(L$3-VLOOKUP($E57,'Country Indicator Data'!$B$4:$N$300,6,FALSE))/(L$3-L$4)*5)),1)))</f>
        <v>2.9</v>
      </c>
      <c r="M57" s="159">
        <f>IF(LEN(E57)&gt;3,(IF(VLOOKUP($C57,#REF!,11,FALSE)="x","x",ROUND(IF(VLOOKUP($C57,#REF!,11,FALSE)&gt;M$3,5,IF(VLOOKUP($C57,#REF!,11,FALSE)&lt;M$4,0,5-(M$3-VLOOKUP($C57,#REF!,11,FALSE))/(M$3-M$4)*5)),1))),IF(VLOOKUP($E57,'Country Indicator Data'!$B$4:$N$300,7,FALSE)="x","x",ROUND(IF(VLOOKUP($E57,'Country Indicator Data'!$B$4:$N$300,7,FALSE)&gt;M$3,5,IF(VLOOKUP($E57,'Country Indicator Data'!$B$4:$N$300,7,FALSE)&lt;M$4,0,5-(M$3-VLOOKUP($E57,'Country Indicator Data'!$B$4:$N$300,7,FALSE))/(M$3-M$4)*5)),1)))</f>
        <v>1.1000000000000001</v>
      </c>
      <c r="N57" s="159">
        <f t="shared" si="15"/>
        <v>2</v>
      </c>
      <c r="O57" s="159">
        <f t="shared" si="16"/>
        <v>3.1999999999999997</v>
      </c>
      <c r="P57" s="159">
        <f>IF(LEN(E57)&gt;3,VLOOKUP(C57,#REF!,12,FALSE),VLOOKUP(E57,'Country Indicator Data'!$B$4:$I$300,8,FALSE))</f>
        <v>3</v>
      </c>
      <c r="Q57" s="159">
        <f>IF(LEN(E57)&gt;3,((IF(VLOOKUP($C57,#REF!,13,FALSE)="x","x",ROUND(IF(VLOOKUP($C57,#REF!,13,FALSE)&gt;Q$3,5,IF(VLOOKUP($C57,#REF!,13,FALSE)&lt;Q$4,0,5-(LOG(Q$3)-LOG(VLOOKUP($C57,#REF!,13,FALSE)))/(LOG(Q$3)-LOG(Q$4))*5)),1)))),(IF(VLOOKUP($E57,'Country Indicator Data'!$B$4:$N$300,9,FALSE)="x","x",ROUND(IF(VLOOKUP($E57,'Country Indicator Data'!$B$4:$N$300,9,FALSE)&gt;Q$3,5,IF(VLOOKUP($E57,'Country Indicator Data'!$B$4:$N$300,9,FALSE)&lt;Q$4,0,5-(LOG(Q$3)-LOG(VLOOKUP($E57,'Country Indicator Data'!$B$4:$N$300,9,FALSE)))/(LOG(Q$3)-LOG(Q$4))*5)),1))))</f>
        <v>0</v>
      </c>
      <c r="R57" s="159">
        <f t="shared" si="17"/>
        <v>1.5</v>
      </c>
      <c r="S57" s="159">
        <f>IF(LEN(E57)&gt;3,((IF(VLOOKUP($C57,#REF!,17,FALSE)="x","x",ROUND(IF(VLOOKUP($C57,#REF!,17,FALSE)&gt;S$3,0,IF(VLOOKUP($C57,#REF!,17,FALSE)&lt;S$4,5,(S$3-VLOOKUP($C57,#REF!,17,FALSE))/(S$3-S$4)*5)),1)))),(IF(VLOOKUP($E57,'Country Indicator Data'!$B$4:$N$300,13,FALSE)="x","x",ROUND(IF(VLOOKUP($E57,'Country Indicator Data'!$B$4:$N$300,13,FALSE)&gt;S$3,0,IF(VLOOKUP($E57,'Country Indicator Data'!$B$4:$N$300,13,FALSE)&lt;S$4,5,(S$3-VLOOKUP($E57,'Country Indicator Data'!$B$4:$N$300,13,FALSE))/(S$3-S$4)*5)),1))))</f>
        <v>2.6</v>
      </c>
      <c r="T57" s="159">
        <f>IF(LEN(E57)&gt;3,((IF(VLOOKUP($C57,#REF!,14,FALSE)="x","x",ROUND(IF(VLOOKUP($C57,#REF!,14,FALSE)&gt;T$3,0,IF(VLOOKUP($C57,#REF!,14,FALSE)&lt;T$4,5,(T$3-VLOOKUP($C57,#REF!,14,FALSE))/(T$3-T$4)*5)),1)))),(IF(VLOOKUP($E57,'Country Indicator Data'!$B$4:$N$300,10,FALSE)="x","x",ROUND(IF(VLOOKUP($E57,'Country Indicator Data'!$B$4:$N$300,10,FALSE)&gt;T$3,0,IF(VLOOKUP($E57,'Country Indicator Data'!$B$4:$N$300,10,FALSE)&lt;T$4,5,(T$3-VLOOKUP($E57,'Country Indicator Data'!$B$4:$N$300,10,FALSE))/(T$3-T$4)*5)),1))))</f>
        <v>2.2000000000000002</v>
      </c>
      <c r="U57" s="159">
        <f>IF(LEN(E57)&gt;3,((IF(VLOOKUP($C57,#REF!,15,FALSE)="x","x",ROUND(IF(VLOOKUP($C57,#REF!,15,FALSE)&gt;U$3,0,IF(VLOOKUP($C57,#REF!,15,FALSE)&lt;U$4,5,(U$3-VLOOKUP($C57,#REF!,15,FALSE))/(U$3-U$4)*5)),1)))),(IF(VLOOKUP($E57,'Country Indicator Data'!$B$4:$N$300,11,FALSE)="x","x",ROUND(IF(VLOOKUP($E57,'Country Indicator Data'!$B$4:$N$300,11,FALSE)&gt;U$3,0,IF(VLOOKUP($E57,'Country Indicator Data'!$B$4:$N$300,11,FALSE)&lt;U$4,5,(U$3-VLOOKUP($E57,'Country Indicator Data'!$B$4:$N$300,11,FALSE))/(U$3-U$4)*5)),1))))</f>
        <v>2.6</v>
      </c>
      <c r="V57" s="159">
        <f>IF(LEN(E57)&gt;3,((IF(VLOOKUP($C57,#REF!,16,FALSE)="x","x",ROUND(IF(VLOOKUP($C57,#REF!,16,FALSE)&gt;V$3,0,IF(VLOOKUP($C57,#REF!,16,FALSE)&lt;V$4,5,(V$3-VLOOKUP($C57,#REF!,16,FALSE))/(V$3-V$4)*5)),1)))),(IF(VLOOKUP($E57,'Country Indicator Data'!$B$4:$N$300,12,FALSE)="x","x",ROUND(IF(VLOOKUP($E57,'Country Indicator Data'!$B$4:$N$300,12,FALSE)&gt;V$3,0,IF(VLOOKUP($E57,'Country Indicator Data'!$B$4:$N$300,12,FALSE)&lt;V$4,5,(V$3-VLOOKUP($E57,'Country Indicator Data'!$B$4:$N$300,12,FALSE))/(V$3-V$4)*5)),1))))</f>
        <v>3.3</v>
      </c>
      <c r="W57" s="159">
        <f t="shared" si="18"/>
        <v>2.7</v>
      </c>
      <c r="X57" s="159">
        <f t="shared" si="19"/>
        <v>2.5</v>
      </c>
      <c r="Y57" s="176">
        <f>IF('Core Indicators'!FC54="x","x",IF('Core Indicators'!FC54&gt;=5,5,IF('Core Indicators'!FC54&gt;=4,4,IF('Core Indicators'!FC54&gt;=3,3,IF('Core Indicators'!FC54&gt;=2,2,IF('Core Indicators'!FC54&gt;=1,1,0))))))</f>
        <v>2</v>
      </c>
      <c r="Z57" s="159">
        <f t="shared" si="20"/>
        <v>2</v>
      </c>
      <c r="AA57" s="176">
        <f>'Crisis Indicator Data'!Y54</f>
        <v>1</v>
      </c>
      <c r="AB57" s="176">
        <f>'Crisis Indicator Data'!Z54</f>
        <v>0</v>
      </c>
      <c r="AC57" s="176">
        <f>'Crisis Indicator Data'!AA54</f>
        <v>1</v>
      </c>
      <c r="AD57" s="176">
        <f>'Crisis Indicator Data'!AB54</f>
        <v>0</v>
      </c>
      <c r="AE57" s="176">
        <f t="shared" si="21"/>
        <v>2</v>
      </c>
      <c r="AF57" s="176">
        <f>'Crisis Indicator Data'!AC54</f>
        <v>0</v>
      </c>
      <c r="AG57" s="176">
        <f>'Crisis Indicator Data'!AD54</f>
        <v>1</v>
      </c>
      <c r="AH57" s="176">
        <f t="shared" si="22"/>
        <v>1</v>
      </c>
      <c r="AI57" s="176">
        <f>'Crisis Indicator Data'!AE54</f>
        <v>0</v>
      </c>
      <c r="AJ57" s="176">
        <f>'Crisis Indicator Data'!AF54</f>
        <v>2</v>
      </c>
      <c r="AK57" s="176">
        <f>'Crisis Indicator Data'!AG54</f>
        <v>1</v>
      </c>
      <c r="AL57" s="176">
        <f t="shared" si="23"/>
        <v>3</v>
      </c>
      <c r="AM57" s="159">
        <f t="shared" si="24"/>
        <v>2</v>
      </c>
      <c r="AN57" s="159">
        <f t="shared" si="25"/>
        <v>2</v>
      </c>
    </row>
    <row r="58" spans="1:40" ht="13.5" customHeight="1" x14ac:dyDescent="0.35">
      <c r="A58" s="168" t="str">
        <f>'Crisis Indicator Data'!A55</f>
        <v>Multiple crises in Kenya</v>
      </c>
      <c r="B58" s="169" t="str">
        <f>'Crisis Indicator Data'!B55</f>
        <v>Drought/drier conditions,International Displacement</v>
      </c>
      <c r="C58" s="169" t="str">
        <f>'Crisis Indicator Data'!C55</f>
        <v>KEN001</v>
      </c>
      <c r="D58" s="169" t="str">
        <f>'Crisis Indicator Data'!D55</f>
        <v>Kenya</v>
      </c>
      <c r="E58" s="170" t="str">
        <f>'Crisis Indicator Data'!E55</f>
        <v>KEN</v>
      </c>
      <c r="F58" s="159">
        <f>IF(LEN(E58)&gt;3,(IF(VLOOKUP($C58,#REF!,7,FALSE)="x","x",ROUND(IF(VLOOKUP($C58,#REF!,7,FALSE)&gt;$F$3,5,IF(VLOOKUP($C58,#REF!,7,FALSE)&lt;F$4,0,($F$3-VLOOKUP($C58,#REF!,7,FALSE))/($F$3-$F$4)*5)),1))),IF(VLOOKUP($E58,'Country Indicator Data'!$B$4:$N$300,3,FALSE)="x","x",ROUND(IF(VLOOKUP($E58,'Country Indicator Data'!$B$4:$N$300,3,FALSE)&gt;$F$3,5,IF(VLOOKUP($E58,'Country Indicator Data'!$B$4:$N$300,3,FALSE)&lt;$F$4,0,($F$3-VLOOKUP($E58,'Country Indicator Data'!$B$4:$N$300,3,FALSE))/($F$3-$F$4)*5)),1)))</f>
        <v>3.6</v>
      </c>
      <c r="G58" s="159">
        <f>IF(LEN(E58)&gt;3,(IF(VLOOKUP($C58,#REF!,9,FALSE)="x","x",ROUND(IF(VLOOKUP($C58,#REF!,9,FALSE)&gt;G$3,5,IF(VLOOKUP($C58,#REF!,9,FALSE)&lt;G$4,0,(G$3-VLOOKUP($C58,#REF!,9,FALSE))/(G$3-G$4)*5)),1))),IF(VLOOKUP($E58,'Country Indicator Data'!$B$4:$N$300,5,FALSE)="x","x",ROUND(IF(VLOOKUP($E58,'Country Indicator Data'!$B$4:$N$300,5,FALSE)&gt;G$3,5,IF(VLOOKUP($E58,'Country Indicator Data'!$B$4:$N$300,5,FALSE)&lt;G$4,0,(G$3-VLOOKUP($E58,'Country Indicator Data'!$B$4:$N$300,5,FALSE))/(G$3-G$4)*5)),1)))</f>
        <v>2.1</v>
      </c>
      <c r="H58" s="159">
        <f t="shared" si="13"/>
        <v>2.85</v>
      </c>
      <c r="I58" s="159">
        <f>IF(LEN(E58)&gt;3,(IF(VLOOKUP($C58,#REF!,6,FALSE)="x","x",ROUND(IF(VLOOKUP($C58,#REF!,6,FALSE)&gt;I$3,5,IF(VLOOKUP($C58,#REF!,6,FALSE)&lt;I$4,0,5-(I$3-VLOOKUP($C58,#REF!,6,FALSE))/(I$3-I$4)*5)),1))),IF(VLOOKUP($E58,'Country Indicator Data'!$B$4:$N$300,2,FALSE)="x","x",ROUND(IF(VLOOKUP($E58,'Country Indicator Data'!$B$4:$N$300,2,FALSE)&gt;I$3,5,IF(VLOOKUP($E58,'Country Indicator Data'!$B$4:$N$300,2,FALSE)&lt;I$4,0,5-(I$3-VLOOKUP($E58,'Country Indicator Data'!$B$4:$N$300,2,FALSE))/(I$3-I$4)*5)),1)))</f>
        <v>4.3</v>
      </c>
      <c r="J58" s="159">
        <f>IF(LEN(E58)&gt;3,(IF(VLOOKUP($C58,#REF!,8,FALSE)="x","x",ROUND(IF(VLOOKUP($C58,#REF!,8,FALSE)&gt;J$3,5,IF(VLOOKUP($C58,#REF!,8,FALSE)&lt;J$4,0,5-(J$3-VLOOKUP($C58,#REF!,8,FALSE))/(J$3-J$4)*5)),1))),IF(VLOOKUP($E58,'Country Indicator Data'!$B$4:$N$300,4,FALSE)="x","x",ROUND(IF(VLOOKUP($E58,'Country Indicator Data'!$B$4:$N$300,4,FALSE)&gt;J$3,5,IF(VLOOKUP($E58,'Country Indicator Data'!$B$4:$N$300,4,FALSE)&lt;J$4,0,5-(J$3-VLOOKUP($E58,'Country Indicator Data'!$B$4:$N$300,4,FALSE))/(J$3-J$4)*5)),1)))</f>
        <v>0.8</v>
      </c>
      <c r="K58" s="159">
        <f t="shared" si="14"/>
        <v>2.5499999999999998</v>
      </c>
      <c r="L58" s="159">
        <f>IF(LEN(E58)&gt;3,(IF(VLOOKUP($C58,#REF!,10,FALSE)="x","x",ROUND(IF(VLOOKUP($C58,#REF!,10,FALSE)&gt;L$3,5,IF(VLOOKUP($C58,#REF!,10,FALSE)&lt;L$4,0,5-(L$3-VLOOKUP($C58,#REF!,10,FALSE))/(L$3-L$4)*5)),1))),IF(VLOOKUP($E58,'Country Indicator Data'!$B$4:$N$300,6,FALSE)="x","x",ROUND(IF(VLOOKUP($E58,'Country Indicator Data'!$B$4:$N$300,6,FALSE)&gt;L$3,5,IF(VLOOKUP($E58,'Country Indicator Data'!$B$4:$N$300,6,FALSE)&lt;L$4,0,5-(L$3-VLOOKUP($E58,'Country Indicator Data'!$B$4:$N$300,6,FALSE))/(L$3-L$4)*5)),1)))</f>
        <v>3.5</v>
      </c>
      <c r="M58" s="159">
        <f>IF(LEN(E58)&gt;3,(IF(VLOOKUP($C58,#REF!,11,FALSE)="x","x",ROUND(IF(VLOOKUP($C58,#REF!,11,FALSE)&gt;M$3,5,IF(VLOOKUP($C58,#REF!,11,FALSE)&lt;M$4,0,5-(M$3-VLOOKUP($C58,#REF!,11,FALSE))/(M$3-M$4)*5)),1))),IF(VLOOKUP($E58,'Country Indicator Data'!$B$4:$N$300,7,FALSE)="x","x",ROUND(IF(VLOOKUP($E58,'Country Indicator Data'!$B$4:$N$300,7,FALSE)&gt;M$3,5,IF(VLOOKUP($E58,'Country Indicator Data'!$B$4:$N$300,7,FALSE)&lt;M$4,0,5-(M$3-VLOOKUP($E58,'Country Indicator Data'!$B$4:$N$300,7,FALSE))/(M$3-M$4)*5)),1)))</f>
        <v>1.7</v>
      </c>
      <c r="N58" s="159">
        <f t="shared" si="15"/>
        <v>2.6</v>
      </c>
      <c r="O58" s="159">
        <f t="shared" si="16"/>
        <v>2.6666666666666665</v>
      </c>
      <c r="P58" s="159">
        <f>IF(LEN(E58)&gt;3,VLOOKUP(C58,#REF!,12,FALSE),VLOOKUP(E58,'Country Indicator Data'!$B$4:$I$300,8,FALSE))</f>
        <v>5</v>
      </c>
      <c r="Q58" s="159" t="str">
        <f>IF(LEN(E58)&gt;3,((IF(VLOOKUP($C58,#REF!,13,FALSE)="x","x",ROUND(IF(VLOOKUP($C58,#REF!,13,FALSE)&gt;Q$3,5,IF(VLOOKUP($C58,#REF!,13,FALSE)&lt;Q$4,0,5-(LOG(Q$3)-LOG(VLOOKUP($C58,#REF!,13,FALSE)))/(LOG(Q$3)-LOG(Q$4))*5)),1)))),(IF(VLOOKUP($E58,'Country Indicator Data'!$B$4:$N$300,9,FALSE)="x","x",ROUND(IF(VLOOKUP($E58,'Country Indicator Data'!$B$4:$N$300,9,FALSE)&gt;Q$3,5,IF(VLOOKUP($E58,'Country Indicator Data'!$B$4:$N$300,9,FALSE)&lt;Q$4,0,5-(LOG(Q$3)-LOG(VLOOKUP($E58,'Country Indicator Data'!$B$4:$N$300,9,FALSE)))/(LOG(Q$3)-LOG(Q$4))*5)),1))))</f>
        <v>x</v>
      </c>
      <c r="R58" s="159">
        <f t="shared" si="17"/>
        <v>5</v>
      </c>
      <c r="S58" s="159">
        <f>IF(LEN(E58)&gt;3,((IF(VLOOKUP($C58,#REF!,17,FALSE)="x","x",ROUND(IF(VLOOKUP($C58,#REF!,17,FALSE)&gt;S$3,0,IF(VLOOKUP($C58,#REF!,17,FALSE)&lt;S$4,5,(S$3-VLOOKUP($C58,#REF!,17,FALSE))/(S$3-S$4)*5)),1)))),(IF(VLOOKUP($E58,'Country Indicator Data'!$B$4:$N$300,13,FALSE)="x","x",ROUND(IF(VLOOKUP($E58,'Country Indicator Data'!$B$4:$N$300,13,FALSE)&gt;S$3,0,IF(VLOOKUP($E58,'Country Indicator Data'!$B$4:$N$300,13,FALSE)&lt;S$4,5,(S$3-VLOOKUP($E58,'Country Indicator Data'!$B$4:$N$300,13,FALSE))/(S$3-S$4)*5)),1))))</f>
        <v>3.4</v>
      </c>
      <c r="T58" s="159">
        <f>IF(LEN(E58)&gt;3,((IF(VLOOKUP($C58,#REF!,14,FALSE)="x","x",ROUND(IF(VLOOKUP($C58,#REF!,14,FALSE)&gt;T$3,0,IF(VLOOKUP($C58,#REF!,14,FALSE)&lt;T$4,5,(T$3-VLOOKUP($C58,#REF!,14,FALSE))/(T$3-T$4)*5)),1)))),(IF(VLOOKUP($E58,'Country Indicator Data'!$B$4:$N$300,10,FALSE)="x","x",ROUND(IF(VLOOKUP($E58,'Country Indicator Data'!$B$4:$N$300,10,FALSE)&gt;T$3,0,IF(VLOOKUP($E58,'Country Indicator Data'!$B$4:$N$300,10,FALSE)&lt;T$4,5,(T$3-VLOOKUP($E58,'Country Indicator Data'!$B$4:$N$300,10,FALSE))/(T$3-T$4)*5)),1))))</f>
        <v>2.8</v>
      </c>
      <c r="U58" s="159">
        <f>IF(LEN(E58)&gt;3,((IF(VLOOKUP($C58,#REF!,15,FALSE)="x","x",ROUND(IF(VLOOKUP($C58,#REF!,15,FALSE)&gt;U$3,0,IF(VLOOKUP($C58,#REF!,15,FALSE)&lt;U$4,5,(U$3-VLOOKUP($C58,#REF!,15,FALSE))/(U$3-U$4)*5)),1)))),(IF(VLOOKUP($E58,'Country Indicator Data'!$B$4:$N$300,11,FALSE)="x","x",ROUND(IF(VLOOKUP($E58,'Country Indicator Data'!$B$4:$N$300,11,FALSE)&gt;U$3,0,IF(VLOOKUP($E58,'Country Indicator Data'!$B$4:$N$300,11,FALSE)&lt;U$4,5,(U$3-VLOOKUP($E58,'Country Indicator Data'!$B$4:$N$300,11,FALSE))/(U$3-U$4)*5)),1))))</f>
        <v>2.1</v>
      </c>
      <c r="V58" s="159">
        <f>IF(LEN(E58)&gt;3,((IF(VLOOKUP($C58,#REF!,16,FALSE)="x","x",ROUND(IF(VLOOKUP($C58,#REF!,16,FALSE)&gt;V$3,0,IF(VLOOKUP($C58,#REF!,16,FALSE)&lt;V$4,5,(V$3-VLOOKUP($C58,#REF!,16,FALSE))/(V$3-V$4)*5)),1)))),(IF(VLOOKUP($E58,'Country Indicator Data'!$B$4:$N$300,12,FALSE)="x","x",ROUND(IF(VLOOKUP($E58,'Country Indicator Data'!$B$4:$N$300,12,FALSE)&gt;V$3,0,IF(VLOOKUP($E58,'Country Indicator Data'!$B$4:$N$300,12,FALSE)&lt;V$4,5,(V$3-VLOOKUP($E58,'Country Indicator Data'!$B$4:$N$300,12,FALSE))/(V$3-V$4)*5)),1))))</f>
        <v>2.5</v>
      </c>
      <c r="W58" s="159">
        <f t="shared" si="18"/>
        <v>2.7</v>
      </c>
      <c r="X58" s="159">
        <f t="shared" si="19"/>
        <v>3.5</v>
      </c>
      <c r="Y58" s="176">
        <f>IF('Core Indicators'!FC55="x","x",IF('Core Indicators'!FC55&gt;=5,5,IF('Core Indicators'!FC55&gt;=4,4,IF('Core Indicators'!FC55&gt;=3,3,IF('Core Indicators'!FC55&gt;=2,2,IF('Core Indicators'!FC55&gt;=1,1,0))))))</f>
        <v>3</v>
      </c>
      <c r="Z58" s="159">
        <f t="shared" si="20"/>
        <v>3</v>
      </c>
      <c r="AA58" s="176">
        <f>'Crisis Indicator Data'!Y55</f>
        <v>0</v>
      </c>
      <c r="AB58" s="176">
        <f>'Crisis Indicator Data'!Z55</f>
        <v>0</v>
      </c>
      <c r="AC58" s="176">
        <f>'Crisis Indicator Data'!AA55</f>
        <v>0</v>
      </c>
      <c r="AD58" s="176">
        <f>'Crisis Indicator Data'!AB55</f>
        <v>0</v>
      </c>
      <c r="AE58" s="176">
        <f t="shared" si="21"/>
        <v>0</v>
      </c>
      <c r="AF58" s="176">
        <f>'Crisis Indicator Data'!AC55</f>
        <v>1</v>
      </c>
      <c r="AG58" s="176">
        <f>'Crisis Indicator Data'!AD55</f>
        <v>2</v>
      </c>
      <c r="AH58" s="176">
        <f t="shared" si="22"/>
        <v>3</v>
      </c>
      <c r="AI58" s="176">
        <f>'Crisis Indicator Data'!AE55</f>
        <v>3</v>
      </c>
      <c r="AJ58" s="176">
        <f>'Crisis Indicator Data'!AF55</f>
        <v>0</v>
      </c>
      <c r="AK58" s="176">
        <f>'Crisis Indicator Data'!AG55</f>
        <v>1</v>
      </c>
      <c r="AL58" s="176">
        <f t="shared" si="23"/>
        <v>3</v>
      </c>
      <c r="AM58" s="159">
        <f t="shared" si="24"/>
        <v>2</v>
      </c>
      <c r="AN58" s="159">
        <f t="shared" si="25"/>
        <v>2.5</v>
      </c>
    </row>
    <row r="59" spans="1:40" ht="13.5" customHeight="1" x14ac:dyDescent="0.35">
      <c r="A59" s="168" t="str">
        <f>'Crisis Indicator Data'!A56</f>
        <v>International displacement to Kenya</v>
      </c>
      <c r="B59" s="169" t="str">
        <f>'Crisis Indicator Data'!B56</f>
        <v>International Displacement</v>
      </c>
      <c r="C59" s="169" t="str">
        <f>'Crisis Indicator Data'!C56</f>
        <v>KEN002</v>
      </c>
      <c r="D59" s="169" t="str">
        <f>'Crisis Indicator Data'!D56</f>
        <v>Kenya</v>
      </c>
      <c r="E59" s="170" t="str">
        <f>'Crisis Indicator Data'!E56</f>
        <v>KEN</v>
      </c>
      <c r="F59" s="159">
        <f>IF(LEN(E59)&gt;3,(IF(VLOOKUP($C59,#REF!,7,FALSE)="x","x",ROUND(IF(VLOOKUP($C59,#REF!,7,FALSE)&gt;$F$3,5,IF(VLOOKUP($C59,#REF!,7,FALSE)&lt;F$4,0,($F$3-VLOOKUP($C59,#REF!,7,FALSE))/($F$3-$F$4)*5)),1))),IF(VLOOKUP($E59,'Country Indicator Data'!$B$4:$N$300,3,FALSE)="x","x",ROUND(IF(VLOOKUP($E59,'Country Indicator Data'!$B$4:$N$300,3,FALSE)&gt;$F$3,5,IF(VLOOKUP($E59,'Country Indicator Data'!$B$4:$N$300,3,FALSE)&lt;$F$4,0,($F$3-VLOOKUP($E59,'Country Indicator Data'!$B$4:$N$300,3,FALSE))/($F$3-$F$4)*5)),1)))</f>
        <v>3.6</v>
      </c>
      <c r="G59" s="159">
        <f>IF(LEN(E59)&gt;3,(IF(VLOOKUP($C59,#REF!,9,FALSE)="x","x",ROUND(IF(VLOOKUP($C59,#REF!,9,FALSE)&gt;G$3,5,IF(VLOOKUP($C59,#REF!,9,FALSE)&lt;G$4,0,(G$3-VLOOKUP($C59,#REF!,9,FALSE))/(G$3-G$4)*5)),1))),IF(VLOOKUP($E59,'Country Indicator Data'!$B$4:$N$300,5,FALSE)="x","x",ROUND(IF(VLOOKUP($E59,'Country Indicator Data'!$B$4:$N$300,5,FALSE)&gt;G$3,5,IF(VLOOKUP($E59,'Country Indicator Data'!$B$4:$N$300,5,FALSE)&lt;G$4,0,(G$3-VLOOKUP($E59,'Country Indicator Data'!$B$4:$N$300,5,FALSE))/(G$3-G$4)*5)),1)))</f>
        <v>2.1</v>
      </c>
      <c r="H59" s="159">
        <f t="shared" si="13"/>
        <v>2.85</v>
      </c>
      <c r="I59" s="159">
        <f>IF(LEN(E59)&gt;3,(IF(VLOOKUP($C59,#REF!,6,FALSE)="x","x",ROUND(IF(VLOOKUP($C59,#REF!,6,FALSE)&gt;I$3,5,IF(VLOOKUP($C59,#REF!,6,FALSE)&lt;I$4,0,5-(I$3-VLOOKUP($C59,#REF!,6,FALSE))/(I$3-I$4)*5)),1))),IF(VLOOKUP($E59,'Country Indicator Data'!$B$4:$N$300,2,FALSE)="x","x",ROUND(IF(VLOOKUP($E59,'Country Indicator Data'!$B$4:$N$300,2,FALSE)&gt;I$3,5,IF(VLOOKUP($E59,'Country Indicator Data'!$B$4:$N$300,2,FALSE)&lt;I$4,0,5-(I$3-VLOOKUP($E59,'Country Indicator Data'!$B$4:$N$300,2,FALSE))/(I$3-I$4)*5)),1)))</f>
        <v>4.3</v>
      </c>
      <c r="J59" s="159">
        <f>IF(LEN(E59)&gt;3,(IF(VLOOKUP($C59,#REF!,8,FALSE)="x","x",ROUND(IF(VLOOKUP($C59,#REF!,8,FALSE)&gt;J$3,5,IF(VLOOKUP($C59,#REF!,8,FALSE)&lt;J$4,0,5-(J$3-VLOOKUP($C59,#REF!,8,FALSE))/(J$3-J$4)*5)),1))),IF(VLOOKUP($E59,'Country Indicator Data'!$B$4:$N$300,4,FALSE)="x","x",ROUND(IF(VLOOKUP($E59,'Country Indicator Data'!$B$4:$N$300,4,FALSE)&gt;J$3,5,IF(VLOOKUP($E59,'Country Indicator Data'!$B$4:$N$300,4,FALSE)&lt;J$4,0,5-(J$3-VLOOKUP($E59,'Country Indicator Data'!$B$4:$N$300,4,FALSE))/(J$3-J$4)*5)),1)))</f>
        <v>0.8</v>
      </c>
      <c r="K59" s="159">
        <f t="shared" si="14"/>
        <v>2.5499999999999998</v>
      </c>
      <c r="L59" s="159">
        <f>IF(LEN(E59)&gt;3,(IF(VLOOKUP($C59,#REF!,10,FALSE)="x","x",ROUND(IF(VLOOKUP($C59,#REF!,10,FALSE)&gt;L$3,5,IF(VLOOKUP($C59,#REF!,10,FALSE)&lt;L$4,0,5-(L$3-VLOOKUP($C59,#REF!,10,FALSE))/(L$3-L$4)*5)),1))),IF(VLOOKUP($E59,'Country Indicator Data'!$B$4:$N$300,6,FALSE)="x","x",ROUND(IF(VLOOKUP($E59,'Country Indicator Data'!$B$4:$N$300,6,FALSE)&gt;L$3,5,IF(VLOOKUP($E59,'Country Indicator Data'!$B$4:$N$300,6,FALSE)&lt;L$4,0,5-(L$3-VLOOKUP($E59,'Country Indicator Data'!$B$4:$N$300,6,FALSE))/(L$3-L$4)*5)),1)))</f>
        <v>3.5</v>
      </c>
      <c r="M59" s="159">
        <f>IF(LEN(E59)&gt;3,(IF(VLOOKUP($C59,#REF!,11,FALSE)="x","x",ROUND(IF(VLOOKUP($C59,#REF!,11,FALSE)&gt;M$3,5,IF(VLOOKUP($C59,#REF!,11,FALSE)&lt;M$4,0,5-(M$3-VLOOKUP($C59,#REF!,11,FALSE))/(M$3-M$4)*5)),1))),IF(VLOOKUP($E59,'Country Indicator Data'!$B$4:$N$300,7,FALSE)="x","x",ROUND(IF(VLOOKUP($E59,'Country Indicator Data'!$B$4:$N$300,7,FALSE)&gt;M$3,5,IF(VLOOKUP($E59,'Country Indicator Data'!$B$4:$N$300,7,FALSE)&lt;M$4,0,5-(M$3-VLOOKUP($E59,'Country Indicator Data'!$B$4:$N$300,7,FALSE))/(M$3-M$4)*5)),1)))</f>
        <v>1.7</v>
      </c>
      <c r="N59" s="159">
        <f t="shared" si="15"/>
        <v>2.6</v>
      </c>
      <c r="O59" s="159">
        <f t="shared" si="16"/>
        <v>2.6666666666666665</v>
      </c>
      <c r="P59" s="159">
        <f>IF(LEN(E59)&gt;3,VLOOKUP(C59,#REF!,12,FALSE),VLOOKUP(E59,'Country Indicator Data'!$B$4:$I$300,8,FALSE))</f>
        <v>5</v>
      </c>
      <c r="Q59" s="159" t="str">
        <f>IF(LEN(E59)&gt;3,((IF(VLOOKUP($C59,#REF!,13,FALSE)="x","x",ROUND(IF(VLOOKUP($C59,#REF!,13,FALSE)&gt;Q$3,5,IF(VLOOKUP($C59,#REF!,13,FALSE)&lt;Q$4,0,5-(LOG(Q$3)-LOG(VLOOKUP($C59,#REF!,13,FALSE)))/(LOG(Q$3)-LOG(Q$4))*5)),1)))),(IF(VLOOKUP($E59,'Country Indicator Data'!$B$4:$N$300,9,FALSE)="x","x",ROUND(IF(VLOOKUP($E59,'Country Indicator Data'!$B$4:$N$300,9,FALSE)&gt;Q$3,5,IF(VLOOKUP($E59,'Country Indicator Data'!$B$4:$N$300,9,FALSE)&lt;Q$4,0,5-(LOG(Q$3)-LOG(VLOOKUP($E59,'Country Indicator Data'!$B$4:$N$300,9,FALSE)))/(LOG(Q$3)-LOG(Q$4))*5)),1))))</f>
        <v>x</v>
      </c>
      <c r="R59" s="159">
        <f t="shared" si="17"/>
        <v>5</v>
      </c>
      <c r="S59" s="159">
        <f>IF(LEN(E59)&gt;3,((IF(VLOOKUP($C59,#REF!,17,FALSE)="x","x",ROUND(IF(VLOOKUP($C59,#REF!,17,FALSE)&gt;S$3,0,IF(VLOOKUP($C59,#REF!,17,FALSE)&lt;S$4,5,(S$3-VLOOKUP($C59,#REF!,17,FALSE))/(S$3-S$4)*5)),1)))),(IF(VLOOKUP($E59,'Country Indicator Data'!$B$4:$N$300,13,FALSE)="x","x",ROUND(IF(VLOOKUP($E59,'Country Indicator Data'!$B$4:$N$300,13,FALSE)&gt;S$3,0,IF(VLOOKUP($E59,'Country Indicator Data'!$B$4:$N$300,13,FALSE)&lt;S$4,5,(S$3-VLOOKUP($E59,'Country Indicator Data'!$B$4:$N$300,13,FALSE))/(S$3-S$4)*5)),1))))</f>
        <v>3.4</v>
      </c>
      <c r="T59" s="159">
        <f>IF(LEN(E59)&gt;3,((IF(VLOOKUP($C59,#REF!,14,FALSE)="x","x",ROUND(IF(VLOOKUP($C59,#REF!,14,FALSE)&gt;T$3,0,IF(VLOOKUP($C59,#REF!,14,FALSE)&lt;T$4,5,(T$3-VLOOKUP($C59,#REF!,14,FALSE))/(T$3-T$4)*5)),1)))),(IF(VLOOKUP($E59,'Country Indicator Data'!$B$4:$N$300,10,FALSE)="x","x",ROUND(IF(VLOOKUP($E59,'Country Indicator Data'!$B$4:$N$300,10,FALSE)&gt;T$3,0,IF(VLOOKUP($E59,'Country Indicator Data'!$B$4:$N$300,10,FALSE)&lt;T$4,5,(T$3-VLOOKUP($E59,'Country Indicator Data'!$B$4:$N$300,10,FALSE))/(T$3-T$4)*5)),1))))</f>
        <v>2.8</v>
      </c>
      <c r="U59" s="159">
        <f>IF(LEN(E59)&gt;3,((IF(VLOOKUP($C59,#REF!,15,FALSE)="x","x",ROUND(IF(VLOOKUP($C59,#REF!,15,FALSE)&gt;U$3,0,IF(VLOOKUP($C59,#REF!,15,FALSE)&lt;U$4,5,(U$3-VLOOKUP($C59,#REF!,15,FALSE))/(U$3-U$4)*5)),1)))),(IF(VLOOKUP($E59,'Country Indicator Data'!$B$4:$N$300,11,FALSE)="x","x",ROUND(IF(VLOOKUP($E59,'Country Indicator Data'!$B$4:$N$300,11,FALSE)&gt;U$3,0,IF(VLOOKUP($E59,'Country Indicator Data'!$B$4:$N$300,11,FALSE)&lt;U$4,5,(U$3-VLOOKUP($E59,'Country Indicator Data'!$B$4:$N$300,11,FALSE))/(U$3-U$4)*5)),1))))</f>
        <v>2.1</v>
      </c>
      <c r="V59" s="159">
        <f>IF(LEN(E59)&gt;3,((IF(VLOOKUP($C59,#REF!,16,FALSE)="x","x",ROUND(IF(VLOOKUP($C59,#REF!,16,FALSE)&gt;V$3,0,IF(VLOOKUP($C59,#REF!,16,FALSE)&lt;V$4,5,(V$3-VLOOKUP($C59,#REF!,16,FALSE))/(V$3-V$4)*5)),1)))),(IF(VLOOKUP($E59,'Country Indicator Data'!$B$4:$N$300,12,FALSE)="x","x",ROUND(IF(VLOOKUP($E59,'Country Indicator Data'!$B$4:$N$300,12,FALSE)&gt;V$3,0,IF(VLOOKUP($E59,'Country Indicator Data'!$B$4:$N$300,12,FALSE)&lt;V$4,5,(V$3-VLOOKUP($E59,'Country Indicator Data'!$B$4:$N$300,12,FALSE))/(V$3-V$4)*5)),1))))</f>
        <v>2.5</v>
      </c>
      <c r="W59" s="159">
        <f t="shared" si="18"/>
        <v>2.7</v>
      </c>
      <c r="X59" s="159">
        <f t="shared" si="19"/>
        <v>3.5</v>
      </c>
      <c r="Y59" s="176">
        <f>IF('Core Indicators'!FC56="x","x",IF('Core Indicators'!FC56&gt;=5,5,IF('Core Indicators'!FC56&gt;=4,4,IF('Core Indicators'!FC56&gt;=3,3,IF('Core Indicators'!FC56&gt;=2,2,IF('Core Indicators'!FC56&gt;=1,1,0))))))</f>
        <v>1</v>
      </c>
      <c r="Z59" s="159">
        <f t="shared" si="20"/>
        <v>1</v>
      </c>
      <c r="AA59" s="176">
        <f>'Crisis Indicator Data'!Y56</f>
        <v>0</v>
      </c>
      <c r="AB59" s="176">
        <f>'Crisis Indicator Data'!Z56</f>
        <v>0</v>
      </c>
      <c r="AC59" s="176">
        <f>'Crisis Indicator Data'!AA56</f>
        <v>0</v>
      </c>
      <c r="AD59" s="176">
        <f>'Crisis Indicator Data'!AB56</f>
        <v>0</v>
      </c>
      <c r="AE59" s="176">
        <f t="shared" si="21"/>
        <v>0</v>
      </c>
      <c r="AF59" s="176">
        <f>'Crisis Indicator Data'!AC56</f>
        <v>1</v>
      </c>
      <c r="AG59" s="176">
        <f>'Crisis Indicator Data'!AD56</f>
        <v>2</v>
      </c>
      <c r="AH59" s="176">
        <f t="shared" si="22"/>
        <v>3</v>
      </c>
      <c r="AI59" s="176">
        <f>'Crisis Indicator Data'!AE56</f>
        <v>2</v>
      </c>
      <c r="AJ59" s="176">
        <f>'Crisis Indicator Data'!AF56</f>
        <v>0</v>
      </c>
      <c r="AK59" s="176">
        <f>'Crisis Indicator Data'!AG56</f>
        <v>0</v>
      </c>
      <c r="AL59" s="176">
        <f t="shared" si="23"/>
        <v>2</v>
      </c>
      <c r="AM59" s="159">
        <f t="shared" si="24"/>
        <v>2</v>
      </c>
      <c r="AN59" s="159">
        <f t="shared" si="25"/>
        <v>1.5</v>
      </c>
    </row>
    <row r="60" spans="1:40" ht="13.5" customHeight="1" x14ac:dyDescent="0.35">
      <c r="A60" s="168" t="str">
        <f>'Crisis Indicator Data'!A57</f>
        <v>Drought in ASAL areas of Kenya</v>
      </c>
      <c r="B60" s="169" t="str">
        <f>'Crisis Indicator Data'!B57</f>
        <v>Drought/drier conditions</v>
      </c>
      <c r="C60" s="169" t="str">
        <f>'Crisis Indicator Data'!C57</f>
        <v>KEN003</v>
      </c>
      <c r="D60" s="169" t="str">
        <f>'Crisis Indicator Data'!D57</f>
        <v>Kenya</v>
      </c>
      <c r="E60" s="170" t="str">
        <f>'Crisis Indicator Data'!E57</f>
        <v>KEN</v>
      </c>
      <c r="F60" s="159">
        <f>IF(LEN(E60)&gt;3,(IF(VLOOKUP($C60,#REF!,7,FALSE)="x","x",ROUND(IF(VLOOKUP($C60,#REF!,7,FALSE)&gt;$F$3,5,IF(VLOOKUP($C60,#REF!,7,FALSE)&lt;F$4,0,($F$3-VLOOKUP($C60,#REF!,7,FALSE))/($F$3-$F$4)*5)),1))),IF(VLOOKUP($E60,'Country Indicator Data'!$B$4:$N$300,3,FALSE)="x","x",ROUND(IF(VLOOKUP($E60,'Country Indicator Data'!$B$4:$N$300,3,FALSE)&gt;$F$3,5,IF(VLOOKUP($E60,'Country Indicator Data'!$B$4:$N$300,3,FALSE)&lt;$F$4,0,($F$3-VLOOKUP($E60,'Country Indicator Data'!$B$4:$N$300,3,FALSE))/($F$3-$F$4)*5)),1)))</f>
        <v>3.6</v>
      </c>
      <c r="G60" s="159">
        <f>IF(LEN(E60)&gt;3,(IF(VLOOKUP($C60,#REF!,9,FALSE)="x","x",ROUND(IF(VLOOKUP($C60,#REF!,9,FALSE)&gt;G$3,5,IF(VLOOKUP($C60,#REF!,9,FALSE)&lt;G$4,0,(G$3-VLOOKUP($C60,#REF!,9,FALSE))/(G$3-G$4)*5)),1))),IF(VLOOKUP($E60,'Country Indicator Data'!$B$4:$N$300,5,FALSE)="x","x",ROUND(IF(VLOOKUP($E60,'Country Indicator Data'!$B$4:$N$300,5,FALSE)&gt;G$3,5,IF(VLOOKUP($E60,'Country Indicator Data'!$B$4:$N$300,5,FALSE)&lt;G$4,0,(G$3-VLOOKUP($E60,'Country Indicator Data'!$B$4:$N$300,5,FALSE))/(G$3-G$4)*5)),1)))</f>
        <v>2.1</v>
      </c>
      <c r="H60" s="159">
        <f t="shared" si="13"/>
        <v>2.85</v>
      </c>
      <c r="I60" s="159">
        <f>IF(LEN(E60)&gt;3,(IF(VLOOKUP($C60,#REF!,6,FALSE)="x","x",ROUND(IF(VLOOKUP($C60,#REF!,6,FALSE)&gt;I$3,5,IF(VLOOKUP($C60,#REF!,6,FALSE)&lt;I$4,0,5-(I$3-VLOOKUP($C60,#REF!,6,FALSE))/(I$3-I$4)*5)),1))),IF(VLOOKUP($E60,'Country Indicator Data'!$B$4:$N$300,2,FALSE)="x","x",ROUND(IF(VLOOKUP($E60,'Country Indicator Data'!$B$4:$N$300,2,FALSE)&gt;I$3,5,IF(VLOOKUP($E60,'Country Indicator Data'!$B$4:$N$300,2,FALSE)&lt;I$4,0,5-(I$3-VLOOKUP($E60,'Country Indicator Data'!$B$4:$N$300,2,FALSE))/(I$3-I$4)*5)),1)))</f>
        <v>4.3</v>
      </c>
      <c r="J60" s="159">
        <f>IF(LEN(E60)&gt;3,(IF(VLOOKUP($C60,#REF!,8,FALSE)="x","x",ROUND(IF(VLOOKUP($C60,#REF!,8,FALSE)&gt;J$3,5,IF(VLOOKUP($C60,#REF!,8,FALSE)&lt;J$4,0,5-(J$3-VLOOKUP($C60,#REF!,8,FALSE))/(J$3-J$4)*5)),1))),IF(VLOOKUP($E60,'Country Indicator Data'!$B$4:$N$300,4,FALSE)="x","x",ROUND(IF(VLOOKUP($E60,'Country Indicator Data'!$B$4:$N$300,4,FALSE)&gt;J$3,5,IF(VLOOKUP($E60,'Country Indicator Data'!$B$4:$N$300,4,FALSE)&lt;J$4,0,5-(J$3-VLOOKUP($E60,'Country Indicator Data'!$B$4:$N$300,4,FALSE))/(J$3-J$4)*5)),1)))</f>
        <v>0.8</v>
      </c>
      <c r="K60" s="159">
        <f t="shared" si="14"/>
        <v>2.5499999999999998</v>
      </c>
      <c r="L60" s="159">
        <f>IF(LEN(E60)&gt;3,(IF(VLOOKUP($C60,#REF!,10,FALSE)="x","x",ROUND(IF(VLOOKUP($C60,#REF!,10,FALSE)&gt;L$3,5,IF(VLOOKUP($C60,#REF!,10,FALSE)&lt;L$4,0,5-(L$3-VLOOKUP($C60,#REF!,10,FALSE))/(L$3-L$4)*5)),1))),IF(VLOOKUP($E60,'Country Indicator Data'!$B$4:$N$300,6,FALSE)="x","x",ROUND(IF(VLOOKUP($E60,'Country Indicator Data'!$B$4:$N$300,6,FALSE)&gt;L$3,5,IF(VLOOKUP($E60,'Country Indicator Data'!$B$4:$N$300,6,FALSE)&lt;L$4,0,5-(L$3-VLOOKUP($E60,'Country Indicator Data'!$B$4:$N$300,6,FALSE))/(L$3-L$4)*5)),1)))</f>
        <v>3.5</v>
      </c>
      <c r="M60" s="159">
        <f>IF(LEN(E60)&gt;3,(IF(VLOOKUP($C60,#REF!,11,FALSE)="x","x",ROUND(IF(VLOOKUP($C60,#REF!,11,FALSE)&gt;M$3,5,IF(VLOOKUP($C60,#REF!,11,FALSE)&lt;M$4,0,5-(M$3-VLOOKUP($C60,#REF!,11,FALSE))/(M$3-M$4)*5)),1))),IF(VLOOKUP($E60,'Country Indicator Data'!$B$4:$N$300,7,FALSE)="x","x",ROUND(IF(VLOOKUP($E60,'Country Indicator Data'!$B$4:$N$300,7,FALSE)&gt;M$3,5,IF(VLOOKUP($E60,'Country Indicator Data'!$B$4:$N$300,7,FALSE)&lt;M$4,0,5-(M$3-VLOOKUP($E60,'Country Indicator Data'!$B$4:$N$300,7,FALSE))/(M$3-M$4)*5)),1)))</f>
        <v>1.7</v>
      </c>
      <c r="N60" s="159">
        <f t="shared" si="15"/>
        <v>2.6</v>
      </c>
      <c r="O60" s="159">
        <f t="shared" si="16"/>
        <v>2.6666666666666665</v>
      </c>
      <c r="P60" s="159">
        <f>IF(LEN(E60)&gt;3,VLOOKUP(C60,#REF!,12,FALSE),VLOOKUP(E60,'Country Indicator Data'!$B$4:$I$300,8,FALSE))</f>
        <v>5</v>
      </c>
      <c r="Q60" s="159" t="str">
        <f>IF(LEN(E60)&gt;3,((IF(VLOOKUP($C60,#REF!,13,FALSE)="x","x",ROUND(IF(VLOOKUP($C60,#REF!,13,FALSE)&gt;Q$3,5,IF(VLOOKUP($C60,#REF!,13,FALSE)&lt;Q$4,0,5-(LOG(Q$3)-LOG(VLOOKUP($C60,#REF!,13,FALSE)))/(LOG(Q$3)-LOG(Q$4))*5)),1)))),(IF(VLOOKUP($E60,'Country Indicator Data'!$B$4:$N$300,9,FALSE)="x","x",ROUND(IF(VLOOKUP($E60,'Country Indicator Data'!$B$4:$N$300,9,FALSE)&gt;Q$3,5,IF(VLOOKUP($E60,'Country Indicator Data'!$B$4:$N$300,9,FALSE)&lt;Q$4,0,5-(LOG(Q$3)-LOG(VLOOKUP($E60,'Country Indicator Data'!$B$4:$N$300,9,FALSE)))/(LOG(Q$3)-LOG(Q$4))*5)),1))))</f>
        <v>x</v>
      </c>
      <c r="R60" s="159">
        <f t="shared" si="17"/>
        <v>5</v>
      </c>
      <c r="S60" s="159">
        <f>IF(LEN(E60)&gt;3,((IF(VLOOKUP($C60,#REF!,17,FALSE)="x","x",ROUND(IF(VLOOKUP($C60,#REF!,17,FALSE)&gt;S$3,0,IF(VLOOKUP($C60,#REF!,17,FALSE)&lt;S$4,5,(S$3-VLOOKUP($C60,#REF!,17,FALSE))/(S$3-S$4)*5)),1)))),(IF(VLOOKUP($E60,'Country Indicator Data'!$B$4:$N$300,13,FALSE)="x","x",ROUND(IF(VLOOKUP($E60,'Country Indicator Data'!$B$4:$N$300,13,FALSE)&gt;S$3,0,IF(VLOOKUP($E60,'Country Indicator Data'!$B$4:$N$300,13,FALSE)&lt;S$4,5,(S$3-VLOOKUP($E60,'Country Indicator Data'!$B$4:$N$300,13,FALSE))/(S$3-S$4)*5)),1))))</f>
        <v>3.4</v>
      </c>
      <c r="T60" s="159">
        <f>IF(LEN(E60)&gt;3,((IF(VLOOKUP($C60,#REF!,14,FALSE)="x","x",ROUND(IF(VLOOKUP($C60,#REF!,14,FALSE)&gt;T$3,0,IF(VLOOKUP($C60,#REF!,14,FALSE)&lt;T$4,5,(T$3-VLOOKUP($C60,#REF!,14,FALSE))/(T$3-T$4)*5)),1)))),(IF(VLOOKUP($E60,'Country Indicator Data'!$B$4:$N$300,10,FALSE)="x","x",ROUND(IF(VLOOKUP($E60,'Country Indicator Data'!$B$4:$N$300,10,FALSE)&gt;T$3,0,IF(VLOOKUP($E60,'Country Indicator Data'!$B$4:$N$300,10,FALSE)&lt;T$4,5,(T$3-VLOOKUP($E60,'Country Indicator Data'!$B$4:$N$300,10,FALSE))/(T$3-T$4)*5)),1))))</f>
        <v>2.8</v>
      </c>
      <c r="U60" s="159">
        <f>IF(LEN(E60)&gt;3,((IF(VLOOKUP($C60,#REF!,15,FALSE)="x","x",ROUND(IF(VLOOKUP($C60,#REF!,15,FALSE)&gt;U$3,0,IF(VLOOKUP($C60,#REF!,15,FALSE)&lt;U$4,5,(U$3-VLOOKUP($C60,#REF!,15,FALSE))/(U$3-U$4)*5)),1)))),(IF(VLOOKUP($E60,'Country Indicator Data'!$B$4:$N$300,11,FALSE)="x","x",ROUND(IF(VLOOKUP($E60,'Country Indicator Data'!$B$4:$N$300,11,FALSE)&gt;U$3,0,IF(VLOOKUP($E60,'Country Indicator Data'!$B$4:$N$300,11,FALSE)&lt;U$4,5,(U$3-VLOOKUP($E60,'Country Indicator Data'!$B$4:$N$300,11,FALSE))/(U$3-U$4)*5)),1))))</f>
        <v>2.1</v>
      </c>
      <c r="V60" s="159">
        <f>IF(LEN(E60)&gt;3,((IF(VLOOKUP($C60,#REF!,16,FALSE)="x","x",ROUND(IF(VLOOKUP($C60,#REF!,16,FALSE)&gt;V$3,0,IF(VLOOKUP($C60,#REF!,16,FALSE)&lt;V$4,5,(V$3-VLOOKUP($C60,#REF!,16,FALSE))/(V$3-V$4)*5)),1)))),(IF(VLOOKUP($E60,'Country Indicator Data'!$B$4:$N$300,12,FALSE)="x","x",ROUND(IF(VLOOKUP($E60,'Country Indicator Data'!$B$4:$N$300,12,FALSE)&gt;V$3,0,IF(VLOOKUP($E60,'Country Indicator Data'!$B$4:$N$300,12,FALSE)&lt;V$4,5,(V$3-VLOOKUP($E60,'Country Indicator Data'!$B$4:$N$300,12,FALSE))/(V$3-V$4)*5)),1))))</f>
        <v>2.5</v>
      </c>
      <c r="W60" s="159">
        <f t="shared" si="18"/>
        <v>2.7</v>
      </c>
      <c r="X60" s="159">
        <f t="shared" si="19"/>
        <v>3.5</v>
      </c>
      <c r="Y60" s="176">
        <f>IF('Core Indicators'!FC57="x","x",IF('Core Indicators'!FC57&gt;=5,5,IF('Core Indicators'!FC57&gt;=4,4,IF('Core Indicators'!FC57&gt;=3,3,IF('Core Indicators'!FC57&gt;=2,2,IF('Core Indicators'!FC57&gt;=1,1,0))))))</f>
        <v>3</v>
      </c>
      <c r="Z60" s="159">
        <f t="shared" si="20"/>
        <v>3</v>
      </c>
      <c r="AA60" s="176">
        <f>'Crisis Indicator Data'!Y57</f>
        <v>0</v>
      </c>
      <c r="AB60" s="176">
        <f>'Crisis Indicator Data'!Z57</f>
        <v>0</v>
      </c>
      <c r="AC60" s="176">
        <f>'Crisis Indicator Data'!AA57</f>
        <v>0</v>
      </c>
      <c r="AD60" s="176">
        <f>'Crisis Indicator Data'!AB57</f>
        <v>0</v>
      </c>
      <c r="AE60" s="176">
        <f t="shared" si="21"/>
        <v>0</v>
      </c>
      <c r="AF60" s="176">
        <f>'Crisis Indicator Data'!AC57</f>
        <v>0</v>
      </c>
      <c r="AG60" s="176">
        <f>'Crisis Indicator Data'!AD57</f>
        <v>2</v>
      </c>
      <c r="AH60" s="176">
        <f t="shared" si="22"/>
        <v>2</v>
      </c>
      <c r="AI60" s="176">
        <f>'Crisis Indicator Data'!AE57</f>
        <v>2</v>
      </c>
      <c r="AJ60" s="176">
        <f>'Crisis Indicator Data'!AF57</f>
        <v>0</v>
      </c>
      <c r="AK60" s="176">
        <f>'Crisis Indicator Data'!AG57</f>
        <v>1</v>
      </c>
      <c r="AL60" s="176">
        <f t="shared" si="23"/>
        <v>3</v>
      </c>
      <c r="AM60" s="159">
        <f t="shared" si="24"/>
        <v>2</v>
      </c>
      <c r="AN60" s="159">
        <f t="shared" si="25"/>
        <v>2.5</v>
      </c>
    </row>
    <row r="61" spans="1:40" ht="13.5" customHeight="1" x14ac:dyDescent="0.35">
      <c r="A61" s="168" t="str">
        <f>'Crisis Indicator Data'!A58</f>
        <v>International displacement from Syria to Lebanon</v>
      </c>
      <c r="B61" s="169" t="str">
        <f>'Crisis Indicator Data'!B58</f>
        <v>International Displacement</v>
      </c>
      <c r="C61" s="169" t="str">
        <f>'Crisis Indicator Data'!C58</f>
        <v>LBN002</v>
      </c>
      <c r="D61" s="169" t="str">
        <f>'Crisis Indicator Data'!D58</f>
        <v>Lebanon</v>
      </c>
      <c r="E61" s="170" t="str">
        <f>'Crisis Indicator Data'!E58</f>
        <v>LBN</v>
      </c>
      <c r="F61" s="159">
        <f>IF(LEN(E61)&gt;3,(IF(VLOOKUP($C61,#REF!,7,FALSE)="x","x",ROUND(IF(VLOOKUP($C61,#REF!,7,FALSE)&gt;$F$3,5,IF(VLOOKUP($C61,#REF!,7,FALSE)&lt;F$4,0,($F$3-VLOOKUP($C61,#REF!,7,FALSE))/($F$3-$F$4)*5)),1))),IF(VLOOKUP($E61,'Country Indicator Data'!$B$4:$N$300,3,FALSE)="x","x",ROUND(IF(VLOOKUP($E61,'Country Indicator Data'!$B$4:$N$300,3,FALSE)&gt;$F$3,5,IF(VLOOKUP($E61,'Country Indicator Data'!$B$4:$N$300,3,FALSE)&lt;$F$4,0,($F$3-VLOOKUP($E61,'Country Indicator Data'!$B$4:$N$300,3,FALSE))/($F$3-$F$4)*5)),1)))</f>
        <v>2.9</v>
      </c>
      <c r="G61" s="159">
        <f>IF(LEN(E61)&gt;3,(IF(VLOOKUP($C61,#REF!,9,FALSE)="x","x",ROUND(IF(VLOOKUP($C61,#REF!,9,FALSE)&gt;G$3,5,IF(VLOOKUP($C61,#REF!,9,FALSE)&lt;G$4,0,(G$3-VLOOKUP($C61,#REF!,9,FALSE))/(G$3-G$4)*5)),1))),IF(VLOOKUP($E61,'Country Indicator Data'!$B$4:$N$300,5,FALSE)="x","x",ROUND(IF(VLOOKUP($E61,'Country Indicator Data'!$B$4:$N$300,5,FALSE)&gt;G$3,5,IF(VLOOKUP($E61,'Country Indicator Data'!$B$4:$N$300,5,FALSE)&lt;G$4,0,(G$3-VLOOKUP($E61,'Country Indicator Data'!$B$4:$N$300,5,FALSE))/(G$3-G$4)*5)),1)))</f>
        <v>2.4</v>
      </c>
      <c r="H61" s="159">
        <f t="shared" si="13"/>
        <v>2.65</v>
      </c>
      <c r="I61" s="159">
        <f>IF(LEN(E61)&gt;3,(IF(VLOOKUP($C61,#REF!,6,FALSE)="x","x",ROUND(IF(VLOOKUP($C61,#REF!,6,FALSE)&gt;I$3,5,IF(VLOOKUP($C61,#REF!,6,FALSE)&lt;I$4,0,5-(I$3-VLOOKUP($C61,#REF!,6,FALSE))/(I$3-I$4)*5)),1))),IF(VLOOKUP($E61,'Country Indicator Data'!$B$4:$N$300,2,FALSE)="x","x",ROUND(IF(VLOOKUP($E61,'Country Indicator Data'!$B$4:$N$300,2,FALSE)&gt;I$3,5,IF(VLOOKUP($E61,'Country Indicator Data'!$B$4:$N$300,2,FALSE)&lt;I$4,0,5-(I$3-VLOOKUP($E61,'Country Indicator Data'!$B$4:$N$300,2,FALSE))/(I$3-I$4)*5)),1)))</f>
        <v>4.0999999999999996</v>
      </c>
      <c r="J61" s="159">
        <f>IF(LEN(E61)&gt;3,(IF(VLOOKUP($C61,#REF!,8,FALSE)="x","x",ROUND(IF(VLOOKUP($C61,#REF!,8,FALSE)&gt;J$3,5,IF(VLOOKUP($C61,#REF!,8,FALSE)&lt;J$4,0,5-(J$3-VLOOKUP($C61,#REF!,8,FALSE))/(J$3-J$4)*5)),1))),IF(VLOOKUP($E61,'Country Indicator Data'!$B$4:$N$300,4,FALSE)="x","x",ROUND(IF(VLOOKUP($E61,'Country Indicator Data'!$B$4:$N$300,4,FALSE)&gt;J$3,5,IF(VLOOKUP($E61,'Country Indicator Data'!$B$4:$N$300,4,FALSE)&lt;J$4,0,5-(J$3-VLOOKUP($E61,'Country Indicator Data'!$B$4:$N$300,4,FALSE))/(J$3-J$4)*5)),1)))</f>
        <v>1</v>
      </c>
      <c r="K61" s="159">
        <f t="shared" si="14"/>
        <v>2.5499999999999998</v>
      </c>
      <c r="L61" s="159">
        <f>IF(LEN(E61)&gt;3,(IF(VLOOKUP($C61,#REF!,10,FALSE)="x","x",ROUND(IF(VLOOKUP($C61,#REF!,10,FALSE)&gt;L$3,5,IF(VLOOKUP($C61,#REF!,10,FALSE)&lt;L$4,0,5-(L$3-VLOOKUP($C61,#REF!,10,FALSE))/(L$3-L$4)*5)),1))),IF(VLOOKUP($E61,'Country Indicator Data'!$B$4:$N$300,6,FALSE)="x","x",ROUND(IF(VLOOKUP($E61,'Country Indicator Data'!$B$4:$N$300,6,FALSE)&gt;L$3,5,IF(VLOOKUP($E61,'Country Indicator Data'!$B$4:$N$300,6,FALSE)&lt;L$4,0,5-(L$3-VLOOKUP($E61,'Country Indicator Data'!$B$4:$N$300,6,FALSE))/(L$3-L$4)*5)),1)))</f>
        <v>2.4</v>
      </c>
      <c r="M61" s="159">
        <f>IF(LEN(E61)&gt;3,(IF(VLOOKUP($C61,#REF!,11,FALSE)="x","x",ROUND(IF(VLOOKUP($C61,#REF!,11,FALSE)&gt;M$3,5,IF(VLOOKUP($C61,#REF!,11,FALSE)&lt;M$4,0,5-(M$3-VLOOKUP($C61,#REF!,11,FALSE))/(M$3-M$4)*5)),1))),IF(VLOOKUP($E61,'Country Indicator Data'!$B$4:$N$300,7,FALSE)="x","x",ROUND(IF(VLOOKUP($E61,'Country Indicator Data'!$B$4:$N$300,7,FALSE)&gt;M$3,5,IF(VLOOKUP($E61,'Country Indicator Data'!$B$4:$N$300,7,FALSE)&lt;M$4,0,5-(M$3-VLOOKUP($E61,'Country Indicator Data'!$B$4:$N$300,7,FALSE))/(M$3-M$4)*5)),1)))</f>
        <v>0.9</v>
      </c>
      <c r="N61" s="159">
        <f t="shared" si="15"/>
        <v>1.65</v>
      </c>
      <c r="O61" s="159">
        <f t="shared" si="16"/>
        <v>2.2833333333333332</v>
      </c>
      <c r="P61" s="159">
        <f>IF(LEN(E61)&gt;3,VLOOKUP(C61,#REF!,12,FALSE),VLOOKUP(E61,'Country Indicator Data'!$B$4:$I$300,8,FALSE))</f>
        <v>3</v>
      </c>
      <c r="Q61" s="159">
        <f>IF(LEN(E61)&gt;3,((IF(VLOOKUP($C61,#REF!,13,FALSE)="x","x",ROUND(IF(VLOOKUP($C61,#REF!,13,FALSE)&gt;Q$3,5,IF(VLOOKUP($C61,#REF!,13,FALSE)&lt;Q$4,0,5-(LOG(Q$3)-LOG(VLOOKUP($C61,#REF!,13,FALSE)))/(LOG(Q$3)-LOG(Q$4))*5)),1)))),(IF(VLOOKUP($E61,'Country Indicator Data'!$B$4:$N$300,9,FALSE)="x","x",ROUND(IF(VLOOKUP($E61,'Country Indicator Data'!$B$4:$N$300,9,FALSE)&gt;Q$3,5,IF(VLOOKUP($E61,'Country Indicator Data'!$B$4:$N$300,9,FALSE)&lt;Q$4,0,5-(LOG(Q$3)-LOG(VLOOKUP($E61,'Country Indicator Data'!$B$4:$N$300,9,FALSE)))/(LOG(Q$3)-LOG(Q$4))*5)),1))))</f>
        <v>3.4</v>
      </c>
      <c r="R61" s="159">
        <f t="shared" si="17"/>
        <v>3.2</v>
      </c>
      <c r="S61" s="159">
        <f>IF(LEN(E61)&gt;3,((IF(VLOOKUP($C61,#REF!,17,FALSE)="x","x",ROUND(IF(VLOOKUP($C61,#REF!,17,FALSE)&gt;S$3,0,IF(VLOOKUP($C61,#REF!,17,FALSE)&lt;S$4,5,(S$3-VLOOKUP($C61,#REF!,17,FALSE))/(S$3-S$4)*5)),1)))),(IF(VLOOKUP($E61,'Country Indicator Data'!$B$4:$N$300,13,FALSE)="x","x",ROUND(IF(VLOOKUP($E61,'Country Indicator Data'!$B$4:$N$300,13,FALSE)&gt;S$3,0,IF(VLOOKUP($E61,'Country Indicator Data'!$B$4:$N$300,13,FALSE)&lt;S$4,5,(S$3-VLOOKUP($E61,'Country Indicator Data'!$B$4:$N$300,13,FALSE))/(S$3-S$4)*5)),1))))</f>
        <v>3.9</v>
      </c>
      <c r="T61" s="159">
        <f>IF(LEN(E61)&gt;3,((IF(VLOOKUP($C61,#REF!,14,FALSE)="x","x",ROUND(IF(VLOOKUP($C61,#REF!,14,FALSE)&gt;T$3,0,IF(VLOOKUP($C61,#REF!,14,FALSE)&lt;T$4,5,(T$3-VLOOKUP($C61,#REF!,14,FALSE))/(T$3-T$4)*5)),1)))),(IF(VLOOKUP($E61,'Country Indicator Data'!$B$4:$N$300,10,FALSE)="x","x",ROUND(IF(VLOOKUP($E61,'Country Indicator Data'!$B$4:$N$300,10,FALSE)&gt;T$3,0,IF(VLOOKUP($E61,'Country Indicator Data'!$B$4:$N$300,10,FALSE)&lt;T$4,5,(T$3-VLOOKUP($E61,'Country Indicator Data'!$B$4:$N$300,10,FALSE))/(T$3-T$4)*5)),1))))</f>
        <v>3.7</v>
      </c>
      <c r="U61" s="159">
        <f>IF(LEN(E61)&gt;3,((IF(VLOOKUP($C61,#REF!,15,FALSE)="x","x",ROUND(IF(VLOOKUP($C61,#REF!,15,FALSE)&gt;U$3,0,IF(VLOOKUP($C61,#REF!,15,FALSE)&lt;U$4,5,(U$3-VLOOKUP($C61,#REF!,15,FALSE))/(U$3-U$4)*5)),1)))),(IF(VLOOKUP($E61,'Country Indicator Data'!$B$4:$N$300,11,FALSE)="x","x",ROUND(IF(VLOOKUP($E61,'Country Indicator Data'!$B$4:$N$300,11,FALSE)&gt;U$3,0,IF(VLOOKUP($E61,'Country Indicator Data'!$B$4:$N$300,11,FALSE)&lt;U$4,5,(U$3-VLOOKUP($E61,'Country Indicator Data'!$B$4:$N$300,11,FALSE))/(U$3-U$4)*5)),1))))</f>
        <v>2.8</v>
      </c>
      <c r="V61" s="159">
        <f>IF(LEN(E61)&gt;3,((IF(VLOOKUP($C61,#REF!,16,FALSE)="x","x",ROUND(IF(VLOOKUP($C61,#REF!,16,FALSE)&gt;V$3,0,IF(VLOOKUP($C61,#REF!,16,FALSE)&lt;V$4,5,(V$3-VLOOKUP($C61,#REF!,16,FALSE))/(V$3-V$4)*5)),1)))),(IF(VLOOKUP($E61,'Country Indicator Data'!$B$4:$N$300,12,FALSE)="x","x",ROUND(IF(VLOOKUP($E61,'Country Indicator Data'!$B$4:$N$300,12,FALSE)&gt;V$3,0,IF(VLOOKUP($E61,'Country Indicator Data'!$B$4:$N$300,12,FALSE)&lt;V$4,5,(V$3-VLOOKUP($E61,'Country Indicator Data'!$B$4:$N$300,12,FALSE))/(V$3-V$4)*5)),1))))</f>
        <v>3.1</v>
      </c>
      <c r="W61" s="159">
        <f t="shared" si="18"/>
        <v>3.4</v>
      </c>
      <c r="X61" s="159">
        <f t="shared" si="19"/>
        <v>3</v>
      </c>
      <c r="Y61" s="176">
        <f>IF('Core Indicators'!FC58="x","x",IF('Core Indicators'!FC58&gt;=5,5,IF('Core Indicators'!FC58&gt;=4,4,IF('Core Indicators'!FC58&gt;=3,3,IF('Core Indicators'!FC58&gt;=2,2,IF('Core Indicators'!FC58&gt;=1,1,0))))))</f>
        <v>2</v>
      </c>
      <c r="Z61" s="159">
        <f t="shared" si="20"/>
        <v>2</v>
      </c>
      <c r="AA61" s="176">
        <f>'Crisis Indicator Data'!Y58</f>
        <v>0</v>
      </c>
      <c r="AB61" s="176">
        <f>'Crisis Indicator Data'!Z58</f>
        <v>1</v>
      </c>
      <c r="AC61" s="176">
        <f>'Crisis Indicator Data'!AA58</f>
        <v>1</v>
      </c>
      <c r="AD61" s="176">
        <f>'Crisis Indicator Data'!AB58</f>
        <v>0</v>
      </c>
      <c r="AE61" s="176">
        <f t="shared" si="21"/>
        <v>2</v>
      </c>
      <c r="AF61" s="176">
        <f>'Crisis Indicator Data'!AC58</f>
        <v>2</v>
      </c>
      <c r="AG61" s="176">
        <f>'Crisis Indicator Data'!AD58</f>
        <v>3</v>
      </c>
      <c r="AH61" s="176">
        <f t="shared" si="22"/>
        <v>5</v>
      </c>
      <c r="AI61" s="176">
        <f>'Crisis Indicator Data'!AE58</f>
        <v>2</v>
      </c>
      <c r="AJ61" s="176">
        <f>'Crisis Indicator Data'!AF58</f>
        <v>3</v>
      </c>
      <c r="AK61" s="176">
        <f>'Crisis Indicator Data'!AG58</f>
        <v>1</v>
      </c>
      <c r="AL61" s="176">
        <f t="shared" si="23"/>
        <v>4</v>
      </c>
      <c r="AM61" s="159">
        <f t="shared" si="24"/>
        <v>4</v>
      </c>
      <c r="AN61" s="159">
        <f t="shared" si="25"/>
        <v>3</v>
      </c>
    </row>
    <row r="62" spans="1:40" ht="13.5" customHeight="1" x14ac:dyDescent="0.35">
      <c r="A62" s="168" t="str">
        <f>'Crisis Indicator Data'!A59</f>
        <v>Complex crisis in Lebanon</v>
      </c>
      <c r="B62" s="169" t="str">
        <f>'Crisis Indicator Data'!B59</f>
        <v>Conflict/ Violence,Political/economic crisis</v>
      </c>
      <c r="C62" s="169" t="str">
        <f>'Crisis Indicator Data'!C59</f>
        <v>LBN006</v>
      </c>
      <c r="D62" s="169" t="str">
        <f>'Crisis Indicator Data'!D59</f>
        <v>Lebanon</v>
      </c>
      <c r="E62" s="170" t="str">
        <f>'Crisis Indicator Data'!E59</f>
        <v>LBN</v>
      </c>
      <c r="F62" s="159">
        <f>IF(LEN(E62)&gt;3,(IF(VLOOKUP($C62,#REF!,7,FALSE)="x","x",ROUND(IF(VLOOKUP($C62,#REF!,7,FALSE)&gt;$F$3,5,IF(VLOOKUP($C62,#REF!,7,FALSE)&lt;F$4,0,($F$3-VLOOKUP($C62,#REF!,7,FALSE))/($F$3-$F$4)*5)),1))),IF(VLOOKUP($E62,'Country Indicator Data'!$B$4:$N$300,3,FALSE)="x","x",ROUND(IF(VLOOKUP($E62,'Country Indicator Data'!$B$4:$N$300,3,FALSE)&gt;$F$3,5,IF(VLOOKUP($E62,'Country Indicator Data'!$B$4:$N$300,3,FALSE)&lt;$F$4,0,($F$3-VLOOKUP($E62,'Country Indicator Data'!$B$4:$N$300,3,FALSE))/($F$3-$F$4)*5)),1)))</f>
        <v>2.9</v>
      </c>
      <c r="G62" s="159">
        <f>IF(LEN(E62)&gt;3,(IF(VLOOKUP($C62,#REF!,9,FALSE)="x","x",ROUND(IF(VLOOKUP($C62,#REF!,9,FALSE)&gt;G$3,5,IF(VLOOKUP($C62,#REF!,9,FALSE)&lt;G$4,0,(G$3-VLOOKUP($C62,#REF!,9,FALSE))/(G$3-G$4)*5)),1))),IF(VLOOKUP($E62,'Country Indicator Data'!$B$4:$N$300,5,FALSE)="x","x",ROUND(IF(VLOOKUP($E62,'Country Indicator Data'!$B$4:$N$300,5,FALSE)&gt;G$3,5,IF(VLOOKUP($E62,'Country Indicator Data'!$B$4:$N$300,5,FALSE)&lt;G$4,0,(G$3-VLOOKUP($E62,'Country Indicator Data'!$B$4:$N$300,5,FALSE))/(G$3-G$4)*5)),1)))</f>
        <v>2.4</v>
      </c>
      <c r="H62" s="159">
        <f t="shared" si="13"/>
        <v>2.65</v>
      </c>
      <c r="I62" s="159">
        <f>IF(LEN(E62)&gt;3,(IF(VLOOKUP($C62,#REF!,6,FALSE)="x","x",ROUND(IF(VLOOKUP($C62,#REF!,6,FALSE)&gt;I$3,5,IF(VLOOKUP($C62,#REF!,6,FALSE)&lt;I$4,0,5-(I$3-VLOOKUP($C62,#REF!,6,FALSE))/(I$3-I$4)*5)),1))),IF(VLOOKUP($E62,'Country Indicator Data'!$B$4:$N$300,2,FALSE)="x","x",ROUND(IF(VLOOKUP($E62,'Country Indicator Data'!$B$4:$N$300,2,FALSE)&gt;I$3,5,IF(VLOOKUP($E62,'Country Indicator Data'!$B$4:$N$300,2,FALSE)&lt;I$4,0,5-(I$3-VLOOKUP($E62,'Country Indicator Data'!$B$4:$N$300,2,FALSE))/(I$3-I$4)*5)),1)))</f>
        <v>4.0999999999999996</v>
      </c>
      <c r="J62" s="159">
        <f>IF(LEN(E62)&gt;3,(IF(VLOOKUP($C62,#REF!,8,FALSE)="x","x",ROUND(IF(VLOOKUP($C62,#REF!,8,FALSE)&gt;J$3,5,IF(VLOOKUP($C62,#REF!,8,FALSE)&lt;J$4,0,5-(J$3-VLOOKUP($C62,#REF!,8,FALSE))/(J$3-J$4)*5)),1))),IF(VLOOKUP($E62,'Country Indicator Data'!$B$4:$N$300,4,FALSE)="x","x",ROUND(IF(VLOOKUP($E62,'Country Indicator Data'!$B$4:$N$300,4,FALSE)&gt;J$3,5,IF(VLOOKUP($E62,'Country Indicator Data'!$B$4:$N$300,4,FALSE)&lt;J$4,0,5-(J$3-VLOOKUP($E62,'Country Indicator Data'!$B$4:$N$300,4,FALSE))/(J$3-J$4)*5)),1)))</f>
        <v>1</v>
      </c>
      <c r="K62" s="159">
        <f t="shared" si="14"/>
        <v>2.5499999999999998</v>
      </c>
      <c r="L62" s="159">
        <f>IF(LEN(E62)&gt;3,(IF(VLOOKUP($C62,#REF!,10,FALSE)="x","x",ROUND(IF(VLOOKUP($C62,#REF!,10,FALSE)&gt;L$3,5,IF(VLOOKUP($C62,#REF!,10,FALSE)&lt;L$4,0,5-(L$3-VLOOKUP($C62,#REF!,10,FALSE))/(L$3-L$4)*5)),1))),IF(VLOOKUP($E62,'Country Indicator Data'!$B$4:$N$300,6,FALSE)="x","x",ROUND(IF(VLOOKUP($E62,'Country Indicator Data'!$B$4:$N$300,6,FALSE)&gt;L$3,5,IF(VLOOKUP($E62,'Country Indicator Data'!$B$4:$N$300,6,FALSE)&lt;L$4,0,5-(L$3-VLOOKUP($E62,'Country Indicator Data'!$B$4:$N$300,6,FALSE))/(L$3-L$4)*5)),1)))</f>
        <v>2.4</v>
      </c>
      <c r="M62" s="159">
        <f>IF(LEN(E62)&gt;3,(IF(VLOOKUP($C62,#REF!,11,FALSE)="x","x",ROUND(IF(VLOOKUP($C62,#REF!,11,FALSE)&gt;M$3,5,IF(VLOOKUP($C62,#REF!,11,FALSE)&lt;M$4,0,5-(M$3-VLOOKUP($C62,#REF!,11,FALSE))/(M$3-M$4)*5)),1))),IF(VLOOKUP($E62,'Country Indicator Data'!$B$4:$N$300,7,FALSE)="x","x",ROUND(IF(VLOOKUP($E62,'Country Indicator Data'!$B$4:$N$300,7,FALSE)&gt;M$3,5,IF(VLOOKUP($E62,'Country Indicator Data'!$B$4:$N$300,7,FALSE)&lt;M$4,0,5-(M$3-VLOOKUP($E62,'Country Indicator Data'!$B$4:$N$300,7,FALSE))/(M$3-M$4)*5)),1)))</f>
        <v>0.9</v>
      </c>
      <c r="N62" s="159">
        <f t="shared" si="15"/>
        <v>1.65</v>
      </c>
      <c r="O62" s="159">
        <f t="shared" si="16"/>
        <v>2.2833333333333332</v>
      </c>
      <c r="P62" s="159">
        <f>IF(LEN(E62)&gt;3,VLOOKUP(C62,#REF!,12,FALSE),VLOOKUP(E62,'Country Indicator Data'!$B$4:$I$300,8,FALSE))</f>
        <v>3</v>
      </c>
      <c r="Q62" s="159">
        <f>IF(LEN(E62)&gt;3,((IF(VLOOKUP($C62,#REF!,13,FALSE)="x","x",ROUND(IF(VLOOKUP($C62,#REF!,13,FALSE)&gt;Q$3,5,IF(VLOOKUP($C62,#REF!,13,FALSE)&lt;Q$4,0,5-(LOG(Q$3)-LOG(VLOOKUP($C62,#REF!,13,FALSE)))/(LOG(Q$3)-LOG(Q$4))*5)),1)))),(IF(VLOOKUP($E62,'Country Indicator Data'!$B$4:$N$300,9,FALSE)="x","x",ROUND(IF(VLOOKUP($E62,'Country Indicator Data'!$B$4:$N$300,9,FALSE)&gt;Q$3,5,IF(VLOOKUP($E62,'Country Indicator Data'!$B$4:$N$300,9,FALSE)&lt;Q$4,0,5-(LOG(Q$3)-LOG(VLOOKUP($E62,'Country Indicator Data'!$B$4:$N$300,9,FALSE)))/(LOG(Q$3)-LOG(Q$4))*5)),1))))</f>
        <v>3.4</v>
      </c>
      <c r="R62" s="159">
        <f t="shared" si="17"/>
        <v>3.2</v>
      </c>
      <c r="S62" s="159">
        <f>IF(LEN(E62)&gt;3,((IF(VLOOKUP($C62,#REF!,17,FALSE)="x","x",ROUND(IF(VLOOKUP($C62,#REF!,17,FALSE)&gt;S$3,0,IF(VLOOKUP($C62,#REF!,17,FALSE)&lt;S$4,5,(S$3-VLOOKUP($C62,#REF!,17,FALSE))/(S$3-S$4)*5)),1)))),(IF(VLOOKUP($E62,'Country Indicator Data'!$B$4:$N$300,13,FALSE)="x","x",ROUND(IF(VLOOKUP($E62,'Country Indicator Data'!$B$4:$N$300,13,FALSE)&gt;S$3,0,IF(VLOOKUP($E62,'Country Indicator Data'!$B$4:$N$300,13,FALSE)&lt;S$4,5,(S$3-VLOOKUP($E62,'Country Indicator Data'!$B$4:$N$300,13,FALSE))/(S$3-S$4)*5)),1))))</f>
        <v>3.9</v>
      </c>
      <c r="T62" s="159">
        <f>IF(LEN(E62)&gt;3,((IF(VLOOKUP($C62,#REF!,14,FALSE)="x","x",ROUND(IF(VLOOKUP($C62,#REF!,14,FALSE)&gt;T$3,0,IF(VLOOKUP($C62,#REF!,14,FALSE)&lt;T$4,5,(T$3-VLOOKUP($C62,#REF!,14,FALSE))/(T$3-T$4)*5)),1)))),(IF(VLOOKUP($E62,'Country Indicator Data'!$B$4:$N$300,10,FALSE)="x","x",ROUND(IF(VLOOKUP($E62,'Country Indicator Data'!$B$4:$N$300,10,FALSE)&gt;T$3,0,IF(VLOOKUP($E62,'Country Indicator Data'!$B$4:$N$300,10,FALSE)&lt;T$4,5,(T$3-VLOOKUP($E62,'Country Indicator Data'!$B$4:$N$300,10,FALSE))/(T$3-T$4)*5)),1))))</f>
        <v>3.7</v>
      </c>
      <c r="U62" s="159">
        <f>IF(LEN(E62)&gt;3,((IF(VLOOKUP($C62,#REF!,15,FALSE)="x","x",ROUND(IF(VLOOKUP($C62,#REF!,15,FALSE)&gt;U$3,0,IF(VLOOKUP($C62,#REF!,15,FALSE)&lt;U$4,5,(U$3-VLOOKUP($C62,#REF!,15,FALSE))/(U$3-U$4)*5)),1)))),(IF(VLOOKUP($E62,'Country Indicator Data'!$B$4:$N$300,11,FALSE)="x","x",ROUND(IF(VLOOKUP($E62,'Country Indicator Data'!$B$4:$N$300,11,FALSE)&gt;U$3,0,IF(VLOOKUP($E62,'Country Indicator Data'!$B$4:$N$300,11,FALSE)&lt;U$4,5,(U$3-VLOOKUP($E62,'Country Indicator Data'!$B$4:$N$300,11,FALSE))/(U$3-U$4)*5)),1))))</f>
        <v>2.8</v>
      </c>
      <c r="V62" s="159">
        <f>IF(LEN(E62)&gt;3,((IF(VLOOKUP($C62,#REF!,16,FALSE)="x","x",ROUND(IF(VLOOKUP($C62,#REF!,16,FALSE)&gt;V$3,0,IF(VLOOKUP($C62,#REF!,16,FALSE)&lt;V$4,5,(V$3-VLOOKUP($C62,#REF!,16,FALSE))/(V$3-V$4)*5)),1)))),(IF(VLOOKUP($E62,'Country Indicator Data'!$B$4:$N$300,12,FALSE)="x","x",ROUND(IF(VLOOKUP($E62,'Country Indicator Data'!$B$4:$N$300,12,FALSE)&gt;V$3,0,IF(VLOOKUP($E62,'Country Indicator Data'!$B$4:$N$300,12,FALSE)&lt;V$4,5,(V$3-VLOOKUP($E62,'Country Indicator Data'!$B$4:$N$300,12,FALSE))/(V$3-V$4)*5)),1))))</f>
        <v>3.1</v>
      </c>
      <c r="W62" s="159">
        <f t="shared" si="18"/>
        <v>3.4</v>
      </c>
      <c r="X62" s="159">
        <f t="shared" si="19"/>
        <v>3</v>
      </c>
      <c r="Y62" s="176">
        <f>IF('Core Indicators'!FC59="x","x",IF('Core Indicators'!FC59&gt;=5,5,IF('Core Indicators'!FC59&gt;=4,4,IF('Core Indicators'!FC59&gt;=3,3,IF('Core Indicators'!FC59&gt;=2,2,IF('Core Indicators'!FC59&gt;=1,1,0))))))</f>
        <v>5</v>
      </c>
      <c r="Z62" s="159">
        <f t="shared" si="20"/>
        <v>5</v>
      </c>
      <c r="AA62" s="176">
        <f>'Crisis Indicator Data'!Y59</f>
        <v>1</v>
      </c>
      <c r="AB62" s="176">
        <f>'Crisis Indicator Data'!Z59</f>
        <v>1</v>
      </c>
      <c r="AC62" s="176">
        <f>'Crisis Indicator Data'!AA59</f>
        <v>1</v>
      </c>
      <c r="AD62" s="176">
        <f>'Crisis Indicator Data'!AB59</f>
        <v>0</v>
      </c>
      <c r="AE62" s="176">
        <f t="shared" si="21"/>
        <v>2</v>
      </c>
      <c r="AF62" s="176">
        <f>'Crisis Indicator Data'!AC59</f>
        <v>2</v>
      </c>
      <c r="AG62" s="176">
        <f>'Crisis Indicator Data'!AD59</f>
        <v>3</v>
      </c>
      <c r="AH62" s="176">
        <f t="shared" si="22"/>
        <v>5</v>
      </c>
      <c r="AI62" s="176">
        <f>'Crisis Indicator Data'!AE59</f>
        <v>2</v>
      </c>
      <c r="AJ62" s="176">
        <f>'Crisis Indicator Data'!AF59</f>
        <v>3</v>
      </c>
      <c r="AK62" s="176">
        <f>'Crisis Indicator Data'!AG59</f>
        <v>1</v>
      </c>
      <c r="AL62" s="176">
        <f t="shared" si="23"/>
        <v>4</v>
      </c>
      <c r="AM62" s="159">
        <f t="shared" si="24"/>
        <v>4</v>
      </c>
      <c r="AN62" s="159">
        <f t="shared" si="25"/>
        <v>4.5</v>
      </c>
    </row>
    <row r="63" spans="1:40" ht="13.5" customHeight="1" x14ac:dyDescent="0.35">
      <c r="A63" s="168" t="str">
        <f>'Crisis Indicator Data'!A60</f>
        <v>International displacement to Libya</v>
      </c>
      <c r="B63" s="169" t="str">
        <f>'Crisis Indicator Data'!B60</f>
        <v>International Displacement</v>
      </c>
      <c r="C63" s="169" t="str">
        <f>'Crisis Indicator Data'!C60</f>
        <v>LBY002</v>
      </c>
      <c r="D63" s="169" t="str">
        <f>'Crisis Indicator Data'!D60</f>
        <v>Libya</v>
      </c>
      <c r="E63" s="170" t="str">
        <f>'Crisis Indicator Data'!E60</f>
        <v>LBY</v>
      </c>
      <c r="F63" s="159">
        <f>IF(LEN(E63)&gt;3,(IF(VLOOKUP($C63,#REF!,7,FALSE)="x","x",ROUND(IF(VLOOKUP($C63,#REF!,7,FALSE)&gt;$F$3,5,IF(VLOOKUP($C63,#REF!,7,FALSE)&lt;F$4,0,($F$3-VLOOKUP($C63,#REF!,7,FALSE))/($F$3-$F$4)*5)),1))),IF(VLOOKUP($E63,'Country Indicator Data'!$B$4:$N$300,3,FALSE)="x","x",ROUND(IF(VLOOKUP($E63,'Country Indicator Data'!$B$4:$N$300,3,FALSE)&gt;$F$3,5,IF(VLOOKUP($E63,'Country Indicator Data'!$B$4:$N$300,3,FALSE)&lt;$F$4,0,($F$3-VLOOKUP($E63,'Country Indicator Data'!$B$4:$N$300,3,FALSE))/($F$3-$F$4)*5)),1)))</f>
        <v>4.5999999999999996</v>
      </c>
      <c r="G63" s="159">
        <f>IF(LEN(E63)&gt;3,(IF(VLOOKUP($C63,#REF!,9,FALSE)="x","x",ROUND(IF(VLOOKUP($C63,#REF!,9,FALSE)&gt;G$3,5,IF(VLOOKUP($C63,#REF!,9,FALSE)&lt;G$4,0,(G$3-VLOOKUP($C63,#REF!,9,FALSE))/(G$3-G$4)*5)),1))),IF(VLOOKUP($E63,'Country Indicator Data'!$B$4:$N$300,5,FALSE)="x","x",ROUND(IF(VLOOKUP($E63,'Country Indicator Data'!$B$4:$N$300,5,FALSE)&gt;G$3,5,IF(VLOOKUP($E63,'Country Indicator Data'!$B$4:$N$300,5,FALSE)&lt;G$4,0,(G$3-VLOOKUP($E63,'Country Indicator Data'!$B$4:$N$300,5,FALSE))/(G$3-G$4)*5)),1)))</f>
        <v>4</v>
      </c>
      <c r="H63" s="159">
        <f t="shared" si="13"/>
        <v>4.3</v>
      </c>
      <c r="I63" s="159">
        <f>IF(LEN(E63)&gt;3,(IF(VLOOKUP($C63,#REF!,6,FALSE)="x","x",ROUND(IF(VLOOKUP($C63,#REF!,6,FALSE)&gt;I$3,5,IF(VLOOKUP($C63,#REF!,6,FALSE)&lt;I$4,0,5-(I$3-VLOOKUP($C63,#REF!,6,FALSE))/(I$3-I$4)*5)),1))),IF(VLOOKUP($E63,'Country Indicator Data'!$B$4:$N$300,2,FALSE)="x","x",ROUND(IF(VLOOKUP($E63,'Country Indicator Data'!$B$4:$N$300,2,FALSE)&gt;I$3,5,IF(VLOOKUP($E63,'Country Indicator Data'!$B$4:$N$300,2,FALSE)&lt;I$4,0,5-(I$3-VLOOKUP($E63,'Country Indicator Data'!$B$4:$N$300,2,FALSE))/(I$3-I$4)*5)),1)))</f>
        <v>1.4</v>
      </c>
      <c r="J63" s="159">
        <f>IF(LEN(E63)&gt;3,(IF(VLOOKUP($C63,#REF!,8,FALSE)="x","x",ROUND(IF(VLOOKUP($C63,#REF!,8,FALSE)&gt;J$3,5,IF(VLOOKUP($C63,#REF!,8,FALSE)&lt;J$4,0,5-(J$3-VLOOKUP($C63,#REF!,8,FALSE))/(J$3-J$4)*5)),1))),IF(VLOOKUP($E63,'Country Indicator Data'!$B$4:$N$300,4,FALSE)="x","x",ROUND(IF(VLOOKUP($E63,'Country Indicator Data'!$B$4:$N$300,4,FALSE)&gt;J$3,5,IF(VLOOKUP($E63,'Country Indicator Data'!$B$4:$N$300,4,FALSE)&lt;J$4,0,5-(J$3-VLOOKUP($E63,'Country Indicator Data'!$B$4:$N$300,4,FALSE))/(J$3-J$4)*5)),1)))</f>
        <v>0</v>
      </c>
      <c r="K63" s="159">
        <f t="shared" si="14"/>
        <v>0.7</v>
      </c>
      <c r="L63" s="159">
        <f>IF(LEN(E63)&gt;3,(IF(VLOOKUP($C63,#REF!,10,FALSE)="x","x",ROUND(IF(VLOOKUP($C63,#REF!,10,FALSE)&gt;L$3,5,IF(VLOOKUP($C63,#REF!,10,FALSE)&lt;L$4,0,5-(L$3-VLOOKUP($C63,#REF!,10,FALSE))/(L$3-L$4)*5)),1))),IF(VLOOKUP($E63,'Country Indicator Data'!$B$4:$N$300,6,FALSE)="x","x",ROUND(IF(VLOOKUP($E63,'Country Indicator Data'!$B$4:$N$300,6,FALSE)&gt;L$3,5,IF(VLOOKUP($E63,'Country Indicator Data'!$B$4:$N$300,6,FALSE)&lt;L$4,0,5-(L$3-VLOOKUP($E63,'Country Indicator Data'!$B$4:$N$300,6,FALSE))/(L$3-L$4)*5)),1)))</f>
        <v>1.7</v>
      </c>
      <c r="M63" s="159" t="str">
        <f>IF(LEN(E63)&gt;3,(IF(VLOOKUP($C63,#REF!,11,FALSE)="x","x",ROUND(IF(VLOOKUP($C63,#REF!,11,FALSE)&gt;M$3,5,IF(VLOOKUP($C63,#REF!,11,FALSE)&lt;M$4,0,5-(M$3-VLOOKUP($C63,#REF!,11,FALSE))/(M$3-M$4)*5)),1))),IF(VLOOKUP($E63,'Country Indicator Data'!$B$4:$N$300,7,FALSE)="x","x",ROUND(IF(VLOOKUP($E63,'Country Indicator Data'!$B$4:$N$300,7,FALSE)&gt;M$3,5,IF(VLOOKUP($E63,'Country Indicator Data'!$B$4:$N$300,7,FALSE)&lt;M$4,0,5-(M$3-VLOOKUP($E63,'Country Indicator Data'!$B$4:$N$300,7,FALSE))/(M$3-M$4)*5)),1)))</f>
        <v>x</v>
      </c>
      <c r="N63" s="159">
        <f t="shared" si="15"/>
        <v>1.7</v>
      </c>
      <c r="O63" s="159">
        <f t="shared" si="16"/>
        <v>2.2333333333333334</v>
      </c>
      <c r="P63" s="159">
        <f>IF(LEN(E63)&gt;3,VLOOKUP(C63,#REF!,12,FALSE),VLOOKUP(E63,'Country Indicator Data'!$B$4:$I$300,8,FALSE))</f>
        <v>3</v>
      </c>
      <c r="Q63" s="159">
        <f>IF(LEN(E63)&gt;3,((IF(VLOOKUP($C63,#REF!,13,FALSE)="x","x",ROUND(IF(VLOOKUP($C63,#REF!,13,FALSE)&gt;Q$3,5,IF(VLOOKUP($C63,#REF!,13,FALSE)&lt;Q$4,0,5-(LOG(Q$3)-LOG(VLOOKUP($C63,#REF!,13,FALSE)))/(LOG(Q$3)-LOG(Q$4))*5)),1)))),(IF(VLOOKUP($E63,'Country Indicator Data'!$B$4:$N$300,9,FALSE)="x","x",ROUND(IF(VLOOKUP($E63,'Country Indicator Data'!$B$4:$N$300,9,FALSE)&gt;Q$3,5,IF(VLOOKUP($E63,'Country Indicator Data'!$B$4:$N$300,9,FALSE)&lt;Q$4,0,5-(LOG(Q$3)-LOG(VLOOKUP($E63,'Country Indicator Data'!$B$4:$N$300,9,FALSE)))/(LOG(Q$3)-LOG(Q$4))*5)),1))))</f>
        <v>4.0999999999999996</v>
      </c>
      <c r="R63" s="159">
        <f t="shared" si="17"/>
        <v>3.55</v>
      </c>
      <c r="S63" s="159">
        <f>IF(LEN(E63)&gt;3,((IF(VLOOKUP($C63,#REF!,17,FALSE)="x","x",ROUND(IF(VLOOKUP($C63,#REF!,17,FALSE)&gt;S$3,0,IF(VLOOKUP($C63,#REF!,17,FALSE)&lt;S$4,5,(S$3-VLOOKUP($C63,#REF!,17,FALSE))/(S$3-S$4)*5)),1)))),(IF(VLOOKUP($E63,'Country Indicator Data'!$B$4:$N$300,13,FALSE)="x","x",ROUND(IF(VLOOKUP($E63,'Country Indicator Data'!$B$4:$N$300,13,FALSE)&gt;S$3,0,IF(VLOOKUP($E63,'Country Indicator Data'!$B$4:$N$300,13,FALSE)&lt;S$4,5,(S$3-VLOOKUP($E63,'Country Indicator Data'!$B$4:$N$300,13,FALSE))/(S$3-S$4)*5)),1))))</f>
        <v>4.4000000000000004</v>
      </c>
      <c r="T63" s="159">
        <f>IF(LEN(E63)&gt;3,((IF(VLOOKUP($C63,#REF!,14,FALSE)="x","x",ROUND(IF(VLOOKUP($C63,#REF!,14,FALSE)&gt;T$3,0,IF(VLOOKUP($C63,#REF!,14,FALSE)&lt;T$4,5,(T$3-VLOOKUP($C63,#REF!,14,FALSE))/(T$3-T$4)*5)),1)))),(IF(VLOOKUP($E63,'Country Indicator Data'!$B$4:$N$300,10,FALSE)="x","x",ROUND(IF(VLOOKUP($E63,'Country Indicator Data'!$B$4:$N$300,10,FALSE)&gt;T$3,0,IF(VLOOKUP($E63,'Country Indicator Data'!$B$4:$N$300,10,FALSE)&lt;T$4,5,(T$3-VLOOKUP($E63,'Country Indicator Data'!$B$4:$N$300,10,FALSE))/(T$3-T$4)*5)),1))))</f>
        <v>4.3</v>
      </c>
      <c r="U63" s="159">
        <f>IF(LEN(E63)&gt;3,((IF(VLOOKUP($C63,#REF!,15,FALSE)="x","x",ROUND(IF(VLOOKUP($C63,#REF!,15,FALSE)&gt;U$3,0,IF(VLOOKUP($C63,#REF!,15,FALSE)&lt;U$4,5,(U$3-VLOOKUP($C63,#REF!,15,FALSE))/(U$3-U$4)*5)),1)))),(IF(VLOOKUP($E63,'Country Indicator Data'!$B$4:$N$300,11,FALSE)="x","x",ROUND(IF(VLOOKUP($E63,'Country Indicator Data'!$B$4:$N$300,11,FALSE)&gt;U$3,0,IF(VLOOKUP($E63,'Country Indicator Data'!$B$4:$N$300,11,FALSE)&lt;U$4,5,(U$3-VLOOKUP($E63,'Country Indicator Data'!$B$4:$N$300,11,FALSE))/(U$3-U$4)*5)),1))))</f>
        <v>3.9</v>
      </c>
      <c r="V63" s="159">
        <f>IF(LEN(E63)&gt;3,((IF(VLOOKUP($C63,#REF!,16,FALSE)="x","x",ROUND(IF(VLOOKUP($C63,#REF!,16,FALSE)&gt;V$3,0,IF(VLOOKUP($C63,#REF!,16,FALSE)&lt;V$4,5,(V$3-VLOOKUP($C63,#REF!,16,FALSE))/(V$3-V$4)*5)),1)))),(IF(VLOOKUP($E63,'Country Indicator Data'!$B$4:$N$300,12,FALSE)="x","x",ROUND(IF(VLOOKUP($E63,'Country Indicator Data'!$B$4:$N$300,12,FALSE)&gt;V$3,0,IF(VLOOKUP($E63,'Country Indicator Data'!$B$4:$N$300,12,FALSE)&lt;V$4,5,(V$3-VLOOKUP($E63,'Country Indicator Data'!$B$4:$N$300,12,FALSE))/(V$3-V$4)*5)),1))))</f>
        <v>4.5</v>
      </c>
      <c r="W63" s="159">
        <f t="shared" si="18"/>
        <v>4.3</v>
      </c>
      <c r="X63" s="159">
        <f t="shared" si="19"/>
        <v>3.4</v>
      </c>
      <c r="Y63" s="176">
        <f>IF('Core Indicators'!FC60="x","x",IF('Core Indicators'!FC60&gt;=5,5,IF('Core Indicators'!FC60&gt;=4,4,IF('Core Indicators'!FC60&gt;=3,3,IF('Core Indicators'!FC60&gt;=2,2,IF('Core Indicators'!FC60&gt;=1,1,0))))))</f>
        <v>3</v>
      </c>
      <c r="Z63" s="159">
        <f t="shared" si="20"/>
        <v>3</v>
      </c>
      <c r="AA63" s="176">
        <f>'Crisis Indicator Data'!Y60</f>
        <v>2</v>
      </c>
      <c r="AB63" s="176">
        <f>'Crisis Indicator Data'!Z60</f>
        <v>3</v>
      </c>
      <c r="AC63" s="176">
        <f>'Crisis Indicator Data'!AA60</f>
        <v>1</v>
      </c>
      <c r="AD63" s="176">
        <f>'Crisis Indicator Data'!AB60</f>
        <v>0</v>
      </c>
      <c r="AE63" s="176">
        <f t="shared" si="21"/>
        <v>3</v>
      </c>
      <c r="AF63" s="176">
        <f>'Crisis Indicator Data'!AC60</f>
        <v>2</v>
      </c>
      <c r="AG63" s="176">
        <f>'Crisis Indicator Data'!AD60</f>
        <v>3</v>
      </c>
      <c r="AH63" s="176">
        <f t="shared" si="22"/>
        <v>5</v>
      </c>
      <c r="AI63" s="176">
        <f>'Crisis Indicator Data'!AE60</f>
        <v>0</v>
      </c>
      <c r="AJ63" s="176">
        <f>'Crisis Indicator Data'!AF60</f>
        <v>1</v>
      </c>
      <c r="AK63" s="176">
        <f>'Crisis Indicator Data'!AG60</f>
        <v>1</v>
      </c>
      <c r="AL63" s="176">
        <f t="shared" si="23"/>
        <v>2</v>
      </c>
      <c r="AM63" s="159">
        <f t="shared" si="24"/>
        <v>3</v>
      </c>
      <c r="AN63" s="159">
        <f t="shared" si="25"/>
        <v>3</v>
      </c>
    </row>
    <row r="64" spans="1:40" ht="13.5" customHeight="1" x14ac:dyDescent="0.35">
      <c r="A64" s="168" t="str">
        <f>'Crisis Indicator Data'!A61</f>
        <v>Displacement from Sudan to Libya</v>
      </c>
      <c r="B64" s="169" t="str">
        <f>'Crisis Indicator Data'!B61</f>
        <v>International Displacement</v>
      </c>
      <c r="C64" s="169" t="str">
        <f>'Crisis Indicator Data'!C61</f>
        <v>LBY004</v>
      </c>
      <c r="D64" s="169" t="str">
        <f>'Crisis Indicator Data'!D61</f>
        <v>Libya</v>
      </c>
      <c r="E64" s="170" t="str">
        <f>'Crisis Indicator Data'!E61</f>
        <v>LBY</v>
      </c>
      <c r="F64" s="159">
        <f>IF(LEN(E64)&gt;3,(IF(VLOOKUP($C64,#REF!,7,FALSE)="x","x",ROUND(IF(VLOOKUP($C64,#REF!,7,FALSE)&gt;$F$3,5,IF(VLOOKUP($C64,#REF!,7,FALSE)&lt;F$4,0,($F$3-VLOOKUP($C64,#REF!,7,FALSE))/($F$3-$F$4)*5)),1))),IF(VLOOKUP($E64,'Country Indicator Data'!$B$4:$N$300,3,FALSE)="x","x",ROUND(IF(VLOOKUP($E64,'Country Indicator Data'!$B$4:$N$300,3,FALSE)&gt;$F$3,5,IF(VLOOKUP($E64,'Country Indicator Data'!$B$4:$N$300,3,FALSE)&lt;$F$4,0,($F$3-VLOOKUP($E64,'Country Indicator Data'!$B$4:$N$300,3,FALSE))/($F$3-$F$4)*5)),1)))</f>
        <v>4.5999999999999996</v>
      </c>
      <c r="G64" s="159">
        <f>IF(LEN(E64)&gt;3,(IF(VLOOKUP($C64,#REF!,9,FALSE)="x","x",ROUND(IF(VLOOKUP($C64,#REF!,9,FALSE)&gt;G$3,5,IF(VLOOKUP($C64,#REF!,9,FALSE)&lt;G$4,0,(G$3-VLOOKUP($C64,#REF!,9,FALSE))/(G$3-G$4)*5)),1))),IF(VLOOKUP($E64,'Country Indicator Data'!$B$4:$N$300,5,FALSE)="x","x",ROUND(IF(VLOOKUP($E64,'Country Indicator Data'!$B$4:$N$300,5,FALSE)&gt;G$3,5,IF(VLOOKUP($E64,'Country Indicator Data'!$B$4:$N$300,5,FALSE)&lt;G$4,0,(G$3-VLOOKUP($E64,'Country Indicator Data'!$B$4:$N$300,5,FALSE))/(G$3-G$4)*5)),1)))</f>
        <v>4</v>
      </c>
      <c r="H64" s="159">
        <f t="shared" si="13"/>
        <v>4.3</v>
      </c>
      <c r="I64" s="159">
        <f>IF(LEN(E64)&gt;3,(IF(VLOOKUP($C64,#REF!,6,FALSE)="x","x",ROUND(IF(VLOOKUP($C64,#REF!,6,FALSE)&gt;I$3,5,IF(VLOOKUP($C64,#REF!,6,FALSE)&lt;I$4,0,5-(I$3-VLOOKUP($C64,#REF!,6,FALSE))/(I$3-I$4)*5)),1))),IF(VLOOKUP($E64,'Country Indicator Data'!$B$4:$N$300,2,FALSE)="x","x",ROUND(IF(VLOOKUP($E64,'Country Indicator Data'!$B$4:$N$300,2,FALSE)&gt;I$3,5,IF(VLOOKUP($E64,'Country Indicator Data'!$B$4:$N$300,2,FALSE)&lt;I$4,0,5-(I$3-VLOOKUP($E64,'Country Indicator Data'!$B$4:$N$300,2,FALSE))/(I$3-I$4)*5)),1)))</f>
        <v>1.4</v>
      </c>
      <c r="J64" s="159">
        <f>IF(LEN(E64)&gt;3,(IF(VLOOKUP($C64,#REF!,8,FALSE)="x","x",ROUND(IF(VLOOKUP($C64,#REF!,8,FALSE)&gt;J$3,5,IF(VLOOKUP($C64,#REF!,8,FALSE)&lt;J$4,0,5-(J$3-VLOOKUP($C64,#REF!,8,FALSE))/(J$3-J$4)*5)),1))),IF(VLOOKUP($E64,'Country Indicator Data'!$B$4:$N$300,4,FALSE)="x","x",ROUND(IF(VLOOKUP($E64,'Country Indicator Data'!$B$4:$N$300,4,FALSE)&gt;J$3,5,IF(VLOOKUP($E64,'Country Indicator Data'!$B$4:$N$300,4,FALSE)&lt;J$4,0,5-(J$3-VLOOKUP($E64,'Country Indicator Data'!$B$4:$N$300,4,FALSE))/(J$3-J$4)*5)),1)))</f>
        <v>0</v>
      </c>
      <c r="K64" s="159">
        <f t="shared" si="14"/>
        <v>0.7</v>
      </c>
      <c r="L64" s="159">
        <f>IF(LEN(E64)&gt;3,(IF(VLOOKUP($C64,#REF!,10,FALSE)="x","x",ROUND(IF(VLOOKUP($C64,#REF!,10,FALSE)&gt;L$3,5,IF(VLOOKUP($C64,#REF!,10,FALSE)&lt;L$4,0,5-(L$3-VLOOKUP($C64,#REF!,10,FALSE))/(L$3-L$4)*5)),1))),IF(VLOOKUP($E64,'Country Indicator Data'!$B$4:$N$300,6,FALSE)="x","x",ROUND(IF(VLOOKUP($E64,'Country Indicator Data'!$B$4:$N$300,6,FALSE)&gt;L$3,5,IF(VLOOKUP($E64,'Country Indicator Data'!$B$4:$N$300,6,FALSE)&lt;L$4,0,5-(L$3-VLOOKUP($E64,'Country Indicator Data'!$B$4:$N$300,6,FALSE))/(L$3-L$4)*5)),1)))</f>
        <v>1.7</v>
      </c>
      <c r="M64" s="159" t="str">
        <f>IF(LEN(E64)&gt;3,(IF(VLOOKUP($C64,#REF!,11,FALSE)="x","x",ROUND(IF(VLOOKUP($C64,#REF!,11,FALSE)&gt;M$3,5,IF(VLOOKUP($C64,#REF!,11,FALSE)&lt;M$4,0,5-(M$3-VLOOKUP($C64,#REF!,11,FALSE))/(M$3-M$4)*5)),1))),IF(VLOOKUP($E64,'Country Indicator Data'!$B$4:$N$300,7,FALSE)="x","x",ROUND(IF(VLOOKUP($E64,'Country Indicator Data'!$B$4:$N$300,7,FALSE)&gt;M$3,5,IF(VLOOKUP($E64,'Country Indicator Data'!$B$4:$N$300,7,FALSE)&lt;M$4,0,5-(M$3-VLOOKUP($E64,'Country Indicator Data'!$B$4:$N$300,7,FALSE))/(M$3-M$4)*5)),1)))</f>
        <v>x</v>
      </c>
      <c r="N64" s="159">
        <f t="shared" si="15"/>
        <v>1.7</v>
      </c>
      <c r="O64" s="159">
        <f t="shared" si="16"/>
        <v>2.2333333333333334</v>
      </c>
      <c r="P64" s="159">
        <f>IF(LEN(E64)&gt;3,VLOOKUP(C64,#REF!,12,FALSE),VLOOKUP(E64,'Country Indicator Data'!$B$4:$I$300,8,FALSE))</f>
        <v>3</v>
      </c>
      <c r="Q64" s="159">
        <f>IF(LEN(E64)&gt;3,((IF(VLOOKUP($C64,#REF!,13,FALSE)="x","x",ROUND(IF(VLOOKUP($C64,#REF!,13,FALSE)&gt;Q$3,5,IF(VLOOKUP($C64,#REF!,13,FALSE)&lt;Q$4,0,5-(LOG(Q$3)-LOG(VLOOKUP($C64,#REF!,13,FALSE)))/(LOG(Q$3)-LOG(Q$4))*5)),1)))),(IF(VLOOKUP($E64,'Country Indicator Data'!$B$4:$N$300,9,FALSE)="x","x",ROUND(IF(VLOOKUP($E64,'Country Indicator Data'!$B$4:$N$300,9,FALSE)&gt;Q$3,5,IF(VLOOKUP($E64,'Country Indicator Data'!$B$4:$N$300,9,FALSE)&lt;Q$4,0,5-(LOG(Q$3)-LOG(VLOOKUP($E64,'Country Indicator Data'!$B$4:$N$300,9,FALSE)))/(LOG(Q$3)-LOG(Q$4))*5)),1))))</f>
        <v>4.0999999999999996</v>
      </c>
      <c r="R64" s="159">
        <f t="shared" si="17"/>
        <v>3.55</v>
      </c>
      <c r="S64" s="159">
        <f>IF(LEN(E64)&gt;3,((IF(VLOOKUP($C64,#REF!,17,FALSE)="x","x",ROUND(IF(VLOOKUP($C64,#REF!,17,FALSE)&gt;S$3,0,IF(VLOOKUP($C64,#REF!,17,FALSE)&lt;S$4,5,(S$3-VLOOKUP($C64,#REF!,17,FALSE))/(S$3-S$4)*5)),1)))),(IF(VLOOKUP($E64,'Country Indicator Data'!$B$4:$N$300,13,FALSE)="x","x",ROUND(IF(VLOOKUP($E64,'Country Indicator Data'!$B$4:$N$300,13,FALSE)&gt;S$3,0,IF(VLOOKUP($E64,'Country Indicator Data'!$B$4:$N$300,13,FALSE)&lt;S$4,5,(S$3-VLOOKUP($E64,'Country Indicator Data'!$B$4:$N$300,13,FALSE))/(S$3-S$4)*5)),1))))</f>
        <v>4.4000000000000004</v>
      </c>
      <c r="T64" s="159">
        <f>IF(LEN(E64)&gt;3,((IF(VLOOKUP($C64,#REF!,14,FALSE)="x","x",ROUND(IF(VLOOKUP($C64,#REF!,14,FALSE)&gt;T$3,0,IF(VLOOKUP($C64,#REF!,14,FALSE)&lt;T$4,5,(T$3-VLOOKUP($C64,#REF!,14,FALSE))/(T$3-T$4)*5)),1)))),(IF(VLOOKUP($E64,'Country Indicator Data'!$B$4:$N$300,10,FALSE)="x","x",ROUND(IF(VLOOKUP($E64,'Country Indicator Data'!$B$4:$N$300,10,FALSE)&gt;T$3,0,IF(VLOOKUP($E64,'Country Indicator Data'!$B$4:$N$300,10,FALSE)&lt;T$4,5,(T$3-VLOOKUP($E64,'Country Indicator Data'!$B$4:$N$300,10,FALSE))/(T$3-T$4)*5)),1))))</f>
        <v>4.3</v>
      </c>
      <c r="U64" s="159">
        <f>IF(LEN(E64)&gt;3,((IF(VLOOKUP($C64,#REF!,15,FALSE)="x","x",ROUND(IF(VLOOKUP($C64,#REF!,15,FALSE)&gt;U$3,0,IF(VLOOKUP($C64,#REF!,15,FALSE)&lt;U$4,5,(U$3-VLOOKUP($C64,#REF!,15,FALSE))/(U$3-U$4)*5)),1)))),(IF(VLOOKUP($E64,'Country Indicator Data'!$B$4:$N$300,11,FALSE)="x","x",ROUND(IF(VLOOKUP($E64,'Country Indicator Data'!$B$4:$N$300,11,FALSE)&gt;U$3,0,IF(VLOOKUP($E64,'Country Indicator Data'!$B$4:$N$300,11,FALSE)&lt;U$4,5,(U$3-VLOOKUP($E64,'Country Indicator Data'!$B$4:$N$300,11,FALSE))/(U$3-U$4)*5)),1))))</f>
        <v>3.9</v>
      </c>
      <c r="V64" s="159">
        <f>IF(LEN(E64)&gt;3,((IF(VLOOKUP($C64,#REF!,16,FALSE)="x","x",ROUND(IF(VLOOKUP($C64,#REF!,16,FALSE)&gt;V$3,0,IF(VLOOKUP($C64,#REF!,16,FALSE)&lt;V$4,5,(V$3-VLOOKUP($C64,#REF!,16,FALSE))/(V$3-V$4)*5)),1)))),(IF(VLOOKUP($E64,'Country Indicator Data'!$B$4:$N$300,12,FALSE)="x","x",ROUND(IF(VLOOKUP($E64,'Country Indicator Data'!$B$4:$N$300,12,FALSE)&gt;V$3,0,IF(VLOOKUP($E64,'Country Indicator Data'!$B$4:$N$300,12,FALSE)&lt;V$4,5,(V$3-VLOOKUP($E64,'Country Indicator Data'!$B$4:$N$300,12,FALSE))/(V$3-V$4)*5)),1))))</f>
        <v>4.5</v>
      </c>
      <c r="W64" s="159">
        <f t="shared" si="18"/>
        <v>4.3</v>
      </c>
      <c r="X64" s="159">
        <f t="shared" si="19"/>
        <v>3.4</v>
      </c>
      <c r="Y64" s="176">
        <f>IF('Core Indicators'!FC61="x","x",IF('Core Indicators'!FC61&gt;=5,5,IF('Core Indicators'!FC61&gt;=4,4,IF('Core Indicators'!FC61&gt;=3,3,IF('Core Indicators'!FC61&gt;=2,2,IF('Core Indicators'!FC61&gt;=1,1,0))))))</f>
        <v>3</v>
      </c>
      <c r="Z64" s="159">
        <f t="shared" si="20"/>
        <v>3</v>
      </c>
      <c r="AA64" s="176">
        <f>'Crisis Indicator Data'!Y61</f>
        <v>2</v>
      </c>
      <c r="AB64" s="176">
        <f>'Crisis Indicator Data'!Z61</f>
        <v>3</v>
      </c>
      <c r="AC64" s="176">
        <f>'Crisis Indicator Data'!AA61</f>
        <v>1</v>
      </c>
      <c r="AD64" s="176">
        <f>'Crisis Indicator Data'!AB61</f>
        <v>0</v>
      </c>
      <c r="AE64" s="176">
        <f t="shared" si="21"/>
        <v>3</v>
      </c>
      <c r="AF64" s="176">
        <f>'Crisis Indicator Data'!AC61</f>
        <v>2</v>
      </c>
      <c r="AG64" s="176">
        <f>'Crisis Indicator Data'!AD61</f>
        <v>3</v>
      </c>
      <c r="AH64" s="176">
        <f t="shared" si="22"/>
        <v>5</v>
      </c>
      <c r="AI64" s="176">
        <f>'Crisis Indicator Data'!AE61</f>
        <v>0</v>
      </c>
      <c r="AJ64" s="176">
        <f>'Crisis Indicator Data'!AF61</f>
        <v>1</v>
      </c>
      <c r="AK64" s="176">
        <f>'Crisis Indicator Data'!AG61</f>
        <v>1</v>
      </c>
      <c r="AL64" s="176">
        <f t="shared" si="23"/>
        <v>2</v>
      </c>
      <c r="AM64" s="159">
        <f t="shared" si="24"/>
        <v>3</v>
      </c>
      <c r="AN64" s="159">
        <f t="shared" si="25"/>
        <v>3</v>
      </c>
    </row>
    <row r="65" spans="1:40" ht="13.5" customHeight="1" x14ac:dyDescent="0.35">
      <c r="A65" s="168" t="str">
        <f>'Crisis Indicator Data'!A62</f>
        <v>Multiple crises in Libya</v>
      </c>
      <c r="B65" s="169" t="str">
        <f>'Crisis Indicator Data'!B62</f>
        <v>International Displacement</v>
      </c>
      <c r="C65" s="169" t="str">
        <f>'Crisis Indicator Data'!C62</f>
        <v>LBY005</v>
      </c>
      <c r="D65" s="169" t="str">
        <f>'Crisis Indicator Data'!D62</f>
        <v>Libya</v>
      </c>
      <c r="E65" s="170" t="str">
        <f>'Crisis Indicator Data'!E62</f>
        <v>LBY</v>
      </c>
      <c r="F65" s="159">
        <f>IF(LEN(E65)&gt;3,(IF(VLOOKUP($C65,#REF!,7,FALSE)="x","x",ROUND(IF(VLOOKUP($C65,#REF!,7,FALSE)&gt;$F$3,5,IF(VLOOKUP($C65,#REF!,7,FALSE)&lt;F$4,0,($F$3-VLOOKUP($C65,#REF!,7,FALSE))/($F$3-$F$4)*5)),1))),IF(VLOOKUP($E65,'Country Indicator Data'!$B$4:$N$300,3,FALSE)="x","x",ROUND(IF(VLOOKUP($E65,'Country Indicator Data'!$B$4:$N$300,3,FALSE)&gt;$F$3,5,IF(VLOOKUP($E65,'Country Indicator Data'!$B$4:$N$300,3,FALSE)&lt;$F$4,0,($F$3-VLOOKUP($E65,'Country Indicator Data'!$B$4:$N$300,3,FALSE))/($F$3-$F$4)*5)),1)))</f>
        <v>4.5999999999999996</v>
      </c>
      <c r="G65" s="159">
        <f>IF(LEN(E65)&gt;3,(IF(VLOOKUP($C65,#REF!,9,FALSE)="x","x",ROUND(IF(VLOOKUP($C65,#REF!,9,FALSE)&gt;G$3,5,IF(VLOOKUP($C65,#REF!,9,FALSE)&lt;G$4,0,(G$3-VLOOKUP($C65,#REF!,9,FALSE))/(G$3-G$4)*5)),1))),IF(VLOOKUP($E65,'Country Indicator Data'!$B$4:$N$300,5,FALSE)="x","x",ROUND(IF(VLOOKUP($E65,'Country Indicator Data'!$B$4:$N$300,5,FALSE)&gt;G$3,5,IF(VLOOKUP($E65,'Country Indicator Data'!$B$4:$N$300,5,FALSE)&lt;G$4,0,(G$3-VLOOKUP($E65,'Country Indicator Data'!$B$4:$N$300,5,FALSE))/(G$3-G$4)*5)),1)))</f>
        <v>4</v>
      </c>
      <c r="H65" s="159">
        <f t="shared" si="13"/>
        <v>4.3</v>
      </c>
      <c r="I65" s="159">
        <f>IF(LEN(E65)&gt;3,(IF(VLOOKUP($C65,#REF!,6,FALSE)="x","x",ROUND(IF(VLOOKUP($C65,#REF!,6,FALSE)&gt;I$3,5,IF(VLOOKUP($C65,#REF!,6,FALSE)&lt;I$4,0,5-(I$3-VLOOKUP($C65,#REF!,6,FALSE))/(I$3-I$4)*5)),1))),IF(VLOOKUP($E65,'Country Indicator Data'!$B$4:$N$300,2,FALSE)="x","x",ROUND(IF(VLOOKUP($E65,'Country Indicator Data'!$B$4:$N$300,2,FALSE)&gt;I$3,5,IF(VLOOKUP($E65,'Country Indicator Data'!$B$4:$N$300,2,FALSE)&lt;I$4,0,5-(I$3-VLOOKUP($E65,'Country Indicator Data'!$B$4:$N$300,2,FALSE))/(I$3-I$4)*5)),1)))</f>
        <v>1.4</v>
      </c>
      <c r="J65" s="159">
        <f>IF(LEN(E65)&gt;3,(IF(VLOOKUP($C65,#REF!,8,FALSE)="x","x",ROUND(IF(VLOOKUP($C65,#REF!,8,FALSE)&gt;J$3,5,IF(VLOOKUP($C65,#REF!,8,FALSE)&lt;J$4,0,5-(J$3-VLOOKUP($C65,#REF!,8,FALSE))/(J$3-J$4)*5)),1))),IF(VLOOKUP($E65,'Country Indicator Data'!$B$4:$N$300,4,FALSE)="x","x",ROUND(IF(VLOOKUP($E65,'Country Indicator Data'!$B$4:$N$300,4,FALSE)&gt;J$3,5,IF(VLOOKUP($E65,'Country Indicator Data'!$B$4:$N$300,4,FALSE)&lt;J$4,0,5-(J$3-VLOOKUP($E65,'Country Indicator Data'!$B$4:$N$300,4,FALSE))/(J$3-J$4)*5)),1)))</f>
        <v>0</v>
      </c>
      <c r="K65" s="159">
        <f t="shared" si="14"/>
        <v>0.7</v>
      </c>
      <c r="L65" s="159">
        <f>IF(LEN(E65)&gt;3,(IF(VLOOKUP($C65,#REF!,10,FALSE)="x","x",ROUND(IF(VLOOKUP($C65,#REF!,10,FALSE)&gt;L$3,5,IF(VLOOKUP($C65,#REF!,10,FALSE)&lt;L$4,0,5-(L$3-VLOOKUP($C65,#REF!,10,FALSE))/(L$3-L$4)*5)),1))),IF(VLOOKUP($E65,'Country Indicator Data'!$B$4:$N$300,6,FALSE)="x","x",ROUND(IF(VLOOKUP($E65,'Country Indicator Data'!$B$4:$N$300,6,FALSE)&gt;L$3,5,IF(VLOOKUP($E65,'Country Indicator Data'!$B$4:$N$300,6,FALSE)&lt;L$4,0,5-(L$3-VLOOKUP($E65,'Country Indicator Data'!$B$4:$N$300,6,FALSE))/(L$3-L$4)*5)),1)))</f>
        <v>1.7</v>
      </c>
      <c r="M65" s="159" t="str">
        <f>IF(LEN(E65)&gt;3,(IF(VLOOKUP($C65,#REF!,11,FALSE)="x","x",ROUND(IF(VLOOKUP($C65,#REF!,11,FALSE)&gt;M$3,5,IF(VLOOKUP($C65,#REF!,11,FALSE)&lt;M$4,0,5-(M$3-VLOOKUP($C65,#REF!,11,FALSE))/(M$3-M$4)*5)),1))),IF(VLOOKUP($E65,'Country Indicator Data'!$B$4:$N$300,7,FALSE)="x","x",ROUND(IF(VLOOKUP($E65,'Country Indicator Data'!$B$4:$N$300,7,FALSE)&gt;M$3,5,IF(VLOOKUP($E65,'Country Indicator Data'!$B$4:$N$300,7,FALSE)&lt;M$4,0,5-(M$3-VLOOKUP($E65,'Country Indicator Data'!$B$4:$N$300,7,FALSE))/(M$3-M$4)*5)),1)))</f>
        <v>x</v>
      </c>
      <c r="N65" s="159">
        <f t="shared" si="15"/>
        <v>1.7</v>
      </c>
      <c r="O65" s="159">
        <f t="shared" si="16"/>
        <v>2.2333333333333334</v>
      </c>
      <c r="P65" s="159">
        <f>IF(LEN(E65)&gt;3,VLOOKUP(C65,#REF!,12,FALSE),VLOOKUP(E65,'Country Indicator Data'!$B$4:$I$300,8,FALSE))</f>
        <v>3</v>
      </c>
      <c r="Q65" s="159">
        <f>IF(LEN(E65)&gt;3,((IF(VLOOKUP($C65,#REF!,13,FALSE)="x","x",ROUND(IF(VLOOKUP($C65,#REF!,13,FALSE)&gt;Q$3,5,IF(VLOOKUP($C65,#REF!,13,FALSE)&lt;Q$4,0,5-(LOG(Q$3)-LOG(VLOOKUP($C65,#REF!,13,FALSE)))/(LOG(Q$3)-LOG(Q$4))*5)),1)))),(IF(VLOOKUP($E65,'Country Indicator Data'!$B$4:$N$300,9,FALSE)="x","x",ROUND(IF(VLOOKUP($E65,'Country Indicator Data'!$B$4:$N$300,9,FALSE)&gt;Q$3,5,IF(VLOOKUP($E65,'Country Indicator Data'!$B$4:$N$300,9,FALSE)&lt;Q$4,0,5-(LOG(Q$3)-LOG(VLOOKUP($E65,'Country Indicator Data'!$B$4:$N$300,9,FALSE)))/(LOG(Q$3)-LOG(Q$4))*5)),1))))</f>
        <v>4.0999999999999996</v>
      </c>
      <c r="R65" s="159">
        <f t="shared" si="17"/>
        <v>3.55</v>
      </c>
      <c r="S65" s="159">
        <f>IF(LEN(E65)&gt;3,((IF(VLOOKUP($C65,#REF!,17,FALSE)="x","x",ROUND(IF(VLOOKUP($C65,#REF!,17,FALSE)&gt;S$3,0,IF(VLOOKUP($C65,#REF!,17,FALSE)&lt;S$4,5,(S$3-VLOOKUP($C65,#REF!,17,FALSE))/(S$3-S$4)*5)),1)))),(IF(VLOOKUP($E65,'Country Indicator Data'!$B$4:$N$300,13,FALSE)="x","x",ROUND(IF(VLOOKUP($E65,'Country Indicator Data'!$B$4:$N$300,13,FALSE)&gt;S$3,0,IF(VLOOKUP($E65,'Country Indicator Data'!$B$4:$N$300,13,FALSE)&lt;S$4,5,(S$3-VLOOKUP($E65,'Country Indicator Data'!$B$4:$N$300,13,FALSE))/(S$3-S$4)*5)),1))))</f>
        <v>4.4000000000000004</v>
      </c>
      <c r="T65" s="159">
        <f>IF(LEN(E65)&gt;3,((IF(VLOOKUP($C65,#REF!,14,FALSE)="x","x",ROUND(IF(VLOOKUP($C65,#REF!,14,FALSE)&gt;T$3,0,IF(VLOOKUP($C65,#REF!,14,FALSE)&lt;T$4,5,(T$3-VLOOKUP($C65,#REF!,14,FALSE))/(T$3-T$4)*5)),1)))),(IF(VLOOKUP($E65,'Country Indicator Data'!$B$4:$N$300,10,FALSE)="x","x",ROUND(IF(VLOOKUP($E65,'Country Indicator Data'!$B$4:$N$300,10,FALSE)&gt;T$3,0,IF(VLOOKUP($E65,'Country Indicator Data'!$B$4:$N$300,10,FALSE)&lt;T$4,5,(T$3-VLOOKUP($E65,'Country Indicator Data'!$B$4:$N$300,10,FALSE))/(T$3-T$4)*5)),1))))</f>
        <v>4.3</v>
      </c>
      <c r="U65" s="159">
        <f>IF(LEN(E65)&gt;3,((IF(VLOOKUP($C65,#REF!,15,FALSE)="x","x",ROUND(IF(VLOOKUP($C65,#REF!,15,FALSE)&gt;U$3,0,IF(VLOOKUP($C65,#REF!,15,FALSE)&lt;U$4,5,(U$3-VLOOKUP($C65,#REF!,15,FALSE))/(U$3-U$4)*5)),1)))),(IF(VLOOKUP($E65,'Country Indicator Data'!$B$4:$N$300,11,FALSE)="x","x",ROUND(IF(VLOOKUP($E65,'Country Indicator Data'!$B$4:$N$300,11,FALSE)&gt;U$3,0,IF(VLOOKUP($E65,'Country Indicator Data'!$B$4:$N$300,11,FALSE)&lt;U$4,5,(U$3-VLOOKUP($E65,'Country Indicator Data'!$B$4:$N$300,11,FALSE))/(U$3-U$4)*5)),1))))</f>
        <v>3.9</v>
      </c>
      <c r="V65" s="159">
        <f>IF(LEN(E65)&gt;3,((IF(VLOOKUP($C65,#REF!,16,FALSE)="x","x",ROUND(IF(VLOOKUP($C65,#REF!,16,FALSE)&gt;V$3,0,IF(VLOOKUP($C65,#REF!,16,FALSE)&lt;V$4,5,(V$3-VLOOKUP($C65,#REF!,16,FALSE))/(V$3-V$4)*5)),1)))),(IF(VLOOKUP($E65,'Country Indicator Data'!$B$4:$N$300,12,FALSE)="x","x",ROUND(IF(VLOOKUP($E65,'Country Indicator Data'!$B$4:$N$300,12,FALSE)&gt;V$3,0,IF(VLOOKUP($E65,'Country Indicator Data'!$B$4:$N$300,12,FALSE)&lt;V$4,5,(V$3-VLOOKUP($E65,'Country Indicator Data'!$B$4:$N$300,12,FALSE))/(V$3-V$4)*5)),1))))</f>
        <v>4.5</v>
      </c>
      <c r="W65" s="159">
        <f t="shared" si="18"/>
        <v>4.3</v>
      </c>
      <c r="X65" s="159">
        <f t="shared" si="19"/>
        <v>3.4</v>
      </c>
      <c r="Y65" s="176">
        <f>IF('Core Indicators'!FC62="x","x",IF('Core Indicators'!FC62&gt;=5,5,IF('Core Indicators'!FC62&gt;=4,4,IF('Core Indicators'!FC62&gt;=3,3,IF('Core Indicators'!FC62&gt;=2,2,IF('Core Indicators'!FC62&gt;=1,1,0))))))</f>
        <v>3</v>
      </c>
      <c r="Z65" s="159">
        <f t="shared" si="20"/>
        <v>3</v>
      </c>
      <c r="AA65" s="176">
        <f>'Crisis Indicator Data'!Y62</f>
        <v>2</v>
      </c>
      <c r="AB65" s="176">
        <f>'Crisis Indicator Data'!Z62</f>
        <v>3</v>
      </c>
      <c r="AC65" s="176">
        <f>'Crisis Indicator Data'!AA62</f>
        <v>1</v>
      </c>
      <c r="AD65" s="176">
        <f>'Crisis Indicator Data'!AB62</f>
        <v>0</v>
      </c>
      <c r="AE65" s="176">
        <f t="shared" si="21"/>
        <v>3</v>
      </c>
      <c r="AF65" s="176">
        <f>'Crisis Indicator Data'!AC62</f>
        <v>2</v>
      </c>
      <c r="AG65" s="176">
        <f>'Crisis Indicator Data'!AD62</f>
        <v>3</v>
      </c>
      <c r="AH65" s="176">
        <f t="shared" si="22"/>
        <v>5</v>
      </c>
      <c r="AI65" s="176">
        <f>'Crisis Indicator Data'!AE62</f>
        <v>0</v>
      </c>
      <c r="AJ65" s="176">
        <f>'Crisis Indicator Data'!AF62</f>
        <v>1</v>
      </c>
      <c r="AK65" s="176">
        <f>'Crisis Indicator Data'!AG62</f>
        <v>1</v>
      </c>
      <c r="AL65" s="176">
        <f t="shared" si="23"/>
        <v>2</v>
      </c>
      <c r="AM65" s="159">
        <f t="shared" si="24"/>
        <v>3</v>
      </c>
      <c r="AN65" s="159">
        <f t="shared" si="25"/>
        <v>3</v>
      </c>
    </row>
    <row r="66" spans="1:40" ht="13.5" customHeight="1" x14ac:dyDescent="0.35">
      <c r="A66" s="168" t="str">
        <f>'Crisis Indicator Data'!A63</f>
        <v>Drought in Lesotho</v>
      </c>
      <c r="B66" s="169" t="str">
        <f>'Crisis Indicator Data'!B63</f>
        <v>Drought/drier conditions</v>
      </c>
      <c r="C66" s="169" t="str">
        <f>'Crisis Indicator Data'!C63</f>
        <v>LSO004</v>
      </c>
      <c r="D66" s="169" t="str">
        <f>'Crisis Indicator Data'!D63</f>
        <v>Lesotho</v>
      </c>
      <c r="E66" s="170" t="str">
        <f>'Crisis Indicator Data'!E63</f>
        <v>LSO</v>
      </c>
      <c r="F66" s="159">
        <f>IF(LEN(E66)&gt;3,(IF(VLOOKUP($C66,#REF!,7,FALSE)="x","x",ROUND(IF(VLOOKUP($C66,#REF!,7,FALSE)&gt;$F$3,5,IF(VLOOKUP($C66,#REF!,7,FALSE)&lt;F$4,0,($F$3-VLOOKUP($C66,#REF!,7,FALSE))/($F$3-$F$4)*5)),1))),IF(VLOOKUP($E66,'Country Indicator Data'!$B$4:$N$300,3,FALSE)="x","x",ROUND(IF(VLOOKUP($E66,'Country Indicator Data'!$B$4:$N$300,3,FALSE)&gt;$F$3,5,IF(VLOOKUP($E66,'Country Indicator Data'!$B$4:$N$300,3,FALSE)&lt;$F$4,0,($F$3-VLOOKUP($E66,'Country Indicator Data'!$B$4:$N$300,3,FALSE))/($F$3-$F$4)*5)),1)))</f>
        <v>1.1000000000000001</v>
      </c>
      <c r="G66" s="159">
        <f>IF(LEN(E66)&gt;3,(IF(VLOOKUP($C66,#REF!,9,FALSE)="x","x",ROUND(IF(VLOOKUP($C66,#REF!,9,FALSE)&gt;G$3,5,IF(VLOOKUP($C66,#REF!,9,FALSE)&lt;G$4,0,(G$3-VLOOKUP($C66,#REF!,9,FALSE))/(G$3-G$4)*5)),1))),IF(VLOOKUP($E66,'Country Indicator Data'!$B$4:$N$300,5,FALSE)="x","x",ROUND(IF(VLOOKUP($E66,'Country Indicator Data'!$B$4:$N$300,5,FALSE)&gt;G$3,5,IF(VLOOKUP($E66,'Country Indicator Data'!$B$4:$N$300,5,FALSE)&lt;G$4,0,(G$3-VLOOKUP($E66,'Country Indicator Data'!$B$4:$N$300,5,FALSE))/(G$3-G$4)*5)),1)))</f>
        <v>2.1</v>
      </c>
      <c r="H66" s="159">
        <f t="shared" si="13"/>
        <v>1.6</v>
      </c>
      <c r="I66" s="159">
        <f>IF(LEN(E66)&gt;3,(IF(VLOOKUP($C66,#REF!,6,FALSE)="x","x",ROUND(IF(VLOOKUP($C66,#REF!,6,FALSE)&gt;I$3,5,IF(VLOOKUP($C66,#REF!,6,FALSE)&lt;I$4,0,5-(I$3-VLOOKUP($C66,#REF!,6,FALSE))/(I$3-I$4)*5)),1))),IF(VLOOKUP($E66,'Country Indicator Data'!$B$4:$N$300,2,FALSE)="x","x",ROUND(IF(VLOOKUP($E66,'Country Indicator Data'!$B$4:$N$300,2,FALSE)&gt;I$3,5,IF(VLOOKUP($E66,'Country Indicator Data'!$B$4:$N$300,2,FALSE)&lt;I$4,0,5-(I$3-VLOOKUP($E66,'Country Indicator Data'!$B$4:$N$300,2,FALSE))/(I$3-I$4)*5)),1)))</f>
        <v>0</v>
      </c>
      <c r="J66" s="159">
        <f>IF(LEN(E66)&gt;3,(IF(VLOOKUP($C66,#REF!,8,FALSE)="x","x",ROUND(IF(VLOOKUP($C66,#REF!,8,FALSE)&gt;J$3,5,IF(VLOOKUP($C66,#REF!,8,FALSE)&lt;J$4,0,5-(J$3-VLOOKUP($C66,#REF!,8,FALSE))/(J$3-J$4)*5)),1))),IF(VLOOKUP($E66,'Country Indicator Data'!$B$4:$N$300,4,FALSE)="x","x",ROUND(IF(VLOOKUP($E66,'Country Indicator Data'!$B$4:$N$300,4,FALSE)&gt;J$3,5,IF(VLOOKUP($E66,'Country Indicator Data'!$B$4:$N$300,4,FALSE)&lt;J$4,0,5-(J$3-VLOOKUP($E66,'Country Indicator Data'!$B$4:$N$300,4,FALSE))/(J$3-J$4)*5)),1)))</f>
        <v>0</v>
      </c>
      <c r="K66" s="159">
        <f t="shared" si="14"/>
        <v>0</v>
      </c>
      <c r="L66" s="159">
        <f>IF(LEN(E66)&gt;3,(IF(VLOOKUP($C66,#REF!,10,FALSE)="x","x",ROUND(IF(VLOOKUP($C66,#REF!,10,FALSE)&gt;L$3,5,IF(VLOOKUP($C66,#REF!,10,FALSE)&lt;L$4,0,5-(L$3-VLOOKUP($C66,#REF!,10,FALSE))/(L$3-L$4)*5)),1))),IF(VLOOKUP($E66,'Country Indicator Data'!$B$4:$N$300,6,FALSE)="x","x",ROUND(IF(VLOOKUP($E66,'Country Indicator Data'!$B$4:$N$300,6,FALSE)&gt;L$3,5,IF(VLOOKUP($E66,'Country Indicator Data'!$B$4:$N$300,6,FALSE)&lt;L$4,0,5-(L$3-VLOOKUP($E66,'Country Indicator Data'!$B$4:$N$300,6,FALSE))/(L$3-L$4)*5)),1)))</f>
        <v>3.6</v>
      </c>
      <c r="M66" s="159">
        <f>IF(LEN(E66)&gt;3,(IF(VLOOKUP($C66,#REF!,11,FALSE)="x","x",ROUND(IF(VLOOKUP($C66,#REF!,11,FALSE)&gt;M$3,5,IF(VLOOKUP($C66,#REF!,11,FALSE)&lt;M$4,0,5-(M$3-VLOOKUP($C66,#REF!,11,FALSE))/(M$3-M$4)*5)),1))),IF(VLOOKUP($E66,'Country Indicator Data'!$B$4:$N$300,7,FALSE)="x","x",ROUND(IF(VLOOKUP($E66,'Country Indicator Data'!$B$4:$N$300,7,FALSE)&gt;M$3,5,IF(VLOOKUP($E66,'Country Indicator Data'!$B$4:$N$300,7,FALSE)&lt;M$4,0,5-(M$3-VLOOKUP($E66,'Country Indicator Data'!$B$4:$N$300,7,FALSE))/(M$3-M$4)*5)),1)))</f>
        <v>2.5</v>
      </c>
      <c r="N66" s="159">
        <f t="shared" si="15"/>
        <v>3.05</v>
      </c>
      <c r="O66" s="159">
        <f t="shared" si="16"/>
        <v>1.55</v>
      </c>
      <c r="P66" s="159">
        <f>IF(LEN(E66)&gt;3,VLOOKUP(C66,#REF!,12,FALSE),VLOOKUP(E66,'Country Indicator Data'!$B$4:$I$300,8,FALSE))</f>
        <v>0</v>
      </c>
      <c r="Q66" s="159" t="str">
        <f>IF(LEN(E66)&gt;3,((IF(VLOOKUP($C66,#REF!,13,FALSE)="x","x",ROUND(IF(VLOOKUP($C66,#REF!,13,FALSE)&gt;Q$3,5,IF(VLOOKUP($C66,#REF!,13,FALSE)&lt;Q$4,0,5-(LOG(Q$3)-LOG(VLOOKUP($C66,#REF!,13,FALSE)))/(LOG(Q$3)-LOG(Q$4))*5)),1)))),(IF(VLOOKUP($E66,'Country Indicator Data'!$B$4:$N$300,9,FALSE)="x","x",ROUND(IF(VLOOKUP($E66,'Country Indicator Data'!$B$4:$N$300,9,FALSE)&gt;Q$3,5,IF(VLOOKUP($E66,'Country Indicator Data'!$B$4:$N$300,9,FALSE)&lt;Q$4,0,5-(LOG(Q$3)-LOG(VLOOKUP($E66,'Country Indicator Data'!$B$4:$N$300,9,FALSE)))/(LOG(Q$3)-LOG(Q$4))*5)),1))))</f>
        <v>x</v>
      </c>
      <c r="R66" s="159">
        <f t="shared" si="17"/>
        <v>0</v>
      </c>
      <c r="S66" s="159">
        <f>IF(LEN(E66)&gt;3,((IF(VLOOKUP($C66,#REF!,17,FALSE)="x","x",ROUND(IF(VLOOKUP($C66,#REF!,17,FALSE)&gt;S$3,0,IF(VLOOKUP($C66,#REF!,17,FALSE)&lt;S$4,5,(S$3-VLOOKUP($C66,#REF!,17,FALSE))/(S$3-S$4)*5)),1)))),(IF(VLOOKUP($E66,'Country Indicator Data'!$B$4:$N$300,13,FALSE)="x","x",ROUND(IF(VLOOKUP($E66,'Country Indicator Data'!$B$4:$N$300,13,FALSE)&gt;S$3,0,IF(VLOOKUP($E66,'Country Indicator Data'!$B$4:$N$300,13,FALSE)&lt;S$4,5,(S$3-VLOOKUP($E66,'Country Indicator Data'!$B$4:$N$300,13,FALSE))/(S$3-S$4)*5)),1))))</f>
        <v>3.2</v>
      </c>
      <c r="T66" s="159">
        <f>IF(LEN(E66)&gt;3,((IF(VLOOKUP($C66,#REF!,14,FALSE)="x","x",ROUND(IF(VLOOKUP($C66,#REF!,14,FALSE)&gt;T$3,0,IF(VLOOKUP($C66,#REF!,14,FALSE)&lt;T$4,5,(T$3-VLOOKUP($C66,#REF!,14,FALSE))/(T$3-T$4)*5)),1)))),(IF(VLOOKUP($E66,'Country Indicator Data'!$B$4:$N$300,10,FALSE)="x","x",ROUND(IF(VLOOKUP($E66,'Country Indicator Data'!$B$4:$N$300,10,FALSE)&gt;T$3,0,IF(VLOOKUP($E66,'Country Indicator Data'!$B$4:$N$300,10,FALSE)&lt;T$4,5,(T$3-VLOOKUP($E66,'Country Indicator Data'!$B$4:$N$300,10,FALSE))/(T$3-T$4)*5)),1))))</f>
        <v>3</v>
      </c>
      <c r="U66" s="159">
        <f>IF(LEN(E66)&gt;3,((IF(VLOOKUP($C66,#REF!,15,FALSE)="x","x",ROUND(IF(VLOOKUP($C66,#REF!,15,FALSE)&gt;U$3,0,IF(VLOOKUP($C66,#REF!,15,FALSE)&lt;U$4,5,(U$3-VLOOKUP($C66,#REF!,15,FALSE))/(U$3-U$4)*5)),1)))),(IF(VLOOKUP($E66,'Country Indicator Data'!$B$4:$N$300,11,FALSE)="x","x",ROUND(IF(VLOOKUP($E66,'Country Indicator Data'!$B$4:$N$300,11,FALSE)&gt;U$3,0,IF(VLOOKUP($E66,'Country Indicator Data'!$B$4:$N$300,11,FALSE)&lt;U$4,5,(U$3-VLOOKUP($E66,'Country Indicator Data'!$B$4:$N$300,11,FALSE))/(U$3-U$4)*5)),1))))</f>
        <v>2.2999999999999998</v>
      </c>
      <c r="V66" s="159">
        <f>IF(LEN(E66)&gt;3,((IF(VLOOKUP($C66,#REF!,16,FALSE)="x","x",ROUND(IF(VLOOKUP($C66,#REF!,16,FALSE)&gt;V$3,0,IF(VLOOKUP($C66,#REF!,16,FALSE)&lt;V$4,5,(V$3-VLOOKUP($C66,#REF!,16,FALSE))/(V$3-V$4)*5)),1)))),(IF(VLOOKUP($E66,'Country Indicator Data'!$B$4:$N$300,12,FALSE)="x","x",ROUND(IF(VLOOKUP($E66,'Country Indicator Data'!$B$4:$N$300,12,FALSE)&gt;V$3,0,IF(VLOOKUP($E66,'Country Indicator Data'!$B$4:$N$300,12,FALSE)&lt;V$4,5,(V$3-VLOOKUP($E66,'Country Indicator Data'!$B$4:$N$300,12,FALSE))/(V$3-V$4)*5)),1))))</f>
        <v>1.7</v>
      </c>
      <c r="W66" s="159">
        <f t="shared" si="18"/>
        <v>2.6</v>
      </c>
      <c r="X66" s="159">
        <f t="shared" si="19"/>
        <v>1.4</v>
      </c>
      <c r="Y66" s="176">
        <f>IF('Core Indicators'!FC63="x","x",IF('Core Indicators'!FC63&gt;=5,5,IF('Core Indicators'!FC63&gt;=4,4,IF('Core Indicators'!FC63&gt;=3,3,IF('Core Indicators'!FC63&gt;=2,2,IF('Core Indicators'!FC63&gt;=1,1,0))))))</f>
        <v>1</v>
      </c>
      <c r="Z66" s="159">
        <f t="shared" si="20"/>
        <v>1</v>
      </c>
      <c r="AA66" s="176">
        <f>'Crisis Indicator Data'!Y63</f>
        <v>0</v>
      </c>
      <c r="AB66" s="176">
        <f>'Crisis Indicator Data'!Z63</f>
        <v>0</v>
      </c>
      <c r="AC66" s="176">
        <f>'Crisis Indicator Data'!AA63</f>
        <v>0</v>
      </c>
      <c r="AD66" s="176">
        <f>'Crisis Indicator Data'!AB63</f>
        <v>0</v>
      </c>
      <c r="AE66" s="176">
        <f t="shared" si="21"/>
        <v>0</v>
      </c>
      <c r="AF66" s="176">
        <f>'Crisis Indicator Data'!AC63</f>
        <v>0</v>
      </c>
      <c r="AG66" s="176">
        <f>'Crisis Indicator Data'!AD63</f>
        <v>0</v>
      </c>
      <c r="AH66" s="176">
        <f t="shared" si="22"/>
        <v>0</v>
      </c>
      <c r="AI66" s="176">
        <f>'Crisis Indicator Data'!AE63</f>
        <v>0</v>
      </c>
      <c r="AJ66" s="176">
        <f>'Crisis Indicator Data'!AF63</f>
        <v>0</v>
      </c>
      <c r="AK66" s="176">
        <f>'Crisis Indicator Data'!AG63</f>
        <v>0</v>
      </c>
      <c r="AL66" s="176">
        <f t="shared" si="23"/>
        <v>0</v>
      </c>
      <c r="AM66" s="159">
        <f t="shared" si="24"/>
        <v>0</v>
      </c>
      <c r="AN66" s="159">
        <f t="shared" si="25"/>
        <v>0.5</v>
      </c>
    </row>
    <row r="67" spans="1:40" ht="13.5" customHeight="1" x14ac:dyDescent="0.35">
      <c r="A67" s="168" t="str">
        <f>'Crisis Indicator Data'!A64</f>
        <v>International displacement to Morocco</v>
      </c>
      <c r="B67" s="169" t="str">
        <f>'Crisis Indicator Data'!B64</f>
        <v>International Displacement</v>
      </c>
      <c r="C67" s="169" t="str">
        <f>'Crisis Indicator Data'!C64</f>
        <v>MAR002</v>
      </c>
      <c r="D67" s="169" t="str">
        <f>'Crisis Indicator Data'!D64</f>
        <v>Morocco</v>
      </c>
      <c r="E67" s="170" t="str">
        <f>'Crisis Indicator Data'!E64</f>
        <v>MAR</v>
      </c>
      <c r="F67" s="159">
        <f>IF(LEN(E67)&gt;3,(IF(VLOOKUP($C67,#REF!,7,FALSE)="x","x",ROUND(IF(VLOOKUP($C67,#REF!,7,FALSE)&gt;$F$3,5,IF(VLOOKUP($C67,#REF!,7,FALSE)&lt;F$4,0,($F$3-VLOOKUP($C67,#REF!,7,FALSE))/($F$3-$F$4)*5)),1))),IF(VLOOKUP($E67,'Country Indicator Data'!$B$4:$N$300,3,FALSE)="x","x",ROUND(IF(VLOOKUP($E67,'Country Indicator Data'!$B$4:$N$300,3,FALSE)&gt;$F$3,5,IF(VLOOKUP($E67,'Country Indicator Data'!$B$4:$N$300,3,FALSE)&lt;$F$4,0,($F$3-VLOOKUP($E67,'Country Indicator Data'!$B$4:$N$300,3,FALSE))/($F$3-$F$4)*5)),1)))</f>
        <v>3.2</v>
      </c>
      <c r="G67" s="159">
        <f>IF(LEN(E67)&gt;3,(IF(VLOOKUP($C67,#REF!,9,FALSE)="x","x",ROUND(IF(VLOOKUP($C67,#REF!,9,FALSE)&gt;G$3,5,IF(VLOOKUP($C67,#REF!,9,FALSE)&lt;G$4,0,(G$3-VLOOKUP($C67,#REF!,9,FALSE))/(G$3-G$4)*5)),1))),IF(VLOOKUP($E67,'Country Indicator Data'!$B$4:$N$300,5,FALSE)="x","x",ROUND(IF(VLOOKUP($E67,'Country Indicator Data'!$B$4:$N$300,5,FALSE)&gt;G$3,5,IF(VLOOKUP($E67,'Country Indicator Data'!$B$4:$N$300,5,FALSE)&lt;G$4,0,(G$3-VLOOKUP($E67,'Country Indicator Data'!$B$4:$N$300,5,FALSE))/(G$3-G$4)*5)),1)))</f>
        <v>3.2</v>
      </c>
      <c r="H67" s="159">
        <f t="shared" si="13"/>
        <v>3.2</v>
      </c>
      <c r="I67" s="159">
        <f>IF(LEN(E67)&gt;3,(IF(VLOOKUP($C67,#REF!,6,FALSE)="x","x",ROUND(IF(VLOOKUP($C67,#REF!,6,FALSE)&gt;I$3,5,IF(VLOOKUP($C67,#REF!,6,FALSE)&lt;I$4,0,5-(I$3-VLOOKUP($C67,#REF!,6,FALSE))/(I$3-I$4)*5)),1))),IF(VLOOKUP($E67,'Country Indicator Data'!$B$4:$N$300,2,FALSE)="x","x",ROUND(IF(VLOOKUP($E67,'Country Indicator Data'!$B$4:$N$300,2,FALSE)&gt;I$3,5,IF(VLOOKUP($E67,'Country Indicator Data'!$B$4:$N$300,2,FALSE)&lt;I$4,0,5-(I$3-VLOOKUP($E67,'Country Indicator Data'!$B$4:$N$300,2,FALSE))/(I$3-I$4)*5)),1)))</f>
        <v>2.5</v>
      </c>
      <c r="J67" s="159">
        <f>IF(LEN(E67)&gt;3,(IF(VLOOKUP($C67,#REF!,8,FALSE)="x","x",ROUND(IF(VLOOKUP($C67,#REF!,8,FALSE)&gt;J$3,5,IF(VLOOKUP($C67,#REF!,8,FALSE)&lt;J$4,0,5-(J$3-VLOOKUP($C67,#REF!,8,FALSE))/(J$3-J$4)*5)),1))),IF(VLOOKUP($E67,'Country Indicator Data'!$B$4:$N$300,4,FALSE)="x","x",ROUND(IF(VLOOKUP($E67,'Country Indicator Data'!$B$4:$N$300,4,FALSE)&gt;J$3,5,IF(VLOOKUP($E67,'Country Indicator Data'!$B$4:$N$300,4,FALSE)&lt;J$4,0,5-(J$3-VLOOKUP($E67,'Country Indicator Data'!$B$4:$N$300,4,FALSE))/(J$3-J$4)*5)),1)))</f>
        <v>4</v>
      </c>
      <c r="K67" s="159">
        <f t="shared" si="14"/>
        <v>3.25</v>
      </c>
      <c r="L67" s="159">
        <f>IF(LEN(E67)&gt;3,(IF(VLOOKUP($C67,#REF!,10,FALSE)="x","x",ROUND(IF(VLOOKUP($C67,#REF!,10,FALSE)&gt;L$3,5,IF(VLOOKUP($C67,#REF!,10,FALSE)&lt;L$4,0,5-(L$3-VLOOKUP($C67,#REF!,10,FALSE))/(L$3-L$4)*5)),1))),IF(VLOOKUP($E67,'Country Indicator Data'!$B$4:$N$300,6,FALSE)="x","x",ROUND(IF(VLOOKUP($E67,'Country Indicator Data'!$B$4:$N$300,6,FALSE)&gt;L$3,5,IF(VLOOKUP($E67,'Country Indicator Data'!$B$4:$N$300,6,FALSE)&lt;L$4,0,5-(L$3-VLOOKUP($E67,'Country Indicator Data'!$B$4:$N$300,6,FALSE))/(L$3-L$4)*5)),1)))</f>
        <v>2.9</v>
      </c>
      <c r="M67" s="159">
        <f>IF(LEN(E67)&gt;3,(IF(VLOOKUP($C67,#REF!,11,FALSE)="x","x",ROUND(IF(VLOOKUP($C67,#REF!,11,FALSE)&gt;M$3,5,IF(VLOOKUP($C67,#REF!,11,FALSE)&lt;M$4,0,5-(M$3-VLOOKUP($C67,#REF!,11,FALSE))/(M$3-M$4)*5)),1))),IF(VLOOKUP($E67,'Country Indicator Data'!$B$4:$N$300,7,FALSE)="x","x",ROUND(IF(VLOOKUP($E67,'Country Indicator Data'!$B$4:$N$300,7,FALSE)&gt;M$3,5,IF(VLOOKUP($E67,'Country Indicator Data'!$B$4:$N$300,7,FALSE)&lt;M$4,0,5-(M$3-VLOOKUP($E67,'Country Indicator Data'!$B$4:$N$300,7,FALSE))/(M$3-M$4)*5)),1)))</f>
        <v>1.8</v>
      </c>
      <c r="N67" s="159">
        <f t="shared" si="15"/>
        <v>2.35</v>
      </c>
      <c r="O67" s="159">
        <f t="shared" si="16"/>
        <v>2.9333333333333336</v>
      </c>
      <c r="P67" s="159">
        <f>IF(LEN(E67)&gt;3,VLOOKUP(C67,#REF!,12,FALSE),VLOOKUP(E67,'Country Indicator Data'!$B$4:$I$300,8,FALSE))</f>
        <v>3</v>
      </c>
      <c r="Q67" s="159">
        <f>IF(LEN(E67)&gt;3,((IF(VLOOKUP($C67,#REF!,13,FALSE)="x","x",ROUND(IF(VLOOKUP($C67,#REF!,13,FALSE)&gt;Q$3,5,IF(VLOOKUP($C67,#REF!,13,FALSE)&lt;Q$4,0,5-(LOG(Q$3)-LOG(VLOOKUP($C67,#REF!,13,FALSE)))/(LOG(Q$3)-LOG(Q$4))*5)),1)))),(IF(VLOOKUP($E67,'Country Indicator Data'!$B$4:$N$300,9,FALSE)="x","x",ROUND(IF(VLOOKUP($E67,'Country Indicator Data'!$B$4:$N$300,9,FALSE)&gt;Q$3,5,IF(VLOOKUP($E67,'Country Indicator Data'!$B$4:$N$300,9,FALSE)&lt;Q$4,0,5-(LOG(Q$3)-LOG(VLOOKUP($E67,'Country Indicator Data'!$B$4:$N$300,9,FALSE)))/(LOG(Q$3)-LOG(Q$4))*5)),1))))</f>
        <v>3.3</v>
      </c>
      <c r="R67" s="159">
        <f t="shared" si="17"/>
        <v>3.15</v>
      </c>
      <c r="S67" s="159">
        <f>IF(LEN(E67)&gt;3,((IF(VLOOKUP($C67,#REF!,17,FALSE)="x","x",ROUND(IF(VLOOKUP($C67,#REF!,17,FALSE)&gt;S$3,0,IF(VLOOKUP($C67,#REF!,17,FALSE)&lt;S$4,5,(S$3-VLOOKUP($C67,#REF!,17,FALSE))/(S$3-S$4)*5)),1)))),(IF(VLOOKUP($E67,'Country Indicator Data'!$B$4:$N$300,13,FALSE)="x","x",ROUND(IF(VLOOKUP($E67,'Country Indicator Data'!$B$4:$N$300,13,FALSE)&gt;S$3,0,IF(VLOOKUP($E67,'Country Indicator Data'!$B$4:$N$300,13,FALSE)&lt;S$4,5,(S$3-VLOOKUP($E67,'Country Indicator Data'!$B$4:$N$300,13,FALSE))/(S$3-S$4)*5)),1))))</f>
        <v>3.2</v>
      </c>
      <c r="T67" s="159">
        <f>IF(LEN(E67)&gt;3,((IF(VLOOKUP($C67,#REF!,14,FALSE)="x","x",ROUND(IF(VLOOKUP($C67,#REF!,14,FALSE)&gt;T$3,0,IF(VLOOKUP($C67,#REF!,14,FALSE)&lt;T$4,5,(T$3-VLOOKUP($C67,#REF!,14,FALSE))/(T$3-T$4)*5)),1)))),(IF(VLOOKUP($E67,'Country Indicator Data'!$B$4:$N$300,10,FALSE)="x","x",ROUND(IF(VLOOKUP($E67,'Country Indicator Data'!$B$4:$N$300,10,FALSE)&gt;T$3,0,IF(VLOOKUP($E67,'Country Indicator Data'!$B$4:$N$300,10,FALSE)&lt;T$4,5,(T$3-VLOOKUP($E67,'Country Indicator Data'!$B$4:$N$300,10,FALSE))/(T$3-T$4)*5)),1))))</f>
        <v>2.6</v>
      </c>
      <c r="U67" s="159">
        <f>IF(LEN(E67)&gt;3,((IF(VLOOKUP($C67,#REF!,15,FALSE)="x","x",ROUND(IF(VLOOKUP($C67,#REF!,15,FALSE)&gt;U$3,0,IF(VLOOKUP($C67,#REF!,15,FALSE)&lt;U$4,5,(U$3-VLOOKUP($C67,#REF!,15,FALSE))/(U$3-U$4)*5)),1)))),(IF(VLOOKUP($E67,'Country Indicator Data'!$B$4:$N$300,11,FALSE)="x","x",ROUND(IF(VLOOKUP($E67,'Country Indicator Data'!$B$4:$N$300,11,FALSE)&gt;U$3,0,IF(VLOOKUP($E67,'Country Indicator Data'!$B$4:$N$300,11,FALSE)&lt;U$4,5,(U$3-VLOOKUP($E67,'Country Indicator Data'!$B$4:$N$300,11,FALSE))/(U$3-U$4)*5)),1))))</f>
        <v>2.7</v>
      </c>
      <c r="V67" s="159">
        <f>IF(LEN(E67)&gt;3,((IF(VLOOKUP($C67,#REF!,16,FALSE)="x","x",ROUND(IF(VLOOKUP($C67,#REF!,16,FALSE)&gt;V$3,0,IF(VLOOKUP($C67,#REF!,16,FALSE)&lt;V$4,5,(V$3-VLOOKUP($C67,#REF!,16,FALSE))/(V$3-V$4)*5)),1)))),(IF(VLOOKUP($E67,'Country Indicator Data'!$B$4:$N$300,12,FALSE)="x","x",ROUND(IF(VLOOKUP($E67,'Country Indicator Data'!$B$4:$N$300,12,FALSE)&gt;V$3,0,IF(VLOOKUP($E67,'Country Indicator Data'!$B$4:$N$300,12,FALSE)&lt;V$4,5,(V$3-VLOOKUP($E67,'Country Indicator Data'!$B$4:$N$300,12,FALSE))/(V$3-V$4)*5)),1))))</f>
        <v>3.2</v>
      </c>
      <c r="W67" s="159">
        <f t="shared" si="18"/>
        <v>2.9</v>
      </c>
      <c r="X67" s="159">
        <f t="shared" si="19"/>
        <v>3</v>
      </c>
      <c r="Y67" s="176">
        <f>IF('Core Indicators'!FC64="x","x",IF('Core Indicators'!FC64&gt;=5,5,IF('Core Indicators'!FC64&gt;=4,4,IF('Core Indicators'!FC64&gt;=3,3,IF('Core Indicators'!FC64&gt;=2,2,IF('Core Indicators'!FC64&gt;=1,1,0))))))</f>
        <v>3</v>
      </c>
      <c r="Z67" s="159">
        <f t="shared" si="20"/>
        <v>3</v>
      </c>
      <c r="AA67" s="176">
        <f>'Crisis Indicator Data'!Y64</f>
        <v>2</v>
      </c>
      <c r="AB67" s="176">
        <f>'Crisis Indicator Data'!Z64</f>
        <v>0</v>
      </c>
      <c r="AC67" s="176">
        <f>'Crisis Indicator Data'!AA64</f>
        <v>2</v>
      </c>
      <c r="AD67" s="176">
        <f>'Crisis Indicator Data'!AB64</f>
        <v>0</v>
      </c>
      <c r="AE67" s="176">
        <f t="shared" si="21"/>
        <v>2</v>
      </c>
      <c r="AF67" s="176">
        <f>'Crisis Indicator Data'!AC64</f>
        <v>0</v>
      </c>
      <c r="AG67" s="176">
        <f>'Crisis Indicator Data'!AD64</f>
        <v>1</v>
      </c>
      <c r="AH67" s="176">
        <f t="shared" si="22"/>
        <v>1</v>
      </c>
      <c r="AI67" s="176">
        <f>'Crisis Indicator Data'!AE64</f>
        <v>0</v>
      </c>
      <c r="AJ67" s="176">
        <f>'Crisis Indicator Data'!AF64</f>
        <v>0</v>
      </c>
      <c r="AK67" s="176">
        <f>'Crisis Indicator Data'!AG64</f>
        <v>2</v>
      </c>
      <c r="AL67" s="176">
        <f t="shared" si="23"/>
        <v>2</v>
      </c>
      <c r="AM67" s="159">
        <f t="shared" si="24"/>
        <v>2</v>
      </c>
      <c r="AN67" s="159">
        <f t="shared" si="25"/>
        <v>2.5</v>
      </c>
    </row>
    <row r="68" spans="1:40" ht="13.5" customHeight="1" x14ac:dyDescent="0.35">
      <c r="A68" s="168" t="str">
        <f>'Crisis Indicator Data'!A65</f>
        <v>Displacement from Ukraine to Moldova</v>
      </c>
      <c r="B68" s="169" t="str">
        <f>'Crisis Indicator Data'!B65</f>
        <v>International Displacement</v>
      </c>
      <c r="C68" s="169" t="str">
        <f>'Crisis Indicator Data'!C65</f>
        <v>MDA002</v>
      </c>
      <c r="D68" s="169" t="str">
        <f>'Crisis Indicator Data'!D65</f>
        <v>Moldova</v>
      </c>
      <c r="E68" s="170" t="str">
        <f>'Crisis Indicator Data'!E65</f>
        <v>MDA</v>
      </c>
      <c r="F68" s="159">
        <f>IF(LEN(E68)&gt;3,(IF(VLOOKUP($C68,#REF!,7,FALSE)="x","x",ROUND(IF(VLOOKUP($C68,#REF!,7,FALSE)&gt;$F$3,5,IF(VLOOKUP($C68,#REF!,7,FALSE)&lt;F$4,0,($F$3-VLOOKUP($C68,#REF!,7,FALSE))/($F$3-$F$4)*5)),1))),IF(VLOOKUP($E68,'Country Indicator Data'!$B$4:$N$300,3,FALSE)="x","x",ROUND(IF(VLOOKUP($E68,'Country Indicator Data'!$B$4:$N$300,3,FALSE)&gt;$F$3,5,IF(VLOOKUP($E68,'Country Indicator Data'!$B$4:$N$300,3,FALSE)&lt;$F$4,0,($F$3-VLOOKUP($E68,'Country Indicator Data'!$B$4:$N$300,3,FALSE))/($F$3-$F$4)*5)),1)))</f>
        <v>2.5</v>
      </c>
      <c r="G68" s="159">
        <f>IF(LEN(E68)&gt;3,(IF(VLOOKUP($C68,#REF!,9,FALSE)="x","x",ROUND(IF(VLOOKUP($C68,#REF!,9,FALSE)&gt;G$3,5,IF(VLOOKUP($C68,#REF!,9,FALSE)&lt;G$4,0,(G$3-VLOOKUP($C68,#REF!,9,FALSE))/(G$3-G$4)*5)),1))),IF(VLOOKUP($E68,'Country Indicator Data'!$B$4:$N$300,5,FALSE)="x","x",ROUND(IF(VLOOKUP($E68,'Country Indicator Data'!$B$4:$N$300,5,FALSE)&gt;G$3,5,IF(VLOOKUP($E68,'Country Indicator Data'!$B$4:$N$300,5,FALSE)&lt;G$4,0,(G$3-VLOOKUP($E68,'Country Indicator Data'!$B$4:$N$300,5,FALSE))/(G$3-G$4)*5)),1)))</f>
        <v>1.7</v>
      </c>
      <c r="H68" s="159">
        <f t="shared" si="13"/>
        <v>2.1</v>
      </c>
      <c r="I68" s="159">
        <f>IF(LEN(E68)&gt;3,(IF(VLOOKUP($C68,#REF!,6,FALSE)="x","x",ROUND(IF(VLOOKUP($C68,#REF!,6,FALSE)&gt;I$3,5,IF(VLOOKUP($C68,#REF!,6,FALSE)&lt;I$4,0,5-(I$3-VLOOKUP($C68,#REF!,6,FALSE))/(I$3-I$4)*5)),1))),IF(VLOOKUP($E68,'Country Indicator Data'!$B$4:$N$300,2,FALSE)="x","x",ROUND(IF(VLOOKUP($E68,'Country Indicator Data'!$B$4:$N$300,2,FALSE)&gt;I$3,5,IF(VLOOKUP($E68,'Country Indicator Data'!$B$4:$N$300,2,FALSE)&lt;I$4,0,5-(I$3-VLOOKUP($E68,'Country Indicator Data'!$B$4:$N$300,2,FALSE))/(I$3-I$4)*5)),1)))</f>
        <v>2.1</v>
      </c>
      <c r="J68" s="159">
        <f>IF(LEN(E68)&gt;3,(IF(VLOOKUP($C68,#REF!,8,FALSE)="x","x",ROUND(IF(VLOOKUP($C68,#REF!,8,FALSE)&gt;J$3,5,IF(VLOOKUP($C68,#REF!,8,FALSE)&lt;J$4,0,5-(J$3-VLOOKUP($C68,#REF!,8,FALSE))/(J$3-J$4)*5)),1))),IF(VLOOKUP($E68,'Country Indicator Data'!$B$4:$N$300,4,FALSE)="x","x",ROUND(IF(VLOOKUP($E68,'Country Indicator Data'!$B$4:$N$300,4,FALSE)&gt;J$3,5,IF(VLOOKUP($E68,'Country Indicator Data'!$B$4:$N$300,4,FALSE)&lt;J$4,0,5-(J$3-VLOOKUP($E68,'Country Indicator Data'!$B$4:$N$300,4,FALSE))/(J$3-J$4)*5)),1)))</f>
        <v>1.9</v>
      </c>
      <c r="K68" s="159">
        <f t="shared" si="14"/>
        <v>2</v>
      </c>
      <c r="L68" s="159">
        <f>IF(LEN(E68)&gt;3,(IF(VLOOKUP($C68,#REF!,10,FALSE)="x","x",ROUND(IF(VLOOKUP($C68,#REF!,10,FALSE)&gt;L$3,5,IF(VLOOKUP($C68,#REF!,10,FALSE)&lt;L$4,0,5-(L$3-VLOOKUP($C68,#REF!,10,FALSE))/(L$3-L$4)*5)),1))),IF(VLOOKUP($E68,'Country Indicator Data'!$B$4:$N$300,6,FALSE)="x","x",ROUND(IF(VLOOKUP($E68,'Country Indicator Data'!$B$4:$N$300,6,FALSE)&gt;L$3,5,IF(VLOOKUP($E68,'Country Indicator Data'!$B$4:$N$300,6,FALSE)&lt;L$4,0,5-(L$3-VLOOKUP($E68,'Country Indicator Data'!$B$4:$N$300,6,FALSE))/(L$3-L$4)*5)),1)))</f>
        <v>1</v>
      </c>
      <c r="M68" s="159">
        <f>IF(LEN(E68)&gt;3,(IF(VLOOKUP($C68,#REF!,11,FALSE)="x","x",ROUND(IF(VLOOKUP($C68,#REF!,11,FALSE)&gt;M$3,5,IF(VLOOKUP($C68,#REF!,11,FALSE)&lt;M$4,0,5-(M$3-VLOOKUP($C68,#REF!,11,FALSE))/(M$3-M$4)*5)),1))),IF(VLOOKUP($E68,'Country Indicator Data'!$B$4:$N$300,7,FALSE)="x","x",ROUND(IF(VLOOKUP($E68,'Country Indicator Data'!$B$4:$N$300,7,FALSE)&gt;M$3,5,IF(VLOOKUP($E68,'Country Indicator Data'!$B$4:$N$300,7,FALSE)&lt;M$4,0,5-(M$3-VLOOKUP($E68,'Country Indicator Data'!$B$4:$N$300,7,FALSE))/(M$3-M$4)*5)),1)))</f>
        <v>0.1</v>
      </c>
      <c r="N68" s="159">
        <f t="shared" si="15"/>
        <v>0.55000000000000004</v>
      </c>
      <c r="O68" s="159">
        <f t="shared" si="16"/>
        <v>1.5499999999999998</v>
      </c>
      <c r="P68" s="159">
        <f>IF(LEN(E68)&gt;3,VLOOKUP(C68,#REF!,12,FALSE),VLOOKUP(E68,'Country Indicator Data'!$B$4:$I$300,8,FALSE))</f>
        <v>3</v>
      </c>
      <c r="Q68" s="159">
        <f>IF(LEN(E68)&gt;3,((IF(VLOOKUP($C68,#REF!,13,FALSE)="x","x",ROUND(IF(VLOOKUP($C68,#REF!,13,FALSE)&gt;Q$3,5,IF(VLOOKUP($C68,#REF!,13,FALSE)&lt;Q$4,0,5-(LOG(Q$3)-LOG(VLOOKUP($C68,#REF!,13,FALSE)))/(LOG(Q$3)-LOG(Q$4))*5)),1)))),(IF(VLOOKUP($E68,'Country Indicator Data'!$B$4:$N$300,9,FALSE)="x","x",ROUND(IF(VLOOKUP($E68,'Country Indicator Data'!$B$4:$N$300,9,FALSE)&gt;Q$3,5,IF(VLOOKUP($E68,'Country Indicator Data'!$B$4:$N$300,9,FALSE)&lt;Q$4,0,5-(LOG(Q$3)-LOG(VLOOKUP($E68,'Country Indicator Data'!$B$4:$N$300,9,FALSE)))/(LOG(Q$3)-LOG(Q$4))*5)),1))))</f>
        <v>0</v>
      </c>
      <c r="R68" s="159">
        <f t="shared" si="17"/>
        <v>1.5</v>
      </c>
      <c r="S68" s="159">
        <f>IF(LEN(E68)&gt;3,((IF(VLOOKUP($C68,#REF!,17,FALSE)="x","x",ROUND(IF(VLOOKUP($C68,#REF!,17,FALSE)&gt;S$3,0,IF(VLOOKUP($C68,#REF!,17,FALSE)&lt;S$4,5,(S$3-VLOOKUP($C68,#REF!,17,FALSE))/(S$3-S$4)*5)),1)))),(IF(VLOOKUP($E68,'Country Indicator Data'!$B$4:$N$300,13,FALSE)="x","x",ROUND(IF(VLOOKUP($E68,'Country Indicator Data'!$B$4:$N$300,13,FALSE)&gt;S$3,0,IF(VLOOKUP($E68,'Country Indicator Data'!$B$4:$N$300,13,FALSE)&lt;S$4,5,(S$3-VLOOKUP($E68,'Country Indicator Data'!$B$4:$N$300,13,FALSE))/(S$3-S$4)*5)),1))))</f>
        <v>2.9</v>
      </c>
      <c r="T68" s="159">
        <f>IF(LEN(E68)&gt;3,((IF(VLOOKUP($C68,#REF!,14,FALSE)="x","x",ROUND(IF(VLOOKUP($C68,#REF!,14,FALSE)&gt;T$3,0,IF(VLOOKUP($C68,#REF!,14,FALSE)&lt;T$4,5,(T$3-VLOOKUP($C68,#REF!,14,FALSE))/(T$3-T$4)*5)),1)))),(IF(VLOOKUP($E68,'Country Indicator Data'!$B$4:$N$300,10,FALSE)="x","x",ROUND(IF(VLOOKUP($E68,'Country Indicator Data'!$B$4:$N$300,10,FALSE)&gt;T$3,0,IF(VLOOKUP($E68,'Country Indicator Data'!$B$4:$N$300,10,FALSE)&lt;T$4,5,(T$3-VLOOKUP($E68,'Country Indicator Data'!$B$4:$N$300,10,FALSE))/(T$3-T$4)*5)),1))))</f>
        <v>2.7</v>
      </c>
      <c r="U68" s="159">
        <f>IF(LEN(E68)&gt;3,((IF(VLOOKUP($C68,#REF!,15,FALSE)="x","x",ROUND(IF(VLOOKUP($C68,#REF!,15,FALSE)&gt;U$3,0,IF(VLOOKUP($C68,#REF!,15,FALSE)&lt;U$4,5,(U$3-VLOOKUP($C68,#REF!,15,FALSE))/(U$3-U$4)*5)),1)))),(IF(VLOOKUP($E68,'Country Indicator Data'!$B$4:$N$300,11,FALSE)="x","x",ROUND(IF(VLOOKUP($E68,'Country Indicator Data'!$B$4:$N$300,11,FALSE)&gt;U$3,0,IF(VLOOKUP($E68,'Country Indicator Data'!$B$4:$N$300,11,FALSE)&lt;U$4,5,(U$3-VLOOKUP($E68,'Country Indicator Data'!$B$4:$N$300,11,FALSE))/(U$3-U$4)*5)),1))))</f>
        <v>1.8</v>
      </c>
      <c r="V68" s="159">
        <f>IF(LEN(E68)&gt;3,((IF(VLOOKUP($C68,#REF!,16,FALSE)="x","x",ROUND(IF(VLOOKUP($C68,#REF!,16,FALSE)&gt;V$3,0,IF(VLOOKUP($C68,#REF!,16,FALSE)&lt;V$4,5,(V$3-VLOOKUP($C68,#REF!,16,FALSE))/(V$3-V$4)*5)),1)))),(IF(VLOOKUP($E68,'Country Indicator Data'!$B$4:$N$300,12,FALSE)="x","x",ROUND(IF(VLOOKUP($E68,'Country Indicator Data'!$B$4:$N$300,12,FALSE)&gt;V$3,0,IF(VLOOKUP($E68,'Country Indicator Data'!$B$4:$N$300,12,FALSE)&lt;V$4,5,(V$3-VLOOKUP($E68,'Country Indicator Data'!$B$4:$N$300,12,FALSE))/(V$3-V$4)*5)),1))))</f>
        <v>2</v>
      </c>
      <c r="W68" s="159">
        <f t="shared" si="18"/>
        <v>2.4</v>
      </c>
      <c r="X68" s="159">
        <f t="shared" si="19"/>
        <v>1.8</v>
      </c>
      <c r="Y68" s="176">
        <f>IF('Core Indicators'!FC65="x","x",IF('Core Indicators'!FC65&gt;=5,5,IF('Core Indicators'!FC65&gt;=4,4,IF('Core Indicators'!FC65&gt;=3,3,IF('Core Indicators'!FC65&gt;=2,2,IF('Core Indicators'!FC65&gt;=1,1,0))))))</f>
        <v>2</v>
      </c>
      <c r="Z68" s="159">
        <f t="shared" si="20"/>
        <v>2</v>
      </c>
      <c r="AA68" s="176">
        <f>'Crisis Indicator Data'!Y65</f>
        <v>0</v>
      </c>
      <c r="AB68" s="176">
        <f>'Crisis Indicator Data'!Z65</f>
        <v>2</v>
      </c>
      <c r="AC68" s="176">
        <f>'Crisis Indicator Data'!AA65</f>
        <v>0</v>
      </c>
      <c r="AD68" s="176">
        <f>'Crisis Indicator Data'!AB65</f>
        <v>0</v>
      </c>
      <c r="AE68" s="176">
        <f t="shared" si="21"/>
        <v>2</v>
      </c>
      <c r="AF68" s="176">
        <f>'Crisis Indicator Data'!AC65</f>
        <v>0</v>
      </c>
      <c r="AG68" s="176">
        <f>'Crisis Indicator Data'!AD65</f>
        <v>1</v>
      </c>
      <c r="AH68" s="176">
        <f t="shared" si="22"/>
        <v>1</v>
      </c>
      <c r="AI68" s="176">
        <f>'Crisis Indicator Data'!AE65</f>
        <v>0</v>
      </c>
      <c r="AJ68" s="176">
        <f>'Crisis Indicator Data'!AF65</f>
        <v>0</v>
      </c>
      <c r="AK68" s="176">
        <f>'Crisis Indicator Data'!AG65</f>
        <v>1</v>
      </c>
      <c r="AL68" s="176">
        <f t="shared" si="23"/>
        <v>1</v>
      </c>
      <c r="AM68" s="159">
        <f t="shared" si="24"/>
        <v>1</v>
      </c>
      <c r="AN68" s="159">
        <f t="shared" si="25"/>
        <v>1.5</v>
      </c>
    </row>
    <row r="69" spans="1:40" ht="13.5" customHeight="1" x14ac:dyDescent="0.35">
      <c r="A69" s="168" t="str">
        <f>'Crisis Indicator Data'!A66</f>
        <v>Drought in Southern Madagascar</v>
      </c>
      <c r="B69" s="169" t="str">
        <f>'Crisis Indicator Data'!B66</f>
        <v>Drought/drier conditions</v>
      </c>
      <c r="C69" s="169" t="str">
        <f>'Crisis Indicator Data'!C66</f>
        <v>MDG002</v>
      </c>
      <c r="D69" s="169" t="str">
        <f>'Crisis Indicator Data'!D66</f>
        <v>Madagascar</v>
      </c>
      <c r="E69" s="170" t="str">
        <f>'Crisis Indicator Data'!E66</f>
        <v>MDG</v>
      </c>
      <c r="F69" s="159">
        <f>IF(LEN(E69)&gt;3,(IF(VLOOKUP($C69,#REF!,7,FALSE)="x","x",ROUND(IF(VLOOKUP($C69,#REF!,7,FALSE)&gt;$F$3,5,IF(VLOOKUP($C69,#REF!,7,FALSE)&lt;F$4,0,($F$3-VLOOKUP($C69,#REF!,7,FALSE))/($F$3-$F$4)*5)),1))),IF(VLOOKUP($E69,'Country Indicator Data'!$B$4:$N$300,3,FALSE)="x","x",ROUND(IF(VLOOKUP($E69,'Country Indicator Data'!$B$4:$N$300,3,FALSE)&gt;$F$3,5,IF(VLOOKUP($E69,'Country Indicator Data'!$B$4:$N$300,3,FALSE)&lt;$F$4,0,($F$3-VLOOKUP($E69,'Country Indicator Data'!$B$4:$N$300,3,FALSE))/($F$3-$F$4)*5)),1)))</f>
        <v>2.9</v>
      </c>
      <c r="G69" s="159">
        <f>IF(LEN(E69)&gt;3,(IF(VLOOKUP($C69,#REF!,9,FALSE)="x","x",ROUND(IF(VLOOKUP($C69,#REF!,9,FALSE)&gt;G$3,5,IF(VLOOKUP($C69,#REF!,9,FALSE)&lt;G$4,0,(G$3-VLOOKUP($C69,#REF!,9,FALSE))/(G$3-G$4)*5)),1))),IF(VLOOKUP($E69,'Country Indicator Data'!$B$4:$N$300,5,FALSE)="x","x",ROUND(IF(VLOOKUP($E69,'Country Indicator Data'!$B$4:$N$300,5,FALSE)&gt;G$3,5,IF(VLOOKUP($E69,'Country Indicator Data'!$B$4:$N$300,5,FALSE)&lt;G$4,0,(G$3-VLOOKUP($E69,'Country Indicator Data'!$B$4:$N$300,5,FALSE))/(G$3-G$4)*5)),1)))</f>
        <v>2.7</v>
      </c>
      <c r="H69" s="159">
        <f t="shared" si="13"/>
        <v>2.8</v>
      </c>
      <c r="I69" s="159">
        <f>IF(LEN(E69)&gt;3,(IF(VLOOKUP($C69,#REF!,6,FALSE)="x","x",ROUND(IF(VLOOKUP($C69,#REF!,6,FALSE)&gt;I$3,5,IF(VLOOKUP($C69,#REF!,6,FALSE)&lt;I$4,0,5-(I$3-VLOOKUP($C69,#REF!,6,FALSE))/(I$3-I$4)*5)),1))),IF(VLOOKUP($E69,'Country Indicator Data'!$B$4:$N$300,2,FALSE)="x","x",ROUND(IF(VLOOKUP($E69,'Country Indicator Data'!$B$4:$N$300,2,FALSE)&gt;I$3,5,IF(VLOOKUP($E69,'Country Indicator Data'!$B$4:$N$300,2,FALSE)&lt;I$4,0,5-(I$3-VLOOKUP($E69,'Country Indicator Data'!$B$4:$N$300,2,FALSE))/(I$3-I$4)*5)),1)))</f>
        <v>3.1</v>
      </c>
      <c r="J69" s="159">
        <f>IF(LEN(E69)&gt;3,(IF(VLOOKUP($C69,#REF!,8,FALSE)="x","x",ROUND(IF(VLOOKUP($C69,#REF!,8,FALSE)&gt;J$3,5,IF(VLOOKUP($C69,#REF!,8,FALSE)&lt;J$4,0,5-(J$3-VLOOKUP($C69,#REF!,8,FALSE))/(J$3-J$4)*5)),1))),IF(VLOOKUP($E69,'Country Indicator Data'!$B$4:$N$300,4,FALSE)="x","x",ROUND(IF(VLOOKUP($E69,'Country Indicator Data'!$B$4:$N$300,4,FALSE)&gt;J$3,5,IF(VLOOKUP($E69,'Country Indicator Data'!$B$4:$N$300,4,FALSE)&lt;J$4,0,5-(J$3-VLOOKUP($E69,'Country Indicator Data'!$B$4:$N$300,4,FALSE))/(J$3-J$4)*5)),1)))</f>
        <v>0</v>
      </c>
      <c r="K69" s="159">
        <f t="shared" si="14"/>
        <v>1.55</v>
      </c>
      <c r="L69" s="159">
        <f>IF(LEN(E69)&gt;3,(IF(VLOOKUP($C69,#REF!,10,FALSE)="x","x",ROUND(IF(VLOOKUP($C69,#REF!,10,FALSE)&gt;L$3,5,IF(VLOOKUP($C69,#REF!,10,FALSE)&lt;L$4,0,5-(L$3-VLOOKUP($C69,#REF!,10,FALSE))/(L$3-L$4)*5)),1))),IF(VLOOKUP($E69,'Country Indicator Data'!$B$4:$N$300,6,FALSE)="x","x",ROUND(IF(VLOOKUP($E69,'Country Indicator Data'!$B$4:$N$300,6,FALSE)&gt;L$3,5,IF(VLOOKUP($E69,'Country Indicator Data'!$B$4:$N$300,6,FALSE)&lt;L$4,0,5-(L$3-VLOOKUP($E69,'Country Indicator Data'!$B$4:$N$300,6,FALSE))/(L$3-L$4)*5)),1)))</f>
        <v>3.9</v>
      </c>
      <c r="M69" s="159">
        <f>IF(LEN(E69)&gt;3,(IF(VLOOKUP($C69,#REF!,11,FALSE)="x","x",ROUND(IF(VLOOKUP($C69,#REF!,11,FALSE)&gt;M$3,5,IF(VLOOKUP($C69,#REF!,11,FALSE)&lt;M$4,0,5-(M$3-VLOOKUP($C69,#REF!,11,FALSE))/(M$3-M$4)*5)),1))),IF(VLOOKUP($E69,'Country Indicator Data'!$B$4:$N$300,7,FALSE)="x","x",ROUND(IF(VLOOKUP($E69,'Country Indicator Data'!$B$4:$N$300,7,FALSE)&gt;M$3,5,IF(VLOOKUP($E69,'Country Indicator Data'!$B$4:$N$300,7,FALSE)&lt;M$4,0,5-(M$3-VLOOKUP($E69,'Country Indicator Data'!$B$4:$N$300,7,FALSE))/(M$3-M$4)*5)),1)))</f>
        <v>2.2000000000000002</v>
      </c>
      <c r="N69" s="159">
        <f t="shared" si="15"/>
        <v>3.05</v>
      </c>
      <c r="O69" s="159">
        <f t="shared" si="16"/>
        <v>2.4666666666666663</v>
      </c>
      <c r="P69" s="159">
        <f>IF(LEN(E69)&gt;3,VLOOKUP(C69,#REF!,12,FALSE),VLOOKUP(E69,'Country Indicator Data'!$B$4:$I$300,8,FALSE))</f>
        <v>0</v>
      </c>
      <c r="Q69" s="159" t="str">
        <f>IF(LEN(E69)&gt;3,((IF(VLOOKUP($C69,#REF!,13,FALSE)="x","x",ROUND(IF(VLOOKUP($C69,#REF!,13,FALSE)&gt;Q$3,5,IF(VLOOKUP($C69,#REF!,13,FALSE)&lt;Q$4,0,5-(LOG(Q$3)-LOG(VLOOKUP($C69,#REF!,13,FALSE)))/(LOG(Q$3)-LOG(Q$4))*5)),1)))),(IF(VLOOKUP($E69,'Country Indicator Data'!$B$4:$N$300,9,FALSE)="x","x",ROUND(IF(VLOOKUP($E69,'Country Indicator Data'!$B$4:$N$300,9,FALSE)&gt;Q$3,5,IF(VLOOKUP($E69,'Country Indicator Data'!$B$4:$N$300,9,FALSE)&lt;Q$4,0,5-(LOG(Q$3)-LOG(VLOOKUP($E69,'Country Indicator Data'!$B$4:$N$300,9,FALSE)))/(LOG(Q$3)-LOG(Q$4))*5)),1))))</f>
        <v>x</v>
      </c>
      <c r="R69" s="159">
        <f t="shared" si="17"/>
        <v>0</v>
      </c>
      <c r="S69" s="159">
        <f>IF(LEN(E69)&gt;3,((IF(VLOOKUP($C69,#REF!,17,FALSE)="x","x",ROUND(IF(VLOOKUP($C69,#REF!,17,FALSE)&gt;S$3,0,IF(VLOOKUP($C69,#REF!,17,FALSE)&lt;S$4,5,(S$3-VLOOKUP($C69,#REF!,17,FALSE))/(S$3-S$4)*5)),1)))),(IF(VLOOKUP($E69,'Country Indicator Data'!$B$4:$N$300,13,FALSE)="x","x",ROUND(IF(VLOOKUP($E69,'Country Indicator Data'!$B$4:$N$300,13,FALSE)&gt;S$3,0,IF(VLOOKUP($E69,'Country Indicator Data'!$B$4:$N$300,13,FALSE)&lt;S$4,5,(S$3-VLOOKUP($E69,'Country Indicator Data'!$B$4:$N$300,13,FALSE))/(S$3-S$4)*5)),1))))</f>
        <v>3.7</v>
      </c>
      <c r="T69" s="159">
        <f>IF(LEN(E69)&gt;3,((IF(VLOOKUP($C69,#REF!,14,FALSE)="x","x",ROUND(IF(VLOOKUP($C69,#REF!,14,FALSE)&gt;T$3,0,IF(VLOOKUP($C69,#REF!,14,FALSE)&lt;T$4,5,(T$3-VLOOKUP($C69,#REF!,14,FALSE))/(T$3-T$4)*5)),1)))),(IF(VLOOKUP($E69,'Country Indicator Data'!$B$4:$N$300,10,FALSE)="x","x",ROUND(IF(VLOOKUP($E69,'Country Indicator Data'!$B$4:$N$300,10,FALSE)&gt;T$3,0,IF(VLOOKUP($E69,'Country Indicator Data'!$B$4:$N$300,10,FALSE)&lt;T$4,5,(T$3-VLOOKUP($E69,'Country Indicator Data'!$B$4:$N$300,10,FALSE))/(T$3-T$4)*5)),1))))</f>
        <v>3.5</v>
      </c>
      <c r="U69" s="159">
        <f>IF(LEN(E69)&gt;3,((IF(VLOOKUP($C69,#REF!,15,FALSE)="x","x",ROUND(IF(VLOOKUP($C69,#REF!,15,FALSE)&gt;U$3,0,IF(VLOOKUP($C69,#REF!,15,FALSE)&lt;U$4,5,(U$3-VLOOKUP($C69,#REF!,15,FALSE))/(U$3-U$4)*5)),1)))),(IF(VLOOKUP($E69,'Country Indicator Data'!$B$4:$N$300,11,FALSE)="x","x",ROUND(IF(VLOOKUP($E69,'Country Indicator Data'!$B$4:$N$300,11,FALSE)&gt;U$3,0,IF(VLOOKUP($E69,'Country Indicator Data'!$B$4:$N$300,11,FALSE)&lt;U$4,5,(U$3-VLOOKUP($E69,'Country Indicator Data'!$B$4:$N$300,11,FALSE))/(U$3-U$4)*5)),1))))</f>
        <v>2.8</v>
      </c>
      <c r="V69" s="159">
        <f>IF(LEN(E69)&gt;3,((IF(VLOOKUP($C69,#REF!,16,FALSE)="x","x",ROUND(IF(VLOOKUP($C69,#REF!,16,FALSE)&gt;V$3,0,IF(VLOOKUP($C69,#REF!,16,FALSE)&lt;V$4,5,(V$3-VLOOKUP($C69,#REF!,16,FALSE))/(V$3-V$4)*5)),1)))),(IF(VLOOKUP($E69,'Country Indicator Data'!$B$4:$N$300,12,FALSE)="x","x",ROUND(IF(VLOOKUP($E69,'Country Indicator Data'!$B$4:$N$300,12,FALSE)&gt;V$3,0,IF(VLOOKUP($E69,'Country Indicator Data'!$B$4:$N$300,12,FALSE)&lt;V$4,5,(V$3-VLOOKUP($E69,'Country Indicator Data'!$B$4:$N$300,12,FALSE))/(V$3-V$4)*5)),1))))</f>
        <v>2.2999999999999998</v>
      </c>
      <c r="W69" s="159">
        <f t="shared" si="18"/>
        <v>3.1</v>
      </c>
      <c r="X69" s="159">
        <f t="shared" si="19"/>
        <v>1.9</v>
      </c>
      <c r="Y69" s="176">
        <f>IF('Core Indicators'!FC66="x","x",IF('Core Indicators'!FC66&gt;=5,5,IF('Core Indicators'!FC66&gt;=4,4,IF('Core Indicators'!FC66&gt;=3,3,IF('Core Indicators'!FC66&gt;=2,2,IF('Core Indicators'!FC66&gt;=1,1,0))))))</f>
        <v>3</v>
      </c>
      <c r="Z69" s="159">
        <f t="shared" si="20"/>
        <v>3</v>
      </c>
      <c r="AA69" s="176">
        <f>'Crisis Indicator Data'!Y66</f>
        <v>1</v>
      </c>
      <c r="AB69" s="176">
        <f>'Crisis Indicator Data'!Z66</f>
        <v>2</v>
      </c>
      <c r="AC69" s="176">
        <f>'Crisis Indicator Data'!AA66</f>
        <v>0</v>
      </c>
      <c r="AD69" s="176">
        <f>'Crisis Indicator Data'!AB66</f>
        <v>0</v>
      </c>
      <c r="AE69" s="176">
        <f t="shared" si="21"/>
        <v>2</v>
      </c>
      <c r="AF69" s="176">
        <f>'Crisis Indicator Data'!AC66</f>
        <v>0</v>
      </c>
      <c r="AG69" s="176">
        <f>'Crisis Indicator Data'!AD66</f>
        <v>0</v>
      </c>
      <c r="AH69" s="176">
        <f t="shared" si="22"/>
        <v>0</v>
      </c>
      <c r="AI69" s="176">
        <f>'Crisis Indicator Data'!AE66</f>
        <v>0</v>
      </c>
      <c r="AJ69" s="176">
        <f>'Crisis Indicator Data'!AF66</f>
        <v>0</v>
      </c>
      <c r="AK69" s="176">
        <f>'Crisis Indicator Data'!AG66</f>
        <v>3</v>
      </c>
      <c r="AL69" s="176">
        <f t="shared" si="23"/>
        <v>3</v>
      </c>
      <c r="AM69" s="159">
        <f t="shared" si="24"/>
        <v>2</v>
      </c>
      <c r="AN69" s="159">
        <f t="shared" si="25"/>
        <v>2.5</v>
      </c>
    </row>
    <row r="70" spans="1:40" ht="13.5" customHeight="1" x14ac:dyDescent="0.35">
      <c r="A70" s="168" t="str">
        <f>'Crisis Indicator Data'!A67</f>
        <v>International Displacement to Mexico</v>
      </c>
      <c r="B70" s="169" t="str">
        <f>'Crisis Indicator Data'!B67</f>
        <v>International Displacement</v>
      </c>
      <c r="C70" s="169" t="str">
        <f>'Crisis Indicator Data'!C67</f>
        <v>MEX003</v>
      </c>
      <c r="D70" s="169" t="str">
        <f>'Crisis Indicator Data'!D67</f>
        <v>Mexico</v>
      </c>
      <c r="E70" s="170" t="str">
        <f>'Crisis Indicator Data'!E67</f>
        <v>MEX</v>
      </c>
      <c r="F70" s="159">
        <f>IF(LEN(E70)&gt;3,(IF(VLOOKUP($C70,#REF!,7,FALSE)="x","x",ROUND(IF(VLOOKUP($C70,#REF!,7,FALSE)&gt;$F$3,5,IF(VLOOKUP($C70,#REF!,7,FALSE)&lt;F$4,0,($F$3-VLOOKUP($C70,#REF!,7,FALSE))/($F$3-$F$4)*5)),1))),IF(VLOOKUP($E70,'Country Indicator Data'!$B$4:$N$300,3,FALSE)="x","x",ROUND(IF(VLOOKUP($E70,'Country Indicator Data'!$B$4:$N$300,3,FALSE)&gt;$F$3,5,IF(VLOOKUP($E70,'Country Indicator Data'!$B$4:$N$300,3,FALSE)&lt;$F$4,0,($F$3-VLOOKUP($E70,'Country Indicator Data'!$B$4:$N$300,3,FALSE))/($F$3-$F$4)*5)),1)))</f>
        <v>1.4</v>
      </c>
      <c r="G70" s="159">
        <f>IF(LEN(E70)&gt;3,(IF(VLOOKUP($C70,#REF!,9,FALSE)="x","x",ROUND(IF(VLOOKUP($C70,#REF!,9,FALSE)&gt;G$3,5,IF(VLOOKUP($C70,#REF!,9,FALSE)&lt;G$4,0,(G$3-VLOOKUP($C70,#REF!,9,FALSE))/(G$3-G$4)*5)),1))),IF(VLOOKUP($E70,'Country Indicator Data'!$B$4:$N$300,5,FALSE)="x","x",ROUND(IF(VLOOKUP($E70,'Country Indicator Data'!$B$4:$N$300,5,FALSE)&gt;G$3,5,IF(VLOOKUP($E70,'Country Indicator Data'!$B$4:$N$300,5,FALSE)&lt;G$4,0,(G$3-VLOOKUP($E70,'Country Indicator Data'!$B$4:$N$300,5,FALSE))/(G$3-G$4)*5)),1)))</f>
        <v>2.2000000000000002</v>
      </c>
      <c r="H70" s="159">
        <f t="shared" ref="H70:H101" si="26">IF(AND(F70="x",G70="x"),"x",AVERAGE(F70,G70))</f>
        <v>1.8</v>
      </c>
      <c r="I70" s="159">
        <f>IF(LEN(E70)&gt;3,(IF(VLOOKUP($C70,#REF!,6,FALSE)="x","x",ROUND(IF(VLOOKUP($C70,#REF!,6,FALSE)&gt;I$3,5,IF(VLOOKUP($C70,#REF!,6,FALSE)&lt;I$4,0,5-(I$3-VLOOKUP($C70,#REF!,6,FALSE))/(I$3-I$4)*5)),1))),IF(VLOOKUP($E70,'Country Indicator Data'!$B$4:$N$300,2,FALSE)="x","x",ROUND(IF(VLOOKUP($E70,'Country Indicator Data'!$B$4:$N$300,2,FALSE)&gt;I$3,5,IF(VLOOKUP($E70,'Country Indicator Data'!$B$4:$N$300,2,FALSE)&lt;I$4,0,5-(I$3-VLOOKUP($E70,'Country Indicator Data'!$B$4:$N$300,2,FALSE))/(I$3-I$4)*5)),1)))</f>
        <v>1.7</v>
      </c>
      <c r="J70" s="159">
        <f>IF(LEN(E70)&gt;3,(IF(VLOOKUP($C70,#REF!,8,FALSE)="x","x",ROUND(IF(VLOOKUP($C70,#REF!,8,FALSE)&gt;J$3,5,IF(VLOOKUP($C70,#REF!,8,FALSE)&lt;J$4,0,5-(J$3-VLOOKUP($C70,#REF!,8,FALSE))/(J$3-J$4)*5)),1))),IF(VLOOKUP($E70,'Country Indicator Data'!$B$4:$N$300,4,FALSE)="x","x",ROUND(IF(VLOOKUP($E70,'Country Indicator Data'!$B$4:$N$300,4,FALSE)&gt;J$3,5,IF(VLOOKUP($E70,'Country Indicator Data'!$B$4:$N$300,4,FALSE)&lt;J$4,0,5-(J$3-VLOOKUP($E70,'Country Indicator Data'!$B$4:$N$300,4,FALSE))/(J$3-J$4)*5)),1)))</f>
        <v>1.1000000000000001</v>
      </c>
      <c r="K70" s="159">
        <f t="shared" ref="K70:K101" si="27">IF(AND(I70="x",J70="x"),"x",AVERAGE(I70,J70))</f>
        <v>1.4</v>
      </c>
      <c r="L70" s="159">
        <f>IF(LEN(E70)&gt;3,(IF(VLOOKUP($C70,#REF!,10,FALSE)="x","x",ROUND(IF(VLOOKUP($C70,#REF!,10,FALSE)&gt;L$3,5,IF(VLOOKUP($C70,#REF!,10,FALSE)&lt;L$4,0,5-(L$3-VLOOKUP($C70,#REF!,10,FALSE))/(L$3-L$4)*5)),1))),IF(VLOOKUP($E70,'Country Indicator Data'!$B$4:$N$300,6,FALSE)="x","x",ROUND(IF(VLOOKUP($E70,'Country Indicator Data'!$B$4:$N$300,6,FALSE)&gt;L$3,5,IF(VLOOKUP($E70,'Country Indicator Data'!$B$4:$N$300,6,FALSE)&lt;L$4,0,5-(L$3-VLOOKUP($E70,'Country Indicator Data'!$B$4:$N$300,6,FALSE))/(L$3-L$4)*5)),1)))</f>
        <v>2.4</v>
      </c>
      <c r="M70" s="159">
        <f>IF(LEN(E70)&gt;3,(IF(VLOOKUP($C70,#REF!,11,FALSE)="x","x",ROUND(IF(VLOOKUP($C70,#REF!,11,FALSE)&gt;M$3,5,IF(VLOOKUP($C70,#REF!,11,FALSE)&lt;M$4,0,5-(M$3-VLOOKUP($C70,#REF!,11,FALSE))/(M$3-M$4)*5)),1))),IF(VLOOKUP($E70,'Country Indicator Data'!$B$4:$N$300,7,FALSE)="x","x",ROUND(IF(VLOOKUP($E70,'Country Indicator Data'!$B$4:$N$300,7,FALSE)&gt;M$3,5,IF(VLOOKUP($E70,'Country Indicator Data'!$B$4:$N$300,7,FALSE)&lt;M$4,0,5-(M$3-VLOOKUP($E70,'Country Indicator Data'!$B$4:$N$300,7,FALSE))/(M$3-M$4)*5)),1)))</f>
        <v>2.2999999999999998</v>
      </c>
      <c r="N70" s="159">
        <f t="shared" ref="N70:N101" si="28">IF(AND(L70="x",M70="x"),"x",AVERAGE(L70,M70))</f>
        <v>2.3499999999999996</v>
      </c>
      <c r="O70" s="159">
        <f t="shared" ref="O70:O101" si="29">AVERAGE(H70,K70,N70)</f>
        <v>1.8499999999999999</v>
      </c>
      <c r="P70" s="159">
        <f>IF(LEN(E70)&gt;3,VLOOKUP(C70,#REF!,12,FALSE),VLOOKUP(E70,'Country Indicator Data'!$B$4:$I$300,8,FALSE))</f>
        <v>4</v>
      </c>
      <c r="Q70" s="159">
        <f>IF(LEN(E70)&gt;3,((IF(VLOOKUP($C70,#REF!,13,FALSE)="x","x",ROUND(IF(VLOOKUP($C70,#REF!,13,FALSE)&gt;Q$3,5,IF(VLOOKUP($C70,#REF!,13,FALSE)&lt;Q$4,0,5-(LOG(Q$3)-LOG(VLOOKUP($C70,#REF!,13,FALSE)))/(LOG(Q$3)-LOG(Q$4))*5)),1)))),(IF(VLOOKUP($E70,'Country Indicator Data'!$B$4:$N$300,9,FALSE)="x","x",ROUND(IF(VLOOKUP($E70,'Country Indicator Data'!$B$4:$N$300,9,FALSE)&gt;Q$3,5,IF(VLOOKUP($E70,'Country Indicator Data'!$B$4:$N$300,9,FALSE)&lt;Q$4,0,5-(LOG(Q$3)-LOG(VLOOKUP($E70,'Country Indicator Data'!$B$4:$N$300,9,FALSE)))/(LOG(Q$3)-LOG(Q$4))*5)),1))))</f>
        <v>0</v>
      </c>
      <c r="R70" s="159">
        <f t="shared" ref="R70:R101" si="30">AVERAGE(P70:Q70)</f>
        <v>2</v>
      </c>
      <c r="S70" s="159">
        <f>IF(LEN(E70)&gt;3,((IF(VLOOKUP($C70,#REF!,17,FALSE)="x","x",ROUND(IF(VLOOKUP($C70,#REF!,17,FALSE)&gt;S$3,0,IF(VLOOKUP($C70,#REF!,17,FALSE)&lt;S$4,5,(S$3-VLOOKUP($C70,#REF!,17,FALSE))/(S$3-S$4)*5)),1)))),(IF(VLOOKUP($E70,'Country Indicator Data'!$B$4:$N$300,13,FALSE)="x","x",ROUND(IF(VLOOKUP($E70,'Country Indicator Data'!$B$4:$N$300,13,FALSE)&gt;S$3,0,IF(VLOOKUP($E70,'Country Indicator Data'!$B$4:$N$300,13,FALSE)&lt;S$4,5,(S$3-VLOOKUP($E70,'Country Indicator Data'!$B$4:$N$300,13,FALSE))/(S$3-S$4)*5)),1))))</f>
        <v>3.7</v>
      </c>
      <c r="T70" s="159">
        <f>IF(LEN(E70)&gt;3,((IF(VLOOKUP($C70,#REF!,14,FALSE)="x","x",ROUND(IF(VLOOKUP($C70,#REF!,14,FALSE)&gt;T$3,0,IF(VLOOKUP($C70,#REF!,14,FALSE)&lt;T$4,5,(T$3-VLOOKUP($C70,#REF!,14,FALSE))/(T$3-T$4)*5)),1)))),(IF(VLOOKUP($E70,'Country Indicator Data'!$B$4:$N$300,10,FALSE)="x","x",ROUND(IF(VLOOKUP($E70,'Country Indicator Data'!$B$4:$N$300,10,FALSE)&gt;T$3,0,IF(VLOOKUP($E70,'Country Indicator Data'!$B$4:$N$300,10,FALSE)&lt;T$4,5,(T$3-VLOOKUP($E70,'Country Indicator Data'!$B$4:$N$300,10,FALSE))/(T$3-T$4)*5)),1))))</f>
        <v>3.3</v>
      </c>
      <c r="U70" s="159">
        <f>IF(LEN(E70)&gt;3,((IF(VLOOKUP($C70,#REF!,15,FALSE)="x","x",ROUND(IF(VLOOKUP($C70,#REF!,15,FALSE)&gt;U$3,0,IF(VLOOKUP($C70,#REF!,15,FALSE)&lt;U$4,5,(U$3-VLOOKUP($C70,#REF!,15,FALSE))/(U$3-U$4)*5)),1)))),(IF(VLOOKUP($E70,'Country Indicator Data'!$B$4:$N$300,11,FALSE)="x","x",ROUND(IF(VLOOKUP($E70,'Country Indicator Data'!$B$4:$N$300,11,FALSE)&gt;U$3,0,IF(VLOOKUP($E70,'Country Indicator Data'!$B$4:$N$300,11,FALSE)&lt;U$4,5,(U$3-VLOOKUP($E70,'Country Indicator Data'!$B$4:$N$300,11,FALSE))/(U$3-U$4)*5)),1))))</f>
        <v>2.1</v>
      </c>
      <c r="V70" s="159">
        <f>IF(LEN(E70)&gt;3,((IF(VLOOKUP($C70,#REF!,16,FALSE)="x","x",ROUND(IF(VLOOKUP($C70,#REF!,16,FALSE)&gt;V$3,0,IF(VLOOKUP($C70,#REF!,16,FALSE)&lt;V$4,5,(V$3-VLOOKUP($C70,#REF!,16,FALSE))/(V$3-V$4)*5)),1)))),(IF(VLOOKUP($E70,'Country Indicator Data'!$B$4:$N$300,12,FALSE)="x","x",ROUND(IF(VLOOKUP($E70,'Country Indicator Data'!$B$4:$N$300,12,FALSE)&gt;V$3,0,IF(VLOOKUP($E70,'Country Indicator Data'!$B$4:$N$300,12,FALSE)&lt;V$4,5,(V$3-VLOOKUP($E70,'Country Indicator Data'!$B$4:$N$300,12,FALSE))/(V$3-V$4)*5)),1))))</f>
        <v>2.1</v>
      </c>
      <c r="W70" s="159">
        <f t="shared" ref="W70:W101" si="31">IF(AND(S70="x",V70="x"),"x",ROUND(AVERAGE(S70,V70,T70,U70),1))</f>
        <v>2.8</v>
      </c>
      <c r="X70" s="159">
        <f t="shared" ref="X70:X101" si="32">ROUND(AVERAGE(O70,W70,R70),1)</f>
        <v>2.2000000000000002</v>
      </c>
      <c r="Y70" s="176">
        <f>IF('Core Indicators'!FC67="x","x",IF('Core Indicators'!FC67&gt;=5,5,IF('Core Indicators'!FC67&gt;=4,4,IF('Core Indicators'!FC67&gt;=3,3,IF('Core Indicators'!FC67&gt;=2,2,IF('Core Indicators'!FC67&gt;=1,1,0))))))</f>
        <v>3</v>
      </c>
      <c r="Z70" s="159">
        <f t="shared" ref="Z70:Z101" si="33">Y70</f>
        <v>3</v>
      </c>
      <c r="AA70" s="176">
        <f>'Crisis Indicator Data'!Y67</f>
        <v>0</v>
      </c>
      <c r="AB70" s="176">
        <f>'Crisis Indicator Data'!Z67</f>
        <v>2</v>
      </c>
      <c r="AC70" s="176">
        <f>'Crisis Indicator Data'!AA67</f>
        <v>0</v>
      </c>
      <c r="AD70" s="176">
        <f>'Crisis Indicator Data'!AB67</f>
        <v>0</v>
      </c>
      <c r="AE70" s="176">
        <f t="shared" ref="AE70:AE101" si="34">IF(SUM(AA70:AD70)=0,0,IF(SUM(AA70,AB70,AC70,AD70)&lt;2,1,IF(SUM(AA70:AD70)&lt;6,2,IF(SUM(AA70:AD70)&lt;8,3,IF(SUM(AA70:AD70)&lt;10,4,5)))))</f>
        <v>2</v>
      </c>
      <c r="AF70" s="176">
        <f>'Crisis Indicator Data'!AC67</f>
        <v>0</v>
      </c>
      <c r="AG70" s="176">
        <f>'Crisis Indicator Data'!AD67</f>
        <v>0</v>
      </c>
      <c r="AH70" s="176">
        <f t="shared" ref="AH70:AH101" si="35">IF(SUM(AF70:AG70)=0,0,IF(SUM(AF70,AG70)=1,1,IF(SUM(AF70:AG70)&lt;3,2,IF(SUM(AF70:AG70)&lt;4,3,IF(SUM(AF70:AG70)&lt;5,4,5)))))</f>
        <v>0</v>
      </c>
      <c r="AI70" s="176">
        <f>'Crisis Indicator Data'!AE67</f>
        <v>1</v>
      </c>
      <c r="AJ70" s="176">
        <f>'Crisis Indicator Data'!AF67</f>
        <v>1</v>
      </c>
      <c r="AK70" s="176">
        <f>'Crisis Indicator Data'!AG67</f>
        <v>2</v>
      </c>
      <c r="AL70" s="176">
        <f t="shared" ref="AL70:AL101" si="36">IF(SUM(AI70:AK70)=0,0,IF(SUM(AI70:AK70)=1,1,IF(SUM(AI70:AK70)&lt;3,2,IF(SUM(AI70:AK70)&lt;5,3,IF(SUM(AI70:AK70)&lt;7,4,5)))))</f>
        <v>3</v>
      </c>
      <c r="AM70" s="159">
        <f t="shared" ref="AM70:AM101" si="37">IF(AA70=3,5,ROUND(AVERAGE(AE70,AH70,AL70),0))</f>
        <v>2</v>
      </c>
      <c r="AN70" s="159">
        <f t="shared" ref="AN70:AN101" si="38">IF(AND(Z70="x",AM70="x"),"x",ROUND(AVERAGE(Z70,AM70),1))</f>
        <v>2.5</v>
      </c>
    </row>
    <row r="71" spans="1:40" ht="13.5" customHeight="1" x14ac:dyDescent="0.35">
      <c r="A71" s="168" t="str">
        <f>'Crisis Indicator Data'!A68</f>
        <v>Complex crisis in Mali</v>
      </c>
      <c r="B71" s="169" t="str">
        <f>'Crisis Indicator Data'!B68</f>
        <v>Conflict/ Violence,Drought/drier conditions,Political/economic crisis</v>
      </c>
      <c r="C71" s="169" t="str">
        <f>'Crisis Indicator Data'!C68</f>
        <v>MLI001</v>
      </c>
      <c r="D71" s="169" t="str">
        <f>'Crisis Indicator Data'!D68</f>
        <v>Mali</v>
      </c>
      <c r="E71" s="170" t="str">
        <f>'Crisis Indicator Data'!E68</f>
        <v>MLI</v>
      </c>
      <c r="F71" s="159">
        <f>IF(LEN(E71)&gt;3,(IF(VLOOKUP($C71,#REF!,7,FALSE)="x","x",ROUND(IF(VLOOKUP($C71,#REF!,7,FALSE)&gt;$F$3,5,IF(VLOOKUP($C71,#REF!,7,FALSE)&lt;F$4,0,($F$3-VLOOKUP($C71,#REF!,7,FALSE))/($F$3-$F$4)*5)),1))),IF(VLOOKUP($E71,'Country Indicator Data'!$B$4:$N$300,3,FALSE)="x","x",ROUND(IF(VLOOKUP($E71,'Country Indicator Data'!$B$4:$N$300,3,FALSE)&gt;$F$3,5,IF(VLOOKUP($E71,'Country Indicator Data'!$B$4:$N$300,3,FALSE)&lt;$F$4,0,($F$3-VLOOKUP($E71,'Country Indicator Data'!$B$4:$N$300,3,FALSE))/($F$3-$F$4)*5)),1)))</f>
        <v>0.7</v>
      </c>
      <c r="G71" s="159">
        <f>IF(LEN(E71)&gt;3,(IF(VLOOKUP($C71,#REF!,9,FALSE)="x","x",ROUND(IF(VLOOKUP($C71,#REF!,9,FALSE)&gt;G$3,5,IF(VLOOKUP($C71,#REF!,9,FALSE)&lt;G$4,0,(G$3-VLOOKUP($C71,#REF!,9,FALSE))/(G$3-G$4)*5)),1))),IF(VLOOKUP($E71,'Country Indicator Data'!$B$4:$N$300,5,FALSE)="x","x",ROUND(IF(VLOOKUP($E71,'Country Indicator Data'!$B$4:$N$300,5,FALSE)&gt;G$3,5,IF(VLOOKUP($E71,'Country Indicator Data'!$B$4:$N$300,5,FALSE)&lt;G$4,0,(G$3-VLOOKUP($E71,'Country Indicator Data'!$B$4:$N$300,5,FALSE))/(G$3-G$4)*5)),1)))</f>
        <v>3.3</v>
      </c>
      <c r="H71" s="159">
        <f t="shared" si="26"/>
        <v>2</v>
      </c>
      <c r="I71" s="159">
        <f>IF(LEN(E71)&gt;3,(IF(VLOOKUP($C71,#REF!,6,FALSE)="x","x",ROUND(IF(VLOOKUP($C71,#REF!,6,FALSE)&gt;I$3,5,IF(VLOOKUP($C71,#REF!,6,FALSE)&lt;I$4,0,5-(I$3-VLOOKUP($C71,#REF!,6,FALSE))/(I$3-I$4)*5)),1))),IF(VLOOKUP($E71,'Country Indicator Data'!$B$4:$N$300,2,FALSE)="x","x",ROUND(IF(VLOOKUP($E71,'Country Indicator Data'!$B$4:$N$300,2,FALSE)&gt;I$3,5,IF(VLOOKUP($E71,'Country Indicator Data'!$B$4:$N$300,2,FALSE)&lt;I$4,0,5-(I$3-VLOOKUP($E71,'Country Indicator Data'!$B$4:$N$300,2,FALSE))/(I$3-I$4)*5)),1)))</f>
        <v>0.9</v>
      </c>
      <c r="J71" s="159">
        <f>IF(LEN(E71)&gt;3,(IF(VLOOKUP($C71,#REF!,8,FALSE)="x","x",ROUND(IF(VLOOKUP($C71,#REF!,8,FALSE)&gt;J$3,5,IF(VLOOKUP($C71,#REF!,8,FALSE)&lt;J$4,0,5-(J$3-VLOOKUP($C71,#REF!,8,FALSE))/(J$3-J$4)*5)),1))),IF(VLOOKUP($E71,'Country Indicator Data'!$B$4:$N$300,4,FALSE)="x","x",ROUND(IF(VLOOKUP($E71,'Country Indicator Data'!$B$4:$N$300,4,FALSE)&gt;J$3,5,IF(VLOOKUP($E71,'Country Indicator Data'!$B$4:$N$300,4,FALSE)&lt;J$4,0,5-(J$3-VLOOKUP($E71,'Country Indicator Data'!$B$4:$N$300,4,FALSE))/(J$3-J$4)*5)),1)))</f>
        <v>0</v>
      </c>
      <c r="K71" s="159">
        <f t="shared" si="27"/>
        <v>0.45</v>
      </c>
      <c r="L71" s="159">
        <f>IF(LEN(E71)&gt;3,(IF(VLOOKUP($C71,#REF!,10,FALSE)="x","x",ROUND(IF(VLOOKUP($C71,#REF!,10,FALSE)&gt;L$3,5,IF(VLOOKUP($C71,#REF!,10,FALSE)&lt;L$4,0,5-(L$3-VLOOKUP($C71,#REF!,10,FALSE))/(L$3-L$4)*5)),1))),IF(VLOOKUP($E71,'Country Indicator Data'!$B$4:$N$300,6,FALSE)="x","x",ROUND(IF(VLOOKUP($E71,'Country Indicator Data'!$B$4:$N$300,6,FALSE)&gt;L$3,5,IF(VLOOKUP($E71,'Country Indicator Data'!$B$4:$N$300,6,FALSE)&lt;L$4,0,5-(L$3-VLOOKUP($E71,'Country Indicator Data'!$B$4:$N$300,6,FALSE))/(L$3-L$4)*5)),1)))</f>
        <v>4.0999999999999996</v>
      </c>
      <c r="M71" s="159">
        <f>IF(LEN(E71)&gt;3,(IF(VLOOKUP($C71,#REF!,11,FALSE)="x","x",ROUND(IF(VLOOKUP($C71,#REF!,11,FALSE)&gt;M$3,5,IF(VLOOKUP($C71,#REF!,11,FALSE)&lt;M$4,0,5-(M$3-VLOOKUP($C71,#REF!,11,FALSE))/(M$3-M$4)*5)),1))),IF(VLOOKUP($E71,'Country Indicator Data'!$B$4:$N$300,7,FALSE)="x","x",ROUND(IF(VLOOKUP($E71,'Country Indicator Data'!$B$4:$N$300,7,FALSE)&gt;M$3,5,IF(VLOOKUP($E71,'Country Indicator Data'!$B$4:$N$300,7,FALSE)&lt;M$4,0,5-(M$3-VLOOKUP($E71,'Country Indicator Data'!$B$4:$N$300,7,FALSE))/(M$3-M$4)*5)),1)))</f>
        <v>1.3</v>
      </c>
      <c r="N71" s="159">
        <f t="shared" si="28"/>
        <v>2.6999999999999997</v>
      </c>
      <c r="O71" s="159">
        <f t="shared" si="29"/>
        <v>1.7166666666666668</v>
      </c>
      <c r="P71" s="159">
        <f>IF(LEN(E71)&gt;3,VLOOKUP(C71,#REF!,12,FALSE),VLOOKUP(E71,'Country Indicator Data'!$B$4:$I$300,8,FALSE))</f>
        <v>5</v>
      </c>
      <c r="Q71" s="159">
        <f>IF(LEN(E71)&gt;3,((IF(VLOOKUP($C71,#REF!,13,FALSE)="x","x",ROUND(IF(VLOOKUP($C71,#REF!,13,FALSE)&gt;Q$3,5,IF(VLOOKUP($C71,#REF!,13,FALSE)&lt;Q$4,0,5-(LOG(Q$3)-LOG(VLOOKUP($C71,#REF!,13,FALSE)))/(LOG(Q$3)-LOG(Q$4))*5)),1)))),(IF(VLOOKUP($E71,'Country Indicator Data'!$B$4:$N$300,9,FALSE)="x","x",ROUND(IF(VLOOKUP($E71,'Country Indicator Data'!$B$4:$N$300,9,FALSE)&gt;Q$3,5,IF(VLOOKUP($E71,'Country Indicator Data'!$B$4:$N$300,9,FALSE)&lt;Q$4,0,5-(LOG(Q$3)-LOG(VLOOKUP($E71,'Country Indicator Data'!$B$4:$N$300,9,FALSE)))/(LOG(Q$3)-LOG(Q$4))*5)),1))))</f>
        <v>4.7</v>
      </c>
      <c r="R71" s="159">
        <f t="shared" si="30"/>
        <v>4.8499999999999996</v>
      </c>
      <c r="S71" s="159">
        <f>IF(LEN(E71)&gt;3,((IF(VLOOKUP($C71,#REF!,17,FALSE)="x","x",ROUND(IF(VLOOKUP($C71,#REF!,17,FALSE)&gt;S$3,0,IF(VLOOKUP($C71,#REF!,17,FALSE)&lt;S$4,5,(S$3-VLOOKUP($C71,#REF!,17,FALSE))/(S$3-S$4)*5)),1)))),(IF(VLOOKUP($E71,'Country Indicator Data'!$B$4:$N$300,13,FALSE)="x","x",ROUND(IF(VLOOKUP($E71,'Country Indicator Data'!$B$4:$N$300,13,FALSE)&gt;S$3,0,IF(VLOOKUP($E71,'Country Indicator Data'!$B$4:$N$300,13,FALSE)&lt;S$4,5,(S$3-VLOOKUP($E71,'Country Indicator Data'!$B$4:$N$300,13,FALSE))/(S$3-S$4)*5)),1))))</f>
        <v>3.7</v>
      </c>
      <c r="T71" s="159">
        <f>IF(LEN(E71)&gt;3,((IF(VLOOKUP($C71,#REF!,14,FALSE)="x","x",ROUND(IF(VLOOKUP($C71,#REF!,14,FALSE)&gt;T$3,0,IF(VLOOKUP($C71,#REF!,14,FALSE)&lt;T$4,5,(T$3-VLOOKUP($C71,#REF!,14,FALSE))/(T$3-T$4)*5)),1)))),(IF(VLOOKUP($E71,'Country Indicator Data'!$B$4:$N$300,10,FALSE)="x","x",ROUND(IF(VLOOKUP($E71,'Country Indicator Data'!$B$4:$N$300,10,FALSE)&gt;T$3,0,IF(VLOOKUP($E71,'Country Indicator Data'!$B$4:$N$300,10,FALSE)&lt;T$4,5,(T$3-VLOOKUP($E71,'Country Indicator Data'!$B$4:$N$300,10,FALSE))/(T$3-T$4)*5)),1))))</f>
        <v>3.5</v>
      </c>
      <c r="U71" s="159">
        <f>IF(LEN(E71)&gt;3,((IF(VLOOKUP($C71,#REF!,15,FALSE)="x","x",ROUND(IF(VLOOKUP($C71,#REF!,15,FALSE)&gt;U$3,0,IF(VLOOKUP($C71,#REF!,15,FALSE)&lt;U$4,5,(U$3-VLOOKUP($C71,#REF!,15,FALSE))/(U$3-U$4)*5)),1)))),(IF(VLOOKUP($E71,'Country Indicator Data'!$B$4:$N$300,11,FALSE)="x","x",ROUND(IF(VLOOKUP($E71,'Country Indicator Data'!$B$4:$N$300,11,FALSE)&gt;U$3,0,IF(VLOOKUP($E71,'Country Indicator Data'!$B$4:$N$300,11,FALSE)&lt;U$4,5,(U$3-VLOOKUP($E71,'Country Indicator Data'!$B$4:$N$300,11,FALSE))/(U$3-U$4)*5)),1))))</f>
        <v>3.1</v>
      </c>
      <c r="V71" s="159">
        <f>IF(LEN(E71)&gt;3,((IF(VLOOKUP($C71,#REF!,16,FALSE)="x","x",ROUND(IF(VLOOKUP($C71,#REF!,16,FALSE)&gt;V$3,0,IF(VLOOKUP($C71,#REF!,16,FALSE)&lt;V$4,5,(V$3-VLOOKUP($C71,#REF!,16,FALSE))/(V$3-V$4)*5)),1)))),(IF(VLOOKUP($E71,'Country Indicator Data'!$B$4:$N$300,12,FALSE)="x","x",ROUND(IF(VLOOKUP($E71,'Country Indicator Data'!$B$4:$N$300,12,FALSE)&gt;V$3,0,IF(VLOOKUP($E71,'Country Indicator Data'!$B$4:$N$300,12,FALSE)&lt;V$4,5,(V$3-VLOOKUP($E71,'Country Indicator Data'!$B$4:$N$300,12,FALSE))/(V$3-V$4)*5)),1))))</f>
        <v>3.8</v>
      </c>
      <c r="W71" s="159">
        <f t="shared" si="31"/>
        <v>3.5</v>
      </c>
      <c r="X71" s="159">
        <f t="shared" si="32"/>
        <v>3.4</v>
      </c>
      <c r="Y71" s="176">
        <f>IF('Core Indicators'!FC68="x","x",IF('Core Indicators'!FC68&gt;=5,5,IF('Core Indicators'!FC68&gt;=4,4,IF('Core Indicators'!FC68&gt;=3,3,IF('Core Indicators'!FC68&gt;=2,2,IF('Core Indicators'!FC68&gt;=1,1,0))))))</f>
        <v>5</v>
      </c>
      <c r="Z71" s="159">
        <f t="shared" si="33"/>
        <v>5</v>
      </c>
      <c r="AA71" s="176">
        <f>'Crisis Indicator Data'!Y68</f>
        <v>1</v>
      </c>
      <c r="AB71" s="176">
        <f>'Crisis Indicator Data'!Z68</f>
        <v>2</v>
      </c>
      <c r="AC71" s="176">
        <f>'Crisis Indicator Data'!AA68</f>
        <v>2</v>
      </c>
      <c r="AD71" s="176">
        <f>'Crisis Indicator Data'!AB68</f>
        <v>2</v>
      </c>
      <c r="AE71" s="176">
        <f t="shared" si="34"/>
        <v>3</v>
      </c>
      <c r="AF71" s="176">
        <f>'Crisis Indicator Data'!AC68</f>
        <v>2</v>
      </c>
      <c r="AG71" s="176">
        <f>'Crisis Indicator Data'!AD68</f>
        <v>2</v>
      </c>
      <c r="AH71" s="176">
        <f t="shared" si="35"/>
        <v>4</v>
      </c>
      <c r="AI71" s="176">
        <f>'Crisis Indicator Data'!AE68</f>
        <v>3</v>
      </c>
      <c r="AJ71" s="176">
        <f>'Crisis Indicator Data'!AF68</f>
        <v>1</v>
      </c>
      <c r="AK71" s="176">
        <f>'Crisis Indicator Data'!AG68</f>
        <v>2</v>
      </c>
      <c r="AL71" s="176">
        <f t="shared" si="36"/>
        <v>4</v>
      </c>
      <c r="AM71" s="159">
        <f t="shared" si="37"/>
        <v>4</v>
      </c>
      <c r="AN71" s="159">
        <f t="shared" si="38"/>
        <v>4.5</v>
      </c>
    </row>
    <row r="72" spans="1:40" ht="13.5" customHeight="1" x14ac:dyDescent="0.35">
      <c r="A72" s="168" t="str">
        <f>'Crisis Indicator Data'!A69</f>
        <v>Multiple crises in Myanmar</v>
      </c>
      <c r="B72" s="169" t="str">
        <f>'Crisis Indicator Data'!B69</f>
        <v>Conflict/ Violence,Earthquake</v>
      </c>
      <c r="C72" s="169" t="str">
        <f>'Crisis Indicator Data'!C69</f>
        <v>MMR001</v>
      </c>
      <c r="D72" s="169" t="str">
        <f>'Crisis Indicator Data'!D69</f>
        <v>Myanmar</v>
      </c>
      <c r="E72" s="170" t="str">
        <f>'Crisis Indicator Data'!E69</f>
        <v>MMR</v>
      </c>
      <c r="F72" s="159">
        <f>IF(LEN(E72)&gt;3,(IF(VLOOKUP($C72,#REF!,7,FALSE)="x","x",ROUND(IF(VLOOKUP($C72,#REF!,7,FALSE)&gt;$F$3,5,IF(VLOOKUP($C72,#REF!,7,FALSE)&lt;F$4,0,($F$3-VLOOKUP($C72,#REF!,7,FALSE))/($F$3-$F$4)*5)),1))),IF(VLOOKUP($E72,'Country Indicator Data'!$B$4:$N$300,3,FALSE)="x","x",ROUND(IF(VLOOKUP($E72,'Country Indicator Data'!$B$4:$N$300,3,FALSE)&gt;$F$3,5,IF(VLOOKUP($E72,'Country Indicator Data'!$B$4:$N$300,3,FALSE)&lt;$F$4,0,($F$3-VLOOKUP($E72,'Country Indicator Data'!$B$4:$N$300,3,FALSE))/($F$3-$F$4)*5)),1)))</f>
        <v>5</v>
      </c>
      <c r="G72" s="159">
        <f>IF(LEN(E72)&gt;3,(IF(VLOOKUP($C72,#REF!,9,FALSE)="x","x",ROUND(IF(VLOOKUP($C72,#REF!,9,FALSE)&gt;G$3,5,IF(VLOOKUP($C72,#REF!,9,FALSE)&lt;G$4,0,(G$3-VLOOKUP($C72,#REF!,9,FALSE))/(G$3-G$4)*5)),1))),IF(VLOOKUP($E72,'Country Indicator Data'!$B$4:$N$300,5,FALSE)="x","x",ROUND(IF(VLOOKUP($E72,'Country Indicator Data'!$B$4:$N$300,5,FALSE)&gt;G$3,5,IF(VLOOKUP($E72,'Country Indicator Data'!$B$4:$N$300,5,FALSE)&lt;G$4,0,(G$3-VLOOKUP($E72,'Country Indicator Data'!$B$4:$N$300,5,FALSE))/(G$3-G$4)*5)),1)))</f>
        <v>4.0999999999999996</v>
      </c>
      <c r="H72" s="159">
        <f t="shared" si="26"/>
        <v>4.55</v>
      </c>
      <c r="I72" s="159">
        <f>IF(LEN(E72)&gt;3,(IF(VLOOKUP($C72,#REF!,6,FALSE)="x","x",ROUND(IF(VLOOKUP($C72,#REF!,6,FALSE)&gt;I$3,5,IF(VLOOKUP($C72,#REF!,6,FALSE)&lt;I$4,0,5-(I$3-VLOOKUP($C72,#REF!,6,FALSE))/(I$3-I$4)*5)),1))),IF(VLOOKUP($E72,'Country Indicator Data'!$B$4:$N$300,2,FALSE)="x","x",ROUND(IF(VLOOKUP($E72,'Country Indicator Data'!$B$4:$N$300,2,FALSE)&gt;I$3,5,IF(VLOOKUP($E72,'Country Indicator Data'!$B$4:$N$300,2,FALSE)&lt;I$4,0,5-(I$3-VLOOKUP($E72,'Country Indicator Data'!$B$4:$N$300,2,FALSE))/(I$3-I$4)*5)),1)))</f>
        <v>2.6</v>
      </c>
      <c r="J72" s="159">
        <f>IF(LEN(E72)&gt;3,(IF(VLOOKUP($C72,#REF!,8,FALSE)="x","x",ROUND(IF(VLOOKUP($C72,#REF!,8,FALSE)&gt;J$3,5,IF(VLOOKUP($C72,#REF!,8,FALSE)&lt;J$4,0,5-(J$3-VLOOKUP($C72,#REF!,8,FALSE))/(J$3-J$4)*5)),1))),IF(VLOOKUP($E72,'Country Indicator Data'!$B$4:$N$300,4,FALSE)="x","x",ROUND(IF(VLOOKUP($E72,'Country Indicator Data'!$B$4:$N$300,4,FALSE)&gt;J$3,5,IF(VLOOKUP($E72,'Country Indicator Data'!$B$4:$N$300,4,FALSE)&lt;J$4,0,5-(J$3-VLOOKUP($E72,'Country Indicator Data'!$B$4:$N$300,4,FALSE))/(J$3-J$4)*5)),1)))</f>
        <v>3</v>
      </c>
      <c r="K72" s="159">
        <f t="shared" si="27"/>
        <v>2.8</v>
      </c>
      <c r="L72" s="159">
        <f>IF(LEN(E72)&gt;3,(IF(VLOOKUP($C72,#REF!,10,FALSE)="x","x",ROUND(IF(VLOOKUP($C72,#REF!,10,FALSE)&gt;L$3,5,IF(VLOOKUP($C72,#REF!,10,FALSE)&lt;L$4,0,5-(L$3-VLOOKUP($C72,#REF!,10,FALSE))/(L$3-L$4)*5)),1))),IF(VLOOKUP($E72,'Country Indicator Data'!$B$4:$N$300,6,FALSE)="x","x",ROUND(IF(VLOOKUP($E72,'Country Indicator Data'!$B$4:$N$300,6,FALSE)&gt;L$3,5,IF(VLOOKUP($E72,'Country Indicator Data'!$B$4:$N$300,6,FALSE)&lt;L$4,0,5-(L$3-VLOOKUP($E72,'Country Indicator Data'!$B$4:$N$300,6,FALSE))/(L$3-L$4)*5)),1)))</f>
        <v>3.2</v>
      </c>
      <c r="M72" s="159">
        <f>IF(LEN(E72)&gt;3,(IF(VLOOKUP($C72,#REF!,11,FALSE)="x","x",ROUND(IF(VLOOKUP($C72,#REF!,11,FALSE)&gt;M$3,5,IF(VLOOKUP($C72,#REF!,11,FALSE)&lt;M$4,0,5-(M$3-VLOOKUP($C72,#REF!,11,FALSE))/(M$3-M$4)*5)),1))),IF(VLOOKUP($E72,'Country Indicator Data'!$B$4:$N$300,7,FALSE)="x","x",ROUND(IF(VLOOKUP($E72,'Country Indicator Data'!$B$4:$N$300,7,FALSE)&gt;M$3,5,IF(VLOOKUP($E72,'Country Indicator Data'!$B$4:$N$300,7,FALSE)&lt;M$4,0,5-(M$3-VLOOKUP($E72,'Country Indicator Data'!$B$4:$N$300,7,FALSE))/(M$3-M$4)*5)),1)))</f>
        <v>0.7</v>
      </c>
      <c r="N72" s="159">
        <f t="shared" si="28"/>
        <v>1.9500000000000002</v>
      </c>
      <c r="O72" s="159">
        <f t="shared" si="29"/>
        <v>3.1</v>
      </c>
      <c r="P72" s="159">
        <f>IF(LEN(E72)&gt;3,VLOOKUP(C72,#REF!,12,FALSE),VLOOKUP(E72,'Country Indicator Data'!$B$4:$I$300,8,FALSE))</f>
        <v>5</v>
      </c>
      <c r="Q72" s="159">
        <f>IF(LEN(E72)&gt;3,((IF(VLOOKUP($C72,#REF!,13,FALSE)="x","x",ROUND(IF(VLOOKUP($C72,#REF!,13,FALSE)&gt;Q$3,5,IF(VLOOKUP($C72,#REF!,13,FALSE)&lt;Q$4,0,5-(LOG(Q$3)-LOG(VLOOKUP($C72,#REF!,13,FALSE)))/(LOG(Q$3)-LOG(Q$4))*5)),1)))),(IF(VLOOKUP($E72,'Country Indicator Data'!$B$4:$N$300,9,FALSE)="x","x",ROUND(IF(VLOOKUP($E72,'Country Indicator Data'!$B$4:$N$300,9,FALSE)&gt;Q$3,5,IF(VLOOKUP($E72,'Country Indicator Data'!$B$4:$N$300,9,FALSE)&lt;Q$4,0,5-(LOG(Q$3)-LOG(VLOOKUP($E72,'Country Indicator Data'!$B$4:$N$300,9,FALSE)))/(LOG(Q$3)-LOG(Q$4))*5)),1))))</f>
        <v>5</v>
      </c>
      <c r="R72" s="159">
        <f t="shared" si="30"/>
        <v>5</v>
      </c>
      <c r="S72" s="159">
        <f>IF(LEN(E72)&gt;3,((IF(VLOOKUP($C72,#REF!,17,FALSE)="x","x",ROUND(IF(VLOOKUP($C72,#REF!,17,FALSE)&gt;S$3,0,IF(VLOOKUP($C72,#REF!,17,FALSE)&lt;S$4,5,(S$3-VLOOKUP($C72,#REF!,17,FALSE))/(S$3-S$4)*5)),1)))),(IF(VLOOKUP($E72,'Country Indicator Data'!$B$4:$N$300,13,FALSE)="x","x",ROUND(IF(VLOOKUP($E72,'Country Indicator Data'!$B$4:$N$300,13,FALSE)&gt;S$3,0,IF(VLOOKUP($E72,'Country Indicator Data'!$B$4:$N$300,13,FALSE)&lt;S$4,5,(S$3-VLOOKUP($E72,'Country Indicator Data'!$B$4:$N$300,13,FALSE))/(S$3-S$4)*5)),1))))</f>
        <v>4.2</v>
      </c>
      <c r="T72" s="159">
        <f>IF(LEN(E72)&gt;3,((IF(VLOOKUP($C72,#REF!,14,FALSE)="x","x",ROUND(IF(VLOOKUP($C72,#REF!,14,FALSE)&gt;T$3,0,IF(VLOOKUP($C72,#REF!,14,FALSE)&lt;T$4,5,(T$3-VLOOKUP($C72,#REF!,14,FALSE))/(T$3-T$4)*5)),1)))),(IF(VLOOKUP($E72,'Country Indicator Data'!$B$4:$N$300,10,FALSE)="x","x",ROUND(IF(VLOOKUP($E72,'Country Indicator Data'!$B$4:$N$300,10,FALSE)&gt;T$3,0,IF(VLOOKUP($E72,'Country Indicator Data'!$B$4:$N$300,10,FALSE)&lt;T$4,5,(T$3-VLOOKUP($E72,'Country Indicator Data'!$B$4:$N$300,10,FALSE))/(T$3-T$4)*5)),1))))</f>
        <v>4.0999999999999996</v>
      </c>
      <c r="U72" s="159">
        <f>IF(LEN(E72)&gt;3,((IF(VLOOKUP($C72,#REF!,15,FALSE)="x","x",ROUND(IF(VLOOKUP($C72,#REF!,15,FALSE)&gt;U$3,0,IF(VLOOKUP($C72,#REF!,15,FALSE)&lt;U$4,5,(U$3-VLOOKUP($C72,#REF!,15,FALSE))/(U$3-U$4)*5)),1)))),(IF(VLOOKUP($E72,'Country Indicator Data'!$B$4:$N$300,11,FALSE)="x","x",ROUND(IF(VLOOKUP($E72,'Country Indicator Data'!$B$4:$N$300,11,FALSE)&gt;U$3,0,IF(VLOOKUP($E72,'Country Indicator Data'!$B$4:$N$300,11,FALSE)&lt;U$4,5,(U$3-VLOOKUP($E72,'Country Indicator Data'!$B$4:$N$300,11,FALSE))/(U$3-U$4)*5)),1))))</f>
        <v>4.0999999999999996</v>
      </c>
      <c r="V72" s="159">
        <f>IF(LEN(E72)&gt;3,((IF(VLOOKUP($C72,#REF!,16,FALSE)="x","x",ROUND(IF(VLOOKUP($C72,#REF!,16,FALSE)&gt;V$3,0,IF(VLOOKUP($C72,#REF!,16,FALSE)&lt;V$4,5,(V$3-VLOOKUP($C72,#REF!,16,FALSE))/(V$3-V$4)*5)),1)))),(IF(VLOOKUP($E72,'Country Indicator Data'!$B$4:$N$300,12,FALSE)="x","x",ROUND(IF(VLOOKUP($E72,'Country Indicator Data'!$B$4:$N$300,12,FALSE)&gt;V$3,0,IF(VLOOKUP($E72,'Country Indicator Data'!$B$4:$N$300,12,FALSE)&lt;V$4,5,(V$3-VLOOKUP($E72,'Country Indicator Data'!$B$4:$N$300,12,FALSE))/(V$3-V$4)*5)),1))))</f>
        <v>4.7</v>
      </c>
      <c r="W72" s="159">
        <f t="shared" si="31"/>
        <v>4.3</v>
      </c>
      <c r="X72" s="159">
        <f t="shared" si="32"/>
        <v>4.0999999999999996</v>
      </c>
      <c r="Y72" s="176">
        <f>IF('Core Indicators'!FC69="x","x",IF('Core Indicators'!FC69&gt;=5,5,IF('Core Indicators'!FC69&gt;=4,4,IF('Core Indicators'!FC69&gt;=3,3,IF('Core Indicators'!FC69&gt;=2,2,IF('Core Indicators'!FC69&gt;=1,1,0))))))</f>
        <v>5</v>
      </c>
      <c r="Z72" s="159">
        <f t="shared" si="33"/>
        <v>5</v>
      </c>
      <c r="AA72" s="176">
        <f>'Crisis Indicator Data'!Y69</f>
        <v>1</v>
      </c>
      <c r="AB72" s="176">
        <f>'Crisis Indicator Data'!Z69</f>
        <v>3</v>
      </c>
      <c r="AC72" s="176">
        <f>'Crisis Indicator Data'!AA69</f>
        <v>3</v>
      </c>
      <c r="AD72" s="176">
        <f>'Crisis Indicator Data'!AB69</f>
        <v>3</v>
      </c>
      <c r="AE72" s="176">
        <f t="shared" si="34"/>
        <v>5</v>
      </c>
      <c r="AF72" s="176">
        <f>'Crisis Indicator Data'!AC69</f>
        <v>3</v>
      </c>
      <c r="AG72" s="176">
        <f>'Crisis Indicator Data'!AD69</f>
        <v>3</v>
      </c>
      <c r="AH72" s="176">
        <f t="shared" si="35"/>
        <v>5</v>
      </c>
      <c r="AI72" s="176">
        <f>'Crisis Indicator Data'!AE69</f>
        <v>3</v>
      </c>
      <c r="AJ72" s="176">
        <f>'Crisis Indicator Data'!AF69</f>
        <v>2</v>
      </c>
      <c r="AK72" s="176">
        <f>'Crisis Indicator Data'!AG69</f>
        <v>3</v>
      </c>
      <c r="AL72" s="176">
        <f t="shared" si="36"/>
        <v>5</v>
      </c>
      <c r="AM72" s="159">
        <f t="shared" si="37"/>
        <v>5</v>
      </c>
      <c r="AN72" s="159">
        <f t="shared" si="38"/>
        <v>5</v>
      </c>
    </row>
    <row r="73" spans="1:40" ht="13.5" customHeight="1" x14ac:dyDescent="0.35">
      <c r="A73" s="168" t="str">
        <f>'Crisis Indicator Data'!A70</f>
        <v>Conflict in Rakhine</v>
      </c>
      <c r="B73" s="169" t="str">
        <f>'Crisis Indicator Data'!B70</f>
        <v>Conflict/ Violence</v>
      </c>
      <c r="C73" s="169" t="str">
        <f>'Crisis Indicator Data'!C70</f>
        <v>MMR002</v>
      </c>
      <c r="D73" s="169" t="str">
        <f>'Crisis Indicator Data'!D70</f>
        <v>Myanmar</v>
      </c>
      <c r="E73" s="170" t="str">
        <f>'Crisis Indicator Data'!E70</f>
        <v>MMR</v>
      </c>
      <c r="F73" s="159">
        <f>IF(LEN(E73)&gt;3,(IF(VLOOKUP($C73,#REF!,7,FALSE)="x","x",ROUND(IF(VLOOKUP($C73,#REF!,7,FALSE)&gt;$F$3,5,IF(VLOOKUP($C73,#REF!,7,FALSE)&lt;F$4,0,($F$3-VLOOKUP($C73,#REF!,7,FALSE))/($F$3-$F$4)*5)),1))),IF(VLOOKUP($E73,'Country Indicator Data'!$B$4:$N$300,3,FALSE)="x","x",ROUND(IF(VLOOKUP($E73,'Country Indicator Data'!$B$4:$N$300,3,FALSE)&gt;$F$3,5,IF(VLOOKUP($E73,'Country Indicator Data'!$B$4:$N$300,3,FALSE)&lt;$F$4,0,($F$3-VLOOKUP($E73,'Country Indicator Data'!$B$4:$N$300,3,FALSE))/($F$3-$F$4)*5)),1)))</f>
        <v>5</v>
      </c>
      <c r="G73" s="159">
        <f>IF(LEN(E73)&gt;3,(IF(VLOOKUP($C73,#REF!,9,FALSE)="x","x",ROUND(IF(VLOOKUP($C73,#REF!,9,FALSE)&gt;G$3,5,IF(VLOOKUP($C73,#REF!,9,FALSE)&lt;G$4,0,(G$3-VLOOKUP($C73,#REF!,9,FALSE))/(G$3-G$4)*5)),1))),IF(VLOOKUP($E73,'Country Indicator Data'!$B$4:$N$300,5,FALSE)="x","x",ROUND(IF(VLOOKUP($E73,'Country Indicator Data'!$B$4:$N$300,5,FALSE)&gt;G$3,5,IF(VLOOKUP($E73,'Country Indicator Data'!$B$4:$N$300,5,FALSE)&lt;G$4,0,(G$3-VLOOKUP($E73,'Country Indicator Data'!$B$4:$N$300,5,FALSE))/(G$3-G$4)*5)),1)))</f>
        <v>4.0999999999999996</v>
      </c>
      <c r="H73" s="159">
        <f t="shared" si="26"/>
        <v>4.55</v>
      </c>
      <c r="I73" s="159">
        <f>IF(LEN(E73)&gt;3,(IF(VLOOKUP($C73,#REF!,6,FALSE)="x","x",ROUND(IF(VLOOKUP($C73,#REF!,6,FALSE)&gt;I$3,5,IF(VLOOKUP($C73,#REF!,6,FALSE)&lt;I$4,0,5-(I$3-VLOOKUP($C73,#REF!,6,FALSE))/(I$3-I$4)*5)),1))),IF(VLOOKUP($E73,'Country Indicator Data'!$B$4:$N$300,2,FALSE)="x","x",ROUND(IF(VLOOKUP($E73,'Country Indicator Data'!$B$4:$N$300,2,FALSE)&gt;I$3,5,IF(VLOOKUP($E73,'Country Indicator Data'!$B$4:$N$300,2,FALSE)&lt;I$4,0,5-(I$3-VLOOKUP($E73,'Country Indicator Data'!$B$4:$N$300,2,FALSE))/(I$3-I$4)*5)),1)))</f>
        <v>2.6</v>
      </c>
      <c r="J73" s="159">
        <f>IF(LEN(E73)&gt;3,(IF(VLOOKUP($C73,#REF!,8,FALSE)="x","x",ROUND(IF(VLOOKUP($C73,#REF!,8,FALSE)&gt;J$3,5,IF(VLOOKUP($C73,#REF!,8,FALSE)&lt;J$4,0,5-(J$3-VLOOKUP($C73,#REF!,8,FALSE))/(J$3-J$4)*5)),1))),IF(VLOOKUP($E73,'Country Indicator Data'!$B$4:$N$300,4,FALSE)="x","x",ROUND(IF(VLOOKUP($E73,'Country Indicator Data'!$B$4:$N$300,4,FALSE)&gt;J$3,5,IF(VLOOKUP($E73,'Country Indicator Data'!$B$4:$N$300,4,FALSE)&lt;J$4,0,5-(J$3-VLOOKUP($E73,'Country Indicator Data'!$B$4:$N$300,4,FALSE))/(J$3-J$4)*5)),1)))</f>
        <v>3</v>
      </c>
      <c r="K73" s="159">
        <f t="shared" si="27"/>
        <v>2.8</v>
      </c>
      <c r="L73" s="159">
        <f>IF(LEN(E73)&gt;3,(IF(VLOOKUP($C73,#REF!,10,FALSE)="x","x",ROUND(IF(VLOOKUP($C73,#REF!,10,FALSE)&gt;L$3,5,IF(VLOOKUP($C73,#REF!,10,FALSE)&lt;L$4,0,5-(L$3-VLOOKUP($C73,#REF!,10,FALSE))/(L$3-L$4)*5)),1))),IF(VLOOKUP($E73,'Country Indicator Data'!$B$4:$N$300,6,FALSE)="x","x",ROUND(IF(VLOOKUP($E73,'Country Indicator Data'!$B$4:$N$300,6,FALSE)&gt;L$3,5,IF(VLOOKUP($E73,'Country Indicator Data'!$B$4:$N$300,6,FALSE)&lt;L$4,0,5-(L$3-VLOOKUP($E73,'Country Indicator Data'!$B$4:$N$300,6,FALSE))/(L$3-L$4)*5)),1)))</f>
        <v>3.2</v>
      </c>
      <c r="M73" s="159">
        <f>IF(LEN(E73)&gt;3,(IF(VLOOKUP($C73,#REF!,11,FALSE)="x","x",ROUND(IF(VLOOKUP($C73,#REF!,11,FALSE)&gt;M$3,5,IF(VLOOKUP($C73,#REF!,11,FALSE)&lt;M$4,0,5-(M$3-VLOOKUP($C73,#REF!,11,FALSE))/(M$3-M$4)*5)),1))),IF(VLOOKUP($E73,'Country Indicator Data'!$B$4:$N$300,7,FALSE)="x","x",ROUND(IF(VLOOKUP($E73,'Country Indicator Data'!$B$4:$N$300,7,FALSE)&gt;M$3,5,IF(VLOOKUP($E73,'Country Indicator Data'!$B$4:$N$300,7,FALSE)&lt;M$4,0,5-(M$3-VLOOKUP($E73,'Country Indicator Data'!$B$4:$N$300,7,FALSE))/(M$3-M$4)*5)),1)))</f>
        <v>0.7</v>
      </c>
      <c r="N73" s="159">
        <f t="shared" si="28"/>
        <v>1.9500000000000002</v>
      </c>
      <c r="O73" s="159">
        <f t="shared" si="29"/>
        <v>3.1</v>
      </c>
      <c r="P73" s="159">
        <f>IF(LEN(E73)&gt;3,VLOOKUP(C73,#REF!,12,FALSE),VLOOKUP(E73,'Country Indicator Data'!$B$4:$I$300,8,FALSE))</f>
        <v>5</v>
      </c>
      <c r="Q73" s="159">
        <f>IF(LEN(E73)&gt;3,((IF(VLOOKUP($C73,#REF!,13,FALSE)="x","x",ROUND(IF(VLOOKUP($C73,#REF!,13,FALSE)&gt;Q$3,5,IF(VLOOKUP($C73,#REF!,13,FALSE)&lt;Q$4,0,5-(LOG(Q$3)-LOG(VLOOKUP($C73,#REF!,13,FALSE)))/(LOG(Q$3)-LOG(Q$4))*5)),1)))),(IF(VLOOKUP($E73,'Country Indicator Data'!$B$4:$N$300,9,FALSE)="x","x",ROUND(IF(VLOOKUP($E73,'Country Indicator Data'!$B$4:$N$300,9,FALSE)&gt;Q$3,5,IF(VLOOKUP($E73,'Country Indicator Data'!$B$4:$N$300,9,FALSE)&lt;Q$4,0,5-(LOG(Q$3)-LOG(VLOOKUP($E73,'Country Indicator Data'!$B$4:$N$300,9,FALSE)))/(LOG(Q$3)-LOG(Q$4))*5)),1))))</f>
        <v>5</v>
      </c>
      <c r="R73" s="159">
        <f t="shared" si="30"/>
        <v>5</v>
      </c>
      <c r="S73" s="159">
        <f>IF(LEN(E73)&gt;3,((IF(VLOOKUP($C73,#REF!,17,FALSE)="x","x",ROUND(IF(VLOOKUP($C73,#REF!,17,FALSE)&gt;S$3,0,IF(VLOOKUP($C73,#REF!,17,FALSE)&lt;S$4,5,(S$3-VLOOKUP($C73,#REF!,17,FALSE))/(S$3-S$4)*5)),1)))),(IF(VLOOKUP($E73,'Country Indicator Data'!$B$4:$N$300,13,FALSE)="x","x",ROUND(IF(VLOOKUP($E73,'Country Indicator Data'!$B$4:$N$300,13,FALSE)&gt;S$3,0,IF(VLOOKUP($E73,'Country Indicator Data'!$B$4:$N$300,13,FALSE)&lt;S$4,5,(S$3-VLOOKUP($E73,'Country Indicator Data'!$B$4:$N$300,13,FALSE))/(S$3-S$4)*5)),1))))</f>
        <v>4.2</v>
      </c>
      <c r="T73" s="159">
        <f>IF(LEN(E73)&gt;3,((IF(VLOOKUP($C73,#REF!,14,FALSE)="x","x",ROUND(IF(VLOOKUP($C73,#REF!,14,FALSE)&gt;T$3,0,IF(VLOOKUP($C73,#REF!,14,FALSE)&lt;T$4,5,(T$3-VLOOKUP($C73,#REF!,14,FALSE))/(T$3-T$4)*5)),1)))),(IF(VLOOKUP($E73,'Country Indicator Data'!$B$4:$N$300,10,FALSE)="x","x",ROUND(IF(VLOOKUP($E73,'Country Indicator Data'!$B$4:$N$300,10,FALSE)&gt;T$3,0,IF(VLOOKUP($E73,'Country Indicator Data'!$B$4:$N$300,10,FALSE)&lt;T$4,5,(T$3-VLOOKUP($E73,'Country Indicator Data'!$B$4:$N$300,10,FALSE))/(T$3-T$4)*5)),1))))</f>
        <v>4.0999999999999996</v>
      </c>
      <c r="U73" s="159">
        <f>IF(LEN(E73)&gt;3,((IF(VLOOKUP($C73,#REF!,15,FALSE)="x","x",ROUND(IF(VLOOKUP($C73,#REF!,15,FALSE)&gt;U$3,0,IF(VLOOKUP($C73,#REF!,15,FALSE)&lt;U$4,5,(U$3-VLOOKUP($C73,#REF!,15,FALSE))/(U$3-U$4)*5)),1)))),(IF(VLOOKUP($E73,'Country Indicator Data'!$B$4:$N$300,11,FALSE)="x","x",ROUND(IF(VLOOKUP($E73,'Country Indicator Data'!$B$4:$N$300,11,FALSE)&gt;U$3,0,IF(VLOOKUP($E73,'Country Indicator Data'!$B$4:$N$300,11,FALSE)&lt;U$4,5,(U$3-VLOOKUP($E73,'Country Indicator Data'!$B$4:$N$300,11,FALSE))/(U$3-U$4)*5)),1))))</f>
        <v>4.0999999999999996</v>
      </c>
      <c r="V73" s="159">
        <f>IF(LEN(E73)&gt;3,((IF(VLOOKUP($C73,#REF!,16,FALSE)="x","x",ROUND(IF(VLOOKUP($C73,#REF!,16,FALSE)&gt;V$3,0,IF(VLOOKUP($C73,#REF!,16,FALSE)&lt;V$4,5,(V$3-VLOOKUP($C73,#REF!,16,FALSE))/(V$3-V$4)*5)),1)))),(IF(VLOOKUP($E73,'Country Indicator Data'!$B$4:$N$300,12,FALSE)="x","x",ROUND(IF(VLOOKUP($E73,'Country Indicator Data'!$B$4:$N$300,12,FALSE)&gt;V$3,0,IF(VLOOKUP($E73,'Country Indicator Data'!$B$4:$N$300,12,FALSE)&lt;V$4,5,(V$3-VLOOKUP($E73,'Country Indicator Data'!$B$4:$N$300,12,FALSE))/(V$3-V$4)*5)),1))))</f>
        <v>4.7</v>
      </c>
      <c r="W73" s="159">
        <f t="shared" si="31"/>
        <v>4.3</v>
      </c>
      <c r="X73" s="159">
        <f t="shared" si="32"/>
        <v>4.0999999999999996</v>
      </c>
      <c r="Y73" s="176">
        <f>IF('Core Indicators'!FC70="x","x",IF('Core Indicators'!FC70&gt;=5,5,IF('Core Indicators'!FC70&gt;=4,4,IF('Core Indicators'!FC70&gt;=3,3,IF('Core Indicators'!FC70&gt;=2,2,IF('Core Indicators'!FC70&gt;=1,1,0))))))</f>
        <v>5</v>
      </c>
      <c r="Z73" s="159">
        <f t="shared" si="33"/>
        <v>5</v>
      </c>
      <c r="AA73" s="176">
        <f>'Crisis Indicator Data'!Y70</f>
        <v>1</v>
      </c>
      <c r="AB73" s="176">
        <f>'Crisis Indicator Data'!Z70</f>
        <v>3</v>
      </c>
      <c r="AC73" s="176">
        <f>'Crisis Indicator Data'!AA70</f>
        <v>3</v>
      </c>
      <c r="AD73" s="176">
        <f>'Crisis Indicator Data'!AB70</f>
        <v>3</v>
      </c>
      <c r="AE73" s="176">
        <f t="shared" si="34"/>
        <v>5</v>
      </c>
      <c r="AF73" s="176">
        <f>'Crisis Indicator Data'!AC70</f>
        <v>3</v>
      </c>
      <c r="AG73" s="176">
        <f>'Crisis Indicator Data'!AD70</f>
        <v>3</v>
      </c>
      <c r="AH73" s="176">
        <f t="shared" si="35"/>
        <v>5</v>
      </c>
      <c r="AI73" s="176">
        <f>'Crisis Indicator Data'!AE70</f>
        <v>3</v>
      </c>
      <c r="AJ73" s="176">
        <f>'Crisis Indicator Data'!AF70</f>
        <v>2</v>
      </c>
      <c r="AK73" s="176">
        <f>'Crisis Indicator Data'!AG70</f>
        <v>3</v>
      </c>
      <c r="AL73" s="176">
        <f t="shared" si="36"/>
        <v>5</v>
      </c>
      <c r="AM73" s="159">
        <f t="shared" si="37"/>
        <v>5</v>
      </c>
      <c r="AN73" s="159">
        <f t="shared" si="38"/>
        <v>5</v>
      </c>
    </row>
    <row r="74" spans="1:40" ht="13.5" customHeight="1" x14ac:dyDescent="0.35">
      <c r="A74" s="168" t="str">
        <f>'Crisis Indicator Data'!A71</f>
        <v>Conflict in Kachin and Shan</v>
      </c>
      <c r="B74" s="169" t="str">
        <f>'Crisis Indicator Data'!B71</f>
        <v>Conflict/ Violence</v>
      </c>
      <c r="C74" s="169" t="str">
        <f>'Crisis Indicator Data'!C71</f>
        <v>MMR003</v>
      </c>
      <c r="D74" s="169" t="str">
        <f>'Crisis Indicator Data'!D71</f>
        <v>Myanmar</v>
      </c>
      <c r="E74" s="170" t="str">
        <f>'Crisis Indicator Data'!E71</f>
        <v>MMR</v>
      </c>
      <c r="F74" s="159">
        <f>IF(LEN(E74)&gt;3,(IF(VLOOKUP($C74,#REF!,7,FALSE)="x","x",ROUND(IF(VLOOKUP($C74,#REF!,7,FALSE)&gt;$F$3,5,IF(VLOOKUP($C74,#REF!,7,FALSE)&lt;F$4,0,($F$3-VLOOKUP($C74,#REF!,7,FALSE))/($F$3-$F$4)*5)),1))),IF(VLOOKUP($E74,'Country Indicator Data'!$B$4:$N$300,3,FALSE)="x","x",ROUND(IF(VLOOKUP($E74,'Country Indicator Data'!$B$4:$N$300,3,FALSE)&gt;$F$3,5,IF(VLOOKUP($E74,'Country Indicator Data'!$B$4:$N$300,3,FALSE)&lt;$F$4,0,($F$3-VLOOKUP($E74,'Country Indicator Data'!$B$4:$N$300,3,FALSE))/($F$3-$F$4)*5)),1)))</f>
        <v>5</v>
      </c>
      <c r="G74" s="159">
        <f>IF(LEN(E74)&gt;3,(IF(VLOOKUP($C74,#REF!,9,FALSE)="x","x",ROUND(IF(VLOOKUP($C74,#REF!,9,FALSE)&gt;G$3,5,IF(VLOOKUP($C74,#REF!,9,FALSE)&lt;G$4,0,(G$3-VLOOKUP($C74,#REF!,9,FALSE))/(G$3-G$4)*5)),1))),IF(VLOOKUP($E74,'Country Indicator Data'!$B$4:$N$300,5,FALSE)="x","x",ROUND(IF(VLOOKUP($E74,'Country Indicator Data'!$B$4:$N$300,5,FALSE)&gt;G$3,5,IF(VLOOKUP($E74,'Country Indicator Data'!$B$4:$N$300,5,FALSE)&lt;G$4,0,(G$3-VLOOKUP($E74,'Country Indicator Data'!$B$4:$N$300,5,FALSE))/(G$3-G$4)*5)),1)))</f>
        <v>4.0999999999999996</v>
      </c>
      <c r="H74" s="159">
        <f t="shared" si="26"/>
        <v>4.55</v>
      </c>
      <c r="I74" s="159">
        <f>IF(LEN(E74)&gt;3,(IF(VLOOKUP($C74,#REF!,6,FALSE)="x","x",ROUND(IF(VLOOKUP($C74,#REF!,6,FALSE)&gt;I$3,5,IF(VLOOKUP($C74,#REF!,6,FALSE)&lt;I$4,0,5-(I$3-VLOOKUP($C74,#REF!,6,FALSE))/(I$3-I$4)*5)),1))),IF(VLOOKUP($E74,'Country Indicator Data'!$B$4:$N$300,2,FALSE)="x","x",ROUND(IF(VLOOKUP($E74,'Country Indicator Data'!$B$4:$N$300,2,FALSE)&gt;I$3,5,IF(VLOOKUP($E74,'Country Indicator Data'!$B$4:$N$300,2,FALSE)&lt;I$4,0,5-(I$3-VLOOKUP($E74,'Country Indicator Data'!$B$4:$N$300,2,FALSE))/(I$3-I$4)*5)),1)))</f>
        <v>2.6</v>
      </c>
      <c r="J74" s="159">
        <f>IF(LEN(E74)&gt;3,(IF(VLOOKUP($C74,#REF!,8,FALSE)="x","x",ROUND(IF(VLOOKUP($C74,#REF!,8,FALSE)&gt;J$3,5,IF(VLOOKUP($C74,#REF!,8,FALSE)&lt;J$4,0,5-(J$3-VLOOKUP($C74,#REF!,8,FALSE))/(J$3-J$4)*5)),1))),IF(VLOOKUP($E74,'Country Indicator Data'!$B$4:$N$300,4,FALSE)="x","x",ROUND(IF(VLOOKUP($E74,'Country Indicator Data'!$B$4:$N$300,4,FALSE)&gt;J$3,5,IF(VLOOKUP($E74,'Country Indicator Data'!$B$4:$N$300,4,FALSE)&lt;J$4,0,5-(J$3-VLOOKUP($E74,'Country Indicator Data'!$B$4:$N$300,4,FALSE))/(J$3-J$4)*5)),1)))</f>
        <v>3</v>
      </c>
      <c r="K74" s="159">
        <f t="shared" si="27"/>
        <v>2.8</v>
      </c>
      <c r="L74" s="159">
        <f>IF(LEN(E74)&gt;3,(IF(VLOOKUP($C74,#REF!,10,FALSE)="x","x",ROUND(IF(VLOOKUP($C74,#REF!,10,FALSE)&gt;L$3,5,IF(VLOOKUP($C74,#REF!,10,FALSE)&lt;L$4,0,5-(L$3-VLOOKUP($C74,#REF!,10,FALSE))/(L$3-L$4)*5)),1))),IF(VLOOKUP($E74,'Country Indicator Data'!$B$4:$N$300,6,FALSE)="x","x",ROUND(IF(VLOOKUP($E74,'Country Indicator Data'!$B$4:$N$300,6,FALSE)&gt;L$3,5,IF(VLOOKUP($E74,'Country Indicator Data'!$B$4:$N$300,6,FALSE)&lt;L$4,0,5-(L$3-VLOOKUP($E74,'Country Indicator Data'!$B$4:$N$300,6,FALSE))/(L$3-L$4)*5)),1)))</f>
        <v>3.2</v>
      </c>
      <c r="M74" s="159">
        <f>IF(LEN(E74)&gt;3,(IF(VLOOKUP($C74,#REF!,11,FALSE)="x","x",ROUND(IF(VLOOKUP($C74,#REF!,11,FALSE)&gt;M$3,5,IF(VLOOKUP($C74,#REF!,11,FALSE)&lt;M$4,0,5-(M$3-VLOOKUP($C74,#REF!,11,FALSE))/(M$3-M$4)*5)),1))),IF(VLOOKUP($E74,'Country Indicator Data'!$B$4:$N$300,7,FALSE)="x","x",ROUND(IF(VLOOKUP($E74,'Country Indicator Data'!$B$4:$N$300,7,FALSE)&gt;M$3,5,IF(VLOOKUP($E74,'Country Indicator Data'!$B$4:$N$300,7,FALSE)&lt;M$4,0,5-(M$3-VLOOKUP($E74,'Country Indicator Data'!$B$4:$N$300,7,FALSE))/(M$3-M$4)*5)),1)))</f>
        <v>0.7</v>
      </c>
      <c r="N74" s="159">
        <f t="shared" si="28"/>
        <v>1.9500000000000002</v>
      </c>
      <c r="O74" s="159">
        <f t="shared" si="29"/>
        <v>3.1</v>
      </c>
      <c r="P74" s="159">
        <f>IF(LEN(E74)&gt;3,VLOOKUP(C74,#REF!,12,FALSE),VLOOKUP(E74,'Country Indicator Data'!$B$4:$I$300,8,FALSE))</f>
        <v>5</v>
      </c>
      <c r="Q74" s="159">
        <f>IF(LEN(E74)&gt;3,((IF(VLOOKUP($C74,#REF!,13,FALSE)="x","x",ROUND(IF(VLOOKUP($C74,#REF!,13,FALSE)&gt;Q$3,5,IF(VLOOKUP($C74,#REF!,13,FALSE)&lt;Q$4,0,5-(LOG(Q$3)-LOG(VLOOKUP($C74,#REF!,13,FALSE)))/(LOG(Q$3)-LOG(Q$4))*5)),1)))),(IF(VLOOKUP($E74,'Country Indicator Data'!$B$4:$N$300,9,FALSE)="x","x",ROUND(IF(VLOOKUP($E74,'Country Indicator Data'!$B$4:$N$300,9,FALSE)&gt;Q$3,5,IF(VLOOKUP($E74,'Country Indicator Data'!$B$4:$N$300,9,FALSE)&lt;Q$4,0,5-(LOG(Q$3)-LOG(VLOOKUP($E74,'Country Indicator Data'!$B$4:$N$300,9,FALSE)))/(LOG(Q$3)-LOG(Q$4))*5)),1))))</f>
        <v>5</v>
      </c>
      <c r="R74" s="159">
        <f t="shared" si="30"/>
        <v>5</v>
      </c>
      <c r="S74" s="159">
        <f>IF(LEN(E74)&gt;3,((IF(VLOOKUP($C74,#REF!,17,FALSE)="x","x",ROUND(IF(VLOOKUP($C74,#REF!,17,FALSE)&gt;S$3,0,IF(VLOOKUP($C74,#REF!,17,FALSE)&lt;S$4,5,(S$3-VLOOKUP($C74,#REF!,17,FALSE))/(S$3-S$4)*5)),1)))),(IF(VLOOKUP($E74,'Country Indicator Data'!$B$4:$N$300,13,FALSE)="x","x",ROUND(IF(VLOOKUP($E74,'Country Indicator Data'!$B$4:$N$300,13,FALSE)&gt;S$3,0,IF(VLOOKUP($E74,'Country Indicator Data'!$B$4:$N$300,13,FALSE)&lt;S$4,5,(S$3-VLOOKUP($E74,'Country Indicator Data'!$B$4:$N$300,13,FALSE))/(S$3-S$4)*5)),1))))</f>
        <v>4.2</v>
      </c>
      <c r="T74" s="159">
        <f>IF(LEN(E74)&gt;3,((IF(VLOOKUP($C74,#REF!,14,FALSE)="x","x",ROUND(IF(VLOOKUP($C74,#REF!,14,FALSE)&gt;T$3,0,IF(VLOOKUP($C74,#REF!,14,FALSE)&lt;T$4,5,(T$3-VLOOKUP($C74,#REF!,14,FALSE))/(T$3-T$4)*5)),1)))),(IF(VLOOKUP($E74,'Country Indicator Data'!$B$4:$N$300,10,FALSE)="x","x",ROUND(IF(VLOOKUP($E74,'Country Indicator Data'!$B$4:$N$300,10,FALSE)&gt;T$3,0,IF(VLOOKUP($E74,'Country Indicator Data'!$B$4:$N$300,10,FALSE)&lt;T$4,5,(T$3-VLOOKUP($E74,'Country Indicator Data'!$B$4:$N$300,10,FALSE))/(T$3-T$4)*5)),1))))</f>
        <v>4.0999999999999996</v>
      </c>
      <c r="U74" s="159">
        <f>IF(LEN(E74)&gt;3,((IF(VLOOKUP($C74,#REF!,15,FALSE)="x","x",ROUND(IF(VLOOKUP($C74,#REF!,15,FALSE)&gt;U$3,0,IF(VLOOKUP($C74,#REF!,15,FALSE)&lt;U$4,5,(U$3-VLOOKUP($C74,#REF!,15,FALSE))/(U$3-U$4)*5)),1)))),(IF(VLOOKUP($E74,'Country Indicator Data'!$B$4:$N$300,11,FALSE)="x","x",ROUND(IF(VLOOKUP($E74,'Country Indicator Data'!$B$4:$N$300,11,FALSE)&gt;U$3,0,IF(VLOOKUP($E74,'Country Indicator Data'!$B$4:$N$300,11,FALSE)&lt;U$4,5,(U$3-VLOOKUP($E74,'Country Indicator Data'!$B$4:$N$300,11,FALSE))/(U$3-U$4)*5)),1))))</f>
        <v>4.0999999999999996</v>
      </c>
      <c r="V74" s="159">
        <f>IF(LEN(E74)&gt;3,((IF(VLOOKUP($C74,#REF!,16,FALSE)="x","x",ROUND(IF(VLOOKUP($C74,#REF!,16,FALSE)&gt;V$3,0,IF(VLOOKUP($C74,#REF!,16,FALSE)&lt;V$4,5,(V$3-VLOOKUP($C74,#REF!,16,FALSE))/(V$3-V$4)*5)),1)))),(IF(VLOOKUP($E74,'Country Indicator Data'!$B$4:$N$300,12,FALSE)="x","x",ROUND(IF(VLOOKUP($E74,'Country Indicator Data'!$B$4:$N$300,12,FALSE)&gt;V$3,0,IF(VLOOKUP($E74,'Country Indicator Data'!$B$4:$N$300,12,FALSE)&lt;V$4,5,(V$3-VLOOKUP($E74,'Country Indicator Data'!$B$4:$N$300,12,FALSE))/(V$3-V$4)*5)),1))))</f>
        <v>4.7</v>
      </c>
      <c r="W74" s="159">
        <f t="shared" si="31"/>
        <v>4.3</v>
      </c>
      <c r="X74" s="159">
        <f t="shared" si="32"/>
        <v>4.0999999999999996</v>
      </c>
      <c r="Y74" s="176">
        <f>IF('Core Indicators'!FC71="x","x",IF('Core Indicators'!FC71&gt;=5,5,IF('Core Indicators'!FC71&gt;=4,4,IF('Core Indicators'!FC71&gt;=3,3,IF('Core Indicators'!FC71&gt;=2,2,IF('Core Indicators'!FC71&gt;=1,1,0))))))</f>
        <v>4</v>
      </c>
      <c r="Z74" s="159">
        <f t="shared" si="33"/>
        <v>4</v>
      </c>
      <c r="AA74" s="176">
        <f>'Crisis Indicator Data'!Y71</f>
        <v>1</v>
      </c>
      <c r="AB74" s="176">
        <f>'Crisis Indicator Data'!Z71</f>
        <v>3</v>
      </c>
      <c r="AC74" s="176">
        <f>'Crisis Indicator Data'!AA71</f>
        <v>3</v>
      </c>
      <c r="AD74" s="176">
        <f>'Crisis Indicator Data'!AB71</f>
        <v>3</v>
      </c>
      <c r="AE74" s="176">
        <f t="shared" si="34"/>
        <v>5</v>
      </c>
      <c r="AF74" s="176">
        <f>'Crisis Indicator Data'!AC71</f>
        <v>3</v>
      </c>
      <c r="AG74" s="176">
        <f>'Crisis Indicator Data'!AD71</f>
        <v>3</v>
      </c>
      <c r="AH74" s="176">
        <f t="shared" si="35"/>
        <v>5</v>
      </c>
      <c r="AI74" s="176">
        <f>'Crisis Indicator Data'!AE71</f>
        <v>3</v>
      </c>
      <c r="AJ74" s="176">
        <f>'Crisis Indicator Data'!AF71</f>
        <v>2</v>
      </c>
      <c r="AK74" s="176">
        <f>'Crisis Indicator Data'!AG71</f>
        <v>3</v>
      </c>
      <c r="AL74" s="176">
        <f t="shared" si="36"/>
        <v>5</v>
      </c>
      <c r="AM74" s="159">
        <f t="shared" si="37"/>
        <v>5</v>
      </c>
      <c r="AN74" s="159">
        <f t="shared" si="38"/>
        <v>4.5</v>
      </c>
    </row>
    <row r="75" spans="1:40" ht="13.5" customHeight="1" x14ac:dyDescent="0.35">
      <c r="A75" s="168" t="str">
        <f>'Crisis Indicator Data'!A72</f>
        <v>Post-coup conflict in Myanmar</v>
      </c>
      <c r="B75" s="169" t="str">
        <f>'Crisis Indicator Data'!B72</f>
        <v>Conflict/ Violence</v>
      </c>
      <c r="C75" s="169" t="str">
        <f>'Crisis Indicator Data'!C72</f>
        <v>MMR004</v>
      </c>
      <c r="D75" s="169" t="str">
        <f>'Crisis Indicator Data'!D72</f>
        <v>Myanmar</v>
      </c>
      <c r="E75" s="170" t="str">
        <f>'Crisis Indicator Data'!E72</f>
        <v>MMR</v>
      </c>
      <c r="F75" s="159">
        <f>IF(LEN(E75)&gt;3,(IF(VLOOKUP($C75,#REF!,7,FALSE)="x","x",ROUND(IF(VLOOKUP($C75,#REF!,7,FALSE)&gt;$F$3,5,IF(VLOOKUP($C75,#REF!,7,FALSE)&lt;F$4,0,($F$3-VLOOKUP($C75,#REF!,7,FALSE))/($F$3-$F$4)*5)),1))),IF(VLOOKUP($E75,'Country Indicator Data'!$B$4:$N$300,3,FALSE)="x","x",ROUND(IF(VLOOKUP($E75,'Country Indicator Data'!$B$4:$N$300,3,FALSE)&gt;$F$3,5,IF(VLOOKUP($E75,'Country Indicator Data'!$B$4:$N$300,3,FALSE)&lt;$F$4,0,($F$3-VLOOKUP($E75,'Country Indicator Data'!$B$4:$N$300,3,FALSE))/($F$3-$F$4)*5)),1)))</f>
        <v>5</v>
      </c>
      <c r="G75" s="159">
        <f>IF(LEN(E75)&gt;3,(IF(VLOOKUP($C75,#REF!,9,FALSE)="x","x",ROUND(IF(VLOOKUP($C75,#REF!,9,FALSE)&gt;G$3,5,IF(VLOOKUP($C75,#REF!,9,FALSE)&lt;G$4,0,(G$3-VLOOKUP($C75,#REF!,9,FALSE))/(G$3-G$4)*5)),1))),IF(VLOOKUP($E75,'Country Indicator Data'!$B$4:$N$300,5,FALSE)="x","x",ROUND(IF(VLOOKUP($E75,'Country Indicator Data'!$B$4:$N$300,5,FALSE)&gt;G$3,5,IF(VLOOKUP($E75,'Country Indicator Data'!$B$4:$N$300,5,FALSE)&lt;G$4,0,(G$3-VLOOKUP($E75,'Country Indicator Data'!$B$4:$N$300,5,FALSE))/(G$3-G$4)*5)),1)))</f>
        <v>4.0999999999999996</v>
      </c>
      <c r="H75" s="159">
        <f t="shared" si="26"/>
        <v>4.55</v>
      </c>
      <c r="I75" s="159">
        <f>IF(LEN(E75)&gt;3,(IF(VLOOKUP($C75,#REF!,6,FALSE)="x","x",ROUND(IF(VLOOKUP($C75,#REF!,6,FALSE)&gt;I$3,5,IF(VLOOKUP($C75,#REF!,6,FALSE)&lt;I$4,0,5-(I$3-VLOOKUP($C75,#REF!,6,FALSE))/(I$3-I$4)*5)),1))),IF(VLOOKUP($E75,'Country Indicator Data'!$B$4:$N$300,2,FALSE)="x","x",ROUND(IF(VLOOKUP($E75,'Country Indicator Data'!$B$4:$N$300,2,FALSE)&gt;I$3,5,IF(VLOOKUP($E75,'Country Indicator Data'!$B$4:$N$300,2,FALSE)&lt;I$4,0,5-(I$3-VLOOKUP($E75,'Country Indicator Data'!$B$4:$N$300,2,FALSE))/(I$3-I$4)*5)),1)))</f>
        <v>2.6</v>
      </c>
      <c r="J75" s="159">
        <f>IF(LEN(E75)&gt;3,(IF(VLOOKUP($C75,#REF!,8,FALSE)="x","x",ROUND(IF(VLOOKUP($C75,#REF!,8,FALSE)&gt;J$3,5,IF(VLOOKUP($C75,#REF!,8,FALSE)&lt;J$4,0,5-(J$3-VLOOKUP($C75,#REF!,8,FALSE))/(J$3-J$4)*5)),1))),IF(VLOOKUP($E75,'Country Indicator Data'!$B$4:$N$300,4,FALSE)="x","x",ROUND(IF(VLOOKUP($E75,'Country Indicator Data'!$B$4:$N$300,4,FALSE)&gt;J$3,5,IF(VLOOKUP($E75,'Country Indicator Data'!$B$4:$N$300,4,FALSE)&lt;J$4,0,5-(J$3-VLOOKUP($E75,'Country Indicator Data'!$B$4:$N$300,4,FALSE))/(J$3-J$4)*5)),1)))</f>
        <v>3</v>
      </c>
      <c r="K75" s="159">
        <f t="shared" si="27"/>
        <v>2.8</v>
      </c>
      <c r="L75" s="159">
        <f>IF(LEN(E75)&gt;3,(IF(VLOOKUP($C75,#REF!,10,FALSE)="x","x",ROUND(IF(VLOOKUP($C75,#REF!,10,FALSE)&gt;L$3,5,IF(VLOOKUP($C75,#REF!,10,FALSE)&lt;L$4,0,5-(L$3-VLOOKUP($C75,#REF!,10,FALSE))/(L$3-L$4)*5)),1))),IF(VLOOKUP($E75,'Country Indicator Data'!$B$4:$N$300,6,FALSE)="x","x",ROUND(IF(VLOOKUP($E75,'Country Indicator Data'!$B$4:$N$300,6,FALSE)&gt;L$3,5,IF(VLOOKUP($E75,'Country Indicator Data'!$B$4:$N$300,6,FALSE)&lt;L$4,0,5-(L$3-VLOOKUP($E75,'Country Indicator Data'!$B$4:$N$300,6,FALSE))/(L$3-L$4)*5)),1)))</f>
        <v>3.2</v>
      </c>
      <c r="M75" s="159">
        <f>IF(LEN(E75)&gt;3,(IF(VLOOKUP($C75,#REF!,11,FALSE)="x","x",ROUND(IF(VLOOKUP($C75,#REF!,11,FALSE)&gt;M$3,5,IF(VLOOKUP($C75,#REF!,11,FALSE)&lt;M$4,0,5-(M$3-VLOOKUP($C75,#REF!,11,FALSE))/(M$3-M$4)*5)),1))),IF(VLOOKUP($E75,'Country Indicator Data'!$B$4:$N$300,7,FALSE)="x","x",ROUND(IF(VLOOKUP($E75,'Country Indicator Data'!$B$4:$N$300,7,FALSE)&gt;M$3,5,IF(VLOOKUP($E75,'Country Indicator Data'!$B$4:$N$300,7,FALSE)&lt;M$4,0,5-(M$3-VLOOKUP($E75,'Country Indicator Data'!$B$4:$N$300,7,FALSE))/(M$3-M$4)*5)),1)))</f>
        <v>0.7</v>
      </c>
      <c r="N75" s="159">
        <f t="shared" si="28"/>
        <v>1.9500000000000002</v>
      </c>
      <c r="O75" s="159">
        <f t="shared" si="29"/>
        <v>3.1</v>
      </c>
      <c r="P75" s="159">
        <f>IF(LEN(E75)&gt;3,VLOOKUP(C75,#REF!,12,FALSE),VLOOKUP(E75,'Country Indicator Data'!$B$4:$I$300,8,FALSE))</f>
        <v>5</v>
      </c>
      <c r="Q75" s="159">
        <f>IF(LEN(E75)&gt;3,((IF(VLOOKUP($C75,#REF!,13,FALSE)="x","x",ROUND(IF(VLOOKUP($C75,#REF!,13,FALSE)&gt;Q$3,5,IF(VLOOKUP($C75,#REF!,13,FALSE)&lt;Q$4,0,5-(LOG(Q$3)-LOG(VLOOKUP($C75,#REF!,13,FALSE)))/(LOG(Q$3)-LOG(Q$4))*5)),1)))),(IF(VLOOKUP($E75,'Country Indicator Data'!$B$4:$N$300,9,FALSE)="x","x",ROUND(IF(VLOOKUP($E75,'Country Indicator Data'!$B$4:$N$300,9,FALSE)&gt;Q$3,5,IF(VLOOKUP($E75,'Country Indicator Data'!$B$4:$N$300,9,FALSE)&lt;Q$4,0,5-(LOG(Q$3)-LOG(VLOOKUP($E75,'Country Indicator Data'!$B$4:$N$300,9,FALSE)))/(LOG(Q$3)-LOG(Q$4))*5)),1))))</f>
        <v>5</v>
      </c>
      <c r="R75" s="159">
        <f t="shared" si="30"/>
        <v>5</v>
      </c>
      <c r="S75" s="159">
        <f>IF(LEN(E75)&gt;3,((IF(VLOOKUP($C75,#REF!,17,FALSE)="x","x",ROUND(IF(VLOOKUP($C75,#REF!,17,FALSE)&gt;S$3,0,IF(VLOOKUP($C75,#REF!,17,FALSE)&lt;S$4,5,(S$3-VLOOKUP($C75,#REF!,17,FALSE))/(S$3-S$4)*5)),1)))),(IF(VLOOKUP($E75,'Country Indicator Data'!$B$4:$N$300,13,FALSE)="x","x",ROUND(IF(VLOOKUP($E75,'Country Indicator Data'!$B$4:$N$300,13,FALSE)&gt;S$3,0,IF(VLOOKUP($E75,'Country Indicator Data'!$B$4:$N$300,13,FALSE)&lt;S$4,5,(S$3-VLOOKUP($E75,'Country Indicator Data'!$B$4:$N$300,13,FALSE))/(S$3-S$4)*5)),1))))</f>
        <v>4.2</v>
      </c>
      <c r="T75" s="159">
        <f>IF(LEN(E75)&gt;3,((IF(VLOOKUP($C75,#REF!,14,FALSE)="x","x",ROUND(IF(VLOOKUP($C75,#REF!,14,FALSE)&gt;T$3,0,IF(VLOOKUP($C75,#REF!,14,FALSE)&lt;T$4,5,(T$3-VLOOKUP($C75,#REF!,14,FALSE))/(T$3-T$4)*5)),1)))),(IF(VLOOKUP($E75,'Country Indicator Data'!$B$4:$N$300,10,FALSE)="x","x",ROUND(IF(VLOOKUP($E75,'Country Indicator Data'!$B$4:$N$300,10,FALSE)&gt;T$3,0,IF(VLOOKUP($E75,'Country Indicator Data'!$B$4:$N$300,10,FALSE)&lt;T$4,5,(T$3-VLOOKUP($E75,'Country Indicator Data'!$B$4:$N$300,10,FALSE))/(T$3-T$4)*5)),1))))</f>
        <v>4.0999999999999996</v>
      </c>
      <c r="U75" s="159">
        <f>IF(LEN(E75)&gt;3,((IF(VLOOKUP($C75,#REF!,15,FALSE)="x","x",ROUND(IF(VLOOKUP($C75,#REF!,15,FALSE)&gt;U$3,0,IF(VLOOKUP($C75,#REF!,15,FALSE)&lt;U$4,5,(U$3-VLOOKUP($C75,#REF!,15,FALSE))/(U$3-U$4)*5)),1)))),(IF(VLOOKUP($E75,'Country Indicator Data'!$B$4:$N$300,11,FALSE)="x","x",ROUND(IF(VLOOKUP($E75,'Country Indicator Data'!$B$4:$N$300,11,FALSE)&gt;U$3,0,IF(VLOOKUP($E75,'Country Indicator Data'!$B$4:$N$300,11,FALSE)&lt;U$4,5,(U$3-VLOOKUP($E75,'Country Indicator Data'!$B$4:$N$300,11,FALSE))/(U$3-U$4)*5)),1))))</f>
        <v>4.0999999999999996</v>
      </c>
      <c r="V75" s="159">
        <f>IF(LEN(E75)&gt;3,((IF(VLOOKUP($C75,#REF!,16,FALSE)="x","x",ROUND(IF(VLOOKUP($C75,#REF!,16,FALSE)&gt;V$3,0,IF(VLOOKUP($C75,#REF!,16,FALSE)&lt;V$4,5,(V$3-VLOOKUP($C75,#REF!,16,FALSE))/(V$3-V$4)*5)),1)))),(IF(VLOOKUP($E75,'Country Indicator Data'!$B$4:$N$300,12,FALSE)="x","x",ROUND(IF(VLOOKUP($E75,'Country Indicator Data'!$B$4:$N$300,12,FALSE)&gt;V$3,0,IF(VLOOKUP($E75,'Country Indicator Data'!$B$4:$N$300,12,FALSE)&lt;V$4,5,(V$3-VLOOKUP($E75,'Country Indicator Data'!$B$4:$N$300,12,FALSE))/(V$3-V$4)*5)),1))))</f>
        <v>4.7</v>
      </c>
      <c r="W75" s="159">
        <f t="shared" si="31"/>
        <v>4.3</v>
      </c>
      <c r="X75" s="159">
        <f t="shared" si="32"/>
        <v>4.0999999999999996</v>
      </c>
      <c r="Y75" s="176">
        <f>IF('Core Indicators'!FC72="x","x",IF('Core Indicators'!FC72&gt;=5,5,IF('Core Indicators'!FC72&gt;=4,4,IF('Core Indicators'!FC72&gt;=3,3,IF('Core Indicators'!FC72&gt;=2,2,IF('Core Indicators'!FC72&gt;=1,1,0))))))</f>
        <v>5</v>
      </c>
      <c r="Z75" s="159">
        <f t="shared" si="33"/>
        <v>5</v>
      </c>
      <c r="AA75" s="176">
        <f>'Crisis Indicator Data'!Y72</f>
        <v>1</v>
      </c>
      <c r="AB75" s="176">
        <f>'Crisis Indicator Data'!Z72</f>
        <v>3</v>
      </c>
      <c r="AC75" s="176">
        <f>'Crisis Indicator Data'!AA72</f>
        <v>3</v>
      </c>
      <c r="AD75" s="176">
        <f>'Crisis Indicator Data'!AB72</f>
        <v>3</v>
      </c>
      <c r="AE75" s="176">
        <f t="shared" si="34"/>
        <v>5</v>
      </c>
      <c r="AF75" s="176">
        <f>'Crisis Indicator Data'!AC72</f>
        <v>3</v>
      </c>
      <c r="AG75" s="176">
        <f>'Crisis Indicator Data'!AD72</f>
        <v>3</v>
      </c>
      <c r="AH75" s="176">
        <f t="shared" si="35"/>
        <v>5</v>
      </c>
      <c r="AI75" s="176">
        <f>'Crisis Indicator Data'!AE72</f>
        <v>3</v>
      </c>
      <c r="AJ75" s="176">
        <f>'Crisis Indicator Data'!AF72</f>
        <v>2</v>
      </c>
      <c r="AK75" s="176">
        <f>'Crisis Indicator Data'!AG72</f>
        <v>3</v>
      </c>
      <c r="AL75" s="176">
        <f t="shared" si="36"/>
        <v>5</v>
      </c>
      <c r="AM75" s="159">
        <f t="shared" si="37"/>
        <v>5</v>
      </c>
      <c r="AN75" s="159">
        <f t="shared" si="38"/>
        <v>5</v>
      </c>
    </row>
    <row r="76" spans="1:40" ht="13.5" customHeight="1" x14ac:dyDescent="0.35">
      <c r="A76" s="168" t="str">
        <f>'Crisis Indicator Data'!A73</f>
        <v>2025 Earthquake in Myanmar</v>
      </c>
      <c r="B76" s="169" t="str">
        <f>'Crisis Indicator Data'!B73</f>
        <v>Earthquake</v>
      </c>
      <c r="C76" s="169" t="str">
        <f>'Crisis Indicator Data'!C73</f>
        <v>MMR007</v>
      </c>
      <c r="D76" s="169" t="str">
        <f>'Crisis Indicator Data'!D73</f>
        <v>Myanmar</v>
      </c>
      <c r="E76" s="170" t="str">
        <f>'Crisis Indicator Data'!E73</f>
        <v>MMR</v>
      </c>
      <c r="F76" s="159">
        <f>IF(LEN(E76)&gt;3,(IF(VLOOKUP($C76,#REF!,7,FALSE)="x","x",ROUND(IF(VLOOKUP($C76,#REF!,7,FALSE)&gt;$F$3,5,IF(VLOOKUP($C76,#REF!,7,FALSE)&lt;F$4,0,($F$3-VLOOKUP($C76,#REF!,7,FALSE))/($F$3-$F$4)*5)),1))),IF(VLOOKUP($E76,'Country Indicator Data'!$B$4:$N$300,3,FALSE)="x","x",ROUND(IF(VLOOKUP($E76,'Country Indicator Data'!$B$4:$N$300,3,FALSE)&gt;$F$3,5,IF(VLOOKUP($E76,'Country Indicator Data'!$B$4:$N$300,3,FALSE)&lt;$F$4,0,($F$3-VLOOKUP($E76,'Country Indicator Data'!$B$4:$N$300,3,FALSE))/($F$3-$F$4)*5)),1)))</f>
        <v>5</v>
      </c>
      <c r="G76" s="159">
        <f>IF(LEN(E76)&gt;3,(IF(VLOOKUP($C76,#REF!,9,FALSE)="x","x",ROUND(IF(VLOOKUP($C76,#REF!,9,FALSE)&gt;G$3,5,IF(VLOOKUP($C76,#REF!,9,FALSE)&lt;G$4,0,(G$3-VLOOKUP($C76,#REF!,9,FALSE))/(G$3-G$4)*5)),1))),IF(VLOOKUP($E76,'Country Indicator Data'!$B$4:$N$300,5,FALSE)="x","x",ROUND(IF(VLOOKUP($E76,'Country Indicator Data'!$B$4:$N$300,5,FALSE)&gt;G$3,5,IF(VLOOKUP($E76,'Country Indicator Data'!$B$4:$N$300,5,FALSE)&lt;G$4,0,(G$3-VLOOKUP($E76,'Country Indicator Data'!$B$4:$N$300,5,FALSE))/(G$3-G$4)*5)),1)))</f>
        <v>4.0999999999999996</v>
      </c>
      <c r="H76" s="159">
        <f t="shared" si="26"/>
        <v>4.55</v>
      </c>
      <c r="I76" s="159">
        <f>IF(LEN(E76)&gt;3,(IF(VLOOKUP($C76,#REF!,6,FALSE)="x","x",ROUND(IF(VLOOKUP($C76,#REF!,6,FALSE)&gt;I$3,5,IF(VLOOKUP($C76,#REF!,6,FALSE)&lt;I$4,0,5-(I$3-VLOOKUP($C76,#REF!,6,FALSE))/(I$3-I$4)*5)),1))),IF(VLOOKUP($E76,'Country Indicator Data'!$B$4:$N$300,2,FALSE)="x","x",ROUND(IF(VLOOKUP($E76,'Country Indicator Data'!$B$4:$N$300,2,FALSE)&gt;I$3,5,IF(VLOOKUP($E76,'Country Indicator Data'!$B$4:$N$300,2,FALSE)&lt;I$4,0,5-(I$3-VLOOKUP($E76,'Country Indicator Data'!$B$4:$N$300,2,FALSE))/(I$3-I$4)*5)),1)))</f>
        <v>2.6</v>
      </c>
      <c r="J76" s="159">
        <f>IF(LEN(E76)&gt;3,(IF(VLOOKUP($C76,#REF!,8,FALSE)="x","x",ROUND(IF(VLOOKUP($C76,#REF!,8,FALSE)&gt;J$3,5,IF(VLOOKUP($C76,#REF!,8,FALSE)&lt;J$4,0,5-(J$3-VLOOKUP($C76,#REF!,8,FALSE))/(J$3-J$4)*5)),1))),IF(VLOOKUP($E76,'Country Indicator Data'!$B$4:$N$300,4,FALSE)="x","x",ROUND(IF(VLOOKUP($E76,'Country Indicator Data'!$B$4:$N$300,4,FALSE)&gt;J$3,5,IF(VLOOKUP($E76,'Country Indicator Data'!$B$4:$N$300,4,FALSE)&lt;J$4,0,5-(J$3-VLOOKUP($E76,'Country Indicator Data'!$B$4:$N$300,4,FALSE))/(J$3-J$4)*5)),1)))</f>
        <v>3</v>
      </c>
      <c r="K76" s="159">
        <f t="shared" si="27"/>
        <v>2.8</v>
      </c>
      <c r="L76" s="159">
        <f>IF(LEN(E76)&gt;3,(IF(VLOOKUP($C76,#REF!,10,FALSE)="x","x",ROUND(IF(VLOOKUP($C76,#REF!,10,FALSE)&gt;L$3,5,IF(VLOOKUP($C76,#REF!,10,FALSE)&lt;L$4,0,5-(L$3-VLOOKUP($C76,#REF!,10,FALSE))/(L$3-L$4)*5)),1))),IF(VLOOKUP($E76,'Country Indicator Data'!$B$4:$N$300,6,FALSE)="x","x",ROUND(IF(VLOOKUP($E76,'Country Indicator Data'!$B$4:$N$300,6,FALSE)&gt;L$3,5,IF(VLOOKUP($E76,'Country Indicator Data'!$B$4:$N$300,6,FALSE)&lt;L$4,0,5-(L$3-VLOOKUP($E76,'Country Indicator Data'!$B$4:$N$300,6,FALSE))/(L$3-L$4)*5)),1)))</f>
        <v>3.2</v>
      </c>
      <c r="M76" s="159">
        <f>IF(LEN(E76)&gt;3,(IF(VLOOKUP($C76,#REF!,11,FALSE)="x","x",ROUND(IF(VLOOKUP($C76,#REF!,11,FALSE)&gt;M$3,5,IF(VLOOKUP($C76,#REF!,11,FALSE)&lt;M$4,0,5-(M$3-VLOOKUP($C76,#REF!,11,FALSE))/(M$3-M$4)*5)),1))),IF(VLOOKUP($E76,'Country Indicator Data'!$B$4:$N$300,7,FALSE)="x","x",ROUND(IF(VLOOKUP($E76,'Country Indicator Data'!$B$4:$N$300,7,FALSE)&gt;M$3,5,IF(VLOOKUP($E76,'Country Indicator Data'!$B$4:$N$300,7,FALSE)&lt;M$4,0,5-(M$3-VLOOKUP($E76,'Country Indicator Data'!$B$4:$N$300,7,FALSE))/(M$3-M$4)*5)),1)))</f>
        <v>0.7</v>
      </c>
      <c r="N76" s="159">
        <f t="shared" si="28"/>
        <v>1.9500000000000002</v>
      </c>
      <c r="O76" s="159">
        <f t="shared" si="29"/>
        <v>3.1</v>
      </c>
      <c r="P76" s="159">
        <f>IF(LEN(E76)&gt;3,VLOOKUP(C76,#REF!,12,FALSE),VLOOKUP(E76,'Country Indicator Data'!$B$4:$I$300,8,FALSE))</f>
        <v>5</v>
      </c>
      <c r="Q76" s="159">
        <f>IF(LEN(E76)&gt;3,((IF(VLOOKUP($C76,#REF!,13,FALSE)="x","x",ROUND(IF(VLOOKUP($C76,#REF!,13,FALSE)&gt;Q$3,5,IF(VLOOKUP($C76,#REF!,13,FALSE)&lt;Q$4,0,5-(LOG(Q$3)-LOG(VLOOKUP($C76,#REF!,13,FALSE)))/(LOG(Q$3)-LOG(Q$4))*5)),1)))),(IF(VLOOKUP($E76,'Country Indicator Data'!$B$4:$N$300,9,FALSE)="x","x",ROUND(IF(VLOOKUP($E76,'Country Indicator Data'!$B$4:$N$300,9,FALSE)&gt;Q$3,5,IF(VLOOKUP($E76,'Country Indicator Data'!$B$4:$N$300,9,FALSE)&lt;Q$4,0,5-(LOG(Q$3)-LOG(VLOOKUP($E76,'Country Indicator Data'!$B$4:$N$300,9,FALSE)))/(LOG(Q$3)-LOG(Q$4))*5)),1))))</f>
        <v>5</v>
      </c>
      <c r="R76" s="159">
        <f t="shared" si="30"/>
        <v>5</v>
      </c>
      <c r="S76" s="159">
        <f>IF(LEN(E76)&gt;3,((IF(VLOOKUP($C76,#REF!,17,FALSE)="x","x",ROUND(IF(VLOOKUP($C76,#REF!,17,FALSE)&gt;S$3,0,IF(VLOOKUP($C76,#REF!,17,FALSE)&lt;S$4,5,(S$3-VLOOKUP($C76,#REF!,17,FALSE))/(S$3-S$4)*5)),1)))),(IF(VLOOKUP($E76,'Country Indicator Data'!$B$4:$N$300,13,FALSE)="x","x",ROUND(IF(VLOOKUP($E76,'Country Indicator Data'!$B$4:$N$300,13,FALSE)&gt;S$3,0,IF(VLOOKUP($E76,'Country Indicator Data'!$B$4:$N$300,13,FALSE)&lt;S$4,5,(S$3-VLOOKUP($E76,'Country Indicator Data'!$B$4:$N$300,13,FALSE))/(S$3-S$4)*5)),1))))</f>
        <v>4.2</v>
      </c>
      <c r="T76" s="159">
        <f>IF(LEN(E76)&gt;3,((IF(VLOOKUP($C76,#REF!,14,FALSE)="x","x",ROUND(IF(VLOOKUP($C76,#REF!,14,FALSE)&gt;T$3,0,IF(VLOOKUP($C76,#REF!,14,FALSE)&lt;T$4,5,(T$3-VLOOKUP($C76,#REF!,14,FALSE))/(T$3-T$4)*5)),1)))),(IF(VLOOKUP($E76,'Country Indicator Data'!$B$4:$N$300,10,FALSE)="x","x",ROUND(IF(VLOOKUP($E76,'Country Indicator Data'!$B$4:$N$300,10,FALSE)&gt;T$3,0,IF(VLOOKUP($E76,'Country Indicator Data'!$B$4:$N$300,10,FALSE)&lt;T$4,5,(T$3-VLOOKUP($E76,'Country Indicator Data'!$B$4:$N$300,10,FALSE))/(T$3-T$4)*5)),1))))</f>
        <v>4.0999999999999996</v>
      </c>
      <c r="U76" s="159">
        <f>IF(LEN(E76)&gt;3,((IF(VLOOKUP($C76,#REF!,15,FALSE)="x","x",ROUND(IF(VLOOKUP($C76,#REF!,15,FALSE)&gt;U$3,0,IF(VLOOKUP($C76,#REF!,15,FALSE)&lt;U$4,5,(U$3-VLOOKUP($C76,#REF!,15,FALSE))/(U$3-U$4)*5)),1)))),(IF(VLOOKUP($E76,'Country Indicator Data'!$B$4:$N$300,11,FALSE)="x","x",ROUND(IF(VLOOKUP($E76,'Country Indicator Data'!$B$4:$N$300,11,FALSE)&gt;U$3,0,IF(VLOOKUP($E76,'Country Indicator Data'!$B$4:$N$300,11,FALSE)&lt;U$4,5,(U$3-VLOOKUP($E76,'Country Indicator Data'!$B$4:$N$300,11,FALSE))/(U$3-U$4)*5)),1))))</f>
        <v>4.0999999999999996</v>
      </c>
      <c r="V76" s="159">
        <f>IF(LEN(E76)&gt;3,((IF(VLOOKUP($C76,#REF!,16,FALSE)="x","x",ROUND(IF(VLOOKUP($C76,#REF!,16,FALSE)&gt;V$3,0,IF(VLOOKUP($C76,#REF!,16,FALSE)&lt;V$4,5,(V$3-VLOOKUP($C76,#REF!,16,FALSE))/(V$3-V$4)*5)),1)))),(IF(VLOOKUP($E76,'Country Indicator Data'!$B$4:$N$300,12,FALSE)="x","x",ROUND(IF(VLOOKUP($E76,'Country Indicator Data'!$B$4:$N$300,12,FALSE)&gt;V$3,0,IF(VLOOKUP($E76,'Country Indicator Data'!$B$4:$N$300,12,FALSE)&lt;V$4,5,(V$3-VLOOKUP($E76,'Country Indicator Data'!$B$4:$N$300,12,FALSE))/(V$3-V$4)*5)),1))))</f>
        <v>4.7</v>
      </c>
      <c r="W76" s="159">
        <f t="shared" si="31"/>
        <v>4.3</v>
      </c>
      <c r="X76" s="159">
        <f t="shared" si="32"/>
        <v>4.0999999999999996</v>
      </c>
      <c r="Y76" s="176">
        <f>IF('Core Indicators'!FC73="x","x",IF('Core Indicators'!FC73&gt;=5,5,IF('Core Indicators'!FC73&gt;=4,4,IF('Core Indicators'!FC73&gt;=3,3,IF('Core Indicators'!FC73&gt;=2,2,IF('Core Indicators'!FC73&gt;=1,1,0))))))</f>
        <v>4</v>
      </c>
      <c r="Z76" s="159">
        <f t="shared" si="33"/>
        <v>4</v>
      </c>
      <c r="AA76" s="176">
        <f>'Crisis Indicator Data'!Y73</f>
        <v>1</v>
      </c>
      <c r="AB76" s="176">
        <f>'Crisis Indicator Data'!Z73</f>
        <v>3</v>
      </c>
      <c r="AC76" s="176">
        <f>'Crisis Indicator Data'!AA73</f>
        <v>3</v>
      </c>
      <c r="AD76" s="176">
        <f>'Crisis Indicator Data'!AB73</f>
        <v>3</v>
      </c>
      <c r="AE76" s="176">
        <f t="shared" si="34"/>
        <v>5</v>
      </c>
      <c r="AF76" s="176">
        <f>'Crisis Indicator Data'!AC73</f>
        <v>2</v>
      </c>
      <c r="AG76" s="176">
        <f>'Crisis Indicator Data'!AD73</f>
        <v>2</v>
      </c>
      <c r="AH76" s="176">
        <f t="shared" si="35"/>
        <v>4</v>
      </c>
      <c r="AI76" s="176">
        <f>'Crisis Indicator Data'!AE73</f>
        <v>2</v>
      </c>
      <c r="AJ76" s="176">
        <f>'Crisis Indicator Data'!AF73</f>
        <v>2</v>
      </c>
      <c r="AK76" s="176">
        <f>'Crisis Indicator Data'!AG73</f>
        <v>3</v>
      </c>
      <c r="AL76" s="176">
        <f t="shared" si="36"/>
        <v>5</v>
      </c>
      <c r="AM76" s="159">
        <f t="shared" si="37"/>
        <v>5</v>
      </c>
      <c r="AN76" s="159">
        <f t="shared" si="38"/>
        <v>4.5</v>
      </c>
    </row>
    <row r="77" spans="1:40" ht="13.5" customHeight="1" x14ac:dyDescent="0.35">
      <c r="A77" s="168" t="str">
        <f>'Crisis Indicator Data'!A74</f>
        <v>Multiple Crises in Mozambique</v>
      </c>
      <c r="B77" s="169" t="str">
        <f>'Crisis Indicator Data'!B74</f>
        <v>Conflict/ Violence,Cyclone,Drought/drier conditions</v>
      </c>
      <c r="C77" s="169" t="str">
        <f>'Crisis Indicator Data'!C74</f>
        <v>MOZ001</v>
      </c>
      <c r="D77" s="169" t="str">
        <f>'Crisis Indicator Data'!D74</f>
        <v>Mozambique</v>
      </c>
      <c r="E77" s="170" t="str">
        <f>'Crisis Indicator Data'!E74</f>
        <v>MOZ</v>
      </c>
      <c r="F77" s="159">
        <f>IF(LEN(E77)&gt;3,(IF(VLOOKUP($C77,#REF!,7,FALSE)="x","x",ROUND(IF(VLOOKUP($C77,#REF!,7,FALSE)&gt;$F$3,5,IF(VLOOKUP($C77,#REF!,7,FALSE)&lt;F$4,0,($F$3-VLOOKUP($C77,#REF!,7,FALSE))/($F$3-$F$4)*5)),1))),IF(VLOOKUP($E77,'Country Indicator Data'!$B$4:$N$300,3,FALSE)="x","x",ROUND(IF(VLOOKUP($E77,'Country Indicator Data'!$B$4:$N$300,3,FALSE)&gt;$F$3,5,IF(VLOOKUP($E77,'Country Indicator Data'!$B$4:$N$300,3,FALSE)&lt;$F$4,0,($F$3-VLOOKUP($E77,'Country Indicator Data'!$B$4:$N$300,3,FALSE))/($F$3-$F$4)*5)),1)))</f>
        <v>2.5</v>
      </c>
      <c r="G77" s="159">
        <f>IF(LEN(E77)&gt;3,(IF(VLOOKUP($C77,#REF!,9,FALSE)="x","x",ROUND(IF(VLOOKUP($C77,#REF!,9,FALSE)&gt;G$3,5,IF(VLOOKUP($C77,#REF!,9,FALSE)&lt;G$4,0,(G$3-VLOOKUP($C77,#REF!,9,FALSE))/(G$3-G$4)*5)),1))),IF(VLOOKUP($E77,'Country Indicator Data'!$B$4:$N$300,5,FALSE)="x","x",ROUND(IF(VLOOKUP($E77,'Country Indicator Data'!$B$4:$N$300,5,FALSE)&gt;G$3,5,IF(VLOOKUP($E77,'Country Indicator Data'!$B$4:$N$300,5,FALSE)&lt;G$4,0,(G$3-VLOOKUP($E77,'Country Indicator Data'!$B$4:$N$300,5,FALSE))/(G$3-G$4)*5)),1)))</f>
        <v>2.9</v>
      </c>
      <c r="H77" s="159">
        <f t="shared" si="26"/>
        <v>2.7</v>
      </c>
      <c r="I77" s="159">
        <f>IF(LEN(E77)&gt;3,(IF(VLOOKUP($C77,#REF!,6,FALSE)="x","x",ROUND(IF(VLOOKUP($C77,#REF!,6,FALSE)&gt;I$3,5,IF(VLOOKUP($C77,#REF!,6,FALSE)&lt;I$4,0,5-(I$3-VLOOKUP($C77,#REF!,6,FALSE))/(I$3-I$4)*5)),1))),IF(VLOOKUP($E77,'Country Indicator Data'!$B$4:$N$300,2,FALSE)="x","x",ROUND(IF(VLOOKUP($E77,'Country Indicator Data'!$B$4:$N$300,2,FALSE)&gt;I$3,5,IF(VLOOKUP($E77,'Country Indicator Data'!$B$4:$N$300,2,FALSE)&lt;I$4,0,5-(I$3-VLOOKUP($E77,'Country Indicator Data'!$B$4:$N$300,2,FALSE))/(I$3-I$4)*5)),1)))</f>
        <v>4.5</v>
      </c>
      <c r="J77" s="159">
        <f>IF(LEN(E77)&gt;3,(IF(VLOOKUP($C77,#REF!,8,FALSE)="x","x",ROUND(IF(VLOOKUP($C77,#REF!,8,FALSE)&gt;J$3,5,IF(VLOOKUP($C77,#REF!,8,FALSE)&lt;J$4,0,5-(J$3-VLOOKUP($C77,#REF!,8,FALSE))/(J$3-J$4)*5)),1))),IF(VLOOKUP($E77,'Country Indicator Data'!$B$4:$N$300,4,FALSE)="x","x",ROUND(IF(VLOOKUP($E77,'Country Indicator Data'!$B$4:$N$300,4,FALSE)&gt;J$3,5,IF(VLOOKUP($E77,'Country Indicator Data'!$B$4:$N$300,4,FALSE)&lt;J$4,0,5-(J$3-VLOOKUP($E77,'Country Indicator Data'!$B$4:$N$300,4,FALSE))/(J$3-J$4)*5)),1)))</f>
        <v>1.7</v>
      </c>
      <c r="K77" s="159">
        <f t="shared" si="27"/>
        <v>3.1</v>
      </c>
      <c r="L77" s="159">
        <f>IF(LEN(E77)&gt;3,(IF(VLOOKUP($C77,#REF!,10,FALSE)="x","x",ROUND(IF(VLOOKUP($C77,#REF!,10,FALSE)&gt;L$3,5,IF(VLOOKUP($C77,#REF!,10,FALSE)&lt;L$4,0,5-(L$3-VLOOKUP($C77,#REF!,10,FALSE))/(L$3-L$4)*5)),1))),IF(VLOOKUP($E77,'Country Indicator Data'!$B$4:$N$300,6,FALSE)="x","x",ROUND(IF(VLOOKUP($E77,'Country Indicator Data'!$B$4:$N$300,6,FALSE)&gt;L$3,5,IF(VLOOKUP($E77,'Country Indicator Data'!$B$4:$N$300,6,FALSE)&lt;L$4,0,5-(L$3-VLOOKUP($E77,'Country Indicator Data'!$B$4:$N$300,6,FALSE))/(L$3-L$4)*5)),1)))</f>
        <v>3.2</v>
      </c>
      <c r="M77" s="159">
        <f>IF(LEN(E77)&gt;3,(IF(VLOOKUP($C77,#REF!,11,FALSE)="x","x",ROUND(IF(VLOOKUP($C77,#REF!,11,FALSE)&gt;M$3,5,IF(VLOOKUP($C77,#REF!,11,FALSE)&lt;M$4,0,5-(M$3-VLOOKUP($C77,#REF!,11,FALSE))/(M$3-M$4)*5)),1))),IF(VLOOKUP($E77,'Country Indicator Data'!$B$4:$N$300,7,FALSE)="x","x",ROUND(IF(VLOOKUP($E77,'Country Indicator Data'!$B$4:$N$300,7,FALSE)&gt;M$3,5,IF(VLOOKUP($E77,'Country Indicator Data'!$B$4:$N$300,7,FALSE)&lt;M$4,0,5-(M$3-VLOOKUP($E77,'Country Indicator Data'!$B$4:$N$300,7,FALSE))/(M$3-M$4)*5)),1)))</f>
        <v>3.2</v>
      </c>
      <c r="N77" s="159">
        <f t="shared" si="28"/>
        <v>3.2</v>
      </c>
      <c r="O77" s="159">
        <f t="shared" si="29"/>
        <v>3</v>
      </c>
      <c r="P77" s="159">
        <f>IF(LEN(E77)&gt;3,VLOOKUP(C77,#REF!,12,FALSE),VLOOKUP(E77,'Country Indicator Data'!$B$4:$I$300,8,FALSE))</f>
        <v>3</v>
      </c>
      <c r="Q77" s="159">
        <f>IF(LEN(E77)&gt;3,((IF(VLOOKUP($C77,#REF!,13,FALSE)="x","x",ROUND(IF(VLOOKUP($C77,#REF!,13,FALSE)&gt;Q$3,5,IF(VLOOKUP($C77,#REF!,13,FALSE)&lt;Q$4,0,5-(LOG(Q$3)-LOG(VLOOKUP($C77,#REF!,13,FALSE)))/(LOG(Q$3)-LOG(Q$4))*5)),1)))),(IF(VLOOKUP($E77,'Country Indicator Data'!$B$4:$N$300,9,FALSE)="x","x",ROUND(IF(VLOOKUP($E77,'Country Indicator Data'!$B$4:$N$300,9,FALSE)&gt;Q$3,5,IF(VLOOKUP($E77,'Country Indicator Data'!$B$4:$N$300,9,FALSE)&lt;Q$4,0,5-(LOG(Q$3)-LOG(VLOOKUP($E77,'Country Indicator Data'!$B$4:$N$300,9,FALSE)))/(LOG(Q$3)-LOG(Q$4))*5)),1))))</f>
        <v>3.2</v>
      </c>
      <c r="R77" s="159">
        <f t="shared" si="30"/>
        <v>3.1</v>
      </c>
      <c r="S77" s="159">
        <f>IF(LEN(E77)&gt;3,((IF(VLOOKUP($C77,#REF!,17,FALSE)="x","x",ROUND(IF(VLOOKUP($C77,#REF!,17,FALSE)&gt;S$3,0,IF(VLOOKUP($C77,#REF!,17,FALSE)&lt;S$4,5,(S$3-VLOOKUP($C77,#REF!,17,FALSE))/(S$3-S$4)*5)),1)))),(IF(VLOOKUP($E77,'Country Indicator Data'!$B$4:$N$300,13,FALSE)="x","x",ROUND(IF(VLOOKUP($E77,'Country Indicator Data'!$B$4:$N$300,13,FALSE)&gt;S$3,0,IF(VLOOKUP($E77,'Country Indicator Data'!$B$4:$N$300,13,FALSE)&lt;S$4,5,(S$3-VLOOKUP($E77,'Country Indicator Data'!$B$4:$N$300,13,FALSE))/(S$3-S$4)*5)),1))))</f>
        <v>3.8</v>
      </c>
      <c r="T77" s="159">
        <f>IF(LEN(E77)&gt;3,((IF(VLOOKUP($C77,#REF!,14,FALSE)="x","x",ROUND(IF(VLOOKUP($C77,#REF!,14,FALSE)&gt;T$3,0,IF(VLOOKUP($C77,#REF!,14,FALSE)&lt;T$4,5,(T$3-VLOOKUP($C77,#REF!,14,FALSE))/(T$3-T$4)*5)),1)))),(IF(VLOOKUP($E77,'Country Indicator Data'!$B$4:$N$300,10,FALSE)="x","x",ROUND(IF(VLOOKUP($E77,'Country Indicator Data'!$B$4:$N$300,10,FALSE)&gt;T$3,0,IF(VLOOKUP($E77,'Country Indicator Data'!$B$4:$N$300,10,FALSE)&lt;T$4,5,(T$3-VLOOKUP($E77,'Country Indicator Data'!$B$4:$N$300,10,FALSE))/(T$3-T$4)*5)),1))))</f>
        <v>3.5</v>
      </c>
      <c r="U77" s="159">
        <f>IF(LEN(E77)&gt;3,((IF(VLOOKUP($C77,#REF!,15,FALSE)="x","x",ROUND(IF(VLOOKUP($C77,#REF!,15,FALSE)&gt;U$3,0,IF(VLOOKUP($C77,#REF!,15,FALSE)&lt;U$4,5,(U$3-VLOOKUP($C77,#REF!,15,FALSE))/(U$3-U$4)*5)),1)))),(IF(VLOOKUP($E77,'Country Indicator Data'!$B$4:$N$300,11,FALSE)="x","x",ROUND(IF(VLOOKUP($E77,'Country Indicator Data'!$B$4:$N$300,11,FALSE)&gt;U$3,0,IF(VLOOKUP($E77,'Country Indicator Data'!$B$4:$N$300,11,FALSE)&lt;U$4,5,(U$3-VLOOKUP($E77,'Country Indicator Data'!$B$4:$N$300,11,FALSE))/(U$3-U$4)*5)),1))))</f>
        <v>2.9</v>
      </c>
      <c r="V77" s="159">
        <f>IF(LEN(E77)&gt;3,((IF(VLOOKUP($C77,#REF!,16,FALSE)="x","x",ROUND(IF(VLOOKUP($C77,#REF!,16,FALSE)&gt;V$3,0,IF(VLOOKUP($C77,#REF!,16,FALSE)&lt;V$4,5,(V$3-VLOOKUP($C77,#REF!,16,FALSE))/(V$3-V$4)*5)),1)))),(IF(VLOOKUP($E77,'Country Indicator Data'!$B$4:$N$300,12,FALSE)="x","x",ROUND(IF(VLOOKUP($E77,'Country Indicator Data'!$B$4:$N$300,12,FALSE)&gt;V$3,0,IF(VLOOKUP($E77,'Country Indicator Data'!$B$4:$N$300,12,FALSE)&lt;V$4,5,(V$3-VLOOKUP($E77,'Country Indicator Data'!$B$4:$N$300,12,FALSE))/(V$3-V$4)*5)),1))))</f>
        <v>3</v>
      </c>
      <c r="W77" s="159">
        <f t="shared" si="31"/>
        <v>3.3</v>
      </c>
      <c r="X77" s="159">
        <f t="shared" si="32"/>
        <v>3.1</v>
      </c>
      <c r="Y77" s="176">
        <f>IF('Core Indicators'!FC74="x","x",IF('Core Indicators'!FC74&gt;=5,5,IF('Core Indicators'!FC74&gt;=4,4,IF('Core Indicators'!FC74&gt;=3,3,IF('Core Indicators'!FC74&gt;=2,2,IF('Core Indicators'!FC74&gt;=1,1,0))))))</f>
        <v>5</v>
      </c>
      <c r="Z77" s="159">
        <f t="shared" si="33"/>
        <v>5</v>
      </c>
      <c r="AA77" s="176">
        <f>'Crisis Indicator Data'!Y74</f>
        <v>1</v>
      </c>
      <c r="AB77" s="176">
        <f>'Crisis Indicator Data'!Z74</f>
        <v>2</v>
      </c>
      <c r="AC77" s="176">
        <f>'Crisis Indicator Data'!AA74</f>
        <v>2</v>
      </c>
      <c r="AD77" s="176">
        <f>'Crisis Indicator Data'!AB74</f>
        <v>1</v>
      </c>
      <c r="AE77" s="176">
        <f t="shared" si="34"/>
        <v>3</v>
      </c>
      <c r="AF77" s="176">
        <f>'Crisis Indicator Data'!AC74</f>
        <v>0</v>
      </c>
      <c r="AG77" s="176">
        <f>'Crisis Indicator Data'!AD74</f>
        <v>2</v>
      </c>
      <c r="AH77" s="176">
        <f t="shared" si="35"/>
        <v>2</v>
      </c>
      <c r="AI77" s="176">
        <f>'Crisis Indicator Data'!AE74</f>
        <v>3</v>
      </c>
      <c r="AJ77" s="176">
        <f>'Crisis Indicator Data'!AF74</f>
        <v>1</v>
      </c>
      <c r="AK77" s="176">
        <f>'Crisis Indicator Data'!AG74</f>
        <v>3</v>
      </c>
      <c r="AL77" s="176">
        <f t="shared" si="36"/>
        <v>5</v>
      </c>
      <c r="AM77" s="159">
        <f t="shared" si="37"/>
        <v>3</v>
      </c>
      <c r="AN77" s="159">
        <f t="shared" si="38"/>
        <v>4</v>
      </c>
    </row>
    <row r="78" spans="1:40" ht="13.5" customHeight="1" x14ac:dyDescent="0.35">
      <c r="A78" s="168" t="str">
        <f>'Crisis Indicator Data'!A75</f>
        <v>Conflict in Cabo Delgado</v>
      </c>
      <c r="B78" s="169" t="str">
        <f>'Crisis Indicator Data'!B75</f>
        <v>Conflict/ Violence</v>
      </c>
      <c r="C78" s="169" t="str">
        <f>'Crisis Indicator Data'!C75</f>
        <v>MOZ004</v>
      </c>
      <c r="D78" s="169" t="str">
        <f>'Crisis Indicator Data'!D75</f>
        <v>Mozambique</v>
      </c>
      <c r="E78" s="170" t="str">
        <f>'Crisis Indicator Data'!E75</f>
        <v>MOZ</v>
      </c>
      <c r="F78" s="159">
        <f>IF(LEN(E78)&gt;3,(IF(VLOOKUP($C78,#REF!,7,FALSE)="x","x",ROUND(IF(VLOOKUP($C78,#REF!,7,FALSE)&gt;$F$3,5,IF(VLOOKUP($C78,#REF!,7,FALSE)&lt;F$4,0,($F$3-VLOOKUP($C78,#REF!,7,FALSE))/($F$3-$F$4)*5)),1))),IF(VLOOKUP($E78,'Country Indicator Data'!$B$4:$N$300,3,FALSE)="x","x",ROUND(IF(VLOOKUP($E78,'Country Indicator Data'!$B$4:$N$300,3,FALSE)&gt;$F$3,5,IF(VLOOKUP($E78,'Country Indicator Data'!$B$4:$N$300,3,FALSE)&lt;$F$4,0,($F$3-VLOOKUP($E78,'Country Indicator Data'!$B$4:$N$300,3,FALSE))/($F$3-$F$4)*5)),1)))</f>
        <v>2.5</v>
      </c>
      <c r="G78" s="159">
        <f>IF(LEN(E78)&gt;3,(IF(VLOOKUP($C78,#REF!,9,FALSE)="x","x",ROUND(IF(VLOOKUP($C78,#REF!,9,FALSE)&gt;G$3,5,IF(VLOOKUP($C78,#REF!,9,FALSE)&lt;G$4,0,(G$3-VLOOKUP($C78,#REF!,9,FALSE))/(G$3-G$4)*5)),1))),IF(VLOOKUP($E78,'Country Indicator Data'!$B$4:$N$300,5,FALSE)="x","x",ROUND(IF(VLOOKUP($E78,'Country Indicator Data'!$B$4:$N$300,5,FALSE)&gt;G$3,5,IF(VLOOKUP($E78,'Country Indicator Data'!$B$4:$N$300,5,FALSE)&lt;G$4,0,(G$3-VLOOKUP($E78,'Country Indicator Data'!$B$4:$N$300,5,FALSE))/(G$3-G$4)*5)),1)))</f>
        <v>2.9</v>
      </c>
      <c r="H78" s="159">
        <f t="shared" si="26"/>
        <v>2.7</v>
      </c>
      <c r="I78" s="159">
        <f>IF(LEN(E78)&gt;3,(IF(VLOOKUP($C78,#REF!,6,FALSE)="x","x",ROUND(IF(VLOOKUP($C78,#REF!,6,FALSE)&gt;I$3,5,IF(VLOOKUP($C78,#REF!,6,FALSE)&lt;I$4,0,5-(I$3-VLOOKUP($C78,#REF!,6,FALSE))/(I$3-I$4)*5)),1))),IF(VLOOKUP($E78,'Country Indicator Data'!$B$4:$N$300,2,FALSE)="x","x",ROUND(IF(VLOOKUP($E78,'Country Indicator Data'!$B$4:$N$300,2,FALSE)&gt;I$3,5,IF(VLOOKUP($E78,'Country Indicator Data'!$B$4:$N$300,2,FALSE)&lt;I$4,0,5-(I$3-VLOOKUP($E78,'Country Indicator Data'!$B$4:$N$300,2,FALSE))/(I$3-I$4)*5)),1)))</f>
        <v>4.5</v>
      </c>
      <c r="J78" s="159">
        <f>IF(LEN(E78)&gt;3,(IF(VLOOKUP($C78,#REF!,8,FALSE)="x","x",ROUND(IF(VLOOKUP($C78,#REF!,8,FALSE)&gt;J$3,5,IF(VLOOKUP($C78,#REF!,8,FALSE)&lt;J$4,0,5-(J$3-VLOOKUP($C78,#REF!,8,FALSE))/(J$3-J$4)*5)),1))),IF(VLOOKUP($E78,'Country Indicator Data'!$B$4:$N$300,4,FALSE)="x","x",ROUND(IF(VLOOKUP($E78,'Country Indicator Data'!$B$4:$N$300,4,FALSE)&gt;J$3,5,IF(VLOOKUP($E78,'Country Indicator Data'!$B$4:$N$300,4,FALSE)&lt;J$4,0,5-(J$3-VLOOKUP($E78,'Country Indicator Data'!$B$4:$N$300,4,FALSE))/(J$3-J$4)*5)),1)))</f>
        <v>1.7</v>
      </c>
      <c r="K78" s="159">
        <f t="shared" si="27"/>
        <v>3.1</v>
      </c>
      <c r="L78" s="159">
        <f>IF(LEN(E78)&gt;3,(IF(VLOOKUP($C78,#REF!,10,FALSE)="x","x",ROUND(IF(VLOOKUP($C78,#REF!,10,FALSE)&gt;L$3,5,IF(VLOOKUP($C78,#REF!,10,FALSE)&lt;L$4,0,5-(L$3-VLOOKUP($C78,#REF!,10,FALSE))/(L$3-L$4)*5)),1))),IF(VLOOKUP($E78,'Country Indicator Data'!$B$4:$N$300,6,FALSE)="x","x",ROUND(IF(VLOOKUP($E78,'Country Indicator Data'!$B$4:$N$300,6,FALSE)&gt;L$3,5,IF(VLOOKUP($E78,'Country Indicator Data'!$B$4:$N$300,6,FALSE)&lt;L$4,0,5-(L$3-VLOOKUP($E78,'Country Indicator Data'!$B$4:$N$300,6,FALSE))/(L$3-L$4)*5)),1)))</f>
        <v>3.2</v>
      </c>
      <c r="M78" s="159">
        <f>IF(LEN(E78)&gt;3,(IF(VLOOKUP($C78,#REF!,11,FALSE)="x","x",ROUND(IF(VLOOKUP($C78,#REF!,11,FALSE)&gt;M$3,5,IF(VLOOKUP($C78,#REF!,11,FALSE)&lt;M$4,0,5-(M$3-VLOOKUP($C78,#REF!,11,FALSE))/(M$3-M$4)*5)),1))),IF(VLOOKUP($E78,'Country Indicator Data'!$B$4:$N$300,7,FALSE)="x","x",ROUND(IF(VLOOKUP($E78,'Country Indicator Data'!$B$4:$N$300,7,FALSE)&gt;M$3,5,IF(VLOOKUP($E78,'Country Indicator Data'!$B$4:$N$300,7,FALSE)&lt;M$4,0,5-(M$3-VLOOKUP($E78,'Country Indicator Data'!$B$4:$N$300,7,FALSE))/(M$3-M$4)*5)),1)))</f>
        <v>3.2</v>
      </c>
      <c r="N78" s="159">
        <f t="shared" si="28"/>
        <v>3.2</v>
      </c>
      <c r="O78" s="159">
        <f t="shared" si="29"/>
        <v>3</v>
      </c>
      <c r="P78" s="159">
        <f>IF(LEN(E78)&gt;3,VLOOKUP(C78,#REF!,12,FALSE),VLOOKUP(E78,'Country Indicator Data'!$B$4:$I$300,8,FALSE))</f>
        <v>3</v>
      </c>
      <c r="Q78" s="159">
        <f>IF(LEN(E78)&gt;3,((IF(VLOOKUP($C78,#REF!,13,FALSE)="x","x",ROUND(IF(VLOOKUP($C78,#REF!,13,FALSE)&gt;Q$3,5,IF(VLOOKUP($C78,#REF!,13,FALSE)&lt;Q$4,0,5-(LOG(Q$3)-LOG(VLOOKUP($C78,#REF!,13,FALSE)))/(LOG(Q$3)-LOG(Q$4))*5)),1)))),(IF(VLOOKUP($E78,'Country Indicator Data'!$B$4:$N$300,9,FALSE)="x","x",ROUND(IF(VLOOKUP($E78,'Country Indicator Data'!$B$4:$N$300,9,FALSE)&gt;Q$3,5,IF(VLOOKUP($E78,'Country Indicator Data'!$B$4:$N$300,9,FALSE)&lt;Q$4,0,5-(LOG(Q$3)-LOG(VLOOKUP($E78,'Country Indicator Data'!$B$4:$N$300,9,FALSE)))/(LOG(Q$3)-LOG(Q$4))*5)),1))))</f>
        <v>3.2</v>
      </c>
      <c r="R78" s="159">
        <f t="shared" si="30"/>
        <v>3.1</v>
      </c>
      <c r="S78" s="159">
        <f>IF(LEN(E78)&gt;3,((IF(VLOOKUP($C78,#REF!,17,FALSE)="x","x",ROUND(IF(VLOOKUP($C78,#REF!,17,FALSE)&gt;S$3,0,IF(VLOOKUP($C78,#REF!,17,FALSE)&lt;S$4,5,(S$3-VLOOKUP($C78,#REF!,17,FALSE))/(S$3-S$4)*5)),1)))),(IF(VLOOKUP($E78,'Country Indicator Data'!$B$4:$N$300,13,FALSE)="x","x",ROUND(IF(VLOOKUP($E78,'Country Indicator Data'!$B$4:$N$300,13,FALSE)&gt;S$3,0,IF(VLOOKUP($E78,'Country Indicator Data'!$B$4:$N$300,13,FALSE)&lt;S$4,5,(S$3-VLOOKUP($E78,'Country Indicator Data'!$B$4:$N$300,13,FALSE))/(S$3-S$4)*5)),1))))</f>
        <v>3.8</v>
      </c>
      <c r="T78" s="159">
        <f>IF(LEN(E78)&gt;3,((IF(VLOOKUP($C78,#REF!,14,FALSE)="x","x",ROUND(IF(VLOOKUP($C78,#REF!,14,FALSE)&gt;T$3,0,IF(VLOOKUP($C78,#REF!,14,FALSE)&lt;T$4,5,(T$3-VLOOKUP($C78,#REF!,14,FALSE))/(T$3-T$4)*5)),1)))),(IF(VLOOKUP($E78,'Country Indicator Data'!$B$4:$N$300,10,FALSE)="x","x",ROUND(IF(VLOOKUP($E78,'Country Indicator Data'!$B$4:$N$300,10,FALSE)&gt;T$3,0,IF(VLOOKUP($E78,'Country Indicator Data'!$B$4:$N$300,10,FALSE)&lt;T$4,5,(T$3-VLOOKUP($E78,'Country Indicator Data'!$B$4:$N$300,10,FALSE))/(T$3-T$4)*5)),1))))</f>
        <v>3.5</v>
      </c>
      <c r="U78" s="159">
        <f>IF(LEN(E78)&gt;3,((IF(VLOOKUP($C78,#REF!,15,FALSE)="x","x",ROUND(IF(VLOOKUP($C78,#REF!,15,FALSE)&gt;U$3,0,IF(VLOOKUP($C78,#REF!,15,FALSE)&lt;U$4,5,(U$3-VLOOKUP($C78,#REF!,15,FALSE))/(U$3-U$4)*5)),1)))),(IF(VLOOKUP($E78,'Country Indicator Data'!$B$4:$N$300,11,FALSE)="x","x",ROUND(IF(VLOOKUP($E78,'Country Indicator Data'!$B$4:$N$300,11,FALSE)&gt;U$3,0,IF(VLOOKUP($E78,'Country Indicator Data'!$B$4:$N$300,11,FALSE)&lt;U$4,5,(U$3-VLOOKUP($E78,'Country Indicator Data'!$B$4:$N$300,11,FALSE))/(U$3-U$4)*5)),1))))</f>
        <v>2.9</v>
      </c>
      <c r="V78" s="159">
        <f>IF(LEN(E78)&gt;3,((IF(VLOOKUP($C78,#REF!,16,FALSE)="x","x",ROUND(IF(VLOOKUP($C78,#REF!,16,FALSE)&gt;V$3,0,IF(VLOOKUP($C78,#REF!,16,FALSE)&lt;V$4,5,(V$3-VLOOKUP($C78,#REF!,16,FALSE))/(V$3-V$4)*5)),1)))),(IF(VLOOKUP($E78,'Country Indicator Data'!$B$4:$N$300,12,FALSE)="x","x",ROUND(IF(VLOOKUP($E78,'Country Indicator Data'!$B$4:$N$300,12,FALSE)&gt;V$3,0,IF(VLOOKUP($E78,'Country Indicator Data'!$B$4:$N$300,12,FALSE)&lt;V$4,5,(V$3-VLOOKUP($E78,'Country Indicator Data'!$B$4:$N$300,12,FALSE))/(V$3-V$4)*5)),1))))</f>
        <v>3</v>
      </c>
      <c r="W78" s="159">
        <f t="shared" si="31"/>
        <v>3.3</v>
      </c>
      <c r="X78" s="159">
        <f t="shared" si="32"/>
        <v>3.1</v>
      </c>
      <c r="Y78" s="176">
        <f>IF('Core Indicators'!FC75="x","x",IF('Core Indicators'!FC75&gt;=5,5,IF('Core Indicators'!FC75&gt;=4,4,IF('Core Indicators'!FC75&gt;=3,3,IF('Core Indicators'!FC75&gt;=2,2,IF('Core Indicators'!FC75&gt;=1,1,0))))))</f>
        <v>5</v>
      </c>
      <c r="Z78" s="159">
        <f t="shared" si="33"/>
        <v>5</v>
      </c>
      <c r="AA78" s="176">
        <f>'Crisis Indicator Data'!Y75</f>
        <v>1</v>
      </c>
      <c r="AB78" s="176">
        <f>'Crisis Indicator Data'!Z75</f>
        <v>2</v>
      </c>
      <c r="AC78" s="176">
        <f>'Crisis Indicator Data'!AA75</f>
        <v>2</v>
      </c>
      <c r="AD78" s="176">
        <f>'Crisis Indicator Data'!AB75</f>
        <v>1</v>
      </c>
      <c r="AE78" s="176">
        <f t="shared" si="34"/>
        <v>3</v>
      </c>
      <c r="AF78" s="176">
        <f>'Crisis Indicator Data'!AC75</f>
        <v>0</v>
      </c>
      <c r="AG78" s="176">
        <f>'Crisis Indicator Data'!AD75</f>
        <v>2</v>
      </c>
      <c r="AH78" s="176">
        <f t="shared" si="35"/>
        <v>2</v>
      </c>
      <c r="AI78" s="176">
        <f>'Crisis Indicator Data'!AE75</f>
        <v>3</v>
      </c>
      <c r="AJ78" s="176">
        <f>'Crisis Indicator Data'!AF75</f>
        <v>1</v>
      </c>
      <c r="AK78" s="176">
        <f>'Crisis Indicator Data'!AG75</f>
        <v>3</v>
      </c>
      <c r="AL78" s="176">
        <f t="shared" si="36"/>
        <v>5</v>
      </c>
      <c r="AM78" s="159">
        <f t="shared" si="37"/>
        <v>3</v>
      </c>
      <c r="AN78" s="159">
        <f t="shared" si="38"/>
        <v>4</v>
      </c>
    </row>
    <row r="79" spans="1:40" ht="13.5" customHeight="1" x14ac:dyDescent="0.35">
      <c r="A79" s="168" t="str">
        <f>'Crisis Indicator Data'!A76</f>
        <v>Drought in Mozambique</v>
      </c>
      <c r="B79" s="169" t="str">
        <f>'Crisis Indicator Data'!B76</f>
        <v>Drought/drier conditions</v>
      </c>
      <c r="C79" s="169" t="str">
        <f>'Crisis Indicator Data'!C76</f>
        <v>MOZ012</v>
      </c>
      <c r="D79" s="169" t="str">
        <f>'Crisis Indicator Data'!D76</f>
        <v>Mozambique</v>
      </c>
      <c r="E79" s="170" t="str">
        <f>'Crisis Indicator Data'!E76</f>
        <v>MOZ</v>
      </c>
      <c r="F79" s="159">
        <f>IF(LEN(E79)&gt;3,(IF(VLOOKUP($C79,#REF!,7,FALSE)="x","x",ROUND(IF(VLOOKUP($C79,#REF!,7,FALSE)&gt;$F$3,5,IF(VLOOKUP($C79,#REF!,7,FALSE)&lt;F$4,0,($F$3-VLOOKUP($C79,#REF!,7,FALSE))/($F$3-$F$4)*5)),1))),IF(VLOOKUP($E79,'Country Indicator Data'!$B$4:$N$300,3,FALSE)="x","x",ROUND(IF(VLOOKUP($E79,'Country Indicator Data'!$B$4:$N$300,3,FALSE)&gt;$F$3,5,IF(VLOOKUP($E79,'Country Indicator Data'!$B$4:$N$300,3,FALSE)&lt;$F$4,0,($F$3-VLOOKUP($E79,'Country Indicator Data'!$B$4:$N$300,3,FALSE))/($F$3-$F$4)*5)),1)))</f>
        <v>2.5</v>
      </c>
      <c r="G79" s="159">
        <f>IF(LEN(E79)&gt;3,(IF(VLOOKUP($C79,#REF!,9,FALSE)="x","x",ROUND(IF(VLOOKUP($C79,#REF!,9,FALSE)&gt;G$3,5,IF(VLOOKUP($C79,#REF!,9,FALSE)&lt;G$4,0,(G$3-VLOOKUP($C79,#REF!,9,FALSE))/(G$3-G$4)*5)),1))),IF(VLOOKUP($E79,'Country Indicator Data'!$B$4:$N$300,5,FALSE)="x","x",ROUND(IF(VLOOKUP($E79,'Country Indicator Data'!$B$4:$N$300,5,FALSE)&gt;G$3,5,IF(VLOOKUP($E79,'Country Indicator Data'!$B$4:$N$300,5,FALSE)&lt;G$4,0,(G$3-VLOOKUP($E79,'Country Indicator Data'!$B$4:$N$300,5,FALSE))/(G$3-G$4)*5)),1)))</f>
        <v>2.9</v>
      </c>
      <c r="H79" s="159">
        <f t="shared" si="26"/>
        <v>2.7</v>
      </c>
      <c r="I79" s="159">
        <f>IF(LEN(E79)&gt;3,(IF(VLOOKUP($C79,#REF!,6,FALSE)="x","x",ROUND(IF(VLOOKUP($C79,#REF!,6,FALSE)&gt;I$3,5,IF(VLOOKUP($C79,#REF!,6,FALSE)&lt;I$4,0,5-(I$3-VLOOKUP($C79,#REF!,6,FALSE))/(I$3-I$4)*5)),1))),IF(VLOOKUP($E79,'Country Indicator Data'!$B$4:$N$300,2,FALSE)="x","x",ROUND(IF(VLOOKUP($E79,'Country Indicator Data'!$B$4:$N$300,2,FALSE)&gt;I$3,5,IF(VLOOKUP($E79,'Country Indicator Data'!$B$4:$N$300,2,FALSE)&lt;I$4,0,5-(I$3-VLOOKUP($E79,'Country Indicator Data'!$B$4:$N$300,2,FALSE))/(I$3-I$4)*5)),1)))</f>
        <v>4.5</v>
      </c>
      <c r="J79" s="159">
        <f>IF(LEN(E79)&gt;3,(IF(VLOOKUP($C79,#REF!,8,FALSE)="x","x",ROUND(IF(VLOOKUP($C79,#REF!,8,FALSE)&gt;J$3,5,IF(VLOOKUP($C79,#REF!,8,FALSE)&lt;J$4,0,5-(J$3-VLOOKUP($C79,#REF!,8,FALSE))/(J$3-J$4)*5)),1))),IF(VLOOKUP($E79,'Country Indicator Data'!$B$4:$N$300,4,FALSE)="x","x",ROUND(IF(VLOOKUP($E79,'Country Indicator Data'!$B$4:$N$300,4,FALSE)&gt;J$3,5,IF(VLOOKUP($E79,'Country Indicator Data'!$B$4:$N$300,4,FALSE)&lt;J$4,0,5-(J$3-VLOOKUP($E79,'Country Indicator Data'!$B$4:$N$300,4,FALSE))/(J$3-J$4)*5)),1)))</f>
        <v>1.7</v>
      </c>
      <c r="K79" s="159">
        <f t="shared" si="27"/>
        <v>3.1</v>
      </c>
      <c r="L79" s="159">
        <f>IF(LEN(E79)&gt;3,(IF(VLOOKUP($C79,#REF!,10,FALSE)="x","x",ROUND(IF(VLOOKUP($C79,#REF!,10,FALSE)&gt;L$3,5,IF(VLOOKUP($C79,#REF!,10,FALSE)&lt;L$4,0,5-(L$3-VLOOKUP($C79,#REF!,10,FALSE))/(L$3-L$4)*5)),1))),IF(VLOOKUP($E79,'Country Indicator Data'!$B$4:$N$300,6,FALSE)="x","x",ROUND(IF(VLOOKUP($E79,'Country Indicator Data'!$B$4:$N$300,6,FALSE)&gt;L$3,5,IF(VLOOKUP($E79,'Country Indicator Data'!$B$4:$N$300,6,FALSE)&lt;L$4,0,5-(L$3-VLOOKUP($E79,'Country Indicator Data'!$B$4:$N$300,6,FALSE))/(L$3-L$4)*5)),1)))</f>
        <v>3.2</v>
      </c>
      <c r="M79" s="159">
        <f>IF(LEN(E79)&gt;3,(IF(VLOOKUP($C79,#REF!,11,FALSE)="x","x",ROUND(IF(VLOOKUP($C79,#REF!,11,FALSE)&gt;M$3,5,IF(VLOOKUP($C79,#REF!,11,FALSE)&lt;M$4,0,5-(M$3-VLOOKUP($C79,#REF!,11,FALSE))/(M$3-M$4)*5)),1))),IF(VLOOKUP($E79,'Country Indicator Data'!$B$4:$N$300,7,FALSE)="x","x",ROUND(IF(VLOOKUP($E79,'Country Indicator Data'!$B$4:$N$300,7,FALSE)&gt;M$3,5,IF(VLOOKUP($E79,'Country Indicator Data'!$B$4:$N$300,7,FALSE)&lt;M$4,0,5-(M$3-VLOOKUP($E79,'Country Indicator Data'!$B$4:$N$300,7,FALSE))/(M$3-M$4)*5)),1)))</f>
        <v>3.2</v>
      </c>
      <c r="N79" s="159">
        <f t="shared" si="28"/>
        <v>3.2</v>
      </c>
      <c r="O79" s="159">
        <f t="shared" si="29"/>
        <v>3</v>
      </c>
      <c r="P79" s="159">
        <f>IF(LEN(E79)&gt;3,VLOOKUP(C79,#REF!,12,FALSE),VLOOKUP(E79,'Country Indicator Data'!$B$4:$I$300,8,FALSE))</f>
        <v>3</v>
      </c>
      <c r="Q79" s="159">
        <f>IF(LEN(E79)&gt;3,((IF(VLOOKUP($C79,#REF!,13,FALSE)="x","x",ROUND(IF(VLOOKUP($C79,#REF!,13,FALSE)&gt;Q$3,5,IF(VLOOKUP($C79,#REF!,13,FALSE)&lt;Q$4,0,5-(LOG(Q$3)-LOG(VLOOKUP($C79,#REF!,13,FALSE)))/(LOG(Q$3)-LOG(Q$4))*5)),1)))),(IF(VLOOKUP($E79,'Country Indicator Data'!$B$4:$N$300,9,FALSE)="x","x",ROUND(IF(VLOOKUP($E79,'Country Indicator Data'!$B$4:$N$300,9,FALSE)&gt;Q$3,5,IF(VLOOKUP($E79,'Country Indicator Data'!$B$4:$N$300,9,FALSE)&lt;Q$4,0,5-(LOG(Q$3)-LOG(VLOOKUP($E79,'Country Indicator Data'!$B$4:$N$300,9,FALSE)))/(LOG(Q$3)-LOG(Q$4))*5)),1))))</f>
        <v>3.2</v>
      </c>
      <c r="R79" s="159">
        <f t="shared" si="30"/>
        <v>3.1</v>
      </c>
      <c r="S79" s="159">
        <f>IF(LEN(E79)&gt;3,((IF(VLOOKUP($C79,#REF!,17,FALSE)="x","x",ROUND(IF(VLOOKUP($C79,#REF!,17,FALSE)&gt;S$3,0,IF(VLOOKUP($C79,#REF!,17,FALSE)&lt;S$4,5,(S$3-VLOOKUP($C79,#REF!,17,FALSE))/(S$3-S$4)*5)),1)))),(IF(VLOOKUP($E79,'Country Indicator Data'!$B$4:$N$300,13,FALSE)="x","x",ROUND(IF(VLOOKUP($E79,'Country Indicator Data'!$B$4:$N$300,13,FALSE)&gt;S$3,0,IF(VLOOKUP($E79,'Country Indicator Data'!$B$4:$N$300,13,FALSE)&lt;S$4,5,(S$3-VLOOKUP($E79,'Country Indicator Data'!$B$4:$N$300,13,FALSE))/(S$3-S$4)*5)),1))))</f>
        <v>3.8</v>
      </c>
      <c r="T79" s="159">
        <f>IF(LEN(E79)&gt;3,((IF(VLOOKUP($C79,#REF!,14,FALSE)="x","x",ROUND(IF(VLOOKUP($C79,#REF!,14,FALSE)&gt;T$3,0,IF(VLOOKUP($C79,#REF!,14,FALSE)&lt;T$4,5,(T$3-VLOOKUP($C79,#REF!,14,FALSE))/(T$3-T$4)*5)),1)))),(IF(VLOOKUP($E79,'Country Indicator Data'!$B$4:$N$300,10,FALSE)="x","x",ROUND(IF(VLOOKUP($E79,'Country Indicator Data'!$B$4:$N$300,10,FALSE)&gt;T$3,0,IF(VLOOKUP($E79,'Country Indicator Data'!$B$4:$N$300,10,FALSE)&lt;T$4,5,(T$3-VLOOKUP($E79,'Country Indicator Data'!$B$4:$N$300,10,FALSE))/(T$3-T$4)*5)),1))))</f>
        <v>3.5</v>
      </c>
      <c r="U79" s="159">
        <f>IF(LEN(E79)&gt;3,((IF(VLOOKUP($C79,#REF!,15,FALSE)="x","x",ROUND(IF(VLOOKUP($C79,#REF!,15,FALSE)&gt;U$3,0,IF(VLOOKUP($C79,#REF!,15,FALSE)&lt;U$4,5,(U$3-VLOOKUP($C79,#REF!,15,FALSE))/(U$3-U$4)*5)),1)))),(IF(VLOOKUP($E79,'Country Indicator Data'!$B$4:$N$300,11,FALSE)="x","x",ROUND(IF(VLOOKUP($E79,'Country Indicator Data'!$B$4:$N$300,11,FALSE)&gt;U$3,0,IF(VLOOKUP($E79,'Country Indicator Data'!$B$4:$N$300,11,FALSE)&lt;U$4,5,(U$3-VLOOKUP($E79,'Country Indicator Data'!$B$4:$N$300,11,FALSE))/(U$3-U$4)*5)),1))))</f>
        <v>2.9</v>
      </c>
      <c r="V79" s="159">
        <f>IF(LEN(E79)&gt;3,((IF(VLOOKUP($C79,#REF!,16,FALSE)="x","x",ROUND(IF(VLOOKUP($C79,#REF!,16,FALSE)&gt;V$3,0,IF(VLOOKUP($C79,#REF!,16,FALSE)&lt;V$4,5,(V$3-VLOOKUP($C79,#REF!,16,FALSE))/(V$3-V$4)*5)),1)))),(IF(VLOOKUP($E79,'Country Indicator Data'!$B$4:$N$300,12,FALSE)="x","x",ROUND(IF(VLOOKUP($E79,'Country Indicator Data'!$B$4:$N$300,12,FALSE)&gt;V$3,0,IF(VLOOKUP($E79,'Country Indicator Data'!$B$4:$N$300,12,FALSE)&lt;V$4,5,(V$3-VLOOKUP($E79,'Country Indicator Data'!$B$4:$N$300,12,FALSE))/(V$3-V$4)*5)),1))))</f>
        <v>3</v>
      </c>
      <c r="W79" s="159">
        <f t="shared" si="31"/>
        <v>3.3</v>
      </c>
      <c r="X79" s="159">
        <f t="shared" si="32"/>
        <v>3.1</v>
      </c>
      <c r="Y79" s="176">
        <f>IF('Core Indicators'!FC76="x","x",IF('Core Indicators'!FC76&gt;=5,5,IF('Core Indicators'!FC76&gt;=4,4,IF('Core Indicators'!FC76&gt;=3,3,IF('Core Indicators'!FC76&gt;=2,2,IF('Core Indicators'!FC76&gt;=1,1,0))))))</f>
        <v>4</v>
      </c>
      <c r="Z79" s="159">
        <f t="shared" si="33"/>
        <v>4</v>
      </c>
      <c r="AA79" s="176">
        <f>'Crisis Indicator Data'!Y76</f>
        <v>1</v>
      </c>
      <c r="AB79" s="176">
        <f>'Crisis Indicator Data'!Z76</f>
        <v>0</v>
      </c>
      <c r="AC79" s="176">
        <f>'Crisis Indicator Data'!AA76</f>
        <v>1</v>
      </c>
      <c r="AD79" s="176">
        <f>'Crisis Indicator Data'!AB76</f>
        <v>0</v>
      </c>
      <c r="AE79" s="176">
        <f t="shared" si="34"/>
        <v>2</v>
      </c>
      <c r="AF79" s="176">
        <f>'Crisis Indicator Data'!AC76</f>
        <v>0</v>
      </c>
      <c r="AG79" s="176">
        <f>'Crisis Indicator Data'!AD76</f>
        <v>1</v>
      </c>
      <c r="AH79" s="176">
        <f t="shared" si="35"/>
        <v>1</v>
      </c>
      <c r="AI79" s="176">
        <f>'Crisis Indicator Data'!AE76</f>
        <v>0</v>
      </c>
      <c r="AJ79" s="176">
        <f>'Crisis Indicator Data'!AF76</f>
        <v>1</v>
      </c>
      <c r="AK79" s="176">
        <f>'Crisis Indicator Data'!AG76</f>
        <v>3</v>
      </c>
      <c r="AL79" s="176">
        <f t="shared" si="36"/>
        <v>3</v>
      </c>
      <c r="AM79" s="159">
        <f t="shared" si="37"/>
        <v>2</v>
      </c>
      <c r="AN79" s="159">
        <f t="shared" si="38"/>
        <v>3</v>
      </c>
    </row>
    <row r="80" spans="1:40" ht="13.5" customHeight="1" x14ac:dyDescent="0.35">
      <c r="A80" s="168" t="str">
        <f>'Crisis Indicator Data'!A77</f>
        <v>2025 Cyclone season in Mozambique</v>
      </c>
      <c r="B80" s="169" t="str">
        <f>'Crisis Indicator Data'!B77</f>
        <v>Cyclone</v>
      </c>
      <c r="C80" s="169" t="str">
        <f>'Crisis Indicator Data'!C77</f>
        <v>MOZ013</v>
      </c>
      <c r="D80" s="169" t="str">
        <f>'Crisis Indicator Data'!D77</f>
        <v>Mozambique</v>
      </c>
      <c r="E80" s="170" t="str">
        <f>'Crisis Indicator Data'!E77</f>
        <v>MOZ</v>
      </c>
      <c r="F80" s="159">
        <f>IF(LEN(E80)&gt;3,(IF(VLOOKUP($C80,#REF!,7,FALSE)="x","x",ROUND(IF(VLOOKUP($C80,#REF!,7,FALSE)&gt;$F$3,5,IF(VLOOKUP($C80,#REF!,7,FALSE)&lt;F$4,0,($F$3-VLOOKUP($C80,#REF!,7,FALSE))/($F$3-$F$4)*5)),1))),IF(VLOOKUP($E80,'Country Indicator Data'!$B$4:$N$300,3,FALSE)="x","x",ROUND(IF(VLOOKUP($E80,'Country Indicator Data'!$B$4:$N$300,3,FALSE)&gt;$F$3,5,IF(VLOOKUP($E80,'Country Indicator Data'!$B$4:$N$300,3,FALSE)&lt;$F$4,0,($F$3-VLOOKUP($E80,'Country Indicator Data'!$B$4:$N$300,3,FALSE))/($F$3-$F$4)*5)),1)))</f>
        <v>2.5</v>
      </c>
      <c r="G80" s="159">
        <f>IF(LEN(E80)&gt;3,(IF(VLOOKUP($C80,#REF!,9,FALSE)="x","x",ROUND(IF(VLOOKUP($C80,#REF!,9,FALSE)&gt;G$3,5,IF(VLOOKUP($C80,#REF!,9,FALSE)&lt;G$4,0,(G$3-VLOOKUP($C80,#REF!,9,FALSE))/(G$3-G$4)*5)),1))),IF(VLOOKUP($E80,'Country Indicator Data'!$B$4:$N$300,5,FALSE)="x","x",ROUND(IF(VLOOKUP($E80,'Country Indicator Data'!$B$4:$N$300,5,FALSE)&gt;G$3,5,IF(VLOOKUP($E80,'Country Indicator Data'!$B$4:$N$300,5,FALSE)&lt;G$4,0,(G$3-VLOOKUP($E80,'Country Indicator Data'!$B$4:$N$300,5,FALSE))/(G$3-G$4)*5)),1)))</f>
        <v>2.9</v>
      </c>
      <c r="H80" s="159">
        <f t="shared" si="26"/>
        <v>2.7</v>
      </c>
      <c r="I80" s="159">
        <f>IF(LEN(E80)&gt;3,(IF(VLOOKUP($C80,#REF!,6,FALSE)="x","x",ROUND(IF(VLOOKUP($C80,#REF!,6,FALSE)&gt;I$3,5,IF(VLOOKUP($C80,#REF!,6,FALSE)&lt;I$4,0,5-(I$3-VLOOKUP($C80,#REF!,6,FALSE))/(I$3-I$4)*5)),1))),IF(VLOOKUP($E80,'Country Indicator Data'!$B$4:$N$300,2,FALSE)="x","x",ROUND(IF(VLOOKUP($E80,'Country Indicator Data'!$B$4:$N$300,2,FALSE)&gt;I$3,5,IF(VLOOKUP($E80,'Country Indicator Data'!$B$4:$N$300,2,FALSE)&lt;I$4,0,5-(I$3-VLOOKUP($E80,'Country Indicator Data'!$B$4:$N$300,2,FALSE))/(I$3-I$4)*5)),1)))</f>
        <v>4.5</v>
      </c>
      <c r="J80" s="159">
        <f>IF(LEN(E80)&gt;3,(IF(VLOOKUP($C80,#REF!,8,FALSE)="x","x",ROUND(IF(VLOOKUP($C80,#REF!,8,FALSE)&gt;J$3,5,IF(VLOOKUP($C80,#REF!,8,FALSE)&lt;J$4,0,5-(J$3-VLOOKUP($C80,#REF!,8,FALSE))/(J$3-J$4)*5)),1))),IF(VLOOKUP($E80,'Country Indicator Data'!$B$4:$N$300,4,FALSE)="x","x",ROUND(IF(VLOOKUP($E80,'Country Indicator Data'!$B$4:$N$300,4,FALSE)&gt;J$3,5,IF(VLOOKUP($E80,'Country Indicator Data'!$B$4:$N$300,4,FALSE)&lt;J$4,0,5-(J$3-VLOOKUP($E80,'Country Indicator Data'!$B$4:$N$300,4,FALSE))/(J$3-J$4)*5)),1)))</f>
        <v>1.7</v>
      </c>
      <c r="K80" s="159">
        <f t="shared" si="27"/>
        <v>3.1</v>
      </c>
      <c r="L80" s="159">
        <f>IF(LEN(E80)&gt;3,(IF(VLOOKUP($C80,#REF!,10,FALSE)="x","x",ROUND(IF(VLOOKUP($C80,#REF!,10,FALSE)&gt;L$3,5,IF(VLOOKUP($C80,#REF!,10,FALSE)&lt;L$4,0,5-(L$3-VLOOKUP($C80,#REF!,10,FALSE))/(L$3-L$4)*5)),1))),IF(VLOOKUP($E80,'Country Indicator Data'!$B$4:$N$300,6,FALSE)="x","x",ROUND(IF(VLOOKUP($E80,'Country Indicator Data'!$B$4:$N$300,6,FALSE)&gt;L$3,5,IF(VLOOKUP($E80,'Country Indicator Data'!$B$4:$N$300,6,FALSE)&lt;L$4,0,5-(L$3-VLOOKUP($E80,'Country Indicator Data'!$B$4:$N$300,6,FALSE))/(L$3-L$4)*5)),1)))</f>
        <v>3.2</v>
      </c>
      <c r="M80" s="159">
        <f>IF(LEN(E80)&gt;3,(IF(VLOOKUP($C80,#REF!,11,FALSE)="x","x",ROUND(IF(VLOOKUP($C80,#REF!,11,FALSE)&gt;M$3,5,IF(VLOOKUP($C80,#REF!,11,FALSE)&lt;M$4,0,5-(M$3-VLOOKUP($C80,#REF!,11,FALSE))/(M$3-M$4)*5)),1))),IF(VLOOKUP($E80,'Country Indicator Data'!$B$4:$N$300,7,FALSE)="x","x",ROUND(IF(VLOOKUP($E80,'Country Indicator Data'!$B$4:$N$300,7,FALSE)&gt;M$3,5,IF(VLOOKUP($E80,'Country Indicator Data'!$B$4:$N$300,7,FALSE)&lt;M$4,0,5-(M$3-VLOOKUP($E80,'Country Indicator Data'!$B$4:$N$300,7,FALSE))/(M$3-M$4)*5)),1)))</f>
        <v>3.2</v>
      </c>
      <c r="N80" s="159">
        <f t="shared" si="28"/>
        <v>3.2</v>
      </c>
      <c r="O80" s="159">
        <f t="shared" si="29"/>
        <v>3</v>
      </c>
      <c r="P80" s="159">
        <f>IF(LEN(E80)&gt;3,VLOOKUP(C80,#REF!,12,FALSE),VLOOKUP(E80,'Country Indicator Data'!$B$4:$I$300,8,FALSE))</f>
        <v>3</v>
      </c>
      <c r="Q80" s="159">
        <f>IF(LEN(E80)&gt;3,((IF(VLOOKUP($C80,#REF!,13,FALSE)="x","x",ROUND(IF(VLOOKUP($C80,#REF!,13,FALSE)&gt;Q$3,5,IF(VLOOKUP($C80,#REF!,13,FALSE)&lt;Q$4,0,5-(LOG(Q$3)-LOG(VLOOKUP($C80,#REF!,13,FALSE)))/(LOG(Q$3)-LOG(Q$4))*5)),1)))),(IF(VLOOKUP($E80,'Country Indicator Data'!$B$4:$N$300,9,FALSE)="x","x",ROUND(IF(VLOOKUP($E80,'Country Indicator Data'!$B$4:$N$300,9,FALSE)&gt;Q$3,5,IF(VLOOKUP($E80,'Country Indicator Data'!$B$4:$N$300,9,FALSE)&lt;Q$4,0,5-(LOG(Q$3)-LOG(VLOOKUP($E80,'Country Indicator Data'!$B$4:$N$300,9,FALSE)))/(LOG(Q$3)-LOG(Q$4))*5)),1))))</f>
        <v>3.2</v>
      </c>
      <c r="R80" s="159">
        <f t="shared" si="30"/>
        <v>3.1</v>
      </c>
      <c r="S80" s="159">
        <f>IF(LEN(E80)&gt;3,((IF(VLOOKUP($C80,#REF!,17,FALSE)="x","x",ROUND(IF(VLOOKUP($C80,#REF!,17,FALSE)&gt;S$3,0,IF(VLOOKUP($C80,#REF!,17,FALSE)&lt;S$4,5,(S$3-VLOOKUP($C80,#REF!,17,FALSE))/(S$3-S$4)*5)),1)))),(IF(VLOOKUP($E80,'Country Indicator Data'!$B$4:$N$300,13,FALSE)="x","x",ROUND(IF(VLOOKUP($E80,'Country Indicator Data'!$B$4:$N$300,13,FALSE)&gt;S$3,0,IF(VLOOKUP($E80,'Country Indicator Data'!$B$4:$N$300,13,FALSE)&lt;S$4,5,(S$3-VLOOKUP($E80,'Country Indicator Data'!$B$4:$N$300,13,FALSE))/(S$3-S$4)*5)),1))))</f>
        <v>3.8</v>
      </c>
      <c r="T80" s="159">
        <f>IF(LEN(E80)&gt;3,((IF(VLOOKUP($C80,#REF!,14,FALSE)="x","x",ROUND(IF(VLOOKUP($C80,#REF!,14,FALSE)&gt;T$3,0,IF(VLOOKUP($C80,#REF!,14,FALSE)&lt;T$4,5,(T$3-VLOOKUP($C80,#REF!,14,FALSE))/(T$3-T$4)*5)),1)))),(IF(VLOOKUP($E80,'Country Indicator Data'!$B$4:$N$300,10,FALSE)="x","x",ROUND(IF(VLOOKUP($E80,'Country Indicator Data'!$B$4:$N$300,10,FALSE)&gt;T$3,0,IF(VLOOKUP($E80,'Country Indicator Data'!$B$4:$N$300,10,FALSE)&lt;T$4,5,(T$3-VLOOKUP($E80,'Country Indicator Data'!$B$4:$N$300,10,FALSE))/(T$3-T$4)*5)),1))))</f>
        <v>3.5</v>
      </c>
      <c r="U80" s="159">
        <f>IF(LEN(E80)&gt;3,((IF(VLOOKUP($C80,#REF!,15,FALSE)="x","x",ROUND(IF(VLOOKUP($C80,#REF!,15,FALSE)&gt;U$3,0,IF(VLOOKUP($C80,#REF!,15,FALSE)&lt;U$4,5,(U$3-VLOOKUP($C80,#REF!,15,FALSE))/(U$3-U$4)*5)),1)))),(IF(VLOOKUP($E80,'Country Indicator Data'!$B$4:$N$300,11,FALSE)="x","x",ROUND(IF(VLOOKUP($E80,'Country Indicator Data'!$B$4:$N$300,11,FALSE)&gt;U$3,0,IF(VLOOKUP($E80,'Country Indicator Data'!$B$4:$N$300,11,FALSE)&lt;U$4,5,(U$3-VLOOKUP($E80,'Country Indicator Data'!$B$4:$N$300,11,FALSE))/(U$3-U$4)*5)),1))))</f>
        <v>2.9</v>
      </c>
      <c r="V80" s="159">
        <f>IF(LEN(E80)&gt;3,((IF(VLOOKUP($C80,#REF!,16,FALSE)="x","x",ROUND(IF(VLOOKUP($C80,#REF!,16,FALSE)&gt;V$3,0,IF(VLOOKUP($C80,#REF!,16,FALSE)&lt;V$4,5,(V$3-VLOOKUP($C80,#REF!,16,FALSE))/(V$3-V$4)*5)),1)))),(IF(VLOOKUP($E80,'Country Indicator Data'!$B$4:$N$300,12,FALSE)="x","x",ROUND(IF(VLOOKUP($E80,'Country Indicator Data'!$B$4:$N$300,12,FALSE)&gt;V$3,0,IF(VLOOKUP($E80,'Country Indicator Data'!$B$4:$N$300,12,FALSE)&lt;V$4,5,(V$3-VLOOKUP($E80,'Country Indicator Data'!$B$4:$N$300,12,FALSE))/(V$3-V$4)*5)),1))))</f>
        <v>3</v>
      </c>
      <c r="W80" s="159">
        <f t="shared" si="31"/>
        <v>3.3</v>
      </c>
      <c r="X80" s="159">
        <f t="shared" si="32"/>
        <v>3.1</v>
      </c>
      <c r="Y80" s="176">
        <f>IF('Core Indicators'!FC77="x","x",IF('Core Indicators'!FC77&gt;=5,5,IF('Core Indicators'!FC77&gt;=4,4,IF('Core Indicators'!FC77&gt;=3,3,IF('Core Indicators'!FC77&gt;=2,2,IF('Core Indicators'!FC77&gt;=1,1,0))))))</f>
        <v>3</v>
      </c>
      <c r="Z80" s="159">
        <f t="shared" si="33"/>
        <v>3</v>
      </c>
      <c r="AA80" s="176">
        <f>'Crisis Indicator Data'!Y77</f>
        <v>1</v>
      </c>
      <c r="AB80" s="176">
        <f>'Crisis Indicator Data'!Z77</f>
        <v>2</v>
      </c>
      <c r="AC80" s="176">
        <f>'Crisis Indicator Data'!AA77</f>
        <v>2</v>
      </c>
      <c r="AD80" s="176">
        <f>'Crisis Indicator Data'!AB77</f>
        <v>1</v>
      </c>
      <c r="AE80" s="176">
        <f t="shared" si="34"/>
        <v>3</v>
      </c>
      <c r="AF80" s="176">
        <f>'Crisis Indicator Data'!AC77</f>
        <v>0</v>
      </c>
      <c r="AG80" s="176">
        <f>'Crisis Indicator Data'!AD77</f>
        <v>2</v>
      </c>
      <c r="AH80" s="176">
        <f t="shared" si="35"/>
        <v>2</v>
      </c>
      <c r="AI80" s="176">
        <f>'Crisis Indicator Data'!AE77</f>
        <v>3</v>
      </c>
      <c r="AJ80" s="176">
        <f>'Crisis Indicator Data'!AF77</f>
        <v>1</v>
      </c>
      <c r="AK80" s="176">
        <f>'Crisis Indicator Data'!AG77</f>
        <v>3</v>
      </c>
      <c r="AL80" s="176">
        <f t="shared" si="36"/>
        <v>5</v>
      </c>
      <c r="AM80" s="159">
        <f t="shared" si="37"/>
        <v>3</v>
      </c>
      <c r="AN80" s="159">
        <f t="shared" si="38"/>
        <v>3</v>
      </c>
    </row>
    <row r="81" spans="1:40" ht="13.5" customHeight="1" x14ac:dyDescent="0.35">
      <c r="A81" s="168" t="str">
        <f>'Crisis Indicator Data'!A78</f>
        <v>Displacement from Mali to Mauritania</v>
      </c>
      <c r="B81" s="169" t="str">
        <f>'Crisis Indicator Data'!B78</f>
        <v>International Displacement</v>
      </c>
      <c r="C81" s="169" t="str">
        <f>'Crisis Indicator Data'!C78</f>
        <v>MRT002</v>
      </c>
      <c r="D81" s="169" t="str">
        <f>'Crisis Indicator Data'!D78</f>
        <v>Mauritania</v>
      </c>
      <c r="E81" s="170" t="str">
        <f>'Crisis Indicator Data'!E78</f>
        <v>MRT</v>
      </c>
      <c r="F81" s="159">
        <f>IF(LEN(E81)&gt;3,(IF(VLOOKUP($C81,#REF!,7,FALSE)="x","x",ROUND(IF(VLOOKUP($C81,#REF!,7,FALSE)&gt;$F$3,5,IF(VLOOKUP($C81,#REF!,7,FALSE)&lt;F$4,0,($F$3-VLOOKUP($C81,#REF!,7,FALSE))/($F$3-$F$4)*5)),1))),IF(VLOOKUP($E81,'Country Indicator Data'!$B$4:$N$300,3,FALSE)="x","x",ROUND(IF(VLOOKUP($E81,'Country Indicator Data'!$B$4:$N$300,3,FALSE)&gt;$F$3,5,IF(VLOOKUP($E81,'Country Indicator Data'!$B$4:$N$300,3,FALSE)&lt;$F$4,0,($F$3-VLOOKUP($E81,'Country Indicator Data'!$B$4:$N$300,3,FALSE))/($F$3-$F$4)*5)),1)))</f>
        <v>3.2</v>
      </c>
      <c r="G81" s="159">
        <f>IF(LEN(E81)&gt;3,(IF(VLOOKUP($C81,#REF!,9,FALSE)="x","x",ROUND(IF(VLOOKUP($C81,#REF!,9,FALSE)&gt;G$3,5,IF(VLOOKUP($C81,#REF!,9,FALSE)&lt;G$4,0,(G$3-VLOOKUP($C81,#REF!,9,FALSE))/(G$3-G$4)*5)),1))),IF(VLOOKUP($E81,'Country Indicator Data'!$B$4:$N$300,5,FALSE)="x","x",ROUND(IF(VLOOKUP($E81,'Country Indicator Data'!$B$4:$N$300,5,FALSE)&gt;G$3,5,IF(VLOOKUP($E81,'Country Indicator Data'!$B$4:$N$300,5,FALSE)&lt;G$4,0,(G$3-VLOOKUP($E81,'Country Indicator Data'!$B$4:$N$300,5,FALSE))/(G$3-G$4)*5)),1)))</f>
        <v>2.8</v>
      </c>
      <c r="H81" s="159">
        <f t="shared" si="26"/>
        <v>3</v>
      </c>
      <c r="I81" s="159">
        <f>IF(LEN(E81)&gt;3,(IF(VLOOKUP($C81,#REF!,6,FALSE)="x","x",ROUND(IF(VLOOKUP($C81,#REF!,6,FALSE)&gt;I$3,5,IF(VLOOKUP($C81,#REF!,6,FALSE)&lt;I$4,0,5-(I$3-VLOOKUP($C81,#REF!,6,FALSE))/(I$3-I$4)*5)),1))),IF(VLOOKUP($E81,'Country Indicator Data'!$B$4:$N$300,2,FALSE)="x","x",ROUND(IF(VLOOKUP($E81,'Country Indicator Data'!$B$4:$N$300,2,FALSE)&gt;I$3,5,IF(VLOOKUP($E81,'Country Indicator Data'!$B$4:$N$300,2,FALSE)&lt;I$4,0,5-(I$3-VLOOKUP($E81,'Country Indicator Data'!$B$4:$N$300,2,FALSE))/(I$3-I$4)*5)),1)))</f>
        <v>3.3</v>
      </c>
      <c r="J81" s="159">
        <f>IF(LEN(E81)&gt;3,(IF(VLOOKUP($C81,#REF!,8,FALSE)="x","x",ROUND(IF(VLOOKUP($C81,#REF!,8,FALSE)&gt;J$3,5,IF(VLOOKUP($C81,#REF!,8,FALSE)&lt;J$4,0,5-(J$3-VLOOKUP($C81,#REF!,8,FALSE))/(J$3-J$4)*5)),1))),IF(VLOOKUP($E81,'Country Indicator Data'!$B$4:$N$300,4,FALSE)="x","x",ROUND(IF(VLOOKUP($E81,'Country Indicator Data'!$B$4:$N$300,4,FALSE)&gt;J$3,5,IF(VLOOKUP($E81,'Country Indicator Data'!$B$4:$N$300,4,FALSE)&lt;J$4,0,5-(J$3-VLOOKUP($E81,'Country Indicator Data'!$B$4:$N$300,4,FALSE))/(J$3-J$4)*5)),1)))</f>
        <v>0</v>
      </c>
      <c r="K81" s="159">
        <f t="shared" si="27"/>
        <v>1.65</v>
      </c>
      <c r="L81" s="159">
        <f>IF(LEN(E81)&gt;3,(IF(VLOOKUP($C81,#REF!,10,FALSE)="x","x",ROUND(IF(VLOOKUP($C81,#REF!,10,FALSE)&gt;L$3,5,IF(VLOOKUP($C81,#REF!,10,FALSE)&lt;L$4,0,5-(L$3-VLOOKUP($C81,#REF!,10,FALSE))/(L$3-L$4)*5)),1))),IF(VLOOKUP($E81,'Country Indicator Data'!$B$4:$N$300,6,FALSE)="x","x",ROUND(IF(VLOOKUP($E81,'Country Indicator Data'!$B$4:$N$300,6,FALSE)&gt;L$3,5,IF(VLOOKUP($E81,'Country Indicator Data'!$B$4:$N$300,6,FALSE)&lt;L$4,0,5-(L$3-VLOOKUP($E81,'Country Indicator Data'!$B$4:$N$300,6,FALSE))/(L$3-L$4)*5)),1)))</f>
        <v>4</v>
      </c>
      <c r="M81" s="159">
        <f>IF(LEN(E81)&gt;3,(IF(VLOOKUP($C81,#REF!,11,FALSE)="x","x",ROUND(IF(VLOOKUP($C81,#REF!,11,FALSE)&gt;M$3,5,IF(VLOOKUP($C81,#REF!,11,FALSE)&lt;M$4,0,5-(M$3-VLOOKUP($C81,#REF!,11,FALSE))/(M$3-M$4)*5)),1))),IF(VLOOKUP($E81,'Country Indicator Data'!$B$4:$N$300,7,FALSE)="x","x",ROUND(IF(VLOOKUP($E81,'Country Indicator Data'!$B$4:$N$300,7,FALSE)&gt;M$3,5,IF(VLOOKUP($E81,'Country Indicator Data'!$B$4:$N$300,7,FALSE)&lt;M$4,0,5-(M$3-VLOOKUP($E81,'Country Indicator Data'!$B$4:$N$300,7,FALSE))/(M$3-M$4)*5)),1)))</f>
        <v>0.9</v>
      </c>
      <c r="N81" s="159">
        <f t="shared" si="28"/>
        <v>2.4500000000000002</v>
      </c>
      <c r="O81" s="159">
        <f t="shared" si="29"/>
        <v>2.3666666666666667</v>
      </c>
      <c r="P81" s="159">
        <f>IF(LEN(E81)&gt;3,VLOOKUP(C81,#REF!,12,FALSE),VLOOKUP(E81,'Country Indicator Data'!$B$4:$I$300,8,FALSE))</f>
        <v>3</v>
      </c>
      <c r="Q81" s="159">
        <f>IF(LEN(E81)&gt;3,((IF(VLOOKUP($C81,#REF!,13,FALSE)="x","x",ROUND(IF(VLOOKUP($C81,#REF!,13,FALSE)&gt;Q$3,5,IF(VLOOKUP($C81,#REF!,13,FALSE)&lt;Q$4,0,5-(LOG(Q$3)-LOG(VLOOKUP($C81,#REF!,13,FALSE)))/(LOG(Q$3)-LOG(Q$4))*5)),1)))),(IF(VLOOKUP($E81,'Country Indicator Data'!$B$4:$N$300,9,FALSE)="x","x",ROUND(IF(VLOOKUP($E81,'Country Indicator Data'!$B$4:$N$300,9,FALSE)&gt;Q$3,5,IF(VLOOKUP($E81,'Country Indicator Data'!$B$4:$N$300,9,FALSE)&lt;Q$4,0,5-(LOG(Q$3)-LOG(VLOOKUP($E81,'Country Indicator Data'!$B$4:$N$300,9,FALSE)))/(LOG(Q$3)-LOG(Q$4))*5)),1))))</f>
        <v>0</v>
      </c>
      <c r="R81" s="159">
        <f t="shared" si="30"/>
        <v>1.5</v>
      </c>
      <c r="S81" s="159">
        <f>IF(LEN(E81)&gt;3,((IF(VLOOKUP($C81,#REF!,17,FALSE)="x","x",ROUND(IF(VLOOKUP($C81,#REF!,17,FALSE)&gt;S$3,0,IF(VLOOKUP($C81,#REF!,17,FALSE)&lt;S$4,5,(S$3-VLOOKUP($C81,#REF!,17,FALSE))/(S$3-S$4)*5)),1)))),(IF(VLOOKUP($E81,'Country Indicator Data'!$B$4:$N$300,13,FALSE)="x","x",ROUND(IF(VLOOKUP($E81,'Country Indicator Data'!$B$4:$N$300,13,FALSE)&gt;S$3,0,IF(VLOOKUP($E81,'Country Indicator Data'!$B$4:$N$300,13,FALSE)&lt;S$4,5,(S$3-VLOOKUP($E81,'Country Indicator Data'!$B$4:$N$300,13,FALSE))/(S$3-S$4)*5)),1))))</f>
        <v>3.5</v>
      </c>
      <c r="T81" s="159">
        <f>IF(LEN(E81)&gt;3,((IF(VLOOKUP($C81,#REF!,14,FALSE)="x","x",ROUND(IF(VLOOKUP($C81,#REF!,14,FALSE)&gt;T$3,0,IF(VLOOKUP($C81,#REF!,14,FALSE)&lt;T$4,5,(T$3-VLOOKUP($C81,#REF!,14,FALSE))/(T$3-T$4)*5)),1)))),(IF(VLOOKUP($E81,'Country Indicator Data'!$B$4:$N$300,10,FALSE)="x","x",ROUND(IF(VLOOKUP($E81,'Country Indicator Data'!$B$4:$N$300,10,FALSE)&gt;T$3,0,IF(VLOOKUP($E81,'Country Indicator Data'!$B$4:$N$300,10,FALSE)&lt;T$4,5,(T$3-VLOOKUP($E81,'Country Indicator Data'!$B$4:$N$300,10,FALSE))/(T$3-T$4)*5)),1))))</f>
        <v>3.1</v>
      </c>
      <c r="U81" s="159">
        <f>IF(LEN(E81)&gt;3,((IF(VLOOKUP($C81,#REF!,15,FALSE)="x","x",ROUND(IF(VLOOKUP($C81,#REF!,15,FALSE)&gt;U$3,0,IF(VLOOKUP($C81,#REF!,15,FALSE)&lt;U$4,5,(U$3-VLOOKUP($C81,#REF!,15,FALSE))/(U$3-U$4)*5)),1)))),(IF(VLOOKUP($E81,'Country Indicator Data'!$B$4:$N$300,11,FALSE)="x","x",ROUND(IF(VLOOKUP($E81,'Country Indicator Data'!$B$4:$N$300,11,FALSE)&gt;U$3,0,IF(VLOOKUP($E81,'Country Indicator Data'!$B$4:$N$300,11,FALSE)&lt;U$4,5,(U$3-VLOOKUP($E81,'Country Indicator Data'!$B$4:$N$300,11,FALSE))/(U$3-U$4)*5)),1))))</f>
        <v>2.8</v>
      </c>
      <c r="V81" s="159">
        <f>IF(LEN(E81)&gt;3,((IF(VLOOKUP($C81,#REF!,16,FALSE)="x","x",ROUND(IF(VLOOKUP($C81,#REF!,16,FALSE)&gt;V$3,0,IF(VLOOKUP($C81,#REF!,16,FALSE)&lt;V$4,5,(V$3-VLOOKUP($C81,#REF!,16,FALSE))/(V$3-V$4)*5)),1)))),(IF(VLOOKUP($E81,'Country Indicator Data'!$B$4:$N$300,12,FALSE)="x","x",ROUND(IF(VLOOKUP($E81,'Country Indicator Data'!$B$4:$N$300,12,FALSE)&gt;V$3,0,IF(VLOOKUP($E81,'Country Indicator Data'!$B$4:$N$300,12,FALSE)&lt;V$4,5,(V$3-VLOOKUP($E81,'Country Indicator Data'!$B$4:$N$300,12,FALSE))/(V$3-V$4)*5)),1))))</f>
        <v>3.1</v>
      </c>
      <c r="W81" s="159">
        <f t="shared" si="31"/>
        <v>3.1</v>
      </c>
      <c r="X81" s="159">
        <f t="shared" si="32"/>
        <v>2.2999999999999998</v>
      </c>
      <c r="Y81" s="176">
        <f>IF('Core Indicators'!FC78="x","x",IF('Core Indicators'!FC78&gt;=5,5,IF('Core Indicators'!FC78&gt;=4,4,IF('Core Indicators'!FC78&gt;=3,3,IF('Core Indicators'!FC78&gt;=2,2,IF('Core Indicators'!FC78&gt;=1,1,0))))))</f>
        <v>2</v>
      </c>
      <c r="Z81" s="159">
        <f t="shared" si="33"/>
        <v>2</v>
      </c>
      <c r="AA81" s="176">
        <f>'Crisis Indicator Data'!Y78</f>
        <v>0</v>
      </c>
      <c r="AB81" s="176">
        <f>'Crisis Indicator Data'!Z78</f>
        <v>0</v>
      </c>
      <c r="AC81" s="176">
        <f>'Crisis Indicator Data'!AA78</f>
        <v>0</v>
      </c>
      <c r="AD81" s="176">
        <f>'Crisis Indicator Data'!AB78</f>
        <v>0</v>
      </c>
      <c r="AE81" s="176">
        <f t="shared" si="34"/>
        <v>0</v>
      </c>
      <c r="AF81" s="176">
        <f>'Crisis Indicator Data'!AC78</f>
        <v>0</v>
      </c>
      <c r="AG81" s="176">
        <f>'Crisis Indicator Data'!AD78</f>
        <v>3</v>
      </c>
      <c r="AH81" s="176">
        <f t="shared" si="35"/>
        <v>3</v>
      </c>
      <c r="AI81" s="176">
        <f>'Crisis Indicator Data'!AE78</f>
        <v>0</v>
      </c>
      <c r="AJ81" s="176">
        <f>'Crisis Indicator Data'!AF78</f>
        <v>2</v>
      </c>
      <c r="AK81" s="176">
        <f>'Crisis Indicator Data'!AG78</f>
        <v>0</v>
      </c>
      <c r="AL81" s="176">
        <f t="shared" si="36"/>
        <v>2</v>
      </c>
      <c r="AM81" s="159">
        <f t="shared" si="37"/>
        <v>2</v>
      </c>
      <c r="AN81" s="159">
        <f t="shared" si="38"/>
        <v>2</v>
      </c>
    </row>
    <row r="82" spans="1:40" ht="13.5" customHeight="1" x14ac:dyDescent="0.35">
      <c r="A82" s="168" t="str">
        <f>'Crisis Indicator Data'!A79</f>
        <v>Climatic shocks in Mauritania</v>
      </c>
      <c r="B82" s="169" t="str">
        <f>'Crisis Indicator Data'!B79</f>
        <v>Drought/drier conditions,Floods</v>
      </c>
      <c r="C82" s="169" t="str">
        <f>'Crisis Indicator Data'!C79</f>
        <v>MRT003</v>
      </c>
      <c r="D82" s="169" t="str">
        <f>'Crisis Indicator Data'!D79</f>
        <v>Mauritania</v>
      </c>
      <c r="E82" s="170" t="str">
        <f>'Crisis Indicator Data'!E79</f>
        <v>MRT</v>
      </c>
      <c r="F82" s="159">
        <f>IF(LEN(E82)&gt;3,(IF(VLOOKUP($C82,#REF!,7,FALSE)="x","x",ROUND(IF(VLOOKUP($C82,#REF!,7,FALSE)&gt;$F$3,5,IF(VLOOKUP($C82,#REF!,7,FALSE)&lt;F$4,0,($F$3-VLOOKUP($C82,#REF!,7,FALSE))/($F$3-$F$4)*5)),1))),IF(VLOOKUP($E82,'Country Indicator Data'!$B$4:$N$300,3,FALSE)="x","x",ROUND(IF(VLOOKUP($E82,'Country Indicator Data'!$B$4:$N$300,3,FALSE)&gt;$F$3,5,IF(VLOOKUP($E82,'Country Indicator Data'!$B$4:$N$300,3,FALSE)&lt;$F$4,0,($F$3-VLOOKUP($E82,'Country Indicator Data'!$B$4:$N$300,3,FALSE))/($F$3-$F$4)*5)),1)))</f>
        <v>3.2</v>
      </c>
      <c r="G82" s="159">
        <f>IF(LEN(E82)&gt;3,(IF(VLOOKUP($C82,#REF!,9,FALSE)="x","x",ROUND(IF(VLOOKUP($C82,#REF!,9,FALSE)&gt;G$3,5,IF(VLOOKUP($C82,#REF!,9,FALSE)&lt;G$4,0,(G$3-VLOOKUP($C82,#REF!,9,FALSE))/(G$3-G$4)*5)),1))),IF(VLOOKUP($E82,'Country Indicator Data'!$B$4:$N$300,5,FALSE)="x","x",ROUND(IF(VLOOKUP($E82,'Country Indicator Data'!$B$4:$N$300,5,FALSE)&gt;G$3,5,IF(VLOOKUP($E82,'Country Indicator Data'!$B$4:$N$300,5,FALSE)&lt;G$4,0,(G$3-VLOOKUP($E82,'Country Indicator Data'!$B$4:$N$300,5,FALSE))/(G$3-G$4)*5)),1)))</f>
        <v>2.8</v>
      </c>
      <c r="H82" s="159">
        <f t="shared" si="26"/>
        <v>3</v>
      </c>
      <c r="I82" s="159">
        <f>IF(LEN(E82)&gt;3,(IF(VLOOKUP($C82,#REF!,6,FALSE)="x","x",ROUND(IF(VLOOKUP($C82,#REF!,6,FALSE)&gt;I$3,5,IF(VLOOKUP($C82,#REF!,6,FALSE)&lt;I$4,0,5-(I$3-VLOOKUP($C82,#REF!,6,FALSE))/(I$3-I$4)*5)),1))),IF(VLOOKUP($E82,'Country Indicator Data'!$B$4:$N$300,2,FALSE)="x","x",ROUND(IF(VLOOKUP($E82,'Country Indicator Data'!$B$4:$N$300,2,FALSE)&gt;I$3,5,IF(VLOOKUP($E82,'Country Indicator Data'!$B$4:$N$300,2,FALSE)&lt;I$4,0,5-(I$3-VLOOKUP($E82,'Country Indicator Data'!$B$4:$N$300,2,FALSE))/(I$3-I$4)*5)),1)))</f>
        <v>3.3</v>
      </c>
      <c r="J82" s="159">
        <f>IF(LEN(E82)&gt;3,(IF(VLOOKUP($C82,#REF!,8,FALSE)="x","x",ROUND(IF(VLOOKUP($C82,#REF!,8,FALSE)&gt;J$3,5,IF(VLOOKUP($C82,#REF!,8,FALSE)&lt;J$4,0,5-(J$3-VLOOKUP($C82,#REF!,8,FALSE))/(J$3-J$4)*5)),1))),IF(VLOOKUP($E82,'Country Indicator Data'!$B$4:$N$300,4,FALSE)="x","x",ROUND(IF(VLOOKUP($E82,'Country Indicator Data'!$B$4:$N$300,4,FALSE)&gt;J$3,5,IF(VLOOKUP($E82,'Country Indicator Data'!$B$4:$N$300,4,FALSE)&lt;J$4,0,5-(J$3-VLOOKUP($E82,'Country Indicator Data'!$B$4:$N$300,4,FALSE))/(J$3-J$4)*5)),1)))</f>
        <v>0</v>
      </c>
      <c r="K82" s="159">
        <f t="shared" si="27"/>
        <v>1.65</v>
      </c>
      <c r="L82" s="159">
        <f>IF(LEN(E82)&gt;3,(IF(VLOOKUP($C82,#REF!,10,FALSE)="x","x",ROUND(IF(VLOOKUP($C82,#REF!,10,FALSE)&gt;L$3,5,IF(VLOOKUP($C82,#REF!,10,FALSE)&lt;L$4,0,5-(L$3-VLOOKUP($C82,#REF!,10,FALSE))/(L$3-L$4)*5)),1))),IF(VLOOKUP($E82,'Country Indicator Data'!$B$4:$N$300,6,FALSE)="x","x",ROUND(IF(VLOOKUP($E82,'Country Indicator Data'!$B$4:$N$300,6,FALSE)&gt;L$3,5,IF(VLOOKUP($E82,'Country Indicator Data'!$B$4:$N$300,6,FALSE)&lt;L$4,0,5-(L$3-VLOOKUP($E82,'Country Indicator Data'!$B$4:$N$300,6,FALSE))/(L$3-L$4)*5)),1)))</f>
        <v>4</v>
      </c>
      <c r="M82" s="159">
        <f>IF(LEN(E82)&gt;3,(IF(VLOOKUP($C82,#REF!,11,FALSE)="x","x",ROUND(IF(VLOOKUP($C82,#REF!,11,FALSE)&gt;M$3,5,IF(VLOOKUP($C82,#REF!,11,FALSE)&lt;M$4,0,5-(M$3-VLOOKUP($C82,#REF!,11,FALSE))/(M$3-M$4)*5)),1))),IF(VLOOKUP($E82,'Country Indicator Data'!$B$4:$N$300,7,FALSE)="x","x",ROUND(IF(VLOOKUP($E82,'Country Indicator Data'!$B$4:$N$300,7,FALSE)&gt;M$3,5,IF(VLOOKUP($E82,'Country Indicator Data'!$B$4:$N$300,7,FALSE)&lt;M$4,0,5-(M$3-VLOOKUP($E82,'Country Indicator Data'!$B$4:$N$300,7,FALSE))/(M$3-M$4)*5)),1)))</f>
        <v>0.9</v>
      </c>
      <c r="N82" s="159">
        <f t="shared" si="28"/>
        <v>2.4500000000000002</v>
      </c>
      <c r="O82" s="159">
        <f t="shared" si="29"/>
        <v>2.3666666666666667</v>
      </c>
      <c r="P82" s="159">
        <f>IF(LEN(E82)&gt;3,VLOOKUP(C82,#REF!,12,FALSE),VLOOKUP(E82,'Country Indicator Data'!$B$4:$I$300,8,FALSE))</f>
        <v>3</v>
      </c>
      <c r="Q82" s="159">
        <f>IF(LEN(E82)&gt;3,((IF(VLOOKUP($C82,#REF!,13,FALSE)="x","x",ROUND(IF(VLOOKUP($C82,#REF!,13,FALSE)&gt;Q$3,5,IF(VLOOKUP($C82,#REF!,13,FALSE)&lt;Q$4,0,5-(LOG(Q$3)-LOG(VLOOKUP($C82,#REF!,13,FALSE)))/(LOG(Q$3)-LOG(Q$4))*5)),1)))),(IF(VLOOKUP($E82,'Country Indicator Data'!$B$4:$N$300,9,FALSE)="x","x",ROUND(IF(VLOOKUP($E82,'Country Indicator Data'!$B$4:$N$300,9,FALSE)&gt;Q$3,5,IF(VLOOKUP($E82,'Country Indicator Data'!$B$4:$N$300,9,FALSE)&lt;Q$4,0,5-(LOG(Q$3)-LOG(VLOOKUP($E82,'Country Indicator Data'!$B$4:$N$300,9,FALSE)))/(LOG(Q$3)-LOG(Q$4))*5)),1))))</f>
        <v>0</v>
      </c>
      <c r="R82" s="159">
        <f t="shared" si="30"/>
        <v>1.5</v>
      </c>
      <c r="S82" s="159">
        <f>IF(LEN(E82)&gt;3,((IF(VLOOKUP($C82,#REF!,17,FALSE)="x","x",ROUND(IF(VLOOKUP($C82,#REF!,17,FALSE)&gt;S$3,0,IF(VLOOKUP($C82,#REF!,17,FALSE)&lt;S$4,5,(S$3-VLOOKUP($C82,#REF!,17,FALSE))/(S$3-S$4)*5)),1)))),(IF(VLOOKUP($E82,'Country Indicator Data'!$B$4:$N$300,13,FALSE)="x","x",ROUND(IF(VLOOKUP($E82,'Country Indicator Data'!$B$4:$N$300,13,FALSE)&gt;S$3,0,IF(VLOOKUP($E82,'Country Indicator Data'!$B$4:$N$300,13,FALSE)&lt;S$4,5,(S$3-VLOOKUP($E82,'Country Indicator Data'!$B$4:$N$300,13,FALSE))/(S$3-S$4)*5)),1))))</f>
        <v>3.5</v>
      </c>
      <c r="T82" s="159">
        <f>IF(LEN(E82)&gt;3,((IF(VLOOKUP($C82,#REF!,14,FALSE)="x","x",ROUND(IF(VLOOKUP($C82,#REF!,14,FALSE)&gt;T$3,0,IF(VLOOKUP($C82,#REF!,14,FALSE)&lt;T$4,5,(T$3-VLOOKUP($C82,#REF!,14,FALSE))/(T$3-T$4)*5)),1)))),(IF(VLOOKUP($E82,'Country Indicator Data'!$B$4:$N$300,10,FALSE)="x","x",ROUND(IF(VLOOKUP($E82,'Country Indicator Data'!$B$4:$N$300,10,FALSE)&gt;T$3,0,IF(VLOOKUP($E82,'Country Indicator Data'!$B$4:$N$300,10,FALSE)&lt;T$4,5,(T$3-VLOOKUP($E82,'Country Indicator Data'!$B$4:$N$300,10,FALSE))/(T$3-T$4)*5)),1))))</f>
        <v>3.1</v>
      </c>
      <c r="U82" s="159">
        <f>IF(LEN(E82)&gt;3,((IF(VLOOKUP($C82,#REF!,15,FALSE)="x","x",ROUND(IF(VLOOKUP($C82,#REF!,15,FALSE)&gt;U$3,0,IF(VLOOKUP($C82,#REF!,15,FALSE)&lt;U$4,5,(U$3-VLOOKUP($C82,#REF!,15,FALSE))/(U$3-U$4)*5)),1)))),(IF(VLOOKUP($E82,'Country Indicator Data'!$B$4:$N$300,11,FALSE)="x","x",ROUND(IF(VLOOKUP($E82,'Country Indicator Data'!$B$4:$N$300,11,FALSE)&gt;U$3,0,IF(VLOOKUP($E82,'Country Indicator Data'!$B$4:$N$300,11,FALSE)&lt;U$4,5,(U$3-VLOOKUP($E82,'Country Indicator Data'!$B$4:$N$300,11,FALSE))/(U$3-U$4)*5)),1))))</f>
        <v>2.8</v>
      </c>
      <c r="V82" s="159">
        <f>IF(LEN(E82)&gt;3,((IF(VLOOKUP($C82,#REF!,16,FALSE)="x","x",ROUND(IF(VLOOKUP($C82,#REF!,16,FALSE)&gt;V$3,0,IF(VLOOKUP($C82,#REF!,16,FALSE)&lt;V$4,5,(V$3-VLOOKUP($C82,#REF!,16,FALSE))/(V$3-V$4)*5)),1)))),(IF(VLOOKUP($E82,'Country Indicator Data'!$B$4:$N$300,12,FALSE)="x","x",ROUND(IF(VLOOKUP($E82,'Country Indicator Data'!$B$4:$N$300,12,FALSE)&gt;V$3,0,IF(VLOOKUP($E82,'Country Indicator Data'!$B$4:$N$300,12,FALSE)&lt;V$4,5,(V$3-VLOOKUP($E82,'Country Indicator Data'!$B$4:$N$300,12,FALSE))/(V$3-V$4)*5)),1))))</f>
        <v>3.1</v>
      </c>
      <c r="W82" s="159">
        <f t="shared" si="31"/>
        <v>3.1</v>
      </c>
      <c r="X82" s="159">
        <f t="shared" si="32"/>
        <v>2.2999999999999998</v>
      </c>
      <c r="Y82" s="176">
        <f>IF('Core Indicators'!FC79="x","x",IF('Core Indicators'!FC79&gt;=5,5,IF('Core Indicators'!FC79&gt;=4,4,IF('Core Indicators'!FC79&gt;=3,3,IF('Core Indicators'!FC79&gt;=2,2,IF('Core Indicators'!FC79&gt;=1,1,0))))))</f>
        <v>3</v>
      </c>
      <c r="Z82" s="159">
        <f t="shared" si="33"/>
        <v>3</v>
      </c>
      <c r="AA82" s="176">
        <f>'Crisis Indicator Data'!Y79</f>
        <v>0</v>
      </c>
      <c r="AB82" s="176">
        <f>'Crisis Indicator Data'!Z79</f>
        <v>0</v>
      </c>
      <c r="AC82" s="176">
        <f>'Crisis Indicator Data'!AA79</f>
        <v>0</v>
      </c>
      <c r="AD82" s="176">
        <f>'Crisis Indicator Data'!AB79</f>
        <v>0</v>
      </c>
      <c r="AE82" s="176">
        <f t="shared" si="34"/>
        <v>0</v>
      </c>
      <c r="AF82" s="176">
        <f>'Crisis Indicator Data'!AC79</f>
        <v>0</v>
      </c>
      <c r="AG82" s="176">
        <f>'Crisis Indicator Data'!AD79</f>
        <v>3</v>
      </c>
      <c r="AH82" s="176">
        <f t="shared" si="35"/>
        <v>3</v>
      </c>
      <c r="AI82" s="176">
        <f>'Crisis Indicator Data'!AE79</f>
        <v>0</v>
      </c>
      <c r="AJ82" s="176">
        <f>'Crisis Indicator Data'!AF79</f>
        <v>2</v>
      </c>
      <c r="AK82" s="176">
        <f>'Crisis Indicator Data'!AG79</f>
        <v>0</v>
      </c>
      <c r="AL82" s="176">
        <f t="shared" si="36"/>
        <v>2</v>
      </c>
      <c r="AM82" s="159">
        <f t="shared" si="37"/>
        <v>2</v>
      </c>
      <c r="AN82" s="159">
        <f t="shared" si="38"/>
        <v>2.5</v>
      </c>
    </row>
    <row r="83" spans="1:40" ht="13.5" customHeight="1" x14ac:dyDescent="0.35">
      <c r="A83" s="168" t="str">
        <f>'Crisis Indicator Data'!A80</f>
        <v>Climatic shocks in Malawi</v>
      </c>
      <c r="B83" s="169" t="str">
        <f>'Crisis Indicator Data'!B80</f>
        <v>Drought/drier conditions,Cyclone,Floods,Political/economic crisis</v>
      </c>
      <c r="C83" s="169" t="str">
        <f>'Crisis Indicator Data'!C80</f>
        <v>MWI002</v>
      </c>
      <c r="D83" s="169" t="str">
        <f>'Crisis Indicator Data'!D80</f>
        <v>Malawi</v>
      </c>
      <c r="E83" s="170" t="str">
        <f>'Crisis Indicator Data'!E80</f>
        <v>MWI</v>
      </c>
      <c r="F83" s="159">
        <f>IF(LEN(E83)&gt;3,(IF(VLOOKUP($C83,#REF!,7,FALSE)="x","x",ROUND(IF(VLOOKUP($C83,#REF!,7,FALSE)&gt;$F$3,5,IF(VLOOKUP($C83,#REF!,7,FALSE)&lt;F$4,0,($F$3-VLOOKUP($C83,#REF!,7,FALSE))/($F$3-$F$4)*5)),1))),IF(VLOOKUP($E83,'Country Indicator Data'!$B$4:$N$300,3,FALSE)="x","x",ROUND(IF(VLOOKUP($E83,'Country Indicator Data'!$B$4:$N$300,3,FALSE)&gt;$F$3,5,IF(VLOOKUP($E83,'Country Indicator Data'!$B$4:$N$300,3,FALSE)&lt;$F$4,0,($F$3-VLOOKUP($E83,'Country Indicator Data'!$B$4:$N$300,3,FALSE))/($F$3-$F$4)*5)),1)))</f>
        <v>1.4</v>
      </c>
      <c r="G83" s="159">
        <f>IF(LEN(E83)&gt;3,(IF(VLOOKUP($C83,#REF!,9,FALSE)="x","x",ROUND(IF(VLOOKUP($C83,#REF!,9,FALSE)&gt;G$3,5,IF(VLOOKUP($C83,#REF!,9,FALSE)&lt;G$4,0,(G$3-VLOOKUP($C83,#REF!,9,FALSE))/(G$3-G$4)*5)),1))),IF(VLOOKUP($E83,'Country Indicator Data'!$B$4:$N$300,5,FALSE)="x","x",ROUND(IF(VLOOKUP($E83,'Country Indicator Data'!$B$4:$N$300,5,FALSE)&gt;G$3,5,IF(VLOOKUP($E83,'Country Indicator Data'!$B$4:$N$300,5,FALSE)&lt;G$4,0,(G$3-VLOOKUP($E83,'Country Indicator Data'!$B$4:$N$300,5,FALSE))/(G$3-G$4)*5)),1)))</f>
        <v>1.7</v>
      </c>
      <c r="H83" s="159">
        <f t="shared" si="26"/>
        <v>1.5499999999999998</v>
      </c>
      <c r="I83" s="159">
        <f>IF(LEN(E83)&gt;3,(IF(VLOOKUP($C83,#REF!,6,FALSE)="x","x",ROUND(IF(VLOOKUP($C83,#REF!,6,FALSE)&gt;I$3,5,IF(VLOOKUP($C83,#REF!,6,FALSE)&lt;I$4,0,5-(I$3-VLOOKUP($C83,#REF!,6,FALSE))/(I$3-I$4)*5)),1))),IF(VLOOKUP($E83,'Country Indicator Data'!$B$4:$N$300,2,FALSE)="x","x",ROUND(IF(VLOOKUP($E83,'Country Indicator Data'!$B$4:$N$300,2,FALSE)&gt;I$3,5,IF(VLOOKUP($E83,'Country Indicator Data'!$B$4:$N$300,2,FALSE)&lt;I$4,0,5-(I$3-VLOOKUP($E83,'Country Indicator Data'!$B$4:$N$300,2,FALSE))/(I$3-I$4)*5)),1)))</f>
        <v>3</v>
      </c>
      <c r="J83" s="159">
        <f>IF(LEN(E83)&gt;3,(IF(VLOOKUP($C83,#REF!,8,FALSE)="x","x",ROUND(IF(VLOOKUP($C83,#REF!,8,FALSE)&gt;J$3,5,IF(VLOOKUP($C83,#REF!,8,FALSE)&lt;J$4,0,5-(J$3-VLOOKUP($C83,#REF!,8,FALSE))/(J$3-J$4)*5)),1))),IF(VLOOKUP($E83,'Country Indicator Data'!$B$4:$N$300,4,FALSE)="x","x",ROUND(IF(VLOOKUP($E83,'Country Indicator Data'!$B$4:$N$300,4,FALSE)&gt;J$3,5,IF(VLOOKUP($E83,'Country Indicator Data'!$B$4:$N$300,4,FALSE)&lt;J$4,0,5-(J$3-VLOOKUP($E83,'Country Indicator Data'!$B$4:$N$300,4,FALSE))/(J$3-J$4)*5)),1)))</f>
        <v>0</v>
      </c>
      <c r="K83" s="159">
        <f t="shared" si="27"/>
        <v>1.5</v>
      </c>
      <c r="L83" s="159">
        <f>IF(LEN(E83)&gt;3,(IF(VLOOKUP($C83,#REF!,10,FALSE)="x","x",ROUND(IF(VLOOKUP($C83,#REF!,10,FALSE)&gt;L$3,5,IF(VLOOKUP($C83,#REF!,10,FALSE)&lt;L$4,0,5-(L$3-VLOOKUP($C83,#REF!,10,FALSE))/(L$3-L$4)*5)),1))),IF(VLOOKUP($E83,'Country Indicator Data'!$B$4:$N$300,6,FALSE)="x","x",ROUND(IF(VLOOKUP($E83,'Country Indicator Data'!$B$4:$N$300,6,FALSE)&gt;L$3,5,IF(VLOOKUP($E83,'Country Indicator Data'!$B$4:$N$300,6,FALSE)&lt;L$4,0,5-(L$3-VLOOKUP($E83,'Country Indicator Data'!$B$4:$N$300,6,FALSE))/(L$3-L$4)*5)),1)))</f>
        <v>3.9</v>
      </c>
      <c r="M83" s="159">
        <f>IF(LEN(E83)&gt;3,(IF(VLOOKUP($C83,#REF!,11,FALSE)="x","x",ROUND(IF(VLOOKUP($C83,#REF!,11,FALSE)&gt;M$3,5,IF(VLOOKUP($C83,#REF!,11,FALSE)&lt;M$4,0,5-(M$3-VLOOKUP($C83,#REF!,11,FALSE))/(M$3-M$4)*5)),1))),IF(VLOOKUP($E83,'Country Indicator Data'!$B$4:$N$300,7,FALSE)="x","x",ROUND(IF(VLOOKUP($E83,'Country Indicator Data'!$B$4:$N$300,7,FALSE)&gt;M$3,5,IF(VLOOKUP($E83,'Country Indicator Data'!$B$4:$N$300,7,FALSE)&lt;M$4,0,5-(M$3-VLOOKUP($E83,'Country Indicator Data'!$B$4:$N$300,7,FALSE))/(M$3-M$4)*5)),1)))</f>
        <v>1.7</v>
      </c>
      <c r="N83" s="159">
        <f t="shared" si="28"/>
        <v>2.8</v>
      </c>
      <c r="O83" s="159">
        <f t="shared" si="29"/>
        <v>1.95</v>
      </c>
      <c r="P83" s="159">
        <f>IF(LEN(E83)&gt;3,VLOOKUP(C83,#REF!,12,FALSE),VLOOKUP(E83,'Country Indicator Data'!$B$4:$I$300,8,FALSE))</f>
        <v>0</v>
      </c>
      <c r="Q83" s="159" t="str">
        <f>IF(LEN(E83)&gt;3,((IF(VLOOKUP($C83,#REF!,13,FALSE)="x","x",ROUND(IF(VLOOKUP($C83,#REF!,13,FALSE)&gt;Q$3,5,IF(VLOOKUP($C83,#REF!,13,FALSE)&lt;Q$4,0,5-(LOG(Q$3)-LOG(VLOOKUP($C83,#REF!,13,FALSE)))/(LOG(Q$3)-LOG(Q$4))*5)),1)))),(IF(VLOOKUP($E83,'Country Indicator Data'!$B$4:$N$300,9,FALSE)="x","x",ROUND(IF(VLOOKUP($E83,'Country Indicator Data'!$B$4:$N$300,9,FALSE)&gt;Q$3,5,IF(VLOOKUP($E83,'Country Indicator Data'!$B$4:$N$300,9,FALSE)&lt;Q$4,0,5-(LOG(Q$3)-LOG(VLOOKUP($E83,'Country Indicator Data'!$B$4:$N$300,9,FALSE)))/(LOG(Q$3)-LOG(Q$4))*5)),1))))</f>
        <v>x</v>
      </c>
      <c r="R83" s="159">
        <f t="shared" si="30"/>
        <v>0</v>
      </c>
      <c r="S83" s="159">
        <f>IF(LEN(E83)&gt;3,((IF(VLOOKUP($C83,#REF!,17,FALSE)="x","x",ROUND(IF(VLOOKUP($C83,#REF!,17,FALSE)&gt;S$3,0,IF(VLOOKUP($C83,#REF!,17,FALSE)&lt;S$4,5,(S$3-VLOOKUP($C83,#REF!,17,FALSE))/(S$3-S$4)*5)),1)))),(IF(VLOOKUP($E83,'Country Indicator Data'!$B$4:$N$300,13,FALSE)="x","x",ROUND(IF(VLOOKUP($E83,'Country Indicator Data'!$B$4:$N$300,13,FALSE)&gt;S$3,0,IF(VLOOKUP($E83,'Country Indicator Data'!$B$4:$N$300,13,FALSE)&lt;S$4,5,(S$3-VLOOKUP($E83,'Country Indicator Data'!$B$4:$N$300,13,FALSE))/(S$3-S$4)*5)),1))))</f>
        <v>3.3</v>
      </c>
      <c r="T83" s="159">
        <f>IF(LEN(E83)&gt;3,((IF(VLOOKUP($C83,#REF!,14,FALSE)="x","x",ROUND(IF(VLOOKUP($C83,#REF!,14,FALSE)&gt;T$3,0,IF(VLOOKUP($C83,#REF!,14,FALSE)&lt;T$4,5,(T$3-VLOOKUP($C83,#REF!,14,FALSE))/(T$3-T$4)*5)),1)))),(IF(VLOOKUP($E83,'Country Indicator Data'!$B$4:$N$300,10,FALSE)="x","x",ROUND(IF(VLOOKUP($E83,'Country Indicator Data'!$B$4:$N$300,10,FALSE)&gt;T$3,0,IF(VLOOKUP($E83,'Country Indicator Data'!$B$4:$N$300,10,FALSE)&lt;T$4,5,(T$3-VLOOKUP($E83,'Country Indicator Data'!$B$4:$N$300,10,FALSE))/(T$3-T$4)*5)),1))))</f>
        <v>2.7</v>
      </c>
      <c r="U83" s="159">
        <f>IF(LEN(E83)&gt;3,((IF(VLOOKUP($C83,#REF!,15,FALSE)="x","x",ROUND(IF(VLOOKUP($C83,#REF!,15,FALSE)&gt;U$3,0,IF(VLOOKUP($C83,#REF!,15,FALSE)&lt;U$4,5,(U$3-VLOOKUP($C83,#REF!,15,FALSE))/(U$3-U$4)*5)),1)))),(IF(VLOOKUP($E83,'Country Indicator Data'!$B$4:$N$300,11,FALSE)="x","x",ROUND(IF(VLOOKUP($E83,'Country Indicator Data'!$B$4:$N$300,11,FALSE)&gt;U$3,0,IF(VLOOKUP($E83,'Country Indicator Data'!$B$4:$N$300,11,FALSE)&lt;U$4,5,(U$3-VLOOKUP($E83,'Country Indicator Data'!$B$4:$N$300,11,FALSE))/(U$3-U$4)*5)),1))))</f>
        <v>2.2000000000000002</v>
      </c>
      <c r="V83" s="159">
        <f>IF(LEN(E83)&gt;3,((IF(VLOOKUP($C83,#REF!,16,FALSE)="x","x",ROUND(IF(VLOOKUP($C83,#REF!,16,FALSE)&gt;V$3,0,IF(VLOOKUP($C83,#REF!,16,FALSE)&lt;V$4,5,(V$3-VLOOKUP($C83,#REF!,16,FALSE))/(V$3-V$4)*5)),1)))),(IF(VLOOKUP($E83,'Country Indicator Data'!$B$4:$N$300,12,FALSE)="x","x",ROUND(IF(VLOOKUP($E83,'Country Indicator Data'!$B$4:$N$300,12,FALSE)&gt;V$3,0,IF(VLOOKUP($E83,'Country Indicator Data'!$B$4:$N$300,12,FALSE)&lt;V$4,5,(V$3-VLOOKUP($E83,'Country Indicator Data'!$B$4:$N$300,12,FALSE))/(V$3-V$4)*5)),1))))</f>
        <v>1.8</v>
      </c>
      <c r="W83" s="159">
        <f t="shared" si="31"/>
        <v>2.5</v>
      </c>
      <c r="X83" s="159">
        <f t="shared" si="32"/>
        <v>1.5</v>
      </c>
      <c r="Y83" s="176">
        <f>IF('Core Indicators'!FC80="x","x",IF('Core Indicators'!FC80&gt;=5,5,IF('Core Indicators'!FC80&gt;=4,4,IF('Core Indicators'!FC80&gt;=3,3,IF('Core Indicators'!FC80&gt;=2,2,IF('Core Indicators'!FC80&gt;=1,1,0))))))</f>
        <v>5</v>
      </c>
      <c r="Z83" s="159">
        <f t="shared" si="33"/>
        <v>5</v>
      </c>
      <c r="AA83" s="176">
        <f>'Crisis Indicator Data'!Y80</f>
        <v>1</v>
      </c>
      <c r="AB83" s="176">
        <f>'Crisis Indicator Data'!Z80</f>
        <v>2</v>
      </c>
      <c r="AC83" s="176">
        <f>'Crisis Indicator Data'!AA80</f>
        <v>0</v>
      </c>
      <c r="AD83" s="176">
        <f>'Crisis Indicator Data'!AB80</f>
        <v>0</v>
      </c>
      <c r="AE83" s="176">
        <f t="shared" si="34"/>
        <v>2</v>
      </c>
      <c r="AF83" s="176">
        <f>'Crisis Indicator Data'!AC80</f>
        <v>0</v>
      </c>
      <c r="AG83" s="176">
        <f>'Crisis Indicator Data'!AD80</f>
        <v>0</v>
      </c>
      <c r="AH83" s="176">
        <f t="shared" si="35"/>
        <v>0</v>
      </c>
      <c r="AI83" s="176">
        <f>'Crisis Indicator Data'!AE80</f>
        <v>0</v>
      </c>
      <c r="AJ83" s="176">
        <f>'Crisis Indicator Data'!AF80</f>
        <v>0</v>
      </c>
      <c r="AK83" s="176">
        <f>'Crisis Indicator Data'!AG80</f>
        <v>3</v>
      </c>
      <c r="AL83" s="176">
        <f t="shared" si="36"/>
        <v>3</v>
      </c>
      <c r="AM83" s="159">
        <f t="shared" si="37"/>
        <v>2</v>
      </c>
      <c r="AN83" s="159">
        <f t="shared" si="38"/>
        <v>3.5</v>
      </c>
    </row>
    <row r="84" spans="1:40" ht="13.5" customHeight="1" x14ac:dyDescent="0.35">
      <c r="A84" s="168" t="str">
        <f>'Crisis Indicator Data'!A81</f>
        <v>International Displacement to Malaysia</v>
      </c>
      <c r="B84" s="169" t="str">
        <f>'Crisis Indicator Data'!B81</f>
        <v>International Displacement</v>
      </c>
      <c r="C84" s="169" t="str">
        <f>'Crisis Indicator Data'!C81</f>
        <v>MYS001</v>
      </c>
      <c r="D84" s="169" t="str">
        <f>'Crisis Indicator Data'!D81</f>
        <v>Malaysia</v>
      </c>
      <c r="E84" s="170" t="str">
        <f>'Crisis Indicator Data'!E81</f>
        <v>MYS</v>
      </c>
      <c r="F84" s="159">
        <f>IF(LEN(E84)&gt;3,(IF(VLOOKUP($C84,#REF!,7,FALSE)="x","x",ROUND(IF(VLOOKUP($C84,#REF!,7,FALSE)&gt;$F$3,5,IF(VLOOKUP($C84,#REF!,7,FALSE)&lt;F$4,0,($F$3-VLOOKUP($C84,#REF!,7,FALSE))/($F$3-$F$4)*5)),1))),IF(VLOOKUP($E84,'Country Indicator Data'!$B$4:$N$300,3,FALSE)="x","x",ROUND(IF(VLOOKUP($E84,'Country Indicator Data'!$B$4:$N$300,3,FALSE)&gt;$F$3,5,IF(VLOOKUP($E84,'Country Indicator Data'!$B$4:$N$300,3,FALSE)&lt;$F$4,0,($F$3-VLOOKUP($E84,'Country Indicator Data'!$B$4:$N$300,3,FALSE))/($F$3-$F$4)*5)),1)))</f>
        <v>3.9</v>
      </c>
      <c r="G84" s="159">
        <f>IF(LEN(E84)&gt;3,(IF(VLOOKUP($C84,#REF!,9,FALSE)="x","x",ROUND(IF(VLOOKUP($C84,#REF!,9,FALSE)&gt;G$3,5,IF(VLOOKUP($C84,#REF!,9,FALSE)&lt;G$4,0,(G$3-VLOOKUP($C84,#REF!,9,FALSE))/(G$3-G$4)*5)),1))),IF(VLOOKUP($E84,'Country Indicator Data'!$B$4:$N$300,5,FALSE)="x","x",ROUND(IF(VLOOKUP($E84,'Country Indicator Data'!$B$4:$N$300,5,FALSE)&gt;G$3,5,IF(VLOOKUP($E84,'Country Indicator Data'!$B$4:$N$300,5,FALSE)&lt;G$4,0,(G$3-VLOOKUP($E84,'Country Indicator Data'!$B$4:$N$300,5,FALSE))/(G$3-G$4)*5)),1)))</f>
        <v>2.2999999999999998</v>
      </c>
      <c r="H84" s="159">
        <f t="shared" si="26"/>
        <v>3.0999999999999996</v>
      </c>
      <c r="I84" s="159">
        <f>IF(LEN(E84)&gt;3,(IF(VLOOKUP($C84,#REF!,6,FALSE)="x","x",ROUND(IF(VLOOKUP($C84,#REF!,6,FALSE)&gt;I$3,5,IF(VLOOKUP($C84,#REF!,6,FALSE)&lt;I$4,0,5-(I$3-VLOOKUP($C84,#REF!,6,FALSE))/(I$3-I$4)*5)),1))),IF(VLOOKUP($E84,'Country Indicator Data'!$B$4:$N$300,2,FALSE)="x","x",ROUND(IF(VLOOKUP($E84,'Country Indicator Data'!$B$4:$N$300,2,FALSE)&gt;I$3,5,IF(VLOOKUP($E84,'Country Indicator Data'!$B$4:$N$300,2,FALSE)&lt;I$4,0,5-(I$3-VLOOKUP($E84,'Country Indicator Data'!$B$4:$N$300,2,FALSE))/(I$3-I$4)*5)),1)))</f>
        <v>3.5</v>
      </c>
      <c r="J84" s="159">
        <f>IF(LEN(E84)&gt;3,(IF(VLOOKUP($C84,#REF!,8,FALSE)="x","x",ROUND(IF(VLOOKUP($C84,#REF!,8,FALSE)&gt;J$3,5,IF(VLOOKUP($C84,#REF!,8,FALSE)&lt;J$4,0,5-(J$3-VLOOKUP($C84,#REF!,8,FALSE))/(J$3-J$4)*5)),1))),IF(VLOOKUP($E84,'Country Indicator Data'!$B$4:$N$300,4,FALSE)="x","x",ROUND(IF(VLOOKUP($E84,'Country Indicator Data'!$B$4:$N$300,4,FALSE)&gt;J$3,5,IF(VLOOKUP($E84,'Country Indicator Data'!$B$4:$N$300,4,FALSE)&lt;J$4,0,5-(J$3-VLOOKUP($E84,'Country Indicator Data'!$B$4:$N$300,4,FALSE))/(J$3-J$4)*5)),1)))</f>
        <v>0.6</v>
      </c>
      <c r="K84" s="159">
        <f t="shared" si="27"/>
        <v>2.0499999999999998</v>
      </c>
      <c r="L84" s="159">
        <f>IF(LEN(E84)&gt;3,(IF(VLOOKUP($C84,#REF!,10,FALSE)="x","x",ROUND(IF(VLOOKUP($C84,#REF!,10,FALSE)&gt;L$3,5,IF(VLOOKUP($C84,#REF!,10,FALSE)&lt;L$4,0,5-(L$3-VLOOKUP($C84,#REF!,10,FALSE))/(L$3-L$4)*5)),1))),IF(VLOOKUP($E84,'Country Indicator Data'!$B$4:$N$300,6,FALSE)="x","x",ROUND(IF(VLOOKUP($E84,'Country Indicator Data'!$B$4:$N$300,6,FALSE)&gt;L$3,5,IF(VLOOKUP($E84,'Country Indicator Data'!$B$4:$N$300,6,FALSE)&lt;L$4,0,5-(L$3-VLOOKUP($E84,'Country Indicator Data'!$B$4:$N$300,6,FALSE))/(L$3-L$4)*5)),1)))</f>
        <v>1.1000000000000001</v>
      </c>
      <c r="M84" s="159">
        <f>IF(LEN(E84)&gt;3,(IF(VLOOKUP($C84,#REF!,11,FALSE)="x","x",ROUND(IF(VLOOKUP($C84,#REF!,11,FALSE)&gt;M$3,5,IF(VLOOKUP($C84,#REF!,11,FALSE)&lt;M$4,0,5-(M$3-VLOOKUP($C84,#REF!,11,FALSE))/(M$3-M$4)*5)),1))),IF(VLOOKUP($E84,'Country Indicator Data'!$B$4:$N$300,7,FALSE)="x","x",ROUND(IF(VLOOKUP($E84,'Country Indicator Data'!$B$4:$N$300,7,FALSE)&gt;M$3,5,IF(VLOOKUP($E84,'Country Indicator Data'!$B$4:$N$300,7,FALSE)&lt;M$4,0,5-(M$3-VLOOKUP($E84,'Country Indicator Data'!$B$4:$N$300,7,FALSE))/(M$3-M$4)*5)),1)))</f>
        <v>2</v>
      </c>
      <c r="N84" s="159">
        <f t="shared" si="28"/>
        <v>1.55</v>
      </c>
      <c r="O84" s="159">
        <f t="shared" si="29"/>
        <v>2.2333333333333329</v>
      </c>
      <c r="P84" s="159">
        <f>IF(LEN(E84)&gt;3,VLOOKUP(C84,#REF!,12,FALSE),VLOOKUP(E84,'Country Indicator Data'!$B$4:$I$300,8,FALSE))</f>
        <v>1</v>
      </c>
      <c r="Q84" s="159">
        <f>IF(LEN(E84)&gt;3,((IF(VLOOKUP($C84,#REF!,13,FALSE)="x","x",ROUND(IF(VLOOKUP($C84,#REF!,13,FALSE)&gt;Q$3,5,IF(VLOOKUP($C84,#REF!,13,FALSE)&lt;Q$4,0,5-(LOG(Q$3)-LOG(VLOOKUP($C84,#REF!,13,FALSE)))/(LOG(Q$3)-LOG(Q$4))*5)),1)))),(IF(VLOOKUP($E84,'Country Indicator Data'!$B$4:$N$300,9,FALSE)="x","x",ROUND(IF(VLOOKUP($E84,'Country Indicator Data'!$B$4:$N$300,9,FALSE)&gt;Q$3,5,IF(VLOOKUP($E84,'Country Indicator Data'!$B$4:$N$300,9,FALSE)&lt;Q$4,0,5-(LOG(Q$3)-LOG(VLOOKUP($E84,'Country Indicator Data'!$B$4:$N$300,9,FALSE)))/(LOG(Q$3)-LOG(Q$4))*5)),1))))</f>
        <v>0</v>
      </c>
      <c r="R84" s="159">
        <f t="shared" si="30"/>
        <v>0.5</v>
      </c>
      <c r="S84" s="159">
        <f>IF(LEN(E84)&gt;3,((IF(VLOOKUP($C84,#REF!,17,FALSE)="x","x",ROUND(IF(VLOOKUP($C84,#REF!,17,FALSE)&gt;S$3,0,IF(VLOOKUP($C84,#REF!,17,FALSE)&lt;S$4,5,(S$3-VLOOKUP($C84,#REF!,17,FALSE))/(S$3-S$4)*5)),1)))),(IF(VLOOKUP($E84,'Country Indicator Data'!$B$4:$N$300,13,FALSE)="x","x",ROUND(IF(VLOOKUP($E84,'Country Indicator Data'!$B$4:$N$300,13,FALSE)&gt;S$3,0,IF(VLOOKUP($E84,'Country Indicator Data'!$B$4:$N$300,13,FALSE)&lt;S$4,5,(S$3-VLOOKUP($E84,'Country Indicator Data'!$B$4:$N$300,13,FALSE))/(S$3-S$4)*5)),1))))</f>
        <v>2.5</v>
      </c>
      <c r="T84" s="159">
        <f>IF(LEN(E84)&gt;3,((IF(VLOOKUP($C84,#REF!,14,FALSE)="x","x",ROUND(IF(VLOOKUP($C84,#REF!,14,FALSE)&gt;T$3,0,IF(VLOOKUP($C84,#REF!,14,FALSE)&lt;T$4,5,(T$3-VLOOKUP($C84,#REF!,14,FALSE))/(T$3-T$4)*5)),1)))),(IF(VLOOKUP($E84,'Country Indicator Data'!$B$4:$N$300,10,FALSE)="x","x",ROUND(IF(VLOOKUP($E84,'Country Indicator Data'!$B$4:$N$300,10,FALSE)&gt;T$3,0,IF(VLOOKUP($E84,'Country Indicator Data'!$B$4:$N$300,10,FALSE)&lt;T$4,5,(T$3-VLOOKUP($E84,'Country Indicator Data'!$B$4:$N$300,10,FALSE))/(T$3-T$4)*5)),1))))</f>
        <v>1.9</v>
      </c>
      <c r="U84" s="159">
        <f>IF(LEN(E84)&gt;3,((IF(VLOOKUP($C84,#REF!,15,FALSE)="x","x",ROUND(IF(VLOOKUP($C84,#REF!,15,FALSE)&gt;U$3,0,IF(VLOOKUP($C84,#REF!,15,FALSE)&lt;U$4,5,(U$3-VLOOKUP($C84,#REF!,15,FALSE))/(U$3-U$4)*5)),1)))),(IF(VLOOKUP($E84,'Country Indicator Data'!$B$4:$N$300,11,FALSE)="x","x",ROUND(IF(VLOOKUP($E84,'Country Indicator Data'!$B$4:$N$300,11,FALSE)&gt;U$3,0,IF(VLOOKUP($E84,'Country Indicator Data'!$B$4:$N$300,11,FALSE)&lt;U$4,5,(U$3-VLOOKUP($E84,'Country Indicator Data'!$B$4:$N$300,11,FALSE))/(U$3-U$4)*5)),1))))</f>
        <v>1.9</v>
      </c>
      <c r="V84" s="159">
        <f>IF(LEN(E84)&gt;3,((IF(VLOOKUP($C84,#REF!,16,FALSE)="x","x",ROUND(IF(VLOOKUP($C84,#REF!,16,FALSE)&gt;V$3,0,IF(VLOOKUP($C84,#REF!,16,FALSE)&lt;V$4,5,(V$3-VLOOKUP($C84,#REF!,16,FALSE))/(V$3-V$4)*5)),1)))),(IF(VLOOKUP($E84,'Country Indicator Data'!$B$4:$N$300,12,FALSE)="x","x",ROUND(IF(VLOOKUP($E84,'Country Indicator Data'!$B$4:$N$300,12,FALSE)&gt;V$3,0,IF(VLOOKUP($E84,'Country Indicator Data'!$B$4:$N$300,12,FALSE)&lt;V$4,5,(V$3-VLOOKUP($E84,'Country Indicator Data'!$B$4:$N$300,12,FALSE))/(V$3-V$4)*5)),1))))</f>
        <v>2.4</v>
      </c>
      <c r="W84" s="159">
        <f t="shared" si="31"/>
        <v>2.2000000000000002</v>
      </c>
      <c r="X84" s="159">
        <f t="shared" si="32"/>
        <v>1.6</v>
      </c>
      <c r="Y84" s="176">
        <f>IF('Core Indicators'!FC81="x","x",IF('Core Indicators'!FC81&gt;=5,5,IF('Core Indicators'!FC81&gt;=4,4,IF('Core Indicators'!FC81&gt;=3,3,IF('Core Indicators'!FC81&gt;=2,2,IF('Core Indicators'!FC81&gt;=1,1,0))))))</f>
        <v>2</v>
      </c>
      <c r="Z84" s="159">
        <f t="shared" si="33"/>
        <v>2</v>
      </c>
      <c r="AA84" s="176">
        <f>'Crisis Indicator Data'!Y81</f>
        <v>0</v>
      </c>
      <c r="AB84" s="176">
        <f>'Crisis Indicator Data'!Z81</f>
        <v>1</v>
      </c>
      <c r="AC84" s="176">
        <f>'Crisis Indicator Data'!AA81</f>
        <v>1</v>
      </c>
      <c r="AD84" s="176">
        <f>'Crisis Indicator Data'!AB81</f>
        <v>0</v>
      </c>
      <c r="AE84" s="176">
        <f t="shared" si="34"/>
        <v>2</v>
      </c>
      <c r="AF84" s="176">
        <f>'Crisis Indicator Data'!AC81</f>
        <v>2</v>
      </c>
      <c r="AG84" s="176">
        <f>'Crisis Indicator Data'!AD81</f>
        <v>3</v>
      </c>
      <c r="AH84" s="176">
        <f t="shared" si="35"/>
        <v>5</v>
      </c>
      <c r="AI84" s="176">
        <f>'Crisis Indicator Data'!AE81</f>
        <v>0</v>
      </c>
      <c r="AJ84" s="176">
        <f>'Crisis Indicator Data'!AF81</f>
        <v>0</v>
      </c>
      <c r="AK84" s="176">
        <f>'Crisis Indicator Data'!AG81</f>
        <v>0</v>
      </c>
      <c r="AL84" s="176">
        <f t="shared" si="36"/>
        <v>0</v>
      </c>
      <c r="AM84" s="159">
        <f t="shared" si="37"/>
        <v>2</v>
      </c>
      <c r="AN84" s="159">
        <f t="shared" si="38"/>
        <v>2</v>
      </c>
    </row>
    <row r="85" spans="1:40" ht="13.5" customHeight="1" x14ac:dyDescent="0.35">
      <c r="A85" s="168" t="str">
        <f>'Crisis Indicator Data'!A82</f>
        <v>Drought in Namibia</v>
      </c>
      <c r="B85" s="169" t="str">
        <f>'Crisis Indicator Data'!B82</f>
        <v>Drought/drier conditions</v>
      </c>
      <c r="C85" s="169" t="str">
        <f>'Crisis Indicator Data'!C82</f>
        <v>NAM002</v>
      </c>
      <c r="D85" s="169" t="str">
        <f>'Crisis Indicator Data'!D82</f>
        <v>Namibia</v>
      </c>
      <c r="E85" s="170" t="str">
        <f>'Crisis Indicator Data'!E82</f>
        <v>NAM</v>
      </c>
      <c r="F85" s="159">
        <f>IF(LEN(E85)&gt;3,(IF(VLOOKUP($C85,#REF!,7,FALSE)="x","x",ROUND(IF(VLOOKUP($C85,#REF!,7,FALSE)&gt;$F$3,5,IF(VLOOKUP($C85,#REF!,7,FALSE)&lt;F$4,0,($F$3-VLOOKUP($C85,#REF!,7,FALSE))/($F$3-$F$4)*5)),1))),IF(VLOOKUP($E85,'Country Indicator Data'!$B$4:$N$300,3,FALSE)="x","x",ROUND(IF(VLOOKUP($E85,'Country Indicator Data'!$B$4:$N$300,3,FALSE)&gt;$F$3,5,IF(VLOOKUP($E85,'Country Indicator Data'!$B$4:$N$300,3,FALSE)&lt;$F$4,0,($F$3-VLOOKUP($E85,'Country Indicator Data'!$B$4:$N$300,3,FALSE))/($F$3-$F$4)*5)),1)))</f>
        <v>1.1000000000000001</v>
      </c>
      <c r="G85" s="159">
        <f>IF(LEN(E85)&gt;3,(IF(VLOOKUP($C85,#REF!,9,FALSE)="x","x",ROUND(IF(VLOOKUP($C85,#REF!,9,FALSE)&gt;G$3,5,IF(VLOOKUP($C85,#REF!,9,FALSE)&lt;G$4,0,(G$3-VLOOKUP($C85,#REF!,9,FALSE))/(G$3-G$4)*5)),1))),IF(VLOOKUP($E85,'Country Indicator Data'!$B$4:$N$300,5,FALSE)="x","x",ROUND(IF(VLOOKUP($E85,'Country Indicator Data'!$B$4:$N$300,5,FALSE)&gt;G$3,5,IF(VLOOKUP($E85,'Country Indicator Data'!$B$4:$N$300,5,FALSE)&lt;G$4,0,(G$3-VLOOKUP($E85,'Country Indicator Data'!$B$4:$N$300,5,FALSE))/(G$3-G$4)*5)),1)))</f>
        <v>1.3</v>
      </c>
      <c r="H85" s="159">
        <f t="shared" si="26"/>
        <v>1.2000000000000002</v>
      </c>
      <c r="I85" s="159">
        <f>IF(LEN(E85)&gt;3,(IF(VLOOKUP($C85,#REF!,6,FALSE)="x","x",ROUND(IF(VLOOKUP($C85,#REF!,6,FALSE)&gt;I$3,5,IF(VLOOKUP($C85,#REF!,6,FALSE)&lt;I$4,0,5-(I$3-VLOOKUP($C85,#REF!,6,FALSE))/(I$3-I$4)*5)),1))),IF(VLOOKUP($E85,'Country Indicator Data'!$B$4:$N$300,2,FALSE)="x","x",ROUND(IF(VLOOKUP($E85,'Country Indicator Data'!$B$4:$N$300,2,FALSE)&gt;I$3,5,IF(VLOOKUP($E85,'Country Indicator Data'!$B$4:$N$300,2,FALSE)&lt;I$4,0,5-(I$3-VLOOKUP($E85,'Country Indicator Data'!$B$4:$N$300,2,FALSE))/(I$3-I$4)*5)),1)))</f>
        <v>3.6</v>
      </c>
      <c r="J85" s="159">
        <f>IF(LEN(E85)&gt;3,(IF(VLOOKUP($C85,#REF!,8,FALSE)="x","x",ROUND(IF(VLOOKUP($C85,#REF!,8,FALSE)&gt;J$3,5,IF(VLOOKUP($C85,#REF!,8,FALSE)&lt;J$4,0,5-(J$3-VLOOKUP($C85,#REF!,8,FALSE))/(J$3-J$4)*5)),1))),IF(VLOOKUP($E85,'Country Indicator Data'!$B$4:$N$300,4,FALSE)="x","x",ROUND(IF(VLOOKUP($E85,'Country Indicator Data'!$B$4:$N$300,4,FALSE)&gt;J$3,5,IF(VLOOKUP($E85,'Country Indicator Data'!$B$4:$N$300,4,FALSE)&lt;J$4,0,5-(J$3-VLOOKUP($E85,'Country Indicator Data'!$B$4:$N$300,4,FALSE))/(J$3-J$4)*5)),1)))</f>
        <v>1.6</v>
      </c>
      <c r="K85" s="159">
        <f t="shared" si="27"/>
        <v>2.6</v>
      </c>
      <c r="L85" s="159">
        <f>IF(LEN(E85)&gt;3,(IF(VLOOKUP($C85,#REF!,10,FALSE)="x","x",ROUND(IF(VLOOKUP($C85,#REF!,10,FALSE)&gt;L$3,5,IF(VLOOKUP($C85,#REF!,10,FALSE)&lt;L$4,0,5-(L$3-VLOOKUP($C85,#REF!,10,FALSE))/(L$3-L$4)*5)),1))),IF(VLOOKUP($E85,'Country Indicator Data'!$B$4:$N$300,6,FALSE)="x","x",ROUND(IF(VLOOKUP($E85,'Country Indicator Data'!$B$4:$N$300,6,FALSE)&gt;L$3,5,IF(VLOOKUP($E85,'Country Indicator Data'!$B$4:$N$300,6,FALSE)&lt;L$4,0,5-(L$3-VLOOKUP($E85,'Country Indicator Data'!$B$4:$N$300,6,FALSE))/(L$3-L$4)*5)),1)))</f>
        <v>3</v>
      </c>
      <c r="M85" s="159">
        <f>IF(LEN(E85)&gt;3,(IF(VLOOKUP($C85,#REF!,11,FALSE)="x","x",ROUND(IF(VLOOKUP($C85,#REF!,11,FALSE)&gt;M$3,5,IF(VLOOKUP($C85,#REF!,11,FALSE)&lt;M$4,0,5-(M$3-VLOOKUP($C85,#REF!,11,FALSE))/(M$3-M$4)*5)),1))),IF(VLOOKUP($E85,'Country Indicator Data'!$B$4:$N$300,7,FALSE)="x","x",ROUND(IF(VLOOKUP($E85,'Country Indicator Data'!$B$4:$N$300,7,FALSE)&gt;M$3,5,IF(VLOOKUP($E85,'Country Indicator Data'!$B$4:$N$300,7,FALSE)&lt;M$4,0,5-(M$3-VLOOKUP($E85,'Country Indicator Data'!$B$4:$N$300,7,FALSE))/(M$3-M$4)*5)),1)))</f>
        <v>4.3</v>
      </c>
      <c r="N85" s="159">
        <f t="shared" si="28"/>
        <v>3.65</v>
      </c>
      <c r="O85" s="159">
        <f t="shared" si="29"/>
        <v>2.4833333333333334</v>
      </c>
      <c r="P85" s="159">
        <f>IF(LEN(E85)&gt;3,VLOOKUP(C85,#REF!,12,FALSE),VLOOKUP(E85,'Country Indicator Data'!$B$4:$I$300,8,FALSE))</f>
        <v>0</v>
      </c>
      <c r="Q85" s="159" t="str">
        <f>IF(LEN(E85)&gt;3,((IF(VLOOKUP($C85,#REF!,13,FALSE)="x","x",ROUND(IF(VLOOKUP($C85,#REF!,13,FALSE)&gt;Q$3,5,IF(VLOOKUP($C85,#REF!,13,FALSE)&lt;Q$4,0,5-(LOG(Q$3)-LOG(VLOOKUP($C85,#REF!,13,FALSE)))/(LOG(Q$3)-LOG(Q$4))*5)),1)))),(IF(VLOOKUP($E85,'Country Indicator Data'!$B$4:$N$300,9,FALSE)="x","x",ROUND(IF(VLOOKUP($E85,'Country Indicator Data'!$B$4:$N$300,9,FALSE)&gt;Q$3,5,IF(VLOOKUP($E85,'Country Indicator Data'!$B$4:$N$300,9,FALSE)&lt;Q$4,0,5-(LOG(Q$3)-LOG(VLOOKUP($E85,'Country Indicator Data'!$B$4:$N$300,9,FALSE)))/(LOG(Q$3)-LOG(Q$4))*5)),1))))</f>
        <v>x</v>
      </c>
      <c r="R85" s="159">
        <f t="shared" si="30"/>
        <v>0</v>
      </c>
      <c r="S85" s="159">
        <f>IF(LEN(E85)&gt;3,((IF(VLOOKUP($C85,#REF!,17,FALSE)="x","x",ROUND(IF(VLOOKUP($C85,#REF!,17,FALSE)&gt;S$3,0,IF(VLOOKUP($C85,#REF!,17,FALSE)&lt;S$4,5,(S$3-VLOOKUP($C85,#REF!,17,FALSE))/(S$3-S$4)*5)),1)))),(IF(VLOOKUP($E85,'Country Indicator Data'!$B$4:$N$300,13,FALSE)="x","x",ROUND(IF(VLOOKUP($E85,'Country Indicator Data'!$B$4:$N$300,13,FALSE)&gt;S$3,0,IF(VLOOKUP($E85,'Country Indicator Data'!$B$4:$N$300,13,FALSE)&lt;S$4,5,(S$3-VLOOKUP($E85,'Country Indicator Data'!$B$4:$N$300,13,FALSE))/(S$3-S$4)*5)),1))))</f>
        <v>2.6</v>
      </c>
      <c r="T85" s="159">
        <f>IF(LEN(E85)&gt;3,((IF(VLOOKUP($C85,#REF!,14,FALSE)="x","x",ROUND(IF(VLOOKUP($C85,#REF!,14,FALSE)&gt;T$3,0,IF(VLOOKUP($C85,#REF!,14,FALSE)&lt;T$4,5,(T$3-VLOOKUP($C85,#REF!,14,FALSE))/(T$3-T$4)*5)),1)))),(IF(VLOOKUP($E85,'Country Indicator Data'!$B$4:$N$300,10,FALSE)="x","x",ROUND(IF(VLOOKUP($E85,'Country Indicator Data'!$B$4:$N$300,10,FALSE)&gt;T$3,0,IF(VLOOKUP($E85,'Country Indicator Data'!$B$4:$N$300,10,FALSE)&lt;T$4,5,(T$3-VLOOKUP($E85,'Country Indicator Data'!$B$4:$N$300,10,FALSE))/(T$3-T$4)*5)),1))))</f>
        <v>2.1</v>
      </c>
      <c r="U85" s="159">
        <f>IF(LEN(E85)&gt;3,((IF(VLOOKUP($C85,#REF!,15,FALSE)="x","x",ROUND(IF(VLOOKUP($C85,#REF!,15,FALSE)&gt;U$3,0,IF(VLOOKUP($C85,#REF!,15,FALSE)&lt;U$4,5,(U$3-VLOOKUP($C85,#REF!,15,FALSE))/(U$3-U$4)*5)),1)))),(IF(VLOOKUP($E85,'Country Indicator Data'!$B$4:$N$300,11,FALSE)="x","x",ROUND(IF(VLOOKUP($E85,'Country Indicator Data'!$B$4:$N$300,11,FALSE)&gt;U$3,0,IF(VLOOKUP($E85,'Country Indicator Data'!$B$4:$N$300,11,FALSE)&lt;U$4,5,(U$3-VLOOKUP($E85,'Country Indicator Data'!$B$4:$N$300,11,FALSE))/(U$3-U$4)*5)),1))))</f>
        <v>1.9</v>
      </c>
      <c r="V85" s="159">
        <f>IF(LEN(E85)&gt;3,((IF(VLOOKUP($C85,#REF!,16,FALSE)="x","x",ROUND(IF(VLOOKUP($C85,#REF!,16,FALSE)&gt;V$3,0,IF(VLOOKUP($C85,#REF!,16,FALSE)&lt;V$4,5,(V$3-VLOOKUP($C85,#REF!,16,FALSE))/(V$3-V$4)*5)),1)))),(IF(VLOOKUP($E85,'Country Indicator Data'!$B$4:$N$300,12,FALSE)="x","x",ROUND(IF(VLOOKUP($E85,'Country Indicator Data'!$B$4:$N$300,12,FALSE)&gt;V$3,0,IF(VLOOKUP($E85,'Country Indicator Data'!$B$4:$N$300,12,FALSE)&lt;V$4,5,(V$3-VLOOKUP($E85,'Country Indicator Data'!$B$4:$N$300,12,FALSE))/(V$3-V$4)*5)),1))))</f>
        <v>1.4</v>
      </c>
      <c r="W85" s="159">
        <f t="shared" si="31"/>
        <v>2</v>
      </c>
      <c r="X85" s="159">
        <f t="shared" si="32"/>
        <v>1.5</v>
      </c>
      <c r="Y85" s="176">
        <f>IF('Core Indicators'!FC82="x","x",IF('Core Indicators'!FC82&gt;=5,5,IF('Core Indicators'!FC82&gt;=4,4,IF('Core Indicators'!FC82&gt;=3,3,IF('Core Indicators'!FC82&gt;=2,2,IF('Core Indicators'!FC82&gt;=1,1,0))))))</f>
        <v>2</v>
      </c>
      <c r="Z85" s="159">
        <f t="shared" si="33"/>
        <v>2</v>
      </c>
      <c r="AA85" s="176">
        <f>'Crisis Indicator Data'!Y82</f>
        <v>1</v>
      </c>
      <c r="AB85" s="176">
        <f>'Crisis Indicator Data'!Z82</f>
        <v>0</v>
      </c>
      <c r="AC85" s="176">
        <f>'Crisis Indicator Data'!AA82</f>
        <v>0</v>
      </c>
      <c r="AD85" s="176">
        <f>'Crisis Indicator Data'!AB82</f>
        <v>0</v>
      </c>
      <c r="AE85" s="176">
        <f t="shared" si="34"/>
        <v>1</v>
      </c>
      <c r="AF85" s="176">
        <f>'Crisis Indicator Data'!AC82</f>
        <v>0</v>
      </c>
      <c r="AG85" s="176">
        <f>'Crisis Indicator Data'!AD82</f>
        <v>0</v>
      </c>
      <c r="AH85" s="176">
        <f t="shared" si="35"/>
        <v>0</v>
      </c>
      <c r="AI85" s="176">
        <f>'Crisis Indicator Data'!AE82</f>
        <v>0</v>
      </c>
      <c r="AJ85" s="176">
        <f>'Crisis Indicator Data'!AF82</f>
        <v>0</v>
      </c>
      <c r="AK85" s="176">
        <f>'Crisis Indicator Data'!AG82</f>
        <v>3</v>
      </c>
      <c r="AL85" s="176">
        <f t="shared" si="36"/>
        <v>3</v>
      </c>
      <c r="AM85" s="159">
        <f t="shared" si="37"/>
        <v>1</v>
      </c>
      <c r="AN85" s="159">
        <f t="shared" si="38"/>
        <v>1.5</v>
      </c>
    </row>
    <row r="86" spans="1:40" ht="13.5" customHeight="1" x14ac:dyDescent="0.35">
      <c r="A86" s="168" t="str">
        <f>'Crisis Indicator Data'!A83</f>
        <v>International displacement from Nigeria to Niger</v>
      </c>
      <c r="B86" s="169" t="str">
        <f>'Crisis Indicator Data'!B83</f>
        <v>International Displacement</v>
      </c>
      <c r="C86" s="169" t="str">
        <f>'Crisis Indicator Data'!C83</f>
        <v>NER004</v>
      </c>
      <c r="D86" s="169" t="str">
        <f>'Crisis Indicator Data'!D83</f>
        <v>Niger</v>
      </c>
      <c r="E86" s="170" t="str">
        <f>'Crisis Indicator Data'!E83</f>
        <v>NER</v>
      </c>
      <c r="F86" s="159">
        <f>IF(LEN(E86)&gt;3,(IF(VLOOKUP($C86,#REF!,7,FALSE)="x","x",ROUND(IF(VLOOKUP($C86,#REF!,7,FALSE)&gt;$F$3,5,IF(VLOOKUP($C86,#REF!,7,FALSE)&lt;F$4,0,($F$3-VLOOKUP($C86,#REF!,7,FALSE))/($F$3-$F$4)*5)),1))),IF(VLOOKUP($E86,'Country Indicator Data'!$B$4:$N$300,3,FALSE)="x","x",ROUND(IF(VLOOKUP($E86,'Country Indicator Data'!$B$4:$N$300,3,FALSE)&gt;$F$3,5,IF(VLOOKUP($E86,'Country Indicator Data'!$B$4:$N$300,3,FALSE)&lt;$F$4,0,($F$3-VLOOKUP($E86,'Country Indicator Data'!$B$4:$N$300,3,FALSE))/($F$3-$F$4)*5)),1)))</f>
        <v>2.1</v>
      </c>
      <c r="G86" s="159">
        <f>IF(LEN(E86)&gt;3,(IF(VLOOKUP($C86,#REF!,9,FALSE)="x","x",ROUND(IF(VLOOKUP($C86,#REF!,9,FALSE)&gt;G$3,5,IF(VLOOKUP($C86,#REF!,9,FALSE)&lt;G$4,0,(G$3-VLOOKUP($C86,#REF!,9,FALSE))/(G$3-G$4)*5)),1))),IF(VLOOKUP($E86,'Country Indicator Data'!$B$4:$N$300,5,FALSE)="x","x",ROUND(IF(VLOOKUP($E86,'Country Indicator Data'!$B$4:$N$300,5,FALSE)&gt;G$3,5,IF(VLOOKUP($E86,'Country Indicator Data'!$B$4:$N$300,5,FALSE)&lt;G$4,0,(G$3-VLOOKUP($E86,'Country Indicator Data'!$B$4:$N$300,5,FALSE))/(G$3-G$4)*5)),1)))</f>
        <v>2</v>
      </c>
      <c r="H86" s="159">
        <f t="shared" si="26"/>
        <v>2.0499999999999998</v>
      </c>
      <c r="I86" s="159">
        <f>IF(LEN(E86)&gt;3,(IF(VLOOKUP($C86,#REF!,6,FALSE)="x","x",ROUND(IF(VLOOKUP($C86,#REF!,6,FALSE)&gt;I$3,5,IF(VLOOKUP($C86,#REF!,6,FALSE)&lt;I$4,0,5-(I$3-VLOOKUP($C86,#REF!,6,FALSE))/(I$3-I$4)*5)),1))),IF(VLOOKUP($E86,'Country Indicator Data'!$B$4:$N$300,2,FALSE)="x","x",ROUND(IF(VLOOKUP($E86,'Country Indicator Data'!$B$4:$N$300,2,FALSE)&gt;I$3,5,IF(VLOOKUP($E86,'Country Indicator Data'!$B$4:$N$300,2,FALSE)&lt;I$4,0,5-(I$3-VLOOKUP($E86,'Country Indicator Data'!$B$4:$N$300,2,FALSE))/(I$3-I$4)*5)),1)))</f>
        <v>3.1</v>
      </c>
      <c r="J86" s="159">
        <f>IF(LEN(E86)&gt;3,(IF(VLOOKUP($C86,#REF!,8,FALSE)="x","x",ROUND(IF(VLOOKUP($C86,#REF!,8,FALSE)&gt;J$3,5,IF(VLOOKUP($C86,#REF!,8,FALSE)&lt;J$4,0,5-(J$3-VLOOKUP($C86,#REF!,8,FALSE))/(J$3-J$4)*5)),1))),IF(VLOOKUP($E86,'Country Indicator Data'!$B$4:$N$300,4,FALSE)="x","x",ROUND(IF(VLOOKUP($E86,'Country Indicator Data'!$B$4:$N$300,4,FALSE)&gt;J$3,5,IF(VLOOKUP($E86,'Country Indicator Data'!$B$4:$N$300,4,FALSE)&lt;J$4,0,5-(J$3-VLOOKUP($E86,'Country Indicator Data'!$B$4:$N$300,4,FALSE))/(J$3-J$4)*5)),1)))</f>
        <v>0.9</v>
      </c>
      <c r="K86" s="159">
        <f t="shared" si="27"/>
        <v>2</v>
      </c>
      <c r="L86" s="159">
        <f>IF(LEN(E86)&gt;3,(IF(VLOOKUP($C86,#REF!,10,FALSE)="x","x",ROUND(IF(VLOOKUP($C86,#REF!,10,FALSE)&gt;L$3,5,IF(VLOOKUP($C86,#REF!,10,FALSE)&lt;L$4,0,5-(L$3-VLOOKUP($C86,#REF!,10,FALSE))/(L$3-L$4)*5)),1))),IF(VLOOKUP($E86,'Country Indicator Data'!$B$4:$N$300,6,FALSE)="x","x",ROUND(IF(VLOOKUP($E86,'Country Indicator Data'!$B$4:$N$300,6,FALSE)&gt;L$3,5,IF(VLOOKUP($E86,'Country Indicator Data'!$B$4:$N$300,6,FALSE)&lt;L$4,0,5-(L$3-VLOOKUP($E86,'Country Indicator Data'!$B$4:$N$300,6,FALSE))/(L$3-L$4)*5)),1)))</f>
        <v>3.9</v>
      </c>
      <c r="M86" s="159">
        <f>IF(LEN(E86)&gt;3,(IF(VLOOKUP($C86,#REF!,11,FALSE)="x","x",ROUND(IF(VLOOKUP($C86,#REF!,11,FALSE)&gt;M$3,5,IF(VLOOKUP($C86,#REF!,11,FALSE)&lt;M$4,0,5-(M$3-VLOOKUP($C86,#REF!,11,FALSE))/(M$3-M$4)*5)),1))),IF(VLOOKUP($E86,'Country Indicator Data'!$B$4:$N$300,7,FALSE)="x","x",ROUND(IF(VLOOKUP($E86,'Country Indicator Data'!$B$4:$N$300,7,FALSE)&gt;M$3,5,IF(VLOOKUP($E86,'Country Indicator Data'!$B$4:$N$300,7,FALSE)&lt;M$4,0,5-(M$3-VLOOKUP($E86,'Country Indicator Data'!$B$4:$N$300,7,FALSE))/(M$3-M$4)*5)),1)))</f>
        <v>1</v>
      </c>
      <c r="N86" s="159">
        <f t="shared" si="28"/>
        <v>2.4500000000000002</v>
      </c>
      <c r="O86" s="159">
        <f t="shared" si="29"/>
        <v>2.1666666666666665</v>
      </c>
      <c r="P86" s="159">
        <f>IF(LEN(E86)&gt;3,VLOOKUP(C86,#REF!,12,FALSE),VLOOKUP(E86,'Country Indicator Data'!$B$4:$I$300,8,FALSE))</f>
        <v>3</v>
      </c>
      <c r="Q86" s="159">
        <f>IF(LEN(E86)&gt;3,((IF(VLOOKUP($C86,#REF!,13,FALSE)="x","x",ROUND(IF(VLOOKUP($C86,#REF!,13,FALSE)&gt;Q$3,5,IF(VLOOKUP($C86,#REF!,13,FALSE)&lt;Q$4,0,5-(LOG(Q$3)-LOG(VLOOKUP($C86,#REF!,13,FALSE)))/(LOG(Q$3)-LOG(Q$4))*5)),1)))),(IF(VLOOKUP($E86,'Country Indicator Data'!$B$4:$N$300,9,FALSE)="x","x",ROUND(IF(VLOOKUP($E86,'Country Indicator Data'!$B$4:$N$300,9,FALSE)&gt;Q$3,5,IF(VLOOKUP($E86,'Country Indicator Data'!$B$4:$N$300,9,FALSE)&lt;Q$4,0,5-(LOG(Q$3)-LOG(VLOOKUP($E86,'Country Indicator Data'!$B$4:$N$300,9,FALSE)))/(LOG(Q$3)-LOG(Q$4))*5)),1))))</f>
        <v>4.2</v>
      </c>
      <c r="R86" s="159">
        <f t="shared" si="30"/>
        <v>3.6</v>
      </c>
      <c r="S86" s="159">
        <f>IF(LEN(E86)&gt;3,((IF(VLOOKUP($C86,#REF!,17,FALSE)="x","x",ROUND(IF(VLOOKUP($C86,#REF!,17,FALSE)&gt;S$3,0,IF(VLOOKUP($C86,#REF!,17,FALSE)&lt;S$4,5,(S$3-VLOOKUP($C86,#REF!,17,FALSE))/(S$3-S$4)*5)),1)))),(IF(VLOOKUP($E86,'Country Indicator Data'!$B$4:$N$300,13,FALSE)="x","x",ROUND(IF(VLOOKUP($E86,'Country Indicator Data'!$B$4:$N$300,13,FALSE)&gt;S$3,0,IF(VLOOKUP($E86,'Country Indicator Data'!$B$4:$N$300,13,FALSE)&lt;S$4,5,(S$3-VLOOKUP($E86,'Country Indicator Data'!$B$4:$N$300,13,FALSE))/(S$3-S$4)*5)),1))))</f>
        <v>3.3</v>
      </c>
      <c r="T86" s="159">
        <f>IF(LEN(E86)&gt;3,((IF(VLOOKUP($C86,#REF!,14,FALSE)="x","x",ROUND(IF(VLOOKUP($C86,#REF!,14,FALSE)&gt;T$3,0,IF(VLOOKUP($C86,#REF!,14,FALSE)&lt;T$4,5,(T$3-VLOOKUP($C86,#REF!,14,FALSE))/(T$3-T$4)*5)),1)))),(IF(VLOOKUP($E86,'Country Indicator Data'!$B$4:$N$300,10,FALSE)="x","x",ROUND(IF(VLOOKUP($E86,'Country Indicator Data'!$B$4:$N$300,10,FALSE)&gt;T$3,0,IF(VLOOKUP($E86,'Country Indicator Data'!$B$4:$N$300,10,FALSE)&lt;T$4,5,(T$3-VLOOKUP($E86,'Country Indicator Data'!$B$4:$N$300,10,FALSE))/(T$3-T$4)*5)),1))))</f>
        <v>3.2</v>
      </c>
      <c r="U86" s="159">
        <f>IF(LEN(E86)&gt;3,((IF(VLOOKUP($C86,#REF!,15,FALSE)="x","x",ROUND(IF(VLOOKUP($C86,#REF!,15,FALSE)&gt;U$3,0,IF(VLOOKUP($C86,#REF!,15,FALSE)&lt;U$4,5,(U$3-VLOOKUP($C86,#REF!,15,FALSE))/(U$3-U$4)*5)),1)))),(IF(VLOOKUP($E86,'Country Indicator Data'!$B$4:$N$300,11,FALSE)="x","x",ROUND(IF(VLOOKUP($E86,'Country Indicator Data'!$B$4:$N$300,11,FALSE)&gt;U$3,0,IF(VLOOKUP($E86,'Country Indicator Data'!$B$4:$N$300,11,FALSE)&lt;U$4,5,(U$3-VLOOKUP($E86,'Country Indicator Data'!$B$4:$N$300,11,FALSE))/(U$3-U$4)*5)),1))))</f>
        <v>2.5</v>
      </c>
      <c r="V86" s="159">
        <f>IF(LEN(E86)&gt;3,((IF(VLOOKUP($C86,#REF!,16,FALSE)="x","x",ROUND(IF(VLOOKUP($C86,#REF!,16,FALSE)&gt;V$3,0,IF(VLOOKUP($C86,#REF!,16,FALSE)&lt;V$4,5,(V$3-VLOOKUP($C86,#REF!,16,FALSE))/(V$3-V$4)*5)),1)))),(IF(VLOOKUP($E86,'Country Indicator Data'!$B$4:$N$300,12,FALSE)="x","x",ROUND(IF(VLOOKUP($E86,'Country Indicator Data'!$B$4:$N$300,12,FALSE)&gt;V$3,0,IF(VLOOKUP($E86,'Country Indicator Data'!$B$4:$N$300,12,FALSE)&lt;V$4,5,(V$3-VLOOKUP($E86,'Country Indicator Data'!$B$4:$N$300,12,FALSE))/(V$3-V$4)*5)),1))))</f>
        <v>3.5</v>
      </c>
      <c r="W86" s="159">
        <f t="shared" si="31"/>
        <v>3.1</v>
      </c>
      <c r="X86" s="159">
        <f t="shared" si="32"/>
        <v>3</v>
      </c>
      <c r="Y86" s="176">
        <f>IF('Core Indicators'!FC83="x","x",IF('Core Indicators'!FC83&gt;=5,5,IF('Core Indicators'!FC83&gt;=4,4,IF('Core Indicators'!FC83&gt;=3,3,IF('Core Indicators'!FC83&gt;=2,2,IF('Core Indicators'!FC83&gt;=1,1,0))))))</f>
        <v>3</v>
      </c>
      <c r="Z86" s="159">
        <f t="shared" si="33"/>
        <v>3</v>
      </c>
      <c r="AA86" s="176">
        <f>'Crisis Indicator Data'!Y83</f>
        <v>1</v>
      </c>
      <c r="AB86" s="176">
        <f>'Crisis Indicator Data'!Z83</f>
        <v>2</v>
      </c>
      <c r="AC86" s="176">
        <f>'Crisis Indicator Data'!AA83</f>
        <v>1</v>
      </c>
      <c r="AD86" s="176">
        <f>'Crisis Indicator Data'!AB83</f>
        <v>0</v>
      </c>
      <c r="AE86" s="176">
        <f t="shared" si="34"/>
        <v>2</v>
      </c>
      <c r="AF86" s="176">
        <f>'Crisis Indicator Data'!AC83</f>
        <v>0</v>
      </c>
      <c r="AG86" s="176">
        <f>'Crisis Indicator Data'!AD83</f>
        <v>0</v>
      </c>
      <c r="AH86" s="176">
        <f t="shared" si="35"/>
        <v>0</v>
      </c>
      <c r="AI86" s="176">
        <f>'Crisis Indicator Data'!AE83</f>
        <v>1</v>
      </c>
      <c r="AJ86" s="176">
        <f>'Crisis Indicator Data'!AF83</f>
        <v>2</v>
      </c>
      <c r="AK86" s="176">
        <f>'Crisis Indicator Data'!AG83</f>
        <v>3</v>
      </c>
      <c r="AL86" s="176">
        <f t="shared" si="36"/>
        <v>4</v>
      </c>
      <c r="AM86" s="159">
        <f t="shared" si="37"/>
        <v>2</v>
      </c>
      <c r="AN86" s="159">
        <f t="shared" si="38"/>
        <v>2.5</v>
      </c>
    </row>
    <row r="87" spans="1:40" ht="13.5" customHeight="1" x14ac:dyDescent="0.35">
      <c r="A87" s="168" t="str">
        <f>'Crisis Indicator Data'!A84</f>
        <v>Complex crisis in Niger</v>
      </c>
      <c r="B87" s="169" t="str">
        <f>'Crisis Indicator Data'!B84</f>
        <v>Conflict/ Violence,Drought/drier conditions,Floods</v>
      </c>
      <c r="C87" s="169" t="str">
        <f>'Crisis Indicator Data'!C84</f>
        <v>NER006</v>
      </c>
      <c r="D87" s="169" t="str">
        <f>'Crisis Indicator Data'!D84</f>
        <v>Niger</v>
      </c>
      <c r="E87" s="170" t="str">
        <f>'Crisis Indicator Data'!E84</f>
        <v>NER</v>
      </c>
      <c r="F87" s="159">
        <f>IF(LEN(E87)&gt;3,(IF(VLOOKUP($C87,#REF!,7,FALSE)="x","x",ROUND(IF(VLOOKUP($C87,#REF!,7,FALSE)&gt;$F$3,5,IF(VLOOKUP($C87,#REF!,7,FALSE)&lt;F$4,0,($F$3-VLOOKUP($C87,#REF!,7,FALSE))/($F$3-$F$4)*5)),1))),IF(VLOOKUP($E87,'Country Indicator Data'!$B$4:$N$300,3,FALSE)="x","x",ROUND(IF(VLOOKUP($E87,'Country Indicator Data'!$B$4:$N$300,3,FALSE)&gt;$F$3,5,IF(VLOOKUP($E87,'Country Indicator Data'!$B$4:$N$300,3,FALSE)&lt;$F$4,0,($F$3-VLOOKUP($E87,'Country Indicator Data'!$B$4:$N$300,3,FALSE))/($F$3-$F$4)*5)),1)))</f>
        <v>2.1</v>
      </c>
      <c r="G87" s="159">
        <f>IF(LEN(E87)&gt;3,(IF(VLOOKUP($C87,#REF!,9,FALSE)="x","x",ROUND(IF(VLOOKUP($C87,#REF!,9,FALSE)&gt;G$3,5,IF(VLOOKUP($C87,#REF!,9,FALSE)&lt;G$4,0,(G$3-VLOOKUP($C87,#REF!,9,FALSE))/(G$3-G$4)*5)),1))),IF(VLOOKUP($E87,'Country Indicator Data'!$B$4:$N$300,5,FALSE)="x","x",ROUND(IF(VLOOKUP($E87,'Country Indicator Data'!$B$4:$N$300,5,FALSE)&gt;G$3,5,IF(VLOOKUP($E87,'Country Indicator Data'!$B$4:$N$300,5,FALSE)&lt;G$4,0,(G$3-VLOOKUP($E87,'Country Indicator Data'!$B$4:$N$300,5,FALSE))/(G$3-G$4)*5)),1)))</f>
        <v>2</v>
      </c>
      <c r="H87" s="159">
        <f t="shared" si="26"/>
        <v>2.0499999999999998</v>
      </c>
      <c r="I87" s="159">
        <f>IF(LEN(E87)&gt;3,(IF(VLOOKUP($C87,#REF!,6,FALSE)="x","x",ROUND(IF(VLOOKUP($C87,#REF!,6,FALSE)&gt;I$3,5,IF(VLOOKUP($C87,#REF!,6,FALSE)&lt;I$4,0,5-(I$3-VLOOKUP($C87,#REF!,6,FALSE))/(I$3-I$4)*5)),1))),IF(VLOOKUP($E87,'Country Indicator Data'!$B$4:$N$300,2,FALSE)="x","x",ROUND(IF(VLOOKUP($E87,'Country Indicator Data'!$B$4:$N$300,2,FALSE)&gt;I$3,5,IF(VLOOKUP($E87,'Country Indicator Data'!$B$4:$N$300,2,FALSE)&lt;I$4,0,5-(I$3-VLOOKUP($E87,'Country Indicator Data'!$B$4:$N$300,2,FALSE))/(I$3-I$4)*5)),1)))</f>
        <v>3.1</v>
      </c>
      <c r="J87" s="159">
        <f>IF(LEN(E87)&gt;3,(IF(VLOOKUP($C87,#REF!,8,FALSE)="x","x",ROUND(IF(VLOOKUP($C87,#REF!,8,FALSE)&gt;J$3,5,IF(VLOOKUP($C87,#REF!,8,FALSE)&lt;J$4,0,5-(J$3-VLOOKUP($C87,#REF!,8,FALSE))/(J$3-J$4)*5)),1))),IF(VLOOKUP($E87,'Country Indicator Data'!$B$4:$N$300,4,FALSE)="x","x",ROUND(IF(VLOOKUP($E87,'Country Indicator Data'!$B$4:$N$300,4,FALSE)&gt;J$3,5,IF(VLOOKUP($E87,'Country Indicator Data'!$B$4:$N$300,4,FALSE)&lt;J$4,0,5-(J$3-VLOOKUP($E87,'Country Indicator Data'!$B$4:$N$300,4,FALSE))/(J$3-J$4)*5)),1)))</f>
        <v>0.9</v>
      </c>
      <c r="K87" s="159">
        <f t="shared" si="27"/>
        <v>2</v>
      </c>
      <c r="L87" s="159">
        <f>IF(LEN(E87)&gt;3,(IF(VLOOKUP($C87,#REF!,10,FALSE)="x","x",ROUND(IF(VLOOKUP($C87,#REF!,10,FALSE)&gt;L$3,5,IF(VLOOKUP($C87,#REF!,10,FALSE)&lt;L$4,0,5-(L$3-VLOOKUP($C87,#REF!,10,FALSE))/(L$3-L$4)*5)),1))),IF(VLOOKUP($E87,'Country Indicator Data'!$B$4:$N$300,6,FALSE)="x","x",ROUND(IF(VLOOKUP($E87,'Country Indicator Data'!$B$4:$N$300,6,FALSE)&gt;L$3,5,IF(VLOOKUP($E87,'Country Indicator Data'!$B$4:$N$300,6,FALSE)&lt;L$4,0,5-(L$3-VLOOKUP($E87,'Country Indicator Data'!$B$4:$N$300,6,FALSE))/(L$3-L$4)*5)),1)))</f>
        <v>3.9</v>
      </c>
      <c r="M87" s="159">
        <f>IF(LEN(E87)&gt;3,(IF(VLOOKUP($C87,#REF!,11,FALSE)="x","x",ROUND(IF(VLOOKUP($C87,#REF!,11,FALSE)&gt;M$3,5,IF(VLOOKUP($C87,#REF!,11,FALSE)&lt;M$4,0,5-(M$3-VLOOKUP($C87,#REF!,11,FALSE))/(M$3-M$4)*5)),1))),IF(VLOOKUP($E87,'Country Indicator Data'!$B$4:$N$300,7,FALSE)="x","x",ROUND(IF(VLOOKUP($E87,'Country Indicator Data'!$B$4:$N$300,7,FALSE)&gt;M$3,5,IF(VLOOKUP($E87,'Country Indicator Data'!$B$4:$N$300,7,FALSE)&lt;M$4,0,5-(M$3-VLOOKUP($E87,'Country Indicator Data'!$B$4:$N$300,7,FALSE))/(M$3-M$4)*5)),1)))</f>
        <v>1</v>
      </c>
      <c r="N87" s="159">
        <f t="shared" si="28"/>
        <v>2.4500000000000002</v>
      </c>
      <c r="O87" s="159">
        <f t="shared" si="29"/>
        <v>2.1666666666666665</v>
      </c>
      <c r="P87" s="159">
        <f>IF(LEN(E87)&gt;3,VLOOKUP(C87,#REF!,12,FALSE),VLOOKUP(E87,'Country Indicator Data'!$B$4:$I$300,8,FALSE))</f>
        <v>3</v>
      </c>
      <c r="Q87" s="159">
        <f>IF(LEN(E87)&gt;3,((IF(VLOOKUP($C87,#REF!,13,FALSE)="x","x",ROUND(IF(VLOOKUP($C87,#REF!,13,FALSE)&gt;Q$3,5,IF(VLOOKUP($C87,#REF!,13,FALSE)&lt;Q$4,0,5-(LOG(Q$3)-LOG(VLOOKUP($C87,#REF!,13,FALSE)))/(LOG(Q$3)-LOG(Q$4))*5)),1)))),(IF(VLOOKUP($E87,'Country Indicator Data'!$B$4:$N$300,9,FALSE)="x","x",ROUND(IF(VLOOKUP($E87,'Country Indicator Data'!$B$4:$N$300,9,FALSE)&gt;Q$3,5,IF(VLOOKUP($E87,'Country Indicator Data'!$B$4:$N$300,9,FALSE)&lt;Q$4,0,5-(LOG(Q$3)-LOG(VLOOKUP($E87,'Country Indicator Data'!$B$4:$N$300,9,FALSE)))/(LOG(Q$3)-LOG(Q$4))*5)),1))))</f>
        <v>4.2</v>
      </c>
      <c r="R87" s="159">
        <f t="shared" si="30"/>
        <v>3.6</v>
      </c>
      <c r="S87" s="159">
        <f>IF(LEN(E87)&gt;3,((IF(VLOOKUP($C87,#REF!,17,FALSE)="x","x",ROUND(IF(VLOOKUP($C87,#REF!,17,FALSE)&gt;S$3,0,IF(VLOOKUP($C87,#REF!,17,FALSE)&lt;S$4,5,(S$3-VLOOKUP($C87,#REF!,17,FALSE))/(S$3-S$4)*5)),1)))),(IF(VLOOKUP($E87,'Country Indicator Data'!$B$4:$N$300,13,FALSE)="x","x",ROUND(IF(VLOOKUP($E87,'Country Indicator Data'!$B$4:$N$300,13,FALSE)&gt;S$3,0,IF(VLOOKUP($E87,'Country Indicator Data'!$B$4:$N$300,13,FALSE)&lt;S$4,5,(S$3-VLOOKUP($E87,'Country Indicator Data'!$B$4:$N$300,13,FALSE))/(S$3-S$4)*5)),1))))</f>
        <v>3.3</v>
      </c>
      <c r="T87" s="159">
        <f>IF(LEN(E87)&gt;3,((IF(VLOOKUP($C87,#REF!,14,FALSE)="x","x",ROUND(IF(VLOOKUP($C87,#REF!,14,FALSE)&gt;T$3,0,IF(VLOOKUP($C87,#REF!,14,FALSE)&lt;T$4,5,(T$3-VLOOKUP($C87,#REF!,14,FALSE))/(T$3-T$4)*5)),1)))),(IF(VLOOKUP($E87,'Country Indicator Data'!$B$4:$N$300,10,FALSE)="x","x",ROUND(IF(VLOOKUP($E87,'Country Indicator Data'!$B$4:$N$300,10,FALSE)&gt;T$3,0,IF(VLOOKUP($E87,'Country Indicator Data'!$B$4:$N$300,10,FALSE)&lt;T$4,5,(T$3-VLOOKUP($E87,'Country Indicator Data'!$B$4:$N$300,10,FALSE))/(T$3-T$4)*5)),1))))</f>
        <v>3.2</v>
      </c>
      <c r="U87" s="159">
        <f>IF(LEN(E87)&gt;3,((IF(VLOOKUP($C87,#REF!,15,FALSE)="x","x",ROUND(IF(VLOOKUP($C87,#REF!,15,FALSE)&gt;U$3,0,IF(VLOOKUP($C87,#REF!,15,FALSE)&lt;U$4,5,(U$3-VLOOKUP($C87,#REF!,15,FALSE))/(U$3-U$4)*5)),1)))),(IF(VLOOKUP($E87,'Country Indicator Data'!$B$4:$N$300,11,FALSE)="x","x",ROUND(IF(VLOOKUP($E87,'Country Indicator Data'!$B$4:$N$300,11,FALSE)&gt;U$3,0,IF(VLOOKUP($E87,'Country Indicator Data'!$B$4:$N$300,11,FALSE)&lt;U$4,5,(U$3-VLOOKUP($E87,'Country Indicator Data'!$B$4:$N$300,11,FALSE))/(U$3-U$4)*5)),1))))</f>
        <v>2.5</v>
      </c>
      <c r="V87" s="159">
        <f>IF(LEN(E87)&gt;3,((IF(VLOOKUP($C87,#REF!,16,FALSE)="x","x",ROUND(IF(VLOOKUP($C87,#REF!,16,FALSE)&gt;V$3,0,IF(VLOOKUP($C87,#REF!,16,FALSE)&lt;V$4,5,(V$3-VLOOKUP($C87,#REF!,16,FALSE))/(V$3-V$4)*5)),1)))),(IF(VLOOKUP($E87,'Country Indicator Data'!$B$4:$N$300,12,FALSE)="x","x",ROUND(IF(VLOOKUP($E87,'Country Indicator Data'!$B$4:$N$300,12,FALSE)&gt;V$3,0,IF(VLOOKUP($E87,'Country Indicator Data'!$B$4:$N$300,12,FALSE)&lt;V$4,5,(V$3-VLOOKUP($E87,'Country Indicator Data'!$B$4:$N$300,12,FALSE))/(V$3-V$4)*5)),1))))</f>
        <v>3.5</v>
      </c>
      <c r="W87" s="159">
        <f t="shared" si="31"/>
        <v>3.1</v>
      </c>
      <c r="X87" s="159">
        <f t="shared" si="32"/>
        <v>3</v>
      </c>
      <c r="Y87" s="176">
        <f>IF('Core Indicators'!FC84="x","x",IF('Core Indicators'!FC84&gt;=5,5,IF('Core Indicators'!FC84&gt;=4,4,IF('Core Indicators'!FC84&gt;=3,3,IF('Core Indicators'!FC84&gt;=2,2,IF('Core Indicators'!FC84&gt;=1,1,0))))))</f>
        <v>3</v>
      </c>
      <c r="Z87" s="159">
        <f t="shared" si="33"/>
        <v>3</v>
      </c>
      <c r="AA87" s="176">
        <f>'Crisis Indicator Data'!Y84</f>
        <v>2</v>
      </c>
      <c r="AB87" s="176">
        <f>'Crisis Indicator Data'!Z84</f>
        <v>3</v>
      </c>
      <c r="AC87" s="176">
        <f>'Crisis Indicator Data'!AA84</f>
        <v>2</v>
      </c>
      <c r="AD87" s="176">
        <f>'Crisis Indicator Data'!AB84</f>
        <v>0</v>
      </c>
      <c r="AE87" s="176">
        <f t="shared" si="34"/>
        <v>3</v>
      </c>
      <c r="AF87" s="176">
        <f>'Crisis Indicator Data'!AC84</f>
        <v>0</v>
      </c>
      <c r="AG87" s="176">
        <f>'Crisis Indicator Data'!AD84</f>
        <v>0</v>
      </c>
      <c r="AH87" s="176">
        <f t="shared" si="35"/>
        <v>0</v>
      </c>
      <c r="AI87" s="176">
        <f>'Crisis Indicator Data'!AE84</f>
        <v>2</v>
      </c>
      <c r="AJ87" s="176">
        <f>'Crisis Indicator Data'!AF84</f>
        <v>2</v>
      </c>
      <c r="AK87" s="176">
        <f>'Crisis Indicator Data'!AG84</f>
        <v>3</v>
      </c>
      <c r="AL87" s="176">
        <f t="shared" si="36"/>
        <v>5</v>
      </c>
      <c r="AM87" s="159">
        <f t="shared" si="37"/>
        <v>3</v>
      </c>
      <c r="AN87" s="159">
        <f t="shared" si="38"/>
        <v>3</v>
      </c>
    </row>
    <row r="88" spans="1:40" ht="13.5" customHeight="1" x14ac:dyDescent="0.35">
      <c r="A88" s="168" t="str">
        <f>'Crisis Indicator Data'!A85</f>
        <v>Complex crisis in Nigeria</v>
      </c>
      <c r="B88" s="169" t="str">
        <f>'Crisis Indicator Data'!B85</f>
        <v>Conflict/ Violence,Floods,Political/economic crisis</v>
      </c>
      <c r="C88" s="169" t="str">
        <f>'Crisis Indicator Data'!C85</f>
        <v>NGA001</v>
      </c>
      <c r="D88" s="169" t="str">
        <f>'Crisis Indicator Data'!D85</f>
        <v>Nigeria</v>
      </c>
      <c r="E88" s="170" t="str">
        <f>'Crisis Indicator Data'!E85</f>
        <v>NGA</v>
      </c>
      <c r="F88" s="159">
        <f>IF(LEN(E88)&gt;3,(IF(VLOOKUP($C88,#REF!,7,FALSE)="x","x",ROUND(IF(VLOOKUP($C88,#REF!,7,FALSE)&gt;$F$3,5,IF(VLOOKUP($C88,#REF!,7,FALSE)&lt;F$4,0,($F$3-VLOOKUP($C88,#REF!,7,FALSE))/($F$3-$F$4)*5)),1))),IF(VLOOKUP($E88,'Country Indicator Data'!$B$4:$N$300,3,FALSE)="x","x",ROUND(IF(VLOOKUP($E88,'Country Indicator Data'!$B$4:$N$300,3,FALSE)&gt;$F$3,5,IF(VLOOKUP($E88,'Country Indicator Data'!$B$4:$N$300,3,FALSE)&lt;$F$4,0,($F$3-VLOOKUP($E88,'Country Indicator Data'!$B$4:$N$300,3,FALSE))/($F$3-$F$4)*5)),1)))</f>
        <v>3.9</v>
      </c>
      <c r="G88" s="159">
        <f>IF(LEN(E88)&gt;3,(IF(VLOOKUP($C88,#REF!,9,FALSE)="x","x",ROUND(IF(VLOOKUP($C88,#REF!,9,FALSE)&gt;G$3,5,IF(VLOOKUP($C88,#REF!,9,FALSE)&lt;G$4,0,(G$3-VLOOKUP($C88,#REF!,9,FALSE))/(G$3-G$4)*5)),1))),IF(VLOOKUP($E88,'Country Indicator Data'!$B$4:$N$300,5,FALSE)="x","x",ROUND(IF(VLOOKUP($E88,'Country Indicator Data'!$B$4:$N$300,5,FALSE)&gt;G$3,5,IF(VLOOKUP($E88,'Country Indicator Data'!$B$4:$N$300,5,FALSE)&lt;G$4,0,(G$3-VLOOKUP($E88,'Country Indicator Data'!$B$4:$N$300,5,FALSE))/(G$3-G$4)*5)),1)))</f>
        <v>2.9</v>
      </c>
      <c r="H88" s="159">
        <f t="shared" si="26"/>
        <v>3.4</v>
      </c>
      <c r="I88" s="159">
        <f>IF(LEN(E88)&gt;3,(IF(VLOOKUP($C88,#REF!,6,FALSE)="x","x",ROUND(IF(VLOOKUP($C88,#REF!,6,FALSE)&gt;I$3,5,IF(VLOOKUP($C88,#REF!,6,FALSE)&lt;I$4,0,5-(I$3-VLOOKUP($C88,#REF!,6,FALSE))/(I$3-I$4)*5)),1))),IF(VLOOKUP($E88,'Country Indicator Data'!$B$4:$N$300,2,FALSE)="x","x",ROUND(IF(VLOOKUP($E88,'Country Indicator Data'!$B$4:$N$300,2,FALSE)&gt;I$3,5,IF(VLOOKUP($E88,'Country Indicator Data'!$B$4:$N$300,2,FALSE)&lt;I$4,0,5-(I$3-VLOOKUP($E88,'Country Indicator Data'!$B$4:$N$300,2,FALSE))/(I$3-I$4)*5)),1)))</f>
        <v>4.0999999999999996</v>
      </c>
      <c r="J88" s="159">
        <f>IF(LEN(E88)&gt;3,(IF(VLOOKUP($C88,#REF!,8,FALSE)="x","x",ROUND(IF(VLOOKUP($C88,#REF!,8,FALSE)&gt;J$3,5,IF(VLOOKUP($C88,#REF!,8,FALSE)&lt;J$4,0,5-(J$3-VLOOKUP($C88,#REF!,8,FALSE))/(J$3-J$4)*5)),1))),IF(VLOOKUP($E88,'Country Indicator Data'!$B$4:$N$300,4,FALSE)="x","x",ROUND(IF(VLOOKUP($E88,'Country Indicator Data'!$B$4:$N$300,4,FALSE)&gt;J$3,5,IF(VLOOKUP($E88,'Country Indicator Data'!$B$4:$N$300,4,FALSE)&lt;J$4,0,5-(J$3-VLOOKUP($E88,'Country Indicator Data'!$B$4:$N$300,4,FALSE))/(J$3-J$4)*5)),1)))</f>
        <v>0.3</v>
      </c>
      <c r="K88" s="159">
        <f t="shared" si="27"/>
        <v>2.1999999999999997</v>
      </c>
      <c r="L88" s="159">
        <f>IF(LEN(E88)&gt;3,(IF(VLOOKUP($C88,#REF!,10,FALSE)="x","x",ROUND(IF(VLOOKUP($C88,#REF!,10,FALSE)&gt;L$3,5,IF(VLOOKUP($C88,#REF!,10,FALSE)&lt;L$4,0,5-(L$3-VLOOKUP($C88,#REF!,10,FALSE))/(L$3-L$4)*5)),1))),IF(VLOOKUP($E88,'Country Indicator Data'!$B$4:$N$300,6,FALSE)="x","x",ROUND(IF(VLOOKUP($E88,'Country Indicator Data'!$B$4:$N$300,6,FALSE)&gt;L$3,5,IF(VLOOKUP($E88,'Country Indicator Data'!$B$4:$N$300,6,FALSE)&lt;L$4,0,5-(L$3-VLOOKUP($E88,'Country Indicator Data'!$B$4:$N$300,6,FALSE))/(L$3-L$4)*5)),1)))</f>
        <v>4.5</v>
      </c>
      <c r="M88" s="159">
        <f>IF(LEN(E88)&gt;3,(IF(VLOOKUP($C88,#REF!,11,FALSE)="x","x",ROUND(IF(VLOOKUP($C88,#REF!,11,FALSE)&gt;M$3,5,IF(VLOOKUP($C88,#REF!,11,FALSE)&lt;M$4,0,5-(M$3-VLOOKUP($C88,#REF!,11,FALSE))/(M$3-M$4)*5)),1))),IF(VLOOKUP($E88,'Country Indicator Data'!$B$4:$N$300,7,FALSE)="x","x",ROUND(IF(VLOOKUP($E88,'Country Indicator Data'!$B$4:$N$300,7,FALSE)&gt;M$3,5,IF(VLOOKUP($E88,'Country Indicator Data'!$B$4:$N$300,7,FALSE)&lt;M$4,0,5-(M$3-VLOOKUP($E88,'Country Indicator Data'!$B$4:$N$300,7,FALSE))/(M$3-M$4)*5)),1)))</f>
        <v>1.3</v>
      </c>
      <c r="N88" s="159">
        <f t="shared" si="28"/>
        <v>2.9</v>
      </c>
      <c r="O88" s="159">
        <f t="shared" si="29"/>
        <v>2.8333333333333335</v>
      </c>
      <c r="P88" s="159">
        <f>IF(LEN(E88)&gt;3,VLOOKUP(C88,#REF!,12,FALSE),VLOOKUP(E88,'Country Indicator Data'!$B$4:$I$300,8,FALSE))</f>
        <v>5</v>
      </c>
      <c r="Q88" s="159">
        <f>IF(LEN(E88)&gt;3,((IF(VLOOKUP($C88,#REF!,13,FALSE)="x","x",ROUND(IF(VLOOKUP($C88,#REF!,13,FALSE)&gt;Q$3,5,IF(VLOOKUP($C88,#REF!,13,FALSE)&lt;Q$4,0,5-(LOG(Q$3)-LOG(VLOOKUP($C88,#REF!,13,FALSE)))/(LOG(Q$3)-LOG(Q$4))*5)),1)))),(IF(VLOOKUP($E88,'Country Indicator Data'!$B$4:$N$300,9,FALSE)="x","x",ROUND(IF(VLOOKUP($E88,'Country Indicator Data'!$B$4:$N$300,9,FALSE)&gt;Q$3,5,IF(VLOOKUP($E88,'Country Indicator Data'!$B$4:$N$300,9,FALSE)&lt;Q$4,0,5-(LOG(Q$3)-LOG(VLOOKUP($E88,'Country Indicator Data'!$B$4:$N$300,9,FALSE)))/(LOG(Q$3)-LOG(Q$4))*5)),1))))</f>
        <v>5</v>
      </c>
      <c r="R88" s="159">
        <f t="shared" si="30"/>
        <v>5</v>
      </c>
      <c r="S88" s="159">
        <f>IF(LEN(E88)&gt;3,((IF(VLOOKUP($C88,#REF!,17,FALSE)="x","x",ROUND(IF(VLOOKUP($C88,#REF!,17,FALSE)&gt;S$3,0,IF(VLOOKUP($C88,#REF!,17,FALSE)&lt;S$4,5,(S$3-VLOOKUP($C88,#REF!,17,FALSE))/(S$3-S$4)*5)),1)))),(IF(VLOOKUP($E88,'Country Indicator Data'!$B$4:$N$300,13,FALSE)="x","x",ROUND(IF(VLOOKUP($E88,'Country Indicator Data'!$B$4:$N$300,13,FALSE)&gt;S$3,0,IF(VLOOKUP($E88,'Country Indicator Data'!$B$4:$N$300,13,FALSE)&lt;S$4,5,(S$3-VLOOKUP($E88,'Country Indicator Data'!$B$4:$N$300,13,FALSE))/(S$3-S$4)*5)),1))))</f>
        <v>3.7</v>
      </c>
      <c r="T88" s="159">
        <f>IF(LEN(E88)&gt;3,((IF(VLOOKUP($C88,#REF!,14,FALSE)="x","x",ROUND(IF(VLOOKUP($C88,#REF!,14,FALSE)&gt;T$3,0,IF(VLOOKUP($C88,#REF!,14,FALSE)&lt;T$4,5,(T$3-VLOOKUP($C88,#REF!,14,FALSE))/(T$3-T$4)*5)),1)))),(IF(VLOOKUP($E88,'Country Indicator Data'!$B$4:$N$300,10,FALSE)="x","x",ROUND(IF(VLOOKUP($E88,'Country Indicator Data'!$B$4:$N$300,10,FALSE)&gt;T$3,0,IF(VLOOKUP($E88,'Country Indicator Data'!$B$4:$N$300,10,FALSE)&lt;T$4,5,(T$3-VLOOKUP($E88,'Country Indicator Data'!$B$4:$N$300,10,FALSE))/(T$3-T$4)*5)),1))))</f>
        <v>3.4</v>
      </c>
      <c r="U88" s="159">
        <f>IF(LEN(E88)&gt;3,((IF(VLOOKUP($C88,#REF!,15,FALSE)="x","x",ROUND(IF(VLOOKUP($C88,#REF!,15,FALSE)&gt;U$3,0,IF(VLOOKUP($C88,#REF!,15,FALSE)&lt;U$4,5,(U$3-VLOOKUP($C88,#REF!,15,FALSE))/(U$3-U$4)*5)),1)))),(IF(VLOOKUP($E88,'Country Indicator Data'!$B$4:$N$300,11,FALSE)="x","x",ROUND(IF(VLOOKUP($E88,'Country Indicator Data'!$B$4:$N$300,11,FALSE)&gt;U$3,0,IF(VLOOKUP($E88,'Country Indicator Data'!$B$4:$N$300,11,FALSE)&lt;U$4,5,(U$3-VLOOKUP($E88,'Country Indicator Data'!$B$4:$N$300,11,FALSE))/(U$3-U$4)*5)),1))))</f>
        <v>3.1</v>
      </c>
      <c r="V88" s="159">
        <f>IF(LEN(E88)&gt;3,((IF(VLOOKUP($C88,#REF!,16,FALSE)="x","x",ROUND(IF(VLOOKUP($C88,#REF!,16,FALSE)&gt;V$3,0,IF(VLOOKUP($C88,#REF!,16,FALSE)&lt;V$4,5,(V$3-VLOOKUP($C88,#REF!,16,FALSE))/(V$3-V$4)*5)),1)))),(IF(VLOOKUP($E88,'Country Indicator Data'!$B$4:$N$300,12,FALSE)="x","x",ROUND(IF(VLOOKUP($E88,'Country Indicator Data'!$B$4:$N$300,12,FALSE)&gt;V$3,0,IF(VLOOKUP($E88,'Country Indicator Data'!$B$4:$N$300,12,FALSE)&lt;V$4,5,(V$3-VLOOKUP($E88,'Country Indicator Data'!$B$4:$N$300,12,FALSE))/(V$3-V$4)*5)),1))))</f>
        <v>2.8</v>
      </c>
      <c r="W88" s="159">
        <f t="shared" si="31"/>
        <v>3.3</v>
      </c>
      <c r="X88" s="159">
        <f t="shared" si="32"/>
        <v>3.7</v>
      </c>
      <c r="Y88" s="176">
        <f>IF('Core Indicators'!FC85="x","x",IF('Core Indicators'!FC85&gt;=5,5,IF('Core Indicators'!FC85&gt;=4,4,IF('Core Indicators'!FC85&gt;=3,3,IF('Core Indicators'!FC85&gt;=2,2,IF('Core Indicators'!FC85&gt;=1,1,0))))))</f>
        <v>5</v>
      </c>
      <c r="Z88" s="159">
        <f t="shared" si="33"/>
        <v>5</v>
      </c>
      <c r="AA88" s="176">
        <f>'Crisis Indicator Data'!Y85</f>
        <v>2</v>
      </c>
      <c r="AB88" s="176">
        <f>'Crisis Indicator Data'!Z85</f>
        <v>3</v>
      </c>
      <c r="AC88" s="176">
        <f>'Crisis Indicator Data'!AA85</f>
        <v>3</v>
      </c>
      <c r="AD88" s="176">
        <f>'Crisis Indicator Data'!AB85</f>
        <v>3</v>
      </c>
      <c r="AE88" s="176">
        <f t="shared" si="34"/>
        <v>5</v>
      </c>
      <c r="AF88" s="176">
        <f>'Crisis Indicator Data'!AC85</f>
        <v>1</v>
      </c>
      <c r="AG88" s="176">
        <f>'Crisis Indicator Data'!AD85</f>
        <v>3</v>
      </c>
      <c r="AH88" s="176">
        <f t="shared" si="35"/>
        <v>4</v>
      </c>
      <c r="AI88" s="176">
        <f>'Crisis Indicator Data'!AE85</f>
        <v>3</v>
      </c>
      <c r="AJ88" s="176">
        <f>'Crisis Indicator Data'!AF85</f>
        <v>1</v>
      </c>
      <c r="AK88" s="176">
        <f>'Crisis Indicator Data'!AG85</f>
        <v>3</v>
      </c>
      <c r="AL88" s="176">
        <f t="shared" si="36"/>
        <v>5</v>
      </c>
      <c r="AM88" s="159">
        <f t="shared" si="37"/>
        <v>5</v>
      </c>
      <c r="AN88" s="159">
        <f t="shared" si="38"/>
        <v>5</v>
      </c>
    </row>
    <row r="89" spans="1:40" ht="13.5" customHeight="1" x14ac:dyDescent="0.35">
      <c r="A89" s="168" t="str">
        <f>'Crisis Indicator Data'!A86</f>
        <v>Conflict in the BAY states</v>
      </c>
      <c r="B89" s="169" t="str">
        <f>'Crisis Indicator Data'!B86</f>
        <v>Conflict/ Violence</v>
      </c>
      <c r="C89" s="169" t="str">
        <f>'Crisis Indicator Data'!C86</f>
        <v>NGA004</v>
      </c>
      <c r="D89" s="169" t="str">
        <f>'Crisis Indicator Data'!D86</f>
        <v>Nigeria</v>
      </c>
      <c r="E89" s="170" t="str">
        <f>'Crisis Indicator Data'!E86</f>
        <v>NGA</v>
      </c>
      <c r="F89" s="159">
        <f>IF(LEN(E89)&gt;3,(IF(VLOOKUP($C89,#REF!,7,FALSE)="x","x",ROUND(IF(VLOOKUP($C89,#REF!,7,FALSE)&gt;$F$3,5,IF(VLOOKUP($C89,#REF!,7,FALSE)&lt;F$4,0,($F$3-VLOOKUP($C89,#REF!,7,FALSE))/($F$3-$F$4)*5)),1))),IF(VLOOKUP($E89,'Country Indicator Data'!$B$4:$N$300,3,FALSE)="x","x",ROUND(IF(VLOOKUP($E89,'Country Indicator Data'!$B$4:$N$300,3,FALSE)&gt;$F$3,5,IF(VLOOKUP($E89,'Country Indicator Data'!$B$4:$N$300,3,FALSE)&lt;$F$4,0,($F$3-VLOOKUP($E89,'Country Indicator Data'!$B$4:$N$300,3,FALSE))/($F$3-$F$4)*5)),1)))</f>
        <v>3.9</v>
      </c>
      <c r="G89" s="159">
        <f>IF(LEN(E89)&gt;3,(IF(VLOOKUP($C89,#REF!,9,FALSE)="x","x",ROUND(IF(VLOOKUP($C89,#REF!,9,FALSE)&gt;G$3,5,IF(VLOOKUP($C89,#REF!,9,FALSE)&lt;G$4,0,(G$3-VLOOKUP($C89,#REF!,9,FALSE))/(G$3-G$4)*5)),1))),IF(VLOOKUP($E89,'Country Indicator Data'!$B$4:$N$300,5,FALSE)="x","x",ROUND(IF(VLOOKUP($E89,'Country Indicator Data'!$B$4:$N$300,5,FALSE)&gt;G$3,5,IF(VLOOKUP($E89,'Country Indicator Data'!$B$4:$N$300,5,FALSE)&lt;G$4,0,(G$3-VLOOKUP($E89,'Country Indicator Data'!$B$4:$N$300,5,FALSE))/(G$3-G$4)*5)),1)))</f>
        <v>2.9</v>
      </c>
      <c r="H89" s="159">
        <f t="shared" si="26"/>
        <v>3.4</v>
      </c>
      <c r="I89" s="159">
        <f>IF(LEN(E89)&gt;3,(IF(VLOOKUP($C89,#REF!,6,FALSE)="x","x",ROUND(IF(VLOOKUP($C89,#REF!,6,FALSE)&gt;I$3,5,IF(VLOOKUP($C89,#REF!,6,FALSE)&lt;I$4,0,5-(I$3-VLOOKUP($C89,#REF!,6,FALSE))/(I$3-I$4)*5)),1))),IF(VLOOKUP($E89,'Country Indicator Data'!$B$4:$N$300,2,FALSE)="x","x",ROUND(IF(VLOOKUP($E89,'Country Indicator Data'!$B$4:$N$300,2,FALSE)&gt;I$3,5,IF(VLOOKUP($E89,'Country Indicator Data'!$B$4:$N$300,2,FALSE)&lt;I$4,0,5-(I$3-VLOOKUP($E89,'Country Indicator Data'!$B$4:$N$300,2,FALSE))/(I$3-I$4)*5)),1)))</f>
        <v>4.0999999999999996</v>
      </c>
      <c r="J89" s="159">
        <f>IF(LEN(E89)&gt;3,(IF(VLOOKUP($C89,#REF!,8,FALSE)="x","x",ROUND(IF(VLOOKUP($C89,#REF!,8,FALSE)&gt;J$3,5,IF(VLOOKUP($C89,#REF!,8,FALSE)&lt;J$4,0,5-(J$3-VLOOKUP($C89,#REF!,8,FALSE))/(J$3-J$4)*5)),1))),IF(VLOOKUP($E89,'Country Indicator Data'!$B$4:$N$300,4,FALSE)="x","x",ROUND(IF(VLOOKUP($E89,'Country Indicator Data'!$B$4:$N$300,4,FALSE)&gt;J$3,5,IF(VLOOKUP($E89,'Country Indicator Data'!$B$4:$N$300,4,FALSE)&lt;J$4,0,5-(J$3-VLOOKUP($E89,'Country Indicator Data'!$B$4:$N$300,4,FALSE))/(J$3-J$4)*5)),1)))</f>
        <v>0.3</v>
      </c>
      <c r="K89" s="159">
        <f t="shared" si="27"/>
        <v>2.1999999999999997</v>
      </c>
      <c r="L89" s="159">
        <f>IF(LEN(E89)&gt;3,(IF(VLOOKUP($C89,#REF!,10,FALSE)="x","x",ROUND(IF(VLOOKUP($C89,#REF!,10,FALSE)&gt;L$3,5,IF(VLOOKUP($C89,#REF!,10,FALSE)&lt;L$4,0,5-(L$3-VLOOKUP($C89,#REF!,10,FALSE))/(L$3-L$4)*5)),1))),IF(VLOOKUP($E89,'Country Indicator Data'!$B$4:$N$300,6,FALSE)="x","x",ROUND(IF(VLOOKUP($E89,'Country Indicator Data'!$B$4:$N$300,6,FALSE)&gt;L$3,5,IF(VLOOKUP($E89,'Country Indicator Data'!$B$4:$N$300,6,FALSE)&lt;L$4,0,5-(L$3-VLOOKUP($E89,'Country Indicator Data'!$B$4:$N$300,6,FALSE))/(L$3-L$4)*5)),1)))</f>
        <v>4.5</v>
      </c>
      <c r="M89" s="159">
        <f>IF(LEN(E89)&gt;3,(IF(VLOOKUP($C89,#REF!,11,FALSE)="x","x",ROUND(IF(VLOOKUP($C89,#REF!,11,FALSE)&gt;M$3,5,IF(VLOOKUP($C89,#REF!,11,FALSE)&lt;M$4,0,5-(M$3-VLOOKUP($C89,#REF!,11,FALSE))/(M$3-M$4)*5)),1))),IF(VLOOKUP($E89,'Country Indicator Data'!$B$4:$N$300,7,FALSE)="x","x",ROUND(IF(VLOOKUP($E89,'Country Indicator Data'!$B$4:$N$300,7,FALSE)&gt;M$3,5,IF(VLOOKUP($E89,'Country Indicator Data'!$B$4:$N$300,7,FALSE)&lt;M$4,0,5-(M$3-VLOOKUP($E89,'Country Indicator Data'!$B$4:$N$300,7,FALSE))/(M$3-M$4)*5)),1)))</f>
        <v>1.3</v>
      </c>
      <c r="N89" s="159">
        <f t="shared" si="28"/>
        <v>2.9</v>
      </c>
      <c r="O89" s="159">
        <f t="shared" si="29"/>
        <v>2.8333333333333335</v>
      </c>
      <c r="P89" s="159">
        <f>IF(LEN(E89)&gt;3,VLOOKUP(C89,#REF!,12,FALSE),VLOOKUP(E89,'Country Indicator Data'!$B$4:$I$300,8,FALSE))</f>
        <v>5</v>
      </c>
      <c r="Q89" s="159">
        <f>IF(LEN(E89)&gt;3,((IF(VLOOKUP($C89,#REF!,13,FALSE)="x","x",ROUND(IF(VLOOKUP($C89,#REF!,13,FALSE)&gt;Q$3,5,IF(VLOOKUP($C89,#REF!,13,FALSE)&lt;Q$4,0,5-(LOG(Q$3)-LOG(VLOOKUP($C89,#REF!,13,FALSE)))/(LOG(Q$3)-LOG(Q$4))*5)),1)))),(IF(VLOOKUP($E89,'Country Indicator Data'!$B$4:$N$300,9,FALSE)="x","x",ROUND(IF(VLOOKUP($E89,'Country Indicator Data'!$B$4:$N$300,9,FALSE)&gt;Q$3,5,IF(VLOOKUP($E89,'Country Indicator Data'!$B$4:$N$300,9,FALSE)&lt;Q$4,0,5-(LOG(Q$3)-LOG(VLOOKUP($E89,'Country Indicator Data'!$B$4:$N$300,9,FALSE)))/(LOG(Q$3)-LOG(Q$4))*5)),1))))</f>
        <v>5</v>
      </c>
      <c r="R89" s="159">
        <f t="shared" si="30"/>
        <v>5</v>
      </c>
      <c r="S89" s="159">
        <f>IF(LEN(E89)&gt;3,((IF(VLOOKUP($C89,#REF!,17,FALSE)="x","x",ROUND(IF(VLOOKUP($C89,#REF!,17,FALSE)&gt;S$3,0,IF(VLOOKUP($C89,#REF!,17,FALSE)&lt;S$4,5,(S$3-VLOOKUP($C89,#REF!,17,FALSE))/(S$3-S$4)*5)),1)))),(IF(VLOOKUP($E89,'Country Indicator Data'!$B$4:$N$300,13,FALSE)="x","x",ROUND(IF(VLOOKUP($E89,'Country Indicator Data'!$B$4:$N$300,13,FALSE)&gt;S$3,0,IF(VLOOKUP($E89,'Country Indicator Data'!$B$4:$N$300,13,FALSE)&lt;S$4,5,(S$3-VLOOKUP($E89,'Country Indicator Data'!$B$4:$N$300,13,FALSE))/(S$3-S$4)*5)),1))))</f>
        <v>3.7</v>
      </c>
      <c r="T89" s="159">
        <f>IF(LEN(E89)&gt;3,((IF(VLOOKUP($C89,#REF!,14,FALSE)="x","x",ROUND(IF(VLOOKUP($C89,#REF!,14,FALSE)&gt;T$3,0,IF(VLOOKUP($C89,#REF!,14,FALSE)&lt;T$4,5,(T$3-VLOOKUP($C89,#REF!,14,FALSE))/(T$3-T$4)*5)),1)))),(IF(VLOOKUP($E89,'Country Indicator Data'!$B$4:$N$300,10,FALSE)="x","x",ROUND(IF(VLOOKUP($E89,'Country Indicator Data'!$B$4:$N$300,10,FALSE)&gt;T$3,0,IF(VLOOKUP($E89,'Country Indicator Data'!$B$4:$N$300,10,FALSE)&lt;T$4,5,(T$3-VLOOKUP($E89,'Country Indicator Data'!$B$4:$N$300,10,FALSE))/(T$3-T$4)*5)),1))))</f>
        <v>3.4</v>
      </c>
      <c r="U89" s="159">
        <f>IF(LEN(E89)&gt;3,((IF(VLOOKUP($C89,#REF!,15,FALSE)="x","x",ROUND(IF(VLOOKUP($C89,#REF!,15,FALSE)&gt;U$3,0,IF(VLOOKUP($C89,#REF!,15,FALSE)&lt;U$4,5,(U$3-VLOOKUP($C89,#REF!,15,FALSE))/(U$3-U$4)*5)),1)))),(IF(VLOOKUP($E89,'Country Indicator Data'!$B$4:$N$300,11,FALSE)="x","x",ROUND(IF(VLOOKUP($E89,'Country Indicator Data'!$B$4:$N$300,11,FALSE)&gt;U$3,0,IF(VLOOKUP($E89,'Country Indicator Data'!$B$4:$N$300,11,FALSE)&lt;U$4,5,(U$3-VLOOKUP($E89,'Country Indicator Data'!$B$4:$N$300,11,FALSE))/(U$3-U$4)*5)),1))))</f>
        <v>3.1</v>
      </c>
      <c r="V89" s="159">
        <f>IF(LEN(E89)&gt;3,((IF(VLOOKUP($C89,#REF!,16,FALSE)="x","x",ROUND(IF(VLOOKUP($C89,#REF!,16,FALSE)&gt;V$3,0,IF(VLOOKUP($C89,#REF!,16,FALSE)&lt;V$4,5,(V$3-VLOOKUP($C89,#REF!,16,FALSE))/(V$3-V$4)*5)),1)))),(IF(VLOOKUP($E89,'Country Indicator Data'!$B$4:$N$300,12,FALSE)="x","x",ROUND(IF(VLOOKUP($E89,'Country Indicator Data'!$B$4:$N$300,12,FALSE)&gt;V$3,0,IF(VLOOKUP($E89,'Country Indicator Data'!$B$4:$N$300,12,FALSE)&lt;V$4,5,(V$3-VLOOKUP($E89,'Country Indicator Data'!$B$4:$N$300,12,FALSE))/(V$3-V$4)*5)),1))))</f>
        <v>2.8</v>
      </c>
      <c r="W89" s="159">
        <f t="shared" si="31"/>
        <v>3.3</v>
      </c>
      <c r="X89" s="159">
        <f t="shared" si="32"/>
        <v>3.7</v>
      </c>
      <c r="Y89" s="176">
        <f>IF('Core Indicators'!FC86="x","x",IF('Core Indicators'!FC86&gt;=5,5,IF('Core Indicators'!FC86&gt;=4,4,IF('Core Indicators'!FC86&gt;=3,3,IF('Core Indicators'!FC86&gt;=2,2,IF('Core Indicators'!FC86&gt;=1,1,0))))))</f>
        <v>5</v>
      </c>
      <c r="Z89" s="159">
        <f t="shared" si="33"/>
        <v>5</v>
      </c>
      <c r="AA89" s="176">
        <f>'Crisis Indicator Data'!Y86</f>
        <v>2</v>
      </c>
      <c r="AB89" s="176">
        <f>'Crisis Indicator Data'!Z86</f>
        <v>3</v>
      </c>
      <c r="AC89" s="176">
        <f>'Crisis Indicator Data'!AA86</f>
        <v>3</v>
      </c>
      <c r="AD89" s="176">
        <f>'Crisis Indicator Data'!AB86</f>
        <v>3</v>
      </c>
      <c r="AE89" s="176">
        <f t="shared" si="34"/>
        <v>5</v>
      </c>
      <c r="AF89" s="176">
        <f>'Crisis Indicator Data'!AC86</f>
        <v>1</v>
      </c>
      <c r="AG89" s="176">
        <f>'Crisis Indicator Data'!AD86</f>
        <v>3</v>
      </c>
      <c r="AH89" s="176">
        <f t="shared" si="35"/>
        <v>4</v>
      </c>
      <c r="AI89" s="176">
        <f>'Crisis Indicator Data'!AE86</f>
        <v>3</v>
      </c>
      <c r="AJ89" s="176">
        <f>'Crisis Indicator Data'!AF86</f>
        <v>1</v>
      </c>
      <c r="AK89" s="176">
        <f>'Crisis Indicator Data'!AG86</f>
        <v>3</v>
      </c>
      <c r="AL89" s="176">
        <f t="shared" si="36"/>
        <v>5</v>
      </c>
      <c r="AM89" s="159">
        <f t="shared" si="37"/>
        <v>5</v>
      </c>
      <c r="AN89" s="159">
        <f t="shared" si="38"/>
        <v>5</v>
      </c>
    </row>
    <row r="90" spans="1:40" ht="13.5" customHeight="1" x14ac:dyDescent="0.35">
      <c r="A90" s="168" t="str">
        <f>'Crisis Indicator Data'!A87</f>
        <v>Conflict in North West Nigeria</v>
      </c>
      <c r="B90" s="169" t="str">
        <f>'Crisis Indicator Data'!B87</f>
        <v>Conflict/ Violence</v>
      </c>
      <c r="C90" s="169" t="str">
        <f>'Crisis Indicator Data'!C87</f>
        <v>NGA007</v>
      </c>
      <c r="D90" s="169" t="str">
        <f>'Crisis Indicator Data'!D87</f>
        <v>Nigeria</v>
      </c>
      <c r="E90" s="170" t="str">
        <f>'Crisis Indicator Data'!E87</f>
        <v>NGA</v>
      </c>
      <c r="F90" s="159">
        <f>IF(LEN(E90)&gt;3,(IF(VLOOKUP($C90,#REF!,7,FALSE)="x","x",ROUND(IF(VLOOKUP($C90,#REF!,7,FALSE)&gt;$F$3,5,IF(VLOOKUP($C90,#REF!,7,FALSE)&lt;F$4,0,($F$3-VLOOKUP($C90,#REF!,7,FALSE))/($F$3-$F$4)*5)),1))),IF(VLOOKUP($E90,'Country Indicator Data'!$B$4:$N$300,3,FALSE)="x","x",ROUND(IF(VLOOKUP($E90,'Country Indicator Data'!$B$4:$N$300,3,FALSE)&gt;$F$3,5,IF(VLOOKUP($E90,'Country Indicator Data'!$B$4:$N$300,3,FALSE)&lt;$F$4,0,($F$3-VLOOKUP($E90,'Country Indicator Data'!$B$4:$N$300,3,FALSE))/($F$3-$F$4)*5)),1)))</f>
        <v>3.9</v>
      </c>
      <c r="G90" s="159">
        <f>IF(LEN(E90)&gt;3,(IF(VLOOKUP($C90,#REF!,9,FALSE)="x","x",ROUND(IF(VLOOKUP($C90,#REF!,9,FALSE)&gt;G$3,5,IF(VLOOKUP($C90,#REF!,9,FALSE)&lt;G$4,0,(G$3-VLOOKUP($C90,#REF!,9,FALSE))/(G$3-G$4)*5)),1))),IF(VLOOKUP($E90,'Country Indicator Data'!$B$4:$N$300,5,FALSE)="x","x",ROUND(IF(VLOOKUP($E90,'Country Indicator Data'!$B$4:$N$300,5,FALSE)&gt;G$3,5,IF(VLOOKUP($E90,'Country Indicator Data'!$B$4:$N$300,5,FALSE)&lt;G$4,0,(G$3-VLOOKUP($E90,'Country Indicator Data'!$B$4:$N$300,5,FALSE))/(G$3-G$4)*5)),1)))</f>
        <v>2.9</v>
      </c>
      <c r="H90" s="159">
        <f t="shared" si="26"/>
        <v>3.4</v>
      </c>
      <c r="I90" s="159">
        <f>IF(LEN(E90)&gt;3,(IF(VLOOKUP($C90,#REF!,6,FALSE)="x","x",ROUND(IF(VLOOKUP($C90,#REF!,6,FALSE)&gt;I$3,5,IF(VLOOKUP($C90,#REF!,6,FALSE)&lt;I$4,0,5-(I$3-VLOOKUP($C90,#REF!,6,FALSE))/(I$3-I$4)*5)),1))),IF(VLOOKUP($E90,'Country Indicator Data'!$B$4:$N$300,2,FALSE)="x","x",ROUND(IF(VLOOKUP($E90,'Country Indicator Data'!$B$4:$N$300,2,FALSE)&gt;I$3,5,IF(VLOOKUP($E90,'Country Indicator Data'!$B$4:$N$300,2,FALSE)&lt;I$4,0,5-(I$3-VLOOKUP($E90,'Country Indicator Data'!$B$4:$N$300,2,FALSE))/(I$3-I$4)*5)),1)))</f>
        <v>4.0999999999999996</v>
      </c>
      <c r="J90" s="159">
        <f>IF(LEN(E90)&gt;3,(IF(VLOOKUP($C90,#REF!,8,FALSE)="x","x",ROUND(IF(VLOOKUP($C90,#REF!,8,FALSE)&gt;J$3,5,IF(VLOOKUP($C90,#REF!,8,FALSE)&lt;J$4,0,5-(J$3-VLOOKUP($C90,#REF!,8,FALSE))/(J$3-J$4)*5)),1))),IF(VLOOKUP($E90,'Country Indicator Data'!$B$4:$N$300,4,FALSE)="x","x",ROUND(IF(VLOOKUP($E90,'Country Indicator Data'!$B$4:$N$300,4,FALSE)&gt;J$3,5,IF(VLOOKUP($E90,'Country Indicator Data'!$B$4:$N$300,4,FALSE)&lt;J$4,0,5-(J$3-VLOOKUP($E90,'Country Indicator Data'!$B$4:$N$300,4,FALSE))/(J$3-J$4)*5)),1)))</f>
        <v>0.3</v>
      </c>
      <c r="K90" s="159">
        <f t="shared" si="27"/>
        <v>2.1999999999999997</v>
      </c>
      <c r="L90" s="159">
        <f>IF(LEN(E90)&gt;3,(IF(VLOOKUP($C90,#REF!,10,FALSE)="x","x",ROUND(IF(VLOOKUP($C90,#REF!,10,FALSE)&gt;L$3,5,IF(VLOOKUP($C90,#REF!,10,FALSE)&lt;L$4,0,5-(L$3-VLOOKUP($C90,#REF!,10,FALSE))/(L$3-L$4)*5)),1))),IF(VLOOKUP($E90,'Country Indicator Data'!$B$4:$N$300,6,FALSE)="x","x",ROUND(IF(VLOOKUP($E90,'Country Indicator Data'!$B$4:$N$300,6,FALSE)&gt;L$3,5,IF(VLOOKUP($E90,'Country Indicator Data'!$B$4:$N$300,6,FALSE)&lt;L$4,0,5-(L$3-VLOOKUP($E90,'Country Indicator Data'!$B$4:$N$300,6,FALSE))/(L$3-L$4)*5)),1)))</f>
        <v>4.5</v>
      </c>
      <c r="M90" s="159">
        <f>IF(LEN(E90)&gt;3,(IF(VLOOKUP($C90,#REF!,11,FALSE)="x","x",ROUND(IF(VLOOKUP($C90,#REF!,11,FALSE)&gt;M$3,5,IF(VLOOKUP($C90,#REF!,11,FALSE)&lt;M$4,0,5-(M$3-VLOOKUP($C90,#REF!,11,FALSE))/(M$3-M$4)*5)),1))),IF(VLOOKUP($E90,'Country Indicator Data'!$B$4:$N$300,7,FALSE)="x","x",ROUND(IF(VLOOKUP($E90,'Country Indicator Data'!$B$4:$N$300,7,FALSE)&gt;M$3,5,IF(VLOOKUP($E90,'Country Indicator Data'!$B$4:$N$300,7,FALSE)&lt;M$4,0,5-(M$3-VLOOKUP($E90,'Country Indicator Data'!$B$4:$N$300,7,FALSE))/(M$3-M$4)*5)),1)))</f>
        <v>1.3</v>
      </c>
      <c r="N90" s="159">
        <f t="shared" si="28"/>
        <v>2.9</v>
      </c>
      <c r="O90" s="159">
        <f t="shared" si="29"/>
        <v>2.8333333333333335</v>
      </c>
      <c r="P90" s="159">
        <f>IF(LEN(E90)&gt;3,VLOOKUP(C90,#REF!,12,FALSE),VLOOKUP(E90,'Country Indicator Data'!$B$4:$I$300,8,FALSE))</f>
        <v>5</v>
      </c>
      <c r="Q90" s="159">
        <f>IF(LEN(E90)&gt;3,((IF(VLOOKUP($C90,#REF!,13,FALSE)="x","x",ROUND(IF(VLOOKUP($C90,#REF!,13,FALSE)&gt;Q$3,5,IF(VLOOKUP($C90,#REF!,13,FALSE)&lt;Q$4,0,5-(LOG(Q$3)-LOG(VLOOKUP($C90,#REF!,13,FALSE)))/(LOG(Q$3)-LOG(Q$4))*5)),1)))),(IF(VLOOKUP($E90,'Country Indicator Data'!$B$4:$N$300,9,FALSE)="x","x",ROUND(IF(VLOOKUP($E90,'Country Indicator Data'!$B$4:$N$300,9,FALSE)&gt;Q$3,5,IF(VLOOKUP($E90,'Country Indicator Data'!$B$4:$N$300,9,FALSE)&lt;Q$4,0,5-(LOG(Q$3)-LOG(VLOOKUP($E90,'Country Indicator Data'!$B$4:$N$300,9,FALSE)))/(LOG(Q$3)-LOG(Q$4))*5)),1))))</f>
        <v>5</v>
      </c>
      <c r="R90" s="159">
        <f t="shared" si="30"/>
        <v>5</v>
      </c>
      <c r="S90" s="159">
        <f>IF(LEN(E90)&gt;3,((IF(VLOOKUP($C90,#REF!,17,FALSE)="x","x",ROUND(IF(VLOOKUP($C90,#REF!,17,FALSE)&gt;S$3,0,IF(VLOOKUP($C90,#REF!,17,FALSE)&lt;S$4,5,(S$3-VLOOKUP($C90,#REF!,17,FALSE))/(S$3-S$4)*5)),1)))),(IF(VLOOKUP($E90,'Country Indicator Data'!$B$4:$N$300,13,FALSE)="x","x",ROUND(IF(VLOOKUP($E90,'Country Indicator Data'!$B$4:$N$300,13,FALSE)&gt;S$3,0,IF(VLOOKUP($E90,'Country Indicator Data'!$B$4:$N$300,13,FALSE)&lt;S$4,5,(S$3-VLOOKUP($E90,'Country Indicator Data'!$B$4:$N$300,13,FALSE))/(S$3-S$4)*5)),1))))</f>
        <v>3.7</v>
      </c>
      <c r="T90" s="159">
        <f>IF(LEN(E90)&gt;3,((IF(VLOOKUP($C90,#REF!,14,FALSE)="x","x",ROUND(IF(VLOOKUP($C90,#REF!,14,FALSE)&gt;T$3,0,IF(VLOOKUP($C90,#REF!,14,FALSE)&lt;T$4,5,(T$3-VLOOKUP($C90,#REF!,14,FALSE))/(T$3-T$4)*5)),1)))),(IF(VLOOKUP($E90,'Country Indicator Data'!$B$4:$N$300,10,FALSE)="x","x",ROUND(IF(VLOOKUP($E90,'Country Indicator Data'!$B$4:$N$300,10,FALSE)&gt;T$3,0,IF(VLOOKUP($E90,'Country Indicator Data'!$B$4:$N$300,10,FALSE)&lt;T$4,5,(T$3-VLOOKUP($E90,'Country Indicator Data'!$B$4:$N$300,10,FALSE))/(T$3-T$4)*5)),1))))</f>
        <v>3.4</v>
      </c>
      <c r="U90" s="159">
        <f>IF(LEN(E90)&gt;3,((IF(VLOOKUP($C90,#REF!,15,FALSE)="x","x",ROUND(IF(VLOOKUP($C90,#REF!,15,FALSE)&gt;U$3,0,IF(VLOOKUP($C90,#REF!,15,FALSE)&lt;U$4,5,(U$3-VLOOKUP($C90,#REF!,15,FALSE))/(U$3-U$4)*5)),1)))),(IF(VLOOKUP($E90,'Country Indicator Data'!$B$4:$N$300,11,FALSE)="x","x",ROUND(IF(VLOOKUP($E90,'Country Indicator Data'!$B$4:$N$300,11,FALSE)&gt;U$3,0,IF(VLOOKUP($E90,'Country Indicator Data'!$B$4:$N$300,11,FALSE)&lt;U$4,5,(U$3-VLOOKUP($E90,'Country Indicator Data'!$B$4:$N$300,11,FALSE))/(U$3-U$4)*5)),1))))</f>
        <v>3.1</v>
      </c>
      <c r="V90" s="159">
        <f>IF(LEN(E90)&gt;3,((IF(VLOOKUP($C90,#REF!,16,FALSE)="x","x",ROUND(IF(VLOOKUP($C90,#REF!,16,FALSE)&gt;V$3,0,IF(VLOOKUP($C90,#REF!,16,FALSE)&lt;V$4,5,(V$3-VLOOKUP($C90,#REF!,16,FALSE))/(V$3-V$4)*5)),1)))),(IF(VLOOKUP($E90,'Country Indicator Data'!$B$4:$N$300,12,FALSE)="x","x",ROUND(IF(VLOOKUP($E90,'Country Indicator Data'!$B$4:$N$300,12,FALSE)&gt;V$3,0,IF(VLOOKUP($E90,'Country Indicator Data'!$B$4:$N$300,12,FALSE)&lt;V$4,5,(V$3-VLOOKUP($E90,'Country Indicator Data'!$B$4:$N$300,12,FALSE))/(V$3-V$4)*5)),1))))</f>
        <v>2.8</v>
      </c>
      <c r="W90" s="159">
        <f t="shared" si="31"/>
        <v>3.3</v>
      </c>
      <c r="X90" s="159">
        <f t="shared" si="32"/>
        <v>3.7</v>
      </c>
      <c r="Y90" s="176">
        <f>IF('Core Indicators'!FC87="x","x",IF('Core Indicators'!FC87&gt;=5,5,IF('Core Indicators'!FC87&gt;=4,4,IF('Core Indicators'!FC87&gt;=3,3,IF('Core Indicators'!FC87&gt;=2,2,IF('Core Indicators'!FC87&gt;=1,1,0))))))</f>
        <v>2</v>
      </c>
      <c r="Z90" s="159">
        <f t="shared" si="33"/>
        <v>2</v>
      </c>
      <c r="AA90" s="176">
        <f>'Crisis Indicator Data'!Y87</f>
        <v>2</v>
      </c>
      <c r="AB90" s="176">
        <f>'Crisis Indicator Data'!Z87</f>
        <v>2</v>
      </c>
      <c r="AC90" s="176">
        <f>'Crisis Indicator Data'!AA87</f>
        <v>1</v>
      </c>
      <c r="AD90" s="176">
        <f>'Crisis Indicator Data'!AB87</f>
        <v>0</v>
      </c>
      <c r="AE90" s="176">
        <f t="shared" si="34"/>
        <v>2</v>
      </c>
      <c r="AF90" s="176">
        <f>'Crisis Indicator Data'!AC87</f>
        <v>0</v>
      </c>
      <c r="AG90" s="176">
        <f>'Crisis Indicator Data'!AD87</f>
        <v>2</v>
      </c>
      <c r="AH90" s="176">
        <f t="shared" si="35"/>
        <v>2</v>
      </c>
      <c r="AI90" s="176">
        <f>'Crisis Indicator Data'!AE87</f>
        <v>3</v>
      </c>
      <c r="AJ90" s="176">
        <f>'Crisis Indicator Data'!AF87</f>
        <v>1</v>
      </c>
      <c r="AK90" s="176">
        <f>'Crisis Indicator Data'!AG87</f>
        <v>2</v>
      </c>
      <c r="AL90" s="176">
        <f t="shared" si="36"/>
        <v>4</v>
      </c>
      <c r="AM90" s="159">
        <f t="shared" si="37"/>
        <v>3</v>
      </c>
      <c r="AN90" s="159">
        <f t="shared" si="38"/>
        <v>2.5</v>
      </c>
    </row>
    <row r="91" spans="1:40" ht="13.5" customHeight="1" x14ac:dyDescent="0.35">
      <c r="A91" s="168" t="str">
        <f>'Crisis Indicator Data'!A88</f>
        <v>International displacement from Cameroon to Nigeria</v>
      </c>
      <c r="B91" s="169" t="str">
        <f>'Crisis Indicator Data'!B88</f>
        <v>International Displacement</v>
      </c>
      <c r="C91" s="169" t="str">
        <f>'Crisis Indicator Data'!C88</f>
        <v>NGA008</v>
      </c>
      <c r="D91" s="169" t="str">
        <f>'Crisis Indicator Data'!D88</f>
        <v>Nigeria</v>
      </c>
      <c r="E91" s="170" t="str">
        <f>'Crisis Indicator Data'!E88</f>
        <v>NGA</v>
      </c>
      <c r="F91" s="159">
        <f>IF(LEN(E91)&gt;3,(IF(VLOOKUP($C91,#REF!,7,FALSE)="x","x",ROUND(IF(VLOOKUP($C91,#REF!,7,FALSE)&gt;$F$3,5,IF(VLOOKUP($C91,#REF!,7,FALSE)&lt;F$4,0,($F$3-VLOOKUP($C91,#REF!,7,FALSE))/($F$3-$F$4)*5)),1))),IF(VLOOKUP($E91,'Country Indicator Data'!$B$4:$N$300,3,FALSE)="x","x",ROUND(IF(VLOOKUP($E91,'Country Indicator Data'!$B$4:$N$300,3,FALSE)&gt;$F$3,5,IF(VLOOKUP($E91,'Country Indicator Data'!$B$4:$N$300,3,FALSE)&lt;$F$4,0,($F$3-VLOOKUP($E91,'Country Indicator Data'!$B$4:$N$300,3,FALSE))/($F$3-$F$4)*5)),1)))</f>
        <v>3.9</v>
      </c>
      <c r="G91" s="159">
        <f>IF(LEN(E91)&gt;3,(IF(VLOOKUP($C91,#REF!,9,FALSE)="x","x",ROUND(IF(VLOOKUP($C91,#REF!,9,FALSE)&gt;G$3,5,IF(VLOOKUP($C91,#REF!,9,FALSE)&lt;G$4,0,(G$3-VLOOKUP($C91,#REF!,9,FALSE))/(G$3-G$4)*5)),1))),IF(VLOOKUP($E91,'Country Indicator Data'!$B$4:$N$300,5,FALSE)="x","x",ROUND(IF(VLOOKUP($E91,'Country Indicator Data'!$B$4:$N$300,5,FALSE)&gt;G$3,5,IF(VLOOKUP($E91,'Country Indicator Data'!$B$4:$N$300,5,FALSE)&lt;G$4,0,(G$3-VLOOKUP($E91,'Country Indicator Data'!$B$4:$N$300,5,FALSE))/(G$3-G$4)*5)),1)))</f>
        <v>2.9</v>
      </c>
      <c r="H91" s="159">
        <f t="shared" si="26"/>
        <v>3.4</v>
      </c>
      <c r="I91" s="159">
        <f>IF(LEN(E91)&gt;3,(IF(VLOOKUP($C91,#REF!,6,FALSE)="x","x",ROUND(IF(VLOOKUP($C91,#REF!,6,FALSE)&gt;I$3,5,IF(VLOOKUP($C91,#REF!,6,FALSE)&lt;I$4,0,5-(I$3-VLOOKUP($C91,#REF!,6,FALSE))/(I$3-I$4)*5)),1))),IF(VLOOKUP($E91,'Country Indicator Data'!$B$4:$N$300,2,FALSE)="x","x",ROUND(IF(VLOOKUP($E91,'Country Indicator Data'!$B$4:$N$300,2,FALSE)&gt;I$3,5,IF(VLOOKUP($E91,'Country Indicator Data'!$B$4:$N$300,2,FALSE)&lt;I$4,0,5-(I$3-VLOOKUP($E91,'Country Indicator Data'!$B$4:$N$300,2,FALSE))/(I$3-I$4)*5)),1)))</f>
        <v>4.0999999999999996</v>
      </c>
      <c r="J91" s="159">
        <f>IF(LEN(E91)&gt;3,(IF(VLOOKUP($C91,#REF!,8,FALSE)="x","x",ROUND(IF(VLOOKUP($C91,#REF!,8,FALSE)&gt;J$3,5,IF(VLOOKUP($C91,#REF!,8,FALSE)&lt;J$4,0,5-(J$3-VLOOKUP($C91,#REF!,8,FALSE))/(J$3-J$4)*5)),1))),IF(VLOOKUP($E91,'Country Indicator Data'!$B$4:$N$300,4,FALSE)="x","x",ROUND(IF(VLOOKUP($E91,'Country Indicator Data'!$B$4:$N$300,4,FALSE)&gt;J$3,5,IF(VLOOKUP($E91,'Country Indicator Data'!$B$4:$N$300,4,FALSE)&lt;J$4,0,5-(J$3-VLOOKUP($E91,'Country Indicator Data'!$B$4:$N$300,4,FALSE))/(J$3-J$4)*5)),1)))</f>
        <v>0.3</v>
      </c>
      <c r="K91" s="159">
        <f t="shared" si="27"/>
        <v>2.1999999999999997</v>
      </c>
      <c r="L91" s="159">
        <f>IF(LEN(E91)&gt;3,(IF(VLOOKUP($C91,#REF!,10,FALSE)="x","x",ROUND(IF(VLOOKUP($C91,#REF!,10,FALSE)&gt;L$3,5,IF(VLOOKUP($C91,#REF!,10,FALSE)&lt;L$4,0,5-(L$3-VLOOKUP($C91,#REF!,10,FALSE))/(L$3-L$4)*5)),1))),IF(VLOOKUP($E91,'Country Indicator Data'!$B$4:$N$300,6,FALSE)="x","x",ROUND(IF(VLOOKUP($E91,'Country Indicator Data'!$B$4:$N$300,6,FALSE)&gt;L$3,5,IF(VLOOKUP($E91,'Country Indicator Data'!$B$4:$N$300,6,FALSE)&lt;L$4,0,5-(L$3-VLOOKUP($E91,'Country Indicator Data'!$B$4:$N$300,6,FALSE))/(L$3-L$4)*5)),1)))</f>
        <v>4.5</v>
      </c>
      <c r="M91" s="159">
        <f>IF(LEN(E91)&gt;3,(IF(VLOOKUP($C91,#REF!,11,FALSE)="x","x",ROUND(IF(VLOOKUP($C91,#REF!,11,FALSE)&gt;M$3,5,IF(VLOOKUP($C91,#REF!,11,FALSE)&lt;M$4,0,5-(M$3-VLOOKUP($C91,#REF!,11,FALSE))/(M$3-M$4)*5)),1))),IF(VLOOKUP($E91,'Country Indicator Data'!$B$4:$N$300,7,FALSE)="x","x",ROUND(IF(VLOOKUP($E91,'Country Indicator Data'!$B$4:$N$300,7,FALSE)&gt;M$3,5,IF(VLOOKUP($E91,'Country Indicator Data'!$B$4:$N$300,7,FALSE)&lt;M$4,0,5-(M$3-VLOOKUP($E91,'Country Indicator Data'!$B$4:$N$300,7,FALSE))/(M$3-M$4)*5)),1)))</f>
        <v>1.3</v>
      </c>
      <c r="N91" s="159">
        <f t="shared" si="28"/>
        <v>2.9</v>
      </c>
      <c r="O91" s="159">
        <f t="shared" si="29"/>
        <v>2.8333333333333335</v>
      </c>
      <c r="P91" s="159">
        <f>IF(LEN(E91)&gt;3,VLOOKUP(C91,#REF!,12,FALSE),VLOOKUP(E91,'Country Indicator Data'!$B$4:$I$300,8,FALSE))</f>
        <v>5</v>
      </c>
      <c r="Q91" s="159">
        <f>IF(LEN(E91)&gt;3,((IF(VLOOKUP($C91,#REF!,13,FALSE)="x","x",ROUND(IF(VLOOKUP($C91,#REF!,13,FALSE)&gt;Q$3,5,IF(VLOOKUP($C91,#REF!,13,FALSE)&lt;Q$4,0,5-(LOG(Q$3)-LOG(VLOOKUP($C91,#REF!,13,FALSE)))/(LOG(Q$3)-LOG(Q$4))*5)),1)))),(IF(VLOOKUP($E91,'Country Indicator Data'!$B$4:$N$300,9,FALSE)="x","x",ROUND(IF(VLOOKUP($E91,'Country Indicator Data'!$B$4:$N$300,9,FALSE)&gt;Q$3,5,IF(VLOOKUP($E91,'Country Indicator Data'!$B$4:$N$300,9,FALSE)&lt;Q$4,0,5-(LOG(Q$3)-LOG(VLOOKUP($E91,'Country Indicator Data'!$B$4:$N$300,9,FALSE)))/(LOG(Q$3)-LOG(Q$4))*5)),1))))</f>
        <v>5</v>
      </c>
      <c r="R91" s="159">
        <f t="shared" si="30"/>
        <v>5</v>
      </c>
      <c r="S91" s="159">
        <f>IF(LEN(E91)&gt;3,((IF(VLOOKUP($C91,#REF!,17,FALSE)="x","x",ROUND(IF(VLOOKUP($C91,#REF!,17,FALSE)&gt;S$3,0,IF(VLOOKUP($C91,#REF!,17,FALSE)&lt;S$4,5,(S$3-VLOOKUP($C91,#REF!,17,FALSE))/(S$3-S$4)*5)),1)))),(IF(VLOOKUP($E91,'Country Indicator Data'!$B$4:$N$300,13,FALSE)="x","x",ROUND(IF(VLOOKUP($E91,'Country Indicator Data'!$B$4:$N$300,13,FALSE)&gt;S$3,0,IF(VLOOKUP($E91,'Country Indicator Data'!$B$4:$N$300,13,FALSE)&lt;S$4,5,(S$3-VLOOKUP($E91,'Country Indicator Data'!$B$4:$N$300,13,FALSE))/(S$3-S$4)*5)),1))))</f>
        <v>3.7</v>
      </c>
      <c r="T91" s="159">
        <f>IF(LEN(E91)&gt;3,((IF(VLOOKUP($C91,#REF!,14,FALSE)="x","x",ROUND(IF(VLOOKUP($C91,#REF!,14,FALSE)&gt;T$3,0,IF(VLOOKUP($C91,#REF!,14,FALSE)&lt;T$4,5,(T$3-VLOOKUP($C91,#REF!,14,FALSE))/(T$3-T$4)*5)),1)))),(IF(VLOOKUP($E91,'Country Indicator Data'!$B$4:$N$300,10,FALSE)="x","x",ROUND(IF(VLOOKUP($E91,'Country Indicator Data'!$B$4:$N$300,10,FALSE)&gt;T$3,0,IF(VLOOKUP($E91,'Country Indicator Data'!$B$4:$N$300,10,FALSE)&lt;T$4,5,(T$3-VLOOKUP($E91,'Country Indicator Data'!$B$4:$N$300,10,FALSE))/(T$3-T$4)*5)),1))))</f>
        <v>3.4</v>
      </c>
      <c r="U91" s="159">
        <f>IF(LEN(E91)&gt;3,((IF(VLOOKUP($C91,#REF!,15,FALSE)="x","x",ROUND(IF(VLOOKUP($C91,#REF!,15,FALSE)&gt;U$3,0,IF(VLOOKUP($C91,#REF!,15,FALSE)&lt;U$4,5,(U$3-VLOOKUP($C91,#REF!,15,FALSE))/(U$3-U$4)*5)),1)))),(IF(VLOOKUP($E91,'Country Indicator Data'!$B$4:$N$300,11,FALSE)="x","x",ROUND(IF(VLOOKUP($E91,'Country Indicator Data'!$B$4:$N$300,11,FALSE)&gt;U$3,0,IF(VLOOKUP($E91,'Country Indicator Data'!$B$4:$N$300,11,FALSE)&lt;U$4,5,(U$3-VLOOKUP($E91,'Country Indicator Data'!$B$4:$N$300,11,FALSE))/(U$3-U$4)*5)),1))))</f>
        <v>3.1</v>
      </c>
      <c r="V91" s="159">
        <f>IF(LEN(E91)&gt;3,((IF(VLOOKUP($C91,#REF!,16,FALSE)="x","x",ROUND(IF(VLOOKUP($C91,#REF!,16,FALSE)&gt;V$3,0,IF(VLOOKUP($C91,#REF!,16,FALSE)&lt;V$4,5,(V$3-VLOOKUP($C91,#REF!,16,FALSE))/(V$3-V$4)*5)),1)))),(IF(VLOOKUP($E91,'Country Indicator Data'!$B$4:$N$300,12,FALSE)="x","x",ROUND(IF(VLOOKUP($E91,'Country Indicator Data'!$B$4:$N$300,12,FALSE)&gt;V$3,0,IF(VLOOKUP($E91,'Country Indicator Data'!$B$4:$N$300,12,FALSE)&lt;V$4,5,(V$3-VLOOKUP($E91,'Country Indicator Data'!$B$4:$N$300,12,FALSE))/(V$3-V$4)*5)),1))))</f>
        <v>2.8</v>
      </c>
      <c r="W91" s="159">
        <f t="shared" si="31"/>
        <v>3.3</v>
      </c>
      <c r="X91" s="159">
        <f t="shared" si="32"/>
        <v>3.7</v>
      </c>
      <c r="Y91" s="176">
        <f>IF('Core Indicators'!FC88="x","x",IF('Core Indicators'!FC88&gt;=5,5,IF('Core Indicators'!FC88&gt;=4,4,IF('Core Indicators'!FC88&gt;=3,3,IF('Core Indicators'!FC88&gt;=2,2,IF('Core Indicators'!FC88&gt;=1,1,0))))))</f>
        <v>3</v>
      </c>
      <c r="Z91" s="159">
        <f t="shared" si="33"/>
        <v>3</v>
      </c>
      <c r="AA91" s="176">
        <f>'Crisis Indicator Data'!Y88</f>
        <v>1</v>
      </c>
      <c r="AB91" s="176">
        <f>'Crisis Indicator Data'!Z88</f>
        <v>2</v>
      </c>
      <c r="AC91" s="176">
        <f>'Crisis Indicator Data'!AA88</f>
        <v>0</v>
      </c>
      <c r="AD91" s="176">
        <f>'Crisis Indicator Data'!AB88</f>
        <v>0</v>
      </c>
      <c r="AE91" s="176">
        <f t="shared" si="34"/>
        <v>2</v>
      </c>
      <c r="AF91" s="176">
        <f>'Crisis Indicator Data'!AC88</f>
        <v>0</v>
      </c>
      <c r="AG91" s="176">
        <f>'Crisis Indicator Data'!AD88</f>
        <v>1</v>
      </c>
      <c r="AH91" s="176">
        <f t="shared" si="35"/>
        <v>1</v>
      </c>
      <c r="AI91" s="176">
        <f>'Crisis Indicator Data'!AE88</f>
        <v>0</v>
      </c>
      <c r="AJ91" s="176">
        <f>'Crisis Indicator Data'!AF88</f>
        <v>1</v>
      </c>
      <c r="AK91" s="176">
        <f>'Crisis Indicator Data'!AG88</f>
        <v>1</v>
      </c>
      <c r="AL91" s="176">
        <f t="shared" si="36"/>
        <v>2</v>
      </c>
      <c r="AM91" s="159">
        <f t="shared" si="37"/>
        <v>2</v>
      </c>
      <c r="AN91" s="159">
        <f t="shared" si="38"/>
        <v>2.5</v>
      </c>
    </row>
    <row r="92" spans="1:40" ht="13.5" customHeight="1" x14ac:dyDescent="0.35">
      <c r="A92" s="168" t="str">
        <f>'Crisis Indicator Data'!A89</f>
        <v>Political and Economic crisis in Nicaragua</v>
      </c>
      <c r="B92" s="169" t="str">
        <f>'Crisis Indicator Data'!B89</f>
        <v>Political/economic crisis</v>
      </c>
      <c r="C92" s="169" t="str">
        <f>'Crisis Indicator Data'!C89</f>
        <v>NIC001</v>
      </c>
      <c r="D92" s="169" t="str">
        <f>'Crisis Indicator Data'!D89</f>
        <v>Nicaragua</v>
      </c>
      <c r="E92" s="170" t="str">
        <f>'Crisis Indicator Data'!E89</f>
        <v>NIC</v>
      </c>
      <c r="F92" s="159">
        <f>IF(LEN(E92)&gt;3,(IF(VLOOKUP($C92,#REF!,7,FALSE)="x","x",ROUND(IF(VLOOKUP($C92,#REF!,7,FALSE)&gt;$F$3,5,IF(VLOOKUP($C92,#REF!,7,FALSE)&lt;F$4,0,($F$3-VLOOKUP($C92,#REF!,7,FALSE))/($F$3-$F$4)*5)),1))),IF(VLOOKUP($E92,'Country Indicator Data'!$B$4:$N$300,3,FALSE)="x","x",ROUND(IF(VLOOKUP($E92,'Country Indicator Data'!$B$4:$N$300,3,FALSE)&gt;$F$3,5,IF(VLOOKUP($E92,'Country Indicator Data'!$B$4:$N$300,3,FALSE)&lt;$F$4,0,($F$3-VLOOKUP($E92,'Country Indicator Data'!$B$4:$N$300,3,FALSE))/($F$3-$F$4)*5)),1)))</f>
        <v>2.9</v>
      </c>
      <c r="G92" s="159">
        <f>IF(LEN(E92)&gt;3,(IF(VLOOKUP($C92,#REF!,9,FALSE)="x","x",ROUND(IF(VLOOKUP($C92,#REF!,9,FALSE)&gt;G$3,5,IF(VLOOKUP($C92,#REF!,9,FALSE)&lt;G$4,0,(G$3-VLOOKUP($C92,#REF!,9,FALSE))/(G$3-G$4)*5)),1))),IF(VLOOKUP($E92,'Country Indicator Data'!$B$4:$N$300,5,FALSE)="x","x",ROUND(IF(VLOOKUP($E92,'Country Indicator Data'!$B$4:$N$300,5,FALSE)&gt;G$3,5,IF(VLOOKUP($E92,'Country Indicator Data'!$B$4:$N$300,5,FALSE)&lt;G$4,0,(G$3-VLOOKUP($E92,'Country Indicator Data'!$B$4:$N$300,5,FALSE))/(G$3-G$4)*5)),1)))</f>
        <v>3.4</v>
      </c>
      <c r="H92" s="159">
        <f t="shared" si="26"/>
        <v>3.15</v>
      </c>
      <c r="I92" s="159">
        <f>IF(LEN(E92)&gt;3,(IF(VLOOKUP($C92,#REF!,6,FALSE)="x","x",ROUND(IF(VLOOKUP($C92,#REF!,6,FALSE)&gt;I$3,5,IF(VLOOKUP($C92,#REF!,6,FALSE)&lt;I$4,0,5-(I$3-VLOOKUP($C92,#REF!,6,FALSE))/(I$3-I$4)*5)),1))),IF(VLOOKUP($E92,'Country Indicator Data'!$B$4:$N$300,2,FALSE)="x","x",ROUND(IF(VLOOKUP($E92,'Country Indicator Data'!$B$4:$N$300,2,FALSE)&gt;I$3,5,IF(VLOOKUP($E92,'Country Indicator Data'!$B$4:$N$300,2,FALSE)&lt;I$4,0,5-(I$3-VLOOKUP($E92,'Country Indicator Data'!$B$4:$N$300,2,FALSE))/(I$3-I$4)*5)),1)))</f>
        <v>1.3</v>
      </c>
      <c r="J92" s="159">
        <f>IF(LEN(E92)&gt;3,(IF(VLOOKUP($C92,#REF!,8,FALSE)="x","x",ROUND(IF(VLOOKUP($C92,#REF!,8,FALSE)&gt;J$3,5,IF(VLOOKUP($C92,#REF!,8,FALSE)&lt;J$4,0,5-(J$3-VLOOKUP($C92,#REF!,8,FALSE))/(J$3-J$4)*5)),1))),IF(VLOOKUP($E92,'Country Indicator Data'!$B$4:$N$300,4,FALSE)="x","x",ROUND(IF(VLOOKUP($E92,'Country Indicator Data'!$B$4:$N$300,4,FALSE)&gt;J$3,5,IF(VLOOKUP($E92,'Country Indicator Data'!$B$4:$N$300,4,FALSE)&lt;J$4,0,5-(J$3-VLOOKUP($E92,'Country Indicator Data'!$B$4:$N$300,4,FALSE))/(J$3-J$4)*5)),1)))</f>
        <v>1.4</v>
      </c>
      <c r="K92" s="159">
        <f t="shared" si="27"/>
        <v>1.35</v>
      </c>
      <c r="L92" s="159">
        <f>IF(LEN(E92)&gt;3,(IF(VLOOKUP($C92,#REF!,10,FALSE)="x","x",ROUND(IF(VLOOKUP($C92,#REF!,10,FALSE)&gt;L$3,5,IF(VLOOKUP($C92,#REF!,10,FALSE)&lt;L$4,0,5-(L$3-VLOOKUP($C92,#REF!,10,FALSE))/(L$3-L$4)*5)),1))),IF(VLOOKUP($E92,'Country Indicator Data'!$B$4:$N$300,6,FALSE)="x","x",ROUND(IF(VLOOKUP($E92,'Country Indicator Data'!$B$4:$N$300,6,FALSE)&gt;L$3,5,IF(VLOOKUP($E92,'Country Indicator Data'!$B$4:$N$300,6,FALSE)&lt;L$4,0,5-(L$3-VLOOKUP($E92,'Country Indicator Data'!$B$4:$N$300,6,FALSE))/(L$3-L$4)*5)),1)))</f>
        <v>2.7</v>
      </c>
      <c r="M92" s="159">
        <f>IF(LEN(E92)&gt;3,(IF(VLOOKUP($C92,#REF!,11,FALSE)="x","x",ROUND(IF(VLOOKUP($C92,#REF!,11,FALSE)&gt;M$3,5,IF(VLOOKUP($C92,#REF!,11,FALSE)&lt;M$4,0,5-(M$3-VLOOKUP($C92,#REF!,11,FALSE))/(M$3-M$4)*5)),1))),IF(VLOOKUP($E92,'Country Indicator Data'!$B$4:$N$300,7,FALSE)="x","x",ROUND(IF(VLOOKUP($E92,'Country Indicator Data'!$B$4:$N$300,7,FALSE)&gt;M$3,5,IF(VLOOKUP($E92,'Country Indicator Data'!$B$4:$N$300,7,FALSE)&lt;M$4,0,5-(M$3-VLOOKUP($E92,'Country Indicator Data'!$B$4:$N$300,7,FALSE))/(M$3-M$4)*5)),1)))</f>
        <v>2.7</v>
      </c>
      <c r="N92" s="159">
        <f t="shared" si="28"/>
        <v>2.7</v>
      </c>
      <c r="O92" s="159">
        <f t="shared" si="29"/>
        <v>2.4</v>
      </c>
      <c r="P92" s="159">
        <f>IF(LEN(E92)&gt;3,VLOOKUP(C92,#REF!,12,FALSE),VLOOKUP(E92,'Country Indicator Data'!$B$4:$I$300,8,FALSE))</f>
        <v>3</v>
      </c>
      <c r="Q92" s="159">
        <f>IF(LEN(E92)&gt;3,((IF(VLOOKUP($C92,#REF!,13,FALSE)="x","x",ROUND(IF(VLOOKUP($C92,#REF!,13,FALSE)&gt;Q$3,5,IF(VLOOKUP($C92,#REF!,13,FALSE)&lt;Q$4,0,5-(LOG(Q$3)-LOG(VLOOKUP($C92,#REF!,13,FALSE)))/(LOG(Q$3)-LOG(Q$4))*5)),1)))),(IF(VLOOKUP($E92,'Country Indicator Data'!$B$4:$N$300,9,FALSE)="x","x",ROUND(IF(VLOOKUP($E92,'Country Indicator Data'!$B$4:$N$300,9,FALSE)&gt;Q$3,5,IF(VLOOKUP($E92,'Country Indicator Data'!$B$4:$N$300,9,FALSE)&lt;Q$4,0,5-(LOG(Q$3)-LOG(VLOOKUP($E92,'Country Indicator Data'!$B$4:$N$300,9,FALSE)))/(LOG(Q$3)-LOG(Q$4))*5)),1))))</f>
        <v>0.7</v>
      </c>
      <c r="R92" s="159">
        <f t="shared" si="30"/>
        <v>1.85</v>
      </c>
      <c r="S92" s="159">
        <f>IF(LEN(E92)&gt;3,((IF(VLOOKUP($C92,#REF!,17,FALSE)="x","x",ROUND(IF(VLOOKUP($C92,#REF!,17,FALSE)&gt;S$3,0,IF(VLOOKUP($C92,#REF!,17,FALSE)&lt;S$4,5,(S$3-VLOOKUP($C92,#REF!,17,FALSE))/(S$3-S$4)*5)),1)))),(IF(VLOOKUP($E92,'Country Indicator Data'!$B$4:$N$300,13,FALSE)="x","x",ROUND(IF(VLOOKUP($E92,'Country Indicator Data'!$B$4:$N$300,13,FALSE)&gt;S$3,0,IF(VLOOKUP($E92,'Country Indicator Data'!$B$4:$N$300,13,FALSE)&lt;S$4,5,(S$3-VLOOKUP($E92,'Country Indicator Data'!$B$4:$N$300,13,FALSE))/(S$3-S$4)*5)),1))))</f>
        <v>4.3</v>
      </c>
      <c r="T92" s="159">
        <f>IF(LEN(E92)&gt;3,((IF(VLOOKUP($C92,#REF!,14,FALSE)="x","x",ROUND(IF(VLOOKUP($C92,#REF!,14,FALSE)&gt;T$3,0,IF(VLOOKUP($C92,#REF!,14,FALSE)&lt;T$4,5,(T$3-VLOOKUP($C92,#REF!,14,FALSE))/(T$3-T$4)*5)),1)))),(IF(VLOOKUP($E92,'Country Indicator Data'!$B$4:$N$300,10,FALSE)="x","x",ROUND(IF(VLOOKUP($E92,'Country Indicator Data'!$B$4:$N$300,10,FALSE)&gt;T$3,0,IF(VLOOKUP($E92,'Country Indicator Data'!$B$4:$N$300,10,FALSE)&lt;T$4,5,(T$3-VLOOKUP($E92,'Country Indicator Data'!$B$4:$N$300,10,FALSE))/(T$3-T$4)*5)),1))))</f>
        <v>3.8</v>
      </c>
      <c r="U92" s="159">
        <f>IF(LEN(E92)&gt;3,((IF(VLOOKUP($C92,#REF!,15,FALSE)="x","x",ROUND(IF(VLOOKUP($C92,#REF!,15,FALSE)&gt;U$3,0,IF(VLOOKUP($C92,#REF!,15,FALSE)&lt;U$4,5,(U$3-VLOOKUP($C92,#REF!,15,FALSE))/(U$3-U$4)*5)),1)))),(IF(VLOOKUP($E92,'Country Indicator Data'!$B$4:$N$300,11,FALSE)="x","x",ROUND(IF(VLOOKUP($E92,'Country Indicator Data'!$B$4:$N$300,11,FALSE)&gt;U$3,0,IF(VLOOKUP($E92,'Country Indicator Data'!$B$4:$N$300,11,FALSE)&lt;U$4,5,(U$3-VLOOKUP($E92,'Country Indicator Data'!$B$4:$N$300,11,FALSE))/(U$3-U$4)*5)),1))))</f>
        <v>3.1</v>
      </c>
      <c r="V92" s="159">
        <f>IF(LEN(E92)&gt;3,((IF(VLOOKUP($C92,#REF!,16,FALSE)="x","x",ROUND(IF(VLOOKUP($C92,#REF!,16,FALSE)&gt;V$3,0,IF(VLOOKUP($C92,#REF!,16,FALSE)&lt;V$4,5,(V$3-VLOOKUP($C92,#REF!,16,FALSE))/(V$3-V$4)*5)),1)))),(IF(VLOOKUP($E92,'Country Indicator Data'!$B$4:$N$300,12,FALSE)="x","x",ROUND(IF(VLOOKUP($E92,'Country Indicator Data'!$B$4:$N$300,12,FALSE)&gt;V$3,0,IF(VLOOKUP($E92,'Country Indicator Data'!$B$4:$N$300,12,FALSE)&lt;V$4,5,(V$3-VLOOKUP($E92,'Country Indicator Data'!$B$4:$N$300,12,FALSE))/(V$3-V$4)*5)),1))))</f>
        <v>4.3</v>
      </c>
      <c r="W92" s="159">
        <f t="shared" si="31"/>
        <v>3.9</v>
      </c>
      <c r="X92" s="159">
        <f t="shared" si="32"/>
        <v>2.7</v>
      </c>
      <c r="Y92" s="176" t="str">
        <f>IF('Core Indicators'!FC89="x","x",IF('Core Indicators'!FC89&gt;=5,5,IF('Core Indicators'!FC89&gt;=4,4,IF('Core Indicators'!FC89&gt;=3,3,IF('Core Indicators'!FC89&gt;=2,2,IF('Core Indicators'!FC89&gt;=1,1,0))))))</f>
        <v>x</v>
      </c>
      <c r="Z92" s="159" t="str">
        <f t="shared" si="33"/>
        <v>x</v>
      </c>
      <c r="AA92" s="176">
        <f>'Crisis Indicator Data'!Y89</f>
        <v>2</v>
      </c>
      <c r="AB92" s="176">
        <f>'Crisis Indicator Data'!Z89</f>
        <v>0</v>
      </c>
      <c r="AC92" s="176">
        <f>'Crisis Indicator Data'!AA89</f>
        <v>0</v>
      </c>
      <c r="AD92" s="176">
        <f>'Crisis Indicator Data'!AB89</f>
        <v>0</v>
      </c>
      <c r="AE92" s="176">
        <f t="shared" si="34"/>
        <v>2</v>
      </c>
      <c r="AF92" s="176">
        <f>'Crisis Indicator Data'!AC89</f>
        <v>0</v>
      </c>
      <c r="AG92" s="176">
        <f>'Crisis Indicator Data'!AD89</f>
        <v>0</v>
      </c>
      <c r="AH92" s="176">
        <f t="shared" si="35"/>
        <v>0</v>
      </c>
      <c r="AI92" s="176">
        <f>'Crisis Indicator Data'!AE89</f>
        <v>1</v>
      </c>
      <c r="AJ92" s="176">
        <f>'Crisis Indicator Data'!AF89</f>
        <v>0</v>
      </c>
      <c r="AK92" s="176">
        <f>'Crisis Indicator Data'!AG89</f>
        <v>0</v>
      </c>
      <c r="AL92" s="176">
        <f t="shared" si="36"/>
        <v>1</v>
      </c>
      <c r="AM92" s="159">
        <f t="shared" si="37"/>
        <v>1</v>
      </c>
      <c r="AN92" s="159">
        <f t="shared" si="38"/>
        <v>1</v>
      </c>
    </row>
    <row r="93" spans="1:40" ht="13.5" customHeight="1" x14ac:dyDescent="0.35">
      <c r="A93" s="168" t="str">
        <f>'Crisis Indicator Data'!A90</f>
        <v>Conflict in Azad Jammu &amp; Kashmir</v>
      </c>
      <c r="B93" s="169" t="str">
        <f>'Crisis Indicator Data'!B90</f>
        <v>Conflict/ Violence</v>
      </c>
      <c r="C93" s="169" t="str">
        <f>'Crisis Indicator Data'!C90</f>
        <v>PAK004</v>
      </c>
      <c r="D93" s="169" t="str">
        <f>'Crisis Indicator Data'!D90</f>
        <v>Pakistan</v>
      </c>
      <c r="E93" s="170" t="str">
        <f>'Crisis Indicator Data'!E90</f>
        <v>PAK</v>
      </c>
      <c r="F93" s="159">
        <f>IF(LEN(E93)&gt;3,(IF(VLOOKUP($C93,#REF!,7,FALSE)="x","x",ROUND(IF(VLOOKUP($C93,#REF!,7,FALSE)&gt;$F$3,5,IF(VLOOKUP($C93,#REF!,7,FALSE)&lt;F$4,0,($F$3-VLOOKUP($C93,#REF!,7,FALSE))/($F$3-$F$4)*5)),1))),IF(VLOOKUP($E93,'Country Indicator Data'!$B$4:$N$300,3,FALSE)="x","x",ROUND(IF(VLOOKUP($E93,'Country Indicator Data'!$B$4:$N$300,3,FALSE)&gt;$F$3,5,IF(VLOOKUP($E93,'Country Indicator Data'!$B$4:$N$300,3,FALSE)&lt;$F$4,0,($F$3-VLOOKUP($E93,'Country Indicator Data'!$B$4:$N$300,3,FALSE))/($F$3-$F$4)*5)),1)))</f>
        <v>3.9</v>
      </c>
      <c r="G93" s="159">
        <f>IF(LEN(E93)&gt;3,(IF(VLOOKUP($C93,#REF!,9,FALSE)="x","x",ROUND(IF(VLOOKUP($C93,#REF!,9,FALSE)&gt;G$3,5,IF(VLOOKUP($C93,#REF!,9,FALSE)&lt;G$4,0,(G$3-VLOOKUP($C93,#REF!,9,FALSE))/(G$3-G$4)*5)),1))),IF(VLOOKUP($E93,'Country Indicator Data'!$B$4:$N$300,5,FALSE)="x","x",ROUND(IF(VLOOKUP($E93,'Country Indicator Data'!$B$4:$N$300,5,FALSE)&gt;G$3,5,IF(VLOOKUP($E93,'Country Indicator Data'!$B$4:$N$300,5,FALSE)&lt;G$4,0,(G$3-VLOOKUP($E93,'Country Indicator Data'!$B$4:$N$300,5,FALSE))/(G$3-G$4)*5)),1)))</f>
        <v>3.2</v>
      </c>
      <c r="H93" s="159">
        <f t="shared" si="26"/>
        <v>3.55</v>
      </c>
      <c r="I93" s="159">
        <f>IF(LEN(E93)&gt;3,(IF(VLOOKUP($C93,#REF!,6,FALSE)="x","x",ROUND(IF(VLOOKUP($C93,#REF!,6,FALSE)&gt;I$3,5,IF(VLOOKUP($C93,#REF!,6,FALSE)&lt;I$4,0,5-(I$3-VLOOKUP($C93,#REF!,6,FALSE))/(I$3-I$4)*5)),1))),IF(VLOOKUP($E93,'Country Indicator Data'!$B$4:$N$300,2,FALSE)="x","x",ROUND(IF(VLOOKUP($E93,'Country Indicator Data'!$B$4:$N$300,2,FALSE)&gt;I$3,5,IF(VLOOKUP($E93,'Country Indicator Data'!$B$4:$N$300,2,FALSE)&lt;I$4,0,5-(I$3-VLOOKUP($E93,'Country Indicator Data'!$B$4:$N$300,2,FALSE))/(I$3-I$4)*5)),1)))</f>
        <v>3.2</v>
      </c>
      <c r="J93" s="159">
        <f>IF(LEN(E93)&gt;3,(IF(VLOOKUP($C93,#REF!,8,FALSE)="x","x",ROUND(IF(VLOOKUP($C93,#REF!,8,FALSE)&gt;J$3,5,IF(VLOOKUP($C93,#REF!,8,FALSE)&lt;J$4,0,5-(J$3-VLOOKUP($C93,#REF!,8,FALSE))/(J$3-J$4)*5)),1))),IF(VLOOKUP($E93,'Country Indicator Data'!$B$4:$N$300,4,FALSE)="x","x",ROUND(IF(VLOOKUP($E93,'Country Indicator Data'!$B$4:$N$300,4,FALSE)&gt;J$3,5,IF(VLOOKUP($E93,'Country Indicator Data'!$B$4:$N$300,4,FALSE)&lt;J$4,0,5-(J$3-VLOOKUP($E93,'Country Indicator Data'!$B$4:$N$300,4,FALSE))/(J$3-J$4)*5)),1)))</f>
        <v>1.6</v>
      </c>
      <c r="K93" s="159">
        <f t="shared" si="27"/>
        <v>2.4000000000000004</v>
      </c>
      <c r="L93" s="159">
        <f>IF(LEN(E93)&gt;3,(IF(VLOOKUP($C93,#REF!,10,FALSE)="x","x",ROUND(IF(VLOOKUP($C93,#REF!,10,FALSE)&gt;L$3,5,IF(VLOOKUP($C93,#REF!,10,FALSE)&lt;L$4,0,5-(L$3-VLOOKUP($C93,#REF!,10,FALSE))/(L$3-L$4)*5)),1))),IF(VLOOKUP($E93,'Country Indicator Data'!$B$4:$N$300,6,FALSE)="x","x",ROUND(IF(VLOOKUP($E93,'Country Indicator Data'!$B$4:$N$300,6,FALSE)&gt;L$3,5,IF(VLOOKUP($E93,'Country Indicator Data'!$B$4:$N$300,6,FALSE)&lt;L$4,0,5-(L$3-VLOOKUP($E93,'Country Indicator Data'!$B$4:$N$300,6,FALSE))/(L$3-L$4)*5)),1)))</f>
        <v>3.6</v>
      </c>
      <c r="M93" s="159">
        <f>IF(LEN(E93)&gt;3,(IF(VLOOKUP($C93,#REF!,11,FALSE)="x","x",ROUND(IF(VLOOKUP($C93,#REF!,11,FALSE)&gt;M$3,5,IF(VLOOKUP($C93,#REF!,11,FALSE)&lt;M$4,0,5-(M$3-VLOOKUP($C93,#REF!,11,FALSE))/(M$3-M$4)*5)),1))),IF(VLOOKUP($E93,'Country Indicator Data'!$B$4:$N$300,7,FALSE)="x","x",ROUND(IF(VLOOKUP($E93,'Country Indicator Data'!$B$4:$N$300,7,FALSE)&gt;M$3,5,IF(VLOOKUP($E93,'Country Indicator Data'!$B$4:$N$300,7,FALSE)&lt;M$4,0,5-(M$3-VLOOKUP($E93,'Country Indicator Data'!$B$4:$N$300,7,FALSE))/(M$3-M$4)*5)),1)))</f>
        <v>0.6</v>
      </c>
      <c r="N93" s="159">
        <f t="shared" si="28"/>
        <v>2.1</v>
      </c>
      <c r="O93" s="159">
        <f t="shared" si="29"/>
        <v>2.6833333333333336</v>
      </c>
      <c r="P93" s="159">
        <f>IF(LEN(E93)&gt;3,VLOOKUP(C93,#REF!,12,FALSE),VLOOKUP(E93,'Country Indicator Data'!$B$4:$I$300,8,FALSE))</f>
        <v>4</v>
      </c>
      <c r="Q93" s="159">
        <f>IF(LEN(E93)&gt;3,((IF(VLOOKUP($C93,#REF!,13,FALSE)="x","x",ROUND(IF(VLOOKUP($C93,#REF!,13,FALSE)&gt;Q$3,5,IF(VLOOKUP($C93,#REF!,13,FALSE)&lt;Q$4,0,5-(LOG(Q$3)-LOG(VLOOKUP($C93,#REF!,13,FALSE)))/(LOG(Q$3)-LOG(Q$4))*5)),1)))),(IF(VLOOKUP($E93,'Country Indicator Data'!$B$4:$N$300,9,FALSE)="x","x",ROUND(IF(VLOOKUP($E93,'Country Indicator Data'!$B$4:$N$300,9,FALSE)&gt;Q$3,5,IF(VLOOKUP($E93,'Country Indicator Data'!$B$4:$N$300,9,FALSE)&lt;Q$4,0,5-(LOG(Q$3)-LOG(VLOOKUP($E93,'Country Indicator Data'!$B$4:$N$300,9,FALSE)))/(LOG(Q$3)-LOG(Q$4))*5)),1))))</f>
        <v>2.4</v>
      </c>
      <c r="R93" s="159">
        <f t="shared" si="30"/>
        <v>3.2</v>
      </c>
      <c r="S93" s="159">
        <f>IF(LEN(E93)&gt;3,((IF(VLOOKUP($C93,#REF!,17,FALSE)="x","x",ROUND(IF(VLOOKUP($C93,#REF!,17,FALSE)&gt;S$3,0,IF(VLOOKUP($C93,#REF!,17,FALSE)&lt;S$4,5,(S$3-VLOOKUP($C93,#REF!,17,FALSE))/(S$3-S$4)*5)),1)))),(IF(VLOOKUP($E93,'Country Indicator Data'!$B$4:$N$300,13,FALSE)="x","x",ROUND(IF(VLOOKUP($E93,'Country Indicator Data'!$B$4:$N$300,13,FALSE)&gt;S$3,0,IF(VLOOKUP($E93,'Country Indicator Data'!$B$4:$N$300,13,FALSE)&lt;S$4,5,(S$3-VLOOKUP($E93,'Country Indicator Data'!$B$4:$N$300,13,FALSE))/(S$3-S$4)*5)),1))))</f>
        <v>3.7</v>
      </c>
      <c r="T93" s="159">
        <f>IF(LEN(E93)&gt;3,((IF(VLOOKUP($C93,#REF!,14,FALSE)="x","x",ROUND(IF(VLOOKUP($C93,#REF!,14,FALSE)&gt;T$3,0,IF(VLOOKUP($C93,#REF!,14,FALSE)&lt;T$4,5,(T$3-VLOOKUP($C93,#REF!,14,FALSE))/(T$3-T$4)*5)),1)))),(IF(VLOOKUP($E93,'Country Indicator Data'!$B$4:$N$300,10,FALSE)="x","x",ROUND(IF(VLOOKUP($E93,'Country Indicator Data'!$B$4:$N$300,10,FALSE)&gt;T$3,0,IF(VLOOKUP($E93,'Country Indicator Data'!$B$4:$N$300,10,FALSE)&lt;T$4,5,(T$3-VLOOKUP($E93,'Country Indicator Data'!$B$4:$N$300,10,FALSE))/(T$3-T$4)*5)),1))))</f>
        <v>3.4</v>
      </c>
      <c r="U93" s="159">
        <f>IF(LEN(E93)&gt;3,((IF(VLOOKUP($C93,#REF!,15,FALSE)="x","x",ROUND(IF(VLOOKUP($C93,#REF!,15,FALSE)&gt;U$3,0,IF(VLOOKUP($C93,#REF!,15,FALSE)&lt;U$4,5,(U$3-VLOOKUP($C93,#REF!,15,FALSE))/(U$3-U$4)*5)),1)))),(IF(VLOOKUP($E93,'Country Indicator Data'!$B$4:$N$300,11,FALSE)="x","x",ROUND(IF(VLOOKUP($E93,'Country Indicator Data'!$B$4:$N$300,11,FALSE)&gt;U$3,0,IF(VLOOKUP($E93,'Country Indicator Data'!$B$4:$N$300,11,FALSE)&lt;U$4,5,(U$3-VLOOKUP($E93,'Country Indicator Data'!$B$4:$N$300,11,FALSE))/(U$3-U$4)*5)),1))))</f>
        <v>3.2</v>
      </c>
      <c r="V93" s="159">
        <f>IF(LEN(E93)&gt;3,((IF(VLOOKUP($C93,#REF!,16,FALSE)="x","x",ROUND(IF(VLOOKUP($C93,#REF!,16,FALSE)&gt;V$3,0,IF(VLOOKUP($C93,#REF!,16,FALSE)&lt;V$4,5,(V$3-VLOOKUP($C93,#REF!,16,FALSE))/(V$3-V$4)*5)),1)))),(IF(VLOOKUP($E93,'Country Indicator Data'!$B$4:$N$300,12,FALSE)="x","x",ROUND(IF(VLOOKUP($E93,'Country Indicator Data'!$B$4:$N$300,12,FALSE)&gt;V$3,0,IF(VLOOKUP($E93,'Country Indicator Data'!$B$4:$N$300,12,FALSE)&lt;V$4,5,(V$3-VLOOKUP($E93,'Country Indicator Data'!$B$4:$N$300,12,FALSE))/(V$3-V$4)*5)),1))))</f>
        <v>3.4</v>
      </c>
      <c r="W93" s="159">
        <f t="shared" si="31"/>
        <v>3.4</v>
      </c>
      <c r="X93" s="159">
        <f t="shared" si="32"/>
        <v>3.1</v>
      </c>
      <c r="Y93" s="176">
        <f>IF('Core Indicators'!FC90="x","x",IF('Core Indicators'!FC90&gt;=5,5,IF('Core Indicators'!FC90&gt;=4,4,IF('Core Indicators'!FC90&gt;=3,3,IF('Core Indicators'!FC90&gt;=2,2,IF('Core Indicators'!FC90&gt;=1,1,0))))))</f>
        <v>2</v>
      </c>
      <c r="Z93" s="159">
        <f t="shared" si="33"/>
        <v>2</v>
      </c>
      <c r="AA93" s="176">
        <f>'Crisis Indicator Data'!Y90</f>
        <v>1</v>
      </c>
      <c r="AB93" s="176">
        <f>'Crisis Indicator Data'!Z90</f>
        <v>1</v>
      </c>
      <c r="AC93" s="176">
        <f>'Crisis Indicator Data'!AA90</f>
        <v>0</v>
      </c>
      <c r="AD93" s="176">
        <f>'Crisis Indicator Data'!AB90</f>
        <v>0</v>
      </c>
      <c r="AE93" s="176">
        <f t="shared" si="34"/>
        <v>2</v>
      </c>
      <c r="AF93" s="176">
        <f>'Crisis Indicator Data'!AC90</f>
        <v>0</v>
      </c>
      <c r="AG93" s="176">
        <f>'Crisis Indicator Data'!AD90</f>
        <v>2</v>
      </c>
      <c r="AH93" s="176">
        <f t="shared" si="35"/>
        <v>2</v>
      </c>
      <c r="AI93" s="176">
        <f>'Crisis Indicator Data'!AE90</f>
        <v>2</v>
      </c>
      <c r="AJ93" s="176">
        <f>'Crisis Indicator Data'!AF90</f>
        <v>1</v>
      </c>
      <c r="AK93" s="176">
        <f>'Crisis Indicator Data'!AG90</f>
        <v>3</v>
      </c>
      <c r="AL93" s="176">
        <f t="shared" si="36"/>
        <v>4</v>
      </c>
      <c r="AM93" s="159">
        <f t="shared" si="37"/>
        <v>3</v>
      </c>
      <c r="AN93" s="159">
        <f t="shared" si="38"/>
        <v>2.5</v>
      </c>
    </row>
    <row r="94" spans="1:40" ht="13.5" customHeight="1" x14ac:dyDescent="0.35">
      <c r="A94" s="168" t="str">
        <f>'Crisis Indicator Data'!A91</f>
        <v xml:space="preserve">Floods and political and economic crisis </v>
      </c>
      <c r="B94" s="169" t="str">
        <f>'Crisis Indicator Data'!B91</f>
        <v>Floods,Political/economic crisis</v>
      </c>
      <c r="C94" s="169" t="str">
        <f>'Crisis Indicator Data'!C91</f>
        <v>PAK006</v>
      </c>
      <c r="D94" s="169" t="str">
        <f>'Crisis Indicator Data'!D91</f>
        <v>Pakistan</v>
      </c>
      <c r="E94" s="170" t="str">
        <f>'Crisis Indicator Data'!E91</f>
        <v>PAK</v>
      </c>
      <c r="F94" s="159">
        <f>IF(LEN(E94)&gt;3,(IF(VLOOKUP($C94,#REF!,7,FALSE)="x","x",ROUND(IF(VLOOKUP($C94,#REF!,7,FALSE)&gt;$F$3,5,IF(VLOOKUP($C94,#REF!,7,FALSE)&lt;F$4,0,($F$3-VLOOKUP($C94,#REF!,7,FALSE))/($F$3-$F$4)*5)),1))),IF(VLOOKUP($E94,'Country Indicator Data'!$B$4:$N$300,3,FALSE)="x","x",ROUND(IF(VLOOKUP($E94,'Country Indicator Data'!$B$4:$N$300,3,FALSE)&gt;$F$3,5,IF(VLOOKUP($E94,'Country Indicator Data'!$B$4:$N$300,3,FALSE)&lt;$F$4,0,($F$3-VLOOKUP($E94,'Country Indicator Data'!$B$4:$N$300,3,FALSE))/($F$3-$F$4)*5)),1)))</f>
        <v>3.9</v>
      </c>
      <c r="G94" s="159">
        <f>IF(LEN(E94)&gt;3,(IF(VLOOKUP($C94,#REF!,9,FALSE)="x","x",ROUND(IF(VLOOKUP($C94,#REF!,9,FALSE)&gt;G$3,5,IF(VLOOKUP($C94,#REF!,9,FALSE)&lt;G$4,0,(G$3-VLOOKUP($C94,#REF!,9,FALSE))/(G$3-G$4)*5)),1))),IF(VLOOKUP($E94,'Country Indicator Data'!$B$4:$N$300,5,FALSE)="x","x",ROUND(IF(VLOOKUP($E94,'Country Indicator Data'!$B$4:$N$300,5,FALSE)&gt;G$3,5,IF(VLOOKUP($E94,'Country Indicator Data'!$B$4:$N$300,5,FALSE)&lt;G$4,0,(G$3-VLOOKUP($E94,'Country Indicator Data'!$B$4:$N$300,5,FALSE))/(G$3-G$4)*5)),1)))</f>
        <v>3.2</v>
      </c>
      <c r="H94" s="159">
        <f t="shared" si="26"/>
        <v>3.55</v>
      </c>
      <c r="I94" s="159">
        <f>IF(LEN(E94)&gt;3,(IF(VLOOKUP($C94,#REF!,6,FALSE)="x","x",ROUND(IF(VLOOKUP($C94,#REF!,6,FALSE)&gt;I$3,5,IF(VLOOKUP($C94,#REF!,6,FALSE)&lt;I$4,0,5-(I$3-VLOOKUP($C94,#REF!,6,FALSE))/(I$3-I$4)*5)),1))),IF(VLOOKUP($E94,'Country Indicator Data'!$B$4:$N$300,2,FALSE)="x","x",ROUND(IF(VLOOKUP($E94,'Country Indicator Data'!$B$4:$N$300,2,FALSE)&gt;I$3,5,IF(VLOOKUP($E94,'Country Indicator Data'!$B$4:$N$300,2,FALSE)&lt;I$4,0,5-(I$3-VLOOKUP($E94,'Country Indicator Data'!$B$4:$N$300,2,FALSE))/(I$3-I$4)*5)),1)))</f>
        <v>3.2</v>
      </c>
      <c r="J94" s="159">
        <f>IF(LEN(E94)&gt;3,(IF(VLOOKUP($C94,#REF!,8,FALSE)="x","x",ROUND(IF(VLOOKUP($C94,#REF!,8,FALSE)&gt;J$3,5,IF(VLOOKUP($C94,#REF!,8,FALSE)&lt;J$4,0,5-(J$3-VLOOKUP($C94,#REF!,8,FALSE))/(J$3-J$4)*5)),1))),IF(VLOOKUP($E94,'Country Indicator Data'!$B$4:$N$300,4,FALSE)="x","x",ROUND(IF(VLOOKUP($E94,'Country Indicator Data'!$B$4:$N$300,4,FALSE)&gt;J$3,5,IF(VLOOKUP($E94,'Country Indicator Data'!$B$4:$N$300,4,FALSE)&lt;J$4,0,5-(J$3-VLOOKUP($E94,'Country Indicator Data'!$B$4:$N$300,4,FALSE))/(J$3-J$4)*5)),1)))</f>
        <v>1.6</v>
      </c>
      <c r="K94" s="159">
        <f t="shared" si="27"/>
        <v>2.4000000000000004</v>
      </c>
      <c r="L94" s="159">
        <f>IF(LEN(E94)&gt;3,(IF(VLOOKUP($C94,#REF!,10,FALSE)="x","x",ROUND(IF(VLOOKUP($C94,#REF!,10,FALSE)&gt;L$3,5,IF(VLOOKUP($C94,#REF!,10,FALSE)&lt;L$4,0,5-(L$3-VLOOKUP($C94,#REF!,10,FALSE))/(L$3-L$4)*5)),1))),IF(VLOOKUP($E94,'Country Indicator Data'!$B$4:$N$300,6,FALSE)="x","x",ROUND(IF(VLOOKUP($E94,'Country Indicator Data'!$B$4:$N$300,6,FALSE)&gt;L$3,5,IF(VLOOKUP($E94,'Country Indicator Data'!$B$4:$N$300,6,FALSE)&lt;L$4,0,5-(L$3-VLOOKUP($E94,'Country Indicator Data'!$B$4:$N$300,6,FALSE))/(L$3-L$4)*5)),1)))</f>
        <v>3.6</v>
      </c>
      <c r="M94" s="159">
        <f>IF(LEN(E94)&gt;3,(IF(VLOOKUP($C94,#REF!,11,FALSE)="x","x",ROUND(IF(VLOOKUP($C94,#REF!,11,FALSE)&gt;M$3,5,IF(VLOOKUP($C94,#REF!,11,FALSE)&lt;M$4,0,5-(M$3-VLOOKUP($C94,#REF!,11,FALSE))/(M$3-M$4)*5)),1))),IF(VLOOKUP($E94,'Country Indicator Data'!$B$4:$N$300,7,FALSE)="x","x",ROUND(IF(VLOOKUP($E94,'Country Indicator Data'!$B$4:$N$300,7,FALSE)&gt;M$3,5,IF(VLOOKUP($E94,'Country Indicator Data'!$B$4:$N$300,7,FALSE)&lt;M$4,0,5-(M$3-VLOOKUP($E94,'Country Indicator Data'!$B$4:$N$300,7,FALSE))/(M$3-M$4)*5)),1)))</f>
        <v>0.6</v>
      </c>
      <c r="N94" s="159">
        <f t="shared" si="28"/>
        <v>2.1</v>
      </c>
      <c r="O94" s="159">
        <f t="shared" si="29"/>
        <v>2.6833333333333336</v>
      </c>
      <c r="P94" s="159">
        <f>IF(LEN(E94)&gt;3,VLOOKUP(C94,#REF!,12,FALSE),VLOOKUP(E94,'Country Indicator Data'!$B$4:$I$300,8,FALSE))</f>
        <v>4</v>
      </c>
      <c r="Q94" s="159">
        <f>IF(LEN(E94)&gt;3,((IF(VLOOKUP($C94,#REF!,13,FALSE)="x","x",ROUND(IF(VLOOKUP($C94,#REF!,13,FALSE)&gt;Q$3,5,IF(VLOOKUP($C94,#REF!,13,FALSE)&lt;Q$4,0,5-(LOG(Q$3)-LOG(VLOOKUP($C94,#REF!,13,FALSE)))/(LOG(Q$3)-LOG(Q$4))*5)),1)))),(IF(VLOOKUP($E94,'Country Indicator Data'!$B$4:$N$300,9,FALSE)="x","x",ROUND(IF(VLOOKUP($E94,'Country Indicator Data'!$B$4:$N$300,9,FALSE)&gt;Q$3,5,IF(VLOOKUP($E94,'Country Indicator Data'!$B$4:$N$300,9,FALSE)&lt;Q$4,0,5-(LOG(Q$3)-LOG(VLOOKUP($E94,'Country Indicator Data'!$B$4:$N$300,9,FALSE)))/(LOG(Q$3)-LOG(Q$4))*5)),1))))</f>
        <v>2.4</v>
      </c>
      <c r="R94" s="159">
        <f t="shared" si="30"/>
        <v>3.2</v>
      </c>
      <c r="S94" s="159">
        <f>IF(LEN(E94)&gt;3,((IF(VLOOKUP($C94,#REF!,17,FALSE)="x","x",ROUND(IF(VLOOKUP($C94,#REF!,17,FALSE)&gt;S$3,0,IF(VLOOKUP($C94,#REF!,17,FALSE)&lt;S$4,5,(S$3-VLOOKUP($C94,#REF!,17,FALSE))/(S$3-S$4)*5)),1)))),(IF(VLOOKUP($E94,'Country Indicator Data'!$B$4:$N$300,13,FALSE)="x","x",ROUND(IF(VLOOKUP($E94,'Country Indicator Data'!$B$4:$N$300,13,FALSE)&gt;S$3,0,IF(VLOOKUP($E94,'Country Indicator Data'!$B$4:$N$300,13,FALSE)&lt;S$4,5,(S$3-VLOOKUP($E94,'Country Indicator Data'!$B$4:$N$300,13,FALSE))/(S$3-S$4)*5)),1))))</f>
        <v>3.7</v>
      </c>
      <c r="T94" s="159">
        <f>IF(LEN(E94)&gt;3,((IF(VLOOKUP($C94,#REF!,14,FALSE)="x","x",ROUND(IF(VLOOKUP($C94,#REF!,14,FALSE)&gt;T$3,0,IF(VLOOKUP($C94,#REF!,14,FALSE)&lt;T$4,5,(T$3-VLOOKUP($C94,#REF!,14,FALSE))/(T$3-T$4)*5)),1)))),(IF(VLOOKUP($E94,'Country Indicator Data'!$B$4:$N$300,10,FALSE)="x","x",ROUND(IF(VLOOKUP($E94,'Country Indicator Data'!$B$4:$N$300,10,FALSE)&gt;T$3,0,IF(VLOOKUP($E94,'Country Indicator Data'!$B$4:$N$300,10,FALSE)&lt;T$4,5,(T$3-VLOOKUP($E94,'Country Indicator Data'!$B$4:$N$300,10,FALSE))/(T$3-T$4)*5)),1))))</f>
        <v>3.4</v>
      </c>
      <c r="U94" s="159">
        <f>IF(LEN(E94)&gt;3,((IF(VLOOKUP($C94,#REF!,15,FALSE)="x","x",ROUND(IF(VLOOKUP($C94,#REF!,15,FALSE)&gt;U$3,0,IF(VLOOKUP($C94,#REF!,15,FALSE)&lt;U$4,5,(U$3-VLOOKUP($C94,#REF!,15,FALSE))/(U$3-U$4)*5)),1)))),(IF(VLOOKUP($E94,'Country Indicator Data'!$B$4:$N$300,11,FALSE)="x","x",ROUND(IF(VLOOKUP($E94,'Country Indicator Data'!$B$4:$N$300,11,FALSE)&gt;U$3,0,IF(VLOOKUP($E94,'Country Indicator Data'!$B$4:$N$300,11,FALSE)&lt;U$4,5,(U$3-VLOOKUP($E94,'Country Indicator Data'!$B$4:$N$300,11,FALSE))/(U$3-U$4)*5)),1))))</f>
        <v>3.2</v>
      </c>
      <c r="V94" s="159">
        <f>IF(LEN(E94)&gt;3,((IF(VLOOKUP($C94,#REF!,16,FALSE)="x","x",ROUND(IF(VLOOKUP($C94,#REF!,16,FALSE)&gt;V$3,0,IF(VLOOKUP($C94,#REF!,16,FALSE)&lt;V$4,5,(V$3-VLOOKUP($C94,#REF!,16,FALSE))/(V$3-V$4)*5)),1)))),(IF(VLOOKUP($E94,'Country Indicator Data'!$B$4:$N$300,12,FALSE)="x","x",ROUND(IF(VLOOKUP($E94,'Country Indicator Data'!$B$4:$N$300,12,FALSE)&gt;V$3,0,IF(VLOOKUP($E94,'Country Indicator Data'!$B$4:$N$300,12,FALSE)&lt;V$4,5,(V$3-VLOOKUP($E94,'Country Indicator Data'!$B$4:$N$300,12,FALSE))/(V$3-V$4)*5)),1))))</f>
        <v>3.4</v>
      </c>
      <c r="W94" s="159">
        <f t="shared" si="31"/>
        <v>3.4</v>
      </c>
      <c r="X94" s="159">
        <f t="shared" si="32"/>
        <v>3.1</v>
      </c>
      <c r="Y94" s="176">
        <f>IF('Core Indicators'!FC91="x","x",IF('Core Indicators'!FC91&gt;=5,5,IF('Core Indicators'!FC91&gt;=4,4,IF('Core Indicators'!FC91&gt;=3,3,IF('Core Indicators'!FC91&gt;=2,2,IF('Core Indicators'!FC91&gt;=1,1,0))))))</f>
        <v>4</v>
      </c>
      <c r="Z94" s="159">
        <f t="shared" si="33"/>
        <v>4</v>
      </c>
      <c r="AA94" s="176">
        <f>'Crisis Indicator Data'!Y91</f>
        <v>1</v>
      </c>
      <c r="AB94" s="176">
        <f>'Crisis Indicator Data'!Z91</f>
        <v>3</v>
      </c>
      <c r="AC94" s="176">
        <f>'Crisis Indicator Data'!AA91</f>
        <v>0</v>
      </c>
      <c r="AD94" s="176">
        <f>'Crisis Indicator Data'!AB91</f>
        <v>0</v>
      </c>
      <c r="AE94" s="176">
        <f t="shared" si="34"/>
        <v>2</v>
      </c>
      <c r="AF94" s="176">
        <f>'Crisis Indicator Data'!AC91</f>
        <v>2</v>
      </c>
      <c r="AG94" s="176">
        <f>'Crisis Indicator Data'!AD91</f>
        <v>3</v>
      </c>
      <c r="AH94" s="176">
        <f t="shared" si="35"/>
        <v>5</v>
      </c>
      <c r="AI94" s="176">
        <f>'Crisis Indicator Data'!AE91</f>
        <v>2</v>
      </c>
      <c r="AJ94" s="176">
        <f>'Crisis Indicator Data'!AF91</f>
        <v>1</v>
      </c>
      <c r="AK94" s="176">
        <f>'Crisis Indicator Data'!AG91</f>
        <v>3</v>
      </c>
      <c r="AL94" s="176">
        <f t="shared" si="36"/>
        <v>4</v>
      </c>
      <c r="AM94" s="159">
        <f t="shared" si="37"/>
        <v>4</v>
      </c>
      <c r="AN94" s="159">
        <f t="shared" si="38"/>
        <v>4</v>
      </c>
    </row>
    <row r="95" spans="1:40" ht="13.5" customHeight="1" x14ac:dyDescent="0.35">
      <c r="A95" s="168" t="str">
        <f>'Crisis Indicator Data'!A92</f>
        <v>Displacement from Afghanistan to Pakistan</v>
      </c>
      <c r="B95" s="169" t="str">
        <f>'Crisis Indicator Data'!B92</f>
        <v>International Displacement</v>
      </c>
      <c r="C95" s="169" t="str">
        <f>'Crisis Indicator Data'!C92</f>
        <v>PAK007</v>
      </c>
      <c r="D95" s="169" t="str">
        <f>'Crisis Indicator Data'!D92</f>
        <v>Pakistan</v>
      </c>
      <c r="E95" s="170" t="str">
        <f>'Crisis Indicator Data'!E92</f>
        <v>PAK</v>
      </c>
      <c r="F95" s="159">
        <f>IF(LEN(E95)&gt;3,(IF(VLOOKUP($C95,#REF!,7,FALSE)="x","x",ROUND(IF(VLOOKUP($C95,#REF!,7,FALSE)&gt;$F$3,5,IF(VLOOKUP($C95,#REF!,7,FALSE)&lt;F$4,0,($F$3-VLOOKUP($C95,#REF!,7,FALSE))/($F$3-$F$4)*5)),1))),IF(VLOOKUP($E95,'Country Indicator Data'!$B$4:$N$300,3,FALSE)="x","x",ROUND(IF(VLOOKUP($E95,'Country Indicator Data'!$B$4:$N$300,3,FALSE)&gt;$F$3,5,IF(VLOOKUP($E95,'Country Indicator Data'!$B$4:$N$300,3,FALSE)&lt;$F$4,0,($F$3-VLOOKUP($E95,'Country Indicator Data'!$B$4:$N$300,3,FALSE))/($F$3-$F$4)*5)),1)))</f>
        <v>3.9</v>
      </c>
      <c r="G95" s="159">
        <f>IF(LEN(E95)&gt;3,(IF(VLOOKUP($C95,#REF!,9,FALSE)="x","x",ROUND(IF(VLOOKUP($C95,#REF!,9,FALSE)&gt;G$3,5,IF(VLOOKUP($C95,#REF!,9,FALSE)&lt;G$4,0,(G$3-VLOOKUP($C95,#REF!,9,FALSE))/(G$3-G$4)*5)),1))),IF(VLOOKUP($E95,'Country Indicator Data'!$B$4:$N$300,5,FALSE)="x","x",ROUND(IF(VLOOKUP($E95,'Country Indicator Data'!$B$4:$N$300,5,FALSE)&gt;G$3,5,IF(VLOOKUP($E95,'Country Indicator Data'!$B$4:$N$300,5,FALSE)&lt;G$4,0,(G$3-VLOOKUP($E95,'Country Indicator Data'!$B$4:$N$300,5,FALSE))/(G$3-G$4)*5)),1)))</f>
        <v>3.2</v>
      </c>
      <c r="H95" s="159">
        <f t="shared" si="26"/>
        <v>3.55</v>
      </c>
      <c r="I95" s="159">
        <f>IF(LEN(E95)&gt;3,(IF(VLOOKUP($C95,#REF!,6,FALSE)="x","x",ROUND(IF(VLOOKUP($C95,#REF!,6,FALSE)&gt;I$3,5,IF(VLOOKUP($C95,#REF!,6,FALSE)&lt;I$4,0,5-(I$3-VLOOKUP($C95,#REF!,6,FALSE))/(I$3-I$4)*5)),1))),IF(VLOOKUP($E95,'Country Indicator Data'!$B$4:$N$300,2,FALSE)="x","x",ROUND(IF(VLOOKUP($E95,'Country Indicator Data'!$B$4:$N$300,2,FALSE)&gt;I$3,5,IF(VLOOKUP($E95,'Country Indicator Data'!$B$4:$N$300,2,FALSE)&lt;I$4,0,5-(I$3-VLOOKUP($E95,'Country Indicator Data'!$B$4:$N$300,2,FALSE))/(I$3-I$4)*5)),1)))</f>
        <v>3.2</v>
      </c>
      <c r="J95" s="159">
        <f>IF(LEN(E95)&gt;3,(IF(VLOOKUP($C95,#REF!,8,FALSE)="x","x",ROUND(IF(VLOOKUP($C95,#REF!,8,FALSE)&gt;J$3,5,IF(VLOOKUP($C95,#REF!,8,FALSE)&lt;J$4,0,5-(J$3-VLOOKUP($C95,#REF!,8,FALSE))/(J$3-J$4)*5)),1))),IF(VLOOKUP($E95,'Country Indicator Data'!$B$4:$N$300,4,FALSE)="x","x",ROUND(IF(VLOOKUP($E95,'Country Indicator Data'!$B$4:$N$300,4,FALSE)&gt;J$3,5,IF(VLOOKUP($E95,'Country Indicator Data'!$B$4:$N$300,4,FALSE)&lt;J$4,0,5-(J$3-VLOOKUP($E95,'Country Indicator Data'!$B$4:$N$300,4,FALSE))/(J$3-J$4)*5)),1)))</f>
        <v>1.6</v>
      </c>
      <c r="K95" s="159">
        <f t="shared" si="27"/>
        <v>2.4000000000000004</v>
      </c>
      <c r="L95" s="159">
        <f>IF(LEN(E95)&gt;3,(IF(VLOOKUP($C95,#REF!,10,FALSE)="x","x",ROUND(IF(VLOOKUP($C95,#REF!,10,FALSE)&gt;L$3,5,IF(VLOOKUP($C95,#REF!,10,FALSE)&lt;L$4,0,5-(L$3-VLOOKUP($C95,#REF!,10,FALSE))/(L$3-L$4)*5)),1))),IF(VLOOKUP($E95,'Country Indicator Data'!$B$4:$N$300,6,FALSE)="x","x",ROUND(IF(VLOOKUP($E95,'Country Indicator Data'!$B$4:$N$300,6,FALSE)&gt;L$3,5,IF(VLOOKUP($E95,'Country Indicator Data'!$B$4:$N$300,6,FALSE)&lt;L$4,0,5-(L$3-VLOOKUP($E95,'Country Indicator Data'!$B$4:$N$300,6,FALSE))/(L$3-L$4)*5)),1)))</f>
        <v>3.6</v>
      </c>
      <c r="M95" s="159">
        <f>IF(LEN(E95)&gt;3,(IF(VLOOKUP($C95,#REF!,11,FALSE)="x","x",ROUND(IF(VLOOKUP($C95,#REF!,11,FALSE)&gt;M$3,5,IF(VLOOKUP($C95,#REF!,11,FALSE)&lt;M$4,0,5-(M$3-VLOOKUP($C95,#REF!,11,FALSE))/(M$3-M$4)*5)),1))),IF(VLOOKUP($E95,'Country Indicator Data'!$B$4:$N$300,7,FALSE)="x","x",ROUND(IF(VLOOKUP($E95,'Country Indicator Data'!$B$4:$N$300,7,FALSE)&gt;M$3,5,IF(VLOOKUP($E95,'Country Indicator Data'!$B$4:$N$300,7,FALSE)&lt;M$4,0,5-(M$3-VLOOKUP($E95,'Country Indicator Data'!$B$4:$N$300,7,FALSE))/(M$3-M$4)*5)),1)))</f>
        <v>0.6</v>
      </c>
      <c r="N95" s="159">
        <f t="shared" si="28"/>
        <v>2.1</v>
      </c>
      <c r="O95" s="159">
        <f t="shared" si="29"/>
        <v>2.6833333333333336</v>
      </c>
      <c r="P95" s="159">
        <f>IF(LEN(E95)&gt;3,VLOOKUP(C95,#REF!,12,FALSE),VLOOKUP(E95,'Country Indicator Data'!$B$4:$I$300,8,FALSE))</f>
        <v>4</v>
      </c>
      <c r="Q95" s="159">
        <f>IF(LEN(E95)&gt;3,((IF(VLOOKUP($C95,#REF!,13,FALSE)="x","x",ROUND(IF(VLOOKUP($C95,#REF!,13,FALSE)&gt;Q$3,5,IF(VLOOKUP($C95,#REF!,13,FALSE)&lt;Q$4,0,5-(LOG(Q$3)-LOG(VLOOKUP($C95,#REF!,13,FALSE)))/(LOG(Q$3)-LOG(Q$4))*5)),1)))),(IF(VLOOKUP($E95,'Country Indicator Data'!$B$4:$N$300,9,FALSE)="x","x",ROUND(IF(VLOOKUP($E95,'Country Indicator Data'!$B$4:$N$300,9,FALSE)&gt;Q$3,5,IF(VLOOKUP($E95,'Country Indicator Data'!$B$4:$N$300,9,FALSE)&lt;Q$4,0,5-(LOG(Q$3)-LOG(VLOOKUP($E95,'Country Indicator Data'!$B$4:$N$300,9,FALSE)))/(LOG(Q$3)-LOG(Q$4))*5)),1))))</f>
        <v>2.4</v>
      </c>
      <c r="R95" s="159">
        <f t="shared" si="30"/>
        <v>3.2</v>
      </c>
      <c r="S95" s="159">
        <f>IF(LEN(E95)&gt;3,((IF(VLOOKUP($C95,#REF!,17,FALSE)="x","x",ROUND(IF(VLOOKUP($C95,#REF!,17,FALSE)&gt;S$3,0,IF(VLOOKUP($C95,#REF!,17,FALSE)&lt;S$4,5,(S$3-VLOOKUP($C95,#REF!,17,FALSE))/(S$3-S$4)*5)),1)))),(IF(VLOOKUP($E95,'Country Indicator Data'!$B$4:$N$300,13,FALSE)="x","x",ROUND(IF(VLOOKUP($E95,'Country Indicator Data'!$B$4:$N$300,13,FALSE)&gt;S$3,0,IF(VLOOKUP($E95,'Country Indicator Data'!$B$4:$N$300,13,FALSE)&lt;S$4,5,(S$3-VLOOKUP($E95,'Country Indicator Data'!$B$4:$N$300,13,FALSE))/(S$3-S$4)*5)),1))))</f>
        <v>3.7</v>
      </c>
      <c r="T95" s="159">
        <f>IF(LEN(E95)&gt;3,((IF(VLOOKUP($C95,#REF!,14,FALSE)="x","x",ROUND(IF(VLOOKUP($C95,#REF!,14,FALSE)&gt;T$3,0,IF(VLOOKUP($C95,#REF!,14,FALSE)&lt;T$4,5,(T$3-VLOOKUP($C95,#REF!,14,FALSE))/(T$3-T$4)*5)),1)))),(IF(VLOOKUP($E95,'Country Indicator Data'!$B$4:$N$300,10,FALSE)="x","x",ROUND(IF(VLOOKUP($E95,'Country Indicator Data'!$B$4:$N$300,10,FALSE)&gt;T$3,0,IF(VLOOKUP($E95,'Country Indicator Data'!$B$4:$N$300,10,FALSE)&lt;T$4,5,(T$3-VLOOKUP($E95,'Country Indicator Data'!$B$4:$N$300,10,FALSE))/(T$3-T$4)*5)),1))))</f>
        <v>3.4</v>
      </c>
      <c r="U95" s="159">
        <f>IF(LEN(E95)&gt;3,((IF(VLOOKUP($C95,#REF!,15,FALSE)="x","x",ROUND(IF(VLOOKUP($C95,#REF!,15,FALSE)&gt;U$3,0,IF(VLOOKUP($C95,#REF!,15,FALSE)&lt;U$4,5,(U$3-VLOOKUP($C95,#REF!,15,FALSE))/(U$3-U$4)*5)),1)))),(IF(VLOOKUP($E95,'Country Indicator Data'!$B$4:$N$300,11,FALSE)="x","x",ROUND(IF(VLOOKUP($E95,'Country Indicator Data'!$B$4:$N$300,11,FALSE)&gt;U$3,0,IF(VLOOKUP($E95,'Country Indicator Data'!$B$4:$N$300,11,FALSE)&lt;U$4,5,(U$3-VLOOKUP($E95,'Country Indicator Data'!$B$4:$N$300,11,FALSE))/(U$3-U$4)*5)),1))))</f>
        <v>3.2</v>
      </c>
      <c r="V95" s="159">
        <f>IF(LEN(E95)&gt;3,((IF(VLOOKUP($C95,#REF!,16,FALSE)="x","x",ROUND(IF(VLOOKUP($C95,#REF!,16,FALSE)&gt;V$3,0,IF(VLOOKUP($C95,#REF!,16,FALSE)&lt;V$4,5,(V$3-VLOOKUP($C95,#REF!,16,FALSE))/(V$3-V$4)*5)),1)))),(IF(VLOOKUP($E95,'Country Indicator Data'!$B$4:$N$300,12,FALSE)="x","x",ROUND(IF(VLOOKUP($E95,'Country Indicator Data'!$B$4:$N$300,12,FALSE)&gt;V$3,0,IF(VLOOKUP($E95,'Country Indicator Data'!$B$4:$N$300,12,FALSE)&lt;V$4,5,(V$3-VLOOKUP($E95,'Country Indicator Data'!$B$4:$N$300,12,FALSE))/(V$3-V$4)*5)),1))))</f>
        <v>3.4</v>
      </c>
      <c r="W95" s="159">
        <f t="shared" si="31"/>
        <v>3.4</v>
      </c>
      <c r="X95" s="159">
        <f t="shared" si="32"/>
        <v>3.1</v>
      </c>
      <c r="Y95" s="176">
        <f>IF('Core Indicators'!FC92="x","x",IF('Core Indicators'!FC92&gt;=5,5,IF('Core Indicators'!FC92&gt;=4,4,IF('Core Indicators'!FC92&gt;=3,3,IF('Core Indicators'!FC92&gt;=2,2,IF('Core Indicators'!FC92&gt;=1,1,0))))))</f>
        <v>3</v>
      </c>
      <c r="Z95" s="159">
        <f t="shared" si="33"/>
        <v>3</v>
      </c>
      <c r="AA95" s="176">
        <f>'Crisis Indicator Data'!Y92</f>
        <v>1</v>
      </c>
      <c r="AB95" s="176">
        <f>'Crisis Indicator Data'!Z92</f>
        <v>2</v>
      </c>
      <c r="AC95" s="176">
        <f>'Crisis Indicator Data'!AA92</f>
        <v>0</v>
      </c>
      <c r="AD95" s="176">
        <f>'Crisis Indicator Data'!AB92</f>
        <v>0</v>
      </c>
      <c r="AE95" s="176">
        <f t="shared" si="34"/>
        <v>2</v>
      </c>
      <c r="AF95" s="176">
        <f>'Crisis Indicator Data'!AC92</f>
        <v>2</v>
      </c>
      <c r="AG95" s="176">
        <f>'Crisis Indicator Data'!AD92</f>
        <v>3</v>
      </c>
      <c r="AH95" s="176">
        <f t="shared" si="35"/>
        <v>5</v>
      </c>
      <c r="AI95" s="176">
        <f>'Crisis Indicator Data'!AE92</f>
        <v>2</v>
      </c>
      <c r="AJ95" s="176">
        <f>'Crisis Indicator Data'!AF92</f>
        <v>1</v>
      </c>
      <c r="AK95" s="176">
        <f>'Crisis Indicator Data'!AG92</f>
        <v>3</v>
      </c>
      <c r="AL95" s="176">
        <f t="shared" si="36"/>
        <v>4</v>
      </c>
      <c r="AM95" s="159">
        <f t="shared" si="37"/>
        <v>4</v>
      </c>
      <c r="AN95" s="159">
        <f t="shared" si="38"/>
        <v>3.5</v>
      </c>
    </row>
    <row r="96" spans="1:40" ht="13.5" customHeight="1" x14ac:dyDescent="0.35">
      <c r="A96" s="168" t="str">
        <f>'Crisis Indicator Data'!A93</f>
        <v>Multiple crises in Pakistan</v>
      </c>
      <c r="B96" s="169" t="str">
        <f>'Crisis Indicator Data'!B93</f>
        <v>Floods,International Displacement,Political/economic crisis,Conflict/ Violence</v>
      </c>
      <c r="C96" s="169" t="str">
        <f>'Crisis Indicator Data'!C93</f>
        <v>PAK008</v>
      </c>
      <c r="D96" s="169" t="str">
        <f>'Crisis Indicator Data'!D93</f>
        <v>Pakistan</v>
      </c>
      <c r="E96" s="170" t="str">
        <f>'Crisis Indicator Data'!E93</f>
        <v>PAK</v>
      </c>
      <c r="F96" s="159">
        <f>IF(LEN(E96)&gt;3,(IF(VLOOKUP($C96,#REF!,7,FALSE)="x","x",ROUND(IF(VLOOKUP($C96,#REF!,7,FALSE)&gt;$F$3,5,IF(VLOOKUP($C96,#REF!,7,FALSE)&lt;F$4,0,($F$3-VLOOKUP($C96,#REF!,7,FALSE))/($F$3-$F$4)*5)),1))),IF(VLOOKUP($E96,'Country Indicator Data'!$B$4:$N$300,3,FALSE)="x","x",ROUND(IF(VLOOKUP($E96,'Country Indicator Data'!$B$4:$N$300,3,FALSE)&gt;$F$3,5,IF(VLOOKUP($E96,'Country Indicator Data'!$B$4:$N$300,3,FALSE)&lt;$F$4,0,($F$3-VLOOKUP($E96,'Country Indicator Data'!$B$4:$N$300,3,FALSE))/($F$3-$F$4)*5)),1)))</f>
        <v>3.9</v>
      </c>
      <c r="G96" s="159">
        <f>IF(LEN(E96)&gt;3,(IF(VLOOKUP($C96,#REF!,9,FALSE)="x","x",ROUND(IF(VLOOKUP($C96,#REF!,9,FALSE)&gt;G$3,5,IF(VLOOKUP($C96,#REF!,9,FALSE)&lt;G$4,0,(G$3-VLOOKUP($C96,#REF!,9,FALSE))/(G$3-G$4)*5)),1))),IF(VLOOKUP($E96,'Country Indicator Data'!$B$4:$N$300,5,FALSE)="x","x",ROUND(IF(VLOOKUP($E96,'Country Indicator Data'!$B$4:$N$300,5,FALSE)&gt;G$3,5,IF(VLOOKUP($E96,'Country Indicator Data'!$B$4:$N$300,5,FALSE)&lt;G$4,0,(G$3-VLOOKUP($E96,'Country Indicator Data'!$B$4:$N$300,5,FALSE))/(G$3-G$4)*5)),1)))</f>
        <v>3.2</v>
      </c>
      <c r="H96" s="159">
        <f t="shared" si="26"/>
        <v>3.55</v>
      </c>
      <c r="I96" s="159">
        <f>IF(LEN(E96)&gt;3,(IF(VLOOKUP($C96,#REF!,6,FALSE)="x","x",ROUND(IF(VLOOKUP($C96,#REF!,6,FALSE)&gt;I$3,5,IF(VLOOKUP($C96,#REF!,6,FALSE)&lt;I$4,0,5-(I$3-VLOOKUP($C96,#REF!,6,FALSE))/(I$3-I$4)*5)),1))),IF(VLOOKUP($E96,'Country Indicator Data'!$B$4:$N$300,2,FALSE)="x","x",ROUND(IF(VLOOKUP($E96,'Country Indicator Data'!$B$4:$N$300,2,FALSE)&gt;I$3,5,IF(VLOOKUP($E96,'Country Indicator Data'!$B$4:$N$300,2,FALSE)&lt;I$4,0,5-(I$3-VLOOKUP($E96,'Country Indicator Data'!$B$4:$N$300,2,FALSE))/(I$3-I$4)*5)),1)))</f>
        <v>3.2</v>
      </c>
      <c r="J96" s="159">
        <f>IF(LEN(E96)&gt;3,(IF(VLOOKUP($C96,#REF!,8,FALSE)="x","x",ROUND(IF(VLOOKUP($C96,#REF!,8,FALSE)&gt;J$3,5,IF(VLOOKUP($C96,#REF!,8,FALSE)&lt;J$4,0,5-(J$3-VLOOKUP($C96,#REF!,8,FALSE))/(J$3-J$4)*5)),1))),IF(VLOOKUP($E96,'Country Indicator Data'!$B$4:$N$300,4,FALSE)="x","x",ROUND(IF(VLOOKUP($E96,'Country Indicator Data'!$B$4:$N$300,4,FALSE)&gt;J$3,5,IF(VLOOKUP($E96,'Country Indicator Data'!$B$4:$N$300,4,FALSE)&lt;J$4,0,5-(J$3-VLOOKUP($E96,'Country Indicator Data'!$B$4:$N$300,4,FALSE))/(J$3-J$4)*5)),1)))</f>
        <v>1.6</v>
      </c>
      <c r="K96" s="159">
        <f t="shared" si="27"/>
        <v>2.4000000000000004</v>
      </c>
      <c r="L96" s="159">
        <f>IF(LEN(E96)&gt;3,(IF(VLOOKUP($C96,#REF!,10,FALSE)="x","x",ROUND(IF(VLOOKUP($C96,#REF!,10,FALSE)&gt;L$3,5,IF(VLOOKUP($C96,#REF!,10,FALSE)&lt;L$4,0,5-(L$3-VLOOKUP($C96,#REF!,10,FALSE))/(L$3-L$4)*5)),1))),IF(VLOOKUP($E96,'Country Indicator Data'!$B$4:$N$300,6,FALSE)="x","x",ROUND(IF(VLOOKUP($E96,'Country Indicator Data'!$B$4:$N$300,6,FALSE)&gt;L$3,5,IF(VLOOKUP($E96,'Country Indicator Data'!$B$4:$N$300,6,FALSE)&lt;L$4,0,5-(L$3-VLOOKUP($E96,'Country Indicator Data'!$B$4:$N$300,6,FALSE))/(L$3-L$4)*5)),1)))</f>
        <v>3.6</v>
      </c>
      <c r="M96" s="159">
        <f>IF(LEN(E96)&gt;3,(IF(VLOOKUP($C96,#REF!,11,FALSE)="x","x",ROUND(IF(VLOOKUP($C96,#REF!,11,FALSE)&gt;M$3,5,IF(VLOOKUP($C96,#REF!,11,FALSE)&lt;M$4,0,5-(M$3-VLOOKUP($C96,#REF!,11,FALSE))/(M$3-M$4)*5)),1))),IF(VLOOKUP($E96,'Country Indicator Data'!$B$4:$N$300,7,FALSE)="x","x",ROUND(IF(VLOOKUP($E96,'Country Indicator Data'!$B$4:$N$300,7,FALSE)&gt;M$3,5,IF(VLOOKUP($E96,'Country Indicator Data'!$B$4:$N$300,7,FALSE)&lt;M$4,0,5-(M$3-VLOOKUP($E96,'Country Indicator Data'!$B$4:$N$300,7,FALSE))/(M$3-M$4)*5)),1)))</f>
        <v>0.6</v>
      </c>
      <c r="N96" s="159">
        <f t="shared" si="28"/>
        <v>2.1</v>
      </c>
      <c r="O96" s="159">
        <f t="shared" si="29"/>
        <v>2.6833333333333336</v>
      </c>
      <c r="P96" s="159">
        <f>IF(LEN(E96)&gt;3,VLOOKUP(C96,#REF!,12,FALSE),VLOOKUP(E96,'Country Indicator Data'!$B$4:$I$300,8,FALSE))</f>
        <v>4</v>
      </c>
      <c r="Q96" s="159">
        <f>IF(LEN(E96)&gt;3,((IF(VLOOKUP($C96,#REF!,13,FALSE)="x","x",ROUND(IF(VLOOKUP($C96,#REF!,13,FALSE)&gt;Q$3,5,IF(VLOOKUP($C96,#REF!,13,FALSE)&lt;Q$4,0,5-(LOG(Q$3)-LOG(VLOOKUP($C96,#REF!,13,FALSE)))/(LOG(Q$3)-LOG(Q$4))*5)),1)))),(IF(VLOOKUP($E96,'Country Indicator Data'!$B$4:$N$300,9,FALSE)="x","x",ROUND(IF(VLOOKUP($E96,'Country Indicator Data'!$B$4:$N$300,9,FALSE)&gt;Q$3,5,IF(VLOOKUP($E96,'Country Indicator Data'!$B$4:$N$300,9,FALSE)&lt;Q$4,0,5-(LOG(Q$3)-LOG(VLOOKUP($E96,'Country Indicator Data'!$B$4:$N$300,9,FALSE)))/(LOG(Q$3)-LOG(Q$4))*5)),1))))</f>
        <v>2.4</v>
      </c>
      <c r="R96" s="159">
        <f t="shared" si="30"/>
        <v>3.2</v>
      </c>
      <c r="S96" s="159">
        <f>IF(LEN(E96)&gt;3,((IF(VLOOKUP($C96,#REF!,17,FALSE)="x","x",ROUND(IF(VLOOKUP($C96,#REF!,17,FALSE)&gt;S$3,0,IF(VLOOKUP($C96,#REF!,17,FALSE)&lt;S$4,5,(S$3-VLOOKUP($C96,#REF!,17,FALSE))/(S$3-S$4)*5)),1)))),(IF(VLOOKUP($E96,'Country Indicator Data'!$B$4:$N$300,13,FALSE)="x","x",ROUND(IF(VLOOKUP($E96,'Country Indicator Data'!$B$4:$N$300,13,FALSE)&gt;S$3,0,IF(VLOOKUP($E96,'Country Indicator Data'!$B$4:$N$300,13,FALSE)&lt;S$4,5,(S$3-VLOOKUP($E96,'Country Indicator Data'!$B$4:$N$300,13,FALSE))/(S$3-S$4)*5)),1))))</f>
        <v>3.7</v>
      </c>
      <c r="T96" s="159">
        <f>IF(LEN(E96)&gt;3,((IF(VLOOKUP($C96,#REF!,14,FALSE)="x","x",ROUND(IF(VLOOKUP($C96,#REF!,14,FALSE)&gt;T$3,0,IF(VLOOKUP($C96,#REF!,14,FALSE)&lt;T$4,5,(T$3-VLOOKUP($C96,#REF!,14,FALSE))/(T$3-T$4)*5)),1)))),(IF(VLOOKUP($E96,'Country Indicator Data'!$B$4:$N$300,10,FALSE)="x","x",ROUND(IF(VLOOKUP($E96,'Country Indicator Data'!$B$4:$N$300,10,FALSE)&gt;T$3,0,IF(VLOOKUP($E96,'Country Indicator Data'!$B$4:$N$300,10,FALSE)&lt;T$4,5,(T$3-VLOOKUP($E96,'Country Indicator Data'!$B$4:$N$300,10,FALSE))/(T$3-T$4)*5)),1))))</f>
        <v>3.4</v>
      </c>
      <c r="U96" s="159">
        <f>IF(LEN(E96)&gt;3,((IF(VLOOKUP($C96,#REF!,15,FALSE)="x","x",ROUND(IF(VLOOKUP($C96,#REF!,15,FALSE)&gt;U$3,0,IF(VLOOKUP($C96,#REF!,15,FALSE)&lt;U$4,5,(U$3-VLOOKUP($C96,#REF!,15,FALSE))/(U$3-U$4)*5)),1)))),(IF(VLOOKUP($E96,'Country Indicator Data'!$B$4:$N$300,11,FALSE)="x","x",ROUND(IF(VLOOKUP($E96,'Country Indicator Data'!$B$4:$N$300,11,FALSE)&gt;U$3,0,IF(VLOOKUP($E96,'Country Indicator Data'!$B$4:$N$300,11,FALSE)&lt;U$4,5,(U$3-VLOOKUP($E96,'Country Indicator Data'!$B$4:$N$300,11,FALSE))/(U$3-U$4)*5)),1))))</f>
        <v>3.2</v>
      </c>
      <c r="V96" s="159">
        <f>IF(LEN(E96)&gt;3,((IF(VLOOKUP($C96,#REF!,16,FALSE)="x","x",ROUND(IF(VLOOKUP($C96,#REF!,16,FALSE)&gt;V$3,0,IF(VLOOKUP($C96,#REF!,16,FALSE)&lt;V$4,5,(V$3-VLOOKUP($C96,#REF!,16,FALSE))/(V$3-V$4)*5)),1)))),(IF(VLOOKUP($E96,'Country Indicator Data'!$B$4:$N$300,12,FALSE)="x","x",ROUND(IF(VLOOKUP($E96,'Country Indicator Data'!$B$4:$N$300,12,FALSE)&gt;V$3,0,IF(VLOOKUP($E96,'Country Indicator Data'!$B$4:$N$300,12,FALSE)&lt;V$4,5,(V$3-VLOOKUP($E96,'Country Indicator Data'!$B$4:$N$300,12,FALSE))/(V$3-V$4)*5)),1))))</f>
        <v>3.4</v>
      </c>
      <c r="W96" s="159">
        <f t="shared" si="31"/>
        <v>3.4</v>
      </c>
      <c r="X96" s="159">
        <f t="shared" si="32"/>
        <v>3.1</v>
      </c>
      <c r="Y96" s="176">
        <f>IF('Core Indicators'!FC93="x","x",IF('Core Indicators'!FC93&gt;=5,5,IF('Core Indicators'!FC93&gt;=4,4,IF('Core Indicators'!FC93&gt;=3,3,IF('Core Indicators'!FC93&gt;=2,2,IF('Core Indicators'!FC93&gt;=1,1,0))))))</f>
        <v>4</v>
      </c>
      <c r="Z96" s="159">
        <f t="shared" si="33"/>
        <v>4</v>
      </c>
      <c r="AA96" s="176">
        <f>'Crisis Indicator Data'!Y93</f>
        <v>1</v>
      </c>
      <c r="AB96" s="176">
        <f>'Crisis Indicator Data'!Z93</f>
        <v>2</v>
      </c>
      <c r="AC96" s="176">
        <f>'Crisis Indicator Data'!AA93</f>
        <v>1</v>
      </c>
      <c r="AD96" s="176">
        <f>'Crisis Indicator Data'!AB93</f>
        <v>0</v>
      </c>
      <c r="AE96" s="176">
        <f t="shared" si="34"/>
        <v>2</v>
      </c>
      <c r="AF96" s="176">
        <f>'Crisis Indicator Data'!AC93</f>
        <v>2</v>
      </c>
      <c r="AG96" s="176">
        <f>'Crisis Indicator Data'!AD93</f>
        <v>3</v>
      </c>
      <c r="AH96" s="176">
        <f t="shared" si="35"/>
        <v>5</v>
      </c>
      <c r="AI96" s="176">
        <f>'Crisis Indicator Data'!AE93</f>
        <v>2</v>
      </c>
      <c r="AJ96" s="176">
        <f>'Crisis Indicator Data'!AF93</f>
        <v>1</v>
      </c>
      <c r="AK96" s="176">
        <f>'Crisis Indicator Data'!AG93</f>
        <v>3</v>
      </c>
      <c r="AL96" s="176">
        <f t="shared" si="36"/>
        <v>4</v>
      </c>
      <c r="AM96" s="159">
        <f t="shared" si="37"/>
        <v>4</v>
      </c>
      <c r="AN96" s="159">
        <f t="shared" si="38"/>
        <v>4</v>
      </c>
    </row>
    <row r="97" spans="1:40" ht="13.5" customHeight="1" x14ac:dyDescent="0.35">
      <c r="A97" s="168" t="str">
        <f>'Crisis Indicator Data'!A94</f>
        <v>Displacement from Venezuela to Panama</v>
      </c>
      <c r="B97" s="169" t="str">
        <f>'Crisis Indicator Data'!B94</f>
        <v>International Displacement</v>
      </c>
      <c r="C97" s="169" t="str">
        <f>'Crisis Indicator Data'!C94</f>
        <v>PAN002</v>
      </c>
      <c r="D97" s="169" t="str">
        <f>'Crisis Indicator Data'!D94</f>
        <v>Panama</v>
      </c>
      <c r="E97" s="170" t="str">
        <f>'Crisis Indicator Data'!E94</f>
        <v>PAN</v>
      </c>
      <c r="F97" s="159">
        <f>IF(LEN(E97)&gt;3,(IF(VLOOKUP($C97,#REF!,7,FALSE)="x","x",ROUND(IF(VLOOKUP($C97,#REF!,7,FALSE)&gt;$F$3,5,IF(VLOOKUP($C97,#REF!,7,FALSE)&lt;F$4,0,($F$3-VLOOKUP($C97,#REF!,7,FALSE))/($F$3-$F$4)*5)),1))),IF(VLOOKUP($E97,'Country Indicator Data'!$B$4:$N$300,3,FALSE)="x","x",ROUND(IF(VLOOKUP($E97,'Country Indicator Data'!$B$4:$N$300,3,FALSE)&gt;$F$3,5,IF(VLOOKUP($E97,'Country Indicator Data'!$B$4:$N$300,3,FALSE)&lt;$F$4,0,($F$3-VLOOKUP($E97,'Country Indicator Data'!$B$4:$N$300,3,FALSE))/($F$3-$F$4)*5)),1)))</f>
        <v>0.7</v>
      </c>
      <c r="G97" s="159">
        <f>IF(LEN(E97)&gt;3,(IF(VLOOKUP($C97,#REF!,9,FALSE)="x","x",ROUND(IF(VLOOKUP($C97,#REF!,9,FALSE)&gt;G$3,5,IF(VLOOKUP($C97,#REF!,9,FALSE)&lt;G$4,0,(G$3-VLOOKUP($C97,#REF!,9,FALSE))/(G$3-G$4)*5)),1))),IF(VLOOKUP($E97,'Country Indicator Data'!$B$4:$N$300,5,FALSE)="x","x",ROUND(IF(VLOOKUP($E97,'Country Indicator Data'!$B$4:$N$300,5,FALSE)&gt;G$3,5,IF(VLOOKUP($E97,'Country Indicator Data'!$B$4:$N$300,5,FALSE)&lt;G$4,0,(G$3-VLOOKUP($E97,'Country Indicator Data'!$B$4:$N$300,5,FALSE))/(G$3-G$4)*5)),1)))</f>
        <v>1.6</v>
      </c>
      <c r="H97" s="159">
        <f t="shared" si="26"/>
        <v>1.1499999999999999</v>
      </c>
      <c r="I97" s="159">
        <f>IF(LEN(E97)&gt;3,(IF(VLOOKUP($C97,#REF!,6,FALSE)="x","x",ROUND(IF(VLOOKUP($C97,#REF!,6,FALSE)&gt;I$3,5,IF(VLOOKUP($C97,#REF!,6,FALSE)&lt;I$4,0,5-(I$3-VLOOKUP($C97,#REF!,6,FALSE))/(I$3-I$4)*5)),1))),IF(VLOOKUP($E97,'Country Indicator Data'!$B$4:$N$300,2,FALSE)="x","x",ROUND(IF(VLOOKUP($E97,'Country Indicator Data'!$B$4:$N$300,2,FALSE)&gt;I$3,5,IF(VLOOKUP($E97,'Country Indicator Data'!$B$4:$N$300,2,FALSE)&lt;I$4,0,5-(I$3-VLOOKUP($E97,'Country Indicator Data'!$B$4:$N$300,2,FALSE))/(I$3-I$4)*5)),1)))</f>
        <v>2.2999999999999998</v>
      </c>
      <c r="J97" s="159">
        <f>IF(LEN(E97)&gt;3,(IF(VLOOKUP($C97,#REF!,8,FALSE)="x","x",ROUND(IF(VLOOKUP($C97,#REF!,8,FALSE)&gt;J$3,5,IF(VLOOKUP($C97,#REF!,8,FALSE)&lt;J$4,0,5-(J$3-VLOOKUP($C97,#REF!,8,FALSE))/(J$3-J$4)*5)),1))),IF(VLOOKUP($E97,'Country Indicator Data'!$B$4:$N$300,4,FALSE)="x","x",ROUND(IF(VLOOKUP($E97,'Country Indicator Data'!$B$4:$N$300,4,FALSE)&gt;J$3,5,IF(VLOOKUP($E97,'Country Indicator Data'!$B$4:$N$300,4,FALSE)&lt;J$4,0,5-(J$3-VLOOKUP($E97,'Country Indicator Data'!$B$4:$N$300,4,FALSE))/(J$3-J$4)*5)),1)))</f>
        <v>1.3</v>
      </c>
      <c r="K97" s="159">
        <f t="shared" si="27"/>
        <v>1.7999999999999998</v>
      </c>
      <c r="L97" s="159">
        <f>IF(LEN(E97)&gt;3,(IF(VLOOKUP($C97,#REF!,10,FALSE)="x","x",ROUND(IF(VLOOKUP($C97,#REF!,10,FALSE)&gt;L$3,5,IF(VLOOKUP($C97,#REF!,10,FALSE)&lt;L$4,0,5-(L$3-VLOOKUP($C97,#REF!,10,FALSE))/(L$3-L$4)*5)),1))),IF(VLOOKUP($E97,'Country Indicator Data'!$B$4:$N$300,6,FALSE)="x","x",ROUND(IF(VLOOKUP($E97,'Country Indicator Data'!$B$4:$N$300,6,FALSE)&gt;L$3,5,IF(VLOOKUP($E97,'Country Indicator Data'!$B$4:$N$300,6,FALSE)&lt;L$4,0,5-(L$3-VLOOKUP($E97,'Country Indicator Data'!$B$4:$N$300,6,FALSE))/(L$3-L$4)*5)),1)))</f>
        <v>2.5</v>
      </c>
      <c r="M97" s="159">
        <f>IF(LEN(E97)&gt;3,(IF(VLOOKUP($C97,#REF!,11,FALSE)="x","x",ROUND(IF(VLOOKUP($C97,#REF!,11,FALSE)&gt;M$3,5,IF(VLOOKUP($C97,#REF!,11,FALSE)&lt;M$4,0,5-(M$3-VLOOKUP($C97,#REF!,11,FALSE))/(M$3-M$4)*5)),1))),IF(VLOOKUP($E97,'Country Indicator Data'!$B$4:$N$300,7,FALSE)="x","x",ROUND(IF(VLOOKUP($E97,'Country Indicator Data'!$B$4:$N$300,7,FALSE)&gt;M$3,5,IF(VLOOKUP($E97,'Country Indicator Data'!$B$4:$N$300,7,FALSE)&lt;M$4,0,5-(M$3-VLOOKUP($E97,'Country Indicator Data'!$B$4:$N$300,7,FALSE))/(M$3-M$4)*5)),1)))</f>
        <v>3</v>
      </c>
      <c r="N97" s="159">
        <f t="shared" si="28"/>
        <v>2.75</v>
      </c>
      <c r="O97" s="159">
        <f t="shared" si="29"/>
        <v>1.8999999999999997</v>
      </c>
      <c r="P97" s="159">
        <f>IF(LEN(E97)&gt;3,VLOOKUP(C97,#REF!,12,FALSE),VLOOKUP(E97,'Country Indicator Data'!$B$4:$I$300,8,FALSE))</f>
        <v>0</v>
      </c>
      <c r="Q97" s="159" t="str">
        <f>IF(LEN(E97)&gt;3,((IF(VLOOKUP($C97,#REF!,13,FALSE)="x","x",ROUND(IF(VLOOKUP($C97,#REF!,13,FALSE)&gt;Q$3,5,IF(VLOOKUP($C97,#REF!,13,FALSE)&lt;Q$4,0,5-(LOG(Q$3)-LOG(VLOOKUP($C97,#REF!,13,FALSE)))/(LOG(Q$3)-LOG(Q$4))*5)),1)))),(IF(VLOOKUP($E97,'Country Indicator Data'!$B$4:$N$300,9,FALSE)="x","x",ROUND(IF(VLOOKUP($E97,'Country Indicator Data'!$B$4:$N$300,9,FALSE)&gt;Q$3,5,IF(VLOOKUP($E97,'Country Indicator Data'!$B$4:$N$300,9,FALSE)&lt;Q$4,0,5-(LOG(Q$3)-LOG(VLOOKUP($E97,'Country Indicator Data'!$B$4:$N$300,9,FALSE)))/(LOG(Q$3)-LOG(Q$4))*5)),1))))</f>
        <v>x</v>
      </c>
      <c r="R97" s="159">
        <f t="shared" si="30"/>
        <v>0</v>
      </c>
      <c r="S97" s="159">
        <f>IF(LEN(E97)&gt;3,((IF(VLOOKUP($C97,#REF!,17,FALSE)="x","x",ROUND(IF(VLOOKUP($C97,#REF!,17,FALSE)&gt;S$3,0,IF(VLOOKUP($C97,#REF!,17,FALSE)&lt;S$4,5,(S$3-VLOOKUP($C97,#REF!,17,FALSE))/(S$3-S$4)*5)),1)))),(IF(VLOOKUP($E97,'Country Indicator Data'!$B$4:$N$300,13,FALSE)="x","x",ROUND(IF(VLOOKUP($E97,'Country Indicator Data'!$B$4:$N$300,13,FALSE)&gt;S$3,0,IF(VLOOKUP($E97,'Country Indicator Data'!$B$4:$N$300,13,FALSE)&lt;S$4,5,(S$3-VLOOKUP($E97,'Country Indicator Data'!$B$4:$N$300,13,FALSE))/(S$3-S$4)*5)),1))))</f>
        <v>3.4</v>
      </c>
      <c r="T97" s="159">
        <f>IF(LEN(E97)&gt;3,((IF(VLOOKUP($C97,#REF!,14,FALSE)="x","x",ROUND(IF(VLOOKUP($C97,#REF!,14,FALSE)&gt;T$3,0,IF(VLOOKUP($C97,#REF!,14,FALSE)&lt;T$4,5,(T$3-VLOOKUP($C97,#REF!,14,FALSE))/(T$3-T$4)*5)),1)))),(IF(VLOOKUP($E97,'Country Indicator Data'!$B$4:$N$300,10,FALSE)="x","x",ROUND(IF(VLOOKUP($E97,'Country Indicator Data'!$B$4:$N$300,10,FALSE)&gt;T$3,0,IF(VLOOKUP($E97,'Country Indicator Data'!$B$4:$N$300,10,FALSE)&lt;T$4,5,(T$3-VLOOKUP($E97,'Country Indicator Data'!$B$4:$N$300,10,FALSE))/(T$3-T$4)*5)),1))))</f>
        <v>2.9</v>
      </c>
      <c r="U97" s="159">
        <f>IF(LEN(E97)&gt;3,((IF(VLOOKUP($C97,#REF!,15,FALSE)="x","x",ROUND(IF(VLOOKUP($C97,#REF!,15,FALSE)&gt;U$3,0,IF(VLOOKUP($C97,#REF!,15,FALSE)&lt;U$4,5,(U$3-VLOOKUP($C97,#REF!,15,FALSE))/(U$3-U$4)*5)),1)))),(IF(VLOOKUP($E97,'Country Indicator Data'!$B$4:$N$300,11,FALSE)="x","x",ROUND(IF(VLOOKUP($E97,'Country Indicator Data'!$B$4:$N$300,11,FALSE)&gt;U$3,0,IF(VLOOKUP($E97,'Country Indicator Data'!$B$4:$N$300,11,FALSE)&lt;U$4,5,(U$3-VLOOKUP($E97,'Country Indicator Data'!$B$4:$N$300,11,FALSE))/(U$3-U$4)*5)),1))))</f>
        <v>1.7</v>
      </c>
      <c r="V97" s="159">
        <f>IF(LEN(E97)&gt;3,((IF(VLOOKUP($C97,#REF!,16,FALSE)="x","x",ROUND(IF(VLOOKUP($C97,#REF!,16,FALSE)&gt;V$3,0,IF(VLOOKUP($C97,#REF!,16,FALSE)&lt;V$4,5,(V$3-VLOOKUP($C97,#REF!,16,FALSE))/(V$3-V$4)*5)),1)))),(IF(VLOOKUP($E97,'Country Indicator Data'!$B$4:$N$300,12,FALSE)="x","x",ROUND(IF(VLOOKUP($E97,'Country Indicator Data'!$B$4:$N$300,12,FALSE)&gt;V$3,0,IF(VLOOKUP($E97,'Country Indicator Data'!$B$4:$N$300,12,FALSE)&lt;V$4,5,(V$3-VLOOKUP($E97,'Country Indicator Data'!$B$4:$N$300,12,FALSE))/(V$3-V$4)*5)),1))))</f>
        <v>0.9</v>
      </c>
      <c r="W97" s="159">
        <f t="shared" si="31"/>
        <v>2.2000000000000002</v>
      </c>
      <c r="X97" s="159">
        <f t="shared" si="32"/>
        <v>1.4</v>
      </c>
      <c r="Y97" s="176">
        <f>IF('Core Indicators'!FC94="x","x",IF('Core Indicators'!FC94&gt;=5,5,IF('Core Indicators'!FC94&gt;=4,4,IF('Core Indicators'!FC94&gt;=3,3,IF('Core Indicators'!FC94&gt;=2,2,IF('Core Indicators'!FC94&gt;=1,1,0))))))</f>
        <v>3</v>
      </c>
      <c r="Z97" s="159">
        <f t="shared" si="33"/>
        <v>3</v>
      </c>
      <c r="AA97" s="176">
        <f>'Crisis Indicator Data'!Y94</f>
        <v>1</v>
      </c>
      <c r="AB97" s="176">
        <f>'Crisis Indicator Data'!Z94</f>
        <v>1</v>
      </c>
      <c r="AC97" s="176">
        <f>'Crisis Indicator Data'!AA94</f>
        <v>0</v>
      </c>
      <c r="AD97" s="176">
        <f>'Crisis Indicator Data'!AB94</f>
        <v>0</v>
      </c>
      <c r="AE97" s="176">
        <f t="shared" si="34"/>
        <v>2</v>
      </c>
      <c r="AF97" s="176">
        <f>'Crisis Indicator Data'!AC94</f>
        <v>0</v>
      </c>
      <c r="AG97" s="176">
        <f>'Crisis Indicator Data'!AD94</f>
        <v>0</v>
      </c>
      <c r="AH97" s="176">
        <f t="shared" si="35"/>
        <v>0</v>
      </c>
      <c r="AI97" s="176">
        <f>'Crisis Indicator Data'!AE94</f>
        <v>1</v>
      </c>
      <c r="AJ97" s="176">
        <f>'Crisis Indicator Data'!AF94</f>
        <v>0</v>
      </c>
      <c r="AK97" s="176">
        <f>'Crisis Indicator Data'!AG94</f>
        <v>1</v>
      </c>
      <c r="AL97" s="176">
        <f t="shared" si="36"/>
        <v>2</v>
      </c>
      <c r="AM97" s="159">
        <f t="shared" si="37"/>
        <v>1</v>
      </c>
      <c r="AN97" s="159">
        <f t="shared" si="38"/>
        <v>2</v>
      </c>
    </row>
    <row r="98" spans="1:40" ht="13.5" customHeight="1" x14ac:dyDescent="0.35">
      <c r="A98" s="168" t="str">
        <f>'Crisis Indicator Data'!A95</f>
        <v>Displacement from Venezuela to Peru</v>
      </c>
      <c r="B98" s="169" t="str">
        <f>'Crisis Indicator Data'!B95</f>
        <v>International Displacement</v>
      </c>
      <c r="C98" s="169" t="str">
        <f>'Crisis Indicator Data'!C95</f>
        <v>PER002</v>
      </c>
      <c r="D98" s="169" t="str">
        <f>'Crisis Indicator Data'!D95</f>
        <v>Peru</v>
      </c>
      <c r="E98" s="170" t="str">
        <f>'Crisis Indicator Data'!E95</f>
        <v>PER</v>
      </c>
      <c r="F98" s="159">
        <f>IF(LEN(E98)&gt;3,(IF(VLOOKUP($C98,#REF!,7,FALSE)="x","x",ROUND(IF(VLOOKUP($C98,#REF!,7,FALSE)&gt;$F$3,5,IF(VLOOKUP($C98,#REF!,7,FALSE)&lt;F$4,0,($F$3-VLOOKUP($C98,#REF!,7,FALSE))/($F$3-$F$4)*5)),1))),IF(VLOOKUP($E98,'Country Indicator Data'!$B$4:$N$300,3,FALSE)="x","x",ROUND(IF(VLOOKUP($E98,'Country Indicator Data'!$B$4:$N$300,3,FALSE)&gt;$F$3,5,IF(VLOOKUP($E98,'Country Indicator Data'!$B$4:$N$300,3,FALSE)&lt;$F$4,0,($F$3-VLOOKUP($E98,'Country Indicator Data'!$B$4:$N$300,3,FALSE))/($F$3-$F$4)*5)),1)))</f>
        <v>1.8</v>
      </c>
      <c r="G98" s="159">
        <f>IF(LEN(E98)&gt;3,(IF(VLOOKUP($C98,#REF!,9,FALSE)="x","x",ROUND(IF(VLOOKUP($C98,#REF!,9,FALSE)&gt;G$3,5,IF(VLOOKUP($C98,#REF!,9,FALSE)&lt;G$4,0,(G$3-VLOOKUP($C98,#REF!,9,FALSE))/(G$3-G$4)*5)),1))),IF(VLOOKUP($E98,'Country Indicator Data'!$B$4:$N$300,5,FALSE)="x","x",ROUND(IF(VLOOKUP($E98,'Country Indicator Data'!$B$4:$N$300,5,FALSE)&gt;G$3,5,IF(VLOOKUP($E98,'Country Indicator Data'!$B$4:$N$300,5,FALSE)&lt;G$4,0,(G$3-VLOOKUP($E98,'Country Indicator Data'!$B$4:$N$300,5,FALSE))/(G$3-G$4)*5)),1)))</f>
        <v>2</v>
      </c>
      <c r="H98" s="159">
        <f t="shared" si="26"/>
        <v>1.9</v>
      </c>
      <c r="I98" s="159">
        <f>IF(LEN(E98)&gt;3,(IF(VLOOKUP($C98,#REF!,6,FALSE)="x","x",ROUND(IF(VLOOKUP($C98,#REF!,6,FALSE)&gt;I$3,5,IF(VLOOKUP($C98,#REF!,6,FALSE)&lt;I$4,0,5-(I$3-VLOOKUP($C98,#REF!,6,FALSE))/(I$3-I$4)*5)),1))),IF(VLOOKUP($E98,'Country Indicator Data'!$B$4:$N$300,2,FALSE)="x","x",ROUND(IF(VLOOKUP($E98,'Country Indicator Data'!$B$4:$N$300,2,FALSE)&gt;I$3,5,IF(VLOOKUP($E98,'Country Indicator Data'!$B$4:$N$300,2,FALSE)&lt;I$4,0,5-(I$3-VLOOKUP($E98,'Country Indicator Data'!$B$4:$N$300,2,FALSE))/(I$3-I$4)*5)),1)))</f>
        <v>2.5</v>
      </c>
      <c r="J98" s="159">
        <f>IF(LEN(E98)&gt;3,(IF(VLOOKUP($C98,#REF!,8,FALSE)="x","x",ROUND(IF(VLOOKUP($C98,#REF!,8,FALSE)&gt;J$3,5,IF(VLOOKUP($C98,#REF!,8,FALSE)&lt;J$4,0,5-(J$3-VLOOKUP($C98,#REF!,8,FALSE))/(J$3-J$4)*5)),1))),IF(VLOOKUP($E98,'Country Indicator Data'!$B$4:$N$300,4,FALSE)="x","x",ROUND(IF(VLOOKUP($E98,'Country Indicator Data'!$B$4:$N$300,4,FALSE)&gt;J$3,5,IF(VLOOKUP($E98,'Country Indicator Data'!$B$4:$N$300,4,FALSE)&lt;J$4,0,5-(J$3-VLOOKUP($E98,'Country Indicator Data'!$B$4:$N$300,4,FALSE))/(J$3-J$4)*5)),1)))</f>
        <v>4.5</v>
      </c>
      <c r="K98" s="159">
        <f t="shared" si="27"/>
        <v>3.5</v>
      </c>
      <c r="L98" s="159">
        <f>IF(LEN(E98)&gt;3,(IF(VLOOKUP($C98,#REF!,10,FALSE)="x","x",ROUND(IF(VLOOKUP($C98,#REF!,10,FALSE)&gt;L$3,5,IF(VLOOKUP($C98,#REF!,10,FALSE)&lt;L$4,0,5-(L$3-VLOOKUP($C98,#REF!,10,FALSE))/(L$3-L$4)*5)),1))),IF(VLOOKUP($E98,'Country Indicator Data'!$B$4:$N$300,6,FALSE)="x","x",ROUND(IF(VLOOKUP($E98,'Country Indicator Data'!$B$4:$N$300,6,FALSE)&gt;L$3,5,IF(VLOOKUP($E98,'Country Indicator Data'!$B$4:$N$300,6,FALSE)&lt;L$4,0,5-(L$3-VLOOKUP($E98,'Country Indicator Data'!$B$4:$N$300,6,FALSE))/(L$3-L$4)*5)),1)))</f>
        <v>2.2999999999999998</v>
      </c>
      <c r="M98" s="159">
        <f>IF(LEN(E98)&gt;3,(IF(VLOOKUP($C98,#REF!,11,FALSE)="x","x",ROUND(IF(VLOOKUP($C98,#REF!,11,FALSE)&gt;M$3,5,IF(VLOOKUP($C98,#REF!,11,FALSE)&lt;M$4,0,5-(M$3-VLOOKUP($C98,#REF!,11,FALSE))/(M$3-M$4)*5)),1))),IF(VLOOKUP($E98,'Country Indicator Data'!$B$4:$N$300,7,FALSE)="x","x",ROUND(IF(VLOOKUP($E98,'Country Indicator Data'!$B$4:$N$300,7,FALSE)&gt;M$3,5,IF(VLOOKUP($E98,'Country Indicator Data'!$B$4:$N$300,7,FALSE)&lt;M$4,0,5-(M$3-VLOOKUP($E98,'Country Indicator Data'!$B$4:$N$300,7,FALSE))/(M$3-M$4)*5)),1)))</f>
        <v>2</v>
      </c>
      <c r="N98" s="159">
        <f t="shared" si="28"/>
        <v>2.15</v>
      </c>
      <c r="O98" s="159">
        <f t="shared" si="29"/>
        <v>2.5166666666666671</v>
      </c>
      <c r="P98" s="159">
        <f>IF(LEN(E98)&gt;3,VLOOKUP(C98,#REF!,12,FALSE),VLOOKUP(E98,'Country Indicator Data'!$B$4:$I$300,8,FALSE))</f>
        <v>3</v>
      </c>
      <c r="Q98" s="159" t="str">
        <f>IF(LEN(E98)&gt;3,((IF(VLOOKUP($C98,#REF!,13,FALSE)="x","x",ROUND(IF(VLOOKUP($C98,#REF!,13,FALSE)&gt;Q$3,5,IF(VLOOKUP($C98,#REF!,13,FALSE)&lt;Q$4,0,5-(LOG(Q$3)-LOG(VLOOKUP($C98,#REF!,13,FALSE)))/(LOG(Q$3)-LOG(Q$4))*5)),1)))),(IF(VLOOKUP($E98,'Country Indicator Data'!$B$4:$N$300,9,FALSE)="x","x",ROUND(IF(VLOOKUP($E98,'Country Indicator Data'!$B$4:$N$300,9,FALSE)&gt;Q$3,5,IF(VLOOKUP($E98,'Country Indicator Data'!$B$4:$N$300,9,FALSE)&lt;Q$4,0,5-(LOG(Q$3)-LOG(VLOOKUP($E98,'Country Indicator Data'!$B$4:$N$300,9,FALSE)))/(LOG(Q$3)-LOG(Q$4))*5)),1))))</f>
        <v>x</v>
      </c>
      <c r="R98" s="159">
        <f t="shared" si="30"/>
        <v>3</v>
      </c>
      <c r="S98" s="159">
        <f>IF(LEN(E98)&gt;3,((IF(VLOOKUP($C98,#REF!,17,FALSE)="x","x",ROUND(IF(VLOOKUP($C98,#REF!,17,FALSE)&gt;S$3,0,IF(VLOOKUP($C98,#REF!,17,FALSE)&lt;S$4,5,(S$3-VLOOKUP($C98,#REF!,17,FALSE))/(S$3-S$4)*5)),1)))),(IF(VLOOKUP($E98,'Country Indicator Data'!$B$4:$N$300,13,FALSE)="x","x",ROUND(IF(VLOOKUP($E98,'Country Indicator Data'!$B$4:$N$300,13,FALSE)&gt;S$3,0,IF(VLOOKUP($E98,'Country Indicator Data'!$B$4:$N$300,13,FALSE)&lt;S$4,5,(S$3-VLOOKUP($E98,'Country Indicator Data'!$B$4:$N$300,13,FALSE))/(S$3-S$4)*5)),1))))</f>
        <v>3.5</v>
      </c>
      <c r="T98" s="159">
        <f>IF(LEN(E98)&gt;3,((IF(VLOOKUP($C98,#REF!,14,FALSE)="x","x",ROUND(IF(VLOOKUP($C98,#REF!,14,FALSE)&gt;T$3,0,IF(VLOOKUP($C98,#REF!,14,FALSE)&lt;T$4,5,(T$3-VLOOKUP($C98,#REF!,14,FALSE))/(T$3-T$4)*5)),1)))),(IF(VLOOKUP($E98,'Country Indicator Data'!$B$4:$N$300,10,FALSE)="x","x",ROUND(IF(VLOOKUP($E98,'Country Indicator Data'!$B$4:$N$300,10,FALSE)&gt;T$3,0,IF(VLOOKUP($E98,'Country Indicator Data'!$B$4:$N$300,10,FALSE)&lt;T$4,5,(T$3-VLOOKUP($E98,'Country Indicator Data'!$B$4:$N$300,10,FALSE))/(T$3-T$4)*5)),1))))</f>
        <v>3</v>
      </c>
      <c r="U98" s="159">
        <f>IF(LEN(E98)&gt;3,((IF(VLOOKUP($C98,#REF!,15,FALSE)="x","x",ROUND(IF(VLOOKUP($C98,#REF!,15,FALSE)&gt;U$3,0,IF(VLOOKUP($C98,#REF!,15,FALSE)&lt;U$4,5,(U$3-VLOOKUP($C98,#REF!,15,FALSE))/(U$3-U$4)*5)),1)))),(IF(VLOOKUP($E98,'Country Indicator Data'!$B$4:$N$300,11,FALSE)="x","x",ROUND(IF(VLOOKUP($E98,'Country Indicator Data'!$B$4:$N$300,11,FALSE)&gt;U$3,0,IF(VLOOKUP($E98,'Country Indicator Data'!$B$4:$N$300,11,FALSE)&lt;U$4,5,(U$3-VLOOKUP($E98,'Country Indicator Data'!$B$4:$N$300,11,FALSE))/(U$3-U$4)*5)),1))))</f>
        <v>1.8</v>
      </c>
      <c r="V98" s="159">
        <f>IF(LEN(E98)&gt;3,((IF(VLOOKUP($C98,#REF!,16,FALSE)="x","x",ROUND(IF(VLOOKUP($C98,#REF!,16,FALSE)&gt;V$3,0,IF(VLOOKUP($C98,#REF!,16,FALSE)&lt;V$4,5,(V$3-VLOOKUP($C98,#REF!,16,FALSE))/(V$3-V$4)*5)),1)))),(IF(VLOOKUP($E98,'Country Indicator Data'!$B$4:$N$300,12,FALSE)="x","x",ROUND(IF(VLOOKUP($E98,'Country Indicator Data'!$B$4:$N$300,12,FALSE)&gt;V$3,0,IF(VLOOKUP($E98,'Country Indicator Data'!$B$4:$N$300,12,FALSE)&lt;V$4,5,(V$3-VLOOKUP($E98,'Country Indicator Data'!$B$4:$N$300,12,FALSE))/(V$3-V$4)*5)),1))))</f>
        <v>1.7</v>
      </c>
      <c r="W98" s="159">
        <f t="shared" si="31"/>
        <v>2.5</v>
      </c>
      <c r="X98" s="159">
        <f t="shared" si="32"/>
        <v>2.7</v>
      </c>
      <c r="Y98" s="176">
        <f>IF('Core Indicators'!FC95="x","x",IF('Core Indicators'!FC95&gt;=5,5,IF('Core Indicators'!FC95&gt;=4,4,IF('Core Indicators'!FC95&gt;=3,3,IF('Core Indicators'!FC95&gt;=2,2,IF('Core Indicators'!FC95&gt;=1,1,0))))))</f>
        <v>3</v>
      </c>
      <c r="Z98" s="159">
        <f t="shared" si="33"/>
        <v>3</v>
      </c>
      <c r="AA98" s="176">
        <f>'Crisis Indicator Data'!Y95</f>
        <v>0</v>
      </c>
      <c r="AB98" s="176">
        <f>'Crisis Indicator Data'!Z95</f>
        <v>0</v>
      </c>
      <c r="AC98" s="176">
        <f>'Crisis Indicator Data'!AA95</f>
        <v>0</v>
      </c>
      <c r="AD98" s="176">
        <f>'Crisis Indicator Data'!AB95</f>
        <v>0</v>
      </c>
      <c r="AE98" s="176">
        <f t="shared" si="34"/>
        <v>0</v>
      </c>
      <c r="AF98" s="176">
        <f>'Crisis Indicator Data'!AC95</f>
        <v>0</v>
      </c>
      <c r="AG98" s="176">
        <f>'Crisis Indicator Data'!AD95</f>
        <v>1</v>
      </c>
      <c r="AH98" s="176">
        <f t="shared" si="35"/>
        <v>1</v>
      </c>
      <c r="AI98" s="176">
        <f>'Crisis Indicator Data'!AE95</f>
        <v>0</v>
      </c>
      <c r="AJ98" s="176">
        <f>'Crisis Indicator Data'!AF95</f>
        <v>1</v>
      </c>
      <c r="AK98" s="176">
        <f>'Crisis Indicator Data'!AG95</f>
        <v>2</v>
      </c>
      <c r="AL98" s="176">
        <f t="shared" si="36"/>
        <v>3</v>
      </c>
      <c r="AM98" s="159">
        <f t="shared" si="37"/>
        <v>1</v>
      </c>
      <c r="AN98" s="159">
        <f t="shared" si="38"/>
        <v>2</v>
      </c>
    </row>
    <row r="99" spans="1:40" ht="13.5" customHeight="1" x14ac:dyDescent="0.35">
      <c r="A99" s="168" t="str">
        <f>'Crisis Indicator Data'!A96</f>
        <v>Conflict in Mindanao</v>
      </c>
      <c r="B99" s="169" t="str">
        <f>'Crisis Indicator Data'!B96</f>
        <v>Conflict/ Violence</v>
      </c>
      <c r="C99" s="169" t="str">
        <f>'Crisis Indicator Data'!C96</f>
        <v>PHL003</v>
      </c>
      <c r="D99" s="169" t="str">
        <f>'Crisis Indicator Data'!D96</f>
        <v>Philippines</v>
      </c>
      <c r="E99" s="170" t="str">
        <f>'Crisis Indicator Data'!E96</f>
        <v>PHL</v>
      </c>
      <c r="F99" s="159">
        <f>IF(LEN(E99)&gt;3,(IF(VLOOKUP($C99,#REF!,7,FALSE)="x","x",ROUND(IF(VLOOKUP($C99,#REF!,7,FALSE)&gt;$F$3,5,IF(VLOOKUP($C99,#REF!,7,FALSE)&lt;F$4,0,($F$3-VLOOKUP($C99,#REF!,7,FALSE))/($F$3-$F$4)*5)),1))),IF(VLOOKUP($E99,'Country Indicator Data'!$B$4:$N$300,3,FALSE)="x","x",ROUND(IF(VLOOKUP($E99,'Country Indicator Data'!$B$4:$N$300,3,FALSE)&gt;$F$3,5,IF(VLOOKUP($E99,'Country Indicator Data'!$B$4:$N$300,3,FALSE)&lt;$F$4,0,($F$3-VLOOKUP($E99,'Country Indicator Data'!$B$4:$N$300,3,FALSE))/($F$3-$F$4)*5)),1)))</f>
        <v>1.8</v>
      </c>
      <c r="G99" s="159">
        <f>IF(LEN(E99)&gt;3,(IF(VLOOKUP($C99,#REF!,9,FALSE)="x","x",ROUND(IF(VLOOKUP($C99,#REF!,9,FALSE)&gt;G$3,5,IF(VLOOKUP($C99,#REF!,9,FALSE)&lt;G$4,0,(G$3-VLOOKUP($C99,#REF!,9,FALSE))/(G$3-G$4)*5)),1))),IF(VLOOKUP($E99,'Country Indicator Data'!$B$4:$N$300,5,FALSE)="x","x",ROUND(IF(VLOOKUP($E99,'Country Indicator Data'!$B$4:$N$300,5,FALSE)&gt;G$3,5,IF(VLOOKUP($E99,'Country Indicator Data'!$B$4:$N$300,5,FALSE)&lt;G$4,0,(G$3-VLOOKUP($E99,'Country Indicator Data'!$B$4:$N$300,5,FALSE))/(G$3-G$4)*5)),1)))</f>
        <v>2.4</v>
      </c>
      <c r="H99" s="159">
        <f t="shared" si="26"/>
        <v>2.1</v>
      </c>
      <c r="I99" s="159">
        <f>IF(LEN(E99)&gt;3,(IF(VLOOKUP($C99,#REF!,6,FALSE)="x","x",ROUND(IF(VLOOKUP($C99,#REF!,6,FALSE)&gt;I$3,5,IF(VLOOKUP($C99,#REF!,6,FALSE)&lt;I$4,0,5-(I$3-VLOOKUP($C99,#REF!,6,FALSE))/(I$3-I$4)*5)),1))),IF(VLOOKUP($E99,'Country Indicator Data'!$B$4:$N$300,2,FALSE)="x","x",ROUND(IF(VLOOKUP($E99,'Country Indicator Data'!$B$4:$N$300,2,FALSE)&gt;I$3,5,IF(VLOOKUP($E99,'Country Indicator Data'!$B$4:$N$300,2,FALSE)&lt;I$4,0,5-(I$3-VLOOKUP($E99,'Country Indicator Data'!$B$4:$N$300,2,FALSE))/(I$3-I$4)*5)),1)))</f>
        <v>1.3</v>
      </c>
      <c r="J99" s="159">
        <f>IF(LEN(E99)&gt;3,(IF(VLOOKUP($C99,#REF!,8,FALSE)="x","x",ROUND(IF(VLOOKUP($C99,#REF!,8,FALSE)&gt;J$3,5,IF(VLOOKUP($C99,#REF!,8,FALSE)&lt;J$4,0,5-(J$3-VLOOKUP($C99,#REF!,8,FALSE))/(J$3-J$4)*5)),1))),IF(VLOOKUP($E99,'Country Indicator Data'!$B$4:$N$300,4,FALSE)="x","x",ROUND(IF(VLOOKUP($E99,'Country Indicator Data'!$B$4:$N$300,4,FALSE)&gt;J$3,5,IF(VLOOKUP($E99,'Country Indicator Data'!$B$4:$N$300,4,FALSE)&lt;J$4,0,5-(J$3-VLOOKUP($E99,'Country Indicator Data'!$B$4:$N$300,4,FALSE))/(J$3-J$4)*5)),1)))</f>
        <v>1.4</v>
      </c>
      <c r="K99" s="159">
        <f t="shared" si="27"/>
        <v>1.35</v>
      </c>
      <c r="L99" s="159">
        <f>IF(LEN(E99)&gt;3,(IF(VLOOKUP($C99,#REF!,10,FALSE)="x","x",ROUND(IF(VLOOKUP($C99,#REF!,10,FALSE)&gt;L$3,5,IF(VLOOKUP($C99,#REF!,10,FALSE)&lt;L$4,0,5-(L$3-VLOOKUP($C99,#REF!,10,FALSE))/(L$3-L$4)*5)),1))),IF(VLOOKUP($E99,'Country Indicator Data'!$B$4:$N$300,6,FALSE)="x","x",ROUND(IF(VLOOKUP($E99,'Country Indicator Data'!$B$4:$N$300,6,FALSE)&gt;L$3,5,IF(VLOOKUP($E99,'Country Indicator Data'!$B$4:$N$300,6,FALSE)&lt;L$4,0,5-(L$3-VLOOKUP($E99,'Country Indicator Data'!$B$4:$N$300,6,FALSE))/(L$3-L$4)*5)),1)))</f>
        <v>2.2999999999999998</v>
      </c>
      <c r="M99" s="159">
        <f>IF(LEN(E99)&gt;3,(IF(VLOOKUP($C99,#REF!,11,FALSE)="x","x",ROUND(IF(VLOOKUP($C99,#REF!,11,FALSE)&gt;M$3,5,IF(VLOOKUP($C99,#REF!,11,FALSE)&lt;M$4,0,5-(M$3-VLOOKUP($C99,#REF!,11,FALSE))/(M$3-M$4)*5)),1))),IF(VLOOKUP($E99,'Country Indicator Data'!$B$4:$N$300,7,FALSE)="x","x",ROUND(IF(VLOOKUP($E99,'Country Indicator Data'!$B$4:$N$300,7,FALSE)&gt;M$3,5,IF(VLOOKUP($E99,'Country Indicator Data'!$B$4:$N$300,7,FALSE)&lt;M$4,0,5-(M$3-VLOOKUP($E99,'Country Indicator Data'!$B$4:$N$300,7,FALSE))/(M$3-M$4)*5)),1)))</f>
        <v>1.8</v>
      </c>
      <c r="N99" s="159">
        <f t="shared" si="28"/>
        <v>2.0499999999999998</v>
      </c>
      <c r="O99" s="159">
        <f t="shared" si="29"/>
        <v>1.8333333333333333</v>
      </c>
      <c r="P99" s="159">
        <f>IF(LEN(E99)&gt;3,VLOOKUP(C99,#REF!,12,FALSE),VLOOKUP(E99,'Country Indicator Data'!$B$4:$I$300,8,FALSE))</f>
        <v>3</v>
      </c>
      <c r="Q99" s="159">
        <f>IF(LEN(E99)&gt;3,((IF(VLOOKUP($C99,#REF!,13,FALSE)="x","x",ROUND(IF(VLOOKUP($C99,#REF!,13,FALSE)&gt;Q$3,5,IF(VLOOKUP($C99,#REF!,13,FALSE)&lt;Q$4,0,5-(LOG(Q$3)-LOG(VLOOKUP($C99,#REF!,13,FALSE)))/(LOG(Q$3)-LOG(Q$4))*5)),1)))),(IF(VLOOKUP($E99,'Country Indicator Data'!$B$4:$N$300,9,FALSE)="x","x",ROUND(IF(VLOOKUP($E99,'Country Indicator Data'!$B$4:$N$300,9,FALSE)&gt;Q$3,5,IF(VLOOKUP($E99,'Country Indicator Data'!$B$4:$N$300,9,FALSE)&lt;Q$4,0,5-(LOG(Q$3)-LOG(VLOOKUP($E99,'Country Indicator Data'!$B$4:$N$300,9,FALSE)))/(LOG(Q$3)-LOG(Q$4))*5)),1))))</f>
        <v>3.1</v>
      </c>
      <c r="R99" s="159">
        <f t="shared" si="30"/>
        <v>3.05</v>
      </c>
      <c r="S99" s="159">
        <f>IF(LEN(E99)&gt;3,((IF(VLOOKUP($C99,#REF!,17,FALSE)="x","x",ROUND(IF(VLOOKUP($C99,#REF!,17,FALSE)&gt;S$3,0,IF(VLOOKUP($C99,#REF!,17,FALSE)&lt;S$4,5,(S$3-VLOOKUP($C99,#REF!,17,FALSE))/(S$3-S$4)*5)),1)))),(IF(VLOOKUP($E99,'Country Indicator Data'!$B$4:$N$300,13,FALSE)="x","x",ROUND(IF(VLOOKUP($E99,'Country Indicator Data'!$B$4:$N$300,13,FALSE)&gt;S$3,0,IF(VLOOKUP($E99,'Country Indicator Data'!$B$4:$N$300,13,FALSE)&lt;S$4,5,(S$3-VLOOKUP($E99,'Country Indicator Data'!$B$4:$N$300,13,FALSE))/(S$3-S$4)*5)),1))))</f>
        <v>3.4</v>
      </c>
      <c r="T99" s="159">
        <f>IF(LEN(E99)&gt;3,((IF(VLOOKUP($C99,#REF!,14,FALSE)="x","x",ROUND(IF(VLOOKUP($C99,#REF!,14,FALSE)&gt;T$3,0,IF(VLOOKUP($C99,#REF!,14,FALSE)&lt;T$4,5,(T$3-VLOOKUP($C99,#REF!,14,FALSE))/(T$3-T$4)*5)),1)))),(IF(VLOOKUP($E99,'Country Indicator Data'!$B$4:$N$300,10,FALSE)="x","x",ROUND(IF(VLOOKUP($E99,'Country Indicator Data'!$B$4:$N$300,10,FALSE)&gt;T$3,0,IF(VLOOKUP($E99,'Country Indicator Data'!$B$4:$N$300,10,FALSE)&lt;T$4,5,(T$3-VLOOKUP($E99,'Country Indicator Data'!$B$4:$N$300,10,FALSE))/(T$3-T$4)*5)),1))))</f>
        <v>2.9</v>
      </c>
      <c r="U99" s="159">
        <f>IF(LEN(E99)&gt;3,((IF(VLOOKUP($C99,#REF!,15,FALSE)="x","x",ROUND(IF(VLOOKUP($C99,#REF!,15,FALSE)&gt;U$3,0,IF(VLOOKUP($C99,#REF!,15,FALSE)&lt;U$4,5,(U$3-VLOOKUP($C99,#REF!,15,FALSE))/(U$3-U$4)*5)),1)))),(IF(VLOOKUP($E99,'Country Indicator Data'!$B$4:$N$300,11,FALSE)="x","x",ROUND(IF(VLOOKUP($E99,'Country Indicator Data'!$B$4:$N$300,11,FALSE)&gt;U$3,0,IF(VLOOKUP($E99,'Country Indicator Data'!$B$4:$N$300,11,FALSE)&lt;U$4,5,(U$3-VLOOKUP($E99,'Country Indicator Data'!$B$4:$N$300,11,FALSE))/(U$3-U$4)*5)),1))))</f>
        <v>2.2000000000000002</v>
      </c>
      <c r="V99" s="159">
        <f>IF(LEN(E99)&gt;3,((IF(VLOOKUP($C99,#REF!,16,FALSE)="x","x",ROUND(IF(VLOOKUP($C99,#REF!,16,FALSE)&gt;V$3,0,IF(VLOOKUP($C99,#REF!,16,FALSE)&lt;V$4,5,(V$3-VLOOKUP($C99,#REF!,16,FALSE))/(V$3-V$4)*5)),1)))),(IF(VLOOKUP($E99,'Country Indicator Data'!$B$4:$N$300,12,FALSE)="x","x",ROUND(IF(VLOOKUP($E99,'Country Indicator Data'!$B$4:$N$300,12,FALSE)&gt;V$3,0,IF(VLOOKUP($E99,'Country Indicator Data'!$B$4:$N$300,12,FALSE)&lt;V$4,5,(V$3-VLOOKUP($E99,'Country Indicator Data'!$B$4:$N$300,12,FALSE))/(V$3-V$4)*5)),1))))</f>
        <v>2.1</v>
      </c>
      <c r="W99" s="159">
        <f t="shared" si="31"/>
        <v>2.7</v>
      </c>
      <c r="X99" s="159">
        <f t="shared" si="32"/>
        <v>2.5</v>
      </c>
      <c r="Y99" s="176">
        <f>IF('Core Indicators'!FC96="x","x",IF('Core Indicators'!FC96&gt;=5,5,IF('Core Indicators'!FC96&gt;=4,4,IF('Core Indicators'!FC96&gt;=3,3,IF('Core Indicators'!FC96&gt;=2,2,IF('Core Indicators'!FC96&gt;=1,1,0))))))</f>
        <v>4</v>
      </c>
      <c r="Z99" s="159">
        <f t="shared" si="33"/>
        <v>4</v>
      </c>
      <c r="AA99" s="176">
        <f>'Crisis Indicator Data'!Y96</f>
        <v>1</v>
      </c>
      <c r="AB99" s="176">
        <f>'Crisis Indicator Data'!Z96</f>
        <v>1</v>
      </c>
      <c r="AC99" s="176">
        <f>'Crisis Indicator Data'!AA96</f>
        <v>1</v>
      </c>
      <c r="AD99" s="176">
        <f>'Crisis Indicator Data'!AB96</f>
        <v>0</v>
      </c>
      <c r="AE99" s="176">
        <f t="shared" si="34"/>
        <v>2</v>
      </c>
      <c r="AF99" s="176">
        <f>'Crisis Indicator Data'!AC96</f>
        <v>0</v>
      </c>
      <c r="AG99" s="176">
        <f>'Crisis Indicator Data'!AD96</f>
        <v>0</v>
      </c>
      <c r="AH99" s="176">
        <f t="shared" si="35"/>
        <v>0</v>
      </c>
      <c r="AI99" s="176">
        <f>'Crisis Indicator Data'!AE96</f>
        <v>0</v>
      </c>
      <c r="AJ99" s="176">
        <f>'Crisis Indicator Data'!AF96</f>
        <v>1</v>
      </c>
      <c r="AK99" s="176">
        <f>'Crisis Indicator Data'!AG96</f>
        <v>3</v>
      </c>
      <c r="AL99" s="176">
        <f t="shared" si="36"/>
        <v>3</v>
      </c>
      <c r="AM99" s="159">
        <f t="shared" si="37"/>
        <v>2</v>
      </c>
      <c r="AN99" s="159">
        <f t="shared" si="38"/>
        <v>3</v>
      </c>
    </row>
    <row r="100" spans="1:40" ht="13.5" customHeight="1" x14ac:dyDescent="0.35">
      <c r="A100" s="168" t="str">
        <f>'Crisis Indicator Data'!A97</f>
        <v>Conflict in Highlands</v>
      </c>
      <c r="B100" s="169" t="str">
        <f>'Crisis Indicator Data'!B97</f>
        <v>Conflict/ Violence</v>
      </c>
      <c r="C100" s="169" t="str">
        <f>'Crisis Indicator Data'!C97</f>
        <v>PNG003</v>
      </c>
      <c r="D100" s="169" t="str">
        <f>'Crisis Indicator Data'!D97</f>
        <v>Papua New Guinea</v>
      </c>
      <c r="E100" s="170" t="str">
        <f>'Crisis Indicator Data'!E97</f>
        <v>PNG</v>
      </c>
      <c r="F100" s="159">
        <f>IF(LEN(E100)&gt;3,(IF(VLOOKUP($C100,#REF!,7,FALSE)="x","x",ROUND(IF(VLOOKUP($C100,#REF!,7,FALSE)&gt;$F$3,5,IF(VLOOKUP($C100,#REF!,7,FALSE)&lt;F$4,0,($F$3-VLOOKUP($C100,#REF!,7,FALSE))/($F$3-$F$4)*5)),1))),IF(VLOOKUP($E100,'Country Indicator Data'!$B$4:$N$300,3,FALSE)="x","x",ROUND(IF(VLOOKUP($E100,'Country Indicator Data'!$B$4:$N$300,3,FALSE)&gt;$F$3,5,IF(VLOOKUP($E100,'Country Indicator Data'!$B$4:$N$300,3,FALSE)&lt;$F$4,0,($F$3-VLOOKUP($E100,'Country Indicator Data'!$B$4:$N$300,3,FALSE))/($F$3-$F$4)*5)),1)))</f>
        <v>1.1000000000000001</v>
      </c>
      <c r="G100" s="159">
        <f>IF(LEN(E100)&gt;3,(IF(VLOOKUP($C100,#REF!,9,FALSE)="x","x",ROUND(IF(VLOOKUP($C100,#REF!,9,FALSE)&gt;G$3,5,IF(VLOOKUP($C100,#REF!,9,FALSE)&lt;G$4,0,(G$3-VLOOKUP($C100,#REF!,9,FALSE))/(G$3-G$4)*5)),1))),IF(VLOOKUP($E100,'Country Indicator Data'!$B$4:$N$300,5,FALSE)="x","x",ROUND(IF(VLOOKUP($E100,'Country Indicator Data'!$B$4:$N$300,5,FALSE)&gt;G$3,5,IF(VLOOKUP($E100,'Country Indicator Data'!$B$4:$N$300,5,FALSE)&lt;G$4,0,(G$3-VLOOKUP($E100,'Country Indicator Data'!$B$4:$N$300,5,FALSE))/(G$3-G$4)*5)),1)))</f>
        <v>2.4</v>
      </c>
      <c r="H100" s="159">
        <f t="shared" si="26"/>
        <v>1.75</v>
      </c>
      <c r="I100" s="159">
        <f>IF(LEN(E100)&gt;3,(IF(VLOOKUP($C100,#REF!,6,FALSE)="x","x",ROUND(IF(VLOOKUP($C100,#REF!,6,FALSE)&gt;I$3,5,IF(VLOOKUP($C100,#REF!,6,FALSE)&lt;I$4,0,5-(I$3-VLOOKUP($C100,#REF!,6,FALSE))/(I$3-I$4)*5)),1))),IF(VLOOKUP($E100,'Country Indicator Data'!$B$4:$N$300,2,FALSE)="x","x",ROUND(IF(VLOOKUP($E100,'Country Indicator Data'!$B$4:$N$300,2,FALSE)&gt;I$3,5,IF(VLOOKUP($E100,'Country Indicator Data'!$B$4:$N$300,2,FALSE)&lt;I$4,0,5-(I$3-VLOOKUP($E100,'Country Indicator Data'!$B$4:$N$300,2,FALSE))/(I$3-I$4)*5)),1)))</f>
        <v>0.3</v>
      </c>
      <c r="J100" s="159">
        <f>IF(LEN(E100)&gt;3,(IF(VLOOKUP($C100,#REF!,8,FALSE)="x","x",ROUND(IF(VLOOKUP($C100,#REF!,8,FALSE)&gt;J$3,5,IF(VLOOKUP($C100,#REF!,8,FALSE)&lt;J$4,0,5-(J$3-VLOOKUP($C100,#REF!,8,FALSE))/(J$3-J$4)*5)),1))),IF(VLOOKUP($E100,'Country Indicator Data'!$B$4:$N$300,4,FALSE)="x","x",ROUND(IF(VLOOKUP($E100,'Country Indicator Data'!$B$4:$N$300,4,FALSE)&gt;J$3,5,IF(VLOOKUP($E100,'Country Indicator Data'!$B$4:$N$300,4,FALSE)&lt;J$4,0,5-(J$3-VLOOKUP($E100,'Country Indicator Data'!$B$4:$N$300,4,FALSE))/(J$3-J$4)*5)),1)))</f>
        <v>0</v>
      </c>
      <c r="K100" s="159">
        <f t="shared" si="27"/>
        <v>0.15</v>
      </c>
      <c r="L100" s="159">
        <f>IF(LEN(E100)&gt;3,(IF(VLOOKUP($C100,#REF!,10,FALSE)="x","x",ROUND(IF(VLOOKUP($C100,#REF!,10,FALSE)&gt;L$3,5,IF(VLOOKUP($C100,#REF!,10,FALSE)&lt;L$4,0,5-(L$3-VLOOKUP($C100,#REF!,10,FALSE))/(L$3-L$4)*5)),1))),IF(VLOOKUP($E100,'Country Indicator Data'!$B$4:$N$300,6,FALSE)="x","x",ROUND(IF(VLOOKUP($E100,'Country Indicator Data'!$B$4:$N$300,6,FALSE)&gt;L$3,5,IF(VLOOKUP($E100,'Country Indicator Data'!$B$4:$N$300,6,FALSE)&lt;L$4,0,5-(L$3-VLOOKUP($E100,'Country Indicator Data'!$B$4:$N$300,6,FALSE))/(L$3-L$4)*5)),1)))</f>
        <v>3.9</v>
      </c>
      <c r="M100" s="159">
        <f>IF(LEN(E100)&gt;3,(IF(VLOOKUP($C100,#REF!,11,FALSE)="x","x",ROUND(IF(VLOOKUP($C100,#REF!,11,FALSE)&gt;M$3,5,IF(VLOOKUP($C100,#REF!,11,FALSE)&lt;M$4,0,5-(M$3-VLOOKUP($C100,#REF!,11,FALSE))/(M$3-M$4)*5)),1))),IF(VLOOKUP($E100,'Country Indicator Data'!$B$4:$N$300,7,FALSE)="x","x",ROUND(IF(VLOOKUP($E100,'Country Indicator Data'!$B$4:$N$300,7,FALSE)&gt;M$3,5,IF(VLOOKUP($E100,'Country Indicator Data'!$B$4:$N$300,7,FALSE)&lt;M$4,0,5-(M$3-VLOOKUP($E100,'Country Indicator Data'!$B$4:$N$300,7,FALSE))/(M$3-M$4)*5)),1)))</f>
        <v>2.1</v>
      </c>
      <c r="N100" s="159">
        <f t="shared" si="28"/>
        <v>3</v>
      </c>
      <c r="O100" s="159">
        <f t="shared" si="29"/>
        <v>1.6333333333333335</v>
      </c>
      <c r="P100" s="159">
        <f>IF(LEN(E100)&gt;3,VLOOKUP(C100,#REF!,12,FALSE),VLOOKUP(E100,'Country Indicator Data'!$B$4:$I$300,8,FALSE))</f>
        <v>3</v>
      </c>
      <c r="Q100" s="159">
        <f>IF(LEN(E100)&gt;3,((IF(VLOOKUP($C100,#REF!,13,FALSE)="x","x",ROUND(IF(VLOOKUP($C100,#REF!,13,FALSE)&gt;Q$3,5,IF(VLOOKUP($C100,#REF!,13,FALSE)&lt;Q$4,0,5-(LOG(Q$3)-LOG(VLOOKUP($C100,#REF!,13,FALSE)))/(LOG(Q$3)-LOG(Q$4))*5)),1)))),(IF(VLOOKUP($E100,'Country Indicator Data'!$B$4:$N$300,9,FALSE)="x","x",ROUND(IF(VLOOKUP($E100,'Country Indicator Data'!$B$4:$N$300,9,FALSE)&gt;Q$3,5,IF(VLOOKUP($E100,'Country Indicator Data'!$B$4:$N$300,9,FALSE)&lt;Q$4,0,5-(LOG(Q$3)-LOG(VLOOKUP($E100,'Country Indicator Data'!$B$4:$N$300,9,FALSE)))/(LOG(Q$3)-LOG(Q$4))*5)),1))))</f>
        <v>2.2000000000000002</v>
      </c>
      <c r="R100" s="159">
        <f t="shared" si="30"/>
        <v>2.6</v>
      </c>
      <c r="S100" s="159">
        <f>IF(LEN(E100)&gt;3,((IF(VLOOKUP($C100,#REF!,17,FALSE)="x","x",ROUND(IF(VLOOKUP($C100,#REF!,17,FALSE)&gt;S$3,0,IF(VLOOKUP($C100,#REF!,17,FALSE)&lt;S$4,5,(S$3-VLOOKUP($C100,#REF!,17,FALSE))/(S$3-S$4)*5)),1)))),(IF(VLOOKUP($E100,'Country Indicator Data'!$B$4:$N$300,13,FALSE)="x","x",ROUND(IF(VLOOKUP($E100,'Country Indicator Data'!$B$4:$N$300,13,FALSE)&gt;S$3,0,IF(VLOOKUP($E100,'Country Indicator Data'!$B$4:$N$300,13,FALSE)&lt;S$4,5,(S$3-VLOOKUP($E100,'Country Indicator Data'!$B$4:$N$300,13,FALSE))/(S$3-S$4)*5)),1))))</f>
        <v>3.5</v>
      </c>
      <c r="T100" s="159">
        <f>IF(LEN(E100)&gt;3,((IF(VLOOKUP($C100,#REF!,14,FALSE)="x","x",ROUND(IF(VLOOKUP($C100,#REF!,14,FALSE)&gt;T$3,0,IF(VLOOKUP($C100,#REF!,14,FALSE)&lt;T$4,5,(T$3-VLOOKUP($C100,#REF!,14,FALSE))/(T$3-T$4)*5)),1)))),(IF(VLOOKUP($E100,'Country Indicator Data'!$B$4:$N$300,10,FALSE)="x","x",ROUND(IF(VLOOKUP($E100,'Country Indicator Data'!$B$4:$N$300,10,FALSE)&gt;T$3,0,IF(VLOOKUP($E100,'Country Indicator Data'!$B$4:$N$300,10,FALSE)&lt;T$4,5,(T$3-VLOOKUP($E100,'Country Indicator Data'!$B$4:$N$300,10,FALSE))/(T$3-T$4)*5)),1))))</f>
        <v>3</v>
      </c>
      <c r="U100" s="159">
        <f>IF(LEN(E100)&gt;3,((IF(VLOOKUP($C100,#REF!,15,FALSE)="x","x",ROUND(IF(VLOOKUP($C100,#REF!,15,FALSE)&gt;U$3,0,IF(VLOOKUP($C100,#REF!,15,FALSE)&lt;U$4,5,(U$3-VLOOKUP($C100,#REF!,15,FALSE))/(U$3-U$4)*5)),1)))),(IF(VLOOKUP($E100,'Country Indicator Data'!$B$4:$N$300,11,FALSE)="x","x",ROUND(IF(VLOOKUP($E100,'Country Indicator Data'!$B$4:$N$300,11,FALSE)&gt;U$3,0,IF(VLOOKUP($E100,'Country Indicator Data'!$B$4:$N$300,11,FALSE)&lt;U$4,5,(U$3-VLOOKUP($E100,'Country Indicator Data'!$B$4:$N$300,11,FALSE))/(U$3-U$4)*5)),1))))</f>
        <v>2.6</v>
      </c>
      <c r="V100" s="159">
        <f>IF(LEN(E100)&gt;3,((IF(VLOOKUP($C100,#REF!,16,FALSE)="x","x",ROUND(IF(VLOOKUP($C100,#REF!,16,FALSE)&gt;V$3,0,IF(VLOOKUP($C100,#REF!,16,FALSE)&lt;V$4,5,(V$3-VLOOKUP($C100,#REF!,16,FALSE))/(V$3-V$4)*5)),1)))),(IF(VLOOKUP($E100,'Country Indicator Data'!$B$4:$N$300,12,FALSE)="x","x",ROUND(IF(VLOOKUP($E100,'Country Indicator Data'!$B$4:$N$300,12,FALSE)&gt;V$3,0,IF(VLOOKUP($E100,'Country Indicator Data'!$B$4:$N$300,12,FALSE)&lt;V$4,5,(V$3-VLOOKUP($E100,'Country Indicator Data'!$B$4:$N$300,12,FALSE))/(V$3-V$4)*5)),1))))</f>
        <v>2</v>
      </c>
      <c r="W100" s="159">
        <f t="shared" si="31"/>
        <v>2.8</v>
      </c>
      <c r="X100" s="159">
        <f t="shared" si="32"/>
        <v>2.2999999999999998</v>
      </c>
      <c r="Y100" s="176">
        <f>IF('Core Indicators'!FC97="x","x",IF('Core Indicators'!FC97&gt;=5,5,IF('Core Indicators'!FC97&gt;=4,4,IF('Core Indicators'!FC97&gt;=3,3,IF('Core Indicators'!FC97&gt;=2,2,IF('Core Indicators'!FC97&gt;=1,1,0))))))</f>
        <v>4</v>
      </c>
      <c r="Z100" s="159">
        <f t="shared" si="33"/>
        <v>4</v>
      </c>
      <c r="AA100" s="176">
        <f>'Crisis Indicator Data'!Y97</f>
        <v>1</v>
      </c>
      <c r="AB100" s="176">
        <f>'Crisis Indicator Data'!Z97</f>
        <v>2</v>
      </c>
      <c r="AC100" s="176">
        <f>'Crisis Indicator Data'!AA97</f>
        <v>0</v>
      </c>
      <c r="AD100" s="176">
        <f>'Crisis Indicator Data'!AB97</f>
        <v>0</v>
      </c>
      <c r="AE100" s="176">
        <f t="shared" si="34"/>
        <v>2</v>
      </c>
      <c r="AF100" s="176">
        <f>'Crisis Indicator Data'!AC97</f>
        <v>0</v>
      </c>
      <c r="AG100" s="176">
        <f>'Crisis Indicator Data'!AD97</f>
        <v>2</v>
      </c>
      <c r="AH100" s="176">
        <f t="shared" si="35"/>
        <v>2</v>
      </c>
      <c r="AI100" s="176">
        <f>'Crisis Indicator Data'!AE97</f>
        <v>2</v>
      </c>
      <c r="AJ100" s="176">
        <f>'Crisis Indicator Data'!AF97</f>
        <v>0</v>
      </c>
      <c r="AK100" s="176">
        <f>'Crisis Indicator Data'!AG97</f>
        <v>3</v>
      </c>
      <c r="AL100" s="176">
        <f t="shared" si="36"/>
        <v>4</v>
      </c>
      <c r="AM100" s="159">
        <f t="shared" si="37"/>
        <v>3</v>
      </c>
      <c r="AN100" s="159">
        <f t="shared" si="38"/>
        <v>3.5</v>
      </c>
    </row>
    <row r="101" spans="1:40" ht="13.5" customHeight="1" x14ac:dyDescent="0.35">
      <c r="A101" s="168" t="str">
        <f>'Crisis Indicator Data'!A98</f>
        <v>Complex crisis in DPRK</v>
      </c>
      <c r="B101" s="169" t="str">
        <f>'Crisis Indicator Data'!B98</f>
        <v>Drought/drier conditions,Political/economic crisis,Floods</v>
      </c>
      <c r="C101" s="169" t="str">
        <f>'Crisis Indicator Data'!C98</f>
        <v>PRK001</v>
      </c>
      <c r="D101" s="169" t="str">
        <f>'Crisis Indicator Data'!D98</f>
        <v>DPRK</v>
      </c>
      <c r="E101" s="170" t="str">
        <f>'Crisis Indicator Data'!E98</f>
        <v>PRK</v>
      </c>
      <c r="F101" s="159">
        <f>IF(LEN(E101)&gt;3,(IF(VLOOKUP($C101,#REF!,7,FALSE)="x","x",ROUND(IF(VLOOKUP($C101,#REF!,7,FALSE)&gt;$F$3,5,IF(VLOOKUP($C101,#REF!,7,FALSE)&lt;F$4,0,($F$3-VLOOKUP($C101,#REF!,7,FALSE))/($F$3-$F$4)*5)),1))),IF(VLOOKUP($E101,'Country Indicator Data'!$B$4:$N$300,3,FALSE)="x","x",ROUND(IF(VLOOKUP($E101,'Country Indicator Data'!$B$4:$N$300,3,FALSE)&gt;$F$3,5,IF(VLOOKUP($E101,'Country Indicator Data'!$B$4:$N$300,3,FALSE)&lt;$F$4,0,($F$3-VLOOKUP($E101,'Country Indicator Data'!$B$4:$N$300,3,FALSE))/($F$3-$F$4)*5)),1)))</f>
        <v>5</v>
      </c>
      <c r="G101" s="159">
        <f>IF(LEN(E101)&gt;3,(IF(VLOOKUP($C101,#REF!,9,FALSE)="x","x",ROUND(IF(VLOOKUP($C101,#REF!,9,FALSE)&gt;G$3,5,IF(VLOOKUP($C101,#REF!,9,FALSE)&lt;G$4,0,(G$3-VLOOKUP($C101,#REF!,9,FALSE))/(G$3-G$4)*5)),1))),IF(VLOOKUP($E101,'Country Indicator Data'!$B$4:$N$300,5,FALSE)="x","x",ROUND(IF(VLOOKUP($E101,'Country Indicator Data'!$B$4:$N$300,5,FALSE)&gt;G$3,5,IF(VLOOKUP($E101,'Country Indicator Data'!$B$4:$N$300,5,FALSE)&lt;G$4,0,(G$3-VLOOKUP($E101,'Country Indicator Data'!$B$4:$N$300,5,FALSE))/(G$3-G$4)*5)),1)))</f>
        <v>3.7</v>
      </c>
      <c r="H101" s="159">
        <f t="shared" si="26"/>
        <v>4.3499999999999996</v>
      </c>
      <c r="I101" s="159">
        <f>IF(LEN(E101)&gt;3,(IF(VLOOKUP($C101,#REF!,6,FALSE)="x","x",ROUND(IF(VLOOKUP($C101,#REF!,6,FALSE)&gt;I$3,5,IF(VLOOKUP($C101,#REF!,6,FALSE)&lt;I$4,0,5-(I$3-VLOOKUP($C101,#REF!,6,FALSE))/(I$3-I$4)*5)),1))),IF(VLOOKUP($E101,'Country Indicator Data'!$B$4:$N$300,2,FALSE)="x","x",ROUND(IF(VLOOKUP($E101,'Country Indicator Data'!$B$4:$N$300,2,FALSE)&gt;I$3,5,IF(VLOOKUP($E101,'Country Indicator Data'!$B$4:$N$300,2,FALSE)&lt;I$4,0,5-(I$3-VLOOKUP($E101,'Country Indicator Data'!$B$4:$N$300,2,FALSE))/(I$3-I$4)*5)),1)))</f>
        <v>0</v>
      </c>
      <c r="J101" s="159">
        <f>IF(LEN(E101)&gt;3,(IF(VLOOKUP($C101,#REF!,8,FALSE)="x","x",ROUND(IF(VLOOKUP($C101,#REF!,8,FALSE)&gt;J$3,5,IF(VLOOKUP($C101,#REF!,8,FALSE)&lt;J$4,0,5-(J$3-VLOOKUP($C101,#REF!,8,FALSE))/(J$3-J$4)*5)),1))),IF(VLOOKUP($E101,'Country Indicator Data'!$B$4:$N$300,4,FALSE)="x","x",ROUND(IF(VLOOKUP($E101,'Country Indicator Data'!$B$4:$N$300,4,FALSE)&gt;J$3,5,IF(VLOOKUP($E101,'Country Indicator Data'!$B$4:$N$300,4,FALSE)&lt;J$4,0,5-(J$3-VLOOKUP($E101,'Country Indicator Data'!$B$4:$N$300,4,FALSE))/(J$3-J$4)*5)),1)))</f>
        <v>0</v>
      </c>
      <c r="K101" s="159">
        <f t="shared" si="27"/>
        <v>0</v>
      </c>
      <c r="L101" s="159" t="str">
        <f>IF(LEN(E101)&gt;3,(IF(VLOOKUP($C101,#REF!,10,FALSE)="x","x",ROUND(IF(VLOOKUP($C101,#REF!,10,FALSE)&gt;L$3,5,IF(VLOOKUP($C101,#REF!,10,FALSE)&lt;L$4,0,5-(L$3-VLOOKUP($C101,#REF!,10,FALSE))/(L$3-L$4)*5)),1))),IF(VLOOKUP($E101,'Country Indicator Data'!$B$4:$N$300,6,FALSE)="x","x",ROUND(IF(VLOOKUP($E101,'Country Indicator Data'!$B$4:$N$300,6,FALSE)&gt;L$3,5,IF(VLOOKUP($E101,'Country Indicator Data'!$B$4:$N$300,6,FALSE)&lt;L$4,0,5-(L$3-VLOOKUP($E101,'Country Indicator Data'!$B$4:$N$300,6,FALSE))/(L$3-L$4)*5)),1)))</f>
        <v>x</v>
      </c>
      <c r="M101" s="159" t="str">
        <f>IF(LEN(E101)&gt;3,(IF(VLOOKUP($C101,#REF!,11,FALSE)="x","x",ROUND(IF(VLOOKUP($C101,#REF!,11,FALSE)&gt;M$3,5,IF(VLOOKUP($C101,#REF!,11,FALSE)&lt;M$4,0,5-(M$3-VLOOKUP($C101,#REF!,11,FALSE))/(M$3-M$4)*5)),1))),IF(VLOOKUP($E101,'Country Indicator Data'!$B$4:$N$300,7,FALSE)="x","x",ROUND(IF(VLOOKUP($E101,'Country Indicator Data'!$B$4:$N$300,7,FALSE)&gt;M$3,5,IF(VLOOKUP($E101,'Country Indicator Data'!$B$4:$N$300,7,FALSE)&lt;M$4,0,5-(M$3-VLOOKUP($E101,'Country Indicator Data'!$B$4:$N$300,7,FALSE))/(M$3-M$4)*5)),1)))</f>
        <v>x</v>
      </c>
      <c r="N101" s="159" t="str">
        <f t="shared" si="28"/>
        <v>x</v>
      </c>
      <c r="O101" s="159">
        <f t="shared" si="29"/>
        <v>2.1749999999999998</v>
      </c>
      <c r="P101" s="159">
        <f>IF(LEN(E101)&gt;3,VLOOKUP(C101,#REF!,12,FALSE),VLOOKUP(E101,'Country Indicator Data'!$B$4:$I$300,8,FALSE))</f>
        <v>3</v>
      </c>
      <c r="Q101" s="159" t="str">
        <f>IF(LEN(E101)&gt;3,((IF(VLOOKUP($C101,#REF!,13,FALSE)="x","x",ROUND(IF(VLOOKUP($C101,#REF!,13,FALSE)&gt;Q$3,5,IF(VLOOKUP($C101,#REF!,13,FALSE)&lt;Q$4,0,5-(LOG(Q$3)-LOG(VLOOKUP($C101,#REF!,13,FALSE)))/(LOG(Q$3)-LOG(Q$4))*5)),1)))),(IF(VLOOKUP($E101,'Country Indicator Data'!$B$4:$N$300,9,FALSE)="x","x",ROUND(IF(VLOOKUP($E101,'Country Indicator Data'!$B$4:$N$300,9,FALSE)&gt;Q$3,5,IF(VLOOKUP($E101,'Country Indicator Data'!$B$4:$N$300,9,FALSE)&lt;Q$4,0,5-(LOG(Q$3)-LOG(VLOOKUP($E101,'Country Indicator Data'!$B$4:$N$300,9,FALSE)))/(LOG(Q$3)-LOG(Q$4))*5)),1))))</f>
        <v>x</v>
      </c>
      <c r="R101" s="159">
        <f t="shared" si="30"/>
        <v>3</v>
      </c>
      <c r="S101" s="159">
        <f>IF(LEN(E101)&gt;3,((IF(VLOOKUP($C101,#REF!,17,FALSE)="x","x",ROUND(IF(VLOOKUP($C101,#REF!,17,FALSE)&gt;S$3,0,IF(VLOOKUP($C101,#REF!,17,FALSE)&lt;S$4,5,(S$3-VLOOKUP($C101,#REF!,17,FALSE))/(S$3-S$4)*5)),1)))),(IF(VLOOKUP($E101,'Country Indicator Data'!$B$4:$N$300,13,FALSE)="x","x",ROUND(IF(VLOOKUP($E101,'Country Indicator Data'!$B$4:$N$300,13,FALSE)&gt;S$3,0,IF(VLOOKUP($E101,'Country Indicator Data'!$B$4:$N$300,13,FALSE)&lt;S$4,5,(S$3-VLOOKUP($E101,'Country Indicator Data'!$B$4:$N$300,13,FALSE))/(S$3-S$4)*5)),1))))</f>
        <v>4.3</v>
      </c>
      <c r="T101" s="159">
        <f>IF(LEN(E101)&gt;3,((IF(VLOOKUP($C101,#REF!,14,FALSE)="x","x",ROUND(IF(VLOOKUP($C101,#REF!,14,FALSE)&gt;T$3,0,IF(VLOOKUP($C101,#REF!,14,FALSE)&lt;T$4,5,(T$3-VLOOKUP($C101,#REF!,14,FALSE))/(T$3-T$4)*5)),1)))),(IF(VLOOKUP($E101,'Country Indicator Data'!$B$4:$N$300,10,FALSE)="x","x",ROUND(IF(VLOOKUP($E101,'Country Indicator Data'!$B$4:$N$300,10,FALSE)&gt;T$3,0,IF(VLOOKUP($E101,'Country Indicator Data'!$B$4:$N$300,10,FALSE)&lt;T$4,5,(T$3-VLOOKUP($E101,'Country Indicator Data'!$B$4:$N$300,10,FALSE))/(T$3-T$4)*5)),1))))</f>
        <v>4.0999999999999996</v>
      </c>
      <c r="U101" s="159">
        <f>IF(LEN(E101)&gt;3,((IF(VLOOKUP($C101,#REF!,15,FALSE)="x","x",ROUND(IF(VLOOKUP($C101,#REF!,15,FALSE)&gt;U$3,0,IF(VLOOKUP($C101,#REF!,15,FALSE)&lt;U$4,5,(U$3-VLOOKUP($C101,#REF!,15,FALSE))/(U$3-U$4)*5)),1)))),(IF(VLOOKUP($E101,'Country Indicator Data'!$B$4:$N$300,11,FALSE)="x","x",ROUND(IF(VLOOKUP($E101,'Country Indicator Data'!$B$4:$N$300,11,FALSE)&gt;U$3,0,IF(VLOOKUP($E101,'Country Indicator Data'!$B$4:$N$300,11,FALSE)&lt;U$4,5,(U$3-VLOOKUP($E101,'Country Indicator Data'!$B$4:$N$300,11,FALSE))/(U$3-U$4)*5)),1))))</f>
        <v>4</v>
      </c>
      <c r="V101" s="159">
        <f>IF(LEN(E101)&gt;3,((IF(VLOOKUP($C101,#REF!,16,FALSE)="x","x",ROUND(IF(VLOOKUP($C101,#REF!,16,FALSE)&gt;V$3,0,IF(VLOOKUP($C101,#REF!,16,FALSE)&lt;V$4,5,(V$3-VLOOKUP($C101,#REF!,16,FALSE))/(V$3-V$4)*5)),1)))),(IF(VLOOKUP($E101,'Country Indicator Data'!$B$4:$N$300,12,FALSE)="x","x",ROUND(IF(VLOOKUP($E101,'Country Indicator Data'!$B$4:$N$300,12,FALSE)&gt;V$3,0,IF(VLOOKUP($E101,'Country Indicator Data'!$B$4:$N$300,12,FALSE)&lt;V$4,5,(V$3-VLOOKUP($E101,'Country Indicator Data'!$B$4:$N$300,12,FALSE))/(V$3-V$4)*5)),1))))</f>
        <v>4.9000000000000004</v>
      </c>
      <c r="W101" s="159">
        <f t="shared" si="31"/>
        <v>4.3</v>
      </c>
      <c r="X101" s="159">
        <f t="shared" si="32"/>
        <v>3.2</v>
      </c>
      <c r="Y101" s="176">
        <f>IF('Core Indicators'!FC98="x","x",IF('Core Indicators'!FC98&gt;=5,5,IF('Core Indicators'!FC98&gt;=4,4,IF('Core Indicators'!FC98&gt;=3,3,IF('Core Indicators'!FC98&gt;=2,2,IF('Core Indicators'!FC98&gt;=1,1,0))))))</f>
        <v>4</v>
      </c>
      <c r="Z101" s="159">
        <f t="shared" si="33"/>
        <v>4</v>
      </c>
      <c r="AA101" s="176">
        <f>'Crisis Indicator Data'!Y98</f>
        <v>1</v>
      </c>
      <c r="AB101" s="176">
        <f>'Crisis Indicator Data'!Z98</f>
        <v>2</v>
      </c>
      <c r="AC101" s="176">
        <f>'Crisis Indicator Data'!AA98</f>
        <v>1</v>
      </c>
      <c r="AD101" s="176">
        <f>'Crisis Indicator Data'!AB98</f>
        <v>0</v>
      </c>
      <c r="AE101" s="176">
        <f t="shared" si="34"/>
        <v>2</v>
      </c>
      <c r="AF101" s="176">
        <f>'Crisis Indicator Data'!AC98</f>
        <v>2</v>
      </c>
      <c r="AG101" s="176">
        <f>'Crisis Indicator Data'!AD98</f>
        <v>2</v>
      </c>
      <c r="AH101" s="176">
        <f t="shared" si="35"/>
        <v>4</v>
      </c>
      <c r="AI101" s="176">
        <f>'Crisis Indicator Data'!AE98</f>
        <v>0</v>
      </c>
      <c r="AJ101" s="176">
        <f>'Crisis Indicator Data'!AF98</f>
        <v>0</v>
      </c>
      <c r="AK101" s="176">
        <f>'Crisis Indicator Data'!AG98</f>
        <v>1</v>
      </c>
      <c r="AL101" s="176">
        <f t="shared" si="36"/>
        <v>1</v>
      </c>
      <c r="AM101" s="159">
        <f t="shared" si="37"/>
        <v>2</v>
      </c>
      <c r="AN101" s="159">
        <f t="shared" si="38"/>
        <v>3</v>
      </c>
    </row>
    <row r="102" spans="1:40" ht="13.5" customHeight="1" x14ac:dyDescent="0.35">
      <c r="A102" s="168" t="str">
        <f>'Crisis Indicator Data'!A99</f>
        <v>Multiple crises in Palestine</v>
      </c>
      <c r="B102" s="169" t="str">
        <f>'Crisis Indicator Data'!B99</f>
        <v>Conflict/ Violence</v>
      </c>
      <c r="C102" s="169" t="str">
        <f>'Crisis Indicator Data'!C99</f>
        <v>PSE002</v>
      </c>
      <c r="D102" s="169" t="str">
        <f>'Crisis Indicator Data'!D99</f>
        <v>Palestine</v>
      </c>
      <c r="E102" s="170" t="str">
        <f>'Crisis Indicator Data'!E99</f>
        <v>PSE</v>
      </c>
      <c r="F102" s="159" t="str">
        <f>IF(LEN(E102)&gt;3,(IF(VLOOKUP($C102,#REF!,7,FALSE)="x","x",ROUND(IF(VLOOKUP($C102,#REF!,7,FALSE)&gt;$F$3,5,IF(VLOOKUP($C102,#REF!,7,FALSE)&lt;F$4,0,($F$3-VLOOKUP($C102,#REF!,7,FALSE))/($F$3-$F$4)*5)),1))),IF(VLOOKUP($E102,'Country Indicator Data'!$B$4:$N$300,3,FALSE)="x","x",ROUND(IF(VLOOKUP($E102,'Country Indicator Data'!$B$4:$N$300,3,FALSE)&gt;$F$3,5,IF(VLOOKUP($E102,'Country Indicator Data'!$B$4:$N$300,3,FALSE)&lt;$F$4,0,($F$3-VLOOKUP($E102,'Country Indicator Data'!$B$4:$N$300,3,FALSE))/($F$3-$F$4)*5)),1)))</f>
        <v>x</v>
      </c>
      <c r="G102" s="159" t="str">
        <f>IF(LEN(E102)&gt;3,(IF(VLOOKUP($C102,#REF!,9,FALSE)="x","x",ROUND(IF(VLOOKUP($C102,#REF!,9,FALSE)&gt;G$3,5,IF(VLOOKUP($C102,#REF!,9,FALSE)&lt;G$4,0,(G$3-VLOOKUP($C102,#REF!,9,FALSE))/(G$3-G$4)*5)),1))),IF(VLOOKUP($E102,'Country Indicator Data'!$B$4:$N$300,5,FALSE)="x","x",ROUND(IF(VLOOKUP($E102,'Country Indicator Data'!$B$4:$N$300,5,FALSE)&gt;G$3,5,IF(VLOOKUP($E102,'Country Indicator Data'!$B$4:$N$300,5,FALSE)&lt;G$4,0,(G$3-VLOOKUP($E102,'Country Indicator Data'!$B$4:$N$300,5,FALSE))/(G$3-G$4)*5)),1)))</f>
        <v>x</v>
      </c>
      <c r="H102" s="159" t="str">
        <f t="shared" ref="H102:H133" si="39">IF(AND(F102="x",G102="x"),"x",AVERAGE(F102,G102))</f>
        <v>x</v>
      </c>
      <c r="I102" s="159">
        <f>IF(LEN(E102)&gt;3,(IF(VLOOKUP($C102,#REF!,6,FALSE)="x","x",ROUND(IF(VLOOKUP($C102,#REF!,6,FALSE)&gt;I$3,5,IF(VLOOKUP($C102,#REF!,6,FALSE)&lt;I$4,0,5-(I$3-VLOOKUP($C102,#REF!,6,FALSE))/(I$3-I$4)*5)),1))),IF(VLOOKUP($E102,'Country Indicator Data'!$B$4:$N$300,2,FALSE)="x","x",ROUND(IF(VLOOKUP($E102,'Country Indicator Data'!$B$4:$N$300,2,FALSE)&gt;I$3,5,IF(VLOOKUP($E102,'Country Indicator Data'!$B$4:$N$300,2,FALSE)&lt;I$4,0,5-(I$3-VLOOKUP($E102,'Country Indicator Data'!$B$4:$N$300,2,FALSE))/(I$3-I$4)*5)),1)))</f>
        <v>0</v>
      </c>
      <c r="J102" s="159">
        <f>IF(LEN(E102)&gt;3,(IF(VLOOKUP($C102,#REF!,8,FALSE)="x","x",ROUND(IF(VLOOKUP($C102,#REF!,8,FALSE)&gt;J$3,5,IF(VLOOKUP($C102,#REF!,8,FALSE)&lt;J$4,0,5-(J$3-VLOOKUP($C102,#REF!,8,FALSE))/(J$3-J$4)*5)),1))),IF(VLOOKUP($E102,'Country Indicator Data'!$B$4:$N$300,4,FALSE)="x","x",ROUND(IF(VLOOKUP($E102,'Country Indicator Data'!$B$4:$N$300,4,FALSE)&gt;J$3,5,IF(VLOOKUP($E102,'Country Indicator Data'!$B$4:$N$300,4,FALSE)&lt;J$4,0,5-(J$3-VLOOKUP($E102,'Country Indicator Data'!$B$4:$N$300,4,FALSE))/(J$3-J$4)*5)),1)))</f>
        <v>0</v>
      </c>
      <c r="K102" s="159">
        <f t="shared" ref="K102:K133" si="40">IF(AND(I102="x",J102="x"),"x",AVERAGE(I102,J102))</f>
        <v>0</v>
      </c>
      <c r="L102" s="159" t="str">
        <f>IF(LEN(E102)&gt;3,(IF(VLOOKUP($C102,#REF!,10,FALSE)="x","x",ROUND(IF(VLOOKUP($C102,#REF!,10,FALSE)&gt;L$3,5,IF(VLOOKUP($C102,#REF!,10,FALSE)&lt;L$4,0,5-(L$3-VLOOKUP($C102,#REF!,10,FALSE))/(L$3-L$4)*5)),1))),IF(VLOOKUP($E102,'Country Indicator Data'!$B$4:$N$300,6,FALSE)="x","x",ROUND(IF(VLOOKUP($E102,'Country Indicator Data'!$B$4:$N$300,6,FALSE)&gt;L$3,5,IF(VLOOKUP($E102,'Country Indicator Data'!$B$4:$N$300,6,FALSE)&lt;L$4,0,5-(L$3-VLOOKUP($E102,'Country Indicator Data'!$B$4:$N$300,6,FALSE))/(L$3-L$4)*5)),1)))</f>
        <v>x</v>
      </c>
      <c r="M102" s="159">
        <f>IF(LEN(E102)&gt;3,(IF(VLOOKUP($C102,#REF!,11,FALSE)="x","x",ROUND(IF(VLOOKUP($C102,#REF!,11,FALSE)&gt;M$3,5,IF(VLOOKUP($C102,#REF!,11,FALSE)&lt;M$4,0,5-(M$3-VLOOKUP($C102,#REF!,11,FALSE))/(M$3-M$4)*5)),1))),IF(VLOOKUP($E102,'Country Indicator Data'!$B$4:$N$300,7,FALSE)="x","x",ROUND(IF(VLOOKUP($E102,'Country Indicator Data'!$B$4:$N$300,7,FALSE)&gt;M$3,5,IF(VLOOKUP($E102,'Country Indicator Data'!$B$4:$N$300,7,FALSE)&lt;M$4,0,5-(M$3-VLOOKUP($E102,'Country Indicator Data'!$B$4:$N$300,7,FALSE))/(M$3-M$4)*5)),1)))</f>
        <v>1.4</v>
      </c>
      <c r="N102" s="159">
        <f t="shared" ref="N102:N133" si="41">IF(AND(L102="x",M102="x"),"x",AVERAGE(L102,M102))</f>
        <v>1.4</v>
      </c>
      <c r="O102" s="159">
        <f t="shared" ref="O102:O133" si="42">AVERAGE(H102,K102,N102)</f>
        <v>0.7</v>
      </c>
      <c r="P102" s="159">
        <f>IF(LEN(E102)&gt;3,VLOOKUP(C102,#REF!,12,FALSE),VLOOKUP(E102,'Country Indicator Data'!$B$4:$I$300,8,FALSE))</f>
        <v>1</v>
      </c>
      <c r="Q102" s="159">
        <f>IF(LEN(E102)&gt;3,((IF(VLOOKUP($C102,#REF!,13,FALSE)="x","x",ROUND(IF(VLOOKUP($C102,#REF!,13,FALSE)&gt;Q$3,5,IF(VLOOKUP($C102,#REF!,13,FALSE)&lt;Q$4,0,5-(LOG(Q$3)-LOG(VLOOKUP($C102,#REF!,13,FALSE)))/(LOG(Q$3)-LOG(Q$4))*5)),1)))),(IF(VLOOKUP($E102,'Country Indicator Data'!$B$4:$N$300,9,FALSE)="x","x",ROUND(IF(VLOOKUP($E102,'Country Indicator Data'!$B$4:$N$300,9,FALSE)&gt;Q$3,5,IF(VLOOKUP($E102,'Country Indicator Data'!$B$4:$N$300,9,FALSE)&lt;Q$4,0,5-(LOG(Q$3)-LOG(VLOOKUP($E102,'Country Indicator Data'!$B$4:$N$300,9,FALSE)))/(LOG(Q$3)-LOG(Q$4))*5)),1))))</f>
        <v>5</v>
      </c>
      <c r="R102" s="159">
        <f t="shared" ref="R102:R133" si="43">AVERAGE(P102:Q102)</f>
        <v>3</v>
      </c>
      <c r="S102" s="159" t="str">
        <f>IF(LEN(E102)&gt;3,((IF(VLOOKUP($C102,#REF!,17,FALSE)="x","x",ROUND(IF(VLOOKUP($C102,#REF!,17,FALSE)&gt;S$3,0,IF(VLOOKUP($C102,#REF!,17,FALSE)&lt;S$4,5,(S$3-VLOOKUP($C102,#REF!,17,FALSE))/(S$3-S$4)*5)),1)))),(IF(VLOOKUP($E102,'Country Indicator Data'!$B$4:$N$300,13,FALSE)="x","x",ROUND(IF(VLOOKUP($E102,'Country Indicator Data'!$B$4:$N$300,13,FALSE)&gt;S$3,0,IF(VLOOKUP($E102,'Country Indicator Data'!$B$4:$N$300,13,FALSE)&lt;S$4,5,(S$3-VLOOKUP($E102,'Country Indicator Data'!$B$4:$N$300,13,FALSE))/(S$3-S$4)*5)),1))))</f>
        <v>x</v>
      </c>
      <c r="T102" s="159">
        <f>IF(LEN(E102)&gt;3,((IF(VLOOKUP($C102,#REF!,14,FALSE)="x","x",ROUND(IF(VLOOKUP($C102,#REF!,14,FALSE)&gt;T$3,0,IF(VLOOKUP($C102,#REF!,14,FALSE)&lt;T$4,5,(T$3-VLOOKUP($C102,#REF!,14,FALSE))/(T$3-T$4)*5)),1)))),(IF(VLOOKUP($E102,'Country Indicator Data'!$B$4:$N$300,10,FALSE)="x","x",ROUND(IF(VLOOKUP($E102,'Country Indicator Data'!$B$4:$N$300,10,FALSE)&gt;T$3,0,IF(VLOOKUP($E102,'Country Indicator Data'!$B$4:$N$300,10,FALSE)&lt;T$4,5,(T$3-VLOOKUP($E102,'Country Indicator Data'!$B$4:$N$300,10,FALSE))/(T$3-T$4)*5)),1))))</f>
        <v>3</v>
      </c>
      <c r="U102" s="159" t="str">
        <f>IF(LEN(E102)&gt;3,((IF(VLOOKUP($C102,#REF!,15,FALSE)="x","x",ROUND(IF(VLOOKUP($C102,#REF!,15,FALSE)&gt;U$3,0,IF(VLOOKUP($C102,#REF!,15,FALSE)&lt;U$4,5,(U$3-VLOOKUP($C102,#REF!,15,FALSE))/(U$3-U$4)*5)),1)))),(IF(VLOOKUP($E102,'Country Indicator Data'!$B$4:$N$300,11,FALSE)="x","x",ROUND(IF(VLOOKUP($E102,'Country Indicator Data'!$B$4:$N$300,11,FALSE)&gt;U$3,0,IF(VLOOKUP($E102,'Country Indicator Data'!$B$4:$N$300,11,FALSE)&lt;U$4,5,(U$3-VLOOKUP($E102,'Country Indicator Data'!$B$4:$N$300,11,FALSE))/(U$3-U$4)*5)),1))))</f>
        <v>x</v>
      </c>
      <c r="V102" s="159">
        <f>IF(LEN(E102)&gt;3,((IF(VLOOKUP($C102,#REF!,16,FALSE)="x","x",ROUND(IF(VLOOKUP($C102,#REF!,16,FALSE)&gt;V$3,0,IF(VLOOKUP($C102,#REF!,16,FALSE)&lt;V$4,5,(V$3-VLOOKUP($C102,#REF!,16,FALSE))/(V$3-V$4)*5)),1)))),(IF(VLOOKUP($E102,'Country Indicator Data'!$B$4:$N$300,12,FALSE)="x","x",ROUND(IF(VLOOKUP($E102,'Country Indicator Data'!$B$4:$N$300,12,FALSE)&gt;V$3,0,IF(VLOOKUP($E102,'Country Indicator Data'!$B$4:$N$300,12,FALSE)&lt;V$4,5,(V$3-VLOOKUP($E102,'Country Indicator Data'!$B$4:$N$300,12,FALSE))/(V$3-V$4)*5)),1))))</f>
        <v>4.5</v>
      </c>
      <c r="W102" s="159">
        <f t="shared" ref="W102:W133" si="44">IF(AND(S102="x",V102="x"),"x",ROUND(AVERAGE(S102,V102,T102,U102),1))</f>
        <v>3.8</v>
      </c>
      <c r="X102" s="159">
        <f t="shared" ref="X102:X133" si="45">ROUND(AVERAGE(O102,W102,R102),1)</f>
        <v>2.5</v>
      </c>
      <c r="Y102" s="176">
        <f>IF('Core Indicators'!FC99="x","x",IF('Core Indicators'!FC99&gt;=5,5,IF('Core Indicators'!FC99&gt;=4,4,IF('Core Indicators'!FC99&gt;=3,3,IF('Core Indicators'!FC99&gt;=2,2,IF('Core Indicators'!FC99&gt;=1,1,0))))))</f>
        <v>5</v>
      </c>
      <c r="Z102" s="159">
        <f t="shared" ref="Z102:Z133" si="46">Y102</f>
        <v>5</v>
      </c>
      <c r="AA102" s="176">
        <f>'Crisis Indicator Data'!Y99</f>
        <v>3</v>
      </c>
      <c r="AB102" s="176">
        <f>'Crisis Indicator Data'!Z99</f>
        <v>3</v>
      </c>
      <c r="AC102" s="176">
        <f>'Crisis Indicator Data'!AA99</f>
        <v>3</v>
      </c>
      <c r="AD102" s="176">
        <f>'Crisis Indicator Data'!AB99</f>
        <v>3</v>
      </c>
      <c r="AE102" s="176">
        <f t="shared" ref="AE102:AE133" si="47">IF(SUM(AA102:AD102)=0,0,IF(SUM(AA102,AB102,AC102,AD102)&lt;2,1,IF(SUM(AA102:AD102)&lt;6,2,IF(SUM(AA102:AD102)&lt;8,3,IF(SUM(AA102:AD102)&lt;10,4,5)))))</f>
        <v>5</v>
      </c>
      <c r="AF102" s="176">
        <f>'Crisis Indicator Data'!AC99</f>
        <v>3</v>
      </c>
      <c r="AG102" s="176">
        <f>'Crisis Indicator Data'!AD99</f>
        <v>3</v>
      </c>
      <c r="AH102" s="176">
        <f t="shared" ref="AH102:AH133" si="48">IF(SUM(AF102:AG102)=0,0,IF(SUM(AF102,AG102)=1,1,IF(SUM(AF102:AG102)&lt;3,2,IF(SUM(AF102:AG102)&lt;4,3,IF(SUM(AF102:AG102)&lt;5,4,5)))))</f>
        <v>5</v>
      </c>
      <c r="AI102" s="176">
        <f>'Crisis Indicator Data'!AE99</f>
        <v>3</v>
      </c>
      <c r="AJ102" s="176">
        <f>'Crisis Indicator Data'!AF99</f>
        <v>2</v>
      </c>
      <c r="AK102" s="176">
        <f>'Crisis Indicator Data'!AG99</f>
        <v>3</v>
      </c>
      <c r="AL102" s="176">
        <f t="shared" ref="AL102:AL133" si="49">IF(SUM(AI102:AK102)=0,0,IF(SUM(AI102:AK102)=1,1,IF(SUM(AI102:AK102)&lt;3,2,IF(SUM(AI102:AK102)&lt;5,3,IF(SUM(AI102:AK102)&lt;7,4,5)))))</f>
        <v>5</v>
      </c>
      <c r="AM102" s="159">
        <f t="shared" ref="AM102:AM133" si="50">IF(AA102=3,5,ROUND(AVERAGE(AE102,AH102,AL102),0))</f>
        <v>5</v>
      </c>
      <c r="AN102" s="159">
        <f t="shared" ref="AN102:AN133" si="51">IF(AND(Z102="x",AM102="x"),"x",ROUND(AVERAGE(Z102,AM102),1))</f>
        <v>5</v>
      </c>
    </row>
    <row r="103" spans="1:40" ht="13.5" customHeight="1" x14ac:dyDescent="0.35">
      <c r="A103" s="168" t="str">
        <f>'Crisis Indicator Data'!A100</f>
        <v>Conflict in the West Bank</v>
      </c>
      <c r="B103" s="169" t="str">
        <f>'Crisis Indicator Data'!B100</f>
        <v>Conflict/ Violence</v>
      </c>
      <c r="C103" s="169" t="str">
        <f>'Crisis Indicator Data'!C100</f>
        <v>PSE003</v>
      </c>
      <c r="D103" s="169" t="str">
        <f>'Crisis Indicator Data'!D100</f>
        <v>Palestine</v>
      </c>
      <c r="E103" s="170" t="str">
        <f>'Crisis Indicator Data'!E100</f>
        <v>PSE</v>
      </c>
      <c r="F103" s="159" t="str">
        <f>IF(LEN(E103)&gt;3,(IF(VLOOKUP($C103,#REF!,7,FALSE)="x","x",ROUND(IF(VLOOKUP($C103,#REF!,7,FALSE)&gt;$F$3,5,IF(VLOOKUP($C103,#REF!,7,FALSE)&lt;F$4,0,($F$3-VLOOKUP($C103,#REF!,7,FALSE))/($F$3-$F$4)*5)),1))),IF(VLOOKUP($E103,'Country Indicator Data'!$B$4:$N$300,3,FALSE)="x","x",ROUND(IF(VLOOKUP($E103,'Country Indicator Data'!$B$4:$N$300,3,FALSE)&gt;$F$3,5,IF(VLOOKUP($E103,'Country Indicator Data'!$B$4:$N$300,3,FALSE)&lt;$F$4,0,($F$3-VLOOKUP($E103,'Country Indicator Data'!$B$4:$N$300,3,FALSE))/($F$3-$F$4)*5)),1)))</f>
        <v>x</v>
      </c>
      <c r="G103" s="159" t="str">
        <f>IF(LEN(E103)&gt;3,(IF(VLOOKUP($C103,#REF!,9,FALSE)="x","x",ROUND(IF(VLOOKUP($C103,#REF!,9,FALSE)&gt;G$3,5,IF(VLOOKUP($C103,#REF!,9,FALSE)&lt;G$4,0,(G$3-VLOOKUP($C103,#REF!,9,FALSE))/(G$3-G$4)*5)),1))),IF(VLOOKUP($E103,'Country Indicator Data'!$B$4:$N$300,5,FALSE)="x","x",ROUND(IF(VLOOKUP($E103,'Country Indicator Data'!$B$4:$N$300,5,FALSE)&gt;G$3,5,IF(VLOOKUP($E103,'Country Indicator Data'!$B$4:$N$300,5,FALSE)&lt;G$4,0,(G$3-VLOOKUP($E103,'Country Indicator Data'!$B$4:$N$300,5,FALSE))/(G$3-G$4)*5)),1)))</f>
        <v>x</v>
      </c>
      <c r="H103" s="159" t="str">
        <f t="shared" si="39"/>
        <v>x</v>
      </c>
      <c r="I103" s="159">
        <f>IF(LEN(E103)&gt;3,(IF(VLOOKUP($C103,#REF!,6,FALSE)="x","x",ROUND(IF(VLOOKUP($C103,#REF!,6,FALSE)&gt;I$3,5,IF(VLOOKUP($C103,#REF!,6,FALSE)&lt;I$4,0,5-(I$3-VLOOKUP($C103,#REF!,6,FALSE))/(I$3-I$4)*5)),1))),IF(VLOOKUP($E103,'Country Indicator Data'!$B$4:$N$300,2,FALSE)="x","x",ROUND(IF(VLOOKUP($E103,'Country Indicator Data'!$B$4:$N$300,2,FALSE)&gt;I$3,5,IF(VLOOKUP($E103,'Country Indicator Data'!$B$4:$N$300,2,FALSE)&lt;I$4,0,5-(I$3-VLOOKUP($E103,'Country Indicator Data'!$B$4:$N$300,2,FALSE))/(I$3-I$4)*5)),1)))</f>
        <v>0</v>
      </c>
      <c r="J103" s="159">
        <f>IF(LEN(E103)&gt;3,(IF(VLOOKUP($C103,#REF!,8,FALSE)="x","x",ROUND(IF(VLOOKUP($C103,#REF!,8,FALSE)&gt;J$3,5,IF(VLOOKUP($C103,#REF!,8,FALSE)&lt;J$4,0,5-(J$3-VLOOKUP($C103,#REF!,8,FALSE))/(J$3-J$4)*5)),1))),IF(VLOOKUP($E103,'Country Indicator Data'!$B$4:$N$300,4,FALSE)="x","x",ROUND(IF(VLOOKUP($E103,'Country Indicator Data'!$B$4:$N$300,4,FALSE)&gt;J$3,5,IF(VLOOKUP($E103,'Country Indicator Data'!$B$4:$N$300,4,FALSE)&lt;J$4,0,5-(J$3-VLOOKUP($E103,'Country Indicator Data'!$B$4:$N$300,4,FALSE))/(J$3-J$4)*5)),1)))</f>
        <v>0</v>
      </c>
      <c r="K103" s="159">
        <f t="shared" si="40"/>
        <v>0</v>
      </c>
      <c r="L103" s="159" t="str">
        <f>IF(LEN(E103)&gt;3,(IF(VLOOKUP($C103,#REF!,10,FALSE)="x","x",ROUND(IF(VLOOKUP($C103,#REF!,10,FALSE)&gt;L$3,5,IF(VLOOKUP($C103,#REF!,10,FALSE)&lt;L$4,0,5-(L$3-VLOOKUP($C103,#REF!,10,FALSE))/(L$3-L$4)*5)),1))),IF(VLOOKUP($E103,'Country Indicator Data'!$B$4:$N$300,6,FALSE)="x","x",ROUND(IF(VLOOKUP($E103,'Country Indicator Data'!$B$4:$N$300,6,FALSE)&gt;L$3,5,IF(VLOOKUP($E103,'Country Indicator Data'!$B$4:$N$300,6,FALSE)&lt;L$4,0,5-(L$3-VLOOKUP($E103,'Country Indicator Data'!$B$4:$N$300,6,FALSE))/(L$3-L$4)*5)),1)))</f>
        <v>x</v>
      </c>
      <c r="M103" s="159">
        <f>IF(LEN(E103)&gt;3,(IF(VLOOKUP($C103,#REF!,11,FALSE)="x","x",ROUND(IF(VLOOKUP($C103,#REF!,11,FALSE)&gt;M$3,5,IF(VLOOKUP($C103,#REF!,11,FALSE)&lt;M$4,0,5-(M$3-VLOOKUP($C103,#REF!,11,FALSE))/(M$3-M$4)*5)),1))),IF(VLOOKUP($E103,'Country Indicator Data'!$B$4:$N$300,7,FALSE)="x","x",ROUND(IF(VLOOKUP($E103,'Country Indicator Data'!$B$4:$N$300,7,FALSE)&gt;M$3,5,IF(VLOOKUP($E103,'Country Indicator Data'!$B$4:$N$300,7,FALSE)&lt;M$4,0,5-(M$3-VLOOKUP($E103,'Country Indicator Data'!$B$4:$N$300,7,FALSE))/(M$3-M$4)*5)),1)))</f>
        <v>1.4</v>
      </c>
      <c r="N103" s="159">
        <f t="shared" si="41"/>
        <v>1.4</v>
      </c>
      <c r="O103" s="159">
        <f t="shared" si="42"/>
        <v>0.7</v>
      </c>
      <c r="P103" s="159">
        <f>IF(LEN(E103)&gt;3,VLOOKUP(C103,#REF!,12,FALSE),VLOOKUP(E103,'Country Indicator Data'!$B$4:$I$300,8,FALSE))</f>
        <v>1</v>
      </c>
      <c r="Q103" s="159">
        <f>IF(LEN(E103)&gt;3,((IF(VLOOKUP($C103,#REF!,13,FALSE)="x","x",ROUND(IF(VLOOKUP($C103,#REF!,13,FALSE)&gt;Q$3,5,IF(VLOOKUP($C103,#REF!,13,FALSE)&lt;Q$4,0,5-(LOG(Q$3)-LOG(VLOOKUP($C103,#REF!,13,FALSE)))/(LOG(Q$3)-LOG(Q$4))*5)),1)))),(IF(VLOOKUP($E103,'Country Indicator Data'!$B$4:$N$300,9,FALSE)="x","x",ROUND(IF(VLOOKUP($E103,'Country Indicator Data'!$B$4:$N$300,9,FALSE)&gt;Q$3,5,IF(VLOOKUP($E103,'Country Indicator Data'!$B$4:$N$300,9,FALSE)&lt;Q$4,0,5-(LOG(Q$3)-LOG(VLOOKUP($E103,'Country Indicator Data'!$B$4:$N$300,9,FALSE)))/(LOG(Q$3)-LOG(Q$4))*5)),1))))</f>
        <v>5</v>
      </c>
      <c r="R103" s="159">
        <f t="shared" si="43"/>
        <v>3</v>
      </c>
      <c r="S103" s="159" t="str">
        <f>IF(LEN(E103)&gt;3,((IF(VLOOKUP($C103,#REF!,17,FALSE)="x","x",ROUND(IF(VLOOKUP($C103,#REF!,17,FALSE)&gt;S$3,0,IF(VLOOKUP($C103,#REF!,17,FALSE)&lt;S$4,5,(S$3-VLOOKUP($C103,#REF!,17,FALSE))/(S$3-S$4)*5)),1)))),(IF(VLOOKUP($E103,'Country Indicator Data'!$B$4:$N$300,13,FALSE)="x","x",ROUND(IF(VLOOKUP($E103,'Country Indicator Data'!$B$4:$N$300,13,FALSE)&gt;S$3,0,IF(VLOOKUP($E103,'Country Indicator Data'!$B$4:$N$300,13,FALSE)&lt;S$4,5,(S$3-VLOOKUP($E103,'Country Indicator Data'!$B$4:$N$300,13,FALSE))/(S$3-S$4)*5)),1))))</f>
        <v>x</v>
      </c>
      <c r="T103" s="159">
        <f>IF(LEN(E103)&gt;3,((IF(VLOOKUP($C103,#REF!,14,FALSE)="x","x",ROUND(IF(VLOOKUP($C103,#REF!,14,FALSE)&gt;T$3,0,IF(VLOOKUP($C103,#REF!,14,FALSE)&lt;T$4,5,(T$3-VLOOKUP($C103,#REF!,14,FALSE))/(T$3-T$4)*5)),1)))),(IF(VLOOKUP($E103,'Country Indicator Data'!$B$4:$N$300,10,FALSE)="x","x",ROUND(IF(VLOOKUP($E103,'Country Indicator Data'!$B$4:$N$300,10,FALSE)&gt;T$3,0,IF(VLOOKUP($E103,'Country Indicator Data'!$B$4:$N$300,10,FALSE)&lt;T$4,5,(T$3-VLOOKUP($E103,'Country Indicator Data'!$B$4:$N$300,10,FALSE))/(T$3-T$4)*5)),1))))</f>
        <v>3</v>
      </c>
      <c r="U103" s="159" t="str">
        <f>IF(LEN(E103)&gt;3,((IF(VLOOKUP($C103,#REF!,15,FALSE)="x","x",ROUND(IF(VLOOKUP($C103,#REF!,15,FALSE)&gt;U$3,0,IF(VLOOKUP($C103,#REF!,15,FALSE)&lt;U$4,5,(U$3-VLOOKUP($C103,#REF!,15,FALSE))/(U$3-U$4)*5)),1)))),(IF(VLOOKUP($E103,'Country Indicator Data'!$B$4:$N$300,11,FALSE)="x","x",ROUND(IF(VLOOKUP($E103,'Country Indicator Data'!$B$4:$N$300,11,FALSE)&gt;U$3,0,IF(VLOOKUP($E103,'Country Indicator Data'!$B$4:$N$300,11,FALSE)&lt;U$4,5,(U$3-VLOOKUP($E103,'Country Indicator Data'!$B$4:$N$300,11,FALSE))/(U$3-U$4)*5)),1))))</f>
        <v>x</v>
      </c>
      <c r="V103" s="159">
        <f>IF(LEN(E103)&gt;3,((IF(VLOOKUP($C103,#REF!,16,FALSE)="x","x",ROUND(IF(VLOOKUP($C103,#REF!,16,FALSE)&gt;V$3,0,IF(VLOOKUP($C103,#REF!,16,FALSE)&lt;V$4,5,(V$3-VLOOKUP($C103,#REF!,16,FALSE))/(V$3-V$4)*5)),1)))),(IF(VLOOKUP($E103,'Country Indicator Data'!$B$4:$N$300,12,FALSE)="x","x",ROUND(IF(VLOOKUP($E103,'Country Indicator Data'!$B$4:$N$300,12,FALSE)&gt;V$3,0,IF(VLOOKUP($E103,'Country Indicator Data'!$B$4:$N$300,12,FALSE)&lt;V$4,5,(V$3-VLOOKUP($E103,'Country Indicator Data'!$B$4:$N$300,12,FALSE))/(V$3-V$4)*5)),1))))</f>
        <v>4.5</v>
      </c>
      <c r="W103" s="159">
        <f t="shared" si="44"/>
        <v>3.8</v>
      </c>
      <c r="X103" s="159">
        <f t="shared" si="45"/>
        <v>2.5</v>
      </c>
      <c r="Y103" s="176">
        <f>IF('Core Indicators'!FC100="x","x",IF('Core Indicators'!FC100&gt;=5,5,IF('Core Indicators'!FC100&gt;=4,4,IF('Core Indicators'!FC100&gt;=3,3,IF('Core Indicators'!FC100&gt;=2,2,IF('Core Indicators'!FC100&gt;=1,1,0))))))</f>
        <v>5</v>
      </c>
      <c r="Z103" s="159">
        <f t="shared" si="46"/>
        <v>5</v>
      </c>
      <c r="AA103" s="176">
        <f>'Crisis Indicator Data'!Y100</f>
        <v>2</v>
      </c>
      <c r="AB103" s="176">
        <f>'Crisis Indicator Data'!Z100</f>
        <v>3</v>
      </c>
      <c r="AC103" s="176">
        <f>'Crisis Indicator Data'!AA100</f>
        <v>3</v>
      </c>
      <c r="AD103" s="176">
        <f>'Crisis Indicator Data'!AB100</f>
        <v>2</v>
      </c>
      <c r="AE103" s="176">
        <f t="shared" si="47"/>
        <v>5</v>
      </c>
      <c r="AF103" s="176">
        <f>'Crisis Indicator Data'!AC100</f>
        <v>2</v>
      </c>
      <c r="AG103" s="176">
        <f>'Crisis Indicator Data'!AD100</f>
        <v>3</v>
      </c>
      <c r="AH103" s="176">
        <f t="shared" si="48"/>
        <v>5</v>
      </c>
      <c r="AI103" s="176">
        <f>'Crisis Indicator Data'!AE100</f>
        <v>3</v>
      </c>
      <c r="AJ103" s="176">
        <f>'Crisis Indicator Data'!AF100</f>
        <v>2</v>
      </c>
      <c r="AK103" s="176">
        <f>'Crisis Indicator Data'!AG100</f>
        <v>0</v>
      </c>
      <c r="AL103" s="176">
        <f t="shared" si="49"/>
        <v>4</v>
      </c>
      <c r="AM103" s="159">
        <f t="shared" si="50"/>
        <v>5</v>
      </c>
      <c r="AN103" s="159">
        <f t="shared" si="51"/>
        <v>5</v>
      </c>
    </row>
    <row r="104" spans="1:40" ht="13.5" customHeight="1" x14ac:dyDescent="0.35">
      <c r="A104" s="168" t="str">
        <f>'Crisis Indicator Data'!A101</f>
        <v>Conflict in Gaza</v>
      </c>
      <c r="B104" s="169" t="str">
        <f>'Crisis Indicator Data'!B101</f>
        <v>Conflict/ Violence</v>
      </c>
      <c r="C104" s="169" t="str">
        <f>'Crisis Indicator Data'!C101</f>
        <v>PSE004</v>
      </c>
      <c r="D104" s="169" t="str">
        <f>'Crisis Indicator Data'!D101</f>
        <v>Palestine</v>
      </c>
      <c r="E104" s="170" t="str">
        <f>'Crisis Indicator Data'!E101</f>
        <v>PSE</v>
      </c>
      <c r="F104" s="159" t="str">
        <f>IF(LEN(E104)&gt;3,(IF(VLOOKUP($C104,#REF!,7,FALSE)="x","x",ROUND(IF(VLOOKUP($C104,#REF!,7,FALSE)&gt;$F$3,5,IF(VLOOKUP($C104,#REF!,7,FALSE)&lt;F$4,0,($F$3-VLOOKUP($C104,#REF!,7,FALSE))/($F$3-$F$4)*5)),1))),IF(VLOOKUP($E104,'Country Indicator Data'!$B$4:$N$300,3,FALSE)="x","x",ROUND(IF(VLOOKUP($E104,'Country Indicator Data'!$B$4:$N$300,3,FALSE)&gt;$F$3,5,IF(VLOOKUP($E104,'Country Indicator Data'!$B$4:$N$300,3,FALSE)&lt;$F$4,0,($F$3-VLOOKUP($E104,'Country Indicator Data'!$B$4:$N$300,3,FALSE))/($F$3-$F$4)*5)),1)))</f>
        <v>x</v>
      </c>
      <c r="G104" s="159" t="str">
        <f>IF(LEN(E104)&gt;3,(IF(VLOOKUP($C104,#REF!,9,FALSE)="x","x",ROUND(IF(VLOOKUP($C104,#REF!,9,FALSE)&gt;G$3,5,IF(VLOOKUP($C104,#REF!,9,FALSE)&lt;G$4,0,(G$3-VLOOKUP($C104,#REF!,9,FALSE))/(G$3-G$4)*5)),1))),IF(VLOOKUP($E104,'Country Indicator Data'!$B$4:$N$300,5,FALSE)="x","x",ROUND(IF(VLOOKUP($E104,'Country Indicator Data'!$B$4:$N$300,5,FALSE)&gt;G$3,5,IF(VLOOKUP($E104,'Country Indicator Data'!$B$4:$N$300,5,FALSE)&lt;G$4,0,(G$3-VLOOKUP($E104,'Country Indicator Data'!$B$4:$N$300,5,FALSE))/(G$3-G$4)*5)),1)))</f>
        <v>x</v>
      </c>
      <c r="H104" s="159" t="str">
        <f t="shared" si="39"/>
        <v>x</v>
      </c>
      <c r="I104" s="159">
        <f>IF(LEN(E104)&gt;3,(IF(VLOOKUP($C104,#REF!,6,FALSE)="x","x",ROUND(IF(VLOOKUP($C104,#REF!,6,FALSE)&gt;I$3,5,IF(VLOOKUP($C104,#REF!,6,FALSE)&lt;I$4,0,5-(I$3-VLOOKUP($C104,#REF!,6,FALSE))/(I$3-I$4)*5)),1))),IF(VLOOKUP($E104,'Country Indicator Data'!$B$4:$N$300,2,FALSE)="x","x",ROUND(IF(VLOOKUP($E104,'Country Indicator Data'!$B$4:$N$300,2,FALSE)&gt;I$3,5,IF(VLOOKUP($E104,'Country Indicator Data'!$B$4:$N$300,2,FALSE)&lt;I$4,0,5-(I$3-VLOOKUP($E104,'Country Indicator Data'!$B$4:$N$300,2,FALSE))/(I$3-I$4)*5)),1)))</f>
        <v>0</v>
      </c>
      <c r="J104" s="159">
        <f>IF(LEN(E104)&gt;3,(IF(VLOOKUP($C104,#REF!,8,FALSE)="x","x",ROUND(IF(VLOOKUP($C104,#REF!,8,FALSE)&gt;J$3,5,IF(VLOOKUP($C104,#REF!,8,FALSE)&lt;J$4,0,5-(J$3-VLOOKUP($C104,#REF!,8,FALSE))/(J$3-J$4)*5)),1))),IF(VLOOKUP($E104,'Country Indicator Data'!$B$4:$N$300,4,FALSE)="x","x",ROUND(IF(VLOOKUP($E104,'Country Indicator Data'!$B$4:$N$300,4,FALSE)&gt;J$3,5,IF(VLOOKUP($E104,'Country Indicator Data'!$B$4:$N$300,4,FALSE)&lt;J$4,0,5-(J$3-VLOOKUP($E104,'Country Indicator Data'!$B$4:$N$300,4,FALSE))/(J$3-J$4)*5)),1)))</f>
        <v>0</v>
      </c>
      <c r="K104" s="159">
        <f t="shared" si="40"/>
        <v>0</v>
      </c>
      <c r="L104" s="159" t="str">
        <f>IF(LEN(E104)&gt;3,(IF(VLOOKUP($C104,#REF!,10,FALSE)="x","x",ROUND(IF(VLOOKUP($C104,#REF!,10,FALSE)&gt;L$3,5,IF(VLOOKUP($C104,#REF!,10,FALSE)&lt;L$4,0,5-(L$3-VLOOKUP($C104,#REF!,10,FALSE))/(L$3-L$4)*5)),1))),IF(VLOOKUP($E104,'Country Indicator Data'!$B$4:$N$300,6,FALSE)="x","x",ROUND(IF(VLOOKUP($E104,'Country Indicator Data'!$B$4:$N$300,6,FALSE)&gt;L$3,5,IF(VLOOKUP($E104,'Country Indicator Data'!$B$4:$N$300,6,FALSE)&lt;L$4,0,5-(L$3-VLOOKUP($E104,'Country Indicator Data'!$B$4:$N$300,6,FALSE))/(L$3-L$4)*5)),1)))</f>
        <v>x</v>
      </c>
      <c r="M104" s="159">
        <f>IF(LEN(E104)&gt;3,(IF(VLOOKUP($C104,#REF!,11,FALSE)="x","x",ROUND(IF(VLOOKUP($C104,#REF!,11,FALSE)&gt;M$3,5,IF(VLOOKUP($C104,#REF!,11,FALSE)&lt;M$4,0,5-(M$3-VLOOKUP($C104,#REF!,11,FALSE))/(M$3-M$4)*5)),1))),IF(VLOOKUP($E104,'Country Indicator Data'!$B$4:$N$300,7,FALSE)="x","x",ROUND(IF(VLOOKUP($E104,'Country Indicator Data'!$B$4:$N$300,7,FALSE)&gt;M$3,5,IF(VLOOKUP($E104,'Country Indicator Data'!$B$4:$N$300,7,FALSE)&lt;M$4,0,5-(M$3-VLOOKUP($E104,'Country Indicator Data'!$B$4:$N$300,7,FALSE))/(M$3-M$4)*5)),1)))</f>
        <v>1.4</v>
      </c>
      <c r="N104" s="159">
        <f t="shared" si="41"/>
        <v>1.4</v>
      </c>
      <c r="O104" s="159">
        <f t="shared" si="42"/>
        <v>0.7</v>
      </c>
      <c r="P104" s="159">
        <f>IF(LEN(E104)&gt;3,VLOOKUP(C104,#REF!,12,FALSE),VLOOKUP(E104,'Country Indicator Data'!$B$4:$I$300,8,FALSE))</f>
        <v>1</v>
      </c>
      <c r="Q104" s="159">
        <f>IF(LEN(E104)&gt;3,((IF(VLOOKUP($C104,#REF!,13,FALSE)="x","x",ROUND(IF(VLOOKUP($C104,#REF!,13,FALSE)&gt;Q$3,5,IF(VLOOKUP($C104,#REF!,13,FALSE)&lt;Q$4,0,5-(LOG(Q$3)-LOG(VLOOKUP($C104,#REF!,13,FALSE)))/(LOG(Q$3)-LOG(Q$4))*5)),1)))),(IF(VLOOKUP($E104,'Country Indicator Data'!$B$4:$N$300,9,FALSE)="x","x",ROUND(IF(VLOOKUP($E104,'Country Indicator Data'!$B$4:$N$300,9,FALSE)&gt;Q$3,5,IF(VLOOKUP($E104,'Country Indicator Data'!$B$4:$N$300,9,FALSE)&lt;Q$4,0,5-(LOG(Q$3)-LOG(VLOOKUP($E104,'Country Indicator Data'!$B$4:$N$300,9,FALSE)))/(LOG(Q$3)-LOG(Q$4))*5)),1))))</f>
        <v>5</v>
      </c>
      <c r="R104" s="159">
        <f t="shared" si="43"/>
        <v>3</v>
      </c>
      <c r="S104" s="159" t="str">
        <f>IF(LEN(E104)&gt;3,((IF(VLOOKUP($C104,#REF!,17,FALSE)="x","x",ROUND(IF(VLOOKUP($C104,#REF!,17,FALSE)&gt;S$3,0,IF(VLOOKUP($C104,#REF!,17,FALSE)&lt;S$4,5,(S$3-VLOOKUP($C104,#REF!,17,FALSE))/(S$3-S$4)*5)),1)))),(IF(VLOOKUP($E104,'Country Indicator Data'!$B$4:$N$300,13,FALSE)="x","x",ROUND(IF(VLOOKUP($E104,'Country Indicator Data'!$B$4:$N$300,13,FALSE)&gt;S$3,0,IF(VLOOKUP($E104,'Country Indicator Data'!$B$4:$N$300,13,FALSE)&lt;S$4,5,(S$3-VLOOKUP($E104,'Country Indicator Data'!$B$4:$N$300,13,FALSE))/(S$3-S$4)*5)),1))))</f>
        <v>x</v>
      </c>
      <c r="T104" s="159">
        <f>IF(LEN(E104)&gt;3,((IF(VLOOKUP($C104,#REF!,14,FALSE)="x","x",ROUND(IF(VLOOKUP($C104,#REF!,14,FALSE)&gt;T$3,0,IF(VLOOKUP($C104,#REF!,14,FALSE)&lt;T$4,5,(T$3-VLOOKUP($C104,#REF!,14,FALSE))/(T$3-T$4)*5)),1)))),(IF(VLOOKUP($E104,'Country Indicator Data'!$B$4:$N$300,10,FALSE)="x","x",ROUND(IF(VLOOKUP($E104,'Country Indicator Data'!$B$4:$N$300,10,FALSE)&gt;T$3,0,IF(VLOOKUP($E104,'Country Indicator Data'!$B$4:$N$300,10,FALSE)&lt;T$4,5,(T$3-VLOOKUP($E104,'Country Indicator Data'!$B$4:$N$300,10,FALSE))/(T$3-T$4)*5)),1))))</f>
        <v>3</v>
      </c>
      <c r="U104" s="159" t="str">
        <f>IF(LEN(E104)&gt;3,((IF(VLOOKUP($C104,#REF!,15,FALSE)="x","x",ROUND(IF(VLOOKUP($C104,#REF!,15,FALSE)&gt;U$3,0,IF(VLOOKUP($C104,#REF!,15,FALSE)&lt;U$4,5,(U$3-VLOOKUP($C104,#REF!,15,FALSE))/(U$3-U$4)*5)),1)))),(IF(VLOOKUP($E104,'Country Indicator Data'!$B$4:$N$300,11,FALSE)="x","x",ROUND(IF(VLOOKUP($E104,'Country Indicator Data'!$B$4:$N$300,11,FALSE)&gt;U$3,0,IF(VLOOKUP($E104,'Country Indicator Data'!$B$4:$N$300,11,FALSE)&lt;U$4,5,(U$3-VLOOKUP($E104,'Country Indicator Data'!$B$4:$N$300,11,FALSE))/(U$3-U$4)*5)),1))))</f>
        <v>x</v>
      </c>
      <c r="V104" s="159">
        <f>IF(LEN(E104)&gt;3,((IF(VLOOKUP($C104,#REF!,16,FALSE)="x","x",ROUND(IF(VLOOKUP($C104,#REF!,16,FALSE)&gt;V$3,0,IF(VLOOKUP($C104,#REF!,16,FALSE)&lt;V$4,5,(V$3-VLOOKUP($C104,#REF!,16,FALSE))/(V$3-V$4)*5)),1)))),(IF(VLOOKUP($E104,'Country Indicator Data'!$B$4:$N$300,12,FALSE)="x","x",ROUND(IF(VLOOKUP($E104,'Country Indicator Data'!$B$4:$N$300,12,FALSE)&gt;V$3,0,IF(VLOOKUP($E104,'Country Indicator Data'!$B$4:$N$300,12,FALSE)&lt;V$4,5,(V$3-VLOOKUP($E104,'Country Indicator Data'!$B$4:$N$300,12,FALSE))/(V$3-V$4)*5)),1))))</f>
        <v>4.5</v>
      </c>
      <c r="W104" s="159">
        <f t="shared" si="44"/>
        <v>3.8</v>
      </c>
      <c r="X104" s="159">
        <f t="shared" si="45"/>
        <v>2.5</v>
      </c>
      <c r="Y104" s="176">
        <f>IF('Core Indicators'!FC101="x","x",IF('Core Indicators'!FC101&gt;=5,5,IF('Core Indicators'!FC101&gt;=4,4,IF('Core Indicators'!FC101&gt;=3,3,IF('Core Indicators'!FC101&gt;=2,2,IF('Core Indicators'!FC101&gt;=1,1,0))))))</f>
        <v>5</v>
      </c>
      <c r="Z104" s="159">
        <f t="shared" si="46"/>
        <v>5</v>
      </c>
      <c r="AA104" s="176">
        <f>'Crisis Indicator Data'!Y101</f>
        <v>2</v>
      </c>
      <c r="AB104" s="176">
        <f>'Crisis Indicator Data'!Z101</f>
        <v>3</v>
      </c>
      <c r="AC104" s="176">
        <f>'Crisis Indicator Data'!AA101</f>
        <v>3</v>
      </c>
      <c r="AD104" s="176">
        <f>'Crisis Indicator Data'!AB101</f>
        <v>3</v>
      </c>
      <c r="AE104" s="176">
        <f t="shared" si="47"/>
        <v>5</v>
      </c>
      <c r="AF104" s="176">
        <f>'Crisis Indicator Data'!AC101</f>
        <v>3</v>
      </c>
      <c r="AG104" s="176">
        <f>'Crisis Indicator Data'!AD101</f>
        <v>3</v>
      </c>
      <c r="AH104" s="176">
        <f t="shared" si="48"/>
        <v>5</v>
      </c>
      <c r="AI104" s="176">
        <f>'Crisis Indicator Data'!AE101</f>
        <v>3</v>
      </c>
      <c r="AJ104" s="176">
        <f>'Crisis Indicator Data'!AF101</f>
        <v>2</v>
      </c>
      <c r="AK104" s="176">
        <f>'Crisis Indicator Data'!AG101</f>
        <v>3</v>
      </c>
      <c r="AL104" s="176">
        <f t="shared" si="49"/>
        <v>5</v>
      </c>
      <c r="AM104" s="159">
        <f t="shared" si="50"/>
        <v>5</v>
      </c>
      <c r="AN104" s="159">
        <f t="shared" si="51"/>
        <v>5</v>
      </c>
    </row>
    <row r="105" spans="1:40" ht="13.5" customHeight="1" x14ac:dyDescent="0.35">
      <c r="A105" s="168" t="str">
        <f>'Crisis Indicator Data'!A102</f>
        <v>Displacement from Ukraine to Russia</v>
      </c>
      <c r="B105" s="169" t="str">
        <f>'Crisis Indicator Data'!B102</f>
        <v>International Displacement</v>
      </c>
      <c r="C105" s="169" t="str">
        <f>'Crisis Indicator Data'!C102</f>
        <v>RUS002</v>
      </c>
      <c r="D105" s="169" t="str">
        <f>'Crisis Indicator Data'!D102</f>
        <v>Russia</v>
      </c>
      <c r="E105" s="170" t="str">
        <f>'Crisis Indicator Data'!E102</f>
        <v>RUS</v>
      </c>
      <c r="F105" s="159">
        <f>IF(LEN(E105)&gt;3,(IF(VLOOKUP($C105,#REF!,7,FALSE)="x","x",ROUND(IF(VLOOKUP($C105,#REF!,7,FALSE)&gt;$F$3,5,IF(VLOOKUP($C105,#REF!,7,FALSE)&lt;F$4,0,($F$3-VLOOKUP($C105,#REF!,7,FALSE))/($F$3-$F$4)*5)),1))),IF(VLOOKUP($E105,'Country Indicator Data'!$B$4:$N$300,3,FALSE)="x","x",ROUND(IF(VLOOKUP($E105,'Country Indicator Data'!$B$4:$N$300,3,FALSE)&gt;$F$3,5,IF(VLOOKUP($E105,'Country Indicator Data'!$B$4:$N$300,3,FALSE)&lt;$F$4,0,($F$3-VLOOKUP($E105,'Country Indicator Data'!$B$4:$N$300,3,FALSE))/($F$3-$F$4)*5)),1)))</f>
        <v>4.3</v>
      </c>
      <c r="G105" s="159">
        <f>IF(LEN(E105)&gt;3,(IF(VLOOKUP($C105,#REF!,9,FALSE)="x","x",ROUND(IF(VLOOKUP($C105,#REF!,9,FALSE)&gt;G$3,5,IF(VLOOKUP($C105,#REF!,9,FALSE)&lt;G$4,0,(G$3-VLOOKUP($C105,#REF!,9,FALSE))/(G$3-G$4)*5)),1))),IF(VLOOKUP($E105,'Country Indicator Data'!$B$4:$N$300,5,FALSE)="x","x",ROUND(IF(VLOOKUP($E105,'Country Indicator Data'!$B$4:$N$300,5,FALSE)&gt;G$3,5,IF(VLOOKUP($E105,'Country Indicator Data'!$B$4:$N$300,5,FALSE)&lt;G$4,0,(G$3-VLOOKUP($E105,'Country Indicator Data'!$B$4:$N$300,5,FALSE))/(G$3-G$4)*5)),1)))</f>
        <v>3.3</v>
      </c>
      <c r="H105" s="159">
        <f t="shared" si="39"/>
        <v>3.8</v>
      </c>
      <c r="I105" s="159">
        <f>IF(LEN(E105)&gt;3,(IF(VLOOKUP($C105,#REF!,6,FALSE)="x","x",ROUND(IF(VLOOKUP($C105,#REF!,6,FALSE)&gt;I$3,5,IF(VLOOKUP($C105,#REF!,6,FALSE)&lt;I$4,0,5-(I$3-VLOOKUP($C105,#REF!,6,FALSE))/(I$3-I$4)*5)),1))),IF(VLOOKUP($E105,'Country Indicator Data'!$B$4:$N$300,2,FALSE)="x","x",ROUND(IF(VLOOKUP($E105,'Country Indicator Data'!$B$4:$N$300,2,FALSE)&gt;I$3,5,IF(VLOOKUP($E105,'Country Indicator Data'!$B$4:$N$300,2,FALSE)&lt;I$4,0,5-(I$3-VLOOKUP($E105,'Country Indicator Data'!$B$4:$N$300,2,FALSE))/(I$3-I$4)*5)),1)))</f>
        <v>1.7</v>
      </c>
      <c r="J105" s="159">
        <f>IF(LEN(E105)&gt;3,(IF(VLOOKUP($C105,#REF!,8,FALSE)="x","x",ROUND(IF(VLOOKUP($C105,#REF!,8,FALSE)&gt;J$3,5,IF(VLOOKUP($C105,#REF!,8,FALSE)&lt;J$4,0,5-(J$3-VLOOKUP($C105,#REF!,8,FALSE))/(J$3-J$4)*5)),1))),IF(VLOOKUP($E105,'Country Indicator Data'!$B$4:$N$300,4,FALSE)="x","x",ROUND(IF(VLOOKUP($E105,'Country Indicator Data'!$B$4:$N$300,4,FALSE)&gt;J$3,5,IF(VLOOKUP($E105,'Country Indicator Data'!$B$4:$N$300,4,FALSE)&lt;J$4,0,5-(J$3-VLOOKUP($E105,'Country Indicator Data'!$B$4:$N$300,4,FALSE))/(J$3-J$4)*5)),1)))</f>
        <v>1.6</v>
      </c>
      <c r="K105" s="159">
        <f t="shared" si="40"/>
        <v>1.65</v>
      </c>
      <c r="L105" s="159">
        <f>IF(LEN(E105)&gt;3,(IF(VLOOKUP($C105,#REF!,10,FALSE)="x","x",ROUND(IF(VLOOKUP($C105,#REF!,10,FALSE)&gt;L$3,5,IF(VLOOKUP($C105,#REF!,10,FALSE)&lt;L$4,0,5-(L$3-VLOOKUP($C105,#REF!,10,FALSE))/(L$3-L$4)*5)),1))),IF(VLOOKUP($E105,'Country Indicator Data'!$B$4:$N$300,6,FALSE)="x","x",ROUND(IF(VLOOKUP($E105,'Country Indicator Data'!$B$4:$N$300,6,FALSE)&gt;L$3,5,IF(VLOOKUP($E105,'Country Indicator Data'!$B$4:$N$300,6,FALSE)&lt;L$4,0,5-(L$3-VLOOKUP($E105,'Country Indicator Data'!$B$4:$N$300,6,FALSE))/(L$3-L$4)*5)),1)))</f>
        <v>1.1000000000000001</v>
      </c>
      <c r="M105" s="159">
        <f>IF(LEN(E105)&gt;3,(IF(VLOOKUP($C105,#REF!,11,FALSE)="x","x",ROUND(IF(VLOOKUP($C105,#REF!,11,FALSE)&gt;M$3,5,IF(VLOOKUP($C105,#REF!,11,FALSE)&lt;M$4,0,5-(M$3-VLOOKUP($C105,#REF!,11,FALSE))/(M$3-M$4)*5)),1))),IF(VLOOKUP($E105,'Country Indicator Data'!$B$4:$N$300,7,FALSE)="x","x",ROUND(IF(VLOOKUP($E105,'Country Indicator Data'!$B$4:$N$300,7,FALSE)&gt;M$3,5,IF(VLOOKUP($E105,'Country Indicator Data'!$B$4:$N$300,7,FALSE)&lt;M$4,0,5-(M$3-VLOOKUP($E105,'Country Indicator Data'!$B$4:$N$300,7,FALSE))/(M$3-M$4)*5)),1)))</f>
        <v>1.3</v>
      </c>
      <c r="N105" s="159">
        <f t="shared" si="41"/>
        <v>1.2000000000000002</v>
      </c>
      <c r="O105" s="159">
        <f t="shared" si="42"/>
        <v>2.2166666666666663</v>
      </c>
      <c r="P105" s="159">
        <f>IF(LEN(E105)&gt;3,VLOOKUP(C105,#REF!,12,FALSE),VLOOKUP(E105,'Country Indicator Data'!$B$4:$I$300,8,FALSE))</f>
        <v>3</v>
      </c>
      <c r="Q105" s="159">
        <f>IF(LEN(E105)&gt;3,((IF(VLOOKUP($C105,#REF!,13,FALSE)="x","x",ROUND(IF(VLOOKUP($C105,#REF!,13,FALSE)&gt;Q$3,5,IF(VLOOKUP($C105,#REF!,13,FALSE)&lt;Q$4,0,5-(LOG(Q$3)-LOG(VLOOKUP($C105,#REF!,13,FALSE)))/(LOG(Q$3)-LOG(Q$4))*5)),1)))),(IF(VLOOKUP($E105,'Country Indicator Data'!$B$4:$N$300,9,FALSE)="x","x",ROUND(IF(VLOOKUP($E105,'Country Indicator Data'!$B$4:$N$300,9,FALSE)&gt;Q$3,5,IF(VLOOKUP($E105,'Country Indicator Data'!$B$4:$N$300,9,FALSE)&lt;Q$4,0,5-(LOG(Q$3)-LOG(VLOOKUP($E105,'Country Indicator Data'!$B$4:$N$300,9,FALSE)))/(LOG(Q$3)-LOG(Q$4))*5)),1))))</f>
        <v>0</v>
      </c>
      <c r="R105" s="159">
        <f t="shared" si="43"/>
        <v>1.5</v>
      </c>
      <c r="S105" s="159">
        <f>IF(LEN(E105)&gt;3,((IF(VLOOKUP($C105,#REF!,17,FALSE)="x","x",ROUND(IF(VLOOKUP($C105,#REF!,17,FALSE)&gt;S$3,0,IF(VLOOKUP($C105,#REF!,17,FALSE)&lt;S$4,5,(S$3-VLOOKUP($C105,#REF!,17,FALSE))/(S$3-S$4)*5)),1)))),(IF(VLOOKUP($E105,'Country Indicator Data'!$B$4:$N$300,13,FALSE)="x","x",ROUND(IF(VLOOKUP($E105,'Country Indicator Data'!$B$4:$N$300,13,FALSE)&gt;S$3,0,IF(VLOOKUP($E105,'Country Indicator Data'!$B$4:$N$300,13,FALSE)&lt;S$4,5,(S$3-VLOOKUP($E105,'Country Indicator Data'!$B$4:$N$300,13,FALSE))/(S$3-S$4)*5)),1))))</f>
        <v>3.9</v>
      </c>
      <c r="T105" s="159">
        <f>IF(LEN(E105)&gt;3,((IF(VLOOKUP($C105,#REF!,14,FALSE)="x","x",ROUND(IF(VLOOKUP($C105,#REF!,14,FALSE)&gt;T$3,0,IF(VLOOKUP($C105,#REF!,14,FALSE)&lt;T$4,5,(T$3-VLOOKUP($C105,#REF!,14,FALSE))/(T$3-T$4)*5)),1)))),(IF(VLOOKUP($E105,'Country Indicator Data'!$B$4:$N$300,10,FALSE)="x","x",ROUND(IF(VLOOKUP($E105,'Country Indicator Data'!$B$4:$N$300,10,FALSE)&gt;T$3,0,IF(VLOOKUP($E105,'Country Indicator Data'!$B$4:$N$300,10,FALSE)&lt;T$4,5,(T$3-VLOOKUP($E105,'Country Indicator Data'!$B$4:$N$300,10,FALSE))/(T$3-T$4)*5)),1))))</f>
        <v>3.7</v>
      </c>
      <c r="U105" s="159">
        <f>IF(LEN(E105)&gt;3,((IF(VLOOKUP($C105,#REF!,15,FALSE)="x","x",ROUND(IF(VLOOKUP($C105,#REF!,15,FALSE)&gt;U$3,0,IF(VLOOKUP($C105,#REF!,15,FALSE)&lt;U$4,5,(U$3-VLOOKUP($C105,#REF!,15,FALSE))/(U$3-U$4)*5)),1)))),(IF(VLOOKUP($E105,'Country Indicator Data'!$B$4:$N$300,11,FALSE)="x","x",ROUND(IF(VLOOKUP($E105,'Country Indicator Data'!$B$4:$N$300,11,FALSE)&gt;U$3,0,IF(VLOOKUP($E105,'Country Indicator Data'!$B$4:$N$300,11,FALSE)&lt;U$4,5,(U$3-VLOOKUP($E105,'Country Indicator Data'!$B$4:$N$300,11,FALSE))/(U$3-U$4)*5)),1))))</f>
        <v>2.9</v>
      </c>
      <c r="V105" s="159">
        <f>IF(LEN(E105)&gt;3,((IF(VLOOKUP($C105,#REF!,16,FALSE)="x","x",ROUND(IF(VLOOKUP($C105,#REF!,16,FALSE)&gt;V$3,0,IF(VLOOKUP($C105,#REF!,16,FALSE)&lt;V$4,5,(V$3-VLOOKUP($C105,#REF!,16,FALSE))/(V$3-V$4)*5)),1)))),(IF(VLOOKUP($E105,'Country Indicator Data'!$B$4:$N$300,12,FALSE)="x","x",ROUND(IF(VLOOKUP($E105,'Country Indicator Data'!$B$4:$N$300,12,FALSE)&gt;V$3,0,IF(VLOOKUP($E105,'Country Indicator Data'!$B$4:$N$300,12,FALSE)&lt;V$4,5,(V$3-VLOOKUP($E105,'Country Indicator Data'!$B$4:$N$300,12,FALSE))/(V$3-V$4)*5)),1))))</f>
        <v>4.4000000000000004</v>
      </c>
      <c r="W105" s="159">
        <f t="shared" si="44"/>
        <v>3.7</v>
      </c>
      <c r="X105" s="159">
        <f t="shared" si="45"/>
        <v>2.5</v>
      </c>
      <c r="Y105" s="176">
        <f>IF('Core Indicators'!FC102="x","x",IF('Core Indicators'!FC102&gt;=5,5,IF('Core Indicators'!FC102&gt;=4,4,IF('Core Indicators'!FC102&gt;=3,3,IF('Core Indicators'!FC102&gt;=2,2,IF('Core Indicators'!FC102&gt;=1,1,0))))))</f>
        <v>2</v>
      </c>
      <c r="Z105" s="159">
        <f t="shared" si="46"/>
        <v>2</v>
      </c>
      <c r="AA105" s="176">
        <f>'Crisis Indicator Data'!Y102</f>
        <v>2</v>
      </c>
      <c r="AB105" s="176">
        <f>'Crisis Indicator Data'!Z102</f>
        <v>1</v>
      </c>
      <c r="AC105" s="176">
        <f>'Crisis Indicator Data'!AA102</f>
        <v>2</v>
      </c>
      <c r="AD105" s="176">
        <f>'Crisis Indicator Data'!AB102</f>
        <v>0</v>
      </c>
      <c r="AE105" s="176">
        <f t="shared" si="47"/>
        <v>2</v>
      </c>
      <c r="AF105" s="176">
        <f>'Crisis Indicator Data'!AC102</f>
        <v>3</v>
      </c>
      <c r="AG105" s="176">
        <f>'Crisis Indicator Data'!AD102</f>
        <v>2</v>
      </c>
      <c r="AH105" s="176">
        <f t="shared" si="48"/>
        <v>5</v>
      </c>
      <c r="AI105" s="176">
        <f>'Crisis Indicator Data'!AE102</f>
        <v>1</v>
      </c>
      <c r="AJ105" s="176">
        <f>'Crisis Indicator Data'!AF102</f>
        <v>0</v>
      </c>
      <c r="AK105" s="176">
        <f>'Crisis Indicator Data'!AG102</f>
        <v>2</v>
      </c>
      <c r="AL105" s="176">
        <f t="shared" si="49"/>
        <v>3</v>
      </c>
      <c r="AM105" s="159">
        <f t="shared" si="50"/>
        <v>3</v>
      </c>
      <c r="AN105" s="159">
        <f t="shared" si="51"/>
        <v>2.5</v>
      </c>
    </row>
    <row r="106" spans="1:40" ht="13.5" customHeight="1" x14ac:dyDescent="0.35">
      <c r="A106" s="168" t="str">
        <f>'Crisis Indicator Data'!A103</f>
        <v>International displacement to Rwanda</v>
      </c>
      <c r="B106" s="169" t="str">
        <f>'Crisis Indicator Data'!B103</f>
        <v>International Displacement</v>
      </c>
      <c r="C106" s="169" t="str">
        <f>'Crisis Indicator Data'!C103</f>
        <v>RWA002</v>
      </c>
      <c r="D106" s="169" t="str">
        <f>'Crisis Indicator Data'!D103</f>
        <v>Rwanda</v>
      </c>
      <c r="E106" s="170" t="str">
        <f>'Crisis Indicator Data'!E103</f>
        <v>RWA</v>
      </c>
      <c r="F106" s="159">
        <f>IF(LEN(E106)&gt;3,(IF(VLOOKUP($C106,#REF!,7,FALSE)="x","x",ROUND(IF(VLOOKUP($C106,#REF!,7,FALSE)&gt;$F$3,5,IF(VLOOKUP($C106,#REF!,7,FALSE)&lt;F$4,0,($F$3-VLOOKUP($C106,#REF!,7,FALSE))/($F$3-$F$4)*5)),1))),IF(VLOOKUP($E106,'Country Indicator Data'!$B$4:$N$300,3,FALSE)="x","x",ROUND(IF(VLOOKUP($E106,'Country Indicator Data'!$B$4:$N$300,3,FALSE)&gt;$F$3,5,IF(VLOOKUP($E106,'Country Indicator Data'!$B$4:$N$300,3,FALSE)&lt;$F$4,0,($F$3-VLOOKUP($E106,'Country Indicator Data'!$B$4:$N$300,3,FALSE))/($F$3-$F$4)*5)),1)))</f>
        <v>3.2</v>
      </c>
      <c r="G106" s="159">
        <f>IF(LEN(E106)&gt;3,(IF(VLOOKUP($C106,#REF!,9,FALSE)="x","x",ROUND(IF(VLOOKUP($C106,#REF!,9,FALSE)&gt;G$3,5,IF(VLOOKUP($C106,#REF!,9,FALSE)&lt;G$4,0,(G$3-VLOOKUP($C106,#REF!,9,FALSE))/(G$3-G$4)*5)),1))),IF(VLOOKUP($E106,'Country Indicator Data'!$B$4:$N$300,5,FALSE)="x","x",ROUND(IF(VLOOKUP($E106,'Country Indicator Data'!$B$4:$N$300,5,FALSE)&gt;G$3,5,IF(VLOOKUP($E106,'Country Indicator Data'!$B$4:$N$300,5,FALSE)&lt;G$4,0,(G$3-VLOOKUP($E106,'Country Indicator Data'!$B$4:$N$300,5,FALSE))/(G$3-G$4)*5)),1)))</f>
        <v>3.1</v>
      </c>
      <c r="H106" s="159">
        <f t="shared" si="39"/>
        <v>3.1500000000000004</v>
      </c>
      <c r="I106" s="159">
        <f>IF(LEN(E106)&gt;3,(IF(VLOOKUP($C106,#REF!,6,FALSE)="x","x",ROUND(IF(VLOOKUP($C106,#REF!,6,FALSE)&gt;I$3,5,IF(VLOOKUP($C106,#REF!,6,FALSE)&lt;I$4,0,5-(I$3-VLOOKUP($C106,#REF!,6,FALSE))/(I$3-I$4)*5)),1))),IF(VLOOKUP($E106,'Country Indicator Data'!$B$4:$N$300,2,FALSE)="x","x",ROUND(IF(VLOOKUP($E106,'Country Indicator Data'!$B$4:$N$300,2,FALSE)&gt;I$3,5,IF(VLOOKUP($E106,'Country Indicator Data'!$B$4:$N$300,2,FALSE)&lt;I$4,0,5-(I$3-VLOOKUP($E106,'Country Indicator Data'!$B$4:$N$300,2,FALSE))/(I$3-I$4)*5)),1)))</f>
        <v>1.4</v>
      </c>
      <c r="J106" s="159">
        <f>IF(LEN(E106)&gt;3,(IF(VLOOKUP($C106,#REF!,8,FALSE)="x","x",ROUND(IF(VLOOKUP($C106,#REF!,8,FALSE)&gt;J$3,5,IF(VLOOKUP($C106,#REF!,8,FALSE)&lt;J$4,0,5-(J$3-VLOOKUP($C106,#REF!,8,FALSE))/(J$3-J$4)*5)),1))),IF(VLOOKUP($E106,'Country Indicator Data'!$B$4:$N$300,4,FALSE)="x","x",ROUND(IF(VLOOKUP($E106,'Country Indicator Data'!$B$4:$N$300,4,FALSE)&gt;J$3,5,IF(VLOOKUP($E106,'Country Indicator Data'!$B$4:$N$300,4,FALSE)&lt;J$4,0,5-(J$3-VLOOKUP($E106,'Country Indicator Data'!$B$4:$N$300,4,FALSE))/(J$3-J$4)*5)),1)))</f>
        <v>5</v>
      </c>
      <c r="K106" s="159">
        <f t="shared" si="40"/>
        <v>3.2</v>
      </c>
      <c r="L106" s="159">
        <f>IF(LEN(E106)&gt;3,(IF(VLOOKUP($C106,#REF!,10,FALSE)="x","x",ROUND(IF(VLOOKUP($C106,#REF!,10,FALSE)&gt;L$3,5,IF(VLOOKUP($C106,#REF!,10,FALSE)&lt;L$4,0,5-(L$3-VLOOKUP($C106,#REF!,10,FALSE))/(L$3-L$4)*5)),1))),IF(VLOOKUP($E106,'Country Indicator Data'!$B$4:$N$300,6,FALSE)="x","x",ROUND(IF(VLOOKUP($E106,'Country Indicator Data'!$B$4:$N$300,6,FALSE)&gt;L$3,5,IF(VLOOKUP($E106,'Country Indicator Data'!$B$4:$N$300,6,FALSE)&lt;L$4,0,5-(L$3-VLOOKUP($E106,'Country Indicator Data'!$B$4:$N$300,6,FALSE))/(L$3-L$4)*5)),1)))</f>
        <v>2.6</v>
      </c>
      <c r="M106" s="159">
        <f>IF(LEN(E106)&gt;3,(IF(VLOOKUP($C106,#REF!,11,FALSE)="x","x",ROUND(IF(VLOOKUP($C106,#REF!,11,FALSE)&gt;M$3,5,IF(VLOOKUP($C106,#REF!,11,FALSE)&lt;M$4,0,5-(M$3-VLOOKUP($C106,#REF!,11,FALSE))/(M$3-M$4)*5)),1))),IF(VLOOKUP($E106,'Country Indicator Data'!$B$4:$N$300,7,FALSE)="x","x",ROUND(IF(VLOOKUP($E106,'Country Indicator Data'!$B$4:$N$300,7,FALSE)&gt;M$3,5,IF(VLOOKUP($E106,'Country Indicator Data'!$B$4:$N$300,7,FALSE)&lt;M$4,0,5-(M$3-VLOOKUP($E106,'Country Indicator Data'!$B$4:$N$300,7,FALSE))/(M$3-M$4)*5)),1)))</f>
        <v>2.2999999999999998</v>
      </c>
      <c r="N106" s="159">
        <f t="shared" si="41"/>
        <v>2.4500000000000002</v>
      </c>
      <c r="O106" s="159">
        <f t="shared" si="42"/>
        <v>2.9333333333333336</v>
      </c>
      <c r="P106" s="159">
        <f>IF(LEN(E106)&gt;3,VLOOKUP(C106,#REF!,12,FALSE),VLOOKUP(E106,'Country Indicator Data'!$B$4:$I$300,8,FALSE))</f>
        <v>3</v>
      </c>
      <c r="Q106" s="159" t="str">
        <f>IF(LEN(E106)&gt;3,((IF(VLOOKUP($C106,#REF!,13,FALSE)="x","x",ROUND(IF(VLOOKUP($C106,#REF!,13,FALSE)&gt;Q$3,5,IF(VLOOKUP($C106,#REF!,13,FALSE)&lt;Q$4,0,5-(LOG(Q$3)-LOG(VLOOKUP($C106,#REF!,13,FALSE)))/(LOG(Q$3)-LOG(Q$4))*5)),1)))),(IF(VLOOKUP($E106,'Country Indicator Data'!$B$4:$N$300,9,FALSE)="x","x",ROUND(IF(VLOOKUP($E106,'Country Indicator Data'!$B$4:$N$300,9,FALSE)&gt;Q$3,5,IF(VLOOKUP($E106,'Country Indicator Data'!$B$4:$N$300,9,FALSE)&lt;Q$4,0,5-(LOG(Q$3)-LOG(VLOOKUP($E106,'Country Indicator Data'!$B$4:$N$300,9,FALSE)))/(LOG(Q$3)-LOG(Q$4))*5)),1))))</f>
        <v>x</v>
      </c>
      <c r="R106" s="159">
        <f t="shared" si="43"/>
        <v>3</v>
      </c>
      <c r="S106" s="159">
        <f>IF(LEN(E106)&gt;3,((IF(VLOOKUP($C106,#REF!,17,FALSE)="x","x",ROUND(IF(VLOOKUP($C106,#REF!,17,FALSE)&gt;S$3,0,IF(VLOOKUP($C106,#REF!,17,FALSE)&lt;S$4,5,(S$3-VLOOKUP($C106,#REF!,17,FALSE))/(S$3-S$4)*5)),1)))),(IF(VLOOKUP($E106,'Country Indicator Data'!$B$4:$N$300,13,FALSE)="x","x",ROUND(IF(VLOOKUP($E106,'Country Indicator Data'!$B$4:$N$300,13,FALSE)&gt;S$3,0,IF(VLOOKUP($E106,'Country Indicator Data'!$B$4:$N$300,13,FALSE)&lt;S$4,5,(S$3-VLOOKUP($E106,'Country Indicator Data'!$B$4:$N$300,13,FALSE))/(S$3-S$4)*5)),1))))</f>
        <v>2.2000000000000002</v>
      </c>
      <c r="T106" s="159">
        <f>IF(LEN(E106)&gt;3,((IF(VLOOKUP($C106,#REF!,14,FALSE)="x","x",ROUND(IF(VLOOKUP($C106,#REF!,14,FALSE)&gt;T$3,0,IF(VLOOKUP($C106,#REF!,14,FALSE)&lt;T$4,5,(T$3-VLOOKUP($C106,#REF!,14,FALSE))/(T$3-T$4)*5)),1)))),(IF(VLOOKUP($E106,'Country Indicator Data'!$B$4:$N$300,10,FALSE)="x","x",ROUND(IF(VLOOKUP($E106,'Country Indicator Data'!$B$4:$N$300,10,FALSE)&gt;T$3,0,IF(VLOOKUP($E106,'Country Indicator Data'!$B$4:$N$300,10,FALSE)&lt;T$4,5,(T$3-VLOOKUP($E106,'Country Indicator Data'!$B$4:$N$300,10,FALSE))/(T$3-T$4)*5)),1))))</f>
        <v>2.2999999999999998</v>
      </c>
      <c r="U106" s="159">
        <f>IF(LEN(E106)&gt;3,((IF(VLOOKUP($C106,#REF!,15,FALSE)="x","x",ROUND(IF(VLOOKUP($C106,#REF!,15,FALSE)&gt;U$3,0,IF(VLOOKUP($C106,#REF!,15,FALSE)&lt;U$4,5,(U$3-VLOOKUP($C106,#REF!,15,FALSE))/(U$3-U$4)*5)),1)))),(IF(VLOOKUP($E106,'Country Indicator Data'!$B$4:$N$300,11,FALSE)="x","x",ROUND(IF(VLOOKUP($E106,'Country Indicator Data'!$B$4:$N$300,11,FALSE)&gt;U$3,0,IF(VLOOKUP($E106,'Country Indicator Data'!$B$4:$N$300,11,FALSE)&lt;U$4,5,(U$3-VLOOKUP($E106,'Country Indicator Data'!$B$4:$N$300,11,FALSE))/(U$3-U$4)*5)),1))))</f>
        <v>2.7</v>
      </c>
      <c r="V106" s="159">
        <f>IF(LEN(E106)&gt;3,((IF(VLOOKUP($C106,#REF!,16,FALSE)="x","x",ROUND(IF(VLOOKUP($C106,#REF!,16,FALSE)&gt;V$3,0,IF(VLOOKUP($C106,#REF!,16,FALSE)&lt;V$4,5,(V$3-VLOOKUP($C106,#REF!,16,FALSE))/(V$3-V$4)*5)),1)))),(IF(VLOOKUP($E106,'Country Indicator Data'!$B$4:$N$300,12,FALSE)="x","x",ROUND(IF(VLOOKUP($E106,'Country Indicator Data'!$B$4:$N$300,12,FALSE)&gt;V$3,0,IF(VLOOKUP($E106,'Country Indicator Data'!$B$4:$N$300,12,FALSE)&lt;V$4,5,(V$3-VLOOKUP($E106,'Country Indicator Data'!$B$4:$N$300,12,FALSE))/(V$3-V$4)*5)),1))))</f>
        <v>4</v>
      </c>
      <c r="W106" s="159">
        <f t="shared" si="44"/>
        <v>2.8</v>
      </c>
      <c r="X106" s="159">
        <f t="shared" si="45"/>
        <v>2.9</v>
      </c>
      <c r="Y106" s="176">
        <f>IF('Core Indicators'!FC103="x","x",IF('Core Indicators'!FC103&gt;=5,5,IF('Core Indicators'!FC103&gt;=4,4,IF('Core Indicators'!FC103&gt;=3,3,IF('Core Indicators'!FC103&gt;=2,2,IF('Core Indicators'!FC103&gt;=1,1,0))))))</f>
        <v>3</v>
      </c>
      <c r="Z106" s="159">
        <f t="shared" si="46"/>
        <v>3</v>
      </c>
      <c r="AA106" s="176">
        <f>'Crisis Indicator Data'!Y103</f>
        <v>1</v>
      </c>
      <c r="AB106" s="176">
        <f>'Crisis Indicator Data'!Z103</f>
        <v>1</v>
      </c>
      <c r="AC106" s="176">
        <f>'Crisis Indicator Data'!AA103</f>
        <v>0</v>
      </c>
      <c r="AD106" s="176">
        <f>'Crisis Indicator Data'!AB103</f>
        <v>0</v>
      </c>
      <c r="AE106" s="176">
        <f t="shared" si="47"/>
        <v>2</v>
      </c>
      <c r="AF106" s="176">
        <f>'Crisis Indicator Data'!AC103</f>
        <v>0</v>
      </c>
      <c r="AG106" s="176">
        <f>'Crisis Indicator Data'!AD103</f>
        <v>0</v>
      </c>
      <c r="AH106" s="176">
        <f t="shared" si="48"/>
        <v>0</v>
      </c>
      <c r="AI106" s="176">
        <f>'Crisis Indicator Data'!AE103</f>
        <v>0</v>
      </c>
      <c r="AJ106" s="176">
        <f>'Crisis Indicator Data'!AF103</f>
        <v>0</v>
      </c>
      <c r="AK106" s="176">
        <f>'Crisis Indicator Data'!AG103</f>
        <v>0</v>
      </c>
      <c r="AL106" s="176">
        <f t="shared" si="49"/>
        <v>0</v>
      </c>
      <c r="AM106" s="159">
        <f t="shared" si="50"/>
        <v>1</v>
      </c>
      <c r="AN106" s="159">
        <f t="shared" si="51"/>
        <v>2</v>
      </c>
    </row>
    <row r="107" spans="1:40" ht="13.5" customHeight="1" x14ac:dyDescent="0.35">
      <c r="A107" s="168" t="str">
        <f>'Crisis Indicator Data'!A104</f>
        <v>Complex crisis in Sudan</v>
      </c>
      <c r="B107" s="169" t="str">
        <f>'Crisis Indicator Data'!B104</f>
        <v>International Displacement,Conflict/ Violence,Political/economic crisis</v>
      </c>
      <c r="C107" s="169" t="str">
        <f>'Crisis Indicator Data'!C104</f>
        <v>SDN001</v>
      </c>
      <c r="D107" s="169" t="str">
        <f>'Crisis Indicator Data'!D104</f>
        <v>Sudan</v>
      </c>
      <c r="E107" s="170" t="str">
        <f>'Crisis Indicator Data'!E104</f>
        <v>SDN</v>
      </c>
      <c r="F107" s="159">
        <f>IF(LEN(E107)&gt;3,(IF(VLOOKUP($C107,#REF!,7,FALSE)="x","x",ROUND(IF(VLOOKUP($C107,#REF!,7,FALSE)&gt;$F$3,5,IF(VLOOKUP($C107,#REF!,7,FALSE)&lt;F$4,0,($F$3-VLOOKUP($C107,#REF!,7,FALSE))/($F$3-$F$4)*5)),1))),IF(VLOOKUP($E107,'Country Indicator Data'!$B$4:$N$300,3,FALSE)="x","x",ROUND(IF(VLOOKUP($E107,'Country Indicator Data'!$B$4:$N$300,3,FALSE)&gt;$F$3,5,IF(VLOOKUP($E107,'Country Indicator Data'!$B$4:$N$300,3,FALSE)&lt;$F$4,0,($F$3-VLOOKUP($E107,'Country Indicator Data'!$B$4:$N$300,3,FALSE))/($F$3-$F$4)*5)),1)))</f>
        <v>3.6</v>
      </c>
      <c r="G107" s="159">
        <f>IF(LEN(E107)&gt;3,(IF(VLOOKUP($C107,#REF!,9,FALSE)="x","x",ROUND(IF(VLOOKUP($C107,#REF!,9,FALSE)&gt;G$3,5,IF(VLOOKUP($C107,#REF!,9,FALSE)&lt;G$4,0,(G$3-VLOOKUP($C107,#REF!,9,FALSE))/(G$3-G$4)*5)),1))),IF(VLOOKUP($E107,'Country Indicator Data'!$B$4:$N$300,5,FALSE)="x","x",ROUND(IF(VLOOKUP($E107,'Country Indicator Data'!$B$4:$N$300,5,FALSE)&gt;G$3,5,IF(VLOOKUP($E107,'Country Indicator Data'!$B$4:$N$300,5,FALSE)&lt;G$4,0,(G$3-VLOOKUP($E107,'Country Indicator Data'!$B$4:$N$300,5,FALSE))/(G$3-G$4)*5)),1)))</f>
        <v>4</v>
      </c>
      <c r="H107" s="159">
        <f t="shared" si="39"/>
        <v>3.8</v>
      </c>
      <c r="I107" s="159">
        <f>IF(LEN(E107)&gt;3,(IF(VLOOKUP($C107,#REF!,6,FALSE)="x","x",ROUND(IF(VLOOKUP($C107,#REF!,6,FALSE)&gt;I$3,5,IF(VLOOKUP($C107,#REF!,6,FALSE)&lt;I$4,0,5-(I$3-VLOOKUP($C107,#REF!,6,FALSE))/(I$3-I$4)*5)),1))),IF(VLOOKUP($E107,'Country Indicator Data'!$B$4:$N$300,2,FALSE)="x","x",ROUND(IF(VLOOKUP($E107,'Country Indicator Data'!$B$4:$N$300,2,FALSE)&gt;I$3,5,IF(VLOOKUP($E107,'Country Indicator Data'!$B$4:$N$300,2,FALSE)&lt;I$4,0,5-(I$3-VLOOKUP($E107,'Country Indicator Data'!$B$4:$N$300,2,FALSE))/(I$3-I$4)*5)),1)))</f>
        <v>4</v>
      </c>
      <c r="J107" s="159">
        <f>IF(LEN(E107)&gt;3,(IF(VLOOKUP($C107,#REF!,8,FALSE)="x","x",ROUND(IF(VLOOKUP($C107,#REF!,8,FALSE)&gt;J$3,5,IF(VLOOKUP($C107,#REF!,8,FALSE)&lt;J$4,0,5-(J$3-VLOOKUP($C107,#REF!,8,FALSE))/(J$3-J$4)*5)),1))),IF(VLOOKUP($E107,'Country Indicator Data'!$B$4:$N$300,4,FALSE)="x","x",ROUND(IF(VLOOKUP($E107,'Country Indicator Data'!$B$4:$N$300,4,FALSE)&gt;J$3,5,IF(VLOOKUP($E107,'Country Indicator Data'!$B$4:$N$300,4,FALSE)&lt;J$4,0,5-(J$3-VLOOKUP($E107,'Country Indicator Data'!$B$4:$N$300,4,FALSE))/(J$3-J$4)*5)),1)))</f>
        <v>5</v>
      </c>
      <c r="K107" s="159">
        <f t="shared" si="40"/>
        <v>4.5</v>
      </c>
      <c r="L107" s="159">
        <f>IF(LEN(E107)&gt;3,(IF(VLOOKUP($C107,#REF!,10,FALSE)="x","x",ROUND(IF(VLOOKUP($C107,#REF!,10,FALSE)&gt;L$3,5,IF(VLOOKUP($C107,#REF!,10,FALSE)&lt;L$4,0,5-(L$3-VLOOKUP($C107,#REF!,10,FALSE))/(L$3-L$4)*5)),1))),IF(VLOOKUP($E107,'Country Indicator Data'!$B$4:$N$300,6,FALSE)="x","x",ROUND(IF(VLOOKUP($E107,'Country Indicator Data'!$B$4:$N$300,6,FALSE)&gt;L$3,5,IF(VLOOKUP($E107,'Country Indicator Data'!$B$4:$N$300,6,FALSE)&lt;L$4,0,5-(L$3-VLOOKUP($E107,'Country Indicator Data'!$B$4:$N$300,6,FALSE))/(L$3-L$4)*5)),1)))</f>
        <v>3.9</v>
      </c>
      <c r="M107" s="159">
        <f>IF(LEN(E107)&gt;3,(IF(VLOOKUP($C107,#REF!,11,FALSE)="x","x",ROUND(IF(VLOOKUP($C107,#REF!,11,FALSE)&gt;M$3,5,IF(VLOOKUP($C107,#REF!,11,FALSE)&lt;M$4,0,5-(M$3-VLOOKUP($C107,#REF!,11,FALSE))/(M$3-M$4)*5)),1))),IF(VLOOKUP($E107,'Country Indicator Data'!$B$4:$N$300,7,FALSE)="x","x",ROUND(IF(VLOOKUP($E107,'Country Indicator Data'!$B$4:$N$300,7,FALSE)&gt;M$3,5,IF(VLOOKUP($E107,'Country Indicator Data'!$B$4:$N$300,7,FALSE)&lt;M$4,0,5-(M$3-VLOOKUP($E107,'Country Indicator Data'!$B$4:$N$300,7,FALSE))/(M$3-M$4)*5)),1)))</f>
        <v>1.2</v>
      </c>
      <c r="N107" s="159">
        <f t="shared" si="41"/>
        <v>2.5499999999999998</v>
      </c>
      <c r="O107" s="159">
        <f t="shared" si="42"/>
        <v>3.6166666666666671</v>
      </c>
      <c r="P107" s="159">
        <f>IF(LEN(E107)&gt;3,VLOOKUP(C107,#REF!,12,FALSE),VLOOKUP(E107,'Country Indicator Data'!$B$4:$I$300,8,FALSE))</f>
        <v>5</v>
      </c>
      <c r="Q107" s="159">
        <f>IF(LEN(E107)&gt;3,((IF(VLOOKUP($C107,#REF!,13,FALSE)="x","x",ROUND(IF(VLOOKUP($C107,#REF!,13,FALSE)&gt;Q$3,5,IF(VLOOKUP($C107,#REF!,13,FALSE)&lt;Q$4,0,5-(LOG(Q$3)-LOG(VLOOKUP($C107,#REF!,13,FALSE)))/(LOG(Q$3)-LOG(Q$4))*5)),1)))),(IF(VLOOKUP($E107,'Country Indicator Data'!$B$4:$N$300,9,FALSE)="x","x",ROUND(IF(VLOOKUP($E107,'Country Indicator Data'!$B$4:$N$300,9,FALSE)&gt;Q$3,5,IF(VLOOKUP($E107,'Country Indicator Data'!$B$4:$N$300,9,FALSE)&lt;Q$4,0,5-(LOG(Q$3)-LOG(VLOOKUP($E107,'Country Indicator Data'!$B$4:$N$300,9,FALSE)))/(LOG(Q$3)-LOG(Q$4))*5)),1))))</f>
        <v>5</v>
      </c>
      <c r="R107" s="159">
        <f t="shared" si="43"/>
        <v>5</v>
      </c>
      <c r="S107" s="159">
        <f>IF(LEN(E107)&gt;3,((IF(VLOOKUP($C107,#REF!,17,FALSE)="x","x",ROUND(IF(VLOOKUP($C107,#REF!,17,FALSE)&gt;S$3,0,IF(VLOOKUP($C107,#REF!,17,FALSE)&lt;S$4,5,(S$3-VLOOKUP($C107,#REF!,17,FALSE))/(S$3-S$4)*5)),1)))),(IF(VLOOKUP($E107,'Country Indicator Data'!$B$4:$N$300,13,FALSE)="x","x",ROUND(IF(VLOOKUP($E107,'Country Indicator Data'!$B$4:$N$300,13,FALSE)&gt;S$3,0,IF(VLOOKUP($E107,'Country Indicator Data'!$B$4:$N$300,13,FALSE)&lt;S$4,5,(S$3-VLOOKUP($E107,'Country Indicator Data'!$B$4:$N$300,13,FALSE))/(S$3-S$4)*5)),1))))</f>
        <v>4.3</v>
      </c>
      <c r="T107" s="159">
        <f>IF(LEN(E107)&gt;3,((IF(VLOOKUP($C107,#REF!,14,FALSE)="x","x",ROUND(IF(VLOOKUP($C107,#REF!,14,FALSE)&gt;T$3,0,IF(VLOOKUP($C107,#REF!,14,FALSE)&lt;T$4,5,(T$3-VLOOKUP($C107,#REF!,14,FALSE))/(T$3-T$4)*5)),1)))),(IF(VLOOKUP($E107,'Country Indicator Data'!$B$4:$N$300,10,FALSE)="x","x",ROUND(IF(VLOOKUP($E107,'Country Indicator Data'!$B$4:$N$300,10,FALSE)&gt;T$3,0,IF(VLOOKUP($E107,'Country Indicator Data'!$B$4:$N$300,10,FALSE)&lt;T$4,5,(T$3-VLOOKUP($E107,'Country Indicator Data'!$B$4:$N$300,10,FALSE))/(T$3-T$4)*5)),1))))</f>
        <v>4.2</v>
      </c>
      <c r="U107" s="159">
        <f>IF(LEN(E107)&gt;3,((IF(VLOOKUP($C107,#REF!,15,FALSE)="x","x",ROUND(IF(VLOOKUP($C107,#REF!,15,FALSE)&gt;U$3,0,IF(VLOOKUP($C107,#REF!,15,FALSE)&lt;U$4,5,(U$3-VLOOKUP($C107,#REF!,15,FALSE))/(U$3-U$4)*5)),1)))),(IF(VLOOKUP($E107,'Country Indicator Data'!$B$4:$N$300,11,FALSE)="x","x",ROUND(IF(VLOOKUP($E107,'Country Indicator Data'!$B$4:$N$300,11,FALSE)&gt;U$3,0,IF(VLOOKUP($E107,'Country Indicator Data'!$B$4:$N$300,11,FALSE)&lt;U$4,5,(U$3-VLOOKUP($E107,'Country Indicator Data'!$B$4:$N$300,11,FALSE))/(U$3-U$4)*5)),1))))</f>
        <v>4</v>
      </c>
      <c r="V107" s="159">
        <f>IF(LEN(E107)&gt;3,((IF(VLOOKUP($C107,#REF!,16,FALSE)="x","x",ROUND(IF(VLOOKUP($C107,#REF!,16,FALSE)&gt;V$3,0,IF(VLOOKUP($C107,#REF!,16,FALSE)&lt;V$4,5,(V$3-VLOOKUP($C107,#REF!,16,FALSE))/(V$3-V$4)*5)),1)))),(IF(VLOOKUP($E107,'Country Indicator Data'!$B$4:$N$300,12,FALSE)="x","x",ROUND(IF(VLOOKUP($E107,'Country Indicator Data'!$B$4:$N$300,12,FALSE)&gt;V$3,0,IF(VLOOKUP($E107,'Country Indicator Data'!$B$4:$N$300,12,FALSE)&lt;V$4,5,(V$3-VLOOKUP($E107,'Country Indicator Data'!$B$4:$N$300,12,FALSE))/(V$3-V$4)*5)),1))))</f>
        <v>4.9000000000000004</v>
      </c>
      <c r="W107" s="159">
        <f t="shared" si="44"/>
        <v>4.4000000000000004</v>
      </c>
      <c r="X107" s="159">
        <f t="shared" si="45"/>
        <v>4.3</v>
      </c>
      <c r="Y107" s="176">
        <f>IF('Core Indicators'!FC104="x","x",IF('Core Indicators'!FC104&gt;=5,5,IF('Core Indicators'!FC104&gt;=4,4,IF('Core Indicators'!FC104&gt;=3,3,IF('Core Indicators'!FC104&gt;=2,2,IF('Core Indicators'!FC104&gt;=1,1,0))))))</f>
        <v>5</v>
      </c>
      <c r="Z107" s="159">
        <f t="shared" si="46"/>
        <v>5</v>
      </c>
      <c r="AA107" s="176">
        <f>'Crisis Indicator Data'!Y104</f>
        <v>2</v>
      </c>
      <c r="AB107" s="176">
        <f>'Crisis Indicator Data'!Z104</f>
        <v>3</v>
      </c>
      <c r="AC107" s="176">
        <f>'Crisis Indicator Data'!AA104</f>
        <v>3</v>
      </c>
      <c r="AD107" s="176">
        <f>'Crisis Indicator Data'!AB104</f>
        <v>3</v>
      </c>
      <c r="AE107" s="176">
        <f t="shared" si="47"/>
        <v>5</v>
      </c>
      <c r="AF107" s="176">
        <f>'Crisis Indicator Data'!AC104</f>
        <v>3</v>
      </c>
      <c r="AG107" s="176">
        <f>'Crisis Indicator Data'!AD104</f>
        <v>3</v>
      </c>
      <c r="AH107" s="176">
        <f t="shared" si="48"/>
        <v>5</v>
      </c>
      <c r="AI107" s="176">
        <f>'Crisis Indicator Data'!AE104</f>
        <v>3</v>
      </c>
      <c r="AJ107" s="176">
        <f>'Crisis Indicator Data'!AF104</f>
        <v>1</v>
      </c>
      <c r="AK107" s="176">
        <f>'Crisis Indicator Data'!AG104</f>
        <v>3</v>
      </c>
      <c r="AL107" s="176">
        <f t="shared" si="49"/>
        <v>5</v>
      </c>
      <c r="AM107" s="159">
        <f t="shared" si="50"/>
        <v>5</v>
      </c>
      <c r="AN107" s="159">
        <f t="shared" si="51"/>
        <v>5</v>
      </c>
    </row>
    <row r="108" spans="1:40" ht="13.5" customHeight="1" x14ac:dyDescent="0.35">
      <c r="A108" s="168" t="str">
        <f>'Crisis Indicator Data'!A105</f>
        <v>Climatic shocks and economic vulnerability in Senegal</v>
      </c>
      <c r="B108" s="169" t="str">
        <f>'Crisis Indicator Data'!B105</f>
        <v>Floods,Drought/drier conditions,Political/economic crisis</v>
      </c>
      <c r="C108" s="169" t="str">
        <f>'Crisis Indicator Data'!C105</f>
        <v>SEN002</v>
      </c>
      <c r="D108" s="169" t="str">
        <f>'Crisis Indicator Data'!D105</f>
        <v>Senegal</v>
      </c>
      <c r="E108" s="170" t="str">
        <f>'Crisis Indicator Data'!E105</f>
        <v>SEN</v>
      </c>
      <c r="F108" s="159">
        <f>IF(LEN(E108)&gt;3,(IF(VLOOKUP($C108,#REF!,7,FALSE)="x","x",ROUND(IF(VLOOKUP($C108,#REF!,7,FALSE)&gt;$F$3,5,IF(VLOOKUP($C108,#REF!,7,FALSE)&lt;F$4,0,($F$3-VLOOKUP($C108,#REF!,7,FALSE))/($F$3-$F$4)*5)),1))),IF(VLOOKUP($E108,'Country Indicator Data'!$B$4:$N$300,3,FALSE)="x","x",ROUND(IF(VLOOKUP($E108,'Country Indicator Data'!$B$4:$N$300,3,FALSE)&gt;$F$3,5,IF(VLOOKUP($E108,'Country Indicator Data'!$B$4:$N$300,3,FALSE)&lt;$F$4,0,($F$3-VLOOKUP($E108,'Country Indicator Data'!$B$4:$N$300,3,FALSE))/($F$3-$F$4)*5)),1)))</f>
        <v>1.8</v>
      </c>
      <c r="G108" s="159">
        <f>IF(LEN(E108)&gt;3,(IF(VLOOKUP($C108,#REF!,9,FALSE)="x","x",ROUND(IF(VLOOKUP($C108,#REF!,9,FALSE)&gt;G$3,5,IF(VLOOKUP($C108,#REF!,9,FALSE)&lt;G$4,0,(G$3-VLOOKUP($C108,#REF!,9,FALSE))/(G$3-G$4)*5)),1))),IF(VLOOKUP($E108,'Country Indicator Data'!$B$4:$N$300,5,FALSE)="x","x",ROUND(IF(VLOOKUP($E108,'Country Indicator Data'!$B$4:$N$300,5,FALSE)&gt;G$3,5,IF(VLOOKUP($E108,'Country Indicator Data'!$B$4:$N$300,5,FALSE)&lt;G$4,0,(G$3-VLOOKUP($E108,'Country Indicator Data'!$B$4:$N$300,5,FALSE))/(G$3-G$4)*5)),1)))</f>
        <v>1.6</v>
      </c>
      <c r="H108" s="159">
        <f t="shared" si="39"/>
        <v>1.7000000000000002</v>
      </c>
      <c r="I108" s="159">
        <f>IF(LEN(E108)&gt;3,(IF(VLOOKUP($C108,#REF!,6,FALSE)="x","x",ROUND(IF(VLOOKUP($C108,#REF!,6,FALSE)&gt;I$3,5,IF(VLOOKUP($C108,#REF!,6,FALSE)&lt;I$4,0,5-(I$3-VLOOKUP($C108,#REF!,6,FALSE))/(I$3-I$4)*5)),1))),IF(VLOOKUP($E108,'Country Indicator Data'!$B$4:$N$300,2,FALSE)="x","x",ROUND(IF(VLOOKUP($E108,'Country Indicator Data'!$B$4:$N$300,2,FALSE)&gt;I$3,5,IF(VLOOKUP($E108,'Country Indicator Data'!$B$4:$N$300,2,FALSE)&lt;I$4,0,5-(I$3-VLOOKUP($E108,'Country Indicator Data'!$B$4:$N$300,2,FALSE))/(I$3-I$4)*5)),1)))</f>
        <v>3.6</v>
      </c>
      <c r="J108" s="159">
        <f>IF(LEN(E108)&gt;3,(IF(VLOOKUP($C108,#REF!,8,FALSE)="x","x",ROUND(IF(VLOOKUP($C108,#REF!,8,FALSE)&gt;J$3,5,IF(VLOOKUP($C108,#REF!,8,FALSE)&lt;J$4,0,5-(J$3-VLOOKUP($C108,#REF!,8,FALSE))/(J$3-J$4)*5)),1))),IF(VLOOKUP($E108,'Country Indicator Data'!$B$4:$N$300,4,FALSE)="x","x",ROUND(IF(VLOOKUP($E108,'Country Indicator Data'!$B$4:$N$300,4,FALSE)&gt;J$3,5,IF(VLOOKUP($E108,'Country Indicator Data'!$B$4:$N$300,4,FALSE)&lt;J$4,0,5-(J$3-VLOOKUP($E108,'Country Indicator Data'!$B$4:$N$300,4,FALSE))/(J$3-J$4)*5)),1)))</f>
        <v>0</v>
      </c>
      <c r="K108" s="159">
        <f t="shared" si="40"/>
        <v>1.8</v>
      </c>
      <c r="L108" s="159">
        <f>IF(LEN(E108)&gt;3,(IF(VLOOKUP($C108,#REF!,10,FALSE)="x","x",ROUND(IF(VLOOKUP($C108,#REF!,10,FALSE)&gt;L$3,5,IF(VLOOKUP($C108,#REF!,10,FALSE)&lt;L$4,0,5-(L$3-VLOOKUP($C108,#REF!,10,FALSE))/(L$3-L$4)*5)),1))),IF(VLOOKUP($E108,'Country Indicator Data'!$B$4:$N$300,6,FALSE)="x","x",ROUND(IF(VLOOKUP($E108,'Country Indicator Data'!$B$4:$N$300,6,FALSE)&gt;L$3,5,IF(VLOOKUP($E108,'Country Indicator Data'!$B$4:$N$300,6,FALSE)&lt;L$4,0,5-(L$3-VLOOKUP($E108,'Country Indicator Data'!$B$4:$N$300,6,FALSE))/(L$3-L$4)*5)),1)))</f>
        <v>3.3</v>
      </c>
      <c r="M108" s="159">
        <f>IF(LEN(E108)&gt;3,(IF(VLOOKUP($C108,#REF!,11,FALSE)="x","x",ROUND(IF(VLOOKUP($C108,#REF!,11,FALSE)&gt;M$3,5,IF(VLOOKUP($C108,#REF!,11,FALSE)&lt;M$4,0,5-(M$3-VLOOKUP($C108,#REF!,11,FALSE))/(M$3-M$4)*5)),1))),IF(VLOOKUP($E108,'Country Indicator Data'!$B$4:$N$300,7,FALSE)="x","x",ROUND(IF(VLOOKUP($E108,'Country Indicator Data'!$B$4:$N$300,7,FALSE)&gt;M$3,5,IF(VLOOKUP($E108,'Country Indicator Data'!$B$4:$N$300,7,FALSE)&lt;M$4,0,5-(M$3-VLOOKUP($E108,'Country Indicator Data'!$B$4:$N$300,7,FALSE))/(M$3-M$4)*5)),1)))</f>
        <v>1.4</v>
      </c>
      <c r="N108" s="159">
        <f t="shared" si="41"/>
        <v>2.3499999999999996</v>
      </c>
      <c r="O108" s="159">
        <f t="shared" si="42"/>
        <v>1.95</v>
      </c>
      <c r="P108" s="159">
        <f>IF(LEN(E108)&gt;3,VLOOKUP(C108,#REF!,12,FALSE),VLOOKUP(E108,'Country Indicator Data'!$B$4:$I$300,8,FALSE))</f>
        <v>3</v>
      </c>
      <c r="Q108" s="159" t="str">
        <f>IF(LEN(E108)&gt;3,((IF(VLOOKUP($C108,#REF!,13,FALSE)="x","x",ROUND(IF(VLOOKUP($C108,#REF!,13,FALSE)&gt;Q$3,5,IF(VLOOKUP($C108,#REF!,13,FALSE)&lt;Q$4,0,5-(LOG(Q$3)-LOG(VLOOKUP($C108,#REF!,13,FALSE)))/(LOG(Q$3)-LOG(Q$4))*5)),1)))),(IF(VLOOKUP($E108,'Country Indicator Data'!$B$4:$N$300,9,FALSE)="x","x",ROUND(IF(VLOOKUP($E108,'Country Indicator Data'!$B$4:$N$300,9,FALSE)&gt;Q$3,5,IF(VLOOKUP($E108,'Country Indicator Data'!$B$4:$N$300,9,FALSE)&lt;Q$4,0,5-(LOG(Q$3)-LOG(VLOOKUP($E108,'Country Indicator Data'!$B$4:$N$300,9,FALSE)))/(LOG(Q$3)-LOG(Q$4))*5)),1))))</f>
        <v>x</v>
      </c>
      <c r="R108" s="159">
        <f t="shared" si="43"/>
        <v>3</v>
      </c>
      <c r="S108" s="159">
        <f>IF(LEN(E108)&gt;3,((IF(VLOOKUP($C108,#REF!,17,FALSE)="x","x",ROUND(IF(VLOOKUP($C108,#REF!,17,FALSE)&gt;S$3,0,IF(VLOOKUP($C108,#REF!,17,FALSE)&lt;S$4,5,(S$3-VLOOKUP($C108,#REF!,17,FALSE))/(S$3-S$4)*5)),1)))),(IF(VLOOKUP($E108,'Country Indicator Data'!$B$4:$N$300,13,FALSE)="x","x",ROUND(IF(VLOOKUP($E108,'Country Indicator Data'!$B$4:$N$300,13,FALSE)&gt;S$3,0,IF(VLOOKUP($E108,'Country Indicator Data'!$B$4:$N$300,13,FALSE)&lt;S$4,5,(S$3-VLOOKUP($E108,'Country Indicator Data'!$B$4:$N$300,13,FALSE))/(S$3-S$4)*5)),1))))</f>
        <v>2.8</v>
      </c>
      <c r="T108" s="159">
        <f>IF(LEN(E108)&gt;3,((IF(VLOOKUP($C108,#REF!,14,FALSE)="x","x",ROUND(IF(VLOOKUP($C108,#REF!,14,FALSE)&gt;T$3,0,IF(VLOOKUP($C108,#REF!,14,FALSE)&lt;T$4,5,(T$3-VLOOKUP($C108,#REF!,14,FALSE))/(T$3-T$4)*5)),1)))),(IF(VLOOKUP($E108,'Country Indicator Data'!$B$4:$N$300,10,FALSE)="x","x",ROUND(IF(VLOOKUP($E108,'Country Indicator Data'!$B$4:$N$300,10,FALSE)&gt;T$3,0,IF(VLOOKUP($E108,'Country Indicator Data'!$B$4:$N$300,10,FALSE)&lt;T$4,5,(T$3-VLOOKUP($E108,'Country Indicator Data'!$B$4:$N$300,10,FALSE))/(T$3-T$4)*5)),1))))</f>
        <v>2.8</v>
      </c>
      <c r="U108" s="159">
        <f>IF(LEN(E108)&gt;3,((IF(VLOOKUP($C108,#REF!,15,FALSE)="x","x",ROUND(IF(VLOOKUP($C108,#REF!,15,FALSE)&gt;U$3,0,IF(VLOOKUP($C108,#REF!,15,FALSE)&lt;U$4,5,(U$3-VLOOKUP($C108,#REF!,15,FALSE))/(U$3-U$4)*5)),1)))),(IF(VLOOKUP($E108,'Country Indicator Data'!$B$4:$N$300,11,FALSE)="x","x",ROUND(IF(VLOOKUP($E108,'Country Indicator Data'!$B$4:$N$300,11,FALSE)&gt;U$3,0,IF(VLOOKUP($E108,'Country Indicator Data'!$B$4:$N$300,11,FALSE)&lt;U$4,5,(U$3-VLOOKUP($E108,'Country Indicator Data'!$B$4:$N$300,11,FALSE))/(U$3-U$4)*5)),1))))</f>
        <v>2</v>
      </c>
      <c r="V108" s="159">
        <f>IF(LEN(E108)&gt;3,((IF(VLOOKUP($C108,#REF!,16,FALSE)="x","x",ROUND(IF(VLOOKUP($C108,#REF!,16,FALSE)&gt;V$3,0,IF(VLOOKUP($C108,#REF!,16,FALSE)&lt;V$4,5,(V$3-VLOOKUP($C108,#REF!,16,FALSE))/(V$3-V$4)*5)),1)))),(IF(VLOOKUP($E108,'Country Indicator Data'!$B$4:$N$300,12,FALSE)="x","x",ROUND(IF(VLOOKUP($E108,'Country Indicator Data'!$B$4:$N$300,12,FALSE)&gt;V$3,0,IF(VLOOKUP($E108,'Country Indicator Data'!$B$4:$N$300,12,FALSE)&lt;V$4,5,(V$3-VLOOKUP($E108,'Country Indicator Data'!$B$4:$N$300,12,FALSE))/(V$3-V$4)*5)),1))))</f>
        <v>1.6</v>
      </c>
      <c r="W108" s="159">
        <f t="shared" si="44"/>
        <v>2.2999999999999998</v>
      </c>
      <c r="X108" s="159">
        <f t="shared" si="45"/>
        <v>2.4</v>
      </c>
      <c r="Y108" s="176">
        <f>IF('Core Indicators'!FC105="x","x",IF('Core Indicators'!FC105&gt;=5,5,IF('Core Indicators'!FC105&gt;=4,4,IF('Core Indicators'!FC105&gt;=3,3,IF('Core Indicators'!FC105&gt;=2,2,IF('Core Indicators'!FC105&gt;=1,1,0))))))</f>
        <v>5</v>
      </c>
      <c r="Z108" s="159">
        <f t="shared" si="46"/>
        <v>5</v>
      </c>
      <c r="AA108" s="176">
        <f>'Crisis Indicator Data'!Y105</f>
        <v>0</v>
      </c>
      <c r="AB108" s="176">
        <f>'Crisis Indicator Data'!Z105</f>
        <v>0</v>
      </c>
      <c r="AC108" s="176">
        <f>'Crisis Indicator Data'!AA105</f>
        <v>0</v>
      </c>
      <c r="AD108" s="176">
        <f>'Crisis Indicator Data'!AB105</f>
        <v>0</v>
      </c>
      <c r="AE108" s="176">
        <f t="shared" si="47"/>
        <v>0</v>
      </c>
      <c r="AF108" s="176">
        <f>'Crisis Indicator Data'!AC105</f>
        <v>0</v>
      </c>
      <c r="AG108" s="176">
        <f>'Crisis Indicator Data'!AD105</f>
        <v>0</v>
      </c>
      <c r="AH108" s="176">
        <f t="shared" si="48"/>
        <v>0</v>
      </c>
      <c r="AI108" s="176">
        <f>'Crisis Indicator Data'!AE105</f>
        <v>0</v>
      </c>
      <c r="AJ108" s="176">
        <f>'Crisis Indicator Data'!AF105</f>
        <v>1</v>
      </c>
      <c r="AK108" s="176">
        <f>'Crisis Indicator Data'!AG105</f>
        <v>1</v>
      </c>
      <c r="AL108" s="176">
        <f t="shared" si="49"/>
        <v>2</v>
      </c>
      <c r="AM108" s="159">
        <f t="shared" si="50"/>
        <v>1</v>
      </c>
      <c r="AN108" s="159">
        <f t="shared" si="51"/>
        <v>3</v>
      </c>
    </row>
    <row r="109" spans="1:40" ht="13.5" customHeight="1" x14ac:dyDescent="0.35">
      <c r="A109" s="168" t="str">
        <f>'Crisis Indicator Data'!A106</f>
        <v>Political and Economic crisis in El Salvador</v>
      </c>
      <c r="B109" s="169" t="str">
        <f>'Crisis Indicator Data'!B106</f>
        <v>Political/economic crisis</v>
      </c>
      <c r="C109" s="169" t="str">
        <f>'Crisis Indicator Data'!C106</f>
        <v>SLV001</v>
      </c>
      <c r="D109" s="169" t="str">
        <f>'Crisis Indicator Data'!D106</f>
        <v>El Salvador</v>
      </c>
      <c r="E109" s="170" t="str">
        <f>'Crisis Indicator Data'!E106</f>
        <v>SLV</v>
      </c>
      <c r="F109" s="159">
        <f>IF(LEN(E109)&gt;3,(IF(VLOOKUP($C109,#REF!,7,FALSE)="x","x",ROUND(IF(VLOOKUP($C109,#REF!,7,FALSE)&gt;$F$3,5,IF(VLOOKUP($C109,#REF!,7,FALSE)&lt;F$4,0,($F$3-VLOOKUP($C109,#REF!,7,FALSE))/($F$3-$F$4)*5)),1))),IF(VLOOKUP($E109,'Country Indicator Data'!$B$4:$N$300,3,FALSE)="x","x",ROUND(IF(VLOOKUP($E109,'Country Indicator Data'!$B$4:$N$300,3,FALSE)&gt;$F$3,5,IF(VLOOKUP($E109,'Country Indicator Data'!$B$4:$N$300,3,FALSE)&lt;$F$4,0,($F$3-VLOOKUP($E109,'Country Indicator Data'!$B$4:$N$300,3,FALSE))/($F$3-$F$4)*5)),1)))</f>
        <v>0.7</v>
      </c>
      <c r="G109" s="159">
        <f>IF(LEN(E109)&gt;3,(IF(VLOOKUP($C109,#REF!,9,FALSE)="x","x",ROUND(IF(VLOOKUP($C109,#REF!,9,FALSE)&gt;G$3,5,IF(VLOOKUP($C109,#REF!,9,FALSE)&lt;G$4,0,(G$3-VLOOKUP($C109,#REF!,9,FALSE))/(G$3-G$4)*5)),1))),IF(VLOOKUP($E109,'Country Indicator Data'!$B$4:$N$300,5,FALSE)="x","x",ROUND(IF(VLOOKUP($E109,'Country Indicator Data'!$B$4:$N$300,5,FALSE)&gt;G$3,5,IF(VLOOKUP($E109,'Country Indicator Data'!$B$4:$N$300,5,FALSE)&lt;G$4,0,(G$3-VLOOKUP($E109,'Country Indicator Data'!$B$4:$N$300,5,FALSE))/(G$3-G$4)*5)),1)))</f>
        <v>2.4</v>
      </c>
      <c r="H109" s="159">
        <f t="shared" si="39"/>
        <v>1.5499999999999998</v>
      </c>
      <c r="I109" s="159">
        <f>IF(LEN(E109)&gt;3,(IF(VLOOKUP($C109,#REF!,6,FALSE)="x","x",ROUND(IF(VLOOKUP($C109,#REF!,6,FALSE)&gt;I$3,5,IF(VLOOKUP($C109,#REF!,6,FALSE)&lt;I$4,0,5-(I$3-VLOOKUP($C109,#REF!,6,FALSE))/(I$3-I$4)*5)),1))),IF(VLOOKUP($E109,'Country Indicator Data'!$B$4:$N$300,2,FALSE)="x","x",ROUND(IF(VLOOKUP($E109,'Country Indicator Data'!$B$4:$N$300,2,FALSE)&gt;I$3,5,IF(VLOOKUP($E109,'Country Indicator Data'!$B$4:$N$300,2,FALSE)&lt;I$4,0,5-(I$3-VLOOKUP($E109,'Country Indicator Data'!$B$4:$N$300,2,FALSE))/(I$3-I$4)*5)),1)))</f>
        <v>0.9</v>
      </c>
      <c r="J109" s="159">
        <f>IF(LEN(E109)&gt;3,(IF(VLOOKUP($C109,#REF!,8,FALSE)="x","x",ROUND(IF(VLOOKUP($C109,#REF!,8,FALSE)&gt;J$3,5,IF(VLOOKUP($C109,#REF!,8,FALSE)&lt;J$4,0,5-(J$3-VLOOKUP($C109,#REF!,8,FALSE))/(J$3-J$4)*5)),1))),IF(VLOOKUP($E109,'Country Indicator Data'!$B$4:$N$300,4,FALSE)="x","x",ROUND(IF(VLOOKUP($E109,'Country Indicator Data'!$B$4:$N$300,4,FALSE)&gt;J$3,5,IF(VLOOKUP($E109,'Country Indicator Data'!$B$4:$N$300,4,FALSE)&lt;J$4,0,5-(J$3-VLOOKUP($E109,'Country Indicator Data'!$B$4:$N$300,4,FALSE))/(J$3-J$4)*5)),1)))</f>
        <v>0</v>
      </c>
      <c r="K109" s="159">
        <f t="shared" si="40"/>
        <v>0.45</v>
      </c>
      <c r="L109" s="159">
        <f>IF(LEN(E109)&gt;3,(IF(VLOOKUP($C109,#REF!,10,FALSE)="x","x",ROUND(IF(VLOOKUP($C109,#REF!,10,FALSE)&gt;L$3,5,IF(VLOOKUP($C109,#REF!,10,FALSE)&lt;L$4,0,5-(L$3-VLOOKUP($C109,#REF!,10,FALSE))/(L$3-L$4)*5)),1))),IF(VLOOKUP($E109,'Country Indicator Data'!$B$4:$N$300,6,FALSE)="x","x",ROUND(IF(VLOOKUP($E109,'Country Indicator Data'!$B$4:$N$300,6,FALSE)&gt;L$3,5,IF(VLOOKUP($E109,'Country Indicator Data'!$B$4:$N$300,6,FALSE)&lt;L$4,0,5-(L$3-VLOOKUP($E109,'Country Indicator Data'!$B$4:$N$300,6,FALSE))/(L$3-L$4)*5)),1)))</f>
        <v>2.4</v>
      </c>
      <c r="M109" s="159">
        <f>IF(LEN(E109)&gt;3,(IF(VLOOKUP($C109,#REF!,11,FALSE)="x","x",ROUND(IF(VLOOKUP($C109,#REF!,11,FALSE)&gt;M$3,5,IF(VLOOKUP($C109,#REF!,11,FALSE)&lt;M$4,0,5-(M$3-VLOOKUP($C109,#REF!,11,FALSE))/(M$3-M$4)*5)),1))),IF(VLOOKUP($E109,'Country Indicator Data'!$B$4:$N$300,7,FALSE)="x","x",ROUND(IF(VLOOKUP($E109,'Country Indicator Data'!$B$4:$N$300,7,FALSE)&gt;M$3,5,IF(VLOOKUP($E109,'Country Indicator Data'!$B$4:$N$300,7,FALSE)&lt;M$4,0,5-(M$3-VLOOKUP($E109,'Country Indicator Data'!$B$4:$N$300,7,FALSE))/(M$3-M$4)*5)),1)))</f>
        <v>1.9</v>
      </c>
      <c r="N109" s="159">
        <f t="shared" si="41"/>
        <v>2.15</v>
      </c>
      <c r="O109" s="159">
        <f t="shared" si="42"/>
        <v>1.3833333333333331</v>
      </c>
      <c r="P109" s="159">
        <f>IF(LEN(E109)&gt;3,VLOOKUP(C109,#REF!,12,FALSE),VLOOKUP(E109,'Country Indicator Data'!$B$4:$I$300,8,FALSE))</f>
        <v>3</v>
      </c>
      <c r="Q109" s="159">
        <f>IF(LEN(E109)&gt;3,((IF(VLOOKUP($C109,#REF!,13,FALSE)="x","x",ROUND(IF(VLOOKUP($C109,#REF!,13,FALSE)&gt;Q$3,5,IF(VLOOKUP($C109,#REF!,13,FALSE)&lt;Q$4,0,5-(LOG(Q$3)-LOG(VLOOKUP($C109,#REF!,13,FALSE)))/(LOG(Q$3)-LOG(Q$4))*5)),1)))),(IF(VLOOKUP($E109,'Country Indicator Data'!$B$4:$N$300,9,FALSE)="x","x",ROUND(IF(VLOOKUP($E109,'Country Indicator Data'!$B$4:$N$300,9,FALSE)&gt;Q$3,5,IF(VLOOKUP($E109,'Country Indicator Data'!$B$4:$N$300,9,FALSE)&lt;Q$4,0,5-(LOG(Q$3)-LOG(VLOOKUP($E109,'Country Indicator Data'!$B$4:$N$300,9,FALSE)))/(LOG(Q$3)-LOG(Q$4))*5)),1))))</f>
        <v>0.4</v>
      </c>
      <c r="R109" s="159">
        <f t="shared" si="43"/>
        <v>1.7</v>
      </c>
      <c r="S109" s="159">
        <f>IF(LEN(E109)&gt;3,((IF(VLOOKUP($C109,#REF!,17,FALSE)="x","x",ROUND(IF(VLOOKUP($C109,#REF!,17,FALSE)&gt;S$3,0,IF(VLOOKUP($C109,#REF!,17,FALSE)&lt;S$4,5,(S$3-VLOOKUP($C109,#REF!,17,FALSE))/(S$3-S$4)*5)),1)))),(IF(VLOOKUP($E109,'Country Indicator Data'!$B$4:$N$300,13,FALSE)="x","x",ROUND(IF(VLOOKUP($E109,'Country Indicator Data'!$B$4:$N$300,13,FALSE)&gt;S$3,0,IF(VLOOKUP($E109,'Country Indicator Data'!$B$4:$N$300,13,FALSE)&lt;S$4,5,(S$3-VLOOKUP($E109,'Country Indicator Data'!$B$4:$N$300,13,FALSE))/(S$3-S$4)*5)),1))))</f>
        <v>3.5</v>
      </c>
      <c r="T109" s="159">
        <f>IF(LEN(E109)&gt;3,((IF(VLOOKUP($C109,#REF!,14,FALSE)="x","x",ROUND(IF(VLOOKUP($C109,#REF!,14,FALSE)&gt;T$3,0,IF(VLOOKUP($C109,#REF!,14,FALSE)&lt;T$4,5,(T$3-VLOOKUP($C109,#REF!,14,FALSE))/(T$3-T$4)*5)),1)))),(IF(VLOOKUP($E109,'Country Indicator Data'!$B$4:$N$300,10,FALSE)="x","x",ROUND(IF(VLOOKUP($E109,'Country Indicator Data'!$B$4:$N$300,10,FALSE)&gt;T$3,0,IF(VLOOKUP($E109,'Country Indicator Data'!$B$4:$N$300,10,FALSE)&lt;T$4,5,(T$3-VLOOKUP($E109,'Country Indicator Data'!$B$4:$N$300,10,FALSE))/(T$3-T$4)*5)),1))))</f>
        <v>2.9</v>
      </c>
      <c r="U109" s="159">
        <f>IF(LEN(E109)&gt;3,((IF(VLOOKUP($C109,#REF!,15,FALSE)="x","x",ROUND(IF(VLOOKUP($C109,#REF!,15,FALSE)&gt;U$3,0,IF(VLOOKUP($C109,#REF!,15,FALSE)&lt;U$4,5,(U$3-VLOOKUP($C109,#REF!,15,FALSE))/(U$3-U$4)*5)),1)))),(IF(VLOOKUP($E109,'Country Indicator Data'!$B$4:$N$300,11,FALSE)="x","x",ROUND(IF(VLOOKUP($E109,'Country Indicator Data'!$B$4:$N$300,11,FALSE)&gt;U$3,0,IF(VLOOKUP($E109,'Country Indicator Data'!$B$4:$N$300,11,FALSE)&lt;U$4,5,(U$3-VLOOKUP($E109,'Country Indicator Data'!$B$4:$N$300,11,FALSE))/(U$3-U$4)*5)),1))))</f>
        <v>2.2000000000000002</v>
      </c>
      <c r="V109" s="159">
        <f>IF(LEN(E109)&gt;3,((IF(VLOOKUP($C109,#REF!,16,FALSE)="x","x",ROUND(IF(VLOOKUP($C109,#REF!,16,FALSE)&gt;V$3,0,IF(VLOOKUP($C109,#REF!,16,FALSE)&lt;V$4,5,(V$3-VLOOKUP($C109,#REF!,16,FALSE))/(V$3-V$4)*5)),1)))),(IF(VLOOKUP($E109,'Country Indicator Data'!$B$4:$N$300,12,FALSE)="x","x",ROUND(IF(VLOOKUP($E109,'Country Indicator Data'!$B$4:$N$300,12,FALSE)&gt;V$3,0,IF(VLOOKUP($E109,'Country Indicator Data'!$B$4:$N$300,12,FALSE)&lt;V$4,5,(V$3-VLOOKUP($E109,'Country Indicator Data'!$B$4:$N$300,12,FALSE))/(V$3-V$4)*5)),1))))</f>
        <v>2.7</v>
      </c>
      <c r="W109" s="159">
        <f t="shared" si="44"/>
        <v>2.8</v>
      </c>
      <c r="X109" s="159">
        <f t="shared" si="45"/>
        <v>2</v>
      </c>
      <c r="Y109" s="176">
        <f>IF('Core Indicators'!FC106="x","x",IF('Core Indicators'!FC106&gt;=5,5,IF('Core Indicators'!FC106&gt;=4,4,IF('Core Indicators'!FC106&gt;=3,3,IF('Core Indicators'!FC106&gt;=2,2,IF('Core Indicators'!FC106&gt;=1,1,0))))))</f>
        <v>4</v>
      </c>
      <c r="Z109" s="159">
        <f t="shared" si="46"/>
        <v>4</v>
      </c>
      <c r="AA109" s="176">
        <f>'Crisis Indicator Data'!Y106</f>
        <v>2</v>
      </c>
      <c r="AB109" s="176">
        <f>'Crisis Indicator Data'!Z106</f>
        <v>1</v>
      </c>
      <c r="AC109" s="176">
        <f>'Crisis Indicator Data'!AA106</f>
        <v>1</v>
      </c>
      <c r="AD109" s="176">
        <f>'Crisis Indicator Data'!AB106</f>
        <v>0</v>
      </c>
      <c r="AE109" s="176">
        <f t="shared" si="47"/>
        <v>2</v>
      </c>
      <c r="AF109" s="176">
        <f>'Crisis Indicator Data'!AC106</f>
        <v>2</v>
      </c>
      <c r="AG109" s="176">
        <f>'Crisis Indicator Data'!AD106</f>
        <v>0</v>
      </c>
      <c r="AH109" s="176">
        <f t="shared" si="48"/>
        <v>2</v>
      </c>
      <c r="AI109" s="176">
        <f>'Crisis Indicator Data'!AE106</f>
        <v>0</v>
      </c>
      <c r="AJ109" s="176">
        <f>'Crisis Indicator Data'!AF106</f>
        <v>0</v>
      </c>
      <c r="AK109" s="176">
        <f>'Crisis Indicator Data'!AG106</f>
        <v>0</v>
      </c>
      <c r="AL109" s="176">
        <f t="shared" si="49"/>
        <v>0</v>
      </c>
      <c r="AM109" s="159">
        <f t="shared" si="50"/>
        <v>1</v>
      </c>
      <c r="AN109" s="159">
        <f t="shared" si="51"/>
        <v>2.5</v>
      </c>
    </row>
    <row r="110" spans="1:40" ht="13.5" customHeight="1" x14ac:dyDescent="0.35">
      <c r="A110" s="168" t="str">
        <f>'Crisis Indicator Data'!A107</f>
        <v>Complex crisis in Somalia</v>
      </c>
      <c r="B110" s="169" t="str">
        <f>'Crisis Indicator Data'!B107</f>
        <v>Conflict/ Violence,International Displacement,Floods,Drought/drier conditions</v>
      </c>
      <c r="C110" s="169" t="str">
        <f>'Crisis Indicator Data'!C107</f>
        <v>SOM001</v>
      </c>
      <c r="D110" s="169" t="str">
        <f>'Crisis Indicator Data'!D107</f>
        <v>Somalia</v>
      </c>
      <c r="E110" s="170" t="str">
        <f>'Crisis Indicator Data'!E107</f>
        <v>SOM</v>
      </c>
      <c r="F110" s="159" t="str">
        <f>IF(LEN(E110)&gt;3,(IF(VLOOKUP($C110,#REF!,7,FALSE)="x","x",ROUND(IF(VLOOKUP($C110,#REF!,7,FALSE)&gt;$F$3,5,IF(VLOOKUP($C110,#REF!,7,FALSE)&lt;F$4,0,($F$3-VLOOKUP($C110,#REF!,7,FALSE))/($F$3-$F$4)*5)),1))),IF(VLOOKUP($E110,'Country Indicator Data'!$B$4:$N$300,3,FALSE)="x","x",ROUND(IF(VLOOKUP($E110,'Country Indicator Data'!$B$4:$N$300,3,FALSE)&gt;$F$3,5,IF(VLOOKUP($E110,'Country Indicator Data'!$B$4:$N$300,3,FALSE)&lt;$F$4,0,($F$3-VLOOKUP($E110,'Country Indicator Data'!$B$4:$N$300,3,FALSE))/($F$3-$F$4)*5)),1)))</f>
        <v>x</v>
      </c>
      <c r="G110" s="159">
        <f>IF(LEN(E110)&gt;3,(IF(VLOOKUP($C110,#REF!,9,FALSE)="x","x",ROUND(IF(VLOOKUP($C110,#REF!,9,FALSE)&gt;G$3,5,IF(VLOOKUP($C110,#REF!,9,FALSE)&lt;G$4,0,(G$3-VLOOKUP($C110,#REF!,9,FALSE))/(G$3-G$4)*5)),1))),IF(VLOOKUP($E110,'Country Indicator Data'!$B$4:$N$300,5,FALSE)="x","x",ROUND(IF(VLOOKUP($E110,'Country Indicator Data'!$B$4:$N$300,5,FALSE)&gt;G$3,5,IF(VLOOKUP($E110,'Country Indicator Data'!$B$4:$N$300,5,FALSE)&lt;G$4,0,(G$3-VLOOKUP($E110,'Country Indicator Data'!$B$4:$N$300,5,FALSE))/(G$3-G$4)*5)),1)))</f>
        <v>4.2</v>
      </c>
      <c r="H110" s="159">
        <f t="shared" si="39"/>
        <v>4.2</v>
      </c>
      <c r="I110" s="159">
        <f>IF(LEN(E110)&gt;3,(IF(VLOOKUP($C110,#REF!,6,FALSE)="x","x",ROUND(IF(VLOOKUP($C110,#REF!,6,FALSE)&gt;I$3,5,IF(VLOOKUP($C110,#REF!,6,FALSE)&lt;I$4,0,5-(I$3-VLOOKUP($C110,#REF!,6,FALSE))/(I$3-I$4)*5)),1))),IF(VLOOKUP($E110,'Country Indicator Data'!$B$4:$N$300,2,FALSE)="x","x",ROUND(IF(VLOOKUP($E110,'Country Indicator Data'!$B$4:$N$300,2,FALSE)&gt;I$3,5,IF(VLOOKUP($E110,'Country Indicator Data'!$B$4:$N$300,2,FALSE)&lt;I$4,0,5-(I$3-VLOOKUP($E110,'Country Indicator Data'!$B$4:$N$300,2,FALSE))/(I$3-I$4)*5)),1)))</f>
        <v>0</v>
      </c>
      <c r="J110" s="159">
        <f>IF(LEN(E110)&gt;3,(IF(VLOOKUP($C110,#REF!,8,FALSE)="x","x",ROUND(IF(VLOOKUP($C110,#REF!,8,FALSE)&gt;J$3,5,IF(VLOOKUP($C110,#REF!,8,FALSE)&lt;J$4,0,5-(J$3-VLOOKUP($C110,#REF!,8,FALSE))/(J$3-J$4)*5)),1))),IF(VLOOKUP($E110,'Country Indicator Data'!$B$4:$N$300,4,FALSE)="x","x",ROUND(IF(VLOOKUP($E110,'Country Indicator Data'!$B$4:$N$300,4,FALSE)&gt;J$3,5,IF(VLOOKUP($E110,'Country Indicator Data'!$B$4:$N$300,4,FALSE)&lt;J$4,0,5-(J$3-VLOOKUP($E110,'Country Indicator Data'!$B$4:$N$300,4,FALSE))/(J$3-J$4)*5)),1)))</f>
        <v>0</v>
      </c>
      <c r="K110" s="159">
        <f t="shared" si="40"/>
        <v>0</v>
      </c>
      <c r="L110" s="159">
        <f>IF(LEN(E110)&gt;3,(IF(VLOOKUP($C110,#REF!,10,FALSE)="x","x",ROUND(IF(VLOOKUP($C110,#REF!,10,FALSE)&gt;L$3,5,IF(VLOOKUP($C110,#REF!,10,FALSE)&lt;L$4,0,5-(L$3-VLOOKUP($C110,#REF!,10,FALSE))/(L$3-L$4)*5)),1))),IF(VLOOKUP($E110,'Country Indicator Data'!$B$4:$N$300,6,FALSE)="x","x",ROUND(IF(VLOOKUP($E110,'Country Indicator Data'!$B$4:$N$300,6,FALSE)&gt;L$3,5,IF(VLOOKUP($E110,'Country Indicator Data'!$B$4:$N$300,6,FALSE)&lt;L$4,0,5-(L$3-VLOOKUP($E110,'Country Indicator Data'!$B$4:$N$300,6,FALSE))/(L$3-L$4)*5)),1)))</f>
        <v>4.5</v>
      </c>
      <c r="M110" s="159">
        <f>IF(LEN(E110)&gt;3,(IF(VLOOKUP($C110,#REF!,11,FALSE)="x","x",ROUND(IF(VLOOKUP($C110,#REF!,11,FALSE)&gt;M$3,5,IF(VLOOKUP($C110,#REF!,11,FALSE)&lt;M$4,0,5-(M$3-VLOOKUP($C110,#REF!,11,FALSE))/(M$3-M$4)*5)),1))),IF(VLOOKUP($E110,'Country Indicator Data'!$B$4:$N$300,7,FALSE)="x","x",ROUND(IF(VLOOKUP($E110,'Country Indicator Data'!$B$4:$N$300,7,FALSE)&gt;M$3,5,IF(VLOOKUP($E110,'Country Indicator Data'!$B$4:$N$300,7,FALSE)&lt;M$4,0,5-(M$3-VLOOKUP($E110,'Country Indicator Data'!$B$4:$N$300,7,FALSE))/(M$3-M$4)*5)),1)))</f>
        <v>1.5</v>
      </c>
      <c r="N110" s="159">
        <f t="shared" si="41"/>
        <v>3</v>
      </c>
      <c r="O110" s="159">
        <f t="shared" si="42"/>
        <v>2.4</v>
      </c>
      <c r="P110" s="159">
        <f>IF(LEN(E110)&gt;3,VLOOKUP(C110,#REF!,12,FALSE),VLOOKUP(E110,'Country Indicator Data'!$B$4:$I$300,8,FALSE))</f>
        <v>5</v>
      </c>
      <c r="Q110" s="159">
        <f>IF(LEN(E110)&gt;3,((IF(VLOOKUP($C110,#REF!,13,FALSE)="x","x",ROUND(IF(VLOOKUP($C110,#REF!,13,FALSE)&gt;Q$3,5,IF(VLOOKUP($C110,#REF!,13,FALSE)&lt;Q$4,0,5-(LOG(Q$3)-LOG(VLOOKUP($C110,#REF!,13,FALSE)))/(LOG(Q$3)-LOG(Q$4))*5)),1)))),(IF(VLOOKUP($E110,'Country Indicator Data'!$B$4:$N$300,9,FALSE)="x","x",ROUND(IF(VLOOKUP($E110,'Country Indicator Data'!$B$4:$N$300,9,FALSE)&gt;Q$3,5,IF(VLOOKUP($E110,'Country Indicator Data'!$B$4:$N$300,9,FALSE)&lt;Q$4,0,5-(LOG(Q$3)-LOG(VLOOKUP($E110,'Country Indicator Data'!$B$4:$N$300,9,FALSE)))/(LOG(Q$3)-LOG(Q$4))*5)),1))))</f>
        <v>5</v>
      </c>
      <c r="R110" s="159">
        <f t="shared" si="43"/>
        <v>5</v>
      </c>
      <c r="S110" s="159">
        <f>IF(LEN(E110)&gt;3,((IF(VLOOKUP($C110,#REF!,17,FALSE)="x","x",ROUND(IF(VLOOKUP($C110,#REF!,17,FALSE)&gt;S$3,0,IF(VLOOKUP($C110,#REF!,17,FALSE)&lt;S$4,5,(S$3-VLOOKUP($C110,#REF!,17,FALSE))/(S$3-S$4)*5)),1)))),(IF(VLOOKUP($E110,'Country Indicator Data'!$B$4:$N$300,13,FALSE)="x","x",ROUND(IF(VLOOKUP($E110,'Country Indicator Data'!$B$4:$N$300,13,FALSE)&gt;S$3,0,IF(VLOOKUP($E110,'Country Indicator Data'!$B$4:$N$300,13,FALSE)&lt;S$4,5,(S$3-VLOOKUP($E110,'Country Indicator Data'!$B$4:$N$300,13,FALSE))/(S$3-S$4)*5)),1))))</f>
        <v>4.5999999999999996</v>
      </c>
      <c r="T110" s="159">
        <f>IF(LEN(E110)&gt;3,((IF(VLOOKUP($C110,#REF!,14,FALSE)="x","x",ROUND(IF(VLOOKUP($C110,#REF!,14,FALSE)&gt;T$3,0,IF(VLOOKUP($C110,#REF!,14,FALSE)&lt;T$4,5,(T$3-VLOOKUP($C110,#REF!,14,FALSE))/(T$3-T$4)*5)),1)))),(IF(VLOOKUP($E110,'Country Indicator Data'!$B$4:$N$300,10,FALSE)="x","x",ROUND(IF(VLOOKUP($E110,'Country Indicator Data'!$B$4:$N$300,10,FALSE)&gt;T$3,0,IF(VLOOKUP($E110,'Country Indicator Data'!$B$4:$N$300,10,FALSE)&lt;T$4,5,(T$3-VLOOKUP($E110,'Country Indicator Data'!$B$4:$N$300,10,FALSE))/(T$3-T$4)*5)),1))))</f>
        <v>4.7</v>
      </c>
      <c r="U110" s="159">
        <f>IF(LEN(E110)&gt;3,((IF(VLOOKUP($C110,#REF!,15,FALSE)="x","x",ROUND(IF(VLOOKUP($C110,#REF!,15,FALSE)&gt;U$3,0,IF(VLOOKUP($C110,#REF!,15,FALSE)&lt;U$4,5,(U$3-VLOOKUP($C110,#REF!,15,FALSE))/(U$3-U$4)*5)),1)))),(IF(VLOOKUP($E110,'Country Indicator Data'!$B$4:$N$300,11,FALSE)="x","x",ROUND(IF(VLOOKUP($E110,'Country Indicator Data'!$B$4:$N$300,11,FALSE)&gt;U$3,0,IF(VLOOKUP($E110,'Country Indicator Data'!$B$4:$N$300,11,FALSE)&lt;U$4,5,(U$3-VLOOKUP($E110,'Country Indicator Data'!$B$4:$N$300,11,FALSE))/(U$3-U$4)*5)),1))))</f>
        <v>4.0999999999999996</v>
      </c>
      <c r="V110" s="159">
        <f>IF(LEN(E110)&gt;3,((IF(VLOOKUP($C110,#REF!,16,FALSE)="x","x",ROUND(IF(VLOOKUP($C110,#REF!,16,FALSE)&gt;V$3,0,IF(VLOOKUP($C110,#REF!,16,FALSE)&lt;V$4,5,(V$3-VLOOKUP($C110,#REF!,16,FALSE))/(V$3-V$4)*5)),1)))),(IF(VLOOKUP($E110,'Country Indicator Data'!$B$4:$N$300,12,FALSE)="x","x",ROUND(IF(VLOOKUP($E110,'Country Indicator Data'!$B$4:$N$300,12,FALSE)&gt;V$3,0,IF(VLOOKUP($E110,'Country Indicator Data'!$B$4:$N$300,12,FALSE)&lt;V$4,5,(V$3-VLOOKUP($E110,'Country Indicator Data'!$B$4:$N$300,12,FALSE))/(V$3-V$4)*5)),1))))</f>
        <v>4.5999999999999996</v>
      </c>
      <c r="W110" s="159">
        <f t="shared" si="44"/>
        <v>4.5</v>
      </c>
      <c r="X110" s="159">
        <f t="shared" si="45"/>
        <v>4</v>
      </c>
      <c r="Y110" s="176">
        <f>IF('Core Indicators'!FC107="x","x",IF('Core Indicators'!FC107&gt;=5,5,IF('Core Indicators'!FC107&gt;=4,4,IF('Core Indicators'!FC107&gt;=3,3,IF('Core Indicators'!FC107&gt;=2,2,IF('Core Indicators'!FC107&gt;=1,1,0))))))</f>
        <v>5</v>
      </c>
      <c r="Z110" s="159">
        <f t="shared" si="46"/>
        <v>5</v>
      </c>
      <c r="AA110" s="176">
        <f>'Crisis Indicator Data'!Y107</f>
        <v>1</v>
      </c>
      <c r="AB110" s="176">
        <f>'Crisis Indicator Data'!Z107</f>
        <v>3</v>
      </c>
      <c r="AC110" s="176">
        <f>'Crisis Indicator Data'!AA107</f>
        <v>3</v>
      </c>
      <c r="AD110" s="176">
        <f>'Crisis Indicator Data'!AB107</f>
        <v>3</v>
      </c>
      <c r="AE110" s="176">
        <f t="shared" si="47"/>
        <v>5</v>
      </c>
      <c r="AF110" s="176">
        <f>'Crisis Indicator Data'!AC107</f>
        <v>0</v>
      </c>
      <c r="AG110" s="176">
        <f>'Crisis Indicator Data'!AD107</f>
        <v>3</v>
      </c>
      <c r="AH110" s="176">
        <f t="shared" si="48"/>
        <v>3</v>
      </c>
      <c r="AI110" s="176">
        <f>'Crisis Indicator Data'!AE107</f>
        <v>3</v>
      </c>
      <c r="AJ110" s="176">
        <f>'Crisis Indicator Data'!AF107</f>
        <v>3</v>
      </c>
      <c r="AK110" s="176">
        <f>'Crisis Indicator Data'!AG107</f>
        <v>3</v>
      </c>
      <c r="AL110" s="176">
        <f t="shared" si="49"/>
        <v>5</v>
      </c>
      <c r="AM110" s="159">
        <f t="shared" si="50"/>
        <v>4</v>
      </c>
      <c r="AN110" s="159">
        <f t="shared" si="51"/>
        <v>4.5</v>
      </c>
    </row>
    <row r="111" spans="1:40" ht="13.5" customHeight="1" x14ac:dyDescent="0.35">
      <c r="A111" s="168" t="str">
        <f>'Crisis Indicator Data'!A108</f>
        <v>International displacement to Somalia</v>
      </c>
      <c r="B111" s="169" t="str">
        <f>'Crisis Indicator Data'!B108</f>
        <v>International Displacement</v>
      </c>
      <c r="C111" s="169" t="str">
        <f>'Crisis Indicator Data'!C108</f>
        <v>SOM002</v>
      </c>
      <c r="D111" s="169" t="str">
        <f>'Crisis Indicator Data'!D108</f>
        <v>Somalia</v>
      </c>
      <c r="E111" s="170" t="str">
        <f>'Crisis Indicator Data'!E108</f>
        <v>SOM</v>
      </c>
      <c r="F111" s="159" t="str">
        <f>IF(LEN(E111)&gt;3,(IF(VLOOKUP($C111,#REF!,7,FALSE)="x","x",ROUND(IF(VLOOKUP($C111,#REF!,7,FALSE)&gt;$F$3,5,IF(VLOOKUP($C111,#REF!,7,FALSE)&lt;F$4,0,($F$3-VLOOKUP($C111,#REF!,7,FALSE))/($F$3-$F$4)*5)),1))),IF(VLOOKUP($E111,'Country Indicator Data'!$B$4:$N$300,3,FALSE)="x","x",ROUND(IF(VLOOKUP($E111,'Country Indicator Data'!$B$4:$N$300,3,FALSE)&gt;$F$3,5,IF(VLOOKUP($E111,'Country Indicator Data'!$B$4:$N$300,3,FALSE)&lt;$F$4,0,($F$3-VLOOKUP($E111,'Country Indicator Data'!$B$4:$N$300,3,FALSE))/($F$3-$F$4)*5)),1)))</f>
        <v>x</v>
      </c>
      <c r="G111" s="159">
        <f>IF(LEN(E111)&gt;3,(IF(VLOOKUP($C111,#REF!,9,FALSE)="x","x",ROUND(IF(VLOOKUP($C111,#REF!,9,FALSE)&gt;G$3,5,IF(VLOOKUP($C111,#REF!,9,FALSE)&lt;G$4,0,(G$3-VLOOKUP($C111,#REF!,9,FALSE))/(G$3-G$4)*5)),1))),IF(VLOOKUP($E111,'Country Indicator Data'!$B$4:$N$300,5,FALSE)="x","x",ROUND(IF(VLOOKUP($E111,'Country Indicator Data'!$B$4:$N$300,5,FALSE)&gt;G$3,5,IF(VLOOKUP($E111,'Country Indicator Data'!$B$4:$N$300,5,FALSE)&lt;G$4,0,(G$3-VLOOKUP($E111,'Country Indicator Data'!$B$4:$N$300,5,FALSE))/(G$3-G$4)*5)),1)))</f>
        <v>4.2</v>
      </c>
      <c r="H111" s="159">
        <f t="shared" si="39"/>
        <v>4.2</v>
      </c>
      <c r="I111" s="159">
        <f>IF(LEN(E111)&gt;3,(IF(VLOOKUP($C111,#REF!,6,FALSE)="x","x",ROUND(IF(VLOOKUP($C111,#REF!,6,FALSE)&gt;I$3,5,IF(VLOOKUP($C111,#REF!,6,FALSE)&lt;I$4,0,5-(I$3-VLOOKUP($C111,#REF!,6,FALSE))/(I$3-I$4)*5)),1))),IF(VLOOKUP($E111,'Country Indicator Data'!$B$4:$N$300,2,FALSE)="x","x",ROUND(IF(VLOOKUP($E111,'Country Indicator Data'!$B$4:$N$300,2,FALSE)&gt;I$3,5,IF(VLOOKUP($E111,'Country Indicator Data'!$B$4:$N$300,2,FALSE)&lt;I$4,0,5-(I$3-VLOOKUP($E111,'Country Indicator Data'!$B$4:$N$300,2,FALSE))/(I$3-I$4)*5)),1)))</f>
        <v>0</v>
      </c>
      <c r="J111" s="159">
        <f>IF(LEN(E111)&gt;3,(IF(VLOOKUP($C111,#REF!,8,FALSE)="x","x",ROUND(IF(VLOOKUP($C111,#REF!,8,FALSE)&gt;J$3,5,IF(VLOOKUP($C111,#REF!,8,FALSE)&lt;J$4,0,5-(J$3-VLOOKUP($C111,#REF!,8,FALSE))/(J$3-J$4)*5)),1))),IF(VLOOKUP($E111,'Country Indicator Data'!$B$4:$N$300,4,FALSE)="x","x",ROUND(IF(VLOOKUP($E111,'Country Indicator Data'!$B$4:$N$300,4,FALSE)&gt;J$3,5,IF(VLOOKUP($E111,'Country Indicator Data'!$B$4:$N$300,4,FALSE)&lt;J$4,0,5-(J$3-VLOOKUP($E111,'Country Indicator Data'!$B$4:$N$300,4,FALSE))/(J$3-J$4)*5)),1)))</f>
        <v>0</v>
      </c>
      <c r="K111" s="159">
        <f t="shared" si="40"/>
        <v>0</v>
      </c>
      <c r="L111" s="159">
        <f>IF(LEN(E111)&gt;3,(IF(VLOOKUP($C111,#REF!,10,FALSE)="x","x",ROUND(IF(VLOOKUP($C111,#REF!,10,FALSE)&gt;L$3,5,IF(VLOOKUP($C111,#REF!,10,FALSE)&lt;L$4,0,5-(L$3-VLOOKUP($C111,#REF!,10,FALSE))/(L$3-L$4)*5)),1))),IF(VLOOKUP($E111,'Country Indicator Data'!$B$4:$N$300,6,FALSE)="x","x",ROUND(IF(VLOOKUP($E111,'Country Indicator Data'!$B$4:$N$300,6,FALSE)&gt;L$3,5,IF(VLOOKUP($E111,'Country Indicator Data'!$B$4:$N$300,6,FALSE)&lt;L$4,0,5-(L$3-VLOOKUP($E111,'Country Indicator Data'!$B$4:$N$300,6,FALSE))/(L$3-L$4)*5)),1)))</f>
        <v>4.5</v>
      </c>
      <c r="M111" s="159">
        <f>IF(LEN(E111)&gt;3,(IF(VLOOKUP($C111,#REF!,11,FALSE)="x","x",ROUND(IF(VLOOKUP($C111,#REF!,11,FALSE)&gt;M$3,5,IF(VLOOKUP($C111,#REF!,11,FALSE)&lt;M$4,0,5-(M$3-VLOOKUP($C111,#REF!,11,FALSE))/(M$3-M$4)*5)),1))),IF(VLOOKUP($E111,'Country Indicator Data'!$B$4:$N$300,7,FALSE)="x","x",ROUND(IF(VLOOKUP($E111,'Country Indicator Data'!$B$4:$N$300,7,FALSE)&gt;M$3,5,IF(VLOOKUP($E111,'Country Indicator Data'!$B$4:$N$300,7,FALSE)&lt;M$4,0,5-(M$3-VLOOKUP($E111,'Country Indicator Data'!$B$4:$N$300,7,FALSE))/(M$3-M$4)*5)),1)))</f>
        <v>1.5</v>
      </c>
      <c r="N111" s="159">
        <f t="shared" si="41"/>
        <v>3</v>
      </c>
      <c r="O111" s="159">
        <f t="shared" si="42"/>
        <v>2.4</v>
      </c>
      <c r="P111" s="159">
        <f>IF(LEN(E111)&gt;3,VLOOKUP(C111,#REF!,12,FALSE),VLOOKUP(E111,'Country Indicator Data'!$B$4:$I$300,8,FALSE))</f>
        <v>5</v>
      </c>
      <c r="Q111" s="159">
        <f>IF(LEN(E111)&gt;3,((IF(VLOOKUP($C111,#REF!,13,FALSE)="x","x",ROUND(IF(VLOOKUP($C111,#REF!,13,FALSE)&gt;Q$3,5,IF(VLOOKUP($C111,#REF!,13,FALSE)&lt;Q$4,0,5-(LOG(Q$3)-LOG(VLOOKUP($C111,#REF!,13,FALSE)))/(LOG(Q$3)-LOG(Q$4))*5)),1)))),(IF(VLOOKUP($E111,'Country Indicator Data'!$B$4:$N$300,9,FALSE)="x","x",ROUND(IF(VLOOKUP($E111,'Country Indicator Data'!$B$4:$N$300,9,FALSE)&gt;Q$3,5,IF(VLOOKUP($E111,'Country Indicator Data'!$B$4:$N$300,9,FALSE)&lt;Q$4,0,5-(LOG(Q$3)-LOG(VLOOKUP($E111,'Country Indicator Data'!$B$4:$N$300,9,FALSE)))/(LOG(Q$3)-LOG(Q$4))*5)),1))))</f>
        <v>5</v>
      </c>
      <c r="R111" s="159">
        <f t="shared" si="43"/>
        <v>5</v>
      </c>
      <c r="S111" s="159">
        <f>IF(LEN(E111)&gt;3,((IF(VLOOKUP($C111,#REF!,17,FALSE)="x","x",ROUND(IF(VLOOKUP($C111,#REF!,17,FALSE)&gt;S$3,0,IF(VLOOKUP($C111,#REF!,17,FALSE)&lt;S$4,5,(S$3-VLOOKUP($C111,#REF!,17,FALSE))/(S$3-S$4)*5)),1)))),(IF(VLOOKUP($E111,'Country Indicator Data'!$B$4:$N$300,13,FALSE)="x","x",ROUND(IF(VLOOKUP($E111,'Country Indicator Data'!$B$4:$N$300,13,FALSE)&gt;S$3,0,IF(VLOOKUP($E111,'Country Indicator Data'!$B$4:$N$300,13,FALSE)&lt;S$4,5,(S$3-VLOOKUP($E111,'Country Indicator Data'!$B$4:$N$300,13,FALSE))/(S$3-S$4)*5)),1))))</f>
        <v>4.5999999999999996</v>
      </c>
      <c r="T111" s="159">
        <f>IF(LEN(E111)&gt;3,((IF(VLOOKUP($C111,#REF!,14,FALSE)="x","x",ROUND(IF(VLOOKUP($C111,#REF!,14,FALSE)&gt;T$3,0,IF(VLOOKUP($C111,#REF!,14,FALSE)&lt;T$4,5,(T$3-VLOOKUP($C111,#REF!,14,FALSE))/(T$3-T$4)*5)),1)))),(IF(VLOOKUP($E111,'Country Indicator Data'!$B$4:$N$300,10,FALSE)="x","x",ROUND(IF(VLOOKUP($E111,'Country Indicator Data'!$B$4:$N$300,10,FALSE)&gt;T$3,0,IF(VLOOKUP($E111,'Country Indicator Data'!$B$4:$N$300,10,FALSE)&lt;T$4,5,(T$3-VLOOKUP($E111,'Country Indicator Data'!$B$4:$N$300,10,FALSE))/(T$3-T$4)*5)),1))))</f>
        <v>4.7</v>
      </c>
      <c r="U111" s="159">
        <f>IF(LEN(E111)&gt;3,((IF(VLOOKUP($C111,#REF!,15,FALSE)="x","x",ROUND(IF(VLOOKUP($C111,#REF!,15,FALSE)&gt;U$3,0,IF(VLOOKUP($C111,#REF!,15,FALSE)&lt;U$4,5,(U$3-VLOOKUP($C111,#REF!,15,FALSE))/(U$3-U$4)*5)),1)))),(IF(VLOOKUP($E111,'Country Indicator Data'!$B$4:$N$300,11,FALSE)="x","x",ROUND(IF(VLOOKUP($E111,'Country Indicator Data'!$B$4:$N$300,11,FALSE)&gt;U$3,0,IF(VLOOKUP($E111,'Country Indicator Data'!$B$4:$N$300,11,FALSE)&lt;U$4,5,(U$3-VLOOKUP($E111,'Country Indicator Data'!$B$4:$N$300,11,FALSE))/(U$3-U$4)*5)),1))))</f>
        <v>4.0999999999999996</v>
      </c>
      <c r="V111" s="159">
        <f>IF(LEN(E111)&gt;3,((IF(VLOOKUP($C111,#REF!,16,FALSE)="x","x",ROUND(IF(VLOOKUP($C111,#REF!,16,FALSE)&gt;V$3,0,IF(VLOOKUP($C111,#REF!,16,FALSE)&lt;V$4,5,(V$3-VLOOKUP($C111,#REF!,16,FALSE))/(V$3-V$4)*5)),1)))),(IF(VLOOKUP($E111,'Country Indicator Data'!$B$4:$N$300,12,FALSE)="x","x",ROUND(IF(VLOOKUP($E111,'Country Indicator Data'!$B$4:$N$300,12,FALSE)&gt;V$3,0,IF(VLOOKUP($E111,'Country Indicator Data'!$B$4:$N$300,12,FALSE)&lt;V$4,5,(V$3-VLOOKUP($E111,'Country Indicator Data'!$B$4:$N$300,12,FALSE))/(V$3-V$4)*5)),1))))</f>
        <v>4.5999999999999996</v>
      </c>
      <c r="W111" s="159">
        <f t="shared" si="44"/>
        <v>4.5</v>
      </c>
      <c r="X111" s="159">
        <f t="shared" si="45"/>
        <v>4</v>
      </c>
      <c r="Y111" s="176">
        <f>IF('Core Indicators'!FC108="x","x",IF('Core Indicators'!FC108&gt;=5,5,IF('Core Indicators'!FC108&gt;=4,4,IF('Core Indicators'!FC108&gt;=3,3,IF('Core Indicators'!FC108&gt;=2,2,IF('Core Indicators'!FC108&gt;=1,1,0))))))</f>
        <v>3</v>
      </c>
      <c r="Z111" s="159">
        <f t="shared" si="46"/>
        <v>3</v>
      </c>
      <c r="AA111" s="176">
        <f>'Crisis Indicator Data'!Y108</f>
        <v>1</v>
      </c>
      <c r="AB111" s="176">
        <f>'Crisis Indicator Data'!Z108</f>
        <v>3</v>
      </c>
      <c r="AC111" s="176">
        <f>'Crisis Indicator Data'!AA108</f>
        <v>2</v>
      </c>
      <c r="AD111" s="176">
        <f>'Crisis Indicator Data'!AB108</f>
        <v>3</v>
      </c>
      <c r="AE111" s="176">
        <f t="shared" si="47"/>
        <v>4</v>
      </c>
      <c r="AF111" s="176">
        <f>'Crisis Indicator Data'!AC108</f>
        <v>0</v>
      </c>
      <c r="AG111" s="176">
        <f>'Crisis Indicator Data'!AD108</f>
        <v>3</v>
      </c>
      <c r="AH111" s="176">
        <f t="shared" si="48"/>
        <v>3</v>
      </c>
      <c r="AI111" s="176">
        <f>'Crisis Indicator Data'!AE108</f>
        <v>3</v>
      </c>
      <c r="AJ111" s="176">
        <f>'Crisis Indicator Data'!AF108</f>
        <v>3</v>
      </c>
      <c r="AK111" s="176">
        <f>'Crisis Indicator Data'!AG108</f>
        <v>3</v>
      </c>
      <c r="AL111" s="176">
        <f t="shared" si="49"/>
        <v>5</v>
      </c>
      <c r="AM111" s="159">
        <f t="shared" si="50"/>
        <v>4</v>
      </c>
      <c r="AN111" s="159">
        <f t="shared" si="51"/>
        <v>3.5</v>
      </c>
    </row>
    <row r="112" spans="1:40" ht="13.5" customHeight="1" x14ac:dyDescent="0.35">
      <c r="A112" s="168" t="str">
        <f>'Crisis Indicator Data'!A109</f>
        <v>Complex crisis in South Sudan</v>
      </c>
      <c r="B112" s="169" t="str">
        <f>'Crisis Indicator Data'!B109</f>
        <v>Conflict/ Violence,Floods,Political/economic crisis</v>
      </c>
      <c r="C112" s="169" t="str">
        <f>'Crisis Indicator Data'!C109</f>
        <v>SSD001</v>
      </c>
      <c r="D112" s="169" t="str">
        <f>'Crisis Indicator Data'!D109</f>
        <v>South Sudan</v>
      </c>
      <c r="E112" s="170" t="str">
        <f>'Crisis Indicator Data'!E109</f>
        <v>SSD</v>
      </c>
      <c r="F112" s="159">
        <f>IF(LEN(E112)&gt;3,(IF(VLOOKUP($C112,#REF!,7,FALSE)="x","x",ROUND(IF(VLOOKUP($C112,#REF!,7,FALSE)&gt;$F$3,5,IF(VLOOKUP($C112,#REF!,7,FALSE)&lt;F$4,0,($F$3-VLOOKUP($C112,#REF!,7,FALSE))/($F$3-$F$4)*5)),1))),IF(VLOOKUP($E112,'Country Indicator Data'!$B$4:$N$300,3,FALSE)="x","x",ROUND(IF(VLOOKUP($E112,'Country Indicator Data'!$B$4:$N$300,3,FALSE)&gt;$F$3,5,IF(VLOOKUP($E112,'Country Indicator Data'!$B$4:$N$300,3,FALSE)&lt;$F$4,0,($F$3-VLOOKUP($E112,'Country Indicator Data'!$B$4:$N$300,3,FALSE))/($F$3-$F$4)*5)),1)))</f>
        <v>1.4</v>
      </c>
      <c r="G112" s="159">
        <f>IF(LEN(E112)&gt;3,(IF(VLOOKUP($C112,#REF!,9,FALSE)="x","x",ROUND(IF(VLOOKUP($C112,#REF!,9,FALSE)&gt;G$3,5,IF(VLOOKUP($C112,#REF!,9,FALSE)&lt;G$4,0,(G$3-VLOOKUP($C112,#REF!,9,FALSE))/(G$3-G$4)*5)),1))),IF(VLOOKUP($E112,'Country Indicator Data'!$B$4:$N$300,5,FALSE)="x","x",ROUND(IF(VLOOKUP($E112,'Country Indicator Data'!$B$4:$N$300,5,FALSE)&gt;G$3,5,IF(VLOOKUP($E112,'Country Indicator Data'!$B$4:$N$300,5,FALSE)&lt;G$4,0,(G$3-VLOOKUP($E112,'Country Indicator Data'!$B$4:$N$300,5,FALSE))/(G$3-G$4)*5)),1)))</f>
        <v>3.7</v>
      </c>
      <c r="H112" s="159">
        <f t="shared" si="39"/>
        <v>2.5499999999999998</v>
      </c>
      <c r="I112" s="159">
        <f>IF(LEN(E112)&gt;3,(IF(VLOOKUP($C112,#REF!,6,FALSE)="x","x",ROUND(IF(VLOOKUP($C112,#REF!,6,FALSE)&gt;I$3,5,IF(VLOOKUP($C112,#REF!,6,FALSE)&lt;I$4,0,5-(I$3-VLOOKUP($C112,#REF!,6,FALSE))/(I$3-I$4)*5)),1))),IF(VLOOKUP($E112,'Country Indicator Data'!$B$4:$N$300,2,FALSE)="x","x",ROUND(IF(VLOOKUP($E112,'Country Indicator Data'!$B$4:$N$300,2,FALSE)&gt;I$3,5,IF(VLOOKUP($E112,'Country Indicator Data'!$B$4:$N$300,2,FALSE)&lt;I$4,0,5-(I$3-VLOOKUP($E112,'Country Indicator Data'!$B$4:$N$300,2,FALSE))/(I$3-I$4)*5)),1)))</f>
        <v>3.9</v>
      </c>
      <c r="J112" s="159">
        <f>IF(LEN(E112)&gt;3,(IF(VLOOKUP($C112,#REF!,8,FALSE)="x","x",ROUND(IF(VLOOKUP($C112,#REF!,8,FALSE)&gt;J$3,5,IF(VLOOKUP($C112,#REF!,8,FALSE)&lt;J$4,0,5-(J$3-VLOOKUP($C112,#REF!,8,FALSE))/(J$3-J$4)*5)),1))),IF(VLOOKUP($E112,'Country Indicator Data'!$B$4:$N$300,4,FALSE)="x","x",ROUND(IF(VLOOKUP($E112,'Country Indicator Data'!$B$4:$N$300,4,FALSE)&gt;J$3,5,IF(VLOOKUP($E112,'Country Indicator Data'!$B$4:$N$300,4,FALSE)&lt;J$4,0,5-(J$3-VLOOKUP($E112,'Country Indicator Data'!$B$4:$N$300,4,FALSE))/(J$3-J$4)*5)),1)))</f>
        <v>0</v>
      </c>
      <c r="K112" s="159">
        <f t="shared" si="40"/>
        <v>1.95</v>
      </c>
      <c r="L112" s="159" t="str">
        <f>IF(LEN(E112)&gt;3,(IF(VLOOKUP($C112,#REF!,10,FALSE)="x","x",ROUND(IF(VLOOKUP($C112,#REF!,10,FALSE)&gt;L$3,5,IF(VLOOKUP($C112,#REF!,10,FALSE)&lt;L$4,0,5-(L$3-VLOOKUP($C112,#REF!,10,FALSE))/(L$3-L$4)*5)),1))),IF(VLOOKUP($E112,'Country Indicator Data'!$B$4:$N$300,6,FALSE)="x","x",ROUND(IF(VLOOKUP($E112,'Country Indicator Data'!$B$4:$N$300,6,FALSE)&gt;L$3,5,IF(VLOOKUP($E112,'Country Indicator Data'!$B$4:$N$300,6,FALSE)&lt;L$4,0,5-(L$3-VLOOKUP($E112,'Country Indicator Data'!$B$4:$N$300,6,FALSE))/(L$3-L$4)*5)),1)))</f>
        <v>x</v>
      </c>
      <c r="M112" s="159">
        <f>IF(LEN(E112)&gt;3,(IF(VLOOKUP($C112,#REF!,11,FALSE)="x","x",ROUND(IF(VLOOKUP($C112,#REF!,11,FALSE)&gt;M$3,5,IF(VLOOKUP($C112,#REF!,11,FALSE)&lt;M$4,0,5-(M$3-VLOOKUP($C112,#REF!,11,FALSE))/(M$3-M$4)*5)),1))),IF(VLOOKUP($E112,'Country Indicator Data'!$B$4:$N$300,7,FALSE)="x","x",ROUND(IF(VLOOKUP($E112,'Country Indicator Data'!$B$4:$N$300,7,FALSE)&gt;M$3,5,IF(VLOOKUP($E112,'Country Indicator Data'!$B$4:$N$300,7,FALSE)&lt;M$4,0,5-(M$3-VLOOKUP($E112,'Country Indicator Data'!$B$4:$N$300,7,FALSE))/(M$3-M$4)*5)),1)))</f>
        <v>2.4</v>
      </c>
      <c r="N112" s="159">
        <f t="shared" si="41"/>
        <v>2.4</v>
      </c>
      <c r="O112" s="159">
        <f t="shared" si="42"/>
        <v>2.3000000000000003</v>
      </c>
      <c r="P112" s="159">
        <f>IF(LEN(E112)&gt;3,VLOOKUP(C112,#REF!,12,FALSE),VLOOKUP(E112,'Country Indicator Data'!$B$4:$I$300,8,FALSE))</f>
        <v>5</v>
      </c>
      <c r="Q112" s="159">
        <f>IF(LEN(E112)&gt;3,((IF(VLOOKUP($C112,#REF!,13,FALSE)="x","x",ROUND(IF(VLOOKUP($C112,#REF!,13,FALSE)&gt;Q$3,5,IF(VLOOKUP($C112,#REF!,13,FALSE)&lt;Q$4,0,5-(LOG(Q$3)-LOG(VLOOKUP($C112,#REF!,13,FALSE)))/(LOG(Q$3)-LOG(Q$4))*5)),1)))),(IF(VLOOKUP($E112,'Country Indicator Data'!$B$4:$N$300,9,FALSE)="x","x",ROUND(IF(VLOOKUP($E112,'Country Indicator Data'!$B$4:$N$300,9,FALSE)&gt;Q$3,5,IF(VLOOKUP($E112,'Country Indicator Data'!$B$4:$N$300,9,FALSE)&lt;Q$4,0,5-(LOG(Q$3)-LOG(VLOOKUP($E112,'Country Indicator Data'!$B$4:$N$300,9,FALSE)))/(LOG(Q$3)-LOG(Q$4))*5)),1))))</f>
        <v>4.7</v>
      </c>
      <c r="R112" s="159">
        <f t="shared" si="43"/>
        <v>4.8499999999999996</v>
      </c>
      <c r="S112" s="159">
        <f>IF(LEN(E112)&gt;3,((IF(VLOOKUP($C112,#REF!,17,FALSE)="x","x",ROUND(IF(VLOOKUP($C112,#REF!,17,FALSE)&gt;S$3,0,IF(VLOOKUP($C112,#REF!,17,FALSE)&lt;S$4,5,(S$3-VLOOKUP($C112,#REF!,17,FALSE))/(S$3-S$4)*5)),1)))),(IF(VLOOKUP($E112,'Country Indicator Data'!$B$4:$N$300,13,FALSE)="x","x",ROUND(IF(VLOOKUP($E112,'Country Indicator Data'!$B$4:$N$300,13,FALSE)&gt;S$3,0,IF(VLOOKUP($E112,'Country Indicator Data'!$B$4:$N$300,13,FALSE)&lt;S$4,5,(S$3-VLOOKUP($E112,'Country Indicator Data'!$B$4:$N$300,13,FALSE))/(S$3-S$4)*5)),1))))</f>
        <v>4.5999999999999996</v>
      </c>
      <c r="T112" s="159">
        <f>IF(LEN(E112)&gt;3,((IF(VLOOKUP($C112,#REF!,14,FALSE)="x","x",ROUND(IF(VLOOKUP($C112,#REF!,14,FALSE)&gt;T$3,0,IF(VLOOKUP($C112,#REF!,14,FALSE)&lt;T$4,5,(T$3-VLOOKUP($C112,#REF!,14,FALSE))/(T$3-T$4)*5)),1)))),(IF(VLOOKUP($E112,'Country Indicator Data'!$B$4:$N$300,10,FALSE)="x","x",ROUND(IF(VLOOKUP($E112,'Country Indicator Data'!$B$4:$N$300,10,FALSE)&gt;T$3,0,IF(VLOOKUP($E112,'Country Indicator Data'!$B$4:$N$300,10,FALSE)&lt;T$4,5,(T$3-VLOOKUP($E112,'Country Indicator Data'!$B$4:$N$300,10,FALSE))/(T$3-T$4)*5)),1))))</f>
        <v>4.5999999999999996</v>
      </c>
      <c r="U112" s="159">
        <f>IF(LEN(E112)&gt;3,((IF(VLOOKUP($C112,#REF!,15,FALSE)="x","x",ROUND(IF(VLOOKUP($C112,#REF!,15,FALSE)&gt;U$3,0,IF(VLOOKUP($C112,#REF!,15,FALSE)&lt;U$4,5,(U$3-VLOOKUP($C112,#REF!,15,FALSE))/(U$3-U$4)*5)),1)))),(IF(VLOOKUP($E112,'Country Indicator Data'!$B$4:$N$300,11,FALSE)="x","x",ROUND(IF(VLOOKUP($E112,'Country Indicator Data'!$B$4:$N$300,11,FALSE)&gt;U$3,0,IF(VLOOKUP($E112,'Country Indicator Data'!$B$4:$N$300,11,FALSE)&lt;U$4,5,(U$3-VLOOKUP($E112,'Country Indicator Data'!$B$4:$N$300,11,FALSE))/(U$3-U$4)*5)),1))))</f>
        <v>3.9</v>
      </c>
      <c r="V112" s="159">
        <f>IF(LEN(E112)&gt;3,((IF(VLOOKUP($C112,#REF!,16,FALSE)="x","x",ROUND(IF(VLOOKUP($C112,#REF!,16,FALSE)&gt;V$3,0,IF(VLOOKUP($C112,#REF!,16,FALSE)&lt;V$4,5,(V$3-VLOOKUP($C112,#REF!,16,FALSE))/(V$3-V$4)*5)),1)))),(IF(VLOOKUP($E112,'Country Indicator Data'!$B$4:$N$300,12,FALSE)="x","x",ROUND(IF(VLOOKUP($E112,'Country Indicator Data'!$B$4:$N$300,12,FALSE)&gt;V$3,0,IF(VLOOKUP($E112,'Country Indicator Data'!$B$4:$N$300,12,FALSE)&lt;V$4,5,(V$3-VLOOKUP($E112,'Country Indicator Data'!$B$4:$N$300,12,FALSE))/(V$3-V$4)*5)),1))))</f>
        <v>5</v>
      </c>
      <c r="W112" s="159">
        <f t="shared" si="44"/>
        <v>4.5</v>
      </c>
      <c r="X112" s="159">
        <f t="shared" si="45"/>
        <v>3.9</v>
      </c>
      <c r="Y112" s="176">
        <f>IF('Core Indicators'!FC109="x","x",IF('Core Indicators'!FC109&gt;=5,5,IF('Core Indicators'!FC109&gt;=4,4,IF('Core Indicators'!FC109&gt;=3,3,IF('Core Indicators'!FC109&gt;=2,2,IF('Core Indicators'!FC109&gt;=1,1,0))))))</f>
        <v>5</v>
      </c>
      <c r="Z112" s="159">
        <f t="shared" si="46"/>
        <v>5</v>
      </c>
      <c r="AA112" s="176">
        <f>'Crisis Indicator Data'!Y109</f>
        <v>1</v>
      </c>
      <c r="AB112" s="176">
        <f>'Crisis Indicator Data'!Z109</f>
        <v>3</v>
      </c>
      <c r="AC112" s="176">
        <f>'Crisis Indicator Data'!AA109</f>
        <v>2</v>
      </c>
      <c r="AD112" s="176">
        <f>'Crisis Indicator Data'!AB109</f>
        <v>3</v>
      </c>
      <c r="AE112" s="176">
        <f t="shared" si="47"/>
        <v>4</v>
      </c>
      <c r="AF112" s="176">
        <f>'Crisis Indicator Data'!AC109</f>
        <v>0</v>
      </c>
      <c r="AG112" s="176">
        <f>'Crisis Indicator Data'!AD109</f>
        <v>3</v>
      </c>
      <c r="AH112" s="176">
        <f t="shared" si="48"/>
        <v>3</v>
      </c>
      <c r="AI112" s="176">
        <f>'Crisis Indicator Data'!AE109</f>
        <v>3</v>
      </c>
      <c r="AJ112" s="176">
        <f>'Crisis Indicator Data'!AF109</f>
        <v>3</v>
      </c>
      <c r="AK112" s="176">
        <f>'Crisis Indicator Data'!AG109</f>
        <v>3</v>
      </c>
      <c r="AL112" s="176">
        <f t="shared" si="49"/>
        <v>5</v>
      </c>
      <c r="AM112" s="159">
        <f t="shared" si="50"/>
        <v>4</v>
      </c>
      <c r="AN112" s="159">
        <f t="shared" si="51"/>
        <v>4.5</v>
      </c>
    </row>
    <row r="113" spans="1:40" ht="13.5" customHeight="1" x14ac:dyDescent="0.35">
      <c r="A113" s="168" t="str">
        <f>'Crisis Indicator Data'!A110</f>
        <v>Displacement from Sudan to South Sudan</v>
      </c>
      <c r="B113" s="169" t="str">
        <f>'Crisis Indicator Data'!B110</f>
        <v>International Displacement</v>
      </c>
      <c r="C113" s="169" t="str">
        <f>'Crisis Indicator Data'!C110</f>
        <v>SSD004</v>
      </c>
      <c r="D113" s="169" t="str">
        <f>'Crisis Indicator Data'!D110</f>
        <v>South Sudan</v>
      </c>
      <c r="E113" s="170" t="str">
        <f>'Crisis Indicator Data'!E110</f>
        <v>SSD</v>
      </c>
      <c r="F113" s="159">
        <f>IF(LEN(E113)&gt;3,(IF(VLOOKUP($C113,#REF!,7,FALSE)="x","x",ROUND(IF(VLOOKUP($C113,#REF!,7,FALSE)&gt;$F$3,5,IF(VLOOKUP($C113,#REF!,7,FALSE)&lt;F$4,0,($F$3-VLOOKUP($C113,#REF!,7,FALSE))/($F$3-$F$4)*5)),1))),IF(VLOOKUP($E113,'Country Indicator Data'!$B$4:$N$300,3,FALSE)="x","x",ROUND(IF(VLOOKUP($E113,'Country Indicator Data'!$B$4:$N$300,3,FALSE)&gt;$F$3,5,IF(VLOOKUP($E113,'Country Indicator Data'!$B$4:$N$300,3,FALSE)&lt;$F$4,0,($F$3-VLOOKUP($E113,'Country Indicator Data'!$B$4:$N$300,3,FALSE))/($F$3-$F$4)*5)),1)))</f>
        <v>1.4</v>
      </c>
      <c r="G113" s="159">
        <f>IF(LEN(E113)&gt;3,(IF(VLOOKUP($C113,#REF!,9,FALSE)="x","x",ROUND(IF(VLOOKUP($C113,#REF!,9,FALSE)&gt;G$3,5,IF(VLOOKUP($C113,#REF!,9,FALSE)&lt;G$4,0,(G$3-VLOOKUP($C113,#REF!,9,FALSE))/(G$3-G$4)*5)),1))),IF(VLOOKUP($E113,'Country Indicator Data'!$B$4:$N$300,5,FALSE)="x","x",ROUND(IF(VLOOKUP($E113,'Country Indicator Data'!$B$4:$N$300,5,FALSE)&gt;G$3,5,IF(VLOOKUP($E113,'Country Indicator Data'!$B$4:$N$300,5,FALSE)&lt;G$4,0,(G$3-VLOOKUP($E113,'Country Indicator Data'!$B$4:$N$300,5,FALSE))/(G$3-G$4)*5)),1)))</f>
        <v>3.7</v>
      </c>
      <c r="H113" s="159">
        <f t="shared" si="39"/>
        <v>2.5499999999999998</v>
      </c>
      <c r="I113" s="159">
        <f>IF(LEN(E113)&gt;3,(IF(VLOOKUP($C113,#REF!,6,FALSE)="x","x",ROUND(IF(VLOOKUP($C113,#REF!,6,FALSE)&gt;I$3,5,IF(VLOOKUP($C113,#REF!,6,FALSE)&lt;I$4,0,5-(I$3-VLOOKUP($C113,#REF!,6,FALSE))/(I$3-I$4)*5)),1))),IF(VLOOKUP($E113,'Country Indicator Data'!$B$4:$N$300,2,FALSE)="x","x",ROUND(IF(VLOOKUP($E113,'Country Indicator Data'!$B$4:$N$300,2,FALSE)&gt;I$3,5,IF(VLOOKUP($E113,'Country Indicator Data'!$B$4:$N$300,2,FALSE)&lt;I$4,0,5-(I$3-VLOOKUP($E113,'Country Indicator Data'!$B$4:$N$300,2,FALSE))/(I$3-I$4)*5)),1)))</f>
        <v>3.9</v>
      </c>
      <c r="J113" s="159">
        <f>IF(LEN(E113)&gt;3,(IF(VLOOKUP($C113,#REF!,8,FALSE)="x","x",ROUND(IF(VLOOKUP($C113,#REF!,8,FALSE)&gt;J$3,5,IF(VLOOKUP($C113,#REF!,8,FALSE)&lt;J$4,0,5-(J$3-VLOOKUP($C113,#REF!,8,FALSE))/(J$3-J$4)*5)),1))),IF(VLOOKUP($E113,'Country Indicator Data'!$B$4:$N$300,4,FALSE)="x","x",ROUND(IF(VLOOKUP($E113,'Country Indicator Data'!$B$4:$N$300,4,FALSE)&gt;J$3,5,IF(VLOOKUP($E113,'Country Indicator Data'!$B$4:$N$300,4,FALSE)&lt;J$4,0,5-(J$3-VLOOKUP($E113,'Country Indicator Data'!$B$4:$N$300,4,FALSE))/(J$3-J$4)*5)),1)))</f>
        <v>0</v>
      </c>
      <c r="K113" s="159">
        <f t="shared" si="40"/>
        <v>1.95</v>
      </c>
      <c r="L113" s="159" t="str">
        <f>IF(LEN(E113)&gt;3,(IF(VLOOKUP($C113,#REF!,10,FALSE)="x","x",ROUND(IF(VLOOKUP($C113,#REF!,10,FALSE)&gt;L$3,5,IF(VLOOKUP($C113,#REF!,10,FALSE)&lt;L$4,0,5-(L$3-VLOOKUP($C113,#REF!,10,FALSE))/(L$3-L$4)*5)),1))),IF(VLOOKUP($E113,'Country Indicator Data'!$B$4:$N$300,6,FALSE)="x","x",ROUND(IF(VLOOKUP($E113,'Country Indicator Data'!$B$4:$N$300,6,FALSE)&gt;L$3,5,IF(VLOOKUP($E113,'Country Indicator Data'!$B$4:$N$300,6,FALSE)&lt;L$4,0,5-(L$3-VLOOKUP($E113,'Country Indicator Data'!$B$4:$N$300,6,FALSE))/(L$3-L$4)*5)),1)))</f>
        <v>x</v>
      </c>
      <c r="M113" s="159">
        <f>IF(LEN(E113)&gt;3,(IF(VLOOKUP($C113,#REF!,11,FALSE)="x","x",ROUND(IF(VLOOKUP($C113,#REF!,11,FALSE)&gt;M$3,5,IF(VLOOKUP($C113,#REF!,11,FALSE)&lt;M$4,0,5-(M$3-VLOOKUP($C113,#REF!,11,FALSE))/(M$3-M$4)*5)),1))),IF(VLOOKUP($E113,'Country Indicator Data'!$B$4:$N$300,7,FALSE)="x","x",ROUND(IF(VLOOKUP($E113,'Country Indicator Data'!$B$4:$N$300,7,FALSE)&gt;M$3,5,IF(VLOOKUP($E113,'Country Indicator Data'!$B$4:$N$300,7,FALSE)&lt;M$4,0,5-(M$3-VLOOKUP($E113,'Country Indicator Data'!$B$4:$N$300,7,FALSE))/(M$3-M$4)*5)),1)))</f>
        <v>2.4</v>
      </c>
      <c r="N113" s="159">
        <f t="shared" si="41"/>
        <v>2.4</v>
      </c>
      <c r="O113" s="159">
        <f t="shared" si="42"/>
        <v>2.3000000000000003</v>
      </c>
      <c r="P113" s="159">
        <f>IF(LEN(E113)&gt;3,VLOOKUP(C113,#REF!,12,FALSE),VLOOKUP(E113,'Country Indicator Data'!$B$4:$I$300,8,FALSE))</f>
        <v>5</v>
      </c>
      <c r="Q113" s="159">
        <f>IF(LEN(E113)&gt;3,((IF(VLOOKUP($C113,#REF!,13,FALSE)="x","x",ROUND(IF(VLOOKUP($C113,#REF!,13,FALSE)&gt;Q$3,5,IF(VLOOKUP($C113,#REF!,13,FALSE)&lt;Q$4,0,5-(LOG(Q$3)-LOG(VLOOKUP($C113,#REF!,13,FALSE)))/(LOG(Q$3)-LOG(Q$4))*5)),1)))),(IF(VLOOKUP($E113,'Country Indicator Data'!$B$4:$N$300,9,FALSE)="x","x",ROUND(IF(VLOOKUP($E113,'Country Indicator Data'!$B$4:$N$300,9,FALSE)&gt;Q$3,5,IF(VLOOKUP($E113,'Country Indicator Data'!$B$4:$N$300,9,FALSE)&lt;Q$4,0,5-(LOG(Q$3)-LOG(VLOOKUP($E113,'Country Indicator Data'!$B$4:$N$300,9,FALSE)))/(LOG(Q$3)-LOG(Q$4))*5)),1))))</f>
        <v>4.7</v>
      </c>
      <c r="R113" s="159">
        <f t="shared" si="43"/>
        <v>4.8499999999999996</v>
      </c>
      <c r="S113" s="159">
        <f>IF(LEN(E113)&gt;3,((IF(VLOOKUP($C113,#REF!,17,FALSE)="x","x",ROUND(IF(VLOOKUP($C113,#REF!,17,FALSE)&gt;S$3,0,IF(VLOOKUP($C113,#REF!,17,FALSE)&lt;S$4,5,(S$3-VLOOKUP($C113,#REF!,17,FALSE))/(S$3-S$4)*5)),1)))),(IF(VLOOKUP($E113,'Country Indicator Data'!$B$4:$N$300,13,FALSE)="x","x",ROUND(IF(VLOOKUP($E113,'Country Indicator Data'!$B$4:$N$300,13,FALSE)&gt;S$3,0,IF(VLOOKUP($E113,'Country Indicator Data'!$B$4:$N$300,13,FALSE)&lt;S$4,5,(S$3-VLOOKUP($E113,'Country Indicator Data'!$B$4:$N$300,13,FALSE))/(S$3-S$4)*5)),1))))</f>
        <v>4.5999999999999996</v>
      </c>
      <c r="T113" s="159">
        <f>IF(LEN(E113)&gt;3,((IF(VLOOKUP($C113,#REF!,14,FALSE)="x","x",ROUND(IF(VLOOKUP($C113,#REF!,14,FALSE)&gt;T$3,0,IF(VLOOKUP($C113,#REF!,14,FALSE)&lt;T$4,5,(T$3-VLOOKUP($C113,#REF!,14,FALSE))/(T$3-T$4)*5)),1)))),(IF(VLOOKUP($E113,'Country Indicator Data'!$B$4:$N$300,10,FALSE)="x","x",ROUND(IF(VLOOKUP($E113,'Country Indicator Data'!$B$4:$N$300,10,FALSE)&gt;T$3,0,IF(VLOOKUP($E113,'Country Indicator Data'!$B$4:$N$300,10,FALSE)&lt;T$4,5,(T$3-VLOOKUP($E113,'Country Indicator Data'!$B$4:$N$300,10,FALSE))/(T$3-T$4)*5)),1))))</f>
        <v>4.5999999999999996</v>
      </c>
      <c r="U113" s="159">
        <f>IF(LEN(E113)&gt;3,((IF(VLOOKUP($C113,#REF!,15,FALSE)="x","x",ROUND(IF(VLOOKUP($C113,#REF!,15,FALSE)&gt;U$3,0,IF(VLOOKUP($C113,#REF!,15,FALSE)&lt;U$4,5,(U$3-VLOOKUP($C113,#REF!,15,FALSE))/(U$3-U$4)*5)),1)))),(IF(VLOOKUP($E113,'Country Indicator Data'!$B$4:$N$300,11,FALSE)="x","x",ROUND(IF(VLOOKUP($E113,'Country Indicator Data'!$B$4:$N$300,11,FALSE)&gt;U$3,0,IF(VLOOKUP($E113,'Country Indicator Data'!$B$4:$N$300,11,FALSE)&lt;U$4,5,(U$3-VLOOKUP($E113,'Country Indicator Data'!$B$4:$N$300,11,FALSE))/(U$3-U$4)*5)),1))))</f>
        <v>3.9</v>
      </c>
      <c r="V113" s="159">
        <f>IF(LEN(E113)&gt;3,((IF(VLOOKUP($C113,#REF!,16,FALSE)="x","x",ROUND(IF(VLOOKUP($C113,#REF!,16,FALSE)&gt;V$3,0,IF(VLOOKUP($C113,#REF!,16,FALSE)&lt;V$4,5,(V$3-VLOOKUP($C113,#REF!,16,FALSE))/(V$3-V$4)*5)),1)))),(IF(VLOOKUP($E113,'Country Indicator Data'!$B$4:$N$300,12,FALSE)="x","x",ROUND(IF(VLOOKUP($E113,'Country Indicator Data'!$B$4:$N$300,12,FALSE)&gt;V$3,0,IF(VLOOKUP($E113,'Country Indicator Data'!$B$4:$N$300,12,FALSE)&lt;V$4,5,(V$3-VLOOKUP($E113,'Country Indicator Data'!$B$4:$N$300,12,FALSE))/(V$3-V$4)*5)),1))))</f>
        <v>5</v>
      </c>
      <c r="W113" s="159">
        <f t="shared" si="44"/>
        <v>4.5</v>
      </c>
      <c r="X113" s="159">
        <f t="shared" si="45"/>
        <v>3.9</v>
      </c>
      <c r="Y113" s="176">
        <f>IF('Core Indicators'!FC110="x","x",IF('Core Indicators'!FC110&gt;=5,5,IF('Core Indicators'!FC110&gt;=4,4,IF('Core Indicators'!FC110&gt;=3,3,IF('Core Indicators'!FC110&gt;=2,2,IF('Core Indicators'!FC110&gt;=1,1,0))))))</f>
        <v>4</v>
      </c>
      <c r="Z113" s="159">
        <f t="shared" si="46"/>
        <v>4</v>
      </c>
      <c r="AA113" s="176">
        <f>'Crisis Indicator Data'!Y110</f>
        <v>1</v>
      </c>
      <c r="AB113" s="176">
        <f>'Crisis Indicator Data'!Z110</f>
        <v>3</v>
      </c>
      <c r="AC113" s="176">
        <f>'Crisis Indicator Data'!AA110</f>
        <v>2</v>
      </c>
      <c r="AD113" s="176">
        <f>'Crisis Indicator Data'!AB110</f>
        <v>3</v>
      </c>
      <c r="AE113" s="176">
        <f t="shared" si="47"/>
        <v>4</v>
      </c>
      <c r="AF113" s="176">
        <f>'Crisis Indicator Data'!AC110</f>
        <v>0</v>
      </c>
      <c r="AG113" s="176">
        <f>'Crisis Indicator Data'!AD110</f>
        <v>3</v>
      </c>
      <c r="AH113" s="176">
        <f t="shared" si="48"/>
        <v>3</v>
      </c>
      <c r="AI113" s="176">
        <f>'Crisis Indicator Data'!AE110</f>
        <v>3</v>
      </c>
      <c r="AJ113" s="176">
        <f>'Crisis Indicator Data'!AF110</f>
        <v>3</v>
      </c>
      <c r="AK113" s="176">
        <f>'Crisis Indicator Data'!AG110</f>
        <v>3</v>
      </c>
      <c r="AL113" s="176">
        <f t="shared" si="49"/>
        <v>5</v>
      </c>
      <c r="AM113" s="159">
        <f t="shared" si="50"/>
        <v>4</v>
      </c>
      <c r="AN113" s="159">
        <f t="shared" si="51"/>
        <v>4</v>
      </c>
    </row>
    <row r="114" spans="1:40" ht="13.5" customHeight="1" x14ac:dyDescent="0.35">
      <c r="A114" s="168" t="str">
        <f>'Crisis Indicator Data'!A111</f>
        <v>Drought in Eswatini</v>
      </c>
      <c r="B114" s="169" t="str">
        <f>'Crisis Indicator Data'!B111</f>
        <v>Drought/drier conditions</v>
      </c>
      <c r="C114" s="169" t="str">
        <f>'Crisis Indicator Data'!C111</f>
        <v>SWZ001</v>
      </c>
      <c r="D114" s="169" t="str">
        <f>'Crisis Indicator Data'!D111</f>
        <v>Eswatini</v>
      </c>
      <c r="E114" s="170" t="str">
        <f>'Crisis Indicator Data'!E111</f>
        <v>SWZ</v>
      </c>
      <c r="F114" s="159">
        <f>IF(LEN(E114)&gt;3,(IF(VLOOKUP($C114,#REF!,7,FALSE)="x","x",ROUND(IF(VLOOKUP($C114,#REF!,7,FALSE)&gt;$F$3,5,IF(VLOOKUP($C114,#REF!,7,FALSE)&lt;F$4,0,($F$3-VLOOKUP($C114,#REF!,7,FALSE))/($F$3-$F$4)*5)),1))),IF(VLOOKUP($E114,'Country Indicator Data'!$B$4:$N$300,3,FALSE)="x","x",ROUND(IF(VLOOKUP($E114,'Country Indicator Data'!$B$4:$N$300,3,FALSE)&gt;$F$3,5,IF(VLOOKUP($E114,'Country Indicator Data'!$B$4:$N$300,3,FALSE)&lt;$F$4,0,($F$3-VLOOKUP($E114,'Country Indicator Data'!$B$4:$N$300,3,FALSE))/($F$3-$F$4)*5)),1)))</f>
        <v>3.2</v>
      </c>
      <c r="G114" s="159">
        <f>IF(LEN(E114)&gt;3,(IF(VLOOKUP($C114,#REF!,9,FALSE)="x","x",ROUND(IF(VLOOKUP($C114,#REF!,9,FALSE)&gt;G$3,5,IF(VLOOKUP($C114,#REF!,9,FALSE)&lt;G$4,0,(G$3-VLOOKUP($C114,#REF!,9,FALSE))/(G$3-G$4)*5)),1))),IF(VLOOKUP($E114,'Country Indicator Data'!$B$4:$N$300,5,FALSE)="x","x",ROUND(IF(VLOOKUP($E114,'Country Indicator Data'!$B$4:$N$300,5,FALSE)&gt;G$3,5,IF(VLOOKUP($E114,'Country Indicator Data'!$B$4:$N$300,5,FALSE)&lt;G$4,0,(G$3-VLOOKUP($E114,'Country Indicator Data'!$B$4:$N$300,5,FALSE))/(G$3-G$4)*5)),1)))</f>
        <v>3.3</v>
      </c>
      <c r="H114" s="159">
        <f t="shared" si="39"/>
        <v>3.25</v>
      </c>
      <c r="I114" s="159">
        <f>IF(LEN(E114)&gt;3,(IF(VLOOKUP($C114,#REF!,6,FALSE)="x","x",ROUND(IF(VLOOKUP($C114,#REF!,6,FALSE)&gt;I$3,5,IF(VLOOKUP($C114,#REF!,6,FALSE)&lt;I$4,0,5-(I$3-VLOOKUP($C114,#REF!,6,FALSE))/(I$3-I$4)*5)),1))),IF(VLOOKUP($E114,'Country Indicator Data'!$B$4:$N$300,2,FALSE)="x","x",ROUND(IF(VLOOKUP($E114,'Country Indicator Data'!$B$4:$N$300,2,FALSE)&gt;I$3,5,IF(VLOOKUP($E114,'Country Indicator Data'!$B$4:$N$300,2,FALSE)&lt;I$4,0,5-(I$3-VLOOKUP($E114,'Country Indicator Data'!$B$4:$N$300,2,FALSE))/(I$3-I$4)*5)),1)))</f>
        <v>0</v>
      </c>
      <c r="J114" s="159">
        <f>IF(LEN(E114)&gt;3,(IF(VLOOKUP($C114,#REF!,8,FALSE)="x","x",ROUND(IF(VLOOKUP($C114,#REF!,8,FALSE)&gt;J$3,5,IF(VLOOKUP($C114,#REF!,8,FALSE)&lt;J$4,0,5-(J$3-VLOOKUP($C114,#REF!,8,FALSE))/(J$3-J$4)*5)),1))),IF(VLOOKUP($E114,'Country Indicator Data'!$B$4:$N$300,4,FALSE)="x","x",ROUND(IF(VLOOKUP($E114,'Country Indicator Data'!$B$4:$N$300,4,FALSE)&gt;J$3,5,IF(VLOOKUP($E114,'Country Indicator Data'!$B$4:$N$300,4,FALSE)&lt;J$4,0,5-(J$3-VLOOKUP($E114,'Country Indicator Data'!$B$4:$N$300,4,FALSE))/(J$3-J$4)*5)),1)))</f>
        <v>0</v>
      </c>
      <c r="K114" s="159">
        <f t="shared" si="40"/>
        <v>0</v>
      </c>
      <c r="L114" s="159">
        <f>IF(LEN(E114)&gt;3,(IF(VLOOKUP($C114,#REF!,10,FALSE)="x","x",ROUND(IF(VLOOKUP($C114,#REF!,10,FALSE)&gt;L$3,5,IF(VLOOKUP($C114,#REF!,10,FALSE)&lt;L$4,0,5-(L$3-VLOOKUP($C114,#REF!,10,FALSE))/(L$3-L$4)*5)),1))),IF(VLOOKUP($E114,'Country Indicator Data'!$B$4:$N$300,6,FALSE)="x","x",ROUND(IF(VLOOKUP($E114,'Country Indicator Data'!$B$4:$N$300,6,FALSE)&gt;L$3,5,IF(VLOOKUP($E114,'Country Indicator Data'!$B$4:$N$300,6,FALSE)&lt;L$4,0,5-(L$3-VLOOKUP($E114,'Country Indicator Data'!$B$4:$N$300,6,FALSE))/(L$3-L$4)*5)),1)))</f>
        <v>3.2</v>
      </c>
      <c r="M114" s="159">
        <f>IF(LEN(E114)&gt;3,(IF(VLOOKUP($C114,#REF!,11,FALSE)="x","x",ROUND(IF(VLOOKUP($C114,#REF!,11,FALSE)&gt;M$3,5,IF(VLOOKUP($C114,#REF!,11,FALSE)&lt;M$4,0,5-(M$3-VLOOKUP($C114,#REF!,11,FALSE))/(M$3-M$4)*5)),1))),IF(VLOOKUP($E114,'Country Indicator Data'!$B$4:$N$300,7,FALSE)="x","x",ROUND(IF(VLOOKUP($E114,'Country Indicator Data'!$B$4:$N$300,7,FALSE)&gt;M$3,5,IF(VLOOKUP($E114,'Country Indicator Data'!$B$4:$N$300,7,FALSE)&lt;M$4,0,5-(M$3-VLOOKUP($E114,'Country Indicator Data'!$B$4:$N$300,7,FALSE))/(M$3-M$4)*5)),1)))</f>
        <v>3.7</v>
      </c>
      <c r="N114" s="159">
        <f t="shared" si="41"/>
        <v>3.45</v>
      </c>
      <c r="O114" s="159">
        <f t="shared" si="42"/>
        <v>2.2333333333333334</v>
      </c>
      <c r="P114" s="159">
        <f>IF(LEN(E114)&gt;3,VLOOKUP(C114,#REF!,12,FALSE),VLOOKUP(E114,'Country Indicator Data'!$B$4:$I$300,8,FALSE))</f>
        <v>2</v>
      </c>
      <c r="Q114" s="159">
        <f>IF(LEN(E114)&gt;3,((IF(VLOOKUP($C114,#REF!,13,FALSE)="x","x",ROUND(IF(VLOOKUP($C114,#REF!,13,FALSE)&gt;Q$3,5,IF(VLOOKUP($C114,#REF!,13,FALSE)&lt;Q$4,0,5-(LOG(Q$3)-LOG(VLOOKUP($C114,#REF!,13,FALSE)))/(LOG(Q$3)-LOG(Q$4))*5)),1)))),(IF(VLOOKUP($E114,'Country Indicator Data'!$B$4:$N$300,9,FALSE)="x","x",ROUND(IF(VLOOKUP($E114,'Country Indicator Data'!$B$4:$N$300,9,FALSE)&gt;Q$3,5,IF(VLOOKUP($E114,'Country Indicator Data'!$B$4:$N$300,9,FALSE)&lt;Q$4,0,5-(LOG(Q$3)-LOG(VLOOKUP($E114,'Country Indicator Data'!$B$4:$N$300,9,FALSE)))/(LOG(Q$3)-LOG(Q$4))*5)),1))))</f>
        <v>0</v>
      </c>
      <c r="R114" s="159">
        <f t="shared" si="43"/>
        <v>1</v>
      </c>
      <c r="S114" s="159">
        <f>IF(LEN(E114)&gt;3,((IF(VLOOKUP($C114,#REF!,17,FALSE)="x","x",ROUND(IF(VLOOKUP($C114,#REF!,17,FALSE)&gt;S$3,0,IF(VLOOKUP($C114,#REF!,17,FALSE)&lt;S$4,5,(S$3-VLOOKUP($C114,#REF!,17,FALSE))/(S$3-S$4)*5)),1)))),(IF(VLOOKUP($E114,'Country Indicator Data'!$B$4:$N$300,13,FALSE)="x","x",ROUND(IF(VLOOKUP($E114,'Country Indicator Data'!$B$4:$N$300,13,FALSE)&gt;S$3,0,IF(VLOOKUP($E114,'Country Indicator Data'!$B$4:$N$300,13,FALSE)&lt;S$4,5,(S$3-VLOOKUP($E114,'Country Indicator Data'!$B$4:$N$300,13,FALSE))/(S$3-S$4)*5)),1))))</f>
        <v>3.7</v>
      </c>
      <c r="T114" s="159">
        <f>IF(LEN(E114)&gt;3,((IF(VLOOKUP($C114,#REF!,14,FALSE)="x","x",ROUND(IF(VLOOKUP($C114,#REF!,14,FALSE)&gt;T$3,0,IF(VLOOKUP($C114,#REF!,14,FALSE)&lt;T$4,5,(T$3-VLOOKUP($C114,#REF!,14,FALSE))/(T$3-T$4)*5)),1)))),(IF(VLOOKUP($E114,'Country Indicator Data'!$B$4:$N$300,10,FALSE)="x","x",ROUND(IF(VLOOKUP($E114,'Country Indicator Data'!$B$4:$N$300,10,FALSE)&gt;T$3,0,IF(VLOOKUP($E114,'Country Indicator Data'!$B$4:$N$300,10,FALSE)&lt;T$4,5,(T$3-VLOOKUP($E114,'Country Indicator Data'!$B$4:$N$300,10,FALSE))/(T$3-T$4)*5)),1))))</f>
        <v>3.1</v>
      </c>
      <c r="U114" s="159">
        <f>IF(LEN(E114)&gt;3,((IF(VLOOKUP($C114,#REF!,15,FALSE)="x","x",ROUND(IF(VLOOKUP($C114,#REF!,15,FALSE)&gt;U$3,0,IF(VLOOKUP($C114,#REF!,15,FALSE)&lt;U$4,5,(U$3-VLOOKUP($C114,#REF!,15,FALSE))/(U$3-U$4)*5)),1)))),(IF(VLOOKUP($E114,'Country Indicator Data'!$B$4:$N$300,11,FALSE)="x","x",ROUND(IF(VLOOKUP($E114,'Country Indicator Data'!$B$4:$N$300,11,FALSE)&gt;U$3,0,IF(VLOOKUP($E114,'Country Indicator Data'!$B$4:$N$300,11,FALSE)&lt;U$4,5,(U$3-VLOOKUP($E114,'Country Indicator Data'!$B$4:$N$300,11,FALSE))/(U$3-U$4)*5)),1))))</f>
        <v>3.2</v>
      </c>
      <c r="V114" s="159">
        <f>IF(LEN(E114)&gt;3,((IF(VLOOKUP($C114,#REF!,16,FALSE)="x","x",ROUND(IF(VLOOKUP($C114,#REF!,16,FALSE)&gt;V$3,0,IF(VLOOKUP($C114,#REF!,16,FALSE)&lt;V$4,5,(V$3-VLOOKUP($C114,#REF!,16,FALSE))/(V$3-V$4)*5)),1)))),(IF(VLOOKUP($E114,'Country Indicator Data'!$B$4:$N$300,12,FALSE)="x","x",ROUND(IF(VLOOKUP($E114,'Country Indicator Data'!$B$4:$N$300,12,FALSE)&gt;V$3,0,IF(VLOOKUP($E114,'Country Indicator Data'!$B$4:$N$300,12,FALSE)&lt;V$4,5,(V$3-VLOOKUP($E114,'Country Indicator Data'!$B$4:$N$300,12,FALSE))/(V$3-V$4)*5)),1))))</f>
        <v>4.2</v>
      </c>
      <c r="W114" s="159">
        <f t="shared" si="44"/>
        <v>3.6</v>
      </c>
      <c r="X114" s="159">
        <f t="shared" si="45"/>
        <v>2.2999999999999998</v>
      </c>
      <c r="Y114" s="176">
        <f>IF('Core Indicators'!FC111="x","x",IF('Core Indicators'!FC111&gt;=5,5,IF('Core Indicators'!FC111&gt;=4,4,IF('Core Indicators'!FC111&gt;=3,3,IF('Core Indicators'!FC111&gt;=2,2,IF('Core Indicators'!FC111&gt;=1,1,0))))))</f>
        <v>2</v>
      </c>
      <c r="Z114" s="159">
        <f t="shared" si="46"/>
        <v>2</v>
      </c>
      <c r="AA114" s="176">
        <f>'Crisis Indicator Data'!Y111</f>
        <v>1</v>
      </c>
      <c r="AB114" s="176">
        <f>'Crisis Indicator Data'!Z111</f>
        <v>0</v>
      </c>
      <c r="AC114" s="176">
        <f>'Crisis Indicator Data'!AA111</f>
        <v>0</v>
      </c>
      <c r="AD114" s="176">
        <f>'Crisis Indicator Data'!AB111</f>
        <v>0</v>
      </c>
      <c r="AE114" s="176">
        <f t="shared" si="47"/>
        <v>1</v>
      </c>
      <c r="AF114" s="176">
        <f>'Crisis Indicator Data'!AC111</f>
        <v>0</v>
      </c>
      <c r="AG114" s="176">
        <f>'Crisis Indicator Data'!AD111</f>
        <v>0</v>
      </c>
      <c r="AH114" s="176">
        <f t="shared" si="48"/>
        <v>0</v>
      </c>
      <c r="AI114" s="176">
        <f>'Crisis Indicator Data'!AE111</f>
        <v>0</v>
      </c>
      <c r="AJ114" s="176">
        <f>'Crisis Indicator Data'!AF111</f>
        <v>0</v>
      </c>
      <c r="AK114" s="176">
        <f>'Crisis Indicator Data'!AG111</f>
        <v>3</v>
      </c>
      <c r="AL114" s="176">
        <f t="shared" si="49"/>
        <v>3</v>
      </c>
      <c r="AM114" s="159">
        <f t="shared" si="50"/>
        <v>1</v>
      </c>
      <c r="AN114" s="159">
        <f t="shared" si="51"/>
        <v>1.5</v>
      </c>
    </row>
    <row r="115" spans="1:40" ht="13.5" customHeight="1" x14ac:dyDescent="0.35">
      <c r="A115" s="168" t="str">
        <f>'Crisis Indicator Data'!A112</f>
        <v>Complex crisis in Syria</v>
      </c>
      <c r="B115" s="169" t="str">
        <f>'Crisis Indicator Data'!B112</f>
        <v>Conflict/ Violence,Political/economic crisis,Drought/drier conditions</v>
      </c>
      <c r="C115" s="169" t="str">
        <f>'Crisis Indicator Data'!C112</f>
        <v>SYR003</v>
      </c>
      <c r="D115" s="169" t="str">
        <f>'Crisis Indicator Data'!D112</f>
        <v>Syria</v>
      </c>
      <c r="E115" s="170" t="str">
        <f>'Crisis Indicator Data'!E112</f>
        <v>SYR</v>
      </c>
      <c r="F115" s="159">
        <f>IF(LEN(E115)&gt;3,(IF(VLOOKUP($C115,#REF!,7,FALSE)="x","x",ROUND(IF(VLOOKUP($C115,#REF!,7,FALSE)&gt;$F$3,5,IF(VLOOKUP($C115,#REF!,7,FALSE)&lt;F$4,0,($F$3-VLOOKUP($C115,#REF!,7,FALSE))/($F$3-$F$4)*5)),1))),IF(VLOOKUP($E115,'Country Indicator Data'!$B$4:$N$300,3,FALSE)="x","x",ROUND(IF(VLOOKUP($E115,'Country Indicator Data'!$B$4:$N$300,3,FALSE)&gt;$F$3,5,IF(VLOOKUP($E115,'Country Indicator Data'!$B$4:$N$300,3,FALSE)&lt;$F$4,0,($F$3-VLOOKUP($E115,'Country Indicator Data'!$B$4:$N$300,3,FALSE))/($F$3-$F$4)*5)),1)))</f>
        <v>4.5999999999999996</v>
      </c>
      <c r="G115" s="159">
        <f>IF(LEN(E115)&gt;3,(IF(VLOOKUP($C115,#REF!,9,FALSE)="x","x",ROUND(IF(VLOOKUP($C115,#REF!,9,FALSE)&gt;G$3,5,IF(VLOOKUP($C115,#REF!,9,FALSE)&lt;G$4,0,(G$3-VLOOKUP($C115,#REF!,9,FALSE))/(G$3-G$4)*5)),1))),IF(VLOOKUP($E115,'Country Indicator Data'!$B$4:$N$300,5,FALSE)="x","x",ROUND(IF(VLOOKUP($E115,'Country Indicator Data'!$B$4:$N$300,5,FALSE)&gt;G$3,5,IF(VLOOKUP($E115,'Country Indicator Data'!$B$4:$N$300,5,FALSE)&lt;G$4,0,(G$3-VLOOKUP($E115,'Country Indicator Data'!$B$4:$N$300,5,FALSE))/(G$3-G$4)*5)),1)))</f>
        <v>4.0999999999999996</v>
      </c>
      <c r="H115" s="159">
        <f t="shared" si="39"/>
        <v>4.3499999999999996</v>
      </c>
      <c r="I115" s="159">
        <f>IF(LEN(E115)&gt;3,(IF(VLOOKUP($C115,#REF!,6,FALSE)="x","x",ROUND(IF(VLOOKUP($C115,#REF!,6,FALSE)&gt;I$3,5,IF(VLOOKUP($C115,#REF!,6,FALSE)&lt;I$4,0,5-(I$3-VLOOKUP($C115,#REF!,6,FALSE))/(I$3-I$4)*5)),1))),IF(VLOOKUP($E115,'Country Indicator Data'!$B$4:$N$300,2,FALSE)="x","x",ROUND(IF(VLOOKUP($E115,'Country Indicator Data'!$B$4:$N$300,2,FALSE)&gt;I$3,5,IF(VLOOKUP($E115,'Country Indicator Data'!$B$4:$N$300,2,FALSE)&lt;I$4,0,5-(I$3-VLOOKUP($E115,'Country Indicator Data'!$B$4:$N$300,2,FALSE))/(I$3-I$4)*5)),1)))</f>
        <v>2.7</v>
      </c>
      <c r="J115" s="159">
        <f>IF(LEN(E115)&gt;3,(IF(VLOOKUP($C115,#REF!,8,FALSE)="x","x",ROUND(IF(VLOOKUP($C115,#REF!,8,FALSE)&gt;J$3,5,IF(VLOOKUP($C115,#REF!,8,FALSE)&lt;J$4,0,5-(J$3-VLOOKUP($C115,#REF!,8,FALSE))/(J$3-J$4)*5)),1))),IF(VLOOKUP($E115,'Country Indicator Data'!$B$4:$N$300,4,FALSE)="x","x",ROUND(IF(VLOOKUP($E115,'Country Indicator Data'!$B$4:$N$300,4,FALSE)&gt;J$3,5,IF(VLOOKUP($E115,'Country Indicator Data'!$B$4:$N$300,4,FALSE)&lt;J$4,0,5-(J$3-VLOOKUP($E115,'Country Indicator Data'!$B$4:$N$300,4,FALSE))/(J$3-J$4)*5)),1)))</f>
        <v>5</v>
      </c>
      <c r="K115" s="159">
        <f t="shared" si="40"/>
        <v>3.85</v>
      </c>
      <c r="L115" s="159">
        <f>IF(LEN(E115)&gt;3,(IF(VLOOKUP($C115,#REF!,10,FALSE)="x","x",ROUND(IF(VLOOKUP($C115,#REF!,10,FALSE)&gt;L$3,5,IF(VLOOKUP($C115,#REF!,10,FALSE)&lt;L$4,0,5-(L$3-VLOOKUP($C115,#REF!,10,FALSE))/(L$3-L$4)*5)),1))),IF(VLOOKUP($E115,'Country Indicator Data'!$B$4:$N$300,6,FALSE)="x","x",ROUND(IF(VLOOKUP($E115,'Country Indicator Data'!$B$4:$N$300,6,FALSE)&gt;L$3,5,IF(VLOOKUP($E115,'Country Indicator Data'!$B$4:$N$300,6,FALSE)&lt;L$4,0,5-(L$3-VLOOKUP($E115,'Country Indicator Data'!$B$4:$N$300,6,FALSE))/(L$3-L$4)*5)),1)))</f>
        <v>3.3</v>
      </c>
      <c r="M115" s="159">
        <f>IF(LEN(E115)&gt;3,(IF(VLOOKUP($C115,#REF!,11,FALSE)="x","x",ROUND(IF(VLOOKUP($C115,#REF!,11,FALSE)&gt;M$3,5,IF(VLOOKUP($C115,#REF!,11,FALSE)&lt;M$4,0,5-(M$3-VLOOKUP($C115,#REF!,11,FALSE))/(M$3-M$4)*5)),1))),IF(VLOOKUP($E115,'Country Indicator Data'!$B$4:$N$300,7,FALSE)="x","x",ROUND(IF(VLOOKUP($E115,'Country Indicator Data'!$B$4:$N$300,7,FALSE)&gt;M$3,5,IF(VLOOKUP($E115,'Country Indicator Data'!$B$4:$N$300,7,FALSE)&lt;M$4,0,5-(M$3-VLOOKUP($E115,'Country Indicator Data'!$B$4:$N$300,7,FALSE))/(M$3-M$4)*5)),1)))</f>
        <v>0.2</v>
      </c>
      <c r="N115" s="159">
        <f t="shared" si="41"/>
        <v>1.75</v>
      </c>
      <c r="O115" s="159">
        <f t="shared" si="42"/>
        <v>3.3166666666666664</v>
      </c>
      <c r="P115" s="159">
        <f>IF(LEN(E115)&gt;3,VLOOKUP(C115,#REF!,12,FALSE),VLOOKUP(E115,'Country Indicator Data'!$B$4:$I$300,8,FALSE))</f>
        <v>4</v>
      </c>
      <c r="Q115" s="159">
        <f>IF(LEN(E115)&gt;3,((IF(VLOOKUP($C115,#REF!,13,FALSE)="x","x",ROUND(IF(VLOOKUP($C115,#REF!,13,FALSE)&gt;Q$3,5,IF(VLOOKUP($C115,#REF!,13,FALSE)&lt;Q$4,0,5-(LOG(Q$3)-LOG(VLOOKUP($C115,#REF!,13,FALSE)))/(LOG(Q$3)-LOG(Q$4))*5)),1)))),(IF(VLOOKUP($E115,'Country Indicator Data'!$B$4:$N$300,9,FALSE)="x","x",ROUND(IF(VLOOKUP($E115,'Country Indicator Data'!$B$4:$N$300,9,FALSE)&gt;Q$3,5,IF(VLOOKUP($E115,'Country Indicator Data'!$B$4:$N$300,9,FALSE)&lt;Q$4,0,5-(LOG(Q$3)-LOG(VLOOKUP($E115,'Country Indicator Data'!$B$4:$N$300,9,FALSE)))/(LOG(Q$3)-LOG(Q$4))*5)),1))))</f>
        <v>5</v>
      </c>
      <c r="R115" s="159">
        <f t="shared" si="43"/>
        <v>4.5</v>
      </c>
      <c r="S115" s="159">
        <f>IF(LEN(E115)&gt;3,((IF(VLOOKUP($C115,#REF!,17,FALSE)="x","x",ROUND(IF(VLOOKUP($C115,#REF!,17,FALSE)&gt;S$3,0,IF(VLOOKUP($C115,#REF!,17,FALSE)&lt;S$4,5,(S$3-VLOOKUP($C115,#REF!,17,FALSE))/(S$3-S$4)*5)),1)))),(IF(VLOOKUP($E115,'Country Indicator Data'!$B$4:$N$300,13,FALSE)="x","x",ROUND(IF(VLOOKUP($E115,'Country Indicator Data'!$B$4:$N$300,13,FALSE)&gt;S$3,0,IF(VLOOKUP($E115,'Country Indicator Data'!$B$4:$N$300,13,FALSE)&lt;S$4,5,(S$3-VLOOKUP($E115,'Country Indicator Data'!$B$4:$N$300,13,FALSE))/(S$3-S$4)*5)),1))))</f>
        <v>4.4000000000000004</v>
      </c>
      <c r="T115" s="159">
        <f>IF(LEN(E115)&gt;3,((IF(VLOOKUP($C115,#REF!,14,FALSE)="x","x",ROUND(IF(VLOOKUP($C115,#REF!,14,FALSE)&gt;T$3,0,IF(VLOOKUP($C115,#REF!,14,FALSE)&lt;T$4,5,(T$3-VLOOKUP($C115,#REF!,14,FALSE))/(T$3-T$4)*5)),1)))),(IF(VLOOKUP($E115,'Country Indicator Data'!$B$4:$N$300,10,FALSE)="x","x",ROUND(IF(VLOOKUP($E115,'Country Indicator Data'!$B$4:$N$300,10,FALSE)&gt;T$3,0,IF(VLOOKUP($E115,'Country Indicator Data'!$B$4:$N$300,10,FALSE)&lt;T$4,5,(T$3-VLOOKUP($E115,'Country Indicator Data'!$B$4:$N$300,10,FALSE))/(T$3-T$4)*5)),1))))</f>
        <v>4.5</v>
      </c>
      <c r="U115" s="159">
        <f>IF(LEN(E115)&gt;3,((IF(VLOOKUP($C115,#REF!,15,FALSE)="x","x",ROUND(IF(VLOOKUP($C115,#REF!,15,FALSE)&gt;U$3,0,IF(VLOOKUP($C115,#REF!,15,FALSE)&lt;U$4,5,(U$3-VLOOKUP($C115,#REF!,15,FALSE))/(U$3-U$4)*5)),1)))),(IF(VLOOKUP($E115,'Country Indicator Data'!$B$4:$N$300,11,FALSE)="x","x",ROUND(IF(VLOOKUP($E115,'Country Indicator Data'!$B$4:$N$300,11,FALSE)&gt;U$3,0,IF(VLOOKUP($E115,'Country Indicator Data'!$B$4:$N$300,11,FALSE)&lt;U$4,5,(U$3-VLOOKUP($E115,'Country Indicator Data'!$B$4:$N$300,11,FALSE))/(U$3-U$4)*5)),1))))</f>
        <v>4.3</v>
      </c>
      <c r="V115" s="159">
        <f>IF(LEN(E115)&gt;3,((IF(VLOOKUP($C115,#REF!,16,FALSE)="x","x",ROUND(IF(VLOOKUP($C115,#REF!,16,FALSE)&gt;V$3,0,IF(VLOOKUP($C115,#REF!,16,FALSE)&lt;V$4,5,(V$3-VLOOKUP($C115,#REF!,16,FALSE))/(V$3-V$4)*5)),1)))),(IF(VLOOKUP($E115,'Country Indicator Data'!$B$4:$N$300,12,FALSE)="x","x",ROUND(IF(VLOOKUP($E115,'Country Indicator Data'!$B$4:$N$300,12,FALSE)&gt;V$3,0,IF(VLOOKUP($E115,'Country Indicator Data'!$B$4:$N$300,12,FALSE)&lt;V$4,5,(V$3-VLOOKUP($E115,'Country Indicator Data'!$B$4:$N$300,12,FALSE))/(V$3-V$4)*5)),1))))</f>
        <v>4.8</v>
      </c>
      <c r="W115" s="159">
        <f t="shared" si="44"/>
        <v>4.5</v>
      </c>
      <c r="X115" s="159">
        <f t="shared" si="45"/>
        <v>4.0999999999999996</v>
      </c>
      <c r="Y115" s="176">
        <f>IF('Core Indicators'!FC112="x","x",IF('Core Indicators'!FC112&gt;=5,5,IF('Core Indicators'!FC112&gt;=4,4,IF('Core Indicators'!FC112&gt;=3,3,IF('Core Indicators'!FC112&gt;=2,2,IF('Core Indicators'!FC112&gt;=1,1,0))))))</f>
        <v>5</v>
      </c>
      <c r="Z115" s="159">
        <f t="shared" si="46"/>
        <v>5</v>
      </c>
      <c r="AA115" s="176">
        <f>'Crisis Indicator Data'!Y112</f>
        <v>1</v>
      </c>
      <c r="AB115" s="176">
        <f>'Crisis Indicator Data'!Z112</f>
        <v>3</v>
      </c>
      <c r="AC115" s="176">
        <f>'Crisis Indicator Data'!AA112</f>
        <v>2</v>
      </c>
      <c r="AD115" s="176">
        <f>'Crisis Indicator Data'!AB112</f>
        <v>3</v>
      </c>
      <c r="AE115" s="176">
        <f t="shared" si="47"/>
        <v>4</v>
      </c>
      <c r="AF115" s="176">
        <f>'Crisis Indicator Data'!AC112</f>
        <v>0</v>
      </c>
      <c r="AG115" s="176">
        <f>'Crisis Indicator Data'!AD112</f>
        <v>3</v>
      </c>
      <c r="AH115" s="176">
        <f t="shared" si="48"/>
        <v>3</v>
      </c>
      <c r="AI115" s="176">
        <f>'Crisis Indicator Data'!AE112</f>
        <v>2</v>
      </c>
      <c r="AJ115" s="176">
        <f>'Crisis Indicator Data'!AF112</f>
        <v>2</v>
      </c>
      <c r="AK115" s="176">
        <f>'Crisis Indicator Data'!AG112</f>
        <v>0</v>
      </c>
      <c r="AL115" s="176">
        <f t="shared" si="49"/>
        <v>3</v>
      </c>
      <c r="AM115" s="159">
        <f t="shared" si="50"/>
        <v>3</v>
      </c>
      <c r="AN115" s="159">
        <f t="shared" si="51"/>
        <v>4</v>
      </c>
    </row>
    <row r="116" spans="1:40" ht="13.5" customHeight="1" x14ac:dyDescent="0.35">
      <c r="A116" s="168" t="str">
        <f>'Crisis Indicator Data'!A113</f>
        <v>Complex crisis in Chad</v>
      </c>
      <c r="B116" s="169" t="str">
        <f>'Crisis Indicator Data'!B113</f>
        <v>Conflict/ Violence,Floods</v>
      </c>
      <c r="C116" s="169" t="str">
        <f>'Crisis Indicator Data'!C113</f>
        <v>TCD001</v>
      </c>
      <c r="D116" s="169" t="str">
        <f>'Crisis Indicator Data'!D113</f>
        <v>Chad</v>
      </c>
      <c r="E116" s="170" t="str">
        <f>'Crisis Indicator Data'!E113</f>
        <v>TCD</v>
      </c>
      <c r="F116" s="159">
        <f>IF(LEN(E116)&gt;3,(IF(VLOOKUP($C116,#REF!,7,FALSE)="x","x",ROUND(IF(VLOOKUP($C116,#REF!,7,FALSE)&gt;$F$3,5,IF(VLOOKUP($C116,#REF!,7,FALSE)&lt;F$4,0,($F$3-VLOOKUP($C116,#REF!,7,FALSE))/($F$3-$F$4)*5)),1))),IF(VLOOKUP($E116,'Country Indicator Data'!$B$4:$N$300,3,FALSE)="x","x",ROUND(IF(VLOOKUP($E116,'Country Indicator Data'!$B$4:$N$300,3,FALSE)&gt;$F$3,5,IF(VLOOKUP($E116,'Country Indicator Data'!$B$4:$N$300,3,FALSE)&lt;$F$4,0,($F$3-VLOOKUP($E116,'Country Indicator Data'!$B$4:$N$300,3,FALSE))/($F$3-$F$4)*5)),1)))</f>
        <v>1.8</v>
      </c>
      <c r="G116" s="159">
        <f>IF(LEN(E116)&gt;3,(IF(VLOOKUP($C116,#REF!,9,FALSE)="x","x",ROUND(IF(VLOOKUP($C116,#REF!,9,FALSE)&gt;G$3,5,IF(VLOOKUP($C116,#REF!,9,FALSE)&lt;G$4,0,(G$3-VLOOKUP($C116,#REF!,9,FALSE))/(G$3-G$4)*5)),1))),IF(VLOOKUP($E116,'Country Indicator Data'!$B$4:$N$300,5,FALSE)="x","x",ROUND(IF(VLOOKUP($E116,'Country Indicator Data'!$B$4:$N$300,5,FALSE)&gt;G$3,5,IF(VLOOKUP($E116,'Country Indicator Data'!$B$4:$N$300,5,FALSE)&lt;G$4,0,(G$3-VLOOKUP($E116,'Country Indicator Data'!$B$4:$N$300,5,FALSE))/(G$3-G$4)*5)),1)))</f>
        <v>3.8</v>
      </c>
      <c r="H116" s="159">
        <f t="shared" si="39"/>
        <v>2.8</v>
      </c>
      <c r="I116" s="159">
        <f>IF(LEN(E116)&gt;3,(IF(VLOOKUP($C116,#REF!,6,FALSE)="x","x",ROUND(IF(VLOOKUP($C116,#REF!,6,FALSE)&gt;I$3,5,IF(VLOOKUP($C116,#REF!,6,FALSE)&lt;I$4,0,5-(I$3-VLOOKUP($C116,#REF!,6,FALSE))/(I$3-I$4)*5)),1))),IF(VLOOKUP($E116,'Country Indicator Data'!$B$4:$N$300,2,FALSE)="x","x",ROUND(IF(VLOOKUP($E116,'Country Indicator Data'!$B$4:$N$300,2,FALSE)&gt;I$3,5,IF(VLOOKUP($E116,'Country Indicator Data'!$B$4:$N$300,2,FALSE)&lt;I$4,0,5-(I$3-VLOOKUP($E116,'Country Indicator Data'!$B$4:$N$300,2,FALSE))/(I$3-I$4)*5)),1)))</f>
        <v>4.5</v>
      </c>
      <c r="J116" s="159">
        <f>IF(LEN(E116)&gt;3,(IF(VLOOKUP($C116,#REF!,8,FALSE)="x","x",ROUND(IF(VLOOKUP($C116,#REF!,8,FALSE)&gt;J$3,5,IF(VLOOKUP($C116,#REF!,8,FALSE)&lt;J$4,0,5-(J$3-VLOOKUP($C116,#REF!,8,FALSE))/(J$3-J$4)*5)),1))),IF(VLOOKUP($E116,'Country Indicator Data'!$B$4:$N$300,4,FALSE)="x","x",ROUND(IF(VLOOKUP($E116,'Country Indicator Data'!$B$4:$N$300,4,FALSE)&gt;J$3,5,IF(VLOOKUP($E116,'Country Indicator Data'!$B$4:$N$300,4,FALSE)&lt;J$4,0,5-(J$3-VLOOKUP($E116,'Country Indicator Data'!$B$4:$N$300,4,FALSE))/(J$3-J$4)*5)),1)))</f>
        <v>1.9</v>
      </c>
      <c r="K116" s="159">
        <f t="shared" si="40"/>
        <v>3.2</v>
      </c>
      <c r="L116" s="159">
        <f>IF(LEN(E116)&gt;3,(IF(VLOOKUP($C116,#REF!,10,FALSE)="x","x",ROUND(IF(VLOOKUP($C116,#REF!,10,FALSE)&gt;L$3,5,IF(VLOOKUP($C116,#REF!,10,FALSE)&lt;L$4,0,5-(L$3-VLOOKUP($C116,#REF!,10,FALSE))/(L$3-L$4)*5)),1))),IF(VLOOKUP($E116,'Country Indicator Data'!$B$4:$N$300,6,FALSE)="x","x",ROUND(IF(VLOOKUP($E116,'Country Indicator Data'!$B$4:$N$300,6,FALSE)&gt;L$3,5,IF(VLOOKUP($E116,'Country Indicator Data'!$B$4:$N$300,6,FALSE)&lt;L$4,0,5-(L$3-VLOOKUP($E116,'Country Indicator Data'!$B$4:$N$300,6,FALSE))/(L$3-L$4)*5)),1)))</f>
        <v>4.5</v>
      </c>
      <c r="M116" s="159">
        <f>IF(LEN(E116)&gt;3,(IF(VLOOKUP($C116,#REF!,11,FALSE)="x","x",ROUND(IF(VLOOKUP($C116,#REF!,11,FALSE)&gt;M$3,5,IF(VLOOKUP($C116,#REF!,11,FALSE)&lt;M$4,0,5-(M$3-VLOOKUP($C116,#REF!,11,FALSE))/(M$3-M$4)*5)),1))),IF(VLOOKUP($E116,'Country Indicator Data'!$B$4:$N$300,7,FALSE)="x","x",ROUND(IF(VLOOKUP($E116,'Country Indicator Data'!$B$4:$N$300,7,FALSE)&gt;M$3,5,IF(VLOOKUP($E116,'Country Indicator Data'!$B$4:$N$300,7,FALSE)&lt;M$4,0,5-(M$3-VLOOKUP($E116,'Country Indicator Data'!$B$4:$N$300,7,FALSE))/(M$3-M$4)*5)),1)))</f>
        <v>1.6</v>
      </c>
      <c r="N116" s="159">
        <f t="shared" si="41"/>
        <v>3.05</v>
      </c>
      <c r="O116" s="159">
        <f t="shared" si="42"/>
        <v>3.0166666666666671</v>
      </c>
      <c r="P116" s="159">
        <f>IF(LEN(E116)&gt;3,VLOOKUP(C116,#REF!,12,FALSE),VLOOKUP(E116,'Country Indicator Data'!$B$4:$I$300,8,FALSE))</f>
        <v>5</v>
      </c>
      <c r="Q116" s="159">
        <f>IF(LEN(E116)&gt;3,((IF(VLOOKUP($C116,#REF!,13,FALSE)="x","x",ROUND(IF(VLOOKUP($C116,#REF!,13,FALSE)&gt;Q$3,5,IF(VLOOKUP($C116,#REF!,13,FALSE)&lt;Q$4,0,5-(LOG(Q$3)-LOG(VLOOKUP($C116,#REF!,13,FALSE)))/(LOG(Q$3)-LOG(Q$4))*5)),1)))),(IF(VLOOKUP($E116,'Country Indicator Data'!$B$4:$N$300,9,FALSE)="x","x",ROUND(IF(VLOOKUP($E116,'Country Indicator Data'!$B$4:$N$300,9,FALSE)&gt;Q$3,5,IF(VLOOKUP($E116,'Country Indicator Data'!$B$4:$N$300,9,FALSE)&lt;Q$4,0,5-(LOG(Q$3)-LOG(VLOOKUP($E116,'Country Indicator Data'!$B$4:$N$300,9,FALSE)))/(LOG(Q$3)-LOG(Q$4))*5)),1))))</f>
        <v>3.1</v>
      </c>
      <c r="R116" s="159">
        <f t="shared" si="43"/>
        <v>4.05</v>
      </c>
      <c r="S116" s="159">
        <f>IF(LEN(E116)&gt;3,((IF(VLOOKUP($C116,#REF!,17,FALSE)="x","x",ROUND(IF(VLOOKUP($C116,#REF!,17,FALSE)&gt;S$3,0,IF(VLOOKUP($C116,#REF!,17,FALSE)&lt;S$4,5,(S$3-VLOOKUP($C116,#REF!,17,FALSE))/(S$3-S$4)*5)),1)))),(IF(VLOOKUP($E116,'Country Indicator Data'!$B$4:$N$300,13,FALSE)="x","x",ROUND(IF(VLOOKUP($E116,'Country Indicator Data'!$B$4:$N$300,13,FALSE)&gt;S$3,0,IF(VLOOKUP($E116,'Country Indicator Data'!$B$4:$N$300,13,FALSE)&lt;S$4,5,(S$3-VLOOKUP($E116,'Country Indicator Data'!$B$4:$N$300,13,FALSE))/(S$3-S$4)*5)),1))))</f>
        <v>4</v>
      </c>
      <c r="T116" s="159">
        <f>IF(LEN(E116)&gt;3,((IF(VLOOKUP($C116,#REF!,14,FALSE)="x","x",ROUND(IF(VLOOKUP($C116,#REF!,14,FALSE)&gt;T$3,0,IF(VLOOKUP($C116,#REF!,14,FALSE)&lt;T$4,5,(T$3-VLOOKUP($C116,#REF!,14,FALSE))/(T$3-T$4)*5)),1)))),(IF(VLOOKUP($E116,'Country Indicator Data'!$B$4:$N$300,10,FALSE)="x","x",ROUND(IF(VLOOKUP($E116,'Country Indicator Data'!$B$4:$N$300,10,FALSE)&gt;T$3,0,IF(VLOOKUP($E116,'Country Indicator Data'!$B$4:$N$300,10,FALSE)&lt;T$4,5,(T$3-VLOOKUP($E116,'Country Indicator Data'!$B$4:$N$300,10,FALSE))/(T$3-T$4)*5)),1))))</f>
        <v>3.9</v>
      </c>
      <c r="U116" s="159">
        <f>IF(LEN(E116)&gt;3,((IF(VLOOKUP($C116,#REF!,15,FALSE)="x","x",ROUND(IF(VLOOKUP($C116,#REF!,15,FALSE)&gt;U$3,0,IF(VLOOKUP($C116,#REF!,15,FALSE)&lt;U$4,5,(U$3-VLOOKUP($C116,#REF!,15,FALSE))/(U$3-U$4)*5)),1)))),(IF(VLOOKUP($E116,'Country Indicator Data'!$B$4:$N$300,11,FALSE)="x","x",ROUND(IF(VLOOKUP($E116,'Country Indicator Data'!$B$4:$N$300,11,FALSE)&gt;U$3,0,IF(VLOOKUP($E116,'Country Indicator Data'!$B$4:$N$300,11,FALSE)&lt;U$4,5,(U$3-VLOOKUP($E116,'Country Indicator Data'!$B$4:$N$300,11,FALSE))/(U$3-U$4)*5)),1))))</f>
        <v>3.6</v>
      </c>
      <c r="V116" s="159">
        <f>IF(LEN(E116)&gt;3,((IF(VLOOKUP($C116,#REF!,16,FALSE)="x","x",ROUND(IF(VLOOKUP($C116,#REF!,16,FALSE)&gt;V$3,0,IF(VLOOKUP($C116,#REF!,16,FALSE)&lt;V$4,5,(V$3-VLOOKUP($C116,#REF!,16,FALSE))/(V$3-V$4)*5)),1)))),(IF(VLOOKUP($E116,'Country Indicator Data'!$B$4:$N$300,12,FALSE)="x","x",ROUND(IF(VLOOKUP($E116,'Country Indicator Data'!$B$4:$N$300,12,FALSE)&gt;V$3,0,IF(VLOOKUP($E116,'Country Indicator Data'!$B$4:$N$300,12,FALSE)&lt;V$4,5,(V$3-VLOOKUP($E116,'Country Indicator Data'!$B$4:$N$300,12,FALSE))/(V$3-V$4)*5)),1))))</f>
        <v>4.3</v>
      </c>
      <c r="W116" s="159">
        <f t="shared" si="44"/>
        <v>4</v>
      </c>
      <c r="X116" s="159">
        <f t="shared" si="45"/>
        <v>3.7</v>
      </c>
      <c r="Y116" s="176">
        <f>IF('Core Indicators'!FC113="x","x",IF('Core Indicators'!FC113&gt;=5,5,IF('Core Indicators'!FC113&gt;=4,4,IF('Core Indicators'!FC113&gt;=3,3,IF('Core Indicators'!FC113&gt;=2,2,IF('Core Indicators'!FC113&gt;=1,1,0))))))</f>
        <v>4</v>
      </c>
      <c r="Z116" s="159">
        <f t="shared" si="46"/>
        <v>4</v>
      </c>
      <c r="AA116" s="176">
        <f>'Crisis Indicator Data'!Y113</f>
        <v>1</v>
      </c>
      <c r="AB116" s="176">
        <f>'Crisis Indicator Data'!Z113</f>
        <v>3</v>
      </c>
      <c r="AC116" s="176">
        <f>'Crisis Indicator Data'!AA113</f>
        <v>1</v>
      </c>
      <c r="AD116" s="176">
        <f>'Crisis Indicator Data'!AB113</f>
        <v>0</v>
      </c>
      <c r="AE116" s="176">
        <f t="shared" si="47"/>
        <v>2</v>
      </c>
      <c r="AF116" s="176">
        <f>'Crisis Indicator Data'!AC113</f>
        <v>0</v>
      </c>
      <c r="AG116" s="176">
        <f>'Crisis Indicator Data'!AD113</f>
        <v>2</v>
      </c>
      <c r="AH116" s="176">
        <f t="shared" si="48"/>
        <v>2</v>
      </c>
      <c r="AI116" s="176">
        <f>'Crisis Indicator Data'!AE113</f>
        <v>3</v>
      </c>
      <c r="AJ116" s="176">
        <f>'Crisis Indicator Data'!AF113</f>
        <v>3</v>
      </c>
      <c r="AK116" s="176">
        <f>'Crisis Indicator Data'!AG113</f>
        <v>3</v>
      </c>
      <c r="AL116" s="176">
        <f t="shared" si="49"/>
        <v>5</v>
      </c>
      <c r="AM116" s="159">
        <f t="shared" si="50"/>
        <v>3</v>
      </c>
      <c r="AN116" s="159">
        <f t="shared" si="51"/>
        <v>3.5</v>
      </c>
    </row>
    <row r="117" spans="1:40" ht="13.5" customHeight="1" x14ac:dyDescent="0.35">
      <c r="A117" s="168" t="str">
        <f>'Crisis Indicator Data'!A114</f>
        <v>Conflict in Lac province</v>
      </c>
      <c r="B117" s="169" t="str">
        <f>'Crisis Indicator Data'!B114</f>
        <v>Conflict/ Violence</v>
      </c>
      <c r="C117" s="169" t="str">
        <f>'Crisis Indicator Data'!C114</f>
        <v>TCD003</v>
      </c>
      <c r="D117" s="169" t="str">
        <f>'Crisis Indicator Data'!D114</f>
        <v>Chad</v>
      </c>
      <c r="E117" s="170" t="str">
        <f>'Crisis Indicator Data'!E114</f>
        <v>TCD</v>
      </c>
      <c r="F117" s="159">
        <f>IF(LEN(E117)&gt;3,(IF(VLOOKUP($C117,#REF!,7,FALSE)="x","x",ROUND(IF(VLOOKUP($C117,#REF!,7,FALSE)&gt;$F$3,5,IF(VLOOKUP($C117,#REF!,7,FALSE)&lt;F$4,0,($F$3-VLOOKUP($C117,#REF!,7,FALSE))/($F$3-$F$4)*5)),1))),IF(VLOOKUP($E117,'Country Indicator Data'!$B$4:$N$300,3,FALSE)="x","x",ROUND(IF(VLOOKUP($E117,'Country Indicator Data'!$B$4:$N$300,3,FALSE)&gt;$F$3,5,IF(VLOOKUP($E117,'Country Indicator Data'!$B$4:$N$300,3,FALSE)&lt;$F$4,0,($F$3-VLOOKUP($E117,'Country Indicator Data'!$B$4:$N$300,3,FALSE))/($F$3-$F$4)*5)),1)))</f>
        <v>1.8</v>
      </c>
      <c r="G117" s="159">
        <f>IF(LEN(E117)&gt;3,(IF(VLOOKUP($C117,#REF!,9,FALSE)="x","x",ROUND(IF(VLOOKUP($C117,#REF!,9,FALSE)&gt;G$3,5,IF(VLOOKUP($C117,#REF!,9,FALSE)&lt;G$4,0,(G$3-VLOOKUP($C117,#REF!,9,FALSE))/(G$3-G$4)*5)),1))),IF(VLOOKUP($E117,'Country Indicator Data'!$B$4:$N$300,5,FALSE)="x","x",ROUND(IF(VLOOKUP($E117,'Country Indicator Data'!$B$4:$N$300,5,FALSE)&gt;G$3,5,IF(VLOOKUP($E117,'Country Indicator Data'!$B$4:$N$300,5,FALSE)&lt;G$4,0,(G$3-VLOOKUP($E117,'Country Indicator Data'!$B$4:$N$300,5,FALSE))/(G$3-G$4)*5)),1)))</f>
        <v>3.8</v>
      </c>
      <c r="H117" s="159">
        <f t="shared" si="39"/>
        <v>2.8</v>
      </c>
      <c r="I117" s="159">
        <f>IF(LEN(E117)&gt;3,(IF(VLOOKUP($C117,#REF!,6,FALSE)="x","x",ROUND(IF(VLOOKUP($C117,#REF!,6,FALSE)&gt;I$3,5,IF(VLOOKUP($C117,#REF!,6,FALSE)&lt;I$4,0,5-(I$3-VLOOKUP($C117,#REF!,6,FALSE))/(I$3-I$4)*5)),1))),IF(VLOOKUP($E117,'Country Indicator Data'!$B$4:$N$300,2,FALSE)="x","x",ROUND(IF(VLOOKUP($E117,'Country Indicator Data'!$B$4:$N$300,2,FALSE)&gt;I$3,5,IF(VLOOKUP($E117,'Country Indicator Data'!$B$4:$N$300,2,FALSE)&lt;I$4,0,5-(I$3-VLOOKUP($E117,'Country Indicator Data'!$B$4:$N$300,2,FALSE))/(I$3-I$4)*5)),1)))</f>
        <v>4.5</v>
      </c>
      <c r="J117" s="159">
        <f>IF(LEN(E117)&gt;3,(IF(VLOOKUP($C117,#REF!,8,FALSE)="x","x",ROUND(IF(VLOOKUP($C117,#REF!,8,FALSE)&gt;J$3,5,IF(VLOOKUP($C117,#REF!,8,FALSE)&lt;J$4,0,5-(J$3-VLOOKUP($C117,#REF!,8,FALSE))/(J$3-J$4)*5)),1))),IF(VLOOKUP($E117,'Country Indicator Data'!$B$4:$N$300,4,FALSE)="x","x",ROUND(IF(VLOOKUP($E117,'Country Indicator Data'!$B$4:$N$300,4,FALSE)&gt;J$3,5,IF(VLOOKUP($E117,'Country Indicator Data'!$B$4:$N$300,4,FALSE)&lt;J$4,0,5-(J$3-VLOOKUP($E117,'Country Indicator Data'!$B$4:$N$300,4,FALSE))/(J$3-J$4)*5)),1)))</f>
        <v>1.9</v>
      </c>
      <c r="K117" s="159">
        <f t="shared" si="40"/>
        <v>3.2</v>
      </c>
      <c r="L117" s="159">
        <f>IF(LEN(E117)&gt;3,(IF(VLOOKUP($C117,#REF!,10,FALSE)="x","x",ROUND(IF(VLOOKUP($C117,#REF!,10,FALSE)&gt;L$3,5,IF(VLOOKUP($C117,#REF!,10,FALSE)&lt;L$4,0,5-(L$3-VLOOKUP($C117,#REF!,10,FALSE))/(L$3-L$4)*5)),1))),IF(VLOOKUP($E117,'Country Indicator Data'!$B$4:$N$300,6,FALSE)="x","x",ROUND(IF(VLOOKUP($E117,'Country Indicator Data'!$B$4:$N$300,6,FALSE)&gt;L$3,5,IF(VLOOKUP($E117,'Country Indicator Data'!$B$4:$N$300,6,FALSE)&lt;L$4,0,5-(L$3-VLOOKUP($E117,'Country Indicator Data'!$B$4:$N$300,6,FALSE))/(L$3-L$4)*5)),1)))</f>
        <v>4.5</v>
      </c>
      <c r="M117" s="159">
        <f>IF(LEN(E117)&gt;3,(IF(VLOOKUP($C117,#REF!,11,FALSE)="x","x",ROUND(IF(VLOOKUP($C117,#REF!,11,FALSE)&gt;M$3,5,IF(VLOOKUP($C117,#REF!,11,FALSE)&lt;M$4,0,5-(M$3-VLOOKUP($C117,#REF!,11,FALSE))/(M$3-M$4)*5)),1))),IF(VLOOKUP($E117,'Country Indicator Data'!$B$4:$N$300,7,FALSE)="x","x",ROUND(IF(VLOOKUP($E117,'Country Indicator Data'!$B$4:$N$300,7,FALSE)&gt;M$3,5,IF(VLOOKUP($E117,'Country Indicator Data'!$B$4:$N$300,7,FALSE)&lt;M$4,0,5-(M$3-VLOOKUP($E117,'Country Indicator Data'!$B$4:$N$300,7,FALSE))/(M$3-M$4)*5)),1)))</f>
        <v>1.6</v>
      </c>
      <c r="N117" s="159">
        <f t="shared" si="41"/>
        <v>3.05</v>
      </c>
      <c r="O117" s="159">
        <f t="shared" si="42"/>
        <v>3.0166666666666671</v>
      </c>
      <c r="P117" s="159">
        <f>IF(LEN(E117)&gt;3,VLOOKUP(C117,#REF!,12,FALSE),VLOOKUP(E117,'Country Indicator Data'!$B$4:$I$300,8,FALSE))</f>
        <v>5</v>
      </c>
      <c r="Q117" s="159">
        <f>IF(LEN(E117)&gt;3,((IF(VLOOKUP($C117,#REF!,13,FALSE)="x","x",ROUND(IF(VLOOKUP($C117,#REF!,13,FALSE)&gt;Q$3,5,IF(VLOOKUP($C117,#REF!,13,FALSE)&lt;Q$4,0,5-(LOG(Q$3)-LOG(VLOOKUP($C117,#REF!,13,FALSE)))/(LOG(Q$3)-LOG(Q$4))*5)),1)))),(IF(VLOOKUP($E117,'Country Indicator Data'!$B$4:$N$300,9,FALSE)="x","x",ROUND(IF(VLOOKUP($E117,'Country Indicator Data'!$B$4:$N$300,9,FALSE)&gt;Q$3,5,IF(VLOOKUP($E117,'Country Indicator Data'!$B$4:$N$300,9,FALSE)&lt;Q$4,0,5-(LOG(Q$3)-LOG(VLOOKUP($E117,'Country Indicator Data'!$B$4:$N$300,9,FALSE)))/(LOG(Q$3)-LOG(Q$4))*5)),1))))</f>
        <v>3.1</v>
      </c>
      <c r="R117" s="159">
        <f t="shared" si="43"/>
        <v>4.05</v>
      </c>
      <c r="S117" s="159">
        <f>IF(LEN(E117)&gt;3,((IF(VLOOKUP($C117,#REF!,17,FALSE)="x","x",ROUND(IF(VLOOKUP($C117,#REF!,17,FALSE)&gt;S$3,0,IF(VLOOKUP($C117,#REF!,17,FALSE)&lt;S$4,5,(S$3-VLOOKUP($C117,#REF!,17,FALSE))/(S$3-S$4)*5)),1)))),(IF(VLOOKUP($E117,'Country Indicator Data'!$B$4:$N$300,13,FALSE)="x","x",ROUND(IF(VLOOKUP($E117,'Country Indicator Data'!$B$4:$N$300,13,FALSE)&gt;S$3,0,IF(VLOOKUP($E117,'Country Indicator Data'!$B$4:$N$300,13,FALSE)&lt;S$4,5,(S$3-VLOOKUP($E117,'Country Indicator Data'!$B$4:$N$300,13,FALSE))/(S$3-S$4)*5)),1))))</f>
        <v>4</v>
      </c>
      <c r="T117" s="159">
        <f>IF(LEN(E117)&gt;3,((IF(VLOOKUP($C117,#REF!,14,FALSE)="x","x",ROUND(IF(VLOOKUP($C117,#REF!,14,FALSE)&gt;T$3,0,IF(VLOOKUP($C117,#REF!,14,FALSE)&lt;T$4,5,(T$3-VLOOKUP($C117,#REF!,14,FALSE))/(T$3-T$4)*5)),1)))),(IF(VLOOKUP($E117,'Country Indicator Data'!$B$4:$N$300,10,FALSE)="x","x",ROUND(IF(VLOOKUP($E117,'Country Indicator Data'!$B$4:$N$300,10,FALSE)&gt;T$3,0,IF(VLOOKUP($E117,'Country Indicator Data'!$B$4:$N$300,10,FALSE)&lt;T$4,5,(T$3-VLOOKUP($E117,'Country Indicator Data'!$B$4:$N$300,10,FALSE))/(T$3-T$4)*5)),1))))</f>
        <v>3.9</v>
      </c>
      <c r="U117" s="159">
        <f>IF(LEN(E117)&gt;3,((IF(VLOOKUP($C117,#REF!,15,FALSE)="x","x",ROUND(IF(VLOOKUP($C117,#REF!,15,FALSE)&gt;U$3,0,IF(VLOOKUP($C117,#REF!,15,FALSE)&lt;U$4,5,(U$3-VLOOKUP($C117,#REF!,15,FALSE))/(U$3-U$4)*5)),1)))),(IF(VLOOKUP($E117,'Country Indicator Data'!$B$4:$N$300,11,FALSE)="x","x",ROUND(IF(VLOOKUP($E117,'Country Indicator Data'!$B$4:$N$300,11,FALSE)&gt;U$3,0,IF(VLOOKUP($E117,'Country Indicator Data'!$B$4:$N$300,11,FALSE)&lt;U$4,5,(U$3-VLOOKUP($E117,'Country Indicator Data'!$B$4:$N$300,11,FALSE))/(U$3-U$4)*5)),1))))</f>
        <v>3.6</v>
      </c>
      <c r="V117" s="159">
        <f>IF(LEN(E117)&gt;3,((IF(VLOOKUP($C117,#REF!,16,FALSE)="x","x",ROUND(IF(VLOOKUP($C117,#REF!,16,FALSE)&gt;V$3,0,IF(VLOOKUP($C117,#REF!,16,FALSE)&lt;V$4,5,(V$3-VLOOKUP($C117,#REF!,16,FALSE))/(V$3-V$4)*5)),1)))),(IF(VLOOKUP($E117,'Country Indicator Data'!$B$4:$N$300,12,FALSE)="x","x",ROUND(IF(VLOOKUP($E117,'Country Indicator Data'!$B$4:$N$300,12,FALSE)&gt;V$3,0,IF(VLOOKUP($E117,'Country Indicator Data'!$B$4:$N$300,12,FALSE)&lt;V$4,5,(V$3-VLOOKUP($E117,'Country Indicator Data'!$B$4:$N$300,12,FALSE))/(V$3-V$4)*5)),1))))</f>
        <v>4.3</v>
      </c>
      <c r="W117" s="159">
        <f t="shared" si="44"/>
        <v>4</v>
      </c>
      <c r="X117" s="159">
        <f t="shared" si="45"/>
        <v>3.7</v>
      </c>
      <c r="Y117" s="176">
        <f>IF('Core Indicators'!FC114="x","x",IF('Core Indicators'!FC114&gt;=5,5,IF('Core Indicators'!FC114&gt;=4,4,IF('Core Indicators'!FC114&gt;=3,3,IF('Core Indicators'!FC114&gt;=2,2,IF('Core Indicators'!FC114&gt;=1,1,0))))))</f>
        <v>4</v>
      </c>
      <c r="Z117" s="159">
        <f t="shared" si="46"/>
        <v>4</v>
      </c>
      <c r="AA117" s="176">
        <f>'Crisis Indicator Data'!Y114</f>
        <v>1</v>
      </c>
      <c r="AB117" s="176">
        <f>'Crisis Indicator Data'!Z114</f>
        <v>2</v>
      </c>
      <c r="AC117" s="176">
        <f>'Crisis Indicator Data'!AA114</f>
        <v>1</v>
      </c>
      <c r="AD117" s="176">
        <f>'Crisis Indicator Data'!AB114</f>
        <v>0</v>
      </c>
      <c r="AE117" s="176">
        <f t="shared" si="47"/>
        <v>2</v>
      </c>
      <c r="AF117" s="176">
        <f>'Crisis Indicator Data'!AC114</f>
        <v>0</v>
      </c>
      <c r="AG117" s="176">
        <f>'Crisis Indicator Data'!AD114</f>
        <v>0</v>
      </c>
      <c r="AH117" s="176">
        <f t="shared" si="48"/>
        <v>0</v>
      </c>
      <c r="AI117" s="176">
        <f>'Crisis Indicator Data'!AE114</f>
        <v>1</v>
      </c>
      <c r="AJ117" s="176">
        <f>'Crisis Indicator Data'!AF114</f>
        <v>3</v>
      </c>
      <c r="AK117" s="176">
        <f>'Crisis Indicator Data'!AG114</f>
        <v>2</v>
      </c>
      <c r="AL117" s="176">
        <f t="shared" si="49"/>
        <v>4</v>
      </c>
      <c r="AM117" s="159">
        <f t="shared" si="50"/>
        <v>2</v>
      </c>
      <c r="AN117" s="159">
        <f t="shared" si="51"/>
        <v>3</v>
      </c>
    </row>
    <row r="118" spans="1:40" ht="13.5" customHeight="1" x14ac:dyDescent="0.35">
      <c r="A118" s="168" t="str">
        <f>'Crisis Indicator Data'!A115</f>
        <v>Displacement from CAR to Chad</v>
      </c>
      <c r="B118" s="169" t="str">
        <f>'Crisis Indicator Data'!B115</f>
        <v>International Displacement</v>
      </c>
      <c r="C118" s="169" t="str">
        <f>'Crisis Indicator Data'!C115</f>
        <v>TCD004</v>
      </c>
      <c r="D118" s="169" t="str">
        <f>'Crisis Indicator Data'!D115</f>
        <v>Chad</v>
      </c>
      <c r="E118" s="170" t="str">
        <f>'Crisis Indicator Data'!E115</f>
        <v>TCD</v>
      </c>
      <c r="F118" s="159">
        <f>IF(LEN(E118)&gt;3,(IF(VLOOKUP($C118,#REF!,7,FALSE)="x","x",ROUND(IF(VLOOKUP($C118,#REF!,7,FALSE)&gt;$F$3,5,IF(VLOOKUP($C118,#REF!,7,FALSE)&lt;F$4,0,($F$3-VLOOKUP($C118,#REF!,7,FALSE))/($F$3-$F$4)*5)),1))),IF(VLOOKUP($E118,'Country Indicator Data'!$B$4:$N$300,3,FALSE)="x","x",ROUND(IF(VLOOKUP($E118,'Country Indicator Data'!$B$4:$N$300,3,FALSE)&gt;$F$3,5,IF(VLOOKUP($E118,'Country Indicator Data'!$B$4:$N$300,3,FALSE)&lt;$F$4,0,($F$3-VLOOKUP($E118,'Country Indicator Data'!$B$4:$N$300,3,FALSE))/($F$3-$F$4)*5)),1)))</f>
        <v>1.8</v>
      </c>
      <c r="G118" s="159">
        <f>IF(LEN(E118)&gt;3,(IF(VLOOKUP($C118,#REF!,9,FALSE)="x","x",ROUND(IF(VLOOKUP($C118,#REF!,9,FALSE)&gt;G$3,5,IF(VLOOKUP($C118,#REF!,9,FALSE)&lt;G$4,0,(G$3-VLOOKUP($C118,#REF!,9,FALSE))/(G$3-G$4)*5)),1))),IF(VLOOKUP($E118,'Country Indicator Data'!$B$4:$N$300,5,FALSE)="x","x",ROUND(IF(VLOOKUP($E118,'Country Indicator Data'!$B$4:$N$300,5,FALSE)&gt;G$3,5,IF(VLOOKUP($E118,'Country Indicator Data'!$B$4:$N$300,5,FALSE)&lt;G$4,0,(G$3-VLOOKUP($E118,'Country Indicator Data'!$B$4:$N$300,5,FALSE))/(G$3-G$4)*5)),1)))</f>
        <v>3.8</v>
      </c>
      <c r="H118" s="159">
        <f t="shared" si="39"/>
        <v>2.8</v>
      </c>
      <c r="I118" s="159">
        <f>IF(LEN(E118)&gt;3,(IF(VLOOKUP($C118,#REF!,6,FALSE)="x","x",ROUND(IF(VLOOKUP($C118,#REF!,6,FALSE)&gt;I$3,5,IF(VLOOKUP($C118,#REF!,6,FALSE)&lt;I$4,0,5-(I$3-VLOOKUP($C118,#REF!,6,FALSE))/(I$3-I$4)*5)),1))),IF(VLOOKUP($E118,'Country Indicator Data'!$B$4:$N$300,2,FALSE)="x","x",ROUND(IF(VLOOKUP($E118,'Country Indicator Data'!$B$4:$N$300,2,FALSE)&gt;I$3,5,IF(VLOOKUP($E118,'Country Indicator Data'!$B$4:$N$300,2,FALSE)&lt;I$4,0,5-(I$3-VLOOKUP($E118,'Country Indicator Data'!$B$4:$N$300,2,FALSE))/(I$3-I$4)*5)),1)))</f>
        <v>4.5</v>
      </c>
      <c r="J118" s="159">
        <f>IF(LEN(E118)&gt;3,(IF(VLOOKUP($C118,#REF!,8,FALSE)="x","x",ROUND(IF(VLOOKUP($C118,#REF!,8,FALSE)&gt;J$3,5,IF(VLOOKUP($C118,#REF!,8,FALSE)&lt;J$4,0,5-(J$3-VLOOKUP($C118,#REF!,8,FALSE))/(J$3-J$4)*5)),1))),IF(VLOOKUP($E118,'Country Indicator Data'!$B$4:$N$300,4,FALSE)="x","x",ROUND(IF(VLOOKUP($E118,'Country Indicator Data'!$B$4:$N$300,4,FALSE)&gt;J$3,5,IF(VLOOKUP($E118,'Country Indicator Data'!$B$4:$N$300,4,FALSE)&lt;J$4,0,5-(J$3-VLOOKUP($E118,'Country Indicator Data'!$B$4:$N$300,4,FALSE))/(J$3-J$4)*5)),1)))</f>
        <v>1.9</v>
      </c>
      <c r="K118" s="159">
        <f t="shared" si="40"/>
        <v>3.2</v>
      </c>
      <c r="L118" s="159">
        <f>IF(LEN(E118)&gt;3,(IF(VLOOKUP($C118,#REF!,10,FALSE)="x","x",ROUND(IF(VLOOKUP($C118,#REF!,10,FALSE)&gt;L$3,5,IF(VLOOKUP($C118,#REF!,10,FALSE)&lt;L$4,0,5-(L$3-VLOOKUP($C118,#REF!,10,FALSE))/(L$3-L$4)*5)),1))),IF(VLOOKUP($E118,'Country Indicator Data'!$B$4:$N$300,6,FALSE)="x","x",ROUND(IF(VLOOKUP($E118,'Country Indicator Data'!$B$4:$N$300,6,FALSE)&gt;L$3,5,IF(VLOOKUP($E118,'Country Indicator Data'!$B$4:$N$300,6,FALSE)&lt;L$4,0,5-(L$3-VLOOKUP($E118,'Country Indicator Data'!$B$4:$N$300,6,FALSE))/(L$3-L$4)*5)),1)))</f>
        <v>4.5</v>
      </c>
      <c r="M118" s="159">
        <f>IF(LEN(E118)&gt;3,(IF(VLOOKUP($C118,#REF!,11,FALSE)="x","x",ROUND(IF(VLOOKUP($C118,#REF!,11,FALSE)&gt;M$3,5,IF(VLOOKUP($C118,#REF!,11,FALSE)&lt;M$4,0,5-(M$3-VLOOKUP($C118,#REF!,11,FALSE))/(M$3-M$4)*5)),1))),IF(VLOOKUP($E118,'Country Indicator Data'!$B$4:$N$300,7,FALSE)="x","x",ROUND(IF(VLOOKUP($E118,'Country Indicator Data'!$B$4:$N$300,7,FALSE)&gt;M$3,5,IF(VLOOKUP($E118,'Country Indicator Data'!$B$4:$N$300,7,FALSE)&lt;M$4,0,5-(M$3-VLOOKUP($E118,'Country Indicator Data'!$B$4:$N$300,7,FALSE))/(M$3-M$4)*5)),1)))</f>
        <v>1.6</v>
      </c>
      <c r="N118" s="159">
        <f t="shared" si="41"/>
        <v>3.05</v>
      </c>
      <c r="O118" s="159">
        <f t="shared" si="42"/>
        <v>3.0166666666666671</v>
      </c>
      <c r="P118" s="159">
        <f>IF(LEN(E118)&gt;3,VLOOKUP(C118,#REF!,12,FALSE),VLOOKUP(E118,'Country Indicator Data'!$B$4:$I$300,8,FALSE))</f>
        <v>5</v>
      </c>
      <c r="Q118" s="159">
        <f>IF(LEN(E118)&gt;3,((IF(VLOOKUP($C118,#REF!,13,FALSE)="x","x",ROUND(IF(VLOOKUP($C118,#REF!,13,FALSE)&gt;Q$3,5,IF(VLOOKUP($C118,#REF!,13,FALSE)&lt;Q$4,0,5-(LOG(Q$3)-LOG(VLOOKUP($C118,#REF!,13,FALSE)))/(LOG(Q$3)-LOG(Q$4))*5)),1)))),(IF(VLOOKUP($E118,'Country Indicator Data'!$B$4:$N$300,9,FALSE)="x","x",ROUND(IF(VLOOKUP($E118,'Country Indicator Data'!$B$4:$N$300,9,FALSE)&gt;Q$3,5,IF(VLOOKUP($E118,'Country Indicator Data'!$B$4:$N$300,9,FALSE)&lt;Q$4,0,5-(LOG(Q$3)-LOG(VLOOKUP($E118,'Country Indicator Data'!$B$4:$N$300,9,FALSE)))/(LOG(Q$3)-LOG(Q$4))*5)),1))))</f>
        <v>3.1</v>
      </c>
      <c r="R118" s="159">
        <f t="shared" si="43"/>
        <v>4.05</v>
      </c>
      <c r="S118" s="159">
        <f>IF(LEN(E118)&gt;3,((IF(VLOOKUP($C118,#REF!,17,FALSE)="x","x",ROUND(IF(VLOOKUP($C118,#REF!,17,FALSE)&gt;S$3,0,IF(VLOOKUP($C118,#REF!,17,FALSE)&lt;S$4,5,(S$3-VLOOKUP($C118,#REF!,17,FALSE))/(S$3-S$4)*5)),1)))),(IF(VLOOKUP($E118,'Country Indicator Data'!$B$4:$N$300,13,FALSE)="x","x",ROUND(IF(VLOOKUP($E118,'Country Indicator Data'!$B$4:$N$300,13,FALSE)&gt;S$3,0,IF(VLOOKUP($E118,'Country Indicator Data'!$B$4:$N$300,13,FALSE)&lt;S$4,5,(S$3-VLOOKUP($E118,'Country Indicator Data'!$B$4:$N$300,13,FALSE))/(S$3-S$4)*5)),1))))</f>
        <v>4</v>
      </c>
      <c r="T118" s="159">
        <f>IF(LEN(E118)&gt;3,((IF(VLOOKUP($C118,#REF!,14,FALSE)="x","x",ROUND(IF(VLOOKUP($C118,#REF!,14,FALSE)&gt;T$3,0,IF(VLOOKUP($C118,#REF!,14,FALSE)&lt;T$4,5,(T$3-VLOOKUP($C118,#REF!,14,FALSE))/(T$3-T$4)*5)),1)))),(IF(VLOOKUP($E118,'Country Indicator Data'!$B$4:$N$300,10,FALSE)="x","x",ROUND(IF(VLOOKUP($E118,'Country Indicator Data'!$B$4:$N$300,10,FALSE)&gt;T$3,0,IF(VLOOKUP($E118,'Country Indicator Data'!$B$4:$N$300,10,FALSE)&lt;T$4,5,(T$3-VLOOKUP($E118,'Country Indicator Data'!$B$4:$N$300,10,FALSE))/(T$3-T$4)*5)),1))))</f>
        <v>3.9</v>
      </c>
      <c r="U118" s="159">
        <f>IF(LEN(E118)&gt;3,((IF(VLOOKUP($C118,#REF!,15,FALSE)="x","x",ROUND(IF(VLOOKUP($C118,#REF!,15,FALSE)&gt;U$3,0,IF(VLOOKUP($C118,#REF!,15,FALSE)&lt;U$4,5,(U$3-VLOOKUP($C118,#REF!,15,FALSE))/(U$3-U$4)*5)),1)))),(IF(VLOOKUP($E118,'Country Indicator Data'!$B$4:$N$300,11,FALSE)="x","x",ROUND(IF(VLOOKUP($E118,'Country Indicator Data'!$B$4:$N$300,11,FALSE)&gt;U$3,0,IF(VLOOKUP($E118,'Country Indicator Data'!$B$4:$N$300,11,FALSE)&lt;U$4,5,(U$3-VLOOKUP($E118,'Country Indicator Data'!$B$4:$N$300,11,FALSE))/(U$3-U$4)*5)),1))))</f>
        <v>3.6</v>
      </c>
      <c r="V118" s="159">
        <f>IF(LEN(E118)&gt;3,((IF(VLOOKUP($C118,#REF!,16,FALSE)="x","x",ROUND(IF(VLOOKUP($C118,#REF!,16,FALSE)&gt;V$3,0,IF(VLOOKUP($C118,#REF!,16,FALSE)&lt;V$4,5,(V$3-VLOOKUP($C118,#REF!,16,FALSE))/(V$3-V$4)*5)),1)))),(IF(VLOOKUP($E118,'Country Indicator Data'!$B$4:$N$300,12,FALSE)="x","x",ROUND(IF(VLOOKUP($E118,'Country Indicator Data'!$B$4:$N$300,12,FALSE)&gt;V$3,0,IF(VLOOKUP($E118,'Country Indicator Data'!$B$4:$N$300,12,FALSE)&lt;V$4,5,(V$3-VLOOKUP($E118,'Country Indicator Data'!$B$4:$N$300,12,FALSE))/(V$3-V$4)*5)),1))))</f>
        <v>4.3</v>
      </c>
      <c r="W118" s="159">
        <f t="shared" si="44"/>
        <v>4</v>
      </c>
      <c r="X118" s="159">
        <f t="shared" si="45"/>
        <v>3.7</v>
      </c>
      <c r="Y118" s="176">
        <f>IF('Core Indicators'!FC115="x","x",IF('Core Indicators'!FC115&gt;=5,5,IF('Core Indicators'!FC115&gt;=4,4,IF('Core Indicators'!FC115&gt;=3,3,IF('Core Indicators'!FC115&gt;=2,2,IF('Core Indicators'!FC115&gt;=1,1,0))))))</f>
        <v>3</v>
      </c>
      <c r="Z118" s="159">
        <f t="shared" si="46"/>
        <v>3</v>
      </c>
      <c r="AA118" s="176">
        <f>'Crisis Indicator Data'!Y115</f>
        <v>1</v>
      </c>
      <c r="AB118" s="176">
        <f>'Crisis Indicator Data'!Z115</f>
        <v>2</v>
      </c>
      <c r="AC118" s="176">
        <f>'Crisis Indicator Data'!AA115</f>
        <v>0</v>
      </c>
      <c r="AD118" s="176">
        <f>'Crisis Indicator Data'!AB115</f>
        <v>0</v>
      </c>
      <c r="AE118" s="176">
        <f t="shared" si="47"/>
        <v>2</v>
      </c>
      <c r="AF118" s="176">
        <f>'Crisis Indicator Data'!AC115</f>
        <v>0</v>
      </c>
      <c r="AG118" s="176">
        <f>'Crisis Indicator Data'!AD115</f>
        <v>1</v>
      </c>
      <c r="AH118" s="176">
        <f t="shared" si="48"/>
        <v>1</v>
      </c>
      <c r="AI118" s="176">
        <f>'Crisis Indicator Data'!AE115</f>
        <v>1</v>
      </c>
      <c r="AJ118" s="176">
        <f>'Crisis Indicator Data'!AF115</f>
        <v>3</v>
      </c>
      <c r="AK118" s="176">
        <f>'Crisis Indicator Data'!AG115</f>
        <v>2</v>
      </c>
      <c r="AL118" s="176">
        <f t="shared" si="49"/>
        <v>4</v>
      </c>
      <c r="AM118" s="159">
        <f t="shared" si="50"/>
        <v>2</v>
      </c>
      <c r="AN118" s="159">
        <f t="shared" si="51"/>
        <v>2.5</v>
      </c>
    </row>
    <row r="119" spans="1:40" ht="13.5" customHeight="1" x14ac:dyDescent="0.35">
      <c r="A119" s="168" t="str">
        <f>'Crisis Indicator Data'!A116</f>
        <v>Displacement from Sudan to Chad</v>
      </c>
      <c r="B119" s="169" t="str">
        <f>'Crisis Indicator Data'!B116</f>
        <v>International Displacement</v>
      </c>
      <c r="C119" s="169" t="str">
        <f>'Crisis Indicator Data'!C116</f>
        <v>TCD005</v>
      </c>
      <c r="D119" s="169" t="str">
        <f>'Crisis Indicator Data'!D116</f>
        <v>Chad</v>
      </c>
      <c r="E119" s="170" t="str">
        <f>'Crisis Indicator Data'!E116</f>
        <v>TCD</v>
      </c>
      <c r="F119" s="159">
        <f>IF(LEN(E119)&gt;3,(IF(VLOOKUP($C119,#REF!,7,FALSE)="x","x",ROUND(IF(VLOOKUP($C119,#REF!,7,FALSE)&gt;$F$3,5,IF(VLOOKUP($C119,#REF!,7,FALSE)&lt;F$4,0,($F$3-VLOOKUP($C119,#REF!,7,FALSE))/($F$3-$F$4)*5)),1))),IF(VLOOKUP($E119,'Country Indicator Data'!$B$4:$N$300,3,FALSE)="x","x",ROUND(IF(VLOOKUP($E119,'Country Indicator Data'!$B$4:$N$300,3,FALSE)&gt;$F$3,5,IF(VLOOKUP($E119,'Country Indicator Data'!$B$4:$N$300,3,FALSE)&lt;$F$4,0,($F$3-VLOOKUP($E119,'Country Indicator Data'!$B$4:$N$300,3,FALSE))/($F$3-$F$4)*5)),1)))</f>
        <v>1.8</v>
      </c>
      <c r="G119" s="159">
        <f>IF(LEN(E119)&gt;3,(IF(VLOOKUP($C119,#REF!,9,FALSE)="x","x",ROUND(IF(VLOOKUP($C119,#REF!,9,FALSE)&gt;G$3,5,IF(VLOOKUP($C119,#REF!,9,FALSE)&lt;G$4,0,(G$3-VLOOKUP($C119,#REF!,9,FALSE))/(G$3-G$4)*5)),1))),IF(VLOOKUP($E119,'Country Indicator Data'!$B$4:$N$300,5,FALSE)="x","x",ROUND(IF(VLOOKUP($E119,'Country Indicator Data'!$B$4:$N$300,5,FALSE)&gt;G$3,5,IF(VLOOKUP($E119,'Country Indicator Data'!$B$4:$N$300,5,FALSE)&lt;G$4,0,(G$3-VLOOKUP($E119,'Country Indicator Data'!$B$4:$N$300,5,FALSE))/(G$3-G$4)*5)),1)))</f>
        <v>3.8</v>
      </c>
      <c r="H119" s="159">
        <f t="shared" si="39"/>
        <v>2.8</v>
      </c>
      <c r="I119" s="159">
        <f>IF(LEN(E119)&gt;3,(IF(VLOOKUP($C119,#REF!,6,FALSE)="x","x",ROUND(IF(VLOOKUP($C119,#REF!,6,FALSE)&gt;I$3,5,IF(VLOOKUP($C119,#REF!,6,FALSE)&lt;I$4,0,5-(I$3-VLOOKUP($C119,#REF!,6,FALSE))/(I$3-I$4)*5)),1))),IF(VLOOKUP($E119,'Country Indicator Data'!$B$4:$N$300,2,FALSE)="x","x",ROUND(IF(VLOOKUP($E119,'Country Indicator Data'!$B$4:$N$300,2,FALSE)&gt;I$3,5,IF(VLOOKUP($E119,'Country Indicator Data'!$B$4:$N$300,2,FALSE)&lt;I$4,0,5-(I$3-VLOOKUP($E119,'Country Indicator Data'!$B$4:$N$300,2,FALSE))/(I$3-I$4)*5)),1)))</f>
        <v>4.5</v>
      </c>
      <c r="J119" s="159">
        <f>IF(LEN(E119)&gt;3,(IF(VLOOKUP($C119,#REF!,8,FALSE)="x","x",ROUND(IF(VLOOKUP($C119,#REF!,8,FALSE)&gt;J$3,5,IF(VLOOKUP($C119,#REF!,8,FALSE)&lt;J$4,0,5-(J$3-VLOOKUP($C119,#REF!,8,FALSE))/(J$3-J$4)*5)),1))),IF(VLOOKUP($E119,'Country Indicator Data'!$B$4:$N$300,4,FALSE)="x","x",ROUND(IF(VLOOKUP($E119,'Country Indicator Data'!$B$4:$N$300,4,FALSE)&gt;J$3,5,IF(VLOOKUP($E119,'Country Indicator Data'!$B$4:$N$300,4,FALSE)&lt;J$4,0,5-(J$3-VLOOKUP($E119,'Country Indicator Data'!$B$4:$N$300,4,FALSE))/(J$3-J$4)*5)),1)))</f>
        <v>1.9</v>
      </c>
      <c r="K119" s="159">
        <f t="shared" si="40"/>
        <v>3.2</v>
      </c>
      <c r="L119" s="159">
        <f>IF(LEN(E119)&gt;3,(IF(VLOOKUP($C119,#REF!,10,FALSE)="x","x",ROUND(IF(VLOOKUP($C119,#REF!,10,FALSE)&gt;L$3,5,IF(VLOOKUP($C119,#REF!,10,FALSE)&lt;L$4,0,5-(L$3-VLOOKUP($C119,#REF!,10,FALSE))/(L$3-L$4)*5)),1))),IF(VLOOKUP($E119,'Country Indicator Data'!$B$4:$N$300,6,FALSE)="x","x",ROUND(IF(VLOOKUP($E119,'Country Indicator Data'!$B$4:$N$300,6,FALSE)&gt;L$3,5,IF(VLOOKUP($E119,'Country Indicator Data'!$B$4:$N$300,6,FALSE)&lt;L$4,0,5-(L$3-VLOOKUP($E119,'Country Indicator Data'!$B$4:$N$300,6,FALSE))/(L$3-L$4)*5)),1)))</f>
        <v>4.5</v>
      </c>
      <c r="M119" s="159">
        <f>IF(LEN(E119)&gt;3,(IF(VLOOKUP($C119,#REF!,11,FALSE)="x","x",ROUND(IF(VLOOKUP($C119,#REF!,11,FALSE)&gt;M$3,5,IF(VLOOKUP($C119,#REF!,11,FALSE)&lt;M$4,0,5-(M$3-VLOOKUP($C119,#REF!,11,FALSE))/(M$3-M$4)*5)),1))),IF(VLOOKUP($E119,'Country Indicator Data'!$B$4:$N$300,7,FALSE)="x","x",ROUND(IF(VLOOKUP($E119,'Country Indicator Data'!$B$4:$N$300,7,FALSE)&gt;M$3,5,IF(VLOOKUP($E119,'Country Indicator Data'!$B$4:$N$300,7,FALSE)&lt;M$4,0,5-(M$3-VLOOKUP($E119,'Country Indicator Data'!$B$4:$N$300,7,FALSE))/(M$3-M$4)*5)),1)))</f>
        <v>1.6</v>
      </c>
      <c r="N119" s="159">
        <f t="shared" si="41"/>
        <v>3.05</v>
      </c>
      <c r="O119" s="159">
        <f t="shared" si="42"/>
        <v>3.0166666666666671</v>
      </c>
      <c r="P119" s="159">
        <f>IF(LEN(E119)&gt;3,VLOOKUP(C119,#REF!,12,FALSE),VLOOKUP(E119,'Country Indicator Data'!$B$4:$I$300,8,FALSE))</f>
        <v>5</v>
      </c>
      <c r="Q119" s="159">
        <f>IF(LEN(E119)&gt;3,((IF(VLOOKUP($C119,#REF!,13,FALSE)="x","x",ROUND(IF(VLOOKUP($C119,#REF!,13,FALSE)&gt;Q$3,5,IF(VLOOKUP($C119,#REF!,13,FALSE)&lt;Q$4,0,5-(LOG(Q$3)-LOG(VLOOKUP($C119,#REF!,13,FALSE)))/(LOG(Q$3)-LOG(Q$4))*5)),1)))),(IF(VLOOKUP($E119,'Country Indicator Data'!$B$4:$N$300,9,FALSE)="x","x",ROUND(IF(VLOOKUP($E119,'Country Indicator Data'!$B$4:$N$300,9,FALSE)&gt;Q$3,5,IF(VLOOKUP($E119,'Country Indicator Data'!$B$4:$N$300,9,FALSE)&lt;Q$4,0,5-(LOG(Q$3)-LOG(VLOOKUP($E119,'Country Indicator Data'!$B$4:$N$300,9,FALSE)))/(LOG(Q$3)-LOG(Q$4))*5)),1))))</f>
        <v>3.1</v>
      </c>
      <c r="R119" s="159">
        <f t="shared" si="43"/>
        <v>4.05</v>
      </c>
      <c r="S119" s="159">
        <f>IF(LEN(E119)&gt;3,((IF(VLOOKUP($C119,#REF!,17,FALSE)="x","x",ROUND(IF(VLOOKUP($C119,#REF!,17,FALSE)&gt;S$3,0,IF(VLOOKUP($C119,#REF!,17,FALSE)&lt;S$4,5,(S$3-VLOOKUP($C119,#REF!,17,FALSE))/(S$3-S$4)*5)),1)))),(IF(VLOOKUP($E119,'Country Indicator Data'!$B$4:$N$300,13,FALSE)="x","x",ROUND(IF(VLOOKUP($E119,'Country Indicator Data'!$B$4:$N$300,13,FALSE)&gt;S$3,0,IF(VLOOKUP($E119,'Country Indicator Data'!$B$4:$N$300,13,FALSE)&lt;S$4,5,(S$3-VLOOKUP($E119,'Country Indicator Data'!$B$4:$N$300,13,FALSE))/(S$3-S$4)*5)),1))))</f>
        <v>4</v>
      </c>
      <c r="T119" s="159">
        <f>IF(LEN(E119)&gt;3,((IF(VLOOKUP($C119,#REF!,14,FALSE)="x","x",ROUND(IF(VLOOKUP($C119,#REF!,14,FALSE)&gt;T$3,0,IF(VLOOKUP($C119,#REF!,14,FALSE)&lt;T$4,5,(T$3-VLOOKUP($C119,#REF!,14,FALSE))/(T$3-T$4)*5)),1)))),(IF(VLOOKUP($E119,'Country Indicator Data'!$B$4:$N$300,10,FALSE)="x","x",ROUND(IF(VLOOKUP($E119,'Country Indicator Data'!$B$4:$N$300,10,FALSE)&gt;T$3,0,IF(VLOOKUP($E119,'Country Indicator Data'!$B$4:$N$300,10,FALSE)&lt;T$4,5,(T$3-VLOOKUP($E119,'Country Indicator Data'!$B$4:$N$300,10,FALSE))/(T$3-T$4)*5)),1))))</f>
        <v>3.9</v>
      </c>
      <c r="U119" s="159">
        <f>IF(LEN(E119)&gt;3,((IF(VLOOKUP($C119,#REF!,15,FALSE)="x","x",ROUND(IF(VLOOKUP($C119,#REF!,15,FALSE)&gt;U$3,0,IF(VLOOKUP($C119,#REF!,15,FALSE)&lt;U$4,5,(U$3-VLOOKUP($C119,#REF!,15,FALSE))/(U$3-U$4)*5)),1)))),(IF(VLOOKUP($E119,'Country Indicator Data'!$B$4:$N$300,11,FALSE)="x","x",ROUND(IF(VLOOKUP($E119,'Country Indicator Data'!$B$4:$N$300,11,FALSE)&gt;U$3,0,IF(VLOOKUP($E119,'Country Indicator Data'!$B$4:$N$300,11,FALSE)&lt;U$4,5,(U$3-VLOOKUP($E119,'Country Indicator Data'!$B$4:$N$300,11,FALSE))/(U$3-U$4)*5)),1))))</f>
        <v>3.6</v>
      </c>
      <c r="V119" s="159">
        <f>IF(LEN(E119)&gt;3,((IF(VLOOKUP($C119,#REF!,16,FALSE)="x","x",ROUND(IF(VLOOKUP($C119,#REF!,16,FALSE)&gt;V$3,0,IF(VLOOKUP($C119,#REF!,16,FALSE)&lt;V$4,5,(V$3-VLOOKUP($C119,#REF!,16,FALSE))/(V$3-V$4)*5)),1)))),(IF(VLOOKUP($E119,'Country Indicator Data'!$B$4:$N$300,12,FALSE)="x","x",ROUND(IF(VLOOKUP($E119,'Country Indicator Data'!$B$4:$N$300,12,FALSE)&gt;V$3,0,IF(VLOOKUP($E119,'Country Indicator Data'!$B$4:$N$300,12,FALSE)&lt;V$4,5,(V$3-VLOOKUP($E119,'Country Indicator Data'!$B$4:$N$300,12,FALSE))/(V$3-V$4)*5)),1))))</f>
        <v>4.3</v>
      </c>
      <c r="W119" s="159">
        <f t="shared" si="44"/>
        <v>4</v>
      </c>
      <c r="X119" s="159">
        <f t="shared" si="45"/>
        <v>3.7</v>
      </c>
      <c r="Y119" s="176">
        <f>IF('Core Indicators'!FC116="x","x",IF('Core Indicators'!FC116&gt;=5,5,IF('Core Indicators'!FC116&gt;=4,4,IF('Core Indicators'!FC116&gt;=3,3,IF('Core Indicators'!FC116&gt;=2,2,IF('Core Indicators'!FC116&gt;=1,1,0))))))</f>
        <v>3</v>
      </c>
      <c r="Z119" s="159">
        <f t="shared" si="46"/>
        <v>3</v>
      </c>
      <c r="AA119" s="176">
        <f>'Crisis Indicator Data'!Y116</f>
        <v>1</v>
      </c>
      <c r="AB119" s="176">
        <f>'Crisis Indicator Data'!Z116</f>
        <v>2</v>
      </c>
      <c r="AC119" s="176">
        <f>'Crisis Indicator Data'!AA116</f>
        <v>0</v>
      </c>
      <c r="AD119" s="176">
        <f>'Crisis Indicator Data'!AB116</f>
        <v>0</v>
      </c>
      <c r="AE119" s="176">
        <f t="shared" si="47"/>
        <v>2</v>
      </c>
      <c r="AF119" s="176">
        <f>'Crisis Indicator Data'!AC116</f>
        <v>0</v>
      </c>
      <c r="AG119" s="176">
        <f>'Crisis Indicator Data'!AD116</f>
        <v>1</v>
      </c>
      <c r="AH119" s="176">
        <f t="shared" si="48"/>
        <v>1</v>
      </c>
      <c r="AI119" s="176">
        <f>'Crisis Indicator Data'!AE116</f>
        <v>1</v>
      </c>
      <c r="AJ119" s="176">
        <f>'Crisis Indicator Data'!AF116</f>
        <v>3</v>
      </c>
      <c r="AK119" s="176">
        <f>'Crisis Indicator Data'!AG116</f>
        <v>2</v>
      </c>
      <c r="AL119" s="176">
        <f t="shared" si="49"/>
        <v>4</v>
      </c>
      <c r="AM119" s="159">
        <f t="shared" si="50"/>
        <v>2</v>
      </c>
      <c r="AN119" s="159">
        <f t="shared" si="51"/>
        <v>2.5</v>
      </c>
    </row>
    <row r="120" spans="1:40" ht="13.5" customHeight="1" x14ac:dyDescent="0.35">
      <c r="A120" s="168" t="str">
        <f>'Crisis Indicator Data'!A117</f>
        <v>Conflict in Savanes region</v>
      </c>
      <c r="B120" s="169" t="str">
        <f>'Crisis Indicator Data'!B117</f>
        <v>Conflict/ Violence</v>
      </c>
      <c r="C120" s="169" t="str">
        <f>'Crisis Indicator Data'!C117</f>
        <v>TGO002</v>
      </c>
      <c r="D120" s="169" t="str">
        <f>'Crisis Indicator Data'!D117</f>
        <v>Togo</v>
      </c>
      <c r="E120" s="170" t="str">
        <f>'Crisis Indicator Data'!E117</f>
        <v>TGO</v>
      </c>
      <c r="F120" s="159">
        <f>IF(LEN(E120)&gt;3,(IF(VLOOKUP($C120,#REF!,7,FALSE)="x","x",ROUND(IF(VLOOKUP($C120,#REF!,7,FALSE)&gt;$F$3,5,IF(VLOOKUP($C120,#REF!,7,FALSE)&lt;F$4,0,($F$3-VLOOKUP($C120,#REF!,7,FALSE))/($F$3-$F$4)*5)),1))),IF(VLOOKUP($E120,'Country Indicator Data'!$B$4:$N$300,3,FALSE)="x","x",ROUND(IF(VLOOKUP($E120,'Country Indicator Data'!$B$4:$N$300,3,FALSE)&gt;$F$3,5,IF(VLOOKUP($E120,'Country Indicator Data'!$B$4:$N$300,3,FALSE)&lt;$F$4,0,($F$3-VLOOKUP($E120,'Country Indicator Data'!$B$4:$N$300,3,FALSE))/($F$3-$F$4)*5)),1)))</f>
        <v>3.2</v>
      </c>
      <c r="G120" s="159">
        <f>IF(LEN(E120)&gt;3,(IF(VLOOKUP($C120,#REF!,9,FALSE)="x","x",ROUND(IF(VLOOKUP($C120,#REF!,9,FALSE)&gt;G$3,5,IF(VLOOKUP($C120,#REF!,9,FALSE)&lt;G$4,0,(G$3-VLOOKUP($C120,#REF!,9,FALSE))/(G$3-G$4)*5)),1))),IF(VLOOKUP($E120,'Country Indicator Data'!$B$4:$N$300,5,FALSE)="x","x",ROUND(IF(VLOOKUP($E120,'Country Indicator Data'!$B$4:$N$300,5,FALSE)&gt;G$3,5,IF(VLOOKUP($E120,'Country Indicator Data'!$B$4:$N$300,5,FALSE)&lt;G$4,0,(G$3-VLOOKUP($E120,'Country Indicator Data'!$B$4:$N$300,5,FALSE))/(G$3-G$4)*5)),1)))</f>
        <v>2.6</v>
      </c>
      <c r="H120" s="159">
        <f t="shared" si="39"/>
        <v>2.9000000000000004</v>
      </c>
      <c r="I120" s="159">
        <f>IF(LEN(E120)&gt;3,(IF(VLOOKUP($C120,#REF!,6,FALSE)="x","x",ROUND(IF(VLOOKUP($C120,#REF!,6,FALSE)&gt;I$3,5,IF(VLOOKUP($C120,#REF!,6,FALSE)&lt;I$4,0,5-(I$3-VLOOKUP($C120,#REF!,6,FALSE))/(I$3-I$4)*5)),1))),IF(VLOOKUP($E120,'Country Indicator Data'!$B$4:$N$300,2,FALSE)="x","x",ROUND(IF(VLOOKUP($E120,'Country Indicator Data'!$B$4:$N$300,2,FALSE)&gt;I$3,5,IF(VLOOKUP($E120,'Country Indicator Data'!$B$4:$N$300,2,FALSE)&lt;I$4,0,5-(I$3-VLOOKUP($E120,'Country Indicator Data'!$B$4:$N$300,2,FALSE))/(I$3-I$4)*5)),1)))</f>
        <v>3.7</v>
      </c>
      <c r="J120" s="159">
        <f>IF(LEN(E120)&gt;3,(IF(VLOOKUP($C120,#REF!,8,FALSE)="x","x",ROUND(IF(VLOOKUP($C120,#REF!,8,FALSE)&gt;J$3,5,IF(VLOOKUP($C120,#REF!,8,FALSE)&lt;J$4,0,5-(J$3-VLOOKUP($C120,#REF!,8,FALSE))/(J$3-J$4)*5)),1))),IF(VLOOKUP($E120,'Country Indicator Data'!$B$4:$N$300,4,FALSE)="x","x",ROUND(IF(VLOOKUP($E120,'Country Indicator Data'!$B$4:$N$300,4,FALSE)&gt;J$3,5,IF(VLOOKUP($E120,'Country Indicator Data'!$B$4:$N$300,4,FALSE)&lt;J$4,0,5-(J$3-VLOOKUP($E120,'Country Indicator Data'!$B$4:$N$300,4,FALSE))/(J$3-J$4)*5)),1)))</f>
        <v>0</v>
      </c>
      <c r="K120" s="159">
        <f t="shared" si="40"/>
        <v>1.85</v>
      </c>
      <c r="L120" s="159">
        <f>IF(LEN(E120)&gt;3,(IF(VLOOKUP($C120,#REF!,10,FALSE)="x","x",ROUND(IF(VLOOKUP($C120,#REF!,10,FALSE)&gt;L$3,5,IF(VLOOKUP($C120,#REF!,10,FALSE)&lt;L$4,0,5-(L$3-VLOOKUP($C120,#REF!,10,FALSE))/(L$3-L$4)*5)),1))),IF(VLOOKUP($E120,'Country Indicator Data'!$B$4:$N$300,6,FALSE)="x","x",ROUND(IF(VLOOKUP($E120,'Country Indicator Data'!$B$4:$N$300,6,FALSE)&gt;L$3,5,IF(VLOOKUP($E120,'Country Indicator Data'!$B$4:$N$300,6,FALSE)&lt;L$4,0,5-(L$3-VLOOKUP($E120,'Country Indicator Data'!$B$4:$N$300,6,FALSE))/(L$3-L$4)*5)),1)))</f>
        <v>3.8</v>
      </c>
      <c r="M120" s="159">
        <f>IF(LEN(E120)&gt;3,(IF(VLOOKUP($C120,#REF!,11,FALSE)="x","x",ROUND(IF(VLOOKUP($C120,#REF!,11,FALSE)&gt;M$3,5,IF(VLOOKUP($C120,#REF!,11,FALSE)&lt;M$4,0,5-(M$3-VLOOKUP($C120,#REF!,11,FALSE))/(M$3-M$4)*5)),1))),IF(VLOOKUP($E120,'Country Indicator Data'!$B$4:$N$300,7,FALSE)="x","x",ROUND(IF(VLOOKUP($E120,'Country Indicator Data'!$B$4:$N$300,7,FALSE)&gt;M$3,5,IF(VLOOKUP($E120,'Country Indicator Data'!$B$4:$N$300,7,FALSE)&lt;M$4,0,5-(M$3-VLOOKUP($E120,'Country Indicator Data'!$B$4:$N$300,7,FALSE))/(M$3-M$4)*5)),1)))</f>
        <v>1.6</v>
      </c>
      <c r="N120" s="159">
        <f t="shared" si="41"/>
        <v>2.7</v>
      </c>
      <c r="O120" s="159">
        <f t="shared" si="42"/>
        <v>2.4833333333333334</v>
      </c>
      <c r="P120" s="159">
        <f>IF(LEN(E120)&gt;3,VLOOKUP(C120,#REF!,12,FALSE),VLOOKUP(E120,'Country Indicator Data'!$B$4:$I$300,8,FALSE))</f>
        <v>2</v>
      </c>
      <c r="Q120" s="159">
        <f>IF(LEN(E120)&gt;3,((IF(VLOOKUP($C120,#REF!,13,FALSE)="x","x",ROUND(IF(VLOOKUP($C120,#REF!,13,FALSE)&gt;Q$3,5,IF(VLOOKUP($C120,#REF!,13,FALSE)&lt;Q$4,0,5-(LOG(Q$3)-LOG(VLOOKUP($C120,#REF!,13,FALSE)))/(LOG(Q$3)-LOG(Q$4))*5)),1)))),(IF(VLOOKUP($E120,'Country Indicator Data'!$B$4:$N$300,9,FALSE)="x","x",ROUND(IF(VLOOKUP($E120,'Country Indicator Data'!$B$4:$N$300,9,FALSE)&gt;Q$3,5,IF(VLOOKUP($E120,'Country Indicator Data'!$B$4:$N$300,9,FALSE)&lt;Q$4,0,5-(LOG(Q$3)-LOG(VLOOKUP($E120,'Country Indicator Data'!$B$4:$N$300,9,FALSE)))/(LOG(Q$3)-LOG(Q$4))*5)),1))))</f>
        <v>0.7</v>
      </c>
      <c r="R120" s="159">
        <f t="shared" si="43"/>
        <v>1.35</v>
      </c>
      <c r="S120" s="159">
        <f>IF(LEN(E120)&gt;3,((IF(VLOOKUP($C120,#REF!,17,FALSE)="x","x",ROUND(IF(VLOOKUP($C120,#REF!,17,FALSE)&gt;S$3,0,IF(VLOOKUP($C120,#REF!,17,FALSE)&lt;S$4,5,(S$3-VLOOKUP($C120,#REF!,17,FALSE))/(S$3-S$4)*5)),1)))),(IF(VLOOKUP($E120,'Country Indicator Data'!$B$4:$N$300,13,FALSE)="x","x",ROUND(IF(VLOOKUP($E120,'Country Indicator Data'!$B$4:$N$300,13,FALSE)&gt;S$3,0,IF(VLOOKUP($E120,'Country Indicator Data'!$B$4:$N$300,13,FALSE)&lt;S$4,5,(S$3-VLOOKUP($E120,'Country Indicator Data'!$B$4:$N$300,13,FALSE))/(S$3-S$4)*5)),1))))</f>
        <v>3.4</v>
      </c>
      <c r="T120" s="159">
        <f>IF(LEN(E120)&gt;3,((IF(VLOOKUP($C120,#REF!,14,FALSE)="x","x",ROUND(IF(VLOOKUP($C120,#REF!,14,FALSE)&gt;T$3,0,IF(VLOOKUP($C120,#REF!,14,FALSE)&lt;T$4,5,(T$3-VLOOKUP($C120,#REF!,14,FALSE))/(T$3-T$4)*5)),1)))),(IF(VLOOKUP($E120,'Country Indicator Data'!$B$4:$N$300,10,FALSE)="x","x",ROUND(IF(VLOOKUP($E120,'Country Indicator Data'!$B$4:$N$300,10,FALSE)&gt;T$3,0,IF(VLOOKUP($E120,'Country Indicator Data'!$B$4:$N$300,10,FALSE)&lt;T$4,5,(T$3-VLOOKUP($E120,'Country Indicator Data'!$B$4:$N$300,10,FALSE))/(T$3-T$4)*5)),1))))</f>
        <v>3</v>
      </c>
      <c r="U120" s="159">
        <f>IF(LEN(E120)&gt;3,((IF(VLOOKUP($C120,#REF!,15,FALSE)="x","x",ROUND(IF(VLOOKUP($C120,#REF!,15,FALSE)&gt;U$3,0,IF(VLOOKUP($C120,#REF!,15,FALSE)&lt;U$4,5,(U$3-VLOOKUP($C120,#REF!,15,FALSE))/(U$3-U$4)*5)),1)))),(IF(VLOOKUP($E120,'Country Indicator Data'!$B$4:$N$300,11,FALSE)="x","x",ROUND(IF(VLOOKUP($E120,'Country Indicator Data'!$B$4:$N$300,11,FALSE)&gt;U$3,0,IF(VLOOKUP($E120,'Country Indicator Data'!$B$4:$N$300,11,FALSE)&lt;U$4,5,(U$3-VLOOKUP($E120,'Country Indicator Data'!$B$4:$N$300,11,FALSE))/(U$3-U$4)*5)),1))))</f>
        <v>2.6</v>
      </c>
      <c r="V120" s="159">
        <f>IF(LEN(E120)&gt;3,((IF(VLOOKUP($C120,#REF!,16,FALSE)="x","x",ROUND(IF(VLOOKUP($C120,#REF!,16,FALSE)&gt;V$3,0,IF(VLOOKUP($C120,#REF!,16,FALSE)&lt;V$4,5,(V$3-VLOOKUP($C120,#REF!,16,FALSE))/(V$3-V$4)*5)),1)))),(IF(VLOOKUP($E120,'Country Indicator Data'!$B$4:$N$300,12,FALSE)="x","x",ROUND(IF(VLOOKUP($E120,'Country Indicator Data'!$B$4:$N$300,12,FALSE)&gt;V$3,0,IF(VLOOKUP($E120,'Country Indicator Data'!$B$4:$N$300,12,FALSE)&lt;V$4,5,(V$3-VLOOKUP($E120,'Country Indicator Data'!$B$4:$N$300,12,FALSE))/(V$3-V$4)*5)),1))))</f>
        <v>3</v>
      </c>
      <c r="W120" s="159">
        <f t="shared" si="44"/>
        <v>3</v>
      </c>
      <c r="X120" s="159">
        <f t="shared" si="45"/>
        <v>2.2999999999999998</v>
      </c>
      <c r="Y120" s="176">
        <f>IF('Core Indicators'!FC117="x","x",IF('Core Indicators'!FC117&gt;=5,5,IF('Core Indicators'!FC117&gt;=4,4,IF('Core Indicators'!FC117&gt;=3,3,IF('Core Indicators'!FC117&gt;=2,2,IF('Core Indicators'!FC117&gt;=1,1,0))))))</f>
        <v>4</v>
      </c>
      <c r="Z120" s="159">
        <f t="shared" si="46"/>
        <v>4</v>
      </c>
      <c r="AA120" s="176">
        <f>'Crisis Indicator Data'!Y117</f>
        <v>1</v>
      </c>
      <c r="AB120" s="176">
        <f>'Crisis Indicator Data'!Z117</f>
        <v>0</v>
      </c>
      <c r="AC120" s="176">
        <f>'Crisis Indicator Data'!AA117</f>
        <v>0</v>
      </c>
      <c r="AD120" s="176">
        <f>'Crisis Indicator Data'!AB117</f>
        <v>0</v>
      </c>
      <c r="AE120" s="176">
        <f t="shared" si="47"/>
        <v>1</v>
      </c>
      <c r="AF120" s="176">
        <f>'Crisis Indicator Data'!AC117</f>
        <v>0</v>
      </c>
      <c r="AG120" s="176">
        <f>'Crisis Indicator Data'!AD117</f>
        <v>0</v>
      </c>
      <c r="AH120" s="176">
        <f t="shared" si="48"/>
        <v>0</v>
      </c>
      <c r="AI120" s="176">
        <f>'Crisis Indicator Data'!AE117</f>
        <v>1</v>
      </c>
      <c r="AJ120" s="176">
        <f>'Crisis Indicator Data'!AF117</f>
        <v>1</v>
      </c>
      <c r="AK120" s="176">
        <f>'Crisis Indicator Data'!AG117</f>
        <v>0</v>
      </c>
      <c r="AL120" s="176">
        <f t="shared" si="49"/>
        <v>2</v>
      </c>
      <c r="AM120" s="159">
        <f t="shared" si="50"/>
        <v>1</v>
      </c>
      <c r="AN120" s="159">
        <f t="shared" si="51"/>
        <v>2.5</v>
      </c>
    </row>
    <row r="121" spans="1:40" ht="13.5" customHeight="1" x14ac:dyDescent="0.35">
      <c r="A121" s="168" t="str">
        <f>'Crisis Indicator Data'!A118</f>
        <v>Displacement from Myanmar to Thailand</v>
      </c>
      <c r="B121" s="169" t="str">
        <f>'Crisis Indicator Data'!B118</f>
        <v>International Displacement</v>
      </c>
      <c r="C121" s="169" t="str">
        <f>'Crisis Indicator Data'!C118</f>
        <v>THA003</v>
      </c>
      <c r="D121" s="169" t="str">
        <f>'Crisis Indicator Data'!D118</f>
        <v>Thailand</v>
      </c>
      <c r="E121" s="170" t="str">
        <f>'Crisis Indicator Data'!E118</f>
        <v>THA</v>
      </c>
      <c r="F121" s="159">
        <f>IF(LEN(E121)&gt;3,(IF(VLOOKUP($C121,#REF!,7,FALSE)="x","x",ROUND(IF(VLOOKUP($C121,#REF!,7,FALSE)&gt;$F$3,5,IF(VLOOKUP($C121,#REF!,7,FALSE)&lt;F$4,0,($F$3-VLOOKUP($C121,#REF!,7,FALSE))/($F$3-$F$4)*5)),1))),IF(VLOOKUP($E121,'Country Indicator Data'!$B$4:$N$300,3,FALSE)="x","x",ROUND(IF(VLOOKUP($E121,'Country Indicator Data'!$B$4:$N$300,3,FALSE)&gt;$F$3,5,IF(VLOOKUP($E121,'Country Indicator Data'!$B$4:$N$300,3,FALSE)&lt;$F$4,0,($F$3-VLOOKUP($E121,'Country Indicator Data'!$B$4:$N$300,3,FALSE))/($F$3-$F$4)*5)),1)))</f>
        <v>2.1</v>
      </c>
      <c r="G121" s="159">
        <f>IF(LEN(E121)&gt;3,(IF(VLOOKUP($C121,#REF!,9,FALSE)="x","x",ROUND(IF(VLOOKUP($C121,#REF!,9,FALSE)&gt;G$3,5,IF(VLOOKUP($C121,#REF!,9,FALSE)&lt;G$4,0,(G$3-VLOOKUP($C121,#REF!,9,FALSE))/(G$3-G$4)*5)),1))),IF(VLOOKUP($E121,'Country Indicator Data'!$B$4:$N$300,5,FALSE)="x","x",ROUND(IF(VLOOKUP($E121,'Country Indicator Data'!$B$4:$N$300,5,FALSE)&gt;G$3,5,IF(VLOOKUP($E121,'Country Indicator Data'!$B$4:$N$300,5,FALSE)&lt;G$4,0,(G$3-VLOOKUP($E121,'Country Indicator Data'!$B$4:$N$300,5,FALSE))/(G$3-G$4)*5)),1)))</f>
        <v>3.1</v>
      </c>
      <c r="H121" s="159">
        <f t="shared" si="39"/>
        <v>2.6</v>
      </c>
      <c r="I121" s="159">
        <f>IF(LEN(E121)&gt;3,(IF(VLOOKUP($C121,#REF!,6,FALSE)="x","x",ROUND(IF(VLOOKUP($C121,#REF!,6,FALSE)&gt;I$3,5,IF(VLOOKUP($C121,#REF!,6,FALSE)&lt;I$4,0,5-(I$3-VLOOKUP($C121,#REF!,6,FALSE))/(I$3-I$4)*5)),1))),IF(VLOOKUP($E121,'Country Indicator Data'!$B$4:$N$300,2,FALSE)="x","x",ROUND(IF(VLOOKUP($E121,'Country Indicator Data'!$B$4:$N$300,2,FALSE)&gt;I$3,5,IF(VLOOKUP($E121,'Country Indicator Data'!$B$4:$N$300,2,FALSE)&lt;I$4,0,5-(I$3-VLOOKUP($E121,'Country Indicator Data'!$B$4:$N$300,2,FALSE))/(I$3-I$4)*5)),1)))</f>
        <v>1.6</v>
      </c>
      <c r="J121" s="159">
        <f>IF(LEN(E121)&gt;3,(IF(VLOOKUP($C121,#REF!,8,FALSE)="x","x",ROUND(IF(VLOOKUP($C121,#REF!,8,FALSE)&gt;J$3,5,IF(VLOOKUP($C121,#REF!,8,FALSE)&lt;J$4,0,5-(J$3-VLOOKUP($C121,#REF!,8,FALSE))/(J$3-J$4)*5)),1))),IF(VLOOKUP($E121,'Country Indicator Data'!$B$4:$N$300,4,FALSE)="x","x",ROUND(IF(VLOOKUP($E121,'Country Indicator Data'!$B$4:$N$300,4,FALSE)&gt;J$3,5,IF(VLOOKUP($E121,'Country Indicator Data'!$B$4:$N$300,4,FALSE)&lt;J$4,0,5-(J$3-VLOOKUP($E121,'Country Indicator Data'!$B$4:$N$300,4,FALSE))/(J$3-J$4)*5)),1)))</f>
        <v>0.5</v>
      </c>
      <c r="K121" s="159">
        <f t="shared" si="40"/>
        <v>1.05</v>
      </c>
      <c r="L121" s="159">
        <f>IF(LEN(E121)&gt;3,(IF(VLOOKUP($C121,#REF!,10,FALSE)="x","x",ROUND(IF(VLOOKUP($C121,#REF!,10,FALSE)&gt;L$3,5,IF(VLOOKUP($C121,#REF!,10,FALSE)&lt;L$4,0,5-(L$3-VLOOKUP($C121,#REF!,10,FALSE))/(L$3-L$4)*5)),1))),IF(VLOOKUP($E121,'Country Indicator Data'!$B$4:$N$300,6,FALSE)="x","x",ROUND(IF(VLOOKUP($E121,'Country Indicator Data'!$B$4:$N$300,6,FALSE)&gt;L$3,5,IF(VLOOKUP($E121,'Country Indicator Data'!$B$4:$N$300,6,FALSE)&lt;L$4,0,5-(L$3-VLOOKUP($E121,'Country Indicator Data'!$B$4:$N$300,6,FALSE))/(L$3-L$4)*5)),1)))</f>
        <v>1.9</v>
      </c>
      <c r="M121" s="159">
        <f>IF(LEN(E121)&gt;3,(IF(VLOOKUP($C121,#REF!,11,FALSE)="x","x",ROUND(IF(VLOOKUP($C121,#REF!,11,FALSE)&gt;M$3,5,IF(VLOOKUP($C121,#REF!,11,FALSE)&lt;M$4,0,5-(M$3-VLOOKUP($C121,#REF!,11,FALSE))/(M$3-M$4)*5)),1))),IF(VLOOKUP($E121,'Country Indicator Data'!$B$4:$N$300,7,FALSE)="x","x",ROUND(IF(VLOOKUP($E121,'Country Indicator Data'!$B$4:$N$300,7,FALSE)&gt;M$3,5,IF(VLOOKUP($E121,'Country Indicator Data'!$B$4:$N$300,7,FALSE)&lt;M$4,0,5-(M$3-VLOOKUP($E121,'Country Indicator Data'!$B$4:$N$300,7,FALSE))/(M$3-M$4)*5)),1)))</f>
        <v>1.1000000000000001</v>
      </c>
      <c r="N121" s="159">
        <f t="shared" si="41"/>
        <v>1.5</v>
      </c>
      <c r="O121" s="159">
        <f t="shared" si="42"/>
        <v>1.7166666666666668</v>
      </c>
      <c r="P121" s="159">
        <f>IF(LEN(E121)&gt;3,VLOOKUP(C121,#REF!,12,FALSE),VLOOKUP(E121,'Country Indicator Data'!$B$4:$I$300,8,FALSE))</f>
        <v>3</v>
      </c>
      <c r="Q121" s="159">
        <f>IF(LEN(E121)&gt;3,((IF(VLOOKUP($C121,#REF!,13,FALSE)="x","x",ROUND(IF(VLOOKUP($C121,#REF!,13,FALSE)&gt;Q$3,5,IF(VLOOKUP($C121,#REF!,13,FALSE)&lt;Q$4,0,5-(LOG(Q$3)-LOG(VLOOKUP($C121,#REF!,13,FALSE)))/(LOG(Q$3)-LOG(Q$4))*5)),1)))),(IF(VLOOKUP($E121,'Country Indicator Data'!$B$4:$N$300,9,FALSE)="x","x",ROUND(IF(VLOOKUP($E121,'Country Indicator Data'!$B$4:$N$300,9,FALSE)&gt;Q$3,5,IF(VLOOKUP($E121,'Country Indicator Data'!$B$4:$N$300,9,FALSE)&lt;Q$4,0,5-(LOG(Q$3)-LOG(VLOOKUP($E121,'Country Indicator Data'!$B$4:$N$300,9,FALSE)))/(LOG(Q$3)-LOG(Q$4))*5)),1))))</f>
        <v>0</v>
      </c>
      <c r="R121" s="159">
        <f t="shared" si="43"/>
        <v>1.5</v>
      </c>
      <c r="S121" s="159">
        <f>IF(LEN(E121)&gt;3,((IF(VLOOKUP($C121,#REF!,17,FALSE)="x","x",ROUND(IF(VLOOKUP($C121,#REF!,17,FALSE)&gt;S$3,0,IF(VLOOKUP($C121,#REF!,17,FALSE)&lt;S$4,5,(S$3-VLOOKUP($C121,#REF!,17,FALSE))/(S$3-S$4)*5)),1)))),(IF(VLOOKUP($E121,'Country Indicator Data'!$B$4:$N$300,13,FALSE)="x","x",ROUND(IF(VLOOKUP($E121,'Country Indicator Data'!$B$4:$N$300,13,FALSE)&gt;S$3,0,IF(VLOOKUP($E121,'Country Indicator Data'!$B$4:$N$300,13,FALSE)&lt;S$4,5,(S$3-VLOOKUP($E121,'Country Indicator Data'!$B$4:$N$300,13,FALSE))/(S$3-S$4)*5)),1))))</f>
        <v>3.3</v>
      </c>
      <c r="T121" s="159">
        <f>IF(LEN(E121)&gt;3,((IF(VLOOKUP($C121,#REF!,14,FALSE)="x","x",ROUND(IF(VLOOKUP($C121,#REF!,14,FALSE)&gt;T$3,0,IF(VLOOKUP($C121,#REF!,14,FALSE)&lt;T$4,5,(T$3-VLOOKUP($C121,#REF!,14,FALSE))/(T$3-T$4)*5)),1)))),(IF(VLOOKUP($E121,'Country Indicator Data'!$B$4:$N$300,10,FALSE)="x","x",ROUND(IF(VLOOKUP($E121,'Country Indicator Data'!$B$4:$N$300,10,FALSE)&gt;T$3,0,IF(VLOOKUP($E121,'Country Indicator Data'!$B$4:$N$300,10,FALSE)&lt;T$4,5,(T$3-VLOOKUP($E121,'Country Indicator Data'!$B$4:$N$300,10,FALSE))/(T$3-T$4)*5)),1))))</f>
        <v>2.2999999999999998</v>
      </c>
      <c r="U121" s="159">
        <f>IF(LEN(E121)&gt;3,((IF(VLOOKUP($C121,#REF!,15,FALSE)="x","x",ROUND(IF(VLOOKUP($C121,#REF!,15,FALSE)&gt;U$3,0,IF(VLOOKUP($C121,#REF!,15,FALSE)&lt;U$4,5,(U$3-VLOOKUP($C121,#REF!,15,FALSE))/(U$3-U$4)*5)),1)))),(IF(VLOOKUP($E121,'Country Indicator Data'!$B$4:$N$300,11,FALSE)="x","x",ROUND(IF(VLOOKUP($E121,'Country Indicator Data'!$B$4:$N$300,11,FALSE)&gt;U$3,0,IF(VLOOKUP($E121,'Country Indicator Data'!$B$4:$N$300,11,FALSE)&lt;U$4,5,(U$3-VLOOKUP($E121,'Country Indicator Data'!$B$4:$N$300,11,FALSE))/(U$3-U$4)*5)),1))))</f>
        <v>2.5</v>
      </c>
      <c r="V121" s="159">
        <f>IF(LEN(E121)&gt;3,((IF(VLOOKUP($C121,#REF!,16,FALSE)="x","x",ROUND(IF(VLOOKUP($C121,#REF!,16,FALSE)&gt;V$3,0,IF(VLOOKUP($C121,#REF!,16,FALSE)&lt;V$4,5,(V$3-VLOOKUP($C121,#REF!,16,FALSE))/(V$3-V$4)*5)),1)))),(IF(VLOOKUP($E121,'Country Indicator Data'!$B$4:$N$300,12,FALSE)="x","x",ROUND(IF(VLOOKUP($E121,'Country Indicator Data'!$B$4:$N$300,12,FALSE)&gt;V$3,0,IF(VLOOKUP($E121,'Country Indicator Data'!$B$4:$N$300,12,FALSE)&lt;V$4,5,(V$3-VLOOKUP($E121,'Country Indicator Data'!$B$4:$N$300,12,FALSE))/(V$3-V$4)*5)),1))))</f>
        <v>3.3</v>
      </c>
      <c r="W121" s="159">
        <f t="shared" si="44"/>
        <v>2.9</v>
      </c>
      <c r="X121" s="159">
        <f t="shared" si="45"/>
        <v>2</v>
      </c>
      <c r="Y121" s="176">
        <f>IF('Core Indicators'!FC118="x","x",IF('Core Indicators'!FC118&gt;=5,5,IF('Core Indicators'!FC118&gt;=4,4,IF('Core Indicators'!FC118&gt;=3,3,IF('Core Indicators'!FC118&gt;=2,2,IF('Core Indicators'!FC118&gt;=1,1,0))))))</f>
        <v>1</v>
      </c>
      <c r="Z121" s="159">
        <f t="shared" si="46"/>
        <v>1</v>
      </c>
      <c r="AA121" s="176">
        <f>'Crisis Indicator Data'!Y118</f>
        <v>1</v>
      </c>
      <c r="AB121" s="176">
        <f>'Crisis Indicator Data'!Z118</f>
        <v>0</v>
      </c>
      <c r="AC121" s="176">
        <f>'Crisis Indicator Data'!AA118</f>
        <v>1</v>
      </c>
      <c r="AD121" s="176">
        <f>'Crisis Indicator Data'!AB118</f>
        <v>0</v>
      </c>
      <c r="AE121" s="176">
        <f t="shared" si="47"/>
        <v>2</v>
      </c>
      <c r="AF121" s="176">
        <f>'Crisis Indicator Data'!AC118</f>
        <v>2</v>
      </c>
      <c r="AG121" s="176">
        <f>'Crisis Indicator Data'!AD118</f>
        <v>2</v>
      </c>
      <c r="AH121" s="176">
        <f t="shared" si="48"/>
        <v>4</v>
      </c>
      <c r="AI121" s="176">
        <f>'Crisis Indicator Data'!AE118</f>
        <v>0</v>
      </c>
      <c r="AJ121" s="176">
        <f>'Crisis Indicator Data'!AF118</f>
        <v>3</v>
      </c>
      <c r="AK121" s="176">
        <f>'Crisis Indicator Data'!AG118</f>
        <v>3</v>
      </c>
      <c r="AL121" s="176">
        <f t="shared" si="49"/>
        <v>4</v>
      </c>
      <c r="AM121" s="159">
        <f t="shared" si="50"/>
        <v>3</v>
      </c>
      <c r="AN121" s="159">
        <f t="shared" si="51"/>
        <v>2</v>
      </c>
    </row>
    <row r="122" spans="1:40" ht="13.5" customHeight="1" x14ac:dyDescent="0.35">
      <c r="A122" s="168" t="str">
        <f>'Crisis Indicator Data'!A119</f>
        <v>Displacement from Venezuela to Trinidad and Tobago</v>
      </c>
      <c r="B122" s="169" t="str">
        <f>'Crisis Indicator Data'!B119</f>
        <v>International Displacement</v>
      </c>
      <c r="C122" s="169" t="str">
        <f>'Crisis Indicator Data'!C119</f>
        <v>TTO002</v>
      </c>
      <c r="D122" s="169" t="str">
        <f>'Crisis Indicator Data'!D119</f>
        <v>Trinidad and Tobago</v>
      </c>
      <c r="E122" s="170" t="str">
        <f>'Crisis Indicator Data'!E119</f>
        <v>TTO</v>
      </c>
      <c r="F122" s="159">
        <f>IF(LEN(E122)&gt;3,(IF(VLOOKUP($C122,#REF!,7,FALSE)="x","x",ROUND(IF(VLOOKUP($C122,#REF!,7,FALSE)&gt;$F$3,5,IF(VLOOKUP($C122,#REF!,7,FALSE)&lt;F$4,0,($F$3-VLOOKUP($C122,#REF!,7,FALSE))/($F$3-$F$4)*5)),1))),IF(VLOOKUP($E122,'Country Indicator Data'!$B$4:$N$300,3,FALSE)="x","x",ROUND(IF(VLOOKUP($E122,'Country Indicator Data'!$B$4:$N$300,3,FALSE)&gt;$F$3,5,IF(VLOOKUP($E122,'Country Indicator Data'!$B$4:$N$300,3,FALSE)&lt;$F$4,0,($F$3-VLOOKUP($E122,'Country Indicator Data'!$B$4:$N$300,3,FALSE))/($F$3-$F$4)*5)),1)))</f>
        <v>0.7</v>
      </c>
      <c r="G122" s="159">
        <f>IF(LEN(E122)&gt;3,(IF(VLOOKUP($C122,#REF!,9,FALSE)="x","x",ROUND(IF(VLOOKUP($C122,#REF!,9,FALSE)&gt;G$3,5,IF(VLOOKUP($C122,#REF!,9,FALSE)&lt;G$4,0,(G$3-VLOOKUP($C122,#REF!,9,FALSE))/(G$3-G$4)*5)),1))),IF(VLOOKUP($E122,'Country Indicator Data'!$B$4:$N$300,5,FALSE)="x","x",ROUND(IF(VLOOKUP($E122,'Country Indicator Data'!$B$4:$N$300,5,FALSE)&gt;G$3,5,IF(VLOOKUP($E122,'Country Indicator Data'!$B$4:$N$300,5,FALSE)&lt;G$4,0,(G$3-VLOOKUP($E122,'Country Indicator Data'!$B$4:$N$300,5,FALSE))/(G$3-G$4)*5)),1)))</f>
        <v>0.8</v>
      </c>
      <c r="H122" s="159">
        <f t="shared" si="39"/>
        <v>0.75</v>
      </c>
      <c r="I122" s="159">
        <f>IF(LEN(E122)&gt;3,(IF(VLOOKUP($C122,#REF!,6,FALSE)="x","x",ROUND(IF(VLOOKUP($C122,#REF!,6,FALSE)&gt;I$3,5,IF(VLOOKUP($C122,#REF!,6,FALSE)&lt;I$4,0,5-(I$3-VLOOKUP($C122,#REF!,6,FALSE))/(I$3-I$4)*5)),1))),IF(VLOOKUP($E122,'Country Indicator Data'!$B$4:$N$300,2,FALSE)="x","x",ROUND(IF(VLOOKUP($E122,'Country Indicator Data'!$B$4:$N$300,2,FALSE)&gt;I$3,5,IF(VLOOKUP($E122,'Country Indicator Data'!$B$4:$N$300,2,FALSE)&lt;I$4,0,5-(I$3-VLOOKUP($E122,'Country Indicator Data'!$B$4:$N$300,2,FALSE))/(I$3-I$4)*5)),1)))</f>
        <v>3.8</v>
      </c>
      <c r="J122" s="159">
        <f>IF(LEN(E122)&gt;3,(IF(VLOOKUP($C122,#REF!,8,FALSE)="x","x",ROUND(IF(VLOOKUP($C122,#REF!,8,FALSE)&gt;J$3,5,IF(VLOOKUP($C122,#REF!,8,FALSE)&lt;J$4,0,5-(J$3-VLOOKUP($C122,#REF!,8,FALSE))/(J$3-J$4)*5)),1))),IF(VLOOKUP($E122,'Country Indicator Data'!$B$4:$N$300,4,FALSE)="x","x",ROUND(IF(VLOOKUP($E122,'Country Indicator Data'!$B$4:$N$300,4,FALSE)&gt;J$3,5,IF(VLOOKUP($E122,'Country Indicator Data'!$B$4:$N$300,4,FALSE)&lt;J$4,0,5-(J$3-VLOOKUP($E122,'Country Indicator Data'!$B$4:$N$300,4,FALSE))/(J$3-J$4)*5)),1)))</f>
        <v>4</v>
      </c>
      <c r="K122" s="159">
        <f t="shared" si="40"/>
        <v>3.9</v>
      </c>
      <c r="L122" s="159">
        <f>IF(LEN(E122)&gt;3,(IF(VLOOKUP($C122,#REF!,10,FALSE)="x","x",ROUND(IF(VLOOKUP($C122,#REF!,10,FALSE)&gt;L$3,5,IF(VLOOKUP($C122,#REF!,10,FALSE)&lt;L$4,0,5-(L$3-VLOOKUP($C122,#REF!,10,FALSE))/(L$3-L$4)*5)),1))),IF(VLOOKUP($E122,'Country Indicator Data'!$B$4:$N$300,6,FALSE)="x","x",ROUND(IF(VLOOKUP($E122,'Country Indicator Data'!$B$4:$N$300,6,FALSE)&gt;L$3,5,IF(VLOOKUP($E122,'Country Indicator Data'!$B$4:$N$300,6,FALSE)&lt;L$4,0,5-(L$3-VLOOKUP($E122,'Country Indicator Data'!$B$4:$N$300,6,FALSE))/(L$3-L$4)*5)),1)))</f>
        <v>1.7</v>
      </c>
      <c r="M122" s="159">
        <f>IF(LEN(E122)&gt;3,(IF(VLOOKUP($C122,#REF!,11,FALSE)="x","x",ROUND(IF(VLOOKUP($C122,#REF!,11,FALSE)&gt;M$3,5,IF(VLOOKUP($C122,#REF!,11,FALSE)&lt;M$4,0,5-(M$3-VLOOKUP($C122,#REF!,11,FALSE))/(M$3-M$4)*5)),1))),IF(VLOOKUP($E122,'Country Indicator Data'!$B$4:$N$300,7,FALSE)="x","x",ROUND(IF(VLOOKUP($E122,'Country Indicator Data'!$B$4:$N$300,7,FALSE)&gt;M$3,5,IF(VLOOKUP($E122,'Country Indicator Data'!$B$4:$N$300,7,FALSE)&lt;M$4,0,5-(M$3-VLOOKUP($E122,'Country Indicator Data'!$B$4:$N$300,7,FALSE))/(M$3-M$4)*5)),1)))</f>
        <v>1.9</v>
      </c>
      <c r="N122" s="159">
        <f t="shared" si="41"/>
        <v>1.7999999999999998</v>
      </c>
      <c r="O122" s="159">
        <f t="shared" si="42"/>
        <v>2.15</v>
      </c>
      <c r="P122" s="159">
        <f>IF(LEN(E122)&gt;3,VLOOKUP(C122,#REF!,12,FALSE),VLOOKUP(E122,'Country Indicator Data'!$B$4:$I$300,8,FALSE))</f>
        <v>0</v>
      </c>
      <c r="Q122" s="159" t="str">
        <f>IF(LEN(E122)&gt;3,((IF(VLOOKUP($C122,#REF!,13,FALSE)="x","x",ROUND(IF(VLOOKUP($C122,#REF!,13,FALSE)&gt;Q$3,5,IF(VLOOKUP($C122,#REF!,13,FALSE)&lt;Q$4,0,5-(LOG(Q$3)-LOG(VLOOKUP($C122,#REF!,13,FALSE)))/(LOG(Q$3)-LOG(Q$4))*5)),1)))),(IF(VLOOKUP($E122,'Country Indicator Data'!$B$4:$N$300,9,FALSE)="x","x",ROUND(IF(VLOOKUP($E122,'Country Indicator Data'!$B$4:$N$300,9,FALSE)&gt;Q$3,5,IF(VLOOKUP($E122,'Country Indicator Data'!$B$4:$N$300,9,FALSE)&lt;Q$4,0,5-(LOG(Q$3)-LOG(VLOOKUP($E122,'Country Indicator Data'!$B$4:$N$300,9,FALSE)))/(LOG(Q$3)-LOG(Q$4))*5)),1))))</f>
        <v>x</v>
      </c>
      <c r="R122" s="159">
        <f t="shared" si="43"/>
        <v>0</v>
      </c>
      <c r="S122" s="159">
        <f>IF(LEN(E122)&gt;3,((IF(VLOOKUP($C122,#REF!,17,FALSE)="x","x",ROUND(IF(VLOOKUP($C122,#REF!,17,FALSE)&gt;S$3,0,IF(VLOOKUP($C122,#REF!,17,FALSE)&lt;S$4,5,(S$3-VLOOKUP($C122,#REF!,17,FALSE))/(S$3-S$4)*5)),1)))),(IF(VLOOKUP($E122,'Country Indicator Data'!$B$4:$N$300,13,FALSE)="x","x",ROUND(IF(VLOOKUP($E122,'Country Indicator Data'!$B$4:$N$300,13,FALSE)&gt;S$3,0,IF(VLOOKUP($E122,'Country Indicator Data'!$B$4:$N$300,13,FALSE)&lt;S$4,5,(S$3-VLOOKUP($E122,'Country Indicator Data'!$B$4:$N$300,13,FALSE))/(S$3-S$4)*5)),1))))</f>
        <v>3</v>
      </c>
      <c r="T122" s="159">
        <f>IF(LEN(E122)&gt;3,((IF(VLOOKUP($C122,#REF!,14,FALSE)="x","x",ROUND(IF(VLOOKUP($C122,#REF!,14,FALSE)&gt;T$3,0,IF(VLOOKUP($C122,#REF!,14,FALSE)&lt;T$4,5,(T$3-VLOOKUP($C122,#REF!,14,FALSE))/(T$3-T$4)*5)),1)))),(IF(VLOOKUP($E122,'Country Indicator Data'!$B$4:$N$300,10,FALSE)="x","x",ROUND(IF(VLOOKUP($E122,'Country Indicator Data'!$B$4:$N$300,10,FALSE)&gt;T$3,0,IF(VLOOKUP($E122,'Country Indicator Data'!$B$4:$N$300,10,FALSE)&lt;T$4,5,(T$3-VLOOKUP($E122,'Country Indicator Data'!$B$4:$N$300,10,FALSE))/(T$3-T$4)*5)),1))))</f>
        <v>2.8</v>
      </c>
      <c r="U122" s="159">
        <f>IF(LEN(E122)&gt;3,((IF(VLOOKUP($C122,#REF!,15,FALSE)="x","x",ROUND(IF(VLOOKUP($C122,#REF!,15,FALSE)&gt;U$3,0,IF(VLOOKUP($C122,#REF!,15,FALSE)&lt;U$4,5,(U$3-VLOOKUP($C122,#REF!,15,FALSE))/(U$3-U$4)*5)),1)))),(IF(VLOOKUP($E122,'Country Indicator Data'!$B$4:$N$300,11,FALSE)="x","x",ROUND(IF(VLOOKUP($E122,'Country Indicator Data'!$B$4:$N$300,11,FALSE)&gt;U$3,0,IF(VLOOKUP($E122,'Country Indicator Data'!$B$4:$N$300,11,FALSE)&lt;U$4,5,(U$3-VLOOKUP($E122,'Country Indicator Data'!$B$4:$N$300,11,FALSE))/(U$3-U$4)*5)),1))))</f>
        <v>1.3</v>
      </c>
      <c r="V122" s="159">
        <f>IF(LEN(E122)&gt;3,((IF(VLOOKUP($C122,#REF!,16,FALSE)="x","x",ROUND(IF(VLOOKUP($C122,#REF!,16,FALSE)&gt;V$3,0,IF(VLOOKUP($C122,#REF!,16,FALSE)&lt;V$4,5,(V$3-VLOOKUP($C122,#REF!,16,FALSE))/(V$3-V$4)*5)),1)))),(IF(VLOOKUP($E122,'Country Indicator Data'!$B$4:$N$300,12,FALSE)="x","x",ROUND(IF(VLOOKUP($E122,'Country Indicator Data'!$B$4:$N$300,12,FALSE)&gt;V$3,0,IF(VLOOKUP($E122,'Country Indicator Data'!$B$4:$N$300,12,FALSE)&lt;V$4,5,(V$3-VLOOKUP($E122,'Country Indicator Data'!$B$4:$N$300,12,FALSE))/(V$3-V$4)*5)),1))))</f>
        <v>0.9</v>
      </c>
      <c r="W122" s="159">
        <f t="shared" si="44"/>
        <v>2</v>
      </c>
      <c r="X122" s="159">
        <f t="shared" si="45"/>
        <v>1.4</v>
      </c>
      <c r="Y122" s="176">
        <f>IF('Core Indicators'!FC119="x","x",IF('Core Indicators'!FC119&gt;=5,5,IF('Core Indicators'!FC119&gt;=4,4,IF('Core Indicators'!FC119&gt;=3,3,IF('Core Indicators'!FC119&gt;=2,2,IF('Core Indicators'!FC119&gt;=1,1,0))))))</f>
        <v>3</v>
      </c>
      <c r="Z122" s="159">
        <f t="shared" si="46"/>
        <v>3</v>
      </c>
      <c r="AA122" s="176">
        <f>'Crisis Indicator Data'!Y119</f>
        <v>0</v>
      </c>
      <c r="AB122" s="176">
        <f>'Crisis Indicator Data'!Z119</f>
        <v>0</v>
      </c>
      <c r="AC122" s="176">
        <f>'Crisis Indicator Data'!AA119</f>
        <v>0</v>
      </c>
      <c r="AD122" s="176">
        <f>'Crisis Indicator Data'!AB119</f>
        <v>0</v>
      </c>
      <c r="AE122" s="176">
        <f t="shared" si="47"/>
        <v>0</v>
      </c>
      <c r="AF122" s="176">
        <f>'Crisis Indicator Data'!AC119</f>
        <v>0</v>
      </c>
      <c r="AG122" s="176">
        <f>'Crisis Indicator Data'!AD119</f>
        <v>0</v>
      </c>
      <c r="AH122" s="176">
        <f t="shared" si="48"/>
        <v>0</v>
      </c>
      <c r="AI122" s="176">
        <f>'Crisis Indicator Data'!AE119</f>
        <v>0</v>
      </c>
      <c r="AJ122" s="176">
        <f>'Crisis Indicator Data'!AF119</f>
        <v>0</v>
      </c>
      <c r="AK122" s="176">
        <f>'Crisis Indicator Data'!AG119</f>
        <v>0</v>
      </c>
      <c r="AL122" s="176">
        <f t="shared" si="49"/>
        <v>0</v>
      </c>
      <c r="AM122" s="159">
        <f t="shared" si="50"/>
        <v>0</v>
      </c>
      <c r="AN122" s="159">
        <f t="shared" si="51"/>
        <v>1.5</v>
      </c>
    </row>
    <row r="123" spans="1:40" ht="13.5" customHeight="1" x14ac:dyDescent="0.35">
      <c r="A123" s="168" t="str">
        <f>'Crisis Indicator Data'!A120</f>
        <v>International displacement to Tunisia</v>
      </c>
      <c r="B123" s="169" t="str">
        <f>'Crisis Indicator Data'!B120</f>
        <v>International Displacement</v>
      </c>
      <c r="C123" s="169" t="str">
        <f>'Crisis Indicator Data'!C120</f>
        <v>TUN002</v>
      </c>
      <c r="D123" s="169" t="str">
        <f>'Crisis Indicator Data'!D120</f>
        <v>Tunisia</v>
      </c>
      <c r="E123" s="170" t="str">
        <f>'Crisis Indicator Data'!E120</f>
        <v>TUN</v>
      </c>
      <c r="F123" s="159">
        <f>IF(LEN(E123)&gt;3,(IF(VLOOKUP($C123,#REF!,7,FALSE)="x","x",ROUND(IF(VLOOKUP($C123,#REF!,7,FALSE)&gt;$F$3,5,IF(VLOOKUP($C123,#REF!,7,FALSE)&lt;F$4,0,($F$3-VLOOKUP($C123,#REF!,7,FALSE))/($F$3-$F$4)*5)),1))),IF(VLOOKUP($E123,'Country Indicator Data'!$B$4:$N$300,3,FALSE)="x","x",ROUND(IF(VLOOKUP($E123,'Country Indicator Data'!$B$4:$N$300,3,FALSE)&gt;$F$3,5,IF(VLOOKUP($E123,'Country Indicator Data'!$B$4:$N$300,3,FALSE)&lt;$F$4,0,($F$3-VLOOKUP($E123,'Country Indicator Data'!$B$4:$N$300,3,FALSE))/($F$3-$F$4)*5)),1)))</f>
        <v>2.5</v>
      </c>
      <c r="G123" s="159">
        <f>IF(LEN(E123)&gt;3,(IF(VLOOKUP($C123,#REF!,9,FALSE)="x","x",ROUND(IF(VLOOKUP($C123,#REF!,9,FALSE)&gt;G$3,5,IF(VLOOKUP($C123,#REF!,9,FALSE)&lt;G$4,0,(G$3-VLOOKUP($C123,#REF!,9,FALSE))/(G$3-G$4)*5)),1))),IF(VLOOKUP($E123,'Country Indicator Data'!$B$4:$N$300,5,FALSE)="x","x",ROUND(IF(VLOOKUP($E123,'Country Indicator Data'!$B$4:$N$300,5,FALSE)&gt;G$3,5,IF(VLOOKUP($E123,'Country Indicator Data'!$B$4:$N$300,5,FALSE)&lt;G$4,0,(G$3-VLOOKUP($E123,'Country Indicator Data'!$B$4:$N$300,5,FALSE))/(G$3-G$4)*5)),1)))</f>
        <v>2.5</v>
      </c>
      <c r="H123" s="159">
        <f t="shared" si="39"/>
        <v>2.5</v>
      </c>
      <c r="I123" s="159">
        <f>IF(LEN(E123)&gt;3,(IF(VLOOKUP($C123,#REF!,6,FALSE)="x","x",ROUND(IF(VLOOKUP($C123,#REF!,6,FALSE)&gt;I$3,5,IF(VLOOKUP($C123,#REF!,6,FALSE)&lt;I$4,0,5-(I$3-VLOOKUP($C123,#REF!,6,FALSE))/(I$3-I$4)*5)),1))),IF(VLOOKUP($E123,'Country Indicator Data'!$B$4:$N$300,2,FALSE)="x","x",ROUND(IF(VLOOKUP($E123,'Country Indicator Data'!$B$4:$N$300,2,FALSE)&gt;I$3,5,IF(VLOOKUP($E123,'Country Indicator Data'!$B$4:$N$300,2,FALSE)&lt;I$4,0,5-(I$3-VLOOKUP($E123,'Country Indicator Data'!$B$4:$N$300,2,FALSE))/(I$3-I$4)*5)),1)))</f>
        <v>0.2</v>
      </c>
      <c r="J123" s="159">
        <f>IF(LEN(E123)&gt;3,(IF(VLOOKUP($C123,#REF!,8,FALSE)="x","x",ROUND(IF(VLOOKUP($C123,#REF!,8,FALSE)&gt;J$3,5,IF(VLOOKUP($C123,#REF!,8,FALSE)&lt;J$4,0,5-(J$3-VLOOKUP($C123,#REF!,8,FALSE))/(J$3-J$4)*5)),1))),IF(VLOOKUP($E123,'Country Indicator Data'!$B$4:$N$300,4,FALSE)="x","x",ROUND(IF(VLOOKUP($E123,'Country Indicator Data'!$B$4:$N$300,4,FALSE)&gt;J$3,5,IF(VLOOKUP($E123,'Country Indicator Data'!$B$4:$N$300,4,FALSE)&lt;J$4,0,5-(J$3-VLOOKUP($E123,'Country Indicator Data'!$B$4:$N$300,4,FALSE))/(J$3-J$4)*5)),1)))</f>
        <v>0</v>
      </c>
      <c r="K123" s="159">
        <f t="shared" si="40"/>
        <v>0.1</v>
      </c>
      <c r="L123" s="159">
        <f>IF(LEN(E123)&gt;3,(IF(VLOOKUP($C123,#REF!,10,FALSE)="x","x",ROUND(IF(VLOOKUP($C123,#REF!,10,FALSE)&gt;L$3,5,IF(VLOOKUP($C123,#REF!,10,FALSE)&lt;L$4,0,5-(L$3-VLOOKUP($C123,#REF!,10,FALSE))/(L$3-L$4)*5)),1))),IF(VLOOKUP($E123,'Country Indicator Data'!$B$4:$N$300,6,FALSE)="x","x",ROUND(IF(VLOOKUP($E123,'Country Indicator Data'!$B$4:$N$300,6,FALSE)&gt;L$3,5,IF(VLOOKUP($E123,'Country Indicator Data'!$B$4:$N$300,6,FALSE)&lt;L$4,0,5-(L$3-VLOOKUP($E123,'Country Indicator Data'!$B$4:$N$300,6,FALSE))/(L$3-L$4)*5)),1)))</f>
        <v>1.6</v>
      </c>
      <c r="M123" s="159">
        <f>IF(LEN(E123)&gt;3,(IF(VLOOKUP($C123,#REF!,11,FALSE)="x","x",ROUND(IF(VLOOKUP($C123,#REF!,11,FALSE)&gt;M$3,5,IF(VLOOKUP($C123,#REF!,11,FALSE)&lt;M$4,0,5-(M$3-VLOOKUP($C123,#REF!,11,FALSE))/(M$3-M$4)*5)),1))),IF(VLOOKUP($E123,'Country Indicator Data'!$B$4:$N$300,7,FALSE)="x","x",ROUND(IF(VLOOKUP($E123,'Country Indicator Data'!$B$4:$N$300,7,FALSE)&gt;M$3,5,IF(VLOOKUP($E123,'Country Indicator Data'!$B$4:$N$300,7,FALSE)&lt;M$4,0,5-(M$3-VLOOKUP($E123,'Country Indicator Data'!$B$4:$N$300,7,FALSE))/(M$3-M$4)*5)),1)))</f>
        <v>1.1000000000000001</v>
      </c>
      <c r="N123" s="159">
        <f t="shared" si="41"/>
        <v>1.35</v>
      </c>
      <c r="O123" s="159">
        <f t="shared" si="42"/>
        <v>1.3166666666666667</v>
      </c>
      <c r="P123" s="159">
        <f>IF(LEN(E123)&gt;3,VLOOKUP(C123,#REF!,12,FALSE),VLOOKUP(E123,'Country Indicator Data'!$B$4:$I$300,8,FALSE))</f>
        <v>3</v>
      </c>
      <c r="Q123" s="159">
        <f>IF(LEN(E123)&gt;3,((IF(VLOOKUP($C123,#REF!,13,FALSE)="x","x",ROUND(IF(VLOOKUP($C123,#REF!,13,FALSE)&gt;Q$3,5,IF(VLOOKUP($C123,#REF!,13,FALSE)&lt;Q$4,0,5-(LOG(Q$3)-LOG(VLOOKUP($C123,#REF!,13,FALSE)))/(LOG(Q$3)-LOG(Q$4))*5)),1)))),(IF(VLOOKUP($E123,'Country Indicator Data'!$B$4:$N$300,9,FALSE)="x","x",ROUND(IF(VLOOKUP($E123,'Country Indicator Data'!$B$4:$N$300,9,FALSE)&gt;Q$3,5,IF(VLOOKUP($E123,'Country Indicator Data'!$B$4:$N$300,9,FALSE)&lt;Q$4,0,5-(LOG(Q$3)-LOG(VLOOKUP($E123,'Country Indicator Data'!$B$4:$N$300,9,FALSE)))/(LOG(Q$3)-LOG(Q$4))*5)),1))))</f>
        <v>4.0999999999999996</v>
      </c>
      <c r="R123" s="159">
        <f t="shared" si="43"/>
        <v>3.55</v>
      </c>
      <c r="S123" s="159">
        <f>IF(LEN(E123)&gt;3,((IF(VLOOKUP($C123,#REF!,17,FALSE)="x","x",ROUND(IF(VLOOKUP($C123,#REF!,17,FALSE)&gt;S$3,0,IF(VLOOKUP($C123,#REF!,17,FALSE)&lt;S$4,5,(S$3-VLOOKUP($C123,#REF!,17,FALSE))/(S$3-S$4)*5)),1)))),(IF(VLOOKUP($E123,'Country Indicator Data'!$B$4:$N$300,13,FALSE)="x","x",ROUND(IF(VLOOKUP($E123,'Country Indicator Data'!$B$4:$N$300,13,FALSE)&gt;S$3,0,IF(VLOOKUP($E123,'Country Indicator Data'!$B$4:$N$300,13,FALSE)&lt;S$4,5,(S$3-VLOOKUP($E123,'Country Indicator Data'!$B$4:$N$300,13,FALSE))/(S$3-S$4)*5)),1))))</f>
        <v>3.1</v>
      </c>
      <c r="T123" s="159">
        <f>IF(LEN(E123)&gt;3,((IF(VLOOKUP($C123,#REF!,14,FALSE)="x","x",ROUND(IF(VLOOKUP($C123,#REF!,14,FALSE)&gt;T$3,0,IF(VLOOKUP($C123,#REF!,14,FALSE)&lt;T$4,5,(T$3-VLOOKUP($C123,#REF!,14,FALSE))/(T$3-T$4)*5)),1)))),(IF(VLOOKUP($E123,'Country Indicator Data'!$B$4:$N$300,10,FALSE)="x","x",ROUND(IF(VLOOKUP($E123,'Country Indicator Data'!$B$4:$N$300,10,FALSE)&gt;T$3,0,IF(VLOOKUP($E123,'Country Indicator Data'!$B$4:$N$300,10,FALSE)&lt;T$4,5,(T$3-VLOOKUP($E123,'Country Indicator Data'!$B$4:$N$300,10,FALSE))/(T$3-T$4)*5)),1))))</f>
        <v>2.6</v>
      </c>
      <c r="U123" s="159">
        <f>IF(LEN(E123)&gt;3,((IF(VLOOKUP($C123,#REF!,15,FALSE)="x","x",ROUND(IF(VLOOKUP($C123,#REF!,15,FALSE)&gt;U$3,0,IF(VLOOKUP($C123,#REF!,15,FALSE)&lt;U$4,5,(U$3-VLOOKUP($C123,#REF!,15,FALSE))/(U$3-U$4)*5)),1)))),(IF(VLOOKUP($E123,'Country Indicator Data'!$B$4:$N$300,11,FALSE)="x","x",ROUND(IF(VLOOKUP($E123,'Country Indicator Data'!$B$4:$N$300,11,FALSE)&gt;U$3,0,IF(VLOOKUP($E123,'Country Indicator Data'!$B$4:$N$300,11,FALSE)&lt;U$4,5,(U$3-VLOOKUP($E123,'Country Indicator Data'!$B$4:$N$300,11,FALSE))/(U$3-U$4)*5)),1))))</f>
        <v>2.4</v>
      </c>
      <c r="V123" s="159">
        <f>IF(LEN(E123)&gt;3,((IF(VLOOKUP($C123,#REF!,16,FALSE)="x","x",ROUND(IF(VLOOKUP($C123,#REF!,16,FALSE)&gt;V$3,0,IF(VLOOKUP($C123,#REF!,16,FALSE)&lt;V$4,5,(V$3-VLOOKUP($C123,#REF!,16,FALSE))/(V$3-V$4)*5)),1)))),(IF(VLOOKUP($E123,'Country Indicator Data'!$B$4:$N$300,12,FALSE)="x","x",ROUND(IF(VLOOKUP($E123,'Country Indicator Data'!$B$4:$N$300,12,FALSE)&gt;V$3,0,IF(VLOOKUP($E123,'Country Indicator Data'!$B$4:$N$300,12,FALSE)&lt;V$4,5,(V$3-VLOOKUP($E123,'Country Indicator Data'!$B$4:$N$300,12,FALSE))/(V$3-V$4)*5)),1))))</f>
        <v>2.8</v>
      </c>
      <c r="W123" s="159">
        <f t="shared" si="44"/>
        <v>2.7</v>
      </c>
      <c r="X123" s="159">
        <f t="shared" si="45"/>
        <v>2.5</v>
      </c>
      <c r="Y123" s="176">
        <f>IF('Core Indicators'!FC120="x","x",IF('Core Indicators'!FC120&gt;=5,5,IF('Core Indicators'!FC120&gt;=4,4,IF('Core Indicators'!FC120&gt;=3,3,IF('Core Indicators'!FC120&gt;=2,2,IF('Core Indicators'!FC120&gt;=1,1,0))))))</f>
        <v>3</v>
      </c>
      <c r="Z123" s="159">
        <f t="shared" si="46"/>
        <v>3</v>
      </c>
      <c r="AA123" s="176">
        <f>'Crisis Indicator Data'!Y120</f>
        <v>0</v>
      </c>
      <c r="AB123" s="176">
        <f>'Crisis Indicator Data'!Z120</f>
        <v>1</v>
      </c>
      <c r="AC123" s="176">
        <f>'Crisis Indicator Data'!AA120</f>
        <v>2</v>
      </c>
      <c r="AD123" s="176">
        <f>'Crisis Indicator Data'!AB120</f>
        <v>2</v>
      </c>
      <c r="AE123" s="176">
        <f t="shared" si="47"/>
        <v>2</v>
      </c>
      <c r="AF123" s="176">
        <f>'Crisis Indicator Data'!AC120</f>
        <v>2</v>
      </c>
      <c r="AG123" s="176">
        <f>'Crisis Indicator Data'!AD120</f>
        <v>3</v>
      </c>
      <c r="AH123" s="176">
        <f t="shared" si="48"/>
        <v>5</v>
      </c>
      <c r="AI123" s="176">
        <f>'Crisis Indicator Data'!AE120</f>
        <v>0</v>
      </c>
      <c r="AJ123" s="176">
        <f>'Crisis Indicator Data'!AF120</f>
        <v>1</v>
      </c>
      <c r="AK123" s="176">
        <f>'Crisis Indicator Data'!AG120</f>
        <v>1</v>
      </c>
      <c r="AL123" s="176">
        <f t="shared" si="49"/>
        <v>2</v>
      </c>
      <c r="AM123" s="159">
        <f t="shared" si="50"/>
        <v>3</v>
      </c>
      <c r="AN123" s="159">
        <f t="shared" si="51"/>
        <v>3</v>
      </c>
    </row>
    <row r="124" spans="1:40" ht="13.5" customHeight="1" x14ac:dyDescent="0.35">
      <c r="A124" s="168" t="str">
        <f>'Crisis Indicator Data'!A121</f>
        <v>Multiple Crises in Türkiye</v>
      </c>
      <c r="B124" s="169" t="str">
        <f>'Crisis Indicator Data'!B121</f>
        <v>International Displacement,Earthquake</v>
      </c>
      <c r="C124" s="169" t="str">
        <f>'Crisis Indicator Data'!C121</f>
        <v>TUR001</v>
      </c>
      <c r="D124" s="169" t="str">
        <f>'Crisis Indicator Data'!D121</f>
        <v>Türkiye</v>
      </c>
      <c r="E124" s="170" t="str">
        <f>'Crisis Indicator Data'!E121</f>
        <v>TUR</v>
      </c>
      <c r="F124" s="159">
        <f>IF(LEN(E124)&gt;3,(IF(VLOOKUP($C124,#REF!,7,FALSE)="x","x",ROUND(IF(VLOOKUP($C124,#REF!,7,FALSE)&gt;$F$3,5,IF(VLOOKUP($C124,#REF!,7,FALSE)&lt;F$4,0,($F$3-VLOOKUP($C124,#REF!,7,FALSE))/($F$3-$F$4)*5)),1))),IF(VLOOKUP($E124,'Country Indicator Data'!$B$4:$N$300,3,FALSE)="x","x",ROUND(IF(VLOOKUP($E124,'Country Indicator Data'!$B$4:$N$300,3,FALSE)&gt;$F$3,5,IF(VLOOKUP($E124,'Country Indicator Data'!$B$4:$N$300,3,FALSE)&lt;$F$4,0,($F$3-VLOOKUP($E124,'Country Indicator Data'!$B$4:$N$300,3,FALSE))/($F$3-$F$4)*5)),1)))</f>
        <v>2.5</v>
      </c>
      <c r="G124" s="159">
        <f>IF(LEN(E124)&gt;3,(IF(VLOOKUP($C124,#REF!,9,FALSE)="x","x",ROUND(IF(VLOOKUP($C124,#REF!,9,FALSE)&gt;G$3,5,IF(VLOOKUP($C124,#REF!,9,FALSE)&lt;G$4,0,(G$3-VLOOKUP($C124,#REF!,9,FALSE))/(G$3-G$4)*5)),1))),IF(VLOOKUP($E124,'Country Indicator Data'!$B$4:$N$300,5,FALSE)="x","x",ROUND(IF(VLOOKUP($E124,'Country Indicator Data'!$B$4:$N$300,5,FALSE)&gt;G$3,5,IF(VLOOKUP($E124,'Country Indicator Data'!$B$4:$N$300,5,FALSE)&lt;G$4,0,(G$3-VLOOKUP($E124,'Country Indicator Data'!$B$4:$N$300,5,FALSE))/(G$3-G$4)*5)),1)))</f>
        <v>2.9</v>
      </c>
      <c r="H124" s="159">
        <f t="shared" si="39"/>
        <v>2.7</v>
      </c>
      <c r="I124" s="159">
        <f>IF(LEN(E124)&gt;3,(IF(VLOOKUP($C124,#REF!,6,FALSE)="x","x",ROUND(IF(VLOOKUP($C124,#REF!,6,FALSE)&gt;I$3,5,IF(VLOOKUP($C124,#REF!,6,FALSE)&lt;I$4,0,5-(I$3-VLOOKUP($C124,#REF!,6,FALSE))/(I$3-I$4)*5)),1))),IF(VLOOKUP($E124,'Country Indicator Data'!$B$4:$N$300,2,FALSE)="x","x",ROUND(IF(VLOOKUP($E124,'Country Indicator Data'!$B$4:$N$300,2,FALSE)&gt;I$3,5,IF(VLOOKUP($E124,'Country Indicator Data'!$B$4:$N$300,2,FALSE)&lt;I$4,0,5-(I$3-VLOOKUP($E124,'Country Indicator Data'!$B$4:$N$300,2,FALSE))/(I$3-I$4)*5)),1)))</f>
        <v>2</v>
      </c>
      <c r="J124" s="159">
        <f>IF(LEN(E124)&gt;3,(IF(VLOOKUP($C124,#REF!,8,FALSE)="x","x",ROUND(IF(VLOOKUP($C124,#REF!,8,FALSE)&gt;J$3,5,IF(VLOOKUP($C124,#REF!,8,FALSE)&lt;J$4,0,5-(J$3-VLOOKUP($C124,#REF!,8,FALSE))/(J$3-J$4)*5)),1))),IF(VLOOKUP($E124,'Country Indicator Data'!$B$4:$N$300,4,FALSE)="x","x",ROUND(IF(VLOOKUP($E124,'Country Indicator Data'!$B$4:$N$300,4,FALSE)&gt;J$3,5,IF(VLOOKUP($E124,'Country Indicator Data'!$B$4:$N$300,4,FALSE)&lt;J$4,0,5-(J$3-VLOOKUP($E124,'Country Indicator Data'!$B$4:$N$300,4,FALSE))/(J$3-J$4)*5)),1)))</f>
        <v>3.4</v>
      </c>
      <c r="K124" s="159">
        <f t="shared" si="40"/>
        <v>2.7</v>
      </c>
      <c r="L124" s="159">
        <f>IF(LEN(E124)&gt;3,(IF(VLOOKUP($C124,#REF!,10,FALSE)="x","x",ROUND(IF(VLOOKUP($C124,#REF!,10,FALSE)&gt;L$3,5,IF(VLOOKUP($C124,#REF!,10,FALSE)&lt;L$4,0,5-(L$3-VLOOKUP($C124,#REF!,10,FALSE))/(L$3-L$4)*5)),1))),IF(VLOOKUP($E124,'Country Indicator Data'!$B$4:$N$300,6,FALSE)="x","x",ROUND(IF(VLOOKUP($E124,'Country Indicator Data'!$B$4:$N$300,6,FALSE)&gt;L$3,5,IF(VLOOKUP($E124,'Country Indicator Data'!$B$4:$N$300,6,FALSE)&lt;L$4,0,5-(L$3-VLOOKUP($E124,'Country Indicator Data'!$B$4:$N$300,6,FALSE))/(L$3-L$4)*5)),1)))</f>
        <v>1.5</v>
      </c>
      <c r="M124" s="159">
        <f>IF(LEN(E124)&gt;3,(IF(VLOOKUP($C124,#REF!,11,FALSE)="x","x",ROUND(IF(VLOOKUP($C124,#REF!,11,FALSE)&gt;M$3,5,IF(VLOOKUP($C124,#REF!,11,FALSE)&lt;M$4,0,5-(M$3-VLOOKUP($C124,#REF!,11,FALSE))/(M$3-M$4)*5)),1))),IF(VLOOKUP($E124,'Country Indicator Data'!$B$4:$N$300,7,FALSE)="x","x",ROUND(IF(VLOOKUP($E124,'Country Indicator Data'!$B$4:$N$300,7,FALSE)&gt;M$3,5,IF(VLOOKUP($E124,'Country Indicator Data'!$B$4:$N$300,7,FALSE)&lt;M$4,0,5-(M$3-VLOOKUP($E124,'Country Indicator Data'!$B$4:$N$300,7,FALSE))/(M$3-M$4)*5)),1)))</f>
        <v>2.4</v>
      </c>
      <c r="N124" s="159">
        <f t="shared" si="41"/>
        <v>1.95</v>
      </c>
      <c r="O124" s="159">
        <f t="shared" si="42"/>
        <v>2.4500000000000002</v>
      </c>
      <c r="P124" s="159">
        <f>IF(LEN(E124)&gt;3,VLOOKUP(C124,#REF!,12,FALSE),VLOOKUP(E124,'Country Indicator Data'!$B$4:$I$300,8,FALSE))</f>
        <v>4</v>
      </c>
      <c r="Q124" s="159">
        <f>IF(LEN(E124)&gt;3,((IF(VLOOKUP($C124,#REF!,13,FALSE)="x","x",ROUND(IF(VLOOKUP($C124,#REF!,13,FALSE)&gt;Q$3,5,IF(VLOOKUP($C124,#REF!,13,FALSE)&lt;Q$4,0,5-(LOG(Q$3)-LOG(VLOOKUP($C124,#REF!,13,FALSE)))/(LOG(Q$3)-LOG(Q$4))*5)),1)))),(IF(VLOOKUP($E124,'Country Indicator Data'!$B$4:$N$300,9,FALSE)="x","x",ROUND(IF(VLOOKUP($E124,'Country Indicator Data'!$B$4:$N$300,9,FALSE)&gt;Q$3,5,IF(VLOOKUP($E124,'Country Indicator Data'!$B$4:$N$300,9,FALSE)&lt;Q$4,0,5-(LOG(Q$3)-LOG(VLOOKUP($E124,'Country Indicator Data'!$B$4:$N$300,9,FALSE)))/(LOG(Q$3)-LOG(Q$4))*5)),1))))</f>
        <v>2.2000000000000002</v>
      </c>
      <c r="R124" s="159">
        <f t="shared" si="43"/>
        <v>3.1</v>
      </c>
      <c r="S124" s="159">
        <f>IF(LEN(E124)&gt;3,((IF(VLOOKUP($C124,#REF!,17,FALSE)="x","x",ROUND(IF(VLOOKUP($C124,#REF!,17,FALSE)&gt;S$3,0,IF(VLOOKUP($C124,#REF!,17,FALSE)&lt;S$4,5,(S$3-VLOOKUP($C124,#REF!,17,FALSE))/(S$3-S$4)*5)),1)))),(IF(VLOOKUP($E124,'Country Indicator Data'!$B$4:$N$300,13,FALSE)="x","x",ROUND(IF(VLOOKUP($E124,'Country Indicator Data'!$B$4:$N$300,13,FALSE)&gt;S$3,0,IF(VLOOKUP($E124,'Country Indicator Data'!$B$4:$N$300,13,FALSE)&lt;S$4,5,(S$3-VLOOKUP($E124,'Country Indicator Data'!$B$4:$N$300,13,FALSE))/(S$3-S$4)*5)),1))))</f>
        <v>3.3</v>
      </c>
      <c r="T124" s="159">
        <f>IF(LEN(E124)&gt;3,((IF(VLOOKUP($C124,#REF!,14,FALSE)="x","x",ROUND(IF(VLOOKUP($C124,#REF!,14,FALSE)&gt;T$3,0,IF(VLOOKUP($C124,#REF!,14,FALSE)&lt;T$4,5,(T$3-VLOOKUP($C124,#REF!,14,FALSE))/(T$3-T$4)*5)),1)))),(IF(VLOOKUP($E124,'Country Indicator Data'!$B$4:$N$300,10,FALSE)="x","x",ROUND(IF(VLOOKUP($E124,'Country Indicator Data'!$B$4:$N$300,10,FALSE)&gt;T$3,0,IF(VLOOKUP($E124,'Country Indicator Data'!$B$4:$N$300,10,FALSE)&lt;T$4,5,(T$3-VLOOKUP($E124,'Country Indicator Data'!$B$4:$N$300,10,FALSE))/(T$3-T$4)*5)),1))))</f>
        <v>3</v>
      </c>
      <c r="U124" s="159">
        <f>IF(LEN(E124)&gt;3,((IF(VLOOKUP($C124,#REF!,15,FALSE)="x","x",ROUND(IF(VLOOKUP($C124,#REF!,15,FALSE)&gt;U$3,0,IF(VLOOKUP($C124,#REF!,15,FALSE)&lt;U$4,5,(U$3-VLOOKUP($C124,#REF!,15,FALSE))/(U$3-U$4)*5)),1)))),(IF(VLOOKUP($E124,'Country Indicator Data'!$B$4:$N$300,11,FALSE)="x","x",ROUND(IF(VLOOKUP($E124,'Country Indicator Data'!$B$4:$N$300,11,FALSE)&gt;U$3,0,IF(VLOOKUP($E124,'Country Indicator Data'!$B$4:$N$300,11,FALSE)&lt;U$4,5,(U$3-VLOOKUP($E124,'Country Indicator Data'!$B$4:$N$300,11,FALSE))/(U$3-U$4)*5)),1))))</f>
        <v>2.5</v>
      </c>
      <c r="V124" s="159">
        <f>IF(LEN(E124)&gt;3,((IF(VLOOKUP($C124,#REF!,16,FALSE)="x","x",ROUND(IF(VLOOKUP($C124,#REF!,16,FALSE)&gt;V$3,0,IF(VLOOKUP($C124,#REF!,16,FALSE)&lt;V$4,5,(V$3-VLOOKUP($C124,#REF!,16,FALSE))/(V$3-V$4)*5)),1)))),(IF(VLOOKUP($E124,'Country Indicator Data'!$B$4:$N$300,12,FALSE)="x","x",ROUND(IF(VLOOKUP($E124,'Country Indicator Data'!$B$4:$N$300,12,FALSE)&gt;V$3,0,IF(VLOOKUP($E124,'Country Indicator Data'!$B$4:$N$300,12,FALSE)&lt;V$4,5,(V$3-VLOOKUP($E124,'Country Indicator Data'!$B$4:$N$300,12,FALSE))/(V$3-V$4)*5)),1))))</f>
        <v>3.4</v>
      </c>
      <c r="W124" s="159">
        <f t="shared" si="44"/>
        <v>3.1</v>
      </c>
      <c r="X124" s="159">
        <f t="shared" si="45"/>
        <v>2.9</v>
      </c>
      <c r="Y124" s="176">
        <f>IF('Core Indicators'!FC121="x","x",IF('Core Indicators'!FC121&gt;=5,5,IF('Core Indicators'!FC121&gt;=4,4,IF('Core Indicators'!FC121&gt;=3,3,IF('Core Indicators'!FC121&gt;=2,2,IF('Core Indicators'!FC121&gt;=1,1,0))))))</f>
        <v>5</v>
      </c>
      <c r="Z124" s="159">
        <f t="shared" si="46"/>
        <v>5</v>
      </c>
      <c r="AA124" s="176">
        <f>'Crisis Indicator Data'!Y121</f>
        <v>1</v>
      </c>
      <c r="AB124" s="176">
        <f>'Crisis Indicator Data'!Z121</f>
        <v>0</v>
      </c>
      <c r="AC124" s="176">
        <f>'Crisis Indicator Data'!AA121</f>
        <v>1</v>
      </c>
      <c r="AD124" s="176">
        <f>'Crisis Indicator Data'!AB121</f>
        <v>0</v>
      </c>
      <c r="AE124" s="176">
        <f t="shared" si="47"/>
        <v>2</v>
      </c>
      <c r="AF124" s="176">
        <f>'Crisis Indicator Data'!AC121</f>
        <v>2</v>
      </c>
      <c r="AG124" s="176">
        <f>'Crisis Indicator Data'!AD121</f>
        <v>3</v>
      </c>
      <c r="AH124" s="176">
        <f t="shared" si="48"/>
        <v>5</v>
      </c>
      <c r="AI124" s="176">
        <f>'Crisis Indicator Data'!AE121</f>
        <v>0</v>
      </c>
      <c r="AJ124" s="176">
        <f>'Crisis Indicator Data'!AF121</f>
        <v>3</v>
      </c>
      <c r="AK124" s="176">
        <f>'Crisis Indicator Data'!AG121</f>
        <v>0</v>
      </c>
      <c r="AL124" s="176">
        <f t="shared" si="49"/>
        <v>3</v>
      </c>
      <c r="AM124" s="159">
        <f t="shared" si="50"/>
        <v>3</v>
      </c>
      <c r="AN124" s="159">
        <f t="shared" si="51"/>
        <v>4</v>
      </c>
    </row>
    <row r="125" spans="1:40" ht="13.5" customHeight="1" x14ac:dyDescent="0.35">
      <c r="A125" s="168" t="str">
        <f>'Crisis Indicator Data'!A122</f>
        <v>Displacement from Syria to Türkiye</v>
      </c>
      <c r="B125" s="169" t="str">
        <f>'Crisis Indicator Data'!B122</f>
        <v>International Displacement</v>
      </c>
      <c r="C125" s="169" t="str">
        <f>'Crisis Indicator Data'!C122</f>
        <v>TUR002</v>
      </c>
      <c r="D125" s="169" t="str">
        <f>'Crisis Indicator Data'!D122</f>
        <v>Türkiye</v>
      </c>
      <c r="E125" s="170" t="str">
        <f>'Crisis Indicator Data'!E122</f>
        <v>TUR</v>
      </c>
      <c r="F125" s="159">
        <f>IF(LEN(E125)&gt;3,(IF(VLOOKUP($C125,#REF!,7,FALSE)="x","x",ROUND(IF(VLOOKUP($C125,#REF!,7,FALSE)&gt;$F$3,5,IF(VLOOKUP($C125,#REF!,7,FALSE)&lt;F$4,0,($F$3-VLOOKUP($C125,#REF!,7,FALSE))/($F$3-$F$4)*5)),1))),IF(VLOOKUP($E125,'Country Indicator Data'!$B$4:$N$300,3,FALSE)="x","x",ROUND(IF(VLOOKUP($E125,'Country Indicator Data'!$B$4:$N$300,3,FALSE)&gt;$F$3,5,IF(VLOOKUP($E125,'Country Indicator Data'!$B$4:$N$300,3,FALSE)&lt;$F$4,0,($F$3-VLOOKUP($E125,'Country Indicator Data'!$B$4:$N$300,3,FALSE))/($F$3-$F$4)*5)),1)))</f>
        <v>2.5</v>
      </c>
      <c r="G125" s="159">
        <f>IF(LEN(E125)&gt;3,(IF(VLOOKUP($C125,#REF!,9,FALSE)="x","x",ROUND(IF(VLOOKUP($C125,#REF!,9,FALSE)&gt;G$3,5,IF(VLOOKUP($C125,#REF!,9,FALSE)&lt;G$4,0,(G$3-VLOOKUP($C125,#REF!,9,FALSE))/(G$3-G$4)*5)),1))),IF(VLOOKUP($E125,'Country Indicator Data'!$B$4:$N$300,5,FALSE)="x","x",ROUND(IF(VLOOKUP($E125,'Country Indicator Data'!$B$4:$N$300,5,FALSE)&gt;G$3,5,IF(VLOOKUP($E125,'Country Indicator Data'!$B$4:$N$300,5,FALSE)&lt;G$4,0,(G$3-VLOOKUP($E125,'Country Indicator Data'!$B$4:$N$300,5,FALSE))/(G$3-G$4)*5)),1)))</f>
        <v>2.9</v>
      </c>
      <c r="H125" s="159">
        <f t="shared" si="39"/>
        <v>2.7</v>
      </c>
      <c r="I125" s="159">
        <f>IF(LEN(E125)&gt;3,(IF(VLOOKUP($C125,#REF!,6,FALSE)="x","x",ROUND(IF(VLOOKUP($C125,#REF!,6,FALSE)&gt;I$3,5,IF(VLOOKUP($C125,#REF!,6,FALSE)&lt;I$4,0,5-(I$3-VLOOKUP($C125,#REF!,6,FALSE))/(I$3-I$4)*5)),1))),IF(VLOOKUP($E125,'Country Indicator Data'!$B$4:$N$300,2,FALSE)="x","x",ROUND(IF(VLOOKUP($E125,'Country Indicator Data'!$B$4:$N$300,2,FALSE)&gt;I$3,5,IF(VLOOKUP($E125,'Country Indicator Data'!$B$4:$N$300,2,FALSE)&lt;I$4,0,5-(I$3-VLOOKUP($E125,'Country Indicator Data'!$B$4:$N$300,2,FALSE))/(I$3-I$4)*5)),1)))</f>
        <v>2</v>
      </c>
      <c r="J125" s="159">
        <f>IF(LEN(E125)&gt;3,(IF(VLOOKUP($C125,#REF!,8,FALSE)="x","x",ROUND(IF(VLOOKUP($C125,#REF!,8,FALSE)&gt;J$3,5,IF(VLOOKUP($C125,#REF!,8,FALSE)&lt;J$4,0,5-(J$3-VLOOKUP($C125,#REF!,8,FALSE))/(J$3-J$4)*5)),1))),IF(VLOOKUP($E125,'Country Indicator Data'!$B$4:$N$300,4,FALSE)="x","x",ROUND(IF(VLOOKUP($E125,'Country Indicator Data'!$B$4:$N$300,4,FALSE)&gt;J$3,5,IF(VLOOKUP($E125,'Country Indicator Data'!$B$4:$N$300,4,FALSE)&lt;J$4,0,5-(J$3-VLOOKUP($E125,'Country Indicator Data'!$B$4:$N$300,4,FALSE))/(J$3-J$4)*5)),1)))</f>
        <v>3.4</v>
      </c>
      <c r="K125" s="159">
        <f t="shared" si="40"/>
        <v>2.7</v>
      </c>
      <c r="L125" s="159">
        <f>IF(LEN(E125)&gt;3,(IF(VLOOKUP($C125,#REF!,10,FALSE)="x","x",ROUND(IF(VLOOKUP($C125,#REF!,10,FALSE)&gt;L$3,5,IF(VLOOKUP($C125,#REF!,10,FALSE)&lt;L$4,0,5-(L$3-VLOOKUP($C125,#REF!,10,FALSE))/(L$3-L$4)*5)),1))),IF(VLOOKUP($E125,'Country Indicator Data'!$B$4:$N$300,6,FALSE)="x","x",ROUND(IF(VLOOKUP($E125,'Country Indicator Data'!$B$4:$N$300,6,FALSE)&gt;L$3,5,IF(VLOOKUP($E125,'Country Indicator Data'!$B$4:$N$300,6,FALSE)&lt;L$4,0,5-(L$3-VLOOKUP($E125,'Country Indicator Data'!$B$4:$N$300,6,FALSE))/(L$3-L$4)*5)),1)))</f>
        <v>1.5</v>
      </c>
      <c r="M125" s="159">
        <f>IF(LEN(E125)&gt;3,(IF(VLOOKUP($C125,#REF!,11,FALSE)="x","x",ROUND(IF(VLOOKUP($C125,#REF!,11,FALSE)&gt;M$3,5,IF(VLOOKUP($C125,#REF!,11,FALSE)&lt;M$4,0,5-(M$3-VLOOKUP($C125,#REF!,11,FALSE))/(M$3-M$4)*5)),1))),IF(VLOOKUP($E125,'Country Indicator Data'!$B$4:$N$300,7,FALSE)="x","x",ROUND(IF(VLOOKUP($E125,'Country Indicator Data'!$B$4:$N$300,7,FALSE)&gt;M$3,5,IF(VLOOKUP($E125,'Country Indicator Data'!$B$4:$N$300,7,FALSE)&lt;M$4,0,5-(M$3-VLOOKUP($E125,'Country Indicator Data'!$B$4:$N$300,7,FALSE))/(M$3-M$4)*5)),1)))</f>
        <v>2.4</v>
      </c>
      <c r="N125" s="159">
        <f t="shared" si="41"/>
        <v>1.95</v>
      </c>
      <c r="O125" s="159">
        <f t="shared" si="42"/>
        <v>2.4500000000000002</v>
      </c>
      <c r="P125" s="159">
        <f>IF(LEN(E125)&gt;3,VLOOKUP(C125,#REF!,12,FALSE),VLOOKUP(E125,'Country Indicator Data'!$B$4:$I$300,8,FALSE))</f>
        <v>4</v>
      </c>
      <c r="Q125" s="159">
        <f>IF(LEN(E125)&gt;3,((IF(VLOOKUP($C125,#REF!,13,FALSE)="x","x",ROUND(IF(VLOOKUP($C125,#REF!,13,FALSE)&gt;Q$3,5,IF(VLOOKUP($C125,#REF!,13,FALSE)&lt;Q$4,0,5-(LOG(Q$3)-LOG(VLOOKUP($C125,#REF!,13,FALSE)))/(LOG(Q$3)-LOG(Q$4))*5)),1)))),(IF(VLOOKUP($E125,'Country Indicator Data'!$B$4:$N$300,9,FALSE)="x","x",ROUND(IF(VLOOKUP($E125,'Country Indicator Data'!$B$4:$N$300,9,FALSE)&gt;Q$3,5,IF(VLOOKUP($E125,'Country Indicator Data'!$B$4:$N$300,9,FALSE)&lt;Q$4,0,5-(LOG(Q$3)-LOG(VLOOKUP($E125,'Country Indicator Data'!$B$4:$N$300,9,FALSE)))/(LOG(Q$3)-LOG(Q$4))*5)),1))))</f>
        <v>2.2000000000000002</v>
      </c>
      <c r="R125" s="159">
        <f t="shared" si="43"/>
        <v>3.1</v>
      </c>
      <c r="S125" s="159">
        <f>IF(LEN(E125)&gt;3,((IF(VLOOKUP($C125,#REF!,17,FALSE)="x","x",ROUND(IF(VLOOKUP($C125,#REF!,17,FALSE)&gt;S$3,0,IF(VLOOKUP($C125,#REF!,17,FALSE)&lt;S$4,5,(S$3-VLOOKUP($C125,#REF!,17,FALSE))/(S$3-S$4)*5)),1)))),(IF(VLOOKUP($E125,'Country Indicator Data'!$B$4:$N$300,13,FALSE)="x","x",ROUND(IF(VLOOKUP($E125,'Country Indicator Data'!$B$4:$N$300,13,FALSE)&gt;S$3,0,IF(VLOOKUP($E125,'Country Indicator Data'!$B$4:$N$300,13,FALSE)&lt;S$4,5,(S$3-VLOOKUP($E125,'Country Indicator Data'!$B$4:$N$300,13,FALSE))/(S$3-S$4)*5)),1))))</f>
        <v>3.3</v>
      </c>
      <c r="T125" s="159">
        <f>IF(LEN(E125)&gt;3,((IF(VLOOKUP($C125,#REF!,14,FALSE)="x","x",ROUND(IF(VLOOKUP($C125,#REF!,14,FALSE)&gt;T$3,0,IF(VLOOKUP($C125,#REF!,14,FALSE)&lt;T$4,5,(T$3-VLOOKUP($C125,#REF!,14,FALSE))/(T$3-T$4)*5)),1)))),(IF(VLOOKUP($E125,'Country Indicator Data'!$B$4:$N$300,10,FALSE)="x","x",ROUND(IF(VLOOKUP($E125,'Country Indicator Data'!$B$4:$N$300,10,FALSE)&gt;T$3,0,IF(VLOOKUP($E125,'Country Indicator Data'!$B$4:$N$300,10,FALSE)&lt;T$4,5,(T$3-VLOOKUP($E125,'Country Indicator Data'!$B$4:$N$300,10,FALSE))/(T$3-T$4)*5)),1))))</f>
        <v>3</v>
      </c>
      <c r="U125" s="159">
        <f>IF(LEN(E125)&gt;3,((IF(VLOOKUP($C125,#REF!,15,FALSE)="x","x",ROUND(IF(VLOOKUP($C125,#REF!,15,FALSE)&gt;U$3,0,IF(VLOOKUP($C125,#REF!,15,FALSE)&lt;U$4,5,(U$3-VLOOKUP($C125,#REF!,15,FALSE))/(U$3-U$4)*5)),1)))),(IF(VLOOKUP($E125,'Country Indicator Data'!$B$4:$N$300,11,FALSE)="x","x",ROUND(IF(VLOOKUP($E125,'Country Indicator Data'!$B$4:$N$300,11,FALSE)&gt;U$3,0,IF(VLOOKUP($E125,'Country Indicator Data'!$B$4:$N$300,11,FALSE)&lt;U$4,5,(U$3-VLOOKUP($E125,'Country Indicator Data'!$B$4:$N$300,11,FALSE))/(U$3-U$4)*5)),1))))</f>
        <v>2.5</v>
      </c>
      <c r="V125" s="159">
        <f>IF(LEN(E125)&gt;3,((IF(VLOOKUP($C125,#REF!,16,FALSE)="x","x",ROUND(IF(VLOOKUP($C125,#REF!,16,FALSE)&gt;V$3,0,IF(VLOOKUP($C125,#REF!,16,FALSE)&lt;V$4,5,(V$3-VLOOKUP($C125,#REF!,16,FALSE))/(V$3-V$4)*5)),1)))),(IF(VLOOKUP($E125,'Country Indicator Data'!$B$4:$N$300,12,FALSE)="x","x",ROUND(IF(VLOOKUP($E125,'Country Indicator Data'!$B$4:$N$300,12,FALSE)&gt;V$3,0,IF(VLOOKUP($E125,'Country Indicator Data'!$B$4:$N$300,12,FALSE)&lt;V$4,5,(V$3-VLOOKUP($E125,'Country Indicator Data'!$B$4:$N$300,12,FALSE))/(V$3-V$4)*5)),1))))</f>
        <v>3.4</v>
      </c>
      <c r="W125" s="159">
        <f t="shared" si="44"/>
        <v>3.1</v>
      </c>
      <c r="X125" s="159">
        <f t="shared" si="45"/>
        <v>2.9</v>
      </c>
      <c r="Y125" s="176">
        <f>IF('Core Indicators'!FC122="x","x",IF('Core Indicators'!FC122&gt;=5,5,IF('Core Indicators'!FC122&gt;=4,4,IF('Core Indicators'!FC122&gt;=3,3,IF('Core Indicators'!FC122&gt;=2,2,IF('Core Indicators'!FC122&gt;=1,1,0))))))</f>
        <v>3</v>
      </c>
      <c r="Z125" s="159">
        <f t="shared" si="46"/>
        <v>3</v>
      </c>
      <c r="AA125" s="176">
        <f>'Crisis Indicator Data'!Y122</f>
        <v>1</v>
      </c>
      <c r="AB125" s="176">
        <f>'Crisis Indicator Data'!Z122</f>
        <v>0</v>
      </c>
      <c r="AC125" s="176">
        <f>'Crisis Indicator Data'!AA122</f>
        <v>1</v>
      </c>
      <c r="AD125" s="176">
        <f>'Crisis Indicator Data'!AB122</f>
        <v>0</v>
      </c>
      <c r="AE125" s="176">
        <f t="shared" si="47"/>
        <v>2</v>
      </c>
      <c r="AF125" s="176">
        <f>'Crisis Indicator Data'!AC122</f>
        <v>2</v>
      </c>
      <c r="AG125" s="176">
        <f>'Crisis Indicator Data'!AD122</f>
        <v>3</v>
      </c>
      <c r="AH125" s="176">
        <f t="shared" si="48"/>
        <v>5</v>
      </c>
      <c r="AI125" s="176">
        <f>'Crisis Indicator Data'!AE122</f>
        <v>0</v>
      </c>
      <c r="AJ125" s="176">
        <f>'Crisis Indicator Data'!AF122</f>
        <v>3</v>
      </c>
      <c r="AK125" s="176">
        <f>'Crisis Indicator Data'!AG122</f>
        <v>0</v>
      </c>
      <c r="AL125" s="176">
        <f t="shared" si="49"/>
        <v>3</v>
      </c>
      <c r="AM125" s="159">
        <f t="shared" si="50"/>
        <v>3</v>
      </c>
      <c r="AN125" s="159">
        <f t="shared" si="51"/>
        <v>3</v>
      </c>
    </row>
    <row r="126" spans="1:40" ht="13.5" customHeight="1" x14ac:dyDescent="0.35">
      <c r="A126" s="168" t="str">
        <f>'Crisis Indicator Data'!A123</f>
        <v>International Displacement to Türkiye</v>
      </c>
      <c r="B126" s="169" t="str">
        <f>'Crisis Indicator Data'!B123</f>
        <v>International Displacement</v>
      </c>
      <c r="C126" s="169" t="str">
        <f>'Crisis Indicator Data'!C123</f>
        <v>TUR003</v>
      </c>
      <c r="D126" s="169" t="str">
        <f>'Crisis Indicator Data'!D123</f>
        <v>Türkiye</v>
      </c>
      <c r="E126" s="170" t="str">
        <f>'Crisis Indicator Data'!E123</f>
        <v>TUR</v>
      </c>
      <c r="F126" s="159">
        <f>IF(LEN(E126)&gt;3,(IF(VLOOKUP($C126,#REF!,7,FALSE)="x","x",ROUND(IF(VLOOKUP($C126,#REF!,7,FALSE)&gt;$F$3,5,IF(VLOOKUP($C126,#REF!,7,FALSE)&lt;F$4,0,($F$3-VLOOKUP($C126,#REF!,7,FALSE))/($F$3-$F$4)*5)),1))),IF(VLOOKUP($E126,'Country Indicator Data'!$B$4:$N$300,3,FALSE)="x","x",ROUND(IF(VLOOKUP($E126,'Country Indicator Data'!$B$4:$N$300,3,FALSE)&gt;$F$3,5,IF(VLOOKUP($E126,'Country Indicator Data'!$B$4:$N$300,3,FALSE)&lt;$F$4,0,($F$3-VLOOKUP($E126,'Country Indicator Data'!$B$4:$N$300,3,FALSE))/($F$3-$F$4)*5)),1)))</f>
        <v>2.5</v>
      </c>
      <c r="G126" s="159">
        <f>IF(LEN(E126)&gt;3,(IF(VLOOKUP($C126,#REF!,9,FALSE)="x","x",ROUND(IF(VLOOKUP($C126,#REF!,9,FALSE)&gt;G$3,5,IF(VLOOKUP($C126,#REF!,9,FALSE)&lt;G$4,0,(G$3-VLOOKUP($C126,#REF!,9,FALSE))/(G$3-G$4)*5)),1))),IF(VLOOKUP($E126,'Country Indicator Data'!$B$4:$N$300,5,FALSE)="x","x",ROUND(IF(VLOOKUP($E126,'Country Indicator Data'!$B$4:$N$300,5,FALSE)&gt;G$3,5,IF(VLOOKUP($E126,'Country Indicator Data'!$B$4:$N$300,5,FALSE)&lt;G$4,0,(G$3-VLOOKUP($E126,'Country Indicator Data'!$B$4:$N$300,5,FALSE))/(G$3-G$4)*5)),1)))</f>
        <v>2.9</v>
      </c>
      <c r="H126" s="159">
        <f t="shared" si="39"/>
        <v>2.7</v>
      </c>
      <c r="I126" s="159">
        <f>IF(LEN(E126)&gt;3,(IF(VLOOKUP($C126,#REF!,6,FALSE)="x","x",ROUND(IF(VLOOKUP($C126,#REF!,6,FALSE)&gt;I$3,5,IF(VLOOKUP($C126,#REF!,6,FALSE)&lt;I$4,0,5-(I$3-VLOOKUP($C126,#REF!,6,FALSE))/(I$3-I$4)*5)),1))),IF(VLOOKUP($E126,'Country Indicator Data'!$B$4:$N$300,2,FALSE)="x","x",ROUND(IF(VLOOKUP($E126,'Country Indicator Data'!$B$4:$N$300,2,FALSE)&gt;I$3,5,IF(VLOOKUP($E126,'Country Indicator Data'!$B$4:$N$300,2,FALSE)&lt;I$4,0,5-(I$3-VLOOKUP($E126,'Country Indicator Data'!$B$4:$N$300,2,FALSE))/(I$3-I$4)*5)),1)))</f>
        <v>2</v>
      </c>
      <c r="J126" s="159">
        <f>IF(LEN(E126)&gt;3,(IF(VLOOKUP($C126,#REF!,8,FALSE)="x","x",ROUND(IF(VLOOKUP($C126,#REF!,8,FALSE)&gt;J$3,5,IF(VLOOKUP($C126,#REF!,8,FALSE)&lt;J$4,0,5-(J$3-VLOOKUP($C126,#REF!,8,FALSE))/(J$3-J$4)*5)),1))),IF(VLOOKUP($E126,'Country Indicator Data'!$B$4:$N$300,4,FALSE)="x","x",ROUND(IF(VLOOKUP($E126,'Country Indicator Data'!$B$4:$N$300,4,FALSE)&gt;J$3,5,IF(VLOOKUP($E126,'Country Indicator Data'!$B$4:$N$300,4,FALSE)&lt;J$4,0,5-(J$3-VLOOKUP($E126,'Country Indicator Data'!$B$4:$N$300,4,FALSE))/(J$3-J$4)*5)),1)))</f>
        <v>3.4</v>
      </c>
      <c r="K126" s="159">
        <f t="shared" si="40"/>
        <v>2.7</v>
      </c>
      <c r="L126" s="159">
        <f>IF(LEN(E126)&gt;3,(IF(VLOOKUP($C126,#REF!,10,FALSE)="x","x",ROUND(IF(VLOOKUP($C126,#REF!,10,FALSE)&gt;L$3,5,IF(VLOOKUP($C126,#REF!,10,FALSE)&lt;L$4,0,5-(L$3-VLOOKUP($C126,#REF!,10,FALSE))/(L$3-L$4)*5)),1))),IF(VLOOKUP($E126,'Country Indicator Data'!$B$4:$N$300,6,FALSE)="x","x",ROUND(IF(VLOOKUP($E126,'Country Indicator Data'!$B$4:$N$300,6,FALSE)&gt;L$3,5,IF(VLOOKUP($E126,'Country Indicator Data'!$B$4:$N$300,6,FALSE)&lt;L$4,0,5-(L$3-VLOOKUP($E126,'Country Indicator Data'!$B$4:$N$300,6,FALSE))/(L$3-L$4)*5)),1)))</f>
        <v>1.5</v>
      </c>
      <c r="M126" s="159">
        <f>IF(LEN(E126)&gt;3,(IF(VLOOKUP($C126,#REF!,11,FALSE)="x","x",ROUND(IF(VLOOKUP($C126,#REF!,11,FALSE)&gt;M$3,5,IF(VLOOKUP($C126,#REF!,11,FALSE)&lt;M$4,0,5-(M$3-VLOOKUP($C126,#REF!,11,FALSE))/(M$3-M$4)*5)),1))),IF(VLOOKUP($E126,'Country Indicator Data'!$B$4:$N$300,7,FALSE)="x","x",ROUND(IF(VLOOKUP($E126,'Country Indicator Data'!$B$4:$N$300,7,FALSE)&gt;M$3,5,IF(VLOOKUP($E126,'Country Indicator Data'!$B$4:$N$300,7,FALSE)&lt;M$4,0,5-(M$3-VLOOKUP($E126,'Country Indicator Data'!$B$4:$N$300,7,FALSE))/(M$3-M$4)*5)),1)))</f>
        <v>2.4</v>
      </c>
      <c r="N126" s="159">
        <f t="shared" si="41"/>
        <v>1.95</v>
      </c>
      <c r="O126" s="159">
        <f t="shared" si="42"/>
        <v>2.4500000000000002</v>
      </c>
      <c r="P126" s="159">
        <f>IF(LEN(E126)&gt;3,VLOOKUP(C126,#REF!,12,FALSE),VLOOKUP(E126,'Country Indicator Data'!$B$4:$I$300,8,FALSE))</f>
        <v>4</v>
      </c>
      <c r="Q126" s="159">
        <f>IF(LEN(E126)&gt;3,((IF(VLOOKUP($C126,#REF!,13,FALSE)="x","x",ROUND(IF(VLOOKUP($C126,#REF!,13,FALSE)&gt;Q$3,5,IF(VLOOKUP($C126,#REF!,13,FALSE)&lt;Q$4,0,5-(LOG(Q$3)-LOG(VLOOKUP($C126,#REF!,13,FALSE)))/(LOG(Q$3)-LOG(Q$4))*5)),1)))),(IF(VLOOKUP($E126,'Country Indicator Data'!$B$4:$N$300,9,FALSE)="x","x",ROUND(IF(VLOOKUP($E126,'Country Indicator Data'!$B$4:$N$300,9,FALSE)&gt;Q$3,5,IF(VLOOKUP($E126,'Country Indicator Data'!$B$4:$N$300,9,FALSE)&lt;Q$4,0,5-(LOG(Q$3)-LOG(VLOOKUP($E126,'Country Indicator Data'!$B$4:$N$300,9,FALSE)))/(LOG(Q$3)-LOG(Q$4))*5)),1))))</f>
        <v>2.2000000000000002</v>
      </c>
      <c r="R126" s="159">
        <f t="shared" si="43"/>
        <v>3.1</v>
      </c>
      <c r="S126" s="159">
        <f>IF(LEN(E126)&gt;3,((IF(VLOOKUP($C126,#REF!,17,FALSE)="x","x",ROUND(IF(VLOOKUP($C126,#REF!,17,FALSE)&gt;S$3,0,IF(VLOOKUP($C126,#REF!,17,FALSE)&lt;S$4,5,(S$3-VLOOKUP($C126,#REF!,17,FALSE))/(S$3-S$4)*5)),1)))),(IF(VLOOKUP($E126,'Country Indicator Data'!$B$4:$N$300,13,FALSE)="x","x",ROUND(IF(VLOOKUP($E126,'Country Indicator Data'!$B$4:$N$300,13,FALSE)&gt;S$3,0,IF(VLOOKUP($E126,'Country Indicator Data'!$B$4:$N$300,13,FALSE)&lt;S$4,5,(S$3-VLOOKUP($E126,'Country Indicator Data'!$B$4:$N$300,13,FALSE))/(S$3-S$4)*5)),1))))</f>
        <v>3.3</v>
      </c>
      <c r="T126" s="159">
        <f>IF(LEN(E126)&gt;3,((IF(VLOOKUP($C126,#REF!,14,FALSE)="x","x",ROUND(IF(VLOOKUP($C126,#REF!,14,FALSE)&gt;T$3,0,IF(VLOOKUP($C126,#REF!,14,FALSE)&lt;T$4,5,(T$3-VLOOKUP($C126,#REF!,14,FALSE))/(T$3-T$4)*5)),1)))),(IF(VLOOKUP($E126,'Country Indicator Data'!$B$4:$N$300,10,FALSE)="x","x",ROUND(IF(VLOOKUP($E126,'Country Indicator Data'!$B$4:$N$300,10,FALSE)&gt;T$3,0,IF(VLOOKUP($E126,'Country Indicator Data'!$B$4:$N$300,10,FALSE)&lt;T$4,5,(T$3-VLOOKUP($E126,'Country Indicator Data'!$B$4:$N$300,10,FALSE))/(T$3-T$4)*5)),1))))</f>
        <v>3</v>
      </c>
      <c r="U126" s="159">
        <f>IF(LEN(E126)&gt;3,((IF(VLOOKUP($C126,#REF!,15,FALSE)="x","x",ROUND(IF(VLOOKUP($C126,#REF!,15,FALSE)&gt;U$3,0,IF(VLOOKUP($C126,#REF!,15,FALSE)&lt;U$4,5,(U$3-VLOOKUP($C126,#REF!,15,FALSE))/(U$3-U$4)*5)),1)))),(IF(VLOOKUP($E126,'Country Indicator Data'!$B$4:$N$300,11,FALSE)="x","x",ROUND(IF(VLOOKUP($E126,'Country Indicator Data'!$B$4:$N$300,11,FALSE)&gt;U$3,0,IF(VLOOKUP($E126,'Country Indicator Data'!$B$4:$N$300,11,FALSE)&lt;U$4,5,(U$3-VLOOKUP($E126,'Country Indicator Data'!$B$4:$N$300,11,FALSE))/(U$3-U$4)*5)),1))))</f>
        <v>2.5</v>
      </c>
      <c r="V126" s="159">
        <f>IF(LEN(E126)&gt;3,((IF(VLOOKUP($C126,#REF!,16,FALSE)="x","x",ROUND(IF(VLOOKUP($C126,#REF!,16,FALSE)&gt;V$3,0,IF(VLOOKUP($C126,#REF!,16,FALSE)&lt;V$4,5,(V$3-VLOOKUP($C126,#REF!,16,FALSE))/(V$3-V$4)*5)),1)))),(IF(VLOOKUP($E126,'Country Indicator Data'!$B$4:$N$300,12,FALSE)="x","x",ROUND(IF(VLOOKUP($E126,'Country Indicator Data'!$B$4:$N$300,12,FALSE)&gt;V$3,0,IF(VLOOKUP($E126,'Country Indicator Data'!$B$4:$N$300,12,FALSE)&lt;V$4,5,(V$3-VLOOKUP($E126,'Country Indicator Data'!$B$4:$N$300,12,FALSE))/(V$3-V$4)*5)),1))))</f>
        <v>3.4</v>
      </c>
      <c r="W126" s="159">
        <f t="shared" si="44"/>
        <v>3.1</v>
      </c>
      <c r="X126" s="159">
        <f t="shared" si="45"/>
        <v>2.9</v>
      </c>
      <c r="Y126" s="176">
        <f>IF('Core Indicators'!FC123="x","x",IF('Core Indicators'!FC123&gt;=5,5,IF('Core Indicators'!FC123&gt;=4,4,IF('Core Indicators'!FC123&gt;=3,3,IF('Core Indicators'!FC123&gt;=2,2,IF('Core Indicators'!FC123&gt;=1,1,0))))))</f>
        <v>3</v>
      </c>
      <c r="Z126" s="159">
        <f t="shared" si="46"/>
        <v>3</v>
      </c>
      <c r="AA126" s="176">
        <f>'Crisis Indicator Data'!Y123</f>
        <v>1</v>
      </c>
      <c r="AB126" s="176">
        <f>'Crisis Indicator Data'!Z123</f>
        <v>0</v>
      </c>
      <c r="AC126" s="176">
        <f>'Crisis Indicator Data'!AA123</f>
        <v>0</v>
      </c>
      <c r="AD126" s="176">
        <f>'Crisis Indicator Data'!AB123</f>
        <v>0</v>
      </c>
      <c r="AE126" s="176">
        <f t="shared" si="47"/>
        <v>1</v>
      </c>
      <c r="AF126" s="176">
        <f>'Crisis Indicator Data'!AC123</f>
        <v>2</v>
      </c>
      <c r="AG126" s="176">
        <f>'Crisis Indicator Data'!AD123</f>
        <v>3</v>
      </c>
      <c r="AH126" s="176">
        <f t="shared" si="48"/>
        <v>5</v>
      </c>
      <c r="AI126" s="176">
        <f>'Crisis Indicator Data'!AE123</f>
        <v>0</v>
      </c>
      <c r="AJ126" s="176">
        <f>'Crisis Indicator Data'!AF123</f>
        <v>3</v>
      </c>
      <c r="AK126" s="176">
        <f>'Crisis Indicator Data'!AG123</f>
        <v>0</v>
      </c>
      <c r="AL126" s="176">
        <f t="shared" si="49"/>
        <v>3</v>
      </c>
      <c r="AM126" s="159">
        <f t="shared" si="50"/>
        <v>3</v>
      </c>
      <c r="AN126" s="159">
        <f t="shared" si="51"/>
        <v>3</v>
      </c>
    </row>
    <row r="127" spans="1:40" ht="13.5" customHeight="1" x14ac:dyDescent="0.35">
      <c r="A127" s="168" t="str">
        <f>'Crisis Indicator Data'!A124</f>
        <v>Multiple Crises in Tanzania</v>
      </c>
      <c r="B127" s="169" t="str">
        <f>'Crisis Indicator Data'!B124</f>
        <v>International Displacement,Drought/drier conditions,Floods</v>
      </c>
      <c r="C127" s="169" t="str">
        <f>'Crisis Indicator Data'!C124</f>
        <v>TZA001</v>
      </c>
      <c r="D127" s="169" t="str">
        <f>'Crisis Indicator Data'!D124</f>
        <v>Tanzania</v>
      </c>
      <c r="E127" s="170" t="str">
        <f>'Crisis Indicator Data'!E124</f>
        <v>TZA</v>
      </c>
      <c r="F127" s="159">
        <f>IF(LEN(E127)&gt;3,(IF(VLOOKUP($C127,#REF!,7,FALSE)="x","x",ROUND(IF(VLOOKUP($C127,#REF!,7,FALSE)&gt;$F$3,5,IF(VLOOKUP($C127,#REF!,7,FALSE)&lt;F$4,0,($F$3-VLOOKUP($C127,#REF!,7,FALSE))/($F$3-$F$4)*5)),1))),IF(VLOOKUP($E127,'Country Indicator Data'!$B$4:$N$300,3,FALSE)="x","x",ROUND(IF(VLOOKUP($E127,'Country Indicator Data'!$B$4:$N$300,3,FALSE)&gt;$F$3,5,IF(VLOOKUP($E127,'Country Indicator Data'!$B$4:$N$300,3,FALSE)&lt;$F$4,0,($F$3-VLOOKUP($E127,'Country Indicator Data'!$B$4:$N$300,3,FALSE))/($F$3-$F$4)*5)),1)))</f>
        <v>2.5</v>
      </c>
      <c r="G127" s="159">
        <f>IF(LEN(E127)&gt;3,(IF(VLOOKUP($C127,#REF!,9,FALSE)="x","x",ROUND(IF(VLOOKUP($C127,#REF!,9,FALSE)&gt;G$3,5,IF(VLOOKUP($C127,#REF!,9,FALSE)&lt;G$4,0,(G$3-VLOOKUP($C127,#REF!,9,FALSE))/(G$3-G$4)*5)),1))),IF(VLOOKUP($E127,'Country Indicator Data'!$B$4:$N$300,5,FALSE)="x","x",ROUND(IF(VLOOKUP($E127,'Country Indicator Data'!$B$4:$N$300,5,FALSE)&gt;G$3,5,IF(VLOOKUP($E127,'Country Indicator Data'!$B$4:$N$300,5,FALSE)&lt;G$4,0,(G$3-VLOOKUP($E127,'Country Indicator Data'!$B$4:$N$300,5,FALSE))/(G$3-G$4)*5)),1)))</f>
        <v>2.6</v>
      </c>
      <c r="H127" s="159">
        <f t="shared" si="39"/>
        <v>2.5499999999999998</v>
      </c>
      <c r="I127" s="159">
        <f>IF(LEN(E127)&gt;3,(IF(VLOOKUP($C127,#REF!,6,FALSE)="x","x",ROUND(IF(VLOOKUP($C127,#REF!,6,FALSE)&gt;I$3,5,IF(VLOOKUP($C127,#REF!,6,FALSE)&lt;I$4,0,5-(I$3-VLOOKUP($C127,#REF!,6,FALSE))/(I$3-I$4)*5)),1))),IF(VLOOKUP($E127,'Country Indicator Data'!$B$4:$N$300,2,FALSE)="x","x",ROUND(IF(VLOOKUP($E127,'Country Indicator Data'!$B$4:$N$300,2,FALSE)&gt;I$3,5,IF(VLOOKUP($E127,'Country Indicator Data'!$B$4:$N$300,2,FALSE)&lt;I$4,0,5-(I$3-VLOOKUP($E127,'Country Indicator Data'!$B$4:$N$300,2,FALSE))/(I$3-I$4)*5)),1)))</f>
        <v>2.5</v>
      </c>
      <c r="J127" s="159">
        <f>IF(LEN(E127)&gt;3,(IF(VLOOKUP($C127,#REF!,8,FALSE)="x","x",ROUND(IF(VLOOKUP($C127,#REF!,8,FALSE)&gt;J$3,5,IF(VLOOKUP($C127,#REF!,8,FALSE)&lt;J$4,0,5-(J$3-VLOOKUP($C127,#REF!,8,FALSE))/(J$3-J$4)*5)),1))),IF(VLOOKUP($E127,'Country Indicator Data'!$B$4:$N$300,4,FALSE)="x","x",ROUND(IF(VLOOKUP($E127,'Country Indicator Data'!$B$4:$N$300,4,FALSE)&gt;J$3,5,IF(VLOOKUP($E127,'Country Indicator Data'!$B$4:$N$300,4,FALSE)&lt;J$4,0,5-(J$3-VLOOKUP($E127,'Country Indicator Data'!$B$4:$N$300,4,FALSE))/(J$3-J$4)*5)),1)))</f>
        <v>0</v>
      </c>
      <c r="K127" s="159">
        <f t="shared" si="40"/>
        <v>1.25</v>
      </c>
      <c r="L127" s="159">
        <f>IF(LEN(E127)&gt;3,(IF(VLOOKUP($C127,#REF!,10,FALSE)="x","x",ROUND(IF(VLOOKUP($C127,#REF!,10,FALSE)&gt;L$3,5,IF(VLOOKUP($C127,#REF!,10,FALSE)&lt;L$4,0,5-(L$3-VLOOKUP($C127,#REF!,10,FALSE))/(L$3-L$4)*5)),1))),IF(VLOOKUP($E127,'Country Indicator Data'!$B$4:$N$300,6,FALSE)="x","x",ROUND(IF(VLOOKUP($E127,'Country Indicator Data'!$B$4:$N$300,6,FALSE)&gt;L$3,5,IF(VLOOKUP($E127,'Country Indicator Data'!$B$4:$N$300,6,FALSE)&lt;L$4,0,5-(L$3-VLOOKUP($E127,'Country Indicator Data'!$B$4:$N$300,6,FALSE))/(L$3-L$4)*5)),1)))</f>
        <v>3.4</v>
      </c>
      <c r="M127" s="159">
        <f>IF(LEN(E127)&gt;3,(IF(VLOOKUP($C127,#REF!,11,FALSE)="x","x",ROUND(IF(VLOOKUP($C127,#REF!,11,FALSE)&gt;M$3,5,IF(VLOOKUP($C127,#REF!,11,FALSE)&lt;M$4,0,5-(M$3-VLOOKUP($C127,#REF!,11,FALSE))/(M$3-M$4)*5)),1))),IF(VLOOKUP($E127,'Country Indicator Data'!$B$4:$N$300,7,FALSE)="x","x",ROUND(IF(VLOOKUP($E127,'Country Indicator Data'!$B$4:$N$300,7,FALSE)&gt;M$3,5,IF(VLOOKUP($E127,'Country Indicator Data'!$B$4:$N$300,7,FALSE)&lt;M$4,0,5-(M$3-VLOOKUP($E127,'Country Indicator Data'!$B$4:$N$300,7,FALSE))/(M$3-M$4)*5)),1)))</f>
        <v>1.9</v>
      </c>
      <c r="N127" s="159">
        <f t="shared" si="41"/>
        <v>2.65</v>
      </c>
      <c r="O127" s="159">
        <f t="shared" si="42"/>
        <v>2.15</v>
      </c>
      <c r="P127" s="159">
        <f>IF(LEN(E127)&gt;3,VLOOKUP(C127,#REF!,12,FALSE),VLOOKUP(E127,'Country Indicator Data'!$B$4:$I$300,8,FALSE))</f>
        <v>1</v>
      </c>
      <c r="Q127" s="159" t="str">
        <f>IF(LEN(E127)&gt;3,((IF(VLOOKUP($C127,#REF!,13,FALSE)="x","x",ROUND(IF(VLOOKUP($C127,#REF!,13,FALSE)&gt;Q$3,5,IF(VLOOKUP($C127,#REF!,13,FALSE)&lt;Q$4,0,5-(LOG(Q$3)-LOG(VLOOKUP($C127,#REF!,13,FALSE)))/(LOG(Q$3)-LOG(Q$4))*5)),1)))),(IF(VLOOKUP($E127,'Country Indicator Data'!$B$4:$N$300,9,FALSE)="x","x",ROUND(IF(VLOOKUP($E127,'Country Indicator Data'!$B$4:$N$300,9,FALSE)&gt;Q$3,5,IF(VLOOKUP($E127,'Country Indicator Data'!$B$4:$N$300,9,FALSE)&lt;Q$4,0,5-(LOG(Q$3)-LOG(VLOOKUP($E127,'Country Indicator Data'!$B$4:$N$300,9,FALSE)))/(LOG(Q$3)-LOG(Q$4))*5)),1))))</f>
        <v>x</v>
      </c>
      <c r="R127" s="159">
        <f t="shared" si="43"/>
        <v>1</v>
      </c>
      <c r="S127" s="159">
        <f>IF(LEN(E127)&gt;3,((IF(VLOOKUP($C127,#REF!,17,FALSE)="x","x",ROUND(IF(VLOOKUP($C127,#REF!,17,FALSE)&gt;S$3,0,IF(VLOOKUP($C127,#REF!,17,FALSE)&lt;S$4,5,(S$3-VLOOKUP($C127,#REF!,17,FALSE))/(S$3-S$4)*5)),1)))),(IF(VLOOKUP($E127,'Country Indicator Data'!$B$4:$N$300,13,FALSE)="x","x",ROUND(IF(VLOOKUP($E127,'Country Indicator Data'!$B$4:$N$300,13,FALSE)&gt;S$3,0,IF(VLOOKUP($E127,'Country Indicator Data'!$B$4:$N$300,13,FALSE)&lt;S$4,5,(S$3-VLOOKUP($E127,'Country Indicator Data'!$B$4:$N$300,13,FALSE))/(S$3-S$4)*5)),1))))</f>
        <v>3</v>
      </c>
      <c r="T127" s="159">
        <f>IF(LEN(E127)&gt;3,((IF(VLOOKUP($C127,#REF!,14,FALSE)="x","x",ROUND(IF(VLOOKUP($C127,#REF!,14,FALSE)&gt;T$3,0,IF(VLOOKUP($C127,#REF!,14,FALSE)&lt;T$4,5,(T$3-VLOOKUP($C127,#REF!,14,FALSE))/(T$3-T$4)*5)),1)))),(IF(VLOOKUP($E127,'Country Indicator Data'!$B$4:$N$300,10,FALSE)="x","x",ROUND(IF(VLOOKUP($E127,'Country Indicator Data'!$B$4:$N$300,10,FALSE)&gt;T$3,0,IF(VLOOKUP($E127,'Country Indicator Data'!$B$4:$N$300,10,FALSE)&lt;T$4,5,(T$3-VLOOKUP($E127,'Country Indicator Data'!$B$4:$N$300,10,FALSE))/(T$3-T$4)*5)),1))))</f>
        <v>2.9</v>
      </c>
      <c r="U127" s="159">
        <f>IF(LEN(E127)&gt;3,((IF(VLOOKUP($C127,#REF!,15,FALSE)="x","x",ROUND(IF(VLOOKUP($C127,#REF!,15,FALSE)&gt;U$3,0,IF(VLOOKUP($C127,#REF!,15,FALSE)&lt;U$4,5,(U$3-VLOOKUP($C127,#REF!,15,FALSE))/(U$3-U$4)*5)),1)))),(IF(VLOOKUP($E127,'Country Indicator Data'!$B$4:$N$300,11,FALSE)="x","x",ROUND(IF(VLOOKUP($E127,'Country Indicator Data'!$B$4:$N$300,11,FALSE)&gt;U$3,0,IF(VLOOKUP($E127,'Country Indicator Data'!$B$4:$N$300,11,FALSE)&lt;U$4,5,(U$3-VLOOKUP($E127,'Country Indicator Data'!$B$4:$N$300,11,FALSE))/(U$3-U$4)*5)),1))))</f>
        <v>2.4</v>
      </c>
      <c r="V127" s="159">
        <f>IF(LEN(E127)&gt;3,((IF(VLOOKUP($C127,#REF!,16,FALSE)="x","x",ROUND(IF(VLOOKUP($C127,#REF!,16,FALSE)&gt;V$3,0,IF(VLOOKUP($C127,#REF!,16,FALSE)&lt;V$4,5,(V$3-VLOOKUP($C127,#REF!,16,FALSE))/(V$3-V$4)*5)),1)))),(IF(VLOOKUP($E127,'Country Indicator Data'!$B$4:$N$300,12,FALSE)="x","x",ROUND(IF(VLOOKUP($E127,'Country Indicator Data'!$B$4:$N$300,12,FALSE)&gt;V$3,0,IF(VLOOKUP($E127,'Country Indicator Data'!$B$4:$N$300,12,FALSE)&lt;V$4,5,(V$3-VLOOKUP($E127,'Country Indicator Data'!$B$4:$N$300,12,FALSE))/(V$3-V$4)*5)),1))))</f>
        <v>3.3</v>
      </c>
      <c r="W127" s="159">
        <f t="shared" si="44"/>
        <v>2.9</v>
      </c>
      <c r="X127" s="159">
        <f t="shared" si="45"/>
        <v>2</v>
      </c>
      <c r="Y127" s="176">
        <f>IF('Core Indicators'!FC124="x","x",IF('Core Indicators'!FC124&gt;=5,5,IF('Core Indicators'!FC124&gt;=4,4,IF('Core Indicators'!FC124&gt;=3,3,IF('Core Indicators'!FC124&gt;=2,2,IF('Core Indicators'!FC124&gt;=1,1,0))))))</f>
        <v>2</v>
      </c>
      <c r="Z127" s="159">
        <f t="shared" si="46"/>
        <v>2</v>
      </c>
      <c r="AA127" s="176">
        <f>'Crisis Indicator Data'!Y124</f>
        <v>1</v>
      </c>
      <c r="AB127" s="176">
        <f>'Crisis Indicator Data'!Z124</f>
        <v>1</v>
      </c>
      <c r="AC127" s="176">
        <f>'Crisis Indicator Data'!AA124</f>
        <v>0</v>
      </c>
      <c r="AD127" s="176">
        <f>'Crisis Indicator Data'!AB124</f>
        <v>0</v>
      </c>
      <c r="AE127" s="176">
        <f t="shared" si="47"/>
        <v>2</v>
      </c>
      <c r="AF127" s="176">
        <f>'Crisis Indicator Data'!AC124</f>
        <v>0</v>
      </c>
      <c r="AG127" s="176">
        <f>'Crisis Indicator Data'!AD124</f>
        <v>0</v>
      </c>
      <c r="AH127" s="176">
        <f t="shared" si="48"/>
        <v>0</v>
      </c>
      <c r="AI127" s="176">
        <f>'Crisis Indicator Data'!AE124</f>
        <v>0</v>
      </c>
      <c r="AJ127" s="176">
        <f>'Crisis Indicator Data'!AF124</f>
        <v>0</v>
      </c>
      <c r="AK127" s="176">
        <f>'Crisis Indicator Data'!AG124</f>
        <v>3</v>
      </c>
      <c r="AL127" s="176">
        <f t="shared" si="49"/>
        <v>3</v>
      </c>
      <c r="AM127" s="159">
        <f t="shared" si="50"/>
        <v>2</v>
      </c>
      <c r="AN127" s="159">
        <f t="shared" si="51"/>
        <v>2</v>
      </c>
    </row>
    <row r="128" spans="1:40" ht="13.5" customHeight="1" x14ac:dyDescent="0.35">
      <c r="A128" s="168" t="str">
        <f>'Crisis Indicator Data'!A125</f>
        <v>International Displacement to Tanzania</v>
      </c>
      <c r="B128" s="169" t="str">
        <f>'Crisis Indicator Data'!B125</f>
        <v>International Displacement</v>
      </c>
      <c r="C128" s="169" t="str">
        <f>'Crisis Indicator Data'!C125</f>
        <v>TZA002</v>
      </c>
      <c r="D128" s="169" t="str">
        <f>'Crisis Indicator Data'!D125</f>
        <v>Tanzania</v>
      </c>
      <c r="E128" s="170" t="str">
        <f>'Crisis Indicator Data'!E125</f>
        <v>TZA</v>
      </c>
      <c r="F128" s="159">
        <f>IF(LEN(E128)&gt;3,(IF(VLOOKUP($C128,#REF!,7,FALSE)="x","x",ROUND(IF(VLOOKUP($C128,#REF!,7,FALSE)&gt;$F$3,5,IF(VLOOKUP($C128,#REF!,7,FALSE)&lt;F$4,0,($F$3-VLOOKUP($C128,#REF!,7,FALSE))/($F$3-$F$4)*5)),1))),IF(VLOOKUP($E128,'Country Indicator Data'!$B$4:$N$300,3,FALSE)="x","x",ROUND(IF(VLOOKUP($E128,'Country Indicator Data'!$B$4:$N$300,3,FALSE)&gt;$F$3,5,IF(VLOOKUP($E128,'Country Indicator Data'!$B$4:$N$300,3,FALSE)&lt;$F$4,0,($F$3-VLOOKUP($E128,'Country Indicator Data'!$B$4:$N$300,3,FALSE))/($F$3-$F$4)*5)),1)))</f>
        <v>2.5</v>
      </c>
      <c r="G128" s="159">
        <f>IF(LEN(E128)&gt;3,(IF(VLOOKUP($C128,#REF!,9,FALSE)="x","x",ROUND(IF(VLOOKUP($C128,#REF!,9,FALSE)&gt;G$3,5,IF(VLOOKUP($C128,#REF!,9,FALSE)&lt;G$4,0,(G$3-VLOOKUP($C128,#REF!,9,FALSE))/(G$3-G$4)*5)),1))),IF(VLOOKUP($E128,'Country Indicator Data'!$B$4:$N$300,5,FALSE)="x","x",ROUND(IF(VLOOKUP($E128,'Country Indicator Data'!$B$4:$N$300,5,FALSE)&gt;G$3,5,IF(VLOOKUP($E128,'Country Indicator Data'!$B$4:$N$300,5,FALSE)&lt;G$4,0,(G$3-VLOOKUP($E128,'Country Indicator Data'!$B$4:$N$300,5,FALSE))/(G$3-G$4)*5)),1)))</f>
        <v>2.6</v>
      </c>
      <c r="H128" s="159">
        <f t="shared" si="39"/>
        <v>2.5499999999999998</v>
      </c>
      <c r="I128" s="159">
        <f>IF(LEN(E128)&gt;3,(IF(VLOOKUP($C128,#REF!,6,FALSE)="x","x",ROUND(IF(VLOOKUP($C128,#REF!,6,FALSE)&gt;I$3,5,IF(VLOOKUP($C128,#REF!,6,FALSE)&lt;I$4,0,5-(I$3-VLOOKUP($C128,#REF!,6,FALSE))/(I$3-I$4)*5)),1))),IF(VLOOKUP($E128,'Country Indicator Data'!$B$4:$N$300,2,FALSE)="x","x",ROUND(IF(VLOOKUP($E128,'Country Indicator Data'!$B$4:$N$300,2,FALSE)&gt;I$3,5,IF(VLOOKUP($E128,'Country Indicator Data'!$B$4:$N$300,2,FALSE)&lt;I$4,0,5-(I$3-VLOOKUP($E128,'Country Indicator Data'!$B$4:$N$300,2,FALSE))/(I$3-I$4)*5)),1)))</f>
        <v>2.5</v>
      </c>
      <c r="J128" s="159">
        <f>IF(LEN(E128)&gt;3,(IF(VLOOKUP($C128,#REF!,8,FALSE)="x","x",ROUND(IF(VLOOKUP($C128,#REF!,8,FALSE)&gt;J$3,5,IF(VLOOKUP($C128,#REF!,8,FALSE)&lt;J$4,0,5-(J$3-VLOOKUP($C128,#REF!,8,FALSE))/(J$3-J$4)*5)),1))),IF(VLOOKUP($E128,'Country Indicator Data'!$B$4:$N$300,4,FALSE)="x","x",ROUND(IF(VLOOKUP($E128,'Country Indicator Data'!$B$4:$N$300,4,FALSE)&gt;J$3,5,IF(VLOOKUP($E128,'Country Indicator Data'!$B$4:$N$300,4,FALSE)&lt;J$4,0,5-(J$3-VLOOKUP($E128,'Country Indicator Data'!$B$4:$N$300,4,FALSE))/(J$3-J$4)*5)),1)))</f>
        <v>0</v>
      </c>
      <c r="K128" s="159">
        <f t="shared" si="40"/>
        <v>1.25</v>
      </c>
      <c r="L128" s="159">
        <f>IF(LEN(E128)&gt;3,(IF(VLOOKUP($C128,#REF!,10,FALSE)="x","x",ROUND(IF(VLOOKUP($C128,#REF!,10,FALSE)&gt;L$3,5,IF(VLOOKUP($C128,#REF!,10,FALSE)&lt;L$4,0,5-(L$3-VLOOKUP($C128,#REF!,10,FALSE))/(L$3-L$4)*5)),1))),IF(VLOOKUP($E128,'Country Indicator Data'!$B$4:$N$300,6,FALSE)="x","x",ROUND(IF(VLOOKUP($E128,'Country Indicator Data'!$B$4:$N$300,6,FALSE)&gt;L$3,5,IF(VLOOKUP($E128,'Country Indicator Data'!$B$4:$N$300,6,FALSE)&lt;L$4,0,5-(L$3-VLOOKUP($E128,'Country Indicator Data'!$B$4:$N$300,6,FALSE))/(L$3-L$4)*5)),1)))</f>
        <v>3.4</v>
      </c>
      <c r="M128" s="159">
        <f>IF(LEN(E128)&gt;3,(IF(VLOOKUP($C128,#REF!,11,FALSE)="x","x",ROUND(IF(VLOOKUP($C128,#REF!,11,FALSE)&gt;M$3,5,IF(VLOOKUP($C128,#REF!,11,FALSE)&lt;M$4,0,5-(M$3-VLOOKUP($C128,#REF!,11,FALSE))/(M$3-M$4)*5)),1))),IF(VLOOKUP($E128,'Country Indicator Data'!$B$4:$N$300,7,FALSE)="x","x",ROUND(IF(VLOOKUP($E128,'Country Indicator Data'!$B$4:$N$300,7,FALSE)&gt;M$3,5,IF(VLOOKUP($E128,'Country Indicator Data'!$B$4:$N$300,7,FALSE)&lt;M$4,0,5-(M$3-VLOOKUP($E128,'Country Indicator Data'!$B$4:$N$300,7,FALSE))/(M$3-M$4)*5)),1)))</f>
        <v>1.9</v>
      </c>
      <c r="N128" s="159">
        <f t="shared" si="41"/>
        <v>2.65</v>
      </c>
      <c r="O128" s="159">
        <f t="shared" si="42"/>
        <v>2.15</v>
      </c>
      <c r="P128" s="159">
        <f>IF(LEN(E128)&gt;3,VLOOKUP(C128,#REF!,12,FALSE),VLOOKUP(E128,'Country Indicator Data'!$B$4:$I$300,8,FALSE))</f>
        <v>1</v>
      </c>
      <c r="Q128" s="159" t="str">
        <f>IF(LEN(E128)&gt;3,((IF(VLOOKUP($C128,#REF!,13,FALSE)="x","x",ROUND(IF(VLOOKUP($C128,#REF!,13,FALSE)&gt;Q$3,5,IF(VLOOKUP($C128,#REF!,13,FALSE)&lt;Q$4,0,5-(LOG(Q$3)-LOG(VLOOKUP($C128,#REF!,13,FALSE)))/(LOG(Q$3)-LOG(Q$4))*5)),1)))),(IF(VLOOKUP($E128,'Country Indicator Data'!$B$4:$N$300,9,FALSE)="x","x",ROUND(IF(VLOOKUP($E128,'Country Indicator Data'!$B$4:$N$300,9,FALSE)&gt;Q$3,5,IF(VLOOKUP($E128,'Country Indicator Data'!$B$4:$N$300,9,FALSE)&lt;Q$4,0,5-(LOG(Q$3)-LOG(VLOOKUP($E128,'Country Indicator Data'!$B$4:$N$300,9,FALSE)))/(LOG(Q$3)-LOG(Q$4))*5)),1))))</f>
        <v>x</v>
      </c>
      <c r="R128" s="159">
        <f t="shared" si="43"/>
        <v>1</v>
      </c>
      <c r="S128" s="159">
        <f>IF(LEN(E128)&gt;3,((IF(VLOOKUP($C128,#REF!,17,FALSE)="x","x",ROUND(IF(VLOOKUP($C128,#REF!,17,FALSE)&gt;S$3,0,IF(VLOOKUP($C128,#REF!,17,FALSE)&lt;S$4,5,(S$3-VLOOKUP($C128,#REF!,17,FALSE))/(S$3-S$4)*5)),1)))),(IF(VLOOKUP($E128,'Country Indicator Data'!$B$4:$N$300,13,FALSE)="x","x",ROUND(IF(VLOOKUP($E128,'Country Indicator Data'!$B$4:$N$300,13,FALSE)&gt;S$3,0,IF(VLOOKUP($E128,'Country Indicator Data'!$B$4:$N$300,13,FALSE)&lt;S$4,5,(S$3-VLOOKUP($E128,'Country Indicator Data'!$B$4:$N$300,13,FALSE))/(S$3-S$4)*5)),1))))</f>
        <v>3</v>
      </c>
      <c r="T128" s="159">
        <f>IF(LEN(E128)&gt;3,((IF(VLOOKUP($C128,#REF!,14,FALSE)="x","x",ROUND(IF(VLOOKUP($C128,#REF!,14,FALSE)&gt;T$3,0,IF(VLOOKUP($C128,#REF!,14,FALSE)&lt;T$4,5,(T$3-VLOOKUP($C128,#REF!,14,FALSE))/(T$3-T$4)*5)),1)))),(IF(VLOOKUP($E128,'Country Indicator Data'!$B$4:$N$300,10,FALSE)="x","x",ROUND(IF(VLOOKUP($E128,'Country Indicator Data'!$B$4:$N$300,10,FALSE)&gt;T$3,0,IF(VLOOKUP($E128,'Country Indicator Data'!$B$4:$N$300,10,FALSE)&lt;T$4,5,(T$3-VLOOKUP($E128,'Country Indicator Data'!$B$4:$N$300,10,FALSE))/(T$3-T$4)*5)),1))))</f>
        <v>2.9</v>
      </c>
      <c r="U128" s="159">
        <f>IF(LEN(E128)&gt;3,((IF(VLOOKUP($C128,#REF!,15,FALSE)="x","x",ROUND(IF(VLOOKUP($C128,#REF!,15,FALSE)&gt;U$3,0,IF(VLOOKUP($C128,#REF!,15,FALSE)&lt;U$4,5,(U$3-VLOOKUP($C128,#REF!,15,FALSE))/(U$3-U$4)*5)),1)))),(IF(VLOOKUP($E128,'Country Indicator Data'!$B$4:$N$300,11,FALSE)="x","x",ROUND(IF(VLOOKUP($E128,'Country Indicator Data'!$B$4:$N$300,11,FALSE)&gt;U$3,0,IF(VLOOKUP($E128,'Country Indicator Data'!$B$4:$N$300,11,FALSE)&lt;U$4,5,(U$3-VLOOKUP($E128,'Country Indicator Data'!$B$4:$N$300,11,FALSE))/(U$3-U$4)*5)),1))))</f>
        <v>2.4</v>
      </c>
      <c r="V128" s="159">
        <f>IF(LEN(E128)&gt;3,((IF(VLOOKUP($C128,#REF!,16,FALSE)="x","x",ROUND(IF(VLOOKUP($C128,#REF!,16,FALSE)&gt;V$3,0,IF(VLOOKUP($C128,#REF!,16,FALSE)&lt;V$4,5,(V$3-VLOOKUP($C128,#REF!,16,FALSE))/(V$3-V$4)*5)),1)))),(IF(VLOOKUP($E128,'Country Indicator Data'!$B$4:$N$300,12,FALSE)="x","x",ROUND(IF(VLOOKUP($E128,'Country Indicator Data'!$B$4:$N$300,12,FALSE)&gt;V$3,0,IF(VLOOKUP($E128,'Country Indicator Data'!$B$4:$N$300,12,FALSE)&lt;V$4,5,(V$3-VLOOKUP($E128,'Country Indicator Data'!$B$4:$N$300,12,FALSE))/(V$3-V$4)*5)),1))))</f>
        <v>3.3</v>
      </c>
      <c r="W128" s="159">
        <f t="shared" si="44"/>
        <v>2.9</v>
      </c>
      <c r="X128" s="159">
        <f t="shared" si="45"/>
        <v>2</v>
      </c>
      <c r="Y128" s="176">
        <f>IF('Core Indicators'!FC125="x","x",IF('Core Indicators'!FC125&gt;=5,5,IF('Core Indicators'!FC125&gt;=4,4,IF('Core Indicators'!FC125&gt;=3,3,IF('Core Indicators'!FC125&gt;=2,2,IF('Core Indicators'!FC125&gt;=1,1,0))))))</f>
        <v>2</v>
      </c>
      <c r="Z128" s="159">
        <f t="shared" si="46"/>
        <v>2</v>
      </c>
      <c r="AA128" s="176">
        <f>'Crisis Indicator Data'!Y125</f>
        <v>1</v>
      </c>
      <c r="AB128" s="176">
        <f>'Crisis Indicator Data'!Z125</f>
        <v>0</v>
      </c>
      <c r="AC128" s="176">
        <f>'Crisis Indicator Data'!AA125</f>
        <v>0</v>
      </c>
      <c r="AD128" s="176">
        <f>'Crisis Indicator Data'!AB125</f>
        <v>0</v>
      </c>
      <c r="AE128" s="176">
        <f t="shared" si="47"/>
        <v>1</v>
      </c>
      <c r="AF128" s="176">
        <f>'Crisis Indicator Data'!AC125</f>
        <v>0</v>
      </c>
      <c r="AG128" s="176">
        <f>'Crisis Indicator Data'!AD125</f>
        <v>0</v>
      </c>
      <c r="AH128" s="176">
        <f t="shared" si="48"/>
        <v>0</v>
      </c>
      <c r="AI128" s="176">
        <f>'Crisis Indicator Data'!AE125</f>
        <v>0</v>
      </c>
      <c r="AJ128" s="176">
        <f>'Crisis Indicator Data'!AF125</f>
        <v>0</v>
      </c>
      <c r="AK128" s="176">
        <f>'Crisis Indicator Data'!AG125</f>
        <v>3</v>
      </c>
      <c r="AL128" s="176">
        <f t="shared" si="49"/>
        <v>3</v>
      </c>
      <c r="AM128" s="159">
        <f t="shared" si="50"/>
        <v>1</v>
      </c>
      <c r="AN128" s="159">
        <f t="shared" si="51"/>
        <v>1.5</v>
      </c>
    </row>
    <row r="129" spans="1:40" ht="13.5" customHeight="1" x14ac:dyDescent="0.35">
      <c r="A129" s="168" t="str">
        <f>'Crisis Indicator Data'!A126</f>
        <v>Drought and floods in Tanzania</v>
      </c>
      <c r="B129" s="169" t="str">
        <f>'Crisis Indicator Data'!B126</f>
        <v>Drought/drier conditions,Floods</v>
      </c>
      <c r="C129" s="169" t="str">
        <f>'Crisis Indicator Data'!C126</f>
        <v>TZA003</v>
      </c>
      <c r="D129" s="169" t="str">
        <f>'Crisis Indicator Data'!D126</f>
        <v>Tanzania</v>
      </c>
      <c r="E129" s="170" t="str">
        <f>'Crisis Indicator Data'!E126</f>
        <v>TZA</v>
      </c>
      <c r="F129" s="159">
        <f>IF(LEN(E129)&gt;3,(IF(VLOOKUP($C129,#REF!,7,FALSE)="x","x",ROUND(IF(VLOOKUP($C129,#REF!,7,FALSE)&gt;$F$3,5,IF(VLOOKUP($C129,#REF!,7,FALSE)&lt;F$4,0,($F$3-VLOOKUP($C129,#REF!,7,FALSE))/($F$3-$F$4)*5)),1))),IF(VLOOKUP($E129,'Country Indicator Data'!$B$4:$N$300,3,FALSE)="x","x",ROUND(IF(VLOOKUP($E129,'Country Indicator Data'!$B$4:$N$300,3,FALSE)&gt;$F$3,5,IF(VLOOKUP($E129,'Country Indicator Data'!$B$4:$N$300,3,FALSE)&lt;$F$4,0,($F$3-VLOOKUP($E129,'Country Indicator Data'!$B$4:$N$300,3,FALSE))/($F$3-$F$4)*5)),1)))</f>
        <v>2.5</v>
      </c>
      <c r="G129" s="159">
        <f>IF(LEN(E129)&gt;3,(IF(VLOOKUP($C129,#REF!,9,FALSE)="x","x",ROUND(IF(VLOOKUP($C129,#REF!,9,FALSE)&gt;G$3,5,IF(VLOOKUP($C129,#REF!,9,FALSE)&lt;G$4,0,(G$3-VLOOKUP($C129,#REF!,9,FALSE))/(G$3-G$4)*5)),1))),IF(VLOOKUP($E129,'Country Indicator Data'!$B$4:$N$300,5,FALSE)="x","x",ROUND(IF(VLOOKUP($E129,'Country Indicator Data'!$B$4:$N$300,5,FALSE)&gt;G$3,5,IF(VLOOKUP($E129,'Country Indicator Data'!$B$4:$N$300,5,FALSE)&lt;G$4,0,(G$3-VLOOKUP($E129,'Country Indicator Data'!$B$4:$N$300,5,FALSE))/(G$3-G$4)*5)),1)))</f>
        <v>2.6</v>
      </c>
      <c r="H129" s="159">
        <f t="shared" si="39"/>
        <v>2.5499999999999998</v>
      </c>
      <c r="I129" s="159">
        <f>IF(LEN(E129)&gt;3,(IF(VLOOKUP($C129,#REF!,6,FALSE)="x","x",ROUND(IF(VLOOKUP($C129,#REF!,6,FALSE)&gt;I$3,5,IF(VLOOKUP($C129,#REF!,6,FALSE)&lt;I$4,0,5-(I$3-VLOOKUP($C129,#REF!,6,FALSE))/(I$3-I$4)*5)),1))),IF(VLOOKUP($E129,'Country Indicator Data'!$B$4:$N$300,2,FALSE)="x","x",ROUND(IF(VLOOKUP($E129,'Country Indicator Data'!$B$4:$N$300,2,FALSE)&gt;I$3,5,IF(VLOOKUP($E129,'Country Indicator Data'!$B$4:$N$300,2,FALSE)&lt;I$4,0,5-(I$3-VLOOKUP($E129,'Country Indicator Data'!$B$4:$N$300,2,FALSE))/(I$3-I$4)*5)),1)))</f>
        <v>2.5</v>
      </c>
      <c r="J129" s="159">
        <f>IF(LEN(E129)&gt;3,(IF(VLOOKUP($C129,#REF!,8,FALSE)="x","x",ROUND(IF(VLOOKUP($C129,#REF!,8,FALSE)&gt;J$3,5,IF(VLOOKUP($C129,#REF!,8,FALSE)&lt;J$4,0,5-(J$3-VLOOKUP($C129,#REF!,8,FALSE))/(J$3-J$4)*5)),1))),IF(VLOOKUP($E129,'Country Indicator Data'!$B$4:$N$300,4,FALSE)="x","x",ROUND(IF(VLOOKUP($E129,'Country Indicator Data'!$B$4:$N$300,4,FALSE)&gt;J$3,5,IF(VLOOKUP($E129,'Country Indicator Data'!$B$4:$N$300,4,FALSE)&lt;J$4,0,5-(J$3-VLOOKUP($E129,'Country Indicator Data'!$B$4:$N$300,4,FALSE))/(J$3-J$4)*5)),1)))</f>
        <v>0</v>
      </c>
      <c r="K129" s="159">
        <f t="shared" si="40"/>
        <v>1.25</v>
      </c>
      <c r="L129" s="159">
        <f>IF(LEN(E129)&gt;3,(IF(VLOOKUP($C129,#REF!,10,FALSE)="x","x",ROUND(IF(VLOOKUP($C129,#REF!,10,FALSE)&gt;L$3,5,IF(VLOOKUP($C129,#REF!,10,FALSE)&lt;L$4,0,5-(L$3-VLOOKUP($C129,#REF!,10,FALSE))/(L$3-L$4)*5)),1))),IF(VLOOKUP($E129,'Country Indicator Data'!$B$4:$N$300,6,FALSE)="x","x",ROUND(IF(VLOOKUP($E129,'Country Indicator Data'!$B$4:$N$300,6,FALSE)&gt;L$3,5,IF(VLOOKUP($E129,'Country Indicator Data'!$B$4:$N$300,6,FALSE)&lt;L$4,0,5-(L$3-VLOOKUP($E129,'Country Indicator Data'!$B$4:$N$300,6,FALSE))/(L$3-L$4)*5)),1)))</f>
        <v>3.4</v>
      </c>
      <c r="M129" s="159">
        <f>IF(LEN(E129)&gt;3,(IF(VLOOKUP($C129,#REF!,11,FALSE)="x","x",ROUND(IF(VLOOKUP($C129,#REF!,11,FALSE)&gt;M$3,5,IF(VLOOKUP($C129,#REF!,11,FALSE)&lt;M$4,0,5-(M$3-VLOOKUP($C129,#REF!,11,FALSE))/(M$3-M$4)*5)),1))),IF(VLOOKUP($E129,'Country Indicator Data'!$B$4:$N$300,7,FALSE)="x","x",ROUND(IF(VLOOKUP($E129,'Country Indicator Data'!$B$4:$N$300,7,FALSE)&gt;M$3,5,IF(VLOOKUP($E129,'Country Indicator Data'!$B$4:$N$300,7,FALSE)&lt;M$4,0,5-(M$3-VLOOKUP($E129,'Country Indicator Data'!$B$4:$N$300,7,FALSE))/(M$3-M$4)*5)),1)))</f>
        <v>1.9</v>
      </c>
      <c r="N129" s="159">
        <f t="shared" si="41"/>
        <v>2.65</v>
      </c>
      <c r="O129" s="159">
        <f t="shared" si="42"/>
        <v>2.15</v>
      </c>
      <c r="P129" s="159">
        <f>IF(LEN(E129)&gt;3,VLOOKUP(C129,#REF!,12,FALSE),VLOOKUP(E129,'Country Indicator Data'!$B$4:$I$300,8,FALSE))</f>
        <v>1</v>
      </c>
      <c r="Q129" s="159" t="str">
        <f>IF(LEN(E129)&gt;3,((IF(VLOOKUP($C129,#REF!,13,FALSE)="x","x",ROUND(IF(VLOOKUP($C129,#REF!,13,FALSE)&gt;Q$3,5,IF(VLOOKUP($C129,#REF!,13,FALSE)&lt;Q$4,0,5-(LOG(Q$3)-LOG(VLOOKUP($C129,#REF!,13,FALSE)))/(LOG(Q$3)-LOG(Q$4))*5)),1)))),(IF(VLOOKUP($E129,'Country Indicator Data'!$B$4:$N$300,9,FALSE)="x","x",ROUND(IF(VLOOKUP($E129,'Country Indicator Data'!$B$4:$N$300,9,FALSE)&gt;Q$3,5,IF(VLOOKUP($E129,'Country Indicator Data'!$B$4:$N$300,9,FALSE)&lt;Q$4,0,5-(LOG(Q$3)-LOG(VLOOKUP($E129,'Country Indicator Data'!$B$4:$N$300,9,FALSE)))/(LOG(Q$3)-LOG(Q$4))*5)),1))))</f>
        <v>x</v>
      </c>
      <c r="R129" s="159">
        <f t="shared" si="43"/>
        <v>1</v>
      </c>
      <c r="S129" s="159">
        <f>IF(LEN(E129)&gt;3,((IF(VLOOKUP($C129,#REF!,17,FALSE)="x","x",ROUND(IF(VLOOKUP($C129,#REF!,17,FALSE)&gt;S$3,0,IF(VLOOKUP($C129,#REF!,17,FALSE)&lt;S$4,5,(S$3-VLOOKUP($C129,#REF!,17,FALSE))/(S$3-S$4)*5)),1)))),(IF(VLOOKUP($E129,'Country Indicator Data'!$B$4:$N$300,13,FALSE)="x","x",ROUND(IF(VLOOKUP($E129,'Country Indicator Data'!$B$4:$N$300,13,FALSE)&gt;S$3,0,IF(VLOOKUP($E129,'Country Indicator Data'!$B$4:$N$300,13,FALSE)&lt;S$4,5,(S$3-VLOOKUP($E129,'Country Indicator Data'!$B$4:$N$300,13,FALSE))/(S$3-S$4)*5)),1))))</f>
        <v>3</v>
      </c>
      <c r="T129" s="159">
        <f>IF(LEN(E129)&gt;3,((IF(VLOOKUP($C129,#REF!,14,FALSE)="x","x",ROUND(IF(VLOOKUP($C129,#REF!,14,FALSE)&gt;T$3,0,IF(VLOOKUP($C129,#REF!,14,FALSE)&lt;T$4,5,(T$3-VLOOKUP($C129,#REF!,14,FALSE))/(T$3-T$4)*5)),1)))),(IF(VLOOKUP($E129,'Country Indicator Data'!$B$4:$N$300,10,FALSE)="x","x",ROUND(IF(VLOOKUP($E129,'Country Indicator Data'!$B$4:$N$300,10,FALSE)&gt;T$3,0,IF(VLOOKUP($E129,'Country Indicator Data'!$B$4:$N$300,10,FALSE)&lt;T$4,5,(T$3-VLOOKUP($E129,'Country Indicator Data'!$B$4:$N$300,10,FALSE))/(T$3-T$4)*5)),1))))</f>
        <v>2.9</v>
      </c>
      <c r="U129" s="159">
        <f>IF(LEN(E129)&gt;3,((IF(VLOOKUP($C129,#REF!,15,FALSE)="x","x",ROUND(IF(VLOOKUP($C129,#REF!,15,FALSE)&gt;U$3,0,IF(VLOOKUP($C129,#REF!,15,FALSE)&lt;U$4,5,(U$3-VLOOKUP($C129,#REF!,15,FALSE))/(U$3-U$4)*5)),1)))),(IF(VLOOKUP($E129,'Country Indicator Data'!$B$4:$N$300,11,FALSE)="x","x",ROUND(IF(VLOOKUP($E129,'Country Indicator Data'!$B$4:$N$300,11,FALSE)&gt;U$3,0,IF(VLOOKUP($E129,'Country Indicator Data'!$B$4:$N$300,11,FALSE)&lt;U$4,5,(U$3-VLOOKUP($E129,'Country Indicator Data'!$B$4:$N$300,11,FALSE))/(U$3-U$4)*5)),1))))</f>
        <v>2.4</v>
      </c>
      <c r="V129" s="159">
        <f>IF(LEN(E129)&gt;3,((IF(VLOOKUP($C129,#REF!,16,FALSE)="x","x",ROUND(IF(VLOOKUP($C129,#REF!,16,FALSE)&gt;V$3,0,IF(VLOOKUP($C129,#REF!,16,FALSE)&lt;V$4,5,(V$3-VLOOKUP($C129,#REF!,16,FALSE))/(V$3-V$4)*5)),1)))),(IF(VLOOKUP($E129,'Country Indicator Data'!$B$4:$N$300,12,FALSE)="x","x",ROUND(IF(VLOOKUP($E129,'Country Indicator Data'!$B$4:$N$300,12,FALSE)&gt;V$3,0,IF(VLOOKUP($E129,'Country Indicator Data'!$B$4:$N$300,12,FALSE)&lt;V$4,5,(V$3-VLOOKUP($E129,'Country Indicator Data'!$B$4:$N$300,12,FALSE))/(V$3-V$4)*5)),1))))</f>
        <v>3.3</v>
      </c>
      <c r="W129" s="159">
        <f t="shared" si="44"/>
        <v>2.9</v>
      </c>
      <c r="X129" s="159">
        <f t="shared" si="45"/>
        <v>2</v>
      </c>
      <c r="Y129" s="176">
        <f>IF('Core Indicators'!FC126="x","x",IF('Core Indicators'!FC126&gt;=5,5,IF('Core Indicators'!FC126&gt;=4,4,IF('Core Indicators'!FC126&gt;=3,3,IF('Core Indicators'!FC126&gt;=2,2,IF('Core Indicators'!FC126&gt;=1,1,0))))))</f>
        <v>2</v>
      </c>
      <c r="Z129" s="159">
        <f t="shared" si="46"/>
        <v>2</v>
      </c>
      <c r="AA129" s="176">
        <f>'Crisis Indicator Data'!Y126</f>
        <v>1</v>
      </c>
      <c r="AB129" s="176">
        <f>'Crisis Indicator Data'!Z126</f>
        <v>1</v>
      </c>
      <c r="AC129" s="176">
        <f>'Crisis Indicator Data'!AA126</f>
        <v>0</v>
      </c>
      <c r="AD129" s="176">
        <f>'Crisis Indicator Data'!AB126</f>
        <v>0</v>
      </c>
      <c r="AE129" s="176">
        <f t="shared" si="47"/>
        <v>2</v>
      </c>
      <c r="AF129" s="176">
        <f>'Crisis Indicator Data'!AC126</f>
        <v>0</v>
      </c>
      <c r="AG129" s="176">
        <f>'Crisis Indicator Data'!AD126</f>
        <v>0</v>
      </c>
      <c r="AH129" s="176">
        <f t="shared" si="48"/>
        <v>0</v>
      </c>
      <c r="AI129" s="176">
        <f>'Crisis Indicator Data'!AE126</f>
        <v>0</v>
      </c>
      <c r="AJ129" s="176">
        <f>'Crisis Indicator Data'!AF126</f>
        <v>0</v>
      </c>
      <c r="AK129" s="176">
        <f>'Crisis Indicator Data'!AG126</f>
        <v>3</v>
      </c>
      <c r="AL129" s="176">
        <f t="shared" si="49"/>
        <v>3</v>
      </c>
      <c r="AM129" s="159">
        <f t="shared" si="50"/>
        <v>2</v>
      </c>
      <c r="AN129" s="159">
        <f t="shared" si="51"/>
        <v>2</v>
      </c>
    </row>
    <row r="130" spans="1:40" ht="13.5" customHeight="1" x14ac:dyDescent="0.35">
      <c r="A130" s="168" t="str">
        <f>'Crisis Indicator Data'!A127</f>
        <v>International Displacement to Uganda</v>
      </c>
      <c r="B130" s="169" t="str">
        <f>'Crisis Indicator Data'!B127</f>
        <v>International Displacement</v>
      </c>
      <c r="C130" s="169" t="str">
        <f>'Crisis Indicator Data'!C127</f>
        <v>UGA005</v>
      </c>
      <c r="D130" s="169" t="str">
        <f>'Crisis Indicator Data'!D127</f>
        <v>Uganda</v>
      </c>
      <c r="E130" s="170" t="str">
        <f>'Crisis Indicator Data'!E127</f>
        <v>UGA</v>
      </c>
      <c r="F130" s="159">
        <f>IF(LEN(E130)&gt;3,(IF(VLOOKUP($C130,#REF!,7,FALSE)="x","x",ROUND(IF(VLOOKUP($C130,#REF!,7,FALSE)&gt;$F$3,5,IF(VLOOKUP($C130,#REF!,7,FALSE)&lt;F$4,0,($F$3-VLOOKUP($C130,#REF!,7,FALSE))/($F$3-$F$4)*5)),1))),IF(VLOOKUP($E130,'Country Indicator Data'!$B$4:$N$300,3,FALSE)="x","x",ROUND(IF(VLOOKUP($E130,'Country Indicator Data'!$B$4:$N$300,3,FALSE)&gt;$F$3,5,IF(VLOOKUP($E130,'Country Indicator Data'!$B$4:$N$300,3,FALSE)&lt;$F$4,0,($F$3-VLOOKUP($E130,'Country Indicator Data'!$B$4:$N$300,3,FALSE))/($F$3-$F$4)*5)),1)))</f>
        <v>2.5</v>
      </c>
      <c r="G130" s="159">
        <f>IF(LEN(E130)&gt;3,(IF(VLOOKUP($C130,#REF!,9,FALSE)="x","x",ROUND(IF(VLOOKUP($C130,#REF!,9,FALSE)&gt;G$3,5,IF(VLOOKUP($C130,#REF!,9,FALSE)&lt;G$4,0,(G$3-VLOOKUP($C130,#REF!,9,FALSE))/(G$3-G$4)*5)),1))),IF(VLOOKUP($E130,'Country Indicator Data'!$B$4:$N$300,5,FALSE)="x","x",ROUND(IF(VLOOKUP($E130,'Country Indicator Data'!$B$4:$N$300,5,FALSE)&gt;G$3,5,IF(VLOOKUP($E130,'Country Indicator Data'!$B$4:$N$300,5,FALSE)&lt;G$4,0,(G$3-VLOOKUP($E130,'Country Indicator Data'!$B$4:$N$300,5,FALSE))/(G$3-G$4)*5)),1)))</f>
        <v>2.7</v>
      </c>
      <c r="H130" s="159">
        <f t="shared" si="39"/>
        <v>2.6</v>
      </c>
      <c r="I130" s="159">
        <f>IF(LEN(E130)&gt;3,(IF(VLOOKUP($C130,#REF!,6,FALSE)="x","x",ROUND(IF(VLOOKUP($C130,#REF!,6,FALSE)&gt;I$3,5,IF(VLOOKUP($C130,#REF!,6,FALSE)&lt;I$4,0,5-(I$3-VLOOKUP($C130,#REF!,6,FALSE))/(I$3-I$4)*5)),1))),IF(VLOOKUP($E130,'Country Indicator Data'!$B$4:$N$300,2,FALSE)="x","x",ROUND(IF(VLOOKUP($E130,'Country Indicator Data'!$B$4:$N$300,2,FALSE)&gt;I$3,5,IF(VLOOKUP($E130,'Country Indicator Data'!$B$4:$N$300,2,FALSE)&lt;I$4,0,5-(I$3-VLOOKUP($E130,'Country Indicator Data'!$B$4:$N$300,2,FALSE))/(I$3-I$4)*5)),1)))</f>
        <v>4.5999999999999996</v>
      </c>
      <c r="J130" s="159">
        <f>IF(LEN(E130)&gt;3,(IF(VLOOKUP($C130,#REF!,8,FALSE)="x","x",ROUND(IF(VLOOKUP($C130,#REF!,8,FALSE)&gt;J$3,5,IF(VLOOKUP($C130,#REF!,8,FALSE)&lt;J$4,0,5-(J$3-VLOOKUP($C130,#REF!,8,FALSE))/(J$3-J$4)*5)),1))),IF(VLOOKUP($E130,'Country Indicator Data'!$B$4:$N$300,4,FALSE)="x","x",ROUND(IF(VLOOKUP($E130,'Country Indicator Data'!$B$4:$N$300,4,FALSE)&gt;J$3,5,IF(VLOOKUP($E130,'Country Indicator Data'!$B$4:$N$300,4,FALSE)&lt;J$4,0,5-(J$3-VLOOKUP($E130,'Country Indicator Data'!$B$4:$N$300,4,FALSE))/(J$3-J$4)*5)),1)))</f>
        <v>2.4</v>
      </c>
      <c r="K130" s="159">
        <f t="shared" si="40"/>
        <v>3.5</v>
      </c>
      <c r="L130" s="159">
        <f>IF(LEN(E130)&gt;3,(IF(VLOOKUP($C130,#REF!,10,FALSE)="x","x",ROUND(IF(VLOOKUP($C130,#REF!,10,FALSE)&gt;L$3,5,IF(VLOOKUP($C130,#REF!,10,FALSE)&lt;L$4,0,5-(L$3-VLOOKUP($C130,#REF!,10,FALSE))/(L$3-L$4)*5)),1))),IF(VLOOKUP($E130,'Country Indicator Data'!$B$4:$N$300,6,FALSE)="x","x",ROUND(IF(VLOOKUP($E130,'Country Indicator Data'!$B$4:$N$300,6,FALSE)&gt;L$3,5,IF(VLOOKUP($E130,'Country Indicator Data'!$B$4:$N$300,6,FALSE)&lt;L$4,0,5-(L$3-VLOOKUP($E130,'Country Indicator Data'!$B$4:$N$300,6,FALSE))/(L$3-L$4)*5)),1)))</f>
        <v>3.5</v>
      </c>
      <c r="M130" s="159">
        <f>IF(LEN(E130)&gt;3,(IF(VLOOKUP($C130,#REF!,11,FALSE)="x","x",ROUND(IF(VLOOKUP($C130,#REF!,11,FALSE)&gt;M$3,5,IF(VLOOKUP($C130,#REF!,11,FALSE)&lt;M$4,0,5-(M$3-VLOOKUP($C130,#REF!,11,FALSE))/(M$3-M$4)*5)),1))),IF(VLOOKUP($E130,'Country Indicator Data'!$B$4:$N$300,7,FALSE)="x","x",ROUND(IF(VLOOKUP($E130,'Country Indicator Data'!$B$4:$N$300,7,FALSE)&gt;M$3,5,IF(VLOOKUP($E130,'Country Indicator Data'!$B$4:$N$300,7,FALSE)&lt;M$4,0,5-(M$3-VLOOKUP($E130,'Country Indicator Data'!$B$4:$N$300,7,FALSE))/(M$3-M$4)*5)),1)))</f>
        <v>2.2000000000000002</v>
      </c>
      <c r="N130" s="159">
        <f t="shared" si="41"/>
        <v>2.85</v>
      </c>
      <c r="O130" s="159">
        <f t="shared" si="42"/>
        <v>2.9833333333333329</v>
      </c>
      <c r="P130" s="159">
        <f>IF(LEN(E130)&gt;3,VLOOKUP(C130,#REF!,12,FALSE),VLOOKUP(E130,'Country Indicator Data'!$B$4:$I$300,8,FALSE))</f>
        <v>5</v>
      </c>
      <c r="Q130" s="159" t="str">
        <f>IF(LEN(E130)&gt;3,((IF(VLOOKUP($C130,#REF!,13,FALSE)="x","x",ROUND(IF(VLOOKUP($C130,#REF!,13,FALSE)&gt;Q$3,5,IF(VLOOKUP($C130,#REF!,13,FALSE)&lt;Q$4,0,5-(LOG(Q$3)-LOG(VLOOKUP($C130,#REF!,13,FALSE)))/(LOG(Q$3)-LOG(Q$4))*5)),1)))),(IF(VLOOKUP($E130,'Country Indicator Data'!$B$4:$N$300,9,FALSE)="x","x",ROUND(IF(VLOOKUP($E130,'Country Indicator Data'!$B$4:$N$300,9,FALSE)&gt;Q$3,5,IF(VLOOKUP($E130,'Country Indicator Data'!$B$4:$N$300,9,FALSE)&lt;Q$4,0,5-(LOG(Q$3)-LOG(VLOOKUP($E130,'Country Indicator Data'!$B$4:$N$300,9,FALSE)))/(LOG(Q$3)-LOG(Q$4))*5)),1))))</f>
        <v>x</v>
      </c>
      <c r="R130" s="159">
        <f t="shared" si="43"/>
        <v>5</v>
      </c>
      <c r="S130" s="159">
        <f>IF(LEN(E130)&gt;3,((IF(VLOOKUP($C130,#REF!,17,FALSE)="x","x",ROUND(IF(VLOOKUP($C130,#REF!,17,FALSE)&gt;S$3,0,IF(VLOOKUP($C130,#REF!,17,FALSE)&lt;S$4,5,(S$3-VLOOKUP($C130,#REF!,17,FALSE))/(S$3-S$4)*5)),1)))),(IF(VLOOKUP($E130,'Country Indicator Data'!$B$4:$N$300,13,FALSE)="x","x",ROUND(IF(VLOOKUP($E130,'Country Indicator Data'!$B$4:$N$300,13,FALSE)&gt;S$3,0,IF(VLOOKUP($E130,'Country Indicator Data'!$B$4:$N$300,13,FALSE)&lt;S$4,5,(S$3-VLOOKUP($E130,'Country Indicator Data'!$B$4:$N$300,13,FALSE))/(S$3-S$4)*5)),1))))</f>
        <v>3.7</v>
      </c>
      <c r="T130" s="159">
        <f>IF(LEN(E130)&gt;3,((IF(VLOOKUP($C130,#REF!,14,FALSE)="x","x",ROUND(IF(VLOOKUP($C130,#REF!,14,FALSE)&gt;T$3,0,IF(VLOOKUP($C130,#REF!,14,FALSE)&lt;T$4,5,(T$3-VLOOKUP($C130,#REF!,14,FALSE))/(T$3-T$4)*5)),1)))),(IF(VLOOKUP($E130,'Country Indicator Data'!$B$4:$N$300,10,FALSE)="x","x",ROUND(IF(VLOOKUP($E130,'Country Indicator Data'!$B$4:$N$300,10,FALSE)&gt;T$3,0,IF(VLOOKUP($E130,'Country Indicator Data'!$B$4:$N$300,10,FALSE)&lt;T$4,5,(T$3-VLOOKUP($E130,'Country Indicator Data'!$B$4:$N$300,10,FALSE))/(T$3-T$4)*5)),1))))</f>
        <v>3</v>
      </c>
      <c r="U130" s="159">
        <f>IF(LEN(E130)&gt;3,((IF(VLOOKUP($C130,#REF!,15,FALSE)="x","x",ROUND(IF(VLOOKUP($C130,#REF!,15,FALSE)&gt;U$3,0,IF(VLOOKUP($C130,#REF!,15,FALSE)&lt;U$4,5,(U$3-VLOOKUP($C130,#REF!,15,FALSE))/(U$3-U$4)*5)),1)))),(IF(VLOOKUP($E130,'Country Indicator Data'!$B$4:$N$300,11,FALSE)="x","x",ROUND(IF(VLOOKUP($E130,'Country Indicator Data'!$B$4:$N$300,11,FALSE)&gt;U$3,0,IF(VLOOKUP($E130,'Country Indicator Data'!$B$4:$N$300,11,FALSE)&lt;U$4,5,(U$3-VLOOKUP($E130,'Country Indicator Data'!$B$4:$N$300,11,FALSE))/(U$3-U$4)*5)),1))))</f>
        <v>2.6</v>
      </c>
      <c r="V130" s="159">
        <f>IF(LEN(E130)&gt;3,((IF(VLOOKUP($C130,#REF!,16,FALSE)="x","x",ROUND(IF(VLOOKUP($C130,#REF!,16,FALSE)&gt;V$3,0,IF(VLOOKUP($C130,#REF!,16,FALSE)&lt;V$4,5,(V$3-VLOOKUP($C130,#REF!,16,FALSE))/(V$3-V$4)*5)),1)))),(IF(VLOOKUP($E130,'Country Indicator Data'!$B$4:$N$300,12,FALSE)="x","x",ROUND(IF(VLOOKUP($E130,'Country Indicator Data'!$B$4:$N$300,12,FALSE)&gt;V$3,0,IF(VLOOKUP($E130,'Country Indicator Data'!$B$4:$N$300,12,FALSE)&lt;V$4,5,(V$3-VLOOKUP($E130,'Country Indicator Data'!$B$4:$N$300,12,FALSE))/(V$3-V$4)*5)),1))))</f>
        <v>3.3</v>
      </c>
      <c r="W130" s="159">
        <f t="shared" si="44"/>
        <v>3.2</v>
      </c>
      <c r="X130" s="159">
        <f t="shared" si="45"/>
        <v>3.7</v>
      </c>
      <c r="Y130" s="176">
        <f>IF('Core Indicators'!FC127="x","x",IF('Core Indicators'!FC127&gt;=5,5,IF('Core Indicators'!FC127&gt;=4,4,IF('Core Indicators'!FC127&gt;=3,3,IF('Core Indicators'!FC127&gt;=2,2,IF('Core Indicators'!FC127&gt;=1,1,0))))))</f>
        <v>3</v>
      </c>
      <c r="Z130" s="159">
        <f t="shared" si="46"/>
        <v>3</v>
      </c>
      <c r="AA130" s="176">
        <f>'Crisis Indicator Data'!Y127</f>
        <v>2</v>
      </c>
      <c r="AB130" s="176">
        <f>'Crisis Indicator Data'!Z127</f>
        <v>0</v>
      </c>
      <c r="AC130" s="176">
        <f>'Crisis Indicator Data'!AA127</f>
        <v>1</v>
      </c>
      <c r="AD130" s="176">
        <f>'Crisis Indicator Data'!AB127</f>
        <v>0</v>
      </c>
      <c r="AE130" s="176">
        <f t="shared" si="47"/>
        <v>2</v>
      </c>
      <c r="AF130" s="176">
        <f>'Crisis Indicator Data'!AC127</f>
        <v>0</v>
      </c>
      <c r="AG130" s="176">
        <f>'Crisis Indicator Data'!AD127</f>
        <v>0</v>
      </c>
      <c r="AH130" s="176">
        <f t="shared" si="48"/>
        <v>0</v>
      </c>
      <c r="AI130" s="176">
        <f>'Crisis Indicator Data'!AE127</f>
        <v>0</v>
      </c>
      <c r="AJ130" s="176">
        <f>'Crisis Indicator Data'!AF127</f>
        <v>1</v>
      </c>
      <c r="AK130" s="176">
        <f>'Crisis Indicator Data'!AG127</f>
        <v>3</v>
      </c>
      <c r="AL130" s="176">
        <f t="shared" si="49"/>
        <v>3</v>
      </c>
      <c r="AM130" s="159">
        <f t="shared" si="50"/>
        <v>2</v>
      </c>
      <c r="AN130" s="159">
        <f t="shared" si="51"/>
        <v>2.5</v>
      </c>
    </row>
    <row r="131" spans="1:40" ht="13.5" customHeight="1" x14ac:dyDescent="0.35">
      <c r="A131" s="168" t="str">
        <f>'Crisis Indicator Data'!A128</f>
        <v>Conflict in Ukraine</v>
      </c>
      <c r="B131" s="169" t="str">
        <f>'Crisis Indicator Data'!B128</f>
        <v>Conflict/ Violence</v>
      </c>
      <c r="C131" s="169" t="str">
        <f>'Crisis Indicator Data'!C128</f>
        <v>UKR002</v>
      </c>
      <c r="D131" s="169" t="str">
        <f>'Crisis Indicator Data'!D128</f>
        <v>Ukraine</v>
      </c>
      <c r="E131" s="170" t="str">
        <f>'Crisis Indicator Data'!E128</f>
        <v>UKR</v>
      </c>
      <c r="F131" s="159">
        <f>IF(LEN(E131)&gt;3,(IF(VLOOKUP($C131,#REF!,7,FALSE)="x","x",ROUND(IF(VLOOKUP($C131,#REF!,7,FALSE)&gt;$F$3,5,IF(VLOOKUP($C131,#REF!,7,FALSE)&lt;F$4,0,($F$3-VLOOKUP($C131,#REF!,7,FALSE))/($F$3-$F$4)*5)),1))),IF(VLOOKUP($E131,'Country Indicator Data'!$B$4:$N$300,3,FALSE)="x","x",ROUND(IF(VLOOKUP($E131,'Country Indicator Data'!$B$4:$N$300,3,FALSE)&gt;$F$3,5,IF(VLOOKUP($E131,'Country Indicator Data'!$B$4:$N$300,3,FALSE)&lt;$F$4,0,($F$3-VLOOKUP($E131,'Country Indicator Data'!$B$4:$N$300,3,FALSE))/($F$3-$F$4)*5)),1)))</f>
        <v>1.4</v>
      </c>
      <c r="G131" s="159">
        <f>IF(LEN(E131)&gt;3,(IF(VLOOKUP($C131,#REF!,9,FALSE)="x","x",ROUND(IF(VLOOKUP($C131,#REF!,9,FALSE)&gt;G$3,5,IF(VLOOKUP($C131,#REF!,9,FALSE)&lt;G$4,0,(G$3-VLOOKUP($C131,#REF!,9,FALSE))/(G$3-G$4)*5)),1))),IF(VLOOKUP($E131,'Country Indicator Data'!$B$4:$N$300,5,FALSE)="x","x",ROUND(IF(VLOOKUP($E131,'Country Indicator Data'!$B$4:$N$300,5,FALSE)&gt;G$3,5,IF(VLOOKUP($E131,'Country Indicator Data'!$B$4:$N$300,5,FALSE)&lt;G$4,0,(G$3-VLOOKUP($E131,'Country Indicator Data'!$B$4:$N$300,5,FALSE))/(G$3-G$4)*5)),1)))</f>
        <v>1.5</v>
      </c>
      <c r="H131" s="159">
        <f t="shared" si="39"/>
        <v>1.45</v>
      </c>
      <c r="I131" s="159">
        <f>IF(LEN(E131)&gt;3,(IF(VLOOKUP($C131,#REF!,6,FALSE)="x","x",ROUND(IF(VLOOKUP($C131,#REF!,6,FALSE)&gt;I$3,5,IF(VLOOKUP($C131,#REF!,6,FALSE)&lt;I$4,0,5-(I$3-VLOOKUP($C131,#REF!,6,FALSE))/(I$3-I$4)*5)),1))),IF(VLOOKUP($E131,'Country Indicator Data'!$B$4:$N$300,2,FALSE)="x","x",ROUND(IF(VLOOKUP($E131,'Country Indicator Data'!$B$4:$N$300,2,FALSE)&gt;I$3,5,IF(VLOOKUP($E131,'Country Indicator Data'!$B$4:$N$300,2,FALSE)&lt;I$4,0,5-(I$3-VLOOKUP($E131,'Country Indicator Data'!$B$4:$N$300,2,FALSE))/(I$3-I$4)*5)),1)))</f>
        <v>1.6</v>
      </c>
      <c r="J131" s="159">
        <f>IF(LEN(E131)&gt;3,(IF(VLOOKUP($C131,#REF!,8,FALSE)="x","x",ROUND(IF(VLOOKUP($C131,#REF!,8,FALSE)&gt;J$3,5,IF(VLOOKUP($C131,#REF!,8,FALSE)&lt;J$4,0,5-(J$3-VLOOKUP($C131,#REF!,8,FALSE))/(J$3-J$4)*5)),1))),IF(VLOOKUP($E131,'Country Indicator Data'!$B$4:$N$300,4,FALSE)="x","x",ROUND(IF(VLOOKUP($E131,'Country Indicator Data'!$B$4:$N$300,4,FALSE)&gt;J$3,5,IF(VLOOKUP($E131,'Country Indicator Data'!$B$4:$N$300,4,FALSE)&lt;J$4,0,5-(J$3-VLOOKUP($E131,'Country Indicator Data'!$B$4:$N$300,4,FALSE))/(J$3-J$4)*5)),1)))</f>
        <v>0.2</v>
      </c>
      <c r="K131" s="159">
        <f t="shared" si="40"/>
        <v>0.9</v>
      </c>
      <c r="L131" s="159" t="str">
        <f>IF(LEN(E131)&gt;3,(IF(VLOOKUP($C131,#REF!,10,FALSE)="x","x",ROUND(IF(VLOOKUP($C131,#REF!,10,FALSE)&gt;L$3,5,IF(VLOOKUP($C131,#REF!,10,FALSE)&lt;L$4,0,5-(L$3-VLOOKUP($C131,#REF!,10,FALSE))/(L$3-L$4)*5)),1))),IF(VLOOKUP($E131,'Country Indicator Data'!$B$4:$N$300,6,FALSE)="x","x",ROUND(IF(VLOOKUP($E131,'Country Indicator Data'!$B$4:$N$300,6,FALSE)&gt;L$3,5,IF(VLOOKUP($E131,'Country Indicator Data'!$B$4:$N$300,6,FALSE)&lt;L$4,0,5-(L$3-VLOOKUP($E131,'Country Indicator Data'!$B$4:$N$300,6,FALSE))/(L$3-L$4)*5)),1)))</f>
        <v>x</v>
      </c>
      <c r="M131" s="159">
        <f>IF(LEN(E131)&gt;3,(IF(VLOOKUP($C131,#REF!,11,FALSE)="x","x",ROUND(IF(VLOOKUP($C131,#REF!,11,FALSE)&gt;M$3,5,IF(VLOOKUP($C131,#REF!,11,FALSE)&lt;M$4,0,5-(M$3-VLOOKUP($C131,#REF!,11,FALSE))/(M$3-M$4)*5)),1))),IF(VLOOKUP($E131,'Country Indicator Data'!$B$4:$N$300,7,FALSE)="x","x",ROUND(IF(VLOOKUP($E131,'Country Indicator Data'!$B$4:$N$300,7,FALSE)&gt;M$3,5,IF(VLOOKUP($E131,'Country Indicator Data'!$B$4:$N$300,7,FALSE)&lt;M$4,0,5-(M$3-VLOOKUP($E131,'Country Indicator Data'!$B$4:$N$300,7,FALSE))/(M$3-M$4)*5)),1)))</f>
        <v>0.1</v>
      </c>
      <c r="N131" s="159">
        <f t="shared" si="41"/>
        <v>0.1</v>
      </c>
      <c r="O131" s="159">
        <f t="shared" si="42"/>
        <v>0.81666666666666676</v>
      </c>
      <c r="P131" s="159">
        <f>IF(LEN(E131)&gt;3,VLOOKUP(C131,#REF!,12,FALSE),VLOOKUP(E131,'Country Indicator Data'!$B$4:$I$300,8,FALSE))</f>
        <v>2</v>
      </c>
      <c r="Q131" s="159">
        <f>IF(LEN(E131)&gt;3,((IF(VLOOKUP($C131,#REF!,13,FALSE)="x","x",ROUND(IF(VLOOKUP($C131,#REF!,13,FALSE)&gt;Q$3,5,IF(VLOOKUP($C131,#REF!,13,FALSE)&lt;Q$4,0,5-(LOG(Q$3)-LOG(VLOOKUP($C131,#REF!,13,FALSE)))/(LOG(Q$3)-LOG(Q$4))*5)),1)))),(IF(VLOOKUP($E131,'Country Indicator Data'!$B$4:$N$300,9,FALSE)="x","x",ROUND(IF(VLOOKUP($E131,'Country Indicator Data'!$B$4:$N$300,9,FALSE)&gt;Q$3,5,IF(VLOOKUP($E131,'Country Indicator Data'!$B$4:$N$300,9,FALSE)&lt;Q$4,0,5-(LOG(Q$3)-LOG(VLOOKUP($E131,'Country Indicator Data'!$B$4:$N$300,9,FALSE)))/(LOG(Q$3)-LOG(Q$4))*5)),1))))</f>
        <v>4.3</v>
      </c>
      <c r="R131" s="159">
        <f t="shared" si="43"/>
        <v>3.15</v>
      </c>
      <c r="S131" s="159">
        <f>IF(LEN(E131)&gt;3,((IF(VLOOKUP($C131,#REF!,17,FALSE)="x","x",ROUND(IF(VLOOKUP($C131,#REF!,17,FALSE)&gt;S$3,0,IF(VLOOKUP($C131,#REF!,17,FALSE)&lt;S$4,5,(S$3-VLOOKUP($C131,#REF!,17,FALSE))/(S$3-S$4)*5)),1)))),(IF(VLOOKUP($E131,'Country Indicator Data'!$B$4:$N$300,13,FALSE)="x","x",ROUND(IF(VLOOKUP($E131,'Country Indicator Data'!$B$4:$N$300,13,FALSE)&gt;S$3,0,IF(VLOOKUP($E131,'Country Indicator Data'!$B$4:$N$300,13,FALSE)&lt;S$4,5,(S$3-VLOOKUP($E131,'Country Indicator Data'!$B$4:$N$300,13,FALSE))/(S$3-S$4)*5)),1))))</f>
        <v>3.3</v>
      </c>
      <c r="T131" s="159">
        <f>IF(LEN(E131)&gt;3,((IF(VLOOKUP($C131,#REF!,14,FALSE)="x","x",ROUND(IF(VLOOKUP($C131,#REF!,14,FALSE)&gt;T$3,0,IF(VLOOKUP($C131,#REF!,14,FALSE)&lt;T$4,5,(T$3-VLOOKUP($C131,#REF!,14,FALSE))/(T$3-T$4)*5)),1)))),(IF(VLOOKUP($E131,'Country Indicator Data'!$B$4:$N$300,10,FALSE)="x","x",ROUND(IF(VLOOKUP($E131,'Country Indicator Data'!$B$4:$N$300,10,FALSE)&gt;T$3,0,IF(VLOOKUP($E131,'Country Indicator Data'!$B$4:$N$300,10,FALSE)&lt;T$4,5,(T$3-VLOOKUP($E131,'Country Indicator Data'!$B$4:$N$300,10,FALSE))/(T$3-T$4)*5)),1))))</f>
        <v>3.4</v>
      </c>
      <c r="U131" s="159">
        <f>IF(LEN(E131)&gt;3,((IF(VLOOKUP($C131,#REF!,15,FALSE)="x","x",ROUND(IF(VLOOKUP($C131,#REF!,15,FALSE)&gt;U$3,0,IF(VLOOKUP($C131,#REF!,15,FALSE)&lt;U$4,5,(U$3-VLOOKUP($C131,#REF!,15,FALSE))/(U$3-U$4)*5)),1)))),(IF(VLOOKUP($E131,'Country Indicator Data'!$B$4:$N$300,11,FALSE)="x","x",ROUND(IF(VLOOKUP($E131,'Country Indicator Data'!$B$4:$N$300,11,FALSE)&gt;U$3,0,IF(VLOOKUP($E131,'Country Indicator Data'!$B$4:$N$300,11,FALSE)&lt;U$4,5,(U$3-VLOOKUP($E131,'Country Indicator Data'!$B$4:$N$300,11,FALSE))/(U$3-U$4)*5)),1))))</f>
        <v>1.7</v>
      </c>
      <c r="V131" s="159">
        <f>IF(LEN(E131)&gt;3,((IF(VLOOKUP($C131,#REF!,16,FALSE)="x","x",ROUND(IF(VLOOKUP($C131,#REF!,16,FALSE)&gt;V$3,0,IF(VLOOKUP($C131,#REF!,16,FALSE)&lt;V$4,5,(V$3-VLOOKUP($C131,#REF!,16,FALSE))/(V$3-V$4)*5)),1)))),(IF(VLOOKUP($E131,'Country Indicator Data'!$B$4:$N$300,12,FALSE)="x","x",ROUND(IF(VLOOKUP($E131,'Country Indicator Data'!$B$4:$N$300,12,FALSE)&gt;V$3,0,IF(VLOOKUP($E131,'Country Indicator Data'!$B$4:$N$300,12,FALSE)&lt;V$4,5,(V$3-VLOOKUP($E131,'Country Indicator Data'!$B$4:$N$300,12,FALSE))/(V$3-V$4)*5)),1))))</f>
        <v>2.5</v>
      </c>
      <c r="W131" s="159">
        <f t="shared" si="44"/>
        <v>2.7</v>
      </c>
      <c r="X131" s="159">
        <f t="shared" si="45"/>
        <v>2.2000000000000002</v>
      </c>
      <c r="Y131" s="176">
        <f>IF('Core Indicators'!FC128="x","x",IF('Core Indicators'!FC128&gt;=5,5,IF('Core Indicators'!FC128&gt;=4,4,IF('Core Indicators'!FC128&gt;=3,3,IF('Core Indicators'!FC128&gt;=2,2,IF('Core Indicators'!FC128&gt;=1,1,0))))))</f>
        <v>5</v>
      </c>
      <c r="Z131" s="159">
        <f t="shared" si="46"/>
        <v>5</v>
      </c>
      <c r="AA131" s="176">
        <f>'Crisis Indicator Data'!Y128</f>
        <v>0</v>
      </c>
      <c r="AB131" s="176">
        <f>'Crisis Indicator Data'!Z128</f>
        <v>3</v>
      </c>
      <c r="AC131" s="176">
        <f>'Crisis Indicator Data'!AA128</f>
        <v>2</v>
      </c>
      <c r="AD131" s="176">
        <f>'Crisis Indicator Data'!AB128</f>
        <v>3</v>
      </c>
      <c r="AE131" s="176">
        <f t="shared" si="47"/>
        <v>4</v>
      </c>
      <c r="AF131" s="176">
        <f>'Crisis Indicator Data'!AC128</f>
        <v>2</v>
      </c>
      <c r="AG131" s="176">
        <f>'Crisis Indicator Data'!AD128</f>
        <v>3</v>
      </c>
      <c r="AH131" s="176">
        <f t="shared" si="48"/>
        <v>5</v>
      </c>
      <c r="AI131" s="176">
        <f>'Crisis Indicator Data'!AE128</f>
        <v>3</v>
      </c>
      <c r="AJ131" s="176">
        <f>'Crisis Indicator Data'!AF128</f>
        <v>3</v>
      </c>
      <c r="AK131" s="176">
        <f>'Crisis Indicator Data'!AG128</f>
        <v>3</v>
      </c>
      <c r="AL131" s="176">
        <f t="shared" si="49"/>
        <v>5</v>
      </c>
      <c r="AM131" s="159">
        <f t="shared" si="50"/>
        <v>5</v>
      </c>
      <c r="AN131" s="159">
        <f t="shared" si="51"/>
        <v>5</v>
      </c>
    </row>
    <row r="132" spans="1:40" ht="13.5" customHeight="1" x14ac:dyDescent="0.35">
      <c r="A132" s="168" t="str">
        <f>'Crisis Indicator Data'!A129</f>
        <v>Political and Economic crisis in Venezuela</v>
      </c>
      <c r="B132" s="169" t="str">
        <f>'Crisis Indicator Data'!B129</f>
        <v>Political/economic crisis,Conflict/ Violence</v>
      </c>
      <c r="C132" s="169" t="str">
        <f>'Crisis Indicator Data'!C129</f>
        <v>VEN001</v>
      </c>
      <c r="D132" s="169" t="str">
        <f>'Crisis Indicator Data'!D129</f>
        <v>Venezuela</v>
      </c>
      <c r="E132" s="170" t="str">
        <f>'Crisis Indicator Data'!E129</f>
        <v>VEN</v>
      </c>
      <c r="F132" s="159">
        <f>IF(LEN(E132)&gt;3,(IF(VLOOKUP($C132,#REF!,7,FALSE)="x","x",ROUND(IF(VLOOKUP($C132,#REF!,7,FALSE)&gt;$F$3,5,IF(VLOOKUP($C132,#REF!,7,FALSE)&lt;F$4,0,($F$3-VLOOKUP($C132,#REF!,7,FALSE))/($F$3-$F$4)*5)),1))),IF(VLOOKUP($E132,'Country Indicator Data'!$B$4:$N$300,3,FALSE)="x","x",ROUND(IF(VLOOKUP($E132,'Country Indicator Data'!$B$4:$N$300,3,FALSE)&gt;$F$3,5,IF(VLOOKUP($E132,'Country Indicator Data'!$B$4:$N$300,3,FALSE)&lt;$F$4,0,($F$3-VLOOKUP($E132,'Country Indicator Data'!$B$4:$N$300,3,FALSE))/($F$3-$F$4)*5)),1)))</f>
        <v>2.5</v>
      </c>
      <c r="G132" s="159">
        <f>IF(LEN(E132)&gt;3,(IF(VLOOKUP($C132,#REF!,9,FALSE)="x","x",ROUND(IF(VLOOKUP($C132,#REF!,9,FALSE)&gt;G$3,5,IF(VLOOKUP($C132,#REF!,9,FALSE)&lt;G$4,0,(G$3-VLOOKUP($C132,#REF!,9,FALSE))/(G$3-G$4)*5)),1))),IF(VLOOKUP($E132,'Country Indicator Data'!$B$4:$N$300,5,FALSE)="x","x",ROUND(IF(VLOOKUP($E132,'Country Indicator Data'!$B$4:$N$300,5,FALSE)&gt;G$3,5,IF(VLOOKUP($E132,'Country Indicator Data'!$B$4:$N$300,5,FALSE)&lt;G$4,0,(G$3-VLOOKUP($E132,'Country Indicator Data'!$B$4:$N$300,5,FALSE))/(G$3-G$4)*5)),1)))</f>
        <v>3.5</v>
      </c>
      <c r="H132" s="159">
        <f t="shared" si="39"/>
        <v>3</v>
      </c>
      <c r="I132" s="159">
        <f>IF(LEN(E132)&gt;3,(IF(VLOOKUP($C132,#REF!,6,FALSE)="x","x",ROUND(IF(VLOOKUP($C132,#REF!,6,FALSE)&gt;I$3,5,IF(VLOOKUP($C132,#REF!,6,FALSE)&lt;I$4,0,5-(I$3-VLOOKUP($C132,#REF!,6,FALSE))/(I$3-I$4)*5)),1))),IF(VLOOKUP($E132,'Country Indicator Data'!$B$4:$N$300,2,FALSE)="x","x",ROUND(IF(VLOOKUP($E132,'Country Indicator Data'!$B$4:$N$300,2,FALSE)&gt;I$3,5,IF(VLOOKUP($E132,'Country Indicator Data'!$B$4:$N$300,2,FALSE)&lt;I$4,0,5-(I$3-VLOOKUP($E132,'Country Indicator Data'!$B$4:$N$300,2,FALSE))/(I$3-I$4)*5)),1)))</f>
        <v>1.3</v>
      </c>
      <c r="J132" s="159">
        <f>IF(LEN(E132)&gt;3,(IF(VLOOKUP($C132,#REF!,8,FALSE)="x","x",ROUND(IF(VLOOKUP($C132,#REF!,8,FALSE)&gt;J$3,5,IF(VLOOKUP($C132,#REF!,8,FALSE)&lt;J$4,0,5-(J$3-VLOOKUP($C132,#REF!,8,FALSE))/(J$3-J$4)*5)),1))),IF(VLOOKUP($E132,'Country Indicator Data'!$B$4:$N$300,4,FALSE)="x","x",ROUND(IF(VLOOKUP($E132,'Country Indicator Data'!$B$4:$N$300,4,FALSE)&gt;J$3,5,IF(VLOOKUP($E132,'Country Indicator Data'!$B$4:$N$300,4,FALSE)&lt;J$4,0,5-(J$3-VLOOKUP($E132,'Country Indicator Data'!$B$4:$N$300,4,FALSE))/(J$3-J$4)*5)),1)))</f>
        <v>1.2</v>
      </c>
      <c r="K132" s="159">
        <f t="shared" si="40"/>
        <v>1.25</v>
      </c>
      <c r="L132" s="159">
        <f>IF(LEN(E132)&gt;3,(IF(VLOOKUP($C132,#REF!,10,FALSE)="x","x",ROUND(IF(VLOOKUP($C132,#REF!,10,FALSE)&gt;L$3,5,IF(VLOOKUP($C132,#REF!,10,FALSE)&lt;L$4,0,5-(L$3-VLOOKUP($C132,#REF!,10,FALSE))/(L$3-L$4)*5)),1))),IF(VLOOKUP($E132,'Country Indicator Data'!$B$4:$N$300,6,FALSE)="x","x",ROUND(IF(VLOOKUP($E132,'Country Indicator Data'!$B$4:$N$300,6,FALSE)&gt;L$3,5,IF(VLOOKUP($E132,'Country Indicator Data'!$B$4:$N$300,6,FALSE)&lt;L$4,0,5-(L$3-VLOOKUP($E132,'Country Indicator Data'!$B$4:$N$300,6,FALSE))/(L$3-L$4)*5)),1)))</f>
        <v>3.4</v>
      </c>
      <c r="M132" s="159">
        <f>IF(LEN(E132)&gt;3,(IF(VLOOKUP($C132,#REF!,11,FALSE)="x","x",ROUND(IF(VLOOKUP($C132,#REF!,11,FALSE)&gt;M$3,5,IF(VLOOKUP($C132,#REF!,11,FALSE)&lt;M$4,0,5-(M$3-VLOOKUP($C132,#REF!,11,FALSE))/(M$3-M$4)*5)),1))),IF(VLOOKUP($E132,'Country Indicator Data'!$B$4:$N$300,7,FALSE)="x","x",ROUND(IF(VLOOKUP($E132,'Country Indicator Data'!$B$4:$N$300,7,FALSE)&gt;M$3,5,IF(VLOOKUP($E132,'Country Indicator Data'!$B$4:$N$300,7,FALSE)&lt;M$4,0,5-(M$3-VLOOKUP($E132,'Country Indicator Data'!$B$4:$N$300,7,FALSE))/(M$3-M$4)*5)),1)))</f>
        <v>2.5</v>
      </c>
      <c r="N132" s="159">
        <f t="shared" si="41"/>
        <v>2.95</v>
      </c>
      <c r="O132" s="159">
        <f t="shared" si="42"/>
        <v>2.4</v>
      </c>
      <c r="P132" s="159">
        <f>IF(LEN(E132)&gt;3,VLOOKUP(C132,#REF!,12,FALSE),VLOOKUP(E132,'Country Indicator Data'!$B$4:$I$300,8,FALSE))</f>
        <v>3</v>
      </c>
      <c r="Q132" s="159">
        <f>IF(LEN(E132)&gt;3,((IF(VLOOKUP($C132,#REF!,13,FALSE)="x","x",ROUND(IF(VLOOKUP($C132,#REF!,13,FALSE)&gt;Q$3,5,IF(VLOOKUP($C132,#REF!,13,FALSE)&lt;Q$4,0,5-(LOG(Q$3)-LOG(VLOOKUP($C132,#REF!,13,FALSE)))/(LOG(Q$3)-LOG(Q$4))*5)),1)))),(IF(VLOOKUP($E132,'Country Indicator Data'!$B$4:$N$300,9,FALSE)="x","x",ROUND(IF(VLOOKUP($E132,'Country Indicator Data'!$B$4:$N$300,9,FALSE)&gt;Q$3,5,IF(VLOOKUP($E132,'Country Indicator Data'!$B$4:$N$300,9,FALSE)&lt;Q$4,0,5-(LOG(Q$3)-LOG(VLOOKUP($E132,'Country Indicator Data'!$B$4:$N$300,9,FALSE)))/(LOG(Q$3)-LOG(Q$4))*5)),1))))</f>
        <v>3.4</v>
      </c>
      <c r="R132" s="159">
        <f t="shared" si="43"/>
        <v>3.2</v>
      </c>
      <c r="S132" s="159">
        <f>IF(LEN(E132)&gt;3,((IF(VLOOKUP($C132,#REF!,17,FALSE)="x","x",ROUND(IF(VLOOKUP($C132,#REF!,17,FALSE)&gt;S$3,0,IF(VLOOKUP($C132,#REF!,17,FALSE)&lt;S$4,5,(S$3-VLOOKUP($C132,#REF!,17,FALSE))/(S$3-S$4)*5)),1)))),(IF(VLOOKUP($E132,'Country Indicator Data'!$B$4:$N$300,13,FALSE)="x","x",ROUND(IF(VLOOKUP($E132,'Country Indicator Data'!$B$4:$N$300,13,FALSE)&gt;S$3,0,IF(VLOOKUP($E132,'Country Indicator Data'!$B$4:$N$300,13,FALSE)&lt;S$4,5,(S$3-VLOOKUP($E132,'Country Indicator Data'!$B$4:$N$300,13,FALSE))/(S$3-S$4)*5)),1))))</f>
        <v>4.5</v>
      </c>
      <c r="T132" s="159">
        <f>IF(LEN(E132)&gt;3,((IF(VLOOKUP($C132,#REF!,14,FALSE)="x","x",ROUND(IF(VLOOKUP($C132,#REF!,14,FALSE)&gt;T$3,0,IF(VLOOKUP($C132,#REF!,14,FALSE)&lt;T$4,5,(T$3-VLOOKUP($C132,#REF!,14,FALSE))/(T$3-T$4)*5)),1)))),(IF(VLOOKUP($E132,'Country Indicator Data'!$B$4:$N$300,10,FALSE)="x","x",ROUND(IF(VLOOKUP($E132,'Country Indicator Data'!$B$4:$N$300,10,FALSE)&gt;T$3,0,IF(VLOOKUP($E132,'Country Indicator Data'!$B$4:$N$300,10,FALSE)&lt;T$4,5,(T$3-VLOOKUP($E132,'Country Indicator Data'!$B$4:$N$300,10,FALSE))/(T$3-T$4)*5)),1))))</f>
        <v>4.7</v>
      </c>
      <c r="U132" s="159">
        <f>IF(LEN(E132)&gt;3,((IF(VLOOKUP($C132,#REF!,15,FALSE)="x","x",ROUND(IF(VLOOKUP($C132,#REF!,15,FALSE)&gt;U$3,0,IF(VLOOKUP($C132,#REF!,15,FALSE)&lt;U$4,5,(U$3-VLOOKUP($C132,#REF!,15,FALSE))/(U$3-U$4)*5)),1)))),(IF(VLOOKUP($E132,'Country Indicator Data'!$B$4:$N$300,11,FALSE)="x","x",ROUND(IF(VLOOKUP($E132,'Country Indicator Data'!$B$4:$N$300,11,FALSE)&gt;U$3,0,IF(VLOOKUP($E132,'Country Indicator Data'!$B$4:$N$300,11,FALSE)&lt;U$4,5,(U$3-VLOOKUP($E132,'Country Indicator Data'!$B$4:$N$300,11,FALSE))/(U$3-U$4)*5)),1))))</f>
        <v>3.6</v>
      </c>
      <c r="V132" s="159">
        <f>IF(LEN(E132)&gt;3,((IF(VLOOKUP($C132,#REF!,16,FALSE)="x","x",ROUND(IF(VLOOKUP($C132,#REF!,16,FALSE)&gt;V$3,0,IF(VLOOKUP($C132,#REF!,16,FALSE)&lt;V$4,5,(V$3-VLOOKUP($C132,#REF!,16,FALSE))/(V$3-V$4)*5)),1)))),(IF(VLOOKUP($E132,'Country Indicator Data'!$B$4:$N$300,12,FALSE)="x","x",ROUND(IF(VLOOKUP($E132,'Country Indicator Data'!$B$4:$N$300,12,FALSE)&gt;V$3,0,IF(VLOOKUP($E132,'Country Indicator Data'!$B$4:$N$300,12,FALSE)&lt;V$4,5,(V$3-VLOOKUP($E132,'Country Indicator Data'!$B$4:$N$300,12,FALSE))/(V$3-V$4)*5)),1))))</f>
        <v>4.4000000000000004</v>
      </c>
      <c r="W132" s="159">
        <f t="shared" si="44"/>
        <v>4.3</v>
      </c>
      <c r="X132" s="159">
        <f t="shared" si="45"/>
        <v>3.3</v>
      </c>
      <c r="Y132" s="176">
        <f>IF('Core Indicators'!FC129="x","x",IF('Core Indicators'!FC129&gt;=5,5,IF('Core Indicators'!FC129&gt;=4,4,IF('Core Indicators'!FC129&gt;=3,3,IF('Core Indicators'!FC129&gt;=2,2,IF('Core Indicators'!FC129&gt;=1,1,0))))))</f>
        <v>3</v>
      </c>
      <c r="Z132" s="159">
        <f t="shared" si="46"/>
        <v>3</v>
      </c>
      <c r="AA132" s="176">
        <f>'Crisis Indicator Data'!Y129</f>
        <v>2</v>
      </c>
      <c r="AB132" s="176">
        <f>'Crisis Indicator Data'!Z129</f>
        <v>2</v>
      </c>
      <c r="AC132" s="176">
        <f>'Crisis Indicator Data'!AA129</f>
        <v>1</v>
      </c>
      <c r="AD132" s="176">
        <f>'Crisis Indicator Data'!AB129</f>
        <v>0</v>
      </c>
      <c r="AE132" s="176">
        <f t="shared" si="47"/>
        <v>2</v>
      </c>
      <c r="AF132" s="176">
        <f>'Crisis Indicator Data'!AC129</f>
        <v>1</v>
      </c>
      <c r="AG132" s="176">
        <f>'Crisis Indicator Data'!AD129</f>
        <v>1</v>
      </c>
      <c r="AH132" s="176">
        <f t="shared" si="48"/>
        <v>2</v>
      </c>
      <c r="AI132" s="176">
        <f>'Crisis Indicator Data'!AE129</f>
        <v>1</v>
      </c>
      <c r="AJ132" s="176">
        <f>'Crisis Indicator Data'!AF129</f>
        <v>1</v>
      </c>
      <c r="AK132" s="176">
        <f>'Crisis Indicator Data'!AG129</f>
        <v>3</v>
      </c>
      <c r="AL132" s="176">
        <f t="shared" si="49"/>
        <v>4</v>
      </c>
      <c r="AM132" s="159">
        <f t="shared" si="50"/>
        <v>3</v>
      </c>
      <c r="AN132" s="159">
        <f t="shared" si="51"/>
        <v>3</v>
      </c>
    </row>
    <row r="133" spans="1:40" ht="13.5" customHeight="1" x14ac:dyDescent="0.35">
      <c r="A133" s="168" t="str">
        <f>'Crisis Indicator Data'!A130</f>
        <v>Complex crisis in Yemen</v>
      </c>
      <c r="B133" s="169" t="str">
        <f>'Crisis Indicator Data'!B130</f>
        <v>Conflict/ Violence,Drought/drier conditions,Political/economic crisis</v>
      </c>
      <c r="C133" s="169" t="str">
        <f>'Crisis Indicator Data'!C130</f>
        <v>YEM001</v>
      </c>
      <c r="D133" s="169" t="str">
        <f>'Crisis Indicator Data'!D130</f>
        <v>Yemen</v>
      </c>
      <c r="E133" s="170" t="str">
        <f>'Crisis Indicator Data'!E130</f>
        <v>YEM</v>
      </c>
      <c r="F133" s="159">
        <f>IF(LEN(E133)&gt;3,(IF(VLOOKUP($C133,#REF!,7,FALSE)="x","x",ROUND(IF(VLOOKUP($C133,#REF!,7,FALSE)&gt;$F$3,5,IF(VLOOKUP($C133,#REF!,7,FALSE)&lt;F$4,0,($F$3-VLOOKUP($C133,#REF!,7,FALSE))/($F$3-$F$4)*5)),1))),IF(VLOOKUP($E133,'Country Indicator Data'!$B$4:$N$300,3,FALSE)="x","x",ROUND(IF(VLOOKUP($E133,'Country Indicator Data'!$B$4:$N$300,3,FALSE)&gt;$F$3,5,IF(VLOOKUP($E133,'Country Indicator Data'!$B$4:$N$300,3,FALSE)&lt;$F$4,0,($F$3-VLOOKUP($E133,'Country Indicator Data'!$B$4:$N$300,3,FALSE))/($F$3-$F$4)*5)),1)))</f>
        <v>4.3</v>
      </c>
      <c r="G133" s="159">
        <f>IF(LEN(E133)&gt;3,(IF(VLOOKUP($C133,#REF!,9,FALSE)="x","x",ROUND(IF(VLOOKUP($C133,#REF!,9,FALSE)&gt;G$3,5,IF(VLOOKUP($C133,#REF!,9,FALSE)&lt;G$4,0,(G$3-VLOOKUP($C133,#REF!,9,FALSE))/(G$3-G$4)*5)),1))),IF(VLOOKUP($E133,'Country Indicator Data'!$B$4:$N$300,5,FALSE)="x","x",ROUND(IF(VLOOKUP($E133,'Country Indicator Data'!$B$4:$N$300,5,FALSE)&gt;G$3,5,IF(VLOOKUP($E133,'Country Indicator Data'!$B$4:$N$300,5,FALSE)&lt;G$4,0,(G$3-VLOOKUP($E133,'Country Indicator Data'!$B$4:$N$300,5,FALSE))/(G$3-G$4)*5)),1)))</f>
        <v>4.2</v>
      </c>
      <c r="H133" s="159">
        <f t="shared" si="39"/>
        <v>4.25</v>
      </c>
      <c r="I133" s="159">
        <f>IF(LEN(E133)&gt;3,(IF(VLOOKUP($C133,#REF!,6,FALSE)="x","x",ROUND(IF(VLOOKUP($C133,#REF!,6,FALSE)&gt;I$3,5,IF(VLOOKUP($C133,#REF!,6,FALSE)&lt;I$4,0,5-(I$3-VLOOKUP($C133,#REF!,6,FALSE))/(I$3-I$4)*5)),1))),IF(VLOOKUP($E133,'Country Indicator Data'!$B$4:$N$300,2,FALSE)="x","x",ROUND(IF(VLOOKUP($E133,'Country Indicator Data'!$B$4:$N$300,2,FALSE)&gt;I$3,5,IF(VLOOKUP($E133,'Country Indicator Data'!$B$4:$N$300,2,FALSE)&lt;I$4,0,5-(I$3-VLOOKUP($E133,'Country Indicator Data'!$B$4:$N$300,2,FALSE))/(I$3-I$4)*5)),1)))</f>
        <v>3.1</v>
      </c>
      <c r="J133" s="159">
        <f>IF(LEN(E133)&gt;3,(IF(VLOOKUP($C133,#REF!,8,FALSE)="x","x",ROUND(IF(VLOOKUP($C133,#REF!,8,FALSE)&gt;J$3,5,IF(VLOOKUP($C133,#REF!,8,FALSE)&lt;J$4,0,5-(J$3-VLOOKUP($C133,#REF!,8,FALSE))/(J$3-J$4)*5)),1))),IF(VLOOKUP($E133,'Country Indicator Data'!$B$4:$N$300,4,FALSE)="x","x",ROUND(IF(VLOOKUP($E133,'Country Indicator Data'!$B$4:$N$300,4,FALSE)&gt;J$3,5,IF(VLOOKUP($E133,'Country Indicator Data'!$B$4:$N$300,4,FALSE)&lt;J$4,0,5-(J$3-VLOOKUP($E133,'Country Indicator Data'!$B$4:$N$300,4,FALSE))/(J$3-J$4)*5)),1)))</f>
        <v>0</v>
      </c>
      <c r="K133" s="159">
        <f t="shared" si="40"/>
        <v>1.55</v>
      </c>
      <c r="L133" s="159">
        <f>IF(LEN(E133)&gt;3,(IF(VLOOKUP($C133,#REF!,10,FALSE)="x","x",ROUND(IF(VLOOKUP($C133,#REF!,10,FALSE)&gt;L$3,5,IF(VLOOKUP($C133,#REF!,10,FALSE)&lt;L$4,0,5-(L$3-VLOOKUP($C133,#REF!,10,FALSE))/(L$3-L$4)*5)),1))),IF(VLOOKUP($E133,'Country Indicator Data'!$B$4:$N$300,6,FALSE)="x","x",ROUND(IF(VLOOKUP($E133,'Country Indicator Data'!$B$4:$N$300,6,FALSE)&gt;L$3,5,IF(VLOOKUP($E133,'Country Indicator Data'!$B$4:$N$300,6,FALSE)&lt;L$4,0,5-(L$3-VLOOKUP($E133,'Country Indicator Data'!$B$4:$N$300,6,FALSE))/(L$3-L$4)*5)),1)))</f>
        <v>5</v>
      </c>
      <c r="M133" s="159">
        <f>IF(LEN(E133)&gt;3,(IF(VLOOKUP($C133,#REF!,11,FALSE)="x","x",ROUND(IF(VLOOKUP($C133,#REF!,11,FALSE)&gt;M$3,5,IF(VLOOKUP($C133,#REF!,11,FALSE)&lt;M$4,0,5-(M$3-VLOOKUP($C133,#REF!,11,FALSE))/(M$3-M$4)*5)),1))),IF(VLOOKUP($E133,'Country Indicator Data'!$B$4:$N$300,7,FALSE)="x","x",ROUND(IF(VLOOKUP($E133,'Country Indicator Data'!$B$4:$N$300,7,FALSE)&gt;M$3,5,IF(VLOOKUP($E133,'Country Indicator Data'!$B$4:$N$300,7,FALSE)&lt;M$4,0,5-(M$3-VLOOKUP($E133,'Country Indicator Data'!$B$4:$N$300,7,FALSE))/(M$3-M$4)*5)),1)))</f>
        <v>1.5</v>
      </c>
      <c r="N133" s="159">
        <f t="shared" si="41"/>
        <v>3.25</v>
      </c>
      <c r="O133" s="159">
        <f t="shared" si="42"/>
        <v>3.0166666666666671</v>
      </c>
      <c r="P133" s="159">
        <f>IF(LEN(E133)&gt;3,VLOOKUP(C133,#REF!,12,FALSE),VLOOKUP(E133,'Country Indicator Data'!$B$4:$I$300,8,FALSE))</f>
        <v>4</v>
      </c>
      <c r="Q133" s="159">
        <f>IF(LEN(E133)&gt;3,((IF(VLOOKUP($C133,#REF!,13,FALSE)="x","x",ROUND(IF(VLOOKUP($C133,#REF!,13,FALSE)&gt;Q$3,5,IF(VLOOKUP($C133,#REF!,13,FALSE)&lt;Q$4,0,5-(LOG(Q$3)-LOG(VLOOKUP($C133,#REF!,13,FALSE)))/(LOG(Q$3)-LOG(Q$4))*5)),1)))),(IF(VLOOKUP($E133,'Country Indicator Data'!$B$4:$N$300,9,FALSE)="x","x",ROUND(IF(VLOOKUP($E133,'Country Indicator Data'!$B$4:$N$300,9,FALSE)&gt;Q$3,5,IF(VLOOKUP($E133,'Country Indicator Data'!$B$4:$N$300,9,FALSE)&lt;Q$4,0,5-(LOG(Q$3)-LOG(VLOOKUP($E133,'Country Indicator Data'!$B$4:$N$300,9,FALSE)))/(LOG(Q$3)-LOG(Q$4))*5)),1))))</f>
        <v>4.5999999999999996</v>
      </c>
      <c r="R133" s="159">
        <f t="shared" si="43"/>
        <v>4.3</v>
      </c>
      <c r="S133" s="159">
        <f>IF(LEN(E133)&gt;3,((IF(VLOOKUP($C133,#REF!,17,FALSE)="x","x",ROUND(IF(VLOOKUP($C133,#REF!,17,FALSE)&gt;S$3,0,IF(VLOOKUP($C133,#REF!,17,FALSE)&lt;S$4,5,(S$3-VLOOKUP($C133,#REF!,17,FALSE))/(S$3-S$4)*5)),1)))),(IF(VLOOKUP($E133,'Country Indicator Data'!$B$4:$N$300,13,FALSE)="x","x",ROUND(IF(VLOOKUP($E133,'Country Indicator Data'!$B$4:$N$300,13,FALSE)&gt;S$3,0,IF(VLOOKUP($E133,'Country Indicator Data'!$B$4:$N$300,13,FALSE)&lt;S$4,5,(S$3-VLOOKUP($E133,'Country Indicator Data'!$B$4:$N$300,13,FALSE))/(S$3-S$4)*5)),1))))</f>
        <v>4.4000000000000004</v>
      </c>
      <c r="T133" s="159">
        <f>IF(LEN(E133)&gt;3,((IF(VLOOKUP($C133,#REF!,14,FALSE)="x","x",ROUND(IF(VLOOKUP($C133,#REF!,14,FALSE)&gt;T$3,0,IF(VLOOKUP($C133,#REF!,14,FALSE)&lt;T$4,5,(T$3-VLOOKUP($C133,#REF!,14,FALSE))/(T$3-T$4)*5)),1)))),(IF(VLOOKUP($E133,'Country Indicator Data'!$B$4:$N$300,10,FALSE)="x","x",ROUND(IF(VLOOKUP($E133,'Country Indicator Data'!$B$4:$N$300,10,FALSE)&gt;T$3,0,IF(VLOOKUP($E133,'Country Indicator Data'!$B$4:$N$300,10,FALSE)&lt;T$4,5,(T$3-VLOOKUP($E133,'Country Indicator Data'!$B$4:$N$300,10,FALSE))/(T$3-T$4)*5)),1))))</f>
        <v>4.3</v>
      </c>
      <c r="U133" s="159">
        <f>IF(LEN(E133)&gt;3,((IF(VLOOKUP($C133,#REF!,15,FALSE)="x","x",ROUND(IF(VLOOKUP($C133,#REF!,15,FALSE)&gt;U$3,0,IF(VLOOKUP($C133,#REF!,15,FALSE)&lt;U$4,5,(U$3-VLOOKUP($C133,#REF!,15,FALSE))/(U$3-U$4)*5)),1)))),(IF(VLOOKUP($E133,'Country Indicator Data'!$B$4:$N$300,11,FALSE)="x","x",ROUND(IF(VLOOKUP($E133,'Country Indicator Data'!$B$4:$N$300,11,FALSE)&gt;U$3,0,IF(VLOOKUP($E133,'Country Indicator Data'!$B$4:$N$300,11,FALSE)&lt;U$4,5,(U$3-VLOOKUP($E133,'Country Indicator Data'!$B$4:$N$300,11,FALSE))/(U$3-U$4)*5)),1))))</f>
        <v>4.3</v>
      </c>
      <c r="V133" s="159">
        <f>IF(LEN(E133)&gt;3,((IF(VLOOKUP($C133,#REF!,16,FALSE)="x","x",ROUND(IF(VLOOKUP($C133,#REF!,16,FALSE)&gt;V$3,0,IF(VLOOKUP($C133,#REF!,16,FALSE)&lt;V$4,5,(V$3-VLOOKUP($C133,#REF!,16,FALSE))/(V$3-V$4)*5)),1)))),(IF(VLOOKUP($E133,'Country Indicator Data'!$B$4:$N$300,12,FALSE)="x","x",ROUND(IF(VLOOKUP($E133,'Country Indicator Data'!$B$4:$N$300,12,FALSE)&gt;V$3,0,IF(VLOOKUP($E133,'Country Indicator Data'!$B$4:$N$300,12,FALSE)&lt;V$4,5,(V$3-VLOOKUP($E133,'Country Indicator Data'!$B$4:$N$300,12,FALSE))/(V$3-V$4)*5)),1))))</f>
        <v>4.5</v>
      </c>
      <c r="W133" s="159">
        <f t="shared" si="44"/>
        <v>4.4000000000000004</v>
      </c>
      <c r="X133" s="159">
        <f t="shared" si="45"/>
        <v>3.9</v>
      </c>
      <c r="Y133" s="176">
        <f>IF('Core Indicators'!FC130="x","x",IF('Core Indicators'!FC130&gt;=5,5,IF('Core Indicators'!FC130&gt;=4,4,IF('Core Indicators'!FC130&gt;=3,3,IF('Core Indicators'!FC130&gt;=2,2,IF('Core Indicators'!FC130&gt;=1,1,0))))))</f>
        <v>5</v>
      </c>
      <c r="Z133" s="159">
        <f t="shared" si="46"/>
        <v>5</v>
      </c>
      <c r="AA133" s="176">
        <f>'Crisis Indicator Data'!Y130</f>
        <v>2</v>
      </c>
      <c r="AB133" s="176">
        <f>'Crisis Indicator Data'!Z130</f>
        <v>3</v>
      </c>
      <c r="AC133" s="176">
        <f>'Crisis Indicator Data'!AA130</f>
        <v>3</v>
      </c>
      <c r="AD133" s="176">
        <f>'Crisis Indicator Data'!AB130</f>
        <v>3</v>
      </c>
      <c r="AE133" s="176">
        <f t="shared" si="47"/>
        <v>5</v>
      </c>
      <c r="AF133" s="176">
        <f>'Crisis Indicator Data'!AC130</f>
        <v>2</v>
      </c>
      <c r="AG133" s="176">
        <f>'Crisis Indicator Data'!AD130</f>
        <v>3</v>
      </c>
      <c r="AH133" s="176">
        <f t="shared" si="48"/>
        <v>5</v>
      </c>
      <c r="AI133" s="176">
        <f>'Crisis Indicator Data'!AE130</f>
        <v>3</v>
      </c>
      <c r="AJ133" s="176">
        <f>'Crisis Indicator Data'!AF130</f>
        <v>2</v>
      </c>
      <c r="AK133" s="176">
        <f>'Crisis Indicator Data'!AG130</f>
        <v>3</v>
      </c>
      <c r="AL133" s="176">
        <f t="shared" si="49"/>
        <v>5</v>
      </c>
      <c r="AM133" s="159">
        <f t="shared" si="50"/>
        <v>5</v>
      </c>
      <c r="AN133" s="159">
        <f t="shared" si="51"/>
        <v>5</v>
      </c>
    </row>
    <row r="134" spans="1:40" ht="13.5" customHeight="1" x14ac:dyDescent="0.35">
      <c r="A134" s="168" t="str">
        <f>'Crisis Indicator Data'!A131</f>
        <v>International Displacement to Yemen</v>
      </c>
      <c r="B134" s="169" t="str">
        <f>'Crisis Indicator Data'!B131</f>
        <v>International Displacement</v>
      </c>
      <c r="C134" s="169" t="str">
        <f>'Crisis Indicator Data'!C131</f>
        <v>YEM002</v>
      </c>
      <c r="D134" s="169" t="str">
        <f>'Crisis Indicator Data'!D131</f>
        <v>Yemen</v>
      </c>
      <c r="E134" s="170" t="str">
        <f>'Crisis Indicator Data'!E131</f>
        <v>YEM</v>
      </c>
      <c r="F134" s="159">
        <f>IF(LEN(E134)&gt;3,(IF(VLOOKUP($C134,#REF!,7,FALSE)="x","x",ROUND(IF(VLOOKUP($C134,#REF!,7,FALSE)&gt;$F$3,5,IF(VLOOKUP($C134,#REF!,7,FALSE)&lt;F$4,0,($F$3-VLOOKUP($C134,#REF!,7,FALSE))/($F$3-$F$4)*5)),1))),IF(VLOOKUP($E134,'Country Indicator Data'!$B$4:$N$300,3,FALSE)="x","x",ROUND(IF(VLOOKUP($E134,'Country Indicator Data'!$B$4:$N$300,3,FALSE)&gt;$F$3,5,IF(VLOOKUP($E134,'Country Indicator Data'!$B$4:$N$300,3,FALSE)&lt;$F$4,0,($F$3-VLOOKUP($E134,'Country Indicator Data'!$B$4:$N$300,3,FALSE))/($F$3-$F$4)*5)),1)))</f>
        <v>4.3</v>
      </c>
      <c r="G134" s="159">
        <f>IF(LEN(E134)&gt;3,(IF(VLOOKUP($C134,#REF!,9,FALSE)="x","x",ROUND(IF(VLOOKUP($C134,#REF!,9,FALSE)&gt;G$3,5,IF(VLOOKUP($C134,#REF!,9,FALSE)&lt;G$4,0,(G$3-VLOOKUP($C134,#REF!,9,FALSE))/(G$3-G$4)*5)),1))),IF(VLOOKUP($E134,'Country Indicator Data'!$B$4:$N$300,5,FALSE)="x","x",ROUND(IF(VLOOKUP($E134,'Country Indicator Data'!$B$4:$N$300,5,FALSE)&gt;G$3,5,IF(VLOOKUP($E134,'Country Indicator Data'!$B$4:$N$300,5,FALSE)&lt;G$4,0,(G$3-VLOOKUP($E134,'Country Indicator Data'!$B$4:$N$300,5,FALSE))/(G$3-G$4)*5)),1)))</f>
        <v>4.2</v>
      </c>
      <c r="H134" s="159">
        <f t="shared" ref="H134:H136" si="52">IF(AND(F134="x",G134="x"),"x",AVERAGE(F134,G134))</f>
        <v>4.25</v>
      </c>
      <c r="I134" s="159">
        <f>IF(LEN(E134)&gt;3,(IF(VLOOKUP($C134,#REF!,6,FALSE)="x","x",ROUND(IF(VLOOKUP($C134,#REF!,6,FALSE)&gt;I$3,5,IF(VLOOKUP($C134,#REF!,6,FALSE)&lt;I$4,0,5-(I$3-VLOOKUP($C134,#REF!,6,FALSE))/(I$3-I$4)*5)),1))),IF(VLOOKUP($E134,'Country Indicator Data'!$B$4:$N$300,2,FALSE)="x","x",ROUND(IF(VLOOKUP($E134,'Country Indicator Data'!$B$4:$N$300,2,FALSE)&gt;I$3,5,IF(VLOOKUP($E134,'Country Indicator Data'!$B$4:$N$300,2,FALSE)&lt;I$4,0,5-(I$3-VLOOKUP($E134,'Country Indicator Data'!$B$4:$N$300,2,FALSE))/(I$3-I$4)*5)),1)))</f>
        <v>3.1</v>
      </c>
      <c r="J134" s="159">
        <f>IF(LEN(E134)&gt;3,(IF(VLOOKUP($C134,#REF!,8,FALSE)="x","x",ROUND(IF(VLOOKUP($C134,#REF!,8,FALSE)&gt;J$3,5,IF(VLOOKUP($C134,#REF!,8,FALSE)&lt;J$4,0,5-(J$3-VLOOKUP($C134,#REF!,8,FALSE))/(J$3-J$4)*5)),1))),IF(VLOOKUP($E134,'Country Indicator Data'!$B$4:$N$300,4,FALSE)="x","x",ROUND(IF(VLOOKUP($E134,'Country Indicator Data'!$B$4:$N$300,4,FALSE)&gt;J$3,5,IF(VLOOKUP($E134,'Country Indicator Data'!$B$4:$N$300,4,FALSE)&lt;J$4,0,5-(J$3-VLOOKUP($E134,'Country Indicator Data'!$B$4:$N$300,4,FALSE))/(J$3-J$4)*5)),1)))</f>
        <v>0</v>
      </c>
      <c r="K134" s="159">
        <f t="shared" ref="K134:K136" si="53">IF(AND(I134="x",J134="x"),"x",AVERAGE(I134,J134))</f>
        <v>1.55</v>
      </c>
      <c r="L134" s="159">
        <f>IF(LEN(E134)&gt;3,(IF(VLOOKUP($C134,#REF!,10,FALSE)="x","x",ROUND(IF(VLOOKUP($C134,#REF!,10,FALSE)&gt;L$3,5,IF(VLOOKUP($C134,#REF!,10,FALSE)&lt;L$4,0,5-(L$3-VLOOKUP($C134,#REF!,10,FALSE))/(L$3-L$4)*5)),1))),IF(VLOOKUP($E134,'Country Indicator Data'!$B$4:$N$300,6,FALSE)="x","x",ROUND(IF(VLOOKUP($E134,'Country Indicator Data'!$B$4:$N$300,6,FALSE)&gt;L$3,5,IF(VLOOKUP($E134,'Country Indicator Data'!$B$4:$N$300,6,FALSE)&lt;L$4,0,5-(L$3-VLOOKUP($E134,'Country Indicator Data'!$B$4:$N$300,6,FALSE))/(L$3-L$4)*5)),1)))</f>
        <v>5</v>
      </c>
      <c r="M134" s="159">
        <f>IF(LEN(E134)&gt;3,(IF(VLOOKUP($C134,#REF!,11,FALSE)="x","x",ROUND(IF(VLOOKUP($C134,#REF!,11,FALSE)&gt;M$3,5,IF(VLOOKUP($C134,#REF!,11,FALSE)&lt;M$4,0,5-(M$3-VLOOKUP($C134,#REF!,11,FALSE))/(M$3-M$4)*5)),1))),IF(VLOOKUP($E134,'Country Indicator Data'!$B$4:$N$300,7,FALSE)="x","x",ROUND(IF(VLOOKUP($E134,'Country Indicator Data'!$B$4:$N$300,7,FALSE)&gt;M$3,5,IF(VLOOKUP($E134,'Country Indicator Data'!$B$4:$N$300,7,FALSE)&lt;M$4,0,5-(M$3-VLOOKUP($E134,'Country Indicator Data'!$B$4:$N$300,7,FALSE))/(M$3-M$4)*5)),1)))</f>
        <v>1.5</v>
      </c>
      <c r="N134" s="159">
        <f t="shared" ref="N134:N136" si="54">IF(AND(L134="x",M134="x"),"x",AVERAGE(L134,M134))</f>
        <v>3.25</v>
      </c>
      <c r="O134" s="159">
        <f t="shared" ref="O134:O136" si="55">AVERAGE(H134,K134,N134)</f>
        <v>3.0166666666666671</v>
      </c>
      <c r="P134" s="159">
        <f>IF(LEN(E134)&gt;3,VLOOKUP(C134,#REF!,12,FALSE),VLOOKUP(E134,'Country Indicator Data'!$B$4:$I$300,8,FALSE))</f>
        <v>4</v>
      </c>
      <c r="Q134" s="159">
        <f>IF(LEN(E134)&gt;3,((IF(VLOOKUP($C134,#REF!,13,FALSE)="x","x",ROUND(IF(VLOOKUP($C134,#REF!,13,FALSE)&gt;Q$3,5,IF(VLOOKUP($C134,#REF!,13,FALSE)&lt;Q$4,0,5-(LOG(Q$3)-LOG(VLOOKUP($C134,#REF!,13,FALSE)))/(LOG(Q$3)-LOG(Q$4))*5)),1)))),(IF(VLOOKUP($E134,'Country Indicator Data'!$B$4:$N$300,9,FALSE)="x","x",ROUND(IF(VLOOKUP($E134,'Country Indicator Data'!$B$4:$N$300,9,FALSE)&gt;Q$3,5,IF(VLOOKUP($E134,'Country Indicator Data'!$B$4:$N$300,9,FALSE)&lt;Q$4,0,5-(LOG(Q$3)-LOG(VLOOKUP($E134,'Country Indicator Data'!$B$4:$N$300,9,FALSE)))/(LOG(Q$3)-LOG(Q$4))*5)),1))))</f>
        <v>4.5999999999999996</v>
      </c>
      <c r="R134" s="159">
        <f t="shared" ref="R134:R136" si="56">AVERAGE(P134:Q134)</f>
        <v>4.3</v>
      </c>
      <c r="S134" s="159">
        <f>IF(LEN(E134)&gt;3,((IF(VLOOKUP($C134,#REF!,17,FALSE)="x","x",ROUND(IF(VLOOKUP($C134,#REF!,17,FALSE)&gt;S$3,0,IF(VLOOKUP($C134,#REF!,17,FALSE)&lt;S$4,5,(S$3-VLOOKUP($C134,#REF!,17,FALSE))/(S$3-S$4)*5)),1)))),(IF(VLOOKUP($E134,'Country Indicator Data'!$B$4:$N$300,13,FALSE)="x","x",ROUND(IF(VLOOKUP($E134,'Country Indicator Data'!$B$4:$N$300,13,FALSE)&gt;S$3,0,IF(VLOOKUP($E134,'Country Indicator Data'!$B$4:$N$300,13,FALSE)&lt;S$4,5,(S$3-VLOOKUP($E134,'Country Indicator Data'!$B$4:$N$300,13,FALSE))/(S$3-S$4)*5)),1))))</f>
        <v>4.4000000000000004</v>
      </c>
      <c r="T134" s="159">
        <f>IF(LEN(E134)&gt;3,((IF(VLOOKUP($C134,#REF!,14,FALSE)="x","x",ROUND(IF(VLOOKUP($C134,#REF!,14,FALSE)&gt;T$3,0,IF(VLOOKUP($C134,#REF!,14,FALSE)&lt;T$4,5,(T$3-VLOOKUP($C134,#REF!,14,FALSE))/(T$3-T$4)*5)),1)))),(IF(VLOOKUP($E134,'Country Indicator Data'!$B$4:$N$300,10,FALSE)="x","x",ROUND(IF(VLOOKUP($E134,'Country Indicator Data'!$B$4:$N$300,10,FALSE)&gt;T$3,0,IF(VLOOKUP($E134,'Country Indicator Data'!$B$4:$N$300,10,FALSE)&lt;T$4,5,(T$3-VLOOKUP($E134,'Country Indicator Data'!$B$4:$N$300,10,FALSE))/(T$3-T$4)*5)),1))))</f>
        <v>4.3</v>
      </c>
      <c r="U134" s="159">
        <f>IF(LEN(E134)&gt;3,((IF(VLOOKUP($C134,#REF!,15,FALSE)="x","x",ROUND(IF(VLOOKUP($C134,#REF!,15,FALSE)&gt;U$3,0,IF(VLOOKUP($C134,#REF!,15,FALSE)&lt;U$4,5,(U$3-VLOOKUP($C134,#REF!,15,FALSE))/(U$3-U$4)*5)),1)))),(IF(VLOOKUP($E134,'Country Indicator Data'!$B$4:$N$300,11,FALSE)="x","x",ROUND(IF(VLOOKUP($E134,'Country Indicator Data'!$B$4:$N$300,11,FALSE)&gt;U$3,0,IF(VLOOKUP($E134,'Country Indicator Data'!$B$4:$N$300,11,FALSE)&lt;U$4,5,(U$3-VLOOKUP($E134,'Country Indicator Data'!$B$4:$N$300,11,FALSE))/(U$3-U$4)*5)),1))))</f>
        <v>4.3</v>
      </c>
      <c r="V134" s="159">
        <f>IF(LEN(E134)&gt;3,((IF(VLOOKUP($C134,#REF!,16,FALSE)="x","x",ROUND(IF(VLOOKUP($C134,#REF!,16,FALSE)&gt;V$3,0,IF(VLOOKUP($C134,#REF!,16,FALSE)&lt;V$4,5,(V$3-VLOOKUP($C134,#REF!,16,FALSE))/(V$3-V$4)*5)),1)))),(IF(VLOOKUP($E134,'Country Indicator Data'!$B$4:$N$300,12,FALSE)="x","x",ROUND(IF(VLOOKUP($E134,'Country Indicator Data'!$B$4:$N$300,12,FALSE)&gt;V$3,0,IF(VLOOKUP($E134,'Country Indicator Data'!$B$4:$N$300,12,FALSE)&lt;V$4,5,(V$3-VLOOKUP($E134,'Country Indicator Data'!$B$4:$N$300,12,FALSE))/(V$3-V$4)*5)),1))))</f>
        <v>4.5</v>
      </c>
      <c r="W134" s="159">
        <f t="shared" ref="W134:W136" si="57">IF(AND(S134="x",V134="x"),"x",ROUND(AVERAGE(S134,V134,T134,U134),1))</f>
        <v>4.4000000000000004</v>
      </c>
      <c r="X134" s="159">
        <f t="shared" ref="X134:X136" si="58">ROUND(AVERAGE(O134,W134,R134),1)</f>
        <v>3.9</v>
      </c>
      <c r="Y134" s="176">
        <f>IF('Core Indicators'!FC131="x","x",IF('Core Indicators'!FC131&gt;=5,5,IF('Core Indicators'!FC131&gt;=4,4,IF('Core Indicators'!FC131&gt;=3,3,IF('Core Indicators'!FC131&gt;=2,2,IF('Core Indicators'!FC131&gt;=1,1,0))))))</f>
        <v>1</v>
      </c>
      <c r="Z134" s="159">
        <f t="shared" ref="Z134:Z136" si="59">Y134</f>
        <v>1</v>
      </c>
      <c r="AA134" s="176">
        <f>'Crisis Indicator Data'!Y131</f>
        <v>1</v>
      </c>
      <c r="AB134" s="176">
        <f>'Crisis Indicator Data'!Z131</f>
        <v>3</v>
      </c>
      <c r="AC134" s="176">
        <f>'Crisis Indicator Data'!AA131</f>
        <v>3</v>
      </c>
      <c r="AD134" s="176">
        <f>'Crisis Indicator Data'!AB131</f>
        <v>3</v>
      </c>
      <c r="AE134" s="176">
        <f t="shared" ref="AE134:AE136" si="60">IF(SUM(AA134:AD134)=0,0,IF(SUM(AA134,AB134,AC134,AD134)&lt;2,1,IF(SUM(AA134:AD134)&lt;6,2,IF(SUM(AA134:AD134)&lt;8,3,IF(SUM(AA134:AD134)&lt;10,4,5)))))</f>
        <v>5</v>
      </c>
      <c r="AF134" s="176">
        <f>'Crisis Indicator Data'!AC131</f>
        <v>2</v>
      </c>
      <c r="AG134" s="176">
        <f>'Crisis Indicator Data'!AD131</f>
        <v>3</v>
      </c>
      <c r="AH134" s="176">
        <f t="shared" ref="AH134:AH136" si="61">IF(SUM(AF134:AG134)=0,0,IF(SUM(AF134,AG134)=1,1,IF(SUM(AF134:AG134)&lt;3,2,IF(SUM(AF134:AG134)&lt;4,3,IF(SUM(AF134:AG134)&lt;5,4,5)))))</f>
        <v>5</v>
      </c>
      <c r="AI134" s="176">
        <f>'Crisis Indicator Data'!AE131</f>
        <v>3</v>
      </c>
      <c r="AJ134" s="176">
        <f>'Crisis Indicator Data'!AF131</f>
        <v>2</v>
      </c>
      <c r="AK134" s="176">
        <f>'Crisis Indicator Data'!AG131</f>
        <v>3</v>
      </c>
      <c r="AL134" s="176">
        <f t="shared" ref="AL134:AL136" si="62">IF(SUM(AI134:AK134)=0,0,IF(SUM(AI134:AK134)=1,1,IF(SUM(AI134:AK134)&lt;3,2,IF(SUM(AI134:AK134)&lt;5,3,IF(SUM(AI134:AK134)&lt;7,4,5)))))</f>
        <v>5</v>
      </c>
      <c r="AM134" s="159">
        <f t="shared" ref="AM134:AM136" si="63">IF(AA134=3,5,ROUND(AVERAGE(AE134,AH134,AL134),0))</f>
        <v>5</v>
      </c>
      <c r="AN134" s="159">
        <f t="shared" ref="AN134:AN136" si="64">IF(AND(Z134="x",AM134="x"),"x",ROUND(AVERAGE(Z134,AM134),1))</f>
        <v>3</v>
      </c>
    </row>
    <row r="135" spans="1:40" ht="13.5" customHeight="1" x14ac:dyDescent="0.35">
      <c r="A135" s="168" t="str">
        <f>'Crisis Indicator Data'!A132</f>
        <v>Drought in Zambia</v>
      </c>
      <c r="B135" s="169" t="str">
        <f>'Crisis Indicator Data'!B132</f>
        <v>Drought/drier conditions</v>
      </c>
      <c r="C135" s="169" t="str">
        <f>'Crisis Indicator Data'!C132</f>
        <v>ZMB002</v>
      </c>
      <c r="D135" s="169" t="str">
        <f>'Crisis Indicator Data'!D132</f>
        <v>Zambia</v>
      </c>
      <c r="E135" s="170" t="str">
        <f>'Crisis Indicator Data'!E132</f>
        <v>ZMB</v>
      </c>
      <c r="F135" s="159">
        <f>IF(LEN(E135)&gt;3,(IF(VLOOKUP($C135,#REF!,7,FALSE)="x","x",ROUND(IF(VLOOKUP($C135,#REF!,7,FALSE)&gt;$F$3,5,IF(VLOOKUP($C135,#REF!,7,FALSE)&lt;F$4,0,($F$3-VLOOKUP($C135,#REF!,7,FALSE))/($F$3-$F$4)*5)),1))),IF(VLOOKUP($E135,'Country Indicator Data'!$B$4:$N$300,3,FALSE)="x","x",ROUND(IF(VLOOKUP($E135,'Country Indicator Data'!$B$4:$N$300,3,FALSE)&gt;$F$3,5,IF(VLOOKUP($E135,'Country Indicator Data'!$B$4:$N$300,3,FALSE)&lt;$F$4,0,($F$3-VLOOKUP($E135,'Country Indicator Data'!$B$4:$N$300,3,FALSE))/($F$3-$F$4)*5)),1)))</f>
        <v>2.1</v>
      </c>
      <c r="G135" s="159">
        <f>IF(LEN(E135)&gt;3,(IF(VLOOKUP($C135,#REF!,9,FALSE)="x","x",ROUND(IF(VLOOKUP($C135,#REF!,9,FALSE)&gt;G$3,5,IF(VLOOKUP($C135,#REF!,9,FALSE)&lt;G$4,0,(G$3-VLOOKUP($C135,#REF!,9,FALSE))/(G$3-G$4)*5)),1))),IF(VLOOKUP($E135,'Country Indicator Data'!$B$4:$N$300,5,FALSE)="x","x",ROUND(IF(VLOOKUP($E135,'Country Indicator Data'!$B$4:$N$300,5,FALSE)&gt;G$3,5,IF(VLOOKUP($E135,'Country Indicator Data'!$B$4:$N$300,5,FALSE)&lt;G$4,0,(G$3-VLOOKUP($E135,'Country Indicator Data'!$B$4:$N$300,5,FALSE))/(G$3-G$4)*5)),1)))</f>
        <v>1.9</v>
      </c>
      <c r="H135" s="159">
        <f t="shared" si="52"/>
        <v>2</v>
      </c>
      <c r="I135" s="159">
        <f>IF(LEN(E135)&gt;3,(IF(VLOOKUP($C135,#REF!,6,FALSE)="x","x",ROUND(IF(VLOOKUP($C135,#REF!,6,FALSE)&gt;I$3,5,IF(VLOOKUP($C135,#REF!,6,FALSE)&lt;I$4,0,5-(I$3-VLOOKUP($C135,#REF!,6,FALSE))/(I$3-I$4)*5)),1))),IF(VLOOKUP($E135,'Country Indicator Data'!$B$4:$N$300,2,FALSE)="x","x",ROUND(IF(VLOOKUP($E135,'Country Indicator Data'!$B$4:$N$300,2,FALSE)&gt;I$3,5,IF(VLOOKUP($E135,'Country Indicator Data'!$B$4:$N$300,2,FALSE)&lt;I$4,0,5-(I$3-VLOOKUP($E135,'Country Indicator Data'!$B$4:$N$300,2,FALSE))/(I$3-I$4)*5)),1)))</f>
        <v>3.5</v>
      </c>
      <c r="J135" s="159">
        <f>IF(LEN(E135)&gt;3,(IF(VLOOKUP($C135,#REF!,8,FALSE)="x","x",ROUND(IF(VLOOKUP($C135,#REF!,8,FALSE)&gt;J$3,5,IF(VLOOKUP($C135,#REF!,8,FALSE)&lt;J$4,0,5-(J$3-VLOOKUP($C135,#REF!,8,FALSE))/(J$3-J$4)*5)),1))),IF(VLOOKUP($E135,'Country Indicator Data'!$B$4:$N$300,4,FALSE)="x","x",ROUND(IF(VLOOKUP($E135,'Country Indicator Data'!$B$4:$N$300,4,FALSE)&gt;J$3,5,IF(VLOOKUP($E135,'Country Indicator Data'!$B$4:$N$300,4,FALSE)&lt;J$4,0,5-(J$3-VLOOKUP($E135,'Country Indicator Data'!$B$4:$N$300,4,FALSE))/(J$3-J$4)*5)),1)))</f>
        <v>0</v>
      </c>
      <c r="K135" s="159">
        <f t="shared" si="53"/>
        <v>1.75</v>
      </c>
      <c r="L135" s="159">
        <f>IF(LEN(E135)&gt;3,(IF(VLOOKUP($C135,#REF!,10,FALSE)="x","x",ROUND(IF(VLOOKUP($C135,#REF!,10,FALSE)&gt;L$3,5,IF(VLOOKUP($C135,#REF!,10,FALSE)&lt;L$4,0,5-(L$3-VLOOKUP($C135,#REF!,10,FALSE))/(L$3-L$4)*5)),1))),IF(VLOOKUP($E135,'Country Indicator Data'!$B$4:$N$300,6,FALSE)="x","x",ROUND(IF(VLOOKUP($E135,'Country Indicator Data'!$B$4:$N$300,6,FALSE)&gt;L$3,5,IF(VLOOKUP($E135,'Country Indicator Data'!$B$4:$N$300,6,FALSE)&lt;L$4,0,5-(L$3-VLOOKUP($E135,'Country Indicator Data'!$B$4:$N$300,6,FALSE))/(L$3-L$4)*5)),1)))</f>
        <v>3.5</v>
      </c>
      <c r="M135" s="159">
        <f>IF(LEN(E135)&gt;3,(IF(VLOOKUP($C135,#REF!,11,FALSE)="x","x",ROUND(IF(VLOOKUP($C135,#REF!,11,FALSE)&gt;M$3,5,IF(VLOOKUP($C135,#REF!,11,FALSE)&lt;M$4,0,5-(M$3-VLOOKUP($C135,#REF!,11,FALSE))/(M$3-M$4)*5)),1))),IF(VLOOKUP($E135,'Country Indicator Data'!$B$4:$N$300,7,FALSE)="x","x",ROUND(IF(VLOOKUP($E135,'Country Indicator Data'!$B$4:$N$300,7,FALSE)&gt;M$3,5,IF(VLOOKUP($E135,'Country Indicator Data'!$B$4:$N$300,7,FALSE)&lt;M$4,0,5-(M$3-VLOOKUP($E135,'Country Indicator Data'!$B$4:$N$300,7,FALSE))/(M$3-M$4)*5)),1)))</f>
        <v>3.3</v>
      </c>
      <c r="N135" s="159">
        <f t="shared" si="54"/>
        <v>3.4</v>
      </c>
      <c r="O135" s="159">
        <f t="shared" si="55"/>
        <v>2.3833333333333333</v>
      </c>
      <c r="P135" s="159">
        <f>IF(LEN(E135)&gt;3,VLOOKUP(C135,#REF!,12,FALSE),VLOOKUP(E135,'Country Indicator Data'!$B$4:$I$300,8,FALSE))</f>
        <v>0</v>
      </c>
      <c r="Q135" s="159" t="str">
        <f>IF(LEN(E135)&gt;3,((IF(VLOOKUP($C135,#REF!,13,FALSE)="x","x",ROUND(IF(VLOOKUP($C135,#REF!,13,FALSE)&gt;Q$3,5,IF(VLOOKUP($C135,#REF!,13,FALSE)&lt;Q$4,0,5-(LOG(Q$3)-LOG(VLOOKUP($C135,#REF!,13,FALSE)))/(LOG(Q$3)-LOG(Q$4))*5)),1)))),(IF(VLOOKUP($E135,'Country Indicator Data'!$B$4:$N$300,9,FALSE)="x","x",ROUND(IF(VLOOKUP($E135,'Country Indicator Data'!$B$4:$N$300,9,FALSE)&gt;Q$3,5,IF(VLOOKUP($E135,'Country Indicator Data'!$B$4:$N$300,9,FALSE)&lt;Q$4,0,5-(LOG(Q$3)-LOG(VLOOKUP($E135,'Country Indicator Data'!$B$4:$N$300,9,FALSE)))/(LOG(Q$3)-LOG(Q$4))*5)),1))))</f>
        <v>x</v>
      </c>
      <c r="R135" s="159">
        <f t="shared" si="56"/>
        <v>0</v>
      </c>
      <c r="S135" s="159">
        <f>IF(LEN(E135)&gt;3,((IF(VLOOKUP($C135,#REF!,17,FALSE)="x","x",ROUND(IF(VLOOKUP($C135,#REF!,17,FALSE)&gt;S$3,0,IF(VLOOKUP($C135,#REF!,17,FALSE)&lt;S$4,5,(S$3-VLOOKUP($C135,#REF!,17,FALSE))/(S$3-S$4)*5)),1)))),(IF(VLOOKUP($E135,'Country Indicator Data'!$B$4:$N$300,13,FALSE)="x","x",ROUND(IF(VLOOKUP($E135,'Country Indicator Data'!$B$4:$N$300,13,FALSE)&gt;S$3,0,IF(VLOOKUP($E135,'Country Indicator Data'!$B$4:$N$300,13,FALSE)&lt;S$4,5,(S$3-VLOOKUP($E135,'Country Indicator Data'!$B$4:$N$300,13,FALSE))/(S$3-S$4)*5)),1))))</f>
        <v>3.1</v>
      </c>
      <c r="T135" s="159">
        <f>IF(LEN(E135)&gt;3,((IF(VLOOKUP($C135,#REF!,14,FALSE)="x","x",ROUND(IF(VLOOKUP($C135,#REF!,14,FALSE)&gt;T$3,0,IF(VLOOKUP($C135,#REF!,14,FALSE)&lt;T$4,5,(T$3-VLOOKUP($C135,#REF!,14,FALSE))/(T$3-T$4)*5)),1)))),(IF(VLOOKUP($E135,'Country Indicator Data'!$B$4:$N$300,10,FALSE)="x","x",ROUND(IF(VLOOKUP($E135,'Country Indicator Data'!$B$4:$N$300,10,FALSE)&gt;T$3,0,IF(VLOOKUP($E135,'Country Indicator Data'!$B$4:$N$300,10,FALSE)&lt;T$4,5,(T$3-VLOOKUP($E135,'Country Indicator Data'!$B$4:$N$300,10,FALSE))/(T$3-T$4)*5)),1))))</f>
        <v>3</v>
      </c>
      <c r="U135" s="159">
        <f>IF(LEN(E135)&gt;3,((IF(VLOOKUP($C135,#REF!,15,FALSE)="x","x",ROUND(IF(VLOOKUP($C135,#REF!,15,FALSE)&gt;U$3,0,IF(VLOOKUP($C135,#REF!,15,FALSE)&lt;U$4,5,(U$3-VLOOKUP($C135,#REF!,15,FALSE))/(U$3-U$4)*5)),1)))),(IF(VLOOKUP($E135,'Country Indicator Data'!$B$4:$N$300,11,FALSE)="x","x",ROUND(IF(VLOOKUP($E135,'Country Indicator Data'!$B$4:$N$300,11,FALSE)&gt;U$3,0,IF(VLOOKUP($E135,'Country Indicator Data'!$B$4:$N$300,11,FALSE)&lt;U$4,5,(U$3-VLOOKUP($E135,'Country Indicator Data'!$B$4:$N$300,11,FALSE))/(U$3-U$4)*5)),1))))</f>
        <v>2.2999999999999998</v>
      </c>
      <c r="V135" s="159">
        <f>IF(LEN(E135)&gt;3,((IF(VLOOKUP($C135,#REF!,16,FALSE)="x","x",ROUND(IF(VLOOKUP($C135,#REF!,16,FALSE)&gt;V$3,0,IF(VLOOKUP($C135,#REF!,16,FALSE)&lt;V$4,5,(V$3-VLOOKUP($C135,#REF!,16,FALSE))/(V$3-V$4)*5)),1)))),(IF(VLOOKUP($E135,'Country Indicator Data'!$B$4:$N$300,12,FALSE)="x","x",ROUND(IF(VLOOKUP($E135,'Country Indicator Data'!$B$4:$N$300,12,FALSE)&gt;V$3,0,IF(VLOOKUP($E135,'Country Indicator Data'!$B$4:$N$300,12,FALSE)&lt;V$4,5,(V$3-VLOOKUP($E135,'Country Indicator Data'!$B$4:$N$300,12,FALSE))/(V$3-V$4)*5)),1))))</f>
        <v>2.4</v>
      </c>
      <c r="W135" s="159">
        <f t="shared" si="57"/>
        <v>2.7</v>
      </c>
      <c r="X135" s="159">
        <f t="shared" si="58"/>
        <v>1.7</v>
      </c>
      <c r="Y135" s="176">
        <f>IF('Core Indicators'!FC132="x","x",IF('Core Indicators'!FC132&gt;=5,5,IF('Core Indicators'!FC132&gt;=4,4,IF('Core Indicators'!FC132&gt;=3,3,IF('Core Indicators'!FC132&gt;=2,2,IF('Core Indicators'!FC132&gt;=1,1,0))))))</f>
        <v>4</v>
      </c>
      <c r="Z135" s="159">
        <f t="shared" si="59"/>
        <v>4</v>
      </c>
      <c r="AA135" s="176">
        <f>'Crisis Indicator Data'!Y132</f>
        <v>1</v>
      </c>
      <c r="AB135" s="176">
        <f>'Crisis Indicator Data'!Z132</f>
        <v>0</v>
      </c>
      <c r="AC135" s="176">
        <f>'Crisis Indicator Data'!AA132</f>
        <v>0</v>
      </c>
      <c r="AD135" s="176">
        <f>'Crisis Indicator Data'!AB132</f>
        <v>0</v>
      </c>
      <c r="AE135" s="176">
        <f t="shared" si="60"/>
        <v>1</v>
      </c>
      <c r="AF135" s="176">
        <f>'Crisis Indicator Data'!AC132</f>
        <v>0</v>
      </c>
      <c r="AG135" s="176">
        <f>'Crisis Indicator Data'!AD132</f>
        <v>0</v>
      </c>
      <c r="AH135" s="176">
        <f t="shared" si="61"/>
        <v>0</v>
      </c>
      <c r="AI135" s="176">
        <f>'Crisis Indicator Data'!AE132</f>
        <v>0</v>
      </c>
      <c r="AJ135" s="176">
        <f>'Crisis Indicator Data'!AF132</f>
        <v>0</v>
      </c>
      <c r="AK135" s="176">
        <f>'Crisis Indicator Data'!AG132</f>
        <v>3</v>
      </c>
      <c r="AL135" s="176">
        <f t="shared" si="62"/>
        <v>3</v>
      </c>
      <c r="AM135" s="159">
        <f t="shared" si="63"/>
        <v>1</v>
      </c>
      <c r="AN135" s="159">
        <f t="shared" si="64"/>
        <v>2.5</v>
      </c>
    </row>
    <row r="136" spans="1:40" ht="13.5" customHeight="1" x14ac:dyDescent="0.35">
      <c r="A136" s="168" t="str">
        <f>'Crisis Indicator Data'!A133</f>
        <v>Drought and political economic crisis in Zimbabwe</v>
      </c>
      <c r="B136" s="169" t="str">
        <f>'Crisis Indicator Data'!B133</f>
        <v>Drought/drier conditions</v>
      </c>
      <c r="C136" s="169" t="str">
        <f>'Crisis Indicator Data'!C133</f>
        <v>ZWE001</v>
      </c>
      <c r="D136" s="169" t="str">
        <f>'Crisis Indicator Data'!D133</f>
        <v>Zimbabwe</v>
      </c>
      <c r="E136" s="170" t="str">
        <f>'Crisis Indicator Data'!E133</f>
        <v>ZWE</v>
      </c>
      <c r="F136" s="159">
        <f>IF(LEN(E136)&gt;3,(IF(VLOOKUP($C136,#REF!,7,FALSE)="x","x",ROUND(IF(VLOOKUP($C136,#REF!,7,FALSE)&gt;$F$3,5,IF(VLOOKUP($C136,#REF!,7,FALSE)&lt;F$4,0,($F$3-VLOOKUP($C136,#REF!,7,FALSE))/($F$3-$F$4)*5)),1))),IF(VLOOKUP($E136,'Country Indicator Data'!$B$4:$N$300,3,FALSE)="x","x",ROUND(IF(VLOOKUP($E136,'Country Indicator Data'!$B$4:$N$300,3,FALSE)&gt;$F$3,5,IF(VLOOKUP($E136,'Country Indicator Data'!$B$4:$N$300,3,FALSE)&lt;$F$4,0,($F$3-VLOOKUP($E136,'Country Indicator Data'!$B$4:$N$300,3,FALSE))/($F$3-$F$4)*5)),1)))</f>
        <v>5</v>
      </c>
      <c r="G136" s="159">
        <f>IF(LEN(E136)&gt;3,(IF(VLOOKUP($C136,#REF!,9,FALSE)="x","x",ROUND(IF(VLOOKUP($C136,#REF!,9,FALSE)&gt;G$3,5,IF(VLOOKUP($C136,#REF!,9,FALSE)&lt;G$4,0,(G$3-VLOOKUP($C136,#REF!,9,FALSE))/(G$3-G$4)*5)),1))),IF(VLOOKUP($E136,'Country Indicator Data'!$B$4:$N$300,5,FALSE)="x","x",ROUND(IF(VLOOKUP($E136,'Country Indicator Data'!$B$4:$N$300,5,FALSE)&gt;G$3,5,IF(VLOOKUP($E136,'Country Indicator Data'!$B$4:$N$300,5,FALSE)&lt;G$4,0,(G$3-VLOOKUP($E136,'Country Indicator Data'!$B$4:$N$300,5,FALSE))/(G$3-G$4)*5)),1)))</f>
        <v>3</v>
      </c>
      <c r="H136" s="159">
        <f t="shared" si="52"/>
        <v>4</v>
      </c>
      <c r="I136" s="159">
        <f>IF(LEN(E136)&gt;3,(IF(VLOOKUP($C136,#REF!,6,FALSE)="x","x",ROUND(IF(VLOOKUP($C136,#REF!,6,FALSE)&gt;I$3,5,IF(VLOOKUP($C136,#REF!,6,FALSE)&lt;I$4,0,5-(I$3-VLOOKUP($C136,#REF!,6,FALSE))/(I$3-I$4)*5)),1))),IF(VLOOKUP($E136,'Country Indicator Data'!$B$4:$N$300,2,FALSE)="x","x",ROUND(IF(VLOOKUP($E136,'Country Indicator Data'!$B$4:$N$300,2,FALSE)&gt;I$3,5,IF(VLOOKUP($E136,'Country Indicator Data'!$B$4:$N$300,2,FALSE)&lt;I$4,0,5-(I$3-VLOOKUP($E136,'Country Indicator Data'!$B$4:$N$300,2,FALSE))/(I$3-I$4)*5)),1)))</f>
        <v>1.5</v>
      </c>
      <c r="J136" s="159">
        <f>IF(LEN(E136)&gt;3,(IF(VLOOKUP($C136,#REF!,8,FALSE)="x","x",ROUND(IF(VLOOKUP($C136,#REF!,8,FALSE)&gt;J$3,5,IF(VLOOKUP($C136,#REF!,8,FALSE)&lt;J$4,0,5-(J$3-VLOOKUP($C136,#REF!,8,FALSE))/(J$3-J$4)*5)),1))),IF(VLOOKUP($E136,'Country Indicator Data'!$B$4:$N$300,4,FALSE)="x","x",ROUND(IF(VLOOKUP($E136,'Country Indicator Data'!$B$4:$N$300,4,FALSE)&gt;J$3,5,IF(VLOOKUP($E136,'Country Indicator Data'!$B$4:$N$300,4,FALSE)&lt;J$4,0,5-(J$3-VLOOKUP($E136,'Country Indicator Data'!$B$4:$N$300,4,FALSE))/(J$3-J$4)*5)),1)))</f>
        <v>0.3</v>
      </c>
      <c r="K136" s="159">
        <f t="shared" si="53"/>
        <v>0.9</v>
      </c>
      <c r="L136" s="159">
        <f>IF(LEN(E136)&gt;3,(IF(VLOOKUP($C136,#REF!,10,FALSE)="x","x",ROUND(IF(VLOOKUP($C136,#REF!,10,FALSE)&gt;L$3,5,IF(VLOOKUP($C136,#REF!,10,FALSE)&lt;L$4,0,5-(L$3-VLOOKUP($C136,#REF!,10,FALSE))/(L$3-L$4)*5)),1))),IF(VLOOKUP($E136,'Country Indicator Data'!$B$4:$N$300,6,FALSE)="x","x",ROUND(IF(VLOOKUP($E136,'Country Indicator Data'!$B$4:$N$300,6,FALSE)&gt;L$3,5,IF(VLOOKUP($E136,'Country Indicator Data'!$B$4:$N$300,6,FALSE)&lt;L$4,0,5-(L$3-VLOOKUP($E136,'Country Indicator Data'!$B$4:$N$300,6,FALSE))/(L$3-L$4)*5)),1)))</f>
        <v>3.5</v>
      </c>
      <c r="M136" s="159">
        <f>IF(LEN(E136)&gt;3,(IF(VLOOKUP($C136,#REF!,11,FALSE)="x","x",ROUND(IF(VLOOKUP($C136,#REF!,11,FALSE)&gt;M$3,5,IF(VLOOKUP($C136,#REF!,11,FALSE)&lt;M$4,0,5-(M$3-VLOOKUP($C136,#REF!,11,FALSE))/(M$3-M$4)*5)),1))),IF(VLOOKUP($E136,'Country Indicator Data'!$B$4:$N$300,7,FALSE)="x","x",ROUND(IF(VLOOKUP($E136,'Country Indicator Data'!$B$4:$N$300,7,FALSE)&gt;M$3,5,IF(VLOOKUP($E136,'Country Indicator Data'!$B$4:$N$300,7,FALSE)&lt;M$4,0,5-(M$3-VLOOKUP($E136,'Country Indicator Data'!$B$4:$N$300,7,FALSE))/(M$3-M$4)*5)),1)))</f>
        <v>3.2</v>
      </c>
      <c r="N136" s="159">
        <f t="shared" si="54"/>
        <v>3.35</v>
      </c>
      <c r="O136" s="159">
        <f t="shared" si="55"/>
        <v>2.75</v>
      </c>
      <c r="P136" s="159">
        <f>IF(LEN(E136)&gt;3,VLOOKUP(C136,#REF!,12,FALSE),VLOOKUP(E136,'Country Indicator Data'!$B$4:$I$300,8,FALSE))</f>
        <v>3</v>
      </c>
      <c r="Q136" s="159">
        <f>IF(LEN(E136)&gt;3,((IF(VLOOKUP($C136,#REF!,13,FALSE)="x","x",ROUND(IF(VLOOKUP($C136,#REF!,13,FALSE)&gt;Q$3,5,IF(VLOOKUP($C136,#REF!,13,FALSE)&lt;Q$4,0,5-(LOG(Q$3)-LOG(VLOOKUP($C136,#REF!,13,FALSE)))/(LOG(Q$3)-LOG(Q$4))*5)),1)))),(IF(VLOOKUP($E136,'Country Indicator Data'!$B$4:$N$300,9,FALSE)="x","x",ROUND(IF(VLOOKUP($E136,'Country Indicator Data'!$B$4:$N$300,9,FALSE)&gt;Q$3,5,IF(VLOOKUP($E136,'Country Indicator Data'!$B$4:$N$300,9,FALSE)&lt;Q$4,0,5-(LOG(Q$3)-LOG(VLOOKUP($E136,'Country Indicator Data'!$B$4:$N$300,9,FALSE)))/(LOG(Q$3)-LOG(Q$4))*5)),1))))</f>
        <v>1</v>
      </c>
      <c r="R136" s="159">
        <f t="shared" si="56"/>
        <v>2</v>
      </c>
      <c r="S136" s="159">
        <f>IF(LEN(E136)&gt;3,((IF(VLOOKUP($C136,#REF!,17,FALSE)="x","x",ROUND(IF(VLOOKUP($C136,#REF!,17,FALSE)&gt;S$3,0,IF(VLOOKUP($C136,#REF!,17,FALSE)&lt;S$4,5,(S$3-VLOOKUP($C136,#REF!,17,FALSE))/(S$3-S$4)*5)),1)))),(IF(VLOOKUP($E136,'Country Indicator Data'!$B$4:$N$300,13,FALSE)="x","x",ROUND(IF(VLOOKUP($E136,'Country Indicator Data'!$B$4:$N$300,13,FALSE)&gt;S$3,0,IF(VLOOKUP($E136,'Country Indicator Data'!$B$4:$N$300,13,FALSE)&lt;S$4,5,(S$3-VLOOKUP($E136,'Country Indicator Data'!$B$4:$N$300,13,FALSE))/(S$3-S$4)*5)),1))))</f>
        <v>4</v>
      </c>
      <c r="T136" s="159">
        <f>IF(LEN(E136)&gt;3,((IF(VLOOKUP($C136,#REF!,14,FALSE)="x","x",ROUND(IF(VLOOKUP($C136,#REF!,14,FALSE)&gt;T$3,0,IF(VLOOKUP($C136,#REF!,14,FALSE)&lt;T$4,5,(T$3-VLOOKUP($C136,#REF!,14,FALSE))/(T$3-T$4)*5)),1)))),(IF(VLOOKUP($E136,'Country Indicator Data'!$B$4:$N$300,10,FALSE)="x","x",ROUND(IF(VLOOKUP($E136,'Country Indicator Data'!$B$4:$N$300,10,FALSE)&gt;T$3,0,IF(VLOOKUP($E136,'Country Indicator Data'!$B$4:$N$300,10,FALSE)&lt;T$4,5,(T$3-VLOOKUP($E136,'Country Indicator Data'!$B$4:$N$300,10,FALSE))/(T$3-T$4)*5)),1))))</f>
        <v>3.8</v>
      </c>
      <c r="U136" s="159">
        <f>IF(LEN(E136)&gt;3,((IF(VLOOKUP($C136,#REF!,15,FALSE)="x","x",ROUND(IF(VLOOKUP($C136,#REF!,15,FALSE)&gt;U$3,0,IF(VLOOKUP($C136,#REF!,15,FALSE)&lt;U$4,5,(U$3-VLOOKUP($C136,#REF!,15,FALSE))/(U$3-U$4)*5)),1)))),(IF(VLOOKUP($E136,'Country Indicator Data'!$B$4:$N$300,11,FALSE)="x","x",ROUND(IF(VLOOKUP($E136,'Country Indicator Data'!$B$4:$N$300,11,FALSE)&gt;U$3,0,IF(VLOOKUP($E136,'Country Indicator Data'!$B$4:$N$300,11,FALSE)&lt;U$4,5,(U$3-VLOOKUP($E136,'Country Indicator Data'!$B$4:$N$300,11,FALSE))/(U$3-U$4)*5)),1))))</f>
        <v>3.4</v>
      </c>
      <c r="V136" s="159">
        <f>IF(LEN(E136)&gt;3,((IF(VLOOKUP($C136,#REF!,16,FALSE)="x","x",ROUND(IF(VLOOKUP($C136,#REF!,16,FALSE)&gt;V$3,0,IF(VLOOKUP($C136,#REF!,16,FALSE)&lt;V$4,5,(V$3-VLOOKUP($C136,#REF!,16,FALSE))/(V$3-V$4)*5)),1)))),(IF(VLOOKUP($E136,'Country Indicator Data'!$B$4:$N$300,12,FALSE)="x","x",ROUND(IF(VLOOKUP($E136,'Country Indicator Data'!$B$4:$N$300,12,FALSE)&gt;V$3,0,IF(VLOOKUP($E136,'Country Indicator Data'!$B$4:$N$300,12,FALSE)&lt;V$4,5,(V$3-VLOOKUP($E136,'Country Indicator Data'!$B$4:$N$300,12,FALSE))/(V$3-V$4)*5)),1))))</f>
        <v>3.7</v>
      </c>
      <c r="W136" s="159">
        <f t="shared" si="57"/>
        <v>3.7</v>
      </c>
      <c r="X136" s="159">
        <f t="shared" si="58"/>
        <v>2.8</v>
      </c>
      <c r="Y136" s="176">
        <f>IF('Core Indicators'!FC133="x","x",IF('Core Indicators'!FC133&gt;=5,5,IF('Core Indicators'!FC133&gt;=4,4,IF('Core Indicators'!FC133&gt;=3,3,IF('Core Indicators'!FC133&gt;=2,2,IF('Core Indicators'!FC133&gt;=1,1,0))))))</f>
        <v>4</v>
      </c>
      <c r="Z136" s="159">
        <f t="shared" si="59"/>
        <v>4</v>
      </c>
      <c r="AA136" s="176">
        <f>'Crisis Indicator Data'!Y133</f>
        <v>2</v>
      </c>
      <c r="AB136" s="176">
        <f>'Crisis Indicator Data'!Z133</f>
        <v>1</v>
      </c>
      <c r="AC136" s="176">
        <f>'Crisis Indicator Data'!AA133</f>
        <v>1</v>
      </c>
      <c r="AD136" s="176">
        <f>'Crisis Indicator Data'!AB133</f>
        <v>0</v>
      </c>
      <c r="AE136" s="176">
        <f t="shared" si="60"/>
        <v>2</v>
      </c>
      <c r="AF136" s="176">
        <f>'Crisis Indicator Data'!AC133</f>
        <v>0</v>
      </c>
      <c r="AG136" s="176">
        <f>'Crisis Indicator Data'!AD133</f>
        <v>0</v>
      </c>
      <c r="AH136" s="176">
        <f t="shared" si="61"/>
        <v>0</v>
      </c>
      <c r="AI136" s="176">
        <f>'Crisis Indicator Data'!AE133</f>
        <v>0</v>
      </c>
      <c r="AJ136" s="176">
        <f>'Crisis Indicator Data'!AF133</f>
        <v>2</v>
      </c>
      <c r="AK136" s="176">
        <f>'Crisis Indicator Data'!AG133</f>
        <v>3</v>
      </c>
      <c r="AL136" s="176">
        <f t="shared" si="62"/>
        <v>4</v>
      </c>
      <c r="AM136" s="159">
        <f t="shared" si="63"/>
        <v>2</v>
      </c>
      <c r="AN136" s="159">
        <f t="shared" si="64"/>
        <v>3</v>
      </c>
    </row>
    <row r="137" spans="1:40" ht="13.5" customHeight="1" x14ac:dyDescent="0.35"/>
    <row r="138" spans="1:40" ht="13.5" customHeight="1" x14ac:dyDescent="0.35"/>
    <row r="139" spans="1:40" ht="13.5" customHeight="1" x14ac:dyDescent="0.35"/>
    <row r="140" spans="1:40" ht="13.5" customHeight="1" x14ac:dyDescent="0.35"/>
    <row r="141" spans="1:40" ht="13.5" customHeight="1" x14ac:dyDescent="0.35"/>
    <row r="142" spans="1:40" ht="13.5" customHeight="1" x14ac:dyDescent="0.35"/>
  </sheetData>
  <mergeCells count="1">
    <mergeCell ref="A1:AN1"/>
  </mergeCells>
  <conditionalFormatting sqref="A2:AN300">
    <cfRule type="containsBlanks" priority="1" stopIfTrue="1">
      <formula>LEN(TRIM(A2))=0</formula>
    </cfRule>
  </conditionalFormatting>
  <conditionalFormatting sqref="F6:X300">
    <cfRule type="cellIs" dxfId="23" priority="2" stopIfTrue="1" operator="between">
      <formula>4</formula>
      <formula>5</formula>
    </cfRule>
    <cfRule type="cellIs" dxfId="22" priority="3" stopIfTrue="1" operator="between">
      <formula>3</formula>
      <formula>4</formula>
    </cfRule>
    <cfRule type="cellIs" dxfId="21" priority="4" stopIfTrue="1" operator="between">
      <formula>2</formula>
      <formula>3</formula>
    </cfRule>
    <cfRule type="cellIs" dxfId="20" priority="5" stopIfTrue="1" operator="between">
      <formula>1</formula>
      <formula>2</formula>
    </cfRule>
    <cfRule type="cellIs" dxfId="19" priority="6" stopIfTrue="1" operator="between">
      <formula>0</formula>
      <formula>1</formula>
    </cfRule>
  </conditionalFormatting>
  <conditionalFormatting sqref="Z6:Z300">
    <cfRule type="cellIs" dxfId="18" priority="97" stopIfTrue="1" operator="between">
      <formula>4</formula>
      <formula>5</formula>
    </cfRule>
    <cfRule type="cellIs" dxfId="17" priority="98" stopIfTrue="1" operator="between">
      <formula>3</formula>
      <formula>4</formula>
    </cfRule>
    <cfRule type="cellIs" dxfId="16" priority="99" stopIfTrue="1" operator="between">
      <formula>2</formula>
      <formula>3</formula>
    </cfRule>
    <cfRule type="cellIs" dxfId="15" priority="100" stopIfTrue="1" operator="between">
      <formula>1</formula>
      <formula>2</formula>
    </cfRule>
    <cfRule type="cellIs" dxfId="14" priority="101" stopIfTrue="1" operator="between">
      <formula>0</formula>
      <formula>1</formula>
    </cfRule>
  </conditionalFormatting>
  <conditionalFormatting sqref="AM6:AN300">
    <cfRule type="cellIs" dxfId="13" priority="102" stopIfTrue="1" operator="between">
      <formula>4</formula>
      <formula>5</formula>
    </cfRule>
    <cfRule type="cellIs" dxfId="12" priority="103" stopIfTrue="1" operator="between">
      <formula>3</formula>
      <formula>4</formula>
    </cfRule>
    <cfRule type="cellIs" dxfId="11" priority="104" stopIfTrue="1" operator="between">
      <formula>2</formula>
      <formula>3</formula>
    </cfRule>
    <cfRule type="cellIs" dxfId="10" priority="105" stopIfTrue="1" operator="between">
      <formula>1</formula>
      <formula>2</formula>
    </cfRule>
    <cfRule type="cellIs" dxfId="9" priority="106" stopIfTrue="1" operator="between">
      <formula>0</formula>
      <formula>1</formula>
    </cfRule>
  </conditionalFormatting>
  <pageMargins left="0.7" right="0.7" top="0.75" bottom="0.75" header="0.3" footer="0.3"/>
  <pageSetup paperSize="9" orientation="portrait"/>
  <drawing r:id="rId1"/>
  <pictur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IT141"/>
  <sheetViews>
    <sheetView workbookViewId="0">
      <selection activeCell="A8" sqref="A8"/>
    </sheetView>
  </sheetViews>
  <sheetFormatPr defaultColWidth="9.453125" defaultRowHeight="14.5" x14ac:dyDescent="0.35"/>
  <cols>
    <col min="1" max="1" width="36.453125" customWidth="1"/>
    <col min="2" max="2" width="28.453125" customWidth="1"/>
    <col min="3" max="3" width="9.54296875" bestFit="1" customWidth="1"/>
    <col min="5" max="5" width="9.54296875" bestFit="1" customWidth="1"/>
    <col min="6" max="6" width="22.54296875" hidden="1" customWidth="1"/>
    <col min="7" max="7" width="12.54296875" bestFit="1" customWidth="1"/>
    <col min="10" max="10" width="17.81640625" hidden="1" customWidth="1"/>
    <col min="11" max="11" width="11.54296875" bestFit="1" customWidth="1"/>
    <col min="13" max="13" width="11.453125" style="61" bestFit="1" customWidth="1"/>
    <col min="14" max="14" width="16.81640625" customWidth="1"/>
    <col min="15" max="15" width="10.54296875" bestFit="1" customWidth="1"/>
    <col min="16" max="16" width="9.54296875" bestFit="1" customWidth="1"/>
    <col min="18" max="18" width="19.453125" hidden="1" customWidth="1"/>
    <col min="19" max="19" width="11.54296875" bestFit="1" customWidth="1"/>
    <col min="20" max="20" width="9.54296875" bestFit="1" customWidth="1"/>
    <col min="21" max="21" width="11.453125" style="61" bestFit="1" customWidth="1"/>
    <col min="22" max="22" width="18.453125" hidden="1" customWidth="1"/>
    <col min="23" max="23" width="12.453125" bestFit="1" customWidth="1"/>
    <col min="25" max="25" width="10" bestFit="1" customWidth="1"/>
    <col min="26" max="26" width="19.453125" hidden="1" customWidth="1"/>
    <col min="27" max="27" width="11.54296875" bestFit="1" customWidth="1"/>
    <col min="29" max="29" width="11.453125" style="61" bestFit="1" customWidth="1"/>
    <col min="30" max="30" width="31.453125" hidden="1" customWidth="1"/>
    <col min="31" max="31" width="11.54296875" bestFit="1" customWidth="1"/>
    <col min="32" max="33" width="9.54296875" bestFit="1" customWidth="1"/>
    <col min="34" max="34" width="19.453125" hidden="1" customWidth="1"/>
    <col min="35" max="35" width="11.54296875" bestFit="1" customWidth="1"/>
    <col min="36" max="36" width="11.453125" customWidth="1"/>
    <col min="37" max="37" width="10.453125" style="61" customWidth="1"/>
    <col min="38" max="38" width="0.453125" customWidth="1"/>
    <col min="39" max="40" width="9.54296875" bestFit="1" customWidth="1"/>
    <col min="41" max="41" width="10" bestFit="1" customWidth="1"/>
    <col min="42" max="42" width="19.453125" hidden="1" customWidth="1"/>
    <col min="43" max="43" width="11.54296875" bestFit="1" customWidth="1"/>
    <col min="44" max="44" width="9.54296875" bestFit="1" customWidth="1"/>
    <col min="45" max="45" width="11.54296875" bestFit="1" customWidth="1"/>
    <col min="46" max="46" width="0.54296875" hidden="1" customWidth="1"/>
    <col min="47" max="49" width="0" hidden="1"/>
    <col min="50" max="50" width="19.453125" hidden="1" customWidth="1"/>
    <col min="51" max="51" width="11.453125" hidden="1" customWidth="1"/>
    <col min="52" max="52" width="0" hidden="1"/>
    <col min="53" max="53" width="11.54296875" style="60" hidden="1" customWidth="1"/>
    <col min="54" max="54" width="37.453125" hidden="1" customWidth="1"/>
    <col min="55" max="56" width="0" hidden="1"/>
    <col min="57" max="57" width="10" hidden="1" customWidth="1"/>
    <col min="58" max="58" width="19.453125" hidden="1" customWidth="1"/>
    <col min="59" max="60" width="11.453125" hidden="1" customWidth="1"/>
    <col min="61" max="61" width="11.54296875" style="44" hidden="1" customWidth="1"/>
    <col min="62" max="62" width="27.453125" bestFit="1" customWidth="1"/>
    <col min="63" max="64" width="9.54296875" bestFit="1" customWidth="1"/>
    <col min="65" max="65" width="10.453125" bestFit="1" customWidth="1"/>
    <col min="66" max="66" width="15.453125" hidden="1" customWidth="1"/>
    <col min="67" max="68" width="9.54296875" bestFit="1" customWidth="1"/>
    <col min="69" max="69" width="11.54296875" style="60" bestFit="1" customWidth="1"/>
    <col min="70" max="70" width="33.453125" hidden="1" customWidth="1"/>
    <col min="71" max="72" width="0" hidden="1"/>
    <col min="73" max="73" width="10" hidden="1" customWidth="1"/>
    <col min="74" max="74" width="15.453125" hidden="1" customWidth="1"/>
    <col min="75" max="76" width="0" hidden="1"/>
    <col min="77" max="77" width="11.54296875" hidden="1" customWidth="1"/>
    <col min="78" max="78" width="31.453125" hidden="1" customWidth="1"/>
    <col min="79" max="81" width="0" hidden="1"/>
    <col min="82" max="82" width="15.453125" hidden="1" customWidth="1"/>
    <col min="83" max="84" width="0" hidden="1"/>
    <col min="85" max="85" width="11.54296875" style="60" hidden="1" customWidth="1"/>
    <col min="86" max="92" width="0" hidden="1"/>
    <col min="93" max="93" width="9.453125" style="44" hidden="1" customWidth="1"/>
    <col min="94" max="100" width="0" hidden="1"/>
    <col min="101" max="101" width="11" style="44" hidden="1" customWidth="1"/>
    <col min="102" max="102" width="0" hidden="1"/>
    <col min="103" max="103" width="10.54296875" bestFit="1" customWidth="1"/>
    <col min="104" max="104" width="19.453125" customWidth="1"/>
    <col min="106" max="106" width="15" hidden="1" customWidth="1"/>
    <col min="107" max="107" width="23.453125" customWidth="1"/>
    <col min="108" max="108" width="9.54296875" bestFit="1" customWidth="1"/>
    <col min="109" max="109" width="11.453125" style="60" bestFit="1" customWidth="1"/>
    <col min="110" max="110" width="14.54296875" hidden="1" customWidth="1"/>
    <col min="111" max="111" width="11.453125" bestFit="1" customWidth="1"/>
    <col min="112" max="112" width="9.54296875" bestFit="1" customWidth="1"/>
    <col min="114" max="114" width="0" hidden="1"/>
    <col min="115" max="116" width="9.54296875" bestFit="1" customWidth="1"/>
    <col min="117" max="117" width="11.54296875" style="44" bestFit="1" customWidth="1"/>
    <col min="118" max="118" width="0.54296875" customWidth="1"/>
    <col min="119" max="119" width="13.54296875" bestFit="1" customWidth="1"/>
    <col min="120" max="120" width="9.54296875" bestFit="1" customWidth="1"/>
    <col min="122" max="122" width="0" hidden="1"/>
    <col min="123" max="123" width="11.54296875" bestFit="1" customWidth="1"/>
    <col min="124" max="124" width="9.54296875" bestFit="1" customWidth="1"/>
    <col min="125" max="125" width="11.54296875" style="60" bestFit="1" customWidth="1"/>
    <col min="126" max="126" width="0" hidden="1"/>
    <col min="127" max="128" width="9.54296875" bestFit="1" customWidth="1"/>
    <col min="130" max="130" width="0" hidden="1"/>
    <col min="131" max="132" width="9.54296875" bestFit="1" customWidth="1"/>
    <col min="133" max="133" width="11.54296875" style="44" bestFit="1" customWidth="1"/>
    <col min="134" max="134" width="43.453125" hidden="1" customWidth="1"/>
    <col min="135" max="135" width="11" customWidth="1"/>
    <col min="136" max="136" width="9.54296875" bestFit="1" customWidth="1"/>
    <col min="138" max="138" width="0" hidden="1"/>
    <col min="139" max="140" width="9.453125" customWidth="1"/>
    <col min="141" max="141" width="11.54296875" style="60" bestFit="1" customWidth="1"/>
    <col min="142" max="142" width="0" hidden="1"/>
    <col min="143" max="144" width="23.54296875" customWidth="1"/>
    <col min="146" max="146" width="0" hidden="1"/>
    <col min="147" max="148" width="9.54296875" bestFit="1" customWidth="1"/>
    <col min="149" max="149" width="11.54296875" style="44" customWidth="1"/>
    <col min="150" max="150" width="43.54296875" hidden="1" customWidth="1"/>
    <col min="151" max="153" width="9.54296875" bestFit="1" customWidth="1"/>
    <col min="154" max="154" width="0" hidden="1"/>
    <col min="155" max="156" width="9.54296875" bestFit="1" customWidth="1"/>
    <col min="157" max="157" width="11.54296875" style="60" bestFit="1" customWidth="1"/>
    <col min="158" max="158" width="0" hidden="1"/>
    <col min="159" max="161" width="9.54296875" bestFit="1" customWidth="1"/>
    <col min="162" max="162" width="0" hidden="1"/>
    <col min="163" max="164" width="9.54296875" bestFit="1" customWidth="1"/>
    <col min="165" max="165" width="11.54296875" style="60" bestFit="1" customWidth="1"/>
    <col min="166" max="166" width="0" hidden="1"/>
    <col min="167" max="167" width="9.54296875" hidden="1" bestFit="1" customWidth="1"/>
    <col min="168" max="168" width="0" hidden="1"/>
    <col min="169" max="172" width="13" hidden="1" customWidth="1"/>
    <col min="173" max="173" width="11.54296875" style="60" hidden="1" customWidth="1"/>
    <col min="174" max="174" width="0" hidden="1"/>
    <col min="175" max="180" width="13" hidden="1" customWidth="1"/>
    <col min="181" max="181" width="11.54296875" style="44" hidden="1" customWidth="1"/>
    <col min="182" max="182" width="0" hidden="1"/>
    <col min="183" max="183" width="9.54296875" hidden="1" bestFit="1" customWidth="1"/>
    <col min="184" max="185" width="13" hidden="1" customWidth="1"/>
    <col min="186" max="186" width="0" hidden="1"/>
    <col min="187" max="187" width="9.54296875" hidden="1" bestFit="1" customWidth="1"/>
    <col min="188" max="188" width="13" hidden="1" customWidth="1"/>
    <col min="189" max="189" width="11.54296875" style="60" hidden="1" bestFit="1" customWidth="1"/>
    <col min="190" max="190" width="0" hidden="1"/>
    <col min="191" max="191" width="9.54296875" hidden="1" bestFit="1" customWidth="1"/>
    <col min="192" max="193" width="13" hidden="1" customWidth="1"/>
    <col min="194" max="194" width="0" hidden="1"/>
    <col min="195" max="195" width="9.54296875" hidden="1" bestFit="1" customWidth="1"/>
    <col min="196" max="196" width="13" hidden="1" customWidth="1"/>
    <col min="197" max="197" width="11.54296875" style="44" hidden="1" bestFit="1" customWidth="1"/>
    <col min="198" max="198" width="0" hidden="1"/>
    <col min="199" max="199" width="9.54296875" hidden="1" bestFit="1" customWidth="1"/>
    <col min="200" max="200" width="13" hidden="1" customWidth="1"/>
    <col min="201" max="201" width="9.54296875" hidden="1" bestFit="1" customWidth="1"/>
    <col min="202" max="202" width="0" hidden="1"/>
    <col min="203" max="203" width="9.54296875" hidden="1" bestFit="1" customWidth="1"/>
    <col min="204" max="204" width="13" hidden="1" customWidth="1"/>
    <col min="205" max="205" width="11.54296875" style="60" hidden="1" bestFit="1" customWidth="1"/>
    <col min="206" max="206" width="0" hidden="1"/>
    <col min="207" max="207" width="9.54296875" hidden="1" bestFit="1" customWidth="1"/>
    <col min="208" max="209" width="13" hidden="1" customWidth="1"/>
    <col min="210" max="210" width="0" hidden="1"/>
    <col min="211" max="211" width="9.54296875" hidden="1" bestFit="1" customWidth="1"/>
    <col min="212" max="212" width="13" hidden="1" customWidth="1"/>
    <col min="213" max="213" width="11.54296875" style="44" hidden="1" bestFit="1" customWidth="1"/>
    <col min="214" max="214" width="0" hidden="1"/>
    <col min="215" max="215" width="9.54296875" hidden="1" bestFit="1" customWidth="1"/>
    <col min="216" max="217" width="13" hidden="1" customWidth="1"/>
    <col min="218" max="218" width="0" hidden="1"/>
    <col min="219" max="219" width="9.54296875" hidden="1" bestFit="1" customWidth="1"/>
    <col min="220" max="220" width="13" hidden="1" customWidth="1"/>
    <col min="221" max="221" width="11.54296875" style="60" hidden="1" bestFit="1" customWidth="1"/>
    <col min="222" max="222" width="0" hidden="1"/>
    <col min="223" max="223" width="9.54296875" hidden="1" bestFit="1" customWidth="1"/>
    <col min="224" max="225" width="13" hidden="1" customWidth="1"/>
    <col min="226" max="226" width="0" hidden="1"/>
    <col min="227" max="227" width="9.54296875" hidden="1" bestFit="1" customWidth="1"/>
    <col min="228" max="228" width="13" hidden="1" customWidth="1"/>
    <col min="229" max="229" width="11.54296875" style="44" hidden="1" bestFit="1" customWidth="1"/>
    <col min="230" max="230" width="0" hidden="1"/>
    <col min="231" max="231" width="9.54296875" hidden="1" bestFit="1" customWidth="1"/>
    <col min="232" max="233" width="13" hidden="1" customWidth="1"/>
    <col min="234" max="234" width="0" hidden="1"/>
    <col min="235" max="235" width="9.54296875" hidden="1" bestFit="1" customWidth="1"/>
    <col min="236" max="236" width="13" hidden="1" customWidth="1"/>
    <col min="237" max="237" width="11.54296875" style="60" hidden="1" bestFit="1" customWidth="1"/>
    <col min="238" max="238" width="33" hidden="1" customWidth="1"/>
    <col min="239" max="239" width="9.54296875" hidden="1" bestFit="1" customWidth="1"/>
    <col min="240" max="241" width="13" hidden="1" customWidth="1"/>
    <col min="242" max="242" width="0" hidden="1"/>
    <col min="243" max="243" width="9.54296875" hidden="1" bestFit="1" customWidth="1"/>
    <col min="244" max="244" width="13" hidden="1" customWidth="1"/>
    <col min="245" max="245" width="11.54296875" style="44" hidden="1" bestFit="1" customWidth="1"/>
    <col min="246" max="246" width="0" hidden="1"/>
    <col min="247" max="247" width="9.54296875" hidden="1" bestFit="1" customWidth="1"/>
    <col min="248" max="249" width="13" hidden="1" customWidth="1"/>
    <col min="250" max="250" width="0" hidden="1"/>
    <col min="251" max="251" width="9.54296875" hidden="1" bestFit="1" customWidth="1"/>
    <col min="252" max="252" width="13" hidden="1" customWidth="1"/>
    <col min="253" max="253" width="11.54296875" style="60" hidden="1" bestFit="1" customWidth="1"/>
    <col min="254" max="254" width="13" hidden="1" customWidth="1"/>
  </cols>
  <sheetData>
    <row r="1" spans="1:253" s="11" customFormat="1" ht="13.25" customHeight="1" x14ac:dyDescent="0.35">
      <c r="A1" s="184" t="s">
        <v>0</v>
      </c>
      <c r="B1" s="184" t="s">
        <v>7640</v>
      </c>
      <c r="C1" s="184" t="s">
        <v>1</v>
      </c>
      <c r="D1" s="184" t="s">
        <v>2</v>
      </c>
      <c r="E1" s="184" t="s">
        <v>8415</v>
      </c>
      <c r="F1" s="285" t="s">
        <v>1094</v>
      </c>
      <c r="G1" s="284"/>
      <c r="H1" s="284"/>
      <c r="I1" s="284"/>
      <c r="J1" s="284"/>
      <c r="K1" s="284"/>
      <c r="L1" s="284"/>
      <c r="M1" s="284"/>
      <c r="N1" s="286" t="s">
        <v>1100</v>
      </c>
      <c r="O1" s="284"/>
      <c r="P1" s="284"/>
      <c r="Q1" s="284"/>
      <c r="R1" s="284"/>
      <c r="S1" s="284"/>
      <c r="T1" s="284"/>
      <c r="U1" s="284"/>
      <c r="V1" s="285" t="s">
        <v>1105</v>
      </c>
      <c r="W1" s="284"/>
      <c r="X1" s="284"/>
      <c r="Y1" s="284"/>
      <c r="Z1" s="284"/>
      <c r="AA1" s="284"/>
      <c r="AB1" s="284"/>
      <c r="AC1" s="284"/>
      <c r="AD1" s="286" t="s">
        <v>1110</v>
      </c>
      <c r="AE1" s="284"/>
      <c r="AF1" s="284"/>
      <c r="AG1" s="284"/>
      <c r="AH1" s="284"/>
      <c r="AI1" s="284"/>
      <c r="AJ1" s="284"/>
      <c r="AK1" s="284"/>
      <c r="AL1" s="285" t="s">
        <v>1113</v>
      </c>
      <c r="AM1" s="284"/>
      <c r="AN1" s="284"/>
      <c r="AO1" s="284"/>
      <c r="AP1" s="284"/>
      <c r="AQ1" s="284"/>
      <c r="AR1" s="284"/>
      <c r="AS1" s="284"/>
      <c r="AT1" s="292" t="s">
        <v>92</v>
      </c>
      <c r="AU1" s="284"/>
      <c r="AV1" s="284"/>
      <c r="AW1" s="284"/>
      <c r="AX1" s="284"/>
      <c r="AY1" s="284"/>
      <c r="AZ1" s="284"/>
      <c r="BA1" s="284"/>
      <c r="BB1" s="285" t="s">
        <v>24</v>
      </c>
      <c r="BC1" s="284"/>
      <c r="BD1" s="284"/>
      <c r="BE1" s="284"/>
      <c r="BF1" s="284"/>
      <c r="BG1" s="284"/>
      <c r="BH1" s="284"/>
      <c r="BI1" s="284"/>
      <c r="BJ1" s="286" t="s">
        <v>428</v>
      </c>
      <c r="BK1" s="284"/>
      <c r="BL1" s="284"/>
      <c r="BM1" s="284"/>
      <c r="BN1" s="284"/>
      <c r="BO1" s="284"/>
      <c r="BP1" s="284"/>
      <c r="BQ1" s="284"/>
      <c r="BR1" s="285" t="s">
        <v>16</v>
      </c>
      <c r="BS1" s="284"/>
      <c r="BT1" s="284"/>
      <c r="BU1" s="284"/>
      <c r="BV1" s="284"/>
      <c r="BW1" s="284"/>
      <c r="BX1" s="284"/>
      <c r="BY1" s="284"/>
      <c r="BZ1" s="292" t="s">
        <v>20</v>
      </c>
      <c r="CA1" s="284"/>
      <c r="CB1" s="284"/>
      <c r="CC1" s="284"/>
      <c r="CD1" s="284"/>
      <c r="CE1" s="284"/>
      <c r="CF1" s="284"/>
      <c r="CG1" s="284"/>
      <c r="CH1" s="293" t="s">
        <v>7641</v>
      </c>
      <c r="CI1" s="284"/>
      <c r="CJ1" s="284"/>
      <c r="CK1" s="284"/>
      <c r="CL1" s="284"/>
      <c r="CM1" s="284"/>
      <c r="CN1" s="284"/>
      <c r="CO1" s="284"/>
      <c r="CP1" s="285" t="s">
        <v>22</v>
      </c>
      <c r="CQ1" s="284"/>
      <c r="CR1" s="284"/>
      <c r="CS1" s="284"/>
      <c r="CT1" s="284"/>
      <c r="CU1" s="284"/>
      <c r="CV1" s="284"/>
      <c r="CW1" s="284"/>
      <c r="CX1" s="291" t="s">
        <v>1123</v>
      </c>
      <c r="CY1" s="284"/>
      <c r="CZ1" s="284"/>
      <c r="DA1" s="284"/>
      <c r="DB1" s="284"/>
      <c r="DC1" s="284"/>
      <c r="DD1" s="284"/>
      <c r="DE1" s="284"/>
      <c r="DF1" s="287" t="s">
        <v>1126</v>
      </c>
      <c r="DG1" s="284"/>
      <c r="DH1" s="284"/>
      <c r="DI1" s="284"/>
      <c r="DJ1" s="284"/>
      <c r="DK1" s="284"/>
      <c r="DL1" s="284"/>
      <c r="DM1" s="284"/>
      <c r="DN1" s="291" t="s">
        <v>1130</v>
      </c>
      <c r="DO1" s="284"/>
      <c r="DP1" s="284"/>
      <c r="DQ1" s="284"/>
      <c r="DR1" s="284"/>
      <c r="DS1" s="284"/>
      <c r="DT1" s="284"/>
      <c r="DU1" s="284"/>
      <c r="DV1" s="287" t="s">
        <v>1133</v>
      </c>
      <c r="DW1" s="284"/>
      <c r="DX1" s="284"/>
      <c r="DY1" s="284"/>
      <c r="DZ1" s="284"/>
      <c r="EA1" s="284"/>
      <c r="EB1" s="284"/>
      <c r="EC1" s="284"/>
      <c r="ED1" s="185"/>
      <c r="EE1" s="288" t="s">
        <v>1136</v>
      </c>
      <c r="EF1" s="284"/>
      <c r="EG1" s="284"/>
      <c r="EH1" s="284"/>
      <c r="EI1" s="284"/>
      <c r="EJ1" s="284"/>
      <c r="EK1" s="289"/>
      <c r="EL1" s="186"/>
      <c r="EM1" s="287" t="s">
        <v>1139</v>
      </c>
      <c r="EN1" s="284"/>
      <c r="EO1" s="284"/>
      <c r="EP1" s="284"/>
      <c r="EQ1" s="284"/>
      <c r="ER1" s="284"/>
      <c r="ES1" s="284"/>
      <c r="ET1" s="283" t="s">
        <v>1016</v>
      </c>
      <c r="EU1" s="284"/>
      <c r="EV1" s="284"/>
      <c r="EW1" s="284"/>
      <c r="EX1" s="284"/>
      <c r="EY1" s="284"/>
      <c r="EZ1" s="284"/>
      <c r="FA1" s="284"/>
      <c r="FB1" s="290" t="s">
        <v>1142</v>
      </c>
      <c r="FC1" s="284"/>
      <c r="FD1" s="284"/>
      <c r="FE1" s="284"/>
      <c r="FF1" s="284"/>
      <c r="FG1" s="284"/>
      <c r="FH1" s="284"/>
      <c r="FI1" s="284"/>
      <c r="FJ1" s="283" t="s">
        <v>26</v>
      </c>
      <c r="FK1" s="284"/>
      <c r="FL1" s="284"/>
      <c r="FM1" s="284"/>
      <c r="FN1" s="284"/>
      <c r="FO1" s="284"/>
      <c r="FP1" s="284"/>
      <c r="FQ1" s="284"/>
      <c r="FR1" s="290" t="s">
        <v>28</v>
      </c>
      <c r="FS1" s="284"/>
      <c r="FT1" s="284"/>
      <c r="FU1" s="284"/>
      <c r="FV1" s="284"/>
      <c r="FW1" s="284"/>
      <c r="FX1" s="284"/>
      <c r="FY1" s="284"/>
      <c r="FZ1" s="283" t="s">
        <v>1217</v>
      </c>
      <c r="GA1" s="284"/>
      <c r="GB1" s="284"/>
      <c r="GC1" s="284"/>
      <c r="GD1" s="284"/>
      <c r="GE1" s="284"/>
      <c r="GF1" s="284"/>
      <c r="GG1" s="284"/>
      <c r="GH1" s="290" t="s">
        <v>1229</v>
      </c>
      <c r="GI1" s="284"/>
      <c r="GJ1" s="284"/>
      <c r="GK1" s="284"/>
      <c r="GL1" s="284"/>
      <c r="GM1" s="284"/>
      <c r="GN1" s="284"/>
      <c r="GO1" s="284"/>
      <c r="GP1" s="283" t="s">
        <v>1219</v>
      </c>
      <c r="GQ1" s="284"/>
      <c r="GR1" s="284"/>
      <c r="GS1" s="284"/>
      <c r="GT1" s="284"/>
      <c r="GU1" s="284"/>
      <c r="GV1" s="284"/>
      <c r="GW1" s="284"/>
      <c r="GX1" s="290" t="s">
        <v>1231</v>
      </c>
      <c r="GY1" s="284"/>
      <c r="GZ1" s="284"/>
      <c r="HA1" s="284"/>
      <c r="HB1" s="284"/>
      <c r="HC1" s="284"/>
      <c r="HD1" s="284"/>
      <c r="HE1" s="284"/>
      <c r="HF1" s="283" t="s">
        <v>1214</v>
      </c>
      <c r="HG1" s="284"/>
      <c r="HH1" s="284"/>
      <c r="HI1" s="284"/>
      <c r="HJ1" s="284"/>
      <c r="HK1" s="284"/>
      <c r="HL1" s="284"/>
      <c r="HM1" s="284"/>
      <c r="HN1" s="290" t="s">
        <v>1227</v>
      </c>
      <c r="HO1" s="284"/>
      <c r="HP1" s="284"/>
      <c r="HQ1" s="284"/>
      <c r="HR1" s="284"/>
      <c r="HS1" s="284"/>
      <c r="HT1" s="284"/>
      <c r="HU1" s="284"/>
      <c r="HV1" s="283" t="s">
        <v>1221</v>
      </c>
      <c r="HW1" s="284"/>
      <c r="HX1" s="284"/>
      <c r="HY1" s="284"/>
      <c r="HZ1" s="284"/>
      <c r="IA1" s="284"/>
      <c r="IB1" s="284"/>
      <c r="IC1" s="284"/>
      <c r="ID1" s="290" t="s">
        <v>1225</v>
      </c>
      <c r="IE1" s="284"/>
      <c r="IF1" s="284"/>
      <c r="IG1" s="284"/>
      <c r="IH1" s="284"/>
      <c r="II1" s="284"/>
      <c r="IJ1" s="284"/>
      <c r="IK1" s="284"/>
      <c r="IL1" s="283" t="s">
        <v>1223</v>
      </c>
      <c r="IM1" s="284"/>
      <c r="IN1" s="284"/>
      <c r="IO1" s="284"/>
      <c r="IP1" s="284"/>
      <c r="IQ1" s="284"/>
      <c r="IR1" s="284"/>
      <c r="IS1" s="284"/>
    </row>
    <row r="2" spans="1:253" s="11" customFormat="1" ht="13.25" customHeight="1" x14ac:dyDescent="0.3">
      <c r="A2" s="187">
        <v>0</v>
      </c>
      <c r="B2" s="187"/>
      <c r="C2" s="187">
        <v>0</v>
      </c>
      <c r="D2" s="187"/>
      <c r="E2" s="187">
        <v>0</v>
      </c>
      <c r="F2" s="188" t="s">
        <v>7642</v>
      </c>
      <c r="G2" s="188" t="s">
        <v>4</v>
      </c>
      <c r="H2" s="188" t="s">
        <v>7643</v>
      </c>
      <c r="I2" s="188" t="s">
        <v>6</v>
      </c>
      <c r="J2" s="188" t="s">
        <v>7</v>
      </c>
      <c r="K2" s="188" t="s">
        <v>9</v>
      </c>
      <c r="L2" s="188" t="s">
        <v>8</v>
      </c>
      <c r="M2" s="189" t="s">
        <v>7644</v>
      </c>
      <c r="N2" s="190" t="s">
        <v>7645</v>
      </c>
      <c r="O2" s="190" t="s">
        <v>4</v>
      </c>
      <c r="P2" s="190" t="s">
        <v>7643</v>
      </c>
      <c r="Q2" s="190" t="s">
        <v>6</v>
      </c>
      <c r="R2" s="190" t="s">
        <v>7</v>
      </c>
      <c r="S2" s="190" t="s">
        <v>9</v>
      </c>
      <c r="T2" s="190" t="s">
        <v>8</v>
      </c>
      <c r="U2" s="191" t="s">
        <v>7644</v>
      </c>
      <c r="V2" s="188" t="s">
        <v>7646</v>
      </c>
      <c r="W2" s="188" t="s">
        <v>4</v>
      </c>
      <c r="X2" s="188" t="s">
        <v>7643</v>
      </c>
      <c r="Y2" s="188" t="s">
        <v>6</v>
      </c>
      <c r="Z2" s="188" t="s">
        <v>7</v>
      </c>
      <c r="AA2" s="188" t="s">
        <v>9</v>
      </c>
      <c r="AB2" s="188" t="s">
        <v>8</v>
      </c>
      <c r="AC2" s="189" t="s">
        <v>7644</v>
      </c>
      <c r="AD2" s="190" t="s">
        <v>7647</v>
      </c>
      <c r="AE2" s="190" t="s">
        <v>4</v>
      </c>
      <c r="AF2" s="190" t="s">
        <v>7643</v>
      </c>
      <c r="AG2" s="190" t="s">
        <v>6</v>
      </c>
      <c r="AH2" s="190" t="s">
        <v>7</v>
      </c>
      <c r="AI2" s="190" t="s">
        <v>9</v>
      </c>
      <c r="AJ2" s="190" t="s">
        <v>8</v>
      </c>
      <c r="AK2" s="191" t="s">
        <v>7644</v>
      </c>
      <c r="AL2" s="188" t="s">
        <v>7648</v>
      </c>
      <c r="AM2" s="188" t="s">
        <v>4</v>
      </c>
      <c r="AN2" s="188" t="s">
        <v>7643</v>
      </c>
      <c r="AO2" s="188" t="s">
        <v>6</v>
      </c>
      <c r="AP2" s="188" t="s">
        <v>7</v>
      </c>
      <c r="AQ2" s="188" t="s">
        <v>9</v>
      </c>
      <c r="AR2" s="188" t="s">
        <v>8</v>
      </c>
      <c r="AS2" s="188" t="s">
        <v>7644</v>
      </c>
      <c r="AT2" s="192" t="s">
        <v>7649</v>
      </c>
      <c r="AU2" s="192" t="s">
        <v>4</v>
      </c>
      <c r="AV2" s="192" t="s">
        <v>7643</v>
      </c>
      <c r="AW2" s="192" t="s">
        <v>6</v>
      </c>
      <c r="AX2" s="192" t="s">
        <v>7</v>
      </c>
      <c r="AY2" s="192" t="s">
        <v>9</v>
      </c>
      <c r="AZ2" s="192" t="s">
        <v>8</v>
      </c>
      <c r="BA2" s="193" t="s">
        <v>7644</v>
      </c>
      <c r="BB2" s="188" t="s">
        <v>7650</v>
      </c>
      <c r="BC2" s="188" t="s">
        <v>4</v>
      </c>
      <c r="BD2" s="188" t="s">
        <v>7643</v>
      </c>
      <c r="BE2" s="188" t="s">
        <v>6</v>
      </c>
      <c r="BF2" s="188" t="s">
        <v>7</v>
      </c>
      <c r="BG2" s="188" t="s">
        <v>9</v>
      </c>
      <c r="BH2" s="188" t="s">
        <v>8</v>
      </c>
      <c r="BI2" s="188" t="s">
        <v>7644</v>
      </c>
      <c r="BJ2" s="190" t="s">
        <v>7651</v>
      </c>
      <c r="BK2" s="190" t="s">
        <v>4</v>
      </c>
      <c r="BL2" s="190" t="s">
        <v>7643</v>
      </c>
      <c r="BM2" s="190" t="s">
        <v>6</v>
      </c>
      <c r="BN2" s="190" t="s">
        <v>7</v>
      </c>
      <c r="BO2" s="190" t="s">
        <v>9</v>
      </c>
      <c r="BP2" s="190" t="s">
        <v>8</v>
      </c>
      <c r="BQ2" s="191" t="s">
        <v>7644</v>
      </c>
      <c r="BR2" s="188" t="s">
        <v>7652</v>
      </c>
      <c r="BS2" s="188" t="s">
        <v>4</v>
      </c>
      <c r="BT2" s="188" t="s">
        <v>7643</v>
      </c>
      <c r="BU2" s="188" t="s">
        <v>6</v>
      </c>
      <c r="BV2" s="188" t="s">
        <v>7</v>
      </c>
      <c r="BW2" s="188" t="s">
        <v>9</v>
      </c>
      <c r="BX2" s="188" t="s">
        <v>8</v>
      </c>
      <c r="BY2" s="188" t="s">
        <v>7644</v>
      </c>
      <c r="BZ2" s="192" t="s">
        <v>7653</v>
      </c>
      <c r="CA2" s="192" t="s">
        <v>4</v>
      </c>
      <c r="CB2" s="192" t="s">
        <v>7643</v>
      </c>
      <c r="CC2" s="192" t="s">
        <v>6</v>
      </c>
      <c r="CD2" s="192" t="s">
        <v>7</v>
      </c>
      <c r="CE2" s="192" t="s">
        <v>9</v>
      </c>
      <c r="CF2" s="192" t="s">
        <v>8</v>
      </c>
      <c r="CG2" s="193" t="s">
        <v>7644</v>
      </c>
      <c r="CH2" s="194" t="s">
        <v>7654</v>
      </c>
      <c r="CI2" s="194" t="s">
        <v>4</v>
      </c>
      <c r="CJ2" s="194" t="s">
        <v>7643</v>
      </c>
      <c r="CK2" s="194" t="s">
        <v>6</v>
      </c>
      <c r="CL2" s="194" t="s">
        <v>7</v>
      </c>
      <c r="CM2" s="194" t="s">
        <v>9</v>
      </c>
      <c r="CN2" s="194" t="s">
        <v>8</v>
      </c>
      <c r="CO2" s="194" t="s">
        <v>7644</v>
      </c>
      <c r="CP2" s="188" t="s">
        <v>7655</v>
      </c>
      <c r="CQ2" s="188" t="s">
        <v>4</v>
      </c>
      <c r="CR2" s="188" t="s">
        <v>7643</v>
      </c>
      <c r="CS2" s="188" t="s">
        <v>6</v>
      </c>
      <c r="CT2" s="188" t="s">
        <v>7</v>
      </c>
      <c r="CU2" s="188" t="s">
        <v>9</v>
      </c>
      <c r="CV2" s="188" t="s">
        <v>8</v>
      </c>
      <c r="CW2" s="188" t="s">
        <v>7644</v>
      </c>
      <c r="CX2" s="195" t="s">
        <v>7656</v>
      </c>
      <c r="CY2" s="195" t="s">
        <v>4</v>
      </c>
      <c r="CZ2" s="195" t="s">
        <v>7643</v>
      </c>
      <c r="DA2" s="195" t="s">
        <v>6</v>
      </c>
      <c r="DB2" s="195" t="s">
        <v>7</v>
      </c>
      <c r="DC2" s="195" t="s">
        <v>9</v>
      </c>
      <c r="DD2" s="195" t="s">
        <v>8</v>
      </c>
      <c r="DE2" s="196" t="s">
        <v>7644</v>
      </c>
      <c r="DF2" s="197" t="s">
        <v>7657</v>
      </c>
      <c r="DG2" s="197" t="s">
        <v>4</v>
      </c>
      <c r="DH2" s="197" t="s">
        <v>7643</v>
      </c>
      <c r="DI2" s="197" t="s">
        <v>6</v>
      </c>
      <c r="DJ2" s="197" t="s">
        <v>7</v>
      </c>
      <c r="DK2" s="197" t="s">
        <v>9</v>
      </c>
      <c r="DL2" s="197" t="s">
        <v>8</v>
      </c>
      <c r="DM2" s="197" t="s">
        <v>7644</v>
      </c>
      <c r="DN2" s="195" t="s">
        <v>7658</v>
      </c>
      <c r="DO2" s="195" t="s">
        <v>4</v>
      </c>
      <c r="DP2" s="195" t="s">
        <v>7643</v>
      </c>
      <c r="DQ2" s="195" t="s">
        <v>6</v>
      </c>
      <c r="DR2" s="195" t="s">
        <v>7</v>
      </c>
      <c r="DS2" s="195" t="s">
        <v>9</v>
      </c>
      <c r="DT2" s="195" t="s">
        <v>8</v>
      </c>
      <c r="DU2" s="196" t="s">
        <v>7644</v>
      </c>
      <c r="DV2" s="197" t="s">
        <v>7659</v>
      </c>
      <c r="DW2" s="197" t="s">
        <v>4</v>
      </c>
      <c r="DX2" s="197" t="s">
        <v>7643</v>
      </c>
      <c r="DY2" s="197" t="s">
        <v>6</v>
      </c>
      <c r="DZ2" s="197" t="s">
        <v>7</v>
      </c>
      <c r="EA2" s="197" t="s">
        <v>9</v>
      </c>
      <c r="EB2" s="197" t="s">
        <v>8</v>
      </c>
      <c r="EC2" s="197" t="s">
        <v>7644</v>
      </c>
      <c r="ED2" s="198" t="s">
        <v>7660</v>
      </c>
      <c r="EE2" s="195" t="s">
        <v>4</v>
      </c>
      <c r="EF2" s="195" t="s">
        <v>7643</v>
      </c>
      <c r="EG2" s="195" t="s">
        <v>6</v>
      </c>
      <c r="EH2" s="195" t="s">
        <v>7</v>
      </c>
      <c r="EI2" s="195" t="s">
        <v>9</v>
      </c>
      <c r="EJ2" s="195" t="s">
        <v>8</v>
      </c>
      <c r="EK2" s="196" t="s">
        <v>7644</v>
      </c>
      <c r="EL2" s="186" t="s">
        <v>7661</v>
      </c>
      <c r="EM2" s="197" t="s">
        <v>4</v>
      </c>
      <c r="EN2" s="197" t="s">
        <v>7643</v>
      </c>
      <c r="EO2" s="197" t="s">
        <v>6</v>
      </c>
      <c r="EP2" s="197" t="s">
        <v>7</v>
      </c>
      <c r="EQ2" s="197" t="s">
        <v>9</v>
      </c>
      <c r="ER2" s="197" t="s">
        <v>8</v>
      </c>
      <c r="ES2" s="197" t="s">
        <v>7644</v>
      </c>
      <c r="ET2" s="199" t="s">
        <v>7662</v>
      </c>
      <c r="EU2" s="199" t="s">
        <v>4</v>
      </c>
      <c r="EV2" s="199" t="s">
        <v>7643</v>
      </c>
      <c r="EW2" s="199" t="s">
        <v>6</v>
      </c>
      <c r="EX2" s="199" t="s">
        <v>7</v>
      </c>
      <c r="EY2" s="199" t="s">
        <v>9</v>
      </c>
      <c r="EZ2" s="199" t="s">
        <v>8</v>
      </c>
      <c r="FA2" s="200" t="s">
        <v>7644</v>
      </c>
      <c r="FB2" s="201" t="s">
        <v>7663</v>
      </c>
      <c r="FC2" s="201" t="s">
        <v>4</v>
      </c>
      <c r="FD2" s="201" t="s">
        <v>7643</v>
      </c>
      <c r="FE2" s="201" t="s">
        <v>6</v>
      </c>
      <c r="FF2" s="201" t="s">
        <v>7</v>
      </c>
      <c r="FG2" s="201" t="s">
        <v>9</v>
      </c>
      <c r="FH2" s="201" t="s">
        <v>8</v>
      </c>
      <c r="FI2" s="202" t="s">
        <v>7644</v>
      </c>
      <c r="FJ2" s="199" t="s">
        <v>7664</v>
      </c>
      <c r="FK2" s="199" t="s">
        <v>4</v>
      </c>
      <c r="FL2" s="199" t="s">
        <v>7643</v>
      </c>
      <c r="FM2" s="199" t="s">
        <v>6</v>
      </c>
      <c r="FN2" s="199" t="s">
        <v>7</v>
      </c>
      <c r="FO2" s="199" t="s">
        <v>9</v>
      </c>
      <c r="FP2" s="199" t="s">
        <v>8</v>
      </c>
      <c r="FQ2" s="203" t="s">
        <v>7644</v>
      </c>
      <c r="FR2" s="201" t="s">
        <v>7665</v>
      </c>
      <c r="FS2" s="201" t="s">
        <v>4</v>
      </c>
      <c r="FT2" s="201" t="s">
        <v>7643</v>
      </c>
      <c r="FU2" s="201" t="s">
        <v>6</v>
      </c>
      <c r="FV2" s="201" t="s">
        <v>7</v>
      </c>
      <c r="FW2" s="201" t="s">
        <v>9</v>
      </c>
      <c r="FX2" s="201" t="s">
        <v>8</v>
      </c>
      <c r="FY2" s="201" t="s">
        <v>7644</v>
      </c>
      <c r="FZ2" s="199" t="s">
        <v>7666</v>
      </c>
      <c r="GA2" s="199" t="s">
        <v>4</v>
      </c>
      <c r="GB2" s="199" t="s">
        <v>7643</v>
      </c>
      <c r="GC2" s="199" t="s">
        <v>6</v>
      </c>
      <c r="GD2" s="199" t="s">
        <v>7</v>
      </c>
      <c r="GE2" s="199" t="s">
        <v>9</v>
      </c>
      <c r="GF2" s="199" t="s">
        <v>8</v>
      </c>
      <c r="GG2" s="200" t="s">
        <v>7644</v>
      </c>
      <c r="GH2" s="201" t="s">
        <v>7667</v>
      </c>
      <c r="GI2" s="201" t="s">
        <v>4</v>
      </c>
      <c r="GJ2" s="201" t="s">
        <v>7643</v>
      </c>
      <c r="GK2" s="201" t="s">
        <v>6</v>
      </c>
      <c r="GL2" s="201" t="s">
        <v>7</v>
      </c>
      <c r="GM2" s="201" t="s">
        <v>9</v>
      </c>
      <c r="GN2" s="201" t="s">
        <v>8</v>
      </c>
      <c r="GO2" s="201" t="s">
        <v>7644</v>
      </c>
      <c r="GP2" s="199" t="s">
        <v>7668</v>
      </c>
      <c r="GQ2" s="199" t="s">
        <v>4</v>
      </c>
      <c r="GR2" s="199" t="s">
        <v>7643</v>
      </c>
      <c r="GS2" s="199" t="s">
        <v>6</v>
      </c>
      <c r="GT2" s="199" t="s">
        <v>7</v>
      </c>
      <c r="GU2" s="199" t="s">
        <v>9</v>
      </c>
      <c r="GV2" s="199" t="s">
        <v>8</v>
      </c>
      <c r="GW2" s="200" t="s">
        <v>7644</v>
      </c>
      <c r="GX2" s="201" t="s">
        <v>7669</v>
      </c>
      <c r="GY2" s="201" t="s">
        <v>4</v>
      </c>
      <c r="GZ2" s="201" t="s">
        <v>7643</v>
      </c>
      <c r="HA2" s="201" t="s">
        <v>6</v>
      </c>
      <c r="HB2" s="201" t="s">
        <v>7</v>
      </c>
      <c r="HC2" s="201" t="s">
        <v>9</v>
      </c>
      <c r="HD2" s="201" t="s">
        <v>8</v>
      </c>
      <c r="HE2" s="201" t="s">
        <v>7644</v>
      </c>
      <c r="HF2" s="199" t="s">
        <v>7670</v>
      </c>
      <c r="HG2" s="199" t="s">
        <v>4</v>
      </c>
      <c r="HH2" s="199" t="s">
        <v>7643</v>
      </c>
      <c r="HI2" s="199" t="s">
        <v>6</v>
      </c>
      <c r="HJ2" s="199" t="s">
        <v>7</v>
      </c>
      <c r="HK2" s="199" t="s">
        <v>9</v>
      </c>
      <c r="HL2" s="199" t="s">
        <v>8</v>
      </c>
      <c r="HM2" s="200" t="s">
        <v>7644</v>
      </c>
      <c r="HN2" s="201" t="s">
        <v>7671</v>
      </c>
      <c r="HO2" s="201" t="s">
        <v>4</v>
      </c>
      <c r="HP2" s="201" t="s">
        <v>7643</v>
      </c>
      <c r="HQ2" s="201" t="s">
        <v>6</v>
      </c>
      <c r="HR2" s="201" t="s">
        <v>7</v>
      </c>
      <c r="HS2" s="201" t="s">
        <v>9</v>
      </c>
      <c r="HT2" s="201" t="s">
        <v>8</v>
      </c>
      <c r="HU2" s="201" t="s">
        <v>7644</v>
      </c>
      <c r="HV2" s="199" t="s">
        <v>7672</v>
      </c>
      <c r="HW2" s="199" t="s">
        <v>4</v>
      </c>
      <c r="HX2" s="199" t="s">
        <v>7643</v>
      </c>
      <c r="HY2" s="199" t="s">
        <v>6</v>
      </c>
      <c r="HZ2" s="199" t="s">
        <v>7</v>
      </c>
      <c r="IA2" s="199" t="s">
        <v>9</v>
      </c>
      <c r="IB2" s="199" t="s">
        <v>8</v>
      </c>
      <c r="IC2" s="200" t="s">
        <v>7644</v>
      </c>
      <c r="ID2" s="201" t="s">
        <v>7673</v>
      </c>
      <c r="IE2" s="201" t="s">
        <v>4</v>
      </c>
      <c r="IF2" s="201" t="s">
        <v>7643</v>
      </c>
      <c r="IG2" s="201" t="s">
        <v>6</v>
      </c>
      <c r="IH2" s="201" t="s">
        <v>7</v>
      </c>
      <c r="II2" s="201" t="s">
        <v>9</v>
      </c>
      <c r="IJ2" s="201" t="s">
        <v>8</v>
      </c>
      <c r="IK2" s="201" t="s">
        <v>7644</v>
      </c>
      <c r="IL2" s="199" t="s">
        <v>7674</v>
      </c>
      <c r="IM2" s="199" t="s">
        <v>4</v>
      </c>
      <c r="IN2" s="199" t="s">
        <v>7643</v>
      </c>
      <c r="IO2" s="199" t="s">
        <v>6</v>
      </c>
      <c r="IP2" s="199" t="s">
        <v>7</v>
      </c>
      <c r="IQ2" s="199" t="s">
        <v>7675</v>
      </c>
      <c r="IR2" s="199" t="s">
        <v>8</v>
      </c>
      <c r="IS2" s="200" t="s">
        <v>7644</v>
      </c>
    </row>
    <row r="3" spans="1:253" s="11" customFormat="1" ht="13.25" customHeight="1" x14ac:dyDescent="0.25">
      <c r="A3" s="11" t="s">
        <v>692</v>
      </c>
      <c r="B3" s="11" t="s">
        <v>8426</v>
      </c>
      <c r="C3" s="11" t="s">
        <v>693</v>
      </c>
      <c r="D3" s="11" t="s">
        <v>694</v>
      </c>
      <c r="E3" s="11" t="s">
        <v>7727</v>
      </c>
      <c r="F3" s="11" t="s">
        <v>3814</v>
      </c>
      <c r="G3" s="204">
        <v>46000000</v>
      </c>
      <c r="H3" s="205" t="s">
        <v>3811</v>
      </c>
      <c r="I3" s="205" t="s">
        <v>398</v>
      </c>
      <c r="J3" s="205">
        <v>2</v>
      </c>
      <c r="K3" s="205" t="s">
        <v>3813</v>
      </c>
      <c r="L3" s="205" t="s">
        <v>3812</v>
      </c>
      <c r="M3" s="206">
        <v>45833</v>
      </c>
      <c r="N3" s="207" t="s">
        <v>3818</v>
      </c>
      <c r="O3" s="208">
        <v>652230</v>
      </c>
      <c r="P3" s="208" t="s">
        <v>3815</v>
      </c>
      <c r="Q3" s="208" t="s">
        <v>178</v>
      </c>
      <c r="R3" s="208">
        <v>1</v>
      </c>
      <c r="S3" s="208" t="s">
        <v>3817</v>
      </c>
      <c r="T3" s="208" t="s">
        <v>3816</v>
      </c>
      <c r="U3" s="209">
        <v>45833</v>
      </c>
      <c r="V3" s="207" t="s">
        <v>3820</v>
      </c>
      <c r="W3" s="205">
        <v>46000000</v>
      </c>
      <c r="X3" s="205" t="s">
        <v>3811</v>
      </c>
      <c r="Y3" s="205" t="s">
        <v>178</v>
      </c>
      <c r="Z3" s="205">
        <v>1</v>
      </c>
      <c r="AA3" s="205" t="s">
        <v>3819</v>
      </c>
      <c r="AB3" s="205" t="s">
        <v>3812</v>
      </c>
      <c r="AC3" s="206">
        <v>45833</v>
      </c>
      <c r="AD3" s="207" t="s">
        <v>3822</v>
      </c>
      <c r="AE3" s="210">
        <v>46000000</v>
      </c>
      <c r="AF3" s="210" t="s">
        <v>3811</v>
      </c>
      <c r="AG3" s="210" t="s">
        <v>398</v>
      </c>
      <c r="AH3" s="210">
        <v>2</v>
      </c>
      <c r="AI3" s="210" t="s">
        <v>3821</v>
      </c>
      <c r="AJ3" s="210" t="s">
        <v>3812</v>
      </c>
      <c r="AK3" s="211">
        <v>45833</v>
      </c>
      <c r="AL3" s="207" t="s">
        <v>3826</v>
      </c>
      <c r="AM3" s="205">
        <v>10724000</v>
      </c>
      <c r="AN3" s="205" t="s">
        <v>3823</v>
      </c>
      <c r="AO3" s="205" t="s">
        <v>398</v>
      </c>
      <c r="AP3" s="205">
        <v>2</v>
      </c>
      <c r="AQ3" s="205" t="s">
        <v>3825</v>
      </c>
      <c r="AR3" s="205" t="s">
        <v>3824</v>
      </c>
      <c r="AS3" s="206">
        <v>45833</v>
      </c>
      <c r="AT3" s="210" t="s">
        <v>3830</v>
      </c>
      <c r="AU3" s="210">
        <v>186</v>
      </c>
      <c r="AV3" s="210" t="s">
        <v>3827</v>
      </c>
      <c r="AW3" s="210" t="s">
        <v>230</v>
      </c>
      <c r="AX3" s="210">
        <v>3</v>
      </c>
      <c r="AY3" s="210" t="s">
        <v>3829</v>
      </c>
      <c r="AZ3" s="210" t="s">
        <v>3828</v>
      </c>
      <c r="BA3" s="211">
        <v>45833</v>
      </c>
      <c r="BB3" s="207" t="s">
        <v>696</v>
      </c>
      <c r="BC3" s="205" t="s">
        <v>17</v>
      </c>
      <c r="BD3" s="205" t="s">
        <v>17</v>
      </c>
      <c r="BE3" s="205" t="s">
        <v>17</v>
      </c>
      <c r="BF3" s="205" t="s">
        <v>17</v>
      </c>
      <c r="BG3" s="205" t="s">
        <v>695</v>
      </c>
      <c r="BH3" s="205" t="s">
        <v>17</v>
      </c>
      <c r="BI3" s="206">
        <v>45679</v>
      </c>
      <c r="BJ3" s="210" t="s">
        <v>3834</v>
      </c>
      <c r="BK3" s="210">
        <v>597</v>
      </c>
      <c r="BL3" s="210" t="s">
        <v>3831</v>
      </c>
      <c r="BM3" s="210" t="s">
        <v>398</v>
      </c>
      <c r="BN3" s="210">
        <v>2</v>
      </c>
      <c r="BO3" s="210" t="s">
        <v>3833</v>
      </c>
      <c r="BP3" s="210" t="s">
        <v>3832</v>
      </c>
      <c r="BQ3" s="211">
        <v>45833</v>
      </c>
      <c r="BR3" s="207" t="s">
        <v>879</v>
      </c>
      <c r="BS3" s="205" t="s">
        <v>17</v>
      </c>
      <c r="BT3" s="205" t="s">
        <v>17</v>
      </c>
      <c r="BU3" s="205" t="s">
        <v>17</v>
      </c>
      <c r="BV3" s="205" t="s">
        <v>17</v>
      </c>
      <c r="BW3" s="205" t="s">
        <v>695</v>
      </c>
      <c r="BX3" s="205" t="s">
        <v>17</v>
      </c>
      <c r="BY3" s="206">
        <v>45713</v>
      </c>
      <c r="BZ3" s="210" t="s">
        <v>880</v>
      </c>
      <c r="CA3" s="210" t="s">
        <v>17</v>
      </c>
      <c r="CB3" s="210" t="s">
        <v>17</v>
      </c>
      <c r="CC3" s="210" t="s">
        <v>17</v>
      </c>
      <c r="CD3" s="210" t="s">
        <v>17</v>
      </c>
      <c r="CE3" s="210" t="s">
        <v>695</v>
      </c>
      <c r="CF3" s="210" t="s">
        <v>17</v>
      </c>
      <c r="CG3" s="211">
        <v>45713</v>
      </c>
      <c r="CH3" s="207" t="s">
        <v>8945</v>
      </c>
      <c r="CI3" s="210" t="e">
        <v>#N/A</v>
      </c>
      <c r="CJ3" s="210" t="e">
        <v>#N/A</v>
      </c>
      <c r="CK3" s="210" t="e">
        <v>#N/A</v>
      </c>
      <c r="CL3" s="210" t="e">
        <v>#N/A</v>
      </c>
      <c r="CM3" s="210" t="e">
        <v>#N/A</v>
      </c>
      <c r="CN3" s="210" t="e">
        <v>#N/A</v>
      </c>
      <c r="CO3" s="212" t="e">
        <v>#N/A</v>
      </c>
      <c r="CP3" s="210" t="s">
        <v>698</v>
      </c>
      <c r="CQ3" s="205" t="s">
        <v>17</v>
      </c>
      <c r="CR3" s="205" t="s">
        <v>17</v>
      </c>
      <c r="CS3" s="205" t="s">
        <v>17</v>
      </c>
      <c r="CT3" s="205" t="s">
        <v>17</v>
      </c>
      <c r="CU3" s="205" t="s">
        <v>695</v>
      </c>
      <c r="CV3" s="205" t="s">
        <v>17</v>
      </c>
      <c r="CW3" s="206">
        <v>45679</v>
      </c>
      <c r="CX3" s="210" t="s">
        <v>3838</v>
      </c>
      <c r="CY3" s="210">
        <v>22888000</v>
      </c>
      <c r="CZ3" s="210" t="s">
        <v>3811</v>
      </c>
      <c r="DA3" s="210" t="s">
        <v>230</v>
      </c>
      <c r="DB3" s="210">
        <v>3</v>
      </c>
      <c r="DC3" s="210" t="s">
        <v>3843</v>
      </c>
      <c r="DD3" s="210" t="s">
        <v>3812</v>
      </c>
      <c r="DE3" s="212">
        <v>45833</v>
      </c>
      <c r="DF3" s="213" t="s">
        <v>3840</v>
      </c>
      <c r="DG3" s="205">
        <v>0</v>
      </c>
      <c r="DH3" s="205" t="s">
        <v>3811</v>
      </c>
      <c r="DI3" s="205" t="s">
        <v>230</v>
      </c>
      <c r="DJ3" s="205">
        <v>3</v>
      </c>
      <c r="DK3" s="205" t="s">
        <v>3839</v>
      </c>
      <c r="DL3" s="205" t="s">
        <v>3812</v>
      </c>
      <c r="DM3" s="206">
        <v>45833</v>
      </c>
      <c r="DN3" s="210" t="s">
        <v>3842</v>
      </c>
      <c r="DO3" s="210">
        <v>23112000</v>
      </c>
      <c r="DP3" s="210" t="s">
        <v>3811</v>
      </c>
      <c r="DQ3" s="210" t="s">
        <v>230</v>
      </c>
      <c r="DR3" s="210">
        <v>3</v>
      </c>
      <c r="DS3" s="210" t="s">
        <v>3841</v>
      </c>
      <c r="DT3" s="210" t="s">
        <v>3812</v>
      </c>
      <c r="DU3" s="211">
        <v>45833</v>
      </c>
      <c r="DV3" s="207" t="s">
        <v>3844</v>
      </c>
      <c r="DW3" s="205">
        <v>16553000</v>
      </c>
      <c r="DX3" s="205" t="s">
        <v>3811</v>
      </c>
      <c r="DY3" s="205" t="s">
        <v>230</v>
      </c>
      <c r="DZ3" s="205">
        <v>3</v>
      </c>
      <c r="EA3" s="205" t="s">
        <v>3843</v>
      </c>
      <c r="EB3" s="205" t="s">
        <v>3812</v>
      </c>
      <c r="EC3" s="206">
        <v>45833</v>
      </c>
      <c r="ED3" s="210" t="s">
        <v>3845</v>
      </c>
      <c r="EE3" s="210">
        <v>6335000</v>
      </c>
      <c r="EF3" s="210" t="s">
        <v>3811</v>
      </c>
      <c r="EG3" s="210" t="s">
        <v>230</v>
      </c>
      <c r="EH3" s="210">
        <v>3</v>
      </c>
      <c r="EI3" s="210" t="s">
        <v>3843</v>
      </c>
      <c r="EJ3" s="210" t="s">
        <v>3812</v>
      </c>
      <c r="EK3" s="211">
        <v>45833</v>
      </c>
      <c r="EL3" s="207" t="s">
        <v>3846</v>
      </c>
      <c r="EM3" s="205">
        <v>0</v>
      </c>
      <c r="EN3" s="205" t="s">
        <v>3811</v>
      </c>
      <c r="EO3" s="205" t="s">
        <v>230</v>
      </c>
      <c r="EP3" s="205">
        <v>3</v>
      </c>
      <c r="EQ3" s="205" t="s">
        <v>3843</v>
      </c>
      <c r="ER3" s="205" t="s">
        <v>3812</v>
      </c>
      <c r="ES3" s="206">
        <v>45833</v>
      </c>
      <c r="ET3" s="210" t="s">
        <v>3836</v>
      </c>
      <c r="EU3" s="210">
        <v>597</v>
      </c>
      <c r="EV3" s="210" t="s">
        <v>3831</v>
      </c>
      <c r="EW3" s="210" t="s">
        <v>398</v>
      </c>
      <c r="EX3" s="210">
        <v>2</v>
      </c>
      <c r="EY3" s="210" t="s">
        <v>3835</v>
      </c>
      <c r="EZ3" s="210" t="s">
        <v>3832</v>
      </c>
      <c r="FA3" s="211">
        <v>45833</v>
      </c>
      <c r="FB3" s="207" t="s">
        <v>3847</v>
      </c>
      <c r="FC3" s="205">
        <v>5</v>
      </c>
      <c r="FD3" s="205" t="s">
        <v>3811</v>
      </c>
      <c r="FE3" s="205" t="s">
        <v>178</v>
      </c>
      <c r="FF3" s="205">
        <v>1</v>
      </c>
      <c r="FG3" s="205" t="s">
        <v>1809</v>
      </c>
      <c r="FH3" s="205" t="s">
        <v>3812</v>
      </c>
      <c r="FI3" s="206">
        <v>45833</v>
      </c>
      <c r="FJ3" s="207" t="s">
        <v>3848</v>
      </c>
      <c r="FK3" s="210" t="s">
        <v>17</v>
      </c>
      <c r="FL3" s="210" t="s">
        <v>17</v>
      </c>
      <c r="FM3" s="210" t="s">
        <v>17</v>
      </c>
      <c r="FN3" s="210" t="s">
        <v>17</v>
      </c>
      <c r="FO3" s="210" t="s">
        <v>695</v>
      </c>
      <c r="FP3" s="210" t="s">
        <v>17</v>
      </c>
      <c r="FQ3" s="211">
        <v>45833</v>
      </c>
      <c r="FR3" s="207" t="s">
        <v>3852</v>
      </c>
      <c r="FS3" s="205">
        <v>7800000</v>
      </c>
      <c r="FT3" s="205" t="s">
        <v>3849</v>
      </c>
      <c r="FU3" s="205" t="s">
        <v>398</v>
      </c>
      <c r="FV3" s="205">
        <v>2</v>
      </c>
      <c r="FW3" s="205" t="s">
        <v>3851</v>
      </c>
      <c r="FX3" s="205" t="s">
        <v>3850</v>
      </c>
      <c r="FY3" s="206">
        <v>45833</v>
      </c>
      <c r="FZ3" s="210" t="s">
        <v>1414</v>
      </c>
      <c r="GA3" s="210">
        <v>2</v>
      </c>
      <c r="GB3" s="210" t="s">
        <v>1215</v>
      </c>
      <c r="GC3" s="210" t="s">
        <v>62</v>
      </c>
      <c r="GD3" s="210">
        <v>2</v>
      </c>
      <c r="GE3" s="210" t="s">
        <v>17</v>
      </c>
      <c r="GF3" s="210" t="s">
        <v>17</v>
      </c>
      <c r="GG3" s="211">
        <v>45813</v>
      </c>
      <c r="GH3" s="207" t="s">
        <v>1420</v>
      </c>
      <c r="GI3" s="205">
        <v>2</v>
      </c>
      <c r="GJ3" s="205" t="s">
        <v>1215</v>
      </c>
      <c r="GK3" s="205" t="s">
        <v>62</v>
      </c>
      <c r="GL3" s="205">
        <v>2</v>
      </c>
      <c r="GM3" s="205" t="s">
        <v>17</v>
      </c>
      <c r="GN3" s="205" t="s">
        <v>17</v>
      </c>
      <c r="GO3" s="206">
        <v>45813</v>
      </c>
      <c r="GP3" s="210" t="s">
        <v>1415</v>
      </c>
      <c r="GQ3" s="210">
        <v>3</v>
      </c>
      <c r="GR3" s="210" t="s">
        <v>1215</v>
      </c>
      <c r="GS3" s="210" t="s">
        <v>62</v>
      </c>
      <c r="GT3" s="210">
        <v>2</v>
      </c>
      <c r="GU3" s="210" t="s">
        <v>17</v>
      </c>
      <c r="GV3" s="210" t="s">
        <v>17</v>
      </c>
      <c r="GW3" s="211">
        <v>45813</v>
      </c>
      <c r="GX3" s="207" t="s">
        <v>1421</v>
      </c>
      <c r="GY3" s="205">
        <v>0</v>
      </c>
      <c r="GZ3" s="205" t="s">
        <v>1215</v>
      </c>
      <c r="HA3" s="205" t="s">
        <v>62</v>
      </c>
      <c r="HB3" s="205">
        <v>2</v>
      </c>
      <c r="HC3" s="205" t="s">
        <v>17</v>
      </c>
      <c r="HD3" s="205" t="s">
        <v>17</v>
      </c>
      <c r="HE3" s="206">
        <v>45813</v>
      </c>
      <c r="HF3" s="210" t="s">
        <v>1413</v>
      </c>
      <c r="HG3" s="210">
        <v>2</v>
      </c>
      <c r="HH3" s="210" t="s">
        <v>1215</v>
      </c>
      <c r="HI3" s="210" t="s">
        <v>62</v>
      </c>
      <c r="HJ3" s="210">
        <v>2</v>
      </c>
      <c r="HK3" s="210" t="s">
        <v>17</v>
      </c>
      <c r="HL3" s="210" t="s">
        <v>17</v>
      </c>
      <c r="HM3" s="211">
        <v>45813</v>
      </c>
      <c r="HN3" s="207" t="s">
        <v>1419</v>
      </c>
      <c r="HO3" s="205">
        <v>3</v>
      </c>
      <c r="HP3" s="205" t="s">
        <v>1215</v>
      </c>
      <c r="HQ3" s="205" t="s">
        <v>62</v>
      </c>
      <c r="HR3" s="205">
        <v>2</v>
      </c>
      <c r="HS3" s="205" t="s">
        <v>17</v>
      </c>
      <c r="HT3" s="205" t="s">
        <v>17</v>
      </c>
      <c r="HU3" s="206">
        <v>45813</v>
      </c>
      <c r="HV3" s="210" t="s">
        <v>1416</v>
      </c>
      <c r="HW3" s="210">
        <v>2</v>
      </c>
      <c r="HX3" s="210" t="s">
        <v>1215</v>
      </c>
      <c r="HY3" s="210" t="s">
        <v>62</v>
      </c>
      <c r="HZ3" s="210">
        <v>2</v>
      </c>
      <c r="IA3" s="210" t="s">
        <v>17</v>
      </c>
      <c r="IB3" s="210" t="s">
        <v>17</v>
      </c>
      <c r="IC3" s="211">
        <v>45813</v>
      </c>
      <c r="ID3" s="207" t="s">
        <v>1418</v>
      </c>
      <c r="IE3" s="205">
        <v>3</v>
      </c>
      <c r="IF3" s="205" t="s">
        <v>1215</v>
      </c>
      <c r="IG3" s="205" t="s">
        <v>62</v>
      </c>
      <c r="IH3" s="205">
        <v>2</v>
      </c>
      <c r="II3" s="205" t="s">
        <v>17</v>
      </c>
      <c r="IJ3" s="205" t="s">
        <v>17</v>
      </c>
      <c r="IK3" s="206">
        <v>45813</v>
      </c>
      <c r="IL3" s="210" t="s">
        <v>1417</v>
      </c>
      <c r="IM3" s="210">
        <v>3</v>
      </c>
      <c r="IN3" s="210" t="s">
        <v>1215</v>
      </c>
      <c r="IO3" s="210" t="s">
        <v>62</v>
      </c>
      <c r="IP3" s="210">
        <v>2</v>
      </c>
      <c r="IQ3" s="210" t="s">
        <v>17</v>
      </c>
      <c r="IR3" s="210" t="s">
        <v>17</v>
      </c>
      <c r="IS3" s="211">
        <v>45813</v>
      </c>
    </row>
    <row r="4" spans="1:253" s="11" customFormat="1" ht="13.25" customHeight="1" x14ac:dyDescent="0.25">
      <c r="A4" s="11" t="s">
        <v>3243</v>
      </c>
      <c r="B4" s="11" t="s">
        <v>8433</v>
      </c>
      <c r="C4" s="11" t="s">
        <v>3244</v>
      </c>
      <c r="D4" s="11" t="s">
        <v>3245</v>
      </c>
      <c r="E4" s="11" t="s">
        <v>7728</v>
      </c>
      <c r="F4" s="11" t="s">
        <v>5242</v>
      </c>
      <c r="G4" s="204">
        <v>36750000</v>
      </c>
      <c r="H4" s="205" t="s">
        <v>5239</v>
      </c>
      <c r="I4" s="205" t="s">
        <v>178</v>
      </c>
      <c r="J4" s="205">
        <v>1</v>
      </c>
      <c r="K4" s="205" t="s">
        <v>5241</v>
      </c>
      <c r="L4" s="205" t="s">
        <v>5240</v>
      </c>
      <c r="M4" s="206">
        <v>45834</v>
      </c>
      <c r="N4" s="213" t="s">
        <v>5246</v>
      </c>
      <c r="O4" s="208">
        <v>446973</v>
      </c>
      <c r="P4" s="208" t="s">
        <v>5243</v>
      </c>
      <c r="Q4" s="208" t="s">
        <v>398</v>
      </c>
      <c r="R4" s="208">
        <v>2</v>
      </c>
      <c r="S4" s="208" t="s">
        <v>5245</v>
      </c>
      <c r="T4" s="208" t="s">
        <v>5244</v>
      </c>
      <c r="U4" s="209">
        <v>45834</v>
      </c>
      <c r="V4" s="213" t="s">
        <v>5250</v>
      </c>
      <c r="W4" s="205">
        <v>2750000</v>
      </c>
      <c r="X4" s="205" t="s">
        <v>5247</v>
      </c>
      <c r="Y4" s="205" t="s">
        <v>398</v>
      </c>
      <c r="Z4" s="205">
        <v>2</v>
      </c>
      <c r="AA4" s="205" t="s">
        <v>5249</v>
      </c>
      <c r="AB4" s="205" t="s">
        <v>5248</v>
      </c>
      <c r="AC4" s="206">
        <v>45834</v>
      </c>
      <c r="AD4" s="213" t="s">
        <v>5253</v>
      </c>
      <c r="AE4" s="210">
        <v>2267000</v>
      </c>
      <c r="AF4" s="210" t="s">
        <v>5247</v>
      </c>
      <c r="AG4" s="210" t="s">
        <v>398</v>
      </c>
      <c r="AH4" s="210">
        <v>2</v>
      </c>
      <c r="AI4" s="210" t="s">
        <v>5252</v>
      </c>
      <c r="AJ4" s="210" t="s">
        <v>5251</v>
      </c>
      <c r="AK4" s="211">
        <v>45834</v>
      </c>
      <c r="AL4" s="213" t="s">
        <v>5257</v>
      </c>
      <c r="AM4" s="205">
        <v>0</v>
      </c>
      <c r="AN4" s="205" t="s">
        <v>5254</v>
      </c>
      <c r="AO4" s="205" t="s">
        <v>398</v>
      </c>
      <c r="AP4" s="205">
        <v>2</v>
      </c>
      <c r="AQ4" s="205" t="s">
        <v>5256</v>
      </c>
      <c r="AR4" s="205" t="s">
        <v>5255</v>
      </c>
      <c r="AS4" s="206">
        <v>45834</v>
      </c>
      <c r="AT4" s="214" t="s">
        <v>5259</v>
      </c>
      <c r="AU4" s="210" t="s">
        <v>17</v>
      </c>
      <c r="AV4" s="210" t="s">
        <v>17</v>
      </c>
      <c r="AW4" s="210" t="s">
        <v>17</v>
      </c>
      <c r="AX4" s="210" t="s">
        <v>17</v>
      </c>
      <c r="AY4" s="210" t="s">
        <v>5258</v>
      </c>
      <c r="AZ4" s="210" t="s">
        <v>318</v>
      </c>
      <c r="BA4" s="211">
        <v>45834</v>
      </c>
      <c r="BB4" s="213" t="s">
        <v>5289</v>
      </c>
      <c r="BC4" s="205" t="s">
        <v>17</v>
      </c>
      <c r="BD4" s="205" t="s">
        <v>318</v>
      </c>
      <c r="BE4" s="205" t="s">
        <v>17</v>
      </c>
      <c r="BF4" s="205" t="s">
        <v>17</v>
      </c>
      <c r="BG4" s="205" t="s">
        <v>318</v>
      </c>
      <c r="BH4" s="205" t="s">
        <v>318</v>
      </c>
      <c r="BI4" s="206">
        <v>45834</v>
      </c>
      <c r="BJ4" s="214" t="s">
        <v>5261</v>
      </c>
      <c r="BK4" s="214" t="s">
        <v>17</v>
      </c>
      <c r="BL4" s="214" t="s">
        <v>17</v>
      </c>
      <c r="BM4" s="214" t="s">
        <v>17</v>
      </c>
      <c r="BN4" s="214" t="s">
        <v>17</v>
      </c>
      <c r="BO4" s="214" t="s">
        <v>5260</v>
      </c>
      <c r="BP4" s="210" t="s">
        <v>318</v>
      </c>
      <c r="BQ4" s="215">
        <v>45834</v>
      </c>
      <c r="BR4" s="213" t="s">
        <v>5290</v>
      </c>
      <c r="BS4" s="216" t="s">
        <v>17</v>
      </c>
      <c r="BT4" s="216" t="s">
        <v>318</v>
      </c>
      <c r="BU4" s="216" t="s">
        <v>17</v>
      </c>
      <c r="BV4" s="216" t="s">
        <v>17</v>
      </c>
      <c r="BW4" s="216" t="s">
        <v>318</v>
      </c>
      <c r="BX4" s="216" t="s">
        <v>318</v>
      </c>
      <c r="BY4" s="206">
        <v>45834</v>
      </c>
      <c r="BZ4" s="214" t="s">
        <v>5291</v>
      </c>
      <c r="CA4" s="214" t="s">
        <v>17</v>
      </c>
      <c r="CB4" s="214" t="s">
        <v>318</v>
      </c>
      <c r="CC4" s="214" t="s">
        <v>17</v>
      </c>
      <c r="CD4" s="214" t="s">
        <v>17</v>
      </c>
      <c r="CE4" s="214" t="s">
        <v>318</v>
      </c>
      <c r="CF4" s="214" t="s">
        <v>318</v>
      </c>
      <c r="CG4" s="215">
        <v>45834</v>
      </c>
      <c r="CH4" s="213" t="s">
        <v>8946</v>
      </c>
      <c r="CI4" s="214" t="e">
        <v>#N/A</v>
      </c>
      <c r="CJ4" s="214" t="e">
        <v>#N/A</v>
      </c>
      <c r="CK4" s="214" t="e">
        <v>#N/A</v>
      </c>
      <c r="CL4" s="214" t="e">
        <v>#N/A</v>
      </c>
      <c r="CM4" s="214" t="e">
        <v>#N/A</v>
      </c>
      <c r="CN4" s="214" t="e">
        <v>#N/A</v>
      </c>
      <c r="CO4" s="217" t="e">
        <v>#N/A</v>
      </c>
      <c r="CP4" s="214" t="s">
        <v>5293</v>
      </c>
      <c r="CQ4" s="216" t="s">
        <v>17</v>
      </c>
      <c r="CR4" s="216" t="s">
        <v>318</v>
      </c>
      <c r="CS4" s="216" t="s">
        <v>17</v>
      </c>
      <c r="CT4" s="216" t="s">
        <v>17</v>
      </c>
      <c r="CU4" s="216" t="s">
        <v>318</v>
      </c>
      <c r="CV4" s="216" t="s">
        <v>318</v>
      </c>
      <c r="CW4" s="206">
        <v>45834</v>
      </c>
      <c r="CX4" s="214" t="s">
        <v>5266</v>
      </c>
      <c r="CY4" s="210">
        <v>1584000</v>
      </c>
      <c r="CZ4" s="210" t="s">
        <v>5275</v>
      </c>
      <c r="DA4" s="210" t="s">
        <v>398</v>
      </c>
      <c r="DB4" s="210">
        <v>2</v>
      </c>
      <c r="DC4" s="210" t="s">
        <v>5277</v>
      </c>
      <c r="DD4" s="210" t="s">
        <v>5276</v>
      </c>
      <c r="DE4" s="212">
        <v>45834</v>
      </c>
      <c r="DF4" s="213" t="s">
        <v>5270</v>
      </c>
      <c r="DG4" s="205">
        <v>483000</v>
      </c>
      <c r="DH4" s="216" t="s">
        <v>5267</v>
      </c>
      <c r="DI4" s="216" t="s">
        <v>398</v>
      </c>
      <c r="DJ4" s="216">
        <v>2</v>
      </c>
      <c r="DK4" s="216" t="s">
        <v>5269</v>
      </c>
      <c r="DL4" s="216" t="s">
        <v>5268</v>
      </c>
      <c r="DM4" s="206">
        <v>45834</v>
      </c>
      <c r="DN4" s="214" t="s">
        <v>5274</v>
      </c>
      <c r="DO4" s="210">
        <v>683000</v>
      </c>
      <c r="DP4" s="214" t="s">
        <v>5271</v>
      </c>
      <c r="DQ4" s="214" t="s">
        <v>398</v>
      </c>
      <c r="DR4" s="214">
        <v>2</v>
      </c>
      <c r="DS4" s="214" t="s">
        <v>5273</v>
      </c>
      <c r="DT4" s="214" t="s">
        <v>5272</v>
      </c>
      <c r="DU4" s="215">
        <v>45834</v>
      </c>
      <c r="DV4" s="213" t="s">
        <v>5278</v>
      </c>
      <c r="DW4" s="205">
        <v>1167000</v>
      </c>
      <c r="DX4" s="216" t="s">
        <v>5275</v>
      </c>
      <c r="DY4" s="216" t="s">
        <v>398</v>
      </c>
      <c r="DZ4" s="216">
        <v>2</v>
      </c>
      <c r="EA4" s="216" t="s">
        <v>5277</v>
      </c>
      <c r="EB4" s="216" t="s">
        <v>5276</v>
      </c>
      <c r="EC4" s="206">
        <v>45834</v>
      </c>
      <c r="ED4" s="214" t="s">
        <v>5281</v>
      </c>
      <c r="EE4" s="210">
        <v>417000</v>
      </c>
      <c r="EF4" s="214" t="s">
        <v>5279</v>
      </c>
      <c r="EG4" s="214" t="s">
        <v>230</v>
      </c>
      <c r="EH4" s="214">
        <v>3</v>
      </c>
      <c r="EI4" s="214" t="s">
        <v>5280</v>
      </c>
      <c r="EJ4" s="214" t="s">
        <v>5276</v>
      </c>
      <c r="EK4" s="215">
        <v>45834</v>
      </c>
      <c r="EL4" s="213" t="s">
        <v>5284</v>
      </c>
      <c r="EM4" s="205">
        <v>0</v>
      </c>
      <c r="EN4" s="216" t="s">
        <v>5282</v>
      </c>
      <c r="EO4" s="216" t="s">
        <v>230</v>
      </c>
      <c r="EP4" s="216">
        <v>3</v>
      </c>
      <c r="EQ4" s="216" t="s">
        <v>5283</v>
      </c>
      <c r="ER4" s="216" t="s">
        <v>5276</v>
      </c>
      <c r="ES4" s="206">
        <v>45834</v>
      </c>
      <c r="ET4" s="214" t="s">
        <v>5262</v>
      </c>
      <c r="EU4" s="214" t="s">
        <v>17</v>
      </c>
      <c r="EV4" s="214" t="s">
        <v>17</v>
      </c>
      <c r="EW4" s="214" t="s">
        <v>17</v>
      </c>
      <c r="EX4" s="214" t="s">
        <v>17</v>
      </c>
      <c r="EY4" s="214" t="s">
        <v>5260</v>
      </c>
      <c r="EZ4" s="214" t="s">
        <v>318</v>
      </c>
      <c r="FA4" s="215">
        <v>45834</v>
      </c>
      <c r="FB4" s="213" t="s">
        <v>5286</v>
      </c>
      <c r="FC4" s="216">
        <v>1</v>
      </c>
      <c r="FD4" s="216" t="s">
        <v>5254</v>
      </c>
      <c r="FE4" s="216" t="s">
        <v>398</v>
      </c>
      <c r="FF4" s="216">
        <v>2</v>
      </c>
      <c r="FG4" s="216" t="s">
        <v>5285</v>
      </c>
      <c r="FH4" s="216" t="s">
        <v>5255</v>
      </c>
      <c r="FI4" s="206">
        <v>45834</v>
      </c>
      <c r="FJ4" s="213" t="s">
        <v>5287</v>
      </c>
      <c r="FK4" s="214" t="s">
        <v>17</v>
      </c>
      <c r="FL4" s="214" t="s">
        <v>318</v>
      </c>
      <c r="FM4" s="214" t="s">
        <v>17</v>
      </c>
      <c r="FN4" s="214" t="s">
        <v>17</v>
      </c>
      <c r="FO4" s="214" t="s">
        <v>318</v>
      </c>
      <c r="FP4" s="210" t="s">
        <v>318</v>
      </c>
      <c r="FQ4" s="211">
        <v>45834</v>
      </c>
      <c r="FR4" s="213" t="s">
        <v>5288</v>
      </c>
      <c r="FS4" s="216" t="s">
        <v>17</v>
      </c>
      <c r="FT4" s="216" t="s">
        <v>318</v>
      </c>
      <c r="FU4" s="216" t="s">
        <v>17</v>
      </c>
      <c r="FV4" s="216" t="s">
        <v>17</v>
      </c>
      <c r="FW4" s="216" t="s">
        <v>318</v>
      </c>
      <c r="FX4" s="216" t="s">
        <v>318</v>
      </c>
      <c r="FY4" s="206">
        <v>45834</v>
      </c>
      <c r="FZ4" s="214" t="s">
        <v>3247</v>
      </c>
      <c r="GA4" s="214">
        <v>0</v>
      </c>
      <c r="GB4" s="214" t="s">
        <v>1215</v>
      </c>
      <c r="GC4" s="214" t="s">
        <v>62</v>
      </c>
      <c r="GD4" s="214">
        <v>2</v>
      </c>
      <c r="GE4" s="214" t="s">
        <v>17</v>
      </c>
      <c r="GF4" s="214" t="s">
        <v>17</v>
      </c>
      <c r="GG4" s="215">
        <v>45832</v>
      </c>
      <c r="GH4" s="213" t="s">
        <v>3253</v>
      </c>
      <c r="GI4" s="216">
        <v>0</v>
      </c>
      <c r="GJ4" s="216" t="s">
        <v>1215</v>
      </c>
      <c r="GK4" s="216" t="s">
        <v>62</v>
      </c>
      <c r="GL4" s="216">
        <v>2</v>
      </c>
      <c r="GM4" s="216" t="s">
        <v>17</v>
      </c>
      <c r="GN4" s="216" t="s">
        <v>17</v>
      </c>
      <c r="GO4" s="206">
        <v>45832</v>
      </c>
      <c r="GP4" s="214" t="s">
        <v>3248</v>
      </c>
      <c r="GQ4" s="214">
        <v>0</v>
      </c>
      <c r="GR4" s="214" t="s">
        <v>1215</v>
      </c>
      <c r="GS4" s="214" t="s">
        <v>62</v>
      </c>
      <c r="GT4" s="214">
        <v>2</v>
      </c>
      <c r="GU4" s="214" t="s">
        <v>17</v>
      </c>
      <c r="GV4" s="214" t="s">
        <v>17</v>
      </c>
      <c r="GW4" s="215">
        <v>45832</v>
      </c>
      <c r="GX4" s="213" t="s">
        <v>3254</v>
      </c>
      <c r="GY4" s="216">
        <v>0</v>
      </c>
      <c r="GZ4" s="216" t="s">
        <v>1215</v>
      </c>
      <c r="HA4" s="216" t="s">
        <v>62</v>
      </c>
      <c r="HB4" s="216">
        <v>2</v>
      </c>
      <c r="HC4" s="216" t="s">
        <v>17</v>
      </c>
      <c r="HD4" s="216" t="s">
        <v>17</v>
      </c>
      <c r="HE4" s="206">
        <v>45832</v>
      </c>
      <c r="HF4" s="214" t="s">
        <v>3246</v>
      </c>
      <c r="HG4" s="214">
        <v>0</v>
      </c>
      <c r="HH4" s="214" t="s">
        <v>1215</v>
      </c>
      <c r="HI4" s="214" t="s">
        <v>62</v>
      </c>
      <c r="HJ4" s="214">
        <v>2</v>
      </c>
      <c r="HK4" s="214" t="s">
        <v>17</v>
      </c>
      <c r="HL4" s="214" t="s">
        <v>17</v>
      </c>
      <c r="HM4" s="215">
        <v>45832</v>
      </c>
      <c r="HN4" s="213" t="s">
        <v>3252</v>
      </c>
      <c r="HO4" s="216">
        <v>0</v>
      </c>
      <c r="HP4" s="216" t="s">
        <v>1215</v>
      </c>
      <c r="HQ4" s="216" t="s">
        <v>62</v>
      </c>
      <c r="HR4" s="216">
        <v>2</v>
      </c>
      <c r="HS4" s="216" t="s">
        <v>17</v>
      </c>
      <c r="HT4" s="216" t="s">
        <v>17</v>
      </c>
      <c r="HU4" s="206">
        <v>45832</v>
      </c>
      <c r="HV4" s="214" t="s">
        <v>3249</v>
      </c>
      <c r="HW4" s="214">
        <v>0</v>
      </c>
      <c r="HX4" s="214" t="s">
        <v>1215</v>
      </c>
      <c r="HY4" s="214" t="s">
        <v>62</v>
      </c>
      <c r="HZ4" s="214">
        <v>2</v>
      </c>
      <c r="IA4" s="214" t="s">
        <v>17</v>
      </c>
      <c r="IB4" s="214" t="s">
        <v>17</v>
      </c>
      <c r="IC4" s="215">
        <v>45832</v>
      </c>
      <c r="ID4" s="213" t="s">
        <v>3251</v>
      </c>
      <c r="IE4" s="216">
        <v>2</v>
      </c>
      <c r="IF4" s="216" t="s">
        <v>1215</v>
      </c>
      <c r="IG4" s="216" t="s">
        <v>62</v>
      </c>
      <c r="IH4" s="216">
        <v>2</v>
      </c>
      <c r="II4" s="216" t="s">
        <v>17</v>
      </c>
      <c r="IJ4" s="216" t="s">
        <v>17</v>
      </c>
      <c r="IK4" s="206">
        <v>45832</v>
      </c>
      <c r="IL4" s="214" t="s">
        <v>3250</v>
      </c>
      <c r="IM4" s="214">
        <v>2</v>
      </c>
      <c r="IN4" s="214" t="s">
        <v>1215</v>
      </c>
      <c r="IO4" s="214" t="s">
        <v>62</v>
      </c>
      <c r="IP4" s="214">
        <v>2</v>
      </c>
      <c r="IQ4" s="214" t="s">
        <v>17</v>
      </c>
      <c r="IR4" s="214" t="s">
        <v>17</v>
      </c>
      <c r="IS4" s="215">
        <v>45832</v>
      </c>
    </row>
    <row r="5" spans="1:253" s="11" customFormat="1" ht="13.25" customHeight="1" x14ac:dyDescent="0.25">
      <c r="A5" s="11" t="s">
        <v>1616</v>
      </c>
      <c r="B5" s="11" t="s">
        <v>8440</v>
      </c>
      <c r="C5" s="11" t="s">
        <v>1617</v>
      </c>
      <c r="D5" s="11" t="s">
        <v>1618</v>
      </c>
      <c r="E5" s="11" t="s">
        <v>7753</v>
      </c>
      <c r="F5" s="11" t="s">
        <v>4702</v>
      </c>
      <c r="G5" s="204">
        <v>12289000</v>
      </c>
      <c r="H5" s="205" t="s">
        <v>4700</v>
      </c>
      <c r="I5" s="205" t="s">
        <v>398</v>
      </c>
      <c r="J5" s="205">
        <v>2</v>
      </c>
      <c r="K5" s="205" t="s">
        <v>4701</v>
      </c>
      <c r="L5" s="205" t="s">
        <v>4678</v>
      </c>
      <c r="M5" s="206">
        <v>45834</v>
      </c>
      <c r="N5" s="213" t="s">
        <v>4706</v>
      </c>
      <c r="O5" s="208">
        <v>25680</v>
      </c>
      <c r="P5" s="208" t="s">
        <v>4703</v>
      </c>
      <c r="Q5" s="208" t="s">
        <v>398</v>
      </c>
      <c r="R5" s="208">
        <v>2</v>
      </c>
      <c r="S5" s="208" t="s">
        <v>4705</v>
      </c>
      <c r="T5" s="208" t="s">
        <v>4704</v>
      </c>
      <c r="U5" s="209">
        <v>45834</v>
      </c>
      <c r="V5" s="213" t="s">
        <v>4708</v>
      </c>
      <c r="W5" s="205">
        <v>12289000</v>
      </c>
      <c r="X5" s="205" t="s">
        <v>4700</v>
      </c>
      <c r="Y5" s="205" t="s">
        <v>398</v>
      </c>
      <c r="Z5" s="205">
        <v>2</v>
      </c>
      <c r="AA5" s="205" t="s">
        <v>4707</v>
      </c>
      <c r="AB5" s="205" t="s">
        <v>4678</v>
      </c>
      <c r="AC5" s="206">
        <v>45834</v>
      </c>
      <c r="AD5" s="213" t="s">
        <v>4710</v>
      </c>
      <c r="AE5" s="210">
        <v>7138000</v>
      </c>
      <c r="AF5" s="210" t="s">
        <v>4700</v>
      </c>
      <c r="AG5" s="210" t="s">
        <v>398</v>
      </c>
      <c r="AH5" s="210">
        <v>2</v>
      </c>
      <c r="AI5" s="210" t="s">
        <v>4709</v>
      </c>
      <c r="AJ5" s="210" t="s">
        <v>4678</v>
      </c>
      <c r="AK5" s="211">
        <v>45834</v>
      </c>
      <c r="AL5" s="213" t="s">
        <v>4714</v>
      </c>
      <c r="AM5" s="205">
        <v>611000</v>
      </c>
      <c r="AN5" s="205" t="s">
        <v>4711</v>
      </c>
      <c r="AO5" s="205" t="s">
        <v>398</v>
      </c>
      <c r="AP5" s="205">
        <v>2</v>
      </c>
      <c r="AQ5" s="205" t="s">
        <v>4713</v>
      </c>
      <c r="AR5" s="205" t="s">
        <v>4712</v>
      </c>
      <c r="AS5" s="206">
        <v>45834</v>
      </c>
      <c r="AT5" s="214" t="s">
        <v>4715</v>
      </c>
      <c r="AU5" s="210" t="s">
        <v>17</v>
      </c>
      <c r="AV5" s="210" t="s">
        <v>17</v>
      </c>
      <c r="AW5" s="210" t="s">
        <v>17</v>
      </c>
      <c r="AX5" s="210" t="s">
        <v>17</v>
      </c>
      <c r="AY5" s="210" t="s">
        <v>4668</v>
      </c>
      <c r="AZ5" s="210" t="s">
        <v>17</v>
      </c>
      <c r="BA5" s="211">
        <v>45834</v>
      </c>
      <c r="BB5" s="213" t="s">
        <v>4741</v>
      </c>
      <c r="BC5" s="205">
        <v>561353</v>
      </c>
      <c r="BD5" s="205" t="s">
        <v>4738</v>
      </c>
      <c r="BE5" s="205" t="s">
        <v>398</v>
      </c>
      <c r="BF5" s="205">
        <v>2</v>
      </c>
      <c r="BG5" s="205" t="s">
        <v>4740</v>
      </c>
      <c r="BH5" s="205" t="s">
        <v>4739</v>
      </c>
      <c r="BI5" s="206">
        <v>45834</v>
      </c>
      <c r="BJ5" s="214" t="s">
        <v>4717</v>
      </c>
      <c r="BK5" s="214">
        <v>179</v>
      </c>
      <c r="BL5" s="214" t="s">
        <v>1903</v>
      </c>
      <c r="BM5" s="214" t="s">
        <v>398</v>
      </c>
      <c r="BN5" s="214">
        <v>2</v>
      </c>
      <c r="BO5" s="214" t="s">
        <v>4716</v>
      </c>
      <c r="BP5" s="210" t="s">
        <v>4672</v>
      </c>
      <c r="BQ5" s="215">
        <v>45834</v>
      </c>
      <c r="BR5" s="213" t="s">
        <v>4742</v>
      </c>
      <c r="BS5" s="216" t="s">
        <v>17</v>
      </c>
      <c r="BT5" s="216" t="s">
        <v>17</v>
      </c>
      <c r="BU5" s="216" t="s">
        <v>17</v>
      </c>
      <c r="BV5" s="216" t="s">
        <v>17</v>
      </c>
      <c r="BW5" s="216" t="s">
        <v>4670</v>
      </c>
      <c r="BX5" s="216" t="s">
        <v>17</v>
      </c>
      <c r="BY5" s="206">
        <v>45834</v>
      </c>
      <c r="BZ5" s="214" t="s">
        <v>4743</v>
      </c>
      <c r="CA5" s="214" t="s">
        <v>17</v>
      </c>
      <c r="CB5" s="214" t="s">
        <v>17</v>
      </c>
      <c r="CC5" s="214" t="s">
        <v>17</v>
      </c>
      <c r="CD5" s="214" t="s">
        <v>17</v>
      </c>
      <c r="CE5" s="214" t="s">
        <v>4670</v>
      </c>
      <c r="CF5" s="214" t="s">
        <v>17</v>
      </c>
      <c r="CG5" s="215">
        <v>45834</v>
      </c>
      <c r="CH5" s="213" t="s">
        <v>8947</v>
      </c>
      <c r="CI5" s="214" t="e">
        <v>#N/A</v>
      </c>
      <c r="CJ5" s="214" t="e">
        <v>#N/A</v>
      </c>
      <c r="CK5" s="214" t="e">
        <v>#N/A</v>
      </c>
      <c r="CL5" s="214" t="e">
        <v>#N/A</v>
      </c>
      <c r="CM5" s="214" t="e">
        <v>#N/A</v>
      </c>
      <c r="CN5" s="214" t="e">
        <v>#N/A</v>
      </c>
      <c r="CO5" s="217" t="e">
        <v>#N/A</v>
      </c>
      <c r="CP5" s="214" t="s">
        <v>4745</v>
      </c>
      <c r="CQ5" s="216" t="s">
        <v>17</v>
      </c>
      <c r="CR5" s="216" t="s">
        <v>17</v>
      </c>
      <c r="CS5" s="216" t="s">
        <v>17</v>
      </c>
      <c r="CT5" s="216" t="s">
        <v>17</v>
      </c>
      <c r="CU5" s="216" t="s">
        <v>4670</v>
      </c>
      <c r="CV5" s="216" t="s">
        <v>17</v>
      </c>
      <c r="CW5" s="206">
        <v>45834</v>
      </c>
      <c r="CX5" s="214" t="s">
        <v>4721</v>
      </c>
      <c r="CY5" s="210">
        <v>1212000</v>
      </c>
      <c r="CZ5" s="210" t="s">
        <v>4700</v>
      </c>
      <c r="DA5" s="210" t="s">
        <v>398</v>
      </c>
      <c r="DB5" s="210">
        <v>2</v>
      </c>
      <c r="DC5" s="210" t="s">
        <v>4726</v>
      </c>
      <c r="DD5" s="210" t="s">
        <v>4678</v>
      </c>
      <c r="DE5" s="212">
        <v>45834</v>
      </c>
      <c r="DF5" s="213" t="s">
        <v>4723</v>
      </c>
      <c r="DG5" s="205">
        <v>5151000</v>
      </c>
      <c r="DH5" s="216" t="s">
        <v>4700</v>
      </c>
      <c r="DI5" s="216" t="s">
        <v>398</v>
      </c>
      <c r="DJ5" s="216">
        <v>2</v>
      </c>
      <c r="DK5" s="216" t="s">
        <v>4722</v>
      </c>
      <c r="DL5" s="216" t="s">
        <v>4678</v>
      </c>
      <c r="DM5" s="206">
        <v>45834</v>
      </c>
      <c r="DN5" s="214" t="s">
        <v>4725</v>
      </c>
      <c r="DO5" s="210">
        <v>5925000</v>
      </c>
      <c r="DP5" s="214" t="s">
        <v>4700</v>
      </c>
      <c r="DQ5" s="214" t="s">
        <v>398</v>
      </c>
      <c r="DR5" s="214">
        <v>2</v>
      </c>
      <c r="DS5" s="214" t="s">
        <v>4724</v>
      </c>
      <c r="DT5" s="214" t="s">
        <v>4678</v>
      </c>
      <c r="DU5" s="215">
        <v>45834</v>
      </c>
      <c r="DV5" s="213" t="s">
        <v>4727</v>
      </c>
      <c r="DW5" s="205">
        <v>1212000</v>
      </c>
      <c r="DX5" s="216" t="s">
        <v>4700</v>
      </c>
      <c r="DY5" s="216" t="s">
        <v>398</v>
      </c>
      <c r="DZ5" s="216">
        <v>2</v>
      </c>
      <c r="EA5" s="216" t="s">
        <v>4726</v>
      </c>
      <c r="EB5" s="216" t="s">
        <v>4678</v>
      </c>
      <c r="EC5" s="206">
        <v>45834</v>
      </c>
      <c r="ED5" s="214" t="s">
        <v>4729</v>
      </c>
      <c r="EE5" s="210">
        <v>0</v>
      </c>
      <c r="EF5" s="214" t="s">
        <v>4700</v>
      </c>
      <c r="EG5" s="214" t="s">
        <v>398</v>
      </c>
      <c r="EH5" s="214">
        <v>2</v>
      </c>
      <c r="EI5" s="214" t="s">
        <v>4728</v>
      </c>
      <c r="EJ5" s="214" t="s">
        <v>4678</v>
      </c>
      <c r="EK5" s="215">
        <v>45834</v>
      </c>
      <c r="EL5" s="213" t="s">
        <v>4731</v>
      </c>
      <c r="EM5" s="205">
        <v>0</v>
      </c>
      <c r="EN5" s="216" t="s">
        <v>4700</v>
      </c>
      <c r="EO5" s="216" t="s">
        <v>398</v>
      </c>
      <c r="EP5" s="216">
        <v>2</v>
      </c>
      <c r="EQ5" s="216" t="s">
        <v>4730</v>
      </c>
      <c r="ER5" s="216" t="s">
        <v>4678</v>
      </c>
      <c r="ES5" s="206">
        <v>45834</v>
      </c>
      <c r="ET5" s="214" t="s">
        <v>4719</v>
      </c>
      <c r="EU5" s="214">
        <v>179</v>
      </c>
      <c r="EV5" s="214" t="s">
        <v>1903</v>
      </c>
      <c r="EW5" s="214" t="s">
        <v>398</v>
      </c>
      <c r="EX5" s="214">
        <v>2</v>
      </c>
      <c r="EY5" s="214" t="s">
        <v>4718</v>
      </c>
      <c r="EZ5" s="214" t="s">
        <v>4672</v>
      </c>
      <c r="FA5" s="215">
        <v>45834</v>
      </c>
      <c r="FB5" s="213" t="s">
        <v>4735</v>
      </c>
      <c r="FC5" s="216">
        <v>5</v>
      </c>
      <c r="FD5" s="216" t="s">
        <v>4732</v>
      </c>
      <c r="FE5" s="216" t="s">
        <v>178</v>
      </c>
      <c r="FF5" s="216">
        <v>1</v>
      </c>
      <c r="FG5" s="216" t="s">
        <v>4734</v>
      </c>
      <c r="FH5" s="216" t="s">
        <v>4733</v>
      </c>
      <c r="FI5" s="206">
        <v>45834</v>
      </c>
      <c r="FJ5" s="213" t="s">
        <v>4736</v>
      </c>
      <c r="FK5" s="214" t="s">
        <v>17</v>
      </c>
      <c r="FL5" s="214" t="s">
        <v>17</v>
      </c>
      <c r="FM5" s="214" t="s">
        <v>17</v>
      </c>
      <c r="FN5" s="214" t="s">
        <v>17</v>
      </c>
      <c r="FO5" s="214" t="s">
        <v>4670</v>
      </c>
      <c r="FP5" s="210" t="s">
        <v>17</v>
      </c>
      <c r="FQ5" s="211">
        <v>45834</v>
      </c>
      <c r="FR5" s="213" t="s">
        <v>4737</v>
      </c>
      <c r="FS5" s="216" t="s">
        <v>17</v>
      </c>
      <c r="FT5" s="216" t="s">
        <v>17</v>
      </c>
      <c r="FU5" s="216" t="s">
        <v>17</v>
      </c>
      <c r="FV5" s="216" t="s">
        <v>17</v>
      </c>
      <c r="FW5" s="216" t="s">
        <v>4670</v>
      </c>
      <c r="FX5" s="216" t="s">
        <v>17</v>
      </c>
      <c r="FY5" s="206">
        <v>45834</v>
      </c>
      <c r="FZ5" s="214" t="s">
        <v>1620</v>
      </c>
      <c r="GA5" s="214">
        <v>0</v>
      </c>
      <c r="GB5" s="214" t="s">
        <v>1215</v>
      </c>
      <c r="GC5" s="214" t="s">
        <v>62</v>
      </c>
      <c r="GD5" s="214">
        <v>2</v>
      </c>
      <c r="GE5" s="214" t="s">
        <v>17</v>
      </c>
      <c r="GF5" s="214" t="s">
        <v>17</v>
      </c>
      <c r="GG5" s="215">
        <v>45824</v>
      </c>
      <c r="GH5" s="213" t="s">
        <v>1626</v>
      </c>
      <c r="GI5" s="216">
        <v>0</v>
      </c>
      <c r="GJ5" s="216" t="s">
        <v>1215</v>
      </c>
      <c r="GK5" s="216" t="s">
        <v>62</v>
      </c>
      <c r="GL5" s="216">
        <v>2</v>
      </c>
      <c r="GM5" s="216" t="s">
        <v>17</v>
      </c>
      <c r="GN5" s="216" t="s">
        <v>17</v>
      </c>
      <c r="GO5" s="206">
        <v>45824</v>
      </c>
      <c r="GP5" s="214" t="s">
        <v>1621</v>
      </c>
      <c r="GQ5" s="214">
        <v>1</v>
      </c>
      <c r="GR5" s="214" t="s">
        <v>1215</v>
      </c>
      <c r="GS5" s="214" t="s">
        <v>62</v>
      </c>
      <c r="GT5" s="214">
        <v>2</v>
      </c>
      <c r="GU5" s="214" t="s">
        <v>17</v>
      </c>
      <c r="GV5" s="214" t="s">
        <v>17</v>
      </c>
      <c r="GW5" s="215">
        <v>45824</v>
      </c>
      <c r="GX5" s="213" t="s">
        <v>1627</v>
      </c>
      <c r="GY5" s="216">
        <v>0</v>
      </c>
      <c r="GZ5" s="216" t="s">
        <v>1215</v>
      </c>
      <c r="HA5" s="216" t="s">
        <v>62</v>
      </c>
      <c r="HB5" s="216">
        <v>2</v>
      </c>
      <c r="HC5" s="216" t="s">
        <v>17</v>
      </c>
      <c r="HD5" s="216" t="s">
        <v>17</v>
      </c>
      <c r="HE5" s="206">
        <v>45824</v>
      </c>
      <c r="HF5" s="214" t="s">
        <v>1619</v>
      </c>
      <c r="HG5" s="214">
        <v>0</v>
      </c>
      <c r="HH5" s="214" t="s">
        <v>1215</v>
      </c>
      <c r="HI5" s="214" t="s">
        <v>62</v>
      </c>
      <c r="HJ5" s="214">
        <v>2</v>
      </c>
      <c r="HK5" s="214" t="s">
        <v>17</v>
      </c>
      <c r="HL5" s="214" t="s">
        <v>17</v>
      </c>
      <c r="HM5" s="215">
        <v>45824</v>
      </c>
      <c r="HN5" s="213" t="s">
        <v>1625</v>
      </c>
      <c r="HO5" s="216">
        <v>1</v>
      </c>
      <c r="HP5" s="216" t="s">
        <v>1215</v>
      </c>
      <c r="HQ5" s="216" t="s">
        <v>62</v>
      </c>
      <c r="HR5" s="216">
        <v>2</v>
      </c>
      <c r="HS5" s="216" t="s">
        <v>17</v>
      </c>
      <c r="HT5" s="216" t="s">
        <v>17</v>
      </c>
      <c r="HU5" s="206">
        <v>45824</v>
      </c>
      <c r="HV5" s="214" t="s">
        <v>1622</v>
      </c>
      <c r="HW5" s="214">
        <v>0</v>
      </c>
      <c r="HX5" s="214" t="s">
        <v>1215</v>
      </c>
      <c r="HY5" s="214" t="s">
        <v>62</v>
      </c>
      <c r="HZ5" s="214">
        <v>2</v>
      </c>
      <c r="IA5" s="214" t="s">
        <v>17</v>
      </c>
      <c r="IB5" s="214" t="s">
        <v>17</v>
      </c>
      <c r="IC5" s="215">
        <v>45824</v>
      </c>
      <c r="ID5" s="213" t="s">
        <v>1624</v>
      </c>
      <c r="IE5" s="216">
        <v>0</v>
      </c>
      <c r="IF5" s="216" t="s">
        <v>1215</v>
      </c>
      <c r="IG5" s="216" t="s">
        <v>62</v>
      </c>
      <c r="IH5" s="216">
        <v>2</v>
      </c>
      <c r="II5" s="216" t="s">
        <v>17</v>
      </c>
      <c r="IJ5" s="216" t="s">
        <v>17</v>
      </c>
      <c r="IK5" s="206">
        <v>45824</v>
      </c>
      <c r="IL5" s="214" t="s">
        <v>1623</v>
      </c>
      <c r="IM5" s="214">
        <v>1</v>
      </c>
      <c r="IN5" s="214" t="s">
        <v>1215</v>
      </c>
      <c r="IO5" s="214" t="s">
        <v>62</v>
      </c>
      <c r="IP5" s="214">
        <v>2</v>
      </c>
      <c r="IQ5" s="214" t="s">
        <v>17</v>
      </c>
      <c r="IR5" s="214" t="s">
        <v>17</v>
      </c>
      <c r="IS5" s="215">
        <v>45824</v>
      </c>
    </row>
    <row r="6" spans="1:253" s="11" customFormat="1" ht="13.25" customHeight="1" x14ac:dyDescent="0.25">
      <c r="A6" s="11" t="s">
        <v>1628</v>
      </c>
      <c r="B6" s="11" t="s">
        <v>8443</v>
      </c>
      <c r="C6" s="11" t="s">
        <v>1629</v>
      </c>
      <c r="D6" s="11" t="s">
        <v>1618</v>
      </c>
      <c r="E6" s="11" t="s">
        <v>7753</v>
      </c>
      <c r="F6" s="11" t="s">
        <v>4653</v>
      </c>
      <c r="G6" s="204">
        <v>14400000</v>
      </c>
      <c r="H6" s="205" t="s">
        <v>3198</v>
      </c>
      <c r="I6" s="205" t="s">
        <v>398</v>
      </c>
      <c r="J6" s="205">
        <v>2</v>
      </c>
      <c r="K6" s="205" t="s">
        <v>4652</v>
      </c>
      <c r="L6" s="205" t="s">
        <v>4651</v>
      </c>
      <c r="M6" s="206">
        <v>45834</v>
      </c>
      <c r="N6" s="213" t="s">
        <v>4657</v>
      </c>
      <c r="O6" s="208">
        <v>11209</v>
      </c>
      <c r="P6" s="208" t="s">
        <v>4654</v>
      </c>
      <c r="Q6" s="208" t="s">
        <v>398</v>
      </c>
      <c r="R6" s="208">
        <v>2</v>
      </c>
      <c r="S6" s="208" t="s">
        <v>4656</v>
      </c>
      <c r="T6" s="208" t="s">
        <v>4655</v>
      </c>
      <c r="U6" s="209">
        <v>45834</v>
      </c>
      <c r="V6" s="213" t="s">
        <v>4661</v>
      </c>
      <c r="W6" s="205">
        <v>2792000</v>
      </c>
      <c r="X6" s="205" t="s">
        <v>4658</v>
      </c>
      <c r="Y6" s="205" t="s">
        <v>398</v>
      </c>
      <c r="Z6" s="205">
        <v>2</v>
      </c>
      <c r="AA6" s="205" t="s">
        <v>4660</v>
      </c>
      <c r="AB6" s="205" t="s">
        <v>4659</v>
      </c>
      <c r="AC6" s="206">
        <v>45834</v>
      </c>
      <c r="AD6" s="213" t="s">
        <v>4665</v>
      </c>
      <c r="AE6" s="210">
        <v>76000</v>
      </c>
      <c r="AF6" s="210" t="s">
        <v>4662</v>
      </c>
      <c r="AG6" s="210" t="s">
        <v>398</v>
      </c>
      <c r="AH6" s="210">
        <v>2</v>
      </c>
      <c r="AI6" s="210" t="s">
        <v>4664</v>
      </c>
      <c r="AJ6" s="210" t="s">
        <v>4663</v>
      </c>
      <c r="AK6" s="211">
        <v>45834</v>
      </c>
      <c r="AL6" s="213" t="s">
        <v>4667</v>
      </c>
      <c r="AM6" s="205">
        <v>76000</v>
      </c>
      <c r="AN6" s="205" t="s">
        <v>4662</v>
      </c>
      <c r="AO6" s="205" t="s">
        <v>398</v>
      </c>
      <c r="AP6" s="205">
        <v>2</v>
      </c>
      <c r="AQ6" s="205" t="s">
        <v>4666</v>
      </c>
      <c r="AR6" s="205" t="s">
        <v>4663</v>
      </c>
      <c r="AS6" s="206">
        <v>45834</v>
      </c>
      <c r="AT6" s="214" t="s">
        <v>4669</v>
      </c>
      <c r="AU6" s="210" t="s">
        <v>17</v>
      </c>
      <c r="AV6" s="210" t="s">
        <v>17</v>
      </c>
      <c r="AW6" s="210" t="s">
        <v>17</v>
      </c>
      <c r="AX6" s="210" t="s">
        <v>17</v>
      </c>
      <c r="AY6" s="210" t="s">
        <v>4668</v>
      </c>
      <c r="AZ6" s="210" t="s">
        <v>17</v>
      </c>
      <c r="BA6" s="211">
        <v>45834</v>
      </c>
      <c r="BB6" s="213" t="s">
        <v>4695</v>
      </c>
      <c r="BC6" s="205">
        <v>0</v>
      </c>
      <c r="BD6" s="205" t="s">
        <v>4692</v>
      </c>
      <c r="BE6" s="205" t="s">
        <v>398</v>
      </c>
      <c r="BF6" s="205">
        <v>2</v>
      </c>
      <c r="BG6" s="205" t="s">
        <v>4694</v>
      </c>
      <c r="BH6" s="205" t="s">
        <v>4693</v>
      </c>
      <c r="BI6" s="206">
        <v>45834</v>
      </c>
      <c r="BJ6" s="214" t="s">
        <v>4671</v>
      </c>
      <c r="BK6" s="214" t="s">
        <v>17</v>
      </c>
      <c r="BL6" s="214" t="s">
        <v>17</v>
      </c>
      <c r="BM6" s="214" t="s">
        <v>398</v>
      </c>
      <c r="BN6" s="214">
        <v>2</v>
      </c>
      <c r="BO6" s="214" t="s">
        <v>4670</v>
      </c>
      <c r="BP6" s="210" t="s">
        <v>17</v>
      </c>
      <c r="BQ6" s="215">
        <v>45834</v>
      </c>
      <c r="BR6" s="213" t="s">
        <v>4696</v>
      </c>
      <c r="BS6" s="216" t="s">
        <v>17</v>
      </c>
      <c r="BT6" s="216" t="s">
        <v>17</v>
      </c>
      <c r="BU6" s="216" t="s">
        <v>17</v>
      </c>
      <c r="BV6" s="216" t="s">
        <v>17</v>
      </c>
      <c r="BW6" s="216" t="s">
        <v>4670</v>
      </c>
      <c r="BX6" s="216" t="s">
        <v>17</v>
      </c>
      <c r="BY6" s="206">
        <v>45834</v>
      </c>
      <c r="BZ6" s="214" t="s">
        <v>4697</v>
      </c>
      <c r="CA6" s="214" t="s">
        <v>17</v>
      </c>
      <c r="CB6" s="214" t="s">
        <v>17</v>
      </c>
      <c r="CC6" s="214" t="s">
        <v>17</v>
      </c>
      <c r="CD6" s="214" t="s">
        <v>17</v>
      </c>
      <c r="CE6" s="214" t="s">
        <v>4670</v>
      </c>
      <c r="CF6" s="214" t="s">
        <v>17</v>
      </c>
      <c r="CG6" s="215">
        <v>45834</v>
      </c>
      <c r="CH6" s="213" t="s">
        <v>8948</v>
      </c>
      <c r="CI6" s="214" t="e">
        <v>#N/A</v>
      </c>
      <c r="CJ6" s="214" t="e">
        <v>#N/A</v>
      </c>
      <c r="CK6" s="214" t="e">
        <v>#N/A</v>
      </c>
      <c r="CL6" s="214" t="e">
        <v>#N/A</v>
      </c>
      <c r="CM6" s="214" t="e">
        <v>#N/A</v>
      </c>
      <c r="CN6" s="214" t="e">
        <v>#N/A</v>
      </c>
      <c r="CO6" s="217" t="e">
        <v>#N/A</v>
      </c>
      <c r="CP6" s="214" t="s">
        <v>4699</v>
      </c>
      <c r="CQ6" s="216" t="s">
        <v>17</v>
      </c>
      <c r="CR6" s="216" t="s">
        <v>17</v>
      </c>
      <c r="CS6" s="216" t="s">
        <v>17</v>
      </c>
      <c r="CT6" s="216" t="s">
        <v>17</v>
      </c>
      <c r="CU6" s="216" t="s">
        <v>4670</v>
      </c>
      <c r="CV6" s="216" t="s">
        <v>17</v>
      </c>
      <c r="CW6" s="206">
        <v>45834</v>
      </c>
      <c r="CX6" s="214" t="s">
        <v>4676</v>
      </c>
      <c r="CY6" s="210">
        <v>76000</v>
      </c>
      <c r="CZ6" s="210" t="s">
        <v>4662</v>
      </c>
      <c r="DA6" s="210" t="s">
        <v>398</v>
      </c>
      <c r="DB6" s="210">
        <v>2</v>
      </c>
      <c r="DC6" s="210" t="s">
        <v>4682</v>
      </c>
      <c r="DD6" s="210" t="s">
        <v>4663</v>
      </c>
      <c r="DE6" s="212">
        <v>45834</v>
      </c>
      <c r="DF6" s="213" t="s">
        <v>4679</v>
      </c>
      <c r="DG6" s="205">
        <v>2716000</v>
      </c>
      <c r="DH6" s="216" t="s">
        <v>4677</v>
      </c>
      <c r="DI6" s="216" t="s">
        <v>398</v>
      </c>
      <c r="DJ6" s="216">
        <v>2</v>
      </c>
      <c r="DK6" s="216" t="s">
        <v>2011</v>
      </c>
      <c r="DL6" s="216" t="s">
        <v>4678</v>
      </c>
      <c r="DM6" s="206">
        <v>45834</v>
      </c>
      <c r="DN6" s="214" t="s">
        <v>4681</v>
      </c>
      <c r="DO6" s="210">
        <v>0</v>
      </c>
      <c r="DP6" s="214" t="s">
        <v>4662</v>
      </c>
      <c r="DQ6" s="214" t="s">
        <v>398</v>
      </c>
      <c r="DR6" s="214">
        <v>2</v>
      </c>
      <c r="DS6" s="214" t="s">
        <v>4680</v>
      </c>
      <c r="DT6" s="214" t="s">
        <v>4678</v>
      </c>
      <c r="DU6" s="215">
        <v>45834</v>
      </c>
      <c r="DV6" s="213" t="s">
        <v>4683</v>
      </c>
      <c r="DW6" s="205">
        <v>76000</v>
      </c>
      <c r="DX6" s="216" t="s">
        <v>4662</v>
      </c>
      <c r="DY6" s="216" t="s">
        <v>398</v>
      </c>
      <c r="DZ6" s="216">
        <v>2</v>
      </c>
      <c r="EA6" s="216" t="s">
        <v>4682</v>
      </c>
      <c r="EB6" s="216" t="s">
        <v>4663</v>
      </c>
      <c r="EC6" s="206">
        <v>45834</v>
      </c>
      <c r="ED6" s="214" t="s">
        <v>4685</v>
      </c>
      <c r="EE6" s="210">
        <v>0</v>
      </c>
      <c r="EF6" s="214" t="s">
        <v>4662</v>
      </c>
      <c r="EG6" s="214" t="s">
        <v>230</v>
      </c>
      <c r="EH6" s="214">
        <v>3</v>
      </c>
      <c r="EI6" s="214" t="s">
        <v>4684</v>
      </c>
      <c r="EJ6" s="214" t="s">
        <v>4663</v>
      </c>
      <c r="EK6" s="215">
        <v>45834</v>
      </c>
      <c r="EL6" s="213" t="s">
        <v>4687</v>
      </c>
      <c r="EM6" s="205">
        <v>0</v>
      </c>
      <c r="EN6" s="216" t="s">
        <v>4662</v>
      </c>
      <c r="EO6" s="216" t="s">
        <v>230</v>
      </c>
      <c r="EP6" s="216">
        <v>3</v>
      </c>
      <c r="EQ6" s="216" t="s">
        <v>4686</v>
      </c>
      <c r="ER6" s="216" t="s">
        <v>4663</v>
      </c>
      <c r="ES6" s="206">
        <v>45834</v>
      </c>
      <c r="ET6" s="214" t="s">
        <v>4674</v>
      </c>
      <c r="EU6" s="214">
        <v>179</v>
      </c>
      <c r="EV6" s="214" t="s">
        <v>1903</v>
      </c>
      <c r="EW6" s="214" t="s">
        <v>398</v>
      </c>
      <c r="EX6" s="214">
        <v>2</v>
      </c>
      <c r="EY6" s="214" t="s">
        <v>4673</v>
      </c>
      <c r="EZ6" s="214" t="s">
        <v>4672</v>
      </c>
      <c r="FA6" s="215">
        <v>45834</v>
      </c>
      <c r="FB6" s="213" t="s">
        <v>4689</v>
      </c>
      <c r="FC6" s="216">
        <v>3</v>
      </c>
      <c r="FD6" s="216" t="s">
        <v>4662</v>
      </c>
      <c r="FE6" s="216" t="s">
        <v>178</v>
      </c>
      <c r="FF6" s="216">
        <v>1</v>
      </c>
      <c r="FG6" s="216" t="s">
        <v>4688</v>
      </c>
      <c r="FH6" s="216" t="s">
        <v>4663</v>
      </c>
      <c r="FI6" s="206">
        <v>45834</v>
      </c>
      <c r="FJ6" s="213" t="s">
        <v>4690</v>
      </c>
      <c r="FK6" s="214" t="s">
        <v>17</v>
      </c>
      <c r="FL6" s="214" t="s">
        <v>17</v>
      </c>
      <c r="FM6" s="214" t="s">
        <v>17</v>
      </c>
      <c r="FN6" s="214" t="s">
        <v>17</v>
      </c>
      <c r="FO6" s="214" t="s">
        <v>4670</v>
      </c>
      <c r="FP6" s="210" t="s">
        <v>17</v>
      </c>
      <c r="FQ6" s="211">
        <v>45834</v>
      </c>
      <c r="FR6" s="213" t="s">
        <v>4691</v>
      </c>
      <c r="FS6" s="216" t="s">
        <v>17</v>
      </c>
      <c r="FT6" s="216" t="s">
        <v>17</v>
      </c>
      <c r="FU6" s="216" t="s">
        <v>17</v>
      </c>
      <c r="FV6" s="216" t="s">
        <v>17</v>
      </c>
      <c r="FW6" s="216" t="s">
        <v>4670</v>
      </c>
      <c r="FX6" s="216" t="s">
        <v>17</v>
      </c>
      <c r="FY6" s="206">
        <v>45834</v>
      </c>
      <c r="FZ6" s="214" t="s">
        <v>1631</v>
      </c>
      <c r="GA6" s="214">
        <v>0</v>
      </c>
      <c r="GB6" s="214" t="s">
        <v>1215</v>
      </c>
      <c r="GC6" s="214" t="s">
        <v>62</v>
      </c>
      <c r="GD6" s="214">
        <v>2</v>
      </c>
      <c r="GE6" s="214" t="s">
        <v>17</v>
      </c>
      <c r="GF6" s="214" t="s">
        <v>17</v>
      </c>
      <c r="GG6" s="215">
        <v>45824</v>
      </c>
      <c r="GH6" s="213" t="s">
        <v>1637</v>
      </c>
      <c r="GI6" s="216">
        <v>0</v>
      </c>
      <c r="GJ6" s="216" t="s">
        <v>1215</v>
      </c>
      <c r="GK6" s="216" t="s">
        <v>62</v>
      </c>
      <c r="GL6" s="216">
        <v>2</v>
      </c>
      <c r="GM6" s="216" t="s">
        <v>17</v>
      </c>
      <c r="GN6" s="216" t="s">
        <v>17</v>
      </c>
      <c r="GO6" s="206">
        <v>45824</v>
      </c>
      <c r="GP6" s="214" t="s">
        <v>1632</v>
      </c>
      <c r="GQ6" s="214">
        <v>1</v>
      </c>
      <c r="GR6" s="214" t="s">
        <v>1215</v>
      </c>
      <c r="GS6" s="214" t="s">
        <v>62</v>
      </c>
      <c r="GT6" s="214">
        <v>2</v>
      </c>
      <c r="GU6" s="214" t="s">
        <v>17</v>
      </c>
      <c r="GV6" s="214" t="s">
        <v>17</v>
      </c>
      <c r="GW6" s="215">
        <v>45824</v>
      </c>
      <c r="GX6" s="213" t="s">
        <v>1638</v>
      </c>
      <c r="GY6" s="216">
        <v>0</v>
      </c>
      <c r="GZ6" s="216" t="s">
        <v>1215</v>
      </c>
      <c r="HA6" s="216" t="s">
        <v>62</v>
      </c>
      <c r="HB6" s="216">
        <v>2</v>
      </c>
      <c r="HC6" s="216" t="s">
        <v>17</v>
      </c>
      <c r="HD6" s="216" t="s">
        <v>17</v>
      </c>
      <c r="HE6" s="206">
        <v>45824</v>
      </c>
      <c r="HF6" s="214" t="s">
        <v>1630</v>
      </c>
      <c r="HG6" s="214">
        <v>0</v>
      </c>
      <c r="HH6" s="214" t="s">
        <v>1215</v>
      </c>
      <c r="HI6" s="214" t="s">
        <v>62</v>
      </c>
      <c r="HJ6" s="214">
        <v>2</v>
      </c>
      <c r="HK6" s="214" t="s">
        <v>17</v>
      </c>
      <c r="HL6" s="214" t="s">
        <v>17</v>
      </c>
      <c r="HM6" s="215">
        <v>45824</v>
      </c>
      <c r="HN6" s="213" t="s">
        <v>1636</v>
      </c>
      <c r="HO6" s="216">
        <v>1</v>
      </c>
      <c r="HP6" s="216" t="s">
        <v>1215</v>
      </c>
      <c r="HQ6" s="216" t="s">
        <v>62</v>
      </c>
      <c r="HR6" s="216">
        <v>2</v>
      </c>
      <c r="HS6" s="216" t="s">
        <v>17</v>
      </c>
      <c r="HT6" s="216" t="s">
        <v>17</v>
      </c>
      <c r="HU6" s="206">
        <v>45824</v>
      </c>
      <c r="HV6" s="214" t="s">
        <v>1633</v>
      </c>
      <c r="HW6" s="214">
        <v>0</v>
      </c>
      <c r="HX6" s="214" t="s">
        <v>1215</v>
      </c>
      <c r="HY6" s="214" t="s">
        <v>62</v>
      </c>
      <c r="HZ6" s="214">
        <v>2</v>
      </c>
      <c r="IA6" s="214" t="s">
        <v>17</v>
      </c>
      <c r="IB6" s="214" t="s">
        <v>17</v>
      </c>
      <c r="IC6" s="215">
        <v>45824</v>
      </c>
      <c r="ID6" s="213" t="s">
        <v>1635</v>
      </c>
      <c r="IE6" s="216">
        <v>0</v>
      </c>
      <c r="IF6" s="216" t="s">
        <v>1215</v>
      </c>
      <c r="IG6" s="216" t="s">
        <v>62</v>
      </c>
      <c r="IH6" s="216">
        <v>2</v>
      </c>
      <c r="II6" s="216" t="s">
        <v>17</v>
      </c>
      <c r="IJ6" s="216" t="s">
        <v>17</v>
      </c>
      <c r="IK6" s="206">
        <v>45824</v>
      </c>
      <c r="IL6" s="214" t="s">
        <v>1634</v>
      </c>
      <c r="IM6" s="214">
        <v>1</v>
      </c>
      <c r="IN6" s="214" t="s">
        <v>1215</v>
      </c>
      <c r="IO6" s="214" t="s">
        <v>62</v>
      </c>
      <c r="IP6" s="214">
        <v>2</v>
      </c>
      <c r="IQ6" s="214" t="s">
        <v>17</v>
      </c>
      <c r="IR6" s="214" t="s">
        <v>17</v>
      </c>
      <c r="IS6" s="215">
        <v>45824</v>
      </c>
    </row>
    <row r="7" spans="1:253" s="11" customFormat="1" ht="13.25" customHeight="1" x14ac:dyDescent="0.25">
      <c r="A7" s="11" t="s">
        <v>2180</v>
      </c>
      <c r="B7" s="11" t="s">
        <v>8448</v>
      </c>
      <c r="C7" s="11" t="s">
        <v>2181</v>
      </c>
      <c r="D7" s="11" t="s">
        <v>2182</v>
      </c>
      <c r="E7" s="11" t="s">
        <v>7756</v>
      </c>
      <c r="F7" s="11" t="s">
        <v>5114</v>
      </c>
      <c r="G7" s="204">
        <v>14728000</v>
      </c>
      <c r="H7" s="205" t="s">
        <v>4561</v>
      </c>
      <c r="I7" s="205" t="s">
        <v>398</v>
      </c>
      <c r="J7" s="205">
        <v>2</v>
      </c>
      <c r="K7" s="205" t="s">
        <v>5113</v>
      </c>
      <c r="L7" s="205" t="s">
        <v>5112</v>
      </c>
      <c r="M7" s="206">
        <v>45834</v>
      </c>
      <c r="N7" s="213" t="s">
        <v>5118</v>
      </c>
      <c r="O7" s="208">
        <v>47633</v>
      </c>
      <c r="P7" s="208" t="s">
        <v>5115</v>
      </c>
      <c r="Q7" s="208" t="s">
        <v>178</v>
      </c>
      <c r="R7" s="208">
        <v>1</v>
      </c>
      <c r="S7" s="208" t="s">
        <v>5117</v>
      </c>
      <c r="T7" s="208" t="s">
        <v>5116</v>
      </c>
      <c r="U7" s="209">
        <v>45834</v>
      </c>
      <c r="V7" s="213" t="s">
        <v>5122</v>
      </c>
      <c r="W7" s="205">
        <v>2444000</v>
      </c>
      <c r="X7" s="205" t="s">
        <v>5119</v>
      </c>
      <c r="Y7" s="205" t="s">
        <v>230</v>
      </c>
      <c r="Z7" s="205">
        <v>3</v>
      </c>
      <c r="AA7" s="205" t="s">
        <v>5121</v>
      </c>
      <c r="AB7" s="205" t="s">
        <v>5120</v>
      </c>
      <c r="AC7" s="206">
        <v>45834</v>
      </c>
      <c r="AD7" s="213" t="s">
        <v>5126</v>
      </c>
      <c r="AE7" s="210">
        <v>517000</v>
      </c>
      <c r="AF7" s="210" t="s">
        <v>5123</v>
      </c>
      <c r="AG7" s="210" t="s">
        <v>230</v>
      </c>
      <c r="AH7" s="210">
        <v>3</v>
      </c>
      <c r="AI7" s="210" t="s">
        <v>5125</v>
      </c>
      <c r="AJ7" s="210" t="s">
        <v>5124</v>
      </c>
      <c r="AK7" s="211">
        <v>45834</v>
      </c>
      <c r="AL7" s="213" t="s">
        <v>5130</v>
      </c>
      <c r="AM7" s="205">
        <v>9000</v>
      </c>
      <c r="AN7" s="205" t="s">
        <v>5127</v>
      </c>
      <c r="AO7" s="205" t="s">
        <v>398</v>
      </c>
      <c r="AP7" s="205">
        <v>2</v>
      </c>
      <c r="AQ7" s="205" t="s">
        <v>5129</v>
      </c>
      <c r="AR7" s="205" t="s">
        <v>5128</v>
      </c>
      <c r="AS7" s="206">
        <v>45834</v>
      </c>
      <c r="AT7" s="214" t="s">
        <v>5132</v>
      </c>
      <c r="AU7" s="210" t="s">
        <v>17</v>
      </c>
      <c r="AV7" s="210" t="s">
        <v>17</v>
      </c>
      <c r="AW7" s="210" t="s">
        <v>17</v>
      </c>
      <c r="AX7" s="210" t="s">
        <v>17</v>
      </c>
      <c r="AY7" s="210" t="s">
        <v>5131</v>
      </c>
      <c r="AZ7" s="210" t="s">
        <v>17</v>
      </c>
      <c r="BA7" s="211">
        <v>45834</v>
      </c>
      <c r="BB7" s="213" t="s">
        <v>5156</v>
      </c>
      <c r="BC7" s="205" t="s">
        <v>17</v>
      </c>
      <c r="BD7" s="205" t="s">
        <v>17</v>
      </c>
      <c r="BE7" s="205" t="s">
        <v>17</v>
      </c>
      <c r="BF7" s="205" t="s">
        <v>17</v>
      </c>
      <c r="BG7" s="205" t="s">
        <v>17</v>
      </c>
      <c r="BH7" s="205" t="s">
        <v>17</v>
      </c>
      <c r="BI7" s="206">
        <v>45834</v>
      </c>
      <c r="BJ7" s="214" t="s">
        <v>5134</v>
      </c>
      <c r="BK7" s="214">
        <v>356</v>
      </c>
      <c r="BL7" s="214" t="s">
        <v>4582</v>
      </c>
      <c r="BM7" s="214" t="s">
        <v>178</v>
      </c>
      <c r="BN7" s="214">
        <v>1</v>
      </c>
      <c r="BO7" s="214" t="s">
        <v>5133</v>
      </c>
      <c r="BP7" s="210" t="s">
        <v>458</v>
      </c>
      <c r="BQ7" s="215">
        <v>45834</v>
      </c>
      <c r="BR7" s="213" t="s">
        <v>5157</v>
      </c>
      <c r="BS7" s="216" t="s">
        <v>17</v>
      </c>
      <c r="BT7" s="216" t="s">
        <v>17</v>
      </c>
      <c r="BU7" s="216" t="s">
        <v>17</v>
      </c>
      <c r="BV7" s="216" t="s">
        <v>17</v>
      </c>
      <c r="BW7" s="216" t="s">
        <v>17</v>
      </c>
      <c r="BX7" s="216" t="s">
        <v>17</v>
      </c>
      <c r="BY7" s="206">
        <v>45834</v>
      </c>
      <c r="BZ7" s="214" t="s">
        <v>5158</v>
      </c>
      <c r="CA7" s="214" t="s">
        <v>17</v>
      </c>
      <c r="CB7" s="214" t="s">
        <v>17</v>
      </c>
      <c r="CC7" s="214" t="s">
        <v>17</v>
      </c>
      <c r="CD7" s="214" t="s">
        <v>17</v>
      </c>
      <c r="CE7" s="214" t="s">
        <v>17</v>
      </c>
      <c r="CF7" s="214" t="s">
        <v>17</v>
      </c>
      <c r="CG7" s="215">
        <v>45834</v>
      </c>
      <c r="CH7" s="213" t="s">
        <v>8949</v>
      </c>
      <c r="CI7" s="214" t="e">
        <v>#N/A</v>
      </c>
      <c r="CJ7" s="214" t="e">
        <v>#N/A</v>
      </c>
      <c r="CK7" s="214" t="e">
        <v>#N/A</v>
      </c>
      <c r="CL7" s="214" t="e">
        <v>#N/A</v>
      </c>
      <c r="CM7" s="214" t="e">
        <v>#N/A</v>
      </c>
      <c r="CN7" s="214" t="e">
        <v>#N/A</v>
      </c>
      <c r="CO7" s="217" t="e">
        <v>#N/A</v>
      </c>
      <c r="CP7" s="214" t="s">
        <v>5160</v>
      </c>
      <c r="CQ7" s="216" t="s">
        <v>17</v>
      </c>
      <c r="CR7" s="216" t="s">
        <v>17</v>
      </c>
      <c r="CS7" s="216" t="s">
        <v>17</v>
      </c>
      <c r="CT7" s="216" t="s">
        <v>17</v>
      </c>
      <c r="CU7" s="216" t="s">
        <v>17</v>
      </c>
      <c r="CV7" s="216" t="s">
        <v>17</v>
      </c>
      <c r="CW7" s="206">
        <v>45834</v>
      </c>
      <c r="CX7" s="214" t="s">
        <v>5139</v>
      </c>
      <c r="CY7" s="210">
        <v>132000</v>
      </c>
      <c r="CZ7" s="210" t="s">
        <v>5123</v>
      </c>
      <c r="DA7" s="210" t="s">
        <v>398</v>
      </c>
      <c r="DB7" s="210">
        <v>2</v>
      </c>
      <c r="DC7" s="210" t="s">
        <v>5144</v>
      </c>
      <c r="DD7" s="210" t="s">
        <v>5137</v>
      </c>
      <c r="DE7" s="212">
        <v>45834</v>
      </c>
      <c r="DF7" s="213" t="s">
        <v>5141</v>
      </c>
      <c r="DG7" s="205">
        <v>1927000</v>
      </c>
      <c r="DH7" s="216" t="s">
        <v>5123</v>
      </c>
      <c r="DI7" s="216" t="s">
        <v>230</v>
      </c>
      <c r="DJ7" s="216">
        <v>3</v>
      </c>
      <c r="DK7" s="216" t="s">
        <v>5140</v>
      </c>
      <c r="DL7" s="216" t="s">
        <v>5137</v>
      </c>
      <c r="DM7" s="206">
        <v>45834</v>
      </c>
      <c r="DN7" s="214" t="s">
        <v>5143</v>
      </c>
      <c r="DO7" s="210">
        <v>384000</v>
      </c>
      <c r="DP7" s="214" t="s">
        <v>5123</v>
      </c>
      <c r="DQ7" s="214" t="s">
        <v>230</v>
      </c>
      <c r="DR7" s="214">
        <v>3</v>
      </c>
      <c r="DS7" s="214" t="s">
        <v>5142</v>
      </c>
      <c r="DT7" s="214" t="s">
        <v>5137</v>
      </c>
      <c r="DU7" s="215">
        <v>45834</v>
      </c>
      <c r="DV7" s="213" t="s">
        <v>5145</v>
      </c>
      <c r="DW7" s="205">
        <v>132000</v>
      </c>
      <c r="DX7" s="216" t="s">
        <v>5123</v>
      </c>
      <c r="DY7" s="216" t="s">
        <v>398</v>
      </c>
      <c r="DZ7" s="216">
        <v>2</v>
      </c>
      <c r="EA7" s="216" t="s">
        <v>5144</v>
      </c>
      <c r="EB7" s="216" t="s">
        <v>5137</v>
      </c>
      <c r="EC7" s="206">
        <v>45834</v>
      </c>
      <c r="ED7" s="214" t="s">
        <v>5147</v>
      </c>
      <c r="EE7" s="210">
        <v>0</v>
      </c>
      <c r="EF7" s="214" t="s">
        <v>5123</v>
      </c>
      <c r="EG7" s="214" t="s">
        <v>230</v>
      </c>
      <c r="EH7" s="214">
        <v>3</v>
      </c>
      <c r="EI7" s="214" t="s">
        <v>5146</v>
      </c>
      <c r="EJ7" s="214" t="s">
        <v>5137</v>
      </c>
      <c r="EK7" s="215">
        <v>45834</v>
      </c>
      <c r="EL7" s="213" t="s">
        <v>5149</v>
      </c>
      <c r="EM7" s="205">
        <v>0</v>
      </c>
      <c r="EN7" s="216" t="s">
        <v>5123</v>
      </c>
      <c r="EO7" s="216" t="s">
        <v>398</v>
      </c>
      <c r="EP7" s="216">
        <v>2</v>
      </c>
      <c r="EQ7" s="216" t="s">
        <v>5148</v>
      </c>
      <c r="ER7" s="216" t="s">
        <v>5137</v>
      </c>
      <c r="ES7" s="206">
        <v>45834</v>
      </c>
      <c r="ET7" s="214" t="s">
        <v>5136</v>
      </c>
      <c r="EU7" s="214">
        <v>356</v>
      </c>
      <c r="EV7" s="214" t="s">
        <v>4582</v>
      </c>
      <c r="EW7" s="214" t="s">
        <v>178</v>
      </c>
      <c r="EX7" s="214">
        <v>1</v>
      </c>
      <c r="EY7" s="214" t="s">
        <v>5135</v>
      </c>
      <c r="EZ7" s="214" t="s">
        <v>458</v>
      </c>
      <c r="FA7" s="215">
        <v>45834</v>
      </c>
      <c r="FB7" s="213" t="s">
        <v>5153</v>
      </c>
      <c r="FC7" s="216">
        <v>3</v>
      </c>
      <c r="FD7" s="216" t="s">
        <v>5150</v>
      </c>
      <c r="FE7" s="216" t="s">
        <v>178</v>
      </c>
      <c r="FF7" s="216">
        <v>1</v>
      </c>
      <c r="FG7" s="216" t="s">
        <v>5152</v>
      </c>
      <c r="FH7" s="216" t="s">
        <v>5151</v>
      </c>
      <c r="FI7" s="206">
        <v>45834</v>
      </c>
      <c r="FJ7" s="213" t="s">
        <v>5154</v>
      </c>
      <c r="FK7" s="214" t="s">
        <v>17</v>
      </c>
      <c r="FL7" s="214" t="s">
        <v>17</v>
      </c>
      <c r="FM7" s="214" t="s">
        <v>17</v>
      </c>
      <c r="FN7" s="214" t="s">
        <v>17</v>
      </c>
      <c r="FO7" s="214" t="s">
        <v>17</v>
      </c>
      <c r="FP7" s="210" t="s">
        <v>17</v>
      </c>
      <c r="FQ7" s="211">
        <v>45834</v>
      </c>
      <c r="FR7" s="213" t="s">
        <v>5155</v>
      </c>
      <c r="FS7" s="216" t="s">
        <v>17</v>
      </c>
      <c r="FT7" s="216" t="s">
        <v>17</v>
      </c>
      <c r="FU7" s="216" t="s">
        <v>17</v>
      </c>
      <c r="FV7" s="216" t="s">
        <v>17</v>
      </c>
      <c r="FW7" s="216" t="s">
        <v>17</v>
      </c>
      <c r="FX7" s="216" t="s">
        <v>17</v>
      </c>
      <c r="FY7" s="206">
        <v>45834</v>
      </c>
      <c r="FZ7" s="214" t="s">
        <v>2184</v>
      </c>
      <c r="GA7" s="214">
        <v>0</v>
      </c>
      <c r="GB7" s="214" t="s">
        <v>1215</v>
      </c>
      <c r="GC7" s="214" t="s">
        <v>62</v>
      </c>
      <c r="GD7" s="214">
        <v>2</v>
      </c>
      <c r="GE7" s="214" t="s">
        <v>17</v>
      </c>
      <c r="GF7" s="214" t="s">
        <v>17</v>
      </c>
      <c r="GG7" s="215">
        <v>45828</v>
      </c>
      <c r="GH7" s="213" t="s">
        <v>2190</v>
      </c>
      <c r="GI7" s="216">
        <v>0</v>
      </c>
      <c r="GJ7" s="216" t="s">
        <v>1215</v>
      </c>
      <c r="GK7" s="216" t="s">
        <v>62</v>
      </c>
      <c r="GL7" s="216">
        <v>2</v>
      </c>
      <c r="GM7" s="216" t="s">
        <v>17</v>
      </c>
      <c r="GN7" s="216" t="s">
        <v>17</v>
      </c>
      <c r="GO7" s="206">
        <v>45828</v>
      </c>
      <c r="GP7" s="214" t="s">
        <v>2185</v>
      </c>
      <c r="GQ7" s="214">
        <v>0</v>
      </c>
      <c r="GR7" s="214" t="s">
        <v>1215</v>
      </c>
      <c r="GS7" s="214" t="s">
        <v>62</v>
      </c>
      <c r="GT7" s="214">
        <v>2</v>
      </c>
      <c r="GU7" s="214" t="s">
        <v>17</v>
      </c>
      <c r="GV7" s="214" t="s">
        <v>17</v>
      </c>
      <c r="GW7" s="215">
        <v>45828</v>
      </c>
      <c r="GX7" s="213" t="s">
        <v>2191</v>
      </c>
      <c r="GY7" s="216">
        <v>0</v>
      </c>
      <c r="GZ7" s="216" t="s">
        <v>1215</v>
      </c>
      <c r="HA7" s="216" t="s">
        <v>62</v>
      </c>
      <c r="HB7" s="216">
        <v>2</v>
      </c>
      <c r="HC7" s="216" t="s">
        <v>17</v>
      </c>
      <c r="HD7" s="216" t="s">
        <v>17</v>
      </c>
      <c r="HE7" s="206">
        <v>45828</v>
      </c>
      <c r="HF7" s="214" t="s">
        <v>2183</v>
      </c>
      <c r="HG7" s="214">
        <v>0</v>
      </c>
      <c r="HH7" s="214" t="s">
        <v>1215</v>
      </c>
      <c r="HI7" s="214" t="s">
        <v>62</v>
      </c>
      <c r="HJ7" s="214">
        <v>2</v>
      </c>
      <c r="HK7" s="214" t="s">
        <v>17</v>
      </c>
      <c r="HL7" s="214" t="s">
        <v>17</v>
      </c>
      <c r="HM7" s="215">
        <v>45828</v>
      </c>
      <c r="HN7" s="213" t="s">
        <v>2189</v>
      </c>
      <c r="HO7" s="216">
        <v>0</v>
      </c>
      <c r="HP7" s="216" t="s">
        <v>1215</v>
      </c>
      <c r="HQ7" s="216" t="s">
        <v>62</v>
      </c>
      <c r="HR7" s="216">
        <v>2</v>
      </c>
      <c r="HS7" s="216" t="s">
        <v>17</v>
      </c>
      <c r="HT7" s="216" t="s">
        <v>17</v>
      </c>
      <c r="HU7" s="206">
        <v>45828</v>
      </c>
      <c r="HV7" s="214" t="s">
        <v>2186</v>
      </c>
      <c r="HW7" s="214">
        <v>2</v>
      </c>
      <c r="HX7" s="214" t="s">
        <v>1215</v>
      </c>
      <c r="HY7" s="214" t="s">
        <v>62</v>
      </c>
      <c r="HZ7" s="214">
        <v>2</v>
      </c>
      <c r="IA7" s="214" t="s">
        <v>17</v>
      </c>
      <c r="IB7" s="214" t="s">
        <v>17</v>
      </c>
      <c r="IC7" s="215">
        <v>45828</v>
      </c>
      <c r="ID7" s="213" t="s">
        <v>2188</v>
      </c>
      <c r="IE7" s="216">
        <v>1</v>
      </c>
      <c r="IF7" s="216" t="s">
        <v>1215</v>
      </c>
      <c r="IG7" s="216" t="s">
        <v>62</v>
      </c>
      <c r="IH7" s="216">
        <v>2</v>
      </c>
      <c r="II7" s="216" t="s">
        <v>17</v>
      </c>
      <c r="IJ7" s="216" t="s">
        <v>17</v>
      </c>
      <c r="IK7" s="206">
        <v>45828</v>
      </c>
      <c r="IL7" s="214" t="s">
        <v>2187</v>
      </c>
      <c r="IM7" s="214">
        <v>1</v>
      </c>
      <c r="IN7" s="214" t="s">
        <v>1215</v>
      </c>
      <c r="IO7" s="214" t="s">
        <v>62</v>
      </c>
      <c r="IP7" s="214">
        <v>2</v>
      </c>
      <c r="IQ7" s="214" t="s">
        <v>17</v>
      </c>
      <c r="IR7" s="214" t="s">
        <v>17</v>
      </c>
      <c r="IS7" s="215">
        <v>45828</v>
      </c>
    </row>
    <row r="8" spans="1:253" s="11" customFormat="1" ht="13.25" customHeight="1" x14ac:dyDescent="0.25">
      <c r="A8" s="11" t="s">
        <v>1879</v>
      </c>
      <c r="B8" s="11" t="s">
        <v>8453</v>
      </c>
      <c r="C8" s="11" t="s">
        <v>1880</v>
      </c>
      <c r="D8" s="11" t="s">
        <v>1881</v>
      </c>
      <c r="E8" s="11" t="s">
        <v>7757</v>
      </c>
      <c r="F8" s="11" t="s">
        <v>1885</v>
      </c>
      <c r="G8" s="204">
        <v>23946000</v>
      </c>
      <c r="H8" s="205" t="s">
        <v>1882</v>
      </c>
      <c r="I8" s="205" t="s">
        <v>178</v>
      </c>
      <c r="J8" s="205">
        <v>1</v>
      </c>
      <c r="K8" s="205" t="s">
        <v>1884</v>
      </c>
      <c r="L8" s="205" t="s">
        <v>1883</v>
      </c>
      <c r="M8" s="206">
        <v>45827</v>
      </c>
      <c r="N8" s="213" t="s">
        <v>1889</v>
      </c>
      <c r="O8" s="208">
        <v>273600</v>
      </c>
      <c r="P8" s="208" t="s">
        <v>1886</v>
      </c>
      <c r="Q8" s="208" t="s">
        <v>178</v>
      </c>
      <c r="R8" s="208">
        <v>1</v>
      </c>
      <c r="S8" s="208" t="s">
        <v>1888</v>
      </c>
      <c r="T8" s="208" t="s">
        <v>1887</v>
      </c>
      <c r="U8" s="209">
        <v>45827</v>
      </c>
      <c r="V8" s="213" t="s">
        <v>1893</v>
      </c>
      <c r="W8" s="205">
        <v>23400000</v>
      </c>
      <c r="X8" s="205" t="s">
        <v>1890</v>
      </c>
      <c r="Y8" s="205" t="s">
        <v>398</v>
      </c>
      <c r="Z8" s="205">
        <v>2</v>
      </c>
      <c r="AA8" s="205" t="s">
        <v>1892</v>
      </c>
      <c r="AB8" s="205" t="s">
        <v>1891</v>
      </c>
      <c r="AC8" s="206">
        <v>45827</v>
      </c>
      <c r="AD8" s="213" t="s">
        <v>1897</v>
      </c>
      <c r="AE8" s="210">
        <v>5915000</v>
      </c>
      <c r="AF8" s="210" t="s">
        <v>1894</v>
      </c>
      <c r="AG8" s="210" t="s">
        <v>398</v>
      </c>
      <c r="AH8" s="210">
        <v>2</v>
      </c>
      <c r="AI8" s="210" t="s">
        <v>1896</v>
      </c>
      <c r="AJ8" s="210" t="s">
        <v>1895</v>
      </c>
      <c r="AK8" s="211">
        <v>45827</v>
      </c>
      <c r="AL8" s="213" t="s">
        <v>1901</v>
      </c>
      <c r="AM8" s="205">
        <v>2104000</v>
      </c>
      <c r="AN8" s="205" t="s">
        <v>1898</v>
      </c>
      <c r="AO8" s="205" t="s">
        <v>178</v>
      </c>
      <c r="AP8" s="205">
        <v>1</v>
      </c>
      <c r="AQ8" s="205" t="s">
        <v>1900</v>
      </c>
      <c r="AR8" s="205" t="s">
        <v>1899</v>
      </c>
      <c r="AS8" s="206">
        <v>45827</v>
      </c>
      <c r="AT8" s="214" t="s">
        <v>1902</v>
      </c>
      <c r="AU8" s="210" t="s">
        <v>17</v>
      </c>
      <c r="AV8" s="210" t="s">
        <v>17</v>
      </c>
      <c r="AW8" s="210" t="s">
        <v>17</v>
      </c>
      <c r="AX8" s="210" t="s">
        <v>17</v>
      </c>
      <c r="AY8" s="210" t="s">
        <v>17</v>
      </c>
      <c r="AZ8" s="210" t="s">
        <v>17</v>
      </c>
      <c r="BA8" s="211">
        <v>45827</v>
      </c>
      <c r="BB8" s="213" t="s">
        <v>1930</v>
      </c>
      <c r="BC8" s="205" t="s">
        <v>17</v>
      </c>
      <c r="BD8" s="205" t="s">
        <v>17</v>
      </c>
      <c r="BE8" s="205" t="s">
        <v>17</v>
      </c>
      <c r="BF8" s="205" t="s">
        <v>17</v>
      </c>
      <c r="BG8" s="205" t="s">
        <v>17</v>
      </c>
      <c r="BH8" s="205" t="s">
        <v>17</v>
      </c>
      <c r="BI8" s="206">
        <v>45827</v>
      </c>
      <c r="BJ8" s="214" t="s">
        <v>1905</v>
      </c>
      <c r="BK8" s="214">
        <v>3484</v>
      </c>
      <c r="BL8" s="214" t="s">
        <v>1903</v>
      </c>
      <c r="BM8" s="214" t="s">
        <v>178</v>
      </c>
      <c r="BN8" s="214">
        <v>1</v>
      </c>
      <c r="BO8" s="214" t="s">
        <v>1904</v>
      </c>
      <c r="BP8" s="210" t="s">
        <v>269</v>
      </c>
      <c r="BQ8" s="215">
        <v>45827</v>
      </c>
      <c r="BR8" s="213" t="s">
        <v>1931</v>
      </c>
      <c r="BS8" s="216" t="s">
        <v>17</v>
      </c>
      <c r="BT8" s="216" t="s">
        <v>17</v>
      </c>
      <c r="BU8" s="216" t="s">
        <v>17</v>
      </c>
      <c r="BV8" s="216" t="s">
        <v>17</v>
      </c>
      <c r="BW8" s="216" t="s">
        <v>17</v>
      </c>
      <c r="BX8" s="216" t="s">
        <v>17</v>
      </c>
      <c r="BY8" s="206">
        <v>45827</v>
      </c>
      <c r="BZ8" s="214" t="s">
        <v>1932</v>
      </c>
      <c r="CA8" s="214" t="s">
        <v>17</v>
      </c>
      <c r="CB8" s="214" t="s">
        <v>17</v>
      </c>
      <c r="CC8" s="214" t="s">
        <v>17</v>
      </c>
      <c r="CD8" s="214" t="s">
        <v>17</v>
      </c>
      <c r="CE8" s="214" t="s">
        <v>17</v>
      </c>
      <c r="CF8" s="214" t="s">
        <v>17</v>
      </c>
      <c r="CG8" s="215">
        <v>45827</v>
      </c>
      <c r="CH8" s="213" t="s">
        <v>8950</v>
      </c>
      <c r="CI8" s="214" t="e">
        <v>#N/A</v>
      </c>
      <c r="CJ8" s="214" t="e">
        <v>#N/A</v>
      </c>
      <c r="CK8" s="214" t="e">
        <v>#N/A</v>
      </c>
      <c r="CL8" s="214" t="e">
        <v>#N/A</v>
      </c>
      <c r="CM8" s="214" t="e">
        <v>#N/A</v>
      </c>
      <c r="CN8" s="214" t="e">
        <v>#N/A</v>
      </c>
      <c r="CO8" s="217" t="e">
        <v>#N/A</v>
      </c>
      <c r="CP8" s="214" t="s">
        <v>1934</v>
      </c>
      <c r="CQ8" s="216" t="s">
        <v>17</v>
      </c>
      <c r="CR8" s="216" t="s">
        <v>17</v>
      </c>
      <c r="CS8" s="216" t="s">
        <v>17</v>
      </c>
      <c r="CT8" s="216" t="s">
        <v>17</v>
      </c>
      <c r="CU8" s="216" t="s">
        <v>17</v>
      </c>
      <c r="CV8" s="216" t="s">
        <v>17</v>
      </c>
      <c r="CW8" s="206">
        <v>45827</v>
      </c>
      <c r="CX8" s="214" t="s">
        <v>1910</v>
      </c>
      <c r="CY8" s="210">
        <v>5915000</v>
      </c>
      <c r="CZ8" s="210" t="s">
        <v>1908</v>
      </c>
      <c r="DA8" s="210" t="s">
        <v>230</v>
      </c>
      <c r="DB8" s="210">
        <v>3</v>
      </c>
      <c r="DC8" s="210" t="s">
        <v>1917</v>
      </c>
      <c r="DD8" s="210" t="s">
        <v>1914</v>
      </c>
      <c r="DE8" s="212">
        <v>45827</v>
      </c>
      <c r="DF8" s="213" t="s">
        <v>1913</v>
      </c>
      <c r="DG8" s="205">
        <v>17485000</v>
      </c>
      <c r="DH8" s="216" t="s">
        <v>1908</v>
      </c>
      <c r="DI8" s="216" t="s">
        <v>398</v>
      </c>
      <c r="DJ8" s="216">
        <v>2</v>
      </c>
      <c r="DK8" s="216" t="s">
        <v>1912</v>
      </c>
      <c r="DL8" s="216" t="s">
        <v>1911</v>
      </c>
      <c r="DM8" s="206">
        <v>45827</v>
      </c>
      <c r="DN8" s="214" t="s">
        <v>1916</v>
      </c>
      <c r="DO8" s="210">
        <v>0</v>
      </c>
      <c r="DP8" s="214" t="s">
        <v>1908</v>
      </c>
      <c r="DQ8" s="214" t="s">
        <v>398</v>
      </c>
      <c r="DR8" s="214">
        <v>2</v>
      </c>
      <c r="DS8" s="214" t="s">
        <v>1915</v>
      </c>
      <c r="DT8" s="214" t="s">
        <v>1914</v>
      </c>
      <c r="DU8" s="215">
        <v>45827</v>
      </c>
      <c r="DV8" s="213" t="s">
        <v>1918</v>
      </c>
      <c r="DW8" s="205">
        <v>4337000</v>
      </c>
      <c r="DX8" s="216" t="s">
        <v>1908</v>
      </c>
      <c r="DY8" s="216" t="s">
        <v>230</v>
      </c>
      <c r="DZ8" s="216">
        <v>3</v>
      </c>
      <c r="EA8" s="216" t="s">
        <v>1917</v>
      </c>
      <c r="EB8" s="216" t="s">
        <v>1914</v>
      </c>
      <c r="EC8" s="206">
        <v>45827</v>
      </c>
      <c r="ED8" s="214" t="s">
        <v>1920</v>
      </c>
      <c r="EE8" s="210">
        <v>1578000</v>
      </c>
      <c r="EF8" s="214" t="s">
        <v>1908</v>
      </c>
      <c r="EG8" s="214" t="s">
        <v>230</v>
      </c>
      <c r="EH8" s="214">
        <v>3</v>
      </c>
      <c r="EI8" s="214" t="s">
        <v>1919</v>
      </c>
      <c r="EJ8" s="214" t="s">
        <v>1914</v>
      </c>
      <c r="EK8" s="215">
        <v>45827</v>
      </c>
      <c r="EL8" s="213" t="s">
        <v>1923</v>
      </c>
      <c r="EM8" s="205">
        <v>0</v>
      </c>
      <c r="EN8" s="216" t="s">
        <v>1908</v>
      </c>
      <c r="EO8" s="216" t="s">
        <v>230</v>
      </c>
      <c r="EP8" s="216">
        <v>3</v>
      </c>
      <c r="EQ8" s="216" t="s">
        <v>1922</v>
      </c>
      <c r="ER8" s="216" t="s">
        <v>1921</v>
      </c>
      <c r="ES8" s="206">
        <v>45827</v>
      </c>
      <c r="ET8" s="214" t="s">
        <v>1907</v>
      </c>
      <c r="EU8" s="214">
        <v>3484</v>
      </c>
      <c r="EV8" s="214" t="s">
        <v>1903</v>
      </c>
      <c r="EW8" s="214" t="s">
        <v>178</v>
      </c>
      <c r="EX8" s="214">
        <v>1</v>
      </c>
      <c r="EY8" s="214" t="s">
        <v>1906</v>
      </c>
      <c r="EZ8" s="214" t="s">
        <v>269</v>
      </c>
      <c r="FA8" s="215">
        <v>45827</v>
      </c>
      <c r="FB8" s="213" t="s">
        <v>1927</v>
      </c>
      <c r="FC8" s="216">
        <v>4</v>
      </c>
      <c r="FD8" s="216" t="s">
        <v>1924</v>
      </c>
      <c r="FE8" s="216" t="s">
        <v>398</v>
      </c>
      <c r="FF8" s="216">
        <v>2</v>
      </c>
      <c r="FG8" s="216" t="s">
        <v>1926</v>
      </c>
      <c r="FH8" s="216" t="s">
        <v>1925</v>
      </c>
      <c r="FI8" s="206">
        <v>45827</v>
      </c>
      <c r="FJ8" s="213" t="s">
        <v>1928</v>
      </c>
      <c r="FK8" s="214" t="s">
        <v>17</v>
      </c>
      <c r="FL8" s="214" t="s">
        <v>17</v>
      </c>
      <c r="FM8" s="214" t="s">
        <v>17</v>
      </c>
      <c r="FN8" s="214" t="s">
        <v>17</v>
      </c>
      <c r="FO8" s="214" t="s">
        <v>17</v>
      </c>
      <c r="FP8" s="210" t="s">
        <v>17</v>
      </c>
      <c r="FQ8" s="211">
        <v>45827</v>
      </c>
      <c r="FR8" s="213" t="s">
        <v>1929</v>
      </c>
      <c r="FS8" s="216">
        <v>0</v>
      </c>
      <c r="FT8" s="216" t="s">
        <v>17</v>
      </c>
      <c r="FU8" s="216" t="s">
        <v>17</v>
      </c>
      <c r="FV8" s="216" t="s">
        <v>17</v>
      </c>
      <c r="FW8" s="216" t="s">
        <v>17</v>
      </c>
      <c r="FX8" s="216" t="s">
        <v>17</v>
      </c>
      <c r="FY8" s="206">
        <v>45827</v>
      </c>
      <c r="FZ8" s="214" t="s">
        <v>2193</v>
      </c>
      <c r="GA8" s="214">
        <v>1</v>
      </c>
      <c r="GB8" s="214" t="s">
        <v>1215</v>
      </c>
      <c r="GC8" s="214" t="s">
        <v>62</v>
      </c>
      <c r="GD8" s="214">
        <v>2</v>
      </c>
      <c r="GE8" s="214" t="s">
        <v>17</v>
      </c>
      <c r="GF8" s="214" t="s">
        <v>17</v>
      </c>
      <c r="GG8" s="215">
        <v>45828</v>
      </c>
      <c r="GH8" s="213" t="s">
        <v>2199</v>
      </c>
      <c r="GI8" s="216">
        <v>3</v>
      </c>
      <c r="GJ8" s="216" t="s">
        <v>1215</v>
      </c>
      <c r="GK8" s="216" t="s">
        <v>62</v>
      </c>
      <c r="GL8" s="216">
        <v>2</v>
      </c>
      <c r="GM8" s="216" t="s">
        <v>17</v>
      </c>
      <c r="GN8" s="216" t="s">
        <v>17</v>
      </c>
      <c r="GO8" s="206">
        <v>45828</v>
      </c>
      <c r="GP8" s="214" t="s">
        <v>2194</v>
      </c>
      <c r="GQ8" s="214">
        <v>3</v>
      </c>
      <c r="GR8" s="214" t="s">
        <v>1215</v>
      </c>
      <c r="GS8" s="214" t="s">
        <v>62</v>
      </c>
      <c r="GT8" s="214">
        <v>2</v>
      </c>
      <c r="GU8" s="214" t="s">
        <v>17</v>
      </c>
      <c r="GV8" s="214" t="s">
        <v>17</v>
      </c>
      <c r="GW8" s="215">
        <v>45828</v>
      </c>
      <c r="GX8" s="213" t="s">
        <v>2200</v>
      </c>
      <c r="GY8" s="216">
        <v>0</v>
      </c>
      <c r="GZ8" s="216" t="s">
        <v>1215</v>
      </c>
      <c r="HA8" s="216" t="s">
        <v>62</v>
      </c>
      <c r="HB8" s="216">
        <v>2</v>
      </c>
      <c r="HC8" s="216" t="s">
        <v>17</v>
      </c>
      <c r="HD8" s="216" t="s">
        <v>17</v>
      </c>
      <c r="HE8" s="206">
        <v>45828</v>
      </c>
      <c r="HF8" s="214" t="s">
        <v>2192</v>
      </c>
      <c r="HG8" s="214">
        <v>2</v>
      </c>
      <c r="HH8" s="214" t="s">
        <v>1215</v>
      </c>
      <c r="HI8" s="214" t="s">
        <v>62</v>
      </c>
      <c r="HJ8" s="214">
        <v>2</v>
      </c>
      <c r="HK8" s="214" t="s">
        <v>17</v>
      </c>
      <c r="HL8" s="214" t="s">
        <v>17</v>
      </c>
      <c r="HM8" s="215">
        <v>45828</v>
      </c>
      <c r="HN8" s="213" t="s">
        <v>2198</v>
      </c>
      <c r="HO8" s="216">
        <v>2</v>
      </c>
      <c r="HP8" s="216" t="s">
        <v>1215</v>
      </c>
      <c r="HQ8" s="216" t="s">
        <v>62</v>
      </c>
      <c r="HR8" s="216">
        <v>2</v>
      </c>
      <c r="HS8" s="216" t="s">
        <v>17</v>
      </c>
      <c r="HT8" s="216" t="s">
        <v>17</v>
      </c>
      <c r="HU8" s="206">
        <v>45828</v>
      </c>
      <c r="HV8" s="214" t="s">
        <v>2195</v>
      </c>
      <c r="HW8" s="214">
        <v>3</v>
      </c>
      <c r="HX8" s="214" t="s">
        <v>1215</v>
      </c>
      <c r="HY8" s="214" t="s">
        <v>62</v>
      </c>
      <c r="HZ8" s="214">
        <v>2</v>
      </c>
      <c r="IA8" s="214" t="s">
        <v>17</v>
      </c>
      <c r="IB8" s="214" t="s">
        <v>17</v>
      </c>
      <c r="IC8" s="215">
        <v>45828</v>
      </c>
      <c r="ID8" s="213" t="s">
        <v>2197</v>
      </c>
      <c r="IE8" s="216">
        <v>1</v>
      </c>
      <c r="IF8" s="216" t="s">
        <v>1215</v>
      </c>
      <c r="IG8" s="216" t="s">
        <v>62</v>
      </c>
      <c r="IH8" s="216">
        <v>2</v>
      </c>
      <c r="II8" s="216" t="s">
        <v>17</v>
      </c>
      <c r="IJ8" s="216" t="s">
        <v>17</v>
      </c>
      <c r="IK8" s="206">
        <v>45828</v>
      </c>
      <c r="IL8" s="214" t="s">
        <v>2196</v>
      </c>
      <c r="IM8" s="214">
        <v>1</v>
      </c>
      <c r="IN8" s="214" t="s">
        <v>1215</v>
      </c>
      <c r="IO8" s="214" t="s">
        <v>62</v>
      </c>
      <c r="IP8" s="214">
        <v>2</v>
      </c>
      <c r="IQ8" s="214" t="s">
        <v>17</v>
      </c>
      <c r="IR8" s="214" t="s">
        <v>17</v>
      </c>
      <c r="IS8" s="215">
        <v>45828</v>
      </c>
    </row>
    <row r="9" spans="1:253" s="11" customFormat="1" ht="13.25" customHeight="1" x14ac:dyDescent="0.25">
      <c r="A9" s="11" t="s">
        <v>753</v>
      </c>
      <c r="B9" s="11" t="s">
        <v>8456</v>
      </c>
      <c r="C9" s="11" t="s">
        <v>754</v>
      </c>
      <c r="D9" s="11" t="s">
        <v>528</v>
      </c>
      <c r="E9" s="11" t="s">
        <v>7758</v>
      </c>
      <c r="F9" s="11" t="s">
        <v>5427</v>
      </c>
      <c r="G9" s="204">
        <v>170968000</v>
      </c>
      <c r="H9" s="205" t="s">
        <v>5424</v>
      </c>
      <c r="I9" s="205" t="s">
        <v>178</v>
      </c>
      <c r="J9" s="205">
        <v>1</v>
      </c>
      <c r="K9" s="205" t="s">
        <v>5426</v>
      </c>
      <c r="L9" s="205" t="s">
        <v>5425</v>
      </c>
      <c r="M9" s="206">
        <v>45834</v>
      </c>
      <c r="N9" s="213" t="s">
        <v>5431</v>
      </c>
      <c r="O9" s="208">
        <v>87506</v>
      </c>
      <c r="P9" s="208" t="s">
        <v>5428</v>
      </c>
      <c r="Q9" s="208" t="s">
        <v>178</v>
      </c>
      <c r="R9" s="208">
        <v>1</v>
      </c>
      <c r="S9" s="208" t="s">
        <v>5430</v>
      </c>
      <c r="T9" s="208" t="s">
        <v>5429</v>
      </c>
      <c r="U9" s="209">
        <v>45834</v>
      </c>
      <c r="V9" s="213" t="s">
        <v>5435</v>
      </c>
      <c r="W9" s="205">
        <v>96669000</v>
      </c>
      <c r="X9" s="205" t="s">
        <v>5432</v>
      </c>
      <c r="Y9" s="205" t="s">
        <v>178</v>
      </c>
      <c r="Z9" s="205">
        <v>1</v>
      </c>
      <c r="AA9" s="205" t="s">
        <v>5434</v>
      </c>
      <c r="AB9" s="205" t="s">
        <v>5433</v>
      </c>
      <c r="AC9" s="206">
        <v>45834</v>
      </c>
      <c r="AD9" s="213" t="s">
        <v>5438</v>
      </c>
      <c r="AE9" s="210">
        <v>50718000</v>
      </c>
      <c r="AF9" s="210" t="s">
        <v>5432</v>
      </c>
      <c r="AG9" s="210" t="s">
        <v>178</v>
      </c>
      <c r="AH9" s="210">
        <v>1</v>
      </c>
      <c r="AI9" s="210" t="s">
        <v>5437</v>
      </c>
      <c r="AJ9" s="210" t="s">
        <v>5436</v>
      </c>
      <c r="AK9" s="211">
        <v>45834</v>
      </c>
      <c r="AL9" s="213" t="s">
        <v>5442</v>
      </c>
      <c r="AM9" s="205">
        <v>1139000</v>
      </c>
      <c r="AN9" s="205" t="s">
        <v>5439</v>
      </c>
      <c r="AO9" s="205" t="s">
        <v>398</v>
      </c>
      <c r="AP9" s="205">
        <v>2</v>
      </c>
      <c r="AQ9" s="205" t="s">
        <v>5441</v>
      </c>
      <c r="AR9" s="205" t="s">
        <v>5440</v>
      </c>
      <c r="AS9" s="206">
        <v>45834</v>
      </c>
      <c r="AT9" s="214" t="s">
        <v>5444</v>
      </c>
      <c r="AU9" s="210" t="s">
        <v>17</v>
      </c>
      <c r="AV9" s="210" t="s">
        <v>17</v>
      </c>
      <c r="AW9" s="210" t="s">
        <v>17</v>
      </c>
      <c r="AX9" s="210" t="s">
        <v>17</v>
      </c>
      <c r="AY9" s="210" t="s">
        <v>5443</v>
      </c>
      <c r="AZ9" s="210" t="s">
        <v>17</v>
      </c>
      <c r="BA9" s="211">
        <v>45834</v>
      </c>
      <c r="BB9" s="213" t="s">
        <v>757</v>
      </c>
      <c r="BC9" s="205" t="s">
        <v>17</v>
      </c>
      <c r="BD9" s="205" t="s">
        <v>17</v>
      </c>
      <c r="BE9" s="205" t="s">
        <v>17</v>
      </c>
      <c r="BF9" s="205" t="s">
        <v>17</v>
      </c>
      <c r="BG9" s="205" t="s">
        <v>529</v>
      </c>
      <c r="BH9" s="205" t="s">
        <v>17</v>
      </c>
      <c r="BI9" s="206">
        <v>45684</v>
      </c>
      <c r="BJ9" s="214" t="s">
        <v>5447</v>
      </c>
      <c r="BK9" s="214">
        <v>8</v>
      </c>
      <c r="BL9" s="214" t="s">
        <v>5445</v>
      </c>
      <c r="BM9" s="214" t="s">
        <v>178</v>
      </c>
      <c r="BN9" s="214">
        <v>1</v>
      </c>
      <c r="BO9" s="214" t="s">
        <v>5446</v>
      </c>
      <c r="BP9" s="210" t="s">
        <v>269</v>
      </c>
      <c r="BQ9" s="215">
        <v>45834</v>
      </c>
      <c r="BR9" s="213" t="s">
        <v>758</v>
      </c>
      <c r="BS9" s="216" t="s">
        <v>17</v>
      </c>
      <c r="BT9" s="216" t="s">
        <v>17</v>
      </c>
      <c r="BU9" s="216" t="s">
        <v>17</v>
      </c>
      <c r="BV9" s="216" t="s">
        <v>17</v>
      </c>
      <c r="BW9" s="216" t="s">
        <v>529</v>
      </c>
      <c r="BX9" s="216" t="s">
        <v>17</v>
      </c>
      <c r="BY9" s="206">
        <v>45684</v>
      </c>
      <c r="BZ9" s="214" t="s">
        <v>759</v>
      </c>
      <c r="CA9" s="214" t="s">
        <v>17</v>
      </c>
      <c r="CB9" s="214" t="s">
        <v>17</v>
      </c>
      <c r="CC9" s="214" t="s">
        <v>17</v>
      </c>
      <c r="CD9" s="214" t="s">
        <v>17</v>
      </c>
      <c r="CE9" s="214" t="s">
        <v>529</v>
      </c>
      <c r="CF9" s="214" t="s">
        <v>17</v>
      </c>
      <c r="CG9" s="215">
        <v>45684</v>
      </c>
      <c r="CH9" s="213" t="s">
        <v>8951</v>
      </c>
      <c r="CI9" s="214" t="e">
        <v>#N/A</v>
      </c>
      <c r="CJ9" s="214" t="e">
        <v>#N/A</v>
      </c>
      <c r="CK9" s="214" t="e">
        <v>#N/A</v>
      </c>
      <c r="CL9" s="214" t="e">
        <v>#N/A</v>
      </c>
      <c r="CM9" s="214" t="e">
        <v>#N/A</v>
      </c>
      <c r="CN9" s="214" t="e">
        <v>#N/A</v>
      </c>
      <c r="CO9" s="217" t="e">
        <v>#N/A</v>
      </c>
      <c r="CP9" s="214" t="s">
        <v>761</v>
      </c>
      <c r="CQ9" s="216" t="s">
        <v>17</v>
      </c>
      <c r="CR9" s="216" t="s">
        <v>17</v>
      </c>
      <c r="CS9" s="216" t="s">
        <v>17</v>
      </c>
      <c r="CT9" s="216" t="s">
        <v>17</v>
      </c>
      <c r="CU9" s="216" t="s">
        <v>529</v>
      </c>
      <c r="CV9" s="216" t="s">
        <v>17</v>
      </c>
      <c r="CW9" s="206">
        <v>45684</v>
      </c>
      <c r="CX9" s="214" t="s">
        <v>5452</v>
      </c>
      <c r="CY9" s="210">
        <v>16974000</v>
      </c>
      <c r="CZ9" s="210" t="s">
        <v>5449</v>
      </c>
      <c r="DA9" s="210" t="s">
        <v>230</v>
      </c>
      <c r="DB9" s="210">
        <v>3</v>
      </c>
      <c r="DC9" s="210" t="s">
        <v>5460</v>
      </c>
      <c r="DD9" s="210" t="s">
        <v>5459</v>
      </c>
      <c r="DE9" s="212">
        <v>45834</v>
      </c>
      <c r="DF9" s="213" t="s">
        <v>5455</v>
      </c>
      <c r="DG9" s="205">
        <v>45951000</v>
      </c>
      <c r="DH9" s="216" t="s">
        <v>5453</v>
      </c>
      <c r="DI9" s="216" t="s">
        <v>178</v>
      </c>
      <c r="DJ9" s="216">
        <v>1</v>
      </c>
      <c r="DK9" s="216" t="s">
        <v>4402</v>
      </c>
      <c r="DL9" s="216" t="s">
        <v>5454</v>
      </c>
      <c r="DM9" s="206">
        <v>45834</v>
      </c>
      <c r="DN9" s="214" t="s">
        <v>5458</v>
      </c>
      <c r="DO9" s="210">
        <v>33744000</v>
      </c>
      <c r="DP9" s="214" t="s">
        <v>5456</v>
      </c>
      <c r="DQ9" s="214" t="s">
        <v>178</v>
      </c>
      <c r="DR9" s="214">
        <v>1</v>
      </c>
      <c r="DS9" s="214" t="s">
        <v>1801</v>
      </c>
      <c r="DT9" s="214" t="s">
        <v>5457</v>
      </c>
      <c r="DU9" s="215">
        <v>45834</v>
      </c>
      <c r="DV9" s="213" t="s">
        <v>5461</v>
      </c>
      <c r="DW9" s="205">
        <v>16613000</v>
      </c>
      <c r="DX9" s="216" t="s">
        <v>5449</v>
      </c>
      <c r="DY9" s="216" t="s">
        <v>230</v>
      </c>
      <c r="DZ9" s="216">
        <v>3</v>
      </c>
      <c r="EA9" s="216" t="s">
        <v>5460</v>
      </c>
      <c r="EB9" s="216" t="s">
        <v>5459</v>
      </c>
      <c r="EC9" s="206">
        <v>45834</v>
      </c>
      <c r="ED9" s="214" t="s">
        <v>5463</v>
      </c>
      <c r="EE9" s="210">
        <v>361000</v>
      </c>
      <c r="EF9" s="214" t="s">
        <v>5449</v>
      </c>
      <c r="EG9" s="214" t="s">
        <v>230</v>
      </c>
      <c r="EH9" s="214">
        <v>3</v>
      </c>
      <c r="EI9" s="214" t="s">
        <v>5462</v>
      </c>
      <c r="EJ9" s="214" t="s">
        <v>5459</v>
      </c>
      <c r="EK9" s="215">
        <v>45834</v>
      </c>
      <c r="EL9" s="213" t="s">
        <v>5464</v>
      </c>
      <c r="EM9" s="205" t="s">
        <v>17</v>
      </c>
      <c r="EN9" s="216" t="s">
        <v>5449</v>
      </c>
      <c r="EO9" s="216" t="s">
        <v>230</v>
      </c>
      <c r="EP9" s="216">
        <v>3</v>
      </c>
      <c r="EQ9" s="216" t="s">
        <v>5460</v>
      </c>
      <c r="ER9" s="216" t="s">
        <v>5459</v>
      </c>
      <c r="ES9" s="206">
        <v>45834</v>
      </c>
      <c r="ET9" s="214" t="s">
        <v>5448</v>
      </c>
      <c r="EU9" s="214">
        <v>8</v>
      </c>
      <c r="EV9" s="214" t="s">
        <v>5445</v>
      </c>
      <c r="EW9" s="214" t="s">
        <v>178</v>
      </c>
      <c r="EX9" s="214">
        <v>1</v>
      </c>
      <c r="EY9" s="214" t="s">
        <v>5446</v>
      </c>
      <c r="EZ9" s="214" t="s">
        <v>269</v>
      </c>
      <c r="FA9" s="215">
        <v>45834</v>
      </c>
      <c r="FB9" s="213" t="s">
        <v>5466</v>
      </c>
      <c r="FC9" s="216">
        <v>3</v>
      </c>
      <c r="FD9" s="216" t="s">
        <v>5456</v>
      </c>
      <c r="FE9" s="216" t="s">
        <v>178</v>
      </c>
      <c r="FF9" s="216">
        <v>1</v>
      </c>
      <c r="FG9" s="216" t="s">
        <v>5465</v>
      </c>
      <c r="FH9" s="216" t="s">
        <v>5457</v>
      </c>
      <c r="FI9" s="206">
        <v>45834</v>
      </c>
      <c r="FJ9" s="213" t="s">
        <v>755</v>
      </c>
      <c r="FK9" s="214" t="s">
        <v>17</v>
      </c>
      <c r="FL9" s="214" t="s">
        <v>17</v>
      </c>
      <c r="FM9" s="214" t="s">
        <v>17</v>
      </c>
      <c r="FN9" s="214" t="s">
        <v>17</v>
      </c>
      <c r="FO9" s="214" t="s">
        <v>529</v>
      </c>
      <c r="FP9" s="210" t="s">
        <v>17</v>
      </c>
      <c r="FQ9" s="211">
        <v>45684</v>
      </c>
      <c r="FR9" s="213" t="s">
        <v>756</v>
      </c>
      <c r="FS9" s="216" t="s">
        <v>17</v>
      </c>
      <c r="FT9" s="216" t="s">
        <v>17</v>
      </c>
      <c r="FU9" s="216" t="s">
        <v>17</v>
      </c>
      <c r="FV9" s="216" t="s">
        <v>17</v>
      </c>
      <c r="FW9" s="216" t="s">
        <v>529</v>
      </c>
      <c r="FX9" s="216" t="s">
        <v>17</v>
      </c>
      <c r="FY9" s="206">
        <v>45684</v>
      </c>
      <c r="FZ9" s="214" t="s">
        <v>2202</v>
      </c>
      <c r="GA9" s="214">
        <v>1</v>
      </c>
      <c r="GB9" s="214" t="s">
        <v>1215</v>
      </c>
      <c r="GC9" s="214" t="s">
        <v>62</v>
      </c>
      <c r="GD9" s="214">
        <v>2</v>
      </c>
      <c r="GE9" s="214" t="s">
        <v>17</v>
      </c>
      <c r="GF9" s="214" t="s">
        <v>17</v>
      </c>
      <c r="GG9" s="215">
        <v>45828</v>
      </c>
      <c r="GH9" s="213" t="s">
        <v>2208</v>
      </c>
      <c r="GI9" s="216">
        <v>1</v>
      </c>
      <c r="GJ9" s="216" t="s">
        <v>1215</v>
      </c>
      <c r="GK9" s="216" t="s">
        <v>62</v>
      </c>
      <c r="GL9" s="216">
        <v>2</v>
      </c>
      <c r="GM9" s="216" t="s">
        <v>17</v>
      </c>
      <c r="GN9" s="216" t="s">
        <v>17</v>
      </c>
      <c r="GO9" s="206">
        <v>45828</v>
      </c>
      <c r="GP9" s="214" t="s">
        <v>2203</v>
      </c>
      <c r="GQ9" s="214">
        <v>2</v>
      </c>
      <c r="GR9" s="214" t="s">
        <v>1215</v>
      </c>
      <c r="GS9" s="214" t="s">
        <v>62</v>
      </c>
      <c r="GT9" s="214">
        <v>2</v>
      </c>
      <c r="GU9" s="214" t="s">
        <v>17</v>
      </c>
      <c r="GV9" s="214" t="s">
        <v>17</v>
      </c>
      <c r="GW9" s="215">
        <v>45828</v>
      </c>
      <c r="GX9" s="213" t="s">
        <v>2209</v>
      </c>
      <c r="GY9" s="216">
        <v>0</v>
      </c>
      <c r="GZ9" s="216" t="s">
        <v>1215</v>
      </c>
      <c r="HA9" s="216" t="s">
        <v>62</v>
      </c>
      <c r="HB9" s="216">
        <v>2</v>
      </c>
      <c r="HC9" s="216" t="s">
        <v>17</v>
      </c>
      <c r="HD9" s="216" t="s">
        <v>17</v>
      </c>
      <c r="HE9" s="206">
        <v>45828</v>
      </c>
      <c r="HF9" s="214" t="s">
        <v>2201</v>
      </c>
      <c r="HG9" s="214">
        <v>0</v>
      </c>
      <c r="HH9" s="214" t="s">
        <v>1215</v>
      </c>
      <c r="HI9" s="214" t="s">
        <v>62</v>
      </c>
      <c r="HJ9" s="214">
        <v>2</v>
      </c>
      <c r="HK9" s="214" t="s">
        <v>17</v>
      </c>
      <c r="HL9" s="214" t="s">
        <v>17</v>
      </c>
      <c r="HM9" s="215">
        <v>45828</v>
      </c>
      <c r="HN9" s="213" t="s">
        <v>2207</v>
      </c>
      <c r="HO9" s="216">
        <v>2</v>
      </c>
      <c r="HP9" s="216" t="s">
        <v>1215</v>
      </c>
      <c r="HQ9" s="216" t="s">
        <v>62</v>
      </c>
      <c r="HR9" s="216">
        <v>2</v>
      </c>
      <c r="HS9" s="216" t="s">
        <v>17</v>
      </c>
      <c r="HT9" s="216" t="s">
        <v>17</v>
      </c>
      <c r="HU9" s="206">
        <v>45828</v>
      </c>
      <c r="HV9" s="214" t="s">
        <v>2204</v>
      </c>
      <c r="HW9" s="214">
        <v>1</v>
      </c>
      <c r="HX9" s="214" t="s">
        <v>1215</v>
      </c>
      <c r="HY9" s="214" t="s">
        <v>62</v>
      </c>
      <c r="HZ9" s="214">
        <v>2</v>
      </c>
      <c r="IA9" s="214" t="s">
        <v>17</v>
      </c>
      <c r="IB9" s="214" t="s">
        <v>17</v>
      </c>
      <c r="IC9" s="215">
        <v>45828</v>
      </c>
      <c r="ID9" s="213" t="s">
        <v>2206</v>
      </c>
      <c r="IE9" s="216">
        <v>1</v>
      </c>
      <c r="IF9" s="216" t="s">
        <v>1215</v>
      </c>
      <c r="IG9" s="216" t="s">
        <v>62</v>
      </c>
      <c r="IH9" s="216">
        <v>2</v>
      </c>
      <c r="II9" s="216" t="s">
        <v>17</v>
      </c>
      <c r="IJ9" s="216" t="s">
        <v>17</v>
      </c>
      <c r="IK9" s="206">
        <v>45828</v>
      </c>
      <c r="IL9" s="214" t="s">
        <v>2205</v>
      </c>
      <c r="IM9" s="214">
        <v>1</v>
      </c>
      <c r="IN9" s="214" t="s">
        <v>1215</v>
      </c>
      <c r="IO9" s="214" t="s">
        <v>62</v>
      </c>
      <c r="IP9" s="214">
        <v>2</v>
      </c>
      <c r="IQ9" s="214" t="s">
        <v>17</v>
      </c>
      <c r="IR9" s="214" t="s">
        <v>17</v>
      </c>
      <c r="IS9" s="215">
        <v>45828</v>
      </c>
    </row>
    <row r="10" spans="1:253" s="11" customFormat="1" ht="13.25" customHeight="1" x14ac:dyDescent="0.25">
      <c r="A10" s="11" t="s">
        <v>526</v>
      </c>
      <c r="B10" s="11" t="s">
        <v>8443</v>
      </c>
      <c r="C10" s="11" t="s">
        <v>527</v>
      </c>
      <c r="D10" s="11" t="s">
        <v>528</v>
      </c>
      <c r="E10" s="11" t="s">
        <v>7758</v>
      </c>
      <c r="F10" s="11" t="s">
        <v>5469</v>
      </c>
      <c r="G10" s="204">
        <v>170968000</v>
      </c>
      <c r="H10" s="205" t="s">
        <v>5424</v>
      </c>
      <c r="I10" s="205" t="s">
        <v>178</v>
      </c>
      <c r="J10" s="205">
        <v>1</v>
      </c>
      <c r="K10" s="205" t="s">
        <v>5468</v>
      </c>
      <c r="L10" s="205" t="s">
        <v>5467</v>
      </c>
      <c r="M10" s="206">
        <v>45834</v>
      </c>
      <c r="N10" s="213" t="s">
        <v>5473</v>
      </c>
      <c r="O10" s="208">
        <v>710.46</v>
      </c>
      <c r="P10" s="208" t="s">
        <v>5470</v>
      </c>
      <c r="Q10" s="208" t="s">
        <v>178</v>
      </c>
      <c r="R10" s="208">
        <v>1</v>
      </c>
      <c r="S10" s="208" t="s">
        <v>5472</v>
      </c>
      <c r="T10" s="208" t="s">
        <v>5471</v>
      </c>
      <c r="U10" s="209">
        <v>45834</v>
      </c>
      <c r="V10" s="213" t="s">
        <v>5477</v>
      </c>
      <c r="W10" s="205">
        <v>1736000</v>
      </c>
      <c r="X10" s="205" t="s">
        <v>5474</v>
      </c>
      <c r="Y10" s="205" t="s">
        <v>178</v>
      </c>
      <c r="Z10" s="205">
        <v>1</v>
      </c>
      <c r="AA10" s="205" t="s">
        <v>5476</v>
      </c>
      <c r="AB10" s="205" t="s">
        <v>5475</v>
      </c>
      <c r="AC10" s="206">
        <v>45834</v>
      </c>
      <c r="AD10" s="213" t="s">
        <v>5480</v>
      </c>
      <c r="AE10" s="210">
        <v>1736000</v>
      </c>
      <c r="AF10" s="210" t="s">
        <v>5474</v>
      </c>
      <c r="AG10" s="210" t="s">
        <v>178</v>
      </c>
      <c r="AH10" s="210">
        <v>1</v>
      </c>
      <c r="AI10" s="210" t="s">
        <v>5479</v>
      </c>
      <c r="AJ10" s="210" t="s">
        <v>5478</v>
      </c>
      <c r="AK10" s="211">
        <v>45834</v>
      </c>
      <c r="AL10" s="213" t="s">
        <v>5482</v>
      </c>
      <c r="AM10" s="205">
        <v>1139000</v>
      </c>
      <c r="AN10" s="205" t="s">
        <v>5439</v>
      </c>
      <c r="AO10" s="205" t="s">
        <v>178</v>
      </c>
      <c r="AP10" s="205">
        <v>1</v>
      </c>
      <c r="AQ10" s="205" t="s">
        <v>5481</v>
      </c>
      <c r="AR10" s="205" t="s">
        <v>5440</v>
      </c>
      <c r="AS10" s="206">
        <v>45834</v>
      </c>
      <c r="AT10" s="214" t="s">
        <v>5483</v>
      </c>
      <c r="AU10" s="210" t="s">
        <v>17</v>
      </c>
      <c r="AV10" s="210" t="s">
        <v>17</v>
      </c>
      <c r="AW10" s="210" t="s">
        <v>17</v>
      </c>
      <c r="AX10" s="210" t="s">
        <v>17</v>
      </c>
      <c r="AY10" s="210" t="s">
        <v>103</v>
      </c>
      <c r="AZ10" s="210" t="s">
        <v>17</v>
      </c>
      <c r="BA10" s="211">
        <v>45834</v>
      </c>
      <c r="BB10" s="213" t="s">
        <v>532</v>
      </c>
      <c r="BC10" s="205" t="s">
        <v>17</v>
      </c>
      <c r="BD10" s="205" t="s">
        <v>17</v>
      </c>
      <c r="BE10" s="205" t="s">
        <v>17</v>
      </c>
      <c r="BF10" s="205" t="s">
        <v>17</v>
      </c>
      <c r="BG10" s="205" t="s">
        <v>529</v>
      </c>
      <c r="BH10" s="205" t="s">
        <v>17</v>
      </c>
      <c r="BI10" s="206">
        <v>45529</v>
      </c>
      <c r="BJ10" s="214" t="s">
        <v>5485</v>
      </c>
      <c r="BK10" s="214">
        <v>8</v>
      </c>
      <c r="BL10" s="214" t="s">
        <v>5445</v>
      </c>
      <c r="BM10" s="214" t="s">
        <v>178</v>
      </c>
      <c r="BN10" s="214">
        <v>1</v>
      </c>
      <c r="BO10" s="214" t="s">
        <v>5484</v>
      </c>
      <c r="BP10" s="210" t="s">
        <v>269</v>
      </c>
      <c r="BQ10" s="215">
        <v>45834</v>
      </c>
      <c r="BR10" s="213" t="s">
        <v>533</v>
      </c>
      <c r="BS10" s="216" t="s">
        <v>17</v>
      </c>
      <c r="BT10" s="216" t="s">
        <v>17</v>
      </c>
      <c r="BU10" s="216" t="s">
        <v>17</v>
      </c>
      <c r="BV10" s="216" t="s">
        <v>17</v>
      </c>
      <c r="BW10" s="216" t="s">
        <v>529</v>
      </c>
      <c r="BX10" s="216" t="s">
        <v>17</v>
      </c>
      <c r="BY10" s="206">
        <v>45529</v>
      </c>
      <c r="BZ10" s="214" t="s">
        <v>534</v>
      </c>
      <c r="CA10" s="214" t="s">
        <v>17</v>
      </c>
      <c r="CB10" s="214" t="s">
        <v>17</v>
      </c>
      <c r="CC10" s="214" t="s">
        <v>17</v>
      </c>
      <c r="CD10" s="214" t="s">
        <v>17</v>
      </c>
      <c r="CE10" s="214" t="s">
        <v>529</v>
      </c>
      <c r="CF10" s="214" t="s">
        <v>17</v>
      </c>
      <c r="CG10" s="215">
        <v>45529</v>
      </c>
      <c r="CH10" s="213" t="s">
        <v>8952</v>
      </c>
      <c r="CI10" s="214" t="e">
        <v>#N/A</v>
      </c>
      <c r="CJ10" s="214" t="e">
        <v>#N/A</v>
      </c>
      <c r="CK10" s="214" t="e">
        <v>#N/A</v>
      </c>
      <c r="CL10" s="214" t="e">
        <v>#N/A</v>
      </c>
      <c r="CM10" s="214" t="e">
        <v>#N/A</v>
      </c>
      <c r="CN10" s="214" t="e">
        <v>#N/A</v>
      </c>
      <c r="CO10" s="217" t="e">
        <v>#N/A</v>
      </c>
      <c r="CP10" s="214" t="s">
        <v>536</v>
      </c>
      <c r="CQ10" s="216" t="s">
        <v>17</v>
      </c>
      <c r="CR10" s="216" t="s">
        <v>17</v>
      </c>
      <c r="CS10" s="216" t="s">
        <v>17</v>
      </c>
      <c r="CT10" s="216" t="s">
        <v>17</v>
      </c>
      <c r="CU10" s="216" t="s">
        <v>529</v>
      </c>
      <c r="CV10" s="216" t="s">
        <v>17</v>
      </c>
      <c r="CW10" s="206">
        <v>45529</v>
      </c>
      <c r="CX10" s="214" t="s">
        <v>5491</v>
      </c>
      <c r="CY10" s="210">
        <v>1650000</v>
      </c>
      <c r="CZ10" s="210" t="s">
        <v>5449</v>
      </c>
      <c r="DA10" s="210" t="s">
        <v>230</v>
      </c>
      <c r="DB10" s="210">
        <v>3</v>
      </c>
      <c r="DC10" s="210" t="s">
        <v>5498</v>
      </c>
      <c r="DD10" s="210" t="s">
        <v>5459</v>
      </c>
      <c r="DE10" s="212">
        <v>45834</v>
      </c>
      <c r="DF10" s="213" t="s">
        <v>5494</v>
      </c>
      <c r="DG10" s="205">
        <v>0</v>
      </c>
      <c r="DH10" s="216" t="s">
        <v>5492</v>
      </c>
      <c r="DI10" s="216" t="s">
        <v>178</v>
      </c>
      <c r="DJ10" s="216">
        <v>1</v>
      </c>
      <c r="DK10" s="216" t="s">
        <v>2840</v>
      </c>
      <c r="DL10" s="216" t="s">
        <v>5493</v>
      </c>
      <c r="DM10" s="206">
        <v>45834</v>
      </c>
      <c r="DN10" s="214" t="s">
        <v>5497</v>
      </c>
      <c r="DO10" s="210">
        <v>86000</v>
      </c>
      <c r="DP10" s="214" t="s">
        <v>5495</v>
      </c>
      <c r="DQ10" s="214" t="s">
        <v>178</v>
      </c>
      <c r="DR10" s="214">
        <v>1</v>
      </c>
      <c r="DS10" s="214" t="s">
        <v>1801</v>
      </c>
      <c r="DT10" s="214" t="s">
        <v>5496</v>
      </c>
      <c r="DU10" s="215">
        <v>45834</v>
      </c>
      <c r="DV10" s="213" t="s">
        <v>5499</v>
      </c>
      <c r="DW10" s="205">
        <v>1427000</v>
      </c>
      <c r="DX10" s="216" t="s">
        <v>5449</v>
      </c>
      <c r="DY10" s="216" t="s">
        <v>230</v>
      </c>
      <c r="DZ10" s="216">
        <v>3</v>
      </c>
      <c r="EA10" s="216" t="s">
        <v>5498</v>
      </c>
      <c r="EB10" s="216" t="s">
        <v>5459</v>
      </c>
      <c r="EC10" s="206">
        <v>45834</v>
      </c>
      <c r="ED10" s="214" t="s">
        <v>5501</v>
      </c>
      <c r="EE10" s="210">
        <v>223000</v>
      </c>
      <c r="EF10" s="214" t="s">
        <v>5449</v>
      </c>
      <c r="EG10" s="214" t="s">
        <v>230</v>
      </c>
      <c r="EH10" s="214">
        <v>3</v>
      </c>
      <c r="EI10" s="214" t="s">
        <v>5500</v>
      </c>
      <c r="EJ10" s="214" t="s">
        <v>5459</v>
      </c>
      <c r="EK10" s="215">
        <v>45834</v>
      </c>
      <c r="EL10" s="213" t="s">
        <v>5503</v>
      </c>
      <c r="EM10" s="205" t="s">
        <v>17</v>
      </c>
      <c r="EN10" s="216" t="s">
        <v>5449</v>
      </c>
      <c r="EO10" s="216" t="s">
        <v>230</v>
      </c>
      <c r="EP10" s="216">
        <v>3</v>
      </c>
      <c r="EQ10" s="216" t="s">
        <v>5502</v>
      </c>
      <c r="ER10" s="216" t="s">
        <v>5459</v>
      </c>
      <c r="ES10" s="206">
        <v>45834</v>
      </c>
      <c r="ET10" s="214" t="s">
        <v>5487</v>
      </c>
      <c r="EU10" s="214">
        <v>8</v>
      </c>
      <c r="EV10" s="214" t="s">
        <v>5445</v>
      </c>
      <c r="EW10" s="214" t="s">
        <v>178</v>
      </c>
      <c r="EX10" s="214">
        <v>1</v>
      </c>
      <c r="EY10" s="214" t="s">
        <v>5486</v>
      </c>
      <c r="EZ10" s="214" t="s">
        <v>269</v>
      </c>
      <c r="FA10" s="215">
        <v>45834</v>
      </c>
      <c r="FB10" s="213" t="s">
        <v>5505</v>
      </c>
      <c r="FC10" s="216">
        <v>2</v>
      </c>
      <c r="FD10" s="216" t="s">
        <v>5488</v>
      </c>
      <c r="FE10" s="216" t="s">
        <v>178</v>
      </c>
      <c r="FF10" s="216">
        <v>1</v>
      </c>
      <c r="FG10" s="216" t="s">
        <v>5504</v>
      </c>
      <c r="FH10" s="216" t="s">
        <v>5489</v>
      </c>
      <c r="FI10" s="206">
        <v>45834</v>
      </c>
      <c r="FJ10" s="213" t="s">
        <v>530</v>
      </c>
      <c r="FK10" s="214" t="s">
        <v>17</v>
      </c>
      <c r="FL10" s="214" t="s">
        <v>17</v>
      </c>
      <c r="FM10" s="214" t="s">
        <v>17</v>
      </c>
      <c r="FN10" s="214" t="s">
        <v>17</v>
      </c>
      <c r="FO10" s="214" t="s">
        <v>529</v>
      </c>
      <c r="FP10" s="210" t="s">
        <v>17</v>
      </c>
      <c r="FQ10" s="211">
        <v>45529</v>
      </c>
      <c r="FR10" s="213" t="s">
        <v>531</v>
      </c>
      <c r="FS10" s="216" t="s">
        <v>17</v>
      </c>
      <c r="FT10" s="216" t="s">
        <v>17</v>
      </c>
      <c r="FU10" s="216" t="s">
        <v>17</v>
      </c>
      <c r="FV10" s="216" t="s">
        <v>17</v>
      </c>
      <c r="FW10" s="216" t="s">
        <v>529</v>
      </c>
      <c r="FX10" s="216" t="s">
        <v>17</v>
      </c>
      <c r="FY10" s="206">
        <v>45529</v>
      </c>
      <c r="FZ10" s="214" t="s">
        <v>2211</v>
      </c>
      <c r="GA10" s="214">
        <v>1</v>
      </c>
      <c r="GB10" s="214" t="s">
        <v>1215</v>
      </c>
      <c r="GC10" s="214" t="s">
        <v>62</v>
      </c>
      <c r="GD10" s="214">
        <v>2</v>
      </c>
      <c r="GE10" s="214" t="s">
        <v>17</v>
      </c>
      <c r="GF10" s="214" t="s">
        <v>17</v>
      </c>
      <c r="GG10" s="215">
        <v>45828</v>
      </c>
      <c r="GH10" s="213" t="s">
        <v>2217</v>
      </c>
      <c r="GI10" s="216">
        <v>1</v>
      </c>
      <c r="GJ10" s="216" t="s">
        <v>1215</v>
      </c>
      <c r="GK10" s="216" t="s">
        <v>62</v>
      </c>
      <c r="GL10" s="216">
        <v>2</v>
      </c>
      <c r="GM10" s="216" t="s">
        <v>17</v>
      </c>
      <c r="GN10" s="216" t="s">
        <v>17</v>
      </c>
      <c r="GO10" s="206">
        <v>45828</v>
      </c>
      <c r="GP10" s="214" t="s">
        <v>2212</v>
      </c>
      <c r="GQ10" s="214">
        <v>2</v>
      </c>
      <c r="GR10" s="214" t="s">
        <v>1215</v>
      </c>
      <c r="GS10" s="214" t="s">
        <v>62</v>
      </c>
      <c r="GT10" s="214">
        <v>2</v>
      </c>
      <c r="GU10" s="214" t="s">
        <v>17</v>
      </c>
      <c r="GV10" s="214" t="s">
        <v>17</v>
      </c>
      <c r="GW10" s="215">
        <v>45828</v>
      </c>
      <c r="GX10" s="213" t="s">
        <v>2218</v>
      </c>
      <c r="GY10" s="216">
        <v>0</v>
      </c>
      <c r="GZ10" s="216" t="s">
        <v>1215</v>
      </c>
      <c r="HA10" s="216" t="s">
        <v>62</v>
      </c>
      <c r="HB10" s="216">
        <v>2</v>
      </c>
      <c r="HC10" s="216" t="s">
        <v>17</v>
      </c>
      <c r="HD10" s="216" t="s">
        <v>17</v>
      </c>
      <c r="HE10" s="206">
        <v>45828</v>
      </c>
      <c r="HF10" s="214" t="s">
        <v>2210</v>
      </c>
      <c r="HG10" s="214">
        <v>0</v>
      </c>
      <c r="HH10" s="214" t="s">
        <v>1215</v>
      </c>
      <c r="HI10" s="214" t="s">
        <v>62</v>
      </c>
      <c r="HJ10" s="214">
        <v>2</v>
      </c>
      <c r="HK10" s="214" t="s">
        <v>17</v>
      </c>
      <c r="HL10" s="214" t="s">
        <v>17</v>
      </c>
      <c r="HM10" s="215">
        <v>45828</v>
      </c>
      <c r="HN10" s="213" t="s">
        <v>2216</v>
      </c>
      <c r="HO10" s="216">
        <v>2</v>
      </c>
      <c r="HP10" s="216" t="s">
        <v>1215</v>
      </c>
      <c r="HQ10" s="216" t="s">
        <v>62</v>
      </c>
      <c r="HR10" s="216">
        <v>2</v>
      </c>
      <c r="HS10" s="216" t="s">
        <v>17</v>
      </c>
      <c r="HT10" s="216" t="s">
        <v>17</v>
      </c>
      <c r="HU10" s="206">
        <v>45828</v>
      </c>
      <c r="HV10" s="214" t="s">
        <v>2213</v>
      </c>
      <c r="HW10" s="214">
        <v>1</v>
      </c>
      <c r="HX10" s="214" t="s">
        <v>1215</v>
      </c>
      <c r="HY10" s="214" t="s">
        <v>62</v>
      </c>
      <c r="HZ10" s="214">
        <v>2</v>
      </c>
      <c r="IA10" s="214" t="s">
        <v>17</v>
      </c>
      <c r="IB10" s="214" t="s">
        <v>17</v>
      </c>
      <c r="IC10" s="215">
        <v>45828</v>
      </c>
      <c r="ID10" s="213" t="s">
        <v>2215</v>
      </c>
      <c r="IE10" s="216">
        <v>1</v>
      </c>
      <c r="IF10" s="216" t="s">
        <v>1215</v>
      </c>
      <c r="IG10" s="216" t="s">
        <v>62</v>
      </c>
      <c r="IH10" s="216">
        <v>2</v>
      </c>
      <c r="II10" s="216" t="s">
        <v>17</v>
      </c>
      <c r="IJ10" s="216" t="s">
        <v>17</v>
      </c>
      <c r="IK10" s="206">
        <v>45828</v>
      </c>
      <c r="IL10" s="214" t="s">
        <v>2214</v>
      </c>
      <c r="IM10" s="214">
        <v>1</v>
      </c>
      <c r="IN10" s="214" t="s">
        <v>1215</v>
      </c>
      <c r="IO10" s="214" t="s">
        <v>62</v>
      </c>
      <c r="IP10" s="214">
        <v>2</v>
      </c>
      <c r="IQ10" s="214" t="s">
        <v>17</v>
      </c>
      <c r="IR10" s="214" t="s">
        <v>17</v>
      </c>
      <c r="IS10" s="215">
        <v>45828</v>
      </c>
    </row>
    <row r="11" spans="1:253" s="11" customFormat="1" ht="13.25" customHeight="1" x14ac:dyDescent="0.25">
      <c r="A11" s="11" t="s">
        <v>743</v>
      </c>
      <c r="B11" s="11" t="s">
        <v>8468</v>
      </c>
      <c r="C11" s="11" t="s">
        <v>744</v>
      </c>
      <c r="D11" s="11" t="s">
        <v>528</v>
      </c>
      <c r="E11" s="11" t="s">
        <v>7758</v>
      </c>
      <c r="F11" s="11" t="s">
        <v>5508</v>
      </c>
      <c r="G11" s="204">
        <v>170968000</v>
      </c>
      <c r="H11" s="205" t="s">
        <v>5424</v>
      </c>
      <c r="I11" s="205" t="s">
        <v>178</v>
      </c>
      <c r="J11" s="205">
        <v>1</v>
      </c>
      <c r="K11" s="205" t="s">
        <v>5507</v>
      </c>
      <c r="L11" s="205" t="s">
        <v>5506</v>
      </c>
      <c r="M11" s="206">
        <v>45834</v>
      </c>
      <c r="N11" s="213" t="s">
        <v>5512</v>
      </c>
      <c r="O11" s="208">
        <v>87506</v>
      </c>
      <c r="P11" s="208" t="s">
        <v>5509</v>
      </c>
      <c r="Q11" s="208" t="s">
        <v>178</v>
      </c>
      <c r="R11" s="208">
        <v>1</v>
      </c>
      <c r="S11" s="208" t="s">
        <v>5511</v>
      </c>
      <c r="T11" s="208" t="s">
        <v>5510</v>
      </c>
      <c r="U11" s="209">
        <v>45834</v>
      </c>
      <c r="V11" s="213" t="s">
        <v>5516</v>
      </c>
      <c r="W11" s="205">
        <v>94933000</v>
      </c>
      <c r="X11" s="205" t="s">
        <v>5513</v>
      </c>
      <c r="Y11" s="205" t="s">
        <v>178</v>
      </c>
      <c r="Z11" s="205">
        <v>1</v>
      </c>
      <c r="AA11" s="205" t="s">
        <v>5515</v>
      </c>
      <c r="AB11" s="205" t="s">
        <v>5514</v>
      </c>
      <c r="AC11" s="206">
        <v>45834</v>
      </c>
      <c r="AD11" s="213" t="s">
        <v>5518</v>
      </c>
      <c r="AE11" s="210">
        <v>48982000</v>
      </c>
      <c r="AF11" s="210" t="s">
        <v>5513</v>
      </c>
      <c r="AG11" s="210" t="s">
        <v>178</v>
      </c>
      <c r="AH11" s="210">
        <v>1</v>
      </c>
      <c r="AI11" s="210" t="s">
        <v>5517</v>
      </c>
      <c r="AJ11" s="210" t="s">
        <v>5514</v>
      </c>
      <c r="AK11" s="211">
        <v>45834</v>
      </c>
      <c r="AL11" s="213" t="s">
        <v>5519</v>
      </c>
      <c r="AM11" s="205" t="s">
        <v>17</v>
      </c>
      <c r="AN11" s="205" t="s">
        <v>17</v>
      </c>
      <c r="AO11" s="205" t="s">
        <v>398</v>
      </c>
      <c r="AP11" s="205">
        <v>2</v>
      </c>
      <c r="AQ11" s="205" t="s">
        <v>608</v>
      </c>
      <c r="AR11" s="205" t="s">
        <v>17</v>
      </c>
      <c r="AS11" s="206">
        <v>45834</v>
      </c>
      <c r="AT11" s="214" t="s">
        <v>5521</v>
      </c>
      <c r="AU11" s="210" t="s">
        <v>17</v>
      </c>
      <c r="AV11" s="210" t="s">
        <v>17</v>
      </c>
      <c r="AW11" s="210" t="s">
        <v>178</v>
      </c>
      <c r="AX11" s="210">
        <v>1</v>
      </c>
      <c r="AY11" s="210" t="s">
        <v>5520</v>
      </c>
      <c r="AZ11" s="210" t="s">
        <v>17</v>
      </c>
      <c r="BA11" s="211">
        <v>45834</v>
      </c>
      <c r="BB11" s="213" t="s">
        <v>747</v>
      </c>
      <c r="BC11" s="205" t="s">
        <v>17</v>
      </c>
      <c r="BD11" s="205" t="s">
        <v>17</v>
      </c>
      <c r="BE11" s="205" t="s">
        <v>17</v>
      </c>
      <c r="BF11" s="205" t="s">
        <v>17</v>
      </c>
      <c r="BG11" s="205" t="s">
        <v>529</v>
      </c>
      <c r="BH11" s="205" t="s">
        <v>17</v>
      </c>
      <c r="BI11" s="206">
        <v>45684</v>
      </c>
      <c r="BJ11" s="214" t="s">
        <v>5523</v>
      </c>
      <c r="BK11" s="214" t="s">
        <v>17</v>
      </c>
      <c r="BL11" s="214" t="s">
        <v>17</v>
      </c>
      <c r="BM11" s="214" t="s">
        <v>178</v>
      </c>
      <c r="BN11" s="214">
        <v>1</v>
      </c>
      <c r="BO11" s="214" t="s">
        <v>5522</v>
      </c>
      <c r="BP11" s="210" t="s">
        <v>17</v>
      </c>
      <c r="BQ11" s="215">
        <v>45834</v>
      </c>
      <c r="BR11" s="213" t="s">
        <v>749</v>
      </c>
      <c r="BS11" s="216" t="s">
        <v>17</v>
      </c>
      <c r="BT11" s="216" t="s">
        <v>17</v>
      </c>
      <c r="BU11" s="216" t="s">
        <v>17</v>
      </c>
      <c r="BV11" s="216" t="s">
        <v>17</v>
      </c>
      <c r="BW11" s="216" t="s">
        <v>748</v>
      </c>
      <c r="BX11" s="216" t="s">
        <v>17</v>
      </c>
      <c r="BY11" s="206">
        <v>45684</v>
      </c>
      <c r="BZ11" s="214" t="s">
        <v>750</v>
      </c>
      <c r="CA11" s="214" t="s">
        <v>17</v>
      </c>
      <c r="CB11" s="214" t="s">
        <v>17</v>
      </c>
      <c r="CC11" s="214" t="s">
        <v>17</v>
      </c>
      <c r="CD11" s="214" t="s">
        <v>17</v>
      </c>
      <c r="CE11" s="214" t="s">
        <v>748</v>
      </c>
      <c r="CF11" s="214" t="s">
        <v>17</v>
      </c>
      <c r="CG11" s="215">
        <v>45684</v>
      </c>
      <c r="CH11" s="213" t="s">
        <v>8953</v>
      </c>
      <c r="CI11" s="214" t="e">
        <v>#N/A</v>
      </c>
      <c r="CJ11" s="214" t="e">
        <v>#N/A</v>
      </c>
      <c r="CK11" s="214" t="e">
        <v>#N/A</v>
      </c>
      <c r="CL11" s="214" t="e">
        <v>#N/A</v>
      </c>
      <c r="CM11" s="214" t="e">
        <v>#N/A</v>
      </c>
      <c r="CN11" s="214" t="e">
        <v>#N/A</v>
      </c>
      <c r="CO11" s="217" t="e">
        <v>#N/A</v>
      </c>
      <c r="CP11" s="214" t="s">
        <v>752</v>
      </c>
      <c r="CQ11" s="216" t="s">
        <v>17</v>
      </c>
      <c r="CR11" s="216" t="s">
        <v>17</v>
      </c>
      <c r="CS11" s="216" t="s">
        <v>17</v>
      </c>
      <c r="CT11" s="216" t="s">
        <v>17</v>
      </c>
      <c r="CU11" s="216" t="s">
        <v>748</v>
      </c>
      <c r="CV11" s="216" t="s">
        <v>17</v>
      </c>
      <c r="CW11" s="206">
        <v>45684</v>
      </c>
      <c r="CX11" s="214" t="s">
        <v>5527</v>
      </c>
      <c r="CY11" s="210">
        <v>15324000</v>
      </c>
      <c r="CZ11" s="210" t="s">
        <v>5513</v>
      </c>
      <c r="DA11" s="210" t="s">
        <v>178</v>
      </c>
      <c r="DB11" s="210">
        <v>1</v>
      </c>
      <c r="DC11" s="210" t="s">
        <v>5532</v>
      </c>
      <c r="DD11" s="210" t="s">
        <v>5514</v>
      </c>
      <c r="DE11" s="212">
        <v>45834</v>
      </c>
      <c r="DF11" s="213" t="s">
        <v>5529</v>
      </c>
      <c r="DG11" s="205">
        <v>45951000</v>
      </c>
      <c r="DH11" s="216" t="s">
        <v>5513</v>
      </c>
      <c r="DI11" s="216" t="s">
        <v>178</v>
      </c>
      <c r="DJ11" s="216">
        <v>1</v>
      </c>
      <c r="DK11" s="216" t="s">
        <v>5528</v>
      </c>
      <c r="DL11" s="216" t="s">
        <v>5514</v>
      </c>
      <c r="DM11" s="206">
        <v>45834</v>
      </c>
      <c r="DN11" s="214" t="s">
        <v>5531</v>
      </c>
      <c r="DO11" s="210">
        <v>33658000</v>
      </c>
      <c r="DP11" s="214" t="s">
        <v>5513</v>
      </c>
      <c r="DQ11" s="214" t="s">
        <v>178</v>
      </c>
      <c r="DR11" s="214">
        <v>1</v>
      </c>
      <c r="DS11" s="214" t="s">
        <v>5530</v>
      </c>
      <c r="DT11" s="214" t="s">
        <v>5514</v>
      </c>
      <c r="DU11" s="215">
        <v>45834</v>
      </c>
      <c r="DV11" s="213" t="s">
        <v>5533</v>
      </c>
      <c r="DW11" s="205">
        <v>15186000</v>
      </c>
      <c r="DX11" s="216" t="s">
        <v>5513</v>
      </c>
      <c r="DY11" s="216" t="s">
        <v>178</v>
      </c>
      <c r="DZ11" s="216">
        <v>1</v>
      </c>
      <c r="EA11" s="216" t="s">
        <v>5532</v>
      </c>
      <c r="EB11" s="216" t="s">
        <v>5514</v>
      </c>
      <c r="EC11" s="206">
        <v>45834</v>
      </c>
      <c r="ED11" s="214" t="s">
        <v>5535</v>
      </c>
      <c r="EE11" s="210">
        <v>138000</v>
      </c>
      <c r="EF11" s="214" t="s">
        <v>5513</v>
      </c>
      <c r="EG11" s="214" t="s">
        <v>178</v>
      </c>
      <c r="EH11" s="214">
        <v>1</v>
      </c>
      <c r="EI11" s="214" t="s">
        <v>5534</v>
      </c>
      <c r="EJ11" s="214" t="s">
        <v>5514</v>
      </c>
      <c r="EK11" s="215">
        <v>45834</v>
      </c>
      <c r="EL11" s="213" t="s">
        <v>5537</v>
      </c>
      <c r="EM11" s="205">
        <v>0</v>
      </c>
      <c r="EN11" s="216" t="s">
        <v>5513</v>
      </c>
      <c r="EO11" s="216" t="s">
        <v>178</v>
      </c>
      <c r="EP11" s="216">
        <v>1</v>
      </c>
      <c r="EQ11" s="216" t="s">
        <v>5536</v>
      </c>
      <c r="ER11" s="216" t="s">
        <v>5514</v>
      </c>
      <c r="ES11" s="206">
        <v>45834</v>
      </c>
      <c r="ET11" s="214" t="s">
        <v>5525</v>
      </c>
      <c r="EU11" s="214">
        <v>8</v>
      </c>
      <c r="EV11" s="214" t="s">
        <v>5445</v>
      </c>
      <c r="EW11" s="214" t="s">
        <v>178</v>
      </c>
      <c r="EX11" s="214">
        <v>1</v>
      </c>
      <c r="EY11" s="214" t="s">
        <v>5524</v>
      </c>
      <c r="EZ11" s="214" t="s">
        <v>269</v>
      </c>
      <c r="FA11" s="215">
        <v>45834</v>
      </c>
      <c r="FB11" s="213" t="s">
        <v>5539</v>
      </c>
      <c r="FC11" s="216">
        <v>1</v>
      </c>
      <c r="FD11" s="216" t="s">
        <v>5513</v>
      </c>
      <c r="FE11" s="216" t="s">
        <v>178</v>
      </c>
      <c r="FF11" s="216">
        <v>1</v>
      </c>
      <c r="FG11" s="216" t="s">
        <v>5538</v>
      </c>
      <c r="FH11" s="216" t="s">
        <v>5514</v>
      </c>
      <c r="FI11" s="206">
        <v>45834</v>
      </c>
      <c r="FJ11" s="213" t="s">
        <v>745</v>
      </c>
      <c r="FK11" s="214" t="s">
        <v>17</v>
      </c>
      <c r="FL11" s="214" t="s">
        <v>17</v>
      </c>
      <c r="FM11" s="214" t="s">
        <v>17</v>
      </c>
      <c r="FN11" s="214" t="s">
        <v>17</v>
      </c>
      <c r="FO11" s="214" t="s">
        <v>529</v>
      </c>
      <c r="FP11" s="210" t="s">
        <v>17</v>
      </c>
      <c r="FQ11" s="211">
        <v>45684</v>
      </c>
      <c r="FR11" s="213" t="s">
        <v>746</v>
      </c>
      <c r="FS11" s="216" t="s">
        <v>17</v>
      </c>
      <c r="FT11" s="216" t="s">
        <v>17</v>
      </c>
      <c r="FU11" s="216" t="s">
        <v>17</v>
      </c>
      <c r="FV11" s="216" t="s">
        <v>17</v>
      </c>
      <c r="FW11" s="216" t="s">
        <v>529</v>
      </c>
      <c r="FX11" s="216" t="s">
        <v>17</v>
      </c>
      <c r="FY11" s="206">
        <v>45684</v>
      </c>
      <c r="FZ11" s="214" t="s">
        <v>2220</v>
      </c>
      <c r="GA11" s="214">
        <v>1</v>
      </c>
      <c r="GB11" s="214" t="s">
        <v>1215</v>
      </c>
      <c r="GC11" s="214" t="s">
        <v>62</v>
      </c>
      <c r="GD11" s="214">
        <v>2</v>
      </c>
      <c r="GE11" s="214" t="s">
        <v>17</v>
      </c>
      <c r="GF11" s="214" t="s">
        <v>17</v>
      </c>
      <c r="GG11" s="215">
        <v>45828</v>
      </c>
      <c r="GH11" s="213" t="s">
        <v>2226</v>
      </c>
      <c r="GI11" s="216">
        <v>0</v>
      </c>
      <c r="GJ11" s="216" t="s">
        <v>1215</v>
      </c>
      <c r="GK11" s="216" t="s">
        <v>62</v>
      </c>
      <c r="GL11" s="216">
        <v>2</v>
      </c>
      <c r="GM11" s="216" t="s">
        <v>17</v>
      </c>
      <c r="GN11" s="216" t="s">
        <v>17</v>
      </c>
      <c r="GO11" s="206">
        <v>45828</v>
      </c>
      <c r="GP11" s="214" t="s">
        <v>2221</v>
      </c>
      <c r="GQ11" s="214">
        <v>0</v>
      </c>
      <c r="GR11" s="214" t="s">
        <v>1215</v>
      </c>
      <c r="GS11" s="214" t="s">
        <v>62</v>
      </c>
      <c r="GT11" s="214">
        <v>2</v>
      </c>
      <c r="GU11" s="214" t="s">
        <v>17</v>
      </c>
      <c r="GV11" s="214" t="s">
        <v>17</v>
      </c>
      <c r="GW11" s="215">
        <v>45828</v>
      </c>
      <c r="GX11" s="213" t="s">
        <v>2227</v>
      </c>
      <c r="GY11" s="216">
        <v>0</v>
      </c>
      <c r="GZ11" s="216" t="s">
        <v>1215</v>
      </c>
      <c r="HA11" s="216" t="s">
        <v>62</v>
      </c>
      <c r="HB11" s="216">
        <v>2</v>
      </c>
      <c r="HC11" s="216" t="s">
        <v>17</v>
      </c>
      <c r="HD11" s="216" t="s">
        <v>17</v>
      </c>
      <c r="HE11" s="206">
        <v>45828</v>
      </c>
      <c r="HF11" s="214" t="s">
        <v>2219</v>
      </c>
      <c r="HG11" s="214">
        <v>0</v>
      </c>
      <c r="HH11" s="214" t="s">
        <v>1215</v>
      </c>
      <c r="HI11" s="214" t="s">
        <v>62</v>
      </c>
      <c r="HJ11" s="214">
        <v>2</v>
      </c>
      <c r="HK11" s="214" t="s">
        <v>17</v>
      </c>
      <c r="HL11" s="214" t="s">
        <v>17</v>
      </c>
      <c r="HM11" s="215">
        <v>45828</v>
      </c>
      <c r="HN11" s="213" t="s">
        <v>2225</v>
      </c>
      <c r="HO11" s="216">
        <v>0</v>
      </c>
      <c r="HP11" s="216" t="s">
        <v>1215</v>
      </c>
      <c r="HQ11" s="216" t="s">
        <v>62</v>
      </c>
      <c r="HR11" s="216">
        <v>2</v>
      </c>
      <c r="HS11" s="216" t="s">
        <v>17</v>
      </c>
      <c r="HT11" s="216" t="s">
        <v>17</v>
      </c>
      <c r="HU11" s="206">
        <v>45828</v>
      </c>
      <c r="HV11" s="214" t="s">
        <v>2222</v>
      </c>
      <c r="HW11" s="214">
        <v>0</v>
      </c>
      <c r="HX11" s="214" t="s">
        <v>1215</v>
      </c>
      <c r="HY11" s="214" t="s">
        <v>62</v>
      </c>
      <c r="HZ11" s="214">
        <v>2</v>
      </c>
      <c r="IA11" s="214" t="s">
        <v>17</v>
      </c>
      <c r="IB11" s="214" t="s">
        <v>17</v>
      </c>
      <c r="IC11" s="215">
        <v>45828</v>
      </c>
      <c r="ID11" s="213" t="s">
        <v>2224</v>
      </c>
      <c r="IE11" s="216">
        <v>1</v>
      </c>
      <c r="IF11" s="216" t="s">
        <v>1215</v>
      </c>
      <c r="IG11" s="216" t="s">
        <v>62</v>
      </c>
      <c r="IH11" s="216">
        <v>2</v>
      </c>
      <c r="II11" s="216" t="s">
        <v>17</v>
      </c>
      <c r="IJ11" s="216" t="s">
        <v>17</v>
      </c>
      <c r="IK11" s="206">
        <v>45828</v>
      </c>
      <c r="IL11" s="214" t="s">
        <v>2223</v>
      </c>
      <c r="IM11" s="214">
        <v>1</v>
      </c>
      <c r="IN11" s="214" t="s">
        <v>1215</v>
      </c>
      <c r="IO11" s="214" t="s">
        <v>62</v>
      </c>
      <c r="IP11" s="214">
        <v>2</v>
      </c>
      <c r="IQ11" s="214" t="s">
        <v>17</v>
      </c>
      <c r="IR11" s="214" t="s">
        <v>17</v>
      </c>
      <c r="IS11" s="215">
        <v>45828</v>
      </c>
    </row>
    <row r="12" spans="1:253" s="11" customFormat="1" ht="13.25" customHeight="1" x14ac:dyDescent="0.25">
      <c r="A12" s="11" t="s">
        <v>617</v>
      </c>
      <c r="B12" s="11" t="s">
        <v>8443</v>
      </c>
      <c r="C12" s="11" t="s">
        <v>618</v>
      </c>
      <c r="D12" s="11" t="s">
        <v>619</v>
      </c>
      <c r="E12" s="11" t="s">
        <v>7767</v>
      </c>
      <c r="F12" s="11" t="s">
        <v>6125</v>
      </c>
      <c r="G12" s="204">
        <v>9220000</v>
      </c>
      <c r="H12" s="205" t="s">
        <v>6122</v>
      </c>
      <c r="I12" s="205" t="s">
        <v>398</v>
      </c>
      <c r="J12" s="205">
        <v>2</v>
      </c>
      <c r="K12" s="205" t="s">
        <v>6124</v>
      </c>
      <c r="L12" s="205" t="s">
        <v>6123</v>
      </c>
      <c r="M12" s="206">
        <v>45838</v>
      </c>
      <c r="N12" s="213" t="s">
        <v>6129</v>
      </c>
      <c r="O12" s="208">
        <v>207582</v>
      </c>
      <c r="P12" s="208" t="s">
        <v>6126</v>
      </c>
      <c r="Q12" s="208" t="s">
        <v>398</v>
      </c>
      <c r="R12" s="208">
        <v>2</v>
      </c>
      <c r="S12" s="208" t="s">
        <v>6128</v>
      </c>
      <c r="T12" s="208" t="s">
        <v>6127</v>
      </c>
      <c r="U12" s="209">
        <v>45838</v>
      </c>
      <c r="V12" s="213" t="s">
        <v>6131</v>
      </c>
      <c r="W12" s="205">
        <v>9220000</v>
      </c>
      <c r="X12" s="205" t="s">
        <v>6122</v>
      </c>
      <c r="Y12" s="205" t="s">
        <v>398</v>
      </c>
      <c r="Z12" s="205">
        <v>2</v>
      </c>
      <c r="AA12" s="205" t="s">
        <v>6130</v>
      </c>
      <c r="AB12" s="205" t="s">
        <v>6123</v>
      </c>
      <c r="AC12" s="206">
        <v>45838</v>
      </c>
      <c r="AD12" s="213" t="s">
        <v>6133</v>
      </c>
      <c r="AE12" s="210">
        <v>42000</v>
      </c>
      <c r="AF12" s="210" t="s">
        <v>3629</v>
      </c>
      <c r="AG12" s="210" t="s">
        <v>230</v>
      </c>
      <c r="AH12" s="210">
        <v>3</v>
      </c>
      <c r="AI12" s="210" t="s">
        <v>6132</v>
      </c>
      <c r="AJ12" s="210" t="s">
        <v>1166</v>
      </c>
      <c r="AK12" s="211">
        <v>45838</v>
      </c>
      <c r="AL12" s="213" t="s">
        <v>6135</v>
      </c>
      <c r="AM12" s="205">
        <v>42000</v>
      </c>
      <c r="AN12" s="205" t="s">
        <v>3629</v>
      </c>
      <c r="AO12" s="205" t="s">
        <v>398</v>
      </c>
      <c r="AP12" s="205">
        <v>2</v>
      </c>
      <c r="AQ12" s="205" t="s">
        <v>6134</v>
      </c>
      <c r="AR12" s="205" t="s">
        <v>1166</v>
      </c>
      <c r="AS12" s="206">
        <v>45838</v>
      </c>
      <c r="AT12" s="214" t="s">
        <v>621</v>
      </c>
      <c r="AU12" s="210" t="s">
        <v>17</v>
      </c>
      <c r="AV12" s="210" t="s">
        <v>17</v>
      </c>
      <c r="AW12" s="210" t="s">
        <v>17</v>
      </c>
      <c r="AX12" s="210" t="s">
        <v>17</v>
      </c>
      <c r="AY12" s="210" t="s">
        <v>550</v>
      </c>
      <c r="AZ12" s="210" t="s">
        <v>17</v>
      </c>
      <c r="BA12" s="211">
        <v>45626</v>
      </c>
      <c r="BB12" s="213" t="s">
        <v>620</v>
      </c>
      <c r="BC12" s="205" t="s">
        <v>17</v>
      </c>
      <c r="BD12" s="205" t="s">
        <v>17</v>
      </c>
      <c r="BE12" s="205" t="s">
        <v>17</v>
      </c>
      <c r="BF12" s="205" t="s">
        <v>17</v>
      </c>
      <c r="BG12" s="205" t="s">
        <v>550</v>
      </c>
      <c r="BH12" s="205" t="s">
        <v>17</v>
      </c>
      <c r="BI12" s="206">
        <v>45626</v>
      </c>
      <c r="BJ12" s="214" t="s">
        <v>6137</v>
      </c>
      <c r="BK12" s="214">
        <v>0</v>
      </c>
      <c r="BL12" s="214" t="s">
        <v>3874</v>
      </c>
      <c r="BM12" s="214" t="s">
        <v>398</v>
      </c>
      <c r="BN12" s="214">
        <v>2</v>
      </c>
      <c r="BO12" s="214" t="s">
        <v>6136</v>
      </c>
      <c r="BP12" s="210" t="s">
        <v>1013</v>
      </c>
      <c r="BQ12" s="215">
        <v>45838</v>
      </c>
      <c r="BR12" s="213" t="s">
        <v>622</v>
      </c>
      <c r="BS12" s="216">
        <v>0</v>
      </c>
      <c r="BT12" s="216" t="s">
        <v>17</v>
      </c>
      <c r="BU12" s="216" t="s">
        <v>17</v>
      </c>
      <c r="BV12" s="216" t="s">
        <v>17</v>
      </c>
      <c r="BW12" s="216" t="s">
        <v>560</v>
      </c>
      <c r="BX12" s="216" t="s">
        <v>17</v>
      </c>
      <c r="BY12" s="206">
        <v>45626</v>
      </c>
      <c r="BZ12" s="214" t="s">
        <v>623</v>
      </c>
      <c r="CA12" s="214">
        <v>0</v>
      </c>
      <c r="CB12" s="214" t="s">
        <v>17</v>
      </c>
      <c r="CC12" s="214" t="s">
        <v>17</v>
      </c>
      <c r="CD12" s="214" t="s">
        <v>17</v>
      </c>
      <c r="CE12" s="214" t="s">
        <v>560</v>
      </c>
      <c r="CF12" s="214" t="s">
        <v>17</v>
      </c>
      <c r="CG12" s="215">
        <v>45626</v>
      </c>
      <c r="CH12" s="213" t="s">
        <v>8954</v>
      </c>
      <c r="CI12" s="214" t="e">
        <v>#N/A</v>
      </c>
      <c r="CJ12" s="214" t="e">
        <v>#N/A</v>
      </c>
      <c r="CK12" s="214" t="e">
        <v>#N/A</v>
      </c>
      <c r="CL12" s="214" t="e">
        <v>#N/A</v>
      </c>
      <c r="CM12" s="214" t="e">
        <v>#N/A</v>
      </c>
      <c r="CN12" s="214" t="e">
        <v>#N/A</v>
      </c>
      <c r="CO12" s="217" t="e">
        <v>#N/A</v>
      </c>
      <c r="CP12" s="214" t="s">
        <v>625</v>
      </c>
      <c r="CQ12" s="216" t="s">
        <v>17</v>
      </c>
      <c r="CR12" s="216" t="s">
        <v>17</v>
      </c>
      <c r="CS12" s="216" t="s">
        <v>17</v>
      </c>
      <c r="CT12" s="216" t="s">
        <v>17</v>
      </c>
      <c r="CU12" s="216" t="s">
        <v>550</v>
      </c>
      <c r="CV12" s="216" t="s">
        <v>17</v>
      </c>
      <c r="CW12" s="206">
        <v>45626</v>
      </c>
      <c r="CX12" s="214" t="s">
        <v>6141</v>
      </c>
      <c r="CY12" s="210">
        <v>42000</v>
      </c>
      <c r="CZ12" s="210" t="s">
        <v>3629</v>
      </c>
      <c r="DA12" s="210" t="s">
        <v>230</v>
      </c>
      <c r="DB12" s="210">
        <v>3</v>
      </c>
      <c r="DC12" s="210" t="s">
        <v>1182</v>
      </c>
      <c r="DD12" s="210" t="s">
        <v>1166</v>
      </c>
      <c r="DE12" s="212">
        <v>45838</v>
      </c>
      <c r="DF12" s="213" t="s">
        <v>6142</v>
      </c>
      <c r="DG12" s="205">
        <v>9178000</v>
      </c>
      <c r="DH12" s="216" t="s">
        <v>6122</v>
      </c>
      <c r="DI12" s="216" t="s">
        <v>398</v>
      </c>
      <c r="DJ12" s="216">
        <v>2</v>
      </c>
      <c r="DK12" s="216" t="s">
        <v>1178</v>
      </c>
      <c r="DL12" s="216" t="s">
        <v>6123</v>
      </c>
      <c r="DM12" s="206">
        <v>45838</v>
      </c>
      <c r="DN12" s="214" t="s">
        <v>6143</v>
      </c>
      <c r="DO12" s="210">
        <v>0</v>
      </c>
      <c r="DP12" s="214" t="s">
        <v>3629</v>
      </c>
      <c r="DQ12" s="214" t="s">
        <v>398</v>
      </c>
      <c r="DR12" s="214">
        <v>2</v>
      </c>
      <c r="DS12" s="214" t="s">
        <v>1180</v>
      </c>
      <c r="DT12" s="214" t="s">
        <v>1166</v>
      </c>
      <c r="DU12" s="215">
        <v>45838</v>
      </c>
      <c r="DV12" s="213" t="s">
        <v>6144</v>
      </c>
      <c r="DW12" s="205">
        <v>42000</v>
      </c>
      <c r="DX12" s="216" t="s">
        <v>3629</v>
      </c>
      <c r="DY12" s="216" t="s">
        <v>230</v>
      </c>
      <c r="DZ12" s="216">
        <v>3</v>
      </c>
      <c r="EA12" s="216" t="s">
        <v>1182</v>
      </c>
      <c r="EB12" s="216" t="s">
        <v>1166</v>
      </c>
      <c r="EC12" s="206">
        <v>45838</v>
      </c>
      <c r="ED12" s="214" t="s">
        <v>6145</v>
      </c>
      <c r="EE12" s="210">
        <v>0</v>
      </c>
      <c r="EF12" s="214" t="s">
        <v>3629</v>
      </c>
      <c r="EG12" s="214" t="s">
        <v>230</v>
      </c>
      <c r="EH12" s="214">
        <v>3</v>
      </c>
      <c r="EI12" s="214" t="s">
        <v>1182</v>
      </c>
      <c r="EJ12" s="214" t="s">
        <v>1166</v>
      </c>
      <c r="EK12" s="215">
        <v>45838</v>
      </c>
      <c r="EL12" s="213" t="s">
        <v>6146</v>
      </c>
      <c r="EM12" s="205">
        <v>0</v>
      </c>
      <c r="EN12" s="216" t="s">
        <v>3629</v>
      </c>
      <c r="EO12" s="216" t="s">
        <v>230</v>
      </c>
      <c r="EP12" s="216">
        <v>3</v>
      </c>
      <c r="EQ12" s="216" t="s">
        <v>1185</v>
      </c>
      <c r="ER12" s="216" t="s">
        <v>1166</v>
      </c>
      <c r="ES12" s="206">
        <v>45838</v>
      </c>
      <c r="ET12" s="214" t="s">
        <v>6139</v>
      </c>
      <c r="EU12" s="214">
        <v>0</v>
      </c>
      <c r="EV12" s="214" t="s">
        <v>3874</v>
      </c>
      <c r="EW12" s="214" t="s">
        <v>398</v>
      </c>
      <c r="EX12" s="214">
        <v>2</v>
      </c>
      <c r="EY12" s="214" t="s">
        <v>6138</v>
      </c>
      <c r="EZ12" s="214" t="s">
        <v>1013</v>
      </c>
      <c r="FA12" s="215">
        <v>45838</v>
      </c>
      <c r="FB12" s="213" t="s">
        <v>6147</v>
      </c>
      <c r="FC12" s="216">
        <v>2</v>
      </c>
      <c r="FD12" s="216" t="s">
        <v>3629</v>
      </c>
      <c r="FE12" s="216" t="s">
        <v>398</v>
      </c>
      <c r="FF12" s="216">
        <v>2</v>
      </c>
      <c r="FG12" s="216" t="s">
        <v>1187</v>
      </c>
      <c r="FH12" s="216" t="s">
        <v>1166</v>
      </c>
      <c r="FI12" s="206">
        <v>45838</v>
      </c>
      <c r="FJ12" s="213" t="s">
        <v>626</v>
      </c>
      <c r="FK12" s="214" t="s">
        <v>17</v>
      </c>
      <c r="FL12" s="214" t="s">
        <v>17</v>
      </c>
      <c r="FM12" s="214" t="s">
        <v>17</v>
      </c>
      <c r="FN12" s="214" t="s">
        <v>17</v>
      </c>
      <c r="FO12" s="214" t="s">
        <v>550</v>
      </c>
      <c r="FP12" s="210" t="s">
        <v>17</v>
      </c>
      <c r="FQ12" s="211">
        <v>45626</v>
      </c>
      <c r="FR12" s="213" t="s">
        <v>627</v>
      </c>
      <c r="FS12" s="216" t="s">
        <v>17</v>
      </c>
      <c r="FT12" s="216" t="s">
        <v>17</v>
      </c>
      <c r="FU12" s="216" t="s">
        <v>17</v>
      </c>
      <c r="FV12" s="216" t="s">
        <v>17</v>
      </c>
      <c r="FW12" s="216" t="s">
        <v>550</v>
      </c>
      <c r="FX12" s="216" t="s">
        <v>17</v>
      </c>
      <c r="FY12" s="206">
        <v>45626</v>
      </c>
      <c r="FZ12" s="214" t="s">
        <v>1304</v>
      </c>
      <c r="GA12" s="214">
        <v>1</v>
      </c>
      <c r="GB12" s="214" t="s">
        <v>1215</v>
      </c>
      <c r="GC12" s="214" t="s">
        <v>62</v>
      </c>
      <c r="GD12" s="214">
        <v>2</v>
      </c>
      <c r="GE12" s="214" t="s">
        <v>17</v>
      </c>
      <c r="GF12" s="214" t="s">
        <v>17</v>
      </c>
      <c r="GG12" s="215">
        <v>45807</v>
      </c>
      <c r="GH12" s="213" t="s">
        <v>1310</v>
      </c>
      <c r="GI12" s="216">
        <v>0</v>
      </c>
      <c r="GJ12" s="216" t="s">
        <v>1215</v>
      </c>
      <c r="GK12" s="216" t="s">
        <v>62</v>
      </c>
      <c r="GL12" s="216">
        <v>2</v>
      </c>
      <c r="GM12" s="216" t="s">
        <v>17</v>
      </c>
      <c r="GN12" s="216" t="s">
        <v>17</v>
      </c>
      <c r="GO12" s="206">
        <v>45807</v>
      </c>
      <c r="GP12" s="214" t="s">
        <v>1305</v>
      </c>
      <c r="GQ12" s="214">
        <v>1</v>
      </c>
      <c r="GR12" s="214" t="s">
        <v>1215</v>
      </c>
      <c r="GS12" s="214" t="s">
        <v>62</v>
      </c>
      <c r="GT12" s="214">
        <v>2</v>
      </c>
      <c r="GU12" s="214" t="s">
        <v>17</v>
      </c>
      <c r="GV12" s="214" t="s">
        <v>17</v>
      </c>
      <c r="GW12" s="215">
        <v>45807</v>
      </c>
      <c r="GX12" s="213" t="s">
        <v>1311</v>
      </c>
      <c r="GY12" s="216">
        <v>0</v>
      </c>
      <c r="GZ12" s="216" t="s">
        <v>1215</v>
      </c>
      <c r="HA12" s="216" t="s">
        <v>62</v>
      </c>
      <c r="HB12" s="216">
        <v>2</v>
      </c>
      <c r="HC12" s="216" t="s">
        <v>17</v>
      </c>
      <c r="HD12" s="216" t="s">
        <v>17</v>
      </c>
      <c r="HE12" s="206">
        <v>45807</v>
      </c>
      <c r="HF12" s="214" t="s">
        <v>1303</v>
      </c>
      <c r="HG12" s="214">
        <v>0</v>
      </c>
      <c r="HH12" s="214" t="s">
        <v>1215</v>
      </c>
      <c r="HI12" s="214" t="s">
        <v>62</v>
      </c>
      <c r="HJ12" s="214">
        <v>2</v>
      </c>
      <c r="HK12" s="214" t="s">
        <v>17</v>
      </c>
      <c r="HL12" s="214" t="s">
        <v>17</v>
      </c>
      <c r="HM12" s="215">
        <v>45807</v>
      </c>
      <c r="HN12" s="213" t="s">
        <v>1309</v>
      </c>
      <c r="HO12" s="216">
        <v>0</v>
      </c>
      <c r="HP12" s="216" t="s">
        <v>1215</v>
      </c>
      <c r="HQ12" s="216" t="s">
        <v>62</v>
      </c>
      <c r="HR12" s="216">
        <v>2</v>
      </c>
      <c r="HS12" s="216" t="s">
        <v>17</v>
      </c>
      <c r="HT12" s="216" t="s">
        <v>17</v>
      </c>
      <c r="HU12" s="206">
        <v>45807</v>
      </c>
      <c r="HV12" s="214" t="s">
        <v>1306</v>
      </c>
      <c r="HW12" s="214">
        <v>0</v>
      </c>
      <c r="HX12" s="214" t="s">
        <v>1215</v>
      </c>
      <c r="HY12" s="214" t="s">
        <v>62</v>
      </c>
      <c r="HZ12" s="214">
        <v>2</v>
      </c>
      <c r="IA12" s="214" t="s">
        <v>17</v>
      </c>
      <c r="IB12" s="214" t="s">
        <v>17</v>
      </c>
      <c r="IC12" s="215">
        <v>45807</v>
      </c>
      <c r="ID12" s="213" t="s">
        <v>1308</v>
      </c>
      <c r="IE12" s="216">
        <v>3</v>
      </c>
      <c r="IF12" s="216" t="s">
        <v>1215</v>
      </c>
      <c r="IG12" s="216" t="s">
        <v>62</v>
      </c>
      <c r="IH12" s="216">
        <v>2</v>
      </c>
      <c r="II12" s="216" t="s">
        <v>17</v>
      </c>
      <c r="IJ12" s="216" t="s">
        <v>17</v>
      </c>
      <c r="IK12" s="206">
        <v>45807</v>
      </c>
      <c r="IL12" s="214" t="s">
        <v>1307</v>
      </c>
      <c r="IM12" s="214">
        <v>0</v>
      </c>
      <c r="IN12" s="214" t="s">
        <v>1215</v>
      </c>
      <c r="IO12" s="214" t="s">
        <v>62</v>
      </c>
      <c r="IP12" s="214">
        <v>2</v>
      </c>
      <c r="IQ12" s="214" t="s">
        <v>17</v>
      </c>
      <c r="IR12" s="214" t="s">
        <v>17</v>
      </c>
      <c r="IS12" s="215">
        <v>45807</v>
      </c>
    </row>
    <row r="13" spans="1:253" s="11" customFormat="1" ht="13.25" customHeight="1" x14ac:dyDescent="0.25">
      <c r="A13" s="11" t="s">
        <v>1091</v>
      </c>
      <c r="B13" s="11" t="s">
        <v>8480</v>
      </c>
      <c r="C13" s="11" t="s">
        <v>1092</v>
      </c>
      <c r="D13" s="11" t="s">
        <v>1093</v>
      </c>
      <c r="E13" s="11" t="s">
        <v>7772</v>
      </c>
      <c r="F13" s="11" t="s">
        <v>1098</v>
      </c>
      <c r="G13" s="204">
        <v>12006000</v>
      </c>
      <c r="H13" s="205" t="s">
        <v>1095</v>
      </c>
      <c r="I13" s="205" t="s">
        <v>178</v>
      </c>
      <c r="J13" s="205">
        <v>1</v>
      </c>
      <c r="K13" s="205" t="s">
        <v>1097</v>
      </c>
      <c r="L13" s="205" t="s">
        <v>1096</v>
      </c>
      <c r="M13" s="206">
        <v>45790</v>
      </c>
      <c r="N13" s="213" t="s">
        <v>1104</v>
      </c>
      <c r="O13" s="208">
        <v>1042950</v>
      </c>
      <c r="P13" s="208" t="s">
        <v>1101</v>
      </c>
      <c r="Q13" s="208" t="s">
        <v>398</v>
      </c>
      <c r="R13" s="208">
        <v>2</v>
      </c>
      <c r="S13" s="208" t="s">
        <v>1103</v>
      </c>
      <c r="T13" s="208" t="s">
        <v>1102</v>
      </c>
      <c r="U13" s="209">
        <v>45790</v>
      </c>
      <c r="V13" s="213" t="s">
        <v>1109</v>
      </c>
      <c r="W13" s="205">
        <v>3200000</v>
      </c>
      <c r="X13" s="205" t="s">
        <v>1106</v>
      </c>
      <c r="Y13" s="205" t="s">
        <v>398</v>
      </c>
      <c r="Z13" s="205">
        <v>2</v>
      </c>
      <c r="AA13" s="205" t="s">
        <v>1108</v>
      </c>
      <c r="AB13" s="205" t="s">
        <v>1107</v>
      </c>
      <c r="AC13" s="206">
        <v>45790</v>
      </c>
      <c r="AD13" s="213" t="s">
        <v>1112</v>
      </c>
      <c r="AE13" s="210">
        <v>2200000</v>
      </c>
      <c r="AF13" s="210" t="s">
        <v>1106</v>
      </c>
      <c r="AG13" s="210" t="s">
        <v>398</v>
      </c>
      <c r="AH13" s="210">
        <v>2</v>
      </c>
      <c r="AI13" s="210" t="s">
        <v>1111</v>
      </c>
      <c r="AJ13" s="210" t="s">
        <v>1107</v>
      </c>
      <c r="AK13" s="211">
        <v>45790</v>
      </c>
      <c r="AL13" s="213" t="s">
        <v>1116</v>
      </c>
      <c r="AM13" s="205">
        <v>994000</v>
      </c>
      <c r="AN13" s="205" t="s">
        <v>1106</v>
      </c>
      <c r="AO13" s="205" t="s">
        <v>398</v>
      </c>
      <c r="AP13" s="205">
        <v>2</v>
      </c>
      <c r="AQ13" s="205" t="s">
        <v>1115</v>
      </c>
      <c r="AR13" s="205" t="s">
        <v>1114</v>
      </c>
      <c r="AS13" s="206">
        <v>45790</v>
      </c>
      <c r="AT13" s="214" t="s">
        <v>1118</v>
      </c>
      <c r="AU13" s="210" t="s">
        <v>17</v>
      </c>
      <c r="AV13" s="210" t="s">
        <v>17</v>
      </c>
      <c r="AW13" s="210" t="s">
        <v>17</v>
      </c>
      <c r="AX13" s="210" t="s">
        <v>17</v>
      </c>
      <c r="AY13" s="210" t="s">
        <v>1117</v>
      </c>
      <c r="AZ13" s="210" t="s">
        <v>17</v>
      </c>
      <c r="BA13" s="211">
        <v>45790</v>
      </c>
      <c r="BB13" s="213" t="s">
        <v>1148</v>
      </c>
      <c r="BC13" s="205" t="s">
        <v>17</v>
      </c>
      <c r="BD13" s="205" t="s">
        <v>17</v>
      </c>
      <c r="BE13" s="205" t="s">
        <v>17</v>
      </c>
      <c r="BF13" s="205" t="s">
        <v>17</v>
      </c>
      <c r="BG13" s="205" t="s">
        <v>1117</v>
      </c>
      <c r="BH13" s="205" t="s">
        <v>17</v>
      </c>
      <c r="BI13" s="206">
        <v>45790</v>
      </c>
      <c r="BJ13" s="214" t="s">
        <v>1120</v>
      </c>
      <c r="BK13" s="214">
        <v>58</v>
      </c>
      <c r="BL13" s="214" t="s">
        <v>1106</v>
      </c>
      <c r="BM13" s="214" t="s">
        <v>398</v>
      </c>
      <c r="BN13" s="214">
        <v>2</v>
      </c>
      <c r="BO13" s="214" t="s">
        <v>1119</v>
      </c>
      <c r="BP13" s="210" t="s">
        <v>1114</v>
      </c>
      <c r="BQ13" s="215">
        <v>45790</v>
      </c>
      <c r="BR13" s="213" t="s">
        <v>1150</v>
      </c>
      <c r="BS13" s="216">
        <v>7259</v>
      </c>
      <c r="BT13" s="216" t="s">
        <v>1106</v>
      </c>
      <c r="BU13" s="216" t="s">
        <v>178</v>
      </c>
      <c r="BV13" s="216">
        <v>1</v>
      </c>
      <c r="BW13" s="216" t="s">
        <v>1149</v>
      </c>
      <c r="BX13" s="216" t="s">
        <v>1114</v>
      </c>
      <c r="BY13" s="206">
        <v>45790</v>
      </c>
      <c r="BZ13" s="214" t="s">
        <v>1152</v>
      </c>
      <c r="CA13" s="214">
        <v>2530</v>
      </c>
      <c r="CB13" s="214" t="s">
        <v>1106</v>
      </c>
      <c r="CC13" s="214" t="s">
        <v>178</v>
      </c>
      <c r="CD13" s="214">
        <v>1</v>
      </c>
      <c r="CE13" s="214" t="s">
        <v>1151</v>
      </c>
      <c r="CF13" s="214" t="s">
        <v>1114</v>
      </c>
      <c r="CG13" s="215">
        <v>45790</v>
      </c>
      <c r="CH13" s="213" t="s">
        <v>8955</v>
      </c>
      <c r="CI13" s="214" t="e">
        <v>#N/A</v>
      </c>
      <c r="CJ13" s="214" t="e">
        <v>#N/A</v>
      </c>
      <c r="CK13" s="214" t="e">
        <v>#N/A</v>
      </c>
      <c r="CL13" s="214" t="e">
        <v>#N/A</v>
      </c>
      <c r="CM13" s="214" t="e">
        <v>#N/A</v>
      </c>
      <c r="CN13" s="214" t="e">
        <v>#N/A</v>
      </c>
      <c r="CO13" s="217" t="e">
        <v>#N/A</v>
      </c>
      <c r="CP13" s="214" t="s">
        <v>1154</v>
      </c>
      <c r="CQ13" s="216" t="s">
        <v>17</v>
      </c>
      <c r="CR13" s="216" t="s">
        <v>17</v>
      </c>
      <c r="CS13" s="216" t="s">
        <v>17</v>
      </c>
      <c r="CT13" s="216" t="s">
        <v>17</v>
      </c>
      <c r="CU13" s="216" t="s">
        <v>1117</v>
      </c>
      <c r="CV13" s="216" t="s">
        <v>17</v>
      </c>
      <c r="CW13" s="206">
        <v>45790</v>
      </c>
      <c r="CX13" s="214" t="s">
        <v>1125</v>
      </c>
      <c r="CY13" s="210">
        <v>994000</v>
      </c>
      <c r="CZ13" s="210" t="s">
        <v>1106</v>
      </c>
      <c r="DA13" s="210" t="s">
        <v>230</v>
      </c>
      <c r="DB13" s="210">
        <v>3</v>
      </c>
      <c r="DC13" s="210" t="s">
        <v>1134</v>
      </c>
      <c r="DD13" s="210" t="s">
        <v>1114</v>
      </c>
      <c r="DE13" s="212">
        <v>45790</v>
      </c>
      <c r="DF13" s="213" t="s">
        <v>1129</v>
      </c>
      <c r="DG13" s="205">
        <v>1000000</v>
      </c>
      <c r="DH13" s="216" t="s">
        <v>1127</v>
      </c>
      <c r="DI13" s="216" t="s">
        <v>398</v>
      </c>
      <c r="DJ13" s="216">
        <v>2</v>
      </c>
      <c r="DK13" s="216" t="s">
        <v>1128</v>
      </c>
      <c r="DL13" s="216" t="s">
        <v>1102</v>
      </c>
      <c r="DM13" s="206">
        <v>45790</v>
      </c>
      <c r="DN13" s="214" t="s">
        <v>1132</v>
      </c>
      <c r="DO13" s="210">
        <v>1206000</v>
      </c>
      <c r="DP13" s="214" t="s">
        <v>1127</v>
      </c>
      <c r="DQ13" s="214" t="s">
        <v>398</v>
      </c>
      <c r="DR13" s="214">
        <v>2</v>
      </c>
      <c r="DS13" s="214" t="s">
        <v>1131</v>
      </c>
      <c r="DT13" s="214" t="s">
        <v>1102</v>
      </c>
      <c r="DU13" s="215">
        <v>45790</v>
      </c>
      <c r="DV13" s="213" t="s">
        <v>1135</v>
      </c>
      <c r="DW13" s="205">
        <v>994000</v>
      </c>
      <c r="DX13" s="216" t="s">
        <v>1106</v>
      </c>
      <c r="DY13" s="216" t="s">
        <v>230</v>
      </c>
      <c r="DZ13" s="216">
        <v>3</v>
      </c>
      <c r="EA13" s="216" t="s">
        <v>1134</v>
      </c>
      <c r="EB13" s="216" t="s">
        <v>1114</v>
      </c>
      <c r="EC13" s="206">
        <v>45790</v>
      </c>
      <c r="ED13" s="214" t="s">
        <v>1138</v>
      </c>
      <c r="EE13" s="210">
        <v>0</v>
      </c>
      <c r="EF13" s="214" t="s">
        <v>1106</v>
      </c>
      <c r="EG13" s="214" t="s">
        <v>230</v>
      </c>
      <c r="EH13" s="214">
        <v>3</v>
      </c>
      <c r="EI13" s="214" t="s">
        <v>1137</v>
      </c>
      <c r="EJ13" s="214" t="s">
        <v>1107</v>
      </c>
      <c r="EK13" s="215">
        <v>45790</v>
      </c>
      <c r="EL13" s="213" t="s">
        <v>1141</v>
      </c>
      <c r="EM13" s="205">
        <v>0</v>
      </c>
      <c r="EN13" s="216" t="s">
        <v>1106</v>
      </c>
      <c r="EO13" s="216" t="s">
        <v>230</v>
      </c>
      <c r="EP13" s="216">
        <v>3</v>
      </c>
      <c r="EQ13" s="216" t="s">
        <v>1140</v>
      </c>
      <c r="ER13" s="216" t="s">
        <v>1114</v>
      </c>
      <c r="ES13" s="206">
        <v>45790</v>
      </c>
      <c r="ET13" s="214" t="s">
        <v>1122</v>
      </c>
      <c r="EU13" s="214">
        <v>58</v>
      </c>
      <c r="EV13" s="214" t="s">
        <v>1106</v>
      </c>
      <c r="EW13" s="214" t="s">
        <v>398</v>
      </c>
      <c r="EX13" s="214">
        <v>2</v>
      </c>
      <c r="EY13" s="214" t="s">
        <v>1121</v>
      </c>
      <c r="EZ13" s="214" t="s">
        <v>1114</v>
      </c>
      <c r="FA13" s="215">
        <v>45790</v>
      </c>
      <c r="FB13" s="213" t="s">
        <v>1144</v>
      </c>
      <c r="FC13" s="216">
        <v>2</v>
      </c>
      <c r="FD13" s="216" t="s">
        <v>1106</v>
      </c>
      <c r="FE13" s="216" t="s">
        <v>230</v>
      </c>
      <c r="FF13" s="216">
        <v>3</v>
      </c>
      <c r="FG13" s="216" t="s">
        <v>1143</v>
      </c>
      <c r="FH13" s="216" t="s">
        <v>1114</v>
      </c>
      <c r="FI13" s="206">
        <v>45790</v>
      </c>
      <c r="FJ13" s="213" t="s">
        <v>1146</v>
      </c>
      <c r="FK13" s="214" t="s">
        <v>17</v>
      </c>
      <c r="FL13" s="214" t="s">
        <v>17</v>
      </c>
      <c r="FM13" s="214" t="s">
        <v>17</v>
      </c>
      <c r="FN13" s="214" t="s">
        <v>17</v>
      </c>
      <c r="FO13" s="214" t="s">
        <v>1145</v>
      </c>
      <c r="FP13" s="210" t="s">
        <v>17</v>
      </c>
      <c r="FQ13" s="211">
        <v>45790</v>
      </c>
      <c r="FR13" s="213" t="s">
        <v>1147</v>
      </c>
      <c r="FS13" s="216" t="s">
        <v>17</v>
      </c>
      <c r="FT13" s="216" t="s">
        <v>17</v>
      </c>
      <c r="FU13" s="216" t="s">
        <v>17</v>
      </c>
      <c r="FV13" s="216" t="s">
        <v>17</v>
      </c>
      <c r="FW13" s="216" t="s">
        <v>1145</v>
      </c>
      <c r="FX13" s="216" t="s">
        <v>17</v>
      </c>
      <c r="FY13" s="206">
        <v>45790</v>
      </c>
      <c r="FZ13" s="214" t="s">
        <v>3974</v>
      </c>
      <c r="GA13" s="214">
        <v>1</v>
      </c>
      <c r="GB13" s="214" t="s">
        <v>1215</v>
      </c>
      <c r="GC13" s="214" t="s">
        <v>62</v>
      </c>
      <c r="GD13" s="214">
        <v>2</v>
      </c>
      <c r="GE13" s="214" t="s">
        <v>17</v>
      </c>
      <c r="GF13" s="214" t="s">
        <v>17</v>
      </c>
      <c r="GG13" s="215">
        <v>45833</v>
      </c>
      <c r="GH13" s="213" t="s">
        <v>3980</v>
      </c>
      <c r="GI13" s="216">
        <v>0</v>
      </c>
      <c r="GJ13" s="216" t="s">
        <v>1215</v>
      </c>
      <c r="GK13" s="216" t="s">
        <v>62</v>
      </c>
      <c r="GL13" s="216">
        <v>2</v>
      </c>
      <c r="GM13" s="216" t="s">
        <v>17</v>
      </c>
      <c r="GN13" s="216" t="s">
        <v>17</v>
      </c>
      <c r="GO13" s="206">
        <v>45833</v>
      </c>
      <c r="GP13" s="214" t="s">
        <v>3975</v>
      </c>
      <c r="GQ13" s="214">
        <v>0</v>
      </c>
      <c r="GR13" s="214" t="s">
        <v>1215</v>
      </c>
      <c r="GS13" s="214" t="s">
        <v>62</v>
      </c>
      <c r="GT13" s="214">
        <v>2</v>
      </c>
      <c r="GU13" s="214" t="s">
        <v>17</v>
      </c>
      <c r="GV13" s="214" t="s">
        <v>17</v>
      </c>
      <c r="GW13" s="215">
        <v>45833</v>
      </c>
      <c r="GX13" s="213" t="s">
        <v>3981</v>
      </c>
      <c r="GY13" s="216">
        <v>0</v>
      </c>
      <c r="GZ13" s="216" t="s">
        <v>1215</v>
      </c>
      <c r="HA13" s="216" t="s">
        <v>62</v>
      </c>
      <c r="HB13" s="216">
        <v>2</v>
      </c>
      <c r="HC13" s="216" t="s">
        <v>17</v>
      </c>
      <c r="HD13" s="216" t="s">
        <v>17</v>
      </c>
      <c r="HE13" s="206">
        <v>45833</v>
      </c>
      <c r="HF13" s="214" t="s">
        <v>3973</v>
      </c>
      <c r="HG13" s="214">
        <v>0</v>
      </c>
      <c r="HH13" s="214" t="s">
        <v>1215</v>
      </c>
      <c r="HI13" s="214" t="s">
        <v>62</v>
      </c>
      <c r="HJ13" s="214">
        <v>2</v>
      </c>
      <c r="HK13" s="214" t="s">
        <v>17</v>
      </c>
      <c r="HL13" s="214" t="s">
        <v>17</v>
      </c>
      <c r="HM13" s="215">
        <v>45833</v>
      </c>
      <c r="HN13" s="213" t="s">
        <v>3979</v>
      </c>
      <c r="HO13" s="216">
        <v>0</v>
      </c>
      <c r="HP13" s="216" t="s">
        <v>1215</v>
      </c>
      <c r="HQ13" s="216" t="s">
        <v>62</v>
      </c>
      <c r="HR13" s="216">
        <v>2</v>
      </c>
      <c r="HS13" s="216" t="s">
        <v>17</v>
      </c>
      <c r="HT13" s="216" t="s">
        <v>17</v>
      </c>
      <c r="HU13" s="206">
        <v>45833</v>
      </c>
      <c r="HV13" s="214" t="s">
        <v>3976</v>
      </c>
      <c r="HW13" s="214">
        <v>0</v>
      </c>
      <c r="HX13" s="214" t="s">
        <v>1215</v>
      </c>
      <c r="HY13" s="214" t="s">
        <v>62</v>
      </c>
      <c r="HZ13" s="214">
        <v>2</v>
      </c>
      <c r="IA13" s="214" t="s">
        <v>17</v>
      </c>
      <c r="IB13" s="214" t="s">
        <v>17</v>
      </c>
      <c r="IC13" s="215">
        <v>45833</v>
      </c>
      <c r="ID13" s="213" t="s">
        <v>3978</v>
      </c>
      <c r="IE13" s="216">
        <v>0</v>
      </c>
      <c r="IF13" s="216" t="s">
        <v>1215</v>
      </c>
      <c r="IG13" s="216" t="s">
        <v>62</v>
      </c>
      <c r="IH13" s="216">
        <v>2</v>
      </c>
      <c r="II13" s="216" t="s">
        <v>17</v>
      </c>
      <c r="IJ13" s="216" t="s">
        <v>17</v>
      </c>
      <c r="IK13" s="206">
        <v>45833</v>
      </c>
      <c r="IL13" s="214" t="s">
        <v>3977</v>
      </c>
      <c r="IM13" s="214">
        <v>3</v>
      </c>
      <c r="IN13" s="214" t="s">
        <v>1215</v>
      </c>
      <c r="IO13" s="214" t="s">
        <v>62</v>
      </c>
      <c r="IP13" s="214">
        <v>2</v>
      </c>
      <c r="IQ13" s="214" t="s">
        <v>17</v>
      </c>
      <c r="IR13" s="214" t="s">
        <v>17</v>
      </c>
      <c r="IS13" s="215">
        <v>45833</v>
      </c>
    </row>
    <row r="14" spans="1:253" s="11" customFormat="1" ht="13.25" customHeight="1" x14ac:dyDescent="0.25">
      <c r="A14" s="11" t="s">
        <v>537</v>
      </c>
      <c r="B14" s="11" t="s">
        <v>8443</v>
      </c>
      <c r="C14" s="11" t="s">
        <v>538</v>
      </c>
      <c r="D14" s="11" t="s">
        <v>539</v>
      </c>
      <c r="E14" s="11" t="s">
        <v>7773</v>
      </c>
      <c r="F14" s="11" t="s">
        <v>6666</v>
      </c>
      <c r="G14" s="204">
        <v>212584000</v>
      </c>
      <c r="H14" s="205" t="s">
        <v>6663</v>
      </c>
      <c r="I14" s="205" t="s">
        <v>398</v>
      </c>
      <c r="J14" s="205">
        <v>2</v>
      </c>
      <c r="K14" s="205" t="s">
        <v>6665</v>
      </c>
      <c r="L14" s="205" t="s">
        <v>6664</v>
      </c>
      <c r="M14" s="206">
        <v>45838</v>
      </c>
      <c r="N14" s="213" t="s">
        <v>6670</v>
      </c>
      <c r="O14" s="208">
        <v>5359724</v>
      </c>
      <c r="P14" s="208" t="s">
        <v>6667</v>
      </c>
      <c r="Q14" s="208" t="s">
        <v>398</v>
      </c>
      <c r="R14" s="208">
        <v>2</v>
      </c>
      <c r="S14" s="208" t="s">
        <v>6669</v>
      </c>
      <c r="T14" s="208" t="s">
        <v>6668</v>
      </c>
      <c r="U14" s="209">
        <v>45838</v>
      </c>
      <c r="V14" s="213" t="s">
        <v>6672</v>
      </c>
      <c r="W14" s="205">
        <v>132346000</v>
      </c>
      <c r="X14" s="205" t="s">
        <v>6667</v>
      </c>
      <c r="Y14" s="205" t="s">
        <v>398</v>
      </c>
      <c r="Z14" s="205">
        <v>2</v>
      </c>
      <c r="AA14" s="205" t="s">
        <v>6671</v>
      </c>
      <c r="AB14" s="205" t="s">
        <v>6668</v>
      </c>
      <c r="AC14" s="206">
        <v>45838</v>
      </c>
      <c r="AD14" s="213" t="s">
        <v>6674</v>
      </c>
      <c r="AE14" s="210">
        <v>1113000</v>
      </c>
      <c r="AF14" s="210" t="s">
        <v>6350</v>
      </c>
      <c r="AG14" s="210" t="s">
        <v>398</v>
      </c>
      <c r="AH14" s="210">
        <v>2</v>
      </c>
      <c r="AI14" s="210" t="s">
        <v>6673</v>
      </c>
      <c r="AJ14" s="210" t="s">
        <v>6351</v>
      </c>
      <c r="AK14" s="211">
        <v>45838</v>
      </c>
      <c r="AL14" s="213" t="s">
        <v>6676</v>
      </c>
      <c r="AM14" s="205">
        <v>1025000</v>
      </c>
      <c r="AN14" s="205" t="s">
        <v>6350</v>
      </c>
      <c r="AO14" s="205" t="s">
        <v>398</v>
      </c>
      <c r="AP14" s="205">
        <v>2</v>
      </c>
      <c r="AQ14" s="205" t="s">
        <v>6675</v>
      </c>
      <c r="AR14" s="205" t="s">
        <v>6351</v>
      </c>
      <c r="AS14" s="206">
        <v>45838</v>
      </c>
      <c r="AT14" s="214" t="s">
        <v>6677</v>
      </c>
      <c r="AU14" s="210" t="s">
        <v>17</v>
      </c>
      <c r="AV14" s="210" t="s">
        <v>17</v>
      </c>
      <c r="AW14" s="210" t="s">
        <v>17</v>
      </c>
      <c r="AX14" s="210" t="s">
        <v>17</v>
      </c>
      <c r="AY14" s="210" t="s">
        <v>608</v>
      </c>
      <c r="AZ14" s="210" t="s">
        <v>17</v>
      </c>
      <c r="BA14" s="211">
        <v>45838</v>
      </c>
      <c r="BB14" s="213" t="s">
        <v>1028</v>
      </c>
      <c r="BC14" s="205" t="s">
        <v>17</v>
      </c>
      <c r="BD14" s="205" t="s">
        <v>365</v>
      </c>
      <c r="BE14" s="205" t="s">
        <v>17</v>
      </c>
      <c r="BF14" s="205" t="s">
        <v>17</v>
      </c>
      <c r="BG14" s="205" t="s">
        <v>608</v>
      </c>
      <c r="BH14" s="205" t="s">
        <v>17</v>
      </c>
      <c r="BI14" s="206">
        <v>45747</v>
      </c>
      <c r="BJ14" s="214" t="s">
        <v>6680</v>
      </c>
      <c r="BK14" s="214" t="s">
        <v>17</v>
      </c>
      <c r="BL14" s="214" t="s">
        <v>6678</v>
      </c>
      <c r="BM14" s="214" t="s">
        <v>230</v>
      </c>
      <c r="BN14" s="214">
        <v>3</v>
      </c>
      <c r="BO14" s="214" t="s">
        <v>6679</v>
      </c>
      <c r="BP14" s="210" t="s">
        <v>1013</v>
      </c>
      <c r="BQ14" s="215">
        <v>45838</v>
      </c>
      <c r="BR14" s="213" t="s">
        <v>1029</v>
      </c>
      <c r="BS14" s="216" t="s">
        <v>17</v>
      </c>
      <c r="BT14" s="216" t="s">
        <v>365</v>
      </c>
      <c r="BU14" s="216" t="s">
        <v>17</v>
      </c>
      <c r="BV14" s="216" t="s">
        <v>17</v>
      </c>
      <c r="BW14" s="216" t="s">
        <v>608</v>
      </c>
      <c r="BX14" s="216" t="s">
        <v>17</v>
      </c>
      <c r="BY14" s="206">
        <v>45747</v>
      </c>
      <c r="BZ14" s="214" t="s">
        <v>1030</v>
      </c>
      <c r="CA14" s="214" t="s">
        <v>17</v>
      </c>
      <c r="CB14" s="214" t="s">
        <v>365</v>
      </c>
      <c r="CC14" s="214" t="s">
        <v>17</v>
      </c>
      <c r="CD14" s="214" t="s">
        <v>17</v>
      </c>
      <c r="CE14" s="214" t="s">
        <v>608</v>
      </c>
      <c r="CF14" s="214" t="s">
        <v>17</v>
      </c>
      <c r="CG14" s="215">
        <v>45747</v>
      </c>
      <c r="CH14" s="213" t="s">
        <v>8956</v>
      </c>
      <c r="CI14" s="214" t="e">
        <v>#N/A</v>
      </c>
      <c r="CJ14" s="214" t="e">
        <v>#N/A</v>
      </c>
      <c r="CK14" s="214" t="e">
        <v>#N/A</v>
      </c>
      <c r="CL14" s="214" t="e">
        <v>#N/A</v>
      </c>
      <c r="CM14" s="214" t="e">
        <v>#N/A</v>
      </c>
      <c r="CN14" s="214" t="e">
        <v>#N/A</v>
      </c>
      <c r="CO14" s="217" t="e">
        <v>#N/A</v>
      </c>
      <c r="CP14" s="214" t="s">
        <v>1032</v>
      </c>
      <c r="CQ14" s="216" t="s">
        <v>17</v>
      </c>
      <c r="CR14" s="216" t="s">
        <v>365</v>
      </c>
      <c r="CS14" s="216" t="s">
        <v>17</v>
      </c>
      <c r="CT14" s="216" t="s">
        <v>17</v>
      </c>
      <c r="CU14" s="216" t="s">
        <v>608</v>
      </c>
      <c r="CV14" s="216" t="s">
        <v>17</v>
      </c>
      <c r="CW14" s="206">
        <v>45747</v>
      </c>
      <c r="CX14" s="214" t="s">
        <v>6685</v>
      </c>
      <c r="CY14" s="210">
        <v>569000</v>
      </c>
      <c r="CZ14" s="210" t="s">
        <v>6350</v>
      </c>
      <c r="DA14" s="210" t="s">
        <v>230</v>
      </c>
      <c r="DB14" s="210">
        <v>3</v>
      </c>
      <c r="DC14" s="210" t="s">
        <v>6690</v>
      </c>
      <c r="DD14" s="210" t="s">
        <v>6351</v>
      </c>
      <c r="DE14" s="212">
        <v>45838</v>
      </c>
      <c r="DF14" s="213" t="s">
        <v>6687</v>
      </c>
      <c r="DG14" s="205">
        <v>131234000</v>
      </c>
      <c r="DH14" s="216" t="s">
        <v>6667</v>
      </c>
      <c r="DI14" s="216" t="s">
        <v>398</v>
      </c>
      <c r="DJ14" s="216">
        <v>2</v>
      </c>
      <c r="DK14" s="216" t="s">
        <v>6686</v>
      </c>
      <c r="DL14" s="216" t="s">
        <v>6668</v>
      </c>
      <c r="DM14" s="206">
        <v>45838</v>
      </c>
      <c r="DN14" s="214" t="s">
        <v>6689</v>
      </c>
      <c r="DO14" s="210">
        <v>544000</v>
      </c>
      <c r="DP14" s="214" t="s">
        <v>6350</v>
      </c>
      <c r="DQ14" s="214" t="s">
        <v>398</v>
      </c>
      <c r="DR14" s="214">
        <v>2</v>
      </c>
      <c r="DS14" s="214" t="s">
        <v>6688</v>
      </c>
      <c r="DT14" s="214" t="s">
        <v>6351</v>
      </c>
      <c r="DU14" s="215">
        <v>45838</v>
      </c>
      <c r="DV14" s="213" t="s">
        <v>6691</v>
      </c>
      <c r="DW14" s="205">
        <v>569000</v>
      </c>
      <c r="DX14" s="216" t="s">
        <v>6350</v>
      </c>
      <c r="DY14" s="216" t="s">
        <v>230</v>
      </c>
      <c r="DZ14" s="216">
        <v>3</v>
      </c>
      <c r="EA14" s="216" t="s">
        <v>6690</v>
      </c>
      <c r="EB14" s="216" t="s">
        <v>6351</v>
      </c>
      <c r="EC14" s="206">
        <v>45838</v>
      </c>
      <c r="ED14" s="214" t="s">
        <v>6692</v>
      </c>
      <c r="EE14" s="210" t="s">
        <v>17</v>
      </c>
      <c r="EF14" s="214" t="s">
        <v>17</v>
      </c>
      <c r="EG14" s="214" t="s">
        <v>17</v>
      </c>
      <c r="EH14" s="214" t="s">
        <v>17</v>
      </c>
      <c r="EI14" s="214" t="s">
        <v>6690</v>
      </c>
      <c r="EJ14" s="214" t="s">
        <v>17</v>
      </c>
      <c r="EK14" s="215">
        <v>45838</v>
      </c>
      <c r="EL14" s="213" t="s">
        <v>6693</v>
      </c>
      <c r="EM14" s="205" t="s">
        <v>17</v>
      </c>
      <c r="EN14" s="216" t="s">
        <v>17</v>
      </c>
      <c r="EO14" s="216" t="s">
        <v>17</v>
      </c>
      <c r="EP14" s="216" t="s">
        <v>17</v>
      </c>
      <c r="EQ14" s="216" t="s">
        <v>6690</v>
      </c>
      <c r="ER14" s="216" t="s">
        <v>17</v>
      </c>
      <c r="ES14" s="206">
        <v>45838</v>
      </c>
      <c r="ET14" s="214" t="s">
        <v>6683</v>
      </c>
      <c r="EU14" s="214" t="s">
        <v>17</v>
      </c>
      <c r="EV14" s="214" t="s">
        <v>6681</v>
      </c>
      <c r="EW14" s="214" t="s">
        <v>230</v>
      </c>
      <c r="EX14" s="214">
        <v>3</v>
      </c>
      <c r="EY14" s="214" t="s">
        <v>6682</v>
      </c>
      <c r="EZ14" s="214" t="s">
        <v>1013</v>
      </c>
      <c r="FA14" s="215">
        <v>45838</v>
      </c>
      <c r="FB14" s="213" t="s">
        <v>6695</v>
      </c>
      <c r="FC14" s="216">
        <v>3</v>
      </c>
      <c r="FD14" s="216" t="s">
        <v>6350</v>
      </c>
      <c r="FE14" s="216" t="s">
        <v>398</v>
      </c>
      <c r="FF14" s="216">
        <v>2</v>
      </c>
      <c r="FG14" s="216" t="s">
        <v>6694</v>
      </c>
      <c r="FH14" s="216" t="s">
        <v>6351</v>
      </c>
      <c r="FI14" s="206">
        <v>45838</v>
      </c>
      <c r="FJ14" s="213" t="s">
        <v>541</v>
      </c>
      <c r="FK14" s="214" t="s">
        <v>17</v>
      </c>
      <c r="FL14" s="214" t="s">
        <v>17</v>
      </c>
      <c r="FM14" s="214" t="s">
        <v>17</v>
      </c>
      <c r="FN14" s="214" t="s">
        <v>17</v>
      </c>
      <c r="FO14" s="214" t="s">
        <v>540</v>
      </c>
      <c r="FP14" s="210" t="s">
        <v>17</v>
      </c>
      <c r="FQ14" s="211">
        <v>45549</v>
      </c>
      <c r="FR14" s="213" t="s">
        <v>542</v>
      </c>
      <c r="FS14" s="216" t="s">
        <v>17</v>
      </c>
      <c r="FT14" s="216" t="s">
        <v>17</v>
      </c>
      <c r="FU14" s="216" t="s">
        <v>17</v>
      </c>
      <c r="FV14" s="216" t="s">
        <v>17</v>
      </c>
      <c r="FW14" s="216" t="s">
        <v>540</v>
      </c>
      <c r="FX14" s="216" t="s">
        <v>17</v>
      </c>
      <c r="FY14" s="206">
        <v>45549</v>
      </c>
      <c r="FZ14" s="214" t="s">
        <v>3983</v>
      </c>
      <c r="GA14" s="214">
        <v>0</v>
      </c>
      <c r="GB14" s="214" t="s">
        <v>1215</v>
      </c>
      <c r="GC14" s="214" t="s">
        <v>62</v>
      </c>
      <c r="GD14" s="214">
        <v>2</v>
      </c>
      <c r="GE14" s="214" t="s">
        <v>17</v>
      </c>
      <c r="GF14" s="214" t="s">
        <v>17</v>
      </c>
      <c r="GG14" s="215">
        <v>45833</v>
      </c>
      <c r="GH14" s="213" t="s">
        <v>3989</v>
      </c>
      <c r="GI14" s="216">
        <v>0</v>
      </c>
      <c r="GJ14" s="216" t="s">
        <v>1215</v>
      </c>
      <c r="GK14" s="216" t="s">
        <v>62</v>
      </c>
      <c r="GL14" s="216">
        <v>2</v>
      </c>
      <c r="GM14" s="216" t="s">
        <v>17</v>
      </c>
      <c r="GN14" s="216" t="s">
        <v>17</v>
      </c>
      <c r="GO14" s="206">
        <v>45833</v>
      </c>
      <c r="GP14" s="214" t="s">
        <v>3984</v>
      </c>
      <c r="GQ14" s="214">
        <v>0</v>
      </c>
      <c r="GR14" s="214" t="s">
        <v>1215</v>
      </c>
      <c r="GS14" s="214" t="s">
        <v>62</v>
      </c>
      <c r="GT14" s="214">
        <v>2</v>
      </c>
      <c r="GU14" s="214" t="s">
        <v>17</v>
      </c>
      <c r="GV14" s="214" t="s">
        <v>17</v>
      </c>
      <c r="GW14" s="215">
        <v>45833</v>
      </c>
      <c r="GX14" s="213" t="s">
        <v>3990</v>
      </c>
      <c r="GY14" s="216">
        <v>0</v>
      </c>
      <c r="GZ14" s="216" t="s">
        <v>1215</v>
      </c>
      <c r="HA14" s="216" t="s">
        <v>62</v>
      </c>
      <c r="HB14" s="216">
        <v>2</v>
      </c>
      <c r="HC14" s="216" t="s">
        <v>17</v>
      </c>
      <c r="HD14" s="216" t="s">
        <v>17</v>
      </c>
      <c r="HE14" s="206">
        <v>45833</v>
      </c>
      <c r="HF14" s="214" t="s">
        <v>3982</v>
      </c>
      <c r="HG14" s="214">
        <v>0</v>
      </c>
      <c r="HH14" s="214" t="s">
        <v>1215</v>
      </c>
      <c r="HI14" s="214" t="s">
        <v>62</v>
      </c>
      <c r="HJ14" s="214">
        <v>2</v>
      </c>
      <c r="HK14" s="214" t="s">
        <v>17</v>
      </c>
      <c r="HL14" s="214" t="s">
        <v>17</v>
      </c>
      <c r="HM14" s="215">
        <v>45833</v>
      </c>
      <c r="HN14" s="213" t="s">
        <v>3988</v>
      </c>
      <c r="HO14" s="216">
        <v>0</v>
      </c>
      <c r="HP14" s="216" t="s">
        <v>1215</v>
      </c>
      <c r="HQ14" s="216" t="s">
        <v>62</v>
      </c>
      <c r="HR14" s="216">
        <v>2</v>
      </c>
      <c r="HS14" s="216" t="s">
        <v>17</v>
      </c>
      <c r="HT14" s="216" t="s">
        <v>17</v>
      </c>
      <c r="HU14" s="206">
        <v>45833</v>
      </c>
      <c r="HV14" s="214" t="s">
        <v>3985</v>
      </c>
      <c r="HW14" s="214">
        <v>0</v>
      </c>
      <c r="HX14" s="214" t="s">
        <v>1215</v>
      </c>
      <c r="HY14" s="214" t="s">
        <v>62</v>
      </c>
      <c r="HZ14" s="214">
        <v>2</v>
      </c>
      <c r="IA14" s="214" t="s">
        <v>17</v>
      </c>
      <c r="IB14" s="214" t="s">
        <v>17</v>
      </c>
      <c r="IC14" s="215">
        <v>45833</v>
      </c>
      <c r="ID14" s="213" t="s">
        <v>3987</v>
      </c>
      <c r="IE14" s="216">
        <v>0</v>
      </c>
      <c r="IF14" s="216" t="s">
        <v>1215</v>
      </c>
      <c r="IG14" s="216" t="s">
        <v>62</v>
      </c>
      <c r="IH14" s="216">
        <v>2</v>
      </c>
      <c r="II14" s="216" t="s">
        <v>17</v>
      </c>
      <c r="IJ14" s="216" t="s">
        <v>17</v>
      </c>
      <c r="IK14" s="206">
        <v>45833</v>
      </c>
      <c r="IL14" s="214" t="s">
        <v>3986</v>
      </c>
      <c r="IM14" s="214">
        <v>2</v>
      </c>
      <c r="IN14" s="214" t="s">
        <v>1215</v>
      </c>
      <c r="IO14" s="214" t="s">
        <v>62</v>
      </c>
      <c r="IP14" s="214">
        <v>2</v>
      </c>
      <c r="IQ14" s="214" t="s">
        <v>17</v>
      </c>
      <c r="IR14" s="214" t="s">
        <v>17</v>
      </c>
      <c r="IS14" s="215">
        <v>45833</v>
      </c>
    </row>
    <row r="15" spans="1:253" s="11" customFormat="1" ht="13.25" customHeight="1" x14ac:dyDescent="0.25">
      <c r="A15" s="11" t="s">
        <v>2228</v>
      </c>
      <c r="B15" s="11" t="s">
        <v>8489</v>
      </c>
      <c r="C15" s="11" t="s">
        <v>2229</v>
      </c>
      <c r="D15" s="11" t="s">
        <v>2230</v>
      </c>
      <c r="E15" s="11" t="s">
        <v>7782</v>
      </c>
      <c r="F15" s="11" t="s">
        <v>4516</v>
      </c>
      <c r="G15" s="204">
        <v>5300000</v>
      </c>
      <c r="H15" s="205" t="s">
        <v>4513</v>
      </c>
      <c r="I15" s="205" t="s">
        <v>398</v>
      </c>
      <c r="J15" s="205">
        <v>2</v>
      </c>
      <c r="K15" s="205" t="s">
        <v>4515</v>
      </c>
      <c r="L15" s="205" t="s">
        <v>4514</v>
      </c>
      <c r="M15" s="206">
        <v>45834</v>
      </c>
      <c r="N15" s="213" t="s">
        <v>4519</v>
      </c>
      <c r="O15" s="208">
        <v>622980</v>
      </c>
      <c r="P15" s="208" t="s">
        <v>2858</v>
      </c>
      <c r="Q15" s="208" t="s">
        <v>178</v>
      </c>
      <c r="R15" s="208">
        <v>1</v>
      </c>
      <c r="S15" s="208" t="s">
        <v>4518</v>
      </c>
      <c r="T15" s="208" t="s">
        <v>4517</v>
      </c>
      <c r="U15" s="209">
        <v>45834</v>
      </c>
      <c r="V15" s="213" t="s">
        <v>4521</v>
      </c>
      <c r="W15" s="205">
        <v>5300000</v>
      </c>
      <c r="X15" s="205" t="s">
        <v>4513</v>
      </c>
      <c r="Y15" s="205" t="s">
        <v>398</v>
      </c>
      <c r="Z15" s="205">
        <v>2</v>
      </c>
      <c r="AA15" s="205" t="s">
        <v>4520</v>
      </c>
      <c r="AB15" s="205" t="s">
        <v>4514</v>
      </c>
      <c r="AC15" s="206">
        <v>45834</v>
      </c>
      <c r="AD15" s="213" t="s">
        <v>4524</v>
      </c>
      <c r="AE15" s="210">
        <v>5300000</v>
      </c>
      <c r="AF15" s="210" t="s">
        <v>4513</v>
      </c>
      <c r="AG15" s="210" t="s">
        <v>398</v>
      </c>
      <c r="AH15" s="210">
        <v>2</v>
      </c>
      <c r="AI15" s="210" t="s">
        <v>4523</v>
      </c>
      <c r="AJ15" s="210" t="s">
        <v>4522</v>
      </c>
      <c r="AK15" s="211">
        <v>45834</v>
      </c>
      <c r="AL15" s="213" t="s">
        <v>4528</v>
      </c>
      <c r="AM15" s="205">
        <v>1124000</v>
      </c>
      <c r="AN15" s="205" t="s">
        <v>4525</v>
      </c>
      <c r="AO15" s="205" t="s">
        <v>178</v>
      </c>
      <c r="AP15" s="205">
        <v>1</v>
      </c>
      <c r="AQ15" s="205" t="s">
        <v>4527</v>
      </c>
      <c r="AR15" s="205" t="s">
        <v>4526</v>
      </c>
      <c r="AS15" s="206">
        <v>45834</v>
      </c>
      <c r="AT15" s="214" t="s">
        <v>4529</v>
      </c>
      <c r="AU15" s="210" t="s">
        <v>17</v>
      </c>
      <c r="AV15" s="210" t="s">
        <v>17</v>
      </c>
      <c r="AW15" s="210" t="s">
        <v>17</v>
      </c>
      <c r="AX15" s="210" t="s">
        <v>17</v>
      </c>
      <c r="AY15" s="210" t="s">
        <v>17</v>
      </c>
      <c r="AZ15" s="210" t="s">
        <v>17</v>
      </c>
      <c r="BA15" s="211">
        <v>45834</v>
      </c>
      <c r="BB15" s="213" t="s">
        <v>4556</v>
      </c>
      <c r="BC15" s="205" t="s">
        <v>17</v>
      </c>
      <c r="BD15" s="205" t="s">
        <v>318</v>
      </c>
      <c r="BE15" s="205" t="s">
        <v>17</v>
      </c>
      <c r="BF15" s="205" t="s">
        <v>17</v>
      </c>
      <c r="BG15" s="205" t="s">
        <v>318</v>
      </c>
      <c r="BH15" s="205" t="s">
        <v>318</v>
      </c>
      <c r="BI15" s="206">
        <v>45834</v>
      </c>
      <c r="BJ15" s="214" t="s">
        <v>4531</v>
      </c>
      <c r="BK15" s="214">
        <v>397</v>
      </c>
      <c r="BL15" s="214" t="s">
        <v>4354</v>
      </c>
      <c r="BM15" s="214" t="s">
        <v>178</v>
      </c>
      <c r="BN15" s="214">
        <v>1</v>
      </c>
      <c r="BO15" s="214" t="s">
        <v>4530</v>
      </c>
      <c r="BP15" s="210" t="s">
        <v>269</v>
      </c>
      <c r="BQ15" s="215">
        <v>45834</v>
      </c>
      <c r="BR15" s="213" t="s">
        <v>4557</v>
      </c>
      <c r="BS15" s="216" t="s">
        <v>17</v>
      </c>
      <c r="BT15" s="216" t="s">
        <v>318</v>
      </c>
      <c r="BU15" s="216" t="s">
        <v>17</v>
      </c>
      <c r="BV15" s="216" t="s">
        <v>17</v>
      </c>
      <c r="BW15" s="216" t="s">
        <v>318</v>
      </c>
      <c r="BX15" s="216" t="s">
        <v>318</v>
      </c>
      <c r="BY15" s="206">
        <v>45834</v>
      </c>
      <c r="BZ15" s="214" t="s">
        <v>4558</v>
      </c>
      <c r="CA15" s="214" t="s">
        <v>17</v>
      </c>
      <c r="CB15" s="214" t="s">
        <v>318</v>
      </c>
      <c r="CC15" s="214" t="s">
        <v>17</v>
      </c>
      <c r="CD15" s="214" t="s">
        <v>17</v>
      </c>
      <c r="CE15" s="214" t="s">
        <v>318</v>
      </c>
      <c r="CF15" s="214" t="s">
        <v>318</v>
      </c>
      <c r="CG15" s="215">
        <v>45834</v>
      </c>
      <c r="CH15" s="213" t="s">
        <v>8957</v>
      </c>
      <c r="CI15" s="214" t="e">
        <v>#N/A</v>
      </c>
      <c r="CJ15" s="214" t="e">
        <v>#N/A</v>
      </c>
      <c r="CK15" s="214" t="e">
        <v>#N/A</v>
      </c>
      <c r="CL15" s="214" t="e">
        <v>#N/A</v>
      </c>
      <c r="CM15" s="214" t="e">
        <v>#N/A</v>
      </c>
      <c r="CN15" s="214" t="e">
        <v>#N/A</v>
      </c>
      <c r="CO15" s="217" t="e">
        <v>#N/A</v>
      </c>
      <c r="CP15" s="214" t="s">
        <v>4560</v>
      </c>
      <c r="CQ15" s="216" t="s">
        <v>17</v>
      </c>
      <c r="CR15" s="216" t="s">
        <v>318</v>
      </c>
      <c r="CS15" s="216" t="s">
        <v>17</v>
      </c>
      <c r="CT15" s="216" t="s">
        <v>17</v>
      </c>
      <c r="CU15" s="216" t="s">
        <v>318</v>
      </c>
      <c r="CV15" s="216" t="s">
        <v>318</v>
      </c>
      <c r="CW15" s="206">
        <v>45834</v>
      </c>
      <c r="CX15" s="214" t="s">
        <v>4537</v>
      </c>
      <c r="CY15" s="210">
        <v>2440000</v>
      </c>
      <c r="CZ15" s="210" t="s">
        <v>1890</v>
      </c>
      <c r="DA15" s="210" t="s">
        <v>230</v>
      </c>
      <c r="DB15" s="210">
        <v>3</v>
      </c>
      <c r="DC15" s="210" t="s">
        <v>4544</v>
      </c>
      <c r="DD15" s="210" t="s">
        <v>4522</v>
      </c>
      <c r="DE15" s="212">
        <v>45834</v>
      </c>
      <c r="DF15" s="213" t="s">
        <v>4541</v>
      </c>
      <c r="DG15" s="205">
        <v>0</v>
      </c>
      <c r="DH15" s="216" t="s">
        <v>4538</v>
      </c>
      <c r="DI15" s="216" t="s">
        <v>398</v>
      </c>
      <c r="DJ15" s="216">
        <v>2</v>
      </c>
      <c r="DK15" s="216" t="s">
        <v>4540</v>
      </c>
      <c r="DL15" s="216" t="s">
        <v>4539</v>
      </c>
      <c r="DM15" s="206">
        <v>45834</v>
      </c>
      <c r="DN15" s="214" t="s">
        <v>4543</v>
      </c>
      <c r="DO15" s="210">
        <v>2860000</v>
      </c>
      <c r="DP15" s="214" t="s">
        <v>4534</v>
      </c>
      <c r="DQ15" s="214" t="s">
        <v>230</v>
      </c>
      <c r="DR15" s="214">
        <v>3</v>
      </c>
      <c r="DS15" s="214" t="s">
        <v>4542</v>
      </c>
      <c r="DT15" s="214" t="s">
        <v>4535</v>
      </c>
      <c r="DU15" s="215">
        <v>45834</v>
      </c>
      <c r="DV15" s="213" t="s">
        <v>4545</v>
      </c>
      <c r="DW15" s="205">
        <v>2123000</v>
      </c>
      <c r="DX15" s="216" t="s">
        <v>1890</v>
      </c>
      <c r="DY15" s="216" t="s">
        <v>230</v>
      </c>
      <c r="DZ15" s="216">
        <v>3</v>
      </c>
      <c r="EA15" s="216" t="s">
        <v>4544</v>
      </c>
      <c r="EB15" s="216" t="s">
        <v>4522</v>
      </c>
      <c r="EC15" s="206">
        <v>45834</v>
      </c>
      <c r="ED15" s="214" t="s">
        <v>4547</v>
      </c>
      <c r="EE15" s="210">
        <v>317000</v>
      </c>
      <c r="EF15" s="214" t="s">
        <v>1890</v>
      </c>
      <c r="EG15" s="214" t="s">
        <v>230</v>
      </c>
      <c r="EH15" s="214">
        <v>3</v>
      </c>
      <c r="EI15" s="214" t="s">
        <v>4546</v>
      </c>
      <c r="EJ15" s="214" t="s">
        <v>4522</v>
      </c>
      <c r="EK15" s="215">
        <v>45834</v>
      </c>
      <c r="EL15" s="213" t="s">
        <v>4549</v>
      </c>
      <c r="EM15" s="205">
        <v>0</v>
      </c>
      <c r="EN15" s="216" t="s">
        <v>1890</v>
      </c>
      <c r="EO15" s="216" t="s">
        <v>230</v>
      </c>
      <c r="EP15" s="216">
        <v>3</v>
      </c>
      <c r="EQ15" s="216" t="s">
        <v>4548</v>
      </c>
      <c r="ER15" s="216" t="s">
        <v>4522</v>
      </c>
      <c r="ES15" s="206">
        <v>45834</v>
      </c>
      <c r="ET15" s="214" t="s">
        <v>4533</v>
      </c>
      <c r="EU15" s="214">
        <v>397</v>
      </c>
      <c r="EV15" s="214" t="s">
        <v>4354</v>
      </c>
      <c r="EW15" s="214" t="s">
        <v>178</v>
      </c>
      <c r="EX15" s="214">
        <v>1</v>
      </c>
      <c r="EY15" s="214" t="s">
        <v>4532</v>
      </c>
      <c r="EZ15" s="214" t="s">
        <v>269</v>
      </c>
      <c r="FA15" s="215">
        <v>45834</v>
      </c>
      <c r="FB15" s="213" t="s">
        <v>4553</v>
      </c>
      <c r="FC15" s="216">
        <v>5</v>
      </c>
      <c r="FD15" s="216" t="s">
        <v>4550</v>
      </c>
      <c r="FE15" s="216" t="s">
        <v>178</v>
      </c>
      <c r="FF15" s="216">
        <v>1</v>
      </c>
      <c r="FG15" s="216" t="s">
        <v>4552</v>
      </c>
      <c r="FH15" s="216" t="s">
        <v>4551</v>
      </c>
      <c r="FI15" s="206">
        <v>45834</v>
      </c>
      <c r="FJ15" s="213" t="s">
        <v>4554</v>
      </c>
      <c r="FK15" s="214" t="s">
        <v>17</v>
      </c>
      <c r="FL15" s="214" t="s">
        <v>318</v>
      </c>
      <c r="FM15" s="214" t="s">
        <v>17</v>
      </c>
      <c r="FN15" s="214" t="s">
        <v>17</v>
      </c>
      <c r="FO15" s="214" t="s">
        <v>318</v>
      </c>
      <c r="FP15" s="210" t="s">
        <v>318</v>
      </c>
      <c r="FQ15" s="211">
        <v>45834</v>
      </c>
      <c r="FR15" s="213" t="s">
        <v>4555</v>
      </c>
      <c r="FS15" s="216" t="s">
        <v>17</v>
      </c>
      <c r="FT15" s="216" t="s">
        <v>318</v>
      </c>
      <c r="FU15" s="216" t="s">
        <v>17</v>
      </c>
      <c r="FV15" s="216" t="s">
        <v>17</v>
      </c>
      <c r="FW15" s="216" t="s">
        <v>318</v>
      </c>
      <c r="FX15" s="216" t="s">
        <v>318</v>
      </c>
      <c r="FY15" s="206">
        <v>45834</v>
      </c>
      <c r="FZ15" s="214" t="s">
        <v>2232</v>
      </c>
      <c r="GA15" s="214">
        <v>1</v>
      </c>
      <c r="GB15" s="214" t="s">
        <v>1215</v>
      </c>
      <c r="GC15" s="214" t="s">
        <v>62</v>
      </c>
      <c r="GD15" s="214">
        <v>2</v>
      </c>
      <c r="GE15" s="214" t="s">
        <v>17</v>
      </c>
      <c r="GF15" s="214" t="s">
        <v>17</v>
      </c>
      <c r="GG15" s="215">
        <v>45828</v>
      </c>
      <c r="GH15" s="213" t="s">
        <v>2238</v>
      </c>
      <c r="GI15" s="216">
        <v>3</v>
      </c>
      <c r="GJ15" s="216" t="s">
        <v>1215</v>
      </c>
      <c r="GK15" s="216" t="s">
        <v>62</v>
      </c>
      <c r="GL15" s="216">
        <v>2</v>
      </c>
      <c r="GM15" s="216" t="s">
        <v>17</v>
      </c>
      <c r="GN15" s="216" t="s">
        <v>17</v>
      </c>
      <c r="GO15" s="206">
        <v>45828</v>
      </c>
      <c r="GP15" s="214" t="s">
        <v>2233</v>
      </c>
      <c r="GQ15" s="214">
        <v>1</v>
      </c>
      <c r="GR15" s="214" t="s">
        <v>1215</v>
      </c>
      <c r="GS15" s="214" t="s">
        <v>62</v>
      </c>
      <c r="GT15" s="214">
        <v>2</v>
      </c>
      <c r="GU15" s="214" t="s">
        <v>17</v>
      </c>
      <c r="GV15" s="214" t="s">
        <v>17</v>
      </c>
      <c r="GW15" s="215">
        <v>45828</v>
      </c>
      <c r="GX15" s="213" t="s">
        <v>2239</v>
      </c>
      <c r="GY15" s="216">
        <v>2</v>
      </c>
      <c r="GZ15" s="216" t="s">
        <v>1215</v>
      </c>
      <c r="HA15" s="216" t="s">
        <v>62</v>
      </c>
      <c r="HB15" s="216">
        <v>2</v>
      </c>
      <c r="HC15" s="216" t="s">
        <v>17</v>
      </c>
      <c r="HD15" s="216" t="s">
        <v>17</v>
      </c>
      <c r="HE15" s="206">
        <v>45828</v>
      </c>
      <c r="HF15" s="214" t="s">
        <v>2231</v>
      </c>
      <c r="HG15" s="214">
        <v>0</v>
      </c>
      <c r="HH15" s="214" t="s">
        <v>1215</v>
      </c>
      <c r="HI15" s="214" t="s">
        <v>62</v>
      </c>
      <c r="HJ15" s="214">
        <v>2</v>
      </c>
      <c r="HK15" s="214" t="s">
        <v>17</v>
      </c>
      <c r="HL15" s="214" t="s">
        <v>17</v>
      </c>
      <c r="HM15" s="215">
        <v>45828</v>
      </c>
      <c r="HN15" s="213" t="s">
        <v>2237</v>
      </c>
      <c r="HO15" s="216">
        <v>2</v>
      </c>
      <c r="HP15" s="216" t="s">
        <v>1215</v>
      </c>
      <c r="HQ15" s="216" t="s">
        <v>62</v>
      </c>
      <c r="HR15" s="216">
        <v>2</v>
      </c>
      <c r="HS15" s="216" t="s">
        <v>17</v>
      </c>
      <c r="HT15" s="216" t="s">
        <v>17</v>
      </c>
      <c r="HU15" s="206">
        <v>45828</v>
      </c>
      <c r="HV15" s="214" t="s">
        <v>2234</v>
      </c>
      <c r="HW15" s="214">
        <v>3</v>
      </c>
      <c r="HX15" s="214" t="s">
        <v>1215</v>
      </c>
      <c r="HY15" s="214" t="s">
        <v>62</v>
      </c>
      <c r="HZ15" s="214">
        <v>2</v>
      </c>
      <c r="IA15" s="214" t="s">
        <v>17</v>
      </c>
      <c r="IB15" s="214" t="s">
        <v>17</v>
      </c>
      <c r="IC15" s="215">
        <v>45828</v>
      </c>
      <c r="ID15" s="213" t="s">
        <v>2236</v>
      </c>
      <c r="IE15" s="216">
        <v>1</v>
      </c>
      <c r="IF15" s="216" t="s">
        <v>1215</v>
      </c>
      <c r="IG15" s="216" t="s">
        <v>62</v>
      </c>
      <c r="IH15" s="216">
        <v>2</v>
      </c>
      <c r="II15" s="216" t="s">
        <v>17</v>
      </c>
      <c r="IJ15" s="216" t="s">
        <v>17</v>
      </c>
      <c r="IK15" s="206">
        <v>45828</v>
      </c>
      <c r="IL15" s="214" t="s">
        <v>2235</v>
      </c>
      <c r="IM15" s="214">
        <v>2</v>
      </c>
      <c r="IN15" s="214" t="s">
        <v>1215</v>
      </c>
      <c r="IO15" s="214" t="s">
        <v>62</v>
      </c>
      <c r="IP15" s="214">
        <v>2</v>
      </c>
      <c r="IQ15" s="214" t="s">
        <v>17</v>
      </c>
      <c r="IR15" s="214" t="s">
        <v>17</v>
      </c>
      <c r="IS15" s="215">
        <v>45828</v>
      </c>
    </row>
    <row r="16" spans="1:253" s="11" customFormat="1" ht="13.25" customHeight="1" x14ac:dyDescent="0.25">
      <c r="A16" s="11" t="s">
        <v>929</v>
      </c>
      <c r="B16" s="11" t="s">
        <v>8443</v>
      </c>
      <c r="C16" s="11" t="s">
        <v>930</v>
      </c>
      <c r="D16" s="11" t="s">
        <v>931</v>
      </c>
      <c r="E16" s="11" t="s">
        <v>7787</v>
      </c>
      <c r="F16" s="11" t="s">
        <v>6381</v>
      </c>
      <c r="G16" s="204">
        <v>19700000</v>
      </c>
      <c r="H16" s="205" t="s">
        <v>6378</v>
      </c>
      <c r="I16" s="205" t="s">
        <v>398</v>
      </c>
      <c r="J16" s="205">
        <v>2</v>
      </c>
      <c r="K16" s="205" t="s">
        <v>6380</v>
      </c>
      <c r="L16" s="205" t="s">
        <v>6379</v>
      </c>
      <c r="M16" s="206">
        <v>45838</v>
      </c>
      <c r="N16" s="213" t="s">
        <v>6385</v>
      </c>
      <c r="O16" s="208">
        <v>349409</v>
      </c>
      <c r="P16" s="208" t="s">
        <v>6382</v>
      </c>
      <c r="Q16" s="208" t="s">
        <v>398</v>
      </c>
      <c r="R16" s="208">
        <v>2</v>
      </c>
      <c r="S16" s="208" t="s">
        <v>6384</v>
      </c>
      <c r="T16" s="208" t="s">
        <v>6383</v>
      </c>
      <c r="U16" s="209">
        <v>45838</v>
      </c>
      <c r="V16" s="213" t="s">
        <v>6388</v>
      </c>
      <c r="W16" s="205">
        <v>14595000</v>
      </c>
      <c r="X16" s="205" t="s">
        <v>6382</v>
      </c>
      <c r="Y16" s="205" t="s">
        <v>398</v>
      </c>
      <c r="Z16" s="205">
        <v>2</v>
      </c>
      <c r="AA16" s="205" t="s">
        <v>6387</v>
      </c>
      <c r="AB16" s="205" t="s">
        <v>6386</v>
      </c>
      <c r="AC16" s="206">
        <v>45838</v>
      </c>
      <c r="AD16" s="213" t="s">
        <v>6391</v>
      </c>
      <c r="AE16" s="210">
        <v>808000</v>
      </c>
      <c r="AF16" s="210" t="s">
        <v>6389</v>
      </c>
      <c r="AG16" s="210" t="s">
        <v>398</v>
      </c>
      <c r="AH16" s="210">
        <v>2</v>
      </c>
      <c r="AI16" s="210" t="s">
        <v>6390</v>
      </c>
      <c r="AJ16" s="210" t="s">
        <v>6351</v>
      </c>
      <c r="AK16" s="211">
        <v>45838</v>
      </c>
      <c r="AL16" s="213" t="s">
        <v>6393</v>
      </c>
      <c r="AM16" s="205">
        <v>695000</v>
      </c>
      <c r="AN16" s="205" t="s">
        <v>6389</v>
      </c>
      <c r="AO16" s="205" t="s">
        <v>398</v>
      </c>
      <c r="AP16" s="205">
        <v>2</v>
      </c>
      <c r="AQ16" s="205" t="s">
        <v>6392</v>
      </c>
      <c r="AR16" s="205" t="s">
        <v>6351</v>
      </c>
      <c r="AS16" s="206">
        <v>45838</v>
      </c>
      <c r="AT16" s="214" t="s">
        <v>6394</v>
      </c>
      <c r="AU16" s="210" t="s">
        <v>17</v>
      </c>
      <c r="AV16" s="210" t="s">
        <v>17</v>
      </c>
      <c r="AW16" s="210" t="s">
        <v>17</v>
      </c>
      <c r="AX16" s="210" t="s">
        <v>17</v>
      </c>
      <c r="AY16" s="210" t="s">
        <v>608</v>
      </c>
      <c r="AZ16" s="210" t="s">
        <v>17</v>
      </c>
      <c r="BA16" s="211">
        <v>45838</v>
      </c>
      <c r="BB16" s="213" t="s">
        <v>935</v>
      </c>
      <c r="BC16" s="205" t="s">
        <v>17</v>
      </c>
      <c r="BD16" s="205" t="s">
        <v>17</v>
      </c>
      <c r="BE16" s="205" t="s">
        <v>17</v>
      </c>
      <c r="BF16" s="205" t="s">
        <v>17</v>
      </c>
      <c r="BG16" s="205" t="s">
        <v>932</v>
      </c>
      <c r="BH16" s="205" t="s">
        <v>17</v>
      </c>
      <c r="BI16" s="206">
        <v>45715</v>
      </c>
      <c r="BJ16" s="214" t="s">
        <v>6395</v>
      </c>
      <c r="BK16" s="214" t="s">
        <v>17</v>
      </c>
      <c r="BL16" s="214" t="s">
        <v>17</v>
      </c>
      <c r="BM16" s="214" t="s">
        <v>17</v>
      </c>
      <c r="BN16" s="214" t="s">
        <v>17</v>
      </c>
      <c r="BO16" s="214" t="s">
        <v>608</v>
      </c>
      <c r="BP16" s="210" t="s">
        <v>17</v>
      </c>
      <c r="BQ16" s="215">
        <v>45838</v>
      </c>
      <c r="BR16" s="213" t="s">
        <v>936</v>
      </c>
      <c r="BS16" s="216" t="s">
        <v>17</v>
      </c>
      <c r="BT16" s="216" t="s">
        <v>17</v>
      </c>
      <c r="BU16" s="216" t="s">
        <v>17</v>
      </c>
      <c r="BV16" s="216" t="s">
        <v>17</v>
      </c>
      <c r="BW16" s="216" t="s">
        <v>932</v>
      </c>
      <c r="BX16" s="216" t="s">
        <v>17</v>
      </c>
      <c r="BY16" s="206">
        <v>45715</v>
      </c>
      <c r="BZ16" s="214" t="s">
        <v>937</v>
      </c>
      <c r="CA16" s="214" t="s">
        <v>17</v>
      </c>
      <c r="CB16" s="214" t="s">
        <v>17</v>
      </c>
      <c r="CC16" s="214" t="s">
        <v>17</v>
      </c>
      <c r="CD16" s="214" t="s">
        <v>17</v>
      </c>
      <c r="CE16" s="214" t="s">
        <v>932</v>
      </c>
      <c r="CF16" s="214" t="s">
        <v>17</v>
      </c>
      <c r="CG16" s="215">
        <v>45715</v>
      </c>
      <c r="CH16" s="213" t="s">
        <v>8958</v>
      </c>
      <c r="CI16" s="214" t="e">
        <v>#N/A</v>
      </c>
      <c r="CJ16" s="214" t="e">
        <v>#N/A</v>
      </c>
      <c r="CK16" s="214" t="e">
        <v>#N/A</v>
      </c>
      <c r="CL16" s="214" t="e">
        <v>#N/A</v>
      </c>
      <c r="CM16" s="214" t="e">
        <v>#N/A</v>
      </c>
      <c r="CN16" s="214" t="e">
        <v>#N/A</v>
      </c>
      <c r="CO16" s="217" t="e">
        <v>#N/A</v>
      </c>
      <c r="CP16" s="214" t="s">
        <v>939</v>
      </c>
      <c r="CQ16" s="216" t="s">
        <v>17</v>
      </c>
      <c r="CR16" s="216" t="s">
        <v>17</v>
      </c>
      <c r="CS16" s="216" t="s">
        <v>17</v>
      </c>
      <c r="CT16" s="216" t="s">
        <v>17</v>
      </c>
      <c r="CU16" s="216" t="s">
        <v>932</v>
      </c>
      <c r="CV16" s="216" t="s">
        <v>17</v>
      </c>
      <c r="CW16" s="206">
        <v>45715</v>
      </c>
      <c r="CX16" s="214" t="s">
        <v>6398</v>
      </c>
      <c r="CY16" s="210">
        <v>774000</v>
      </c>
      <c r="CZ16" s="210" t="s">
        <v>6389</v>
      </c>
      <c r="DA16" s="210" t="s">
        <v>6401</v>
      </c>
      <c r="DB16" s="210">
        <v>3</v>
      </c>
      <c r="DC16" s="210" t="s">
        <v>6402</v>
      </c>
      <c r="DD16" s="210" t="s">
        <v>6351</v>
      </c>
      <c r="DE16" s="212">
        <v>45838</v>
      </c>
      <c r="DF16" s="213" t="s">
        <v>6399</v>
      </c>
      <c r="DG16" s="205">
        <v>14246000</v>
      </c>
      <c r="DH16" s="216" t="s">
        <v>6382</v>
      </c>
      <c r="DI16" s="216" t="s">
        <v>398</v>
      </c>
      <c r="DJ16" s="216">
        <v>2</v>
      </c>
      <c r="DK16" s="216" t="s">
        <v>1797</v>
      </c>
      <c r="DL16" s="216" t="s">
        <v>6386</v>
      </c>
      <c r="DM16" s="206">
        <v>45838</v>
      </c>
      <c r="DN16" s="214" t="s">
        <v>6400</v>
      </c>
      <c r="DO16" s="210">
        <v>34000</v>
      </c>
      <c r="DP16" s="214" t="s">
        <v>6389</v>
      </c>
      <c r="DQ16" s="214" t="s">
        <v>398</v>
      </c>
      <c r="DR16" s="214">
        <v>2</v>
      </c>
      <c r="DS16" s="214" t="s">
        <v>2842</v>
      </c>
      <c r="DT16" s="214" t="s">
        <v>6351</v>
      </c>
      <c r="DU16" s="215">
        <v>45838</v>
      </c>
      <c r="DV16" s="213" t="s">
        <v>6403</v>
      </c>
      <c r="DW16" s="205">
        <v>774000</v>
      </c>
      <c r="DX16" s="216" t="s">
        <v>6389</v>
      </c>
      <c r="DY16" s="216" t="s">
        <v>6401</v>
      </c>
      <c r="DZ16" s="216">
        <v>3</v>
      </c>
      <c r="EA16" s="216" t="s">
        <v>6402</v>
      </c>
      <c r="EB16" s="216" t="s">
        <v>6351</v>
      </c>
      <c r="EC16" s="206">
        <v>45838</v>
      </c>
      <c r="ED16" s="214" t="s">
        <v>6404</v>
      </c>
      <c r="EE16" s="210" t="s">
        <v>17</v>
      </c>
      <c r="EF16" s="214" t="s">
        <v>318</v>
      </c>
      <c r="EG16" s="214" t="s">
        <v>17</v>
      </c>
      <c r="EH16" s="214" t="s">
        <v>17</v>
      </c>
      <c r="EI16" s="214" t="s">
        <v>2557</v>
      </c>
      <c r="EJ16" s="214" t="s">
        <v>17</v>
      </c>
      <c r="EK16" s="215">
        <v>45838</v>
      </c>
      <c r="EL16" s="213" t="s">
        <v>6405</v>
      </c>
      <c r="EM16" s="205" t="s">
        <v>17</v>
      </c>
      <c r="EN16" s="216" t="s">
        <v>17</v>
      </c>
      <c r="EO16" s="216" t="s">
        <v>17</v>
      </c>
      <c r="EP16" s="216" t="s">
        <v>17</v>
      </c>
      <c r="EQ16" s="216" t="s">
        <v>2557</v>
      </c>
      <c r="ER16" s="216" t="s">
        <v>17</v>
      </c>
      <c r="ES16" s="206">
        <v>45838</v>
      </c>
      <c r="ET16" s="214" t="s">
        <v>6396</v>
      </c>
      <c r="EU16" s="214" t="s">
        <v>17</v>
      </c>
      <c r="EV16" s="214" t="s">
        <v>17</v>
      </c>
      <c r="EW16" s="214" t="s">
        <v>17</v>
      </c>
      <c r="EX16" s="214" t="s">
        <v>17</v>
      </c>
      <c r="EY16" s="214" t="s">
        <v>608</v>
      </c>
      <c r="EZ16" s="214" t="s">
        <v>17</v>
      </c>
      <c r="FA16" s="215">
        <v>45838</v>
      </c>
      <c r="FB16" s="213" t="s">
        <v>6408</v>
      </c>
      <c r="FC16" s="216">
        <v>3</v>
      </c>
      <c r="FD16" s="216" t="s">
        <v>6406</v>
      </c>
      <c r="FE16" s="216" t="s">
        <v>178</v>
      </c>
      <c r="FF16" s="216">
        <v>1</v>
      </c>
      <c r="FG16" s="216" t="s">
        <v>6407</v>
      </c>
      <c r="FH16" s="216" t="s">
        <v>6351</v>
      </c>
      <c r="FI16" s="206">
        <v>45838</v>
      </c>
      <c r="FJ16" s="213" t="s">
        <v>933</v>
      </c>
      <c r="FK16" s="214" t="s">
        <v>17</v>
      </c>
      <c r="FL16" s="214" t="s">
        <v>17</v>
      </c>
      <c r="FM16" s="214" t="s">
        <v>17</v>
      </c>
      <c r="FN16" s="214" t="s">
        <v>17</v>
      </c>
      <c r="FO16" s="214" t="s">
        <v>932</v>
      </c>
      <c r="FP16" s="210" t="s">
        <v>17</v>
      </c>
      <c r="FQ16" s="211">
        <v>45715</v>
      </c>
      <c r="FR16" s="213" t="s">
        <v>934</v>
      </c>
      <c r="FS16" s="216" t="s">
        <v>17</v>
      </c>
      <c r="FT16" s="216" t="s">
        <v>17</v>
      </c>
      <c r="FU16" s="216" t="s">
        <v>17</v>
      </c>
      <c r="FV16" s="216" t="s">
        <v>17</v>
      </c>
      <c r="FW16" s="216" t="s">
        <v>932</v>
      </c>
      <c r="FX16" s="216" t="s">
        <v>17</v>
      </c>
      <c r="FY16" s="206">
        <v>45715</v>
      </c>
      <c r="FZ16" s="214" t="s">
        <v>3992</v>
      </c>
      <c r="GA16" s="214">
        <v>0</v>
      </c>
      <c r="GB16" s="214" t="s">
        <v>1215</v>
      </c>
      <c r="GC16" s="214" t="s">
        <v>62</v>
      </c>
      <c r="GD16" s="214">
        <v>2</v>
      </c>
      <c r="GE16" s="214" t="s">
        <v>17</v>
      </c>
      <c r="GF16" s="214" t="s">
        <v>17</v>
      </c>
      <c r="GG16" s="215">
        <v>45833</v>
      </c>
      <c r="GH16" s="213" t="s">
        <v>3998</v>
      </c>
      <c r="GI16" s="216">
        <v>0</v>
      </c>
      <c r="GJ16" s="216" t="s">
        <v>1215</v>
      </c>
      <c r="GK16" s="216" t="s">
        <v>62</v>
      </c>
      <c r="GL16" s="216">
        <v>2</v>
      </c>
      <c r="GM16" s="216" t="s">
        <v>17</v>
      </c>
      <c r="GN16" s="216" t="s">
        <v>17</v>
      </c>
      <c r="GO16" s="206">
        <v>45833</v>
      </c>
      <c r="GP16" s="214" t="s">
        <v>3993</v>
      </c>
      <c r="GQ16" s="214">
        <v>0</v>
      </c>
      <c r="GR16" s="214" t="s">
        <v>1215</v>
      </c>
      <c r="GS16" s="214" t="s">
        <v>62</v>
      </c>
      <c r="GT16" s="214">
        <v>2</v>
      </c>
      <c r="GU16" s="214" t="s">
        <v>17</v>
      </c>
      <c r="GV16" s="214" t="s">
        <v>17</v>
      </c>
      <c r="GW16" s="215">
        <v>45833</v>
      </c>
      <c r="GX16" s="213" t="s">
        <v>3999</v>
      </c>
      <c r="GY16" s="216">
        <v>0</v>
      </c>
      <c r="GZ16" s="216" t="s">
        <v>1215</v>
      </c>
      <c r="HA16" s="216" t="s">
        <v>62</v>
      </c>
      <c r="HB16" s="216">
        <v>2</v>
      </c>
      <c r="HC16" s="216" t="s">
        <v>17</v>
      </c>
      <c r="HD16" s="216" t="s">
        <v>17</v>
      </c>
      <c r="HE16" s="206">
        <v>45833</v>
      </c>
      <c r="HF16" s="214" t="s">
        <v>3991</v>
      </c>
      <c r="HG16" s="214">
        <v>0</v>
      </c>
      <c r="HH16" s="214" t="s">
        <v>1215</v>
      </c>
      <c r="HI16" s="214" t="s">
        <v>62</v>
      </c>
      <c r="HJ16" s="214">
        <v>2</v>
      </c>
      <c r="HK16" s="214" t="s">
        <v>17</v>
      </c>
      <c r="HL16" s="214" t="s">
        <v>17</v>
      </c>
      <c r="HM16" s="215">
        <v>45833</v>
      </c>
      <c r="HN16" s="213" t="s">
        <v>3997</v>
      </c>
      <c r="HO16" s="216">
        <v>1</v>
      </c>
      <c r="HP16" s="216" t="s">
        <v>1215</v>
      </c>
      <c r="HQ16" s="216" t="s">
        <v>62</v>
      </c>
      <c r="HR16" s="216">
        <v>2</v>
      </c>
      <c r="HS16" s="216" t="s">
        <v>17</v>
      </c>
      <c r="HT16" s="216" t="s">
        <v>17</v>
      </c>
      <c r="HU16" s="206">
        <v>45833</v>
      </c>
      <c r="HV16" s="214" t="s">
        <v>3994</v>
      </c>
      <c r="HW16" s="214">
        <v>0</v>
      </c>
      <c r="HX16" s="214" t="s">
        <v>1215</v>
      </c>
      <c r="HY16" s="214" t="s">
        <v>62</v>
      </c>
      <c r="HZ16" s="214">
        <v>2</v>
      </c>
      <c r="IA16" s="214" t="s">
        <v>17</v>
      </c>
      <c r="IB16" s="214" t="s">
        <v>17</v>
      </c>
      <c r="IC16" s="215">
        <v>45833</v>
      </c>
      <c r="ID16" s="213" t="s">
        <v>3996</v>
      </c>
      <c r="IE16" s="216">
        <v>2</v>
      </c>
      <c r="IF16" s="216" t="s">
        <v>1215</v>
      </c>
      <c r="IG16" s="216" t="s">
        <v>62</v>
      </c>
      <c r="IH16" s="216">
        <v>2</v>
      </c>
      <c r="II16" s="216" t="s">
        <v>17</v>
      </c>
      <c r="IJ16" s="216" t="s">
        <v>17</v>
      </c>
      <c r="IK16" s="206">
        <v>45833</v>
      </c>
      <c r="IL16" s="214" t="s">
        <v>3995</v>
      </c>
      <c r="IM16" s="214">
        <v>1</v>
      </c>
      <c r="IN16" s="214" t="s">
        <v>1215</v>
      </c>
      <c r="IO16" s="214" t="s">
        <v>62</v>
      </c>
      <c r="IP16" s="214">
        <v>2</v>
      </c>
      <c r="IQ16" s="214" t="s">
        <v>17</v>
      </c>
      <c r="IR16" s="214" t="s">
        <v>17</v>
      </c>
      <c r="IS16" s="215">
        <v>45833</v>
      </c>
    </row>
    <row r="17" spans="1:253" s="11" customFormat="1" ht="13.25" customHeight="1" x14ac:dyDescent="0.25">
      <c r="A17" s="11" t="s">
        <v>1211</v>
      </c>
      <c r="B17" s="11" t="s">
        <v>8443</v>
      </c>
      <c r="C17" s="11" t="s">
        <v>1212</v>
      </c>
      <c r="D17" s="11" t="s">
        <v>1213</v>
      </c>
      <c r="E17" s="11" t="s">
        <v>7790</v>
      </c>
      <c r="F17" s="11" t="s">
        <v>4791</v>
      </c>
      <c r="G17" s="204">
        <v>32595000</v>
      </c>
      <c r="H17" s="205" t="s">
        <v>4788</v>
      </c>
      <c r="I17" s="205" t="s">
        <v>398</v>
      </c>
      <c r="J17" s="205">
        <v>2</v>
      </c>
      <c r="K17" s="205" t="s">
        <v>4790</v>
      </c>
      <c r="L17" s="205" t="s">
        <v>4789</v>
      </c>
      <c r="M17" s="206">
        <v>45834</v>
      </c>
      <c r="N17" s="213" t="s">
        <v>4795</v>
      </c>
      <c r="O17" s="208">
        <v>19953</v>
      </c>
      <c r="P17" s="208" t="s">
        <v>4792</v>
      </c>
      <c r="Q17" s="208" t="s">
        <v>398</v>
      </c>
      <c r="R17" s="208">
        <v>2</v>
      </c>
      <c r="S17" s="208" t="s">
        <v>4794</v>
      </c>
      <c r="T17" s="208" t="s">
        <v>4793</v>
      </c>
      <c r="U17" s="209">
        <v>45834</v>
      </c>
      <c r="V17" s="213" t="s">
        <v>4799</v>
      </c>
      <c r="W17" s="205">
        <v>492000</v>
      </c>
      <c r="X17" s="205" t="s">
        <v>4796</v>
      </c>
      <c r="Y17" s="205" t="s">
        <v>398</v>
      </c>
      <c r="Z17" s="205">
        <v>2</v>
      </c>
      <c r="AA17" s="205" t="s">
        <v>4798</v>
      </c>
      <c r="AB17" s="205" t="s">
        <v>4797</v>
      </c>
      <c r="AC17" s="206">
        <v>45834</v>
      </c>
      <c r="AD17" s="213" t="s">
        <v>4803</v>
      </c>
      <c r="AE17" s="210">
        <v>74000</v>
      </c>
      <c r="AF17" s="210" t="s">
        <v>4800</v>
      </c>
      <c r="AG17" s="210" t="s">
        <v>398</v>
      </c>
      <c r="AH17" s="210">
        <v>2</v>
      </c>
      <c r="AI17" s="210" t="s">
        <v>4802</v>
      </c>
      <c r="AJ17" s="210" t="s">
        <v>4801</v>
      </c>
      <c r="AK17" s="211">
        <v>45834</v>
      </c>
      <c r="AL17" s="213" t="s">
        <v>4807</v>
      </c>
      <c r="AM17" s="205">
        <v>74000</v>
      </c>
      <c r="AN17" s="205" t="s">
        <v>4804</v>
      </c>
      <c r="AO17" s="205" t="s">
        <v>398</v>
      </c>
      <c r="AP17" s="205">
        <v>2</v>
      </c>
      <c r="AQ17" s="205" t="s">
        <v>4806</v>
      </c>
      <c r="AR17" s="205" t="s">
        <v>4805</v>
      </c>
      <c r="AS17" s="206">
        <v>45834</v>
      </c>
      <c r="AT17" s="214" t="s">
        <v>4808</v>
      </c>
      <c r="AU17" s="210" t="s">
        <v>17</v>
      </c>
      <c r="AV17" s="210" t="s">
        <v>17</v>
      </c>
      <c r="AW17" s="210" t="s">
        <v>17</v>
      </c>
      <c r="AX17" s="210" t="s">
        <v>17</v>
      </c>
      <c r="AY17" s="210" t="s">
        <v>17</v>
      </c>
      <c r="AZ17" s="210" t="s">
        <v>17</v>
      </c>
      <c r="BA17" s="211">
        <v>45834</v>
      </c>
      <c r="BB17" s="213" t="s">
        <v>4831</v>
      </c>
      <c r="BC17" s="205" t="s">
        <v>17</v>
      </c>
      <c r="BD17" s="205" t="s">
        <v>17</v>
      </c>
      <c r="BE17" s="205" t="s">
        <v>17</v>
      </c>
      <c r="BF17" s="205" t="s">
        <v>17</v>
      </c>
      <c r="BG17" s="205" t="s">
        <v>17</v>
      </c>
      <c r="BH17" s="205" t="s">
        <v>17</v>
      </c>
      <c r="BI17" s="206">
        <v>45834</v>
      </c>
      <c r="BJ17" s="214" t="s">
        <v>4809</v>
      </c>
      <c r="BK17" s="214" t="s">
        <v>17</v>
      </c>
      <c r="BL17" s="214" t="s">
        <v>17</v>
      </c>
      <c r="BM17" s="214" t="s">
        <v>17</v>
      </c>
      <c r="BN17" s="214" t="s">
        <v>17</v>
      </c>
      <c r="BO17" s="214" t="s">
        <v>17</v>
      </c>
      <c r="BP17" s="210" t="s">
        <v>17</v>
      </c>
      <c r="BQ17" s="215">
        <v>45834</v>
      </c>
      <c r="BR17" s="213" t="s">
        <v>4832</v>
      </c>
      <c r="BS17" s="216" t="s">
        <v>17</v>
      </c>
      <c r="BT17" s="216" t="s">
        <v>17</v>
      </c>
      <c r="BU17" s="216" t="s">
        <v>17</v>
      </c>
      <c r="BV17" s="216" t="s">
        <v>17</v>
      </c>
      <c r="BW17" s="216" t="s">
        <v>17</v>
      </c>
      <c r="BX17" s="216" t="s">
        <v>17</v>
      </c>
      <c r="BY17" s="206">
        <v>45834</v>
      </c>
      <c r="BZ17" s="214" t="s">
        <v>4833</v>
      </c>
      <c r="CA17" s="214" t="s">
        <v>17</v>
      </c>
      <c r="CB17" s="214" t="s">
        <v>17</v>
      </c>
      <c r="CC17" s="214" t="s">
        <v>17</v>
      </c>
      <c r="CD17" s="214" t="s">
        <v>17</v>
      </c>
      <c r="CE17" s="214" t="s">
        <v>17</v>
      </c>
      <c r="CF17" s="214" t="s">
        <v>17</v>
      </c>
      <c r="CG17" s="215">
        <v>45834</v>
      </c>
      <c r="CH17" s="213" t="s">
        <v>8959</v>
      </c>
      <c r="CI17" s="214" t="e">
        <v>#N/A</v>
      </c>
      <c r="CJ17" s="214" t="e">
        <v>#N/A</v>
      </c>
      <c r="CK17" s="214" t="e">
        <v>#N/A</v>
      </c>
      <c r="CL17" s="214" t="e">
        <v>#N/A</v>
      </c>
      <c r="CM17" s="214" t="e">
        <v>#N/A</v>
      </c>
      <c r="CN17" s="214" t="e">
        <v>#N/A</v>
      </c>
      <c r="CO17" s="217" t="e">
        <v>#N/A</v>
      </c>
      <c r="CP17" s="214" t="s">
        <v>4835</v>
      </c>
      <c r="CQ17" s="216" t="s">
        <v>17</v>
      </c>
      <c r="CR17" s="216" t="s">
        <v>17</v>
      </c>
      <c r="CS17" s="216" t="s">
        <v>17</v>
      </c>
      <c r="CT17" s="216" t="s">
        <v>17</v>
      </c>
      <c r="CU17" s="216" t="s">
        <v>17</v>
      </c>
      <c r="CV17" s="216" t="s">
        <v>17</v>
      </c>
      <c r="CW17" s="206">
        <v>45834</v>
      </c>
      <c r="CX17" s="214" t="s">
        <v>4813</v>
      </c>
      <c r="CY17" s="210">
        <v>74000</v>
      </c>
      <c r="CZ17" s="210" t="s">
        <v>1898</v>
      </c>
      <c r="DA17" s="210" t="s">
        <v>398</v>
      </c>
      <c r="DB17" s="210">
        <v>2</v>
      </c>
      <c r="DC17" s="210" t="s">
        <v>4819</v>
      </c>
      <c r="DD17" s="210" t="s">
        <v>4811</v>
      </c>
      <c r="DE17" s="212">
        <v>45834</v>
      </c>
      <c r="DF17" s="213" t="s">
        <v>4816</v>
      </c>
      <c r="DG17" s="205">
        <v>418000</v>
      </c>
      <c r="DH17" s="216" t="s">
        <v>4796</v>
      </c>
      <c r="DI17" s="216" t="s">
        <v>398</v>
      </c>
      <c r="DJ17" s="216">
        <v>2</v>
      </c>
      <c r="DK17" s="216" t="s">
        <v>4815</v>
      </c>
      <c r="DL17" s="216" t="s">
        <v>4814</v>
      </c>
      <c r="DM17" s="206">
        <v>45834</v>
      </c>
      <c r="DN17" s="214" t="s">
        <v>4818</v>
      </c>
      <c r="DO17" s="210">
        <v>0</v>
      </c>
      <c r="DP17" s="214" t="s">
        <v>1898</v>
      </c>
      <c r="DQ17" s="214" t="s">
        <v>398</v>
      </c>
      <c r="DR17" s="214">
        <v>2</v>
      </c>
      <c r="DS17" s="214" t="s">
        <v>4817</v>
      </c>
      <c r="DT17" s="214" t="s">
        <v>4811</v>
      </c>
      <c r="DU17" s="215">
        <v>45834</v>
      </c>
      <c r="DV17" s="213" t="s">
        <v>4820</v>
      </c>
      <c r="DW17" s="205">
        <v>74000</v>
      </c>
      <c r="DX17" s="216" t="s">
        <v>1898</v>
      </c>
      <c r="DY17" s="216" t="s">
        <v>398</v>
      </c>
      <c r="DZ17" s="216">
        <v>2</v>
      </c>
      <c r="EA17" s="216" t="s">
        <v>4819</v>
      </c>
      <c r="EB17" s="216" t="s">
        <v>4811</v>
      </c>
      <c r="EC17" s="206">
        <v>45834</v>
      </c>
      <c r="ED17" s="214" t="s">
        <v>4822</v>
      </c>
      <c r="EE17" s="210" t="s">
        <v>17</v>
      </c>
      <c r="EF17" s="214" t="s">
        <v>17</v>
      </c>
      <c r="EG17" s="214" t="s">
        <v>17</v>
      </c>
      <c r="EH17" s="214" t="s">
        <v>17</v>
      </c>
      <c r="EI17" s="214" t="s">
        <v>4821</v>
      </c>
      <c r="EJ17" s="214" t="s">
        <v>17</v>
      </c>
      <c r="EK17" s="215">
        <v>45834</v>
      </c>
      <c r="EL17" s="213" t="s">
        <v>4824</v>
      </c>
      <c r="EM17" s="205" t="s">
        <v>17</v>
      </c>
      <c r="EN17" s="216" t="s">
        <v>17</v>
      </c>
      <c r="EO17" s="216" t="s">
        <v>17</v>
      </c>
      <c r="EP17" s="216" t="s">
        <v>17</v>
      </c>
      <c r="EQ17" s="216" t="s">
        <v>4823</v>
      </c>
      <c r="ER17" s="216" t="s">
        <v>17</v>
      </c>
      <c r="ES17" s="206">
        <v>45834</v>
      </c>
      <c r="ET17" s="214" t="s">
        <v>4810</v>
      </c>
      <c r="EU17" s="214" t="s">
        <v>17</v>
      </c>
      <c r="EV17" s="214" t="s">
        <v>17</v>
      </c>
      <c r="EW17" s="214" t="s">
        <v>17</v>
      </c>
      <c r="EX17" s="214" t="s">
        <v>17</v>
      </c>
      <c r="EY17" s="214" t="s">
        <v>17</v>
      </c>
      <c r="EZ17" s="214" t="s">
        <v>17</v>
      </c>
      <c r="FA17" s="215">
        <v>45834</v>
      </c>
      <c r="FB17" s="213" t="s">
        <v>4828</v>
      </c>
      <c r="FC17" s="216">
        <v>3</v>
      </c>
      <c r="FD17" s="216" t="s">
        <v>4825</v>
      </c>
      <c r="FE17" s="216" t="s">
        <v>398</v>
      </c>
      <c r="FF17" s="216">
        <v>2</v>
      </c>
      <c r="FG17" s="216" t="s">
        <v>4827</v>
      </c>
      <c r="FH17" s="216" t="s">
        <v>4826</v>
      </c>
      <c r="FI17" s="206">
        <v>45834</v>
      </c>
      <c r="FJ17" s="213" t="s">
        <v>4829</v>
      </c>
      <c r="FK17" s="214" t="s">
        <v>17</v>
      </c>
      <c r="FL17" s="214" t="s">
        <v>17</v>
      </c>
      <c r="FM17" s="214" t="s">
        <v>17</v>
      </c>
      <c r="FN17" s="214" t="s">
        <v>17</v>
      </c>
      <c r="FO17" s="214" t="s">
        <v>17</v>
      </c>
      <c r="FP17" s="210" t="s">
        <v>17</v>
      </c>
      <c r="FQ17" s="211">
        <v>45834</v>
      </c>
      <c r="FR17" s="213" t="s">
        <v>4830</v>
      </c>
      <c r="FS17" s="216" t="s">
        <v>17</v>
      </c>
      <c r="FT17" s="216" t="s">
        <v>17</v>
      </c>
      <c r="FU17" s="216" t="s">
        <v>17</v>
      </c>
      <c r="FV17" s="216" t="s">
        <v>17</v>
      </c>
      <c r="FW17" s="216" t="s">
        <v>17</v>
      </c>
      <c r="FX17" s="216" t="s">
        <v>17</v>
      </c>
      <c r="FY17" s="206">
        <v>45834</v>
      </c>
      <c r="FZ17" s="214" t="s">
        <v>1218</v>
      </c>
      <c r="GA17" s="214">
        <v>0</v>
      </c>
      <c r="GB17" s="214" t="s">
        <v>1215</v>
      </c>
      <c r="GC17" s="214" t="s">
        <v>62</v>
      </c>
      <c r="GD17" s="214">
        <v>2</v>
      </c>
      <c r="GE17" s="214" t="s">
        <v>17</v>
      </c>
      <c r="GF17" s="214" t="s">
        <v>17</v>
      </c>
      <c r="GG17" s="215">
        <v>45804</v>
      </c>
      <c r="GH17" s="213" t="s">
        <v>1230</v>
      </c>
      <c r="GI17" s="216">
        <v>0</v>
      </c>
      <c r="GJ17" s="216" t="s">
        <v>1215</v>
      </c>
      <c r="GK17" s="216" t="s">
        <v>62</v>
      </c>
      <c r="GL17" s="216">
        <v>2</v>
      </c>
      <c r="GM17" s="216" t="s">
        <v>17</v>
      </c>
      <c r="GN17" s="216" t="s">
        <v>17</v>
      </c>
      <c r="GO17" s="206">
        <v>45804</v>
      </c>
      <c r="GP17" s="214" t="s">
        <v>1220</v>
      </c>
      <c r="GQ17" s="214">
        <v>0</v>
      </c>
      <c r="GR17" s="214" t="s">
        <v>1215</v>
      </c>
      <c r="GS17" s="214" t="s">
        <v>62</v>
      </c>
      <c r="GT17" s="214">
        <v>2</v>
      </c>
      <c r="GU17" s="214" t="s">
        <v>17</v>
      </c>
      <c r="GV17" s="214" t="s">
        <v>17</v>
      </c>
      <c r="GW17" s="215">
        <v>45804</v>
      </c>
      <c r="GX17" s="213" t="s">
        <v>1232</v>
      </c>
      <c r="GY17" s="216">
        <v>0</v>
      </c>
      <c r="GZ17" s="216" t="s">
        <v>1215</v>
      </c>
      <c r="HA17" s="216" t="s">
        <v>62</v>
      </c>
      <c r="HB17" s="216">
        <v>2</v>
      </c>
      <c r="HC17" s="216" t="s">
        <v>17</v>
      </c>
      <c r="HD17" s="216" t="s">
        <v>17</v>
      </c>
      <c r="HE17" s="206">
        <v>45804</v>
      </c>
      <c r="HF17" s="214" t="s">
        <v>1216</v>
      </c>
      <c r="HG17" s="214">
        <v>0</v>
      </c>
      <c r="HH17" s="214" t="s">
        <v>1215</v>
      </c>
      <c r="HI17" s="214" t="s">
        <v>62</v>
      </c>
      <c r="HJ17" s="214">
        <v>2</v>
      </c>
      <c r="HK17" s="214" t="s">
        <v>17</v>
      </c>
      <c r="HL17" s="214" t="s">
        <v>17</v>
      </c>
      <c r="HM17" s="215">
        <v>45804</v>
      </c>
      <c r="HN17" s="213" t="s">
        <v>1228</v>
      </c>
      <c r="HO17" s="216">
        <v>0</v>
      </c>
      <c r="HP17" s="216" t="s">
        <v>1215</v>
      </c>
      <c r="HQ17" s="216" t="s">
        <v>62</v>
      </c>
      <c r="HR17" s="216">
        <v>2</v>
      </c>
      <c r="HS17" s="216" t="s">
        <v>17</v>
      </c>
      <c r="HT17" s="216" t="s">
        <v>17</v>
      </c>
      <c r="HU17" s="206">
        <v>45804</v>
      </c>
      <c r="HV17" s="214" t="s">
        <v>1222</v>
      </c>
      <c r="HW17" s="214">
        <v>0</v>
      </c>
      <c r="HX17" s="214" t="s">
        <v>1215</v>
      </c>
      <c r="HY17" s="214" t="s">
        <v>62</v>
      </c>
      <c r="HZ17" s="214">
        <v>2</v>
      </c>
      <c r="IA17" s="214" t="s">
        <v>17</v>
      </c>
      <c r="IB17" s="214" t="s">
        <v>17</v>
      </c>
      <c r="IC17" s="215">
        <v>45804</v>
      </c>
      <c r="ID17" s="213" t="s">
        <v>1226</v>
      </c>
      <c r="IE17" s="216">
        <v>0</v>
      </c>
      <c r="IF17" s="216" t="s">
        <v>1215</v>
      </c>
      <c r="IG17" s="216" t="s">
        <v>62</v>
      </c>
      <c r="IH17" s="216">
        <v>2</v>
      </c>
      <c r="II17" s="216" t="s">
        <v>17</v>
      </c>
      <c r="IJ17" s="216" t="s">
        <v>17</v>
      </c>
      <c r="IK17" s="206">
        <v>45804</v>
      </c>
      <c r="IL17" s="214" t="s">
        <v>1224</v>
      </c>
      <c r="IM17" s="214">
        <v>1</v>
      </c>
      <c r="IN17" s="214" t="s">
        <v>1215</v>
      </c>
      <c r="IO17" s="214" t="s">
        <v>62</v>
      </c>
      <c r="IP17" s="214">
        <v>2</v>
      </c>
      <c r="IQ17" s="214" t="s">
        <v>17</v>
      </c>
      <c r="IR17" s="214" t="s">
        <v>17</v>
      </c>
      <c r="IS17" s="215">
        <v>45804</v>
      </c>
    </row>
    <row r="18" spans="1:253" s="11" customFormat="1" ht="13.25" customHeight="1" x14ac:dyDescent="0.25">
      <c r="A18" s="11" t="s">
        <v>2240</v>
      </c>
      <c r="B18" s="11" t="s">
        <v>8499</v>
      </c>
      <c r="C18" s="11" t="s">
        <v>2241</v>
      </c>
      <c r="D18" s="11" t="s">
        <v>2242</v>
      </c>
      <c r="E18" s="11" t="s">
        <v>7791</v>
      </c>
      <c r="F18" s="11" t="s">
        <v>4289</v>
      </c>
      <c r="G18" s="204">
        <v>29694000</v>
      </c>
      <c r="H18" s="205" t="s">
        <v>3227</v>
      </c>
      <c r="I18" s="205" t="s">
        <v>398</v>
      </c>
      <c r="J18" s="205">
        <v>2</v>
      </c>
      <c r="K18" s="205" t="s">
        <v>4288</v>
      </c>
      <c r="L18" s="205" t="s">
        <v>3228</v>
      </c>
      <c r="M18" s="206">
        <v>45834</v>
      </c>
      <c r="N18" s="213" t="s">
        <v>4291</v>
      </c>
      <c r="O18" s="208">
        <v>353214</v>
      </c>
      <c r="P18" s="208" t="s">
        <v>3231</v>
      </c>
      <c r="Q18" s="208" t="s">
        <v>398</v>
      </c>
      <c r="R18" s="208">
        <v>2</v>
      </c>
      <c r="S18" s="208" t="s">
        <v>4290</v>
      </c>
      <c r="T18" s="208" t="s">
        <v>3232</v>
      </c>
      <c r="U18" s="209">
        <v>45834</v>
      </c>
      <c r="V18" s="213" t="s">
        <v>4293</v>
      </c>
      <c r="W18" s="205">
        <v>24436000</v>
      </c>
      <c r="X18" s="205" t="s">
        <v>4252</v>
      </c>
      <c r="Y18" s="205" t="s">
        <v>398</v>
      </c>
      <c r="Z18" s="205">
        <v>2</v>
      </c>
      <c r="AA18" s="205" t="s">
        <v>4292</v>
      </c>
      <c r="AB18" s="205" t="s">
        <v>4253</v>
      </c>
      <c r="AC18" s="206">
        <v>45834</v>
      </c>
      <c r="AD18" s="213" t="s">
        <v>4297</v>
      </c>
      <c r="AE18" s="210">
        <v>22347000</v>
      </c>
      <c r="AF18" s="210" t="s">
        <v>4294</v>
      </c>
      <c r="AG18" s="210" t="s">
        <v>230</v>
      </c>
      <c r="AH18" s="210">
        <v>3</v>
      </c>
      <c r="AI18" s="210" t="s">
        <v>4296</v>
      </c>
      <c r="AJ18" s="210" t="s">
        <v>4295</v>
      </c>
      <c r="AK18" s="211">
        <v>45834</v>
      </c>
      <c r="AL18" s="213" t="s">
        <v>4300</v>
      </c>
      <c r="AM18" s="205">
        <v>1625000</v>
      </c>
      <c r="AN18" s="205" t="s">
        <v>3239</v>
      </c>
      <c r="AO18" s="205" t="s">
        <v>178</v>
      </c>
      <c r="AP18" s="205">
        <v>1</v>
      </c>
      <c r="AQ18" s="205" t="s">
        <v>4299</v>
      </c>
      <c r="AR18" s="205" t="s">
        <v>4298</v>
      </c>
      <c r="AS18" s="206">
        <v>45834</v>
      </c>
      <c r="AT18" s="214" t="s">
        <v>4301</v>
      </c>
      <c r="AU18" s="210" t="s">
        <v>17</v>
      </c>
      <c r="AV18" s="210" t="s">
        <v>17</v>
      </c>
      <c r="AW18" s="210" t="s">
        <v>17</v>
      </c>
      <c r="AX18" s="210" t="s">
        <v>17</v>
      </c>
      <c r="AY18" s="210" t="s">
        <v>17</v>
      </c>
      <c r="AZ18" s="210" t="s">
        <v>17</v>
      </c>
      <c r="BA18" s="211">
        <v>45834</v>
      </c>
      <c r="BB18" s="213" t="s">
        <v>4328</v>
      </c>
      <c r="BC18" s="205" t="s">
        <v>17</v>
      </c>
      <c r="BD18" s="205" t="s">
        <v>17</v>
      </c>
      <c r="BE18" s="205" t="s">
        <v>17</v>
      </c>
      <c r="BF18" s="205" t="s">
        <v>17</v>
      </c>
      <c r="BG18" s="205" t="s">
        <v>17</v>
      </c>
      <c r="BH18" s="205" t="s">
        <v>17</v>
      </c>
      <c r="BI18" s="206">
        <v>45834</v>
      </c>
      <c r="BJ18" s="214" t="s">
        <v>4303</v>
      </c>
      <c r="BK18" s="214">
        <v>292</v>
      </c>
      <c r="BL18" s="214" t="s">
        <v>4185</v>
      </c>
      <c r="BM18" s="214" t="s">
        <v>178</v>
      </c>
      <c r="BN18" s="214">
        <v>1</v>
      </c>
      <c r="BO18" s="214" t="s">
        <v>4302</v>
      </c>
      <c r="BP18" s="210" t="s">
        <v>269</v>
      </c>
      <c r="BQ18" s="215">
        <v>45834</v>
      </c>
      <c r="BR18" s="213" t="s">
        <v>4329</v>
      </c>
      <c r="BS18" s="216" t="s">
        <v>17</v>
      </c>
      <c r="BT18" s="216" t="s">
        <v>17</v>
      </c>
      <c r="BU18" s="216" t="s">
        <v>17</v>
      </c>
      <c r="BV18" s="216" t="s">
        <v>17</v>
      </c>
      <c r="BW18" s="216" t="s">
        <v>17</v>
      </c>
      <c r="BX18" s="216" t="s">
        <v>17</v>
      </c>
      <c r="BY18" s="206">
        <v>45834</v>
      </c>
      <c r="BZ18" s="214" t="s">
        <v>4330</v>
      </c>
      <c r="CA18" s="214" t="s">
        <v>17</v>
      </c>
      <c r="CB18" s="214" t="s">
        <v>17</v>
      </c>
      <c r="CC18" s="214" t="s">
        <v>17</v>
      </c>
      <c r="CD18" s="214" t="s">
        <v>17</v>
      </c>
      <c r="CE18" s="214" t="s">
        <v>17</v>
      </c>
      <c r="CF18" s="214" t="s">
        <v>17</v>
      </c>
      <c r="CG18" s="215">
        <v>45834</v>
      </c>
      <c r="CH18" s="213" t="s">
        <v>8960</v>
      </c>
      <c r="CI18" s="214" t="e">
        <v>#N/A</v>
      </c>
      <c r="CJ18" s="214" t="e">
        <v>#N/A</v>
      </c>
      <c r="CK18" s="214" t="e">
        <v>#N/A</v>
      </c>
      <c r="CL18" s="214" t="e">
        <v>#N/A</v>
      </c>
      <c r="CM18" s="214" t="e">
        <v>#N/A</v>
      </c>
      <c r="CN18" s="214" t="e">
        <v>#N/A</v>
      </c>
      <c r="CO18" s="217" t="e">
        <v>#N/A</v>
      </c>
      <c r="CP18" s="214" t="s">
        <v>4332</v>
      </c>
      <c r="CQ18" s="216" t="s">
        <v>17</v>
      </c>
      <c r="CR18" s="216" t="s">
        <v>17</v>
      </c>
      <c r="CS18" s="216" t="s">
        <v>17</v>
      </c>
      <c r="CT18" s="216" t="s">
        <v>17</v>
      </c>
      <c r="CU18" s="216" t="s">
        <v>17</v>
      </c>
      <c r="CV18" s="216" t="s">
        <v>17</v>
      </c>
      <c r="CW18" s="206">
        <v>45834</v>
      </c>
      <c r="CX18" s="214" t="s">
        <v>4309</v>
      </c>
      <c r="CY18" s="210">
        <v>3249000</v>
      </c>
      <c r="CZ18" s="210" t="s">
        <v>4312</v>
      </c>
      <c r="DA18" s="210" t="s">
        <v>230</v>
      </c>
      <c r="DB18" s="210">
        <v>3</v>
      </c>
      <c r="DC18" s="210" t="s">
        <v>4314</v>
      </c>
      <c r="DD18" s="210" t="s">
        <v>4316</v>
      </c>
      <c r="DE18" s="212">
        <v>45834</v>
      </c>
      <c r="DF18" s="213" t="s">
        <v>4311</v>
      </c>
      <c r="DG18" s="205">
        <v>2089000</v>
      </c>
      <c r="DH18" s="216" t="s">
        <v>4192</v>
      </c>
      <c r="DI18" s="216" t="s">
        <v>230</v>
      </c>
      <c r="DJ18" s="216">
        <v>3</v>
      </c>
      <c r="DK18" s="216" t="s">
        <v>4310</v>
      </c>
      <c r="DL18" s="216" t="s">
        <v>4193</v>
      </c>
      <c r="DM18" s="206">
        <v>45834</v>
      </c>
      <c r="DN18" s="214" t="s">
        <v>4315</v>
      </c>
      <c r="DO18" s="210">
        <v>19099000</v>
      </c>
      <c r="DP18" s="214" t="s">
        <v>4312</v>
      </c>
      <c r="DQ18" s="214" t="s">
        <v>230</v>
      </c>
      <c r="DR18" s="214">
        <v>3</v>
      </c>
      <c r="DS18" s="214" t="s">
        <v>4314</v>
      </c>
      <c r="DT18" s="214" t="s">
        <v>4313</v>
      </c>
      <c r="DU18" s="215">
        <v>45834</v>
      </c>
      <c r="DV18" s="213" t="s">
        <v>4317</v>
      </c>
      <c r="DW18" s="205">
        <v>3249000</v>
      </c>
      <c r="DX18" s="216" t="s">
        <v>4312</v>
      </c>
      <c r="DY18" s="216" t="s">
        <v>230</v>
      </c>
      <c r="DZ18" s="216">
        <v>3</v>
      </c>
      <c r="EA18" s="216" t="s">
        <v>4314</v>
      </c>
      <c r="EB18" s="216" t="s">
        <v>4316</v>
      </c>
      <c r="EC18" s="206">
        <v>45834</v>
      </c>
      <c r="ED18" s="214" t="s">
        <v>4320</v>
      </c>
      <c r="EE18" s="210">
        <v>0</v>
      </c>
      <c r="EF18" s="214" t="s">
        <v>4318</v>
      </c>
      <c r="EG18" s="214" t="s">
        <v>230</v>
      </c>
      <c r="EH18" s="214">
        <v>3</v>
      </c>
      <c r="EI18" s="214" t="s">
        <v>4319</v>
      </c>
      <c r="EJ18" s="214" t="s">
        <v>4316</v>
      </c>
      <c r="EK18" s="215">
        <v>45834</v>
      </c>
      <c r="EL18" s="213" t="s">
        <v>4323</v>
      </c>
      <c r="EM18" s="205">
        <v>0</v>
      </c>
      <c r="EN18" s="216" t="s">
        <v>4321</v>
      </c>
      <c r="EO18" s="216" t="s">
        <v>230</v>
      </c>
      <c r="EP18" s="216">
        <v>3</v>
      </c>
      <c r="EQ18" s="216" t="s">
        <v>4322</v>
      </c>
      <c r="ER18" s="216" t="s">
        <v>4316</v>
      </c>
      <c r="ES18" s="206">
        <v>45834</v>
      </c>
      <c r="ET18" s="214" t="s">
        <v>4305</v>
      </c>
      <c r="EU18" s="214">
        <v>292</v>
      </c>
      <c r="EV18" s="214" t="s">
        <v>4185</v>
      </c>
      <c r="EW18" s="214" t="s">
        <v>178</v>
      </c>
      <c r="EX18" s="214">
        <v>1</v>
      </c>
      <c r="EY18" s="214" t="s">
        <v>4304</v>
      </c>
      <c r="EZ18" s="214" t="s">
        <v>269</v>
      </c>
      <c r="FA18" s="215">
        <v>45834</v>
      </c>
      <c r="FB18" s="213" t="s">
        <v>4325</v>
      </c>
      <c r="FC18" s="216">
        <v>5</v>
      </c>
      <c r="FD18" s="216" t="s">
        <v>3239</v>
      </c>
      <c r="FE18" s="216" t="s">
        <v>178</v>
      </c>
      <c r="FF18" s="216">
        <v>1</v>
      </c>
      <c r="FG18" s="216" t="s">
        <v>4324</v>
      </c>
      <c r="FH18" s="216" t="s">
        <v>4258</v>
      </c>
      <c r="FI18" s="206">
        <v>45834</v>
      </c>
      <c r="FJ18" s="213" t="s">
        <v>4326</v>
      </c>
      <c r="FK18" s="214" t="s">
        <v>17</v>
      </c>
      <c r="FL18" s="214" t="s">
        <v>17</v>
      </c>
      <c r="FM18" s="214" t="s">
        <v>17</v>
      </c>
      <c r="FN18" s="214" t="s">
        <v>17</v>
      </c>
      <c r="FO18" s="214" t="s">
        <v>17</v>
      </c>
      <c r="FP18" s="210" t="s">
        <v>17</v>
      </c>
      <c r="FQ18" s="211">
        <v>45834</v>
      </c>
      <c r="FR18" s="213" t="s">
        <v>4327</v>
      </c>
      <c r="FS18" s="216" t="s">
        <v>17</v>
      </c>
      <c r="FT18" s="216" t="s">
        <v>17</v>
      </c>
      <c r="FU18" s="216" t="s">
        <v>17</v>
      </c>
      <c r="FV18" s="216" t="s">
        <v>17</v>
      </c>
      <c r="FW18" s="216" t="s">
        <v>17</v>
      </c>
      <c r="FX18" s="216" t="s">
        <v>17</v>
      </c>
      <c r="FY18" s="206">
        <v>45834</v>
      </c>
      <c r="FZ18" s="214" t="s">
        <v>2244</v>
      </c>
      <c r="GA18" s="214">
        <v>2</v>
      </c>
      <c r="GB18" s="214" t="s">
        <v>1215</v>
      </c>
      <c r="GC18" s="214" t="s">
        <v>62</v>
      </c>
      <c r="GD18" s="214">
        <v>2</v>
      </c>
      <c r="GE18" s="214" t="s">
        <v>17</v>
      </c>
      <c r="GF18" s="214" t="s">
        <v>17</v>
      </c>
      <c r="GG18" s="215">
        <v>45828</v>
      </c>
      <c r="GH18" s="213" t="s">
        <v>2250</v>
      </c>
      <c r="GI18" s="216">
        <v>3</v>
      </c>
      <c r="GJ18" s="216" t="s">
        <v>1215</v>
      </c>
      <c r="GK18" s="216" t="s">
        <v>62</v>
      </c>
      <c r="GL18" s="216">
        <v>2</v>
      </c>
      <c r="GM18" s="216" t="s">
        <v>17</v>
      </c>
      <c r="GN18" s="216" t="s">
        <v>17</v>
      </c>
      <c r="GO18" s="206">
        <v>45828</v>
      </c>
      <c r="GP18" s="214" t="s">
        <v>2245</v>
      </c>
      <c r="GQ18" s="214">
        <v>2</v>
      </c>
      <c r="GR18" s="214" t="s">
        <v>1215</v>
      </c>
      <c r="GS18" s="214" t="s">
        <v>62</v>
      </c>
      <c r="GT18" s="214">
        <v>2</v>
      </c>
      <c r="GU18" s="214" t="s">
        <v>17</v>
      </c>
      <c r="GV18" s="214" t="s">
        <v>17</v>
      </c>
      <c r="GW18" s="215">
        <v>45828</v>
      </c>
      <c r="GX18" s="213" t="s">
        <v>2251</v>
      </c>
      <c r="GY18" s="216">
        <v>2</v>
      </c>
      <c r="GZ18" s="216" t="s">
        <v>1215</v>
      </c>
      <c r="HA18" s="216" t="s">
        <v>62</v>
      </c>
      <c r="HB18" s="216">
        <v>2</v>
      </c>
      <c r="HC18" s="216" t="s">
        <v>17</v>
      </c>
      <c r="HD18" s="216" t="s">
        <v>17</v>
      </c>
      <c r="HE18" s="206">
        <v>45828</v>
      </c>
      <c r="HF18" s="214" t="s">
        <v>2243</v>
      </c>
      <c r="HG18" s="214">
        <v>0</v>
      </c>
      <c r="HH18" s="214" t="s">
        <v>1215</v>
      </c>
      <c r="HI18" s="214" t="s">
        <v>62</v>
      </c>
      <c r="HJ18" s="214">
        <v>2</v>
      </c>
      <c r="HK18" s="214" t="s">
        <v>17</v>
      </c>
      <c r="HL18" s="214" t="s">
        <v>17</v>
      </c>
      <c r="HM18" s="215">
        <v>45828</v>
      </c>
      <c r="HN18" s="213" t="s">
        <v>2249</v>
      </c>
      <c r="HO18" s="216">
        <v>2</v>
      </c>
      <c r="HP18" s="216" t="s">
        <v>1215</v>
      </c>
      <c r="HQ18" s="216" t="s">
        <v>62</v>
      </c>
      <c r="HR18" s="216">
        <v>2</v>
      </c>
      <c r="HS18" s="216" t="s">
        <v>17</v>
      </c>
      <c r="HT18" s="216" t="s">
        <v>17</v>
      </c>
      <c r="HU18" s="206">
        <v>45828</v>
      </c>
      <c r="HV18" s="214" t="s">
        <v>2246</v>
      </c>
      <c r="HW18" s="214">
        <v>3</v>
      </c>
      <c r="HX18" s="214" t="s">
        <v>1215</v>
      </c>
      <c r="HY18" s="214" t="s">
        <v>62</v>
      </c>
      <c r="HZ18" s="214">
        <v>2</v>
      </c>
      <c r="IA18" s="214" t="s">
        <v>17</v>
      </c>
      <c r="IB18" s="214" t="s">
        <v>17</v>
      </c>
      <c r="IC18" s="215">
        <v>45828</v>
      </c>
      <c r="ID18" s="213" t="s">
        <v>2248</v>
      </c>
      <c r="IE18" s="216">
        <v>0</v>
      </c>
      <c r="IF18" s="216" t="s">
        <v>1215</v>
      </c>
      <c r="IG18" s="216" t="s">
        <v>62</v>
      </c>
      <c r="IH18" s="216">
        <v>2</v>
      </c>
      <c r="II18" s="216" t="s">
        <v>17</v>
      </c>
      <c r="IJ18" s="216" t="s">
        <v>17</v>
      </c>
      <c r="IK18" s="206">
        <v>45828</v>
      </c>
      <c r="IL18" s="214" t="s">
        <v>2247</v>
      </c>
      <c r="IM18" s="214">
        <v>3</v>
      </c>
      <c r="IN18" s="214" t="s">
        <v>1215</v>
      </c>
      <c r="IO18" s="214" t="s">
        <v>62</v>
      </c>
      <c r="IP18" s="214">
        <v>2</v>
      </c>
      <c r="IQ18" s="214" t="s">
        <v>17</v>
      </c>
      <c r="IR18" s="214" t="s">
        <v>17</v>
      </c>
      <c r="IS18" s="215">
        <v>45828</v>
      </c>
    </row>
    <row r="19" spans="1:253" s="11" customFormat="1" ht="13.25" customHeight="1" x14ac:dyDescent="0.25">
      <c r="A19" s="11" t="s">
        <v>2252</v>
      </c>
      <c r="B19" s="11" t="s">
        <v>8448</v>
      </c>
      <c r="C19" s="11" t="s">
        <v>2253</v>
      </c>
      <c r="D19" s="11" t="s">
        <v>2242</v>
      </c>
      <c r="E19" s="11" t="s">
        <v>7791</v>
      </c>
      <c r="F19" s="11" t="s">
        <v>4249</v>
      </c>
      <c r="G19" s="204">
        <v>29694000</v>
      </c>
      <c r="H19" s="205" t="s">
        <v>3227</v>
      </c>
      <c r="I19" s="205" t="s">
        <v>398</v>
      </c>
      <c r="J19" s="205">
        <v>2</v>
      </c>
      <c r="K19" s="205" t="s">
        <v>4211</v>
      </c>
      <c r="L19" s="205" t="s">
        <v>3228</v>
      </c>
      <c r="M19" s="206">
        <v>45834</v>
      </c>
      <c r="N19" s="213" t="s">
        <v>4251</v>
      </c>
      <c r="O19" s="208">
        <v>34161</v>
      </c>
      <c r="P19" s="208" t="s">
        <v>3231</v>
      </c>
      <c r="Q19" s="208" t="s">
        <v>398</v>
      </c>
      <c r="R19" s="208">
        <v>2</v>
      </c>
      <c r="S19" s="208" t="s">
        <v>4250</v>
      </c>
      <c r="T19" s="208" t="s">
        <v>3232</v>
      </c>
      <c r="U19" s="209">
        <v>45834</v>
      </c>
      <c r="V19" s="213" t="s">
        <v>4255</v>
      </c>
      <c r="W19" s="205">
        <v>5337000</v>
      </c>
      <c r="X19" s="205" t="s">
        <v>4252</v>
      </c>
      <c r="Y19" s="205" t="s">
        <v>178</v>
      </c>
      <c r="Z19" s="205">
        <v>1</v>
      </c>
      <c r="AA19" s="205" t="s">
        <v>4254</v>
      </c>
      <c r="AB19" s="205" t="s">
        <v>4253</v>
      </c>
      <c r="AC19" s="206">
        <v>45834</v>
      </c>
      <c r="AD19" s="213" t="s">
        <v>4257</v>
      </c>
      <c r="AE19" s="210">
        <v>5337000</v>
      </c>
      <c r="AF19" s="210" t="s">
        <v>4252</v>
      </c>
      <c r="AG19" s="210" t="s">
        <v>178</v>
      </c>
      <c r="AH19" s="210">
        <v>1</v>
      </c>
      <c r="AI19" s="210" t="s">
        <v>4256</v>
      </c>
      <c r="AJ19" s="210" t="s">
        <v>4253</v>
      </c>
      <c r="AK19" s="211">
        <v>45834</v>
      </c>
      <c r="AL19" s="213" t="s">
        <v>4260</v>
      </c>
      <c r="AM19" s="205">
        <v>476000</v>
      </c>
      <c r="AN19" s="205" t="s">
        <v>3239</v>
      </c>
      <c r="AO19" s="205" t="s">
        <v>178</v>
      </c>
      <c r="AP19" s="205">
        <v>1</v>
      </c>
      <c r="AQ19" s="205" t="s">
        <v>4259</v>
      </c>
      <c r="AR19" s="205" t="s">
        <v>4258</v>
      </c>
      <c r="AS19" s="206">
        <v>45834</v>
      </c>
      <c r="AT19" s="214" t="s">
        <v>4261</v>
      </c>
      <c r="AU19" s="210" t="s">
        <v>17</v>
      </c>
      <c r="AV19" s="210" t="s">
        <v>17</v>
      </c>
      <c r="AW19" s="210" t="s">
        <v>17</v>
      </c>
      <c r="AX19" s="210" t="s">
        <v>17</v>
      </c>
      <c r="AY19" s="210" t="s">
        <v>17</v>
      </c>
      <c r="AZ19" s="210" t="s">
        <v>17</v>
      </c>
      <c r="BA19" s="211">
        <v>45834</v>
      </c>
      <c r="BB19" s="213" t="s">
        <v>4283</v>
      </c>
      <c r="BC19" s="205" t="s">
        <v>17</v>
      </c>
      <c r="BD19" s="205" t="s">
        <v>17</v>
      </c>
      <c r="BE19" s="205" t="s">
        <v>17</v>
      </c>
      <c r="BF19" s="205" t="s">
        <v>17</v>
      </c>
      <c r="BG19" s="205" t="s">
        <v>17</v>
      </c>
      <c r="BH19" s="205" t="s">
        <v>17</v>
      </c>
      <c r="BI19" s="206">
        <v>45834</v>
      </c>
      <c r="BJ19" s="214" t="s">
        <v>4263</v>
      </c>
      <c r="BK19" s="214">
        <v>188</v>
      </c>
      <c r="BL19" s="214" t="s">
        <v>4185</v>
      </c>
      <c r="BM19" s="214" t="s">
        <v>178</v>
      </c>
      <c r="BN19" s="214">
        <v>1</v>
      </c>
      <c r="BO19" s="214" t="s">
        <v>4262</v>
      </c>
      <c r="BP19" s="210" t="s">
        <v>269</v>
      </c>
      <c r="BQ19" s="215">
        <v>45834</v>
      </c>
      <c r="BR19" s="213" t="s">
        <v>4284</v>
      </c>
      <c r="BS19" s="216" t="s">
        <v>17</v>
      </c>
      <c r="BT19" s="216" t="s">
        <v>17</v>
      </c>
      <c r="BU19" s="216" t="s">
        <v>17</v>
      </c>
      <c r="BV19" s="216" t="s">
        <v>17</v>
      </c>
      <c r="BW19" s="216" t="s">
        <v>17</v>
      </c>
      <c r="BX19" s="216" t="s">
        <v>17</v>
      </c>
      <c r="BY19" s="206">
        <v>45834</v>
      </c>
      <c r="BZ19" s="214" t="s">
        <v>4285</v>
      </c>
      <c r="CA19" s="214" t="s">
        <v>17</v>
      </c>
      <c r="CB19" s="214" t="s">
        <v>17</v>
      </c>
      <c r="CC19" s="214" t="s">
        <v>17</v>
      </c>
      <c r="CD19" s="214" t="s">
        <v>17</v>
      </c>
      <c r="CE19" s="214" t="s">
        <v>17</v>
      </c>
      <c r="CF19" s="214" t="s">
        <v>17</v>
      </c>
      <c r="CG19" s="215">
        <v>45834</v>
      </c>
      <c r="CH19" s="213" t="s">
        <v>8961</v>
      </c>
      <c r="CI19" s="214" t="e">
        <v>#N/A</v>
      </c>
      <c r="CJ19" s="214" t="e">
        <v>#N/A</v>
      </c>
      <c r="CK19" s="214" t="e">
        <v>#N/A</v>
      </c>
      <c r="CL19" s="214" t="e">
        <v>#N/A</v>
      </c>
      <c r="CM19" s="214" t="e">
        <v>#N/A</v>
      </c>
      <c r="CN19" s="214" t="e">
        <v>#N/A</v>
      </c>
      <c r="CO19" s="217" t="e">
        <v>#N/A</v>
      </c>
      <c r="CP19" s="214" t="s">
        <v>4287</v>
      </c>
      <c r="CQ19" s="216" t="s">
        <v>17</v>
      </c>
      <c r="CR19" s="216" t="s">
        <v>17</v>
      </c>
      <c r="CS19" s="216" t="s">
        <v>17</v>
      </c>
      <c r="CT19" s="216" t="s">
        <v>17</v>
      </c>
      <c r="CU19" s="216" t="s">
        <v>17</v>
      </c>
      <c r="CV19" s="216" t="s">
        <v>17</v>
      </c>
      <c r="CW19" s="206">
        <v>45834</v>
      </c>
      <c r="CX19" s="214" t="s">
        <v>4268</v>
      </c>
      <c r="CY19" s="210">
        <v>1472000</v>
      </c>
      <c r="CZ19" s="210" t="s">
        <v>2684</v>
      </c>
      <c r="DA19" s="210" t="s">
        <v>230</v>
      </c>
      <c r="DB19" s="210">
        <v>3</v>
      </c>
      <c r="DC19" s="210" t="s">
        <v>4273</v>
      </c>
      <c r="DD19" s="210" t="s">
        <v>4266</v>
      </c>
      <c r="DE19" s="212">
        <v>45834</v>
      </c>
      <c r="DF19" s="213" t="s">
        <v>4269</v>
      </c>
      <c r="DG19" s="205">
        <v>0</v>
      </c>
      <c r="DH19" s="216" t="s">
        <v>4252</v>
      </c>
      <c r="DI19" s="216" t="s">
        <v>398</v>
      </c>
      <c r="DJ19" s="216">
        <v>2</v>
      </c>
      <c r="DK19" s="216" t="s">
        <v>1797</v>
      </c>
      <c r="DL19" s="216" t="s">
        <v>4253</v>
      </c>
      <c r="DM19" s="206">
        <v>45834</v>
      </c>
      <c r="DN19" s="214" t="s">
        <v>4272</v>
      </c>
      <c r="DO19" s="210">
        <v>3865000</v>
      </c>
      <c r="DP19" s="214" t="s">
        <v>4231</v>
      </c>
      <c r="DQ19" s="214" t="s">
        <v>398</v>
      </c>
      <c r="DR19" s="214">
        <v>2</v>
      </c>
      <c r="DS19" s="214" t="s">
        <v>4271</v>
      </c>
      <c r="DT19" s="214" t="s">
        <v>4270</v>
      </c>
      <c r="DU19" s="215">
        <v>45834</v>
      </c>
      <c r="DV19" s="213" t="s">
        <v>4274</v>
      </c>
      <c r="DW19" s="205">
        <v>1472000</v>
      </c>
      <c r="DX19" s="216" t="s">
        <v>2684</v>
      </c>
      <c r="DY19" s="216" t="s">
        <v>230</v>
      </c>
      <c r="DZ19" s="216">
        <v>3</v>
      </c>
      <c r="EA19" s="216" t="s">
        <v>4273</v>
      </c>
      <c r="EB19" s="216" t="s">
        <v>4266</v>
      </c>
      <c r="EC19" s="206">
        <v>45834</v>
      </c>
      <c r="ED19" s="214" t="s">
        <v>4276</v>
      </c>
      <c r="EE19" s="210">
        <v>0</v>
      </c>
      <c r="EF19" s="214" t="s">
        <v>2684</v>
      </c>
      <c r="EG19" s="214" t="s">
        <v>230</v>
      </c>
      <c r="EH19" s="214">
        <v>3</v>
      </c>
      <c r="EI19" s="214" t="s">
        <v>4275</v>
      </c>
      <c r="EJ19" s="214" t="s">
        <v>4266</v>
      </c>
      <c r="EK19" s="215">
        <v>45834</v>
      </c>
      <c r="EL19" s="213" t="s">
        <v>4277</v>
      </c>
      <c r="EM19" s="205">
        <v>0</v>
      </c>
      <c r="EN19" s="216" t="s">
        <v>2684</v>
      </c>
      <c r="EO19" s="216" t="s">
        <v>398</v>
      </c>
      <c r="EP19" s="216">
        <v>2</v>
      </c>
      <c r="EQ19" s="216" t="s">
        <v>4275</v>
      </c>
      <c r="ER19" s="216" t="s">
        <v>4266</v>
      </c>
      <c r="ES19" s="206">
        <v>45834</v>
      </c>
      <c r="ET19" s="214" t="s">
        <v>4265</v>
      </c>
      <c r="EU19" s="214">
        <v>292</v>
      </c>
      <c r="EV19" s="214" t="s">
        <v>4185</v>
      </c>
      <c r="EW19" s="214" t="s">
        <v>178</v>
      </c>
      <c r="EX19" s="214">
        <v>1</v>
      </c>
      <c r="EY19" s="214" t="s">
        <v>4264</v>
      </c>
      <c r="EZ19" s="214" t="s">
        <v>269</v>
      </c>
      <c r="FA19" s="215">
        <v>45834</v>
      </c>
      <c r="FB19" s="213" t="s">
        <v>4280</v>
      </c>
      <c r="FC19" s="216">
        <v>5</v>
      </c>
      <c r="FD19" s="216" t="s">
        <v>4278</v>
      </c>
      <c r="FE19" s="216" t="s">
        <v>178</v>
      </c>
      <c r="FF19" s="216">
        <v>1</v>
      </c>
      <c r="FG19" s="216" t="s">
        <v>4279</v>
      </c>
      <c r="FH19" s="216" t="s">
        <v>4258</v>
      </c>
      <c r="FI19" s="206">
        <v>45834</v>
      </c>
      <c r="FJ19" s="213" t="s">
        <v>4281</v>
      </c>
      <c r="FK19" s="214" t="s">
        <v>17</v>
      </c>
      <c r="FL19" s="214" t="s">
        <v>17</v>
      </c>
      <c r="FM19" s="214" t="s">
        <v>17</v>
      </c>
      <c r="FN19" s="214" t="s">
        <v>17</v>
      </c>
      <c r="FO19" s="214" t="s">
        <v>17</v>
      </c>
      <c r="FP19" s="210" t="s">
        <v>17</v>
      </c>
      <c r="FQ19" s="211">
        <v>45834</v>
      </c>
      <c r="FR19" s="213" t="s">
        <v>4282</v>
      </c>
      <c r="FS19" s="216" t="s">
        <v>17</v>
      </c>
      <c r="FT19" s="216" t="s">
        <v>17</v>
      </c>
      <c r="FU19" s="216" t="s">
        <v>17</v>
      </c>
      <c r="FV19" s="216" t="s">
        <v>17</v>
      </c>
      <c r="FW19" s="216" t="s">
        <v>17</v>
      </c>
      <c r="FX19" s="216" t="s">
        <v>17</v>
      </c>
      <c r="FY19" s="206">
        <v>45834</v>
      </c>
      <c r="FZ19" s="214" t="s">
        <v>2255</v>
      </c>
      <c r="GA19" s="214">
        <v>2</v>
      </c>
      <c r="GB19" s="214" t="s">
        <v>1215</v>
      </c>
      <c r="GC19" s="214" t="s">
        <v>62</v>
      </c>
      <c r="GD19" s="214">
        <v>2</v>
      </c>
      <c r="GE19" s="214" t="s">
        <v>17</v>
      </c>
      <c r="GF19" s="214" t="s">
        <v>17</v>
      </c>
      <c r="GG19" s="215">
        <v>45828</v>
      </c>
      <c r="GH19" s="213" t="s">
        <v>2261</v>
      </c>
      <c r="GI19" s="216">
        <v>3</v>
      </c>
      <c r="GJ19" s="216" t="s">
        <v>1215</v>
      </c>
      <c r="GK19" s="216" t="s">
        <v>62</v>
      </c>
      <c r="GL19" s="216">
        <v>2</v>
      </c>
      <c r="GM19" s="216" t="s">
        <v>17</v>
      </c>
      <c r="GN19" s="216" t="s">
        <v>17</v>
      </c>
      <c r="GO19" s="206">
        <v>45828</v>
      </c>
      <c r="GP19" s="214" t="s">
        <v>2256</v>
      </c>
      <c r="GQ19" s="214">
        <v>2</v>
      </c>
      <c r="GR19" s="214" t="s">
        <v>1215</v>
      </c>
      <c r="GS19" s="214" t="s">
        <v>62</v>
      </c>
      <c r="GT19" s="214">
        <v>2</v>
      </c>
      <c r="GU19" s="214" t="s">
        <v>17</v>
      </c>
      <c r="GV19" s="214" t="s">
        <v>17</v>
      </c>
      <c r="GW19" s="215">
        <v>45828</v>
      </c>
      <c r="GX19" s="213" t="s">
        <v>2262</v>
      </c>
      <c r="GY19" s="216">
        <v>2</v>
      </c>
      <c r="GZ19" s="216" t="s">
        <v>1215</v>
      </c>
      <c r="HA19" s="216" t="s">
        <v>62</v>
      </c>
      <c r="HB19" s="216">
        <v>2</v>
      </c>
      <c r="HC19" s="216" t="s">
        <v>17</v>
      </c>
      <c r="HD19" s="216" t="s">
        <v>17</v>
      </c>
      <c r="HE19" s="206">
        <v>45828</v>
      </c>
      <c r="HF19" s="214" t="s">
        <v>2254</v>
      </c>
      <c r="HG19" s="214">
        <v>0</v>
      </c>
      <c r="HH19" s="214" t="s">
        <v>1215</v>
      </c>
      <c r="HI19" s="214" t="s">
        <v>62</v>
      </c>
      <c r="HJ19" s="214">
        <v>2</v>
      </c>
      <c r="HK19" s="214" t="s">
        <v>17</v>
      </c>
      <c r="HL19" s="214" t="s">
        <v>17</v>
      </c>
      <c r="HM19" s="215">
        <v>45828</v>
      </c>
      <c r="HN19" s="213" t="s">
        <v>2260</v>
      </c>
      <c r="HO19" s="216">
        <v>2</v>
      </c>
      <c r="HP19" s="216" t="s">
        <v>1215</v>
      </c>
      <c r="HQ19" s="216" t="s">
        <v>62</v>
      </c>
      <c r="HR19" s="216">
        <v>2</v>
      </c>
      <c r="HS19" s="216" t="s">
        <v>17</v>
      </c>
      <c r="HT19" s="216" t="s">
        <v>17</v>
      </c>
      <c r="HU19" s="206">
        <v>45828</v>
      </c>
      <c r="HV19" s="214" t="s">
        <v>2257</v>
      </c>
      <c r="HW19" s="214">
        <v>3</v>
      </c>
      <c r="HX19" s="214" t="s">
        <v>1215</v>
      </c>
      <c r="HY19" s="214" t="s">
        <v>62</v>
      </c>
      <c r="HZ19" s="214">
        <v>2</v>
      </c>
      <c r="IA19" s="214" t="s">
        <v>17</v>
      </c>
      <c r="IB19" s="214" t="s">
        <v>17</v>
      </c>
      <c r="IC19" s="215">
        <v>45828</v>
      </c>
      <c r="ID19" s="213" t="s">
        <v>2259</v>
      </c>
      <c r="IE19" s="216">
        <v>0</v>
      </c>
      <c r="IF19" s="216" t="s">
        <v>1215</v>
      </c>
      <c r="IG19" s="216" t="s">
        <v>62</v>
      </c>
      <c r="IH19" s="216">
        <v>2</v>
      </c>
      <c r="II19" s="216" t="s">
        <v>17</v>
      </c>
      <c r="IJ19" s="216" t="s">
        <v>17</v>
      </c>
      <c r="IK19" s="206">
        <v>45828</v>
      </c>
      <c r="IL19" s="214" t="s">
        <v>2258</v>
      </c>
      <c r="IM19" s="214">
        <v>3</v>
      </c>
      <c r="IN19" s="214" t="s">
        <v>1215</v>
      </c>
      <c r="IO19" s="214" t="s">
        <v>62</v>
      </c>
      <c r="IP19" s="214">
        <v>2</v>
      </c>
      <c r="IQ19" s="214" t="s">
        <v>17</v>
      </c>
      <c r="IR19" s="214" t="s">
        <v>17</v>
      </c>
      <c r="IS19" s="215">
        <v>45828</v>
      </c>
    </row>
    <row r="20" spans="1:253" s="11" customFormat="1" ht="13.25" customHeight="1" x14ac:dyDescent="0.25">
      <c r="A20" s="11" t="s">
        <v>2263</v>
      </c>
      <c r="B20" s="11" t="s">
        <v>8448</v>
      </c>
      <c r="C20" s="11" t="s">
        <v>2264</v>
      </c>
      <c r="D20" s="11" t="s">
        <v>2242</v>
      </c>
      <c r="E20" s="11" t="s">
        <v>7791</v>
      </c>
      <c r="F20" s="11" t="s">
        <v>4212</v>
      </c>
      <c r="G20" s="204">
        <v>29694000</v>
      </c>
      <c r="H20" s="205" t="s">
        <v>3227</v>
      </c>
      <c r="I20" s="205" t="s">
        <v>398</v>
      </c>
      <c r="J20" s="205">
        <v>2</v>
      </c>
      <c r="K20" s="205" t="s">
        <v>4211</v>
      </c>
      <c r="L20" s="205" t="s">
        <v>62</v>
      </c>
      <c r="M20" s="206">
        <v>45834</v>
      </c>
      <c r="N20" s="213" t="s">
        <v>4214</v>
      </c>
      <c r="O20" s="208">
        <v>153543</v>
      </c>
      <c r="P20" s="208" t="s">
        <v>3231</v>
      </c>
      <c r="Q20" s="208" t="s">
        <v>398</v>
      </c>
      <c r="R20" s="208">
        <v>2</v>
      </c>
      <c r="S20" s="208" t="s">
        <v>4213</v>
      </c>
      <c r="T20" s="208" t="s">
        <v>62</v>
      </c>
      <c r="U20" s="209">
        <v>45834</v>
      </c>
      <c r="V20" s="213" t="s">
        <v>4217</v>
      </c>
      <c r="W20" s="205">
        <v>16728000</v>
      </c>
      <c r="X20" s="205" t="s">
        <v>3235</v>
      </c>
      <c r="Y20" s="205" t="s">
        <v>178</v>
      </c>
      <c r="Z20" s="205">
        <v>1</v>
      </c>
      <c r="AA20" s="205" t="s">
        <v>4216</v>
      </c>
      <c r="AB20" s="205" t="s">
        <v>4215</v>
      </c>
      <c r="AC20" s="206">
        <v>45834</v>
      </c>
      <c r="AD20" s="213" t="s">
        <v>4219</v>
      </c>
      <c r="AE20" s="210">
        <v>16728000</v>
      </c>
      <c r="AF20" s="210" t="s">
        <v>3235</v>
      </c>
      <c r="AG20" s="210" t="s">
        <v>178</v>
      </c>
      <c r="AH20" s="210">
        <v>1</v>
      </c>
      <c r="AI20" s="210" t="s">
        <v>4218</v>
      </c>
      <c r="AJ20" s="210" t="s">
        <v>178</v>
      </c>
      <c r="AK20" s="211">
        <v>45834</v>
      </c>
      <c r="AL20" s="213" t="s">
        <v>4221</v>
      </c>
      <c r="AM20" s="205">
        <v>867000</v>
      </c>
      <c r="AN20" s="205" t="s">
        <v>3239</v>
      </c>
      <c r="AO20" s="205" t="s">
        <v>178</v>
      </c>
      <c r="AP20" s="205">
        <v>1</v>
      </c>
      <c r="AQ20" s="205" t="s">
        <v>4220</v>
      </c>
      <c r="AR20" s="205" t="s">
        <v>178</v>
      </c>
      <c r="AS20" s="206">
        <v>45834</v>
      </c>
      <c r="AT20" s="214" t="s">
        <v>4222</v>
      </c>
      <c r="AU20" s="210">
        <v>0</v>
      </c>
      <c r="AV20" s="210" t="s">
        <v>318</v>
      </c>
      <c r="AW20" s="210" t="s">
        <v>17</v>
      </c>
      <c r="AX20" s="210" t="s">
        <v>17</v>
      </c>
      <c r="AY20" s="210" t="s">
        <v>318</v>
      </c>
      <c r="AZ20" s="210" t="s">
        <v>318</v>
      </c>
      <c r="BA20" s="211">
        <v>45834</v>
      </c>
      <c r="BB20" s="213" t="s">
        <v>4244</v>
      </c>
      <c r="BC20" s="205" t="s">
        <v>17</v>
      </c>
      <c r="BD20" s="205" t="s">
        <v>17</v>
      </c>
      <c r="BE20" s="205" t="s">
        <v>17</v>
      </c>
      <c r="BF20" s="205" t="s">
        <v>17</v>
      </c>
      <c r="BG20" s="205" t="s">
        <v>17</v>
      </c>
      <c r="BH20" s="205" t="s">
        <v>17</v>
      </c>
      <c r="BI20" s="206">
        <v>45834</v>
      </c>
      <c r="BJ20" s="214" t="s">
        <v>4224</v>
      </c>
      <c r="BK20" s="214">
        <v>98</v>
      </c>
      <c r="BL20" s="214" t="s">
        <v>4185</v>
      </c>
      <c r="BM20" s="214" t="s">
        <v>178</v>
      </c>
      <c r="BN20" s="214">
        <v>1</v>
      </c>
      <c r="BO20" s="214" t="s">
        <v>4223</v>
      </c>
      <c r="BP20" s="210" t="s">
        <v>178</v>
      </c>
      <c r="BQ20" s="215">
        <v>45834</v>
      </c>
      <c r="BR20" s="213" t="s">
        <v>4245</v>
      </c>
      <c r="BS20" s="216" t="s">
        <v>17</v>
      </c>
      <c r="BT20" s="216" t="s">
        <v>17</v>
      </c>
      <c r="BU20" s="216" t="s">
        <v>17</v>
      </c>
      <c r="BV20" s="216" t="s">
        <v>17</v>
      </c>
      <c r="BW20" s="216" t="s">
        <v>17</v>
      </c>
      <c r="BX20" s="216" t="s">
        <v>17</v>
      </c>
      <c r="BY20" s="206">
        <v>45834</v>
      </c>
      <c r="BZ20" s="214" t="s">
        <v>4246</v>
      </c>
      <c r="CA20" s="214" t="s">
        <v>17</v>
      </c>
      <c r="CB20" s="214" t="s">
        <v>17</v>
      </c>
      <c r="CC20" s="214" t="s">
        <v>17</v>
      </c>
      <c r="CD20" s="214" t="s">
        <v>17</v>
      </c>
      <c r="CE20" s="214" t="s">
        <v>17</v>
      </c>
      <c r="CF20" s="214" t="s">
        <v>17</v>
      </c>
      <c r="CG20" s="215">
        <v>45834</v>
      </c>
      <c r="CH20" s="213" t="s">
        <v>8962</v>
      </c>
      <c r="CI20" s="214" t="e">
        <v>#N/A</v>
      </c>
      <c r="CJ20" s="214" t="e">
        <v>#N/A</v>
      </c>
      <c r="CK20" s="214" t="e">
        <v>#N/A</v>
      </c>
      <c r="CL20" s="214" t="e">
        <v>#N/A</v>
      </c>
      <c r="CM20" s="214" t="e">
        <v>#N/A</v>
      </c>
      <c r="CN20" s="214" t="e">
        <v>#N/A</v>
      </c>
      <c r="CO20" s="217" t="e">
        <v>#N/A</v>
      </c>
      <c r="CP20" s="214" t="s">
        <v>4248</v>
      </c>
      <c r="CQ20" s="216" t="s">
        <v>17</v>
      </c>
      <c r="CR20" s="216" t="s">
        <v>17</v>
      </c>
      <c r="CS20" s="216" t="s">
        <v>17</v>
      </c>
      <c r="CT20" s="216" t="s">
        <v>17</v>
      </c>
      <c r="CU20" s="216" t="s">
        <v>17</v>
      </c>
      <c r="CV20" s="216" t="s">
        <v>17</v>
      </c>
      <c r="CW20" s="206">
        <v>45834</v>
      </c>
      <c r="CX20" s="214" t="s">
        <v>4228</v>
      </c>
      <c r="CY20" s="210">
        <v>1494000</v>
      </c>
      <c r="CZ20" s="210" t="s">
        <v>2684</v>
      </c>
      <c r="DA20" s="210" t="s">
        <v>230</v>
      </c>
      <c r="DB20" s="210">
        <v>3</v>
      </c>
      <c r="DC20" s="210" t="s">
        <v>4234</v>
      </c>
      <c r="DD20" s="210" t="s">
        <v>230</v>
      </c>
      <c r="DE20" s="212">
        <v>45834</v>
      </c>
      <c r="DF20" s="213" t="s">
        <v>4230</v>
      </c>
      <c r="DG20" s="205">
        <v>0</v>
      </c>
      <c r="DH20" s="216" t="s">
        <v>4229</v>
      </c>
      <c r="DI20" s="216" t="s">
        <v>398</v>
      </c>
      <c r="DJ20" s="216">
        <v>2</v>
      </c>
      <c r="DK20" s="216" t="s">
        <v>1797</v>
      </c>
      <c r="DL20" s="216" t="s">
        <v>62</v>
      </c>
      <c r="DM20" s="206">
        <v>45834</v>
      </c>
      <c r="DN20" s="214" t="s">
        <v>4233</v>
      </c>
      <c r="DO20" s="210">
        <v>15234000</v>
      </c>
      <c r="DP20" s="214" t="s">
        <v>4231</v>
      </c>
      <c r="DQ20" s="214" t="s">
        <v>398</v>
      </c>
      <c r="DR20" s="214">
        <v>2</v>
      </c>
      <c r="DS20" s="214" t="s">
        <v>4232</v>
      </c>
      <c r="DT20" s="214" t="s">
        <v>62</v>
      </c>
      <c r="DU20" s="215">
        <v>45834</v>
      </c>
      <c r="DV20" s="213" t="s">
        <v>4235</v>
      </c>
      <c r="DW20" s="205">
        <v>1494000</v>
      </c>
      <c r="DX20" s="216" t="s">
        <v>2684</v>
      </c>
      <c r="DY20" s="216" t="s">
        <v>230</v>
      </c>
      <c r="DZ20" s="216">
        <v>3</v>
      </c>
      <c r="EA20" s="216" t="s">
        <v>4234</v>
      </c>
      <c r="EB20" s="216" t="s">
        <v>230</v>
      </c>
      <c r="EC20" s="206">
        <v>45834</v>
      </c>
      <c r="ED20" s="214" t="s">
        <v>4237</v>
      </c>
      <c r="EE20" s="210">
        <v>0</v>
      </c>
      <c r="EF20" s="214" t="s">
        <v>2684</v>
      </c>
      <c r="EG20" s="214" t="s">
        <v>230</v>
      </c>
      <c r="EH20" s="214">
        <v>3</v>
      </c>
      <c r="EI20" s="214" t="s">
        <v>4236</v>
      </c>
      <c r="EJ20" s="214" t="s">
        <v>230</v>
      </c>
      <c r="EK20" s="215">
        <v>45834</v>
      </c>
      <c r="EL20" s="213" t="s">
        <v>4238</v>
      </c>
      <c r="EM20" s="205">
        <v>0</v>
      </c>
      <c r="EN20" s="216" t="s">
        <v>2684</v>
      </c>
      <c r="EO20" s="216" t="s">
        <v>230</v>
      </c>
      <c r="EP20" s="216">
        <v>3</v>
      </c>
      <c r="EQ20" s="216" t="s">
        <v>4236</v>
      </c>
      <c r="ER20" s="216" t="s">
        <v>230</v>
      </c>
      <c r="ES20" s="206">
        <v>45834</v>
      </c>
      <c r="ET20" s="214" t="s">
        <v>4226</v>
      </c>
      <c r="EU20" s="214">
        <v>292</v>
      </c>
      <c r="EV20" s="214" t="s">
        <v>4185</v>
      </c>
      <c r="EW20" s="214" t="s">
        <v>178</v>
      </c>
      <c r="EX20" s="214">
        <v>1</v>
      </c>
      <c r="EY20" s="214" t="s">
        <v>4225</v>
      </c>
      <c r="EZ20" s="214" t="s">
        <v>178</v>
      </c>
      <c r="FA20" s="215">
        <v>45834</v>
      </c>
      <c r="FB20" s="213" t="s">
        <v>4241</v>
      </c>
      <c r="FC20" s="216">
        <v>5</v>
      </c>
      <c r="FD20" s="216" t="s">
        <v>4239</v>
      </c>
      <c r="FE20" s="216" t="s">
        <v>178</v>
      </c>
      <c r="FF20" s="216">
        <v>1</v>
      </c>
      <c r="FG20" s="216" t="s">
        <v>4240</v>
      </c>
      <c r="FH20" s="216" t="s">
        <v>178</v>
      </c>
      <c r="FI20" s="206">
        <v>45834</v>
      </c>
      <c r="FJ20" s="213" t="s">
        <v>4242</v>
      </c>
      <c r="FK20" s="214" t="s">
        <v>17</v>
      </c>
      <c r="FL20" s="214" t="s">
        <v>17</v>
      </c>
      <c r="FM20" s="214" t="s">
        <v>17</v>
      </c>
      <c r="FN20" s="214" t="s">
        <v>17</v>
      </c>
      <c r="FO20" s="214" t="s">
        <v>17</v>
      </c>
      <c r="FP20" s="210" t="s">
        <v>17</v>
      </c>
      <c r="FQ20" s="211">
        <v>45834</v>
      </c>
      <c r="FR20" s="213" t="s">
        <v>4243</v>
      </c>
      <c r="FS20" s="216" t="s">
        <v>17</v>
      </c>
      <c r="FT20" s="216" t="s">
        <v>17</v>
      </c>
      <c r="FU20" s="216" t="s">
        <v>17</v>
      </c>
      <c r="FV20" s="216" t="s">
        <v>17</v>
      </c>
      <c r="FW20" s="216" t="s">
        <v>17</v>
      </c>
      <c r="FX20" s="216" t="s">
        <v>17</v>
      </c>
      <c r="FY20" s="206">
        <v>45834</v>
      </c>
      <c r="FZ20" s="214" t="s">
        <v>2266</v>
      </c>
      <c r="GA20" s="214">
        <v>2</v>
      </c>
      <c r="GB20" s="214" t="s">
        <v>1215</v>
      </c>
      <c r="GC20" s="214" t="s">
        <v>62</v>
      </c>
      <c r="GD20" s="214">
        <v>2</v>
      </c>
      <c r="GE20" s="214" t="s">
        <v>17</v>
      </c>
      <c r="GF20" s="214" t="s">
        <v>17</v>
      </c>
      <c r="GG20" s="215">
        <v>45828</v>
      </c>
      <c r="GH20" s="213" t="s">
        <v>2272</v>
      </c>
      <c r="GI20" s="216">
        <v>3</v>
      </c>
      <c r="GJ20" s="216" t="s">
        <v>1215</v>
      </c>
      <c r="GK20" s="216" t="s">
        <v>62</v>
      </c>
      <c r="GL20" s="216">
        <v>2</v>
      </c>
      <c r="GM20" s="216" t="s">
        <v>17</v>
      </c>
      <c r="GN20" s="216" t="s">
        <v>17</v>
      </c>
      <c r="GO20" s="206">
        <v>45828</v>
      </c>
      <c r="GP20" s="214" t="s">
        <v>2267</v>
      </c>
      <c r="GQ20" s="214">
        <v>2</v>
      </c>
      <c r="GR20" s="214" t="s">
        <v>1215</v>
      </c>
      <c r="GS20" s="214" t="s">
        <v>62</v>
      </c>
      <c r="GT20" s="214">
        <v>2</v>
      </c>
      <c r="GU20" s="214" t="s">
        <v>17</v>
      </c>
      <c r="GV20" s="214" t="s">
        <v>17</v>
      </c>
      <c r="GW20" s="215">
        <v>45828</v>
      </c>
      <c r="GX20" s="213" t="s">
        <v>2273</v>
      </c>
      <c r="GY20" s="216">
        <v>2</v>
      </c>
      <c r="GZ20" s="216" t="s">
        <v>1215</v>
      </c>
      <c r="HA20" s="216" t="s">
        <v>62</v>
      </c>
      <c r="HB20" s="216">
        <v>2</v>
      </c>
      <c r="HC20" s="216" t="s">
        <v>17</v>
      </c>
      <c r="HD20" s="216" t="s">
        <v>17</v>
      </c>
      <c r="HE20" s="206">
        <v>45828</v>
      </c>
      <c r="HF20" s="214" t="s">
        <v>2265</v>
      </c>
      <c r="HG20" s="214">
        <v>0</v>
      </c>
      <c r="HH20" s="214" t="s">
        <v>1215</v>
      </c>
      <c r="HI20" s="214" t="s">
        <v>62</v>
      </c>
      <c r="HJ20" s="214">
        <v>2</v>
      </c>
      <c r="HK20" s="214" t="s">
        <v>17</v>
      </c>
      <c r="HL20" s="214" t="s">
        <v>17</v>
      </c>
      <c r="HM20" s="215">
        <v>45828</v>
      </c>
      <c r="HN20" s="213" t="s">
        <v>2271</v>
      </c>
      <c r="HO20" s="216">
        <v>2</v>
      </c>
      <c r="HP20" s="216" t="s">
        <v>1215</v>
      </c>
      <c r="HQ20" s="216" t="s">
        <v>62</v>
      </c>
      <c r="HR20" s="216">
        <v>2</v>
      </c>
      <c r="HS20" s="216" t="s">
        <v>17</v>
      </c>
      <c r="HT20" s="216" t="s">
        <v>17</v>
      </c>
      <c r="HU20" s="206">
        <v>45828</v>
      </c>
      <c r="HV20" s="214" t="s">
        <v>2268</v>
      </c>
      <c r="HW20" s="214">
        <v>3</v>
      </c>
      <c r="HX20" s="214" t="s">
        <v>1215</v>
      </c>
      <c r="HY20" s="214" t="s">
        <v>62</v>
      </c>
      <c r="HZ20" s="214">
        <v>2</v>
      </c>
      <c r="IA20" s="214" t="s">
        <v>17</v>
      </c>
      <c r="IB20" s="214" t="s">
        <v>17</v>
      </c>
      <c r="IC20" s="215">
        <v>45828</v>
      </c>
      <c r="ID20" s="213" t="s">
        <v>2270</v>
      </c>
      <c r="IE20" s="216">
        <v>0</v>
      </c>
      <c r="IF20" s="216" t="s">
        <v>1215</v>
      </c>
      <c r="IG20" s="216" t="s">
        <v>62</v>
      </c>
      <c r="IH20" s="216">
        <v>2</v>
      </c>
      <c r="II20" s="216" t="s">
        <v>17</v>
      </c>
      <c r="IJ20" s="216" t="s">
        <v>17</v>
      </c>
      <c r="IK20" s="206">
        <v>45828</v>
      </c>
      <c r="IL20" s="214" t="s">
        <v>2269</v>
      </c>
      <c r="IM20" s="214">
        <v>3</v>
      </c>
      <c r="IN20" s="214" t="s">
        <v>1215</v>
      </c>
      <c r="IO20" s="214" t="s">
        <v>62</v>
      </c>
      <c r="IP20" s="214">
        <v>2</v>
      </c>
      <c r="IQ20" s="214" t="s">
        <v>17</v>
      </c>
      <c r="IR20" s="214" t="s">
        <v>17</v>
      </c>
      <c r="IS20" s="215">
        <v>45828</v>
      </c>
    </row>
    <row r="21" spans="1:253" s="11" customFormat="1" ht="13.25" customHeight="1" x14ac:dyDescent="0.25">
      <c r="A21" s="11" t="s">
        <v>2274</v>
      </c>
      <c r="B21" s="11" t="s">
        <v>8443</v>
      </c>
      <c r="C21" s="11" t="s">
        <v>2275</v>
      </c>
      <c r="D21" s="11" t="s">
        <v>2242</v>
      </c>
      <c r="E21" s="11" t="s">
        <v>7791</v>
      </c>
      <c r="F21" s="11" t="s">
        <v>3230</v>
      </c>
      <c r="G21" s="204">
        <v>29694000</v>
      </c>
      <c r="H21" s="205" t="s">
        <v>3227</v>
      </c>
      <c r="I21" s="205" t="s">
        <v>178</v>
      </c>
      <c r="J21" s="205">
        <v>1</v>
      </c>
      <c r="K21" s="205" t="s">
        <v>3229</v>
      </c>
      <c r="L21" s="205" t="s">
        <v>3228</v>
      </c>
      <c r="M21" s="206">
        <v>45832</v>
      </c>
      <c r="N21" s="213" t="s">
        <v>3234</v>
      </c>
      <c r="O21" s="208">
        <v>165510</v>
      </c>
      <c r="P21" s="208" t="s">
        <v>3231</v>
      </c>
      <c r="Q21" s="208" t="s">
        <v>398</v>
      </c>
      <c r="R21" s="208">
        <v>2</v>
      </c>
      <c r="S21" s="208" t="s">
        <v>3233</v>
      </c>
      <c r="T21" s="208" t="s">
        <v>3232</v>
      </c>
      <c r="U21" s="209">
        <v>45832</v>
      </c>
      <c r="V21" s="213" t="s">
        <v>3238</v>
      </c>
      <c r="W21" s="205">
        <v>2372000</v>
      </c>
      <c r="X21" s="205" t="s">
        <v>3235</v>
      </c>
      <c r="Y21" s="205" t="s">
        <v>178</v>
      </c>
      <c r="Z21" s="205">
        <v>1</v>
      </c>
      <c r="AA21" s="205" t="s">
        <v>3237</v>
      </c>
      <c r="AB21" s="205" t="s">
        <v>3236</v>
      </c>
      <c r="AC21" s="206">
        <v>45832</v>
      </c>
      <c r="AD21" s="213" t="s">
        <v>3242</v>
      </c>
      <c r="AE21" s="210">
        <v>283000</v>
      </c>
      <c r="AF21" s="210" t="s">
        <v>3239</v>
      </c>
      <c r="AG21" s="210" t="s">
        <v>398</v>
      </c>
      <c r="AH21" s="210">
        <v>2</v>
      </c>
      <c r="AI21" s="210" t="s">
        <v>3241</v>
      </c>
      <c r="AJ21" s="210" t="s">
        <v>3240</v>
      </c>
      <c r="AK21" s="211">
        <v>45832</v>
      </c>
      <c r="AL21" s="213" t="s">
        <v>4183</v>
      </c>
      <c r="AM21" s="205">
        <v>283000</v>
      </c>
      <c r="AN21" s="205" t="s">
        <v>3239</v>
      </c>
      <c r="AO21" s="205" t="s">
        <v>398</v>
      </c>
      <c r="AP21" s="205">
        <v>2</v>
      </c>
      <c r="AQ21" s="205" t="s">
        <v>4182</v>
      </c>
      <c r="AR21" s="205" t="s">
        <v>3240</v>
      </c>
      <c r="AS21" s="206">
        <v>45834</v>
      </c>
      <c r="AT21" s="214" t="s">
        <v>4184</v>
      </c>
      <c r="AU21" s="210" t="s">
        <v>17</v>
      </c>
      <c r="AV21" s="210" t="s">
        <v>318</v>
      </c>
      <c r="AW21" s="210" t="s">
        <v>17</v>
      </c>
      <c r="AX21" s="210" t="s">
        <v>17</v>
      </c>
      <c r="AY21" s="210" t="s">
        <v>318</v>
      </c>
      <c r="AZ21" s="210" t="s">
        <v>318</v>
      </c>
      <c r="BA21" s="211">
        <v>45834</v>
      </c>
      <c r="BB21" s="213" t="s">
        <v>4206</v>
      </c>
      <c r="BC21" s="205" t="s">
        <v>17</v>
      </c>
      <c r="BD21" s="205" t="s">
        <v>17</v>
      </c>
      <c r="BE21" s="205" t="s">
        <v>17</v>
      </c>
      <c r="BF21" s="205" t="s">
        <v>17</v>
      </c>
      <c r="BG21" s="205" t="s">
        <v>17</v>
      </c>
      <c r="BH21" s="205" t="s">
        <v>17</v>
      </c>
      <c r="BI21" s="206">
        <v>45834</v>
      </c>
      <c r="BJ21" s="214" t="s">
        <v>4187</v>
      </c>
      <c r="BK21" s="214">
        <v>0</v>
      </c>
      <c r="BL21" s="214" t="s">
        <v>4185</v>
      </c>
      <c r="BM21" s="214" t="s">
        <v>398</v>
      </c>
      <c r="BN21" s="214">
        <v>2</v>
      </c>
      <c r="BO21" s="214" t="s">
        <v>4186</v>
      </c>
      <c r="BP21" s="210" t="s">
        <v>269</v>
      </c>
      <c r="BQ21" s="215">
        <v>45834</v>
      </c>
      <c r="BR21" s="213" t="s">
        <v>4207</v>
      </c>
      <c r="BS21" s="216" t="s">
        <v>17</v>
      </c>
      <c r="BT21" s="216" t="s">
        <v>17</v>
      </c>
      <c r="BU21" s="216" t="s">
        <v>17</v>
      </c>
      <c r="BV21" s="216" t="s">
        <v>17</v>
      </c>
      <c r="BW21" s="216" t="s">
        <v>17</v>
      </c>
      <c r="BX21" s="216" t="s">
        <v>17</v>
      </c>
      <c r="BY21" s="206">
        <v>45834</v>
      </c>
      <c r="BZ21" s="214" t="s">
        <v>4208</v>
      </c>
      <c r="CA21" s="214" t="s">
        <v>17</v>
      </c>
      <c r="CB21" s="214" t="s">
        <v>17</v>
      </c>
      <c r="CC21" s="214" t="s">
        <v>17</v>
      </c>
      <c r="CD21" s="214" t="s">
        <v>17</v>
      </c>
      <c r="CE21" s="214" t="s">
        <v>17</v>
      </c>
      <c r="CF21" s="214" t="s">
        <v>17</v>
      </c>
      <c r="CG21" s="215">
        <v>45834</v>
      </c>
      <c r="CH21" s="213" t="s">
        <v>8963</v>
      </c>
      <c r="CI21" s="214" t="e">
        <v>#N/A</v>
      </c>
      <c r="CJ21" s="214" t="e">
        <v>#N/A</v>
      </c>
      <c r="CK21" s="214" t="e">
        <v>#N/A</v>
      </c>
      <c r="CL21" s="214" t="e">
        <v>#N/A</v>
      </c>
      <c r="CM21" s="214" t="e">
        <v>#N/A</v>
      </c>
      <c r="CN21" s="214" t="e">
        <v>#N/A</v>
      </c>
      <c r="CO21" s="217" t="e">
        <v>#N/A</v>
      </c>
      <c r="CP21" s="214" t="s">
        <v>4210</v>
      </c>
      <c r="CQ21" s="216" t="s">
        <v>17</v>
      </c>
      <c r="CR21" s="216" t="s">
        <v>17</v>
      </c>
      <c r="CS21" s="216" t="s">
        <v>17</v>
      </c>
      <c r="CT21" s="216" t="s">
        <v>17</v>
      </c>
      <c r="CU21" s="216" t="s">
        <v>17</v>
      </c>
      <c r="CV21" s="216" t="s">
        <v>17</v>
      </c>
      <c r="CW21" s="206">
        <v>45834</v>
      </c>
      <c r="CX21" s="214" t="s">
        <v>4191</v>
      </c>
      <c r="CY21" s="210">
        <v>283000</v>
      </c>
      <c r="CZ21" s="210" t="s">
        <v>3239</v>
      </c>
      <c r="DA21" s="210" t="s">
        <v>230</v>
      </c>
      <c r="DB21" s="210">
        <v>3</v>
      </c>
      <c r="DC21" s="210" t="s">
        <v>4196</v>
      </c>
      <c r="DD21" s="210" t="s">
        <v>3240</v>
      </c>
      <c r="DE21" s="212">
        <v>45834</v>
      </c>
      <c r="DF21" s="213" t="s">
        <v>4194</v>
      </c>
      <c r="DG21" s="205">
        <v>2089000</v>
      </c>
      <c r="DH21" s="216" t="s">
        <v>4192</v>
      </c>
      <c r="DI21" s="216" t="s">
        <v>178</v>
      </c>
      <c r="DJ21" s="216">
        <v>1</v>
      </c>
      <c r="DK21" s="216" t="s">
        <v>1797</v>
      </c>
      <c r="DL21" s="216" t="s">
        <v>4193</v>
      </c>
      <c r="DM21" s="206">
        <v>45834</v>
      </c>
      <c r="DN21" s="214" t="s">
        <v>4195</v>
      </c>
      <c r="DO21" s="210">
        <v>0</v>
      </c>
      <c r="DP21" s="214" t="s">
        <v>3239</v>
      </c>
      <c r="DQ21" s="214" t="s">
        <v>178</v>
      </c>
      <c r="DR21" s="214">
        <v>1</v>
      </c>
      <c r="DS21" s="214" t="s">
        <v>1801</v>
      </c>
      <c r="DT21" s="214" t="s">
        <v>3240</v>
      </c>
      <c r="DU21" s="215">
        <v>45834</v>
      </c>
      <c r="DV21" s="213" t="s">
        <v>4197</v>
      </c>
      <c r="DW21" s="205">
        <v>283000</v>
      </c>
      <c r="DX21" s="216" t="s">
        <v>3239</v>
      </c>
      <c r="DY21" s="216" t="s">
        <v>230</v>
      </c>
      <c r="DZ21" s="216">
        <v>3</v>
      </c>
      <c r="EA21" s="216" t="s">
        <v>4196</v>
      </c>
      <c r="EB21" s="216" t="s">
        <v>3240</v>
      </c>
      <c r="EC21" s="206">
        <v>45834</v>
      </c>
      <c r="ED21" s="214" t="s">
        <v>4199</v>
      </c>
      <c r="EE21" s="210">
        <v>0</v>
      </c>
      <c r="EF21" s="214" t="s">
        <v>3239</v>
      </c>
      <c r="EG21" s="214" t="s">
        <v>178</v>
      </c>
      <c r="EH21" s="214">
        <v>1</v>
      </c>
      <c r="EI21" s="214" t="s">
        <v>4198</v>
      </c>
      <c r="EJ21" s="214" t="s">
        <v>3240</v>
      </c>
      <c r="EK21" s="215">
        <v>45834</v>
      </c>
      <c r="EL21" s="213" t="s">
        <v>4200</v>
      </c>
      <c r="EM21" s="205">
        <v>0</v>
      </c>
      <c r="EN21" s="216" t="s">
        <v>3239</v>
      </c>
      <c r="EO21" s="216" t="s">
        <v>178</v>
      </c>
      <c r="EP21" s="216">
        <v>1</v>
      </c>
      <c r="EQ21" s="216" t="s">
        <v>4198</v>
      </c>
      <c r="ER21" s="216" t="s">
        <v>3240</v>
      </c>
      <c r="ES21" s="206">
        <v>45834</v>
      </c>
      <c r="ET21" s="214" t="s">
        <v>4189</v>
      </c>
      <c r="EU21" s="214">
        <v>292</v>
      </c>
      <c r="EV21" s="214" t="s">
        <v>4185</v>
      </c>
      <c r="EW21" s="214" t="s">
        <v>178</v>
      </c>
      <c r="EX21" s="214">
        <v>1</v>
      </c>
      <c r="EY21" s="214" t="s">
        <v>4188</v>
      </c>
      <c r="EZ21" s="214" t="s">
        <v>269</v>
      </c>
      <c r="FA21" s="215">
        <v>45834</v>
      </c>
      <c r="FB21" s="213" t="s">
        <v>4203</v>
      </c>
      <c r="FC21" s="216">
        <v>2</v>
      </c>
      <c r="FD21" s="216" t="s">
        <v>3239</v>
      </c>
      <c r="FE21" s="216" t="s">
        <v>398</v>
      </c>
      <c r="FF21" s="216">
        <v>2</v>
      </c>
      <c r="FG21" s="216" t="s">
        <v>4202</v>
      </c>
      <c r="FH21" s="216" t="s">
        <v>4201</v>
      </c>
      <c r="FI21" s="206">
        <v>45834</v>
      </c>
      <c r="FJ21" s="213" t="s">
        <v>4204</v>
      </c>
      <c r="FK21" s="214" t="s">
        <v>17</v>
      </c>
      <c r="FL21" s="214" t="s">
        <v>17</v>
      </c>
      <c r="FM21" s="214" t="s">
        <v>17</v>
      </c>
      <c r="FN21" s="214" t="s">
        <v>17</v>
      </c>
      <c r="FO21" s="214" t="s">
        <v>17</v>
      </c>
      <c r="FP21" s="210" t="s">
        <v>17</v>
      </c>
      <c r="FQ21" s="211">
        <v>45834</v>
      </c>
      <c r="FR21" s="213" t="s">
        <v>4205</v>
      </c>
      <c r="FS21" s="216" t="s">
        <v>17</v>
      </c>
      <c r="FT21" s="216" t="s">
        <v>17</v>
      </c>
      <c r="FU21" s="216" t="s">
        <v>17</v>
      </c>
      <c r="FV21" s="216" t="s">
        <v>17</v>
      </c>
      <c r="FW21" s="216" t="s">
        <v>17</v>
      </c>
      <c r="FX21" s="216" t="s">
        <v>17</v>
      </c>
      <c r="FY21" s="206">
        <v>45834</v>
      </c>
      <c r="FZ21" s="214" t="s">
        <v>2277</v>
      </c>
      <c r="GA21" s="214">
        <v>2</v>
      </c>
      <c r="GB21" s="214" t="s">
        <v>1215</v>
      </c>
      <c r="GC21" s="214" t="s">
        <v>62</v>
      </c>
      <c r="GD21" s="214">
        <v>2</v>
      </c>
      <c r="GE21" s="214" t="s">
        <v>17</v>
      </c>
      <c r="GF21" s="214" t="s">
        <v>17</v>
      </c>
      <c r="GG21" s="215">
        <v>45828</v>
      </c>
      <c r="GH21" s="213" t="s">
        <v>2283</v>
      </c>
      <c r="GI21" s="216">
        <v>2</v>
      </c>
      <c r="GJ21" s="216" t="s">
        <v>1215</v>
      </c>
      <c r="GK21" s="216" t="s">
        <v>62</v>
      </c>
      <c r="GL21" s="216">
        <v>2</v>
      </c>
      <c r="GM21" s="216" t="s">
        <v>17</v>
      </c>
      <c r="GN21" s="216" t="s">
        <v>17</v>
      </c>
      <c r="GO21" s="206">
        <v>45828</v>
      </c>
      <c r="GP21" s="214" t="s">
        <v>2278</v>
      </c>
      <c r="GQ21" s="214">
        <v>0</v>
      </c>
      <c r="GR21" s="214" t="s">
        <v>1215</v>
      </c>
      <c r="GS21" s="214" t="s">
        <v>62</v>
      </c>
      <c r="GT21" s="214">
        <v>2</v>
      </c>
      <c r="GU21" s="214" t="s">
        <v>17</v>
      </c>
      <c r="GV21" s="214" t="s">
        <v>17</v>
      </c>
      <c r="GW21" s="215">
        <v>45828</v>
      </c>
      <c r="GX21" s="213" t="s">
        <v>2284</v>
      </c>
      <c r="GY21" s="216">
        <v>0</v>
      </c>
      <c r="GZ21" s="216" t="s">
        <v>1215</v>
      </c>
      <c r="HA21" s="216" t="s">
        <v>62</v>
      </c>
      <c r="HB21" s="216">
        <v>2</v>
      </c>
      <c r="HC21" s="216" t="s">
        <v>17</v>
      </c>
      <c r="HD21" s="216" t="s">
        <v>17</v>
      </c>
      <c r="HE21" s="206">
        <v>45828</v>
      </c>
      <c r="HF21" s="214" t="s">
        <v>2276</v>
      </c>
      <c r="HG21" s="214">
        <v>0</v>
      </c>
      <c r="HH21" s="214" t="s">
        <v>1215</v>
      </c>
      <c r="HI21" s="214" t="s">
        <v>62</v>
      </c>
      <c r="HJ21" s="214">
        <v>2</v>
      </c>
      <c r="HK21" s="214" t="s">
        <v>17</v>
      </c>
      <c r="HL21" s="214" t="s">
        <v>17</v>
      </c>
      <c r="HM21" s="215">
        <v>45828</v>
      </c>
      <c r="HN21" s="213" t="s">
        <v>2282</v>
      </c>
      <c r="HO21" s="216">
        <v>1</v>
      </c>
      <c r="HP21" s="216" t="s">
        <v>1215</v>
      </c>
      <c r="HQ21" s="216" t="s">
        <v>62</v>
      </c>
      <c r="HR21" s="216">
        <v>2</v>
      </c>
      <c r="HS21" s="216" t="s">
        <v>17</v>
      </c>
      <c r="HT21" s="216" t="s">
        <v>17</v>
      </c>
      <c r="HU21" s="206">
        <v>45828</v>
      </c>
      <c r="HV21" s="214" t="s">
        <v>2279</v>
      </c>
      <c r="HW21" s="214">
        <v>0</v>
      </c>
      <c r="HX21" s="214" t="s">
        <v>1215</v>
      </c>
      <c r="HY21" s="214" t="s">
        <v>62</v>
      </c>
      <c r="HZ21" s="214">
        <v>2</v>
      </c>
      <c r="IA21" s="214" t="s">
        <v>17</v>
      </c>
      <c r="IB21" s="214" t="s">
        <v>17</v>
      </c>
      <c r="IC21" s="215">
        <v>45828</v>
      </c>
      <c r="ID21" s="213" t="s">
        <v>2281</v>
      </c>
      <c r="IE21" s="216">
        <v>0</v>
      </c>
      <c r="IF21" s="216" t="s">
        <v>1215</v>
      </c>
      <c r="IG21" s="216" t="s">
        <v>62</v>
      </c>
      <c r="IH21" s="216">
        <v>2</v>
      </c>
      <c r="II21" s="216" t="s">
        <v>17</v>
      </c>
      <c r="IJ21" s="216" t="s">
        <v>17</v>
      </c>
      <c r="IK21" s="206">
        <v>45828</v>
      </c>
      <c r="IL21" s="214" t="s">
        <v>2280</v>
      </c>
      <c r="IM21" s="214">
        <v>3</v>
      </c>
      <c r="IN21" s="214" t="s">
        <v>1215</v>
      </c>
      <c r="IO21" s="214" t="s">
        <v>62</v>
      </c>
      <c r="IP21" s="214">
        <v>2</v>
      </c>
      <c r="IQ21" s="214" t="s">
        <v>17</v>
      </c>
      <c r="IR21" s="214" t="s">
        <v>17</v>
      </c>
      <c r="IS21" s="215">
        <v>45828</v>
      </c>
    </row>
    <row r="22" spans="1:253" s="11" customFormat="1" ht="13.25" customHeight="1" x14ac:dyDescent="0.25">
      <c r="A22" s="11" t="s">
        <v>1935</v>
      </c>
      <c r="B22" s="11" t="s">
        <v>8514</v>
      </c>
      <c r="C22" s="11" t="s">
        <v>1936</v>
      </c>
      <c r="D22" s="11" t="s">
        <v>1937</v>
      </c>
      <c r="E22" s="11" t="s">
        <v>7792</v>
      </c>
      <c r="F22" s="11" t="s">
        <v>1941</v>
      </c>
      <c r="G22" s="204">
        <v>117800000</v>
      </c>
      <c r="H22" s="205" t="s">
        <v>1938</v>
      </c>
      <c r="I22" s="205" t="s">
        <v>178</v>
      </c>
      <c r="J22" s="205">
        <v>1</v>
      </c>
      <c r="K22" s="205" t="s">
        <v>1940</v>
      </c>
      <c r="L22" s="205" t="s">
        <v>1939</v>
      </c>
      <c r="M22" s="206">
        <v>45827</v>
      </c>
      <c r="N22" s="213" t="s">
        <v>1944</v>
      </c>
      <c r="O22" s="208">
        <v>2267050</v>
      </c>
      <c r="P22" s="208" t="s">
        <v>1886</v>
      </c>
      <c r="Q22" s="208" t="s">
        <v>178</v>
      </c>
      <c r="R22" s="208">
        <v>1</v>
      </c>
      <c r="S22" s="208" t="s">
        <v>1943</v>
      </c>
      <c r="T22" s="208" t="s">
        <v>1942</v>
      </c>
      <c r="U22" s="209">
        <v>45827</v>
      </c>
      <c r="V22" s="213" t="s">
        <v>1946</v>
      </c>
      <c r="W22" s="205">
        <v>117800000</v>
      </c>
      <c r="X22" s="205" t="s">
        <v>1938</v>
      </c>
      <c r="Y22" s="205" t="s">
        <v>398</v>
      </c>
      <c r="Z22" s="205">
        <v>2</v>
      </c>
      <c r="AA22" s="205" t="s">
        <v>1945</v>
      </c>
      <c r="AB22" s="205" t="s">
        <v>1939</v>
      </c>
      <c r="AC22" s="206">
        <v>45827</v>
      </c>
      <c r="AD22" s="213" t="s">
        <v>1949</v>
      </c>
      <c r="AE22" s="210">
        <v>84787000</v>
      </c>
      <c r="AF22" s="210" t="s">
        <v>1890</v>
      </c>
      <c r="AG22" s="210" t="s">
        <v>230</v>
      </c>
      <c r="AH22" s="210">
        <v>3</v>
      </c>
      <c r="AI22" s="210" t="s">
        <v>1948</v>
      </c>
      <c r="AJ22" s="210" t="s">
        <v>1947</v>
      </c>
      <c r="AK22" s="211">
        <v>45827</v>
      </c>
      <c r="AL22" s="213" t="s">
        <v>1953</v>
      </c>
      <c r="AM22" s="205">
        <v>12094000</v>
      </c>
      <c r="AN22" s="205" t="s">
        <v>1950</v>
      </c>
      <c r="AO22" s="205" t="s">
        <v>398</v>
      </c>
      <c r="AP22" s="205">
        <v>2</v>
      </c>
      <c r="AQ22" s="205" t="s">
        <v>1952</v>
      </c>
      <c r="AR22" s="205" t="s">
        <v>1951</v>
      </c>
      <c r="AS22" s="206">
        <v>45827</v>
      </c>
      <c r="AT22" s="214" t="s">
        <v>1954</v>
      </c>
      <c r="AU22" s="210" t="s">
        <v>17</v>
      </c>
      <c r="AV22" s="210" t="s">
        <v>318</v>
      </c>
      <c r="AW22" s="210" t="s">
        <v>17</v>
      </c>
      <c r="AX22" s="210" t="s">
        <v>17</v>
      </c>
      <c r="AY22" s="210" t="s">
        <v>318</v>
      </c>
      <c r="AZ22" s="210" t="s">
        <v>318</v>
      </c>
      <c r="BA22" s="211">
        <v>45827</v>
      </c>
      <c r="BB22" s="213" t="s">
        <v>1979</v>
      </c>
      <c r="BC22" s="205" t="s">
        <v>17</v>
      </c>
      <c r="BD22" s="205" t="s">
        <v>17</v>
      </c>
      <c r="BE22" s="205" t="s">
        <v>17</v>
      </c>
      <c r="BF22" s="205" t="s">
        <v>17</v>
      </c>
      <c r="BG22" s="205" t="s">
        <v>17</v>
      </c>
      <c r="BH22" s="205" t="s">
        <v>17</v>
      </c>
      <c r="BI22" s="206">
        <v>45827</v>
      </c>
      <c r="BJ22" s="214" t="s">
        <v>1957</v>
      </c>
      <c r="BK22" s="214">
        <v>3547</v>
      </c>
      <c r="BL22" s="214" t="s">
        <v>1955</v>
      </c>
      <c r="BM22" s="214" t="s">
        <v>398</v>
      </c>
      <c r="BN22" s="214">
        <v>2</v>
      </c>
      <c r="BO22" s="214" t="s">
        <v>1956</v>
      </c>
      <c r="BP22" s="210" t="s">
        <v>269</v>
      </c>
      <c r="BQ22" s="215">
        <v>45827</v>
      </c>
      <c r="BR22" s="213" t="s">
        <v>1980</v>
      </c>
      <c r="BS22" s="216" t="s">
        <v>17</v>
      </c>
      <c r="BT22" s="216" t="s">
        <v>17</v>
      </c>
      <c r="BU22" s="216" t="s">
        <v>17</v>
      </c>
      <c r="BV22" s="216" t="s">
        <v>17</v>
      </c>
      <c r="BW22" s="216" t="s">
        <v>17</v>
      </c>
      <c r="BX22" s="216" t="s">
        <v>17</v>
      </c>
      <c r="BY22" s="206">
        <v>45827</v>
      </c>
      <c r="BZ22" s="214" t="s">
        <v>1981</v>
      </c>
      <c r="CA22" s="214" t="s">
        <v>17</v>
      </c>
      <c r="CB22" s="214" t="s">
        <v>17</v>
      </c>
      <c r="CC22" s="214" t="s">
        <v>17</v>
      </c>
      <c r="CD22" s="214" t="s">
        <v>17</v>
      </c>
      <c r="CE22" s="214" t="s">
        <v>17</v>
      </c>
      <c r="CF22" s="214" t="s">
        <v>17</v>
      </c>
      <c r="CG22" s="215">
        <v>45827</v>
      </c>
      <c r="CH22" s="213" t="s">
        <v>8964</v>
      </c>
      <c r="CI22" s="214" t="e">
        <v>#N/A</v>
      </c>
      <c r="CJ22" s="214" t="e">
        <v>#N/A</v>
      </c>
      <c r="CK22" s="214" t="e">
        <v>#N/A</v>
      </c>
      <c r="CL22" s="214" t="e">
        <v>#N/A</v>
      </c>
      <c r="CM22" s="214" t="e">
        <v>#N/A</v>
      </c>
      <c r="CN22" s="214" t="e">
        <v>#N/A</v>
      </c>
      <c r="CO22" s="217" t="e">
        <v>#N/A</v>
      </c>
      <c r="CP22" s="214" t="s">
        <v>1983</v>
      </c>
      <c r="CQ22" s="216" t="s">
        <v>17</v>
      </c>
      <c r="CR22" s="216" t="s">
        <v>17</v>
      </c>
      <c r="CS22" s="216" t="s">
        <v>17</v>
      </c>
      <c r="CT22" s="216" t="s">
        <v>17</v>
      </c>
      <c r="CU22" s="216" t="s">
        <v>17</v>
      </c>
      <c r="CV22" s="216" t="s">
        <v>17</v>
      </c>
      <c r="CW22" s="206">
        <v>45827</v>
      </c>
      <c r="CX22" s="214" t="s">
        <v>1963</v>
      </c>
      <c r="CY22" s="210">
        <v>21242000</v>
      </c>
      <c r="CZ22" s="210" t="s">
        <v>1960</v>
      </c>
      <c r="DA22" s="210" t="s">
        <v>230</v>
      </c>
      <c r="DB22" s="210">
        <v>3</v>
      </c>
      <c r="DC22" s="210" t="s">
        <v>1967</v>
      </c>
      <c r="DD22" s="210" t="s">
        <v>1961</v>
      </c>
      <c r="DE22" s="212">
        <v>45827</v>
      </c>
      <c r="DF22" s="213" t="s">
        <v>1964</v>
      </c>
      <c r="DG22" s="205">
        <v>33013000</v>
      </c>
      <c r="DH22" s="216" t="s">
        <v>1960</v>
      </c>
      <c r="DI22" s="216" t="s">
        <v>398</v>
      </c>
      <c r="DJ22" s="216">
        <v>2</v>
      </c>
      <c r="DK22" s="216" t="s">
        <v>1797</v>
      </c>
      <c r="DL22" s="216" t="s">
        <v>1961</v>
      </c>
      <c r="DM22" s="206">
        <v>45827</v>
      </c>
      <c r="DN22" s="214" t="s">
        <v>1966</v>
      </c>
      <c r="DO22" s="210">
        <v>63546000</v>
      </c>
      <c r="DP22" s="214" t="s">
        <v>1960</v>
      </c>
      <c r="DQ22" s="214" t="s">
        <v>398</v>
      </c>
      <c r="DR22" s="214">
        <v>2</v>
      </c>
      <c r="DS22" s="214" t="s">
        <v>1965</v>
      </c>
      <c r="DT22" s="214" t="s">
        <v>1961</v>
      </c>
      <c r="DU22" s="215">
        <v>45827</v>
      </c>
      <c r="DV22" s="213" t="s">
        <v>1968</v>
      </c>
      <c r="DW22" s="205">
        <v>20611000</v>
      </c>
      <c r="DX22" s="216" t="s">
        <v>1960</v>
      </c>
      <c r="DY22" s="216" t="s">
        <v>230</v>
      </c>
      <c r="DZ22" s="216">
        <v>3</v>
      </c>
      <c r="EA22" s="216" t="s">
        <v>1967</v>
      </c>
      <c r="EB22" s="216" t="s">
        <v>1961</v>
      </c>
      <c r="EC22" s="206">
        <v>45827</v>
      </c>
      <c r="ED22" s="214" t="s">
        <v>1971</v>
      </c>
      <c r="EE22" s="210">
        <v>631000</v>
      </c>
      <c r="EF22" s="214" t="s">
        <v>1969</v>
      </c>
      <c r="EG22" s="214" t="s">
        <v>230</v>
      </c>
      <c r="EH22" s="214">
        <v>3</v>
      </c>
      <c r="EI22" s="214" t="s">
        <v>1970</v>
      </c>
      <c r="EJ22" s="214" t="s">
        <v>1961</v>
      </c>
      <c r="EK22" s="215">
        <v>45827</v>
      </c>
      <c r="EL22" s="213" t="s">
        <v>1974</v>
      </c>
      <c r="EM22" s="205">
        <v>0</v>
      </c>
      <c r="EN22" s="216" t="s">
        <v>1972</v>
      </c>
      <c r="EO22" s="216" t="s">
        <v>230</v>
      </c>
      <c r="EP22" s="216">
        <v>3</v>
      </c>
      <c r="EQ22" s="216" t="s">
        <v>1973</v>
      </c>
      <c r="ER22" s="216" t="s">
        <v>1961</v>
      </c>
      <c r="ES22" s="206">
        <v>45827</v>
      </c>
      <c r="ET22" s="214" t="s">
        <v>1959</v>
      </c>
      <c r="EU22" s="214">
        <v>3547</v>
      </c>
      <c r="EV22" s="214" t="s">
        <v>1955</v>
      </c>
      <c r="EW22" s="214" t="s">
        <v>398</v>
      </c>
      <c r="EX22" s="214">
        <v>2</v>
      </c>
      <c r="EY22" s="214" t="s">
        <v>1958</v>
      </c>
      <c r="EZ22" s="214" t="s">
        <v>269</v>
      </c>
      <c r="FA22" s="215">
        <v>45827</v>
      </c>
      <c r="FB22" s="213" t="s">
        <v>1976</v>
      </c>
      <c r="FC22" s="216">
        <v>5</v>
      </c>
      <c r="FD22" s="216" t="s">
        <v>1950</v>
      </c>
      <c r="FE22" s="216" t="s">
        <v>398</v>
      </c>
      <c r="FF22" s="216">
        <v>2</v>
      </c>
      <c r="FG22" s="216" t="s">
        <v>1975</v>
      </c>
      <c r="FH22" s="216" t="s">
        <v>1951</v>
      </c>
      <c r="FI22" s="206">
        <v>45827</v>
      </c>
      <c r="FJ22" s="213" t="s">
        <v>1977</v>
      </c>
      <c r="FK22" s="214" t="s">
        <v>17</v>
      </c>
      <c r="FL22" s="214" t="s">
        <v>17</v>
      </c>
      <c r="FM22" s="214" t="s">
        <v>17</v>
      </c>
      <c r="FN22" s="214" t="s">
        <v>17</v>
      </c>
      <c r="FO22" s="214" t="s">
        <v>17</v>
      </c>
      <c r="FP22" s="210" t="s">
        <v>17</v>
      </c>
      <c r="FQ22" s="211">
        <v>45827</v>
      </c>
      <c r="FR22" s="213" t="s">
        <v>1978</v>
      </c>
      <c r="FS22" s="216" t="s">
        <v>17</v>
      </c>
      <c r="FT22" s="216" t="s">
        <v>17</v>
      </c>
      <c r="FU22" s="216" t="s">
        <v>17</v>
      </c>
      <c r="FV22" s="216" t="s">
        <v>17</v>
      </c>
      <c r="FW22" s="216" t="s">
        <v>17</v>
      </c>
      <c r="FX22" s="216" t="s">
        <v>17</v>
      </c>
      <c r="FY22" s="206">
        <v>45827</v>
      </c>
      <c r="FZ22" s="214" t="s">
        <v>2286</v>
      </c>
      <c r="GA22" s="214">
        <v>1</v>
      </c>
      <c r="GB22" s="214" t="s">
        <v>1215</v>
      </c>
      <c r="GC22" s="214" t="s">
        <v>62</v>
      </c>
      <c r="GD22" s="214">
        <v>2</v>
      </c>
      <c r="GE22" s="214" t="s">
        <v>17</v>
      </c>
      <c r="GF22" s="214" t="s">
        <v>17</v>
      </c>
      <c r="GG22" s="215">
        <v>45828</v>
      </c>
      <c r="GH22" s="213" t="s">
        <v>2292</v>
      </c>
      <c r="GI22" s="216">
        <v>3</v>
      </c>
      <c r="GJ22" s="216" t="s">
        <v>1215</v>
      </c>
      <c r="GK22" s="216" t="s">
        <v>62</v>
      </c>
      <c r="GL22" s="216">
        <v>2</v>
      </c>
      <c r="GM22" s="216" t="s">
        <v>17</v>
      </c>
      <c r="GN22" s="216" t="s">
        <v>17</v>
      </c>
      <c r="GO22" s="206">
        <v>45828</v>
      </c>
      <c r="GP22" s="214" t="s">
        <v>2287</v>
      </c>
      <c r="GQ22" s="214">
        <v>3</v>
      </c>
      <c r="GR22" s="214" t="s">
        <v>1215</v>
      </c>
      <c r="GS22" s="214" t="s">
        <v>62</v>
      </c>
      <c r="GT22" s="214">
        <v>2</v>
      </c>
      <c r="GU22" s="214" t="s">
        <v>17</v>
      </c>
      <c r="GV22" s="214" t="s">
        <v>17</v>
      </c>
      <c r="GW22" s="215">
        <v>45828</v>
      </c>
      <c r="GX22" s="213" t="s">
        <v>2293</v>
      </c>
      <c r="GY22" s="216">
        <v>3</v>
      </c>
      <c r="GZ22" s="216" t="s">
        <v>1215</v>
      </c>
      <c r="HA22" s="216" t="s">
        <v>62</v>
      </c>
      <c r="HB22" s="216">
        <v>2</v>
      </c>
      <c r="HC22" s="216" t="s">
        <v>17</v>
      </c>
      <c r="HD22" s="216" t="s">
        <v>17</v>
      </c>
      <c r="HE22" s="206">
        <v>45828</v>
      </c>
      <c r="HF22" s="214" t="s">
        <v>2285</v>
      </c>
      <c r="HG22" s="214">
        <v>0</v>
      </c>
      <c r="HH22" s="214" t="s">
        <v>1215</v>
      </c>
      <c r="HI22" s="214" t="s">
        <v>62</v>
      </c>
      <c r="HJ22" s="214">
        <v>2</v>
      </c>
      <c r="HK22" s="214" t="s">
        <v>17</v>
      </c>
      <c r="HL22" s="214" t="s">
        <v>17</v>
      </c>
      <c r="HM22" s="215">
        <v>45828</v>
      </c>
      <c r="HN22" s="213" t="s">
        <v>2291</v>
      </c>
      <c r="HO22" s="216">
        <v>2</v>
      </c>
      <c r="HP22" s="216" t="s">
        <v>1215</v>
      </c>
      <c r="HQ22" s="216" t="s">
        <v>62</v>
      </c>
      <c r="HR22" s="216">
        <v>2</v>
      </c>
      <c r="HS22" s="216" t="s">
        <v>17</v>
      </c>
      <c r="HT22" s="216" t="s">
        <v>17</v>
      </c>
      <c r="HU22" s="206">
        <v>45828</v>
      </c>
      <c r="HV22" s="214" t="s">
        <v>2288</v>
      </c>
      <c r="HW22" s="214">
        <v>3</v>
      </c>
      <c r="HX22" s="214" t="s">
        <v>1215</v>
      </c>
      <c r="HY22" s="214" t="s">
        <v>62</v>
      </c>
      <c r="HZ22" s="214">
        <v>2</v>
      </c>
      <c r="IA22" s="214" t="s">
        <v>17</v>
      </c>
      <c r="IB22" s="214" t="s">
        <v>17</v>
      </c>
      <c r="IC22" s="215">
        <v>45828</v>
      </c>
      <c r="ID22" s="213" t="s">
        <v>2290</v>
      </c>
      <c r="IE22" s="216">
        <v>2</v>
      </c>
      <c r="IF22" s="216" t="s">
        <v>1215</v>
      </c>
      <c r="IG22" s="216" t="s">
        <v>62</v>
      </c>
      <c r="IH22" s="216">
        <v>2</v>
      </c>
      <c r="II22" s="216" t="s">
        <v>17</v>
      </c>
      <c r="IJ22" s="216" t="s">
        <v>17</v>
      </c>
      <c r="IK22" s="206">
        <v>45828</v>
      </c>
      <c r="IL22" s="214" t="s">
        <v>2289</v>
      </c>
      <c r="IM22" s="214">
        <v>3</v>
      </c>
      <c r="IN22" s="214" t="s">
        <v>1215</v>
      </c>
      <c r="IO22" s="214" t="s">
        <v>62</v>
      </c>
      <c r="IP22" s="214">
        <v>2</v>
      </c>
      <c r="IQ22" s="214" t="s">
        <v>17</v>
      </c>
      <c r="IR22" s="214" t="s">
        <v>17</v>
      </c>
      <c r="IS22" s="215">
        <v>45828</v>
      </c>
    </row>
    <row r="23" spans="1:253" s="11" customFormat="1" ht="13.25" customHeight="1" x14ac:dyDescent="0.25">
      <c r="A23" s="11" t="s">
        <v>919</v>
      </c>
      <c r="B23" s="11" t="s">
        <v>8453</v>
      </c>
      <c r="C23" s="11" t="s">
        <v>920</v>
      </c>
      <c r="D23" s="11" t="s">
        <v>364</v>
      </c>
      <c r="E23" s="11" t="s">
        <v>7797</v>
      </c>
      <c r="F23" s="11" t="s">
        <v>6773</v>
      </c>
      <c r="G23" s="204">
        <v>53100000</v>
      </c>
      <c r="H23" s="205" t="s">
        <v>6729</v>
      </c>
      <c r="I23" s="205" t="s">
        <v>178</v>
      </c>
      <c r="J23" s="205">
        <v>1</v>
      </c>
      <c r="K23" s="205" t="s">
        <v>6772</v>
      </c>
      <c r="L23" s="205" t="s">
        <v>6730</v>
      </c>
      <c r="M23" s="206">
        <v>45838</v>
      </c>
      <c r="N23" s="213" t="s">
        <v>6777</v>
      </c>
      <c r="O23" s="208">
        <v>1141748</v>
      </c>
      <c r="P23" s="208" t="s">
        <v>6774</v>
      </c>
      <c r="Q23" s="208" t="s">
        <v>398</v>
      </c>
      <c r="R23" s="208">
        <v>2</v>
      </c>
      <c r="S23" s="208" t="s">
        <v>6776</v>
      </c>
      <c r="T23" s="208" t="s">
        <v>6775</v>
      </c>
      <c r="U23" s="209">
        <v>45838</v>
      </c>
      <c r="V23" s="213" t="s">
        <v>6780</v>
      </c>
      <c r="W23" s="205">
        <v>53100000</v>
      </c>
      <c r="X23" s="205" t="s">
        <v>6729</v>
      </c>
      <c r="Y23" s="205" t="s">
        <v>398</v>
      </c>
      <c r="Z23" s="205">
        <v>2</v>
      </c>
      <c r="AA23" s="205" t="s">
        <v>6779</v>
      </c>
      <c r="AB23" s="205" t="s">
        <v>6778</v>
      </c>
      <c r="AC23" s="206">
        <v>45838</v>
      </c>
      <c r="AD23" s="213" t="s">
        <v>6782</v>
      </c>
      <c r="AE23" s="210">
        <v>53100000</v>
      </c>
      <c r="AF23" s="210" t="s">
        <v>6729</v>
      </c>
      <c r="AG23" s="210" t="s">
        <v>398</v>
      </c>
      <c r="AH23" s="210">
        <v>2</v>
      </c>
      <c r="AI23" s="210" t="s">
        <v>6781</v>
      </c>
      <c r="AJ23" s="210" t="s">
        <v>6778</v>
      </c>
      <c r="AK23" s="211">
        <v>45838</v>
      </c>
      <c r="AL23" s="213" t="s">
        <v>6786</v>
      </c>
      <c r="AM23" s="205">
        <v>4130000</v>
      </c>
      <c r="AN23" s="205" t="s">
        <v>6783</v>
      </c>
      <c r="AO23" s="205" t="s">
        <v>398</v>
      </c>
      <c r="AP23" s="205">
        <v>2</v>
      </c>
      <c r="AQ23" s="205" t="s">
        <v>6785</v>
      </c>
      <c r="AR23" s="205" t="s">
        <v>6784</v>
      </c>
      <c r="AS23" s="206">
        <v>45838</v>
      </c>
      <c r="AT23" s="214" t="s">
        <v>6788</v>
      </c>
      <c r="AU23" s="210" t="s">
        <v>17</v>
      </c>
      <c r="AV23" s="210" t="s">
        <v>17</v>
      </c>
      <c r="AW23" s="210" t="s">
        <v>17</v>
      </c>
      <c r="AX23" s="210" t="s">
        <v>17</v>
      </c>
      <c r="AY23" s="210" t="s">
        <v>6787</v>
      </c>
      <c r="AZ23" s="210" t="s">
        <v>17</v>
      </c>
      <c r="BA23" s="211">
        <v>45838</v>
      </c>
      <c r="BB23" s="213" t="s">
        <v>924</v>
      </c>
      <c r="BC23" s="205" t="s">
        <v>17</v>
      </c>
      <c r="BD23" s="205" t="s">
        <v>318</v>
      </c>
      <c r="BE23" s="205" t="s">
        <v>17</v>
      </c>
      <c r="BF23" s="205" t="s">
        <v>17</v>
      </c>
      <c r="BG23" s="205" t="s">
        <v>921</v>
      </c>
      <c r="BH23" s="205" t="s">
        <v>318</v>
      </c>
      <c r="BI23" s="206">
        <v>45715</v>
      </c>
      <c r="BJ23" s="214" t="s">
        <v>6789</v>
      </c>
      <c r="BK23" s="214">
        <v>1306</v>
      </c>
      <c r="BL23" s="214" t="s">
        <v>6753</v>
      </c>
      <c r="BM23" s="214" t="s">
        <v>398</v>
      </c>
      <c r="BN23" s="214">
        <v>2</v>
      </c>
      <c r="BO23" s="214" t="s">
        <v>6755</v>
      </c>
      <c r="BP23" s="210" t="s">
        <v>6754</v>
      </c>
      <c r="BQ23" s="215">
        <v>45838</v>
      </c>
      <c r="BR23" s="213" t="s">
        <v>925</v>
      </c>
      <c r="BS23" s="216" t="s">
        <v>17</v>
      </c>
      <c r="BT23" s="216" t="s">
        <v>318</v>
      </c>
      <c r="BU23" s="216" t="s">
        <v>17</v>
      </c>
      <c r="BV23" s="216" t="s">
        <v>17</v>
      </c>
      <c r="BW23" s="216" t="s">
        <v>921</v>
      </c>
      <c r="BX23" s="216" t="s">
        <v>318</v>
      </c>
      <c r="BY23" s="206">
        <v>45715</v>
      </c>
      <c r="BZ23" s="214" t="s">
        <v>926</v>
      </c>
      <c r="CA23" s="214" t="s">
        <v>17</v>
      </c>
      <c r="CB23" s="214" t="s">
        <v>17</v>
      </c>
      <c r="CC23" s="214" t="s">
        <v>17</v>
      </c>
      <c r="CD23" s="214" t="s">
        <v>17</v>
      </c>
      <c r="CE23" s="214" t="s">
        <v>921</v>
      </c>
      <c r="CF23" s="214" t="s">
        <v>318</v>
      </c>
      <c r="CG23" s="215">
        <v>45715</v>
      </c>
      <c r="CH23" s="213" t="s">
        <v>8965</v>
      </c>
      <c r="CI23" s="214" t="e">
        <v>#N/A</v>
      </c>
      <c r="CJ23" s="214" t="e">
        <v>#N/A</v>
      </c>
      <c r="CK23" s="214" t="e">
        <v>#N/A</v>
      </c>
      <c r="CL23" s="214" t="e">
        <v>#N/A</v>
      </c>
      <c r="CM23" s="214" t="e">
        <v>#N/A</v>
      </c>
      <c r="CN23" s="214" t="e">
        <v>#N/A</v>
      </c>
      <c r="CO23" s="217" t="e">
        <v>#N/A</v>
      </c>
      <c r="CP23" s="214" t="s">
        <v>928</v>
      </c>
      <c r="CQ23" s="216" t="s">
        <v>17</v>
      </c>
      <c r="CR23" s="216" t="s">
        <v>17</v>
      </c>
      <c r="CS23" s="216" t="s">
        <v>17</v>
      </c>
      <c r="CT23" s="216" t="s">
        <v>17</v>
      </c>
      <c r="CU23" s="216" t="s">
        <v>921</v>
      </c>
      <c r="CV23" s="216" t="s">
        <v>318</v>
      </c>
      <c r="CW23" s="206">
        <v>45715</v>
      </c>
      <c r="CX23" s="214" t="s">
        <v>6793</v>
      </c>
      <c r="CY23" s="210">
        <v>9054000</v>
      </c>
      <c r="CZ23" s="210" t="s">
        <v>6798</v>
      </c>
      <c r="DA23" s="210" t="s">
        <v>230</v>
      </c>
      <c r="DB23" s="210">
        <v>3</v>
      </c>
      <c r="DC23" s="210" t="s">
        <v>6800</v>
      </c>
      <c r="DD23" s="210" t="s">
        <v>6799</v>
      </c>
      <c r="DE23" s="212">
        <v>45838</v>
      </c>
      <c r="DF23" s="213" t="s">
        <v>6795</v>
      </c>
      <c r="DG23" s="205">
        <v>0</v>
      </c>
      <c r="DH23" s="216" t="s">
        <v>6729</v>
      </c>
      <c r="DI23" s="216" t="s">
        <v>398</v>
      </c>
      <c r="DJ23" s="216">
        <v>2</v>
      </c>
      <c r="DK23" s="216" t="s">
        <v>6794</v>
      </c>
      <c r="DL23" s="216" t="s">
        <v>6778</v>
      </c>
      <c r="DM23" s="206">
        <v>45838</v>
      </c>
      <c r="DN23" s="214" t="s">
        <v>6797</v>
      </c>
      <c r="DO23" s="210">
        <v>44000000</v>
      </c>
      <c r="DP23" s="214" t="s">
        <v>6729</v>
      </c>
      <c r="DQ23" s="214" t="s">
        <v>398</v>
      </c>
      <c r="DR23" s="214">
        <v>2</v>
      </c>
      <c r="DS23" s="214" t="s">
        <v>6796</v>
      </c>
      <c r="DT23" s="214" t="s">
        <v>6778</v>
      </c>
      <c r="DU23" s="215">
        <v>45838</v>
      </c>
      <c r="DV23" s="213" t="s">
        <v>6801</v>
      </c>
      <c r="DW23" s="205">
        <v>7103000</v>
      </c>
      <c r="DX23" s="216" t="s">
        <v>6798</v>
      </c>
      <c r="DY23" s="216" t="s">
        <v>230</v>
      </c>
      <c r="DZ23" s="216">
        <v>3</v>
      </c>
      <c r="EA23" s="216" t="s">
        <v>6800</v>
      </c>
      <c r="EB23" s="216" t="s">
        <v>6799</v>
      </c>
      <c r="EC23" s="206">
        <v>45838</v>
      </c>
      <c r="ED23" s="214" t="s">
        <v>6804</v>
      </c>
      <c r="EE23" s="210">
        <v>1588000</v>
      </c>
      <c r="EF23" s="214" t="s">
        <v>6798</v>
      </c>
      <c r="EG23" s="214" t="s">
        <v>230</v>
      </c>
      <c r="EH23" s="214">
        <v>3</v>
      </c>
      <c r="EI23" s="214" t="s">
        <v>6803</v>
      </c>
      <c r="EJ23" s="214" t="s">
        <v>6802</v>
      </c>
      <c r="EK23" s="215">
        <v>45838</v>
      </c>
      <c r="EL23" s="213" t="s">
        <v>6807</v>
      </c>
      <c r="EM23" s="205">
        <v>363000</v>
      </c>
      <c r="EN23" s="216" t="s">
        <v>6805</v>
      </c>
      <c r="EO23" s="216" t="s">
        <v>230</v>
      </c>
      <c r="EP23" s="216">
        <v>3</v>
      </c>
      <c r="EQ23" s="216" t="s">
        <v>6806</v>
      </c>
      <c r="ER23" s="216" t="s">
        <v>6802</v>
      </c>
      <c r="ES23" s="206">
        <v>45838</v>
      </c>
      <c r="ET23" s="214" t="s">
        <v>6790</v>
      </c>
      <c r="EU23" s="214">
        <v>1306</v>
      </c>
      <c r="EV23" s="214" t="s">
        <v>6753</v>
      </c>
      <c r="EW23" s="214" t="s">
        <v>398</v>
      </c>
      <c r="EX23" s="214">
        <v>2</v>
      </c>
      <c r="EY23" s="214" t="s">
        <v>6755</v>
      </c>
      <c r="EZ23" s="214" t="s">
        <v>6754</v>
      </c>
      <c r="FA23" s="215">
        <v>45838</v>
      </c>
      <c r="FB23" s="213" t="s">
        <v>6808</v>
      </c>
      <c r="FC23" s="216">
        <v>5</v>
      </c>
      <c r="FD23" s="216" t="s">
        <v>6729</v>
      </c>
      <c r="FE23" s="216" t="s">
        <v>398</v>
      </c>
      <c r="FF23" s="216">
        <v>2</v>
      </c>
      <c r="FG23" s="216" t="s">
        <v>1809</v>
      </c>
      <c r="FH23" s="216" t="s">
        <v>6778</v>
      </c>
      <c r="FI23" s="206">
        <v>45838</v>
      </c>
      <c r="FJ23" s="213" t="s">
        <v>922</v>
      </c>
      <c r="FK23" s="214" t="s">
        <v>17</v>
      </c>
      <c r="FL23" s="214" t="s">
        <v>318</v>
      </c>
      <c r="FM23" s="214" t="s">
        <v>17</v>
      </c>
      <c r="FN23" s="214" t="s">
        <v>17</v>
      </c>
      <c r="FO23" s="214" t="s">
        <v>921</v>
      </c>
      <c r="FP23" s="210" t="s">
        <v>318</v>
      </c>
      <c r="FQ23" s="211">
        <v>45715</v>
      </c>
      <c r="FR23" s="213" t="s">
        <v>923</v>
      </c>
      <c r="FS23" s="216" t="s">
        <v>17</v>
      </c>
      <c r="FT23" s="216" t="s">
        <v>318</v>
      </c>
      <c r="FU23" s="216" t="s">
        <v>17</v>
      </c>
      <c r="FV23" s="216" t="s">
        <v>17</v>
      </c>
      <c r="FW23" s="216" t="s">
        <v>921</v>
      </c>
      <c r="FX23" s="216" t="s">
        <v>318</v>
      </c>
      <c r="FY23" s="206">
        <v>45715</v>
      </c>
      <c r="FZ23" s="214" t="s">
        <v>4001</v>
      </c>
      <c r="GA23" s="214">
        <v>0</v>
      </c>
      <c r="GB23" s="214" t="s">
        <v>1215</v>
      </c>
      <c r="GC23" s="214" t="s">
        <v>62</v>
      </c>
      <c r="GD23" s="214">
        <v>2</v>
      </c>
      <c r="GE23" s="214" t="s">
        <v>17</v>
      </c>
      <c r="GF23" s="214" t="s">
        <v>17</v>
      </c>
      <c r="GG23" s="215">
        <v>45833</v>
      </c>
      <c r="GH23" s="213" t="s">
        <v>4007</v>
      </c>
      <c r="GI23" s="216">
        <v>3</v>
      </c>
      <c r="GJ23" s="216" t="s">
        <v>1215</v>
      </c>
      <c r="GK23" s="216" t="s">
        <v>62</v>
      </c>
      <c r="GL23" s="216">
        <v>2</v>
      </c>
      <c r="GM23" s="216" t="s">
        <v>17</v>
      </c>
      <c r="GN23" s="216" t="s">
        <v>17</v>
      </c>
      <c r="GO23" s="206">
        <v>45833</v>
      </c>
      <c r="GP23" s="214" t="s">
        <v>4002</v>
      </c>
      <c r="GQ23" s="214">
        <v>1</v>
      </c>
      <c r="GR23" s="214" t="s">
        <v>1215</v>
      </c>
      <c r="GS23" s="214" t="s">
        <v>62</v>
      </c>
      <c r="GT23" s="214">
        <v>2</v>
      </c>
      <c r="GU23" s="214" t="s">
        <v>17</v>
      </c>
      <c r="GV23" s="214" t="s">
        <v>17</v>
      </c>
      <c r="GW23" s="215">
        <v>45833</v>
      </c>
      <c r="GX23" s="213" t="s">
        <v>4008</v>
      </c>
      <c r="GY23" s="216">
        <v>0</v>
      </c>
      <c r="GZ23" s="216" t="s">
        <v>1215</v>
      </c>
      <c r="HA23" s="216" t="s">
        <v>62</v>
      </c>
      <c r="HB23" s="216">
        <v>2</v>
      </c>
      <c r="HC23" s="216" t="s">
        <v>17</v>
      </c>
      <c r="HD23" s="216" t="s">
        <v>17</v>
      </c>
      <c r="HE23" s="206">
        <v>45833</v>
      </c>
      <c r="HF23" s="214" t="s">
        <v>4000</v>
      </c>
      <c r="HG23" s="214">
        <v>0</v>
      </c>
      <c r="HH23" s="214" t="s">
        <v>1215</v>
      </c>
      <c r="HI23" s="214" t="s">
        <v>62</v>
      </c>
      <c r="HJ23" s="214">
        <v>2</v>
      </c>
      <c r="HK23" s="214" t="s">
        <v>17</v>
      </c>
      <c r="HL23" s="214" t="s">
        <v>17</v>
      </c>
      <c r="HM23" s="215">
        <v>45833</v>
      </c>
      <c r="HN23" s="213" t="s">
        <v>4006</v>
      </c>
      <c r="HO23" s="216">
        <v>2</v>
      </c>
      <c r="HP23" s="216" t="s">
        <v>1215</v>
      </c>
      <c r="HQ23" s="216" t="s">
        <v>62</v>
      </c>
      <c r="HR23" s="216">
        <v>2</v>
      </c>
      <c r="HS23" s="216" t="s">
        <v>17</v>
      </c>
      <c r="HT23" s="216" t="s">
        <v>17</v>
      </c>
      <c r="HU23" s="206">
        <v>45833</v>
      </c>
      <c r="HV23" s="214" t="s">
        <v>4003</v>
      </c>
      <c r="HW23" s="214">
        <v>1</v>
      </c>
      <c r="HX23" s="214" t="s">
        <v>1215</v>
      </c>
      <c r="HY23" s="214" t="s">
        <v>62</v>
      </c>
      <c r="HZ23" s="214">
        <v>2</v>
      </c>
      <c r="IA23" s="214" t="s">
        <v>17</v>
      </c>
      <c r="IB23" s="214" t="s">
        <v>17</v>
      </c>
      <c r="IC23" s="215">
        <v>45833</v>
      </c>
      <c r="ID23" s="213" t="s">
        <v>4005</v>
      </c>
      <c r="IE23" s="216">
        <v>2</v>
      </c>
      <c r="IF23" s="216" t="s">
        <v>1215</v>
      </c>
      <c r="IG23" s="216" t="s">
        <v>62</v>
      </c>
      <c r="IH23" s="216">
        <v>2</v>
      </c>
      <c r="II23" s="216" t="s">
        <v>17</v>
      </c>
      <c r="IJ23" s="216" t="s">
        <v>17</v>
      </c>
      <c r="IK23" s="206">
        <v>45833</v>
      </c>
      <c r="IL23" s="214" t="s">
        <v>4004</v>
      </c>
      <c r="IM23" s="214">
        <v>3</v>
      </c>
      <c r="IN23" s="214" t="s">
        <v>1215</v>
      </c>
      <c r="IO23" s="214" t="s">
        <v>62</v>
      </c>
      <c r="IP23" s="214">
        <v>2</v>
      </c>
      <c r="IQ23" s="214" t="s">
        <v>17</v>
      </c>
      <c r="IR23" s="214" t="s">
        <v>17</v>
      </c>
      <c r="IS23" s="215">
        <v>45833</v>
      </c>
    </row>
    <row r="24" spans="1:253" s="11" customFormat="1" ht="13.25" customHeight="1" x14ac:dyDescent="0.25">
      <c r="A24" s="11" t="s">
        <v>362</v>
      </c>
      <c r="B24" s="11" t="s">
        <v>8443</v>
      </c>
      <c r="C24" s="11" t="s">
        <v>363</v>
      </c>
      <c r="D24" s="11" t="s">
        <v>364</v>
      </c>
      <c r="E24" s="11" t="s">
        <v>7797</v>
      </c>
      <c r="F24" s="11" t="s">
        <v>6732</v>
      </c>
      <c r="G24" s="204">
        <v>53100000</v>
      </c>
      <c r="H24" s="205" t="s">
        <v>6729</v>
      </c>
      <c r="I24" s="205" t="s">
        <v>178</v>
      </c>
      <c r="J24" s="205">
        <v>1</v>
      </c>
      <c r="K24" s="205" t="s">
        <v>6731</v>
      </c>
      <c r="L24" s="205" t="s">
        <v>6730</v>
      </c>
      <c r="M24" s="206">
        <v>45838</v>
      </c>
      <c r="N24" s="213" t="s">
        <v>6736</v>
      </c>
      <c r="O24" s="208">
        <v>586794</v>
      </c>
      <c r="P24" s="208" t="s">
        <v>6733</v>
      </c>
      <c r="Q24" s="208" t="s">
        <v>398</v>
      </c>
      <c r="R24" s="208">
        <v>2</v>
      </c>
      <c r="S24" s="208" t="s">
        <v>6735</v>
      </c>
      <c r="T24" s="208" t="s">
        <v>6734</v>
      </c>
      <c r="U24" s="209">
        <v>45838</v>
      </c>
      <c r="V24" s="213" t="s">
        <v>6740</v>
      </c>
      <c r="W24" s="205">
        <v>49058000</v>
      </c>
      <c r="X24" s="205" t="s">
        <v>6737</v>
      </c>
      <c r="Y24" s="205" t="s">
        <v>398</v>
      </c>
      <c r="Z24" s="205">
        <v>2</v>
      </c>
      <c r="AA24" s="205" t="s">
        <v>6739</v>
      </c>
      <c r="AB24" s="205" t="s">
        <v>6738</v>
      </c>
      <c r="AC24" s="206">
        <v>45838</v>
      </c>
      <c r="AD24" s="213" t="s">
        <v>6744</v>
      </c>
      <c r="AE24" s="210">
        <v>4098000</v>
      </c>
      <c r="AF24" s="210" t="s">
        <v>6741</v>
      </c>
      <c r="AG24" s="210" t="s">
        <v>398</v>
      </c>
      <c r="AH24" s="210">
        <v>2</v>
      </c>
      <c r="AI24" s="210" t="s">
        <v>6743</v>
      </c>
      <c r="AJ24" s="210" t="s">
        <v>6742</v>
      </c>
      <c r="AK24" s="211">
        <v>45838</v>
      </c>
      <c r="AL24" s="213" t="s">
        <v>6746</v>
      </c>
      <c r="AM24" s="205">
        <v>3950000</v>
      </c>
      <c r="AN24" s="205" t="s">
        <v>6741</v>
      </c>
      <c r="AO24" s="205" t="s">
        <v>398</v>
      </c>
      <c r="AP24" s="205">
        <v>2</v>
      </c>
      <c r="AQ24" s="205" t="s">
        <v>6745</v>
      </c>
      <c r="AR24" s="205" t="s">
        <v>6742</v>
      </c>
      <c r="AS24" s="206">
        <v>45838</v>
      </c>
      <c r="AT24" s="214" t="s">
        <v>6748</v>
      </c>
      <c r="AU24" s="210" t="s">
        <v>17</v>
      </c>
      <c r="AV24" s="210" t="s">
        <v>318</v>
      </c>
      <c r="AW24" s="210" t="s">
        <v>17</v>
      </c>
      <c r="AX24" s="210" t="s">
        <v>17</v>
      </c>
      <c r="AY24" s="210" t="s">
        <v>6747</v>
      </c>
      <c r="AZ24" s="210" t="s">
        <v>318</v>
      </c>
      <c r="BA24" s="211">
        <v>45838</v>
      </c>
      <c r="BB24" s="213" t="s">
        <v>568</v>
      </c>
      <c r="BC24" s="205" t="s">
        <v>17</v>
      </c>
      <c r="BD24" s="205" t="s">
        <v>17</v>
      </c>
      <c r="BE24" s="205" t="s">
        <v>17</v>
      </c>
      <c r="BF24" s="205" t="s">
        <v>17</v>
      </c>
      <c r="BG24" s="205" t="s">
        <v>567</v>
      </c>
      <c r="BH24" s="205" t="s">
        <v>17</v>
      </c>
      <c r="BI24" s="206">
        <v>45572</v>
      </c>
      <c r="BJ24" s="214" t="s">
        <v>6752</v>
      </c>
      <c r="BK24" s="214">
        <v>0</v>
      </c>
      <c r="BL24" s="214" t="s">
        <v>6749</v>
      </c>
      <c r="BM24" s="214" t="s">
        <v>230</v>
      </c>
      <c r="BN24" s="214">
        <v>3</v>
      </c>
      <c r="BO24" s="214" t="s">
        <v>6751</v>
      </c>
      <c r="BP24" s="210" t="s">
        <v>6750</v>
      </c>
      <c r="BQ24" s="215">
        <v>45838</v>
      </c>
      <c r="BR24" s="213" t="s">
        <v>569</v>
      </c>
      <c r="BS24" s="216" t="s">
        <v>17</v>
      </c>
      <c r="BT24" s="216" t="s">
        <v>17</v>
      </c>
      <c r="BU24" s="216" t="s">
        <v>17</v>
      </c>
      <c r="BV24" s="216" t="s">
        <v>17</v>
      </c>
      <c r="BW24" s="216" t="s">
        <v>567</v>
      </c>
      <c r="BX24" s="216" t="s">
        <v>17</v>
      </c>
      <c r="BY24" s="206">
        <v>45572</v>
      </c>
      <c r="BZ24" s="214" t="s">
        <v>570</v>
      </c>
      <c r="CA24" s="214" t="s">
        <v>17</v>
      </c>
      <c r="CB24" s="214" t="s">
        <v>17</v>
      </c>
      <c r="CC24" s="214" t="s">
        <v>17</v>
      </c>
      <c r="CD24" s="214" t="s">
        <v>17</v>
      </c>
      <c r="CE24" s="214" t="s">
        <v>567</v>
      </c>
      <c r="CF24" s="214" t="s">
        <v>17</v>
      </c>
      <c r="CG24" s="215">
        <v>45572</v>
      </c>
      <c r="CH24" s="213" t="s">
        <v>8966</v>
      </c>
      <c r="CI24" s="214" t="e">
        <v>#N/A</v>
      </c>
      <c r="CJ24" s="214" t="e">
        <v>#N/A</v>
      </c>
      <c r="CK24" s="214" t="e">
        <v>#N/A</v>
      </c>
      <c r="CL24" s="214" t="e">
        <v>#N/A</v>
      </c>
      <c r="CM24" s="214" t="e">
        <v>#N/A</v>
      </c>
      <c r="CN24" s="214" t="e">
        <v>#N/A</v>
      </c>
      <c r="CO24" s="217" t="e">
        <v>#N/A</v>
      </c>
      <c r="CP24" s="214" t="s">
        <v>462</v>
      </c>
      <c r="CQ24" s="216" t="s">
        <v>17</v>
      </c>
      <c r="CR24" s="216" t="s">
        <v>17</v>
      </c>
      <c r="CS24" s="216" t="s">
        <v>17</v>
      </c>
      <c r="CT24" s="216" t="s">
        <v>17</v>
      </c>
      <c r="CU24" s="216" t="s">
        <v>461</v>
      </c>
      <c r="CV24" s="216" t="s">
        <v>17</v>
      </c>
      <c r="CW24" s="206">
        <v>45401</v>
      </c>
      <c r="CX24" s="214" t="s">
        <v>6758</v>
      </c>
      <c r="CY24" s="210">
        <v>3180000</v>
      </c>
      <c r="CZ24" s="210" t="s">
        <v>6350</v>
      </c>
      <c r="DA24" s="210" t="s">
        <v>230</v>
      </c>
      <c r="DB24" s="210">
        <v>3</v>
      </c>
      <c r="DC24" s="210" t="s">
        <v>6765</v>
      </c>
      <c r="DD24" s="210" t="s">
        <v>6351</v>
      </c>
      <c r="DE24" s="212">
        <v>45838</v>
      </c>
      <c r="DF24" s="213" t="s">
        <v>6762</v>
      </c>
      <c r="DG24" s="205">
        <v>44960000</v>
      </c>
      <c r="DH24" s="216" t="s">
        <v>6759</v>
      </c>
      <c r="DI24" s="216" t="s">
        <v>230</v>
      </c>
      <c r="DJ24" s="216">
        <v>3</v>
      </c>
      <c r="DK24" s="216" t="s">
        <v>6761</v>
      </c>
      <c r="DL24" s="216" t="s">
        <v>6760</v>
      </c>
      <c r="DM24" s="206">
        <v>45838</v>
      </c>
      <c r="DN24" s="214" t="s">
        <v>6764</v>
      </c>
      <c r="DO24" s="210">
        <v>918000</v>
      </c>
      <c r="DP24" s="214" t="s">
        <v>6350</v>
      </c>
      <c r="DQ24" s="214" t="s">
        <v>230</v>
      </c>
      <c r="DR24" s="214">
        <v>3</v>
      </c>
      <c r="DS24" s="214" t="s">
        <v>6763</v>
      </c>
      <c r="DT24" s="214" t="s">
        <v>6351</v>
      </c>
      <c r="DU24" s="215">
        <v>45838</v>
      </c>
      <c r="DV24" s="213" t="s">
        <v>6766</v>
      </c>
      <c r="DW24" s="205">
        <v>3180000</v>
      </c>
      <c r="DX24" s="216" t="s">
        <v>6350</v>
      </c>
      <c r="DY24" s="216" t="s">
        <v>230</v>
      </c>
      <c r="DZ24" s="216">
        <v>3</v>
      </c>
      <c r="EA24" s="216" t="s">
        <v>6765</v>
      </c>
      <c r="EB24" s="216" t="s">
        <v>6351</v>
      </c>
      <c r="EC24" s="206">
        <v>45838</v>
      </c>
      <c r="ED24" s="214" t="s">
        <v>6768</v>
      </c>
      <c r="EE24" s="210" t="s">
        <v>17</v>
      </c>
      <c r="EF24" s="214" t="s">
        <v>365</v>
      </c>
      <c r="EG24" s="214" t="s">
        <v>230</v>
      </c>
      <c r="EH24" s="214">
        <v>3</v>
      </c>
      <c r="EI24" s="214" t="s">
        <v>6767</v>
      </c>
      <c r="EJ24" s="214" t="s">
        <v>17</v>
      </c>
      <c r="EK24" s="215">
        <v>45838</v>
      </c>
      <c r="EL24" s="213" t="s">
        <v>6769</v>
      </c>
      <c r="EM24" s="205" t="s">
        <v>17</v>
      </c>
      <c r="EN24" s="216" t="s">
        <v>365</v>
      </c>
      <c r="EO24" s="216" t="s">
        <v>230</v>
      </c>
      <c r="EP24" s="216">
        <v>3</v>
      </c>
      <c r="EQ24" s="216" t="s">
        <v>6767</v>
      </c>
      <c r="ER24" s="216" t="s">
        <v>17</v>
      </c>
      <c r="ES24" s="206">
        <v>45838</v>
      </c>
      <c r="ET24" s="214" t="s">
        <v>6756</v>
      </c>
      <c r="EU24" s="214">
        <v>1306</v>
      </c>
      <c r="EV24" s="214" t="s">
        <v>6753</v>
      </c>
      <c r="EW24" s="214" t="s">
        <v>398</v>
      </c>
      <c r="EX24" s="214">
        <v>2</v>
      </c>
      <c r="EY24" s="214" t="s">
        <v>6755</v>
      </c>
      <c r="EZ24" s="214" t="s">
        <v>6754</v>
      </c>
      <c r="FA24" s="215">
        <v>45838</v>
      </c>
      <c r="FB24" s="213" t="s">
        <v>6771</v>
      </c>
      <c r="FC24" s="216">
        <v>3</v>
      </c>
      <c r="FD24" s="216" t="s">
        <v>6729</v>
      </c>
      <c r="FE24" s="216" t="s">
        <v>178</v>
      </c>
      <c r="FF24" s="216">
        <v>1</v>
      </c>
      <c r="FG24" s="216" t="s">
        <v>6770</v>
      </c>
      <c r="FH24" s="216" t="s">
        <v>6730</v>
      </c>
      <c r="FI24" s="206">
        <v>45838</v>
      </c>
      <c r="FJ24" s="213" t="s">
        <v>367</v>
      </c>
      <c r="FK24" s="214" t="s">
        <v>17</v>
      </c>
      <c r="FL24" s="214" t="s">
        <v>365</v>
      </c>
      <c r="FM24" s="214" t="s">
        <v>17</v>
      </c>
      <c r="FN24" s="214" t="s">
        <v>17</v>
      </c>
      <c r="FO24" s="214" t="s">
        <v>366</v>
      </c>
      <c r="FP24" s="210" t="s">
        <v>17</v>
      </c>
      <c r="FQ24" s="211">
        <v>44915</v>
      </c>
      <c r="FR24" s="213" t="s">
        <v>368</v>
      </c>
      <c r="FS24" s="216" t="s">
        <v>17</v>
      </c>
      <c r="FT24" s="216" t="s">
        <v>365</v>
      </c>
      <c r="FU24" s="216" t="s">
        <v>17</v>
      </c>
      <c r="FV24" s="216" t="s">
        <v>17</v>
      </c>
      <c r="FW24" s="216" t="s">
        <v>366</v>
      </c>
      <c r="FX24" s="216" t="s">
        <v>17</v>
      </c>
      <c r="FY24" s="206">
        <v>44915</v>
      </c>
      <c r="FZ24" s="214" t="s">
        <v>4010</v>
      </c>
      <c r="GA24" s="214">
        <v>0</v>
      </c>
      <c r="GB24" s="214" t="s">
        <v>1215</v>
      </c>
      <c r="GC24" s="214" t="s">
        <v>62</v>
      </c>
      <c r="GD24" s="214">
        <v>2</v>
      </c>
      <c r="GE24" s="214" t="s">
        <v>17</v>
      </c>
      <c r="GF24" s="214" t="s">
        <v>17</v>
      </c>
      <c r="GG24" s="215">
        <v>45833</v>
      </c>
      <c r="GH24" s="213" t="s">
        <v>4016</v>
      </c>
      <c r="GI24" s="216">
        <v>3</v>
      </c>
      <c r="GJ24" s="216" t="s">
        <v>1215</v>
      </c>
      <c r="GK24" s="216" t="s">
        <v>62</v>
      </c>
      <c r="GL24" s="216">
        <v>2</v>
      </c>
      <c r="GM24" s="216" t="s">
        <v>17</v>
      </c>
      <c r="GN24" s="216" t="s">
        <v>17</v>
      </c>
      <c r="GO24" s="206">
        <v>45833</v>
      </c>
      <c r="GP24" s="214" t="s">
        <v>4011</v>
      </c>
      <c r="GQ24" s="214">
        <v>1</v>
      </c>
      <c r="GR24" s="214" t="s">
        <v>1215</v>
      </c>
      <c r="GS24" s="214" t="s">
        <v>62</v>
      </c>
      <c r="GT24" s="214">
        <v>2</v>
      </c>
      <c r="GU24" s="214" t="s">
        <v>17</v>
      </c>
      <c r="GV24" s="214" t="s">
        <v>17</v>
      </c>
      <c r="GW24" s="215">
        <v>45833</v>
      </c>
      <c r="GX24" s="213" t="s">
        <v>4017</v>
      </c>
      <c r="GY24" s="216">
        <v>0</v>
      </c>
      <c r="GZ24" s="216" t="s">
        <v>1215</v>
      </c>
      <c r="HA24" s="216" t="s">
        <v>62</v>
      </c>
      <c r="HB24" s="216">
        <v>2</v>
      </c>
      <c r="HC24" s="216" t="s">
        <v>17</v>
      </c>
      <c r="HD24" s="216" t="s">
        <v>17</v>
      </c>
      <c r="HE24" s="206">
        <v>45833</v>
      </c>
      <c r="HF24" s="214" t="s">
        <v>4009</v>
      </c>
      <c r="HG24" s="214">
        <v>0</v>
      </c>
      <c r="HH24" s="214" t="s">
        <v>1215</v>
      </c>
      <c r="HI24" s="214" t="s">
        <v>62</v>
      </c>
      <c r="HJ24" s="214">
        <v>2</v>
      </c>
      <c r="HK24" s="214" t="s">
        <v>17</v>
      </c>
      <c r="HL24" s="214" t="s">
        <v>17</v>
      </c>
      <c r="HM24" s="215">
        <v>45833</v>
      </c>
      <c r="HN24" s="213" t="s">
        <v>4015</v>
      </c>
      <c r="HO24" s="216">
        <v>0</v>
      </c>
      <c r="HP24" s="216" t="s">
        <v>1215</v>
      </c>
      <c r="HQ24" s="216" t="s">
        <v>62</v>
      </c>
      <c r="HR24" s="216">
        <v>2</v>
      </c>
      <c r="HS24" s="216" t="s">
        <v>17</v>
      </c>
      <c r="HT24" s="216" t="s">
        <v>17</v>
      </c>
      <c r="HU24" s="206">
        <v>45833</v>
      </c>
      <c r="HV24" s="214" t="s">
        <v>4012</v>
      </c>
      <c r="HW24" s="214">
        <v>2</v>
      </c>
      <c r="HX24" s="214" t="s">
        <v>1215</v>
      </c>
      <c r="HY24" s="214" t="s">
        <v>62</v>
      </c>
      <c r="HZ24" s="214">
        <v>2</v>
      </c>
      <c r="IA24" s="214" t="s">
        <v>17</v>
      </c>
      <c r="IB24" s="214" t="s">
        <v>17</v>
      </c>
      <c r="IC24" s="215">
        <v>45833</v>
      </c>
      <c r="ID24" s="213" t="s">
        <v>4014</v>
      </c>
      <c r="IE24" s="216">
        <v>2</v>
      </c>
      <c r="IF24" s="216" t="s">
        <v>1215</v>
      </c>
      <c r="IG24" s="216" t="s">
        <v>62</v>
      </c>
      <c r="IH24" s="216">
        <v>2</v>
      </c>
      <c r="II24" s="216" t="s">
        <v>17</v>
      </c>
      <c r="IJ24" s="216" t="s">
        <v>17</v>
      </c>
      <c r="IK24" s="206">
        <v>45833</v>
      </c>
      <c r="IL24" s="214" t="s">
        <v>4013</v>
      </c>
      <c r="IM24" s="214">
        <v>3</v>
      </c>
      <c r="IN24" s="214" t="s">
        <v>1215</v>
      </c>
      <c r="IO24" s="214" t="s">
        <v>62</v>
      </c>
      <c r="IP24" s="214">
        <v>2</v>
      </c>
      <c r="IQ24" s="214" t="s">
        <v>17</v>
      </c>
      <c r="IR24" s="214" t="s">
        <v>17</v>
      </c>
      <c r="IS24" s="215">
        <v>45833</v>
      </c>
    </row>
    <row r="25" spans="1:253" s="11" customFormat="1" ht="13.25" customHeight="1" x14ac:dyDescent="0.25">
      <c r="A25" s="11" t="s">
        <v>374</v>
      </c>
      <c r="B25" s="11" t="s">
        <v>8443</v>
      </c>
      <c r="C25" s="11" t="s">
        <v>375</v>
      </c>
      <c r="D25" s="11" t="s">
        <v>376</v>
      </c>
      <c r="E25" s="11" t="s">
        <v>7802</v>
      </c>
      <c r="F25" s="11" t="s">
        <v>1261</v>
      </c>
      <c r="G25" s="204">
        <v>5150000</v>
      </c>
      <c r="H25" s="205" t="s">
        <v>1258</v>
      </c>
      <c r="I25" s="205" t="s">
        <v>398</v>
      </c>
      <c r="J25" s="205">
        <v>2</v>
      </c>
      <c r="K25" s="205" t="s">
        <v>1260</v>
      </c>
      <c r="L25" s="205" t="s">
        <v>1259</v>
      </c>
      <c r="M25" s="206">
        <v>45807</v>
      </c>
      <c r="N25" s="213" t="s">
        <v>1265</v>
      </c>
      <c r="O25" s="208">
        <v>20506</v>
      </c>
      <c r="P25" s="208" t="s">
        <v>1262</v>
      </c>
      <c r="Q25" s="208" t="s">
        <v>230</v>
      </c>
      <c r="R25" s="208">
        <v>3</v>
      </c>
      <c r="S25" s="208" t="s">
        <v>1264</v>
      </c>
      <c r="T25" s="208" t="s">
        <v>1263</v>
      </c>
      <c r="U25" s="209">
        <v>45807</v>
      </c>
      <c r="V25" s="213" t="s">
        <v>1269</v>
      </c>
      <c r="W25" s="205">
        <v>3857000</v>
      </c>
      <c r="X25" s="205" t="s">
        <v>1266</v>
      </c>
      <c r="Y25" s="205" t="s">
        <v>230</v>
      </c>
      <c r="Z25" s="205">
        <v>3</v>
      </c>
      <c r="AA25" s="205" t="s">
        <v>1268</v>
      </c>
      <c r="AB25" s="205" t="s">
        <v>1267</v>
      </c>
      <c r="AC25" s="206">
        <v>45807</v>
      </c>
      <c r="AD25" s="213" t="s">
        <v>1273</v>
      </c>
      <c r="AE25" s="210">
        <v>204000</v>
      </c>
      <c r="AF25" s="210" t="s">
        <v>1270</v>
      </c>
      <c r="AG25" s="210" t="s">
        <v>230</v>
      </c>
      <c r="AH25" s="210">
        <v>3</v>
      </c>
      <c r="AI25" s="210" t="s">
        <v>1272</v>
      </c>
      <c r="AJ25" s="210" t="s">
        <v>1271</v>
      </c>
      <c r="AK25" s="211">
        <v>45807</v>
      </c>
      <c r="AL25" s="213" t="s">
        <v>1275</v>
      </c>
      <c r="AM25" s="205">
        <v>204000</v>
      </c>
      <c r="AN25" s="205" t="s">
        <v>1270</v>
      </c>
      <c r="AO25" s="205" t="s">
        <v>230</v>
      </c>
      <c r="AP25" s="205">
        <v>3</v>
      </c>
      <c r="AQ25" s="205" t="s">
        <v>1274</v>
      </c>
      <c r="AR25" s="205" t="s">
        <v>1271</v>
      </c>
      <c r="AS25" s="206">
        <v>45807</v>
      </c>
      <c r="AT25" s="214" t="s">
        <v>1277</v>
      </c>
      <c r="AU25" s="210" t="s">
        <v>17</v>
      </c>
      <c r="AV25" s="210" t="s">
        <v>17</v>
      </c>
      <c r="AW25" s="210" t="s">
        <v>17</v>
      </c>
      <c r="AX25" s="210" t="s">
        <v>17</v>
      </c>
      <c r="AY25" s="210" t="s">
        <v>1276</v>
      </c>
      <c r="AZ25" s="210" t="s">
        <v>17</v>
      </c>
      <c r="BA25" s="211">
        <v>45807</v>
      </c>
      <c r="BB25" s="213" t="s">
        <v>1003</v>
      </c>
      <c r="BC25" s="205" t="s">
        <v>17</v>
      </c>
      <c r="BD25" s="205" t="s">
        <v>17</v>
      </c>
      <c r="BE25" s="205" t="s">
        <v>17</v>
      </c>
      <c r="BF25" s="205" t="s">
        <v>17</v>
      </c>
      <c r="BG25" s="205" t="s">
        <v>608</v>
      </c>
      <c r="BH25" s="205" t="s">
        <v>17</v>
      </c>
      <c r="BI25" s="206">
        <v>45716</v>
      </c>
      <c r="BJ25" s="214" t="s">
        <v>1279</v>
      </c>
      <c r="BK25" s="214" t="s">
        <v>17</v>
      </c>
      <c r="BL25" s="214" t="s">
        <v>17</v>
      </c>
      <c r="BM25" s="214" t="s">
        <v>17</v>
      </c>
      <c r="BN25" s="214" t="s">
        <v>17</v>
      </c>
      <c r="BO25" s="214" t="s">
        <v>1278</v>
      </c>
      <c r="BP25" s="210" t="s">
        <v>17</v>
      </c>
      <c r="BQ25" s="215">
        <v>45807</v>
      </c>
      <c r="BR25" s="213" t="s">
        <v>1004</v>
      </c>
      <c r="BS25" s="216" t="s">
        <v>17</v>
      </c>
      <c r="BT25" s="216" t="s">
        <v>17</v>
      </c>
      <c r="BU25" s="216" t="s">
        <v>17</v>
      </c>
      <c r="BV25" s="216" t="s">
        <v>17</v>
      </c>
      <c r="BW25" s="216" t="s">
        <v>608</v>
      </c>
      <c r="BX25" s="216" t="s">
        <v>17</v>
      </c>
      <c r="BY25" s="206">
        <v>45716</v>
      </c>
      <c r="BZ25" s="214" t="s">
        <v>1005</v>
      </c>
      <c r="CA25" s="214" t="s">
        <v>17</v>
      </c>
      <c r="CB25" s="214" t="s">
        <v>17</v>
      </c>
      <c r="CC25" s="214" t="s">
        <v>17</v>
      </c>
      <c r="CD25" s="214" t="s">
        <v>17</v>
      </c>
      <c r="CE25" s="214" t="s">
        <v>608</v>
      </c>
      <c r="CF25" s="214" t="s">
        <v>17</v>
      </c>
      <c r="CG25" s="215">
        <v>45716</v>
      </c>
      <c r="CH25" s="213" t="s">
        <v>8967</v>
      </c>
      <c r="CI25" s="214" t="e">
        <v>#N/A</v>
      </c>
      <c r="CJ25" s="214" t="e">
        <v>#N/A</v>
      </c>
      <c r="CK25" s="214" t="e">
        <v>#N/A</v>
      </c>
      <c r="CL25" s="214" t="e">
        <v>#N/A</v>
      </c>
      <c r="CM25" s="214" t="e">
        <v>#N/A</v>
      </c>
      <c r="CN25" s="214" t="e">
        <v>#N/A</v>
      </c>
      <c r="CO25" s="217" t="e">
        <v>#N/A</v>
      </c>
      <c r="CP25" s="214" t="s">
        <v>1007</v>
      </c>
      <c r="CQ25" s="216" t="s">
        <v>17</v>
      </c>
      <c r="CR25" s="216" t="s">
        <v>17</v>
      </c>
      <c r="CS25" s="216" t="s">
        <v>17</v>
      </c>
      <c r="CT25" s="216" t="s">
        <v>17</v>
      </c>
      <c r="CU25" s="216" t="s">
        <v>608</v>
      </c>
      <c r="CV25" s="216" t="s">
        <v>17</v>
      </c>
      <c r="CW25" s="206">
        <v>45716</v>
      </c>
      <c r="CX25" s="214" t="s">
        <v>1283</v>
      </c>
      <c r="CY25" s="210">
        <v>204000</v>
      </c>
      <c r="CZ25" s="210" t="s">
        <v>1288</v>
      </c>
      <c r="DA25" s="210" t="s">
        <v>230</v>
      </c>
      <c r="DB25" s="210">
        <v>3</v>
      </c>
      <c r="DC25" s="210" t="s">
        <v>1292</v>
      </c>
      <c r="DD25" s="210" t="s">
        <v>1289</v>
      </c>
      <c r="DE25" s="212">
        <v>45807</v>
      </c>
      <c r="DF25" s="213" t="s">
        <v>1287</v>
      </c>
      <c r="DG25" s="205">
        <v>3653000</v>
      </c>
      <c r="DH25" s="216" t="s">
        <v>1284</v>
      </c>
      <c r="DI25" s="216" t="s">
        <v>230</v>
      </c>
      <c r="DJ25" s="216">
        <v>3</v>
      </c>
      <c r="DK25" s="216" t="s">
        <v>1286</v>
      </c>
      <c r="DL25" s="216" t="s">
        <v>1285</v>
      </c>
      <c r="DM25" s="206">
        <v>45807</v>
      </c>
      <c r="DN25" s="214" t="s">
        <v>1291</v>
      </c>
      <c r="DO25" s="210">
        <v>0</v>
      </c>
      <c r="DP25" s="214" t="s">
        <v>1288</v>
      </c>
      <c r="DQ25" s="214" t="s">
        <v>230</v>
      </c>
      <c r="DR25" s="214">
        <v>3</v>
      </c>
      <c r="DS25" s="214" t="s">
        <v>1290</v>
      </c>
      <c r="DT25" s="214" t="s">
        <v>1289</v>
      </c>
      <c r="DU25" s="215">
        <v>45807</v>
      </c>
      <c r="DV25" s="213" t="s">
        <v>1293</v>
      </c>
      <c r="DW25" s="205">
        <v>204000</v>
      </c>
      <c r="DX25" s="216" t="s">
        <v>1288</v>
      </c>
      <c r="DY25" s="216" t="s">
        <v>230</v>
      </c>
      <c r="DZ25" s="216">
        <v>3</v>
      </c>
      <c r="EA25" s="216" t="s">
        <v>1292</v>
      </c>
      <c r="EB25" s="216" t="s">
        <v>1289</v>
      </c>
      <c r="EC25" s="206">
        <v>45807</v>
      </c>
      <c r="ED25" s="214" t="s">
        <v>1295</v>
      </c>
      <c r="EE25" s="210" t="s">
        <v>17</v>
      </c>
      <c r="EF25" s="214" t="s">
        <v>17</v>
      </c>
      <c r="EG25" s="214" t="s">
        <v>17</v>
      </c>
      <c r="EH25" s="214" t="s">
        <v>17</v>
      </c>
      <c r="EI25" s="214" t="s">
        <v>1294</v>
      </c>
      <c r="EJ25" s="214" t="s">
        <v>17</v>
      </c>
      <c r="EK25" s="215">
        <v>45807</v>
      </c>
      <c r="EL25" s="213" t="s">
        <v>1296</v>
      </c>
      <c r="EM25" s="205" t="s">
        <v>17</v>
      </c>
      <c r="EN25" s="216" t="s">
        <v>17</v>
      </c>
      <c r="EO25" s="216" t="s">
        <v>17</v>
      </c>
      <c r="EP25" s="216" t="s">
        <v>17</v>
      </c>
      <c r="EQ25" s="216" t="s">
        <v>1294</v>
      </c>
      <c r="ER25" s="216" t="s">
        <v>17</v>
      </c>
      <c r="ES25" s="206">
        <v>45807</v>
      </c>
      <c r="ET25" s="214" t="s">
        <v>1281</v>
      </c>
      <c r="EU25" s="214" t="s">
        <v>17</v>
      </c>
      <c r="EV25" s="214" t="s">
        <v>17</v>
      </c>
      <c r="EW25" s="214" t="s">
        <v>17</v>
      </c>
      <c r="EX25" s="214" t="s">
        <v>17</v>
      </c>
      <c r="EY25" s="214" t="s">
        <v>1280</v>
      </c>
      <c r="EZ25" s="214" t="s">
        <v>318</v>
      </c>
      <c r="FA25" s="215">
        <v>45807</v>
      </c>
      <c r="FB25" s="213" t="s">
        <v>1300</v>
      </c>
      <c r="FC25" s="216">
        <v>2</v>
      </c>
      <c r="FD25" s="216" t="s">
        <v>1297</v>
      </c>
      <c r="FE25" s="216" t="s">
        <v>17</v>
      </c>
      <c r="FF25" s="216" t="s">
        <v>17</v>
      </c>
      <c r="FG25" s="216" t="s">
        <v>1299</v>
      </c>
      <c r="FH25" s="216" t="s">
        <v>1298</v>
      </c>
      <c r="FI25" s="206">
        <v>45807</v>
      </c>
      <c r="FJ25" s="213" t="s">
        <v>378</v>
      </c>
      <c r="FK25" s="214" t="s">
        <v>17</v>
      </c>
      <c r="FL25" s="214" t="s">
        <v>17</v>
      </c>
      <c r="FM25" s="214" t="s">
        <v>17</v>
      </c>
      <c r="FN25" s="214" t="s">
        <v>17</v>
      </c>
      <c r="FO25" s="214" t="s">
        <v>377</v>
      </c>
      <c r="FP25" s="210" t="s">
        <v>17</v>
      </c>
      <c r="FQ25" s="211">
        <v>44921</v>
      </c>
      <c r="FR25" s="213" t="s">
        <v>380</v>
      </c>
      <c r="FS25" s="216" t="s">
        <v>17</v>
      </c>
      <c r="FT25" s="216" t="s">
        <v>17</v>
      </c>
      <c r="FU25" s="216" t="s">
        <v>17</v>
      </c>
      <c r="FV25" s="216" t="s">
        <v>17</v>
      </c>
      <c r="FW25" s="216" t="s">
        <v>379</v>
      </c>
      <c r="FX25" s="216" t="s">
        <v>17</v>
      </c>
      <c r="FY25" s="206">
        <v>44921</v>
      </c>
      <c r="FZ25" s="214" t="s">
        <v>4019</v>
      </c>
      <c r="GA25" s="214">
        <v>0</v>
      </c>
      <c r="GB25" s="214" t="s">
        <v>1215</v>
      </c>
      <c r="GC25" s="214" t="s">
        <v>62</v>
      </c>
      <c r="GD25" s="214">
        <v>2</v>
      </c>
      <c r="GE25" s="214" t="s">
        <v>17</v>
      </c>
      <c r="GF25" s="214" t="s">
        <v>17</v>
      </c>
      <c r="GG25" s="215">
        <v>45833</v>
      </c>
      <c r="GH25" s="213" t="s">
        <v>4025</v>
      </c>
      <c r="GI25" s="216">
        <v>0</v>
      </c>
      <c r="GJ25" s="216" t="s">
        <v>1215</v>
      </c>
      <c r="GK25" s="216" t="s">
        <v>62</v>
      </c>
      <c r="GL25" s="216">
        <v>2</v>
      </c>
      <c r="GM25" s="216" t="s">
        <v>17</v>
      </c>
      <c r="GN25" s="216" t="s">
        <v>17</v>
      </c>
      <c r="GO25" s="206">
        <v>45833</v>
      </c>
      <c r="GP25" s="214" t="s">
        <v>4020</v>
      </c>
      <c r="GQ25" s="214">
        <v>0</v>
      </c>
      <c r="GR25" s="214" t="s">
        <v>1215</v>
      </c>
      <c r="GS25" s="214" t="s">
        <v>62</v>
      </c>
      <c r="GT25" s="214">
        <v>2</v>
      </c>
      <c r="GU25" s="214" t="s">
        <v>17</v>
      </c>
      <c r="GV25" s="214" t="s">
        <v>17</v>
      </c>
      <c r="GW25" s="215">
        <v>45833</v>
      </c>
      <c r="GX25" s="213" t="s">
        <v>4026</v>
      </c>
      <c r="GY25" s="216">
        <v>0</v>
      </c>
      <c r="GZ25" s="216" t="s">
        <v>1215</v>
      </c>
      <c r="HA25" s="216" t="s">
        <v>62</v>
      </c>
      <c r="HB25" s="216">
        <v>2</v>
      </c>
      <c r="HC25" s="216" t="s">
        <v>17</v>
      </c>
      <c r="HD25" s="216" t="s">
        <v>17</v>
      </c>
      <c r="HE25" s="206">
        <v>45833</v>
      </c>
      <c r="HF25" s="214" t="s">
        <v>4018</v>
      </c>
      <c r="HG25" s="214">
        <v>0</v>
      </c>
      <c r="HH25" s="214" t="s">
        <v>1215</v>
      </c>
      <c r="HI25" s="214" t="s">
        <v>62</v>
      </c>
      <c r="HJ25" s="214">
        <v>2</v>
      </c>
      <c r="HK25" s="214" t="s">
        <v>17</v>
      </c>
      <c r="HL25" s="214" t="s">
        <v>17</v>
      </c>
      <c r="HM25" s="215">
        <v>45833</v>
      </c>
      <c r="HN25" s="213" t="s">
        <v>4024</v>
      </c>
      <c r="HO25" s="216">
        <v>1</v>
      </c>
      <c r="HP25" s="216" t="s">
        <v>1215</v>
      </c>
      <c r="HQ25" s="216" t="s">
        <v>62</v>
      </c>
      <c r="HR25" s="216">
        <v>2</v>
      </c>
      <c r="HS25" s="216" t="s">
        <v>17</v>
      </c>
      <c r="HT25" s="216" t="s">
        <v>17</v>
      </c>
      <c r="HU25" s="206">
        <v>45833</v>
      </c>
      <c r="HV25" s="214" t="s">
        <v>4021</v>
      </c>
      <c r="HW25" s="214">
        <v>0</v>
      </c>
      <c r="HX25" s="214" t="s">
        <v>1215</v>
      </c>
      <c r="HY25" s="214" t="s">
        <v>62</v>
      </c>
      <c r="HZ25" s="214">
        <v>2</v>
      </c>
      <c r="IA25" s="214" t="s">
        <v>17</v>
      </c>
      <c r="IB25" s="214" t="s">
        <v>17</v>
      </c>
      <c r="IC25" s="215">
        <v>45833</v>
      </c>
      <c r="ID25" s="213" t="s">
        <v>4023</v>
      </c>
      <c r="IE25" s="216">
        <v>0</v>
      </c>
      <c r="IF25" s="216" t="s">
        <v>1215</v>
      </c>
      <c r="IG25" s="216" t="s">
        <v>62</v>
      </c>
      <c r="IH25" s="216">
        <v>2</v>
      </c>
      <c r="II25" s="216" t="s">
        <v>17</v>
      </c>
      <c r="IJ25" s="216" t="s">
        <v>17</v>
      </c>
      <c r="IK25" s="206">
        <v>45833</v>
      </c>
      <c r="IL25" s="214" t="s">
        <v>4022</v>
      </c>
      <c r="IM25" s="214">
        <v>2</v>
      </c>
      <c r="IN25" s="214" t="s">
        <v>1215</v>
      </c>
      <c r="IO25" s="214" t="s">
        <v>62</v>
      </c>
      <c r="IP25" s="214">
        <v>2</v>
      </c>
      <c r="IQ25" s="214" t="s">
        <v>17</v>
      </c>
      <c r="IR25" s="214" t="s">
        <v>17</v>
      </c>
      <c r="IS25" s="215">
        <v>45833</v>
      </c>
    </row>
    <row r="26" spans="1:253" s="11" customFormat="1" ht="13.25" customHeight="1" x14ac:dyDescent="0.25">
      <c r="A26" s="11" t="s">
        <v>352</v>
      </c>
      <c r="B26" s="11" t="s">
        <v>8522</v>
      </c>
      <c r="C26" s="11" t="s">
        <v>353</v>
      </c>
      <c r="D26" s="11" t="s">
        <v>333</v>
      </c>
      <c r="E26" s="11" t="s">
        <v>7813</v>
      </c>
      <c r="F26" s="11" t="s">
        <v>6998</v>
      </c>
      <c r="G26" s="204">
        <v>1200000</v>
      </c>
      <c r="H26" s="205" t="s">
        <v>6933</v>
      </c>
      <c r="I26" s="205" t="s">
        <v>398</v>
      </c>
      <c r="J26" s="205">
        <v>2</v>
      </c>
      <c r="K26" s="205" t="s">
        <v>6997</v>
      </c>
      <c r="L26" s="205" t="s">
        <v>6934</v>
      </c>
      <c r="M26" s="206">
        <v>45838</v>
      </c>
      <c r="N26" s="213" t="s">
        <v>7000</v>
      </c>
      <c r="O26" s="208">
        <v>23180</v>
      </c>
      <c r="P26" s="208" t="s">
        <v>6971</v>
      </c>
      <c r="Q26" s="208" t="s">
        <v>398</v>
      </c>
      <c r="R26" s="208">
        <v>2</v>
      </c>
      <c r="S26" s="208" t="s">
        <v>6999</v>
      </c>
      <c r="T26" s="208" t="s">
        <v>6972</v>
      </c>
      <c r="U26" s="209">
        <v>45838</v>
      </c>
      <c r="V26" s="213" t="s">
        <v>7004</v>
      </c>
      <c r="W26" s="205">
        <v>1182000</v>
      </c>
      <c r="X26" s="205" t="s">
        <v>7001</v>
      </c>
      <c r="Y26" s="205" t="s">
        <v>398</v>
      </c>
      <c r="Z26" s="205">
        <v>2</v>
      </c>
      <c r="AA26" s="205" t="s">
        <v>7003</v>
      </c>
      <c r="AB26" s="205" t="s">
        <v>7002</v>
      </c>
      <c r="AC26" s="206">
        <v>45838</v>
      </c>
      <c r="AD26" s="213" t="s">
        <v>7008</v>
      </c>
      <c r="AE26" s="210">
        <v>704000</v>
      </c>
      <c r="AF26" s="210" t="s">
        <v>7005</v>
      </c>
      <c r="AG26" s="210" t="s">
        <v>398</v>
      </c>
      <c r="AH26" s="210">
        <v>2</v>
      </c>
      <c r="AI26" s="210" t="s">
        <v>7007</v>
      </c>
      <c r="AJ26" s="210" t="s">
        <v>7006</v>
      </c>
      <c r="AK26" s="211">
        <v>45838</v>
      </c>
      <c r="AL26" s="213" t="s">
        <v>7012</v>
      </c>
      <c r="AM26" s="205">
        <v>34000</v>
      </c>
      <c r="AN26" s="205" t="s">
        <v>7009</v>
      </c>
      <c r="AO26" s="205" t="s">
        <v>230</v>
      </c>
      <c r="AP26" s="205">
        <v>3</v>
      </c>
      <c r="AQ26" s="205" t="s">
        <v>7011</v>
      </c>
      <c r="AR26" s="205" t="s">
        <v>7010</v>
      </c>
      <c r="AS26" s="206">
        <v>45838</v>
      </c>
      <c r="AT26" s="214" t="s">
        <v>355</v>
      </c>
      <c r="AU26" s="210" t="s">
        <v>17</v>
      </c>
      <c r="AV26" s="210" t="s">
        <v>17</v>
      </c>
      <c r="AW26" s="210" t="s">
        <v>17</v>
      </c>
      <c r="AX26" s="210" t="s">
        <v>17</v>
      </c>
      <c r="AY26" s="210" t="s">
        <v>334</v>
      </c>
      <c r="AZ26" s="210" t="s">
        <v>17</v>
      </c>
      <c r="BA26" s="211">
        <v>44893</v>
      </c>
      <c r="BB26" s="213" t="s">
        <v>354</v>
      </c>
      <c r="BC26" s="205" t="s">
        <v>17</v>
      </c>
      <c r="BD26" s="205" t="s">
        <v>17</v>
      </c>
      <c r="BE26" s="205" t="s">
        <v>17</v>
      </c>
      <c r="BF26" s="205" t="s">
        <v>17</v>
      </c>
      <c r="BG26" s="205" t="s">
        <v>334</v>
      </c>
      <c r="BH26" s="205" t="s">
        <v>17</v>
      </c>
      <c r="BI26" s="206">
        <v>44893</v>
      </c>
      <c r="BJ26" s="214" t="s">
        <v>1085</v>
      </c>
      <c r="BK26" s="214">
        <v>48</v>
      </c>
      <c r="BL26" s="214" t="s">
        <v>1081</v>
      </c>
      <c r="BM26" s="214" t="s">
        <v>398</v>
      </c>
      <c r="BN26" s="214">
        <v>2</v>
      </c>
      <c r="BO26" s="214" t="s">
        <v>1083</v>
      </c>
      <c r="BP26" s="210" t="s">
        <v>1082</v>
      </c>
      <c r="BQ26" s="215">
        <v>45777</v>
      </c>
      <c r="BR26" s="213" t="s">
        <v>356</v>
      </c>
      <c r="BS26" s="216" t="s">
        <v>17</v>
      </c>
      <c r="BT26" s="216" t="s">
        <v>17</v>
      </c>
      <c r="BU26" s="216" t="s">
        <v>17</v>
      </c>
      <c r="BV26" s="216" t="s">
        <v>17</v>
      </c>
      <c r="BW26" s="216" t="s">
        <v>334</v>
      </c>
      <c r="BX26" s="216" t="s">
        <v>17</v>
      </c>
      <c r="BY26" s="206">
        <v>44893</v>
      </c>
      <c r="BZ26" s="214" t="s">
        <v>357</v>
      </c>
      <c r="CA26" s="214" t="s">
        <v>17</v>
      </c>
      <c r="CB26" s="214" t="s">
        <v>17</v>
      </c>
      <c r="CC26" s="214" t="s">
        <v>17</v>
      </c>
      <c r="CD26" s="214" t="s">
        <v>17</v>
      </c>
      <c r="CE26" s="214" t="s">
        <v>334</v>
      </c>
      <c r="CF26" s="214" t="s">
        <v>17</v>
      </c>
      <c r="CG26" s="215">
        <v>44893</v>
      </c>
      <c r="CH26" s="213" t="s">
        <v>8968</v>
      </c>
      <c r="CI26" s="214" t="e">
        <v>#N/A</v>
      </c>
      <c r="CJ26" s="214" t="e">
        <v>#N/A</v>
      </c>
      <c r="CK26" s="214" t="e">
        <v>#N/A</v>
      </c>
      <c r="CL26" s="214" t="e">
        <v>#N/A</v>
      </c>
      <c r="CM26" s="214" t="e">
        <v>#N/A</v>
      </c>
      <c r="CN26" s="214" t="e">
        <v>#N/A</v>
      </c>
      <c r="CO26" s="217" t="e">
        <v>#N/A</v>
      </c>
      <c r="CP26" s="214" t="s">
        <v>359</v>
      </c>
      <c r="CQ26" s="216" t="s">
        <v>17</v>
      </c>
      <c r="CR26" s="216" t="s">
        <v>17</v>
      </c>
      <c r="CS26" s="216" t="s">
        <v>17</v>
      </c>
      <c r="CT26" s="216" t="s">
        <v>17</v>
      </c>
      <c r="CU26" s="216" t="s">
        <v>334</v>
      </c>
      <c r="CV26" s="216" t="s">
        <v>17</v>
      </c>
      <c r="CW26" s="206">
        <v>44893</v>
      </c>
      <c r="CX26" s="214" t="s">
        <v>7014</v>
      </c>
      <c r="CY26" s="210">
        <v>228000</v>
      </c>
      <c r="CZ26" s="210" t="s">
        <v>7005</v>
      </c>
      <c r="DA26" s="210" t="s">
        <v>398</v>
      </c>
      <c r="DB26" s="210">
        <v>2</v>
      </c>
      <c r="DC26" s="210" t="s">
        <v>7019</v>
      </c>
      <c r="DD26" s="210" t="s">
        <v>7006</v>
      </c>
      <c r="DE26" s="212">
        <v>45838</v>
      </c>
      <c r="DF26" s="213" t="s">
        <v>7016</v>
      </c>
      <c r="DG26" s="205">
        <v>477000</v>
      </c>
      <c r="DH26" s="216" t="s">
        <v>7005</v>
      </c>
      <c r="DI26" s="216" t="s">
        <v>398</v>
      </c>
      <c r="DJ26" s="216">
        <v>2</v>
      </c>
      <c r="DK26" s="216" t="s">
        <v>7015</v>
      </c>
      <c r="DL26" s="216" t="s">
        <v>7006</v>
      </c>
      <c r="DM26" s="206">
        <v>45838</v>
      </c>
      <c r="DN26" s="214" t="s">
        <v>7018</v>
      </c>
      <c r="DO26" s="210">
        <v>510000</v>
      </c>
      <c r="DP26" s="214" t="s">
        <v>7005</v>
      </c>
      <c r="DQ26" s="214" t="s">
        <v>398</v>
      </c>
      <c r="DR26" s="214">
        <v>2</v>
      </c>
      <c r="DS26" s="214" t="s">
        <v>7017</v>
      </c>
      <c r="DT26" s="214" t="s">
        <v>7006</v>
      </c>
      <c r="DU26" s="215">
        <v>45838</v>
      </c>
      <c r="DV26" s="213" t="s">
        <v>7020</v>
      </c>
      <c r="DW26" s="205">
        <v>184000</v>
      </c>
      <c r="DX26" s="216" t="s">
        <v>7005</v>
      </c>
      <c r="DY26" s="216" t="s">
        <v>398</v>
      </c>
      <c r="DZ26" s="216">
        <v>2</v>
      </c>
      <c r="EA26" s="216" t="s">
        <v>7019</v>
      </c>
      <c r="EB26" s="216" t="s">
        <v>7006</v>
      </c>
      <c r="EC26" s="206">
        <v>45838</v>
      </c>
      <c r="ED26" s="214" t="s">
        <v>7022</v>
      </c>
      <c r="EE26" s="210">
        <v>44000</v>
      </c>
      <c r="EF26" s="214" t="s">
        <v>6975</v>
      </c>
      <c r="EG26" s="214" t="s">
        <v>398</v>
      </c>
      <c r="EH26" s="214">
        <v>2</v>
      </c>
      <c r="EI26" s="214" t="s">
        <v>7021</v>
      </c>
      <c r="EJ26" s="214" t="s">
        <v>6976</v>
      </c>
      <c r="EK26" s="215">
        <v>45838</v>
      </c>
      <c r="EL26" s="213" t="s">
        <v>7024</v>
      </c>
      <c r="EM26" s="205">
        <v>0</v>
      </c>
      <c r="EN26" s="216" t="s">
        <v>6975</v>
      </c>
      <c r="EO26" s="216" t="s">
        <v>398</v>
      </c>
      <c r="EP26" s="216">
        <v>2</v>
      </c>
      <c r="EQ26" s="216" t="s">
        <v>7023</v>
      </c>
      <c r="ER26" s="216" t="s">
        <v>6976</v>
      </c>
      <c r="ES26" s="206">
        <v>45838</v>
      </c>
      <c r="ET26" s="214" t="s">
        <v>1086</v>
      </c>
      <c r="EU26" s="214">
        <v>48</v>
      </c>
      <c r="EV26" s="214" t="s">
        <v>1081</v>
      </c>
      <c r="EW26" s="214" t="s">
        <v>398</v>
      </c>
      <c r="EX26" s="214">
        <v>2</v>
      </c>
      <c r="EY26" s="214" t="s">
        <v>1083</v>
      </c>
      <c r="EZ26" s="214" t="s">
        <v>1082</v>
      </c>
      <c r="FA26" s="215">
        <v>45777</v>
      </c>
      <c r="FB26" s="213" t="s">
        <v>7026</v>
      </c>
      <c r="FC26" s="216">
        <v>5</v>
      </c>
      <c r="FD26" s="216" t="s">
        <v>17</v>
      </c>
      <c r="FE26" s="216" t="s">
        <v>230</v>
      </c>
      <c r="FF26" s="216">
        <v>3</v>
      </c>
      <c r="FG26" s="216" t="s">
        <v>7025</v>
      </c>
      <c r="FH26" s="216" t="s">
        <v>17</v>
      </c>
      <c r="FI26" s="206">
        <v>45838</v>
      </c>
      <c r="FJ26" s="213" t="s">
        <v>360</v>
      </c>
      <c r="FK26" s="214" t="s">
        <v>17</v>
      </c>
      <c r="FL26" s="214" t="s">
        <v>17</v>
      </c>
      <c r="FM26" s="214" t="s">
        <v>17</v>
      </c>
      <c r="FN26" s="214" t="s">
        <v>17</v>
      </c>
      <c r="FO26" s="214" t="s">
        <v>334</v>
      </c>
      <c r="FP26" s="210" t="s">
        <v>17</v>
      </c>
      <c r="FQ26" s="211">
        <v>44893</v>
      </c>
      <c r="FR26" s="213" t="s">
        <v>361</v>
      </c>
      <c r="FS26" s="216" t="s">
        <v>17</v>
      </c>
      <c r="FT26" s="216" t="s">
        <v>17</v>
      </c>
      <c r="FU26" s="216" t="s">
        <v>17</v>
      </c>
      <c r="FV26" s="216" t="s">
        <v>17</v>
      </c>
      <c r="FW26" s="216">
        <v>0</v>
      </c>
      <c r="FX26" s="216" t="s">
        <v>17</v>
      </c>
      <c r="FY26" s="206">
        <v>44893</v>
      </c>
      <c r="FZ26" s="214" t="s">
        <v>2295</v>
      </c>
      <c r="GA26" s="214">
        <v>0</v>
      </c>
      <c r="GB26" s="214" t="s">
        <v>1215</v>
      </c>
      <c r="GC26" s="214" t="s">
        <v>62</v>
      </c>
      <c r="GD26" s="214">
        <v>2</v>
      </c>
      <c r="GE26" s="214" t="s">
        <v>17</v>
      </c>
      <c r="GF26" s="214" t="s">
        <v>17</v>
      </c>
      <c r="GG26" s="215">
        <v>45828</v>
      </c>
      <c r="GH26" s="213" t="s">
        <v>2301</v>
      </c>
      <c r="GI26" s="216">
        <v>0</v>
      </c>
      <c r="GJ26" s="216" t="s">
        <v>1215</v>
      </c>
      <c r="GK26" s="216" t="s">
        <v>62</v>
      </c>
      <c r="GL26" s="216">
        <v>2</v>
      </c>
      <c r="GM26" s="216" t="s">
        <v>17</v>
      </c>
      <c r="GN26" s="216" t="s">
        <v>17</v>
      </c>
      <c r="GO26" s="206">
        <v>45828</v>
      </c>
      <c r="GP26" s="214" t="s">
        <v>2296</v>
      </c>
      <c r="GQ26" s="214">
        <v>0</v>
      </c>
      <c r="GR26" s="214" t="s">
        <v>1215</v>
      </c>
      <c r="GS26" s="214" t="s">
        <v>62</v>
      </c>
      <c r="GT26" s="214">
        <v>2</v>
      </c>
      <c r="GU26" s="214" t="s">
        <v>17</v>
      </c>
      <c r="GV26" s="214" t="s">
        <v>17</v>
      </c>
      <c r="GW26" s="215">
        <v>45828</v>
      </c>
      <c r="GX26" s="213" t="s">
        <v>2302</v>
      </c>
      <c r="GY26" s="216">
        <v>0</v>
      </c>
      <c r="GZ26" s="216" t="s">
        <v>1215</v>
      </c>
      <c r="HA26" s="216" t="s">
        <v>62</v>
      </c>
      <c r="HB26" s="216">
        <v>2</v>
      </c>
      <c r="HC26" s="216" t="s">
        <v>17</v>
      </c>
      <c r="HD26" s="216" t="s">
        <v>17</v>
      </c>
      <c r="HE26" s="206">
        <v>45828</v>
      </c>
      <c r="HF26" s="214" t="s">
        <v>2294</v>
      </c>
      <c r="HG26" s="214">
        <v>2</v>
      </c>
      <c r="HH26" s="214" t="s">
        <v>1215</v>
      </c>
      <c r="HI26" s="214" t="s">
        <v>62</v>
      </c>
      <c r="HJ26" s="214">
        <v>2</v>
      </c>
      <c r="HK26" s="214" t="s">
        <v>17</v>
      </c>
      <c r="HL26" s="214" t="s">
        <v>17</v>
      </c>
      <c r="HM26" s="215">
        <v>45828</v>
      </c>
      <c r="HN26" s="213" t="s">
        <v>2300</v>
      </c>
      <c r="HO26" s="216">
        <v>2</v>
      </c>
      <c r="HP26" s="216" t="s">
        <v>1215</v>
      </c>
      <c r="HQ26" s="216" t="s">
        <v>62</v>
      </c>
      <c r="HR26" s="216">
        <v>2</v>
      </c>
      <c r="HS26" s="216" t="s">
        <v>17</v>
      </c>
      <c r="HT26" s="216" t="s">
        <v>17</v>
      </c>
      <c r="HU26" s="206">
        <v>45828</v>
      </c>
      <c r="HV26" s="214" t="s">
        <v>2297</v>
      </c>
      <c r="HW26" s="214">
        <v>0</v>
      </c>
      <c r="HX26" s="214" t="s">
        <v>1215</v>
      </c>
      <c r="HY26" s="214" t="s">
        <v>62</v>
      </c>
      <c r="HZ26" s="214">
        <v>2</v>
      </c>
      <c r="IA26" s="214" t="s">
        <v>17</v>
      </c>
      <c r="IB26" s="214" t="s">
        <v>17</v>
      </c>
      <c r="IC26" s="215">
        <v>45828</v>
      </c>
      <c r="ID26" s="213" t="s">
        <v>2299</v>
      </c>
      <c r="IE26" s="216">
        <v>0</v>
      </c>
      <c r="IF26" s="216" t="s">
        <v>1215</v>
      </c>
      <c r="IG26" s="216" t="s">
        <v>62</v>
      </c>
      <c r="IH26" s="216">
        <v>2</v>
      </c>
      <c r="II26" s="216" t="s">
        <v>17</v>
      </c>
      <c r="IJ26" s="216" t="s">
        <v>17</v>
      </c>
      <c r="IK26" s="206">
        <v>45828</v>
      </c>
      <c r="IL26" s="214" t="s">
        <v>2298</v>
      </c>
      <c r="IM26" s="214">
        <v>0</v>
      </c>
      <c r="IN26" s="214" t="s">
        <v>1215</v>
      </c>
      <c r="IO26" s="214" t="s">
        <v>62</v>
      </c>
      <c r="IP26" s="214">
        <v>2</v>
      </c>
      <c r="IQ26" s="214" t="s">
        <v>17</v>
      </c>
      <c r="IR26" s="214" t="s">
        <v>17</v>
      </c>
      <c r="IS26" s="215">
        <v>45828</v>
      </c>
    </row>
    <row r="27" spans="1:253" s="11" customFormat="1" ht="13.25" customHeight="1" x14ac:dyDescent="0.25">
      <c r="A27" s="11" t="s">
        <v>343</v>
      </c>
      <c r="B27" s="11" t="s">
        <v>8443</v>
      </c>
      <c r="C27" s="11" t="s">
        <v>344</v>
      </c>
      <c r="D27" s="11" t="s">
        <v>333</v>
      </c>
      <c r="E27" s="11" t="s">
        <v>7813</v>
      </c>
      <c r="F27" s="11" t="s">
        <v>6936</v>
      </c>
      <c r="G27" s="204">
        <v>1200000</v>
      </c>
      <c r="H27" s="205" t="s">
        <v>6933</v>
      </c>
      <c r="I27" s="205" t="s">
        <v>398</v>
      </c>
      <c r="J27" s="205">
        <v>2</v>
      </c>
      <c r="K27" s="205" t="s">
        <v>6935</v>
      </c>
      <c r="L27" s="205" t="s">
        <v>6934</v>
      </c>
      <c r="M27" s="206">
        <v>45838</v>
      </c>
      <c r="N27" s="213" t="s">
        <v>6940</v>
      </c>
      <c r="O27" s="208">
        <v>7300</v>
      </c>
      <c r="P27" s="208" t="s">
        <v>6937</v>
      </c>
      <c r="Q27" s="208" t="s">
        <v>178</v>
      </c>
      <c r="R27" s="208">
        <v>1</v>
      </c>
      <c r="S27" s="208" t="s">
        <v>6939</v>
      </c>
      <c r="T27" s="208" t="s">
        <v>6938</v>
      </c>
      <c r="U27" s="209">
        <v>45838</v>
      </c>
      <c r="V27" s="213" t="s">
        <v>6944</v>
      </c>
      <c r="W27" s="205">
        <v>924000</v>
      </c>
      <c r="X27" s="205" t="s">
        <v>6941</v>
      </c>
      <c r="Y27" s="205" t="s">
        <v>398</v>
      </c>
      <c r="Z27" s="205">
        <v>2</v>
      </c>
      <c r="AA27" s="205" t="s">
        <v>6943</v>
      </c>
      <c r="AB27" s="205" t="s">
        <v>6942</v>
      </c>
      <c r="AC27" s="206">
        <v>45838</v>
      </c>
      <c r="AD27" s="213" t="s">
        <v>6948</v>
      </c>
      <c r="AE27" s="210">
        <v>34000</v>
      </c>
      <c r="AF27" s="210" t="s">
        <v>6945</v>
      </c>
      <c r="AG27" s="210" t="s">
        <v>398</v>
      </c>
      <c r="AH27" s="210">
        <v>2</v>
      </c>
      <c r="AI27" s="210" t="s">
        <v>6947</v>
      </c>
      <c r="AJ27" s="210" t="s">
        <v>6946</v>
      </c>
      <c r="AK27" s="211">
        <v>45838</v>
      </c>
      <c r="AL27" s="213" t="s">
        <v>6949</v>
      </c>
      <c r="AM27" s="205">
        <v>34000</v>
      </c>
      <c r="AN27" s="205" t="s">
        <v>6945</v>
      </c>
      <c r="AO27" s="205" t="s">
        <v>398</v>
      </c>
      <c r="AP27" s="205">
        <v>2</v>
      </c>
      <c r="AQ27" s="205" t="s">
        <v>345</v>
      </c>
      <c r="AR27" s="205" t="s">
        <v>6946</v>
      </c>
      <c r="AS27" s="206">
        <v>45838</v>
      </c>
      <c r="AT27" s="214" t="s">
        <v>6952</v>
      </c>
      <c r="AU27" s="210" t="s">
        <v>17</v>
      </c>
      <c r="AV27" s="210" t="s">
        <v>318</v>
      </c>
      <c r="AW27" s="210" t="s">
        <v>17</v>
      </c>
      <c r="AX27" s="210" t="s">
        <v>17</v>
      </c>
      <c r="AY27" s="210" t="s">
        <v>6951</v>
      </c>
      <c r="AZ27" s="210" t="s">
        <v>318</v>
      </c>
      <c r="BA27" s="211">
        <v>45838</v>
      </c>
      <c r="BB27" s="213" t="s">
        <v>6950</v>
      </c>
      <c r="BC27" s="205" t="s">
        <v>17</v>
      </c>
      <c r="BD27" s="205" t="s">
        <v>318</v>
      </c>
      <c r="BE27" s="205" t="s">
        <v>17</v>
      </c>
      <c r="BF27" s="205" t="s">
        <v>17</v>
      </c>
      <c r="BG27" s="205" t="s">
        <v>345</v>
      </c>
      <c r="BH27" s="205" t="s">
        <v>318</v>
      </c>
      <c r="BI27" s="206">
        <v>45838</v>
      </c>
      <c r="BJ27" s="214" t="s">
        <v>6954</v>
      </c>
      <c r="BK27" s="214" t="s">
        <v>17</v>
      </c>
      <c r="BL27" s="214" t="s">
        <v>17</v>
      </c>
      <c r="BM27" s="214" t="s">
        <v>17</v>
      </c>
      <c r="BN27" s="214" t="s">
        <v>17</v>
      </c>
      <c r="BO27" s="214" t="s">
        <v>6953</v>
      </c>
      <c r="BP27" s="210" t="s">
        <v>17</v>
      </c>
      <c r="BQ27" s="215">
        <v>45838</v>
      </c>
      <c r="BR27" s="213" t="s">
        <v>346</v>
      </c>
      <c r="BS27" s="216" t="s">
        <v>17</v>
      </c>
      <c r="BT27" s="216" t="s">
        <v>318</v>
      </c>
      <c r="BU27" s="216" t="s">
        <v>17</v>
      </c>
      <c r="BV27" s="216" t="s">
        <v>17</v>
      </c>
      <c r="BW27" s="216" t="s">
        <v>345</v>
      </c>
      <c r="BX27" s="216" t="s">
        <v>318</v>
      </c>
      <c r="BY27" s="206">
        <v>44893</v>
      </c>
      <c r="BZ27" s="214" t="s">
        <v>347</v>
      </c>
      <c r="CA27" s="214" t="s">
        <v>17</v>
      </c>
      <c r="CB27" s="214" t="s">
        <v>318</v>
      </c>
      <c r="CC27" s="214" t="s">
        <v>17</v>
      </c>
      <c r="CD27" s="214" t="s">
        <v>17</v>
      </c>
      <c r="CE27" s="214" t="s">
        <v>345</v>
      </c>
      <c r="CF27" s="214" t="s">
        <v>318</v>
      </c>
      <c r="CG27" s="215">
        <v>44893</v>
      </c>
      <c r="CH27" s="213" t="s">
        <v>8969</v>
      </c>
      <c r="CI27" s="214" t="e">
        <v>#N/A</v>
      </c>
      <c r="CJ27" s="214" t="e">
        <v>#N/A</v>
      </c>
      <c r="CK27" s="214" t="e">
        <v>#N/A</v>
      </c>
      <c r="CL27" s="214" t="e">
        <v>#N/A</v>
      </c>
      <c r="CM27" s="214" t="e">
        <v>#N/A</v>
      </c>
      <c r="CN27" s="214" t="e">
        <v>#N/A</v>
      </c>
      <c r="CO27" s="217" t="e">
        <v>#N/A</v>
      </c>
      <c r="CP27" s="214" t="s">
        <v>349</v>
      </c>
      <c r="CQ27" s="216" t="s">
        <v>17</v>
      </c>
      <c r="CR27" s="216" t="s">
        <v>318</v>
      </c>
      <c r="CS27" s="216" t="s">
        <v>17</v>
      </c>
      <c r="CT27" s="216" t="s">
        <v>17</v>
      </c>
      <c r="CU27" s="216" t="s">
        <v>345</v>
      </c>
      <c r="CV27" s="216" t="s">
        <v>318</v>
      </c>
      <c r="CW27" s="206">
        <v>44893</v>
      </c>
      <c r="CX27" s="214" t="s">
        <v>6957</v>
      </c>
      <c r="CY27" s="210">
        <v>34000</v>
      </c>
      <c r="CZ27" s="210" t="s">
        <v>6945</v>
      </c>
      <c r="DA27" s="210" t="s">
        <v>398</v>
      </c>
      <c r="DB27" s="210">
        <v>2</v>
      </c>
      <c r="DC27" s="210" t="s">
        <v>6960</v>
      </c>
      <c r="DD27" s="210" t="s">
        <v>6946</v>
      </c>
      <c r="DE27" s="212">
        <v>45838</v>
      </c>
      <c r="DF27" s="213" t="s">
        <v>6959</v>
      </c>
      <c r="DG27" s="205">
        <v>891000</v>
      </c>
      <c r="DH27" s="216" t="s">
        <v>6941</v>
      </c>
      <c r="DI27" s="216" t="s">
        <v>398</v>
      </c>
      <c r="DJ27" s="216">
        <v>2</v>
      </c>
      <c r="DK27" s="216" t="s">
        <v>6958</v>
      </c>
      <c r="DL27" s="216" t="s">
        <v>6942</v>
      </c>
      <c r="DM27" s="206">
        <v>45838</v>
      </c>
      <c r="DN27" s="214" t="s">
        <v>6961</v>
      </c>
      <c r="DO27" s="210">
        <v>0</v>
      </c>
      <c r="DP27" s="214" t="s">
        <v>6945</v>
      </c>
      <c r="DQ27" s="214" t="s">
        <v>398</v>
      </c>
      <c r="DR27" s="214">
        <v>2</v>
      </c>
      <c r="DS27" s="214" t="s">
        <v>6960</v>
      </c>
      <c r="DT27" s="214" t="s">
        <v>6946</v>
      </c>
      <c r="DU27" s="215">
        <v>45838</v>
      </c>
      <c r="DV27" s="213" t="s">
        <v>6962</v>
      </c>
      <c r="DW27" s="205">
        <v>34000</v>
      </c>
      <c r="DX27" s="216" t="s">
        <v>6945</v>
      </c>
      <c r="DY27" s="216" t="s">
        <v>398</v>
      </c>
      <c r="DZ27" s="216">
        <v>2</v>
      </c>
      <c r="EA27" s="216" t="s">
        <v>6960</v>
      </c>
      <c r="EB27" s="216" t="s">
        <v>6946</v>
      </c>
      <c r="EC27" s="206">
        <v>45838</v>
      </c>
      <c r="ED27" s="214" t="s">
        <v>6963</v>
      </c>
      <c r="EE27" s="210" t="s">
        <v>17</v>
      </c>
      <c r="EF27" s="214" t="s">
        <v>17</v>
      </c>
      <c r="EG27" s="214" t="s">
        <v>17</v>
      </c>
      <c r="EH27" s="214" t="s">
        <v>17</v>
      </c>
      <c r="EI27" s="214" t="s">
        <v>6960</v>
      </c>
      <c r="EJ27" s="214" t="s">
        <v>17</v>
      </c>
      <c r="EK27" s="215">
        <v>45838</v>
      </c>
      <c r="EL27" s="213" t="s">
        <v>6965</v>
      </c>
      <c r="EM27" s="205" t="s">
        <v>17</v>
      </c>
      <c r="EN27" s="216" t="s">
        <v>17</v>
      </c>
      <c r="EO27" s="216" t="s">
        <v>17</v>
      </c>
      <c r="EP27" s="216" t="s">
        <v>17</v>
      </c>
      <c r="EQ27" s="216" t="s">
        <v>6964</v>
      </c>
      <c r="ER27" s="216" t="s">
        <v>17</v>
      </c>
      <c r="ES27" s="206">
        <v>45838</v>
      </c>
      <c r="ET27" s="214" t="s">
        <v>6955</v>
      </c>
      <c r="EU27" s="214" t="s">
        <v>17</v>
      </c>
      <c r="EV27" s="214" t="s">
        <v>17</v>
      </c>
      <c r="EW27" s="214" t="s">
        <v>17</v>
      </c>
      <c r="EX27" s="214" t="s">
        <v>17</v>
      </c>
      <c r="EY27" s="214" t="s">
        <v>345</v>
      </c>
      <c r="EZ27" s="214" t="s">
        <v>17</v>
      </c>
      <c r="FA27" s="215">
        <v>45838</v>
      </c>
      <c r="FB27" s="213" t="s">
        <v>6968</v>
      </c>
      <c r="FC27" s="216">
        <v>1</v>
      </c>
      <c r="FD27" s="216" t="s">
        <v>6966</v>
      </c>
      <c r="FE27" s="216" t="s">
        <v>398</v>
      </c>
      <c r="FF27" s="216">
        <v>2</v>
      </c>
      <c r="FG27" s="216" t="s">
        <v>6964</v>
      </c>
      <c r="FH27" s="216" t="s">
        <v>6967</v>
      </c>
      <c r="FI27" s="206">
        <v>45838</v>
      </c>
      <c r="FJ27" s="213" t="s">
        <v>350</v>
      </c>
      <c r="FK27" s="214" t="s">
        <v>17</v>
      </c>
      <c r="FL27" s="214" t="s">
        <v>318</v>
      </c>
      <c r="FM27" s="214" t="s">
        <v>17</v>
      </c>
      <c r="FN27" s="214" t="s">
        <v>17</v>
      </c>
      <c r="FO27" s="214" t="s">
        <v>345</v>
      </c>
      <c r="FP27" s="210" t="s">
        <v>318</v>
      </c>
      <c r="FQ27" s="211">
        <v>44893</v>
      </c>
      <c r="FR27" s="213" t="s">
        <v>351</v>
      </c>
      <c r="FS27" s="216" t="s">
        <v>17</v>
      </c>
      <c r="FT27" s="216" t="s">
        <v>318</v>
      </c>
      <c r="FU27" s="216" t="s">
        <v>17</v>
      </c>
      <c r="FV27" s="216" t="s">
        <v>17</v>
      </c>
      <c r="FW27" s="216" t="s">
        <v>345</v>
      </c>
      <c r="FX27" s="216" t="s">
        <v>318</v>
      </c>
      <c r="FY27" s="206">
        <v>44893</v>
      </c>
      <c r="FZ27" s="214" t="s">
        <v>2304</v>
      </c>
      <c r="GA27" s="214">
        <v>0</v>
      </c>
      <c r="GB27" s="214" t="s">
        <v>1215</v>
      </c>
      <c r="GC27" s="214" t="s">
        <v>62</v>
      </c>
      <c r="GD27" s="214">
        <v>2</v>
      </c>
      <c r="GE27" s="214" t="s">
        <v>17</v>
      </c>
      <c r="GF27" s="214" t="s">
        <v>17</v>
      </c>
      <c r="GG27" s="215">
        <v>45828</v>
      </c>
      <c r="GH27" s="213" t="s">
        <v>2310</v>
      </c>
      <c r="GI27" s="216">
        <v>0</v>
      </c>
      <c r="GJ27" s="216" t="s">
        <v>1215</v>
      </c>
      <c r="GK27" s="216" t="s">
        <v>62</v>
      </c>
      <c r="GL27" s="216">
        <v>2</v>
      </c>
      <c r="GM27" s="216" t="s">
        <v>17</v>
      </c>
      <c r="GN27" s="216" t="s">
        <v>17</v>
      </c>
      <c r="GO27" s="206">
        <v>45828</v>
      </c>
      <c r="GP27" s="214" t="s">
        <v>2305</v>
      </c>
      <c r="GQ27" s="214">
        <v>0</v>
      </c>
      <c r="GR27" s="214" t="s">
        <v>1215</v>
      </c>
      <c r="GS27" s="214" t="s">
        <v>62</v>
      </c>
      <c r="GT27" s="214">
        <v>2</v>
      </c>
      <c r="GU27" s="214" t="s">
        <v>17</v>
      </c>
      <c r="GV27" s="214" t="s">
        <v>17</v>
      </c>
      <c r="GW27" s="215">
        <v>45828</v>
      </c>
      <c r="GX27" s="213" t="s">
        <v>2311</v>
      </c>
      <c r="GY27" s="216">
        <v>0</v>
      </c>
      <c r="GZ27" s="216" t="s">
        <v>1215</v>
      </c>
      <c r="HA27" s="216" t="s">
        <v>62</v>
      </c>
      <c r="HB27" s="216">
        <v>2</v>
      </c>
      <c r="HC27" s="216" t="s">
        <v>17</v>
      </c>
      <c r="HD27" s="216" t="s">
        <v>17</v>
      </c>
      <c r="HE27" s="206">
        <v>45828</v>
      </c>
      <c r="HF27" s="214" t="s">
        <v>2303</v>
      </c>
      <c r="HG27" s="214">
        <v>2</v>
      </c>
      <c r="HH27" s="214" t="s">
        <v>1215</v>
      </c>
      <c r="HI27" s="214" t="s">
        <v>62</v>
      </c>
      <c r="HJ27" s="214">
        <v>2</v>
      </c>
      <c r="HK27" s="214" t="s">
        <v>17</v>
      </c>
      <c r="HL27" s="214" t="s">
        <v>17</v>
      </c>
      <c r="HM27" s="215">
        <v>45828</v>
      </c>
      <c r="HN27" s="213" t="s">
        <v>2309</v>
      </c>
      <c r="HO27" s="216">
        <v>2</v>
      </c>
      <c r="HP27" s="216" t="s">
        <v>1215</v>
      </c>
      <c r="HQ27" s="216" t="s">
        <v>62</v>
      </c>
      <c r="HR27" s="216">
        <v>2</v>
      </c>
      <c r="HS27" s="216" t="s">
        <v>17</v>
      </c>
      <c r="HT27" s="216" t="s">
        <v>17</v>
      </c>
      <c r="HU27" s="206">
        <v>45828</v>
      </c>
      <c r="HV27" s="214" t="s">
        <v>2306</v>
      </c>
      <c r="HW27" s="214">
        <v>0</v>
      </c>
      <c r="HX27" s="214" t="s">
        <v>1215</v>
      </c>
      <c r="HY27" s="214" t="s">
        <v>62</v>
      </c>
      <c r="HZ27" s="214">
        <v>2</v>
      </c>
      <c r="IA27" s="214" t="s">
        <v>17</v>
      </c>
      <c r="IB27" s="214" t="s">
        <v>17</v>
      </c>
      <c r="IC27" s="215">
        <v>45828</v>
      </c>
      <c r="ID27" s="213" t="s">
        <v>2308</v>
      </c>
      <c r="IE27" s="216">
        <v>0</v>
      </c>
      <c r="IF27" s="216" t="s">
        <v>1215</v>
      </c>
      <c r="IG27" s="216" t="s">
        <v>62</v>
      </c>
      <c r="IH27" s="216">
        <v>2</v>
      </c>
      <c r="II27" s="216" t="s">
        <v>17</v>
      </c>
      <c r="IJ27" s="216" t="s">
        <v>17</v>
      </c>
      <c r="IK27" s="206">
        <v>45828</v>
      </c>
      <c r="IL27" s="214" t="s">
        <v>2307</v>
      </c>
      <c r="IM27" s="214">
        <v>0</v>
      </c>
      <c r="IN27" s="214" t="s">
        <v>1215</v>
      </c>
      <c r="IO27" s="214" t="s">
        <v>62</v>
      </c>
      <c r="IP27" s="214">
        <v>2</v>
      </c>
      <c r="IQ27" s="214" t="s">
        <v>17</v>
      </c>
      <c r="IR27" s="214" t="s">
        <v>17</v>
      </c>
      <c r="IS27" s="215">
        <v>45828</v>
      </c>
    </row>
    <row r="28" spans="1:253" s="11" customFormat="1" ht="13.25" customHeight="1" x14ac:dyDescent="0.25">
      <c r="A28" s="11" t="s">
        <v>331</v>
      </c>
      <c r="B28" s="11" t="s">
        <v>8433</v>
      </c>
      <c r="C28" s="11" t="s">
        <v>332</v>
      </c>
      <c r="D28" s="11" t="s">
        <v>333</v>
      </c>
      <c r="E28" s="11" t="s">
        <v>7813</v>
      </c>
      <c r="F28" s="11" t="s">
        <v>6970</v>
      </c>
      <c r="G28" s="204">
        <v>1200000</v>
      </c>
      <c r="H28" s="205" t="s">
        <v>6933</v>
      </c>
      <c r="I28" s="205" t="s">
        <v>398</v>
      </c>
      <c r="J28" s="205">
        <v>2</v>
      </c>
      <c r="K28" s="205" t="s">
        <v>6969</v>
      </c>
      <c r="L28" s="205" t="s">
        <v>6934</v>
      </c>
      <c r="M28" s="206">
        <v>45838</v>
      </c>
      <c r="N28" s="213" t="s">
        <v>6974</v>
      </c>
      <c r="O28" s="208">
        <v>23180</v>
      </c>
      <c r="P28" s="208" t="s">
        <v>6971</v>
      </c>
      <c r="Q28" s="208" t="s">
        <v>398</v>
      </c>
      <c r="R28" s="208">
        <v>2</v>
      </c>
      <c r="S28" s="208" t="s">
        <v>6973</v>
      </c>
      <c r="T28" s="208" t="s">
        <v>6972</v>
      </c>
      <c r="U28" s="209">
        <v>45838</v>
      </c>
      <c r="V28" s="213" t="s">
        <v>6978</v>
      </c>
      <c r="W28" s="205">
        <v>1182000</v>
      </c>
      <c r="X28" s="205" t="s">
        <v>6975</v>
      </c>
      <c r="Y28" s="205" t="s">
        <v>398</v>
      </c>
      <c r="Z28" s="205">
        <v>2</v>
      </c>
      <c r="AA28" s="205" t="s">
        <v>6977</v>
      </c>
      <c r="AB28" s="205" t="s">
        <v>6976</v>
      </c>
      <c r="AC28" s="206">
        <v>45838</v>
      </c>
      <c r="AD28" s="213" t="s">
        <v>6980</v>
      </c>
      <c r="AE28" s="210">
        <v>704000</v>
      </c>
      <c r="AF28" s="210" t="s">
        <v>6975</v>
      </c>
      <c r="AG28" s="210" t="s">
        <v>398</v>
      </c>
      <c r="AH28" s="210">
        <v>2</v>
      </c>
      <c r="AI28" s="210" t="s">
        <v>6979</v>
      </c>
      <c r="AJ28" s="210" t="s">
        <v>6976</v>
      </c>
      <c r="AK28" s="211">
        <v>45838</v>
      </c>
      <c r="AL28" s="213" t="s">
        <v>6982</v>
      </c>
      <c r="AM28" s="205">
        <v>0</v>
      </c>
      <c r="AN28" s="205" t="s">
        <v>6266</v>
      </c>
      <c r="AO28" s="205" t="s">
        <v>230</v>
      </c>
      <c r="AP28" s="205">
        <v>3</v>
      </c>
      <c r="AQ28" s="205" t="s">
        <v>6981</v>
      </c>
      <c r="AR28" s="205" t="s">
        <v>6267</v>
      </c>
      <c r="AS28" s="206">
        <v>45838</v>
      </c>
      <c r="AT28" s="214" t="s">
        <v>336</v>
      </c>
      <c r="AU28" s="210" t="s">
        <v>17</v>
      </c>
      <c r="AV28" s="210" t="s">
        <v>17</v>
      </c>
      <c r="AW28" s="210" t="s">
        <v>17</v>
      </c>
      <c r="AX28" s="210" t="s">
        <v>17</v>
      </c>
      <c r="AY28" s="210" t="s">
        <v>334</v>
      </c>
      <c r="AZ28" s="210" t="s">
        <v>17</v>
      </c>
      <c r="BA28" s="211">
        <v>44893</v>
      </c>
      <c r="BB28" s="213" t="s">
        <v>335</v>
      </c>
      <c r="BC28" s="205" t="s">
        <v>17</v>
      </c>
      <c r="BD28" s="205" t="s">
        <v>17</v>
      </c>
      <c r="BE28" s="205" t="s">
        <v>17</v>
      </c>
      <c r="BF28" s="205" t="s">
        <v>17</v>
      </c>
      <c r="BG28" s="205" t="s">
        <v>334</v>
      </c>
      <c r="BH28" s="205" t="s">
        <v>17</v>
      </c>
      <c r="BI28" s="206">
        <v>44893</v>
      </c>
      <c r="BJ28" s="214" t="s">
        <v>1080</v>
      </c>
      <c r="BK28" s="214" t="s">
        <v>17</v>
      </c>
      <c r="BL28" s="214" t="s">
        <v>17</v>
      </c>
      <c r="BM28" s="214" t="s">
        <v>17</v>
      </c>
      <c r="BN28" s="214" t="s">
        <v>17</v>
      </c>
      <c r="BO28" s="214" t="s">
        <v>1079</v>
      </c>
      <c r="BP28" s="210" t="s">
        <v>17</v>
      </c>
      <c r="BQ28" s="215">
        <v>45777</v>
      </c>
      <c r="BR28" s="213" t="s">
        <v>337</v>
      </c>
      <c r="BS28" s="216" t="s">
        <v>17</v>
      </c>
      <c r="BT28" s="216" t="s">
        <v>17</v>
      </c>
      <c r="BU28" s="216" t="s">
        <v>17</v>
      </c>
      <c r="BV28" s="216" t="s">
        <v>17</v>
      </c>
      <c r="BW28" s="216" t="s">
        <v>334</v>
      </c>
      <c r="BX28" s="216" t="s">
        <v>17</v>
      </c>
      <c r="BY28" s="206">
        <v>44893</v>
      </c>
      <c r="BZ28" s="214" t="s">
        <v>338</v>
      </c>
      <c r="CA28" s="214" t="s">
        <v>17</v>
      </c>
      <c r="CB28" s="214" t="s">
        <v>17</v>
      </c>
      <c r="CC28" s="214" t="s">
        <v>17</v>
      </c>
      <c r="CD28" s="214" t="s">
        <v>17</v>
      </c>
      <c r="CE28" s="214" t="s">
        <v>334</v>
      </c>
      <c r="CF28" s="214" t="s">
        <v>17</v>
      </c>
      <c r="CG28" s="215">
        <v>44893</v>
      </c>
      <c r="CH28" s="213" t="s">
        <v>8970</v>
      </c>
      <c r="CI28" s="214" t="e">
        <v>#N/A</v>
      </c>
      <c r="CJ28" s="214" t="e">
        <v>#N/A</v>
      </c>
      <c r="CK28" s="214" t="e">
        <v>#N/A</v>
      </c>
      <c r="CL28" s="214" t="e">
        <v>#N/A</v>
      </c>
      <c r="CM28" s="214" t="e">
        <v>#N/A</v>
      </c>
      <c r="CN28" s="214" t="e">
        <v>#N/A</v>
      </c>
      <c r="CO28" s="217" t="e">
        <v>#N/A</v>
      </c>
      <c r="CP28" s="214" t="s">
        <v>340</v>
      </c>
      <c r="CQ28" s="216" t="s">
        <v>17</v>
      </c>
      <c r="CR28" s="216" t="s">
        <v>17</v>
      </c>
      <c r="CS28" s="216" t="s">
        <v>17</v>
      </c>
      <c r="CT28" s="216" t="s">
        <v>17</v>
      </c>
      <c r="CU28" s="216" t="s">
        <v>334</v>
      </c>
      <c r="CV28" s="216" t="s">
        <v>17</v>
      </c>
      <c r="CW28" s="206">
        <v>44893</v>
      </c>
      <c r="CX28" s="214" t="s">
        <v>6984</v>
      </c>
      <c r="CY28" s="210">
        <v>194000</v>
      </c>
      <c r="CZ28" s="210" t="s">
        <v>6975</v>
      </c>
      <c r="DA28" s="210" t="s">
        <v>398</v>
      </c>
      <c r="DB28" s="210">
        <v>2</v>
      </c>
      <c r="DC28" s="210" t="s">
        <v>6989</v>
      </c>
      <c r="DD28" s="210" t="s">
        <v>6976</v>
      </c>
      <c r="DE28" s="212">
        <v>45838</v>
      </c>
      <c r="DF28" s="213" t="s">
        <v>6986</v>
      </c>
      <c r="DG28" s="205">
        <v>477000</v>
      </c>
      <c r="DH28" s="216" t="s">
        <v>6975</v>
      </c>
      <c r="DI28" s="216" t="s">
        <v>398</v>
      </c>
      <c r="DJ28" s="216">
        <v>2</v>
      </c>
      <c r="DK28" s="216" t="s">
        <v>6985</v>
      </c>
      <c r="DL28" s="216" t="s">
        <v>6976</v>
      </c>
      <c r="DM28" s="206">
        <v>45838</v>
      </c>
      <c r="DN28" s="214" t="s">
        <v>6988</v>
      </c>
      <c r="DO28" s="210">
        <v>510000</v>
      </c>
      <c r="DP28" s="214" t="s">
        <v>6975</v>
      </c>
      <c r="DQ28" s="214" t="s">
        <v>398</v>
      </c>
      <c r="DR28" s="214">
        <v>2</v>
      </c>
      <c r="DS28" s="214" t="s">
        <v>6987</v>
      </c>
      <c r="DT28" s="214" t="s">
        <v>6976</v>
      </c>
      <c r="DU28" s="215">
        <v>45838</v>
      </c>
      <c r="DV28" s="213" t="s">
        <v>6990</v>
      </c>
      <c r="DW28" s="205">
        <v>150000</v>
      </c>
      <c r="DX28" s="216" t="s">
        <v>6975</v>
      </c>
      <c r="DY28" s="216" t="s">
        <v>398</v>
      </c>
      <c r="DZ28" s="216">
        <v>2</v>
      </c>
      <c r="EA28" s="216" t="s">
        <v>6989</v>
      </c>
      <c r="EB28" s="216" t="s">
        <v>6976</v>
      </c>
      <c r="EC28" s="206">
        <v>45838</v>
      </c>
      <c r="ED28" s="214" t="s">
        <v>6992</v>
      </c>
      <c r="EE28" s="210">
        <v>44000</v>
      </c>
      <c r="EF28" s="214" t="s">
        <v>6975</v>
      </c>
      <c r="EG28" s="214" t="s">
        <v>398</v>
      </c>
      <c r="EH28" s="214">
        <v>2</v>
      </c>
      <c r="EI28" s="214" t="s">
        <v>6991</v>
      </c>
      <c r="EJ28" s="214" t="s">
        <v>6976</v>
      </c>
      <c r="EK28" s="215">
        <v>45838</v>
      </c>
      <c r="EL28" s="213" t="s">
        <v>6994</v>
      </c>
      <c r="EM28" s="205">
        <v>0</v>
      </c>
      <c r="EN28" s="216" t="s">
        <v>6975</v>
      </c>
      <c r="EO28" s="216" t="s">
        <v>398</v>
      </c>
      <c r="EP28" s="216">
        <v>2</v>
      </c>
      <c r="EQ28" s="216" t="s">
        <v>6993</v>
      </c>
      <c r="ER28" s="216" t="s">
        <v>6976</v>
      </c>
      <c r="ES28" s="206">
        <v>45838</v>
      </c>
      <c r="ET28" s="214" t="s">
        <v>1084</v>
      </c>
      <c r="EU28" s="214">
        <v>48</v>
      </c>
      <c r="EV28" s="214" t="s">
        <v>1081</v>
      </c>
      <c r="EW28" s="214" t="s">
        <v>398</v>
      </c>
      <c r="EX28" s="214">
        <v>2</v>
      </c>
      <c r="EY28" s="214" t="s">
        <v>1083</v>
      </c>
      <c r="EZ28" s="214" t="s">
        <v>1082</v>
      </c>
      <c r="FA28" s="215">
        <v>45777</v>
      </c>
      <c r="FB28" s="213" t="s">
        <v>6996</v>
      </c>
      <c r="FC28" s="216">
        <v>5</v>
      </c>
      <c r="FD28" s="216" t="s">
        <v>17</v>
      </c>
      <c r="FE28" s="216" t="s">
        <v>398</v>
      </c>
      <c r="FF28" s="216">
        <v>2</v>
      </c>
      <c r="FG28" s="216" t="s">
        <v>6995</v>
      </c>
      <c r="FH28" s="216" t="s">
        <v>17</v>
      </c>
      <c r="FI28" s="206">
        <v>45838</v>
      </c>
      <c r="FJ28" s="213" t="s">
        <v>341</v>
      </c>
      <c r="FK28" s="214" t="s">
        <v>17</v>
      </c>
      <c r="FL28" s="214" t="s">
        <v>17</v>
      </c>
      <c r="FM28" s="214" t="s">
        <v>17</v>
      </c>
      <c r="FN28" s="214" t="s">
        <v>17</v>
      </c>
      <c r="FO28" s="214" t="s">
        <v>334</v>
      </c>
      <c r="FP28" s="210" t="s">
        <v>17</v>
      </c>
      <c r="FQ28" s="211">
        <v>44893</v>
      </c>
      <c r="FR28" s="213" t="s">
        <v>342</v>
      </c>
      <c r="FS28" s="216" t="s">
        <v>17</v>
      </c>
      <c r="FT28" s="216" t="s">
        <v>17</v>
      </c>
      <c r="FU28" s="216" t="s">
        <v>17</v>
      </c>
      <c r="FV28" s="216" t="s">
        <v>17</v>
      </c>
      <c r="FW28" s="216" t="s">
        <v>334</v>
      </c>
      <c r="FX28" s="216" t="s">
        <v>17</v>
      </c>
      <c r="FY28" s="206">
        <v>44893</v>
      </c>
      <c r="FZ28" s="214" t="s">
        <v>2313</v>
      </c>
      <c r="GA28" s="214">
        <v>0</v>
      </c>
      <c r="GB28" s="214" t="s">
        <v>1215</v>
      </c>
      <c r="GC28" s="214" t="s">
        <v>62</v>
      </c>
      <c r="GD28" s="214">
        <v>2</v>
      </c>
      <c r="GE28" s="214" t="s">
        <v>17</v>
      </c>
      <c r="GF28" s="214" t="s">
        <v>17</v>
      </c>
      <c r="GG28" s="215">
        <v>45828</v>
      </c>
      <c r="GH28" s="213" t="s">
        <v>2319</v>
      </c>
      <c r="GI28" s="216">
        <v>0</v>
      </c>
      <c r="GJ28" s="216" t="s">
        <v>1215</v>
      </c>
      <c r="GK28" s="216" t="s">
        <v>62</v>
      </c>
      <c r="GL28" s="216">
        <v>2</v>
      </c>
      <c r="GM28" s="216" t="s">
        <v>17</v>
      </c>
      <c r="GN28" s="216" t="s">
        <v>17</v>
      </c>
      <c r="GO28" s="206">
        <v>45828</v>
      </c>
      <c r="GP28" s="214" t="s">
        <v>2314</v>
      </c>
      <c r="GQ28" s="214">
        <v>0</v>
      </c>
      <c r="GR28" s="214" t="s">
        <v>1215</v>
      </c>
      <c r="GS28" s="214" t="s">
        <v>62</v>
      </c>
      <c r="GT28" s="214">
        <v>2</v>
      </c>
      <c r="GU28" s="214" t="s">
        <v>17</v>
      </c>
      <c r="GV28" s="214" t="s">
        <v>17</v>
      </c>
      <c r="GW28" s="215">
        <v>45828</v>
      </c>
      <c r="GX28" s="213" t="s">
        <v>2320</v>
      </c>
      <c r="GY28" s="216">
        <v>0</v>
      </c>
      <c r="GZ28" s="216" t="s">
        <v>1215</v>
      </c>
      <c r="HA28" s="216" t="s">
        <v>62</v>
      </c>
      <c r="HB28" s="216">
        <v>2</v>
      </c>
      <c r="HC28" s="216" t="s">
        <v>17</v>
      </c>
      <c r="HD28" s="216" t="s">
        <v>17</v>
      </c>
      <c r="HE28" s="206">
        <v>45828</v>
      </c>
      <c r="HF28" s="214" t="s">
        <v>2312</v>
      </c>
      <c r="HG28" s="214">
        <v>2</v>
      </c>
      <c r="HH28" s="214" t="s">
        <v>1215</v>
      </c>
      <c r="HI28" s="214" t="s">
        <v>62</v>
      </c>
      <c r="HJ28" s="214">
        <v>2</v>
      </c>
      <c r="HK28" s="214" t="s">
        <v>17</v>
      </c>
      <c r="HL28" s="214" t="s">
        <v>17</v>
      </c>
      <c r="HM28" s="215">
        <v>45828</v>
      </c>
      <c r="HN28" s="213" t="s">
        <v>2318</v>
      </c>
      <c r="HO28" s="216">
        <v>2</v>
      </c>
      <c r="HP28" s="216" t="s">
        <v>1215</v>
      </c>
      <c r="HQ28" s="216" t="s">
        <v>62</v>
      </c>
      <c r="HR28" s="216">
        <v>2</v>
      </c>
      <c r="HS28" s="216" t="s">
        <v>17</v>
      </c>
      <c r="HT28" s="216" t="s">
        <v>17</v>
      </c>
      <c r="HU28" s="206">
        <v>45828</v>
      </c>
      <c r="HV28" s="214" t="s">
        <v>2315</v>
      </c>
      <c r="HW28" s="214">
        <v>0</v>
      </c>
      <c r="HX28" s="214" t="s">
        <v>1215</v>
      </c>
      <c r="HY28" s="214" t="s">
        <v>62</v>
      </c>
      <c r="HZ28" s="214">
        <v>2</v>
      </c>
      <c r="IA28" s="214" t="s">
        <v>17</v>
      </c>
      <c r="IB28" s="214" t="s">
        <v>17</v>
      </c>
      <c r="IC28" s="215">
        <v>45828</v>
      </c>
      <c r="ID28" s="213" t="s">
        <v>2317</v>
      </c>
      <c r="IE28" s="216">
        <v>0</v>
      </c>
      <c r="IF28" s="216" t="s">
        <v>1215</v>
      </c>
      <c r="IG28" s="216" t="s">
        <v>62</v>
      </c>
      <c r="IH28" s="216">
        <v>2</v>
      </c>
      <c r="II28" s="216" t="s">
        <v>17</v>
      </c>
      <c r="IJ28" s="216" t="s">
        <v>17</v>
      </c>
      <c r="IK28" s="206">
        <v>45828</v>
      </c>
      <c r="IL28" s="214" t="s">
        <v>2316</v>
      </c>
      <c r="IM28" s="214">
        <v>0</v>
      </c>
      <c r="IN28" s="214" t="s">
        <v>1215</v>
      </c>
      <c r="IO28" s="214" t="s">
        <v>62</v>
      </c>
      <c r="IP28" s="214">
        <v>2</v>
      </c>
      <c r="IQ28" s="214" t="s">
        <v>17</v>
      </c>
      <c r="IR28" s="214" t="s">
        <v>17</v>
      </c>
      <c r="IS28" s="215">
        <v>45828</v>
      </c>
    </row>
    <row r="29" spans="1:253" s="11" customFormat="1" ht="13.25" customHeight="1" x14ac:dyDescent="0.25">
      <c r="A29" s="11" t="s">
        <v>388</v>
      </c>
      <c r="B29" s="11" t="s">
        <v>8443</v>
      </c>
      <c r="C29" s="11" t="s">
        <v>389</v>
      </c>
      <c r="D29" s="11" t="s">
        <v>390</v>
      </c>
      <c r="E29" s="11" t="s">
        <v>7818</v>
      </c>
      <c r="F29" s="11" t="s">
        <v>6308</v>
      </c>
      <c r="G29" s="204">
        <v>11400000</v>
      </c>
      <c r="H29" s="205" t="s">
        <v>2854</v>
      </c>
      <c r="I29" s="205" t="s">
        <v>398</v>
      </c>
      <c r="J29" s="205">
        <v>2</v>
      </c>
      <c r="K29" s="205" t="s">
        <v>6307</v>
      </c>
      <c r="L29" s="205" t="s">
        <v>6306</v>
      </c>
      <c r="M29" s="206">
        <v>45838</v>
      </c>
      <c r="N29" s="213" t="s">
        <v>6312</v>
      </c>
      <c r="O29" s="208">
        <v>48310</v>
      </c>
      <c r="P29" s="208" t="s">
        <v>6309</v>
      </c>
      <c r="Q29" s="208" t="s">
        <v>398</v>
      </c>
      <c r="R29" s="208">
        <v>2</v>
      </c>
      <c r="S29" s="208" t="s">
        <v>6311</v>
      </c>
      <c r="T29" s="208" t="s">
        <v>6310</v>
      </c>
      <c r="U29" s="209">
        <v>45838</v>
      </c>
      <c r="V29" s="213" t="s">
        <v>6314</v>
      </c>
      <c r="W29" s="205">
        <v>11400000</v>
      </c>
      <c r="X29" s="205" t="s">
        <v>2854</v>
      </c>
      <c r="Y29" s="205" t="s">
        <v>398</v>
      </c>
      <c r="Z29" s="205">
        <v>2</v>
      </c>
      <c r="AA29" s="205" t="s">
        <v>6313</v>
      </c>
      <c r="AB29" s="205" t="s">
        <v>6306</v>
      </c>
      <c r="AC29" s="206">
        <v>45838</v>
      </c>
      <c r="AD29" s="213" t="s">
        <v>6317</v>
      </c>
      <c r="AE29" s="210">
        <v>136000</v>
      </c>
      <c r="AF29" s="210" t="s">
        <v>2864</v>
      </c>
      <c r="AG29" s="210" t="s">
        <v>398</v>
      </c>
      <c r="AH29" s="210">
        <v>2</v>
      </c>
      <c r="AI29" s="210" t="s">
        <v>6316</v>
      </c>
      <c r="AJ29" s="210" t="s">
        <v>6315</v>
      </c>
      <c r="AK29" s="211">
        <v>45838</v>
      </c>
      <c r="AL29" s="213" t="s">
        <v>6319</v>
      </c>
      <c r="AM29" s="205">
        <v>129000</v>
      </c>
      <c r="AN29" s="205" t="s">
        <v>2864</v>
      </c>
      <c r="AO29" s="205" t="s">
        <v>398</v>
      </c>
      <c r="AP29" s="205">
        <v>2</v>
      </c>
      <c r="AQ29" s="205" t="s">
        <v>6318</v>
      </c>
      <c r="AR29" s="205" t="s">
        <v>6315</v>
      </c>
      <c r="AS29" s="206">
        <v>45838</v>
      </c>
      <c r="AT29" s="214" t="s">
        <v>6321</v>
      </c>
      <c r="AU29" s="210" t="s">
        <v>17</v>
      </c>
      <c r="AV29" s="210" t="s">
        <v>17</v>
      </c>
      <c r="AW29" s="210" t="s">
        <v>17</v>
      </c>
      <c r="AX29" s="210" t="s">
        <v>17</v>
      </c>
      <c r="AY29" s="210" t="s">
        <v>6320</v>
      </c>
      <c r="AZ29" s="210" t="s">
        <v>17</v>
      </c>
      <c r="BA29" s="211">
        <v>45838</v>
      </c>
      <c r="BB29" s="213" t="s">
        <v>685</v>
      </c>
      <c r="BC29" s="205" t="s">
        <v>17</v>
      </c>
      <c r="BD29" s="205" t="s">
        <v>17</v>
      </c>
      <c r="BE29" s="205" t="s">
        <v>17</v>
      </c>
      <c r="BF29" s="205" t="s">
        <v>17</v>
      </c>
      <c r="BG29" s="205" t="s">
        <v>684</v>
      </c>
      <c r="BH29" s="205" t="s">
        <v>17</v>
      </c>
      <c r="BI29" s="206">
        <v>45659</v>
      </c>
      <c r="BJ29" s="214" t="s">
        <v>6323</v>
      </c>
      <c r="BK29" s="214" t="s">
        <v>17</v>
      </c>
      <c r="BL29" s="214" t="s">
        <v>17</v>
      </c>
      <c r="BM29" s="214" t="s">
        <v>17</v>
      </c>
      <c r="BN29" s="214" t="s">
        <v>17</v>
      </c>
      <c r="BO29" s="214" t="s">
        <v>6322</v>
      </c>
      <c r="BP29" s="210" t="s">
        <v>17</v>
      </c>
      <c r="BQ29" s="215">
        <v>45838</v>
      </c>
      <c r="BR29" s="213" t="s">
        <v>687</v>
      </c>
      <c r="BS29" s="216" t="s">
        <v>17</v>
      </c>
      <c r="BT29" s="216" t="s">
        <v>17</v>
      </c>
      <c r="BU29" s="216" t="s">
        <v>17</v>
      </c>
      <c r="BV29" s="216" t="s">
        <v>17</v>
      </c>
      <c r="BW29" s="216" t="s">
        <v>686</v>
      </c>
      <c r="BX29" s="216" t="s">
        <v>17</v>
      </c>
      <c r="BY29" s="206">
        <v>45659</v>
      </c>
      <c r="BZ29" s="214" t="s">
        <v>689</v>
      </c>
      <c r="CA29" s="214" t="s">
        <v>17</v>
      </c>
      <c r="CB29" s="214" t="s">
        <v>17</v>
      </c>
      <c r="CC29" s="214" t="s">
        <v>17</v>
      </c>
      <c r="CD29" s="214" t="s">
        <v>17</v>
      </c>
      <c r="CE29" s="214" t="s">
        <v>688</v>
      </c>
      <c r="CF29" s="214" t="s">
        <v>17</v>
      </c>
      <c r="CG29" s="215">
        <v>45659</v>
      </c>
      <c r="CH29" s="213" t="s">
        <v>8971</v>
      </c>
      <c r="CI29" s="214" t="e">
        <v>#N/A</v>
      </c>
      <c r="CJ29" s="214" t="e">
        <v>#N/A</v>
      </c>
      <c r="CK29" s="214" t="e">
        <v>#N/A</v>
      </c>
      <c r="CL29" s="214" t="e">
        <v>#N/A</v>
      </c>
      <c r="CM29" s="214" t="e">
        <v>#N/A</v>
      </c>
      <c r="CN29" s="214" t="e">
        <v>#N/A</v>
      </c>
      <c r="CO29" s="217" t="e">
        <v>#N/A</v>
      </c>
      <c r="CP29" s="214" t="s">
        <v>485</v>
      </c>
      <c r="CQ29" s="216" t="s">
        <v>17</v>
      </c>
      <c r="CR29" s="216" t="s">
        <v>17</v>
      </c>
      <c r="CS29" s="216" t="s">
        <v>17</v>
      </c>
      <c r="CT29" s="216" t="s">
        <v>17</v>
      </c>
      <c r="CU29" s="216" t="s">
        <v>484</v>
      </c>
      <c r="CV29" s="216" t="s">
        <v>17</v>
      </c>
      <c r="CW29" s="206">
        <v>45504</v>
      </c>
      <c r="CX29" s="214" t="s">
        <v>6326</v>
      </c>
      <c r="CY29" s="210">
        <v>85000</v>
      </c>
      <c r="CZ29" s="210" t="s">
        <v>2864</v>
      </c>
      <c r="DA29" s="210" t="s">
        <v>230</v>
      </c>
      <c r="DB29" s="210">
        <v>3</v>
      </c>
      <c r="DC29" s="210" t="s">
        <v>6333</v>
      </c>
      <c r="DD29" s="210" t="s">
        <v>6315</v>
      </c>
      <c r="DE29" s="212">
        <v>45838</v>
      </c>
      <c r="DF29" s="213" t="s">
        <v>6330</v>
      </c>
      <c r="DG29" s="205">
        <v>11264000</v>
      </c>
      <c r="DH29" s="216" t="s">
        <v>6327</v>
      </c>
      <c r="DI29" s="216" t="s">
        <v>398</v>
      </c>
      <c r="DJ29" s="216">
        <v>2</v>
      </c>
      <c r="DK29" s="216" t="s">
        <v>6329</v>
      </c>
      <c r="DL29" s="216" t="s">
        <v>6328</v>
      </c>
      <c r="DM29" s="206">
        <v>45838</v>
      </c>
      <c r="DN29" s="214" t="s">
        <v>6332</v>
      </c>
      <c r="DO29" s="210">
        <v>51000</v>
      </c>
      <c r="DP29" s="214" t="s">
        <v>2864</v>
      </c>
      <c r="DQ29" s="214" t="s">
        <v>398</v>
      </c>
      <c r="DR29" s="214">
        <v>2</v>
      </c>
      <c r="DS29" s="214" t="s">
        <v>6331</v>
      </c>
      <c r="DT29" s="214" t="s">
        <v>6315</v>
      </c>
      <c r="DU29" s="215">
        <v>45838</v>
      </c>
      <c r="DV29" s="213" t="s">
        <v>6334</v>
      </c>
      <c r="DW29" s="205">
        <v>85000</v>
      </c>
      <c r="DX29" s="216" t="s">
        <v>2864</v>
      </c>
      <c r="DY29" s="216" t="s">
        <v>230</v>
      </c>
      <c r="DZ29" s="216">
        <v>3</v>
      </c>
      <c r="EA29" s="216" t="s">
        <v>6333</v>
      </c>
      <c r="EB29" s="216" t="s">
        <v>6315</v>
      </c>
      <c r="EC29" s="206">
        <v>45838</v>
      </c>
      <c r="ED29" s="214" t="s">
        <v>6336</v>
      </c>
      <c r="EE29" s="210" t="s">
        <v>17</v>
      </c>
      <c r="EF29" s="214" t="s">
        <v>318</v>
      </c>
      <c r="EG29" s="214" t="s">
        <v>230</v>
      </c>
      <c r="EH29" s="214">
        <v>3</v>
      </c>
      <c r="EI29" s="214" t="s">
        <v>6335</v>
      </c>
      <c r="EJ29" s="214" t="s">
        <v>318</v>
      </c>
      <c r="EK29" s="215">
        <v>45838</v>
      </c>
      <c r="EL29" s="213" t="s">
        <v>6337</v>
      </c>
      <c r="EM29" s="205" t="s">
        <v>17</v>
      </c>
      <c r="EN29" s="216" t="s">
        <v>318</v>
      </c>
      <c r="EO29" s="216" t="s">
        <v>230</v>
      </c>
      <c r="EP29" s="216">
        <v>3</v>
      </c>
      <c r="EQ29" s="216" t="s">
        <v>6335</v>
      </c>
      <c r="ER29" s="216" t="s">
        <v>318</v>
      </c>
      <c r="ES29" s="206">
        <v>45838</v>
      </c>
      <c r="ET29" s="214" t="s">
        <v>6324</v>
      </c>
      <c r="EU29" s="214" t="s">
        <v>17</v>
      </c>
      <c r="EV29" s="214" t="s">
        <v>17</v>
      </c>
      <c r="EW29" s="214" t="s">
        <v>17</v>
      </c>
      <c r="EX29" s="214" t="s">
        <v>17</v>
      </c>
      <c r="EY29" s="214" t="s">
        <v>6322</v>
      </c>
      <c r="EZ29" s="214" t="s">
        <v>17</v>
      </c>
      <c r="FA29" s="215">
        <v>45838</v>
      </c>
      <c r="FB29" s="213" t="s">
        <v>6339</v>
      </c>
      <c r="FC29" s="216">
        <v>2</v>
      </c>
      <c r="FD29" s="216" t="s">
        <v>2864</v>
      </c>
      <c r="FE29" s="216" t="s">
        <v>398</v>
      </c>
      <c r="FF29" s="216">
        <v>2</v>
      </c>
      <c r="FG29" s="216" t="s">
        <v>6338</v>
      </c>
      <c r="FH29" s="216" t="s">
        <v>6315</v>
      </c>
      <c r="FI29" s="206">
        <v>45838</v>
      </c>
      <c r="FJ29" s="213" t="s">
        <v>391</v>
      </c>
      <c r="FK29" s="214" t="s">
        <v>17</v>
      </c>
      <c r="FL29" s="214" t="s">
        <v>17</v>
      </c>
      <c r="FM29" s="214" t="s">
        <v>17</v>
      </c>
      <c r="FN29" s="214" t="s">
        <v>17</v>
      </c>
      <c r="FO29" s="214" t="s">
        <v>384</v>
      </c>
      <c r="FP29" s="210" t="s">
        <v>17</v>
      </c>
      <c r="FQ29" s="211">
        <v>44921</v>
      </c>
      <c r="FR29" s="213" t="s">
        <v>392</v>
      </c>
      <c r="FS29" s="216" t="s">
        <v>17</v>
      </c>
      <c r="FT29" s="216" t="s">
        <v>17</v>
      </c>
      <c r="FU29" s="216" t="s">
        <v>17</v>
      </c>
      <c r="FV29" s="216" t="s">
        <v>17</v>
      </c>
      <c r="FW29" s="216" t="s">
        <v>386</v>
      </c>
      <c r="FX29" s="216" t="s">
        <v>17</v>
      </c>
      <c r="FY29" s="206">
        <v>44921</v>
      </c>
      <c r="FZ29" s="214" t="s">
        <v>4028</v>
      </c>
      <c r="GA29" s="214">
        <v>0</v>
      </c>
      <c r="GB29" s="214" t="s">
        <v>1215</v>
      </c>
      <c r="GC29" s="214" t="s">
        <v>62</v>
      </c>
      <c r="GD29" s="214">
        <v>2</v>
      </c>
      <c r="GE29" s="214" t="s">
        <v>17</v>
      </c>
      <c r="GF29" s="214" t="s">
        <v>17</v>
      </c>
      <c r="GG29" s="215">
        <v>45833</v>
      </c>
      <c r="GH29" s="213" t="s">
        <v>4034</v>
      </c>
      <c r="GI29" s="216">
        <v>0</v>
      </c>
      <c r="GJ29" s="216" t="s">
        <v>1215</v>
      </c>
      <c r="GK29" s="216" t="s">
        <v>62</v>
      </c>
      <c r="GL29" s="216">
        <v>2</v>
      </c>
      <c r="GM29" s="216" t="s">
        <v>17</v>
      </c>
      <c r="GN29" s="216" t="s">
        <v>17</v>
      </c>
      <c r="GO29" s="206">
        <v>45833</v>
      </c>
      <c r="GP29" s="214" t="s">
        <v>4029</v>
      </c>
      <c r="GQ29" s="214">
        <v>0</v>
      </c>
      <c r="GR29" s="214" t="s">
        <v>1215</v>
      </c>
      <c r="GS29" s="214" t="s">
        <v>62</v>
      </c>
      <c r="GT29" s="214">
        <v>2</v>
      </c>
      <c r="GU29" s="214" t="s">
        <v>17</v>
      </c>
      <c r="GV29" s="214" t="s">
        <v>17</v>
      </c>
      <c r="GW29" s="215">
        <v>45833</v>
      </c>
      <c r="GX29" s="213" t="s">
        <v>4035</v>
      </c>
      <c r="GY29" s="216">
        <v>0</v>
      </c>
      <c r="GZ29" s="216" t="s">
        <v>1215</v>
      </c>
      <c r="HA29" s="216" t="s">
        <v>62</v>
      </c>
      <c r="HB29" s="216">
        <v>2</v>
      </c>
      <c r="HC29" s="216" t="s">
        <v>17</v>
      </c>
      <c r="HD29" s="216" t="s">
        <v>17</v>
      </c>
      <c r="HE29" s="206">
        <v>45833</v>
      </c>
      <c r="HF29" s="214" t="s">
        <v>4027</v>
      </c>
      <c r="HG29" s="214">
        <v>0</v>
      </c>
      <c r="HH29" s="214" t="s">
        <v>1215</v>
      </c>
      <c r="HI29" s="214" t="s">
        <v>62</v>
      </c>
      <c r="HJ29" s="214">
        <v>2</v>
      </c>
      <c r="HK29" s="214" t="s">
        <v>17</v>
      </c>
      <c r="HL29" s="214" t="s">
        <v>17</v>
      </c>
      <c r="HM29" s="215">
        <v>45833</v>
      </c>
      <c r="HN29" s="213" t="s">
        <v>4033</v>
      </c>
      <c r="HO29" s="216">
        <v>0</v>
      </c>
      <c r="HP29" s="216" t="s">
        <v>1215</v>
      </c>
      <c r="HQ29" s="216" t="s">
        <v>62</v>
      </c>
      <c r="HR29" s="216">
        <v>2</v>
      </c>
      <c r="HS29" s="216" t="s">
        <v>17</v>
      </c>
      <c r="HT29" s="216" t="s">
        <v>17</v>
      </c>
      <c r="HU29" s="206">
        <v>45833</v>
      </c>
      <c r="HV29" s="214" t="s">
        <v>4030</v>
      </c>
      <c r="HW29" s="214">
        <v>0</v>
      </c>
      <c r="HX29" s="214" t="s">
        <v>1215</v>
      </c>
      <c r="HY29" s="214" t="s">
        <v>62</v>
      </c>
      <c r="HZ29" s="214">
        <v>2</v>
      </c>
      <c r="IA29" s="214" t="s">
        <v>17</v>
      </c>
      <c r="IB29" s="214" t="s">
        <v>17</v>
      </c>
      <c r="IC29" s="215">
        <v>45833</v>
      </c>
      <c r="ID29" s="213" t="s">
        <v>4032</v>
      </c>
      <c r="IE29" s="216">
        <v>0</v>
      </c>
      <c r="IF29" s="216" t="s">
        <v>1215</v>
      </c>
      <c r="IG29" s="216" t="s">
        <v>62</v>
      </c>
      <c r="IH29" s="216">
        <v>2</v>
      </c>
      <c r="II29" s="216" t="s">
        <v>17</v>
      </c>
      <c r="IJ29" s="216" t="s">
        <v>17</v>
      </c>
      <c r="IK29" s="206">
        <v>45833</v>
      </c>
      <c r="IL29" s="214" t="s">
        <v>4031</v>
      </c>
      <c r="IM29" s="214">
        <v>2</v>
      </c>
      <c r="IN29" s="214" t="s">
        <v>1215</v>
      </c>
      <c r="IO29" s="214" t="s">
        <v>62</v>
      </c>
      <c r="IP29" s="214">
        <v>2</v>
      </c>
      <c r="IQ29" s="214" t="s">
        <v>17</v>
      </c>
      <c r="IR29" s="214" t="s">
        <v>17</v>
      </c>
      <c r="IS29" s="215">
        <v>45833</v>
      </c>
    </row>
    <row r="30" spans="1:253" s="11" customFormat="1" ht="13.25" customHeight="1" x14ac:dyDescent="0.25">
      <c r="A30" s="11" t="s">
        <v>72</v>
      </c>
      <c r="B30" s="11" t="s">
        <v>8443</v>
      </c>
      <c r="C30" s="11" t="s">
        <v>73</v>
      </c>
      <c r="D30" s="11" t="s">
        <v>74</v>
      </c>
      <c r="E30" s="11" t="s">
        <v>7819</v>
      </c>
      <c r="F30" s="11" t="s">
        <v>3022</v>
      </c>
      <c r="G30" s="204">
        <v>47287000</v>
      </c>
      <c r="H30" s="205" t="s">
        <v>2942</v>
      </c>
      <c r="I30" s="205" t="s">
        <v>398</v>
      </c>
      <c r="J30" s="205">
        <v>2</v>
      </c>
      <c r="K30" s="205" t="s">
        <v>2944</v>
      </c>
      <c r="L30" s="205" t="s">
        <v>2983</v>
      </c>
      <c r="M30" s="206">
        <v>45832</v>
      </c>
      <c r="N30" s="213" t="s">
        <v>3024</v>
      </c>
      <c r="O30" s="208">
        <v>2381741</v>
      </c>
      <c r="P30" s="208" t="s">
        <v>2942</v>
      </c>
      <c r="Q30" s="208" t="s">
        <v>398</v>
      </c>
      <c r="R30" s="208">
        <v>2</v>
      </c>
      <c r="S30" s="208" t="s">
        <v>3023</v>
      </c>
      <c r="T30" s="208" t="s">
        <v>2983</v>
      </c>
      <c r="U30" s="209">
        <v>45832</v>
      </c>
      <c r="V30" s="213" t="s">
        <v>3026</v>
      </c>
      <c r="W30" s="205">
        <v>47287000</v>
      </c>
      <c r="X30" s="205" t="s">
        <v>2942</v>
      </c>
      <c r="Y30" s="205" t="s">
        <v>398</v>
      </c>
      <c r="Z30" s="205">
        <v>2</v>
      </c>
      <c r="AA30" s="205" t="s">
        <v>3025</v>
      </c>
      <c r="AB30" s="205" t="s">
        <v>2983</v>
      </c>
      <c r="AC30" s="206">
        <v>45832</v>
      </c>
      <c r="AD30" s="213" t="s">
        <v>3030</v>
      </c>
      <c r="AE30" s="210">
        <v>263000</v>
      </c>
      <c r="AF30" s="210" t="s">
        <v>3027</v>
      </c>
      <c r="AG30" s="210" t="s">
        <v>230</v>
      </c>
      <c r="AH30" s="210">
        <v>3</v>
      </c>
      <c r="AI30" s="210" t="s">
        <v>3029</v>
      </c>
      <c r="AJ30" s="210" t="s">
        <v>3028</v>
      </c>
      <c r="AK30" s="211">
        <v>45832</v>
      </c>
      <c r="AL30" s="213" t="s">
        <v>3031</v>
      </c>
      <c r="AM30" s="205">
        <v>263000</v>
      </c>
      <c r="AN30" s="205" t="s">
        <v>3027</v>
      </c>
      <c r="AO30" s="205" t="s">
        <v>230</v>
      </c>
      <c r="AP30" s="205">
        <v>3</v>
      </c>
      <c r="AQ30" s="205" t="s">
        <v>3029</v>
      </c>
      <c r="AR30" s="205" t="s">
        <v>3028</v>
      </c>
      <c r="AS30" s="206">
        <v>45832</v>
      </c>
      <c r="AT30" s="214" t="s">
        <v>321</v>
      </c>
      <c r="AU30" s="210" t="s">
        <v>17</v>
      </c>
      <c r="AV30" s="210" t="s">
        <v>17</v>
      </c>
      <c r="AW30" s="210" t="s">
        <v>17</v>
      </c>
      <c r="AX30" s="210" t="s">
        <v>17</v>
      </c>
      <c r="AY30" s="210" t="s">
        <v>17</v>
      </c>
      <c r="AZ30" s="210" t="s">
        <v>17</v>
      </c>
      <c r="BA30" s="211">
        <v>44803</v>
      </c>
      <c r="BB30" s="213" t="s">
        <v>325</v>
      </c>
      <c r="BC30" s="205" t="s">
        <v>17</v>
      </c>
      <c r="BD30" s="205" t="s">
        <v>17</v>
      </c>
      <c r="BE30" s="205" t="s">
        <v>17</v>
      </c>
      <c r="BF30" s="205" t="s">
        <v>17</v>
      </c>
      <c r="BG30" s="205" t="s">
        <v>17</v>
      </c>
      <c r="BH30" s="205" t="s">
        <v>17</v>
      </c>
      <c r="BI30" s="206">
        <v>44803</v>
      </c>
      <c r="BJ30" s="214" t="s">
        <v>3034</v>
      </c>
      <c r="BK30" s="214">
        <v>876</v>
      </c>
      <c r="BL30" s="214" t="s">
        <v>2882</v>
      </c>
      <c r="BM30" s="214" t="s">
        <v>230</v>
      </c>
      <c r="BN30" s="214">
        <v>3</v>
      </c>
      <c r="BO30" s="214" t="s">
        <v>3033</v>
      </c>
      <c r="BP30" s="210" t="s">
        <v>3032</v>
      </c>
      <c r="BQ30" s="215">
        <v>45832</v>
      </c>
      <c r="BR30" s="213" t="s">
        <v>322</v>
      </c>
      <c r="BS30" s="216" t="s">
        <v>17</v>
      </c>
      <c r="BT30" s="216" t="s">
        <v>17</v>
      </c>
      <c r="BU30" s="216" t="s">
        <v>17</v>
      </c>
      <c r="BV30" s="216" t="s">
        <v>17</v>
      </c>
      <c r="BW30" s="216" t="s">
        <v>17</v>
      </c>
      <c r="BX30" s="216" t="s">
        <v>17</v>
      </c>
      <c r="BY30" s="206">
        <v>44803</v>
      </c>
      <c r="BZ30" s="214" t="s">
        <v>324</v>
      </c>
      <c r="CA30" s="214" t="s">
        <v>17</v>
      </c>
      <c r="CB30" s="214" t="s">
        <v>17</v>
      </c>
      <c r="CC30" s="214" t="s">
        <v>17</v>
      </c>
      <c r="CD30" s="214" t="s">
        <v>17</v>
      </c>
      <c r="CE30" s="214" t="s">
        <v>17</v>
      </c>
      <c r="CF30" s="214" t="s">
        <v>17</v>
      </c>
      <c r="CG30" s="215">
        <v>44803</v>
      </c>
      <c r="CH30" s="213" t="s">
        <v>8972</v>
      </c>
      <c r="CI30" s="214" t="e">
        <v>#N/A</v>
      </c>
      <c r="CJ30" s="214" t="e">
        <v>#N/A</v>
      </c>
      <c r="CK30" s="214" t="e">
        <v>#N/A</v>
      </c>
      <c r="CL30" s="214" t="e">
        <v>#N/A</v>
      </c>
      <c r="CM30" s="214" t="e">
        <v>#N/A</v>
      </c>
      <c r="CN30" s="214" t="e">
        <v>#N/A</v>
      </c>
      <c r="CO30" s="217" t="e">
        <v>#N/A</v>
      </c>
      <c r="CP30" s="214" t="s">
        <v>323</v>
      </c>
      <c r="CQ30" s="216" t="s">
        <v>17</v>
      </c>
      <c r="CR30" s="216" t="s">
        <v>17</v>
      </c>
      <c r="CS30" s="216" t="s">
        <v>17</v>
      </c>
      <c r="CT30" s="216" t="s">
        <v>17</v>
      </c>
      <c r="CU30" s="216" t="s">
        <v>17</v>
      </c>
      <c r="CV30" s="216" t="s">
        <v>17</v>
      </c>
      <c r="CW30" s="206">
        <v>44803</v>
      </c>
      <c r="CX30" s="214" t="s">
        <v>3036</v>
      </c>
      <c r="CY30" s="210">
        <v>263000</v>
      </c>
      <c r="CZ30" s="210" t="s">
        <v>3027</v>
      </c>
      <c r="DA30" s="210" t="s">
        <v>230</v>
      </c>
      <c r="DB30" s="210">
        <v>3</v>
      </c>
      <c r="DC30" s="210" t="s">
        <v>3043</v>
      </c>
      <c r="DD30" s="210" t="s">
        <v>3028</v>
      </c>
      <c r="DE30" s="212">
        <v>45832</v>
      </c>
      <c r="DF30" s="213" t="s">
        <v>3040</v>
      </c>
      <c r="DG30" s="205">
        <v>47024000</v>
      </c>
      <c r="DH30" s="216" t="s">
        <v>3037</v>
      </c>
      <c r="DI30" s="216" t="s">
        <v>398</v>
      </c>
      <c r="DJ30" s="216">
        <v>2</v>
      </c>
      <c r="DK30" s="216" t="s">
        <v>3039</v>
      </c>
      <c r="DL30" s="216" t="s">
        <v>3038</v>
      </c>
      <c r="DM30" s="206">
        <v>45832</v>
      </c>
      <c r="DN30" s="214" t="s">
        <v>3042</v>
      </c>
      <c r="DO30" s="210">
        <v>0</v>
      </c>
      <c r="DP30" s="214" t="s">
        <v>3027</v>
      </c>
      <c r="DQ30" s="214" t="s">
        <v>398</v>
      </c>
      <c r="DR30" s="214">
        <v>2</v>
      </c>
      <c r="DS30" s="214" t="s">
        <v>3041</v>
      </c>
      <c r="DT30" s="214" t="s">
        <v>3028</v>
      </c>
      <c r="DU30" s="215">
        <v>45832</v>
      </c>
      <c r="DV30" s="213" t="s">
        <v>3044</v>
      </c>
      <c r="DW30" s="205">
        <v>263000</v>
      </c>
      <c r="DX30" s="216" t="s">
        <v>3027</v>
      </c>
      <c r="DY30" s="216" t="s">
        <v>230</v>
      </c>
      <c r="DZ30" s="216">
        <v>3</v>
      </c>
      <c r="EA30" s="216" t="s">
        <v>3043</v>
      </c>
      <c r="EB30" s="216" t="s">
        <v>3028</v>
      </c>
      <c r="EC30" s="206">
        <v>45832</v>
      </c>
      <c r="ED30" s="214" t="s">
        <v>3045</v>
      </c>
      <c r="EE30" s="210" t="s">
        <v>17</v>
      </c>
      <c r="EF30" s="214" t="s">
        <v>17</v>
      </c>
      <c r="EG30" s="214" t="s">
        <v>17</v>
      </c>
      <c r="EH30" s="214" t="s">
        <v>17</v>
      </c>
      <c r="EI30" s="214" t="s">
        <v>3018</v>
      </c>
      <c r="EJ30" s="214" t="s">
        <v>17</v>
      </c>
      <c r="EK30" s="215">
        <v>45832</v>
      </c>
      <c r="EL30" s="213" t="s">
        <v>3046</v>
      </c>
      <c r="EM30" s="205" t="s">
        <v>17</v>
      </c>
      <c r="EN30" s="216" t="s">
        <v>17</v>
      </c>
      <c r="EO30" s="216" t="s">
        <v>17</v>
      </c>
      <c r="EP30" s="216" t="s">
        <v>17</v>
      </c>
      <c r="EQ30" s="216" t="s">
        <v>3018</v>
      </c>
      <c r="ER30" s="216" t="s">
        <v>17</v>
      </c>
      <c r="ES30" s="206">
        <v>45832</v>
      </c>
      <c r="ET30" s="214" t="s">
        <v>3035</v>
      </c>
      <c r="EU30" s="214">
        <v>879</v>
      </c>
      <c r="EV30" s="214" t="s">
        <v>2956</v>
      </c>
      <c r="EW30" s="214" t="s">
        <v>230</v>
      </c>
      <c r="EX30" s="214">
        <v>3</v>
      </c>
      <c r="EY30" s="214" t="s">
        <v>2958</v>
      </c>
      <c r="EZ30" s="214" t="s">
        <v>2957</v>
      </c>
      <c r="FA30" s="215">
        <v>45832</v>
      </c>
      <c r="FB30" s="213" t="s">
        <v>3048</v>
      </c>
      <c r="FC30" s="216">
        <v>4</v>
      </c>
      <c r="FD30" s="216" t="s">
        <v>3027</v>
      </c>
      <c r="FE30" s="216" t="s">
        <v>398</v>
      </c>
      <c r="FF30" s="216">
        <v>2</v>
      </c>
      <c r="FG30" s="216" t="s">
        <v>3047</v>
      </c>
      <c r="FH30" s="216" t="s">
        <v>3028</v>
      </c>
      <c r="FI30" s="206">
        <v>45832</v>
      </c>
      <c r="FJ30" s="213" t="s">
        <v>76</v>
      </c>
      <c r="FK30" s="214" t="s">
        <v>17</v>
      </c>
      <c r="FL30" s="214">
        <v>0</v>
      </c>
      <c r="FM30" s="214" t="s">
        <v>62</v>
      </c>
      <c r="FN30" s="214">
        <v>2</v>
      </c>
      <c r="FO30" s="214" t="s">
        <v>75</v>
      </c>
      <c r="FP30" s="210">
        <v>0</v>
      </c>
      <c r="FQ30" s="211">
        <v>43511</v>
      </c>
      <c r="FR30" s="213" t="s">
        <v>77</v>
      </c>
      <c r="FS30" s="216" t="s">
        <v>17</v>
      </c>
      <c r="FT30" s="216">
        <v>0</v>
      </c>
      <c r="FU30" s="216" t="s">
        <v>62</v>
      </c>
      <c r="FV30" s="216">
        <v>2</v>
      </c>
      <c r="FW30" s="216" t="s">
        <v>75</v>
      </c>
      <c r="FX30" s="216">
        <v>0</v>
      </c>
      <c r="FY30" s="206">
        <v>43511</v>
      </c>
      <c r="FZ30" s="214" t="s">
        <v>1679</v>
      </c>
      <c r="GA30" s="214">
        <v>2</v>
      </c>
      <c r="GB30" s="214" t="s">
        <v>1215</v>
      </c>
      <c r="GC30" s="214" t="s">
        <v>62</v>
      </c>
      <c r="GD30" s="214">
        <v>2</v>
      </c>
      <c r="GE30" s="214" t="s">
        <v>17</v>
      </c>
      <c r="GF30" s="214" t="s">
        <v>17</v>
      </c>
      <c r="GG30" s="215">
        <v>45825</v>
      </c>
      <c r="GH30" s="213" t="s">
        <v>1685</v>
      </c>
      <c r="GI30" s="216">
        <v>0</v>
      </c>
      <c r="GJ30" s="216" t="s">
        <v>1215</v>
      </c>
      <c r="GK30" s="216" t="s">
        <v>62</v>
      </c>
      <c r="GL30" s="216">
        <v>2</v>
      </c>
      <c r="GM30" s="216" t="s">
        <v>17</v>
      </c>
      <c r="GN30" s="216" t="s">
        <v>17</v>
      </c>
      <c r="GO30" s="206">
        <v>45825</v>
      </c>
      <c r="GP30" s="214" t="s">
        <v>1680</v>
      </c>
      <c r="GQ30" s="214">
        <v>0</v>
      </c>
      <c r="GR30" s="214" t="s">
        <v>1215</v>
      </c>
      <c r="GS30" s="214" t="s">
        <v>62</v>
      </c>
      <c r="GT30" s="214">
        <v>2</v>
      </c>
      <c r="GU30" s="214" t="s">
        <v>17</v>
      </c>
      <c r="GV30" s="214" t="s">
        <v>17</v>
      </c>
      <c r="GW30" s="215">
        <v>45825</v>
      </c>
      <c r="GX30" s="213" t="s">
        <v>1686</v>
      </c>
      <c r="GY30" s="216">
        <v>0</v>
      </c>
      <c r="GZ30" s="216" t="s">
        <v>1215</v>
      </c>
      <c r="HA30" s="216" t="s">
        <v>62</v>
      </c>
      <c r="HB30" s="216">
        <v>2</v>
      </c>
      <c r="HC30" s="216" t="s">
        <v>17</v>
      </c>
      <c r="HD30" s="216" t="s">
        <v>17</v>
      </c>
      <c r="HE30" s="206">
        <v>45825</v>
      </c>
      <c r="HF30" s="214" t="s">
        <v>1678</v>
      </c>
      <c r="HG30" s="214">
        <v>0</v>
      </c>
      <c r="HH30" s="214" t="s">
        <v>1215</v>
      </c>
      <c r="HI30" s="214" t="s">
        <v>62</v>
      </c>
      <c r="HJ30" s="214">
        <v>2</v>
      </c>
      <c r="HK30" s="214" t="s">
        <v>17</v>
      </c>
      <c r="HL30" s="214" t="s">
        <v>17</v>
      </c>
      <c r="HM30" s="215">
        <v>45825</v>
      </c>
      <c r="HN30" s="213" t="s">
        <v>1684</v>
      </c>
      <c r="HO30" s="216">
        <v>1</v>
      </c>
      <c r="HP30" s="216" t="s">
        <v>1215</v>
      </c>
      <c r="HQ30" s="216" t="s">
        <v>62</v>
      </c>
      <c r="HR30" s="216">
        <v>2</v>
      </c>
      <c r="HS30" s="216" t="s">
        <v>17</v>
      </c>
      <c r="HT30" s="216" t="s">
        <v>17</v>
      </c>
      <c r="HU30" s="206">
        <v>45825</v>
      </c>
      <c r="HV30" s="214" t="s">
        <v>1681</v>
      </c>
      <c r="HW30" s="214">
        <v>0</v>
      </c>
      <c r="HX30" s="214" t="s">
        <v>1215</v>
      </c>
      <c r="HY30" s="214" t="s">
        <v>62</v>
      </c>
      <c r="HZ30" s="214">
        <v>2</v>
      </c>
      <c r="IA30" s="214" t="s">
        <v>17</v>
      </c>
      <c r="IB30" s="214" t="s">
        <v>17</v>
      </c>
      <c r="IC30" s="215">
        <v>45825</v>
      </c>
      <c r="ID30" s="213" t="s">
        <v>1683</v>
      </c>
      <c r="IE30" s="216">
        <v>1</v>
      </c>
      <c r="IF30" s="216" t="s">
        <v>1215</v>
      </c>
      <c r="IG30" s="216" t="s">
        <v>62</v>
      </c>
      <c r="IH30" s="216">
        <v>2</v>
      </c>
      <c r="II30" s="216" t="s">
        <v>17</v>
      </c>
      <c r="IJ30" s="216" t="s">
        <v>17</v>
      </c>
      <c r="IK30" s="206">
        <v>45825</v>
      </c>
      <c r="IL30" s="214" t="s">
        <v>1682</v>
      </c>
      <c r="IM30" s="214">
        <v>1</v>
      </c>
      <c r="IN30" s="214" t="s">
        <v>1215</v>
      </c>
      <c r="IO30" s="214" t="s">
        <v>62</v>
      </c>
      <c r="IP30" s="214">
        <v>2</v>
      </c>
      <c r="IQ30" s="214" t="s">
        <v>17</v>
      </c>
      <c r="IR30" s="214" t="s">
        <v>17</v>
      </c>
      <c r="IS30" s="215">
        <v>45825</v>
      </c>
    </row>
    <row r="31" spans="1:253" s="11" customFormat="1" ht="13.25" customHeight="1" x14ac:dyDescent="0.25">
      <c r="A31" s="11" t="s">
        <v>78</v>
      </c>
      <c r="B31" s="11" t="s">
        <v>8443</v>
      </c>
      <c r="C31" s="11" t="s">
        <v>79</v>
      </c>
      <c r="D31" s="11" t="s">
        <v>74</v>
      </c>
      <c r="E31" s="11" t="s">
        <v>7819</v>
      </c>
      <c r="F31" s="11" t="s">
        <v>2984</v>
      </c>
      <c r="G31" s="204">
        <v>47287000</v>
      </c>
      <c r="H31" s="205" t="s">
        <v>2942</v>
      </c>
      <c r="I31" s="205" t="s">
        <v>398</v>
      </c>
      <c r="J31" s="205">
        <v>2</v>
      </c>
      <c r="K31" s="205" t="s">
        <v>2944</v>
      </c>
      <c r="L31" s="205" t="s">
        <v>2983</v>
      </c>
      <c r="M31" s="206">
        <v>45832</v>
      </c>
      <c r="N31" s="213" t="s">
        <v>2988</v>
      </c>
      <c r="O31" s="208">
        <v>159000</v>
      </c>
      <c r="P31" s="208" t="s">
        <v>2985</v>
      </c>
      <c r="Q31" s="208" t="s">
        <v>230</v>
      </c>
      <c r="R31" s="208">
        <v>3</v>
      </c>
      <c r="S31" s="208" t="s">
        <v>2987</v>
      </c>
      <c r="T31" s="208" t="s">
        <v>2986</v>
      </c>
      <c r="U31" s="209">
        <v>45832</v>
      </c>
      <c r="V31" s="213" t="s">
        <v>2992</v>
      </c>
      <c r="W31" s="205">
        <v>223000</v>
      </c>
      <c r="X31" s="205" t="s">
        <v>2989</v>
      </c>
      <c r="Y31" s="205" t="s">
        <v>230</v>
      </c>
      <c r="Z31" s="205">
        <v>3</v>
      </c>
      <c r="AA31" s="205" t="s">
        <v>2991</v>
      </c>
      <c r="AB31" s="205" t="s">
        <v>2990</v>
      </c>
      <c r="AC31" s="206">
        <v>45832</v>
      </c>
      <c r="AD31" s="213" t="s">
        <v>2996</v>
      </c>
      <c r="AE31" s="210">
        <v>174000</v>
      </c>
      <c r="AF31" s="210" t="s">
        <v>2993</v>
      </c>
      <c r="AG31" s="210" t="s">
        <v>230</v>
      </c>
      <c r="AH31" s="210">
        <v>3</v>
      </c>
      <c r="AI31" s="210" t="s">
        <v>2995</v>
      </c>
      <c r="AJ31" s="210" t="s">
        <v>2994</v>
      </c>
      <c r="AK31" s="211">
        <v>45832</v>
      </c>
      <c r="AL31" s="213" t="s">
        <v>2998</v>
      </c>
      <c r="AM31" s="205">
        <v>174000</v>
      </c>
      <c r="AN31" s="205" t="s">
        <v>2993</v>
      </c>
      <c r="AO31" s="205" t="s">
        <v>230</v>
      </c>
      <c r="AP31" s="205">
        <v>3</v>
      </c>
      <c r="AQ31" s="205" t="s">
        <v>2997</v>
      </c>
      <c r="AR31" s="205" t="s">
        <v>2994</v>
      </c>
      <c r="AS31" s="206">
        <v>45832</v>
      </c>
      <c r="AT31" s="214" t="s">
        <v>326</v>
      </c>
      <c r="AU31" s="210" t="s">
        <v>17</v>
      </c>
      <c r="AV31" s="210" t="s">
        <v>17</v>
      </c>
      <c r="AW31" s="210" t="s">
        <v>17</v>
      </c>
      <c r="AX31" s="210" t="s">
        <v>17</v>
      </c>
      <c r="AY31" s="210" t="s">
        <v>17</v>
      </c>
      <c r="AZ31" s="210" t="s">
        <v>17</v>
      </c>
      <c r="BA31" s="211">
        <v>44803</v>
      </c>
      <c r="BB31" s="213" t="s">
        <v>330</v>
      </c>
      <c r="BC31" s="205" t="s">
        <v>17</v>
      </c>
      <c r="BD31" s="205" t="s">
        <v>17</v>
      </c>
      <c r="BE31" s="205" t="s">
        <v>17</v>
      </c>
      <c r="BF31" s="205" t="s">
        <v>17</v>
      </c>
      <c r="BG31" s="205" t="s">
        <v>17</v>
      </c>
      <c r="BH31" s="205" t="s">
        <v>17</v>
      </c>
      <c r="BI31" s="206">
        <v>44803</v>
      </c>
      <c r="BJ31" s="214" t="s">
        <v>3000</v>
      </c>
      <c r="BK31" s="214">
        <v>3</v>
      </c>
      <c r="BL31" s="214" t="s">
        <v>2888</v>
      </c>
      <c r="BM31" s="214" t="s">
        <v>230</v>
      </c>
      <c r="BN31" s="214">
        <v>3</v>
      </c>
      <c r="BO31" s="214" t="s">
        <v>2999</v>
      </c>
      <c r="BP31" s="210" t="s">
        <v>269</v>
      </c>
      <c r="BQ31" s="215">
        <v>45832</v>
      </c>
      <c r="BR31" s="213" t="s">
        <v>328</v>
      </c>
      <c r="BS31" s="216" t="s">
        <v>17</v>
      </c>
      <c r="BT31" s="216" t="s">
        <v>17</v>
      </c>
      <c r="BU31" s="216" t="s">
        <v>17</v>
      </c>
      <c r="BV31" s="216" t="s">
        <v>17</v>
      </c>
      <c r="BW31" s="216" t="s">
        <v>17</v>
      </c>
      <c r="BX31" s="216" t="s">
        <v>17</v>
      </c>
      <c r="BY31" s="206">
        <v>44803</v>
      </c>
      <c r="BZ31" s="214" t="s">
        <v>327</v>
      </c>
      <c r="CA31" s="214" t="s">
        <v>17</v>
      </c>
      <c r="CB31" s="214" t="s">
        <v>17</v>
      </c>
      <c r="CC31" s="214" t="s">
        <v>17</v>
      </c>
      <c r="CD31" s="214" t="s">
        <v>17</v>
      </c>
      <c r="CE31" s="214" t="s">
        <v>17</v>
      </c>
      <c r="CF31" s="214" t="s">
        <v>17</v>
      </c>
      <c r="CG31" s="215">
        <v>44803</v>
      </c>
      <c r="CH31" s="213" t="s">
        <v>8973</v>
      </c>
      <c r="CI31" s="214" t="e">
        <v>#N/A</v>
      </c>
      <c r="CJ31" s="214" t="e">
        <v>#N/A</v>
      </c>
      <c r="CK31" s="214" t="e">
        <v>#N/A</v>
      </c>
      <c r="CL31" s="214" t="e">
        <v>#N/A</v>
      </c>
      <c r="CM31" s="214" t="e">
        <v>#N/A</v>
      </c>
      <c r="CN31" s="214" t="e">
        <v>#N/A</v>
      </c>
      <c r="CO31" s="217" t="e">
        <v>#N/A</v>
      </c>
      <c r="CP31" s="214" t="s">
        <v>329</v>
      </c>
      <c r="CQ31" s="216" t="s">
        <v>17</v>
      </c>
      <c r="CR31" s="216" t="s">
        <v>17</v>
      </c>
      <c r="CS31" s="216" t="s">
        <v>17</v>
      </c>
      <c r="CT31" s="216" t="s">
        <v>17</v>
      </c>
      <c r="CU31" s="216" t="s">
        <v>17</v>
      </c>
      <c r="CV31" s="216" t="s">
        <v>17</v>
      </c>
      <c r="CW31" s="206">
        <v>44803</v>
      </c>
      <c r="CX31" s="214" t="s">
        <v>3005</v>
      </c>
      <c r="CY31" s="210">
        <v>173000</v>
      </c>
      <c r="CZ31" s="210" t="s">
        <v>3012</v>
      </c>
      <c r="DA31" s="210" t="s">
        <v>230</v>
      </c>
      <c r="DB31" s="210">
        <v>3</v>
      </c>
      <c r="DC31" s="210" t="s">
        <v>3014</v>
      </c>
      <c r="DD31" s="210" t="s">
        <v>3013</v>
      </c>
      <c r="DE31" s="212">
        <v>45832</v>
      </c>
      <c r="DF31" s="213" t="s">
        <v>3007</v>
      </c>
      <c r="DG31" s="205">
        <v>49000</v>
      </c>
      <c r="DH31" s="216" t="s">
        <v>2989</v>
      </c>
      <c r="DI31" s="216" t="s">
        <v>230</v>
      </c>
      <c r="DJ31" s="216">
        <v>3</v>
      </c>
      <c r="DK31" s="216" t="s">
        <v>3006</v>
      </c>
      <c r="DL31" s="216" t="s">
        <v>2990</v>
      </c>
      <c r="DM31" s="206">
        <v>45832</v>
      </c>
      <c r="DN31" s="214" t="s">
        <v>3011</v>
      </c>
      <c r="DO31" s="210">
        <v>0</v>
      </c>
      <c r="DP31" s="214" t="s">
        <v>3008</v>
      </c>
      <c r="DQ31" s="214" t="s">
        <v>230</v>
      </c>
      <c r="DR31" s="214">
        <v>3</v>
      </c>
      <c r="DS31" s="214" t="s">
        <v>3010</v>
      </c>
      <c r="DT31" s="214" t="s">
        <v>3009</v>
      </c>
      <c r="DU31" s="215">
        <v>45832</v>
      </c>
      <c r="DV31" s="213" t="s">
        <v>3015</v>
      </c>
      <c r="DW31" s="205">
        <v>162000</v>
      </c>
      <c r="DX31" s="216" t="s">
        <v>3012</v>
      </c>
      <c r="DY31" s="216" t="s">
        <v>230</v>
      </c>
      <c r="DZ31" s="216">
        <v>3</v>
      </c>
      <c r="EA31" s="216" t="s">
        <v>3014</v>
      </c>
      <c r="EB31" s="216" t="s">
        <v>3013</v>
      </c>
      <c r="EC31" s="206">
        <v>45832</v>
      </c>
      <c r="ED31" s="214" t="s">
        <v>3017</v>
      </c>
      <c r="EE31" s="210">
        <v>11000</v>
      </c>
      <c r="EF31" s="214" t="s">
        <v>3012</v>
      </c>
      <c r="EG31" s="214" t="s">
        <v>230</v>
      </c>
      <c r="EH31" s="214">
        <v>3</v>
      </c>
      <c r="EI31" s="214" t="s">
        <v>3016</v>
      </c>
      <c r="EJ31" s="214" t="s">
        <v>3013</v>
      </c>
      <c r="EK31" s="215">
        <v>45832</v>
      </c>
      <c r="EL31" s="213" t="s">
        <v>3019</v>
      </c>
      <c r="EM31" s="205" t="s">
        <v>17</v>
      </c>
      <c r="EN31" s="216" t="s">
        <v>318</v>
      </c>
      <c r="EO31" s="216" t="s">
        <v>17</v>
      </c>
      <c r="EP31" s="216" t="s">
        <v>17</v>
      </c>
      <c r="EQ31" s="216" t="s">
        <v>3018</v>
      </c>
      <c r="ER31" s="216" t="s">
        <v>17</v>
      </c>
      <c r="ES31" s="206">
        <v>45832</v>
      </c>
      <c r="ET31" s="214" t="s">
        <v>3001</v>
      </c>
      <c r="EU31" s="214">
        <v>879</v>
      </c>
      <c r="EV31" s="214" t="s">
        <v>2956</v>
      </c>
      <c r="EW31" s="214" t="s">
        <v>230</v>
      </c>
      <c r="EX31" s="214">
        <v>3</v>
      </c>
      <c r="EY31" s="214" t="s">
        <v>2958</v>
      </c>
      <c r="EZ31" s="214" t="s">
        <v>2957</v>
      </c>
      <c r="FA31" s="215">
        <v>45832</v>
      </c>
      <c r="FB31" s="213" t="s">
        <v>3021</v>
      </c>
      <c r="FC31" s="216">
        <v>2</v>
      </c>
      <c r="FD31" s="216" t="s">
        <v>3002</v>
      </c>
      <c r="FE31" s="216" t="s">
        <v>230</v>
      </c>
      <c r="FF31" s="216">
        <v>3</v>
      </c>
      <c r="FG31" s="216" t="s">
        <v>3020</v>
      </c>
      <c r="FH31" s="216" t="s">
        <v>3003</v>
      </c>
      <c r="FI31" s="206">
        <v>45832</v>
      </c>
      <c r="FJ31" s="213" t="s">
        <v>81</v>
      </c>
      <c r="FK31" s="214">
        <v>0</v>
      </c>
      <c r="FL31" s="214">
        <v>0</v>
      </c>
      <c r="FM31" s="214" t="s">
        <v>62</v>
      </c>
      <c r="FN31" s="214">
        <v>2</v>
      </c>
      <c r="FO31" s="214" t="s">
        <v>80</v>
      </c>
      <c r="FP31" s="210">
        <v>0</v>
      </c>
      <c r="FQ31" s="211">
        <v>43511</v>
      </c>
      <c r="FR31" s="213" t="s">
        <v>82</v>
      </c>
      <c r="FS31" s="216">
        <v>0</v>
      </c>
      <c r="FT31" s="216">
        <v>0</v>
      </c>
      <c r="FU31" s="216" t="s">
        <v>62</v>
      </c>
      <c r="FV31" s="216">
        <v>2</v>
      </c>
      <c r="FW31" s="216" t="s">
        <v>80</v>
      </c>
      <c r="FX31" s="216">
        <v>0</v>
      </c>
      <c r="FY31" s="206">
        <v>43511</v>
      </c>
      <c r="FZ31" s="214" t="s">
        <v>1688</v>
      </c>
      <c r="GA31" s="214">
        <v>2</v>
      </c>
      <c r="GB31" s="214" t="s">
        <v>1215</v>
      </c>
      <c r="GC31" s="214" t="s">
        <v>62</v>
      </c>
      <c r="GD31" s="214">
        <v>2</v>
      </c>
      <c r="GE31" s="214" t="s">
        <v>17</v>
      </c>
      <c r="GF31" s="214" t="s">
        <v>17</v>
      </c>
      <c r="GG31" s="215">
        <v>45825</v>
      </c>
      <c r="GH31" s="213" t="s">
        <v>1694</v>
      </c>
      <c r="GI31" s="216">
        <v>1</v>
      </c>
      <c r="GJ31" s="216" t="s">
        <v>1215</v>
      </c>
      <c r="GK31" s="216" t="s">
        <v>62</v>
      </c>
      <c r="GL31" s="216">
        <v>2</v>
      </c>
      <c r="GM31" s="216" t="s">
        <v>17</v>
      </c>
      <c r="GN31" s="216" t="s">
        <v>17</v>
      </c>
      <c r="GO31" s="206">
        <v>45825</v>
      </c>
      <c r="GP31" s="214" t="s">
        <v>1689</v>
      </c>
      <c r="GQ31" s="214">
        <v>1</v>
      </c>
      <c r="GR31" s="214" t="s">
        <v>1215</v>
      </c>
      <c r="GS31" s="214" t="s">
        <v>62</v>
      </c>
      <c r="GT31" s="214">
        <v>2</v>
      </c>
      <c r="GU31" s="214" t="s">
        <v>17</v>
      </c>
      <c r="GV31" s="214" t="s">
        <v>17</v>
      </c>
      <c r="GW31" s="215">
        <v>45825</v>
      </c>
      <c r="GX31" s="213" t="s">
        <v>1695</v>
      </c>
      <c r="GY31" s="216">
        <v>0</v>
      </c>
      <c r="GZ31" s="216" t="s">
        <v>1215</v>
      </c>
      <c r="HA31" s="216" t="s">
        <v>62</v>
      </c>
      <c r="HB31" s="216">
        <v>2</v>
      </c>
      <c r="HC31" s="216" t="s">
        <v>17</v>
      </c>
      <c r="HD31" s="216" t="s">
        <v>17</v>
      </c>
      <c r="HE31" s="206">
        <v>45825</v>
      </c>
      <c r="HF31" s="214" t="s">
        <v>1687</v>
      </c>
      <c r="HG31" s="214">
        <v>0</v>
      </c>
      <c r="HH31" s="214" t="s">
        <v>1215</v>
      </c>
      <c r="HI31" s="214" t="s">
        <v>62</v>
      </c>
      <c r="HJ31" s="214">
        <v>2</v>
      </c>
      <c r="HK31" s="214" t="s">
        <v>17</v>
      </c>
      <c r="HL31" s="214" t="s">
        <v>17</v>
      </c>
      <c r="HM31" s="215">
        <v>45825</v>
      </c>
      <c r="HN31" s="213" t="s">
        <v>1693</v>
      </c>
      <c r="HO31" s="216">
        <v>2</v>
      </c>
      <c r="HP31" s="216" t="s">
        <v>1215</v>
      </c>
      <c r="HQ31" s="216" t="s">
        <v>62</v>
      </c>
      <c r="HR31" s="216">
        <v>2</v>
      </c>
      <c r="HS31" s="216" t="s">
        <v>17</v>
      </c>
      <c r="HT31" s="216" t="s">
        <v>17</v>
      </c>
      <c r="HU31" s="206">
        <v>45825</v>
      </c>
      <c r="HV31" s="214" t="s">
        <v>1690</v>
      </c>
      <c r="HW31" s="214">
        <v>0</v>
      </c>
      <c r="HX31" s="214" t="s">
        <v>1215</v>
      </c>
      <c r="HY31" s="214" t="s">
        <v>62</v>
      </c>
      <c r="HZ31" s="214">
        <v>2</v>
      </c>
      <c r="IA31" s="214" t="s">
        <v>17</v>
      </c>
      <c r="IB31" s="214" t="s">
        <v>17</v>
      </c>
      <c r="IC31" s="215">
        <v>45825</v>
      </c>
      <c r="ID31" s="213" t="s">
        <v>1692</v>
      </c>
      <c r="IE31" s="216">
        <v>1</v>
      </c>
      <c r="IF31" s="216" t="s">
        <v>1215</v>
      </c>
      <c r="IG31" s="216" t="s">
        <v>62</v>
      </c>
      <c r="IH31" s="216">
        <v>2</v>
      </c>
      <c r="II31" s="216" t="s">
        <v>17</v>
      </c>
      <c r="IJ31" s="216" t="s">
        <v>17</v>
      </c>
      <c r="IK31" s="206">
        <v>45825</v>
      </c>
      <c r="IL31" s="214" t="s">
        <v>1691</v>
      </c>
      <c r="IM31" s="214">
        <v>2</v>
      </c>
      <c r="IN31" s="214" t="s">
        <v>1215</v>
      </c>
      <c r="IO31" s="214" t="s">
        <v>62</v>
      </c>
      <c r="IP31" s="214">
        <v>2</v>
      </c>
      <c r="IQ31" s="214" t="s">
        <v>17</v>
      </c>
      <c r="IR31" s="214" t="s">
        <v>17</v>
      </c>
      <c r="IS31" s="215">
        <v>45825</v>
      </c>
    </row>
    <row r="32" spans="1:253" s="11" customFormat="1" ht="13.25" customHeight="1" x14ac:dyDescent="0.25">
      <c r="A32" s="11" t="s">
        <v>239</v>
      </c>
      <c r="B32" s="11" t="s">
        <v>8443</v>
      </c>
      <c r="C32" s="11" t="s">
        <v>240</v>
      </c>
      <c r="D32" s="11" t="s">
        <v>74</v>
      </c>
      <c r="E32" s="11" t="s">
        <v>7819</v>
      </c>
      <c r="F32" s="11" t="s">
        <v>2945</v>
      </c>
      <c r="G32" s="204">
        <v>47287000</v>
      </c>
      <c r="H32" s="205" t="s">
        <v>2942</v>
      </c>
      <c r="I32" s="205" t="s">
        <v>398</v>
      </c>
      <c r="J32" s="205">
        <v>2</v>
      </c>
      <c r="K32" s="205" t="s">
        <v>2944</v>
      </c>
      <c r="L32" s="205" t="s">
        <v>2943</v>
      </c>
      <c r="M32" s="206">
        <v>45832</v>
      </c>
      <c r="N32" s="213" t="s">
        <v>2947</v>
      </c>
      <c r="O32" s="208">
        <v>2381741</v>
      </c>
      <c r="P32" s="208" t="s">
        <v>2942</v>
      </c>
      <c r="Q32" s="208" t="s">
        <v>398</v>
      </c>
      <c r="R32" s="208">
        <v>2</v>
      </c>
      <c r="S32" s="208" t="s">
        <v>2946</v>
      </c>
      <c r="T32" s="208" t="s">
        <v>2943</v>
      </c>
      <c r="U32" s="209">
        <v>45832</v>
      </c>
      <c r="V32" s="213" t="s">
        <v>2949</v>
      </c>
      <c r="W32" s="205">
        <v>47287000</v>
      </c>
      <c r="X32" s="205" t="s">
        <v>2942</v>
      </c>
      <c r="Y32" s="205" t="s">
        <v>398</v>
      </c>
      <c r="Z32" s="205">
        <v>2</v>
      </c>
      <c r="AA32" s="205" t="s">
        <v>2948</v>
      </c>
      <c r="AB32" s="205" t="s">
        <v>2943</v>
      </c>
      <c r="AC32" s="206">
        <v>45832</v>
      </c>
      <c r="AD32" s="213" t="s">
        <v>2953</v>
      </c>
      <c r="AE32" s="210">
        <v>437000</v>
      </c>
      <c r="AF32" s="210" t="s">
        <v>2950</v>
      </c>
      <c r="AG32" s="210" t="s">
        <v>230</v>
      </c>
      <c r="AH32" s="210">
        <v>3</v>
      </c>
      <c r="AI32" s="210" t="s">
        <v>2952</v>
      </c>
      <c r="AJ32" s="210" t="s">
        <v>2951</v>
      </c>
      <c r="AK32" s="211">
        <v>45832</v>
      </c>
      <c r="AL32" s="213" t="s">
        <v>2955</v>
      </c>
      <c r="AM32" s="205">
        <v>437000</v>
      </c>
      <c r="AN32" s="205" t="s">
        <v>2950</v>
      </c>
      <c r="AO32" s="205" t="s">
        <v>230</v>
      </c>
      <c r="AP32" s="205">
        <v>3</v>
      </c>
      <c r="AQ32" s="205" t="s">
        <v>2954</v>
      </c>
      <c r="AR32" s="205" t="s">
        <v>2951</v>
      </c>
      <c r="AS32" s="206">
        <v>45832</v>
      </c>
      <c r="AT32" s="214" t="s">
        <v>247</v>
      </c>
      <c r="AU32" s="210" t="s">
        <v>17</v>
      </c>
      <c r="AV32" s="210" t="s">
        <v>17</v>
      </c>
      <c r="AW32" s="210" t="s">
        <v>17</v>
      </c>
      <c r="AX32" s="210" t="s">
        <v>17</v>
      </c>
      <c r="AY32" s="210" t="s">
        <v>246</v>
      </c>
      <c r="AZ32" s="210" t="s">
        <v>17</v>
      </c>
      <c r="BA32" s="211">
        <v>44005</v>
      </c>
      <c r="BB32" s="213" t="s">
        <v>245</v>
      </c>
      <c r="BC32" s="205" t="s">
        <v>17</v>
      </c>
      <c r="BD32" s="205" t="s">
        <v>17</v>
      </c>
      <c r="BE32" s="205" t="s">
        <v>17</v>
      </c>
      <c r="BF32" s="205" t="s">
        <v>17</v>
      </c>
      <c r="BG32" s="205" t="s">
        <v>103</v>
      </c>
      <c r="BH32" s="205" t="s">
        <v>17</v>
      </c>
      <c r="BI32" s="206">
        <v>44005</v>
      </c>
      <c r="BJ32" s="214" t="s">
        <v>2959</v>
      </c>
      <c r="BK32" s="214">
        <v>879</v>
      </c>
      <c r="BL32" s="214" t="s">
        <v>2956</v>
      </c>
      <c r="BM32" s="214" t="s">
        <v>230</v>
      </c>
      <c r="BN32" s="214">
        <v>3</v>
      </c>
      <c r="BO32" s="214" t="s">
        <v>2958</v>
      </c>
      <c r="BP32" s="210" t="s">
        <v>2957</v>
      </c>
      <c r="BQ32" s="215">
        <v>45832</v>
      </c>
      <c r="BR32" s="213" t="s">
        <v>242</v>
      </c>
      <c r="BS32" s="216" t="s">
        <v>17</v>
      </c>
      <c r="BT32" s="216" t="s">
        <v>17</v>
      </c>
      <c r="BU32" s="216" t="s">
        <v>17</v>
      </c>
      <c r="BV32" s="216" t="s">
        <v>17</v>
      </c>
      <c r="BW32" s="216" t="s">
        <v>241</v>
      </c>
      <c r="BX32" s="216" t="s">
        <v>17</v>
      </c>
      <c r="BY32" s="206">
        <v>44005</v>
      </c>
      <c r="BZ32" s="214" t="s">
        <v>243</v>
      </c>
      <c r="CA32" s="214" t="s">
        <v>17</v>
      </c>
      <c r="CB32" s="214" t="s">
        <v>17</v>
      </c>
      <c r="CC32" s="214" t="s">
        <v>17</v>
      </c>
      <c r="CD32" s="214" t="s">
        <v>17</v>
      </c>
      <c r="CE32" s="214" t="s">
        <v>241</v>
      </c>
      <c r="CF32" s="214" t="s">
        <v>17</v>
      </c>
      <c r="CG32" s="215">
        <v>44005</v>
      </c>
      <c r="CH32" s="213" t="s">
        <v>8974</v>
      </c>
      <c r="CI32" s="214" t="e">
        <v>#N/A</v>
      </c>
      <c r="CJ32" s="214" t="e">
        <v>#N/A</v>
      </c>
      <c r="CK32" s="214" t="e">
        <v>#N/A</v>
      </c>
      <c r="CL32" s="214" t="e">
        <v>#N/A</v>
      </c>
      <c r="CM32" s="214" t="e">
        <v>#N/A</v>
      </c>
      <c r="CN32" s="214" t="e">
        <v>#N/A</v>
      </c>
      <c r="CO32" s="217" t="e">
        <v>#N/A</v>
      </c>
      <c r="CP32" s="214" t="s">
        <v>244</v>
      </c>
      <c r="CQ32" s="216" t="s">
        <v>17</v>
      </c>
      <c r="CR32" s="216" t="s">
        <v>17</v>
      </c>
      <c r="CS32" s="216" t="s">
        <v>17</v>
      </c>
      <c r="CT32" s="216" t="s">
        <v>17</v>
      </c>
      <c r="CU32" s="216" t="s">
        <v>103</v>
      </c>
      <c r="CV32" s="216" t="s">
        <v>17</v>
      </c>
      <c r="CW32" s="206">
        <v>44005</v>
      </c>
      <c r="CX32" s="214" t="s">
        <v>2964</v>
      </c>
      <c r="CY32" s="210">
        <v>436000</v>
      </c>
      <c r="CZ32" s="210" t="s">
        <v>2971</v>
      </c>
      <c r="DA32" s="210" t="s">
        <v>230</v>
      </c>
      <c r="DB32" s="210">
        <v>3</v>
      </c>
      <c r="DC32" s="210" t="s">
        <v>2973</v>
      </c>
      <c r="DD32" s="210" t="s">
        <v>2972</v>
      </c>
      <c r="DE32" s="212">
        <v>45832</v>
      </c>
      <c r="DF32" s="213" t="s">
        <v>2968</v>
      </c>
      <c r="DG32" s="205">
        <v>46851000</v>
      </c>
      <c r="DH32" s="216" t="s">
        <v>2965</v>
      </c>
      <c r="DI32" s="216" t="s">
        <v>230</v>
      </c>
      <c r="DJ32" s="216">
        <v>3</v>
      </c>
      <c r="DK32" s="216" t="s">
        <v>2967</v>
      </c>
      <c r="DL32" s="216" t="s">
        <v>2966</v>
      </c>
      <c r="DM32" s="206">
        <v>45832</v>
      </c>
      <c r="DN32" s="214" t="s">
        <v>2970</v>
      </c>
      <c r="DO32" s="210">
        <v>0</v>
      </c>
      <c r="DP32" s="214" t="s">
        <v>2950</v>
      </c>
      <c r="DQ32" s="214" t="s">
        <v>230</v>
      </c>
      <c r="DR32" s="214">
        <v>3</v>
      </c>
      <c r="DS32" s="214" t="s">
        <v>2969</v>
      </c>
      <c r="DT32" s="214" t="s">
        <v>2951</v>
      </c>
      <c r="DU32" s="215">
        <v>45832</v>
      </c>
      <c r="DV32" s="213" t="s">
        <v>2974</v>
      </c>
      <c r="DW32" s="205">
        <v>425000</v>
      </c>
      <c r="DX32" s="216" t="s">
        <v>2971</v>
      </c>
      <c r="DY32" s="216" t="s">
        <v>230</v>
      </c>
      <c r="DZ32" s="216">
        <v>3</v>
      </c>
      <c r="EA32" s="216" t="s">
        <v>2973</v>
      </c>
      <c r="EB32" s="216" t="s">
        <v>2972</v>
      </c>
      <c r="EC32" s="206">
        <v>45832</v>
      </c>
      <c r="ED32" s="214" t="s">
        <v>2978</v>
      </c>
      <c r="EE32" s="210">
        <v>11000</v>
      </c>
      <c r="EF32" s="214" t="s">
        <v>2975</v>
      </c>
      <c r="EG32" s="214" t="s">
        <v>230</v>
      </c>
      <c r="EH32" s="214">
        <v>3</v>
      </c>
      <c r="EI32" s="214" t="s">
        <v>2977</v>
      </c>
      <c r="EJ32" s="214" t="s">
        <v>2976</v>
      </c>
      <c r="EK32" s="215">
        <v>45832</v>
      </c>
      <c r="EL32" s="213" t="s">
        <v>2980</v>
      </c>
      <c r="EM32" s="205" t="s">
        <v>17</v>
      </c>
      <c r="EN32" s="216" t="s">
        <v>17</v>
      </c>
      <c r="EO32" s="216" t="s">
        <v>17</v>
      </c>
      <c r="EP32" s="216" t="s">
        <v>17</v>
      </c>
      <c r="EQ32" s="216" t="s">
        <v>2979</v>
      </c>
      <c r="ER32" s="216" t="s">
        <v>17</v>
      </c>
      <c r="ES32" s="206">
        <v>45832</v>
      </c>
      <c r="ET32" s="214" t="s">
        <v>2960</v>
      </c>
      <c r="EU32" s="214">
        <v>879</v>
      </c>
      <c r="EV32" s="214" t="s">
        <v>2956</v>
      </c>
      <c r="EW32" s="214" t="s">
        <v>230</v>
      </c>
      <c r="EX32" s="214">
        <v>3</v>
      </c>
      <c r="EY32" s="214" t="s">
        <v>2958</v>
      </c>
      <c r="EZ32" s="214" t="s">
        <v>2957</v>
      </c>
      <c r="FA32" s="215">
        <v>45832</v>
      </c>
      <c r="FB32" s="213" t="s">
        <v>2982</v>
      </c>
      <c r="FC32" s="216">
        <v>4</v>
      </c>
      <c r="FD32" s="216" t="s">
        <v>2961</v>
      </c>
      <c r="FE32" s="216" t="s">
        <v>398</v>
      </c>
      <c r="FF32" s="216">
        <v>2</v>
      </c>
      <c r="FG32" s="216" t="s">
        <v>2981</v>
      </c>
      <c r="FH32" s="216" t="s">
        <v>2962</v>
      </c>
      <c r="FI32" s="206">
        <v>45832</v>
      </c>
      <c r="FJ32" s="213" t="s">
        <v>248</v>
      </c>
      <c r="FK32" s="214" t="s">
        <v>17</v>
      </c>
      <c r="FL32" s="214" t="s">
        <v>17</v>
      </c>
      <c r="FM32" s="214" t="s">
        <v>17</v>
      </c>
      <c r="FN32" s="214" t="s">
        <v>17</v>
      </c>
      <c r="FO32" s="214" t="s">
        <v>103</v>
      </c>
      <c r="FP32" s="210" t="s">
        <v>17</v>
      </c>
      <c r="FQ32" s="211">
        <v>44005</v>
      </c>
      <c r="FR32" s="213" t="s">
        <v>249</v>
      </c>
      <c r="FS32" s="216" t="s">
        <v>17</v>
      </c>
      <c r="FT32" s="216" t="s">
        <v>17</v>
      </c>
      <c r="FU32" s="216" t="s">
        <v>17</v>
      </c>
      <c r="FV32" s="216" t="s">
        <v>17</v>
      </c>
      <c r="FW32" s="216" t="s">
        <v>103</v>
      </c>
      <c r="FX32" s="216" t="s">
        <v>17</v>
      </c>
      <c r="FY32" s="206">
        <v>44005</v>
      </c>
      <c r="FZ32" s="214" t="s">
        <v>1697</v>
      </c>
      <c r="GA32" s="214">
        <v>2</v>
      </c>
      <c r="GB32" s="214" t="s">
        <v>1215</v>
      </c>
      <c r="GC32" s="214" t="s">
        <v>62</v>
      </c>
      <c r="GD32" s="214">
        <v>2</v>
      </c>
      <c r="GE32" s="214" t="s">
        <v>17</v>
      </c>
      <c r="GF32" s="214" t="s">
        <v>17</v>
      </c>
      <c r="GG32" s="215">
        <v>45825</v>
      </c>
      <c r="GH32" s="213" t="s">
        <v>1703</v>
      </c>
      <c r="GI32" s="216">
        <v>1</v>
      </c>
      <c r="GJ32" s="216" t="s">
        <v>1215</v>
      </c>
      <c r="GK32" s="216" t="s">
        <v>62</v>
      </c>
      <c r="GL32" s="216">
        <v>2</v>
      </c>
      <c r="GM32" s="216" t="s">
        <v>17</v>
      </c>
      <c r="GN32" s="216" t="s">
        <v>17</v>
      </c>
      <c r="GO32" s="206">
        <v>45825</v>
      </c>
      <c r="GP32" s="214" t="s">
        <v>1698</v>
      </c>
      <c r="GQ32" s="214">
        <v>1</v>
      </c>
      <c r="GR32" s="214" t="s">
        <v>1215</v>
      </c>
      <c r="GS32" s="214" t="s">
        <v>62</v>
      </c>
      <c r="GT32" s="214">
        <v>2</v>
      </c>
      <c r="GU32" s="214" t="s">
        <v>17</v>
      </c>
      <c r="GV32" s="214" t="s">
        <v>17</v>
      </c>
      <c r="GW32" s="215">
        <v>45825</v>
      </c>
      <c r="GX32" s="213" t="s">
        <v>1704</v>
      </c>
      <c r="GY32" s="216">
        <v>0</v>
      </c>
      <c r="GZ32" s="216" t="s">
        <v>1215</v>
      </c>
      <c r="HA32" s="216" t="s">
        <v>62</v>
      </c>
      <c r="HB32" s="216">
        <v>2</v>
      </c>
      <c r="HC32" s="216" t="s">
        <v>17</v>
      </c>
      <c r="HD32" s="216" t="s">
        <v>17</v>
      </c>
      <c r="HE32" s="206">
        <v>45825</v>
      </c>
      <c r="HF32" s="214" t="s">
        <v>1696</v>
      </c>
      <c r="HG32" s="214">
        <v>0</v>
      </c>
      <c r="HH32" s="214" t="s">
        <v>1215</v>
      </c>
      <c r="HI32" s="214" t="s">
        <v>62</v>
      </c>
      <c r="HJ32" s="214">
        <v>2</v>
      </c>
      <c r="HK32" s="214" t="s">
        <v>17</v>
      </c>
      <c r="HL32" s="214" t="s">
        <v>17</v>
      </c>
      <c r="HM32" s="215">
        <v>45825</v>
      </c>
      <c r="HN32" s="213" t="s">
        <v>1702</v>
      </c>
      <c r="HO32" s="216">
        <v>2</v>
      </c>
      <c r="HP32" s="216" t="s">
        <v>1215</v>
      </c>
      <c r="HQ32" s="216" t="s">
        <v>62</v>
      </c>
      <c r="HR32" s="216">
        <v>2</v>
      </c>
      <c r="HS32" s="216" t="s">
        <v>17</v>
      </c>
      <c r="HT32" s="216" t="s">
        <v>17</v>
      </c>
      <c r="HU32" s="206">
        <v>45825</v>
      </c>
      <c r="HV32" s="214" t="s">
        <v>1699</v>
      </c>
      <c r="HW32" s="214">
        <v>0</v>
      </c>
      <c r="HX32" s="214" t="s">
        <v>1215</v>
      </c>
      <c r="HY32" s="214" t="s">
        <v>62</v>
      </c>
      <c r="HZ32" s="214">
        <v>2</v>
      </c>
      <c r="IA32" s="214" t="s">
        <v>17</v>
      </c>
      <c r="IB32" s="214" t="s">
        <v>17</v>
      </c>
      <c r="IC32" s="215">
        <v>45825</v>
      </c>
      <c r="ID32" s="213" t="s">
        <v>1701</v>
      </c>
      <c r="IE32" s="216">
        <v>1</v>
      </c>
      <c r="IF32" s="216" t="s">
        <v>1215</v>
      </c>
      <c r="IG32" s="216" t="s">
        <v>62</v>
      </c>
      <c r="IH32" s="216">
        <v>2</v>
      </c>
      <c r="II32" s="216" t="s">
        <v>17</v>
      </c>
      <c r="IJ32" s="216" t="s">
        <v>17</v>
      </c>
      <c r="IK32" s="206">
        <v>45825</v>
      </c>
      <c r="IL32" s="214" t="s">
        <v>1700</v>
      </c>
      <c r="IM32" s="214">
        <v>2</v>
      </c>
      <c r="IN32" s="214" t="s">
        <v>1215</v>
      </c>
      <c r="IO32" s="214" t="s">
        <v>62</v>
      </c>
      <c r="IP32" s="214">
        <v>2</v>
      </c>
      <c r="IQ32" s="214" t="s">
        <v>17</v>
      </c>
      <c r="IR32" s="214" t="s">
        <v>17</v>
      </c>
      <c r="IS32" s="215">
        <v>45825</v>
      </c>
    </row>
    <row r="33" spans="1:253" s="11" customFormat="1" ht="13.25" customHeight="1" x14ac:dyDescent="0.25">
      <c r="A33" s="11" t="s">
        <v>1239</v>
      </c>
      <c r="B33" s="11" t="s">
        <v>8536</v>
      </c>
      <c r="C33" s="11" t="s">
        <v>1240</v>
      </c>
      <c r="D33" s="11" t="s">
        <v>416</v>
      </c>
      <c r="E33" s="11" t="s">
        <v>7820</v>
      </c>
      <c r="F33" s="11" t="s">
        <v>7309</v>
      </c>
      <c r="G33" s="204">
        <v>18100000</v>
      </c>
      <c r="H33" s="205" t="s">
        <v>7307</v>
      </c>
      <c r="I33" s="205" t="s">
        <v>398</v>
      </c>
      <c r="J33" s="205">
        <v>2</v>
      </c>
      <c r="K33" s="205" t="s">
        <v>7308</v>
      </c>
      <c r="L33" s="205" t="s">
        <v>7198</v>
      </c>
      <c r="M33" s="206">
        <v>45838</v>
      </c>
      <c r="N33" s="213" t="s">
        <v>7313</v>
      </c>
      <c r="O33" s="208">
        <v>198655</v>
      </c>
      <c r="P33" s="208" t="s">
        <v>7310</v>
      </c>
      <c r="Q33" s="208" t="s">
        <v>230</v>
      </c>
      <c r="R33" s="208">
        <v>3</v>
      </c>
      <c r="S33" s="208" t="s">
        <v>7312</v>
      </c>
      <c r="T33" s="208" t="s">
        <v>7311</v>
      </c>
      <c r="U33" s="209">
        <v>45838</v>
      </c>
      <c r="V33" s="213" t="s">
        <v>7315</v>
      </c>
      <c r="W33" s="205">
        <v>15067000</v>
      </c>
      <c r="X33" s="205" t="s">
        <v>7310</v>
      </c>
      <c r="Y33" s="205" t="s">
        <v>230</v>
      </c>
      <c r="Z33" s="205">
        <v>3</v>
      </c>
      <c r="AA33" s="205" t="s">
        <v>7314</v>
      </c>
      <c r="AB33" s="205" t="s">
        <v>7311</v>
      </c>
      <c r="AC33" s="206">
        <v>45838</v>
      </c>
      <c r="AD33" s="213" t="s">
        <v>7317</v>
      </c>
      <c r="AE33" s="210">
        <v>3886000</v>
      </c>
      <c r="AF33" s="210" t="s">
        <v>7310</v>
      </c>
      <c r="AG33" s="210" t="s">
        <v>398</v>
      </c>
      <c r="AH33" s="210">
        <v>2</v>
      </c>
      <c r="AI33" s="210" t="s">
        <v>7316</v>
      </c>
      <c r="AJ33" s="210" t="s">
        <v>7311</v>
      </c>
      <c r="AK33" s="211">
        <v>45838</v>
      </c>
      <c r="AL33" s="213" t="s">
        <v>7321</v>
      </c>
      <c r="AM33" s="205">
        <v>856000</v>
      </c>
      <c r="AN33" s="205" t="s">
        <v>7318</v>
      </c>
      <c r="AO33" s="205" t="s">
        <v>230</v>
      </c>
      <c r="AP33" s="205">
        <v>3</v>
      </c>
      <c r="AQ33" s="205" t="s">
        <v>7320</v>
      </c>
      <c r="AR33" s="205" t="s">
        <v>7319</v>
      </c>
      <c r="AS33" s="206">
        <v>45838</v>
      </c>
      <c r="AT33" s="214" t="s">
        <v>7323</v>
      </c>
      <c r="AU33" s="210">
        <v>138</v>
      </c>
      <c r="AV33" s="210" t="s">
        <v>7209</v>
      </c>
      <c r="AW33" s="210" t="s">
        <v>398</v>
      </c>
      <c r="AX33" s="210">
        <v>2</v>
      </c>
      <c r="AY33" s="210" t="s">
        <v>7322</v>
      </c>
      <c r="AZ33" s="210" t="s">
        <v>7210</v>
      </c>
      <c r="BA33" s="211">
        <v>45838</v>
      </c>
      <c r="BB33" s="213" t="s">
        <v>7342</v>
      </c>
      <c r="BC33" s="205" t="s">
        <v>17</v>
      </c>
      <c r="BD33" s="205" t="s">
        <v>318</v>
      </c>
      <c r="BE33" s="205" t="s">
        <v>17</v>
      </c>
      <c r="BF33" s="205" t="s">
        <v>17</v>
      </c>
      <c r="BG33" s="205" t="s">
        <v>608</v>
      </c>
      <c r="BH33" s="205" t="s">
        <v>318</v>
      </c>
      <c r="BI33" s="206">
        <v>45838</v>
      </c>
      <c r="BJ33" s="214" t="s">
        <v>7324</v>
      </c>
      <c r="BK33" s="214">
        <v>1988</v>
      </c>
      <c r="BL33" s="214" t="s">
        <v>7217</v>
      </c>
      <c r="BM33" s="214" t="s">
        <v>398</v>
      </c>
      <c r="BN33" s="214">
        <v>2</v>
      </c>
      <c r="BO33" s="214" t="s">
        <v>7219</v>
      </c>
      <c r="BP33" s="210" t="s">
        <v>7218</v>
      </c>
      <c r="BQ33" s="215">
        <v>45838</v>
      </c>
      <c r="BR33" s="213" t="s">
        <v>1248</v>
      </c>
      <c r="BS33" s="216">
        <v>66071</v>
      </c>
      <c r="BT33" s="216" t="s">
        <v>1245</v>
      </c>
      <c r="BU33" s="216" t="s">
        <v>178</v>
      </c>
      <c r="BV33" s="216">
        <v>1</v>
      </c>
      <c r="BW33" s="216" t="s">
        <v>1247</v>
      </c>
      <c r="BX33" s="216" t="s">
        <v>1246</v>
      </c>
      <c r="BY33" s="206">
        <v>45806</v>
      </c>
      <c r="BZ33" s="214" t="s">
        <v>1250</v>
      </c>
      <c r="CA33" s="214">
        <v>966</v>
      </c>
      <c r="CB33" s="214" t="s">
        <v>1245</v>
      </c>
      <c r="CC33" s="214" t="s">
        <v>178</v>
      </c>
      <c r="CD33" s="214">
        <v>1</v>
      </c>
      <c r="CE33" s="214" t="s">
        <v>1249</v>
      </c>
      <c r="CF33" s="214" t="s">
        <v>1246</v>
      </c>
      <c r="CG33" s="215">
        <v>45806</v>
      </c>
      <c r="CH33" s="213" t="s">
        <v>8975</v>
      </c>
      <c r="CI33" s="214" t="e">
        <v>#N/A</v>
      </c>
      <c r="CJ33" s="214" t="e">
        <v>#N/A</v>
      </c>
      <c r="CK33" s="214" t="e">
        <v>#N/A</v>
      </c>
      <c r="CL33" s="214" t="e">
        <v>#N/A</v>
      </c>
      <c r="CM33" s="214" t="e">
        <v>#N/A</v>
      </c>
      <c r="CN33" s="214" t="e">
        <v>#N/A</v>
      </c>
      <c r="CO33" s="217" t="e">
        <v>#N/A</v>
      </c>
      <c r="CP33" s="214" t="s">
        <v>1242</v>
      </c>
      <c r="CQ33" s="216" t="s">
        <v>17</v>
      </c>
      <c r="CR33" s="216" t="s">
        <v>318</v>
      </c>
      <c r="CS33" s="216" t="s">
        <v>17</v>
      </c>
      <c r="CT33" s="216" t="s">
        <v>17</v>
      </c>
      <c r="CU33" s="216" t="s">
        <v>608</v>
      </c>
      <c r="CV33" s="216" t="s">
        <v>318</v>
      </c>
      <c r="CW33" s="206">
        <v>45806</v>
      </c>
      <c r="CX33" s="214" t="s">
        <v>7329</v>
      </c>
      <c r="CY33" s="210">
        <v>3534000</v>
      </c>
      <c r="CZ33" s="210" t="s">
        <v>7326</v>
      </c>
      <c r="DA33" s="210" t="s">
        <v>230</v>
      </c>
      <c r="DB33" s="210">
        <v>3</v>
      </c>
      <c r="DC33" s="210" t="s">
        <v>7334</v>
      </c>
      <c r="DD33" s="210" t="s">
        <v>7327</v>
      </c>
      <c r="DE33" s="212">
        <v>45838</v>
      </c>
      <c r="DF33" s="213" t="s">
        <v>7331</v>
      </c>
      <c r="DG33" s="205">
        <v>11182000</v>
      </c>
      <c r="DH33" s="216" t="s">
        <v>7326</v>
      </c>
      <c r="DI33" s="216" t="s">
        <v>230</v>
      </c>
      <c r="DJ33" s="216">
        <v>3</v>
      </c>
      <c r="DK33" s="216" t="s">
        <v>7330</v>
      </c>
      <c r="DL33" s="216" t="s">
        <v>7327</v>
      </c>
      <c r="DM33" s="206">
        <v>45838</v>
      </c>
      <c r="DN33" s="214" t="s">
        <v>7333</v>
      </c>
      <c r="DO33" s="210">
        <v>352000</v>
      </c>
      <c r="DP33" s="214" t="s">
        <v>7326</v>
      </c>
      <c r="DQ33" s="214" t="s">
        <v>230</v>
      </c>
      <c r="DR33" s="214">
        <v>3</v>
      </c>
      <c r="DS33" s="214" t="s">
        <v>7332</v>
      </c>
      <c r="DT33" s="214" t="s">
        <v>7327</v>
      </c>
      <c r="DU33" s="215">
        <v>45838</v>
      </c>
      <c r="DV33" s="213" t="s">
        <v>7335</v>
      </c>
      <c r="DW33" s="205">
        <v>3384000</v>
      </c>
      <c r="DX33" s="216" t="s">
        <v>7326</v>
      </c>
      <c r="DY33" s="216" t="s">
        <v>230</v>
      </c>
      <c r="DZ33" s="216">
        <v>3</v>
      </c>
      <c r="EA33" s="216" t="s">
        <v>7334</v>
      </c>
      <c r="EB33" s="216" t="s">
        <v>7327</v>
      </c>
      <c r="EC33" s="206">
        <v>45838</v>
      </c>
      <c r="ED33" s="214" t="s">
        <v>7337</v>
      </c>
      <c r="EE33" s="210">
        <v>150000</v>
      </c>
      <c r="EF33" s="214" t="s">
        <v>7326</v>
      </c>
      <c r="EG33" s="214" t="s">
        <v>230</v>
      </c>
      <c r="EH33" s="214">
        <v>3</v>
      </c>
      <c r="EI33" s="214" t="s">
        <v>7336</v>
      </c>
      <c r="EJ33" s="214" t="s">
        <v>7327</v>
      </c>
      <c r="EK33" s="215">
        <v>45838</v>
      </c>
      <c r="EL33" s="213" t="s">
        <v>7339</v>
      </c>
      <c r="EM33" s="205">
        <v>0</v>
      </c>
      <c r="EN33" s="216" t="s">
        <v>7326</v>
      </c>
      <c r="EO33" s="216" t="s">
        <v>230</v>
      </c>
      <c r="EP33" s="216">
        <v>3</v>
      </c>
      <c r="EQ33" s="216" t="s">
        <v>7338</v>
      </c>
      <c r="ER33" s="216" t="s">
        <v>7327</v>
      </c>
      <c r="ES33" s="206">
        <v>45838</v>
      </c>
      <c r="ET33" s="214" t="s">
        <v>7325</v>
      </c>
      <c r="EU33" s="214">
        <v>1988</v>
      </c>
      <c r="EV33" s="214" t="s">
        <v>7217</v>
      </c>
      <c r="EW33" s="214" t="s">
        <v>398</v>
      </c>
      <c r="EX33" s="214">
        <v>2</v>
      </c>
      <c r="EY33" s="214" t="s">
        <v>7219</v>
      </c>
      <c r="EZ33" s="214" t="s">
        <v>7218</v>
      </c>
      <c r="FA33" s="215">
        <v>45838</v>
      </c>
      <c r="FB33" s="213" t="s">
        <v>7341</v>
      </c>
      <c r="FC33" s="216">
        <v>4</v>
      </c>
      <c r="FD33" s="216" t="s">
        <v>7326</v>
      </c>
      <c r="FE33" s="216" t="s">
        <v>398</v>
      </c>
      <c r="FF33" s="216">
        <v>2</v>
      </c>
      <c r="FG33" s="216" t="s">
        <v>7340</v>
      </c>
      <c r="FH33" s="216" t="s">
        <v>7327</v>
      </c>
      <c r="FI33" s="206">
        <v>45838</v>
      </c>
      <c r="FJ33" s="213" t="s">
        <v>1243</v>
      </c>
      <c r="FK33" s="214" t="s">
        <v>17</v>
      </c>
      <c r="FL33" s="214" t="s">
        <v>318</v>
      </c>
      <c r="FM33" s="214" t="s">
        <v>17</v>
      </c>
      <c r="FN33" s="214" t="s">
        <v>17</v>
      </c>
      <c r="FO33" s="214" t="s">
        <v>608</v>
      </c>
      <c r="FP33" s="210" t="s">
        <v>318</v>
      </c>
      <c r="FQ33" s="211">
        <v>45806</v>
      </c>
      <c r="FR33" s="213" t="s">
        <v>1244</v>
      </c>
      <c r="FS33" s="216" t="s">
        <v>17</v>
      </c>
      <c r="FT33" s="216" t="s">
        <v>318</v>
      </c>
      <c r="FU33" s="216" t="s">
        <v>17</v>
      </c>
      <c r="FV33" s="216" t="s">
        <v>17</v>
      </c>
      <c r="FW33" s="216" t="s">
        <v>608</v>
      </c>
      <c r="FX33" s="216" t="s">
        <v>318</v>
      </c>
      <c r="FY33" s="206">
        <v>45806</v>
      </c>
      <c r="FZ33" s="214" t="s">
        <v>4037</v>
      </c>
      <c r="GA33" s="214">
        <v>0</v>
      </c>
      <c r="GB33" s="214" t="s">
        <v>1215</v>
      </c>
      <c r="GC33" s="214" t="s">
        <v>62</v>
      </c>
      <c r="GD33" s="214">
        <v>2</v>
      </c>
      <c r="GE33" s="214" t="s">
        <v>17</v>
      </c>
      <c r="GF33" s="214" t="s">
        <v>17</v>
      </c>
      <c r="GG33" s="215">
        <v>45833</v>
      </c>
      <c r="GH33" s="213" t="s">
        <v>4043</v>
      </c>
      <c r="GI33" s="216">
        <v>0</v>
      </c>
      <c r="GJ33" s="216" t="s">
        <v>1215</v>
      </c>
      <c r="GK33" s="216" t="s">
        <v>62</v>
      </c>
      <c r="GL33" s="216">
        <v>2</v>
      </c>
      <c r="GM33" s="216" t="s">
        <v>17</v>
      </c>
      <c r="GN33" s="216" t="s">
        <v>17</v>
      </c>
      <c r="GO33" s="206">
        <v>45833</v>
      </c>
      <c r="GP33" s="214" t="s">
        <v>4038</v>
      </c>
      <c r="GQ33" s="214">
        <v>1</v>
      </c>
      <c r="GR33" s="214" t="s">
        <v>1215</v>
      </c>
      <c r="GS33" s="214" t="s">
        <v>62</v>
      </c>
      <c r="GT33" s="214">
        <v>2</v>
      </c>
      <c r="GU33" s="214" t="s">
        <v>17</v>
      </c>
      <c r="GV33" s="214" t="s">
        <v>17</v>
      </c>
      <c r="GW33" s="215">
        <v>45833</v>
      </c>
      <c r="GX33" s="213" t="s">
        <v>4044</v>
      </c>
      <c r="GY33" s="216">
        <v>0</v>
      </c>
      <c r="GZ33" s="216" t="s">
        <v>1215</v>
      </c>
      <c r="HA33" s="216" t="s">
        <v>62</v>
      </c>
      <c r="HB33" s="216">
        <v>2</v>
      </c>
      <c r="HC33" s="216" t="s">
        <v>17</v>
      </c>
      <c r="HD33" s="216" t="s">
        <v>17</v>
      </c>
      <c r="HE33" s="206">
        <v>45833</v>
      </c>
      <c r="HF33" s="214" t="s">
        <v>4036</v>
      </c>
      <c r="HG33" s="214">
        <v>0</v>
      </c>
      <c r="HH33" s="214" t="s">
        <v>1215</v>
      </c>
      <c r="HI33" s="214" t="s">
        <v>62</v>
      </c>
      <c r="HJ33" s="214">
        <v>2</v>
      </c>
      <c r="HK33" s="214" t="s">
        <v>17</v>
      </c>
      <c r="HL33" s="214" t="s">
        <v>17</v>
      </c>
      <c r="HM33" s="215">
        <v>45833</v>
      </c>
      <c r="HN33" s="213" t="s">
        <v>4042</v>
      </c>
      <c r="HO33" s="216">
        <v>2</v>
      </c>
      <c r="HP33" s="216" t="s">
        <v>1215</v>
      </c>
      <c r="HQ33" s="216" t="s">
        <v>62</v>
      </c>
      <c r="HR33" s="216">
        <v>2</v>
      </c>
      <c r="HS33" s="216" t="s">
        <v>17</v>
      </c>
      <c r="HT33" s="216" t="s">
        <v>17</v>
      </c>
      <c r="HU33" s="206">
        <v>45833</v>
      </c>
      <c r="HV33" s="214" t="s">
        <v>4039</v>
      </c>
      <c r="HW33" s="214">
        <v>2</v>
      </c>
      <c r="HX33" s="214" t="s">
        <v>1215</v>
      </c>
      <c r="HY33" s="214" t="s">
        <v>62</v>
      </c>
      <c r="HZ33" s="214">
        <v>2</v>
      </c>
      <c r="IA33" s="214" t="s">
        <v>17</v>
      </c>
      <c r="IB33" s="214" t="s">
        <v>17</v>
      </c>
      <c r="IC33" s="215">
        <v>45833</v>
      </c>
      <c r="ID33" s="213" t="s">
        <v>4041</v>
      </c>
      <c r="IE33" s="216">
        <v>1</v>
      </c>
      <c r="IF33" s="216" t="s">
        <v>1215</v>
      </c>
      <c r="IG33" s="216" t="s">
        <v>62</v>
      </c>
      <c r="IH33" s="216">
        <v>2</v>
      </c>
      <c r="II33" s="216" t="s">
        <v>17</v>
      </c>
      <c r="IJ33" s="216" t="s">
        <v>17</v>
      </c>
      <c r="IK33" s="206">
        <v>45833</v>
      </c>
      <c r="IL33" s="214" t="s">
        <v>4040</v>
      </c>
      <c r="IM33" s="214">
        <v>3</v>
      </c>
      <c r="IN33" s="214" t="s">
        <v>1215</v>
      </c>
      <c r="IO33" s="214" t="s">
        <v>62</v>
      </c>
      <c r="IP33" s="214">
        <v>2</v>
      </c>
      <c r="IQ33" s="214" t="s">
        <v>17</v>
      </c>
      <c r="IR33" s="214" t="s">
        <v>17</v>
      </c>
      <c r="IS33" s="215">
        <v>45833</v>
      </c>
    </row>
    <row r="34" spans="1:253" s="11" customFormat="1" ht="13.25" customHeight="1" x14ac:dyDescent="0.25">
      <c r="A34" s="11" t="s">
        <v>414</v>
      </c>
      <c r="B34" s="11" t="s">
        <v>8443</v>
      </c>
      <c r="C34" s="11" t="s">
        <v>415</v>
      </c>
      <c r="D34" s="11" t="s">
        <v>416</v>
      </c>
      <c r="E34" s="11" t="s">
        <v>7820</v>
      </c>
      <c r="F34" s="11" t="s">
        <v>7277</v>
      </c>
      <c r="G34" s="204">
        <v>18100000</v>
      </c>
      <c r="H34" s="205" t="s">
        <v>7197</v>
      </c>
      <c r="I34" s="205" t="s">
        <v>398</v>
      </c>
      <c r="J34" s="205">
        <v>2</v>
      </c>
      <c r="K34" s="205" t="s">
        <v>7276</v>
      </c>
      <c r="L34" s="205" t="s">
        <v>7198</v>
      </c>
      <c r="M34" s="206">
        <v>45838</v>
      </c>
      <c r="N34" s="213" t="s">
        <v>7281</v>
      </c>
      <c r="O34" s="208">
        <v>71210</v>
      </c>
      <c r="P34" s="208" t="s">
        <v>7278</v>
      </c>
      <c r="Q34" s="208" t="s">
        <v>398</v>
      </c>
      <c r="R34" s="208">
        <v>2</v>
      </c>
      <c r="S34" s="208" t="s">
        <v>7280</v>
      </c>
      <c r="T34" s="208" t="s">
        <v>7279</v>
      </c>
      <c r="U34" s="209">
        <v>45838</v>
      </c>
      <c r="V34" s="213" t="s">
        <v>7283</v>
      </c>
      <c r="W34" s="205">
        <v>12117000</v>
      </c>
      <c r="X34" s="205" t="s">
        <v>7278</v>
      </c>
      <c r="Y34" s="205" t="s">
        <v>398</v>
      </c>
      <c r="Z34" s="205">
        <v>2</v>
      </c>
      <c r="AA34" s="205" t="s">
        <v>7282</v>
      </c>
      <c r="AB34" s="205" t="s">
        <v>7279</v>
      </c>
      <c r="AC34" s="206">
        <v>45838</v>
      </c>
      <c r="AD34" s="213" t="s">
        <v>7285</v>
      </c>
      <c r="AE34" s="210">
        <v>900000</v>
      </c>
      <c r="AF34" s="210" t="s">
        <v>6707</v>
      </c>
      <c r="AG34" s="210" t="s">
        <v>6401</v>
      </c>
      <c r="AH34" s="210">
        <v>3</v>
      </c>
      <c r="AI34" s="210" t="s">
        <v>7284</v>
      </c>
      <c r="AJ34" s="210" t="s">
        <v>6351</v>
      </c>
      <c r="AK34" s="211">
        <v>45838</v>
      </c>
      <c r="AL34" s="213" t="s">
        <v>7287</v>
      </c>
      <c r="AM34" s="205">
        <v>764000</v>
      </c>
      <c r="AN34" s="205" t="s">
        <v>6707</v>
      </c>
      <c r="AO34" s="205" t="s">
        <v>398</v>
      </c>
      <c r="AP34" s="205">
        <v>2</v>
      </c>
      <c r="AQ34" s="205" t="s">
        <v>7286</v>
      </c>
      <c r="AR34" s="205" t="s">
        <v>6351</v>
      </c>
      <c r="AS34" s="206">
        <v>45838</v>
      </c>
      <c r="AT34" s="214" t="s">
        <v>7288</v>
      </c>
      <c r="AU34" s="210" t="s">
        <v>17</v>
      </c>
      <c r="AV34" s="210" t="s">
        <v>318</v>
      </c>
      <c r="AW34" s="210" t="s">
        <v>17</v>
      </c>
      <c r="AX34" s="210" t="s">
        <v>17</v>
      </c>
      <c r="AY34" s="210" t="s">
        <v>608</v>
      </c>
      <c r="AZ34" s="210" t="s">
        <v>318</v>
      </c>
      <c r="BA34" s="211">
        <v>45838</v>
      </c>
      <c r="BB34" s="213" t="s">
        <v>823</v>
      </c>
      <c r="BC34" s="205" t="s">
        <v>17</v>
      </c>
      <c r="BD34" s="205" t="s">
        <v>318</v>
      </c>
      <c r="BE34" s="205" t="s">
        <v>17</v>
      </c>
      <c r="BF34" s="205" t="s">
        <v>17</v>
      </c>
      <c r="BG34" s="205" t="s">
        <v>608</v>
      </c>
      <c r="BH34" s="205" t="s">
        <v>318</v>
      </c>
      <c r="BI34" s="206">
        <v>45699</v>
      </c>
      <c r="BJ34" s="214" t="s">
        <v>7290</v>
      </c>
      <c r="BK34" s="214" t="s">
        <v>17</v>
      </c>
      <c r="BL34" s="214" t="s">
        <v>17</v>
      </c>
      <c r="BM34" s="214" t="s">
        <v>17</v>
      </c>
      <c r="BN34" s="214" t="s">
        <v>17</v>
      </c>
      <c r="BO34" s="214" t="s">
        <v>7289</v>
      </c>
      <c r="BP34" s="210" t="s">
        <v>17</v>
      </c>
      <c r="BQ34" s="215">
        <v>45838</v>
      </c>
      <c r="BR34" s="213" t="s">
        <v>824</v>
      </c>
      <c r="BS34" s="216" t="s">
        <v>17</v>
      </c>
      <c r="BT34" s="216" t="s">
        <v>318</v>
      </c>
      <c r="BU34" s="216" t="s">
        <v>17</v>
      </c>
      <c r="BV34" s="216" t="s">
        <v>17</v>
      </c>
      <c r="BW34" s="216" t="s">
        <v>608</v>
      </c>
      <c r="BX34" s="216" t="s">
        <v>318</v>
      </c>
      <c r="BY34" s="206">
        <v>45699</v>
      </c>
      <c r="BZ34" s="214" t="s">
        <v>825</v>
      </c>
      <c r="CA34" s="214" t="s">
        <v>17</v>
      </c>
      <c r="CB34" s="214" t="s">
        <v>318</v>
      </c>
      <c r="CC34" s="214" t="s">
        <v>17</v>
      </c>
      <c r="CD34" s="214" t="s">
        <v>17</v>
      </c>
      <c r="CE34" s="214" t="s">
        <v>608</v>
      </c>
      <c r="CF34" s="214" t="s">
        <v>318</v>
      </c>
      <c r="CG34" s="215">
        <v>45699</v>
      </c>
      <c r="CH34" s="213" t="s">
        <v>8976</v>
      </c>
      <c r="CI34" s="214" t="e">
        <v>#N/A</v>
      </c>
      <c r="CJ34" s="214" t="e">
        <v>#N/A</v>
      </c>
      <c r="CK34" s="214" t="e">
        <v>#N/A</v>
      </c>
      <c r="CL34" s="214" t="e">
        <v>#N/A</v>
      </c>
      <c r="CM34" s="214" t="e">
        <v>#N/A</v>
      </c>
      <c r="CN34" s="214" t="e">
        <v>#N/A</v>
      </c>
      <c r="CO34" s="217" t="e">
        <v>#N/A</v>
      </c>
      <c r="CP34" s="214" t="s">
        <v>827</v>
      </c>
      <c r="CQ34" s="216" t="s">
        <v>17</v>
      </c>
      <c r="CR34" s="216" t="s">
        <v>318</v>
      </c>
      <c r="CS34" s="216" t="s">
        <v>17</v>
      </c>
      <c r="CT34" s="216" t="s">
        <v>17</v>
      </c>
      <c r="CU34" s="216" t="s">
        <v>608</v>
      </c>
      <c r="CV34" s="216" t="s">
        <v>318</v>
      </c>
      <c r="CW34" s="206">
        <v>45699</v>
      </c>
      <c r="CX34" s="214" t="s">
        <v>7293</v>
      </c>
      <c r="CY34" s="210">
        <v>696000</v>
      </c>
      <c r="CZ34" s="210" t="s">
        <v>6707</v>
      </c>
      <c r="DA34" s="210" t="s">
        <v>6401</v>
      </c>
      <c r="DB34" s="210">
        <v>3</v>
      </c>
      <c r="DC34" s="210" t="s">
        <v>7300</v>
      </c>
      <c r="DD34" s="210" t="s">
        <v>6351</v>
      </c>
      <c r="DE34" s="212">
        <v>45838</v>
      </c>
      <c r="DF34" s="213" t="s">
        <v>7295</v>
      </c>
      <c r="DG34" s="205">
        <v>11217000</v>
      </c>
      <c r="DH34" s="216" t="s">
        <v>6382</v>
      </c>
      <c r="DI34" s="216" t="s">
        <v>6401</v>
      </c>
      <c r="DJ34" s="216">
        <v>3</v>
      </c>
      <c r="DK34" s="216" t="s">
        <v>7294</v>
      </c>
      <c r="DL34" s="216" t="s">
        <v>7279</v>
      </c>
      <c r="DM34" s="206">
        <v>45838</v>
      </c>
      <c r="DN34" s="214" t="s">
        <v>7299</v>
      </c>
      <c r="DO34" s="210">
        <v>203000</v>
      </c>
      <c r="DP34" s="214" t="s">
        <v>7296</v>
      </c>
      <c r="DQ34" s="214" t="s">
        <v>6401</v>
      </c>
      <c r="DR34" s="214">
        <v>3</v>
      </c>
      <c r="DS34" s="214" t="s">
        <v>7298</v>
      </c>
      <c r="DT34" s="214" t="s">
        <v>7297</v>
      </c>
      <c r="DU34" s="215">
        <v>45838</v>
      </c>
      <c r="DV34" s="213" t="s">
        <v>7301</v>
      </c>
      <c r="DW34" s="205">
        <v>696000</v>
      </c>
      <c r="DX34" s="216" t="s">
        <v>6707</v>
      </c>
      <c r="DY34" s="216" t="s">
        <v>6401</v>
      </c>
      <c r="DZ34" s="216">
        <v>3</v>
      </c>
      <c r="EA34" s="216" t="s">
        <v>7300</v>
      </c>
      <c r="EB34" s="216" t="s">
        <v>6351</v>
      </c>
      <c r="EC34" s="206">
        <v>45838</v>
      </c>
      <c r="ED34" s="214" t="s">
        <v>7303</v>
      </c>
      <c r="EE34" s="210" t="s">
        <v>17</v>
      </c>
      <c r="EF34" s="214" t="s">
        <v>318</v>
      </c>
      <c r="EG34" s="214" t="s">
        <v>17</v>
      </c>
      <c r="EH34" s="214" t="s">
        <v>17</v>
      </c>
      <c r="EI34" s="214" t="s">
        <v>7302</v>
      </c>
      <c r="EJ34" s="214" t="s">
        <v>318</v>
      </c>
      <c r="EK34" s="215">
        <v>45838</v>
      </c>
      <c r="EL34" s="213" t="s">
        <v>7304</v>
      </c>
      <c r="EM34" s="205" t="s">
        <v>17</v>
      </c>
      <c r="EN34" s="216" t="s">
        <v>318</v>
      </c>
      <c r="EO34" s="216" t="s">
        <v>17</v>
      </c>
      <c r="EP34" s="216" t="s">
        <v>17</v>
      </c>
      <c r="EQ34" s="216" t="s">
        <v>7302</v>
      </c>
      <c r="ER34" s="216" t="s">
        <v>318</v>
      </c>
      <c r="ES34" s="206">
        <v>45838</v>
      </c>
      <c r="ET34" s="214" t="s">
        <v>7291</v>
      </c>
      <c r="EU34" s="214">
        <v>1988</v>
      </c>
      <c r="EV34" s="214" t="s">
        <v>7217</v>
      </c>
      <c r="EW34" s="214" t="s">
        <v>398</v>
      </c>
      <c r="EX34" s="214">
        <v>2</v>
      </c>
      <c r="EY34" s="214" t="s">
        <v>7219</v>
      </c>
      <c r="EZ34" s="214" t="s">
        <v>7218</v>
      </c>
      <c r="FA34" s="215">
        <v>45838</v>
      </c>
      <c r="FB34" s="213" t="s">
        <v>7306</v>
      </c>
      <c r="FC34" s="216">
        <v>3</v>
      </c>
      <c r="FD34" s="216" t="s">
        <v>6707</v>
      </c>
      <c r="FE34" s="216" t="s">
        <v>398</v>
      </c>
      <c r="FF34" s="216">
        <v>2</v>
      </c>
      <c r="FG34" s="216" t="s">
        <v>7305</v>
      </c>
      <c r="FH34" s="216" t="s">
        <v>6351</v>
      </c>
      <c r="FI34" s="206">
        <v>45838</v>
      </c>
      <c r="FJ34" s="213" t="s">
        <v>418</v>
      </c>
      <c r="FK34" s="214" t="s">
        <v>17</v>
      </c>
      <c r="FL34" s="214" t="s">
        <v>17</v>
      </c>
      <c r="FM34" s="214" t="s">
        <v>17</v>
      </c>
      <c r="FN34" s="214" t="s">
        <v>17</v>
      </c>
      <c r="FO34" s="214" t="s">
        <v>417</v>
      </c>
      <c r="FP34" s="210" t="s">
        <v>17</v>
      </c>
      <c r="FQ34" s="211">
        <v>45199</v>
      </c>
      <c r="FR34" s="213" t="s">
        <v>419</v>
      </c>
      <c r="FS34" s="216" t="s">
        <v>17</v>
      </c>
      <c r="FT34" s="216" t="s">
        <v>17</v>
      </c>
      <c r="FU34" s="216" t="s">
        <v>17</v>
      </c>
      <c r="FV34" s="216" t="s">
        <v>17</v>
      </c>
      <c r="FW34" s="216" t="s">
        <v>417</v>
      </c>
      <c r="FX34" s="216" t="s">
        <v>17</v>
      </c>
      <c r="FY34" s="206">
        <v>45199</v>
      </c>
      <c r="FZ34" s="214" t="s">
        <v>4046</v>
      </c>
      <c r="GA34" s="214">
        <v>0</v>
      </c>
      <c r="GB34" s="214" t="s">
        <v>1215</v>
      </c>
      <c r="GC34" s="214" t="s">
        <v>62</v>
      </c>
      <c r="GD34" s="214">
        <v>2</v>
      </c>
      <c r="GE34" s="214" t="s">
        <v>17</v>
      </c>
      <c r="GF34" s="214" t="s">
        <v>17</v>
      </c>
      <c r="GG34" s="215">
        <v>45833</v>
      </c>
      <c r="GH34" s="213" t="s">
        <v>4052</v>
      </c>
      <c r="GI34" s="216">
        <v>0</v>
      </c>
      <c r="GJ34" s="216" t="s">
        <v>1215</v>
      </c>
      <c r="GK34" s="216" t="s">
        <v>62</v>
      </c>
      <c r="GL34" s="216">
        <v>2</v>
      </c>
      <c r="GM34" s="216" t="s">
        <v>17</v>
      </c>
      <c r="GN34" s="216" t="s">
        <v>17</v>
      </c>
      <c r="GO34" s="206">
        <v>45833</v>
      </c>
      <c r="GP34" s="214" t="s">
        <v>4047</v>
      </c>
      <c r="GQ34" s="214">
        <v>1</v>
      </c>
      <c r="GR34" s="214" t="s">
        <v>1215</v>
      </c>
      <c r="GS34" s="214" t="s">
        <v>62</v>
      </c>
      <c r="GT34" s="214">
        <v>2</v>
      </c>
      <c r="GU34" s="214" t="s">
        <v>17</v>
      </c>
      <c r="GV34" s="214" t="s">
        <v>17</v>
      </c>
      <c r="GW34" s="215">
        <v>45833</v>
      </c>
      <c r="GX34" s="213" t="s">
        <v>4053</v>
      </c>
      <c r="GY34" s="216">
        <v>0</v>
      </c>
      <c r="GZ34" s="216" t="s">
        <v>1215</v>
      </c>
      <c r="HA34" s="216" t="s">
        <v>62</v>
      </c>
      <c r="HB34" s="216">
        <v>2</v>
      </c>
      <c r="HC34" s="216" t="s">
        <v>17</v>
      </c>
      <c r="HD34" s="216" t="s">
        <v>17</v>
      </c>
      <c r="HE34" s="206">
        <v>45833</v>
      </c>
      <c r="HF34" s="214" t="s">
        <v>4045</v>
      </c>
      <c r="HG34" s="214">
        <v>0</v>
      </c>
      <c r="HH34" s="214" t="s">
        <v>1215</v>
      </c>
      <c r="HI34" s="214" t="s">
        <v>62</v>
      </c>
      <c r="HJ34" s="214">
        <v>2</v>
      </c>
      <c r="HK34" s="214" t="s">
        <v>17</v>
      </c>
      <c r="HL34" s="214" t="s">
        <v>17</v>
      </c>
      <c r="HM34" s="215">
        <v>45833</v>
      </c>
      <c r="HN34" s="213" t="s">
        <v>4051</v>
      </c>
      <c r="HO34" s="216">
        <v>2</v>
      </c>
      <c r="HP34" s="216" t="s">
        <v>1215</v>
      </c>
      <c r="HQ34" s="216" t="s">
        <v>62</v>
      </c>
      <c r="HR34" s="216">
        <v>2</v>
      </c>
      <c r="HS34" s="216" t="s">
        <v>17</v>
      </c>
      <c r="HT34" s="216" t="s">
        <v>17</v>
      </c>
      <c r="HU34" s="206">
        <v>45833</v>
      </c>
      <c r="HV34" s="214" t="s">
        <v>4048</v>
      </c>
      <c r="HW34" s="214">
        <v>2</v>
      </c>
      <c r="HX34" s="214" t="s">
        <v>1215</v>
      </c>
      <c r="HY34" s="214" t="s">
        <v>62</v>
      </c>
      <c r="HZ34" s="214">
        <v>2</v>
      </c>
      <c r="IA34" s="214" t="s">
        <v>17</v>
      </c>
      <c r="IB34" s="214" t="s">
        <v>17</v>
      </c>
      <c r="IC34" s="215">
        <v>45833</v>
      </c>
      <c r="ID34" s="213" t="s">
        <v>4050</v>
      </c>
      <c r="IE34" s="216">
        <v>1</v>
      </c>
      <c r="IF34" s="216" t="s">
        <v>1215</v>
      </c>
      <c r="IG34" s="216" t="s">
        <v>62</v>
      </c>
      <c r="IH34" s="216">
        <v>2</v>
      </c>
      <c r="II34" s="216" t="s">
        <v>17</v>
      </c>
      <c r="IJ34" s="216" t="s">
        <v>17</v>
      </c>
      <c r="IK34" s="206">
        <v>45833</v>
      </c>
      <c r="IL34" s="214" t="s">
        <v>4049</v>
      </c>
      <c r="IM34" s="214">
        <v>3</v>
      </c>
      <c r="IN34" s="214" t="s">
        <v>1215</v>
      </c>
      <c r="IO34" s="214" t="s">
        <v>62</v>
      </c>
      <c r="IP34" s="214">
        <v>2</v>
      </c>
      <c r="IQ34" s="214" t="s">
        <v>17</v>
      </c>
      <c r="IR34" s="214" t="s">
        <v>17</v>
      </c>
      <c r="IS34" s="215">
        <v>45833</v>
      </c>
    </row>
    <row r="35" spans="1:253" s="11" customFormat="1" ht="13.25" customHeight="1" x14ac:dyDescent="0.25">
      <c r="A35" s="11" t="s">
        <v>816</v>
      </c>
      <c r="B35" s="11" t="s">
        <v>8448</v>
      </c>
      <c r="C35" s="11" t="s">
        <v>817</v>
      </c>
      <c r="D35" s="11" t="s">
        <v>416</v>
      </c>
      <c r="E35" s="11" t="s">
        <v>7820</v>
      </c>
      <c r="F35" s="11" t="s">
        <v>7240</v>
      </c>
      <c r="G35" s="204">
        <v>18100000</v>
      </c>
      <c r="H35" s="205" t="s">
        <v>7238</v>
      </c>
      <c r="I35" s="205" t="s">
        <v>398</v>
      </c>
      <c r="J35" s="205">
        <v>2</v>
      </c>
      <c r="K35" s="205" t="s">
        <v>7239</v>
      </c>
      <c r="L35" s="205" t="s">
        <v>7198</v>
      </c>
      <c r="M35" s="206">
        <v>45838</v>
      </c>
      <c r="N35" s="213" t="s">
        <v>7244</v>
      </c>
      <c r="O35" s="208">
        <v>182317</v>
      </c>
      <c r="P35" s="208" t="s">
        <v>7241</v>
      </c>
      <c r="Q35" s="208" t="s">
        <v>398</v>
      </c>
      <c r="R35" s="208">
        <v>2</v>
      </c>
      <c r="S35" s="208" t="s">
        <v>7243</v>
      </c>
      <c r="T35" s="208" t="s">
        <v>7242</v>
      </c>
      <c r="U35" s="209">
        <v>45838</v>
      </c>
      <c r="V35" s="213" t="s">
        <v>7246</v>
      </c>
      <c r="W35" s="205">
        <v>13232000</v>
      </c>
      <c r="X35" s="205" t="s">
        <v>7241</v>
      </c>
      <c r="Y35" s="205" t="s">
        <v>398</v>
      </c>
      <c r="Z35" s="205">
        <v>2</v>
      </c>
      <c r="AA35" s="205" t="s">
        <v>7245</v>
      </c>
      <c r="AB35" s="205" t="s">
        <v>7242</v>
      </c>
      <c r="AC35" s="206">
        <v>45838</v>
      </c>
      <c r="AD35" s="213" t="s">
        <v>7249</v>
      </c>
      <c r="AE35" s="210">
        <v>2780000</v>
      </c>
      <c r="AF35" s="210" t="s">
        <v>7247</v>
      </c>
      <c r="AG35" s="210" t="s">
        <v>398</v>
      </c>
      <c r="AH35" s="210">
        <v>2</v>
      </c>
      <c r="AI35" s="210" t="s">
        <v>7248</v>
      </c>
      <c r="AJ35" s="210" t="s">
        <v>7198</v>
      </c>
      <c r="AK35" s="211">
        <v>45838</v>
      </c>
      <c r="AL35" s="213" t="s">
        <v>7253</v>
      </c>
      <c r="AM35" s="205">
        <v>93000</v>
      </c>
      <c r="AN35" s="205" t="s">
        <v>7250</v>
      </c>
      <c r="AO35" s="205" t="s">
        <v>398</v>
      </c>
      <c r="AP35" s="205">
        <v>2</v>
      </c>
      <c r="AQ35" s="205" t="s">
        <v>7252</v>
      </c>
      <c r="AR35" s="205" t="s">
        <v>7251</v>
      </c>
      <c r="AS35" s="206">
        <v>45838</v>
      </c>
      <c r="AT35" s="214" t="s">
        <v>7254</v>
      </c>
      <c r="AU35" s="210" t="s">
        <v>17</v>
      </c>
      <c r="AV35" s="210" t="s">
        <v>318</v>
      </c>
      <c r="AW35" s="210" t="s">
        <v>17</v>
      </c>
      <c r="AX35" s="210" t="s">
        <v>17</v>
      </c>
      <c r="AY35" s="210" t="s">
        <v>608</v>
      </c>
      <c r="AZ35" s="210" t="s">
        <v>318</v>
      </c>
      <c r="BA35" s="211">
        <v>45838</v>
      </c>
      <c r="BB35" s="213" t="s">
        <v>820</v>
      </c>
      <c r="BC35" s="205" t="s">
        <v>17</v>
      </c>
      <c r="BD35" s="205" t="s">
        <v>318</v>
      </c>
      <c r="BE35" s="205" t="s">
        <v>17</v>
      </c>
      <c r="BF35" s="205" t="s">
        <v>17</v>
      </c>
      <c r="BG35" s="205" t="s">
        <v>608</v>
      </c>
      <c r="BH35" s="205" t="s">
        <v>318</v>
      </c>
      <c r="BI35" s="206">
        <v>45699</v>
      </c>
      <c r="BJ35" s="214" t="s">
        <v>7257</v>
      </c>
      <c r="BK35" s="214">
        <v>1938</v>
      </c>
      <c r="BL35" s="214" t="s">
        <v>7255</v>
      </c>
      <c r="BM35" s="214" t="s">
        <v>398</v>
      </c>
      <c r="BN35" s="214">
        <v>2</v>
      </c>
      <c r="BO35" s="214" t="s">
        <v>7256</v>
      </c>
      <c r="BP35" s="210" t="s">
        <v>1013</v>
      </c>
      <c r="BQ35" s="215">
        <v>45838</v>
      </c>
      <c r="BR35" s="213" t="s">
        <v>7343</v>
      </c>
      <c r="BS35" s="216">
        <v>73338</v>
      </c>
      <c r="BT35" s="216" t="s">
        <v>7209</v>
      </c>
      <c r="BU35" s="216" t="s">
        <v>178</v>
      </c>
      <c r="BV35" s="216">
        <v>1</v>
      </c>
      <c r="BW35" s="216" t="s">
        <v>1247</v>
      </c>
      <c r="BX35" s="216" t="s">
        <v>7210</v>
      </c>
      <c r="BY35" s="206">
        <v>45838</v>
      </c>
      <c r="BZ35" s="214" t="s">
        <v>7344</v>
      </c>
      <c r="CA35" s="214">
        <v>1036</v>
      </c>
      <c r="CB35" s="214" t="s">
        <v>7209</v>
      </c>
      <c r="CC35" s="214" t="s">
        <v>178</v>
      </c>
      <c r="CD35" s="214">
        <v>1</v>
      </c>
      <c r="CE35" s="214" t="s">
        <v>1249</v>
      </c>
      <c r="CF35" s="214" t="s">
        <v>7210</v>
      </c>
      <c r="CG35" s="215">
        <v>45838</v>
      </c>
      <c r="CH35" s="213" t="s">
        <v>8977</v>
      </c>
      <c r="CI35" s="214" t="e">
        <v>#N/A</v>
      </c>
      <c r="CJ35" s="214" t="e">
        <v>#N/A</v>
      </c>
      <c r="CK35" s="214" t="e">
        <v>#N/A</v>
      </c>
      <c r="CL35" s="214" t="e">
        <v>#N/A</v>
      </c>
      <c r="CM35" s="214" t="e">
        <v>#N/A</v>
      </c>
      <c r="CN35" s="214" t="e">
        <v>#N/A</v>
      </c>
      <c r="CO35" s="217" t="e">
        <v>#N/A</v>
      </c>
      <c r="CP35" s="214" t="s">
        <v>822</v>
      </c>
      <c r="CQ35" s="216" t="s">
        <v>17</v>
      </c>
      <c r="CR35" s="216" t="s">
        <v>318</v>
      </c>
      <c r="CS35" s="216" t="s">
        <v>17</v>
      </c>
      <c r="CT35" s="216" t="s">
        <v>17</v>
      </c>
      <c r="CU35" s="216" t="s">
        <v>608</v>
      </c>
      <c r="CV35" s="216" t="s">
        <v>318</v>
      </c>
      <c r="CW35" s="206">
        <v>45699</v>
      </c>
      <c r="CX35" s="214" t="s">
        <v>7261</v>
      </c>
      <c r="CY35" s="210">
        <v>2780000</v>
      </c>
      <c r="CZ35" s="210" t="s">
        <v>7247</v>
      </c>
      <c r="DA35" s="210" t="s">
        <v>230</v>
      </c>
      <c r="DB35" s="210">
        <v>3</v>
      </c>
      <c r="DC35" s="210" t="s">
        <v>7266</v>
      </c>
      <c r="DD35" s="210" t="s">
        <v>7259</v>
      </c>
      <c r="DE35" s="212">
        <v>45838</v>
      </c>
      <c r="DF35" s="213" t="s">
        <v>7263</v>
      </c>
      <c r="DG35" s="205">
        <v>10452000</v>
      </c>
      <c r="DH35" s="216" t="s">
        <v>7238</v>
      </c>
      <c r="DI35" s="216" t="s">
        <v>230</v>
      </c>
      <c r="DJ35" s="216">
        <v>3</v>
      </c>
      <c r="DK35" s="216" t="s">
        <v>7262</v>
      </c>
      <c r="DL35" s="216" t="s">
        <v>7198</v>
      </c>
      <c r="DM35" s="206">
        <v>45838</v>
      </c>
      <c r="DN35" s="214" t="s">
        <v>7265</v>
      </c>
      <c r="DO35" s="210">
        <v>0</v>
      </c>
      <c r="DP35" s="214" t="s">
        <v>7238</v>
      </c>
      <c r="DQ35" s="214" t="s">
        <v>230</v>
      </c>
      <c r="DR35" s="214">
        <v>3</v>
      </c>
      <c r="DS35" s="214" t="s">
        <v>7264</v>
      </c>
      <c r="DT35" s="214" t="s">
        <v>7198</v>
      </c>
      <c r="DU35" s="215">
        <v>45838</v>
      </c>
      <c r="DV35" s="213" t="s">
        <v>7267</v>
      </c>
      <c r="DW35" s="205">
        <v>2630000</v>
      </c>
      <c r="DX35" s="216" t="s">
        <v>7247</v>
      </c>
      <c r="DY35" s="216" t="s">
        <v>230</v>
      </c>
      <c r="DZ35" s="216">
        <v>3</v>
      </c>
      <c r="EA35" s="216" t="s">
        <v>7266</v>
      </c>
      <c r="EB35" s="216" t="s">
        <v>7259</v>
      </c>
      <c r="EC35" s="206">
        <v>45838</v>
      </c>
      <c r="ED35" s="214" t="s">
        <v>7269</v>
      </c>
      <c r="EE35" s="210">
        <v>150000</v>
      </c>
      <c r="EF35" s="214" t="s">
        <v>7247</v>
      </c>
      <c r="EG35" s="214" t="s">
        <v>230</v>
      </c>
      <c r="EH35" s="214">
        <v>3</v>
      </c>
      <c r="EI35" s="214" t="s">
        <v>7268</v>
      </c>
      <c r="EJ35" s="214" t="s">
        <v>7259</v>
      </c>
      <c r="EK35" s="215">
        <v>45838</v>
      </c>
      <c r="EL35" s="213" t="s">
        <v>7271</v>
      </c>
      <c r="EM35" s="205">
        <v>0</v>
      </c>
      <c r="EN35" s="216" t="s">
        <v>7247</v>
      </c>
      <c r="EO35" s="216" t="s">
        <v>230</v>
      </c>
      <c r="EP35" s="216">
        <v>3</v>
      </c>
      <c r="EQ35" s="216" t="s">
        <v>7270</v>
      </c>
      <c r="ER35" s="216" t="s">
        <v>7259</v>
      </c>
      <c r="ES35" s="206">
        <v>45838</v>
      </c>
      <c r="ET35" s="214" t="s">
        <v>7258</v>
      </c>
      <c r="EU35" s="214">
        <v>1988</v>
      </c>
      <c r="EV35" s="214" t="s">
        <v>7217</v>
      </c>
      <c r="EW35" s="214" t="s">
        <v>398</v>
      </c>
      <c r="EX35" s="214">
        <v>2</v>
      </c>
      <c r="EY35" s="214" t="s">
        <v>7219</v>
      </c>
      <c r="EZ35" s="214" t="s">
        <v>7218</v>
      </c>
      <c r="FA35" s="215">
        <v>45838</v>
      </c>
      <c r="FB35" s="213" t="s">
        <v>7275</v>
      </c>
      <c r="FC35" s="216">
        <v>4</v>
      </c>
      <c r="FD35" s="216" t="s">
        <v>7272</v>
      </c>
      <c r="FE35" s="216" t="s">
        <v>178</v>
      </c>
      <c r="FF35" s="216">
        <v>1</v>
      </c>
      <c r="FG35" s="216" t="s">
        <v>7274</v>
      </c>
      <c r="FH35" s="216" t="s">
        <v>7273</v>
      </c>
      <c r="FI35" s="206">
        <v>45838</v>
      </c>
      <c r="FJ35" s="213" t="s">
        <v>818</v>
      </c>
      <c r="FK35" s="214" t="s">
        <v>17</v>
      </c>
      <c r="FL35" s="214" t="s">
        <v>318</v>
      </c>
      <c r="FM35" s="214" t="s">
        <v>17</v>
      </c>
      <c r="FN35" s="214" t="s">
        <v>17</v>
      </c>
      <c r="FO35" s="214" t="s">
        <v>608</v>
      </c>
      <c r="FP35" s="210" t="s">
        <v>318</v>
      </c>
      <c r="FQ35" s="211">
        <v>45699</v>
      </c>
      <c r="FR35" s="213" t="s">
        <v>819</v>
      </c>
      <c r="FS35" s="216" t="s">
        <v>17</v>
      </c>
      <c r="FT35" s="216" t="s">
        <v>318</v>
      </c>
      <c r="FU35" s="216" t="s">
        <v>17</v>
      </c>
      <c r="FV35" s="216" t="s">
        <v>17</v>
      </c>
      <c r="FW35" s="216" t="s">
        <v>608</v>
      </c>
      <c r="FX35" s="216" t="s">
        <v>318</v>
      </c>
      <c r="FY35" s="206">
        <v>45699</v>
      </c>
      <c r="FZ35" s="214" t="s">
        <v>4055</v>
      </c>
      <c r="GA35" s="214">
        <v>0</v>
      </c>
      <c r="GB35" s="214" t="s">
        <v>1215</v>
      </c>
      <c r="GC35" s="214" t="s">
        <v>62</v>
      </c>
      <c r="GD35" s="214">
        <v>2</v>
      </c>
      <c r="GE35" s="214" t="s">
        <v>17</v>
      </c>
      <c r="GF35" s="214" t="s">
        <v>17</v>
      </c>
      <c r="GG35" s="215">
        <v>45833</v>
      </c>
      <c r="GH35" s="213" t="s">
        <v>4061</v>
      </c>
      <c r="GI35" s="216">
        <v>0</v>
      </c>
      <c r="GJ35" s="216" t="s">
        <v>1215</v>
      </c>
      <c r="GK35" s="216" t="s">
        <v>62</v>
      </c>
      <c r="GL35" s="216">
        <v>2</v>
      </c>
      <c r="GM35" s="216" t="s">
        <v>17</v>
      </c>
      <c r="GN35" s="216" t="s">
        <v>17</v>
      </c>
      <c r="GO35" s="206">
        <v>45833</v>
      </c>
      <c r="GP35" s="214" t="s">
        <v>4056</v>
      </c>
      <c r="GQ35" s="214">
        <v>1</v>
      </c>
      <c r="GR35" s="214" t="s">
        <v>1215</v>
      </c>
      <c r="GS35" s="214" t="s">
        <v>62</v>
      </c>
      <c r="GT35" s="214">
        <v>2</v>
      </c>
      <c r="GU35" s="214" t="s">
        <v>17</v>
      </c>
      <c r="GV35" s="214" t="s">
        <v>17</v>
      </c>
      <c r="GW35" s="215">
        <v>45833</v>
      </c>
      <c r="GX35" s="213" t="s">
        <v>4062</v>
      </c>
      <c r="GY35" s="216">
        <v>0</v>
      </c>
      <c r="GZ35" s="216" t="s">
        <v>1215</v>
      </c>
      <c r="HA35" s="216" t="s">
        <v>62</v>
      </c>
      <c r="HB35" s="216">
        <v>2</v>
      </c>
      <c r="HC35" s="216" t="s">
        <v>17</v>
      </c>
      <c r="HD35" s="216" t="s">
        <v>17</v>
      </c>
      <c r="HE35" s="206">
        <v>45833</v>
      </c>
      <c r="HF35" s="214" t="s">
        <v>4054</v>
      </c>
      <c r="HG35" s="214">
        <v>0</v>
      </c>
      <c r="HH35" s="214" t="s">
        <v>1215</v>
      </c>
      <c r="HI35" s="214" t="s">
        <v>62</v>
      </c>
      <c r="HJ35" s="214">
        <v>2</v>
      </c>
      <c r="HK35" s="214" t="s">
        <v>17</v>
      </c>
      <c r="HL35" s="214" t="s">
        <v>17</v>
      </c>
      <c r="HM35" s="215">
        <v>45833</v>
      </c>
      <c r="HN35" s="213" t="s">
        <v>4060</v>
      </c>
      <c r="HO35" s="216">
        <v>2</v>
      </c>
      <c r="HP35" s="216" t="s">
        <v>1215</v>
      </c>
      <c r="HQ35" s="216" t="s">
        <v>62</v>
      </c>
      <c r="HR35" s="216">
        <v>2</v>
      </c>
      <c r="HS35" s="216" t="s">
        <v>17</v>
      </c>
      <c r="HT35" s="216" t="s">
        <v>17</v>
      </c>
      <c r="HU35" s="206">
        <v>45833</v>
      </c>
      <c r="HV35" s="214" t="s">
        <v>4057</v>
      </c>
      <c r="HW35" s="214">
        <v>1</v>
      </c>
      <c r="HX35" s="214" t="s">
        <v>1215</v>
      </c>
      <c r="HY35" s="214" t="s">
        <v>62</v>
      </c>
      <c r="HZ35" s="214">
        <v>2</v>
      </c>
      <c r="IA35" s="214" t="s">
        <v>17</v>
      </c>
      <c r="IB35" s="214" t="s">
        <v>17</v>
      </c>
      <c r="IC35" s="215">
        <v>45833</v>
      </c>
      <c r="ID35" s="213" t="s">
        <v>4059</v>
      </c>
      <c r="IE35" s="216">
        <v>1</v>
      </c>
      <c r="IF35" s="216" t="s">
        <v>1215</v>
      </c>
      <c r="IG35" s="216" t="s">
        <v>62</v>
      </c>
      <c r="IH35" s="216">
        <v>2</v>
      </c>
      <c r="II35" s="216" t="s">
        <v>17</v>
      </c>
      <c r="IJ35" s="216" t="s">
        <v>17</v>
      </c>
      <c r="IK35" s="206">
        <v>45833</v>
      </c>
      <c r="IL35" s="214" t="s">
        <v>4058</v>
      </c>
      <c r="IM35" s="214">
        <v>3</v>
      </c>
      <c r="IN35" s="214" t="s">
        <v>1215</v>
      </c>
      <c r="IO35" s="214" t="s">
        <v>62</v>
      </c>
      <c r="IP35" s="214">
        <v>2</v>
      </c>
      <c r="IQ35" s="214" t="s">
        <v>17</v>
      </c>
      <c r="IR35" s="214" t="s">
        <v>17</v>
      </c>
      <c r="IS35" s="215">
        <v>45833</v>
      </c>
    </row>
    <row r="36" spans="1:253" s="11" customFormat="1" ht="13.25" customHeight="1" x14ac:dyDescent="0.25">
      <c r="A36" s="11" t="s">
        <v>1233</v>
      </c>
      <c r="B36" s="11" t="s">
        <v>8480</v>
      </c>
      <c r="C36" s="11" t="s">
        <v>1234</v>
      </c>
      <c r="D36" s="11" t="s">
        <v>416</v>
      </c>
      <c r="E36" s="11" t="s">
        <v>7820</v>
      </c>
      <c r="F36" s="11" t="s">
        <v>7200</v>
      </c>
      <c r="G36" s="204">
        <v>18100000</v>
      </c>
      <c r="H36" s="205" t="s">
        <v>7197</v>
      </c>
      <c r="I36" s="205" t="s">
        <v>398</v>
      </c>
      <c r="J36" s="205">
        <v>2</v>
      </c>
      <c r="K36" s="205" t="s">
        <v>7199</v>
      </c>
      <c r="L36" s="205" t="s">
        <v>7198</v>
      </c>
      <c r="M36" s="206">
        <v>45838</v>
      </c>
      <c r="N36" s="213" t="s">
        <v>7204</v>
      </c>
      <c r="O36" s="208">
        <v>48887</v>
      </c>
      <c r="P36" s="208" t="s">
        <v>7201</v>
      </c>
      <c r="Q36" s="208" t="s">
        <v>178</v>
      </c>
      <c r="R36" s="208">
        <v>1</v>
      </c>
      <c r="S36" s="208" t="s">
        <v>7203</v>
      </c>
      <c r="T36" s="208" t="s">
        <v>7202</v>
      </c>
      <c r="U36" s="209">
        <v>45838</v>
      </c>
      <c r="V36" s="213" t="s">
        <v>7206</v>
      </c>
      <c r="W36" s="205">
        <v>7598000</v>
      </c>
      <c r="X36" s="205" t="s">
        <v>7201</v>
      </c>
      <c r="Y36" s="205" t="s">
        <v>398</v>
      </c>
      <c r="Z36" s="205">
        <v>2</v>
      </c>
      <c r="AA36" s="205" t="s">
        <v>7205</v>
      </c>
      <c r="AB36" s="205" t="s">
        <v>7202</v>
      </c>
      <c r="AC36" s="206">
        <v>45838</v>
      </c>
      <c r="AD36" s="213" t="s">
        <v>7208</v>
      </c>
      <c r="AE36" s="210">
        <v>206000</v>
      </c>
      <c r="AF36" s="210" t="s">
        <v>1245</v>
      </c>
      <c r="AG36" s="210" t="s">
        <v>178</v>
      </c>
      <c r="AH36" s="210">
        <v>1</v>
      </c>
      <c r="AI36" s="210" t="s">
        <v>7207</v>
      </c>
      <c r="AJ36" s="210" t="s">
        <v>1246</v>
      </c>
      <c r="AK36" s="211">
        <v>45838</v>
      </c>
      <c r="AL36" s="213" t="s">
        <v>7212</v>
      </c>
      <c r="AM36" s="205" t="s">
        <v>17</v>
      </c>
      <c r="AN36" s="205" t="s">
        <v>7209</v>
      </c>
      <c r="AO36" s="205" t="s">
        <v>230</v>
      </c>
      <c r="AP36" s="205">
        <v>3</v>
      </c>
      <c r="AQ36" s="205" t="s">
        <v>7211</v>
      </c>
      <c r="AR36" s="205" t="s">
        <v>7210</v>
      </c>
      <c r="AS36" s="206">
        <v>45838</v>
      </c>
      <c r="AT36" s="214" t="s">
        <v>7214</v>
      </c>
      <c r="AU36" s="210">
        <v>138</v>
      </c>
      <c r="AV36" s="210" t="s">
        <v>7209</v>
      </c>
      <c r="AW36" s="210" t="s">
        <v>398</v>
      </c>
      <c r="AX36" s="210">
        <v>2</v>
      </c>
      <c r="AY36" s="210" t="s">
        <v>7213</v>
      </c>
      <c r="AZ36" s="210" t="s">
        <v>7210</v>
      </c>
      <c r="BA36" s="211">
        <v>45838</v>
      </c>
      <c r="BB36" s="213" t="s">
        <v>7233</v>
      </c>
      <c r="BC36" s="205" t="s">
        <v>17</v>
      </c>
      <c r="BD36" s="205" t="s">
        <v>318</v>
      </c>
      <c r="BE36" s="205" t="s">
        <v>17</v>
      </c>
      <c r="BF36" s="205" t="s">
        <v>17</v>
      </c>
      <c r="BG36" s="205" t="s">
        <v>608</v>
      </c>
      <c r="BH36" s="205" t="s">
        <v>318</v>
      </c>
      <c r="BI36" s="206">
        <v>45838</v>
      </c>
      <c r="BJ36" s="214" t="s">
        <v>7216</v>
      </c>
      <c r="BK36" s="214">
        <v>50</v>
      </c>
      <c r="BL36" s="214" t="s">
        <v>7209</v>
      </c>
      <c r="BM36" s="214" t="s">
        <v>178</v>
      </c>
      <c r="BN36" s="214">
        <v>1</v>
      </c>
      <c r="BO36" s="214" t="s">
        <v>7215</v>
      </c>
      <c r="BP36" s="210" t="s">
        <v>7210</v>
      </c>
      <c r="BQ36" s="215">
        <v>45838</v>
      </c>
      <c r="BR36" s="213" t="s">
        <v>7235</v>
      </c>
      <c r="BS36" s="216">
        <v>73338</v>
      </c>
      <c r="BT36" s="216" t="s">
        <v>7209</v>
      </c>
      <c r="BU36" s="216" t="s">
        <v>178</v>
      </c>
      <c r="BV36" s="216">
        <v>1</v>
      </c>
      <c r="BW36" s="216" t="s">
        <v>7234</v>
      </c>
      <c r="BX36" s="216" t="s">
        <v>7210</v>
      </c>
      <c r="BY36" s="206">
        <v>45838</v>
      </c>
      <c r="BZ36" s="214" t="s">
        <v>7237</v>
      </c>
      <c r="CA36" s="214">
        <v>1036</v>
      </c>
      <c r="CB36" s="214" t="s">
        <v>7209</v>
      </c>
      <c r="CC36" s="214" t="s">
        <v>178</v>
      </c>
      <c r="CD36" s="214">
        <v>1</v>
      </c>
      <c r="CE36" s="214" t="s">
        <v>7236</v>
      </c>
      <c r="CF36" s="214" t="s">
        <v>7210</v>
      </c>
      <c r="CG36" s="215">
        <v>45838</v>
      </c>
      <c r="CH36" s="213" t="s">
        <v>8978</v>
      </c>
      <c r="CI36" s="214" t="e">
        <v>#N/A</v>
      </c>
      <c r="CJ36" s="214" t="e">
        <v>#N/A</v>
      </c>
      <c r="CK36" s="214" t="e">
        <v>#N/A</v>
      </c>
      <c r="CL36" s="214" t="e">
        <v>#N/A</v>
      </c>
      <c r="CM36" s="214" t="e">
        <v>#N/A</v>
      </c>
      <c r="CN36" s="214" t="e">
        <v>#N/A</v>
      </c>
      <c r="CO36" s="217" t="e">
        <v>#N/A</v>
      </c>
      <c r="CP36" s="214" t="s">
        <v>1236</v>
      </c>
      <c r="CQ36" s="216" t="s">
        <v>17</v>
      </c>
      <c r="CR36" s="216" t="s">
        <v>318</v>
      </c>
      <c r="CS36" s="216" t="s">
        <v>17</v>
      </c>
      <c r="CT36" s="216" t="s">
        <v>17</v>
      </c>
      <c r="CU36" s="216" t="s">
        <v>608</v>
      </c>
      <c r="CV36" s="216" t="s">
        <v>318</v>
      </c>
      <c r="CW36" s="206">
        <v>45806</v>
      </c>
      <c r="CX36" s="214" t="s">
        <v>7222</v>
      </c>
      <c r="CY36" s="210">
        <v>58000</v>
      </c>
      <c r="CZ36" s="210" t="s">
        <v>7209</v>
      </c>
      <c r="DA36" s="210" t="s">
        <v>398</v>
      </c>
      <c r="DB36" s="210">
        <v>2</v>
      </c>
      <c r="DC36" s="210" t="s">
        <v>7225</v>
      </c>
      <c r="DD36" s="210" t="s">
        <v>7210</v>
      </c>
      <c r="DE36" s="212">
        <v>45838</v>
      </c>
      <c r="DF36" s="213" t="s">
        <v>7223</v>
      </c>
      <c r="DG36" s="205">
        <v>7392000</v>
      </c>
      <c r="DH36" s="216" t="s">
        <v>7201</v>
      </c>
      <c r="DI36" s="216" t="s">
        <v>398</v>
      </c>
      <c r="DJ36" s="216">
        <v>2</v>
      </c>
      <c r="DK36" s="216" t="s">
        <v>1797</v>
      </c>
      <c r="DL36" s="216" t="s">
        <v>7202</v>
      </c>
      <c r="DM36" s="206">
        <v>45838</v>
      </c>
      <c r="DN36" s="214" t="s">
        <v>7224</v>
      </c>
      <c r="DO36" s="210">
        <v>149000</v>
      </c>
      <c r="DP36" s="214" t="s">
        <v>7209</v>
      </c>
      <c r="DQ36" s="214" t="s">
        <v>398</v>
      </c>
      <c r="DR36" s="214">
        <v>2</v>
      </c>
      <c r="DS36" s="214" t="s">
        <v>1801</v>
      </c>
      <c r="DT36" s="214" t="s">
        <v>7210</v>
      </c>
      <c r="DU36" s="215">
        <v>45838</v>
      </c>
      <c r="DV36" s="213" t="s">
        <v>7226</v>
      </c>
      <c r="DW36" s="205">
        <v>58000</v>
      </c>
      <c r="DX36" s="216" t="s">
        <v>7209</v>
      </c>
      <c r="DY36" s="216" t="s">
        <v>398</v>
      </c>
      <c r="DZ36" s="216">
        <v>2</v>
      </c>
      <c r="EA36" s="216" t="s">
        <v>7225</v>
      </c>
      <c r="EB36" s="216" t="s">
        <v>7210</v>
      </c>
      <c r="EC36" s="206">
        <v>45838</v>
      </c>
      <c r="ED36" s="214" t="s">
        <v>7228</v>
      </c>
      <c r="EE36" s="210" t="s">
        <v>17</v>
      </c>
      <c r="EF36" s="214" t="s">
        <v>7209</v>
      </c>
      <c r="EG36" s="214" t="s">
        <v>398</v>
      </c>
      <c r="EH36" s="214">
        <v>2</v>
      </c>
      <c r="EI36" s="214" t="s">
        <v>7227</v>
      </c>
      <c r="EJ36" s="214" t="s">
        <v>7210</v>
      </c>
      <c r="EK36" s="215">
        <v>45838</v>
      </c>
      <c r="EL36" s="213" t="s">
        <v>7230</v>
      </c>
      <c r="EM36" s="205" t="s">
        <v>17</v>
      </c>
      <c r="EN36" s="216" t="s">
        <v>7209</v>
      </c>
      <c r="EO36" s="216" t="s">
        <v>398</v>
      </c>
      <c r="EP36" s="216">
        <v>2</v>
      </c>
      <c r="EQ36" s="216" t="s">
        <v>7229</v>
      </c>
      <c r="ER36" s="216" t="s">
        <v>7210</v>
      </c>
      <c r="ES36" s="206">
        <v>45838</v>
      </c>
      <c r="ET36" s="214" t="s">
        <v>7220</v>
      </c>
      <c r="EU36" s="214">
        <v>1988</v>
      </c>
      <c r="EV36" s="214" t="s">
        <v>7217</v>
      </c>
      <c r="EW36" s="214" t="s">
        <v>398</v>
      </c>
      <c r="EX36" s="214">
        <v>2</v>
      </c>
      <c r="EY36" s="214" t="s">
        <v>7219</v>
      </c>
      <c r="EZ36" s="214" t="s">
        <v>7218</v>
      </c>
      <c r="FA36" s="215">
        <v>45838</v>
      </c>
      <c r="FB36" s="213" t="s">
        <v>7232</v>
      </c>
      <c r="FC36" s="216">
        <v>4</v>
      </c>
      <c r="FD36" s="216" t="s">
        <v>7209</v>
      </c>
      <c r="FE36" s="216" t="s">
        <v>398</v>
      </c>
      <c r="FF36" s="216">
        <v>2</v>
      </c>
      <c r="FG36" s="216" t="s">
        <v>7231</v>
      </c>
      <c r="FH36" s="216" t="s">
        <v>7210</v>
      </c>
      <c r="FI36" s="206">
        <v>45838</v>
      </c>
      <c r="FJ36" s="213" t="s">
        <v>1237</v>
      </c>
      <c r="FK36" s="214" t="s">
        <v>17</v>
      </c>
      <c r="FL36" s="214" t="s">
        <v>318</v>
      </c>
      <c r="FM36" s="214" t="s">
        <v>17</v>
      </c>
      <c r="FN36" s="214" t="s">
        <v>17</v>
      </c>
      <c r="FO36" s="214" t="s">
        <v>608</v>
      </c>
      <c r="FP36" s="210" t="s">
        <v>318</v>
      </c>
      <c r="FQ36" s="211">
        <v>45806</v>
      </c>
      <c r="FR36" s="213" t="s">
        <v>1238</v>
      </c>
      <c r="FS36" s="216" t="s">
        <v>17</v>
      </c>
      <c r="FT36" s="216" t="s">
        <v>318</v>
      </c>
      <c r="FU36" s="216" t="s">
        <v>17</v>
      </c>
      <c r="FV36" s="216" t="s">
        <v>17</v>
      </c>
      <c r="FW36" s="216" t="s">
        <v>608</v>
      </c>
      <c r="FX36" s="216" t="s">
        <v>318</v>
      </c>
      <c r="FY36" s="206">
        <v>45806</v>
      </c>
      <c r="FZ36" s="214" t="s">
        <v>4064</v>
      </c>
      <c r="GA36" s="214">
        <v>0</v>
      </c>
      <c r="GB36" s="214" t="s">
        <v>1215</v>
      </c>
      <c r="GC36" s="214" t="s">
        <v>62</v>
      </c>
      <c r="GD36" s="214">
        <v>2</v>
      </c>
      <c r="GE36" s="214" t="s">
        <v>17</v>
      </c>
      <c r="GF36" s="214" t="s">
        <v>17</v>
      </c>
      <c r="GG36" s="215">
        <v>45833</v>
      </c>
      <c r="GH36" s="213" t="s">
        <v>4070</v>
      </c>
      <c r="GI36" s="216">
        <v>0</v>
      </c>
      <c r="GJ36" s="216" t="s">
        <v>1215</v>
      </c>
      <c r="GK36" s="216" t="s">
        <v>62</v>
      </c>
      <c r="GL36" s="216">
        <v>2</v>
      </c>
      <c r="GM36" s="216" t="s">
        <v>17</v>
      </c>
      <c r="GN36" s="216" t="s">
        <v>17</v>
      </c>
      <c r="GO36" s="206">
        <v>45833</v>
      </c>
      <c r="GP36" s="214" t="s">
        <v>4065</v>
      </c>
      <c r="GQ36" s="214">
        <v>1</v>
      </c>
      <c r="GR36" s="214" t="s">
        <v>1215</v>
      </c>
      <c r="GS36" s="214" t="s">
        <v>62</v>
      </c>
      <c r="GT36" s="214">
        <v>2</v>
      </c>
      <c r="GU36" s="214" t="s">
        <v>17</v>
      </c>
      <c r="GV36" s="214" t="s">
        <v>17</v>
      </c>
      <c r="GW36" s="215">
        <v>45833</v>
      </c>
      <c r="GX36" s="213" t="s">
        <v>4071</v>
      </c>
      <c r="GY36" s="216">
        <v>0</v>
      </c>
      <c r="GZ36" s="216" t="s">
        <v>1215</v>
      </c>
      <c r="HA36" s="216" t="s">
        <v>62</v>
      </c>
      <c r="HB36" s="216">
        <v>2</v>
      </c>
      <c r="HC36" s="216" t="s">
        <v>17</v>
      </c>
      <c r="HD36" s="216" t="s">
        <v>17</v>
      </c>
      <c r="HE36" s="206">
        <v>45833</v>
      </c>
      <c r="HF36" s="214" t="s">
        <v>4063</v>
      </c>
      <c r="HG36" s="214">
        <v>0</v>
      </c>
      <c r="HH36" s="214" t="s">
        <v>1215</v>
      </c>
      <c r="HI36" s="214" t="s">
        <v>62</v>
      </c>
      <c r="HJ36" s="214">
        <v>2</v>
      </c>
      <c r="HK36" s="214" t="s">
        <v>17</v>
      </c>
      <c r="HL36" s="214" t="s">
        <v>17</v>
      </c>
      <c r="HM36" s="215">
        <v>45833</v>
      </c>
      <c r="HN36" s="213" t="s">
        <v>4069</v>
      </c>
      <c r="HO36" s="216">
        <v>2</v>
      </c>
      <c r="HP36" s="216" t="s">
        <v>1215</v>
      </c>
      <c r="HQ36" s="216" t="s">
        <v>62</v>
      </c>
      <c r="HR36" s="216">
        <v>2</v>
      </c>
      <c r="HS36" s="216" t="s">
        <v>17</v>
      </c>
      <c r="HT36" s="216" t="s">
        <v>17</v>
      </c>
      <c r="HU36" s="206">
        <v>45833</v>
      </c>
      <c r="HV36" s="214" t="s">
        <v>4066</v>
      </c>
      <c r="HW36" s="214">
        <v>1</v>
      </c>
      <c r="HX36" s="214" t="s">
        <v>1215</v>
      </c>
      <c r="HY36" s="214" t="s">
        <v>62</v>
      </c>
      <c r="HZ36" s="214">
        <v>2</v>
      </c>
      <c r="IA36" s="214" t="s">
        <v>17</v>
      </c>
      <c r="IB36" s="214" t="s">
        <v>17</v>
      </c>
      <c r="IC36" s="215">
        <v>45833</v>
      </c>
      <c r="ID36" s="213" t="s">
        <v>4068</v>
      </c>
      <c r="IE36" s="216">
        <v>1</v>
      </c>
      <c r="IF36" s="216" t="s">
        <v>1215</v>
      </c>
      <c r="IG36" s="216" t="s">
        <v>62</v>
      </c>
      <c r="IH36" s="216">
        <v>2</v>
      </c>
      <c r="II36" s="216" t="s">
        <v>17</v>
      </c>
      <c r="IJ36" s="216" t="s">
        <v>17</v>
      </c>
      <c r="IK36" s="206">
        <v>45833</v>
      </c>
      <c r="IL36" s="214" t="s">
        <v>4067</v>
      </c>
      <c r="IM36" s="214">
        <v>3</v>
      </c>
      <c r="IN36" s="214" t="s">
        <v>1215</v>
      </c>
      <c r="IO36" s="214" t="s">
        <v>62</v>
      </c>
      <c r="IP36" s="214">
        <v>2</v>
      </c>
      <c r="IQ36" s="214" t="s">
        <v>17</v>
      </c>
      <c r="IR36" s="214" t="s">
        <v>17</v>
      </c>
      <c r="IS36" s="215">
        <v>45833</v>
      </c>
    </row>
    <row r="37" spans="1:253" s="11" customFormat="1" ht="13.25" customHeight="1" x14ac:dyDescent="0.25">
      <c r="A37" s="11" t="s">
        <v>639</v>
      </c>
      <c r="B37" s="11" t="s">
        <v>8443</v>
      </c>
      <c r="C37" s="11" t="s">
        <v>640</v>
      </c>
      <c r="D37" s="11" t="s">
        <v>641</v>
      </c>
      <c r="E37" s="11" t="s">
        <v>7821</v>
      </c>
      <c r="F37" s="11" t="s">
        <v>2914</v>
      </c>
      <c r="G37" s="204">
        <v>117284000</v>
      </c>
      <c r="H37" s="205" t="s">
        <v>2911</v>
      </c>
      <c r="I37" s="205" t="s">
        <v>178</v>
      </c>
      <c r="J37" s="205">
        <v>1</v>
      </c>
      <c r="K37" s="205" t="s">
        <v>2913</v>
      </c>
      <c r="L37" s="205" t="s">
        <v>2912</v>
      </c>
      <c r="M37" s="206">
        <v>45832</v>
      </c>
      <c r="N37" s="213" t="s">
        <v>2918</v>
      </c>
      <c r="O37" s="208">
        <v>18569</v>
      </c>
      <c r="P37" s="208" t="s">
        <v>2915</v>
      </c>
      <c r="Q37" s="208" t="s">
        <v>178</v>
      </c>
      <c r="R37" s="208">
        <v>1</v>
      </c>
      <c r="S37" s="208" t="s">
        <v>2917</v>
      </c>
      <c r="T37" s="208" t="s">
        <v>2916</v>
      </c>
      <c r="U37" s="209">
        <v>45832</v>
      </c>
      <c r="V37" s="213" t="s">
        <v>2920</v>
      </c>
      <c r="W37" s="205">
        <v>25310000</v>
      </c>
      <c r="X37" s="205" t="s">
        <v>2915</v>
      </c>
      <c r="Y37" s="205" t="s">
        <v>230</v>
      </c>
      <c r="Z37" s="205">
        <v>3</v>
      </c>
      <c r="AA37" s="205" t="s">
        <v>2919</v>
      </c>
      <c r="AB37" s="205" t="s">
        <v>2916</v>
      </c>
      <c r="AC37" s="206">
        <v>45832</v>
      </c>
      <c r="AD37" s="213" t="s">
        <v>2924</v>
      </c>
      <c r="AE37" s="210">
        <v>982000</v>
      </c>
      <c r="AF37" s="210" t="s">
        <v>2921</v>
      </c>
      <c r="AG37" s="210" t="s">
        <v>230</v>
      </c>
      <c r="AH37" s="210">
        <v>3</v>
      </c>
      <c r="AI37" s="210" t="s">
        <v>2923</v>
      </c>
      <c r="AJ37" s="210" t="s">
        <v>2922</v>
      </c>
      <c r="AK37" s="211">
        <v>45832</v>
      </c>
      <c r="AL37" s="213" t="s">
        <v>2926</v>
      </c>
      <c r="AM37" s="205">
        <v>982000</v>
      </c>
      <c r="AN37" s="205" t="s">
        <v>2921</v>
      </c>
      <c r="AO37" s="205" t="s">
        <v>178</v>
      </c>
      <c r="AP37" s="205">
        <v>1</v>
      </c>
      <c r="AQ37" s="205" t="s">
        <v>2925</v>
      </c>
      <c r="AR37" s="205" t="s">
        <v>2922</v>
      </c>
      <c r="AS37" s="206">
        <v>45832</v>
      </c>
      <c r="AT37" s="214" t="s">
        <v>643</v>
      </c>
      <c r="AU37" s="210" t="s">
        <v>17</v>
      </c>
      <c r="AV37" s="210" t="s">
        <v>17</v>
      </c>
      <c r="AW37" s="210" t="s">
        <v>17</v>
      </c>
      <c r="AX37" s="210" t="s">
        <v>17</v>
      </c>
      <c r="AY37" s="210" t="s">
        <v>608</v>
      </c>
      <c r="AZ37" s="210" t="s">
        <v>17</v>
      </c>
      <c r="BA37" s="211">
        <v>45631</v>
      </c>
      <c r="BB37" s="213" t="s">
        <v>642</v>
      </c>
      <c r="BC37" s="205" t="s">
        <v>17</v>
      </c>
      <c r="BD37" s="205" t="s">
        <v>17</v>
      </c>
      <c r="BE37" s="205" t="s">
        <v>17</v>
      </c>
      <c r="BF37" s="205" t="s">
        <v>17</v>
      </c>
      <c r="BG37" s="205" t="s">
        <v>608</v>
      </c>
      <c r="BH37" s="205" t="s">
        <v>17</v>
      </c>
      <c r="BI37" s="206">
        <v>45631</v>
      </c>
      <c r="BJ37" s="214" t="s">
        <v>2929</v>
      </c>
      <c r="BK37" s="214">
        <v>0</v>
      </c>
      <c r="BL37" s="214" t="s">
        <v>2927</v>
      </c>
      <c r="BM37" s="214" t="s">
        <v>230</v>
      </c>
      <c r="BN37" s="214">
        <v>3</v>
      </c>
      <c r="BO37" s="214" t="s">
        <v>2928</v>
      </c>
      <c r="BP37" s="210" t="s">
        <v>269</v>
      </c>
      <c r="BQ37" s="215">
        <v>45832</v>
      </c>
      <c r="BR37" s="213" t="s">
        <v>644</v>
      </c>
      <c r="BS37" s="216" t="s">
        <v>17</v>
      </c>
      <c r="BT37" s="216" t="s">
        <v>17</v>
      </c>
      <c r="BU37" s="216" t="s">
        <v>17</v>
      </c>
      <c r="BV37" s="216" t="s">
        <v>17</v>
      </c>
      <c r="BW37" s="216" t="s">
        <v>608</v>
      </c>
      <c r="BX37" s="216" t="s">
        <v>17</v>
      </c>
      <c r="BY37" s="206">
        <v>45631</v>
      </c>
      <c r="BZ37" s="214" t="s">
        <v>645</v>
      </c>
      <c r="CA37" s="214" t="s">
        <v>17</v>
      </c>
      <c r="CB37" s="214" t="s">
        <v>17</v>
      </c>
      <c r="CC37" s="214" t="s">
        <v>17</v>
      </c>
      <c r="CD37" s="214" t="s">
        <v>17</v>
      </c>
      <c r="CE37" s="214" t="s">
        <v>608</v>
      </c>
      <c r="CF37" s="214" t="s">
        <v>17</v>
      </c>
      <c r="CG37" s="215">
        <v>45631</v>
      </c>
      <c r="CH37" s="213" t="s">
        <v>8979</v>
      </c>
      <c r="CI37" s="214" t="e">
        <v>#N/A</v>
      </c>
      <c r="CJ37" s="214" t="e">
        <v>#N/A</v>
      </c>
      <c r="CK37" s="214" t="e">
        <v>#N/A</v>
      </c>
      <c r="CL37" s="214" t="e">
        <v>#N/A</v>
      </c>
      <c r="CM37" s="214" t="e">
        <v>#N/A</v>
      </c>
      <c r="CN37" s="214" t="e">
        <v>#N/A</v>
      </c>
      <c r="CO37" s="217" t="e">
        <v>#N/A</v>
      </c>
      <c r="CP37" s="214" t="s">
        <v>647</v>
      </c>
      <c r="CQ37" s="216" t="s">
        <v>17</v>
      </c>
      <c r="CR37" s="216" t="s">
        <v>17</v>
      </c>
      <c r="CS37" s="216" t="s">
        <v>17</v>
      </c>
      <c r="CT37" s="216" t="s">
        <v>17</v>
      </c>
      <c r="CU37" s="216" t="s">
        <v>608</v>
      </c>
      <c r="CV37" s="216" t="s">
        <v>17</v>
      </c>
      <c r="CW37" s="206">
        <v>45631</v>
      </c>
      <c r="CX37" s="214" t="s">
        <v>2932</v>
      </c>
      <c r="CY37" s="210">
        <v>982000</v>
      </c>
      <c r="CZ37" s="210" t="s">
        <v>2921</v>
      </c>
      <c r="DA37" s="210" t="s">
        <v>178</v>
      </c>
      <c r="DB37" s="210">
        <v>1</v>
      </c>
      <c r="DC37" s="210" t="s">
        <v>2935</v>
      </c>
      <c r="DD37" s="210" t="s">
        <v>2922</v>
      </c>
      <c r="DE37" s="212">
        <v>45832</v>
      </c>
      <c r="DF37" s="213" t="s">
        <v>2933</v>
      </c>
      <c r="DG37" s="205">
        <v>24328000</v>
      </c>
      <c r="DH37" s="216" t="s">
        <v>2915</v>
      </c>
      <c r="DI37" s="216" t="s">
        <v>178</v>
      </c>
      <c r="DJ37" s="216">
        <v>1</v>
      </c>
      <c r="DK37" s="216" t="s">
        <v>1797</v>
      </c>
      <c r="DL37" s="216" t="s">
        <v>2916</v>
      </c>
      <c r="DM37" s="206">
        <v>45832</v>
      </c>
      <c r="DN37" s="214" t="s">
        <v>2934</v>
      </c>
      <c r="DO37" s="210">
        <v>0</v>
      </c>
      <c r="DP37" s="214" t="s">
        <v>2921</v>
      </c>
      <c r="DQ37" s="214" t="s">
        <v>178</v>
      </c>
      <c r="DR37" s="214">
        <v>1</v>
      </c>
      <c r="DS37" s="214" t="s">
        <v>2553</v>
      </c>
      <c r="DT37" s="214" t="s">
        <v>2922</v>
      </c>
      <c r="DU37" s="215">
        <v>45832</v>
      </c>
      <c r="DV37" s="213" t="s">
        <v>2936</v>
      </c>
      <c r="DW37" s="205">
        <v>982000</v>
      </c>
      <c r="DX37" s="216" t="s">
        <v>2921</v>
      </c>
      <c r="DY37" s="216" t="s">
        <v>178</v>
      </c>
      <c r="DZ37" s="216">
        <v>1</v>
      </c>
      <c r="EA37" s="216" t="s">
        <v>2935</v>
      </c>
      <c r="EB37" s="216" t="s">
        <v>2922</v>
      </c>
      <c r="EC37" s="206">
        <v>45832</v>
      </c>
      <c r="ED37" s="214" t="s">
        <v>2938</v>
      </c>
      <c r="EE37" s="210" t="s">
        <v>17</v>
      </c>
      <c r="EF37" s="214" t="s">
        <v>17</v>
      </c>
      <c r="EG37" s="214" t="s">
        <v>17</v>
      </c>
      <c r="EH37" s="214" t="s">
        <v>17</v>
      </c>
      <c r="EI37" s="214" t="s">
        <v>2937</v>
      </c>
      <c r="EJ37" s="214" t="s">
        <v>17</v>
      </c>
      <c r="EK37" s="215">
        <v>45832</v>
      </c>
      <c r="EL37" s="213" t="s">
        <v>2939</v>
      </c>
      <c r="EM37" s="205" t="s">
        <v>17</v>
      </c>
      <c r="EN37" s="216" t="s">
        <v>17</v>
      </c>
      <c r="EO37" s="216" t="s">
        <v>17</v>
      </c>
      <c r="EP37" s="216" t="s">
        <v>17</v>
      </c>
      <c r="EQ37" s="216" t="s">
        <v>2937</v>
      </c>
      <c r="ER37" s="216" t="s">
        <v>17</v>
      </c>
      <c r="ES37" s="206">
        <v>45832</v>
      </c>
      <c r="ET37" s="214" t="s">
        <v>2930</v>
      </c>
      <c r="EU37" s="214">
        <v>0</v>
      </c>
      <c r="EV37" s="214" t="s">
        <v>2927</v>
      </c>
      <c r="EW37" s="214" t="s">
        <v>230</v>
      </c>
      <c r="EX37" s="214">
        <v>3</v>
      </c>
      <c r="EY37" s="214" t="s">
        <v>2928</v>
      </c>
      <c r="EZ37" s="214" t="s">
        <v>269</v>
      </c>
      <c r="FA37" s="215">
        <v>45832</v>
      </c>
      <c r="FB37" s="213" t="s">
        <v>2941</v>
      </c>
      <c r="FC37" s="216">
        <v>2</v>
      </c>
      <c r="FD37" s="216" t="s">
        <v>2921</v>
      </c>
      <c r="FE37" s="216" t="s">
        <v>178</v>
      </c>
      <c r="FF37" s="216">
        <v>1</v>
      </c>
      <c r="FG37" s="216" t="s">
        <v>2940</v>
      </c>
      <c r="FH37" s="216" t="s">
        <v>2922</v>
      </c>
      <c r="FI37" s="206">
        <v>45832</v>
      </c>
      <c r="FJ37" s="213" t="s">
        <v>648</v>
      </c>
      <c r="FK37" s="214" t="s">
        <v>17</v>
      </c>
      <c r="FL37" s="214" t="s">
        <v>17</v>
      </c>
      <c r="FM37" s="214" t="s">
        <v>17</v>
      </c>
      <c r="FN37" s="214" t="s">
        <v>17</v>
      </c>
      <c r="FO37" s="214" t="s">
        <v>608</v>
      </c>
      <c r="FP37" s="210" t="s">
        <v>17</v>
      </c>
      <c r="FQ37" s="211">
        <v>45631</v>
      </c>
      <c r="FR37" s="213" t="s">
        <v>649</v>
      </c>
      <c r="FS37" s="216" t="s">
        <v>17</v>
      </c>
      <c r="FT37" s="216" t="s">
        <v>17</v>
      </c>
      <c r="FU37" s="216" t="s">
        <v>17</v>
      </c>
      <c r="FV37" s="216" t="s">
        <v>17</v>
      </c>
      <c r="FW37" s="216" t="s">
        <v>608</v>
      </c>
      <c r="FX37" s="216" t="s">
        <v>17</v>
      </c>
      <c r="FY37" s="206">
        <v>45631</v>
      </c>
      <c r="FZ37" s="214" t="s">
        <v>1369</v>
      </c>
      <c r="GA37" s="214">
        <v>1</v>
      </c>
      <c r="GB37" s="214" t="s">
        <v>1215</v>
      </c>
      <c r="GC37" s="214" t="s">
        <v>62</v>
      </c>
      <c r="GD37" s="214">
        <v>2</v>
      </c>
      <c r="GE37" s="214" t="s">
        <v>17</v>
      </c>
      <c r="GF37" s="214" t="s">
        <v>17</v>
      </c>
      <c r="GG37" s="215">
        <v>45812</v>
      </c>
      <c r="GH37" s="213" t="s">
        <v>1375</v>
      </c>
      <c r="GI37" s="216">
        <v>0</v>
      </c>
      <c r="GJ37" s="216" t="s">
        <v>1215</v>
      </c>
      <c r="GK37" s="216" t="s">
        <v>62</v>
      </c>
      <c r="GL37" s="216">
        <v>2</v>
      </c>
      <c r="GM37" s="216" t="s">
        <v>17</v>
      </c>
      <c r="GN37" s="216" t="s">
        <v>17</v>
      </c>
      <c r="GO37" s="206">
        <v>45812</v>
      </c>
      <c r="GP37" s="214" t="s">
        <v>1370</v>
      </c>
      <c r="GQ37" s="214">
        <v>1</v>
      </c>
      <c r="GR37" s="214" t="s">
        <v>1215</v>
      </c>
      <c r="GS37" s="214" t="s">
        <v>62</v>
      </c>
      <c r="GT37" s="214">
        <v>2</v>
      </c>
      <c r="GU37" s="214" t="s">
        <v>17</v>
      </c>
      <c r="GV37" s="214" t="s">
        <v>17</v>
      </c>
      <c r="GW37" s="215">
        <v>45812</v>
      </c>
      <c r="GX37" s="213" t="s">
        <v>1376</v>
      </c>
      <c r="GY37" s="216">
        <v>0</v>
      </c>
      <c r="GZ37" s="216" t="s">
        <v>1215</v>
      </c>
      <c r="HA37" s="216" t="s">
        <v>62</v>
      </c>
      <c r="HB37" s="216">
        <v>2</v>
      </c>
      <c r="HC37" s="216" t="s">
        <v>17</v>
      </c>
      <c r="HD37" s="216" t="s">
        <v>17</v>
      </c>
      <c r="HE37" s="206">
        <v>45812</v>
      </c>
      <c r="HF37" s="214" t="s">
        <v>1368</v>
      </c>
      <c r="HG37" s="214">
        <v>0</v>
      </c>
      <c r="HH37" s="214" t="s">
        <v>1215</v>
      </c>
      <c r="HI37" s="214" t="s">
        <v>62</v>
      </c>
      <c r="HJ37" s="214">
        <v>2</v>
      </c>
      <c r="HK37" s="214" t="s">
        <v>17</v>
      </c>
      <c r="HL37" s="214" t="s">
        <v>17</v>
      </c>
      <c r="HM37" s="215">
        <v>45812</v>
      </c>
      <c r="HN37" s="213" t="s">
        <v>1374</v>
      </c>
      <c r="HO37" s="216">
        <v>3</v>
      </c>
      <c r="HP37" s="216" t="s">
        <v>1215</v>
      </c>
      <c r="HQ37" s="216" t="s">
        <v>62</v>
      </c>
      <c r="HR37" s="216">
        <v>2</v>
      </c>
      <c r="HS37" s="216" t="s">
        <v>17</v>
      </c>
      <c r="HT37" s="216" t="s">
        <v>17</v>
      </c>
      <c r="HU37" s="206">
        <v>45812</v>
      </c>
      <c r="HV37" s="214" t="s">
        <v>1371</v>
      </c>
      <c r="HW37" s="214">
        <v>0</v>
      </c>
      <c r="HX37" s="214" t="s">
        <v>1215</v>
      </c>
      <c r="HY37" s="214" t="s">
        <v>62</v>
      </c>
      <c r="HZ37" s="214">
        <v>2</v>
      </c>
      <c r="IA37" s="214" t="s">
        <v>17</v>
      </c>
      <c r="IB37" s="214" t="s">
        <v>17</v>
      </c>
      <c r="IC37" s="215">
        <v>45812</v>
      </c>
      <c r="ID37" s="213" t="s">
        <v>1373</v>
      </c>
      <c r="IE37" s="216">
        <v>3</v>
      </c>
      <c r="IF37" s="216" t="s">
        <v>1215</v>
      </c>
      <c r="IG37" s="216" t="s">
        <v>62</v>
      </c>
      <c r="IH37" s="216">
        <v>2</v>
      </c>
      <c r="II37" s="216" t="s">
        <v>17</v>
      </c>
      <c r="IJ37" s="216" t="s">
        <v>17</v>
      </c>
      <c r="IK37" s="206">
        <v>45812</v>
      </c>
      <c r="IL37" s="214" t="s">
        <v>1372</v>
      </c>
      <c r="IM37" s="214">
        <v>0</v>
      </c>
      <c r="IN37" s="214" t="s">
        <v>1215</v>
      </c>
      <c r="IO37" s="214" t="s">
        <v>62</v>
      </c>
      <c r="IP37" s="214">
        <v>2</v>
      </c>
      <c r="IQ37" s="214" t="s">
        <v>17</v>
      </c>
      <c r="IR37" s="214" t="s">
        <v>17</v>
      </c>
      <c r="IS37" s="215">
        <v>45812</v>
      </c>
    </row>
    <row r="38" spans="1:253" s="11" customFormat="1" ht="13.25" customHeight="1" x14ac:dyDescent="0.25">
      <c r="A38" s="11" t="s">
        <v>1532</v>
      </c>
      <c r="B38" s="11" t="s">
        <v>8550</v>
      </c>
      <c r="C38" s="11" t="s">
        <v>1533</v>
      </c>
      <c r="D38" s="11" t="s">
        <v>1534</v>
      </c>
      <c r="E38" s="11" t="s">
        <v>7822</v>
      </c>
      <c r="F38" s="11" t="s">
        <v>5297</v>
      </c>
      <c r="G38" s="204">
        <v>3470000</v>
      </c>
      <c r="H38" s="205" t="s">
        <v>5294</v>
      </c>
      <c r="I38" s="205" t="s">
        <v>230</v>
      </c>
      <c r="J38" s="205">
        <v>3</v>
      </c>
      <c r="K38" s="205" t="s">
        <v>5296</v>
      </c>
      <c r="L38" s="205" t="s">
        <v>5295</v>
      </c>
      <c r="M38" s="206">
        <v>45834</v>
      </c>
      <c r="N38" s="213" t="s">
        <v>5301</v>
      </c>
      <c r="O38" s="208">
        <v>121041</v>
      </c>
      <c r="P38" s="208" t="s">
        <v>5298</v>
      </c>
      <c r="Q38" s="208" t="s">
        <v>398</v>
      </c>
      <c r="R38" s="208">
        <v>2</v>
      </c>
      <c r="S38" s="208" t="s">
        <v>5300</v>
      </c>
      <c r="T38" s="208" t="s">
        <v>5299</v>
      </c>
      <c r="U38" s="209">
        <v>45834</v>
      </c>
      <c r="V38" s="213" t="s">
        <v>5303</v>
      </c>
      <c r="W38" s="205">
        <v>3470000</v>
      </c>
      <c r="X38" s="205" t="s">
        <v>5294</v>
      </c>
      <c r="Y38" s="205" t="s">
        <v>230</v>
      </c>
      <c r="Z38" s="205">
        <v>3</v>
      </c>
      <c r="AA38" s="205" t="s">
        <v>5302</v>
      </c>
      <c r="AB38" s="205" t="s">
        <v>5295</v>
      </c>
      <c r="AC38" s="206">
        <v>45834</v>
      </c>
      <c r="AD38" s="213" t="s">
        <v>5307</v>
      </c>
      <c r="AE38" s="210">
        <v>1100000</v>
      </c>
      <c r="AF38" s="210" t="s">
        <v>5304</v>
      </c>
      <c r="AG38" s="210" t="s">
        <v>230</v>
      </c>
      <c r="AH38" s="210">
        <v>3</v>
      </c>
      <c r="AI38" s="210" t="s">
        <v>5306</v>
      </c>
      <c r="AJ38" s="210" t="s">
        <v>5305</v>
      </c>
      <c r="AK38" s="211">
        <v>45834</v>
      </c>
      <c r="AL38" s="213" t="s">
        <v>5311</v>
      </c>
      <c r="AM38" s="205">
        <v>692000</v>
      </c>
      <c r="AN38" s="205" t="s">
        <v>5308</v>
      </c>
      <c r="AO38" s="205" t="s">
        <v>230</v>
      </c>
      <c r="AP38" s="205">
        <v>3</v>
      </c>
      <c r="AQ38" s="205" t="s">
        <v>5310</v>
      </c>
      <c r="AR38" s="205" t="s">
        <v>5309</v>
      </c>
      <c r="AS38" s="206">
        <v>45834</v>
      </c>
      <c r="AT38" s="214" t="s">
        <v>5313</v>
      </c>
      <c r="AU38" s="210">
        <v>0</v>
      </c>
      <c r="AV38" s="210" t="s">
        <v>318</v>
      </c>
      <c r="AW38" s="210" t="s">
        <v>17</v>
      </c>
      <c r="AX38" s="210" t="s">
        <v>17</v>
      </c>
      <c r="AY38" s="210" t="s">
        <v>5312</v>
      </c>
      <c r="AZ38" s="210" t="s">
        <v>318</v>
      </c>
      <c r="BA38" s="211">
        <v>45834</v>
      </c>
      <c r="BB38" s="213" t="s">
        <v>5339</v>
      </c>
      <c r="BC38" s="205" t="s">
        <v>17</v>
      </c>
      <c r="BD38" s="205" t="s">
        <v>17</v>
      </c>
      <c r="BE38" s="205" t="s">
        <v>17</v>
      </c>
      <c r="BF38" s="205" t="s">
        <v>17</v>
      </c>
      <c r="BG38" s="205" t="s">
        <v>5338</v>
      </c>
      <c r="BH38" s="205" t="s">
        <v>17</v>
      </c>
      <c r="BI38" s="206">
        <v>45834</v>
      </c>
      <c r="BJ38" s="214" t="s">
        <v>5316</v>
      </c>
      <c r="BK38" s="214">
        <v>0</v>
      </c>
      <c r="BL38" s="214" t="s">
        <v>5314</v>
      </c>
      <c r="BM38" s="214" t="s">
        <v>230</v>
      </c>
      <c r="BN38" s="214">
        <v>3</v>
      </c>
      <c r="BO38" s="214" t="s">
        <v>5315</v>
      </c>
      <c r="BP38" s="210" t="s">
        <v>1013</v>
      </c>
      <c r="BQ38" s="215">
        <v>45834</v>
      </c>
      <c r="BR38" s="213" t="s">
        <v>5340</v>
      </c>
      <c r="BS38" s="216" t="s">
        <v>17</v>
      </c>
      <c r="BT38" s="216" t="s">
        <v>17</v>
      </c>
      <c r="BU38" s="216" t="s">
        <v>17</v>
      </c>
      <c r="BV38" s="216" t="s">
        <v>17</v>
      </c>
      <c r="BW38" s="216" t="s">
        <v>5335</v>
      </c>
      <c r="BX38" s="216" t="s">
        <v>17</v>
      </c>
      <c r="BY38" s="206">
        <v>45834</v>
      </c>
      <c r="BZ38" s="214" t="s">
        <v>5341</v>
      </c>
      <c r="CA38" s="214" t="s">
        <v>17</v>
      </c>
      <c r="CB38" s="214" t="s">
        <v>17</v>
      </c>
      <c r="CC38" s="214" t="s">
        <v>17</v>
      </c>
      <c r="CD38" s="214" t="s">
        <v>17</v>
      </c>
      <c r="CE38" s="214" t="s">
        <v>5335</v>
      </c>
      <c r="CF38" s="214" t="s">
        <v>17</v>
      </c>
      <c r="CG38" s="215">
        <v>45834</v>
      </c>
      <c r="CH38" s="213" t="s">
        <v>8980</v>
      </c>
      <c r="CI38" s="214" t="e">
        <v>#N/A</v>
      </c>
      <c r="CJ38" s="214" t="e">
        <v>#N/A</v>
      </c>
      <c r="CK38" s="214" t="e">
        <v>#N/A</v>
      </c>
      <c r="CL38" s="214" t="e">
        <v>#N/A</v>
      </c>
      <c r="CM38" s="214" t="e">
        <v>#N/A</v>
      </c>
      <c r="CN38" s="214" t="e">
        <v>#N/A</v>
      </c>
      <c r="CO38" s="217" t="e">
        <v>#N/A</v>
      </c>
      <c r="CP38" s="214" t="s">
        <v>5343</v>
      </c>
      <c r="CQ38" s="216" t="s">
        <v>17</v>
      </c>
      <c r="CR38" s="216" t="s">
        <v>17</v>
      </c>
      <c r="CS38" s="216" t="s">
        <v>17</v>
      </c>
      <c r="CT38" s="216" t="s">
        <v>17</v>
      </c>
      <c r="CU38" s="216" t="s">
        <v>5335</v>
      </c>
      <c r="CV38" s="216" t="s">
        <v>17</v>
      </c>
      <c r="CW38" s="206">
        <v>45834</v>
      </c>
      <c r="CX38" s="214" t="s">
        <v>5320</v>
      </c>
      <c r="CY38" s="210">
        <v>1100000</v>
      </c>
      <c r="CZ38" s="210" t="s">
        <v>5304</v>
      </c>
      <c r="DA38" s="210" t="s">
        <v>230</v>
      </c>
      <c r="DB38" s="210">
        <v>3</v>
      </c>
      <c r="DC38" s="210" t="s">
        <v>5327</v>
      </c>
      <c r="DD38" s="210" t="s">
        <v>5305</v>
      </c>
      <c r="DE38" s="212">
        <v>45834</v>
      </c>
      <c r="DF38" s="213" t="s">
        <v>5324</v>
      </c>
      <c r="DG38" s="205">
        <v>2370000</v>
      </c>
      <c r="DH38" s="216" t="s">
        <v>5321</v>
      </c>
      <c r="DI38" s="216" t="s">
        <v>230</v>
      </c>
      <c r="DJ38" s="216">
        <v>3</v>
      </c>
      <c r="DK38" s="216" t="s">
        <v>5323</v>
      </c>
      <c r="DL38" s="216" t="s">
        <v>5322</v>
      </c>
      <c r="DM38" s="206">
        <v>45834</v>
      </c>
      <c r="DN38" s="214" t="s">
        <v>5326</v>
      </c>
      <c r="DO38" s="210">
        <v>0</v>
      </c>
      <c r="DP38" s="214" t="s">
        <v>5304</v>
      </c>
      <c r="DQ38" s="214" t="s">
        <v>230</v>
      </c>
      <c r="DR38" s="214">
        <v>3</v>
      </c>
      <c r="DS38" s="214" t="s">
        <v>5325</v>
      </c>
      <c r="DT38" s="214" t="s">
        <v>5305</v>
      </c>
      <c r="DU38" s="215">
        <v>45834</v>
      </c>
      <c r="DV38" s="213" t="s">
        <v>5328</v>
      </c>
      <c r="DW38" s="205">
        <v>1100000</v>
      </c>
      <c r="DX38" s="216" t="s">
        <v>5304</v>
      </c>
      <c r="DY38" s="216" t="s">
        <v>230</v>
      </c>
      <c r="DZ38" s="216">
        <v>3</v>
      </c>
      <c r="EA38" s="216" t="s">
        <v>5327</v>
      </c>
      <c r="EB38" s="216" t="s">
        <v>5305</v>
      </c>
      <c r="EC38" s="206">
        <v>45834</v>
      </c>
      <c r="ED38" s="214" t="s">
        <v>5330</v>
      </c>
      <c r="EE38" s="210" t="s">
        <v>17</v>
      </c>
      <c r="EF38" s="214" t="s">
        <v>318</v>
      </c>
      <c r="EG38" s="214" t="s">
        <v>17</v>
      </c>
      <c r="EH38" s="214" t="s">
        <v>17</v>
      </c>
      <c r="EI38" s="214" t="s">
        <v>5329</v>
      </c>
      <c r="EJ38" s="214" t="s">
        <v>318</v>
      </c>
      <c r="EK38" s="215">
        <v>45834</v>
      </c>
      <c r="EL38" s="213" t="s">
        <v>5332</v>
      </c>
      <c r="EM38" s="205" t="s">
        <v>17</v>
      </c>
      <c r="EN38" s="216" t="s">
        <v>318</v>
      </c>
      <c r="EO38" s="216" t="s">
        <v>17</v>
      </c>
      <c r="EP38" s="216" t="s">
        <v>17</v>
      </c>
      <c r="EQ38" s="216" t="s">
        <v>5331</v>
      </c>
      <c r="ER38" s="216" t="s">
        <v>318</v>
      </c>
      <c r="ES38" s="206">
        <v>45834</v>
      </c>
      <c r="ET38" s="214" t="s">
        <v>5318</v>
      </c>
      <c r="EU38" s="214">
        <v>0</v>
      </c>
      <c r="EV38" s="214" t="s">
        <v>5314</v>
      </c>
      <c r="EW38" s="214" t="s">
        <v>230</v>
      </c>
      <c r="EX38" s="214">
        <v>3</v>
      </c>
      <c r="EY38" s="214" t="s">
        <v>5317</v>
      </c>
      <c r="EZ38" s="214" t="s">
        <v>1013</v>
      </c>
      <c r="FA38" s="215">
        <v>45834</v>
      </c>
      <c r="FB38" s="213" t="s">
        <v>5334</v>
      </c>
      <c r="FC38" s="216">
        <v>2</v>
      </c>
      <c r="FD38" s="216" t="s">
        <v>5308</v>
      </c>
      <c r="FE38" s="216" t="s">
        <v>398</v>
      </c>
      <c r="FF38" s="216">
        <v>2</v>
      </c>
      <c r="FG38" s="216" t="s">
        <v>5333</v>
      </c>
      <c r="FH38" s="216" t="s">
        <v>5309</v>
      </c>
      <c r="FI38" s="206">
        <v>45834</v>
      </c>
      <c r="FJ38" s="213" t="s">
        <v>5336</v>
      </c>
      <c r="FK38" s="214" t="s">
        <v>17</v>
      </c>
      <c r="FL38" s="214" t="s">
        <v>17</v>
      </c>
      <c r="FM38" s="214" t="s">
        <v>17</v>
      </c>
      <c r="FN38" s="214" t="s">
        <v>17</v>
      </c>
      <c r="FO38" s="214" t="s">
        <v>5335</v>
      </c>
      <c r="FP38" s="210" t="s">
        <v>17</v>
      </c>
      <c r="FQ38" s="211">
        <v>45834</v>
      </c>
      <c r="FR38" s="213" t="s">
        <v>5337</v>
      </c>
      <c r="FS38" s="216" t="s">
        <v>17</v>
      </c>
      <c r="FT38" s="216" t="s">
        <v>17</v>
      </c>
      <c r="FU38" s="216" t="s">
        <v>17</v>
      </c>
      <c r="FV38" s="216" t="s">
        <v>17</v>
      </c>
      <c r="FW38" s="216" t="s">
        <v>5335</v>
      </c>
      <c r="FX38" s="216" t="s">
        <v>17</v>
      </c>
      <c r="FY38" s="206">
        <v>45834</v>
      </c>
      <c r="FZ38" s="214" t="s">
        <v>1536</v>
      </c>
      <c r="GA38" s="214">
        <v>1</v>
      </c>
      <c r="GB38" s="214" t="s">
        <v>1215</v>
      </c>
      <c r="GC38" s="214" t="s">
        <v>62</v>
      </c>
      <c r="GD38" s="214">
        <v>2</v>
      </c>
      <c r="GE38" s="214" t="s">
        <v>17</v>
      </c>
      <c r="GF38" s="214" t="s">
        <v>17</v>
      </c>
      <c r="GG38" s="215">
        <v>45820</v>
      </c>
      <c r="GH38" s="213" t="s">
        <v>1542</v>
      </c>
      <c r="GI38" s="216">
        <v>1</v>
      </c>
      <c r="GJ38" s="216" t="s">
        <v>1215</v>
      </c>
      <c r="GK38" s="216" t="s">
        <v>62</v>
      </c>
      <c r="GL38" s="216">
        <v>2</v>
      </c>
      <c r="GM38" s="216" t="s">
        <v>17</v>
      </c>
      <c r="GN38" s="216" t="s">
        <v>17</v>
      </c>
      <c r="GO38" s="206">
        <v>45820</v>
      </c>
      <c r="GP38" s="214" t="s">
        <v>1537</v>
      </c>
      <c r="GQ38" s="214">
        <v>2</v>
      </c>
      <c r="GR38" s="214" t="s">
        <v>1215</v>
      </c>
      <c r="GS38" s="214" t="s">
        <v>62</v>
      </c>
      <c r="GT38" s="214">
        <v>2</v>
      </c>
      <c r="GU38" s="214" t="s">
        <v>17</v>
      </c>
      <c r="GV38" s="214" t="s">
        <v>17</v>
      </c>
      <c r="GW38" s="215">
        <v>45820</v>
      </c>
      <c r="GX38" s="213" t="s">
        <v>1543</v>
      </c>
      <c r="GY38" s="216">
        <v>0</v>
      </c>
      <c r="GZ38" s="216" t="s">
        <v>1215</v>
      </c>
      <c r="HA38" s="216" t="s">
        <v>62</v>
      </c>
      <c r="HB38" s="216">
        <v>2</v>
      </c>
      <c r="HC38" s="216" t="s">
        <v>17</v>
      </c>
      <c r="HD38" s="216" t="s">
        <v>17</v>
      </c>
      <c r="HE38" s="206">
        <v>45820</v>
      </c>
      <c r="HF38" s="214" t="s">
        <v>1535</v>
      </c>
      <c r="HG38" s="214">
        <v>0</v>
      </c>
      <c r="HH38" s="214" t="s">
        <v>1215</v>
      </c>
      <c r="HI38" s="214" t="s">
        <v>62</v>
      </c>
      <c r="HJ38" s="214">
        <v>2</v>
      </c>
      <c r="HK38" s="214" t="s">
        <v>17</v>
      </c>
      <c r="HL38" s="214" t="s">
        <v>17</v>
      </c>
      <c r="HM38" s="215">
        <v>45820</v>
      </c>
      <c r="HN38" s="213" t="s">
        <v>1541</v>
      </c>
      <c r="HO38" s="216">
        <v>2</v>
      </c>
      <c r="HP38" s="216" t="s">
        <v>1215</v>
      </c>
      <c r="HQ38" s="216" t="s">
        <v>62</v>
      </c>
      <c r="HR38" s="216">
        <v>2</v>
      </c>
      <c r="HS38" s="216" t="s">
        <v>17</v>
      </c>
      <c r="HT38" s="216" t="s">
        <v>17</v>
      </c>
      <c r="HU38" s="206">
        <v>45820</v>
      </c>
      <c r="HV38" s="214" t="s">
        <v>1538</v>
      </c>
      <c r="HW38" s="214">
        <v>0</v>
      </c>
      <c r="HX38" s="214" t="s">
        <v>1215</v>
      </c>
      <c r="HY38" s="214" t="s">
        <v>62</v>
      </c>
      <c r="HZ38" s="214">
        <v>2</v>
      </c>
      <c r="IA38" s="214" t="s">
        <v>17</v>
      </c>
      <c r="IB38" s="214" t="s">
        <v>17</v>
      </c>
      <c r="IC38" s="215">
        <v>45820</v>
      </c>
      <c r="ID38" s="213" t="s">
        <v>1540</v>
      </c>
      <c r="IE38" s="216">
        <v>2</v>
      </c>
      <c r="IF38" s="216" t="s">
        <v>1215</v>
      </c>
      <c r="IG38" s="216" t="s">
        <v>62</v>
      </c>
      <c r="IH38" s="216">
        <v>2</v>
      </c>
      <c r="II38" s="216" t="s">
        <v>17</v>
      </c>
      <c r="IJ38" s="216" t="s">
        <v>17</v>
      </c>
      <c r="IK38" s="206">
        <v>45820</v>
      </c>
      <c r="IL38" s="214" t="s">
        <v>1539</v>
      </c>
      <c r="IM38" s="214">
        <v>0</v>
      </c>
      <c r="IN38" s="214" t="s">
        <v>1215</v>
      </c>
      <c r="IO38" s="214" t="s">
        <v>62</v>
      </c>
      <c r="IP38" s="214">
        <v>2</v>
      </c>
      <c r="IQ38" s="214" t="s">
        <v>17</v>
      </c>
      <c r="IR38" s="214" t="s">
        <v>17</v>
      </c>
      <c r="IS38" s="215">
        <v>45820</v>
      </c>
    </row>
    <row r="39" spans="1:253" s="11" customFormat="1" ht="13.25" customHeight="1" x14ac:dyDescent="0.25">
      <c r="A39" s="11" t="s">
        <v>661</v>
      </c>
      <c r="B39" s="11" t="s">
        <v>8443</v>
      </c>
      <c r="C39" s="11" t="s">
        <v>662</v>
      </c>
      <c r="D39" s="11" t="s">
        <v>663</v>
      </c>
      <c r="E39" s="11" t="s">
        <v>7825</v>
      </c>
      <c r="F39" s="11" t="s">
        <v>3652</v>
      </c>
      <c r="G39" s="204">
        <v>47891000</v>
      </c>
      <c r="H39" s="205" t="s">
        <v>3649</v>
      </c>
      <c r="I39" s="205" t="s">
        <v>178</v>
      </c>
      <c r="J39" s="205">
        <v>1</v>
      </c>
      <c r="K39" s="205" t="s">
        <v>3651</v>
      </c>
      <c r="L39" s="205" t="s">
        <v>3650</v>
      </c>
      <c r="M39" s="206">
        <v>45833</v>
      </c>
      <c r="N39" s="213" t="s">
        <v>3655</v>
      </c>
      <c r="O39" s="208">
        <v>100037</v>
      </c>
      <c r="P39" s="208" t="s">
        <v>3623</v>
      </c>
      <c r="Q39" s="208" t="s">
        <v>178</v>
      </c>
      <c r="R39" s="208">
        <v>1</v>
      </c>
      <c r="S39" s="208" t="s">
        <v>3654</v>
      </c>
      <c r="T39" s="208" t="s">
        <v>3653</v>
      </c>
      <c r="U39" s="209">
        <v>45833</v>
      </c>
      <c r="V39" s="213" t="s">
        <v>3657</v>
      </c>
      <c r="W39" s="205">
        <v>12102000</v>
      </c>
      <c r="X39" s="205" t="s">
        <v>3623</v>
      </c>
      <c r="Y39" s="205" t="s">
        <v>398</v>
      </c>
      <c r="Z39" s="205">
        <v>2</v>
      </c>
      <c r="AA39" s="205" t="s">
        <v>3656</v>
      </c>
      <c r="AB39" s="205" t="s">
        <v>3653</v>
      </c>
      <c r="AC39" s="206">
        <v>45833</v>
      </c>
      <c r="AD39" s="213" t="s">
        <v>3660</v>
      </c>
      <c r="AE39" s="210">
        <v>80000</v>
      </c>
      <c r="AF39" s="210" t="s">
        <v>3629</v>
      </c>
      <c r="AG39" s="210" t="s">
        <v>230</v>
      </c>
      <c r="AH39" s="210">
        <v>3</v>
      </c>
      <c r="AI39" s="210" t="s">
        <v>3659</v>
      </c>
      <c r="AJ39" s="210" t="s">
        <v>3658</v>
      </c>
      <c r="AK39" s="211">
        <v>45833</v>
      </c>
      <c r="AL39" s="213" t="s">
        <v>3662</v>
      </c>
      <c r="AM39" s="205">
        <v>80000</v>
      </c>
      <c r="AN39" s="205" t="s">
        <v>3629</v>
      </c>
      <c r="AO39" s="205" t="s">
        <v>178</v>
      </c>
      <c r="AP39" s="205">
        <v>1</v>
      </c>
      <c r="AQ39" s="205" t="s">
        <v>3661</v>
      </c>
      <c r="AR39" s="205" t="s">
        <v>3658</v>
      </c>
      <c r="AS39" s="206">
        <v>45833</v>
      </c>
      <c r="AT39" s="214" t="s">
        <v>665</v>
      </c>
      <c r="AU39" s="210" t="s">
        <v>17</v>
      </c>
      <c r="AV39" s="210" t="s">
        <v>17</v>
      </c>
      <c r="AW39" s="210" t="s">
        <v>17</v>
      </c>
      <c r="AX39" s="210" t="s">
        <v>17</v>
      </c>
      <c r="AY39" s="210" t="s">
        <v>608</v>
      </c>
      <c r="AZ39" s="210" t="s">
        <v>17</v>
      </c>
      <c r="BA39" s="211">
        <v>45631</v>
      </c>
      <c r="BB39" s="213" t="s">
        <v>664</v>
      </c>
      <c r="BC39" s="205" t="s">
        <v>17</v>
      </c>
      <c r="BD39" s="205" t="s">
        <v>17</v>
      </c>
      <c r="BE39" s="205" t="s">
        <v>17</v>
      </c>
      <c r="BF39" s="205" t="s">
        <v>17</v>
      </c>
      <c r="BG39" s="205" t="s">
        <v>608</v>
      </c>
      <c r="BH39" s="205" t="s">
        <v>17</v>
      </c>
      <c r="BI39" s="206">
        <v>45631</v>
      </c>
      <c r="BJ39" s="214" t="s">
        <v>3665</v>
      </c>
      <c r="BK39" s="214">
        <v>210</v>
      </c>
      <c r="BL39" s="214" t="s">
        <v>3663</v>
      </c>
      <c r="BM39" s="214" t="s">
        <v>230</v>
      </c>
      <c r="BN39" s="214">
        <v>3</v>
      </c>
      <c r="BO39" s="214" t="s">
        <v>3664</v>
      </c>
      <c r="BP39" s="210" t="s">
        <v>3032</v>
      </c>
      <c r="BQ39" s="215">
        <v>45833</v>
      </c>
      <c r="BR39" s="213" t="s">
        <v>666</v>
      </c>
      <c r="BS39" s="216" t="s">
        <v>17</v>
      </c>
      <c r="BT39" s="216" t="s">
        <v>17</v>
      </c>
      <c r="BU39" s="216" t="s">
        <v>17</v>
      </c>
      <c r="BV39" s="216" t="s">
        <v>17</v>
      </c>
      <c r="BW39" s="216" t="s">
        <v>608</v>
      </c>
      <c r="BX39" s="216" t="s">
        <v>17</v>
      </c>
      <c r="BY39" s="206">
        <v>45631</v>
      </c>
      <c r="BZ39" s="214" t="s">
        <v>667</v>
      </c>
      <c r="CA39" s="214" t="s">
        <v>17</v>
      </c>
      <c r="CB39" s="214" t="s">
        <v>17</v>
      </c>
      <c r="CC39" s="214" t="s">
        <v>17</v>
      </c>
      <c r="CD39" s="214" t="s">
        <v>17</v>
      </c>
      <c r="CE39" s="214" t="s">
        <v>608</v>
      </c>
      <c r="CF39" s="214" t="s">
        <v>17</v>
      </c>
      <c r="CG39" s="215">
        <v>45631</v>
      </c>
      <c r="CH39" s="213" t="s">
        <v>8981</v>
      </c>
      <c r="CI39" s="214" t="e">
        <v>#N/A</v>
      </c>
      <c r="CJ39" s="214" t="e">
        <v>#N/A</v>
      </c>
      <c r="CK39" s="214" t="e">
        <v>#N/A</v>
      </c>
      <c r="CL39" s="214" t="e">
        <v>#N/A</v>
      </c>
      <c r="CM39" s="214" t="e">
        <v>#N/A</v>
      </c>
      <c r="CN39" s="214" t="e">
        <v>#N/A</v>
      </c>
      <c r="CO39" s="217" t="e">
        <v>#N/A</v>
      </c>
      <c r="CP39" s="214" t="s">
        <v>669</v>
      </c>
      <c r="CQ39" s="216" t="s">
        <v>17</v>
      </c>
      <c r="CR39" s="216" t="s">
        <v>17</v>
      </c>
      <c r="CS39" s="216" t="s">
        <v>17</v>
      </c>
      <c r="CT39" s="216" t="s">
        <v>17</v>
      </c>
      <c r="CU39" s="216" t="s">
        <v>608</v>
      </c>
      <c r="CV39" s="216" t="s">
        <v>17</v>
      </c>
      <c r="CW39" s="206">
        <v>45631</v>
      </c>
      <c r="CX39" s="214" t="s">
        <v>3668</v>
      </c>
      <c r="CY39" s="210">
        <v>80000</v>
      </c>
      <c r="CZ39" s="210" t="s">
        <v>3629</v>
      </c>
      <c r="DA39" s="210" t="s">
        <v>398</v>
      </c>
      <c r="DB39" s="210">
        <v>2</v>
      </c>
      <c r="DC39" s="210" t="s">
        <v>3671</v>
      </c>
      <c r="DD39" s="210" t="s">
        <v>3658</v>
      </c>
      <c r="DE39" s="212">
        <v>45833</v>
      </c>
      <c r="DF39" s="213" t="s">
        <v>3669</v>
      </c>
      <c r="DG39" s="205">
        <v>12022000</v>
      </c>
      <c r="DH39" s="216" t="s">
        <v>3623</v>
      </c>
      <c r="DI39" s="216" t="s">
        <v>398</v>
      </c>
      <c r="DJ39" s="216">
        <v>2</v>
      </c>
      <c r="DK39" s="216" t="s">
        <v>1797</v>
      </c>
      <c r="DL39" s="216" t="s">
        <v>3653</v>
      </c>
      <c r="DM39" s="206">
        <v>45833</v>
      </c>
      <c r="DN39" s="214" t="s">
        <v>3670</v>
      </c>
      <c r="DO39" s="210">
        <v>0</v>
      </c>
      <c r="DP39" s="214" t="s">
        <v>3629</v>
      </c>
      <c r="DQ39" s="214" t="s">
        <v>398</v>
      </c>
      <c r="DR39" s="214">
        <v>2</v>
      </c>
      <c r="DS39" s="214" t="s">
        <v>2553</v>
      </c>
      <c r="DT39" s="214" t="s">
        <v>3658</v>
      </c>
      <c r="DU39" s="215">
        <v>45833</v>
      </c>
      <c r="DV39" s="213" t="s">
        <v>3672</v>
      </c>
      <c r="DW39" s="205">
        <v>80000</v>
      </c>
      <c r="DX39" s="216" t="s">
        <v>3629</v>
      </c>
      <c r="DY39" s="216" t="s">
        <v>398</v>
      </c>
      <c r="DZ39" s="216">
        <v>2</v>
      </c>
      <c r="EA39" s="216" t="s">
        <v>3671</v>
      </c>
      <c r="EB39" s="216" t="s">
        <v>3658</v>
      </c>
      <c r="EC39" s="206">
        <v>45833</v>
      </c>
      <c r="ED39" s="214" t="s">
        <v>3673</v>
      </c>
      <c r="EE39" s="210" t="s">
        <v>17</v>
      </c>
      <c r="EF39" s="214" t="s">
        <v>17</v>
      </c>
      <c r="EG39" s="214" t="s">
        <v>17</v>
      </c>
      <c r="EH39" s="214" t="s">
        <v>17</v>
      </c>
      <c r="EI39" s="214" t="s">
        <v>2937</v>
      </c>
      <c r="EJ39" s="214" t="s">
        <v>17</v>
      </c>
      <c r="EK39" s="215">
        <v>45833</v>
      </c>
      <c r="EL39" s="213" t="s">
        <v>3674</v>
      </c>
      <c r="EM39" s="205" t="s">
        <v>17</v>
      </c>
      <c r="EN39" s="216" t="s">
        <v>17</v>
      </c>
      <c r="EO39" s="216" t="s">
        <v>17</v>
      </c>
      <c r="EP39" s="216" t="s">
        <v>17</v>
      </c>
      <c r="EQ39" s="216" t="s">
        <v>2937</v>
      </c>
      <c r="ER39" s="216" t="s">
        <v>17</v>
      </c>
      <c r="ES39" s="206">
        <v>45833</v>
      </c>
      <c r="ET39" s="214" t="s">
        <v>3666</v>
      </c>
      <c r="EU39" s="214">
        <v>210</v>
      </c>
      <c r="EV39" s="214" t="s">
        <v>3663</v>
      </c>
      <c r="EW39" s="214" t="s">
        <v>230</v>
      </c>
      <c r="EX39" s="214">
        <v>3</v>
      </c>
      <c r="EY39" s="214" t="s">
        <v>3664</v>
      </c>
      <c r="EZ39" s="214" t="s">
        <v>3032</v>
      </c>
      <c r="FA39" s="215">
        <v>45833</v>
      </c>
      <c r="FB39" s="213" t="s">
        <v>3675</v>
      </c>
      <c r="FC39" s="216">
        <v>2</v>
      </c>
      <c r="FD39" s="216" t="s">
        <v>3629</v>
      </c>
      <c r="FE39" s="216" t="s">
        <v>178</v>
      </c>
      <c r="FF39" s="216">
        <v>1</v>
      </c>
      <c r="FG39" s="216" t="s">
        <v>2812</v>
      </c>
      <c r="FH39" s="216" t="s">
        <v>3658</v>
      </c>
      <c r="FI39" s="206">
        <v>45833</v>
      </c>
      <c r="FJ39" s="213" t="s">
        <v>670</v>
      </c>
      <c r="FK39" s="214" t="s">
        <v>17</v>
      </c>
      <c r="FL39" s="214" t="s">
        <v>17</v>
      </c>
      <c r="FM39" s="214" t="s">
        <v>17</v>
      </c>
      <c r="FN39" s="214" t="s">
        <v>17</v>
      </c>
      <c r="FO39" s="214" t="s">
        <v>608</v>
      </c>
      <c r="FP39" s="210" t="s">
        <v>17</v>
      </c>
      <c r="FQ39" s="211">
        <v>45631</v>
      </c>
      <c r="FR39" s="213" t="s">
        <v>671</v>
      </c>
      <c r="FS39" s="216" t="s">
        <v>17</v>
      </c>
      <c r="FT39" s="216" t="s">
        <v>17</v>
      </c>
      <c r="FU39" s="216" t="s">
        <v>17</v>
      </c>
      <c r="FV39" s="216" t="s">
        <v>17</v>
      </c>
      <c r="FW39" s="216" t="s">
        <v>608</v>
      </c>
      <c r="FX39" s="216" t="s">
        <v>17</v>
      </c>
      <c r="FY39" s="206">
        <v>45631</v>
      </c>
      <c r="FZ39" s="214" t="s">
        <v>1423</v>
      </c>
      <c r="GA39" s="214">
        <v>0</v>
      </c>
      <c r="GB39" s="214" t="s">
        <v>1215</v>
      </c>
      <c r="GC39" s="214" t="s">
        <v>62</v>
      </c>
      <c r="GD39" s="214">
        <v>2</v>
      </c>
      <c r="GE39" s="214" t="s">
        <v>17</v>
      </c>
      <c r="GF39" s="214" t="s">
        <v>17</v>
      </c>
      <c r="GG39" s="215">
        <v>45819</v>
      </c>
      <c r="GH39" s="213" t="s">
        <v>1429</v>
      </c>
      <c r="GI39" s="216">
        <v>0</v>
      </c>
      <c r="GJ39" s="216" t="s">
        <v>1215</v>
      </c>
      <c r="GK39" s="216" t="s">
        <v>62</v>
      </c>
      <c r="GL39" s="216">
        <v>2</v>
      </c>
      <c r="GM39" s="216" t="s">
        <v>17</v>
      </c>
      <c r="GN39" s="216" t="s">
        <v>17</v>
      </c>
      <c r="GO39" s="206">
        <v>45819</v>
      </c>
      <c r="GP39" s="214" t="s">
        <v>1424</v>
      </c>
      <c r="GQ39" s="214">
        <v>0</v>
      </c>
      <c r="GR39" s="214" t="s">
        <v>1215</v>
      </c>
      <c r="GS39" s="214" t="s">
        <v>62</v>
      </c>
      <c r="GT39" s="214">
        <v>2</v>
      </c>
      <c r="GU39" s="214" t="s">
        <v>17</v>
      </c>
      <c r="GV39" s="214" t="s">
        <v>17</v>
      </c>
      <c r="GW39" s="215">
        <v>45819</v>
      </c>
      <c r="GX39" s="213" t="s">
        <v>1430</v>
      </c>
      <c r="GY39" s="216">
        <v>0</v>
      </c>
      <c r="GZ39" s="216" t="s">
        <v>1215</v>
      </c>
      <c r="HA39" s="216" t="s">
        <v>62</v>
      </c>
      <c r="HB39" s="216">
        <v>2</v>
      </c>
      <c r="HC39" s="216" t="s">
        <v>17</v>
      </c>
      <c r="HD39" s="216" t="s">
        <v>17</v>
      </c>
      <c r="HE39" s="206">
        <v>45819</v>
      </c>
      <c r="HF39" s="214" t="s">
        <v>1422</v>
      </c>
      <c r="HG39" s="214">
        <v>0</v>
      </c>
      <c r="HH39" s="214" t="s">
        <v>1215</v>
      </c>
      <c r="HI39" s="214" t="s">
        <v>62</v>
      </c>
      <c r="HJ39" s="214">
        <v>2</v>
      </c>
      <c r="HK39" s="214" t="s">
        <v>17</v>
      </c>
      <c r="HL39" s="214" t="s">
        <v>17</v>
      </c>
      <c r="HM39" s="215">
        <v>45819</v>
      </c>
      <c r="HN39" s="213" t="s">
        <v>1428</v>
      </c>
      <c r="HO39" s="216">
        <v>0</v>
      </c>
      <c r="HP39" s="216" t="s">
        <v>1215</v>
      </c>
      <c r="HQ39" s="216" t="s">
        <v>62</v>
      </c>
      <c r="HR39" s="216">
        <v>2</v>
      </c>
      <c r="HS39" s="216" t="s">
        <v>17</v>
      </c>
      <c r="HT39" s="216" t="s">
        <v>17</v>
      </c>
      <c r="HU39" s="206">
        <v>45819</v>
      </c>
      <c r="HV39" s="214" t="s">
        <v>1425</v>
      </c>
      <c r="HW39" s="214">
        <v>0</v>
      </c>
      <c r="HX39" s="214" t="s">
        <v>1215</v>
      </c>
      <c r="HY39" s="214" t="s">
        <v>62</v>
      </c>
      <c r="HZ39" s="214">
        <v>2</v>
      </c>
      <c r="IA39" s="214" t="s">
        <v>17</v>
      </c>
      <c r="IB39" s="214" t="s">
        <v>17</v>
      </c>
      <c r="IC39" s="215">
        <v>45819</v>
      </c>
      <c r="ID39" s="213" t="s">
        <v>1427</v>
      </c>
      <c r="IE39" s="216">
        <v>0</v>
      </c>
      <c r="IF39" s="216" t="s">
        <v>1215</v>
      </c>
      <c r="IG39" s="216" t="s">
        <v>62</v>
      </c>
      <c r="IH39" s="216">
        <v>2</v>
      </c>
      <c r="II39" s="216" t="s">
        <v>17</v>
      </c>
      <c r="IJ39" s="216" t="s">
        <v>17</v>
      </c>
      <c r="IK39" s="206">
        <v>45819</v>
      </c>
      <c r="IL39" s="214" t="s">
        <v>1426</v>
      </c>
      <c r="IM39" s="214">
        <v>1</v>
      </c>
      <c r="IN39" s="214" t="s">
        <v>1215</v>
      </c>
      <c r="IO39" s="214" t="s">
        <v>62</v>
      </c>
      <c r="IP39" s="214">
        <v>2</v>
      </c>
      <c r="IQ39" s="214" t="s">
        <v>17</v>
      </c>
      <c r="IR39" s="214" t="s">
        <v>17</v>
      </c>
      <c r="IS39" s="215">
        <v>45819</v>
      </c>
    </row>
    <row r="40" spans="1:253" s="11" customFormat="1" ht="13.25" customHeight="1" x14ac:dyDescent="0.25">
      <c r="A40" s="11" t="s">
        <v>307</v>
      </c>
      <c r="B40" s="11" t="s">
        <v>8557</v>
      </c>
      <c r="C40" s="11" t="s">
        <v>308</v>
      </c>
      <c r="D40" s="11" t="s">
        <v>282</v>
      </c>
      <c r="E40" s="11" t="s">
        <v>7828</v>
      </c>
      <c r="F40" s="11" t="s">
        <v>6895</v>
      </c>
      <c r="G40" s="204">
        <v>134640000</v>
      </c>
      <c r="H40" s="205" t="s">
        <v>6809</v>
      </c>
      <c r="I40" s="205" t="s">
        <v>230</v>
      </c>
      <c r="J40" s="205">
        <v>3</v>
      </c>
      <c r="K40" s="205" t="s">
        <v>6894</v>
      </c>
      <c r="L40" s="205" t="s">
        <v>6810</v>
      </c>
      <c r="M40" s="206">
        <v>45838</v>
      </c>
      <c r="N40" s="213" t="s">
        <v>6897</v>
      </c>
      <c r="O40" s="208">
        <v>1128571</v>
      </c>
      <c r="P40" s="208" t="s">
        <v>6855</v>
      </c>
      <c r="Q40" s="208" t="s">
        <v>398</v>
      </c>
      <c r="R40" s="208">
        <v>2</v>
      </c>
      <c r="S40" s="208" t="s">
        <v>6896</v>
      </c>
      <c r="T40" s="208" t="s">
        <v>6856</v>
      </c>
      <c r="U40" s="209">
        <v>45838</v>
      </c>
      <c r="V40" s="213" t="s">
        <v>6901</v>
      </c>
      <c r="W40" s="205">
        <v>134640000</v>
      </c>
      <c r="X40" s="205" t="s">
        <v>6898</v>
      </c>
      <c r="Y40" s="205" t="s">
        <v>230</v>
      </c>
      <c r="Z40" s="205">
        <v>3</v>
      </c>
      <c r="AA40" s="205" t="s">
        <v>6900</v>
      </c>
      <c r="AB40" s="205" t="s">
        <v>6899</v>
      </c>
      <c r="AC40" s="206">
        <v>45838</v>
      </c>
      <c r="AD40" s="213" t="s">
        <v>6905</v>
      </c>
      <c r="AE40" s="210">
        <v>134640000</v>
      </c>
      <c r="AF40" s="210" t="s">
        <v>6902</v>
      </c>
      <c r="AG40" s="210" t="s">
        <v>230</v>
      </c>
      <c r="AH40" s="210">
        <v>3</v>
      </c>
      <c r="AI40" s="210" t="s">
        <v>6904</v>
      </c>
      <c r="AJ40" s="210" t="s">
        <v>6903</v>
      </c>
      <c r="AK40" s="211">
        <v>45838</v>
      </c>
      <c r="AL40" s="213" t="s">
        <v>6909</v>
      </c>
      <c r="AM40" s="205">
        <v>7025000</v>
      </c>
      <c r="AN40" s="205" t="s">
        <v>6906</v>
      </c>
      <c r="AO40" s="205" t="s">
        <v>230</v>
      </c>
      <c r="AP40" s="205">
        <v>3</v>
      </c>
      <c r="AQ40" s="205" t="s">
        <v>6908</v>
      </c>
      <c r="AR40" s="205" t="s">
        <v>6907</v>
      </c>
      <c r="AS40" s="206">
        <v>45838</v>
      </c>
      <c r="AT40" s="214" t="s">
        <v>6911</v>
      </c>
      <c r="AU40" s="210" t="s">
        <v>17</v>
      </c>
      <c r="AV40" s="210" t="s">
        <v>318</v>
      </c>
      <c r="AW40" s="210" t="s">
        <v>17</v>
      </c>
      <c r="AX40" s="210" t="s">
        <v>17</v>
      </c>
      <c r="AY40" s="210" t="s">
        <v>393</v>
      </c>
      <c r="AZ40" s="210" t="s">
        <v>318</v>
      </c>
      <c r="BA40" s="211">
        <v>45838</v>
      </c>
      <c r="BB40" s="213" t="s">
        <v>6910</v>
      </c>
      <c r="BC40" s="205" t="s">
        <v>17</v>
      </c>
      <c r="BD40" s="205" t="s">
        <v>17</v>
      </c>
      <c r="BE40" s="205" t="s">
        <v>230</v>
      </c>
      <c r="BF40" s="205">
        <v>3</v>
      </c>
      <c r="BG40" s="205" t="s">
        <v>6869</v>
      </c>
      <c r="BH40" s="205" t="s">
        <v>17</v>
      </c>
      <c r="BI40" s="206">
        <v>45838</v>
      </c>
      <c r="BJ40" s="214" t="s">
        <v>6912</v>
      </c>
      <c r="BK40" s="214">
        <v>2282</v>
      </c>
      <c r="BL40" s="214" t="s">
        <v>6831</v>
      </c>
      <c r="BM40" s="214" t="s">
        <v>398</v>
      </c>
      <c r="BN40" s="214">
        <v>2</v>
      </c>
      <c r="BO40" s="214" t="s">
        <v>6833</v>
      </c>
      <c r="BP40" s="210" t="s">
        <v>6832</v>
      </c>
      <c r="BQ40" s="215">
        <v>45838</v>
      </c>
      <c r="BR40" s="213" t="s">
        <v>394</v>
      </c>
      <c r="BS40" s="216" t="s">
        <v>17</v>
      </c>
      <c r="BT40" s="216" t="s">
        <v>318</v>
      </c>
      <c r="BU40" s="216" t="s">
        <v>17</v>
      </c>
      <c r="BV40" s="216" t="s">
        <v>17</v>
      </c>
      <c r="BW40" s="216" t="s">
        <v>393</v>
      </c>
      <c r="BX40" s="216" t="s">
        <v>318</v>
      </c>
      <c r="BY40" s="206">
        <v>44922</v>
      </c>
      <c r="BZ40" s="214" t="s">
        <v>395</v>
      </c>
      <c r="CA40" s="214" t="s">
        <v>17</v>
      </c>
      <c r="CB40" s="214" t="s">
        <v>318</v>
      </c>
      <c r="CC40" s="214" t="s">
        <v>17</v>
      </c>
      <c r="CD40" s="214" t="s">
        <v>17</v>
      </c>
      <c r="CE40" s="214" t="s">
        <v>393</v>
      </c>
      <c r="CF40" s="214" t="s">
        <v>318</v>
      </c>
      <c r="CG40" s="215">
        <v>44922</v>
      </c>
      <c r="CH40" s="213" t="s">
        <v>8982</v>
      </c>
      <c r="CI40" s="214" t="e">
        <v>#N/A</v>
      </c>
      <c r="CJ40" s="214" t="e">
        <v>#N/A</v>
      </c>
      <c r="CK40" s="214" t="e">
        <v>#N/A</v>
      </c>
      <c r="CL40" s="214" t="e">
        <v>#N/A</v>
      </c>
      <c r="CM40" s="214" t="e">
        <v>#N/A</v>
      </c>
      <c r="CN40" s="214" t="e">
        <v>#N/A</v>
      </c>
      <c r="CO40" s="217" t="e">
        <v>#N/A</v>
      </c>
      <c r="CP40" s="214" t="s">
        <v>401</v>
      </c>
      <c r="CQ40" s="216">
        <v>4500000</v>
      </c>
      <c r="CR40" s="216" t="s">
        <v>397</v>
      </c>
      <c r="CS40" s="216" t="s">
        <v>398</v>
      </c>
      <c r="CT40" s="216">
        <v>2</v>
      </c>
      <c r="CU40" s="216" t="s">
        <v>400</v>
      </c>
      <c r="CV40" s="216" t="s">
        <v>399</v>
      </c>
      <c r="CW40" s="206">
        <v>44953</v>
      </c>
      <c r="CX40" s="214" t="s">
        <v>6917</v>
      </c>
      <c r="CY40" s="210">
        <v>16077000</v>
      </c>
      <c r="CZ40" s="210" t="s">
        <v>6922</v>
      </c>
      <c r="DA40" s="210" t="s">
        <v>230</v>
      </c>
      <c r="DB40" s="210">
        <v>3</v>
      </c>
      <c r="DC40" s="210" t="s">
        <v>6923</v>
      </c>
      <c r="DD40" s="210" t="s">
        <v>6915</v>
      </c>
      <c r="DE40" s="212">
        <v>45838</v>
      </c>
      <c r="DF40" s="213" t="s">
        <v>6919</v>
      </c>
      <c r="DG40" s="205">
        <v>0</v>
      </c>
      <c r="DH40" s="216" t="s">
        <v>6898</v>
      </c>
      <c r="DI40" s="216" t="s">
        <v>398</v>
      </c>
      <c r="DJ40" s="216">
        <v>2</v>
      </c>
      <c r="DK40" s="216" t="s">
        <v>6918</v>
      </c>
      <c r="DL40" s="216" t="s">
        <v>6899</v>
      </c>
      <c r="DM40" s="206">
        <v>45838</v>
      </c>
      <c r="DN40" s="214" t="s">
        <v>6921</v>
      </c>
      <c r="DO40" s="210">
        <v>118563000</v>
      </c>
      <c r="DP40" s="214" t="s">
        <v>6920</v>
      </c>
      <c r="DQ40" s="214" t="s">
        <v>398</v>
      </c>
      <c r="DR40" s="214">
        <v>2</v>
      </c>
      <c r="DS40" s="214" t="s">
        <v>6882</v>
      </c>
      <c r="DT40" s="214" t="s">
        <v>6903</v>
      </c>
      <c r="DU40" s="215">
        <v>45838</v>
      </c>
      <c r="DV40" s="213" t="s">
        <v>6924</v>
      </c>
      <c r="DW40" s="205">
        <v>16077000</v>
      </c>
      <c r="DX40" s="216" t="s">
        <v>6922</v>
      </c>
      <c r="DY40" s="216" t="s">
        <v>230</v>
      </c>
      <c r="DZ40" s="216">
        <v>3</v>
      </c>
      <c r="EA40" s="216" t="s">
        <v>6923</v>
      </c>
      <c r="EB40" s="216" t="s">
        <v>6915</v>
      </c>
      <c r="EC40" s="206">
        <v>45838</v>
      </c>
      <c r="ED40" s="214" t="s">
        <v>6926</v>
      </c>
      <c r="EE40" s="210" t="s">
        <v>17</v>
      </c>
      <c r="EF40" s="214" t="s">
        <v>6875</v>
      </c>
      <c r="EG40" s="214" t="s">
        <v>230</v>
      </c>
      <c r="EH40" s="214">
        <v>3</v>
      </c>
      <c r="EI40" s="214" t="s">
        <v>6925</v>
      </c>
      <c r="EJ40" s="214" t="s">
        <v>6860</v>
      </c>
      <c r="EK40" s="215">
        <v>45838</v>
      </c>
      <c r="EL40" s="213" t="s">
        <v>6928</v>
      </c>
      <c r="EM40" s="205" t="s">
        <v>17</v>
      </c>
      <c r="EN40" s="216" t="s">
        <v>17</v>
      </c>
      <c r="EO40" s="216" t="s">
        <v>230</v>
      </c>
      <c r="EP40" s="216">
        <v>3</v>
      </c>
      <c r="EQ40" s="216" t="s">
        <v>6927</v>
      </c>
      <c r="ER40" s="216" t="s">
        <v>17</v>
      </c>
      <c r="ES40" s="206">
        <v>45838</v>
      </c>
      <c r="ET40" s="214" t="s">
        <v>6913</v>
      </c>
      <c r="EU40" s="214">
        <v>2282</v>
      </c>
      <c r="EV40" s="214" t="s">
        <v>6831</v>
      </c>
      <c r="EW40" s="214" t="s">
        <v>398</v>
      </c>
      <c r="EX40" s="214">
        <v>2</v>
      </c>
      <c r="EY40" s="214" t="s">
        <v>6833</v>
      </c>
      <c r="EZ40" s="214" t="s">
        <v>6832</v>
      </c>
      <c r="FA40" s="215">
        <v>45838</v>
      </c>
      <c r="FB40" s="213" t="s">
        <v>6932</v>
      </c>
      <c r="FC40" s="216">
        <v>5</v>
      </c>
      <c r="FD40" s="216" t="s">
        <v>6929</v>
      </c>
      <c r="FE40" s="216" t="s">
        <v>398</v>
      </c>
      <c r="FF40" s="216">
        <v>2</v>
      </c>
      <c r="FG40" s="216" t="s">
        <v>6931</v>
      </c>
      <c r="FH40" s="216" t="s">
        <v>6930</v>
      </c>
      <c r="FI40" s="206">
        <v>45838</v>
      </c>
      <c r="FJ40" s="213" t="s">
        <v>309</v>
      </c>
      <c r="FK40" s="214" t="s">
        <v>17</v>
      </c>
      <c r="FL40" s="214" t="s">
        <v>17</v>
      </c>
      <c r="FM40" s="214" t="s">
        <v>17</v>
      </c>
      <c r="FN40" s="214" t="s">
        <v>17</v>
      </c>
      <c r="FO40" s="214" t="s">
        <v>17</v>
      </c>
      <c r="FP40" s="210" t="s">
        <v>17</v>
      </c>
      <c r="FQ40" s="211">
        <v>44736</v>
      </c>
      <c r="FR40" s="213" t="s">
        <v>313</v>
      </c>
      <c r="FS40" s="216">
        <v>10000</v>
      </c>
      <c r="FT40" s="216" t="s">
        <v>310</v>
      </c>
      <c r="FU40" s="216" t="s">
        <v>230</v>
      </c>
      <c r="FV40" s="216">
        <v>3</v>
      </c>
      <c r="FW40" s="216" t="s">
        <v>312</v>
      </c>
      <c r="FX40" s="216" t="s">
        <v>311</v>
      </c>
      <c r="FY40" s="206">
        <v>44736</v>
      </c>
      <c r="FZ40" s="214" t="s">
        <v>1340</v>
      </c>
      <c r="GA40" s="214">
        <v>1</v>
      </c>
      <c r="GB40" s="214" t="s">
        <v>1215</v>
      </c>
      <c r="GC40" s="214" t="s">
        <v>62</v>
      </c>
      <c r="GD40" s="214">
        <v>2</v>
      </c>
      <c r="GE40" s="214" t="s">
        <v>17</v>
      </c>
      <c r="GF40" s="214" t="s">
        <v>17</v>
      </c>
      <c r="GG40" s="215">
        <v>45808</v>
      </c>
      <c r="GH40" s="213" t="s">
        <v>1346</v>
      </c>
      <c r="GI40" s="216">
        <v>3</v>
      </c>
      <c r="GJ40" s="216" t="s">
        <v>1215</v>
      </c>
      <c r="GK40" s="216" t="s">
        <v>62</v>
      </c>
      <c r="GL40" s="216">
        <v>2</v>
      </c>
      <c r="GM40" s="216" t="s">
        <v>17</v>
      </c>
      <c r="GN40" s="216" t="s">
        <v>17</v>
      </c>
      <c r="GO40" s="206">
        <v>45808</v>
      </c>
      <c r="GP40" s="214" t="s">
        <v>1341</v>
      </c>
      <c r="GQ40" s="214">
        <v>1</v>
      </c>
      <c r="GR40" s="214" t="s">
        <v>1215</v>
      </c>
      <c r="GS40" s="214" t="s">
        <v>62</v>
      </c>
      <c r="GT40" s="214">
        <v>2</v>
      </c>
      <c r="GU40" s="214" t="s">
        <v>17</v>
      </c>
      <c r="GV40" s="214" t="s">
        <v>17</v>
      </c>
      <c r="GW40" s="215">
        <v>45808</v>
      </c>
      <c r="GX40" s="213" t="s">
        <v>1347</v>
      </c>
      <c r="GY40" s="216">
        <v>3</v>
      </c>
      <c r="GZ40" s="216" t="s">
        <v>1215</v>
      </c>
      <c r="HA40" s="216" t="s">
        <v>62</v>
      </c>
      <c r="HB40" s="216">
        <v>2</v>
      </c>
      <c r="HC40" s="216" t="s">
        <v>17</v>
      </c>
      <c r="HD40" s="216" t="s">
        <v>17</v>
      </c>
      <c r="HE40" s="206">
        <v>45808</v>
      </c>
      <c r="HF40" s="214" t="s">
        <v>1339</v>
      </c>
      <c r="HG40" s="214">
        <v>2</v>
      </c>
      <c r="HH40" s="214" t="s">
        <v>1215</v>
      </c>
      <c r="HI40" s="214" t="s">
        <v>62</v>
      </c>
      <c r="HJ40" s="214">
        <v>2</v>
      </c>
      <c r="HK40" s="214" t="s">
        <v>17</v>
      </c>
      <c r="HL40" s="214" t="s">
        <v>17</v>
      </c>
      <c r="HM40" s="215">
        <v>45808</v>
      </c>
      <c r="HN40" s="213" t="s">
        <v>1345</v>
      </c>
      <c r="HO40" s="216">
        <v>3</v>
      </c>
      <c r="HP40" s="216" t="s">
        <v>1215</v>
      </c>
      <c r="HQ40" s="216" t="s">
        <v>62</v>
      </c>
      <c r="HR40" s="216">
        <v>2</v>
      </c>
      <c r="HS40" s="216" t="s">
        <v>17</v>
      </c>
      <c r="HT40" s="216" t="s">
        <v>17</v>
      </c>
      <c r="HU40" s="206">
        <v>45808</v>
      </c>
      <c r="HV40" s="214" t="s">
        <v>1342</v>
      </c>
      <c r="HW40" s="214">
        <v>2</v>
      </c>
      <c r="HX40" s="214" t="s">
        <v>1215</v>
      </c>
      <c r="HY40" s="214" t="s">
        <v>62</v>
      </c>
      <c r="HZ40" s="214">
        <v>2</v>
      </c>
      <c r="IA40" s="214" t="s">
        <v>17</v>
      </c>
      <c r="IB40" s="214" t="s">
        <v>17</v>
      </c>
      <c r="IC40" s="215">
        <v>45808</v>
      </c>
      <c r="ID40" s="213" t="s">
        <v>1344</v>
      </c>
      <c r="IE40" s="216">
        <v>2</v>
      </c>
      <c r="IF40" s="216" t="s">
        <v>1215</v>
      </c>
      <c r="IG40" s="216" t="s">
        <v>62</v>
      </c>
      <c r="IH40" s="216">
        <v>2</v>
      </c>
      <c r="II40" s="216" t="s">
        <v>17</v>
      </c>
      <c r="IJ40" s="216" t="s">
        <v>17</v>
      </c>
      <c r="IK40" s="206">
        <v>45808</v>
      </c>
      <c r="IL40" s="214" t="s">
        <v>1343</v>
      </c>
      <c r="IM40" s="214">
        <v>3</v>
      </c>
      <c r="IN40" s="214" t="s">
        <v>1215</v>
      </c>
      <c r="IO40" s="214" t="s">
        <v>62</v>
      </c>
      <c r="IP40" s="214">
        <v>2</v>
      </c>
      <c r="IQ40" s="214" t="s">
        <v>17</v>
      </c>
      <c r="IR40" s="214" t="s">
        <v>17</v>
      </c>
      <c r="IS40" s="215">
        <v>45808</v>
      </c>
    </row>
    <row r="41" spans="1:253" s="11" customFormat="1" ht="13.25" customHeight="1" x14ac:dyDescent="0.25">
      <c r="A41" s="11" t="s">
        <v>280</v>
      </c>
      <c r="B41" s="11" t="s">
        <v>8443</v>
      </c>
      <c r="C41" s="11" t="s">
        <v>281</v>
      </c>
      <c r="D41" s="11" t="s">
        <v>282</v>
      </c>
      <c r="E41" s="11" t="s">
        <v>7828</v>
      </c>
      <c r="F41" s="11" t="s">
        <v>6812</v>
      </c>
      <c r="G41" s="204">
        <v>134640000</v>
      </c>
      <c r="H41" s="205" t="s">
        <v>6809</v>
      </c>
      <c r="I41" s="205" t="s">
        <v>230</v>
      </c>
      <c r="J41" s="205">
        <v>3</v>
      </c>
      <c r="K41" s="205" t="s">
        <v>6811</v>
      </c>
      <c r="L41" s="205" t="s">
        <v>6810</v>
      </c>
      <c r="M41" s="206">
        <v>45838</v>
      </c>
      <c r="N41" s="213" t="s">
        <v>6816</v>
      </c>
      <c r="O41" s="208">
        <v>1070105</v>
      </c>
      <c r="P41" s="208" t="s">
        <v>6813</v>
      </c>
      <c r="Q41" s="208" t="s">
        <v>398</v>
      </c>
      <c r="R41" s="208">
        <v>2</v>
      </c>
      <c r="S41" s="208" t="s">
        <v>6815</v>
      </c>
      <c r="T41" s="208" t="s">
        <v>6814</v>
      </c>
      <c r="U41" s="209">
        <v>45838</v>
      </c>
      <c r="V41" s="213" t="s">
        <v>6820</v>
      </c>
      <c r="W41" s="205">
        <v>96624000</v>
      </c>
      <c r="X41" s="205" t="s">
        <v>6817</v>
      </c>
      <c r="Y41" s="205" t="s">
        <v>398</v>
      </c>
      <c r="Z41" s="205">
        <v>2</v>
      </c>
      <c r="AA41" s="205" t="s">
        <v>6819</v>
      </c>
      <c r="AB41" s="205" t="s">
        <v>6818</v>
      </c>
      <c r="AC41" s="206">
        <v>45838</v>
      </c>
      <c r="AD41" s="213" t="s">
        <v>6824</v>
      </c>
      <c r="AE41" s="210">
        <v>1077000</v>
      </c>
      <c r="AF41" s="210" t="s">
        <v>6821</v>
      </c>
      <c r="AG41" s="210" t="s">
        <v>230</v>
      </c>
      <c r="AH41" s="210">
        <v>3</v>
      </c>
      <c r="AI41" s="210" t="s">
        <v>6823</v>
      </c>
      <c r="AJ41" s="210" t="s">
        <v>6822</v>
      </c>
      <c r="AK41" s="211">
        <v>45838</v>
      </c>
      <c r="AL41" s="213" t="s">
        <v>6826</v>
      </c>
      <c r="AM41" s="205">
        <v>1077000</v>
      </c>
      <c r="AN41" s="205" t="s">
        <v>6821</v>
      </c>
      <c r="AO41" s="205" t="s">
        <v>230</v>
      </c>
      <c r="AP41" s="205">
        <v>3</v>
      </c>
      <c r="AQ41" s="205" t="s">
        <v>6825</v>
      </c>
      <c r="AR41" s="205" t="s">
        <v>6822</v>
      </c>
      <c r="AS41" s="206">
        <v>45838</v>
      </c>
      <c r="AT41" s="214" t="s">
        <v>6828</v>
      </c>
      <c r="AU41" s="210" t="s">
        <v>17</v>
      </c>
      <c r="AV41" s="210" t="s">
        <v>17</v>
      </c>
      <c r="AW41" s="210" t="s">
        <v>17</v>
      </c>
      <c r="AX41" s="210" t="s">
        <v>17</v>
      </c>
      <c r="AY41" s="210" t="s">
        <v>393</v>
      </c>
      <c r="AZ41" s="210" t="s">
        <v>17</v>
      </c>
      <c r="BA41" s="211">
        <v>45838</v>
      </c>
      <c r="BB41" s="213" t="s">
        <v>6827</v>
      </c>
      <c r="BC41" s="205" t="s">
        <v>17</v>
      </c>
      <c r="BD41" s="205" t="s">
        <v>17</v>
      </c>
      <c r="BE41" s="205" t="s">
        <v>17</v>
      </c>
      <c r="BF41" s="205" t="s">
        <v>17</v>
      </c>
      <c r="BG41" s="205" t="s">
        <v>393</v>
      </c>
      <c r="BH41" s="205" t="s">
        <v>17</v>
      </c>
      <c r="BI41" s="206">
        <v>45838</v>
      </c>
      <c r="BJ41" s="214" t="s">
        <v>6830</v>
      </c>
      <c r="BK41" s="214" t="s">
        <v>17</v>
      </c>
      <c r="BL41" s="214" t="s">
        <v>17</v>
      </c>
      <c r="BM41" s="214" t="s">
        <v>17</v>
      </c>
      <c r="BN41" s="214" t="s">
        <v>17</v>
      </c>
      <c r="BO41" s="214" t="s">
        <v>6829</v>
      </c>
      <c r="BP41" s="210" t="s">
        <v>17</v>
      </c>
      <c r="BQ41" s="215">
        <v>45838</v>
      </c>
      <c r="BR41" s="213" t="s">
        <v>370</v>
      </c>
      <c r="BS41" s="216" t="s">
        <v>17</v>
      </c>
      <c r="BT41" s="216" t="s">
        <v>17</v>
      </c>
      <c r="BU41" s="216" t="s">
        <v>17</v>
      </c>
      <c r="BV41" s="216" t="s">
        <v>17</v>
      </c>
      <c r="BW41" s="216" t="s">
        <v>369</v>
      </c>
      <c r="BX41" s="216" t="s">
        <v>17</v>
      </c>
      <c r="BY41" s="206">
        <v>44915</v>
      </c>
      <c r="BZ41" s="214" t="s">
        <v>371</v>
      </c>
      <c r="CA41" s="214" t="s">
        <v>17</v>
      </c>
      <c r="CB41" s="214" t="s">
        <v>17</v>
      </c>
      <c r="CC41" s="214" t="s">
        <v>17</v>
      </c>
      <c r="CD41" s="214" t="s">
        <v>17</v>
      </c>
      <c r="CE41" s="214" t="s">
        <v>369</v>
      </c>
      <c r="CF41" s="214" t="s">
        <v>17</v>
      </c>
      <c r="CG41" s="215">
        <v>44915</v>
      </c>
      <c r="CH41" s="213" t="s">
        <v>8983</v>
      </c>
      <c r="CI41" s="214" t="e">
        <v>#N/A</v>
      </c>
      <c r="CJ41" s="214" t="e">
        <v>#N/A</v>
      </c>
      <c r="CK41" s="214" t="e">
        <v>#N/A</v>
      </c>
      <c r="CL41" s="214" t="e">
        <v>#N/A</v>
      </c>
      <c r="CM41" s="214" t="e">
        <v>#N/A</v>
      </c>
      <c r="CN41" s="214" t="e">
        <v>#N/A</v>
      </c>
      <c r="CO41" s="217" t="e">
        <v>#N/A</v>
      </c>
      <c r="CP41" s="214" t="s">
        <v>373</v>
      </c>
      <c r="CQ41" s="216" t="s">
        <v>17</v>
      </c>
      <c r="CR41" s="216" t="s">
        <v>17</v>
      </c>
      <c r="CS41" s="216" t="s">
        <v>17</v>
      </c>
      <c r="CT41" s="216" t="s">
        <v>17</v>
      </c>
      <c r="CU41" s="216" t="s">
        <v>369</v>
      </c>
      <c r="CV41" s="216" t="s">
        <v>17</v>
      </c>
      <c r="CW41" s="206">
        <v>44915</v>
      </c>
      <c r="CX41" s="214" t="s">
        <v>6836</v>
      </c>
      <c r="CY41" s="210">
        <v>1077000</v>
      </c>
      <c r="CZ41" s="210" t="s">
        <v>6821</v>
      </c>
      <c r="DA41" s="210" t="s">
        <v>398</v>
      </c>
      <c r="DB41" s="210">
        <v>2</v>
      </c>
      <c r="DC41" s="210" t="s">
        <v>6843</v>
      </c>
      <c r="DD41" s="210" t="s">
        <v>6822</v>
      </c>
      <c r="DE41" s="212">
        <v>45838</v>
      </c>
      <c r="DF41" s="213" t="s">
        <v>6840</v>
      </c>
      <c r="DG41" s="205">
        <v>95547000</v>
      </c>
      <c r="DH41" s="216" t="s">
        <v>6837</v>
      </c>
      <c r="DI41" s="216" t="s">
        <v>398</v>
      </c>
      <c r="DJ41" s="216">
        <v>2</v>
      </c>
      <c r="DK41" s="216" t="s">
        <v>6839</v>
      </c>
      <c r="DL41" s="216" t="s">
        <v>6838</v>
      </c>
      <c r="DM41" s="206">
        <v>45838</v>
      </c>
      <c r="DN41" s="214" t="s">
        <v>6842</v>
      </c>
      <c r="DO41" s="210">
        <v>0</v>
      </c>
      <c r="DP41" s="214" t="s">
        <v>6821</v>
      </c>
      <c r="DQ41" s="214" t="s">
        <v>398</v>
      </c>
      <c r="DR41" s="214">
        <v>2</v>
      </c>
      <c r="DS41" s="214" t="s">
        <v>6841</v>
      </c>
      <c r="DT41" s="214" t="s">
        <v>6822</v>
      </c>
      <c r="DU41" s="215">
        <v>45838</v>
      </c>
      <c r="DV41" s="213" t="s">
        <v>6844</v>
      </c>
      <c r="DW41" s="205">
        <v>1077000</v>
      </c>
      <c r="DX41" s="216" t="s">
        <v>6821</v>
      </c>
      <c r="DY41" s="216" t="s">
        <v>398</v>
      </c>
      <c r="DZ41" s="216">
        <v>2</v>
      </c>
      <c r="EA41" s="216" t="s">
        <v>6843</v>
      </c>
      <c r="EB41" s="216" t="s">
        <v>6822</v>
      </c>
      <c r="EC41" s="206">
        <v>45838</v>
      </c>
      <c r="ED41" s="214" t="s">
        <v>6846</v>
      </c>
      <c r="EE41" s="210" t="s">
        <v>17</v>
      </c>
      <c r="EF41" s="214" t="s">
        <v>17</v>
      </c>
      <c r="EG41" s="214" t="s">
        <v>230</v>
      </c>
      <c r="EH41" s="214">
        <v>3</v>
      </c>
      <c r="EI41" s="214" t="s">
        <v>6845</v>
      </c>
      <c r="EJ41" s="214" t="s">
        <v>318</v>
      </c>
      <c r="EK41" s="215">
        <v>45838</v>
      </c>
      <c r="EL41" s="213" t="s">
        <v>6847</v>
      </c>
      <c r="EM41" s="205" t="s">
        <v>17</v>
      </c>
      <c r="EN41" s="216" t="s">
        <v>17</v>
      </c>
      <c r="EO41" s="216" t="s">
        <v>230</v>
      </c>
      <c r="EP41" s="216">
        <v>3</v>
      </c>
      <c r="EQ41" s="216" t="s">
        <v>6845</v>
      </c>
      <c r="ER41" s="216" t="s">
        <v>318</v>
      </c>
      <c r="ES41" s="206">
        <v>45838</v>
      </c>
      <c r="ET41" s="214" t="s">
        <v>6834</v>
      </c>
      <c r="EU41" s="214">
        <v>2282</v>
      </c>
      <c r="EV41" s="214" t="s">
        <v>6831</v>
      </c>
      <c r="EW41" s="214" t="s">
        <v>398</v>
      </c>
      <c r="EX41" s="214">
        <v>2</v>
      </c>
      <c r="EY41" s="214" t="s">
        <v>6833</v>
      </c>
      <c r="EZ41" s="214" t="s">
        <v>6832</v>
      </c>
      <c r="FA41" s="215">
        <v>45838</v>
      </c>
      <c r="FB41" s="213" t="s">
        <v>6851</v>
      </c>
      <c r="FC41" s="216">
        <v>3</v>
      </c>
      <c r="FD41" s="216" t="s">
        <v>6848</v>
      </c>
      <c r="FE41" s="216" t="s">
        <v>398</v>
      </c>
      <c r="FF41" s="216">
        <v>2</v>
      </c>
      <c r="FG41" s="216" t="s">
        <v>6850</v>
      </c>
      <c r="FH41" s="216" t="s">
        <v>6849</v>
      </c>
      <c r="FI41" s="206">
        <v>45838</v>
      </c>
      <c r="FJ41" s="213" t="s">
        <v>284</v>
      </c>
      <c r="FK41" s="214">
        <v>0</v>
      </c>
      <c r="FL41" s="214" t="s">
        <v>17</v>
      </c>
      <c r="FM41" s="214" t="s">
        <v>17</v>
      </c>
      <c r="FN41" s="214" t="s">
        <v>17</v>
      </c>
      <c r="FO41" s="214" t="s">
        <v>283</v>
      </c>
      <c r="FP41" s="210" t="s">
        <v>17</v>
      </c>
      <c r="FQ41" s="211">
        <v>44363</v>
      </c>
      <c r="FR41" s="213" t="s">
        <v>285</v>
      </c>
      <c r="FS41" s="216">
        <v>0</v>
      </c>
      <c r="FT41" s="216" t="s">
        <v>17</v>
      </c>
      <c r="FU41" s="216" t="s">
        <v>17</v>
      </c>
      <c r="FV41" s="216" t="s">
        <v>17</v>
      </c>
      <c r="FW41" s="216" t="s">
        <v>283</v>
      </c>
      <c r="FX41" s="216" t="s">
        <v>17</v>
      </c>
      <c r="FY41" s="206">
        <v>44363</v>
      </c>
      <c r="FZ41" s="214" t="s">
        <v>1349</v>
      </c>
      <c r="GA41" s="214">
        <v>1</v>
      </c>
      <c r="GB41" s="214" t="s">
        <v>1215</v>
      </c>
      <c r="GC41" s="214" t="s">
        <v>62</v>
      </c>
      <c r="GD41" s="214">
        <v>2</v>
      </c>
      <c r="GE41" s="214" t="s">
        <v>17</v>
      </c>
      <c r="GF41" s="214" t="s">
        <v>17</v>
      </c>
      <c r="GG41" s="215">
        <v>45808</v>
      </c>
      <c r="GH41" s="213" t="s">
        <v>1355</v>
      </c>
      <c r="GI41" s="216">
        <v>3</v>
      </c>
      <c r="GJ41" s="216" t="s">
        <v>1215</v>
      </c>
      <c r="GK41" s="216" t="s">
        <v>62</v>
      </c>
      <c r="GL41" s="216">
        <v>2</v>
      </c>
      <c r="GM41" s="216" t="s">
        <v>17</v>
      </c>
      <c r="GN41" s="216" t="s">
        <v>17</v>
      </c>
      <c r="GO41" s="206">
        <v>45808</v>
      </c>
      <c r="GP41" s="214" t="s">
        <v>1350</v>
      </c>
      <c r="GQ41" s="214">
        <v>1</v>
      </c>
      <c r="GR41" s="214" t="s">
        <v>1215</v>
      </c>
      <c r="GS41" s="214" t="s">
        <v>62</v>
      </c>
      <c r="GT41" s="214">
        <v>2</v>
      </c>
      <c r="GU41" s="214" t="s">
        <v>17</v>
      </c>
      <c r="GV41" s="214" t="s">
        <v>17</v>
      </c>
      <c r="GW41" s="215">
        <v>45808</v>
      </c>
      <c r="GX41" s="213" t="s">
        <v>1356</v>
      </c>
      <c r="GY41" s="216">
        <v>3</v>
      </c>
      <c r="GZ41" s="216" t="s">
        <v>1215</v>
      </c>
      <c r="HA41" s="216" t="s">
        <v>62</v>
      </c>
      <c r="HB41" s="216">
        <v>2</v>
      </c>
      <c r="HC41" s="216" t="s">
        <v>17</v>
      </c>
      <c r="HD41" s="216" t="s">
        <v>17</v>
      </c>
      <c r="HE41" s="206">
        <v>45808</v>
      </c>
      <c r="HF41" s="214" t="s">
        <v>1348</v>
      </c>
      <c r="HG41" s="214">
        <v>2</v>
      </c>
      <c r="HH41" s="214" t="s">
        <v>1215</v>
      </c>
      <c r="HI41" s="214" t="s">
        <v>62</v>
      </c>
      <c r="HJ41" s="214">
        <v>2</v>
      </c>
      <c r="HK41" s="214" t="s">
        <v>17</v>
      </c>
      <c r="HL41" s="214" t="s">
        <v>17</v>
      </c>
      <c r="HM41" s="215">
        <v>45808</v>
      </c>
      <c r="HN41" s="213" t="s">
        <v>1354</v>
      </c>
      <c r="HO41" s="216">
        <v>3</v>
      </c>
      <c r="HP41" s="216" t="s">
        <v>1215</v>
      </c>
      <c r="HQ41" s="216" t="s">
        <v>62</v>
      </c>
      <c r="HR41" s="216">
        <v>2</v>
      </c>
      <c r="HS41" s="216" t="s">
        <v>17</v>
      </c>
      <c r="HT41" s="216" t="s">
        <v>17</v>
      </c>
      <c r="HU41" s="206">
        <v>45808</v>
      </c>
      <c r="HV41" s="214" t="s">
        <v>1351</v>
      </c>
      <c r="HW41" s="214">
        <v>1</v>
      </c>
      <c r="HX41" s="214" t="s">
        <v>1215</v>
      </c>
      <c r="HY41" s="214" t="s">
        <v>62</v>
      </c>
      <c r="HZ41" s="214">
        <v>2</v>
      </c>
      <c r="IA41" s="214" t="s">
        <v>17</v>
      </c>
      <c r="IB41" s="214" t="s">
        <v>17</v>
      </c>
      <c r="IC41" s="215">
        <v>45808</v>
      </c>
      <c r="ID41" s="213" t="s">
        <v>1353</v>
      </c>
      <c r="IE41" s="216">
        <v>2</v>
      </c>
      <c r="IF41" s="216" t="s">
        <v>1215</v>
      </c>
      <c r="IG41" s="216" t="s">
        <v>62</v>
      </c>
      <c r="IH41" s="216">
        <v>2</v>
      </c>
      <c r="II41" s="216" t="s">
        <v>17</v>
      </c>
      <c r="IJ41" s="216" t="s">
        <v>17</v>
      </c>
      <c r="IK41" s="206">
        <v>45808</v>
      </c>
      <c r="IL41" s="214" t="s">
        <v>1352</v>
      </c>
      <c r="IM41" s="214">
        <v>3</v>
      </c>
      <c r="IN41" s="214" t="s">
        <v>1215</v>
      </c>
      <c r="IO41" s="214" t="s">
        <v>62</v>
      </c>
      <c r="IP41" s="214">
        <v>2</v>
      </c>
      <c r="IQ41" s="214" t="s">
        <v>17</v>
      </c>
      <c r="IR41" s="214" t="s">
        <v>17</v>
      </c>
      <c r="IS41" s="215">
        <v>45808</v>
      </c>
    </row>
    <row r="42" spans="1:253" s="11" customFormat="1" ht="13.25" customHeight="1" x14ac:dyDescent="0.25">
      <c r="A42" s="11" t="s">
        <v>1357</v>
      </c>
      <c r="B42" s="11" t="s">
        <v>8561</v>
      </c>
      <c r="C42" s="11" t="s">
        <v>1358</v>
      </c>
      <c r="D42" s="11" t="s">
        <v>282</v>
      </c>
      <c r="E42" s="11" t="s">
        <v>7828</v>
      </c>
      <c r="F42" s="11" t="s">
        <v>6854</v>
      </c>
      <c r="G42" s="204">
        <v>134640000</v>
      </c>
      <c r="H42" s="205" t="s">
        <v>6809</v>
      </c>
      <c r="I42" s="205" t="s">
        <v>230</v>
      </c>
      <c r="J42" s="205">
        <v>3</v>
      </c>
      <c r="K42" s="205" t="s">
        <v>6853</v>
      </c>
      <c r="L42" s="205" t="s">
        <v>6852</v>
      </c>
      <c r="M42" s="206">
        <v>45838</v>
      </c>
      <c r="N42" s="213" t="s">
        <v>6858</v>
      </c>
      <c r="O42" s="208">
        <v>1128571</v>
      </c>
      <c r="P42" s="208" t="s">
        <v>6855</v>
      </c>
      <c r="Q42" s="208" t="s">
        <v>398</v>
      </c>
      <c r="R42" s="208">
        <v>2</v>
      </c>
      <c r="S42" s="208" t="s">
        <v>6857</v>
      </c>
      <c r="T42" s="208" t="s">
        <v>6856</v>
      </c>
      <c r="U42" s="209">
        <v>45838</v>
      </c>
      <c r="V42" s="213" t="s">
        <v>6862</v>
      </c>
      <c r="W42" s="205">
        <v>134640000</v>
      </c>
      <c r="X42" s="205" t="s">
        <v>6859</v>
      </c>
      <c r="Y42" s="205" t="s">
        <v>230</v>
      </c>
      <c r="Z42" s="205">
        <v>3</v>
      </c>
      <c r="AA42" s="205" t="s">
        <v>6861</v>
      </c>
      <c r="AB42" s="205" t="s">
        <v>6860</v>
      </c>
      <c r="AC42" s="206">
        <v>45838</v>
      </c>
      <c r="AD42" s="213" t="s">
        <v>6864</v>
      </c>
      <c r="AE42" s="210">
        <v>134640000</v>
      </c>
      <c r="AF42" s="210" t="s">
        <v>6859</v>
      </c>
      <c r="AG42" s="210" t="s">
        <v>398</v>
      </c>
      <c r="AH42" s="210">
        <v>2</v>
      </c>
      <c r="AI42" s="210" t="s">
        <v>6863</v>
      </c>
      <c r="AJ42" s="210" t="s">
        <v>6860</v>
      </c>
      <c r="AK42" s="211">
        <v>45838</v>
      </c>
      <c r="AL42" s="213" t="s">
        <v>6868</v>
      </c>
      <c r="AM42" s="205">
        <v>5948000</v>
      </c>
      <c r="AN42" s="205" t="s">
        <v>6865</v>
      </c>
      <c r="AO42" s="205" t="s">
        <v>230</v>
      </c>
      <c r="AP42" s="205">
        <v>3</v>
      </c>
      <c r="AQ42" s="205" t="s">
        <v>6867</v>
      </c>
      <c r="AR42" s="205" t="s">
        <v>6866</v>
      </c>
      <c r="AS42" s="206">
        <v>45838</v>
      </c>
      <c r="AT42" s="214" t="s">
        <v>6871</v>
      </c>
      <c r="AU42" s="210" t="s">
        <v>17</v>
      </c>
      <c r="AV42" s="210" t="s">
        <v>318</v>
      </c>
      <c r="AW42" s="210" t="s">
        <v>230</v>
      </c>
      <c r="AX42" s="210">
        <v>3</v>
      </c>
      <c r="AY42" s="210" t="s">
        <v>393</v>
      </c>
      <c r="AZ42" s="210" t="s">
        <v>318</v>
      </c>
      <c r="BA42" s="211">
        <v>45838</v>
      </c>
      <c r="BB42" s="213" t="s">
        <v>6870</v>
      </c>
      <c r="BC42" s="205" t="s">
        <v>17</v>
      </c>
      <c r="BD42" s="205" t="s">
        <v>17</v>
      </c>
      <c r="BE42" s="205" t="s">
        <v>230</v>
      </c>
      <c r="BF42" s="205">
        <v>3</v>
      </c>
      <c r="BG42" s="205" t="s">
        <v>6869</v>
      </c>
      <c r="BH42" s="205" t="s">
        <v>17</v>
      </c>
      <c r="BI42" s="206">
        <v>45838</v>
      </c>
      <c r="BJ42" s="214" t="s">
        <v>6873</v>
      </c>
      <c r="BK42" s="214">
        <v>2282</v>
      </c>
      <c r="BL42" s="214" t="s">
        <v>6831</v>
      </c>
      <c r="BM42" s="214" t="s">
        <v>398</v>
      </c>
      <c r="BN42" s="214">
        <v>2</v>
      </c>
      <c r="BO42" s="214" t="s">
        <v>6872</v>
      </c>
      <c r="BP42" s="210" t="s">
        <v>6832</v>
      </c>
      <c r="BQ42" s="215">
        <v>45838</v>
      </c>
      <c r="BR42" s="213" t="s">
        <v>8984</v>
      </c>
      <c r="BS42" s="216" t="e">
        <v>#N/A</v>
      </c>
      <c r="BT42" s="216" t="e">
        <v>#N/A</v>
      </c>
      <c r="BU42" s="216" t="e">
        <v>#N/A</v>
      </c>
      <c r="BV42" s="216" t="e">
        <v>#N/A</v>
      </c>
      <c r="BW42" s="216" t="e">
        <v>#N/A</v>
      </c>
      <c r="BX42" s="216" t="e">
        <v>#N/A</v>
      </c>
      <c r="BY42" s="206" t="e">
        <v>#N/A</v>
      </c>
      <c r="BZ42" s="214" t="s">
        <v>8985</v>
      </c>
      <c r="CA42" s="214" t="e">
        <v>#N/A</v>
      </c>
      <c r="CB42" s="214" t="e">
        <v>#N/A</v>
      </c>
      <c r="CC42" s="214" t="e">
        <v>#N/A</v>
      </c>
      <c r="CD42" s="214" t="e">
        <v>#N/A</v>
      </c>
      <c r="CE42" s="214" t="e">
        <v>#N/A</v>
      </c>
      <c r="CF42" s="214" t="e">
        <v>#N/A</v>
      </c>
      <c r="CG42" s="215" t="e">
        <v>#N/A</v>
      </c>
      <c r="CH42" s="213" t="s">
        <v>8986</v>
      </c>
      <c r="CI42" s="214" t="e">
        <v>#N/A</v>
      </c>
      <c r="CJ42" s="214" t="e">
        <v>#N/A</v>
      </c>
      <c r="CK42" s="214" t="e">
        <v>#N/A</v>
      </c>
      <c r="CL42" s="214" t="e">
        <v>#N/A</v>
      </c>
      <c r="CM42" s="214" t="e">
        <v>#N/A</v>
      </c>
      <c r="CN42" s="214" t="e">
        <v>#N/A</v>
      </c>
      <c r="CO42" s="217" t="e">
        <v>#N/A</v>
      </c>
      <c r="CP42" s="214" t="s">
        <v>8987</v>
      </c>
      <c r="CQ42" s="216" t="e">
        <v>#N/A</v>
      </c>
      <c r="CR42" s="216" t="e">
        <v>#N/A</v>
      </c>
      <c r="CS42" s="216" t="e">
        <v>#N/A</v>
      </c>
      <c r="CT42" s="216" t="e">
        <v>#N/A</v>
      </c>
      <c r="CU42" s="216" t="e">
        <v>#N/A</v>
      </c>
      <c r="CV42" s="216" t="e">
        <v>#N/A</v>
      </c>
      <c r="CW42" s="206" t="e">
        <v>#N/A</v>
      </c>
      <c r="CX42" s="214" t="s">
        <v>6878</v>
      </c>
      <c r="CY42" s="210">
        <v>15000000</v>
      </c>
      <c r="CZ42" s="210" t="s">
        <v>6875</v>
      </c>
      <c r="DA42" s="210" t="s">
        <v>230</v>
      </c>
      <c r="DB42" s="210">
        <v>3</v>
      </c>
      <c r="DC42" s="210" t="s">
        <v>6884</v>
      </c>
      <c r="DD42" s="210" t="s">
        <v>6860</v>
      </c>
      <c r="DE42" s="212">
        <v>45838</v>
      </c>
      <c r="DF42" s="213" t="s">
        <v>6881</v>
      </c>
      <c r="DG42" s="205">
        <v>0</v>
      </c>
      <c r="DH42" s="216" t="s">
        <v>6879</v>
      </c>
      <c r="DI42" s="216" t="s">
        <v>398</v>
      </c>
      <c r="DJ42" s="216">
        <v>2</v>
      </c>
      <c r="DK42" s="216" t="s">
        <v>6880</v>
      </c>
      <c r="DL42" s="216" t="s">
        <v>6860</v>
      </c>
      <c r="DM42" s="206">
        <v>45838</v>
      </c>
      <c r="DN42" s="214" t="s">
        <v>6883</v>
      </c>
      <c r="DO42" s="210">
        <v>119640000</v>
      </c>
      <c r="DP42" s="214" t="s">
        <v>6879</v>
      </c>
      <c r="DQ42" s="214" t="s">
        <v>398</v>
      </c>
      <c r="DR42" s="214">
        <v>2</v>
      </c>
      <c r="DS42" s="214" t="s">
        <v>6882</v>
      </c>
      <c r="DT42" s="214" t="s">
        <v>6860</v>
      </c>
      <c r="DU42" s="215">
        <v>45838</v>
      </c>
      <c r="DV42" s="213" t="s">
        <v>6885</v>
      </c>
      <c r="DW42" s="205">
        <v>15000000</v>
      </c>
      <c r="DX42" s="216" t="s">
        <v>6875</v>
      </c>
      <c r="DY42" s="216" t="s">
        <v>230</v>
      </c>
      <c r="DZ42" s="216">
        <v>3</v>
      </c>
      <c r="EA42" s="216" t="s">
        <v>6884</v>
      </c>
      <c r="EB42" s="216" t="s">
        <v>6860</v>
      </c>
      <c r="EC42" s="206">
        <v>45838</v>
      </c>
      <c r="ED42" s="214" t="s">
        <v>6887</v>
      </c>
      <c r="EE42" s="210" t="s">
        <v>17</v>
      </c>
      <c r="EF42" s="214" t="s">
        <v>6875</v>
      </c>
      <c r="EG42" s="214" t="s">
        <v>230</v>
      </c>
      <c r="EH42" s="214">
        <v>3</v>
      </c>
      <c r="EI42" s="214" t="s">
        <v>6886</v>
      </c>
      <c r="EJ42" s="214" t="s">
        <v>6860</v>
      </c>
      <c r="EK42" s="215">
        <v>45838</v>
      </c>
      <c r="EL42" s="213" t="s">
        <v>6889</v>
      </c>
      <c r="EM42" s="205" t="s">
        <v>17</v>
      </c>
      <c r="EN42" s="216" t="s">
        <v>6875</v>
      </c>
      <c r="EO42" s="216" t="s">
        <v>230</v>
      </c>
      <c r="EP42" s="216">
        <v>3</v>
      </c>
      <c r="EQ42" s="216" t="s">
        <v>6888</v>
      </c>
      <c r="ER42" s="216" t="s">
        <v>6860</v>
      </c>
      <c r="ES42" s="206">
        <v>45838</v>
      </c>
      <c r="ET42" s="214" t="s">
        <v>6874</v>
      </c>
      <c r="EU42" s="214">
        <v>2282</v>
      </c>
      <c r="EV42" s="214" t="s">
        <v>6831</v>
      </c>
      <c r="EW42" s="214" t="s">
        <v>398</v>
      </c>
      <c r="EX42" s="214">
        <v>2</v>
      </c>
      <c r="EY42" s="214" t="s">
        <v>6833</v>
      </c>
      <c r="EZ42" s="214" t="s">
        <v>6832</v>
      </c>
      <c r="FA42" s="215">
        <v>45838</v>
      </c>
      <c r="FB42" s="213" t="s">
        <v>6893</v>
      </c>
      <c r="FC42" s="216">
        <v>4</v>
      </c>
      <c r="FD42" s="216" t="s">
        <v>6890</v>
      </c>
      <c r="FE42" s="216" t="s">
        <v>398</v>
      </c>
      <c r="FF42" s="216">
        <v>2</v>
      </c>
      <c r="FG42" s="216" t="s">
        <v>6892</v>
      </c>
      <c r="FH42" s="216" t="s">
        <v>6891</v>
      </c>
      <c r="FI42" s="206">
        <v>45838</v>
      </c>
      <c r="FJ42" s="213" t="s">
        <v>8988</v>
      </c>
      <c r="FK42" s="214" t="e">
        <v>#N/A</v>
      </c>
      <c r="FL42" s="214" t="e">
        <v>#N/A</v>
      </c>
      <c r="FM42" s="214" t="e">
        <v>#N/A</v>
      </c>
      <c r="FN42" s="214" t="e">
        <v>#N/A</v>
      </c>
      <c r="FO42" s="214" t="e">
        <v>#N/A</v>
      </c>
      <c r="FP42" s="210" t="e">
        <v>#N/A</v>
      </c>
      <c r="FQ42" s="211" t="e">
        <v>#N/A</v>
      </c>
      <c r="FR42" s="213" t="s">
        <v>8989</v>
      </c>
      <c r="FS42" s="216" t="e">
        <v>#N/A</v>
      </c>
      <c r="FT42" s="216" t="e">
        <v>#N/A</v>
      </c>
      <c r="FU42" s="216" t="e">
        <v>#N/A</v>
      </c>
      <c r="FV42" s="216" t="e">
        <v>#N/A</v>
      </c>
      <c r="FW42" s="216" t="e">
        <v>#N/A</v>
      </c>
      <c r="FX42" s="216" t="e">
        <v>#N/A</v>
      </c>
      <c r="FY42" s="206" t="e">
        <v>#N/A</v>
      </c>
      <c r="FZ42" s="214" t="s">
        <v>1360</v>
      </c>
      <c r="GA42" s="214">
        <v>1</v>
      </c>
      <c r="GB42" s="214" t="s">
        <v>1215</v>
      </c>
      <c r="GC42" s="214" t="s">
        <v>62</v>
      </c>
      <c r="GD42" s="214">
        <v>2</v>
      </c>
      <c r="GE42" s="214" t="s">
        <v>17</v>
      </c>
      <c r="GF42" s="214" t="s">
        <v>17</v>
      </c>
      <c r="GG42" s="215">
        <v>45808</v>
      </c>
      <c r="GH42" s="213" t="s">
        <v>1366</v>
      </c>
      <c r="GI42" s="216">
        <v>3</v>
      </c>
      <c r="GJ42" s="216" t="s">
        <v>1215</v>
      </c>
      <c r="GK42" s="216" t="s">
        <v>62</v>
      </c>
      <c r="GL42" s="216">
        <v>2</v>
      </c>
      <c r="GM42" s="216" t="s">
        <v>17</v>
      </c>
      <c r="GN42" s="216" t="s">
        <v>17</v>
      </c>
      <c r="GO42" s="206">
        <v>45808</v>
      </c>
      <c r="GP42" s="214" t="s">
        <v>1361</v>
      </c>
      <c r="GQ42" s="214">
        <v>1</v>
      </c>
      <c r="GR42" s="214" t="s">
        <v>1215</v>
      </c>
      <c r="GS42" s="214" t="s">
        <v>62</v>
      </c>
      <c r="GT42" s="214">
        <v>2</v>
      </c>
      <c r="GU42" s="214" t="s">
        <v>17</v>
      </c>
      <c r="GV42" s="214" t="s">
        <v>17</v>
      </c>
      <c r="GW42" s="215">
        <v>45808</v>
      </c>
      <c r="GX42" s="213" t="s">
        <v>1367</v>
      </c>
      <c r="GY42" s="216">
        <v>3</v>
      </c>
      <c r="GZ42" s="216" t="s">
        <v>1215</v>
      </c>
      <c r="HA42" s="216" t="s">
        <v>62</v>
      </c>
      <c r="HB42" s="216">
        <v>2</v>
      </c>
      <c r="HC42" s="216" t="s">
        <v>17</v>
      </c>
      <c r="HD42" s="216" t="s">
        <v>17</v>
      </c>
      <c r="HE42" s="206">
        <v>45808</v>
      </c>
      <c r="HF42" s="214" t="s">
        <v>1359</v>
      </c>
      <c r="HG42" s="214">
        <v>2</v>
      </c>
      <c r="HH42" s="214" t="s">
        <v>1215</v>
      </c>
      <c r="HI42" s="214" t="s">
        <v>62</v>
      </c>
      <c r="HJ42" s="214">
        <v>2</v>
      </c>
      <c r="HK42" s="214" t="s">
        <v>17</v>
      </c>
      <c r="HL42" s="214" t="s">
        <v>17</v>
      </c>
      <c r="HM42" s="215">
        <v>45808</v>
      </c>
      <c r="HN42" s="213" t="s">
        <v>1365</v>
      </c>
      <c r="HO42" s="216">
        <v>2</v>
      </c>
      <c r="HP42" s="216" t="s">
        <v>1215</v>
      </c>
      <c r="HQ42" s="216" t="s">
        <v>62</v>
      </c>
      <c r="HR42" s="216">
        <v>2</v>
      </c>
      <c r="HS42" s="216" t="s">
        <v>17</v>
      </c>
      <c r="HT42" s="216" t="s">
        <v>17</v>
      </c>
      <c r="HU42" s="206">
        <v>45808</v>
      </c>
      <c r="HV42" s="214" t="s">
        <v>1362</v>
      </c>
      <c r="HW42" s="214">
        <v>2</v>
      </c>
      <c r="HX42" s="214" t="s">
        <v>1215</v>
      </c>
      <c r="HY42" s="214" t="s">
        <v>62</v>
      </c>
      <c r="HZ42" s="214">
        <v>2</v>
      </c>
      <c r="IA42" s="214" t="s">
        <v>17</v>
      </c>
      <c r="IB42" s="214" t="s">
        <v>17</v>
      </c>
      <c r="IC42" s="215">
        <v>45808</v>
      </c>
      <c r="ID42" s="213" t="s">
        <v>1364</v>
      </c>
      <c r="IE42" s="216">
        <v>2</v>
      </c>
      <c r="IF42" s="216" t="s">
        <v>1215</v>
      </c>
      <c r="IG42" s="216" t="s">
        <v>62</v>
      </c>
      <c r="IH42" s="216">
        <v>2</v>
      </c>
      <c r="II42" s="216" t="s">
        <v>17</v>
      </c>
      <c r="IJ42" s="216" t="s">
        <v>17</v>
      </c>
      <c r="IK42" s="206">
        <v>45808</v>
      </c>
      <c r="IL42" s="214" t="s">
        <v>1363</v>
      </c>
      <c r="IM42" s="214">
        <v>3</v>
      </c>
      <c r="IN42" s="214" t="s">
        <v>1215</v>
      </c>
      <c r="IO42" s="214" t="s">
        <v>62</v>
      </c>
      <c r="IP42" s="214">
        <v>2</v>
      </c>
      <c r="IQ42" s="214" t="s">
        <v>17</v>
      </c>
      <c r="IR42" s="214" t="s">
        <v>17</v>
      </c>
      <c r="IS42" s="215">
        <v>45808</v>
      </c>
    </row>
    <row r="43" spans="1:253" s="11" customFormat="1" ht="13.25" customHeight="1" x14ac:dyDescent="0.25">
      <c r="A43" s="11" t="s">
        <v>38</v>
      </c>
      <c r="B43" s="11" t="s">
        <v>8443</v>
      </c>
      <c r="C43" s="11" t="s">
        <v>39</v>
      </c>
      <c r="D43" s="11" t="s">
        <v>40</v>
      </c>
      <c r="E43" s="11" t="s">
        <v>7853</v>
      </c>
      <c r="F43" s="11" t="s">
        <v>3325</v>
      </c>
      <c r="G43" s="204">
        <v>10406000</v>
      </c>
      <c r="H43" s="205" t="s">
        <v>3322</v>
      </c>
      <c r="I43" s="205" t="s">
        <v>398</v>
      </c>
      <c r="J43" s="205">
        <v>2</v>
      </c>
      <c r="K43" s="205" t="s">
        <v>3324</v>
      </c>
      <c r="L43" s="205" t="s">
        <v>3323</v>
      </c>
      <c r="M43" s="206">
        <v>45833</v>
      </c>
      <c r="N43" s="213" t="s">
        <v>3329</v>
      </c>
      <c r="O43" s="208">
        <v>10794</v>
      </c>
      <c r="P43" s="208" t="s">
        <v>3326</v>
      </c>
      <c r="Q43" s="208" t="s">
        <v>398</v>
      </c>
      <c r="R43" s="208">
        <v>2</v>
      </c>
      <c r="S43" s="208" t="s">
        <v>3328</v>
      </c>
      <c r="T43" s="208" t="s">
        <v>3327</v>
      </c>
      <c r="U43" s="209">
        <v>45833</v>
      </c>
      <c r="V43" s="213" t="s">
        <v>3333</v>
      </c>
      <c r="W43" s="205">
        <v>776000</v>
      </c>
      <c r="X43" s="205" t="s">
        <v>3330</v>
      </c>
      <c r="Y43" s="205" t="s">
        <v>178</v>
      </c>
      <c r="Z43" s="205">
        <v>1</v>
      </c>
      <c r="AA43" s="205" t="s">
        <v>3332</v>
      </c>
      <c r="AB43" s="205" t="s">
        <v>3331</v>
      </c>
      <c r="AC43" s="206">
        <v>45833</v>
      </c>
      <c r="AD43" s="213" t="s">
        <v>3337</v>
      </c>
      <c r="AE43" s="210">
        <v>239000</v>
      </c>
      <c r="AF43" s="210" t="s">
        <v>3334</v>
      </c>
      <c r="AG43" s="210" t="s">
        <v>178</v>
      </c>
      <c r="AH43" s="210">
        <v>1</v>
      </c>
      <c r="AI43" s="210" t="s">
        <v>3336</v>
      </c>
      <c r="AJ43" s="210" t="s">
        <v>3335</v>
      </c>
      <c r="AK43" s="211">
        <v>45833</v>
      </c>
      <c r="AL43" s="213" t="s">
        <v>3339</v>
      </c>
      <c r="AM43" s="205">
        <v>239000</v>
      </c>
      <c r="AN43" s="205" t="s">
        <v>3334</v>
      </c>
      <c r="AO43" s="205" t="s">
        <v>178</v>
      </c>
      <c r="AP43" s="205">
        <v>1</v>
      </c>
      <c r="AQ43" s="205" t="s">
        <v>3338</v>
      </c>
      <c r="AR43" s="205" t="s">
        <v>3335</v>
      </c>
      <c r="AS43" s="206">
        <v>45833</v>
      </c>
      <c r="AT43" s="214" t="s">
        <v>177</v>
      </c>
      <c r="AU43" s="210">
        <v>0</v>
      </c>
      <c r="AV43" s="210" t="s">
        <v>17</v>
      </c>
      <c r="AW43" s="210" t="s">
        <v>17</v>
      </c>
      <c r="AX43" s="210" t="s">
        <v>17</v>
      </c>
      <c r="AY43" s="210" t="s">
        <v>17</v>
      </c>
      <c r="AZ43" s="210" t="s">
        <v>17</v>
      </c>
      <c r="BA43" s="211">
        <v>43585</v>
      </c>
      <c r="BB43" s="213" t="s">
        <v>44</v>
      </c>
      <c r="BC43" s="205" t="s">
        <v>17</v>
      </c>
      <c r="BD43" s="205">
        <v>0</v>
      </c>
      <c r="BE43" s="205" t="s">
        <v>17</v>
      </c>
      <c r="BF43" s="205" t="s">
        <v>17</v>
      </c>
      <c r="BG43" s="205">
        <v>0</v>
      </c>
      <c r="BH43" s="205">
        <v>0</v>
      </c>
      <c r="BI43" s="206">
        <v>43501</v>
      </c>
      <c r="BJ43" s="214" t="s">
        <v>3343</v>
      </c>
      <c r="BK43" s="214">
        <v>23</v>
      </c>
      <c r="BL43" s="214" t="s">
        <v>3340</v>
      </c>
      <c r="BM43" s="214" t="s">
        <v>230</v>
      </c>
      <c r="BN43" s="214">
        <v>3</v>
      </c>
      <c r="BO43" s="214" t="s">
        <v>3342</v>
      </c>
      <c r="BP43" s="210" t="s">
        <v>3341</v>
      </c>
      <c r="BQ43" s="215">
        <v>45833</v>
      </c>
      <c r="BR43" s="213" t="s">
        <v>41</v>
      </c>
      <c r="BS43" s="216" t="s">
        <v>17</v>
      </c>
      <c r="BT43" s="216">
        <v>0</v>
      </c>
      <c r="BU43" s="216" t="s">
        <v>17</v>
      </c>
      <c r="BV43" s="216" t="s">
        <v>17</v>
      </c>
      <c r="BW43" s="216">
        <v>0</v>
      </c>
      <c r="BX43" s="216">
        <v>0</v>
      </c>
      <c r="BY43" s="206">
        <v>43501</v>
      </c>
      <c r="BZ43" s="214" t="s">
        <v>42</v>
      </c>
      <c r="CA43" s="214" t="s">
        <v>17</v>
      </c>
      <c r="CB43" s="214">
        <v>0</v>
      </c>
      <c r="CC43" s="214" t="s">
        <v>17</v>
      </c>
      <c r="CD43" s="214" t="s">
        <v>17</v>
      </c>
      <c r="CE43" s="214">
        <v>0</v>
      </c>
      <c r="CF43" s="214">
        <v>0</v>
      </c>
      <c r="CG43" s="215">
        <v>43501</v>
      </c>
      <c r="CH43" s="213" t="s">
        <v>8990</v>
      </c>
      <c r="CI43" s="214" t="e">
        <v>#N/A</v>
      </c>
      <c r="CJ43" s="214" t="e">
        <v>#N/A</v>
      </c>
      <c r="CK43" s="214" t="e">
        <v>#N/A</v>
      </c>
      <c r="CL43" s="214" t="e">
        <v>#N/A</v>
      </c>
      <c r="CM43" s="214" t="e">
        <v>#N/A</v>
      </c>
      <c r="CN43" s="214" t="e">
        <v>#N/A</v>
      </c>
      <c r="CO43" s="217" t="e">
        <v>#N/A</v>
      </c>
      <c r="CP43" s="214" t="s">
        <v>43</v>
      </c>
      <c r="CQ43" s="216" t="s">
        <v>17</v>
      </c>
      <c r="CR43" s="216">
        <v>0</v>
      </c>
      <c r="CS43" s="216" t="s">
        <v>17</v>
      </c>
      <c r="CT43" s="216" t="s">
        <v>17</v>
      </c>
      <c r="CU43" s="216">
        <v>0</v>
      </c>
      <c r="CV43" s="216">
        <v>0</v>
      </c>
      <c r="CW43" s="206">
        <v>43501</v>
      </c>
      <c r="CX43" s="214" t="s">
        <v>3347</v>
      </c>
      <c r="CY43" s="210">
        <v>239000</v>
      </c>
      <c r="CZ43" s="210" t="s">
        <v>3334</v>
      </c>
      <c r="DA43" s="210" t="s">
        <v>230</v>
      </c>
      <c r="DB43" s="210">
        <v>3</v>
      </c>
      <c r="DC43" s="210" t="s">
        <v>3351</v>
      </c>
      <c r="DD43" s="210" t="s">
        <v>3335</v>
      </c>
      <c r="DE43" s="212">
        <v>45833</v>
      </c>
      <c r="DF43" s="213" t="s">
        <v>3349</v>
      </c>
      <c r="DG43" s="205">
        <v>537000</v>
      </c>
      <c r="DH43" s="216" t="s">
        <v>3330</v>
      </c>
      <c r="DI43" s="216" t="s">
        <v>230</v>
      </c>
      <c r="DJ43" s="216">
        <v>3</v>
      </c>
      <c r="DK43" s="216" t="s">
        <v>3348</v>
      </c>
      <c r="DL43" s="216" t="s">
        <v>3331</v>
      </c>
      <c r="DM43" s="206">
        <v>45833</v>
      </c>
      <c r="DN43" s="214" t="s">
        <v>3350</v>
      </c>
      <c r="DO43" s="210">
        <v>0</v>
      </c>
      <c r="DP43" s="214" t="s">
        <v>3334</v>
      </c>
      <c r="DQ43" s="214" t="s">
        <v>230</v>
      </c>
      <c r="DR43" s="214">
        <v>3</v>
      </c>
      <c r="DS43" s="214" t="s">
        <v>2553</v>
      </c>
      <c r="DT43" s="214" t="s">
        <v>3335</v>
      </c>
      <c r="DU43" s="215">
        <v>45833</v>
      </c>
      <c r="DV43" s="213" t="s">
        <v>3352</v>
      </c>
      <c r="DW43" s="205">
        <v>239000</v>
      </c>
      <c r="DX43" s="216" t="s">
        <v>3334</v>
      </c>
      <c r="DY43" s="216" t="s">
        <v>230</v>
      </c>
      <c r="DZ43" s="216">
        <v>3</v>
      </c>
      <c r="EA43" s="216" t="s">
        <v>3351</v>
      </c>
      <c r="EB43" s="216" t="s">
        <v>3335</v>
      </c>
      <c r="EC43" s="206">
        <v>45833</v>
      </c>
      <c r="ED43" s="214" t="s">
        <v>3354</v>
      </c>
      <c r="EE43" s="210" t="s">
        <v>17</v>
      </c>
      <c r="EF43" s="214" t="s">
        <v>17</v>
      </c>
      <c r="EG43" s="214" t="s">
        <v>230</v>
      </c>
      <c r="EH43" s="214">
        <v>3</v>
      </c>
      <c r="EI43" s="214" t="s">
        <v>3353</v>
      </c>
      <c r="EJ43" s="214" t="s">
        <v>17</v>
      </c>
      <c r="EK43" s="215">
        <v>45833</v>
      </c>
      <c r="EL43" s="213" t="s">
        <v>3356</v>
      </c>
      <c r="EM43" s="205" t="s">
        <v>17</v>
      </c>
      <c r="EN43" s="216" t="s">
        <v>17</v>
      </c>
      <c r="EO43" s="216" t="s">
        <v>230</v>
      </c>
      <c r="EP43" s="216">
        <v>3</v>
      </c>
      <c r="EQ43" s="216" t="s">
        <v>3355</v>
      </c>
      <c r="ER43" s="216" t="s">
        <v>17</v>
      </c>
      <c r="ES43" s="206">
        <v>45833</v>
      </c>
      <c r="ET43" s="214" t="s">
        <v>3345</v>
      </c>
      <c r="EU43" s="214">
        <v>23</v>
      </c>
      <c r="EV43" s="214" t="s">
        <v>3340</v>
      </c>
      <c r="EW43" s="214" t="s">
        <v>230</v>
      </c>
      <c r="EX43" s="214">
        <v>3</v>
      </c>
      <c r="EY43" s="214" t="s">
        <v>3344</v>
      </c>
      <c r="EZ43" s="214" t="s">
        <v>3341</v>
      </c>
      <c r="FA43" s="215">
        <v>45833</v>
      </c>
      <c r="FB43" s="213" t="s">
        <v>3358</v>
      </c>
      <c r="FC43" s="216">
        <v>1</v>
      </c>
      <c r="FD43" s="216" t="s">
        <v>3334</v>
      </c>
      <c r="FE43" s="216" t="s">
        <v>178</v>
      </c>
      <c r="FF43" s="216">
        <v>1</v>
      </c>
      <c r="FG43" s="216" t="s">
        <v>3357</v>
      </c>
      <c r="FH43" s="216" t="s">
        <v>3335</v>
      </c>
      <c r="FI43" s="206">
        <v>45833</v>
      </c>
      <c r="FJ43" s="213" t="s">
        <v>45</v>
      </c>
      <c r="FK43" s="214" t="s">
        <v>17</v>
      </c>
      <c r="FL43" s="214">
        <v>0</v>
      </c>
      <c r="FM43" s="214" t="s">
        <v>17</v>
      </c>
      <c r="FN43" s="214" t="s">
        <v>17</v>
      </c>
      <c r="FO43" s="214">
        <v>0</v>
      </c>
      <c r="FP43" s="210">
        <v>0</v>
      </c>
      <c r="FQ43" s="211">
        <v>43501</v>
      </c>
      <c r="FR43" s="213" t="s">
        <v>46</v>
      </c>
      <c r="FS43" s="216" t="s">
        <v>17</v>
      </c>
      <c r="FT43" s="216">
        <v>0</v>
      </c>
      <c r="FU43" s="216" t="s">
        <v>17</v>
      </c>
      <c r="FV43" s="216" t="s">
        <v>17</v>
      </c>
      <c r="FW43" s="216">
        <v>0</v>
      </c>
      <c r="FX43" s="216">
        <v>0</v>
      </c>
      <c r="FY43" s="206">
        <v>43501</v>
      </c>
      <c r="FZ43" s="214" t="s">
        <v>1581</v>
      </c>
      <c r="GA43" s="214">
        <v>1</v>
      </c>
      <c r="GB43" s="214" t="s">
        <v>1215</v>
      </c>
      <c r="GC43" s="214" t="s">
        <v>62</v>
      </c>
      <c r="GD43" s="214">
        <v>2</v>
      </c>
      <c r="GE43" s="214" t="s">
        <v>17</v>
      </c>
      <c r="GF43" s="214" t="s">
        <v>17</v>
      </c>
      <c r="GG43" s="215">
        <v>45821</v>
      </c>
      <c r="GH43" s="213" t="s">
        <v>1587</v>
      </c>
      <c r="GI43" s="216">
        <v>1</v>
      </c>
      <c r="GJ43" s="216" t="s">
        <v>1215</v>
      </c>
      <c r="GK43" s="216" t="s">
        <v>62</v>
      </c>
      <c r="GL43" s="216">
        <v>2</v>
      </c>
      <c r="GM43" s="216" t="s">
        <v>17</v>
      </c>
      <c r="GN43" s="216" t="s">
        <v>17</v>
      </c>
      <c r="GO43" s="206">
        <v>45821</v>
      </c>
      <c r="GP43" s="214" t="s">
        <v>1582</v>
      </c>
      <c r="GQ43" s="214">
        <v>1</v>
      </c>
      <c r="GR43" s="214" t="s">
        <v>1215</v>
      </c>
      <c r="GS43" s="214" t="s">
        <v>62</v>
      </c>
      <c r="GT43" s="214">
        <v>2</v>
      </c>
      <c r="GU43" s="214" t="s">
        <v>17</v>
      </c>
      <c r="GV43" s="214" t="s">
        <v>17</v>
      </c>
      <c r="GW43" s="215">
        <v>45821</v>
      </c>
      <c r="GX43" s="213" t="s">
        <v>1588</v>
      </c>
      <c r="GY43" s="216">
        <v>0</v>
      </c>
      <c r="GZ43" s="216" t="s">
        <v>1215</v>
      </c>
      <c r="HA43" s="216" t="s">
        <v>62</v>
      </c>
      <c r="HB43" s="216">
        <v>2</v>
      </c>
      <c r="HC43" s="216" t="s">
        <v>17</v>
      </c>
      <c r="HD43" s="216" t="s">
        <v>17</v>
      </c>
      <c r="HE43" s="206">
        <v>45821</v>
      </c>
      <c r="HF43" s="214" t="s">
        <v>1580</v>
      </c>
      <c r="HG43" s="214">
        <v>2</v>
      </c>
      <c r="HH43" s="214" t="s">
        <v>1215</v>
      </c>
      <c r="HI43" s="214" t="s">
        <v>62</v>
      </c>
      <c r="HJ43" s="214">
        <v>2</v>
      </c>
      <c r="HK43" s="214" t="s">
        <v>17</v>
      </c>
      <c r="HL43" s="214" t="s">
        <v>17</v>
      </c>
      <c r="HM43" s="215">
        <v>45821</v>
      </c>
      <c r="HN43" s="213" t="s">
        <v>1586</v>
      </c>
      <c r="HO43" s="216">
        <v>3</v>
      </c>
      <c r="HP43" s="216" t="s">
        <v>1215</v>
      </c>
      <c r="HQ43" s="216" t="s">
        <v>62</v>
      </c>
      <c r="HR43" s="216">
        <v>2</v>
      </c>
      <c r="HS43" s="216" t="s">
        <v>17</v>
      </c>
      <c r="HT43" s="216" t="s">
        <v>17</v>
      </c>
      <c r="HU43" s="206">
        <v>45821</v>
      </c>
      <c r="HV43" s="214" t="s">
        <v>1583</v>
      </c>
      <c r="HW43" s="214">
        <v>0</v>
      </c>
      <c r="HX43" s="214" t="s">
        <v>1215</v>
      </c>
      <c r="HY43" s="214" t="s">
        <v>62</v>
      </c>
      <c r="HZ43" s="214">
        <v>2</v>
      </c>
      <c r="IA43" s="214" t="s">
        <v>17</v>
      </c>
      <c r="IB43" s="214" t="s">
        <v>17</v>
      </c>
      <c r="IC43" s="215">
        <v>45821</v>
      </c>
      <c r="ID43" s="213" t="s">
        <v>1585</v>
      </c>
      <c r="IE43" s="216">
        <v>0</v>
      </c>
      <c r="IF43" s="216" t="s">
        <v>1215</v>
      </c>
      <c r="IG43" s="216" t="s">
        <v>62</v>
      </c>
      <c r="IH43" s="216">
        <v>2</v>
      </c>
      <c r="II43" s="216" t="s">
        <v>17</v>
      </c>
      <c r="IJ43" s="216" t="s">
        <v>17</v>
      </c>
      <c r="IK43" s="206">
        <v>45821</v>
      </c>
      <c r="IL43" s="214" t="s">
        <v>1584</v>
      </c>
      <c r="IM43" s="214">
        <v>0</v>
      </c>
      <c r="IN43" s="214" t="s">
        <v>1215</v>
      </c>
      <c r="IO43" s="214" t="s">
        <v>62</v>
      </c>
      <c r="IP43" s="214">
        <v>2</v>
      </c>
      <c r="IQ43" s="214" t="s">
        <v>17</v>
      </c>
      <c r="IR43" s="214" t="s">
        <v>17</v>
      </c>
      <c r="IS43" s="215">
        <v>45821</v>
      </c>
    </row>
    <row r="44" spans="1:253" s="11" customFormat="1" ht="13.25" customHeight="1" x14ac:dyDescent="0.25">
      <c r="A44" s="11" t="s">
        <v>881</v>
      </c>
      <c r="B44" s="11" t="s">
        <v>8567</v>
      </c>
      <c r="C44" s="11" t="s">
        <v>882</v>
      </c>
      <c r="D44" s="11" t="s">
        <v>883</v>
      </c>
      <c r="E44" s="11" t="s">
        <v>7858</v>
      </c>
      <c r="F44" s="11" t="s">
        <v>7462</v>
      </c>
      <c r="G44" s="204">
        <v>18400000</v>
      </c>
      <c r="H44" s="205" t="s">
        <v>7459</v>
      </c>
      <c r="I44" s="205" t="s">
        <v>178</v>
      </c>
      <c r="J44" s="205">
        <v>1</v>
      </c>
      <c r="K44" s="205" t="s">
        <v>7461</v>
      </c>
      <c r="L44" s="205" t="s">
        <v>7460</v>
      </c>
      <c r="M44" s="206">
        <v>45838</v>
      </c>
      <c r="N44" s="213" t="s">
        <v>7466</v>
      </c>
      <c r="O44" s="208">
        <v>107160</v>
      </c>
      <c r="P44" s="208" t="s">
        <v>7463</v>
      </c>
      <c r="Q44" s="208" t="s">
        <v>398</v>
      </c>
      <c r="R44" s="208">
        <v>2</v>
      </c>
      <c r="S44" s="208" t="s">
        <v>7465</v>
      </c>
      <c r="T44" s="208" t="s">
        <v>7464</v>
      </c>
      <c r="U44" s="209">
        <v>45838</v>
      </c>
      <c r="V44" s="213" t="s">
        <v>7469</v>
      </c>
      <c r="W44" s="205">
        <v>18400000</v>
      </c>
      <c r="X44" s="205" t="s">
        <v>7467</v>
      </c>
      <c r="Y44" s="205" t="s">
        <v>398</v>
      </c>
      <c r="Z44" s="205">
        <v>2</v>
      </c>
      <c r="AA44" s="205" t="s">
        <v>7468</v>
      </c>
      <c r="AB44" s="205" t="s">
        <v>7460</v>
      </c>
      <c r="AC44" s="206">
        <v>45838</v>
      </c>
      <c r="AD44" s="213" t="s">
        <v>7473</v>
      </c>
      <c r="AE44" s="210">
        <v>8065000</v>
      </c>
      <c r="AF44" s="210" t="s">
        <v>7470</v>
      </c>
      <c r="AG44" s="210" t="s">
        <v>398</v>
      </c>
      <c r="AH44" s="210">
        <v>2</v>
      </c>
      <c r="AI44" s="210" t="s">
        <v>7472</v>
      </c>
      <c r="AJ44" s="210" t="s">
        <v>7471</v>
      </c>
      <c r="AK44" s="211">
        <v>45838</v>
      </c>
      <c r="AL44" s="213" t="s">
        <v>7477</v>
      </c>
      <c r="AM44" s="205">
        <v>282000</v>
      </c>
      <c r="AN44" s="205" t="s">
        <v>7474</v>
      </c>
      <c r="AO44" s="205" t="s">
        <v>178</v>
      </c>
      <c r="AP44" s="205">
        <v>1</v>
      </c>
      <c r="AQ44" s="205" t="s">
        <v>7476</v>
      </c>
      <c r="AR44" s="205" t="s">
        <v>7475</v>
      </c>
      <c r="AS44" s="206">
        <v>45838</v>
      </c>
      <c r="AT44" s="214" t="s">
        <v>7479</v>
      </c>
      <c r="AU44" s="210" t="s">
        <v>17</v>
      </c>
      <c r="AV44" s="210" t="s">
        <v>17</v>
      </c>
      <c r="AW44" s="210" t="s">
        <v>17</v>
      </c>
      <c r="AX44" s="210" t="s">
        <v>17</v>
      </c>
      <c r="AY44" s="210" t="s">
        <v>7478</v>
      </c>
      <c r="AZ44" s="210" t="s">
        <v>17</v>
      </c>
      <c r="BA44" s="211">
        <v>45838</v>
      </c>
      <c r="BB44" s="213" t="s">
        <v>888</v>
      </c>
      <c r="BC44" s="205" t="s">
        <v>17</v>
      </c>
      <c r="BD44" s="205" t="s">
        <v>17</v>
      </c>
      <c r="BE44" s="205" t="s">
        <v>17</v>
      </c>
      <c r="BF44" s="205" t="s">
        <v>17</v>
      </c>
      <c r="BG44" s="205" t="s">
        <v>887</v>
      </c>
      <c r="BH44" s="205" t="s">
        <v>17</v>
      </c>
      <c r="BI44" s="206">
        <v>45713</v>
      </c>
      <c r="BJ44" s="214" t="s">
        <v>7481</v>
      </c>
      <c r="BK44" s="214">
        <v>179</v>
      </c>
      <c r="BL44" s="214" t="s">
        <v>4354</v>
      </c>
      <c r="BM44" s="214" t="s">
        <v>230</v>
      </c>
      <c r="BN44" s="214">
        <v>3</v>
      </c>
      <c r="BO44" s="214" t="s">
        <v>7480</v>
      </c>
      <c r="BP44" s="210" t="s">
        <v>1013</v>
      </c>
      <c r="BQ44" s="215">
        <v>45838</v>
      </c>
      <c r="BR44" s="213" t="s">
        <v>889</v>
      </c>
      <c r="BS44" s="216" t="s">
        <v>17</v>
      </c>
      <c r="BT44" s="216" t="s">
        <v>17</v>
      </c>
      <c r="BU44" s="216" t="s">
        <v>17</v>
      </c>
      <c r="BV44" s="216" t="s">
        <v>17</v>
      </c>
      <c r="BW44" s="216" t="s">
        <v>884</v>
      </c>
      <c r="BX44" s="216" t="s">
        <v>17</v>
      </c>
      <c r="BY44" s="206">
        <v>45713</v>
      </c>
      <c r="BZ44" s="214" t="s">
        <v>890</v>
      </c>
      <c r="CA44" s="214" t="s">
        <v>17</v>
      </c>
      <c r="CB44" s="214" t="s">
        <v>17</v>
      </c>
      <c r="CC44" s="214" t="s">
        <v>17</v>
      </c>
      <c r="CD44" s="214" t="s">
        <v>17</v>
      </c>
      <c r="CE44" s="214" t="s">
        <v>884</v>
      </c>
      <c r="CF44" s="214" t="s">
        <v>17</v>
      </c>
      <c r="CG44" s="215">
        <v>45713</v>
      </c>
      <c r="CH44" s="213" t="s">
        <v>8991</v>
      </c>
      <c r="CI44" s="214" t="e">
        <v>#N/A</v>
      </c>
      <c r="CJ44" s="214" t="e">
        <v>#N/A</v>
      </c>
      <c r="CK44" s="214" t="e">
        <v>#N/A</v>
      </c>
      <c r="CL44" s="214" t="e">
        <v>#N/A</v>
      </c>
      <c r="CM44" s="214" t="e">
        <v>#N/A</v>
      </c>
      <c r="CN44" s="214" t="e">
        <v>#N/A</v>
      </c>
      <c r="CO44" s="217" t="e">
        <v>#N/A</v>
      </c>
      <c r="CP44" s="214" t="s">
        <v>892</v>
      </c>
      <c r="CQ44" s="216" t="s">
        <v>17</v>
      </c>
      <c r="CR44" s="216" t="s">
        <v>17</v>
      </c>
      <c r="CS44" s="216" t="s">
        <v>17</v>
      </c>
      <c r="CT44" s="216" t="s">
        <v>17</v>
      </c>
      <c r="CU44" s="216" t="s">
        <v>884</v>
      </c>
      <c r="CV44" s="216" t="s">
        <v>17</v>
      </c>
      <c r="CW44" s="206">
        <v>45713</v>
      </c>
      <c r="CX44" s="214" t="s">
        <v>7486</v>
      </c>
      <c r="CY44" s="210">
        <v>2164000</v>
      </c>
      <c r="CZ44" s="210" t="s">
        <v>7493</v>
      </c>
      <c r="DA44" s="210" t="s">
        <v>230</v>
      </c>
      <c r="DB44" s="210">
        <v>3</v>
      </c>
      <c r="DC44" s="210" t="s">
        <v>7495</v>
      </c>
      <c r="DD44" s="210" t="s">
        <v>7494</v>
      </c>
      <c r="DE44" s="212">
        <v>45838</v>
      </c>
      <c r="DF44" s="213" t="s">
        <v>7490</v>
      </c>
      <c r="DG44" s="205">
        <v>10335000</v>
      </c>
      <c r="DH44" s="216" t="s">
        <v>7487</v>
      </c>
      <c r="DI44" s="216" t="s">
        <v>230</v>
      </c>
      <c r="DJ44" s="216">
        <v>3</v>
      </c>
      <c r="DK44" s="216" t="s">
        <v>7489</v>
      </c>
      <c r="DL44" s="216" t="s">
        <v>7488</v>
      </c>
      <c r="DM44" s="206">
        <v>45838</v>
      </c>
      <c r="DN44" s="214" t="s">
        <v>7492</v>
      </c>
      <c r="DO44" s="210">
        <v>5902000</v>
      </c>
      <c r="DP44" s="214" t="s">
        <v>7487</v>
      </c>
      <c r="DQ44" s="214" t="s">
        <v>230</v>
      </c>
      <c r="DR44" s="214">
        <v>3</v>
      </c>
      <c r="DS44" s="214" t="s">
        <v>7491</v>
      </c>
      <c r="DT44" s="214" t="s">
        <v>7488</v>
      </c>
      <c r="DU44" s="215">
        <v>45838</v>
      </c>
      <c r="DV44" s="213" t="s">
        <v>7496</v>
      </c>
      <c r="DW44" s="205">
        <v>1823000</v>
      </c>
      <c r="DX44" s="216" t="s">
        <v>7493</v>
      </c>
      <c r="DY44" s="216" t="s">
        <v>230</v>
      </c>
      <c r="DZ44" s="216">
        <v>3</v>
      </c>
      <c r="EA44" s="216" t="s">
        <v>7495</v>
      </c>
      <c r="EB44" s="216" t="s">
        <v>7494</v>
      </c>
      <c r="EC44" s="206">
        <v>45838</v>
      </c>
      <c r="ED44" s="214" t="s">
        <v>7498</v>
      </c>
      <c r="EE44" s="210">
        <v>341000</v>
      </c>
      <c r="EF44" s="214" t="s">
        <v>7493</v>
      </c>
      <c r="EG44" s="214" t="s">
        <v>230</v>
      </c>
      <c r="EH44" s="214">
        <v>3</v>
      </c>
      <c r="EI44" s="214" t="s">
        <v>7497</v>
      </c>
      <c r="EJ44" s="214" t="s">
        <v>7494</v>
      </c>
      <c r="EK44" s="215">
        <v>45838</v>
      </c>
      <c r="EL44" s="213" t="s">
        <v>7500</v>
      </c>
      <c r="EM44" s="205">
        <v>0</v>
      </c>
      <c r="EN44" s="216" t="s">
        <v>7493</v>
      </c>
      <c r="EO44" s="216" t="s">
        <v>230</v>
      </c>
      <c r="EP44" s="216">
        <v>3</v>
      </c>
      <c r="EQ44" s="216" t="s">
        <v>7499</v>
      </c>
      <c r="ER44" s="216" t="s">
        <v>7494</v>
      </c>
      <c r="ES44" s="206">
        <v>45838</v>
      </c>
      <c r="ET44" s="214" t="s">
        <v>7483</v>
      </c>
      <c r="EU44" s="214">
        <v>179</v>
      </c>
      <c r="EV44" s="214" t="s">
        <v>4354</v>
      </c>
      <c r="EW44" s="214" t="s">
        <v>230</v>
      </c>
      <c r="EX44" s="214">
        <v>3</v>
      </c>
      <c r="EY44" s="214" t="s">
        <v>7482</v>
      </c>
      <c r="EZ44" s="214" t="s">
        <v>1013</v>
      </c>
      <c r="FA44" s="215">
        <v>45838</v>
      </c>
      <c r="FB44" s="213" t="s">
        <v>7503</v>
      </c>
      <c r="FC44" s="216">
        <v>4</v>
      </c>
      <c r="FD44" s="216" t="s">
        <v>7467</v>
      </c>
      <c r="FE44" s="216" t="s">
        <v>398</v>
      </c>
      <c r="FF44" s="216">
        <v>2</v>
      </c>
      <c r="FG44" s="216" t="s">
        <v>7502</v>
      </c>
      <c r="FH44" s="216" t="s">
        <v>7501</v>
      </c>
      <c r="FI44" s="206">
        <v>45838</v>
      </c>
      <c r="FJ44" s="213" t="s">
        <v>885</v>
      </c>
      <c r="FK44" s="214" t="s">
        <v>17</v>
      </c>
      <c r="FL44" s="214" t="s">
        <v>17</v>
      </c>
      <c r="FM44" s="214" t="s">
        <v>17</v>
      </c>
      <c r="FN44" s="214" t="s">
        <v>17</v>
      </c>
      <c r="FO44" s="214" t="s">
        <v>884</v>
      </c>
      <c r="FP44" s="210" t="s">
        <v>17</v>
      </c>
      <c r="FQ44" s="211">
        <v>45713</v>
      </c>
      <c r="FR44" s="213" t="s">
        <v>886</v>
      </c>
      <c r="FS44" s="216" t="s">
        <v>17</v>
      </c>
      <c r="FT44" s="216" t="s">
        <v>17</v>
      </c>
      <c r="FU44" s="216" t="s">
        <v>17</v>
      </c>
      <c r="FV44" s="216" t="s">
        <v>17</v>
      </c>
      <c r="FW44" s="216" t="s">
        <v>884</v>
      </c>
      <c r="FX44" s="216" t="s">
        <v>17</v>
      </c>
      <c r="FY44" s="206">
        <v>45713</v>
      </c>
      <c r="FZ44" s="214" t="s">
        <v>4073</v>
      </c>
      <c r="GA44" s="214">
        <v>2</v>
      </c>
      <c r="GB44" s="214" t="s">
        <v>1215</v>
      </c>
      <c r="GC44" s="214" t="s">
        <v>62</v>
      </c>
      <c r="GD44" s="214">
        <v>2</v>
      </c>
      <c r="GE44" s="214" t="s">
        <v>17</v>
      </c>
      <c r="GF44" s="214" t="s">
        <v>17</v>
      </c>
      <c r="GG44" s="215">
        <v>45833</v>
      </c>
      <c r="GH44" s="213" t="s">
        <v>4079</v>
      </c>
      <c r="GI44" s="216">
        <v>0</v>
      </c>
      <c r="GJ44" s="216" t="s">
        <v>1215</v>
      </c>
      <c r="GK44" s="216" t="s">
        <v>62</v>
      </c>
      <c r="GL44" s="216">
        <v>2</v>
      </c>
      <c r="GM44" s="216" t="s">
        <v>17</v>
      </c>
      <c r="GN44" s="216" t="s">
        <v>17</v>
      </c>
      <c r="GO44" s="206">
        <v>45833</v>
      </c>
      <c r="GP44" s="214" t="s">
        <v>4074</v>
      </c>
      <c r="GQ44" s="214">
        <v>0</v>
      </c>
      <c r="GR44" s="214" t="s">
        <v>1215</v>
      </c>
      <c r="GS44" s="214" t="s">
        <v>62</v>
      </c>
      <c r="GT44" s="214">
        <v>2</v>
      </c>
      <c r="GU44" s="214" t="s">
        <v>17</v>
      </c>
      <c r="GV44" s="214" t="s">
        <v>17</v>
      </c>
      <c r="GW44" s="215">
        <v>45833</v>
      </c>
      <c r="GX44" s="213" t="s">
        <v>4080</v>
      </c>
      <c r="GY44" s="216">
        <v>0</v>
      </c>
      <c r="GZ44" s="216" t="s">
        <v>1215</v>
      </c>
      <c r="HA44" s="216" t="s">
        <v>62</v>
      </c>
      <c r="HB44" s="216">
        <v>2</v>
      </c>
      <c r="HC44" s="216" t="s">
        <v>17</v>
      </c>
      <c r="HD44" s="216" t="s">
        <v>17</v>
      </c>
      <c r="HE44" s="206">
        <v>45833</v>
      </c>
      <c r="HF44" s="214" t="s">
        <v>4072</v>
      </c>
      <c r="HG44" s="214">
        <v>0</v>
      </c>
      <c r="HH44" s="214" t="s">
        <v>1215</v>
      </c>
      <c r="HI44" s="214" t="s">
        <v>62</v>
      </c>
      <c r="HJ44" s="214">
        <v>2</v>
      </c>
      <c r="HK44" s="214" t="s">
        <v>17</v>
      </c>
      <c r="HL44" s="214" t="s">
        <v>17</v>
      </c>
      <c r="HM44" s="215">
        <v>45833</v>
      </c>
      <c r="HN44" s="213" t="s">
        <v>4078</v>
      </c>
      <c r="HO44" s="216">
        <v>0</v>
      </c>
      <c r="HP44" s="216" t="s">
        <v>1215</v>
      </c>
      <c r="HQ44" s="216" t="s">
        <v>62</v>
      </c>
      <c r="HR44" s="216">
        <v>2</v>
      </c>
      <c r="HS44" s="216" t="s">
        <v>17</v>
      </c>
      <c r="HT44" s="216" t="s">
        <v>17</v>
      </c>
      <c r="HU44" s="206">
        <v>45833</v>
      </c>
      <c r="HV44" s="214" t="s">
        <v>4075</v>
      </c>
      <c r="HW44" s="214">
        <v>0</v>
      </c>
      <c r="HX44" s="214" t="s">
        <v>1215</v>
      </c>
      <c r="HY44" s="214" t="s">
        <v>62</v>
      </c>
      <c r="HZ44" s="214">
        <v>2</v>
      </c>
      <c r="IA44" s="214" t="s">
        <v>17</v>
      </c>
      <c r="IB44" s="214" t="s">
        <v>17</v>
      </c>
      <c r="IC44" s="215">
        <v>45833</v>
      </c>
      <c r="ID44" s="213" t="s">
        <v>4077</v>
      </c>
      <c r="IE44" s="216">
        <v>0</v>
      </c>
      <c r="IF44" s="216" t="s">
        <v>1215</v>
      </c>
      <c r="IG44" s="216" t="s">
        <v>62</v>
      </c>
      <c r="IH44" s="216">
        <v>2</v>
      </c>
      <c r="II44" s="216" t="s">
        <v>17</v>
      </c>
      <c r="IJ44" s="216" t="s">
        <v>17</v>
      </c>
      <c r="IK44" s="206">
        <v>45833</v>
      </c>
      <c r="IL44" s="214" t="s">
        <v>4076</v>
      </c>
      <c r="IM44" s="214">
        <v>0</v>
      </c>
      <c r="IN44" s="214" t="s">
        <v>1215</v>
      </c>
      <c r="IO44" s="214" t="s">
        <v>62</v>
      </c>
      <c r="IP44" s="214">
        <v>2</v>
      </c>
      <c r="IQ44" s="214" t="s">
        <v>17</v>
      </c>
      <c r="IR44" s="214" t="s">
        <v>17</v>
      </c>
      <c r="IS44" s="215">
        <v>45833</v>
      </c>
    </row>
    <row r="45" spans="1:253" s="11" customFormat="1" ht="13.25" customHeight="1" x14ac:dyDescent="0.25">
      <c r="A45" s="11" t="s">
        <v>908</v>
      </c>
      <c r="B45" s="11" t="s">
        <v>8570</v>
      </c>
      <c r="C45" s="11" t="s">
        <v>909</v>
      </c>
      <c r="D45" s="11" t="s">
        <v>910</v>
      </c>
      <c r="E45" s="11" t="s">
        <v>7867</v>
      </c>
      <c r="F45" s="11" t="s">
        <v>7507</v>
      </c>
      <c r="G45" s="204">
        <v>10800000</v>
      </c>
      <c r="H45" s="205" t="s">
        <v>7504</v>
      </c>
      <c r="I45" s="205" t="s">
        <v>178</v>
      </c>
      <c r="J45" s="205">
        <v>1</v>
      </c>
      <c r="K45" s="205" t="s">
        <v>7506</v>
      </c>
      <c r="L45" s="205" t="s">
        <v>7505</v>
      </c>
      <c r="M45" s="206">
        <v>45838</v>
      </c>
      <c r="N45" s="213" t="s">
        <v>7511</v>
      </c>
      <c r="O45" s="208">
        <v>111890</v>
      </c>
      <c r="P45" s="208" t="s">
        <v>7508</v>
      </c>
      <c r="Q45" s="208" t="s">
        <v>178</v>
      </c>
      <c r="R45" s="208">
        <v>1</v>
      </c>
      <c r="S45" s="208" t="s">
        <v>7510</v>
      </c>
      <c r="T45" s="208" t="s">
        <v>7509</v>
      </c>
      <c r="U45" s="209">
        <v>45838</v>
      </c>
      <c r="V45" s="213" t="s">
        <v>7514</v>
      </c>
      <c r="W45" s="205">
        <v>10800000</v>
      </c>
      <c r="X45" s="205" t="s">
        <v>7504</v>
      </c>
      <c r="Y45" s="205" t="s">
        <v>398</v>
      </c>
      <c r="Z45" s="205">
        <v>2</v>
      </c>
      <c r="AA45" s="205" t="s">
        <v>7513</v>
      </c>
      <c r="AB45" s="205" t="s">
        <v>7512</v>
      </c>
      <c r="AC45" s="206">
        <v>45838</v>
      </c>
      <c r="AD45" s="213" t="s">
        <v>7516</v>
      </c>
      <c r="AE45" s="210">
        <v>10800000</v>
      </c>
      <c r="AF45" s="210" t="s">
        <v>7504</v>
      </c>
      <c r="AG45" s="210" t="s">
        <v>398</v>
      </c>
      <c r="AH45" s="210">
        <v>2</v>
      </c>
      <c r="AI45" s="210" t="s">
        <v>7515</v>
      </c>
      <c r="AJ45" s="210" t="s">
        <v>7512</v>
      </c>
      <c r="AK45" s="211">
        <v>45838</v>
      </c>
      <c r="AL45" s="213" t="s">
        <v>7520</v>
      </c>
      <c r="AM45" s="205">
        <v>393000</v>
      </c>
      <c r="AN45" s="205" t="s">
        <v>7517</v>
      </c>
      <c r="AO45" s="205" t="s">
        <v>398</v>
      </c>
      <c r="AP45" s="205">
        <v>2</v>
      </c>
      <c r="AQ45" s="205" t="s">
        <v>7519</v>
      </c>
      <c r="AR45" s="205" t="s">
        <v>7518</v>
      </c>
      <c r="AS45" s="206">
        <v>45838</v>
      </c>
      <c r="AT45" s="214" t="s">
        <v>7521</v>
      </c>
      <c r="AU45" s="210" t="s">
        <v>17</v>
      </c>
      <c r="AV45" s="210" t="s">
        <v>17</v>
      </c>
      <c r="AW45" s="210" t="s">
        <v>17</v>
      </c>
      <c r="AX45" s="210" t="s">
        <v>17</v>
      </c>
      <c r="AY45" s="210" t="s">
        <v>608</v>
      </c>
      <c r="AZ45" s="210" t="s">
        <v>17</v>
      </c>
      <c r="BA45" s="211">
        <v>45838</v>
      </c>
      <c r="BB45" s="213" t="s">
        <v>914</v>
      </c>
      <c r="BC45" s="205" t="s">
        <v>17</v>
      </c>
      <c r="BD45" s="205" t="s">
        <v>365</v>
      </c>
      <c r="BE45" s="205" t="s">
        <v>17</v>
      </c>
      <c r="BF45" s="205" t="s">
        <v>17</v>
      </c>
      <c r="BG45" s="205" t="s">
        <v>911</v>
      </c>
      <c r="BH45" s="205" t="s">
        <v>318</v>
      </c>
      <c r="BI45" s="206">
        <v>45713</v>
      </c>
      <c r="BJ45" s="214" t="s">
        <v>7523</v>
      </c>
      <c r="BK45" s="214">
        <v>290</v>
      </c>
      <c r="BL45" s="214" t="s">
        <v>6636</v>
      </c>
      <c r="BM45" s="214" t="s">
        <v>230</v>
      </c>
      <c r="BN45" s="214">
        <v>3</v>
      </c>
      <c r="BO45" s="214" t="s">
        <v>7522</v>
      </c>
      <c r="BP45" s="210" t="s">
        <v>1013</v>
      </c>
      <c r="BQ45" s="215">
        <v>45838</v>
      </c>
      <c r="BR45" s="213" t="s">
        <v>915</v>
      </c>
      <c r="BS45" s="216" t="s">
        <v>17</v>
      </c>
      <c r="BT45" s="216" t="s">
        <v>365</v>
      </c>
      <c r="BU45" s="216" t="s">
        <v>17</v>
      </c>
      <c r="BV45" s="216" t="s">
        <v>17</v>
      </c>
      <c r="BW45" s="216" t="s">
        <v>911</v>
      </c>
      <c r="BX45" s="216" t="s">
        <v>318</v>
      </c>
      <c r="BY45" s="206">
        <v>45713</v>
      </c>
      <c r="BZ45" s="214" t="s">
        <v>916</v>
      </c>
      <c r="CA45" s="214" t="s">
        <v>17</v>
      </c>
      <c r="CB45" s="214" t="s">
        <v>365</v>
      </c>
      <c r="CC45" s="214" t="s">
        <v>17</v>
      </c>
      <c r="CD45" s="214" t="s">
        <v>17</v>
      </c>
      <c r="CE45" s="214" t="s">
        <v>911</v>
      </c>
      <c r="CF45" s="214" t="s">
        <v>318</v>
      </c>
      <c r="CG45" s="215">
        <v>45713</v>
      </c>
      <c r="CH45" s="213" t="s">
        <v>8992</v>
      </c>
      <c r="CI45" s="214" t="e">
        <v>#N/A</v>
      </c>
      <c r="CJ45" s="214" t="e">
        <v>#N/A</v>
      </c>
      <c r="CK45" s="214" t="e">
        <v>#N/A</v>
      </c>
      <c r="CL45" s="214" t="e">
        <v>#N/A</v>
      </c>
      <c r="CM45" s="214" t="e">
        <v>#N/A</v>
      </c>
      <c r="CN45" s="214" t="e">
        <v>#N/A</v>
      </c>
      <c r="CO45" s="217" t="e">
        <v>#N/A</v>
      </c>
      <c r="CP45" s="214" t="s">
        <v>918</v>
      </c>
      <c r="CQ45" s="216" t="s">
        <v>17</v>
      </c>
      <c r="CR45" s="216" t="s">
        <v>17</v>
      </c>
      <c r="CS45" s="216" t="s">
        <v>17</v>
      </c>
      <c r="CT45" s="216" t="s">
        <v>17</v>
      </c>
      <c r="CU45" s="216" t="s">
        <v>911</v>
      </c>
      <c r="CV45" s="216" t="s">
        <v>318</v>
      </c>
      <c r="CW45" s="206">
        <v>45713</v>
      </c>
      <c r="CX45" s="214" t="s">
        <v>7529</v>
      </c>
      <c r="CY45" s="210">
        <v>1619000</v>
      </c>
      <c r="CZ45" s="210" t="s">
        <v>7526</v>
      </c>
      <c r="DA45" s="210" t="s">
        <v>230</v>
      </c>
      <c r="DB45" s="210">
        <v>3</v>
      </c>
      <c r="DC45" s="210" t="s">
        <v>7532</v>
      </c>
      <c r="DD45" s="210" t="s">
        <v>7527</v>
      </c>
      <c r="DE45" s="212">
        <v>45838</v>
      </c>
      <c r="DF45" s="213" t="s">
        <v>7530</v>
      </c>
      <c r="DG45" s="205">
        <v>0</v>
      </c>
      <c r="DH45" s="216" t="s">
        <v>7504</v>
      </c>
      <c r="DI45" s="216" t="s">
        <v>398</v>
      </c>
      <c r="DJ45" s="216">
        <v>2</v>
      </c>
      <c r="DK45" s="216" t="s">
        <v>2840</v>
      </c>
      <c r="DL45" s="216" t="s">
        <v>7512</v>
      </c>
      <c r="DM45" s="206">
        <v>45838</v>
      </c>
      <c r="DN45" s="214" t="s">
        <v>7531</v>
      </c>
      <c r="DO45" s="210">
        <v>9200000</v>
      </c>
      <c r="DP45" s="214" t="s">
        <v>7504</v>
      </c>
      <c r="DQ45" s="214" t="s">
        <v>398</v>
      </c>
      <c r="DR45" s="214">
        <v>2</v>
      </c>
      <c r="DS45" s="214" t="s">
        <v>2842</v>
      </c>
      <c r="DT45" s="214" t="s">
        <v>7512</v>
      </c>
      <c r="DU45" s="215">
        <v>45838</v>
      </c>
      <c r="DV45" s="213" t="s">
        <v>7533</v>
      </c>
      <c r="DW45" s="205">
        <v>1255000</v>
      </c>
      <c r="DX45" s="216" t="s">
        <v>7526</v>
      </c>
      <c r="DY45" s="216" t="s">
        <v>230</v>
      </c>
      <c r="DZ45" s="216">
        <v>3</v>
      </c>
      <c r="EA45" s="216" t="s">
        <v>7532</v>
      </c>
      <c r="EB45" s="216" t="s">
        <v>7527</v>
      </c>
      <c r="EC45" s="206">
        <v>45838</v>
      </c>
      <c r="ED45" s="214" t="s">
        <v>7535</v>
      </c>
      <c r="EE45" s="210">
        <v>364000</v>
      </c>
      <c r="EF45" s="214" t="s">
        <v>7526</v>
      </c>
      <c r="EG45" s="214" t="s">
        <v>230</v>
      </c>
      <c r="EH45" s="214">
        <v>3</v>
      </c>
      <c r="EI45" s="214" t="s">
        <v>7534</v>
      </c>
      <c r="EJ45" s="214" t="s">
        <v>7527</v>
      </c>
      <c r="EK45" s="215">
        <v>45838</v>
      </c>
      <c r="EL45" s="213" t="s">
        <v>7537</v>
      </c>
      <c r="EM45" s="205">
        <v>0</v>
      </c>
      <c r="EN45" s="216" t="s">
        <v>7526</v>
      </c>
      <c r="EO45" s="216" t="s">
        <v>230</v>
      </c>
      <c r="EP45" s="216">
        <v>3</v>
      </c>
      <c r="EQ45" s="216" t="s">
        <v>7536</v>
      </c>
      <c r="ER45" s="216" t="s">
        <v>7527</v>
      </c>
      <c r="ES45" s="206">
        <v>45838</v>
      </c>
      <c r="ET45" s="214" t="s">
        <v>7525</v>
      </c>
      <c r="EU45" s="214">
        <v>290</v>
      </c>
      <c r="EV45" s="214" t="s">
        <v>6636</v>
      </c>
      <c r="EW45" s="214" t="s">
        <v>230</v>
      </c>
      <c r="EX45" s="214">
        <v>3</v>
      </c>
      <c r="EY45" s="214" t="s">
        <v>7524</v>
      </c>
      <c r="EZ45" s="214" t="s">
        <v>1013</v>
      </c>
      <c r="FA45" s="215">
        <v>45838</v>
      </c>
      <c r="FB45" s="213" t="s">
        <v>7539</v>
      </c>
      <c r="FC45" s="216">
        <v>5</v>
      </c>
      <c r="FD45" s="216" t="s">
        <v>7504</v>
      </c>
      <c r="FE45" s="216" t="s">
        <v>398</v>
      </c>
      <c r="FF45" s="216">
        <v>2</v>
      </c>
      <c r="FG45" s="216" t="s">
        <v>7538</v>
      </c>
      <c r="FH45" s="216" t="s">
        <v>7512</v>
      </c>
      <c r="FI45" s="206">
        <v>45838</v>
      </c>
      <c r="FJ45" s="213" t="s">
        <v>912</v>
      </c>
      <c r="FK45" s="214" t="s">
        <v>17</v>
      </c>
      <c r="FL45" s="214" t="s">
        <v>365</v>
      </c>
      <c r="FM45" s="214" t="s">
        <v>17</v>
      </c>
      <c r="FN45" s="214" t="s">
        <v>17</v>
      </c>
      <c r="FO45" s="214" t="s">
        <v>911</v>
      </c>
      <c r="FP45" s="210" t="s">
        <v>318</v>
      </c>
      <c r="FQ45" s="211">
        <v>45713</v>
      </c>
      <c r="FR45" s="213" t="s">
        <v>913</v>
      </c>
      <c r="FS45" s="216" t="s">
        <v>17</v>
      </c>
      <c r="FT45" s="216" t="s">
        <v>365</v>
      </c>
      <c r="FU45" s="216" t="s">
        <v>17</v>
      </c>
      <c r="FV45" s="216" t="s">
        <v>17</v>
      </c>
      <c r="FW45" s="216" t="s">
        <v>911</v>
      </c>
      <c r="FX45" s="216" t="s">
        <v>318</v>
      </c>
      <c r="FY45" s="206">
        <v>45713</v>
      </c>
      <c r="FZ45" s="214" t="s">
        <v>4082</v>
      </c>
      <c r="GA45" s="214">
        <v>0</v>
      </c>
      <c r="GB45" s="214" t="s">
        <v>1215</v>
      </c>
      <c r="GC45" s="214" t="s">
        <v>62</v>
      </c>
      <c r="GD45" s="214">
        <v>2</v>
      </c>
      <c r="GE45" s="214" t="s">
        <v>17</v>
      </c>
      <c r="GF45" s="214" t="s">
        <v>17</v>
      </c>
      <c r="GG45" s="215">
        <v>45833</v>
      </c>
      <c r="GH45" s="213" t="s">
        <v>4088</v>
      </c>
      <c r="GI45" s="216">
        <v>1</v>
      </c>
      <c r="GJ45" s="216" t="s">
        <v>1215</v>
      </c>
      <c r="GK45" s="216" t="s">
        <v>62</v>
      </c>
      <c r="GL45" s="216">
        <v>2</v>
      </c>
      <c r="GM45" s="216" t="s">
        <v>17</v>
      </c>
      <c r="GN45" s="216" t="s">
        <v>17</v>
      </c>
      <c r="GO45" s="206">
        <v>45833</v>
      </c>
      <c r="GP45" s="214" t="s">
        <v>4083</v>
      </c>
      <c r="GQ45" s="214">
        <v>0</v>
      </c>
      <c r="GR45" s="214" t="s">
        <v>1215</v>
      </c>
      <c r="GS45" s="214" t="s">
        <v>62</v>
      </c>
      <c r="GT45" s="214">
        <v>2</v>
      </c>
      <c r="GU45" s="214" t="s">
        <v>17</v>
      </c>
      <c r="GV45" s="214" t="s">
        <v>17</v>
      </c>
      <c r="GW45" s="215">
        <v>45833</v>
      </c>
      <c r="GX45" s="213" t="s">
        <v>4089</v>
      </c>
      <c r="GY45" s="216">
        <v>0</v>
      </c>
      <c r="GZ45" s="216" t="s">
        <v>1215</v>
      </c>
      <c r="HA45" s="216" t="s">
        <v>62</v>
      </c>
      <c r="HB45" s="216">
        <v>2</v>
      </c>
      <c r="HC45" s="216" t="s">
        <v>17</v>
      </c>
      <c r="HD45" s="216" t="s">
        <v>17</v>
      </c>
      <c r="HE45" s="206">
        <v>45833</v>
      </c>
      <c r="HF45" s="214" t="s">
        <v>4081</v>
      </c>
      <c r="HG45" s="214">
        <v>0</v>
      </c>
      <c r="HH45" s="214" t="s">
        <v>1215</v>
      </c>
      <c r="HI45" s="214" t="s">
        <v>62</v>
      </c>
      <c r="HJ45" s="214">
        <v>2</v>
      </c>
      <c r="HK45" s="214" t="s">
        <v>17</v>
      </c>
      <c r="HL45" s="214" t="s">
        <v>17</v>
      </c>
      <c r="HM45" s="215">
        <v>45833</v>
      </c>
      <c r="HN45" s="213" t="s">
        <v>4087</v>
      </c>
      <c r="HO45" s="216">
        <v>2</v>
      </c>
      <c r="HP45" s="216" t="s">
        <v>1215</v>
      </c>
      <c r="HQ45" s="216" t="s">
        <v>62</v>
      </c>
      <c r="HR45" s="216">
        <v>2</v>
      </c>
      <c r="HS45" s="216" t="s">
        <v>17</v>
      </c>
      <c r="HT45" s="216" t="s">
        <v>17</v>
      </c>
      <c r="HU45" s="206">
        <v>45833</v>
      </c>
      <c r="HV45" s="214" t="s">
        <v>4084</v>
      </c>
      <c r="HW45" s="214">
        <v>1</v>
      </c>
      <c r="HX45" s="214" t="s">
        <v>1215</v>
      </c>
      <c r="HY45" s="214" t="s">
        <v>62</v>
      </c>
      <c r="HZ45" s="214">
        <v>2</v>
      </c>
      <c r="IA45" s="214" t="s">
        <v>17</v>
      </c>
      <c r="IB45" s="214" t="s">
        <v>17</v>
      </c>
      <c r="IC45" s="215">
        <v>45833</v>
      </c>
      <c r="ID45" s="213" t="s">
        <v>4086</v>
      </c>
      <c r="IE45" s="216">
        <v>0</v>
      </c>
      <c r="IF45" s="216" t="s">
        <v>1215</v>
      </c>
      <c r="IG45" s="216" t="s">
        <v>62</v>
      </c>
      <c r="IH45" s="216">
        <v>2</v>
      </c>
      <c r="II45" s="216" t="s">
        <v>17</v>
      </c>
      <c r="IJ45" s="216" t="s">
        <v>17</v>
      </c>
      <c r="IK45" s="206">
        <v>45833</v>
      </c>
      <c r="IL45" s="214" t="s">
        <v>4085</v>
      </c>
      <c r="IM45" s="214">
        <v>3</v>
      </c>
      <c r="IN45" s="214" t="s">
        <v>1215</v>
      </c>
      <c r="IO45" s="214" t="s">
        <v>62</v>
      </c>
      <c r="IP45" s="214">
        <v>2</v>
      </c>
      <c r="IQ45" s="214" t="s">
        <v>17</v>
      </c>
      <c r="IR45" s="214" t="s">
        <v>17</v>
      </c>
      <c r="IS45" s="215">
        <v>45833</v>
      </c>
    </row>
    <row r="46" spans="1:253" s="11" customFormat="1" ht="13.25" customHeight="1" x14ac:dyDescent="0.25">
      <c r="A46" s="11" t="s">
        <v>868</v>
      </c>
      <c r="B46" s="11" t="s">
        <v>8426</v>
      </c>
      <c r="C46" s="11" t="s">
        <v>869</v>
      </c>
      <c r="D46" s="11" t="s">
        <v>870</v>
      </c>
      <c r="E46" s="11" t="s">
        <v>7870</v>
      </c>
      <c r="F46" s="11" t="s">
        <v>2817</v>
      </c>
      <c r="G46" s="204">
        <v>11900000</v>
      </c>
      <c r="H46" s="205" t="s">
        <v>2814</v>
      </c>
      <c r="I46" s="205" t="s">
        <v>178</v>
      </c>
      <c r="J46" s="205">
        <v>1</v>
      </c>
      <c r="K46" s="205" t="s">
        <v>2816</v>
      </c>
      <c r="L46" s="205" t="s">
        <v>2815</v>
      </c>
      <c r="M46" s="206">
        <v>45832</v>
      </c>
      <c r="N46" s="213" t="s">
        <v>2821</v>
      </c>
      <c r="O46" s="208">
        <v>27560</v>
      </c>
      <c r="P46" s="208" t="s">
        <v>2818</v>
      </c>
      <c r="Q46" s="208" t="s">
        <v>178</v>
      </c>
      <c r="R46" s="208">
        <v>1</v>
      </c>
      <c r="S46" s="208" t="s">
        <v>2820</v>
      </c>
      <c r="T46" s="208" t="s">
        <v>2819</v>
      </c>
      <c r="U46" s="209">
        <v>45832</v>
      </c>
      <c r="V46" s="213" t="s">
        <v>2824</v>
      </c>
      <c r="W46" s="205">
        <v>11900000</v>
      </c>
      <c r="X46" s="205" t="s">
        <v>2822</v>
      </c>
      <c r="Y46" s="205" t="s">
        <v>178</v>
      </c>
      <c r="Z46" s="205">
        <v>1</v>
      </c>
      <c r="AA46" s="205" t="s">
        <v>2823</v>
      </c>
      <c r="AB46" s="205" t="s">
        <v>2815</v>
      </c>
      <c r="AC46" s="206">
        <v>45832</v>
      </c>
      <c r="AD46" s="213" t="s">
        <v>2826</v>
      </c>
      <c r="AE46" s="210">
        <v>11900000</v>
      </c>
      <c r="AF46" s="210" t="s">
        <v>2814</v>
      </c>
      <c r="AG46" s="210" t="s">
        <v>178</v>
      </c>
      <c r="AH46" s="210">
        <v>1</v>
      </c>
      <c r="AI46" s="210" t="s">
        <v>2825</v>
      </c>
      <c r="AJ46" s="210" t="s">
        <v>2815</v>
      </c>
      <c r="AK46" s="211">
        <v>45832</v>
      </c>
      <c r="AL46" s="213" t="s">
        <v>2830</v>
      </c>
      <c r="AM46" s="205">
        <v>1708000</v>
      </c>
      <c r="AN46" s="205" t="s">
        <v>2827</v>
      </c>
      <c r="AO46" s="205" t="s">
        <v>398</v>
      </c>
      <c r="AP46" s="205">
        <v>2</v>
      </c>
      <c r="AQ46" s="205" t="s">
        <v>2829</v>
      </c>
      <c r="AR46" s="205" t="s">
        <v>2828</v>
      </c>
      <c r="AS46" s="206">
        <v>45832</v>
      </c>
      <c r="AT46" s="214" t="s">
        <v>2831</v>
      </c>
      <c r="AU46" s="210" t="s">
        <v>17</v>
      </c>
      <c r="AV46" s="210" t="s">
        <v>17</v>
      </c>
      <c r="AW46" s="210" t="s">
        <v>17</v>
      </c>
      <c r="AX46" s="210" t="s">
        <v>17</v>
      </c>
      <c r="AY46" s="210" t="s">
        <v>608</v>
      </c>
      <c r="AZ46" s="210" t="s">
        <v>17</v>
      </c>
      <c r="BA46" s="211">
        <v>45832</v>
      </c>
      <c r="BB46" s="213" t="s">
        <v>873</v>
      </c>
      <c r="BC46" s="205" t="s">
        <v>17</v>
      </c>
      <c r="BD46" s="205" t="s">
        <v>17</v>
      </c>
      <c r="BE46" s="205" t="s">
        <v>17</v>
      </c>
      <c r="BF46" s="205" t="s">
        <v>17</v>
      </c>
      <c r="BG46" s="205" t="s">
        <v>608</v>
      </c>
      <c r="BH46" s="205" t="s">
        <v>17</v>
      </c>
      <c r="BI46" s="206">
        <v>45707</v>
      </c>
      <c r="BJ46" s="214" t="s">
        <v>2833</v>
      </c>
      <c r="BK46" s="214">
        <v>2274</v>
      </c>
      <c r="BL46" s="214" t="s">
        <v>1955</v>
      </c>
      <c r="BM46" s="214" t="s">
        <v>398</v>
      </c>
      <c r="BN46" s="214">
        <v>2</v>
      </c>
      <c r="BO46" s="214" t="s">
        <v>2832</v>
      </c>
      <c r="BP46" s="210" t="s">
        <v>1013</v>
      </c>
      <c r="BQ46" s="215">
        <v>45832</v>
      </c>
      <c r="BR46" s="213" t="s">
        <v>874</v>
      </c>
      <c r="BS46" s="216" t="s">
        <v>17</v>
      </c>
      <c r="BT46" s="216" t="s">
        <v>17</v>
      </c>
      <c r="BU46" s="216" t="s">
        <v>17</v>
      </c>
      <c r="BV46" s="216" t="s">
        <v>17</v>
      </c>
      <c r="BW46" s="216" t="s">
        <v>608</v>
      </c>
      <c r="BX46" s="216" t="s">
        <v>17</v>
      </c>
      <c r="BY46" s="206">
        <v>45707</v>
      </c>
      <c r="BZ46" s="214" t="s">
        <v>875</v>
      </c>
      <c r="CA46" s="214" t="s">
        <v>17</v>
      </c>
      <c r="CB46" s="214" t="s">
        <v>17</v>
      </c>
      <c r="CC46" s="214" t="s">
        <v>17</v>
      </c>
      <c r="CD46" s="214" t="s">
        <v>17</v>
      </c>
      <c r="CE46" s="214" t="s">
        <v>608</v>
      </c>
      <c r="CF46" s="214" t="s">
        <v>17</v>
      </c>
      <c r="CG46" s="215">
        <v>45707</v>
      </c>
      <c r="CH46" s="213" t="s">
        <v>8993</v>
      </c>
      <c r="CI46" s="214" t="e">
        <v>#N/A</v>
      </c>
      <c r="CJ46" s="214" t="e">
        <v>#N/A</v>
      </c>
      <c r="CK46" s="214" t="e">
        <v>#N/A</v>
      </c>
      <c r="CL46" s="214" t="e">
        <v>#N/A</v>
      </c>
      <c r="CM46" s="214" t="e">
        <v>#N/A</v>
      </c>
      <c r="CN46" s="214" t="e">
        <v>#N/A</v>
      </c>
      <c r="CO46" s="217" t="e">
        <v>#N/A</v>
      </c>
      <c r="CP46" s="214" t="s">
        <v>877</v>
      </c>
      <c r="CQ46" s="216" t="s">
        <v>17</v>
      </c>
      <c r="CR46" s="216" t="s">
        <v>17</v>
      </c>
      <c r="CS46" s="216" t="s">
        <v>17</v>
      </c>
      <c r="CT46" s="216" t="s">
        <v>17</v>
      </c>
      <c r="CU46" s="216" t="s">
        <v>608</v>
      </c>
      <c r="CV46" s="216" t="s">
        <v>17</v>
      </c>
      <c r="CW46" s="206">
        <v>45707</v>
      </c>
      <c r="CX46" s="214" t="s">
        <v>2839</v>
      </c>
      <c r="CY46" s="210">
        <v>5954000</v>
      </c>
      <c r="CZ46" s="210" t="s">
        <v>2814</v>
      </c>
      <c r="DA46" s="210" t="s">
        <v>230</v>
      </c>
      <c r="DB46" s="210">
        <v>3</v>
      </c>
      <c r="DC46" s="210" t="s">
        <v>2844</v>
      </c>
      <c r="DD46" s="210" t="s">
        <v>2815</v>
      </c>
      <c r="DE46" s="212">
        <v>45832</v>
      </c>
      <c r="DF46" s="213" t="s">
        <v>2841</v>
      </c>
      <c r="DG46" s="205">
        <v>0</v>
      </c>
      <c r="DH46" s="216" t="s">
        <v>2814</v>
      </c>
      <c r="DI46" s="216" t="s">
        <v>178</v>
      </c>
      <c r="DJ46" s="216">
        <v>1</v>
      </c>
      <c r="DK46" s="216" t="s">
        <v>2840</v>
      </c>
      <c r="DL46" s="216" t="s">
        <v>2815</v>
      </c>
      <c r="DM46" s="206">
        <v>45832</v>
      </c>
      <c r="DN46" s="214" t="s">
        <v>2843</v>
      </c>
      <c r="DO46" s="218">
        <v>5946000</v>
      </c>
      <c r="DP46" s="214" t="s">
        <v>2814</v>
      </c>
      <c r="DQ46" s="214" t="s">
        <v>230</v>
      </c>
      <c r="DR46" s="214">
        <v>3</v>
      </c>
      <c r="DS46" s="214" t="s">
        <v>2842</v>
      </c>
      <c r="DT46" s="214" t="s">
        <v>2815</v>
      </c>
      <c r="DU46" s="215">
        <v>45832</v>
      </c>
      <c r="DV46" s="213" t="s">
        <v>2845</v>
      </c>
      <c r="DW46" s="205">
        <v>4453000</v>
      </c>
      <c r="DX46" s="216" t="s">
        <v>2814</v>
      </c>
      <c r="DY46" s="216" t="s">
        <v>230</v>
      </c>
      <c r="DZ46" s="216">
        <v>3</v>
      </c>
      <c r="EA46" s="216" t="s">
        <v>2844</v>
      </c>
      <c r="EB46" s="216" t="s">
        <v>2815</v>
      </c>
      <c r="EC46" s="206">
        <v>45832</v>
      </c>
      <c r="ED46" s="214" t="s">
        <v>2847</v>
      </c>
      <c r="EE46" s="210">
        <v>885000</v>
      </c>
      <c r="EF46" s="214" t="s">
        <v>2814</v>
      </c>
      <c r="EG46" s="214" t="s">
        <v>230</v>
      </c>
      <c r="EH46" s="214">
        <v>3</v>
      </c>
      <c r="EI46" s="214" t="s">
        <v>2846</v>
      </c>
      <c r="EJ46" s="214" t="s">
        <v>2815</v>
      </c>
      <c r="EK46" s="215">
        <v>45832</v>
      </c>
      <c r="EL46" s="213" t="s">
        <v>2849</v>
      </c>
      <c r="EM46" s="205">
        <v>616000</v>
      </c>
      <c r="EN46" s="216" t="s">
        <v>2814</v>
      </c>
      <c r="EO46" s="216" t="s">
        <v>230</v>
      </c>
      <c r="EP46" s="216">
        <v>3</v>
      </c>
      <c r="EQ46" s="216" t="s">
        <v>2848</v>
      </c>
      <c r="ER46" s="216" t="s">
        <v>2815</v>
      </c>
      <c r="ES46" s="206">
        <v>45832</v>
      </c>
      <c r="ET46" s="214" t="s">
        <v>2835</v>
      </c>
      <c r="EU46" s="214">
        <v>2274</v>
      </c>
      <c r="EV46" s="214" t="s">
        <v>1955</v>
      </c>
      <c r="EW46" s="214" t="s">
        <v>398</v>
      </c>
      <c r="EX46" s="214">
        <v>2</v>
      </c>
      <c r="EY46" s="214" t="s">
        <v>2834</v>
      </c>
      <c r="EZ46" s="214" t="s">
        <v>1013</v>
      </c>
      <c r="FA46" s="215">
        <v>45832</v>
      </c>
      <c r="FB46" s="213" t="s">
        <v>2853</v>
      </c>
      <c r="FC46" s="216">
        <v>5</v>
      </c>
      <c r="FD46" s="216" t="s">
        <v>2850</v>
      </c>
      <c r="FE46" s="216" t="s">
        <v>178</v>
      </c>
      <c r="FF46" s="216">
        <v>1</v>
      </c>
      <c r="FG46" s="216" t="s">
        <v>2852</v>
      </c>
      <c r="FH46" s="216" t="s">
        <v>2851</v>
      </c>
      <c r="FI46" s="206">
        <v>45832</v>
      </c>
      <c r="FJ46" s="213" t="s">
        <v>871</v>
      </c>
      <c r="FK46" s="214" t="s">
        <v>17</v>
      </c>
      <c r="FL46" s="214" t="s">
        <v>17</v>
      </c>
      <c r="FM46" s="214" t="s">
        <v>17</v>
      </c>
      <c r="FN46" s="214" t="s">
        <v>17</v>
      </c>
      <c r="FO46" s="214" t="s">
        <v>608</v>
      </c>
      <c r="FP46" s="210" t="s">
        <v>17</v>
      </c>
      <c r="FQ46" s="211">
        <v>45707</v>
      </c>
      <c r="FR46" s="213" t="s">
        <v>872</v>
      </c>
      <c r="FS46" s="216" t="s">
        <v>17</v>
      </c>
      <c r="FT46" s="216" t="s">
        <v>17</v>
      </c>
      <c r="FU46" s="216" t="s">
        <v>17</v>
      </c>
      <c r="FV46" s="216" t="s">
        <v>17</v>
      </c>
      <c r="FW46" s="216" t="s">
        <v>608</v>
      </c>
      <c r="FX46" s="216" t="s">
        <v>17</v>
      </c>
      <c r="FY46" s="206">
        <v>45707</v>
      </c>
      <c r="FZ46" s="214" t="s">
        <v>4091</v>
      </c>
      <c r="GA46" s="214">
        <v>1</v>
      </c>
      <c r="GB46" s="214" t="s">
        <v>1215</v>
      </c>
      <c r="GC46" s="214" t="s">
        <v>62</v>
      </c>
      <c r="GD46" s="214">
        <v>2</v>
      </c>
      <c r="GE46" s="214" t="s">
        <v>17</v>
      </c>
      <c r="GF46" s="214" t="s">
        <v>17</v>
      </c>
      <c r="GG46" s="215">
        <v>45833</v>
      </c>
      <c r="GH46" s="213" t="s">
        <v>4097</v>
      </c>
      <c r="GI46" s="216">
        <v>3</v>
      </c>
      <c r="GJ46" s="216" t="s">
        <v>1215</v>
      </c>
      <c r="GK46" s="216" t="s">
        <v>62</v>
      </c>
      <c r="GL46" s="216">
        <v>2</v>
      </c>
      <c r="GM46" s="216" t="s">
        <v>17</v>
      </c>
      <c r="GN46" s="216" t="s">
        <v>17</v>
      </c>
      <c r="GO46" s="206">
        <v>45833</v>
      </c>
      <c r="GP46" s="214" t="s">
        <v>4092</v>
      </c>
      <c r="GQ46" s="214">
        <v>2</v>
      </c>
      <c r="GR46" s="214" t="s">
        <v>1215</v>
      </c>
      <c r="GS46" s="214" t="s">
        <v>62</v>
      </c>
      <c r="GT46" s="214">
        <v>2</v>
      </c>
      <c r="GU46" s="214" t="s">
        <v>17</v>
      </c>
      <c r="GV46" s="214" t="s">
        <v>17</v>
      </c>
      <c r="GW46" s="215">
        <v>45833</v>
      </c>
      <c r="GX46" s="213" t="s">
        <v>4098</v>
      </c>
      <c r="GY46" s="216">
        <v>1</v>
      </c>
      <c r="GZ46" s="216" t="s">
        <v>1215</v>
      </c>
      <c r="HA46" s="216" t="s">
        <v>62</v>
      </c>
      <c r="HB46" s="216">
        <v>2</v>
      </c>
      <c r="HC46" s="216" t="s">
        <v>17</v>
      </c>
      <c r="HD46" s="216" t="s">
        <v>17</v>
      </c>
      <c r="HE46" s="206">
        <v>45833</v>
      </c>
      <c r="HF46" s="214" t="s">
        <v>4090</v>
      </c>
      <c r="HG46" s="214">
        <v>0</v>
      </c>
      <c r="HH46" s="214" t="s">
        <v>1215</v>
      </c>
      <c r="HI46" s="214" t="s">
        <v>62</v>
      </c>
      <c r="HJ46" s="214">
        <v>2</v>
      </c>
      <c r="HK46" s="214" t="s">
        <v>17</v>
      </c>
      <c r="HL46" s="214" t="s">
        <v>17</v>
      </c>
      <c r="HM46" s="215">
        <v>45833</v>
      </c>
      <c r="HN46" s="213" t="s">
        <v>4096</v>
      </c>
      <c r="HO46" s="216">
        <v>2</v>
      </c>
      <c r="HP46" s="216" t="s">
        <v>1215</v>
      </c>
      <c r="HQ46" s="216" t="s">
        <v>62</v>
      </c>
      <c r="HR46" s="216">
        <v>2</v>
      </c>
      <c r="HS46" s="216" t="s">
        <v>17</v>
      </c>
      <c r="HT46" s="216" t="s">
        <v>17</v>
      </c>
      <c r="HU46" s="206">
        <v>45833</v>
      </c>
      <c r="HV46" s="214" t="s">
        <v>4093</v>
      </c>
      <c r="HW46" s="214">
        <v>3</v>
      </c>
      <c r="HX46" s="214" t="s">
        <v>1215</v>
      </c>
      <c r="HY46" s="214" t="s">
        <v>62</v>
      </c>
      <c r="HZ46" s="214">
        <v>2</v>
      </c>
      <c r="IA46" s="214" t="s">
        <v>17</v>
      </c>
      <c r="IB46" s="214" t="s">
        <v>17</v>
      </c>
      <c r="IC46" s="215">
        <v>45833</v>
      </c>
      <c r="ID46" s="213" t="s">
        <v>4095</v>
      </c>
      <c r="IE46" s="216">
        <v>0</v>
      </c>
      <c r="IF46" s="216" t="s">
        <v>1215</v>
      </c>
      <c r="IG46" s="216" t="s">
        <v>62</v>
      </c>
      <c r="IH46" s="216">
        <v>2</v>
      </c>
      <c r="II46" s="216" t="s">
        <v>17</v>
      </c>
      <c r="IJ46" s="216" t="s">
        <v>17</v>
      </c>
      <c r="IK46" s="206">
        <v>45833</v>
      </c>
      <c r="IL46" s="214" t="s">
        <v>4094</v>
      </c>
      <c r="IM46" s="214">
        <v>3</v>
      </c>
      <c r="IN46" s="214" t="s">
        <v>1215</v>
      </c>
      <c r="IO46" s="214" t="s">
        <v>62</v>
      </c>
      <c r="IP46" s="214">
        <v>2</v>
      </c>
      <c r="IQ46" s="214" t="s">
        <v>17</v>
      </c>
      <c r="IR46" s="214" t="s">
        <v>17</v>
      </c>
      <c r="IS46" s="215">
        <v>45833</v>
      </c>
    </row>
    <row r="47" spans="1:253" s="11" customFormat="1" ht="13.25" customHeight="1" x14ac:dyDescent="0.25">
      <c r="A47" s="11" t="s">
        <v>183</v>
      </c>
      <c r="B47" s="11" t="s">
        <v>8448</v>
      </c>
      <c r="C47" s="11" t="s">
        <v>184</v>
      </c>
      <c r="D47" s="11" t="s">
        <v>185</v>
      </c>
      <c r="E47" s="11" t="s">
        <v>7873</v>
      </c>
      <c r="F47" s="11" t="s">
        <v>3901</v>
      </c>
      <c r="G47" s="204">
        <v>284453000</v>
      </c>
      <c r="H47" s="205" t="s">
        <v>3898</v>
      </c>
      <c r="I47" s="205" t="s">
        <v>398</v>
      </c>
      <c r="J47" s="205">
        <v>2</v>
      </c>
      <c r="K47" s="205" t="s">
        <v>3900</v>
      </c>
      <c r="L47" s="205" t="s">
        <v>3899</v>
      </c>
      <c r="M47" s="206">
        <v>45833</v>
      </c>
      <c r="N47" s="213" t="s">
        <v>3905</v>
      </c>
      <c r="O47" s="208">
        <v>412214</v>
      </c>
      <c r="P47" s="208" t="s">
        <v>3902</v>
      </c>
      <c r="Q47" s="208" t="s">
        <v>178</v>
      </c>
      <c r="R47" s="208">
        <v>1</v>
      </c>
      <c r="S47" s="208" t="s">
        <v>3904</v>
      </c>
      <c r="T47" s="208" t="s">
        <v>3903</v>
      </c>
      <c r="U47" s="209">
        <v>45833</v>
      </c>
      <c r="V47" s="213" t="s">
        <v>3907</v>
      </c>
      <c r="W47" s="205">
        <v>5827000</v>
      </c>
      <c r="X47" s="205" t="s">
        <v>3902</v>
      </c>
      <c r="Y47" s="205" t="s">
        <v>398</v>
      </c>
      <c r="Z47" s="205">
        <v>2</v>
      </c>
      <c r="AA47" s="205" t="s">
        <v>3906</v>
      </c>
      <c r="AB47" s="205" t="s">
        <v>3903</v>
      </c>
      <c r="AC47" s="206">
        <v>45833</v>
      </c>
      <c r="AD47" s="213" t="s">
        <v>3909</v>
      </c>
      <c r="AE47" s="210">
        <v>5827000</v>
      </c>
      <c r="AF47" s="210" t="s">
        <v>3902</v>
      </c>
      <c r="AG47" s="210" t="s">
        <v>398</v>
      </c>
      <c r="AH47" s="210">
        <v>2</v>
      </c>
      <c r="AI47" s="210" t="s">
        <v>3908</v>
      </c>
      <c r="AJ47" s="210" t="s">
        <v>3903</v>
      </c>
      <c r="AK47" s="211">
        <v>45833</v>
      </c>
      <c r="AL47" s="213" t="s">
        <v>3913</v>
      </c>
      <c r="AM47" s="205">
        <v>100000</v>
      </c>
      <c r="AN47" s="205" t="s">
        <v>3910</v>
      </c>
      <c r="AO47" s="205" t="s">
        <v>230</v>
      </c>
      <c r="AP47" s="205">
        <v>3</v>
      </c>
      <c r="AQ47" s="205" t="s">
        <v>3912</v>
      </c>
      <c r="AR47" s="205" t="s">
        <v>3911</v>
      </c>
      <c r="AS47" s="206">
        <v>45833</v>
      </c>
      <c r="AT47" s="214" t="s">
        <v>3915</v>
      </c>
      <c r="AU47" s="210" t="s">
        <v>17</v>
      </c>
      <c r="AV47" s="210" t="s">
        <v>17</v>
      </c>
      <c r="AW47" s="210" t="s">
        <v>17</v>
      </c>
      <c r="AX47" s="210" t="s">
        <v>17</v>
      </c>
      <c r="AY47" s="210" t="s">
        <v>3914</v>
      </c>
      <c r="AZ47" s="210" t="s">
        <v>17</v>
      </c>
      <c r="BA47" s="211">
        <v>45833</v>
      </c>
      <c r="BB47" s="213" t="s">
        <v>190</v>
      </c>
      <c r="BC47" s="205" t="s">
        <v>17</v>
      </c>
      <c r="BD47" s="205" t="s">
        <v>17</v>
      </c>
      <c r="BE47" s="205" t="s">
        <v>17</v>
      </c>
      <c r="BF47" s="205" t="s">
        <v>17</v>
      </c>
      <c r="BG47" s="205" t="s">
        <v>186</v>
      </c>
      <c r="BH47" s="205" t="s">
        <v>17</v>
      </c>
      <c r="BI47" s="206">
        <v>43676</v>
      </c>
      <c r="BJ47" s="214" t="s">
        <v>3917</v>
      </c>
      <c r="BK47" s="214">
        <v>102</v>
      </c>
      <c r="BL47" s="214" t="s">
        <v>2888</v>
      </c>
      <c r="BM47" s="214" t="s">
        <v>398</v>
      </c>
      <c r="BN47" s="214">
        <v>2</v>
      </c>
      <c r="BO47" s="214" t="s">
        <v>3916</v>
      </c>
      <c r="BP47" s="210" t="s">
        <v>269</v>
      </c>
      <c r="BQ47" s="215">
        <v>45833</v>
      </c>
      <c r="BR47" s="213" t="s">
        <v>187</v>
      </c>
      <c r="BS47" s="216" t="s">
        <v>17</v>
      </c>
      <c r="BT47" s="216" t="s">
        <v>17</v>
      </c>
      <c r="BU47" s="216" t="s">
        <v>17</v>
      </c>
      <c r="BV47" s="216" t="s">
        <v>17</v>
      </c>
      <c r="BW47" s="216" t="s">
        <v>186</v>
      </c>
      <c r="BX47" s="216" t="s">
        <v>17</v>
      </c>
      <c r="BY47" s="206">
        <v>43676</v>
      </c>
      <c r="BZ47" s="214" t="s">
        <v>188</v>
      </c>
      <c r="CA47" s="214" t="s">
        <v>17</v>
      </c>
      <c r="CB47" s="214" t="s">
        <v>17</v>
      </c>
      <c r="CC47" s="214" t="s">
        <v>17</v>
      </c>
      <c r="CD47" s="214" t="s">
        <v>17</v>
      </c>
      <c r="CE47" s="214" t="s">
        <v>186</v>
      </c>
      <c r="CF47" s="214" t="s">
        <v>17</v>
      </c>
      <c r="CG47" s="215">
        <v>43676</v>
      </c>
      <c r="CH47" s="213" t="s">
        <v>8994</v>
      </c>
      <c r="CI47" s="214" t="e">
        <v>#N/A</v>
      </c>
      <c r="CJ47" s="214" t="e">
        <v>#N/A</v>
      </c>
      <c r="CK47" s="214" t="e">
        <v>#N/A</v>
      </c>
      <c r="CL47" s="214" t="e">
        <v>#N/A</v>
      </c>
      <c r="CM47" s="214" t="e">
        <v>#N/A</v>
      </c>
      <c r="CN47" s="214" t="e">
        <v>#N/A</v>
      </c>
      <c r="CO47" s="217" t="e">
        <v>#N/A</v>
      </c>
      <c r="CP47" s="214" t="s">
        <v>189</v>
      </c>
      <c r="CQ47" s="216" t="s">
        <v>17</v>
      </c>
      <c r="CR47" s="216" t="s">
        <v>17</v>
      </c>
      <c r="CS47" s="216" t="s">
        <v>17</v>
      </c>
      <c r="CT47" s="216" t="s">
        <v>17</v>
      </c>
      <c r="CU47" s="216" t="s">
        <v>186</v>
      </c>
      <c r="CV47" s="216" t="s">
        <v>17</v>
      </c>
      <c r="CW47" s="206">
        <v>43676</v>
      </c>
      <c r="CX47" s="214" t="s">
        <v>3920</v>
      </c>
      <c r="CY47" s="210">
        <v>100000</v>
      </c>
      <c r="CZ47" s="210" t="s">
        <v>3910</v>
      </c>
      <c r="DA47" s="210" t="s">
        <v>230</v>
      </c>
      <c r="DB47" s="210">
        <v>3</v>
      </c>
      <c r="DC47" s="210" t="s">
        <v>3925</v>
      </c>
      <c r="DD47" s="210" t="s">
        <v>3911</v>
      </c>
      <c r="DE47" s="212">
        <v>45833</v>
      </c>
      <c r="DF47" s="213" t="s">
        <v>3921</v>
      </c>
      <c r="DG47" s="205">
        <v>0</v>
      </c>
      <c r="DH47" s="216" t="s">
        <v>17</v>
      </c>
      <c r="DI47" s="216" t="s">
        <v>230</v>
      </c>
      <c r="DJ47" s="216">
        <v>3</v>
      </c>
      <c r="DK47" s="216" t="s">
        <v>2840</v>
      </c>
      <c r="DL47" s="216" t="s">
        <v>17</v>
      </c>
      <c r="DM47" s="206">
        <v>45833</v>
      </c>
      <c r="DN47" s="214" t="s">
        <v>3924</v>
      </c>
      <c r="DO47" s="210">
        <v>5727000</v>
      </c>
      <c r="DP47" s="214" t="s">
        <v>3922</v>
      </c>
      <c r="DQ47" s="214" t="s">
        <v>398</v>
      </c>
      <c r="DR47" s="214">
        <v>2</v>
      </c>
      <c r="DS47" s="214" t="s">
        <v>1801</v>
      </c>
      <c r="DT47" s="214" t="s">
        <v>3923</v>
      </c>
      <c r="DU47" s="215">
        <v>45833</v>
      </c>
      <c r="DV47" s="213" t="s">
        <v>3926</v>
      </c>
      <c r="DW47" s="205">
        <v>100000</v>
      </c>
      <c r="DX47" s="216" t="s">
        <v>3910</v>
      </c>
      <c r="DY47" s="216" t="s">
        <v>230</v>
      </c>
      <c r="DZ47" s="216">
        <v>3</v>
      </c>
      <c r="EA47" s="216" t="s">
        <v>3925</v>
      </c>
      <c r="EB47" s="216" t="s">
        <v>3911</v>
      </c>
      <c r="EC47" s="206">
        <v>45833</v>
      </c>
      <c r="ED47" s="214" t="s">
        <v>3928</v>
      </c>
      <c r="EE47" s="210" t="s">
        <v>17</v>
      </c>
      <c r="EF47" s="214" t="s">
        <v>17</v>
      </c>
      <c r="EG47" s="214" t="s">
        <v>230</v>
      </c>
      <c r="EH47" s="214">
        <v>3</v>
      </c>
      <c r="EI47" s="214" t="s">
        <v>3927</v>
      </c>
      <c r="EJ47" s="214" t="s">
        <v>17</v>
      </c>
      <c r="EK47" s="215">
        <v>45833</v>
      </c>
      <c r="EL47" s="213" t="s">
        <v>3929</v>
      </c>
      <c r="EM47" s="205" t="s">
        <v>17</v>
      </c>
      <c r="EN47" s="216" t="s">
        <v>17</v>
      </c>
      <c r="EO47" s="216" t="s">
        <v>230</v>
      </c>
      <c r="EP47" s="216">
        <v>3</v>
      </c>
      <c r="EQ47" s="216" t="s">
        <v>3927</v>
      </c>
      <c r="ER47" s="216" t="s">
        <v>17</v>
      </c>
      <c r="ES47" s="206">
        <v>45833</v>
      </c>
      <c r="ET47" s="214" t="s">
        <v>3918</v>
      </c>
      <c r="EU47" s="214">
        <v>102</v>
      </c>
      <c r="EV47" s="214" t="s">
        <v>2888</v>
      </c>
      <c r="EW47" s="214" t="s">
        <v>398</v>
      </c>
      <c r="EX47" s="214">
        <v>2</v>
      </c>
      <c r="EY47" s="214" t="s">
        <v>3916</v>
      </c>
      <c r="EZ47" s="214" t="s">
        <v>269</v>
      </c>
      <c r="FA47" s="215">
        <v>45833</v>
      </c>
      <c r="FB47" s="213" t="s">
        <v>3933</v>
      </c>
      <c r="FC47" s="216">
        <v>4</v>
      </c>
      <c r="FD47" s="216" t="s">
        <v>3930</v>
      </c>
      <c r="FE47" s="216" t="s">
        <v>178</v>
      </c>
      <c r="FF47" s="216">
        <v>1</v>
      </c>
      <c r="FG47" s="216" t="s">
        <v>3932</v>
      </c>
      <c r="FH47" s="216" t="s">
        <v>3931</v>
      </c>
      <c r="FI47" s="206">
        <v>45833</v>
      </c>
      <c r="FJ47" s="213" t="s">
        <v>191</v>
      </c>
      <c r="FK47" s="214" t="s">
        <v>17</v>
      </c>
      <c r="FL47" s="214" t="s">
        <v>17</v>
      </c>
      <c r="FM47" s="214" t="s">
        <v>17</v>
      </c>
      <c r="FN47" s="214" t="s">
        <v>17</v>
      </c>
      <c r="FO47" s="214" t="s">
        <v>186</v>
      </c>
      <c r="FP47" s="210" t="s">
        <v>17</v>
      </c>
      <c r="FQ47" s="211">
        <v>43676</v>
      </c>
      <c r="FR47" s="213" t="s">
        <v>192</v>
      </c>
      <c r="FS47" s="216" t="s">
        <v>17</v>
      </c>
      <c r="FT47" s="216" t="s">
        <v>17</v>
      </c>
      <c r="FU47" s="216" t="s">
        <v>17</v>
      </c>
      <c r="FV47" s="216" t="s">
        <v>17</v>
      </c>
      <c r="FW47" s="216" t="s">
        <v>186</v>
      </c>
      <c r="FX47" s="216" t="s">
        <v>17</v>
      </c>
      <c r="FY47" s="206">
        <v>43676</v>
      </c>
      <c r="FZ47" s="214" t="s">
        <v>2042</v>
      </c>
      <c r="GA47" s="214">
        <v>1</v>
      </c>
      <c r="GB47" s="214" t="s">
        <v>1215</v>
      </c>
      <c r="GC47" s="214" t="s">
        <v>62</v>
      </c>
      <c r="GD47" s="214">
        <v>2</v>
      </c>
      <c r="GE47" s="214" t="s">
        <v>17</v>
      </c>
      <c r="GF47" s="214" t="s">
        <v>17</v>
      </c>
      <c r="GG47" s="215">
        <v>45827</v>
      </c>
      <c r="GH47" s="213" t="s">
        <v>2048</v>
      </c>
      <c r="GI47" s="216">
        <v>2</v>
      </c>
      <c r="GJ47" s="216" t="s">
        <v>1215</v>
      </c>
      <c r="GK47" s="216" t="s">
        <v>62</v>
      </c>
      <c r="GL47" s="216">
        <v>2</v>
      </c>
      <c r="GM47" s="216" t="s">
        <v>17</v>
      </c>
      <c r="GN47" s="216" t="s">
        <v>17</v>
      </c>
      <c r="GO47" s="206">
        <v>45827</v>
      </c>
      <c r="GP47" s="214" t="s">
        <v>2043</v>
      </c>
      <c r="GQ47" s="214">
        <v>2</v>
      </c>
      <c r="GR47" s="214" t="s">
        <v>1215</v>
      </c>
      <c r="GS47" s="214" t="s">
        <v>62</v>
      </c>
      <c r="GT47" s="214">
        <v>2</v>
      </c>
      <c r="GU47" s="214" t="s">
        <v>17</v>
      </c>
      <c r="GV47" s="214" t="s">
        <v>17</v>
      </c>
      <c r="GW47" s="215">
        <v>45827</v>
      </c>
      <c r="GX47" s="213" t="s">
        <v>2049</v>
      </c>
      <c r="GY47" s="216">
        <v>0</v>
      </c>
      <c r="GZ47" s="216" t="s">
        <v>1215</v>
      </c>
      <c r="HA47" s="216" t="s">
        <v>62</v>
      </c>
      <c r="HB47" s="216">
        <v>2</v>
      </c>
      <c r="HC47" s="216" t="s">
        <v>17</v>
      </c>
      <c r="HD47" s="216" t="s">
        <v>17</v>
      </c>
      <c r="HE47" s="206">
        <v>45827</v>
      </c>
      <c r="HF47" s="214" t="s">
        <v>2041</v>
      </c>
      <c r="HG47" s="214">
        <v>3</v>
      </c>
      <c r="HH47" s="214" t="s">
        <v>1215</v>
      </c>
      <c r="HI47" s="214" t="s">
        <v>62</v>
      </c>
      <c r="HJ47" s="214">
        <v>2</v>
      </c>
      <c r="HK47" s="214" t="s">
        <v>17</v>
      </c>
      <c r="HL47" s="214" t="s">
        <v>17</v>
      </c>
      <c r="HM47" s="215">
        <v>45827</v>
      </c>
      <c r="HN47" s="213" t="s">
        <v>2047</v>
      </c>
      <c r="HO47" s="216">
        <v>2</v>
      </c>
      <c r="HP47" s="216" t="s">
        <v>1215</v>
      </c>
      <c r="HQ47" s="216" t="s">
        <v>62</v>
      </c>
      <c r="HR47" s="216">
        <v>2</v>
      </c>
      <c r="HS47" s="216" t="s">
        <v>17</v>
      </c>
      <c r="HT47" s="216" t="s">
        <v>17</v>
      </c>
      <c r="HU47" s="206">
        <v>45827</v>
      </c>
      <c r="HV47" s="214" t="s">
        <v>2044</v>
      </c>
      <c r="HW47" s="214">
        <v>2</v>
      </c>
      <c r="HX47" s="214" t="s">
        <v>1215</v>
      </c>
      <c r="HY47" s="214" t="s">
        <v>62</v>
      </c>
      <c r="HZ47" s="214">
        <v>2</v>
      </c>
      <c r="IA47" s="214" t="s">
        <v>17</v>
      </c>
      <c r="IB47" s="214" t="s">
        <v>17</v>
      </c>
      <c r="IC47" s="215">
        <v>45827</v>
      </c>
      <c r="ID47" s="213" t="s">
        <v>2046</v>
      </c>
      <c r="IE47" s="216">
        <v>1</v>
      </c>
      <c r="IF47" s="216" t="s">
        <v>1215</v>
      </c>
      <c r="IG47" s="216" t="s">
        <v>62</v>
      </c>
      <c r="IH47" s="216">
        <v>2</v>
      </c>
      <c r="II47" s="216" t="s">
        <v>17</v>
      </c>
      <c r="IJ47" s="216" t="s">
        <v>17</v>
      </c>
      <c r="IK47" s="206">
        <v>45827</v>
      </c>
      <c r="IL47" s="214" t="s">
        <v>2045</v>
      </c>
      <c r="IM47" s="214">
        <v>1</v>
      </c>
      <c r="IN47" s="214" t="s">
        <v>1215</v>
      </c>
      <c r="IO47" s="214" t="s">
        <v>62</v>
      </c>
      <c r="IP47" s="214">
        <v>2</v>
      </c>
      <c r="IQ47" s="214" t="s">
        <v>17</v>
      </c>
      <c r="IR47" s="214" t="s">
        <v>17</v>
      </c>
      <c r="IS47" s="215">
        <v>45827</v>
      </c>
    </row>
    <row r="48" spans="1:253" s="11" customFormat="1" ht="13.25" customHeight="1" x14ac:dyDescent="0.25">
      <c r="A48" s="11" t="s">
        <v>3676</v>
      </c>
      <c r="B48" s="11">
        <v>0</v>
      </c>
      <c r="C48" s="11" t="s">
        <v>3677</v>
      </c>
      <c r="D48" s="11" t="s">
        <v>1201</v>
      </c>
      <c r="E48" s="11" t="s">
        <v>7874</v>
      </c>
      <c r="F48" s="11" t="s">
        <v>3681</v>
      </c>
      <c r="G48" s="204">
        <v>1463447000</v>
      </c>
      <c r="H48" s="205" t="s">
        <v>3678</v>
      </c>
      <c r="I48" s="205" t="s">
        <v>398</v>
      </c>
      <c r="J48" s="205">
        <v>2</v>
      </c>
      <c r="K48" s="205" t="s">
        <v>3680</v>
      </c>
      <c r="L48" s="205" t="s">
        <v>3679</v>
      </c>
      <c r="M48" s="206">
        <v>45833</v>
      </c>
      <c r="N48" s="213" t="s">
        <v>3685</v>
      </c>
      <c r="O48" s="208">
        <v>330097</v>
      </c>
      <c r="P48" s="208" t="s">
        <v>3682</v>
      </c>
      <c r="Q48" s="208" t="s">
        <v>398</v>
      </c>
      <c r="R48" s="208">
        <v>2</v>
      </c>
      <c r="S48" s="208" t="s">
        <v>3684</v>
      </c>
      <c r="T48" s="208" t="s">
        <v>3683</v>
      </c>
      <c r="U48" s="209">
        <v>45833</v>
      </c>
      <c r="V48" s="213" t="s">
        <v>3689</v>
      </c>
      <c r="W48" s="205">
        <v>50662000</v>
      </c>
      <c r="X48" s="205" t="s">
        <v>3686</v>
      </c>
      <c r="Y48" s="205" t="s">
        <v>230</v>
      </c>
      <c r="Z48" s="205">
        <v>3</v>
      </c>
      <c r="AA48" s="205" t="s">
        <v>3688</v>
      </c>
      <c r="AB48" s="205" t="s">
        <v>3687</v>
      </c>
      <c r="AC48" s="206">
        <v>45833</v>
      </c>
      <c r="AD48" s="213" t="s">
        <v>3693</v>
      </c>
      <c r="AE48" s="210">
        <v>825000</v>
      </c>
      <c r="AF48" s="210" t="s">
        <v>3690</v>
      </c>
      <c r="AG48" s="210" t="s">
        <v>230</v>
      </c>
      <c r="AH48" s="210">
        <v>3</v>
      </c>
      <c r="AI48" s="210" t="s">
        <v>3692</v>
      </c>
      <c r="AJ48" s="210" t="s">
        <v>3691</v>
      </c>
      <c r="AK48" s="211">
        <v>45833</v>
      </c>
      <c r="AL48" s="213" t="s">
        <v>3697</v>
      </c>
      <c r="AM48" s="205">
        <v>276000</v>
      </c>
      <c r="AN48" s="205" t="s">
        <v>3694</v>
      </c>
      <c r="AO48" s="205" t="s">
        <v>230</v>
      </c>
      <c r="AP48" s="205">
        <v>3</v>
      </c>
      <c r="AQ48" s="205" t="s">
        <v>3696</v>
      </c>
      <c r="AR48" s="205" t="s">
        <v>3695</v>
      </c>
      <c r="AS48" s="206">
        <v>45833</v>
      </c>
      <c r="AT48" s="214" t="s">
        <v>3701</v>
      </c>
      <c r="AU48" s="210">
        <v>65</v>
      </c>
      <c r="AV48" s="210" t="s">
        <v>3698</v>
      </c>
      <c r="AW48" s="210" t="s">
        <v>230</v>
      </c>
      <c r="AX48" s="210">
        <v>3</v>
      </c>
      <c r="AY48" s="210" t="s">
        <v>3700</v>
      </c>
      <c r="AZ48" s="210" t="s">
        <v>3699</v>
      </c>
      <c r="BA48" s="211">
        <v>45833</v>
      </c>
      <c r="BB48" s="213" t="s">
        <v>3733</v>
      </c>
      <c r="BC48" s="205" t="s">
        <v>17</v>
      </c>
      <c r="BD48" s="205" t="s">
        <v>17</v>
      </c>
      <c r="BE48" s="205" t="s">
        <v>17</v>
      </c>
      <c r="BF48" s="205" t="s">
        <v>17</v>
      </c>
      <c r="BG48" s="205" t="s">
        <v>1202</v>
      </c>
      <c r="BH48" s="205" t="s">
        <v>17</v>
      </c>
      <c r="BI48" s="206">
        <v>45833</v>
      </c>
      <c r="BJ48" s="214" t="s">
        <v>3705</v>
      </c>
      <c r="BK48" s="214">
        <v>150</v>
      </c>
      <c r="BL48" s="214" t="s">
        <v>3702</v>
      </c>
      <c r="BM48" s="214" t="s">
        <v>230</v>
      </c>
      <c r="BN48" s="214">
        <v>3</v>
      </c>
      <c r="BO48" s="214" t="s">
        <v>3704</v>
      </c>
      <c r="BP48" s="210" t="s">
        <v>3703</v>
      </c>
      <c r="BQ48" s="215">
        <v>45833</v>
      </c>
      <c r="BR48" s="213" t="s">
        <v>3735</v>
      </c>
      <c r="BS48" s="216">
        <v>36399</v>
      </c>
      <c r="BT48" s="216" t="s">
        <v>3714</v>
      </c>
      <c r="BU48" s="216" t="s">
        <v>398</v>
      </c>
      <c r="BV48" s="216">
        <v>2</v>
      </c>
      <c r="BW48" s="216" t="s">
        <v>3734</v>
      </c>
      <c r="BX48" s="216" t="s">
        <v>3715</v>
      </c>
      <c r="BY48" s="206">
        <v>45833</v>
      </c>
      <c r="BZ48" s="214" t="s">
        <v>3737</v>
      </c>
      <c r="CA48" s="214">
        <v>159</v>
      </c>
      <c r="CB48" s="214" t="s">
        <v>3714</v>
      </c>
      <c r="CC48" s="214" t="s">
        <v>398</v>
      </c>
      <c r="CD48" s="214">
        <v>2</v>
      </c>
      <c r="CE48" s="214" t="s">
        <v>3736</v>
      </c>
      <c r="CF48" s="214" t="s">
        <v>3715</v>
      </c>
      <c r="CG48" s="215">
        <v>45833</v>
      </c>
      <c r="CH48" s="213" t="s">
        <v>8995</v>
      </c>
      <c r="CI48" s="214" t="e">
        <v>#N/A</v>
      </c>
      <c r="CJ48" s="214" t="e">
        <v>#N/A</v>
      </c>
      <c r="CK48" s="214" t="e">
        <v>#N/A</v>
      </c>
      <c r="CL48" s="214" t="e">
        <v>#N/A</v>
      </c>
      <c r="CM48" s="214" t="e">
        <v>#N/A</v>
      </c>
      <c r="CN48" s="214" t="e">
        <v>#N/A</v>
      </c>
      <c r="CO48" s="217" t="e">
        <v>#N/A</v>
      </c>
      <c r="CP48" s="214" t="s">
        <v>3739</v>
      </c>
      <c r="CQ48" s="216" t="s">
        <v>17</v>
      </c>
      <c r="CR48" s="216" t="s">
        <v>17</v>
      </c>
      <c r="CS48" s="216" t="s">
        <v>17</v>
      </c>
      <c r="CT48" s="216" t="s">
        <v>17</v>
      </c>
      <c r="CU48" s="216" t="s">
        <v>1202</v>
      </c>
      <c r="CV48" s="216" t="s">
        <v>17</v>
      </c>
      <c r="CW48" s="206">
        <v>45833</v>
      </c>
      <c r="CX48" s="214" t="s">
        <v>3711</v>
      </c>
      <c r="CY48" s="210">
        <v>261000</v>
      </c>
      <c r="CZ48" s="210" t="s">
        <v>3714</v>
      </c>
      <c r="DA48" s="210" t="s">
        <v>230</v>
      </c>
      <c r="DB48" s="210">
        <v>3</v>
      </c>
      <c r="DC48" s="210" t="s">
        <v>3717</v>
      </c>
      <c r="DD48" s="210" t="s">
        <v>3715</v>
      </c>
      <c r="DE48" s="212">
        <v>45833</v>
      </c>
      <c r="DF48" s="213" t="s">
        <v>3713</v>
      </c>
      <c r="DG48" s="205">
        <v>49837000</v>
      </c>
      <c r="DH48" s="216" t="s">
        <v>3712</v>
      </c>
      <c r="DI48" s="216" t="s">
        <v>230</v>
      </c>
      <c r="DJ48" s="216">
        <v>3</v>
      </c>
      <c r="DK48" s="216" t="s">
        <v>1797</v>
      </c>
      <c r="DL48" s="216" t="s">
        <v>3687</v>
      </c>
      <c r="DM48" s="206">
        <v>45833</v>
      </c>
      <c r="DN48" s="214" t="s">
        <v>3716</v>
      </c>
      <c r="DO48" s="210">
        <v>564000</v>
      </c>
      <c r="DP48" s="214" t="s">
        <v>3714</v>
      </c>
      <c r="DQ48" s="214" t="s">
        <v>230</v>
      </c>
      <c r="DR48" s="214">
        <v>3</v>
      </c>
      <c r="DS48" s="214" t="s">
        <v>2842</v>
      </c>
      <c r="DT48" s="214" t="s">
        <v>3715</v>
      </c>
      <c r="DU48" s="215">
        <v>45833</v>
      </c>
      <c r="DV48" s="213" t="s">
        <v>3718</v>
      </c>
      <c r="DW48" s="205">
        <v>261000</v>
      </c>
      <c r="DX48" s="216" t="s">
        <v>3714</v>
      </c>
      <c r="DY48" s="216" t="s">
        <v>230</v>
      </c>
      <c r="DZ48" s="216">
        <v>3</v>
      </c>
      <c r="EA48" s="216" t="s">
        <v>3717</v>
      </c>
      <c r="EB48" s="216" t="s">
        <v>3715</v>
      </c>
      <c r="EC48" s="206">
        <v>45833</v>
      </c>
      <c r="ED48" s="214" t="s">
        <v>3719</v>
      </c>
      <c r="EE48" s="210" t="s">
        <v>17</v>
      </c>
      <c r="EF48" s="214" t="s">
        <v>3714</v>
      </c>
      <c r="EG48" s="214" t="s">
        <v>230</v>
      </c>
      <c r="EH48" s="214">
        <v>3</v>
      </c>
      <c r="EI48" s="214" t="s">
        <v>3717</v>
      </c>
      <c r="EJ48" s="214" t="s">
        <v>3715</v>
      </c>
      <c r="EK48" s="215">
        <v>45833</v>
      </c>
      <c r="EL48" s="213" t="s">
        <v>3720</v>
      </c>
      <c r="EM48" s="205" t="s">
        <v>17</v>
      </c>
      <c r="EN48" s="216" t="s">
        <v>3714</v>
      </c>
      <c r="EO48" s="216" t="s">
        <v>230</v>
      </c>
      <c r="EP48" s="216">
        <v>3</v>
      </c>
      <c r="EQ48" s="216" t="s">
        <v>3717</v>
      </c>
      <c r="ER48" s="216" t="s">
        <v>3715</v>
      </c>
      <c r="ES48" s="206">
        <v>45833</v>
      </c>
      <c r="ET48" s="214" t="s">
        <v>3707</v>
      </c>
      <c r="EU48" s="214">
        <v>150</v>
      </c>
      <c r="EV48" s="214" t="s">
        <v>3702</v>
      </c>
      <c r="EW48" s="214" t="s">
        <v>230</v>
      </c>
      <c r="EX48" s="214">
        <v>3</v>
      </c>
      <c r="EY48" s="214" t="s">
        <v>3706</v>
      </c>
      <c r="EZ48" s="214" t="s">
        <v>3703</v>
      </c>
      <c r="FA48" s="215">
        <v>45833</v>
      </c>
      <c r="FB48" s="213" t="s">
        <v>3724</v>
      </c>
      <c r="FC48" s="216">
        <v>3</v>
      </c>
      <c r="FD48" s="216" t="s">
        <v>3721</v>
      </c>
      <c r="FE48" s="216" t="s">
        <v>230</v>
      </c>
      <c r="FF48" s="216">
        <v>3</v>
      </c>
      <c r="FG48" s="216" t="s">
        <v>3723</v>
      </c>
      <c r="FH48" s="216" t="s">
        <v>3722</v>
      </c>
      <c r="FI48" s="206">
        <v>45833</v>
      </c>
      <c r="FJ48" s="213" t="s">
        <v>3728</v>
      </c>
      <c r="FK48" s="214" t="s">
        <v>17</v>
      </c>
      <c r="FL48" s="214" t="s">
        <v>3725</v>
      </c>
      <c r="FM48" s="214" t="s">
        <v>230</v>
      </c>
      <c r="FN48" s="214">
        <v>3</v>
      </c>
      <c r="FO48" s="214" t="s">
        <v>3727</v>
      </c>
      <c r="FP48" s="210" t="s">
        <v>3726</v>
      </c>
      <c r="FQ48" s="211">
        <v>45833</v>
      </c>
      <c r="FR48" s="213" t="s">
        <v>3732</v>
      </c>
      <c r="FS48" s="216" t="s">
        <v>17</v>
      </c>
      <c r="FT48" s="216" t="s">
        <v>3729</v>
      </c>
      <c r="FU48" s="216" t="s">
        <v>230</v>
      </c>
      <c r="FV48" s="216">
        <v>3</v>
      </c>
      <c r="FW48" s="216" t="s">
        <v>3731</v>
      </c>
      <c r="FX48" s="216" t="s">
        <v>3730</v>
      </c>
      <c r="FY48" s="206">
        <v>45833</v>
      </c>
      <c r="FZ48" s="214" t="s">
        <v>5875</v>
      </c>
      <c r="GA48" s="214">
        <v>2</v>
      </c>
      <c r="GB48" s="214" t="s">
        <v>1215</v>
      </c>
      <c r="GC48" s="214" t="s">
        <v>62</v>
      </c>
      <c r="GD48" s="214">
        <v>2</v>
      </c>
      <c r="GE48" s="214" t="s">
        <v>17</v>
      </c>
      <c r="GF48" s="214" t="s">
        <v>17</v>
      </c>
      <c r="GG48" s="215">
        <v>45834</v>
      </c>
      <c r="GH48" s="213" t="s">
        <v>5881</v>
      </c>
      <c r="GI48" s="216">
        <v>2</v>
      </c>
      <c r="GJ48" s="216" t="s">
        <v>1215</v>
      </c>
      <c r="GK48" s="216" t="s">
        <v>62</v>
      </c>
      <c r="GL48" s="216">
        <v>2</v>
      </c>
      <c r="GM48" s="216" t="s">
        <v>17</v>
      </c>
      <c r="GN48" s="216" t="s">
        <v>17</v>
      </c>
      <c r="GO48" s="206">
        <v>45834</v>
      </c>
      <c r="GP48" s="214" t="s">
        <v>5876</v>
      </c>
      <c r="GQ48" s="214">
        <v>1</v>
      </c>
      <c r="GR48" s="214" t="s">
        <v>1215</v>
      </c>
      <c r="GS48" s="214" t="s">
        <v>62</v>
      </c>
      <c r="GT48" s="214">
        <v>2</v>
      </c>
      <c r="GU48" s="214" t="s">
        <v>17</v>
      </c>
      <c r="GV48" s="214" t="s">
        <v>17</v>
      </c>
      <c r="GW48" s="215">
        <v>45834</v>
      </c>
      <c r="GX48" s="213" t="s">
        <v>5882</v>
      </c>
      <c r="GY48" s="216">
        <v>0</v>
      </c>
      <c r="GZ48" s="216" t="s">
        <v>1215</v>
      </c>
      <c r="HA48" s="216" t="s">
        <v>62</v>
      </c>
      <c r="HB48" s="216">
        <v>2</v>
      </c>
      <c r="HC48" s="216" t="s">
        <v>17</v>
      </c>
      <c r="HD48" s="216" t="s">
        <v>17</v>
      </c>
      <c r="HE48" s="206">
        <v>45834</v>
      </c>
      <c r="HF48" s="214" t="s">
        <v>5874</v>
      </c>
      <c r="HG48" s="214">
        <v>0</v>
      </c>
      <c r="HH48" s="214" t="s">
        <v>1215</v>
      </c>
      <c r="HI48" s="214" t="s">
        <v>62</v>
      </c>
      <c r="HJ48" s="214">
        <v>2</v>
      </c>
      <c r="HK48" s="214" t="s">
        <v>17</v>
      </c>
      <c r="HL48" s="214" t="s">
        <v>17</v>
      </c>
      <c r="HM48" s="215">
        <v>45834</v>
      </c>
      <c r="HN48" s="213" t="s">
        <v>5880</v>
      </c>
      <c r="HO48" s="216">
        <v>3</v>
      </c>
      <c r="HP48" s="216" t="s">
        <v>1215</v>
      </c>
      <c r="HQ48" s="216" t="s">
        <v>62</v>
      </c>
      <c r="HR48" s="216">
        <v>2</v>
      </c>
      <c r="HS48" s="216" t="s">
        <v>17</v>
      </c>
      <c r="HT48" s="216" t="s">
        <v>17</v>
      </c>
      <c r="HU48" s="206">
        <v>45834</v>
      </c>
      <c r="HV48" s="214" t="s">
        <v>5877</v>
      </c>
      <c r="HW48" s="214">
        <v>2</v>
      </c>
      <c r="HX48" s="214" t="s">
        <v>1215</v>
      </c>
      <c r="HY48" s="214" t="s">
        <v>62</v>
      </c>
      <c r="HZ48" s="214">
        <v>2</v>
      </c>
      <c r="IA48" s="214" t="s">
        <v>17</v>
      </c>
      <c r="IB48" s="214" t="s">
        <v>17</v>
      </c>
      <c r="IC48" s="215">
        <v>45834</v>
      </c>
      <c r="ID48" s="213" t="s">
        <v>5879</v>
      </c>
      <c r="IE48" s="216">
        <v>0</v>
      </c>
      <c r="IF48" s="216" t="s">
        <v>1215</v>
      </c>
      <c r="IG48" s="216" t="s">
        <v>62</v>
      </c>
      <c r="IH48" s="216">
        <v>2</v>
      </c>
      <c r="II48" s="216" t="s">
        <v>17</v>
      </c>
      <c r="IJ48" s="216" t="s">
        <v>17</v>
      </c>
      <c r="IK48" s="206">
        <v>45834</v>
      </c>
      <c r="IL48" s="214" t="s">
        <v>5878</v>
      </c>
      <c r="IM48" s="214">
        <v>3</v>
      </c>
      <c r="IN48" s="214" t="s">
        <v>1215</v>
      </c>
      <c r="IO48" s="214" t="s">
        <v>62</v>
      </c>
      <c r="IP48" s="214">
        <v>2</v>
      </c>
      <c r="IQ48" s="214" t="s">
        <v>17</v>
      </c>
      <c r="IR48" s="214" t="s">
        <v>17</v>
      </c>
      <c r="IS48" s="215">
        <v>45834</v>
      </c>
    </row>
    <row r="49" spans="1:253" s="11" customFormat="1" ht="13.25" customHeight="1" x14ac:dyDescent="0.25">
      <c r="A49" s="11" t="s">
        <v>1199</v>
      </c>
      <c r="B49" s="11" t="s">
        <v>8448</v>
      </c>
      <c r="C49" s="11" t="s">
        <v>1200</v>
      </c>
      <c r="D49" s="11" t="s">
        <v>1201</v>
      </c>
      <c r="E49" s="11" t="s">
        <v>7874</v>
      </c>
      <c r="F49" s="11" t="s">
        <v>3740</v>
      </c>
      <c r="G49" s="204">
        <v>1463447000</v>
      </c>
      <c r="H49" s="205" t="s">
        <v>3678</v>
      </c>
      <c r="I49" s="205" t="s">
        <v>398</v>
      </c>
      <c r="J49" s="205">
        <v>2</v>
      </c>
      <c r="K49" s="205" t="s">
        <v>3680</v>
      </c>
      <c r="L49" s="205" t="s">
        <v>3679</v>
      </c>
      <c r="M49" s="206">
        <v>45833</v>
      </c>
      <c r="N49" s="213" t="s">
        <v>3742</v>
      </c>
      <c r="O49" s="208">
        <v>222236</v>
      </c>
      <c r="P49" s="208" t="s">
        <v>3682</v>
      </c>
      <c r="Q49" s="208" t="s">
        <v>398</v>
      </c>
      <c r="R49" s="208">
        <v>2</v>
      </c>
      <c r="S49" s="208" t="s">
        <v>3741</v>
      </c>
      <c r="T49" s="208" t="s">
        <v>3683</v>
      </c>
      <c r="U49" s="209">
        <v>45833</v>
      </c>
      <c r="V49" s="213" t="s">
        <v>3744</v>
      </c>
      <c r="W49" s="205">
        <v>15990000</v>
      </c>
      <c r="X49" s="205" t="s">
        <v>3686</v>
      </c>
      <c r="Y49" s="205" t="s">
        <v>230</v>
      </c>
      <c r="Z49" s="205">
        <v>3</v>
      </c>
      <c r="AA49" s="205" t="s">
        <v>3743</v>
      </c>
      <c r="AB49" s="205" t="s">
        <v>3687</v>
      </c>
      <c r="AC49" s="206">
        <v>45833</v>
      </c>
      <c r="AD49" s="213" t="s">
        <v>3748</v>
      </c>
      <c r="AE49" s="210">
        <v>17000</v>
      </c>
      <c r="AF49" s="210" t="s">
        <v>3745</v>
      </c>
      <c r="AG49" s="210" t="s">
        <v>230</v>
      </c>
      <c r="AH49" s="210">
        <v>3</v>
      </c>
      <c r="AI49" s="210" t="s">
        <v>3747</v>
      </c>
      <c r="AJ49" s="210" t="s">
        <v>3746</v>
      </c>
      <c r="AK49" s="211">
        <v>45833</v>
      </c>
      <c r="AL49" s="213" t="s">
        <v>3752</v>
      </c>
      <c r="AM49" s="205">
        <v>15000</v>
      </c>
      <c r="AN49" s="205" t="s">
        <v>3749</v>
      </c>
      <c r="AO49" s="205" t="s">
        <v>230</v>
      </c>
      <c r="AP49" s="205">
        <v>3</v>
      </c>
      <c r="AQ49" s="205" t="s">
        <v>3751</v>
      </c>
      <c r="AR49" s="205" t="s">
        <v>3750</v>
      </c>
      <c r="AS49" s="206">
        <v>45833</v>
      </c>
      <c r="AT49" s="214" t="s">
        <v>3756</v>
      </c>
      <c r="AU49" s="210">
        <v>63</v>
      </c>
      <c r="AV49" s="210" t="s">
        <v>3753</v>
      </c>
      <c r="AW49" s="210" t="s">
        <v>230</v>
      </c>
      <c r="AX49" s="210">
        <v>3</v>
      </c>
      <c r="AY49" s="210" t="s">
        <v>3755</v>
      </c>
      <c r="AZ49" s="210" t="s">
        <v>3754</v>
      </c>
      <c r="BA49" s="211">
        <v>45833</v>
      </c>
      <c r="BB49" s="213" t="s">
        <v>1203</v>
      </c>
      <c r="BC49" s="205" t="s">
        <v>17</v>
      </c>
      <c r="BD49" s="205" t="s">
        <v>17</v>
      </c>
      <c r="BE49" s="205" t="s">
        <v>17</v>
      </c>
      <c r="BF49" s="205" t="s">
        <v>17</v>
      </c>
      <c r="BG49" s="205" t="s">
        <v>1202</v>
      </c>
      <c r="BH49" s="205" t="s">
        <v>17</v>
      </c>
      <c r="BI49" s="206">
        <v>45802</v>
      </c>
      <c r="BJ49" s="214" t="s">
        <v>3760</v>
      </c>
      <c r="BK49" s="214">
        <v>127</v>
      </c>
      <c r="BL49" s="214" t="s">
        <v>3757</v>
      </c>
      <c r="BM49" s="214" t="s">
        <v>230</v>
      </c>
      <c r="BN49" s="214">
        <v>3</v>
      </c>
      <c r="BO49" s="214" t="s">
        <v>3759</v>
      </c>
      <c r="BP49" s="210" t="s">
        <v>3758</v>
      </c>
      <c r="BQ49" s="215">
        <v>45833</v>
      </c>
      <c r="BR49" s="213" t="s">
        <v>1204</v>
      </c>
      <c r="BS49" s="216" t="s">
        <v>17</v>
      </c>
      <c r="BT49" s="216" t="s">
        <v>17</v>
      </c>
      <c r="BU49" s="216" t="s">
        <v>17</v>
      </c>
      <c r="BV49" s="216" t="s">
        <v>17</v>
      </c>
      <c r="BW49" s="216" t="s">
        <v>1202</v>
      </c>
      <c r="BX49" s="216" t="s">
        <v>17</v>
      </c>
      <c r="BY49" s="206">
        <v>45802</v>
      </c>
      <c r="BZ49" s="214" t="s">
        <v>1205</v>
      </c>
      <c r="CA49" s="214" t="s">
        <v>17</v>
      </c>
      <c r="CB49" s="214" t="s">
        <v>17</v>
      </c>
      <c r="CC49" s="214" t="s">
        <v>17</v>
      </c>
      <c r="CD49" s="214" t="s">
        <v>17</v>
      </c>
      <c r="CE49" s="214" t="s">
        <v>1202</v>
      </c>
      <c r="CF49" s="214" t="s">
        <v>17</v>
      </c>
      <c r="CG49" s="215">
        <v>45802</v>
      </c>
      <c r="CH49" s="213" t="s">
        <v>8996</v>
      </c>
      <c r="CI49" s="214" t="e">
        <v>#N/A</v>
      </c>
      <c r="CJ49" s="214" t="e">
        <v>#N/A</v>
      </c>
      <c r="CK49" s="214" t="e">
        <v>#N/A</v>
      </c>
      <c r="CL49" s="214" t="e">
        <v>#N/A</v>
      </c>
      <c r="CM49" s="214" t="e">
        <v>#N/A</v>
      </c>
      <c r="CN49" s="214" t="e">
        <v>#N/A</v>
      </c>
      <c r="CO49" s="217" t="e">
        <v>#N/A</v>
      </c>
      <c r="CP49" s="214" t="s">
        <v>1207</v>
      </c>
      <c r="CQ49" s="216" t="s">
        <v>17</v>
      </c>
      <c r="CR49" s="216" t="s">
        <v>17</v>
      </c>
      <c r="CS49" s="216" t="s">
        <v>17</v>
      </c>
      <c r="CT49" s="216" t="s">
        <v>17</v>
      </c>
      <c r="CU49" s="216" t="s">
        <v>1202</v>
      </c>
      <c r="CV49" s="216" t="s">
        <v>17</v>
      </c>
      <c r="CW49" s="206">
        <v>45802</v>
      </c>
      <c r="CX49" s="214" t="s">
        <v>3763</v>
      </c>
      <c r="CY49" s="210" t="s">
        <v>17</v>
      </c>
      <c r="CZ49" s="210" t="s">
        <v>17</v>
      </c>
      <c r="DA49" s="210" t="s">
        <v>17</v>
      </c>
      <c r="DB49" s="210" t="s">
        <v>17</v>
      </c>
      <c r="DC49" s="210" t="s">
        <v>1202</v>
      </c>
      <c r="DD49" s="210" t="s">
        <v>17</v>
      </c>
      <c r="DE49" s="212">
        <v>45833</v>
      </c>
      <c r="DF49" s="213" t="s">
        <v>3764</v>
      </c>
      <c r="DG49" s="205">
        <v>15974000</v>
      </c>
      <c r="DH49" s="216" t="s">
        <v>3686</v>
      </c>
      <c r="DI49" s="216" t="s">
        <v>230</v>
      </c>
      <c r="DJ49" s="216">
        <v>3</v>
      </c>
      <c r="DK49" s="216" t="s">
        <v>1797</v>
      </c>
      <c r="DL49" s="216" t="s">
        <v>3687</v>
      </c>
      <c r="DM49" s="206">
        <v>45833</v>
      </c>
      <c r="DN49" s="214" t="s">
        <v>3766</v>
      </c>
      <c r="DO49" s="210">
        <v>17000</v>
      </c>
      <c r="DP49" s="214" t="s">
        <v>3745</v>
      </c>
      <c r="DQ49" s="214" t="s">
        <v>230</v>
      </c>
      <c r="DR49" s="214">
        <v>3</v>
      </c>
      <c r="DS49" s="214" t="s">
        <v>3765</v>
      </c>
      <c r="DT49" s="214" t="s">
        <v>3746</v>
      </c>
      <c r="DU49" s="215">
        <v>45833</v>
      </c>
      <c r="DV49" s="213" t="s">
        <v>3767</v>
      </c>
      <c r="DW49" s="205" t="s">
        <v>17</v>
      </c>
      <c r="DX49" s="216" t="s">
        <v>17</v>
      </c>
      <c r="DY49" s="216" t="s">
        <v>17</v>
      </c>
      <c r="DZ49" s="216" t="s">
        <v>17</v>
      </c>
      <c r="EA49" s="216" t="s">
        <v>1202</v>
      </c>
      <c r="EB49" s="216" t="s">
        <v>17</v>
      </c>
      <c r="EC49" s="206">
        <v>45833</v>
      </c>
      <c r="ED49" s="214" t="s">
        <v>3768</v>
      </c>
      <c r="EE49" s="210" t="s">
        <v>17</v>
      </c>
      <c r="EF49" s="214" t="s">
        <v>17</v>
      </c>
      <c r="EG49" s="214" t="s">
        <v>17</v>
      </c>
      <c r="EH49" s="214" t="s">
        <v>17</v>
      </c>
      <c r="EI49" s="214" t="s">
        <v>1202</v>
      </c>
      <c r="EJ49" s="214" t="s">
        <v>17</v>
      </c>
      <c r="EK49" s="215">
        <v>45833</v>
      </c>
      <c r="EL49" s="213" t="s">
        <v>3769</v>
      </c>
      <c r="EM49" s="205" t="s">
        <v>17</v>
      </c>
      <c r="EN49" s="216" t="s">
        <v>17</v>
      </c>
      <c r="EO49" s="216" t="s">
        <v>17</v>
      </c>
      <c r="EP49" s="216" t="s">
        <v>17</v>
      </c>
      <c r="EQ49" s="216" t="s">
        <v>1202</v>
      </c>
      <c r="ER49" s="216" t="s">
        <v>17</v>
      </c>
      <c r="ES49" s="206">
        <v>45833</v>
      </c>
      <c r="ET49" s="214" t="s">
        <v>3761</v>
      </c>
      <c r="EU49" s="214">
        <v>150</v>
      </c>
      <c r="EV49" s="214" t="s">
        <v>3702</v>
      </c>
      <c r="EW49" s="214" t="s">
        <v>230</v>
      </c>
      <c r="EX49" s="214">
        <v>3</v>
      </c>
      <c r="EY49" s="214" t="s">
        <v>3706</v>
      </c>
      <c r="EZ49" s="214" t="s">
        <v>3703</v>
      </c>
      <c r="FA49" s="215">
        <v>45833</v>
      </c>
      <c r="FB49" s="213" t="s">
        <v>3772</v>
      </c>
      <c r="FC49" s="216">
        <v>3</v>
      </c>
      <c r="FD49" s="216" t="s">
        <v>3770</v>
      </c>
      <c r="FE49" s="216" t="s">
        <v>230</v>
      </c>
      <c r="FF49" s="216">
        <v>3</v>
      </c>
      <c r="FG49" s="216" t="s">
        <v>3723</v>
      </c>
      <c r="FH49" s="216" t="s">
        <v>3771</v>
      </c>
      <c r="FI49" s="206">
        <v>45833</v>
      </c>
      <c r="FJ49" s="213" t="s">
        <v>3773</v>
      </c>
      <c r="FK49" s="214" t="s">
        <v>17</v>
      </c>
      <c r="FL49" s="214" t="s">
        <v>3725</v>
      </c>
      <c r="FM49" s="214" t="s">
        <v>230</v>
      </c>
      <c r="FN49" s="214">
        <v>3</v>
      </c>
      <c r="FO49" s="214" t="s">
        <v>3727</v>
      </c>
      <c r="FP49" s="210" t="s">
        <v>3726</v>
      </c>
      <c r="FQ49" s="211">
        <v>45833</v>
      </c>
      <c r="FR49" s="213" t="s">
        <v>3774</v>
      </c>
      <c r="FS49" s="216" t="s">
        <v>17</v>
      </c>
      <c r="FT49" s="216" t="s">
        <v>3729</v>
      </c>
      <c r="FU49" s="216" t="s">
        <v>230</v>
      </c>
      <c r="FV49" s="216">
        <v>3</v>
      </c>
      <c r="FW49" s="216" t="s">
        <v>3731</v>
      </c>
      <c r="FX49" s="216" t="s">
        <v>3730</v>
      </c>
      <c r="FY49" s="206">
        <v>45833</v>
      </c>
      <c r="FZ49" s="214" t="s">
        <v>2481</v>
      </c>
      <c r="GA49" s="214">
        <v>2</v>
      </c>
      <c r="GB49" s="214" t="s">
        <v>1215</v>
      </c>
      <c r="GC49" s="214" t="s">
        <v>62</v>
      </c>
      <c r="GD49" s="214">
        <v>2</v>
      </c>
      <c r="GE49" s="214" t="s">
        <v>17</v>
      </c>
      <c r="GF49" s="214" t="s">
        <v>17</v>
      </c>
      <c r="GG49" s="215">
        <v>45831</v>
      </c>
      <c r="GH49" s="213" t="s">
        <v>2487</v>
      </c>
      <c r="GI49" s="216">
        <v>3</v>
      </c>
      <c r="GJ49" s="216" t="s">
        <v>1215</v>
      </c>
      <c r="GK49" s="216" t="s">
        <v>62</v>
      </c>
      <c r="GL49" s="216">
        <v>2</v>
      </c>
      <c r="GM49" s="216" t="s">
        <v>17</v>
      </c>
      <c r="GN49" s="216" t="s">
        <v>17</v>
      </c>
      <c r="GO49" s="206">
        <v>45831</v>
      </c>
      <c r="GP49" s="214" t="s">
        <v>2482</v>
      </c>
      <c r="GQ49" s="214">
        <v>0</v>
      </c>
      <c r="GR49" s="214" t="s">
        <v>1215</v>
      </c>
      <c r="GS49" s="214" t="s">
        <v>62</v>
      </c>
      <c r="GT49" s="214">
        <v>2</v>
      </c>
      <c r="GU49" s="214" t="s">
        <v>17</v>
      </c>
      <c r="GV49" s="214" t="s">
        <v>17</v>
      </c>
      <c r="GW49" s="215">
        <v>45831</v>
      </c>
      <c r="GX49" s="213" t="s">
        <v>2488</v>
      </c>
      <c r="GY49" s="216">
        <v>0</v>
      </c>
      <c r="GZ49" s="216" t="s">
        <v>1215</v>
      </c>
      <c r="HA49" s="216" t="s">
        <v>62</v>
      </c>
      <c r="HB49" s="216">
        <v>2</v>
      </c>
      <c r="HC49" s="216" t="s">
        <v>17</v>
      </c>
      <c r="HD49" s="216" t="s">
        <v>17</v>
      </c>
      <c r="HE49" s="206">
        <v>45831</v>
      </c>
      <c r="HF49" s="214" t="s">
        <v>2480</v>
      </c>
      <c r="HG49" s="214">
        <v>2</v>
      </c>
      <c r="HH49" s="214" t="s">
        <v>1215</v>
      </c>
      <c r="HI49" s="214" t="s">
        <v>62</v>
      </c>
      <c r="HJ49" s="214">
        <v>2</v>
      </c>
      <c r="HK49" s="214" t="s">
        <v>17</v>
      </c>
      <c r="HL49" s="214" t="s">
        <v>17</v>
      </c>
      <c r="HM49" s="215">
        <v>45831</v>
      </c>
      <c r="HN49" s="213" t="s">
        <v>2486</v>
      </c>
      <c r="HO49" s="216">
        <v>3</v>
      </c>
      <c r="HP49" s="216" t="s">
        <v>1215</v>
      </c>
      <c r="HQ49" s="216" t="s">
        <v>62</v>
      </c>
      <c r="HR49" s="216">
        <v>2</v>
      </c>
      <c r="HS49" s="216" t="s">
        <v>17</v>
      </c>
      <c r="HT49" s="216" t="s">
        <v>17</v>
      </c>
      <c r="HU49" s="206">
        <v>45831</v>
      </c>
      <c r="HV49" s="214" t="s">
        <v>2483</v>
      </c>
      <c r="HW49" s="214">
        <v>3</v>
      </c>
      <c r="HX49" s="214" t="s">
        <v>1215</v>
      </c>
      <c r="HY49" s="214" t="s">
        <v>62</v>
      </c>
      <c r="HZ49" s="214">
        <v>2</v>
      </c>
      <c r="IA49" s="214" t="s">
        <v>17</v>
      </c>
      <c r="IB49" s="214" t="s">
        <v>17</v>
      </c>
      <c r="IC49" s="215">
        <v>45831</v>
      </c>
      <c r="ID49" s="213" t="s">
        <v>2485</v>
      </c>
      <c r="IE49" s="216">
        <v>1</v>
      </c>
      <c r="IF49" s="216" t="s">
        <v>1215</v>
      </c>
      <c r="IG49" s="216" t="s">
        <v>62</v>
      </c>
      <c r="IH49" s="216">
        <v>2</v>
      </c>
      <c r="II49" s="216" t="s">
        <v>17</v>
      </c>
      <c r="IJ49" s="216" t="s">
        <v>17</v>
      </c>
      <c r="IK49" s="206">
        <v>45831</v>
      </c>
      <c r="IL49" s="214" t="s">
        <v>2484</v>
      </c>
      <c r="IM49" s="214">
        <v>3</v>
      </c>
      <c r="IN49" s="214" t="s">
        <v>1215</v>
      </c>
      <c r="IO49" s="214" t="s">
        <v>62</v>
      </c>
      <c r="IP49" s="214">
        <v>2</v>
      </c>
      <c r="IQ49" s="214" t="s">
        <v>17</v>
      </c>
      <c r="IR49" s="214" t="s">
        <v>17</v>
      </c>
      <c r="IS49" s="215">
        <v>45831</v>
      </c>
    </row>
    <row r="50" spans="1:253" s="11" customFormat="1" ht="13.25" customHeight="1" x14ac:dyDescent="0.25">
      <c r="A50" s="11" t="s">
        <v>3775</v>
      </c>
      <c r="B50" s="11" t="s">
        <v>8480</v>
      </c>
      <c r="C50" s="11" t="s">
        <v>3776</v>
      </c>
      <c r="D50" s="11" t="s">
        <v>1201</v>
      </c>
      <c r="E50" s="11" t="s">
        <v>7874</v>
      </c>
      <c r="F50" s="11" t="s">
        <v>3777</v>
      </c>
      <c r="G50" s="204">
        <v>1463447000</v>
      </c>
      <c r="H50" s="205" t="s">
        <v>3678</v>
      </c>
      <c r="I50" s="205" t="s">
        <v>398</v>
      </c>
      <c r="J50" s="205">
        <v>2</v>
      </c>
      <c r="K50" s="205" t="s">
        <v>3680</v>
      </c>
      <c r="L50" s="205" t="s">
        <v>3679</v>
      </c>
      <c r="M50" s="206">
        <v>45833</v>
      </c>
      <c r="N50" s="213" t="s">
        <v>3779</v>
      </c>
      <c r="O50" s="208">
        <v>107861</v>
      </c>
      <c r="P50" s="208" t="s">
        <v>3686</v>
      </c>
      <c r="Q50" s="208" t="s">
        <v>398</v>
      </c>
      <c r="R50" s="208">
        <v>2</v>
      </c>
      <c r="S50" s="208" t="s">
        <v>3778</v>
      </c>
      <c r="T50" s="208" t="s">
        <v>3683</v>
      </c>
      <c r="U50" s="209">
        <v>45833</v>
      </c>
      <c r="V50" s="213" t="s">
        <v>3781</v>
      </c>
      <c r="W50" s="205">
        <v>34672000</v>
      </c>
      <c r="X50" s="205" t="s">
        <v>3686</v>
      </c>
      <c r="Y50" s="205" t="s">
        <v>230</v>
      </c>
      <c r="Z50" s="205">
        <v>3</v>
      </c>
      <c r="AA50" s="205" t="s">
        <v>3780</v>
      </c>
      <c r="AB50" s="205" t="s">
        <v>3683</v>
      </c>
      <c r="AC50" s="206">
        <v>45833</v>
      </c>
      <c r="AD50" s="213" t="s">
        <v>3784</v>
      </c>
      <c r="AE50" s="210">
        <v>809000</v>
      </c>
      <c r="AF50" s="210" t="s">
        <v>3782</v>
      </c>
      <c r="AG50" s="210" t="s">
        <v>398</v>
      </c>
      <c r="AH50" s="210">
        <v>2</v>
      </c>
      <c r="AI50" s="210" t="s">
        <v>3783</v>
      </c>
      <c r="AJ50" s="210" t="s">
        <v>3709</v>
      </c>
      <c r="AK50" s="211">
        <v>45833</v>
      </c>
      <c r="AL50" s="213" t="s">
        <v>3786</v>
      </c>
      <c r="AM50" s="205">
        <v>261000</v>
      </c>
      <c r="AN50" s="205" t="s">
        <v>3782</v>
      </c>
      <c r="AO50" s="205" t="s">
        <v>398</v>
      </c>
      <c r="AP50" s="205">
        <v>2</v>
      </c>
      <c r="AQ50" s="205" t="s">
        <v>3785</v>
      </c>
      <c r="AR50" s="205" t="s">
        <v>3709</v>
      </c>
      <c r="AS50" s="206">
        <v>45833</v>
      </c>
      <c r="AT50" s="214" t="s">
        <v>3788</v>
      </c>
      <c r="AU50" s="210">
        <v>2</v>
      </c>
      <c r="AV50" s="210" t="s">
        <v>3714</v>
      </c>
      <c r="AW50" s="210" t="s">
        <v>230</v>
      </c>
      <c r="AX50" s="210">
        <v>3</v>
      </c>
      <c r="AY50" s="210" t="s">
        <v>3787</v>
      </c>
      <c r="AZ50" s="210" t="s">
        <v>3715</v>
      </c>
      <c r="BA50" s="211">
        <v>45833</v>
      </c>
      <c r="BB50" s="213" t="s">
        <v>3806</v>
      </c>
      <c r="BC50" s="205" t="s">
        <v>17</v>
      </c>
      <c r="BD50" s="205" t="s">
        <v>17</v>
      </c>
      <c r="BE50" s="205" t="s">
        <v>17</v>
      </c>
      <c r="BF50" s="205" t="s">
        <v>17</v>
      </c>
      <c r="BG50" s="205" t="s">
        <v>1202</v>
      </c>
      <c r="BH50" s="205" t="s">
        <v>17</v>
      </c>
      <c r="BI50" s="206">
        <v>45833</v>
      </c>
      <c r="BJ50" s="214" t="s">
        <v>3792</v>
      </c>
      <c r="BK50" s="214">
        <v>23</v>
      </c>
      <c r="BL50" s="214" t="s">
        <v>3789</v>
      </c>
      <c r="BM50" s="214" t="s">
        <v>230</v>
      </c>
      <c r="BN50" s="214">
        <v>3</v>
      </c>
      <c r="BO50" s="214" t="s">
        <v>3791</v>
      </c>
      <c r="BP50" s="210" t="s">
        <v>3790</v>
      </c>
      <c r="BQ50" s="215">
        <v>45833</v>
      </c>
      <c r="BR50" s="213" t="s">
        <v>3807</v>
      </c>
      <c r="BS50" s="216">
        <v>36399</v>
      </c>
      <c r="BT50" s="216" t="s">
        <v>3714</v>
      </c>
      <c r="BU50" s="216" t="s">
        <v>398</v>
      </c>
      <c r="BV50" s="216">
        <v>2</v>
      </c>
      <c r="BW50" s="216" t="s">
        <v>3734</v>
      </c>
      <c r="BX50" s="216" t="s">
        <v>3715</v>
      </c>
      <c r="BY50" s="206">
        <v>45833</v>
      </c>
      <c r="BZ50" s="214" t="s">
        <v>3808</v>
      </c>
      <c r="CA50" s="214">
        <v>159</v>
      </c>
      <c r="CB50" s="214" t="s">
        <v>3714</v>
      </c>
      <c r="CC50" s="214" t="s">
        <v>398</v>
      </c>
      <c r="CD50" s="214">
        <v>2</v>
      </c>
      <c r="CE50" s="214" t="s">
        <v>3736</v>
      </c>
      <c r="CF50" s="214" t="s">
        <v>3715</v>
      </c>
      <c r="CG50" s="215">
        <v>45833</v>
      </c>
      <c r="CH50" s="213" t="s">
        <v>8997</v>
      </c>
      <c r="CI50" s="214" t="e">
        <v>#N/A</v>
      </c>
      <c r="CJ50" s="214" t="e">
        <v>#N/A</v>
      </c>
      <c r="CK50" s="214" t="e">
        <v>#N/A</v>
      </c>
      <c r="CL50" s="214" t="e">
        <v>#N/A</v>
      </c>
      <c r="CM50" s="214" t="e">
        <v>#N/A</v>
      </c>
      <c r="CN50" s="214" t="e">
        <v>#N/A</v>
      </c>
      <c r="CO50" s="217" t="e">
        <v>#N/A</v>
      </c>
      <c r="CP50" s="214" t="s">
        <v>3810</v>
      </c>
      <c r="CQ50" s="216" t="s">
        <v>17</v>
      </c>
      <c r="CR50" s="216" t="s">
        <v>17</v>
      </c>
      <c r="CS50" s="216" t="s">
        <v>17</v>
      </c>
      <c r="CT50" s="216" t="s">
        <v>17</v>
      </c>
      <c r="CU50" s="216" t="s">
        <v>1202</v>
      </c>
      <c r="CV50" s="216" t="s">
        <v>17</v>
      </c>
      <c r="CW50" s="206">
        <v>45833</v>
      </c>
      <c r="CX50" s="214" t="s">
        <v>3795</v>
      </c>
      <c r="CY50" s="210">
        <v>261000</v>
      </c>
      <c r="CZ50" s="210" t="s">
        <v>3714</v>
      </c>
      <c r="DA50" s="210" t="s">
        <v>398</v>
      </c>
      <c r="DB50" s="210">
        <v>2</v>
      </c>
      <c r="DC50" s="210" t="s">
        <v>3798</v>
      </c>
      <c r="DD50" s="210" t="s">
        <v>3715</v>
      </c>
      <c r="DE50" s="212">
        <v>45833</v>
      </c>
      <c r="DF50" s="213" t="s">
        <v>3796</v>
      </c>
      <c r="DG50" s="205">
        <v>33863000</v>
      </c>
      <c r="DH50" s="216" t="s">
        <v>3712</v>
      </c>
      <c r="DI50" s="216" t="s">
        <v>230</v>
      </c>
      <c r="DJ50" s="216">
        <v>3</v>
      </c>
      <c r="DK50" s="216" t="s">
        <v>1797</v>
      </c>
      <c r="DL50" s="216" t="s">
        <v>3683</v>
      </c>
      <c r="DM50" s="206">
        <v>45833</v>
      </c>
      <c r="DN50" s="214" t="s">
        <v>3797</v>
      </c>
      <c r="DO50" s="210">
        <v>548000</v>
      </c>
      <c r="DP50" s="214" t="s">
        <v>3714</v>
      </c>
      <c r="DQ50" s="214" t="s">
        <v>398</v>
      </c>
      <c r="DR50" s="214">
        <v>2</v>
      </c>
      <c r="DS50" s="214" t="s">
        <v>2842</v>
      </c>
      <c r="DT50" s="214" t="s">
        <v>3715</v>
      </c>
      <c r="DU50" s="215">
        <v>45833</v>
      </c>
      <c r="DV50" s="213" t="s">
        <v>3799</v>
      </c>
      <c r="DW50" s="205">
        <v>261000</v>
      </c>
      <c r="DX50" s="216" t="s">
        <v>3714</v>
      </c>
      <c r="DY50" s="216" t="s">
        <v>398</v>
      </c>
      <c r="DZ50" s="216">
        <v>2</v>
      </c>
      <c r="EA50" s="216" t="s">
        <v>3798</v>
      </c>
      <c r="EB50" s="216" t="s">
        <v>3715</v>
      </c>
      <c r="EC50" s="206">
        <v>45833</v>
      </c>
      <c r="ED50" s="214" t="s">
        <v>3800</v>
      </c>
      <c r="EE50" s="210" t="s">
        <v>17</v>
      </c>
      <c r="EF50" s="214" t="s">
        <v>3714</v>
      </c>
      <c r="EG50" s="214" t="s">
        <v>398</v>
      </c>
      <c r="EH50" s="214">
        <v>2</v>
      </c>
      <c r="EI50" s="214" t="s">
        <v>3798</v>
      </c>
      <c r="EJ50" s="214" t="s">
        <v>3715</v>
      </c>
      <c r="EK50" s="215">
        <v>45833</v>
      </c>
      <c r="EL50" s="213" t="s">
        <v>3801</v>
      </c>
      <c r="EM50" s="205" t="s">
        <v>17</v>
      </c>
      <c r="EN50" s="216" t="s">
        <v>3714</v>
      </c>
      <c r="EO50" s="216" t="s">
        <v>398</v>
      </c>
      <c r="EP50" s="216">
        <v>2</v>
      </c>
      <c r="EQ50" s="216" t="s">
        <v>3798</v>
      </c>
      <c r="ER50" s="216" t="s">
        <v>3715</v>
      </c>
      <c r="ES50" s="206">
        <v>45833</v>
      </c>
      <c r="ET50" s="214" t="s">
        <v>3793</v>
      </c>
      <c r="EU50" s="214">
        <v>150</v>
      </c>
      <c r="EV50" s="214" t="s">
        <v>3702</v>
      </c>
      <c r="EW50" s="214" t="s">
        <v>230</v>
      </c>
      <c r="EX50" s="214">
        <v>3</v>
      </c>
      <c r="EY50" s="214" t="s">
        <v>3706</v>
      </c>
      <c r="EZ50" s="214" t="s">
        <v>3703</v>
      </c>
      <c r="FA50" s="215">
        <v>45833</v>
      </c>
      <c r="FB50" s="213" t="s">
        <v>3803</v>
      </c>
      <c r="FC50" s="216">
        <v>3</v>
      </c>
      <c r="FD50" s="216" t="s">
        <v>3714</v>
      </c>
      <c r="FE50" s="216" t="s">
        <v>398</v>
      </c>
      <c r="FF50" s="216">
        <v>2</v>
      </c>
      <c r="FG50" s="216" t="s">
        <v>3802</v>
      </c>
      <c r="FH50" s="216" t="s">
        <v>3715</v>
      </c>
      <c r="FI50" s="206">
        <v>45833</v>
      </c>
      <c r="FJ50" s="213" t="s">
        <v>3804</v>
      </c>
      <c r="FK50" s="214" t="s">
        <v>17</v>
      </c>
      <c r="FL50" s="214" t="s">
        <v>17</v>
      </c>
      <c r="FM50" s="214" t="s">
        <v>17</v>
      </c>
      <c r="FN50" s="214" t="s">
        <v>17</v>
      </c>
      <c r="FO50" s="214" t="s">
        <v>1202</v>
      </c>
      <c r="FP50" s="210" t="s">
        <v>17</v>
      </c>
      <c r="FQ50" s="211">
        <v>45833</v>
      </c>
      <c r="FR50" s="213" t="s">
        <v>3805</v>
      </c>
      <c r="FS50" s="216" t="s">
        <v>17</v>
      </c>
      <c r="FT50" s="216" t="s">
        <v>17</v>
      </c>
      <c r="FU50" s="216" t="s">
        <v>17</v>
      </c>
      <c r="FV50" s="216" t="s">
        <v>17</v>
      </c>
      <c r="FW50" s="216" t="s">
        <v>1202</v>
      </c>
      <c r="FX50" s="216" t="s">
        <v>17</v>
      </c>
      <c r="FY50" s="206">
        <v>45833</v>
      </c>
      <c r="FZ50" s="214" t="s">
        <v>4100</v>
      </c>
      <c r="GA50" s="214">
        <v>1</v>
      </c>
      <c r="GB50" s="214" t="s">
        <v>1215</v>
      </c>
      <c r="GC50" s="214" t="s">
        <v>62</v>
      </c>
      <c r="GD50" s="214">
        <v>2</v>
      </c>
      <c r="GE50" s="214" t="s">
        <v>17</v>
      </c>
      <c r="GF50" s="214" t="s">
        <v>17</v>
      </c>
      <c r="GG50" s="215">
        <v>45833</v>
      </c>
      <c r="GH50" s="213" t="s">
        <v>4106</v>
      </c>
      <c r="GI50" s="216">
        <v>2</v>
      </c>
      <c r="GJ50" s="216" t="s">
        <v>1215</v>
      </c>
      <c r="GK50" s="216" t="s">
        <v>62</v>
      </c>
      <c r="GL50" s="216">
        <v>2</v>
      </c>
      <c r="GM50" s="216" t="s">
        <v>17</v>
      </c>
      <c r="GN50" s="216" t="s">
        <v>17</v>
      </c>
      <c r="GO50" s="206">
        <v>45833</v>
      </c>
      <c r="GP50" s="214" t="s">
        <v>4101</v>
      </c>
      <c r="GQ50" s="214">
        <v>0</v>
      </c>
      <c r="GR50" s="214" t="s">
        <v>1215</v>
      </c>
      <c r="GS50" s="214" t="s">
        <v>62</v>
      </c>
      <c r="GT50" s="214">
        <v>2</v>
      </c>
      <c r="GU50" s="214" t="s">
        <v>17</v>
      </c>
      <c r="GV50" s="214" t="s">
        <v>17</v>
      </c>
      <c r="GW50" s="215">
        <v>45833</v>
      </c>
      <c r="GX50" s="213" t="s">
        <v>4107</v>
      </c>
      <c r="GY50" s="216">
        <v>0</v>
      </c>
      <c r="GZ50" s="216" t="s">
        <v>1215</v>
      </c>
      <c r="HA50" s="216" t="s">
        <v>62</v>
      </c>
      <c r="HB50" s="216">
        <v>2</v>
      </c>
      <c r="HC50" s="216" t="s">
        <v>17</v>
      </c>
      <c r="HD50" s="216" t="s">
        <v>17</v>
      </c>
      <c r="HE50" s="206">
        <v>45833</v>
      </c>
      <c r="HF50" s="214" t="s">
        <v>4099</v>
      </c>
      <c r="HG50" s="214">
        <v>0</v>
      </c>
      <c r="HH50" s="214" t="s">
        <v>1215</v>
      </c>
      <c r="HI50" s="214" t="s">
        <v>62</v>
      </c>
      <c r="HJ50" s="214">
        <v>2</v>
      </c>
      <c r="HK50" s="214" t="s">
        <v>17</v>
      </c>
      <c r="HL50" s="214" t="s">
        <v>17</v>
      </c>
      <c r="HM50" s="215">
        <v>45833</v>
      </c>
      <c r="HN50" s="213" t="s">
        <v>4105</v>
      </c>
      <c r="HO50" s="216">
        <v>0</v>
      </c>
      <c r="HP50" s="216" t="s">
        <v>1215</v>
      </c>
      <c r="HQ50" s="216" t="s">
        <v>62</v>
      </c>
      <c r="HR50" s="216">
        <v>2</v>
      </c>
      <c r="HS50" s="216" t="s">
        <v>17</v>
      </c>
      <c r="HT50" s="216" t="s">
        <v>17</v>
      </c>
      <c r="HU50" s="206">
        <v>45833</v>
      </c>
      <c r="HV50" s="214" t="s">
        <v>4102</v>
      </c>
      <c r="HW50" s="214">
        <v>0</v>
      </c>
      <c r="HX50" s="214" t="s">
        <v>1215</v>
      </c>
      <c r="HY50" s="214" t="s">
        <v>62</v>
      </c>
      <c r="HZ50" s="214">
        <v>2</v>
      </c>
      <c r="IA50" s="214" t="s">
        <v>17</v>
      </c>
      <c r="IB50" s="214" t="s">
        <v>17</v>
      </c>
      <c r="IC50" s="215">
        <v>45833</v>
      </c>
      <c r="ID50" s="213" t="s">
        <v>4104</v>
      </c>
      <c r="IE50" s="216">
        <v>1</v>
      </c>
      <c r="IF50" s="216" t="s">
        <v>1215</v>
      </c>
      <c r="IG50" s="216" t="s">
        <v>62</v>
      </c>
      <c r="IH50" s="216">
        <v>2</v>
      </c>
      <c r="II50" s="216" t="s">
        <v>17</v>
      </c>
      <c r="IJ50" s="216" t="s">
        <v>17</v>
      </c>
      <c r="IK50" s="206">
        <v>45833</v>
      </c>
      <c r="IL50" s="214" t="s">
        <v>4103</v>
      </c>
      <c r="IM50" s="214">
        <v>3</v>
      </c>
      <c r="IN50" s="214" t="s">
        <v>1215</v>
      </c>
      <c r="IO50" s="214" t="s">
        <v>62</v>
      </c>
      <c r="IP50" s="214">
        <v>2</v>
      </c>
      <c r="IQ50" s="214" t="s">
        <v>17</v>
      </c>
      <c r="IR50" s="214" t="s">
        <v>17</v>
      </c>
      <c r="IS50" s="215">
        <v>45833</v>
      </c>
    </row>
    <row r="51" spans="1:253" s="11" customFormat="1" ht="13.25" customHeight="1" x14ac:dyDescent="0.25">
      <c r="A51" s="11" t="s">
        <v>219</v>
      </c>
      <c r="B51" s="11" t="s">
        <v>8443</v>
      </c>
      <c r="C51" s="11" t="s">
        <v>220</v>
      </c>
      <c r="D51" s="11" t="s">
        <v>221</v>
      </c>
      <c r="E51" s="11" t="s">
        <v>7877</v>
      </c>
      <c r="F51" s="11" t="s">
        <v>5347</v>
      </c>
      <c r="G51" s="204">
        <v>92418000</v>
      </c>
      <c r="H51" s="205" t="s">
        <v>5344</v>
      </c>
      <c r="I51" s="205" t="s">
        <v>178</v>
      </c>
      <c r="J51" s="205">
        <v>1</v>
      </c>
      <c r="K51" s="205" t="s">
        <v>5346</v>
      </c>
      <c r="L51" s="205" t="s">
        <v>5345</v>
      </c>
      <c r="M51" s="206">
        <v>45834</v>
      </c>
      <c r="N51" s="213" t="s">
        <v>5351</v>
      </c>
      <c r="O51" s="208">
        <v>239561</v>
      </c>
      <c r="P51" s="208" t="s">
        <v>5348</v>
      </c>
      <c r="Q51" s="208" t="s">
        <v>230</v>
      </c>
      <c r="R51" s="208">
        <v>3</v>
      </c>
      <c r="S51" s="208" t="s">
        <v>5350</v>
      </c>
      <c r="T51" s="208" t="s">
        <v>5349</v>
      </c>
      <c r="U51" s="209">
        <v>45834</v>
      </c>
      <c r="V51" s="213" t="s">
        <v>5354</v>
      </c>
      <c r="W51" s="205">
        <v>27084000</v>
      </c>
      <c r="X51" s="205" t="s">
        <v>3296</v>
      </c>
      <c r="Y51" s="205" t="s">
        <v>230</v>
      </c>
      <c r="Z51" s="205">
        <v>3</v>
      </c>
      <c r="AA51" s="205" t="s">
        <v>5353</v>
      </c>
      <c r="AB51" s="205" t="s">
        <v>5352</v>
      </c>
      <c r="AC51" s="206">
        <v>45834</v>
      </c>
      <c r="AD51" s="213" t="s">
        <v>5358</v>
      </c>
      <c r="AE51" s="210">
        <v>5500000</v>
      </c>
      <c r="AF51" s="210" t="s">
        <v>5355</v>
      </c>
      <c r="AG51" s="210" t="s">
        <v>398</v>
      </c>
      <c r="AH51" s="210">
        <v>2</v>
      </c>
      <c r="AI51" s="210" t="s">
        <v>5357</v>
      </c>
      <c r="AJ51" s="210" t="s">
        <v>5356</v>
      </c>
      <c r="AK51" s="211">
        <v>45834</v>
      </c>
      <c r="AL51" s="213" t="s">
        <v>5360</v>
      </c>
      <c r="AM51" s="205">
        <v>4500000</v>
      </c>
      <c r="AN51" s="205" t="s">
        <v>5355</v>
      </c>
      <c r="AO51" s="205" t="s">
        <v>398</v>
      </c>
      <c r="AP51" s="205">
        <v>2</v>
      </c>
      <c r="AQ51" s="205" t="s">
        <v>5359</v>
      </c>
      <c r="AR51" s="205" t="s">
        <v>5356</v>
      </c>
      <c r="AS51" s="206">
        <v>45834</v>
      </c>
      <c r="AT51" s="214" t="s">
        <v>226</v>
      </c>
      <c r="AU51" s="210" t="s">
        <v>17</v>
      </c>
      <c r="AV51" s="210" t="s">
        <v>17</v>
      </c>
      <c r="AW51" s="210" t="s">
        <v>17</v>
      </c>
      <c r="AX51" s="210" t="s">
        <v>17</v>
      </c>
      <c r="AY51" s="210" t="s">
        <v>17</v>
      </c>
      <c r="AZ51" s="210" t="s">
        <v>17</v>
      </c>
      <c r="BA51" s="211">
        <v>43920</v>
      </c>
      <c r="BB51" s="213" t="s">
        <v>225</v>
      </c>
      <c r="BC51" s="205" t="s">
        <v>17</v>
      </c>
      <c r="BD51" s="205" t="s">
        <v>17</v>
      </c>
      <c r="BE51" s="205" t="s">
        <v>17</v>
      </c>
      <c r="BF51" s="205" t="s">
        <v>17</v>
      </c>
      <c r="BG51" s="205" t="s">
        <v>17</v>
      </c>
      <c r="BH51" s="205" t="s">
        <v>17</v>
      </c>
      <c r="BI51" s="206">
        <v>43920</v>
      </c>
      <c r="BJ51" s="214" t="s">
        <v>5362</v>
      </c>
      <c r="BK51" s="214" t="s">
        <v>17</v>
      </c>
      <c r="BL51" s="214" t="s">
        <v>318</v>
      </c>
      <c r="BM51" s="214" t="s">
        <v>17</v>
      </c>
      <c r="BN51" s="214" t="s">
        <v>17</v>
      </c>
      <c r="BO51" s="214" t="s">
        <v>5361</v>
      </c>
      <c r="BP51" s="210" t="s">
        <v>318</v>
      </c>
      <c r="BQ51" s="215">
        <v>45834</v>
      </c>
      <c r="BR51" s="213" t="s">
        <v>222</v>
      </c>
      <c r="BS51" s="216" t="s">
        <v>17</v>
      </c>
      <c r="BT51" s="216" t="s">
        <v>17</v>
      </c>
      <c r="BU51" s="216" t="s">
        <v>17</v>
      </c>
      <c r="BV51" s="216" t="s">
        <v>17</v>
      </c>
      <c r="BW51" s="216" t="s">
        <v>17</v>
      </c>
      <c r="BX51" s="216" t="s">
        <v>17</v>
      </c>
      <c r="BY51" s="206">
        <v>43920</v>
      </c>
      <c r="BZ51" s="214" t="s">
        <v>223</v>
      </c>
      <c r="CA51" s="214" t="s">
        <v>17</v>
      </c>
      <c r="CB51" s="214" t="s">
        <v>17</v>
      </c>
      <c r="CC51" s="214" t="s">
        <v>17</v>
      </c>
      <c r="CD51" s="214" t="s">
        <v>17</v>
      </c>
      <c r="CE51" s="214" t="s">
        <v>17</v>
      </c>
      <c r="CF51" s="214" t="s">
        <v>17</v>
      </c>
      <c r="CG51" s="215">
        <v>43920</v>
      </c>
      <c r="CH51" s="213" t="s">
        <v>8998</v>
      </c>
      <c r="CI51" s="214" t="e">
        <v>#N/A</v>
      </c>
      <c r="CJ51" s="214" t="e">
        <v>#N/A</v>
      </c>
      <c r="CK51" s="214" t="e">
        <v>#N/A</v>
      </c>
      <c r="CL51" s="214" t="e">
        <v>#N/A</v>
      </c>
      <c r="CM51" s="214" t="e">
        <v>#N/A</v>
      </c>
      <c r="CN51" s="214" t="e">
        <v>#N/A</v>
      </c>
      <c r="CO51" s="217" t="e">
        <v>#N/A</v>
      </c>
      <c r="CP51" s="214" t="s">
        <v>224</v>
      </c>
      <c r="CQ51" s="216" t="s">
        <v>17</v>
      </c>
      <c r="CR51" s="216" t="s">
        <v>17</v>
      </c>
      <c r="CS51" s="216" t="s">
        <v>17</v>
      </c>
      <c r="CT51" s="216" t="s">
        <v>17</v>
      </c>
      <c r="CU51" s="216" t="s">
        <v>17</v>
      </c>
      <c r="CV51" s="216" t="s">
        <v>17</v>
      </c>
      <c r="CW51" s="206">
        <v>43920</v>
      </c>
      <c r="CX51" s="214" t="s">
        <v>5366</v>
      </c>
      <c r="CY51" s="210">
        <v>5500000</v>
      </c>
      <c r="CZ51" s="210" t="s">
        <v>5355</v>
      </c>
      <c r="DA51" s="210" t="s">
        <v>398</v>
      </c>
      <c r="DB51" s="210">
        <v>2</v>
      </c>
      <c r="DC51" s="210" t="s">
        <v>5373</v>
      </c>
      <c r="DD51" s="210" t="s">
        <v>5356</v>
      </c>
      <c r="DE51" s="212">
        <v>45834</v>
      </c>
      <c r="DF51" s="213" t="s">
        <v>5370</v>
      </c>
      <c r="DG51" s="205">
        <v>21584000</v>
      </c>
      <c r="DH51" s="216" t="s">
        <v>5367</v>
      </c>
      <c r="DI51" s="216" t="s">
        <v>230</v>
      </c>
      <c r="DJ51" s="216">
        <v>3</v>
      </c>
      <c r="DK51" s="216" t="s">
        <v>5369</v>
      </c>
      <c r="DL51" s="216" t="s">
        <v>5368</v>
      </c>
      <c r="DM51" s="206">
        <v>45834</v>
      </c>
      <c r="DN51" s="214" t="s">
        <v>5372</v>
      </c>
      <c r="DO51" s="210">
        <v>0</v>
      </c>
      <c r="DP51" s="214" t="s">
        <v>5355</v>
      </c>
      <c r="DQ51" s="214" t="s">
        <v>230</v>
      </c>
      <c r="DR51" s="214">
        <v>3</v>
      </c>
      <c r="DS51" s="214" t="s">
        <v>5371</v>
      </c>
      <c r="DT51" s="214" t="s">
        <v>5356</v>
      </c>
      <c r="DU51" s="215">
        <v>45834</v>
      </c>
      <c r="DV51" s="213" t="s">
        <v>5374</v>
      </c>
      <c r="DW51" s="205">
        <v>2700000</v>
      </c>
      <c r="DX51" s="216" t="s">
        <v>5355</v>
      </c>
      <c r="DY51" s="216" t="s">
        <v>398</v>
      </c>
      <c r="DZ51" s="216">
        <v>2</v>
      </c>
      <c r="EA51" s="216" t="s">
        <v>5373</v>
      </c>
      <c r="EB51" s="216" t="s">
        <v>5356</v>
      </c>
      <c r="EC51" s="206">
        <v>45834</v>
      </c>
      <c r="ED51" s="214" t="s">
        <v>5376</v>
      </c>
      <c r="EE51" s="210">
        <v>2800000</v>
      </c>
      <c r="EF51" s="214" t="s">
        <v>5355</v>
      </c>
      <c r="EG51" s="214" t="s">
        <v>398</v>
      </c>
      <c r="EH51" s="214">
        <v>2</v>
      </c>
      <c r="EI51" s="214" t="s">
        <v>5375</v>
      </c>
      <c r="EJ51" s="214" t="s">
        <v>5356</v>
      </c>
      <c r="EK51" s="215">
        <v>45834</v>
      </c>
      <c r="EL51" s="213" t="s">
        <v>5378</v>
      </c>
      <c r="EM51" s="205">
        <v>0</v>
      </c>
      <c r="EN51" s="216" t="s">
        <v>5355</v>
      </c>
      <c r="EO51" s="216" t="s">
        <v>398</v>
      </c>
      <c r="EP51" s="216">
        <v>2</v>
      </c>
      <c r="EQ51" s="216" t="s">
        <v>5377</v>
      </c>
      <c r="ER51" s="216" t="s">
        <v>5356</v>
      </c>
      <c r="ES51" s="206">
        <v>45834</v>
      </c>
      <c r="ET51" s="214" t="s">
        <v>5364</v>
      </c>
      <c r="EU51" s="214" t="s">
        <v>17</v>
      </c>
      <c r="EV51" s="214" t="s">
        <v>318</v>
      </c>
      <c r="EW51" s="214" t="s">
        <v>17</v>
      </c>
      <c r="EX51" s="214" t="s">
        <v>17</v>
      </c>
      <c r="EY51" s="214" t="s">
        <v>5363</v>
      </c>
      <c r="EZ51" s="214" t="s">
        <v>17</v>
      </c>
      <c r="FA51" s="215">
        <v>45834</v>
      </c>
      <c r="FB51" s="213" t="s">
        <v>5382</v>
      </c>
      <c r="FC51" s="216">
        <v>3</v>
      </c>
      <c r="FD51" s="216" t="s">
        <v>5379</v>
      </c>
      <c r="FE51" s="216" t="s">
        <v>398</v>
      </c>
      <c r="FF51" s="216">
        <v>2</v>
      </c>
      <c r="FG51" s="216" t="s">
        <v>5381</v>
      </c>
      <c r="FH51" s="216" t="s">
        <v>5380</v>
      </c>
      <c r="FI51" s="206">
        <v>45834</v>
      </c>
      <c r="FJ51" s="213" t="s">
        <v>227</v>
      </c>
      <c r="FK51" s="214" t="s">
        <v>17</v>
      </c>
      <c r="FL51" s="214" t="s">
        <v>17</v>
      </c>
      <c r="FM51" s="214" t="s">
        <v>17</v>
      </c>
      <c r="FN51" s="214" t="s">
        <v>17</v>
      </c>
      <c r="FO51" s="214" t="s">
        <v>17</v>
      </c>
      <c r="FP51" s="210" t="s">
        <v>17</v>
      </c>
      <c r="FQ51" s="211">
        <v>43920</v>
      </c>
      <c r="FR51" s="213" t="s">
        <v>228</v>
      </c>
      <c r="FS51" s="216" t="s">
        <v>17</v>
      </c>
      <c r="FT51" s="216" t="s">
        <v>17</v>
      </c>
      <c r="FU51" s="216" t="s">
        <v>17</v>
      </c>
      <c r="FV51" s="216" t="s">
        <v>17</v>
      </c>
      <c r="FW51" s="216" t="s">
        <v>17</v>
      </c>
      <c r="FX51" s="216" t="s">
        <v>17</v>
      </c>
      <c r="FY51" s="206">
        <v>43920</v>
      </c>
      <c r="FZ51" s="214" t="s">
        <v>2472</v>
      </c>
      <c r="GA51" s="214">
        <v>1</v>
      </c>
      <c r="GB51" s="214" t="s">
        <v>1215</v>
      </c>
      <c r="GC51" s="214" t="s">
        <v>62</v>
      </c>
      <c r="GD51" s="214">
        <v>2</v>
      </c>
      <c r="GE51" s="214" t="s">
        <v>17</v>
      </c>
      <c r="GF51" s="214" t="s">
        <v>17</v>
      </c>
      <c r="GG51" s="215">
        <v>45830</v>
      </c>
      <c r="GH51" s="213" t="s">
        <v>2478</v>
      </c>
      <c r="GI51" s="216">
        <v>2</v>
      </c>
      <c r="GJ51" s="216" t="s">
        <v>1215</v>
      </c>
      <c r="GK51" s="216" t="s">
        <v>62</v>
      </c>
      <c r="GL51" s="216">
        <v>2</v>
      </c>
      <c r="GM51" s="216" t="s">
        <v>17</v>
      </c>
      <c r="GN51" s="216" t="s">
        <v>17</v>
      </c>
      <c r="GO51" s="206">
        <v>45830</v>
      </c>
      <c r="GP51" s="214" t="s">
        <v>2473</v>
      </c>
      <c r="GQ51" s="214">
        <v>2</v>
      </c>
      <c r="GR51" s="214" t="s">
        <v>1215</v>
      </c>
      <c r="GS51" s="214" t="s">
        <v>62</v>
      </c>
      <c r="GT51" s="214">
        <v>2</v>
      </c>
      <c r="GU51" s="214" t="s">
        <v>17</v>
      </c>
      <c r="GV51" s="214" t="s">
        <v>17</v>
      </c>
      <c r="GW51" s="215">
        <v>45830</v>
      </c>
      <c r="GX51" s="213" t="s">
        <v>2479</v>
      </c>
      <c r="GY51" s="216">
        <v>1</v>
      </c>
      <c r="GZ51" s="216" t="s">
        <v>1215</v>
      </c>
      <c r="HA51" s="216" t="s">
        <v>62</v>
      </c>
      <c r="HB51" s="216">
        <v>2</v>
      </c>
      <c r="HC51" s="216" t="s">
        <v>17</v>
      </c>
      <c r="HD51" s="216" t="s">
        <v>17</v>
      </c>
      <c r="HE51" s="206">
        <v>45830</v>
      </c>
      <c r="HF51" s="214" t="s">
        <v>2471</v>
      </c>
      <c r="HG51" s="214">
        <v>2</v>
      </c>
      <c r="HH51" s="214" t="s">
        <v>1215</v>
      </c>
      <c r="HI51" s="214" t="s">
        <v>62</v>
      </c>
      <c r="HJ51" s="214">
        <v>2</v>
      </c>
      <c r="HK51" s="214" t="s">
        <v>17</v>
      </c>
      <c r="HL51" s="214" t="s">
        <v>17</v>
      </c>
      <c r="HM51" s="215">
        <v>45830</v>
      </c>
      <c r="HN51" s="213" t="s">
        <v>2477</v>
      </c>
      <c r="HO51" s="216">
        <v>3</v>
      </c>
      <c r="HP51" s="216" t="s">
        <v>1215</v>
      </c>
      <c r="HQ51" s="216" t="s">
        <v>62</v>
      </c>
      <c r="HR51" s="216">
        <v>2</v>
      </c>
      <c r="HS51" s="216" t="s">
        <v>17</v>
      </c>
      <c r="HT51" s="216" t="s">
        <v>17</v>
      </c>
      <c r="HU51" s="206">
        <v>45830</v>
      </c>
      <c r="HV51" s="214" t="s">
        <v>2474</v>
      </c>
      <c r="HW51" s="214">
        <v>0</v>
      </c>
      <c r="HX51" s="214" t="s">
        <v>1215</v>
      </c>
      <c r="HY51" s="214" t="s">
        <v>62</v>
      </c>
      <c r="HZ51" s="214">
        <v>2</v>
      </c>
      <c r="IA51" s="214" t="s">
        <v>17</v>
      </c>
      <c r="IB51" s="214" t="s">
        <v>17</v>
      </c>
      <c r="IC51" s="215">
        <v>45830</v>
      </c>
      <c r="ID51" s="213" t="s">
        <v>2476</v>
      </c>
      <c r="IE51" s="216">
        <v>1</v>
      </c>
      <c r="IF51" s="216" t="s">
        <v>1215</v>
      </c>
      <c r="IG51" s="216" t="s">
        <v>62</v>
      </c>
      <c r="IH51" s="216">
        <v>2</v>
      </c>
      <c r="II51" s="216" t="s">
        <v>17</v>
      </c>
      <c r="IJ51" s="216" t="s">
        <v>17</v>
      </c>
      <c r="IK51" s="206">
        <v>45830</v>
      </c>
      <c r="IL51" s="214" t="s">
        <v>2475</v>
      </c>
      <c r="IM51" s="214">
        <v>2</v>
      </c>
      <c r="IN51" s="214" t="s">
        <v>1215</v>
      </c>
      <c r="IO51" s="214" t="s">
        <v>62</v>
      </c>
      <c r="IP51" s="214">
        <v>2</v>
      </c>
      <c r="IQ51" s="214" t="s">
        <v>17</v>
      </c>
      <c r="IR51" s="214" t="s">
        <v>17</v>
      </c>
      <c r="IS51" s="215">
        <v>45830</v>
      </c>
    </row>
    <row r="52" spans="1:253" s="11" customFormat="1" ht="13.25" customHeight="1" x14ac:dyDescent="0.25">
      <c r="A52" s="11" t="s">
        <v>83</v>
      </c>
      <c r="B52" s="11" t="s">
        <v>8594</v>
      </c>
      <c r="C52" s="11" t="s">
        <v>84</v>
      </c>
      <c r="D52" s="11" t="s">
        <v>85</v>
      </c>
      <c r="E52" s="11" t="s">
        <v>7878</v>
      </c>
      <c r="F52" s="11" t="s">
        <v>2874</v>
      </c>
      <c r="G52" s="204">
        <v>45074000</v>
      </c>
      <c r="H52" s="205" t="s">
        <v>2871</v>
      </c>
      <c r="I52" s="205" t="s">
        <v>398</v>
      </c>
      <c r="J52" s="205">
        <v>2</v>
      </c>
      <c r="K52" s="205" t="s">
        <v>2873</v>
      </c>
      <c r="L52" s="205" t="s">
        <v>2872</v>
      </c>
      <c r="M52" s="206">
        <v>45832</v>
      </c>
      <c r="N52" s="213" t="s">
        <v>2878</v>
      </c>
      <c r="O52" s="208">
        <v>382388</v>
      </c>
      <c r="P52" s="208" t="s">
        <v>2875</v>
      </c>
      <c r="Q52" s="208" t="s">
        <v>398</v>
      </c>
      <c r="R52" s="208">
        <v>2</v>
      </c>
      <c r="S52" s="208" t="s">
        <v>2877</v>
      </c>
      <c r="T52" s="208" t="s">
        <v>2876</v>
      </c>
      <c r="U52" s="209">
        <v>45832</v>
      </c>
      <c r="V52" s="213" t="s">
        <v>2881</v>
      </c>
      <c r="W52" s="205">
        <v>44260000</v>
      </c>
      <c r="X52" s="205" t="s">
        <v>2875</v>
      </c>
      <c r="Y52" s="205" t="s">
        <v>398</v>
      </c>
      <c r="Z52" s="205">
        <v>2</v>
      </c>
      <c r="AA52" s="205" t="s">
        <v>2880</v>
      </c>
      <c r="AB52" s="205" t="s">
        <v>2879</v>
      </c>
      <c r="AC52" s="206">
        <v>45832</v>
      </c>
      <c r="AD52" s="213" t="s">
        <v>2885</v>
      </c>
      <c r="AE52" s="210">
        <v>5959000</v>
      </c>
      <c r="AF52" s="210" t="s">
        <v>2882</v>
      </c>
      <c r="AG52" s="210" t="s">
        <v>398</v>
      </c>
      <c r="AH52" s="210">
        <v>2</v>
      </c>
      <c r="AI52" s="210" t="s">
        <v>2884</v>
      </c>
      <c r="AJ52" s="210" t="s">
        <v>2883</v>
      </c>
      <c r="AK52" s="211">
        <v>45832</v>
      </c>
      <c r="AL52" s="213" t="s">
        <v>2887</v>
      </c>
      <c r="AM52" s="205">
        <v>5959000</v>
      </c>
      <c r="AN52" s="205" t="s">
        <v>2882</v>
      </c>
      <c r="AO52" s="205" t="s">
        <v>398</v>
      </c>
      <c r="AP52" s="205">
        <v>2</v>
      </c>
      <c r="AQ52" s="205" t="s">
        <v>2886</v>
      </c>
      <c r="AR52" s="205" t="s">
        <v>2883</v>
      </c>
      <c r="AS52" s="206">
        <v>45832</v>
      </c>
      <c r="AT52" s="214" t="s">
        <v>170</v>
      </c>
      <c r="AU52" s="210" t="s">
        <v>17</v>
      </c>
      <c r="AV52" s="210" t="s">
        <v>17</v>
      </c>
      <c r="AW52" s="210" t="s">
        <v>62</v>
      </c>
      <c r="AX52" s="210">
        <v>2</v>
      </c>
      <c r="AY52" s="210" t="s">
        <v>169</v>
      </c>
      <c r="AZ52" s="210" t="s">
        <v>17</v>
      </c>
      <c r="BA52" s="211">
        <v>43524</v>
      </c>
      <c r="BB52" s="213" t="s">
        <v>88</v>
      </c>
      <c r="BC52" s="205" t="s">
        <v>17</v>
      </c>
      <c r="BD52" s="205">
        <v>0</v>
      </c>
      <c r="BE52" s="205" t="s">
        <v>62</v>
      </c>
      <c r="BF52" s="205">
        <v>2</v>
      </c>
      <c r="BG52" s="205">
        <v>0</v>
      </c>
      <c r="BH52" s="205">
        <v>0</v>
      </c>
      <c r="BI52" s="206">
        <v>43511</v>
      </c>
      <c r="BJ52" s="214" t="s">
        <v>2890</v>
      </c>
      <c r="BK52" s="214">
        <v>388</v>
      </c>
      <c r="BL52" s="214" t="s">
        <v>2888</v>
      </c>
      <c r="BM52" s="214" t="s">
        <v>398</v>
      </c>
      <c r="BN52" s="214">
        <v>2</v>
      </c>
      <c r="BO52" s="214" t="s">
        <v>2889</v>
      </c>
      <c r="BP52" s="210" t="s">
        <v>1013</v>
      </c>
      <c r="BQ52" s="215">
        <v>45832</v>
      </c>
      <c r="BR52" s="213" t="s">
        <v>86</v>
      </c>
      <c r="BS52" s="216" t="s">
        <v>17</v>
      </c>
      <c r="BT52" s="216">
        <v>0</v>
      </c>
      <c r="BU52" s="216" t="s">
        <v>62</v>
      </c>
      <c r="BV52" s="216">
        <v>2</v>
      </c>
      <c r="BW52" s="216">
        <v>0</v>
      </c>
      <c r="BX52" s="216">
        <v>0</v>
      </c>
      <c r="BY52" s="206">
        <v>43511</v>
      </c>
      <c r="BZ52" s="214" t="s">
        <v>87</v>
      </c>
      <c r="CA52" s="214" t="s">
        <v>17</v>
      </c>
      <c r="CB52" s="214" t="s">
        <v>17</v>
      </c>
      <c r="CC52" s="214" t="s">
        <v>17</v>
      </c>
      <c r="CD52" s="214" t="s">
        <v>17</v>
      </c>
      <c r="CE52" s="214" t="s">
        <v>17</v>
      </c>
      <c r="CF52" s="214" t="s">
        <v>17</v>
      </c>
      <c r="CG52" s="215">
        <v>43511</v>
      </c>
      <c r="CH52" s="213" t="s">
        <v>8999</v>
      </c>
      <c r="CI52" s="214" t="e">
        <v>#N/A</v>
      </c>
      <c r="CJ52" s="214" t="e">
        <v>#N/A</v>
      </c>
      <c r="CK52" s="214" t="e">
        <v>#N/A</v>
      </c>
      <c r="CL52" s="214" t="e">
        <v>#N/A</v>
      </c>
      <c r="CM52" s="214" t="e">
        <v>#N/A</v>
      </c>
      <c r="CN52" s="214" t="e">
        <v>#N/A</v>
      </c>
      <c r="CO52" s="217" t="e">
        <v>#N/A</v>
      </c>
      <c r="CP52" s="214" t="s">
        <v>233</v>
      </c>
      <c r="CQ52" s="216">
        <v>133900</v>
      </c>
      <c r="CR52" s="216" t="s">
        <v>229</v>
      </c>
      <c r="CS52" s="216" t="s">
        <v>230</v>
      </c>
      <c r="CT52" s="216">
        <v>3</v>
      </c>
      <c r="CU52" s="216" t="s">
        <v>232</v>
      </c>
      <c r="CV52" s="216" t="s">
        <v>231</v>
      </c>
      <c r="CW52" s="206">
        <v>43950</v>
      </c>
      <c r="CX52" s="214" t="s">
        <v>2896</v>
      </c>
      <c r="CY52" s="210">
        <v>2812000</v>
      </c>
      <c r="CZ52" s="210" t="s">
        <v>2893</v>
      </c>
      <c r="DA52" s="210" t="s">
        <v>230</v>
      </c>
      <c r="DB52" s="210">
        <v>3</v>
      </c>
      <c r="DC52" s="210" t="s">
        <v>2903</v>
      </c>
      <c r="DD52" s="210" t="s">
        <v>2894</v>
      </c>
      <c r="DE52" s="212">
        <v>45832</v>
      </c>
      <c r="DF52" s="213" t="s">
        <v>2900</v>
      </c>
      <c r="DG52" s="205">
        <v>38300000</v>
      </c>
      <c r="DH52" s="216" t="s">
        <v>2897</v>
      </c>
      <c r="DI52" s="216" t="s">
        <v>230</v>
      </c>
      <c r="DJ52" s="216">
        <v>3</v>
      </c>
      <c r="DK52" s="216" t="s">
        <v>2899</v>
      </c>
      <c r="DL52" s="216" t="s">
        <v>2898</v>
      </c>
      <c r="DM52" s="206">
        <v>45832</v>
      </c>
      <c r="DN52" s="214" t="s">
        <v>2902</v>
      </c>
      <c r="DO52" s="210">
        <v>3147000</v>
      </c>
      <c r="DP52" s="214" t="s">
        <v>2893</v>
      </c>
      <c r="DQ52" s="214" t="s">
        <v>398</v>
      </c>
      <c r="DR52" s="214">
        <v>2</v>
      </c>
      <c r="DS52" s="214" t="s">
        <v>2901</v>
      </c>
      <c r="DT52" s="214" t="s">
        <v>2894</v>
      </c>
      <c r="DU52" s="215">
        <v>45832</v>
      </c>
      <c r="DV52" s="213" t="s">
        <v>2904</v>
      </c>
      <c r="DW52" s="205">
        <v>2155000</v>
      </c>
      <c r="DX52" s="216" t="s">
        <v>2893</v>
      </c>
      <c r="DY52" s="216" t="s">
        <v>230</v>
      </c>
      <c r="DZ52" s="216">
        <v>3</v>
      </c>
      <c r="EA52" s="216" t="s">
        <v>2903</v>
      </c>
      <c r="EB52" s="216" t="s">
        <v>2894</v>
      </c>
      <c r="EC52" s="206">
        <v>45832</v>
      </c>
      <c r="ED52" s="214" t="s">
        <v>2906</v>
      </c>
      <c r="EE52" s="210">
        <v>657000</v>
      </c>
      <c r="EF52" s="214" t="s">
        <v>2893</v>
      </c>
      <c r="EG52" s="214" t="s">
        <v>230</v>
      </c>
      <c r="EH52" s="214">
        <v>3</v>
      </c>
      <c r="EI52" s="214" t="s">
        <v>2905</v>
      </c>
      <c r="EJ52" s="214" t="s">
        <v>2894</v>
      </c>
      <c r="EK52" s="215">
        <v>45832</v>
      </c>
      <c r="EL52" s="213" t="s">
        <v>2908</v>
      </c>
      <c r="EM52" s="205">
        <v>0</v>
      </c>
      <c r="EN52" s="216" t="s">
        <v>2893</v>
      </c>
      <c r="EO52" s="216" t="s">
        <v>230</v>
      </c>
      <c r="EP52" s="216">
        <v>3</v>
      </c>
      <c r="EQ52" s="216" t="s">
        <v>2907</v>
      </c>
      <c r="ER52" s="216" t="s">
        <v>2894</v>
      </c>
      <c r="ES52" s="206">
        <v>45832</v>
      </c>
      <c r="ET52" s="214" t="s">
        <v>2892</v>
      </c>
      <c r="EU52" s="214">
        <v>388</v>
      </c>
      <c r="EV52" s="214" t="s">
        <v>2888</v>
      </c>
      <c r="EW52" s="214" t="s">
        <v>398</v>
      </c>
      <c r="EX52" s="214">
        <v>2</v>
      </c>
      <c r="EY52" s="214" t="s">
        <v>2891</v>
      </c>
      <c r="EZ52" s="214" t="s">
        <v>1013</v>
      </c>
      <c r="FA52" s="215">
        <v>45832</v>
      </c>
      <c r="FB52" s="213" t="s">
        <v>2910</v>
      </c>
      <c r="FC52" s="216">
        <v>2</v>
      </c>
      <c r="FD52" s="216" t="s">
        <v>2882</v>
      </c>
      <c r="FE52" s="216" t="s">
        <v>398</v>
      </c>
      <c r="FF52" s="216">
        <v>2</v>
      </c>
      <c r="FG52" s="216" t="s">
        <v>2909</v>
      </c>
      <c r="FH52" s="216" t="s">
        <v>2883</v>
      </c>
      <c r="FI52" s="206">
        <v>45832</v>
      </c>
      <c r="FJ52" s="213" t="s">
        <v>253</v>
      </c>
      <c r="FK52" s="214">
        <v>1500000</v>
      </c>
      <c r="FL52" s="214" t="s">
        <v>250</v>
      </c>
      <c r="FM52" s="214" t="s">
        <v>230</v>
      </c>
      <c r="FN52" s="214">
        <v>3</v>
      </c>
      <c r="FO52" s="214" t="s">
        <v>252</v>
      </c>
      <c r="FP52" s="210" t="s">
        <v>251</v>
      </c>
      <c r="FQ52" s="211">
        <v>44015</v>
      </c>
      <c r="FR52" s="213" t="s">
        <v>255</v>
      </c>
      <c r="FS52" s="216">
        <v>300000</v>
      </c>
      <c r="FT52" s="216" t="s">
        <v>250</v>
      </c>
      <c r="FU52" s="216" t="s">
        <v>230</v>
      </c>
      <c r="FV52" s="216">
        <v>3</v>
      </c>
      <c r="FW52" s="216" t="s">
        <v>254</v>
      </c>
      <c r="FX52" s="216" t="s">
        <v>251</v>
      </c>
      <c r="FY52" s="206">
        <v>44015</v>
      </c>
      <c r="FZ52" s="214" t="s">
        <v>1640</v>
      </c>
      <c r="GA52" s="214">
        <v>1</v>
      </c>
      <c r="GB52" s="214" t="s">
        <v>1215</v>
      </c>
      <c r="GC52" s="214" t="s">
        <v>62</v>
      </c>
      <c r="GD52" s="214">
        <v>2</v>
      </c>
      <c r="GE52" s="214" t="s">
        <v>17</v>
      </c>
      <c r="GF52" s="214" t="s">
        <v>17</v>
      </c>
      <c r="GG52" s="215">
        <v>45824</v>
      </c>
      <c r="GH52" s="213" t="s">
        <v>1646</v>
      </c>
      <c r="GI52" s="216">
        <v>3</v>
      </c>
      <c r="GJ52" s="216" t="s">
        <v>1215</v>
      </c>
      <c r="GK52" s="216" t="s">
        <v>62</v>
      </c>
      <c r="GL52" s="216">
        <v>2</v>
      </c>
      <c r="GM52" s="216" t="s">
        <v>17</v>
      </c>
      <c r="GN52" s="216" t="s">
        <v>17</v>
      </c>
      <c r="GO52" s="206">
        <v>45824</v>
      </c>
      <c r="GP52" s="214" t="s">
        <v>1641</v>
      </c>
      <c r="GQ52" s="214">
        <v>2</v>
      </c>
      <c r="GR52" s="214" t="s">
        <v>1215</v>
      </c>
      <c r="GS52" s="214" t="s">
        <v>62</v>
      </c>
      <c r="GT52" s="214">
        <v>2</v>
      </c>
      <c r="GU52" s="214" t="s">
        <v>17</v>
      </c>
      <c r="GV52" s="214" t="s">
        <v>17</v>
      </c>
      <c r="GW52" s="215">
        <v>45824</v>
      </c>
      <c r="GX52" s="213" t="s">
        <v>1647</v>
      </c>
      <c r="GY52" s="216">
        <v>0</v>
      </c>
      <c r="GZ52" s="216" t="s">
        <v>1215</v>
      </c>
      <c r="HA52" s="216" t="s">
        <v>62</v>
      </c>
      <c r="HB52" s="216">
        <v>2</v>
      </c>
      <c r="HC52" s="216" t="s">
        <v>17</v>
      </c>
      <c r="HD52" s="216" t="s">
        <v>17</v>
      </c>
      <c r="HE52" s="206">
        <v>45824</v>
      </c>
      <c r="HF52" s="214" t="s">
        <v>1639</v>
      </c>
      <c r="HG52" s="214">
        <v>2</v>
      </c>
      <c r="HH52" s="214" t="s">
        <v>1215</v>
      </c>
      <c r="HI52" s="214" t="s">
        <v>62</v>
      </c>
      <c r="HJ52" s="214">
        <v>2</v>
      </c>
      <c r="HK52" s="214" t="s">
        <v>17</v>
      </c>
      <c r="HL52" s="214" t="s">
        <v>17</v>
      </c>
      <c r="HM52" s="215">
        <v>45824</v>
      </c>
      <c r="HN52" s="213" t="s">
        <v>1645</v>
      </c>
      <c r="HO52" s="216">
        <v>3</v>
      </c>
      <c r="HP52" s="216" t="s">
        <v>1215</v>
      </c>
      <c r="HQ52" s="216" t="s">
        <v>62</v>
      </c>
      <c r="HR52" s="216">
        <v>2</v>
      </c>
      <c r="HS52" s="216" t="s">
        <v>17</v>
      </c>
      <c r="HT52" s="216" t="s">
        <v>17</v>
      </c>
      <c r="HU52" s="206">
        <v>45824</v>
      </c>
      <c r="HV52" s="214" t="s">
        <v>1642</v>
      </c>
      <c r="HW52" s="214">
        <v>0</v>
      </c>
      <c r="HX52" s="214" t="s">
        <v>1215</v>
      </c>
      <c r="HY52" s="214" t="s">
        <v>62</v>
      </c>
      <c r="HZ52" s="214">
        <v>2</v>
      </c>
      <c r="IA52" s="214" t="s">
        <v>17</v>
      </c>
      <c r="IB52" s="214" t="s">
        <v>17</v>
      </c>
      <c r="IC52" s="215">
        <v>45824</v>
      </c>
      <c r="ID52" s="213" t="s">
        <v>1644</v>
      </c>
      <c r="IE52" s="216">
        <v>3</v>
      </c>
      <c r="IF52" s="216" t="s">
        <v>1215</v>
      </c>
      <c r="IG52" s="216" t="s">
        <v>62</v>
      </c>
      <c r="IH52" s="216">
        <v>2</v>
      </c>
      <c r="II52" s="216" t="s">
        <v>17</v>
      </c>
      <c r="IJ52" s="216" t="s">
        <v>17</v>
      </c>
      <c r="IK52" s="206">
        <v>45824</v>
      </c>
      <c r="IL52" s="214" t="s">
        <v>1643</v>
      </c>
      <c r="IM52" s="214">
        <v>1</v>
      </c>
      <c r="IN52" s="214" t="s">
        <v>1215</v>
      </c>
      <c r="IO52" s="214" t="s">
        <v>62</v>
      </c>
      <c r="IP52" s="214">
        <v>2</v>
      </c>
      <c r="IQ52" s="214" t="s">
        <v>17</v>
      </c>
      <c r="IR52" s="214" t="s">
        <v>17</v>
      </c>
      <c r="IS52" s="215">
        <v>45824</v>
      </c>
    </row>
    <row r="53" spans="1:253" s="11" customFormat="1" ht="13.25" customHeight="1" x14ac:dyDescent="0.25">
      <c r="A53" s="11" t="s">
        <v>650</v>
      </c>
      <c r="B53" s="11" t="s">
        <v>8443</v>
      </c>
      <c r="C53" s="11" t="s">
        <v>651</v>
      </c>
      <c r="D53" s="11" t="s">
        <v>652</v>
      </c>
      <c r="E53" s="11" t="s">
        <v>7883</v>
      </c>
      <c r="F53" s="11" t="s">
        <v>3622</v>
      </c>
      <c r="G53" s="204">
        <v>59153000</v>
      </c>
      <c r="H53" s="205" t="s">
        <v>3619</v>
      </c>
      <c r="I53" s="205" t="s">
        <v>178</v>
      </c>
      <c r="J53" s="205">
        <v>1</v>
      </c>
      <c r="K53" s="205" t="s">
        <v>3621</v>
      </c>
      <c r="L53" s="205" t="s">
        <v>3620</v>
      </c>
      <c r="M53" s="206">
        <v>45833</v>
      </c>
      <c r="N53" s="213" t="s">
        <v>3626</v>
      </c>
      <c r="O53" s="208">
        <v>93557</v>
      </c>
      <c r="P53" s="208" t="s">
        <v>3623</v>
      </c>
      <c r="Q53" s="208" t="s">
        <v>178</v>
      </c>
      <c r="R53" s="208">
        <v>1</v>
      </c>
      <c r="S53" s="208" t="s">
        <v>3625</v>
      </c>
      <c r="T53" s="208" t="s">
        <v>3624</v>
      </c>
      <c r="U53" s="209">
        <v>45833</v>
      </c>
      <c r="V53" s="213" t="s">
        <v>3628</v>
      </c>
      <c r="W53" s="205">
        <v>13380000</v>
      </c>
      <c r="X53" s="205" t="s">
        <v>3623</v>
      </c>
      <c r="Y53" s="205" t="s">
        <v>178</v>
      </c>
      <c r="Z53" s="205">
        <v>1</v>
      </c>
      <c r="AA53" s="205" t="s">
        <v>3627</v>
      </c>
      <c r="AB53" s="205" t="s">
        <v>3624</v>
      </c>
      <c r="AC53" s="206">
        <v>45833</v>
      </c>
      <c r="AD53" s="213" t="s">
        <v>3632</v>
      </c>
      <c r="AE53" s="210">
        <v>93000</v>
      </c>
      <c r="AF53" s="210" t="s">
        <v>3629</v>
      </c>
      <c r="AG53" s="210" t="s">
        <v>230</v>
      </c>
      <c r="AH53" s="210">
        <v>3</v>
      </c>
      <c r="AI53" s="210" t="s">
        <v>3631</v>
      </c>
      <c r="AJ53" s="210" t="s">
        <v>3630</v>
      </c>
      <c r="AK53" s="211">
        <v>45833</v>
      </c>
      <c r="AL53" s="213" t="s">
        <v>3634</v>
      </c>
      <c r="AM53" s="205">
        <v>93000</v>
      </c>
      <c r="AN53" s="205" t="s">
        <v>3629</v>
      </c>
      <c r="AO53" s="205" t="s">
        <v>178</v>
      </c>
      <c r="AP53" s="205">
        <v>1</v>
      </c>
      <c r="AQ53" s="205" t="s">
        <v>3633</v>
      </c>
      <c r="AR53" s="205" t="s">
        <v>3630</v>
      </c>
      <c r="AS53" s="206">
        <v>45833</v>
      </c>
      <c r="AT53" s="214" t="s">
        <v>654</v>
      </c>
      <c r="AU53" s="210" t="s">
        <v>17</v>
      </c>
      <c r="AV53" s="210" t="s">
        <v>17</v>
      </c>
      <c r="AW53" s="210" t="s">
        <v>17</v>
      </c>
      <c r="AX53" s="210" t="s">
        <v>17</v>
      </c>
      <c r="AY53" s="210" t="s">
        <v>608</v>
      </c>
      <c r="AZ53" s="210" t="s">
        <v>17</v>
      </c>
      <c r="BA53" s="211">
        <v>45631</v>
      </c>
      <c r="BB53" s="213" t="s">
        <v>653</v>
      </c>
      <c r="BC53" s="205" t="s">
        <v>17</v>
      </c>
      <c r="BD53" s="205" t="s">
        <v>17</v>
      </c>
      <c r="BE53" s="205" t="s">
        <v>17</v>
      </c>
      <c r="BF53" s="205" t="s">
        <v>17</v>
      </c>
      <c r="BG53" s="205" t="s">
        <v>608</v>
      </c>
      <c r="BH53" s="205" t="s">
        <v>17</v>
      </c>
      <c r="BI53" s="206">
        <v>45631</v>
      </c>
      <c r="BJ53" s="214" t="s">
        <v>3638</v>
      </c>
      <c r="BK53" s="214">
        <v>666</v>
      </c>
      <c r="BL53" s="214" t="s">
        <v>3635</v>
      </c>
      <c r="BM53" s="214" t="s">
        <v>398</v>
      </c>
      <c r="BN53" s="214">
        <v>2</v>
      </c>
      <c r="BO53" s="214" t="s">
        <v>3637</v>
      </c>
      <c r="BP53" s="210" t="s">
        <v>3636</v>
      </c>
      <c r="BQ53" s="215">
        <v>45833</v>
      </c>
      <c r="BR53" s="213" t="s">
        <v>655</v>
      </c>
      <c r="BS53" s="216" t="s">
        <v>17</v>
      </c>
      <c r="BT53" s="216" t="s">
        <v>17</v>
      </c>
      <c r="BU53" s="216" t="s">
        <v>17</v>
      </c>
      <c r="BV53" s="216" t="s">
        <v>17</v>
      </c>
      <c r="BW53" s="216" t="s">
        <v>608</v>
      </c>
      <c r="BX53" s="216" t="s">
        <v>17</v>
      </c>
      <c r="BY53" s="206">
        <v>45631</v>
      </c>
      <c r="BZ53" s="214" t="s">
        <v>656</v>
      </c>
      <c r="CA53" s="214" t="s">
        <v>17</v>
      </c>
      <c r="CB53" s="214" t="s">
        <v>17</v>
      </c>
      <c r="CC53" s="214" t="s">
        <v>17</v>
      </c>
      <c r="CD53" s="214" t="s">
        <v>17</v>
      </c>
      <c r="CE53" s="214" t="s">
        <v>608</v>
      </c>
      <c r="CF53" s="214" t="s">
        <v>17</v>
      </c>
      <c r="CG53" s="215">
        <v>45631</v>
      </c>
      <c r="CH53" s="213" t="s">
        <v>9000</v>
      </c>
      <c r="CI53" s="214" t="e">
        <v>#N/A</v>
      </c>
      <c r="CJ53" s="214" t="e">
        <v>#N/A</v>
      </c>
      <c r="CK53" s="214" t="e">
        <v>#N/A</v>
      </c>
      <c r="CL53" s="214" t="e">
        <v>#N/A</v>
      </c>
      <c r="CM53" s="214" t="e">
        <v>#N/A</v>
      </c>
      <c r="CN53" s="214" t="e">
        <v>#N/A</v>
      </c>
      <c r="CO53" s="217" t="e">
        <v>#N/A</v>
      </c>
      <c r="CP53" s="214" t="s">
        <v>658</v>
      </c>
      <c r="CQ53" s="216" t="s">
        <v>17</v>
      </c>
      <c r="CR53" s="216" t="s">
        <v>17</v>
      </c>
      <c r="CS53" s="216" t="s">
        <v>17</v>
      </c>
      <c r="CT53" s="216" t="s">
        <v>17</v>
      </c>
      <c r="CU53" s="216" t="s">
        <v>608</v>
      </c>
      <c r="CV53" s="216" t="s">
        <v>17</v>
      </c>
      <c r="CW53" s="206">
        <v>45631</v>
      </c>
      <c r="CX53" s="214" t="s">
        <v>3641</v>
      </c>
      <c r="CY53" s="210">
        <v>93000</v>
      </c>
      <c r="CZ53" s="210" t="s">
        <v>3629</v>
      </c>
      <c r="DA53" s="210" t="s">
        <v>398</v>
      </c>
      <c r="DB53" s="210">
        <v>2</v>
      </c>
      <c r="DC53" s="210" t="s">
        <v>3644</v>
      </c>
      <c r="DD53" s="210" t="s">
        <v>3630</v>
      </c>
      <c r="DE53" s="212">
        <v>45833</v>
      </c>
      <c r="DF53" s="213" t="s">
        <v>3642</v>
      </c>
      <c r="DG53" s="205">
        <v>13286000</v>
      </c>
      <c r="DH53" s="216" t="s">
        <v>3623</v>
      </c>
      <c r="DI53" s="216" t="s">
        <v>398</v>
      </c>
      <c r="DJ53" s="216">
        <v>2</v>
      </c>
      <c r="DK53" s="216" t="s">
        <v>1797</v>
      </c>
      <c r="DL53" s="216" t="s">
        <v>3624</v>
      </c>
      <c r="DM53" s="206">
        <v>45833</v>
      </c>
      <c r="DN53" s="214" t="s">
        <v>3643</v>
      </c>
      <c r="DO53" s="210">
        <v>0</v>
      </c>
      <c r="DP53" s="214" t="s">
        <v>3629</v>
      </c>
      <c r="DQ53" s="214" t="s">
        <v>398</v>
      </c>
      <c r="DR53" s="214">
        <v>2</v>
      </c>
      <c r="DS53" s="214" t="s">
        <v>2553</v>
      </c>
      <c r="DT53" s="214" t="s">
        <v>3630</v>
      </c>
      <c r="DU53" s="215">
        <v>45833</v>
      </c>
      <c r="DV53" s="213" t="s">
        <v>3645</v>
      </c>
      <c r="DW53" s="205">
        <v>93000</v>
      </c>
      <c r="DX53" s="216" t="s">
        <v>3629</v>
      </c>
      <c r="DY53" s="216" t="s">
        <v>398</v>
      </c>
      <c r="DZ53" s="216">
        <v>2</v>
      </c>
      <c r="EA53" s="216" t="s">
        <v>3644</v>
      </c>
      <c r="EB53" s="216" t="s">
        <v>3630</v>
      </c>
      <c r="EC53" s="206">
        <v>45833</v>
      </c>
      <c r="ED53" s="214" t="s">
        <v>3646</v>
      </c>
      <c r="EE53" s="210" t="s">
        <v>17</v>
      </c>
      <c r="EF53" s="214" t="s">
        <v>17</v>
      </c>
      <c r="EG53" s="214" t="s">
        <v>17</v>
      </c>
      <c r="EH53" s="214" t="s">
        <v>17</v>
      </c>
      <c r="EI53" s="214" t="s">
        <v>2937</v>
      </c>
      <c r="EJ53" s="214" t="s">
        <v>17</v>
      </c>
      <c r="EK53" s="215">
        <v>45833</v>
      </c>
      <c r="EL53" s="213" t="s">
        <v>3647</v>
      </c>
      <c r="EM53" s="205" t="s">
        <v>17</v>
      </c>
      <c r="EN53" s="216" t="s">
        <v>17</v>
      </c>
      <c r="EO53" s="216" t="s">
        <v>17</v>
      </c>
      <c r="EP53" s="216" t="s">
        <v>17</v>
      </c>
      <c r="EQ53" s="216" t="s">
        <v>2937</v>
      </c>
      <c r="ER53" s="216" t="s">
        <v>17</v>
      </c>
      <c r="ES53" s="206">
        <v>45833</v>
      </c>
      <c r="ET53" s="214" t="s">
        <v>3639</v>
      </c>
      <c r="EU53" s="214">
        <v>666</v>
      </c>
      <c r="EV53" s="214" t="s">
        <v>3635</v>
      </c>
      <c r="EW53" s="214" t="s">
        <v>398</v>
      </c>
      <c r="EX53" s="214">
        <v>2</v>
      </c>
      <c r="EY53" s="214" t="s">
        <v>3637</v>
      </c>
      <c r="EZ53" s="214" t="s">
        <v>3636</v>
      </c>
      <c r="FA53" s="215">
        <v>45833</v>
      </c>
      <c r="FB53" s="213" t="s">
        <v>3648</v>
      </c>
      <c r="FC53" s="216">
        <v>2</v>
      </c>
      <c r="FD53" s="216" t="s">
        <v>3629</v>
      </c>
      <c r="FE53" s="216" t="s">
        <v>178</v>
      </c>
      <c r="FF53" s="216">
        <v>1</v>
      </c>
      <c r="FG53" s="216" t="s">
        <v>2812</v>
      </c>
      <c r="FH53" s="216" t="s">
        <v>3630</v>
      </c>
      <c r="FI53" s="206">
        <v>45833</v>
      </c>
      <c r="FJ53" s="213" t="s">
        <v>659</v>
      </c>
      <c r="FK53" s="214" t="s">
        <v>17</v>
      </c>
      <c r="FL53" s="214" t="s">
        <v>17</v>
      </c>
      <c r="FM53" s="214" t="s">
        <v>17</v>
      </c>
      <c r="FN53" s="214" t="s">
        <v>17</v>
      </c>
      <c r="FO53" s="214" t="s">
        <v>608</v>
      </c>
      <c r="FP53" s="210" t="s">
        <v>17</v>
      </c>
      <c r="FQ53" s="211">
        <v>45631</v>
      </c>
      <c r="FR53" s="213" t="s">
        <v>660</v>
      </c>
      <c r="FS53" s="216" t="s">
        <v>17</v>
      </c>
      <c r="FT53" s="216" t="s">
        <v>17</v>
      </c>
      <c r="FU53" s="216" t="s">
        <v>17</v>
      </c>
      <c r="FV53" s="216" t="s">
        <v>17</v>
      </c>
      <c r="FW53" s="216" t="s">
        <v>608</v>
      </c>
      <c r="FX53" s="216" t="s">
        <v>17</v>
      </c>
      <c r="FY53" s="206">
        <v>45631</v>
      </c>
      <c r="FZ53" s="214" t="s">
        <v>1432</v>
      </c>
      <c r="GA53" s="214">
        <v>0</v>
      </c>
      <c r="GB53" s="214" t="s">
        <v>1215</v>
      </c>
      <c r="GC53" s="214" t="s">
        <v>62</v>
      </c>
      <c r="GD53" s="214">
        <v>2</v>
      </c>
      <c r="GE53" s="214" t="s">
        <v>17</v>
      </c>
      <c r="GF53" s="214" t="s">
        <v>17</v>
      </c>
      <c r="GG53" s="215">
        <v>45819</v>
      </c>
      <c r="GH53" s="213" t="s">
        <v>1438</v>
      </c>
      <c r="GI53" s="216">
        <v>1</v>
      </c>
      <c r="GJ53" s="216" t="s">
        <v>1215</v>
      </c>
      <c r="GK53" s="216" t="s">
        <v>62</v>
      </c>
      <c r="GL53" s="216">
        <v>2</v>
      </c>
      <c r="GM53" s="216" t="s">
        <v>17</v>
      </c>
      <c r="GN53" s="216" t="s">
        <v>17</v>
      </c>
      <c r="GO53" s="206">
        <v>45819</v>
      </c>
      <c r="GP53" s="214" t="s">
        <v>1433</v>
      </c>
      <c r="GQ53" s="214">
        <v>1</v>
      </c>
      <c r="GR53" s="214" t="s">
        <v>1215</v>
      </c>
      <c r="GS53" s="214" t="s">
        <v>62</v>
      </c>
      <c r="GT53" s="214">
        <v>2</v>
      </c>
      <c r="GU53" s="214" t="s">
        <v>17</v>
      </c>
      <c r="GV53" s="214" t="s">
        <v>17</v>
      </c>
      <c r="GW53" s="215">
        <v>45819</v>
      </c>
      <c r="GX53" s="213" t="s">
        <v>1439</v>
      </c>
      <c r="GY53" s="216">
        <v>0</v>
      </c>
      <c r="GZ53" s="216" t="s">
        <v>1215</v>
      </c>
      <c r="HA53" s="216" t="s">
        <v>62</v>
      </c>
      <c r="HB53" s="216">
        <v>2</v>
      </c>
      <c r="HC53" s="216" t="s">
        <v>17</v>
      </c>
      <c r="HD53" s="216" t="s">
        <v>17</v>
      </c>
      <c r="HE53" s="206">
        <v>45819</v>
      </c>
      <c r="HF53" s="214" t="s">
        <v>1431</v>
      </c>
      <c r="HG53" s="214">
        <v>0</v>
      </c>
      <c r="HH53" s="214" t="s">
        <v>1215</v>
      </c>
      <c r="HI53" s="214" t="s">
        <v>62</v>
      </c>
      <c r="HJ53" s="214">
        <v>2</v>
      </c>
      <c r="HK53" s="214" t="s">
        <v>17</v>
      </c>
      <c r="HL53" s="214" t="s">
        <v>17</v>
      </c>
      <c r="HM53" s="215">
        <v>45819</v>
      </c>
      <c r="HN53" s="213" t="s">
        <v>1437</v>
      </c>
      <c r="HO53" s="216">
        <v>2</v>
      </c>
      <c r="HP53" s="216" t="s">
        <v>1215</v>
      </c>
      <c r="HQ53" s="216" t="s">
        <v>62</v>
      </c>
      <c r="HR53" s="216">
        <v>2</v>
      </c>
      <c r="HS53" s="216" t="s">
        <v>17</v>
      </c>
      <c r="HT53" s="216" t="s">
        <v>17</v>
      </c>
      <c r="HU53" s="206">
        <v>45819</v>
      </c>
      <c r="HV53" s="214" t="s">
        <v>1434</v>
      </c>
      <c r="HW53" s="214">
        <v>0</v>
      </c>
      <c r="HX53" s="214" t="s">
        <v>1215</v>
      </c>
      <c r="HY53" s="214" t="s">
        <v>62</v>
      </c>
      <c r="HZ53" s="214">
        <v>2</v>
      </c>
      <c r="IA53" s="214" t="s">
        <v>17</v>
      </c>
      <c r="IB53" s="214" t="s">
        <v>17</v>
      </c>
      <c r="IC53" s="215">
        <v>45819</v>
      </c>
      <c r="ID53" s="213" t="s">
        <v>1436</v>
      </c>
      <c r="IE53" s="216">
        <v>0</v>
      </c>
      <c r="IF53" s="216" t="s">
        <v>1215</v>
      </c>
      <c r="IG53" s="216" t="s">
        <v>62</v>
      </c>
      <c r="IH53" s="216">
        <v>2</v>
      </c>
      <c r="II53" s="216" t="s">
        <v>17</v>
      </c>
      <c r="IJ53" s="216" t="s">
        <v>17</v>
      </c>
      <c r="IK53" s="206">
        <v>45819</v>
      </c>
      <c r="IL53" s="214" t="s">
        <v>1435</v>
      </c>
      <c r="IM53" s="214">
        <v>1</v>
      </c>
      <c r="IN53" s="214" t="s">
        <v>1215</v>
      </c>
      <c r="IO53" s="214" t="s">
        <v>62</v>
      </c>
      <c r="IP53" s="214">
        <v>2</v>
      </c>
      <c r="IQ53" s="214" t="s">
        <v>17</v>
      </c>
      <c r="IR53" s="214" t="s">
        <v>17</v>
      </c>
      <c r="IS53" s="215">
        <v>45819</v>
      </c>
    </row>
    <row r="54" spans="1:253" s="11" customFormat="1" ht="13.25" customHeight="1" x14ac:dyDescent="0.25">
      <c r="A54" s="11" t="s">
        <v>53</v>
      </c>
      <c r="B54" s="11" t="s">
        <v>8443</v>
      </c>
      <c r="C54" s="11" t="s">
        <v>54</v>
      </c>
      <c r="D54" s="11" t="s">
        <v>55</v>
      </c>
      <c r="E54" s="11" t="s">
        <v>7888</v>
      </c>
      <c r="F54" s="11" t="s">
        <v>3583</v>
      </c>
      <c r="G54" s="204">
        <v>11836000</v>
      </c>
      <c r="H54" s="205" t="s">
        <v>3580</v>
      </c>
      <c r="I54" s="205" t="s">
        <v>178</v>
      </c>
      <c r="J54" s="205">
        <v>1</v>
      </c>
      <c r="K54" s="205" t="s">
        <v>3582</v>
      </c>
      <c r="L54" s="205" t="s">
        <v>3581</v>
      </c>
      <c r="M54" s="206">
        <v>45833</v>
      </c>
      <c r="N54" s="213" t="s">
        <v>3587</v>
      </c>
      <c r="O54" s="208">
        <v>40463</v>
      </c>
      <c r="P54" s="208" t="s">
        <v>3584</v>
      </c>
      <c r="Q54" s="208" t="s">
        <v>398</v>
      </c>
      <c r="R54" s="208">
        <v>2</v>
      </c>
      <c r="S54" s="208" t="s">
        <v>3586</v>
      </c>
      <c r="T54" s="208" t="s">
        <v>3585</v>
      </c>
      <c r="U54" s="209">
        <v>45833</v>
      </c>
      <c r="V54" s="213" t="s">
        <v>3590</v>
      </c>
      <c r="W54" s="205">
        <v>9444000</v>
      </c>
      <c r="X54" s="205" t="s">
        <v>3588</v>
      </c>
      <c r="Y54" s="205" t="s">
        <v>398</v>
      </c>
      <c r="Z54" s="205">
        <v>2</v>
      </c>
      <c r="AA54" s="205" t="s">
        <v>3589</v>
      </c>
      <c r="AB54" s="205" t="s">
        <v>3585</v>
      </c>
      <c r="AC54" s="206">
        <v>45833</v>
      </c>
      <c r="AD54" s="213" t="s">
        <v>3594</v>
      </c>
      <c r="AE54" s="210">
        <v>2921000</v>
      </c>
      <c r="AF54" s="210" t="s">
        <v>3591</v>
      </c>
      <c r="AG54" s="210" t="s">
        <v>230</v>
      </c>
      <c r="AH54" s="210">
        <v>3</v>
      </c>
      <c r="AI54" s="210" t="s">
        <v>3593</v>
      </c>
      <c r="AJ54" s="210" t="s">
        <v>3592</v>
      </c>
      <c r="AK54" s="211">
        <v>45833</v>
      </c>
      <c r="AL54" s="213" t="s">
        <v>3598</v>
      </c>
      <c r="AM54" s="205">
        <v>1320000</v>
      </c>
      <c r="AN54" s="205" t="s">
        <v>3595</v>
      </c>
      <c r="AO54" s="205" t="s">
        <v>230</v>
      </c>
      <c r="AP54" s="205">
        <v>3</v>
      </c>
      <c r="AQ54" s="205" t="s">
        <v>3597</v>
      </c>
      <c r="AR54" s="205" t="s">
        <v>3596</v>
      </c>
      <c r="AS54" s="206">
        <v>45833</v>
      </c>
      <c r="AT54" s="214" t="s">
        <v>271</v>
      </c>
      <c r="AU54" s="210" t="s">
        <v>17</v>
      </c>
      <c r="AV54" s="210" t="s">
        <v>268</v>
      </c>
      <c r="AW54" s="210" t="s">
        <v>17</v>
      </c>
      <c r="AX54" s="210" t="s">
        <v>17</v>
      </c>
      <c r="AY54" s="210" t="s">
        <v>270</v>
      </c>
      <c r="AZ54" s="210" t="s">
        <v>269</v>
      </c>
      <c r="BA54" s="211">
        <v>44102</v>
      </c>
      <c r="BB54" s="213" t="s">
        <v>238</v>
      </c>
      <c r="BC54" s="205" t="s">
        <v>17</v>
      </c>
      <c r="BD54" s="205" t="s">
        <v>17</v>
      </c>
      <c r="BE54" s="205" t="s">
        <v>17</v>
      </c>
      <c r="BF54" s="205" t="s">
        <v>17</v>
      </c>
      <c r="BG54" s="205" t="s">
        <v>56</v>
      </c>
      <c r="BH54" s="205" t="s">
        <v>17</v>
      </c>
      <c r="BI54" s="206">
        <v>43950</v>
      </c>
      <c r="BJ54" s="214" t="s">
        <v>3614</v>
      </c>
      <c r="BK54" s="214">
        <v>0</v>
      </c>
      <c r="BL54" s="214" t="s">
        <v>2888</v>
      </c>
      <c r="BM54" s="214" t="s">
        <v>398</v>
      </c>
      <c r="BN54" s="214">
        <v>2</v>
      </c>
      <c r="BO54" s="214" t="s">
        <v>3613</v>
      </c>
      <c r="BP54" s="210" t="s">
        <v>269</v>
      </c>
      <c r="BQ54" s="215">
        <v>45833</v>
      </c>
      <c r="BR54" s="213" t="s">
        <v>235</v>
      </c>
      <c r="BS54" s="216" t="s">
        <v>17</v>
      </c>
      <c r="BT54" s="216" t="s">
        <v>17</v>
      </c>
      <c r="BU54" s="216" t="s">
        <v>17</v>
      </c>
      <c r="BV54" s="216" t="s">
        <v>17</v>
      </c>
      <c r="BW54" s="216" t="s">
        <v>234</v>
      </c>
      <c r="BX54" s="216" t="s">
        <v>17</v>
      </c>
      <c r="BY54" s="206">
        <v>43950</v>
      </c>
      <c r="BZ54" s="214" t="s">
        <v>237</v>
      </c>
      <c r="CA54" s="214" t="s">
        <v>17</v>
      </c>
      <c r="CB54" s="214" t="s">
        <v>17</v>
      </c>
      <c r="CC54" s="214" t="s">
        <v>17</v>
      </c>
      <c r="CD54" s="214" t="s">
        <v>17</v>
      </c>
      <c r="CE54" s="214" t="s">
        <v>236</v>
      </c>
      <c r="CF54" s="214" t="s">
        <v>17</v>
      </c>
      <c r="CG54" s="215">
        <v>43950</v>
      </c>
      <c r="CH54" s="213" t="s">
        <v>9001</v>
      </c>
      <c r="CI54" s="214" t="e">
        <v>#N/A</v>
      </c>
      <c r="CJ54" s="214" t="e">
        <v>#N/A</v>
      </c>
      <c r="CK54" s="214" t="e">
        <v>#N/A</v>
      </c>
      <c r="CL54" s="214" t="e">
        <v>#N/A</v>
      </c>
      <c r="CM54" s="214" t="e">
        <v>#N/A</v>
      </c>
      <c r="CN54" s="214" t="e">
        <v>#N/A</v>
      </c>
      <c r="CO54" s="217" t="e">
        <v>#N/A</v>
      </c>
      <c r="CP54" s="214" t="s">
        <v>259</v>
      </c>
      <c r="CQ54" s="216" t="s">
        <v>17</v>
      </c>
      <c r="CR54" s="216" t="s">
        <v>256</v>
      </c>
      <c r="CS54" s="216" t="s">
        <v>17</v>
      </c>
      <c r="CT54" s="216" t="s">
        <v>17</v>
      </c>
      <c r="CU54" s="216" t="s">
        <v>258</v>
      </c>
      <c r="CV54" s="216" t="s">
        <v>257</v>
      </c>
      <c r="CW54" s="206">
        <v>44015</v>
      </c>
      <c r="CX54" s="214" t="s">
        <v>3602</v>
      </c>
      <c r="CY54" s="210">
        <v>2433000</v>
      </c>
      <c r="CZ54" s="210" t="s">
        <v>3599</v>
      </c>
      <c r="DA54" s="210" t="s">
        <v>230</v>
      </c>
      <c r="DB54" s="210">
        <v>3</v>
      </c>
      <c r="DC54" s="210" t="s">
        <v>3608</v>
      </c>
      <c r="DD54" s="210" t="s">
        <v>3600</v>
      </c>
      <c r="DE54" s="212">
        <v>45833</v>
      </c>
      <c r="DF54" s="213" t="s">
        <v>3605</v>
      </c>
      <c r="DG54" s="205">
        <v>6523000</v>
      </c>
      <c r="DH54" s="216" t="s">
        <v>3603</v>
      </c>
      <c r="DI54" s="216" t="s">
        <v>230</v>
      </c>
      <c r="DJ54" s="216">
        <v>3</v>
      </c>
      <c r="DK54" s="216" t="s">
        <v>1797</v>
      </c>
      <c r="DL54" s="216" t="s">
        <v>3604</v>
      </c>
      <c r="DM54" s="206">
        <v>45833</v>
      </c>
      <c r="DN54" s="214" t="s">
        <v>3607</v>
      </c>
      <c r="DO54" s="210">
        <v>488000</v>
      </c>
      <c r="DP54" s="214" t="s">
        <v>3599</v>
      </c>
      <c r="DQ54" s="214" t="s">
        <v>230</v>
      </c>
      <c r="DR54" s="214">
        <v>3</v>
      </c>
      <c r="DS54" s="214" t="s">
        <v>3606</v>
      </c>
      <c r="DT54" s="214" t="s">
        <v>3600</v>
      </c>
      <c r="DU54" s="215">
        <v>45833</v>
      </c>
      <c r="DV54" s="213" t="s">
        <v>3609</v>
      </c>
      <c r="DW54" s="205">
        <v>2407000</v>
      </c>
      <c r="DX54" s="216" t="s">
        <v>3599</v>
      </c>
      <c r="DY54" s="216" t="s">
        <v>230</v>
      </c>
      <c r="DZ54" s="216">
        <v>3</v>
      </c>
      <c r="EA54" s="216" t="s">
        <v>3608</v>
      </c>
      <c r="EB54" s="216" t="s">
        <v>3600</v>
      </c>
      <c r="EC54" s="206">
        <v>45833</v>
      </c>
      <c r="ED54" s="214" t="s">
        <v>3611</v>
      </c>
      <c r="EE54" s="210">
        <v>26000</v>
      </c>
      <c r="EF54" s="214" t="s">
        <v>3599</v>
      </c>
      <c r="EG54" s="214" t="s">
        <v>230</v>
      </c>
      <c r="EH54" s="214">
        <v>3</v>
      </c>
      <c r="EI54" s="214" t="s">
        <v>3610</v>
      </c>
      <c r="EJ54" s="214" t="s">
        <v>3600</v>
      </c>
      <c r="EK54" s="215">
        <v>45833</v>
      </c>
      <c r="EL54" s="213" t="s">
        <v>3612</v>
      </c>
      <c r="EM54" s="205">
        <v>0</v>
      </c>
      <c r="EN54" s="216" t="s">
        <v>3599</v>
      </c>
      <c r="EO54" s="216" t="s">
        <v>230</v>
      </c>
      <c r="EP54" s="216">
        <v>3</v>
      </c>
      <c r="EQ54" s="216" t="s">
        <v>3610</v>
      </c>
      <c r="ER54" s="216" t="s">
        <v>3600</v>
      </c>
      <c r="ES54" s="206">
        <v>45833</v>
      </c>
      <c r="ET54" s="214" t="s">
        <v>3616</v>
      </c>
      <c r="EU54" s="214">
        <v>0</v>
      </c>
      <c r="EV54" s="214" t="s">
        <v>2888</v>
      </c>
      <c r="EW54" s="214" t="s">
        <v>398</v>
      </c>
      <c r="EX54" s="214">
        <v>2</v>
      </c>
      <c r="EY54" s="214" t="s">
        <v>3615</v>
      </c>
      <c r="EZ54" s="214" t="s">
        <v>269</v>
      </c>
      <c r="FA54" s="215">
        <v>45833</v>
      </c>
      <c r="FB54" s="213" t="s">
        <v>3618</v>
      </c>
      <c r="FC54" s="216">
        <v>2</v>
      </c>
      <c r="FD54" s="216" t="s">
        <v>3591</v>
      </c>
      <c r="FE54" s="216" t="s">
        <v>398</v>
      </c>
      <c r="FF54" s="216">
        <v>2</v>
      </c>
      <c r="FG54" s="216" t="s">
        <v>3617</v>
      </c>
      <c r="FH54" s="216" t="s">
        <v>3596</v>
      </c>
      <c r="FI54" s="206">
        <v>45833</v>
      </c>
      <c r="FJ54" s="213" t="s">
        <v>57</v>
      </c>
      <c r="FK54" s="214" t="s">
        <v>17</v>
      </c>
      <c r="FL54" s="214">
        <v>0</v>
      </c>
      <c r="FM54" s="214" t="s">
        <v>17</v>
      </c>
      <c r="FN54" s="214" t="s">
        <v>17</v>
      </c>
      <c r="FO54" s="214" t="s">
        <v>56</v>
      </c>
      <c r="FP54" s="210">
        <v>0</v>
      </c>
      <c r="FQ54" s="211">
        <v>43503</v>
      </c>
      <c r="FR54" s="213" t="s">
        <v>58</v>
      </c>
      <c r="FS54" s="216" t="s">
        <v>17</v>
      </c>
      <c r="FT54" s="216">
        <v>0</v>
      </c>
      <c r="FU54" s="216" t="s">
        <v>17</v>
      </c>
      <c r="FV54" s="216" t="s">
        <v>17</v>
      </c>
      <c r="FW54" s="216" t="s">
        <v>56</v>
      </c>
      <c r="FX54" s="216">
        <v>0</v>
      </c>
      <c r="FY54" s="206">
        <v>43503</v>
      </c>
      <c r="FZ54" s="214" t="s">
        <v>1545</v>
      </c>
      <c r="GA54" s="214">
        <v>1</v>
      </c>
      <c r="GB54" s="214" t="s">
        <v>1215</v>
      </c>
      <c r="GC54" s="214" t="s">
        <v>62</v>
      </c>
      <c r="GD54" s="214">
        <v>2</v>
      </c>
      <c r="GE54" s="214" t="s">
        <v>17</v>
      </c>
      <c r="GF54" s="214" t="s">
        <v>17</v>
      </c>
      <c r="GG54" s="215">
        <v>45820</v>
      </c>
      <c r="GH54" s="213" t="s">
        <v>1551</v>
      </c>
      <c r="GI54" s="216">
        <v>0</v>
      </c>
      <c r="GJ54" s="216" t="s">
        <v>1215</v>
      </c>
      <c r="GK54" s="216" t="s">
        <v>62</v>
      </c>
      <c r="GL54" s="216">
        <v>2</v>
      </c>
      <c r="GM54" s="216" t="s">
        <v>17</v>
      </c>
      <c r="GN54" s="216" t="s">
        <v>17</v>
      </c>
      <c r="GO54" s="206">
        <v>45820</v>
      </c>
      <c r="GP54" s="214" t="s">
        <v>1546</v>
      </c>
      <c r="GQ54" s="214">
        <v>1</v>
      </c>
      <c r="GR54" s="214" t="s">
        <v>1215</v>
      </c>
      <c r="GS54" s="214" t="s">
        <v>62</v>
      </c>
      <c r="GT54" s="214">
        <v>2</v>
      </c>
      <c r="GU54" s="214" t="s">
        <v>17</v>
      </c>
      <c r="GV54" s="214" t="s">
        <v>17</v>
      </c>
      <c r="GW54" s="215">
        <v>45820</v>
      </c>
      <c r="GX54" s="213" t="s">
        <v>1552</v>
      </c>
      <c r="GY54" s="216">
        <v>0</v>
      </c>
      <c r="GZ54" s="216" t="s">
        <v>1215</v>
      </c>
      <c r="HA54" s="216" t="s">
        <v>62</v>
      </c>
      <c r="HB54" s="216">
        <v>2</v>
      </c>
      <c r="HC54" s="216" t="s">
        <v>17</v>
      </c>
      <c r="HD54" s="216" t="s">
        <v>17</v>
      </c>
      <c r="HE54" s="206">
        <v>45820</v>
      </c>
      <c r="HF54" s="214" t="s">
        <v>1544</v>
      </c>
      <c r="HG54" s="214">
        <v>0</v>
      </c>
      <c r="HH54" s="214" t="s">
        <v>1215</v>
      </c>
      <c r="HI54" s="214" t="s">
        <v>62</v>
      </c>
      <c r="HJ54" s="214">
        <v>2</v>
      </c>
      <c r="HK54" s="214" t="s">
        <v>17</v>
      </c>
      <c r="HL54" s="214" t="s">
        <v>17</v>
      </c>
      <c r="HM54" s="215">
        <v>45820</v>
      </c>
      <c r="HN54" s="213" t="s">
        <v>1550</v>
      </c>
      <c r="HO54" s="216">
        <v>1</v>
      </c>
      <c r="HP54" s="216" t="s">
        <v>1215</v>
      </c>
      <c r="HQ54" s="216" t="s">
        <v>62</v>
      </c>
      <c r="HR54" s="216">
        <v>2</v>
      </c>
      <c r="HS54" s="216" t="s">
        <v>17</v>
      </c>
      <c r="HT54" s="216" t="s">
        <v>17</v>
      </c>
      <c r="HU54" s="206">
        <v>45820</v>
      </c>
      <c r="HV54" s="214" t="s">
        <v>1547</v>
      </c>
      <c r="HW54" s="214">
        <v>0</v>
      </c>
      <c r="HX54" s="214" t="s">
        <v>1215</v>
      </c>
      <c r="HY54" s="214" t="s">
        <v>62</v>
      </c>
      <c r="HZ54" s="214">
        <v>2</v>
      </c>
      <c r="IA54" s="214" t="s">
        <v>17</v>
      </c>
      <c r="IB54" s="214" t="s">
        <v>17</v>
      </c>
      <c r="IC54" s="215">
        <v>45820</v>
      </c>
      <c r="ID54" s="213" t="s">
        <v>1549</v>
      </c>
      <c r="IE54" s="216">
        <v>2</v>
      </c>
      <c r="IF54" s="216" t="s">
        <v>1215</v>
      </c>
      <c r="IG54" s="216" t="s">
        <v>62</v>
      </c>
      <c r="IH54" s="216">
        <v>2</v>
      </c>
      <c r="II54" s="216" t="s">
        <v>17</v>
      </c>
      <c r="IJ54" s="216" t="s">
        <v>17</v>
      </c>
      <c r="IK54" s="206">
        <v>45820</v>
      </c>
      <c r="IL54" s="214" t="s">
        <v>1548</v>
      </c>
      <c r="IM54" s="214">
        <v>1</v>
      </c>
      <c r="IN54" s="214" t="s">
        <v>1215</v>
      </c>
      <c r="IO54" s="214" t="s">
        <v>62</v>
      </c>
      <c r="IP54" s="214">
        <v>2</v>
      </c>
      <c r="IQ54" s="214" t="s">
        <v>17</v>
      </c>
      <c r="IR54" s="214" t="s">
        <v>17</v>
      </c>
      <c r="IS54" s="215">
        <v>45820</v>
      </c>
    </row>
    <row r="55" spans="1:253" s="11" customFormat="1" ht="13.25" customHeight="1" x14ac:dyDescent="0.25">
      <c r="A55" s="11" t="s">
        <v>425</v>
      </c>
      <c r="B55" s="11" t="s">
        <v>8607</v>
      </c>
      <c r="C55" s="11" t="s">
        <v>426</v>
      </c>
      <c r="D55" s="11" t="s">
        <v>427</v>
      </c>
      <c r="E55" s="11" t="s">
        <v>7893</v>
      </c>
      <c r="F55" s="11" t="s">
        <v>5885</v>
      </c>
      <c r="G55" s="204">
        <v>58353000</v>
      </c>
      <c r="H55" s="205" t="s">
        <v>5883</v>
      </c>
      <c r="I55" s="205" t="s">
        <v>398</v>
      </c>
      <c r="J55" s="205">
        <v>2</v>
      </c>
      <c r="K55" s="205" t="s">
        <v>4652</v>
      </c>
      <c r="L55" s="205" t="s">
        <v>5884</v>
      </c>
      <c r="M55" s="206">
        <v>45836</v>
      </c>
      <c r="N55" s="213" t="s">
        <v>5889</v>
      </c>
      <c r="O55" s="208">
        <v>519220</v>
      </c>
      <c r="P55" s="208" t="s">
        <v>5886</v>
      </c>
      <c r="Q55" s="208" t="s">
        <v>178</v>
      </c>
      <c r="R55" s="208">
        <v>1</v>
      </c>
      <c r="S55" s="208" t="s">
        <v>5888</v>
      </c>
      <c r="T55" s="208" t="s">
        <v>5887</v>
      </c>
      <c r="U55" s="209">
        <v>45836</v>
      </c>
      <c r="V55" s="213" t="s">
        <v>5893</v>
      </c>
      <c r="W55" s="205">
        <v>17470000</v>
      </c>
      <c r="X55" s="205" t="s">
        <v>5890</v>
      </c>
      <c r="Y55" s="205" t="s">
        <v>230</v>
      </c>
      <c r="Z55" s="205">
        <v>3</v>
      </c>
      <c r="AA55" s="205" t="s">
        <v>5892</v>
      </c>
      <c r="AB55" s="205" t="s">
        <v>5891</v>
      </c>
      <c r="AC55" s="206">
        <v>45836</v>
      </c>
      <c r="AD55" s="213" t="s">
        <v>5896</v>
      </c>
      <c r="AE55" s="210">
        <v>10264000</v>
      </c>
      <c r="AF55" s="210" t="s">
        <v>5894</v>
      </c>
      <c r="AG55" s="210" t="s">
        <v>230</v>
      </c>
      <c r="AH55" s="210">
        <v>3</v>
      </c>
      <c r="AI55" s="210" t="s">
        <v>5895</v>
      </c>
      <c r="AJ55" s="210" t="s">
        <v>5891</v>
      </c>
      <c r="AK55" s="211">
        <v>45836</v>
      </c>
      <c r="AL55" s="213" t="s">
        <v>5899</v>
      </c>
      <c r="AM55" s="205">
        <v>853000</v>
      </c>
      <c r="AN55" s="205" t="s">
        <v>4278</v>
      </c>
      <c r="AO55" s="205" t="s">
        <v>230</v>
      </c>
      <c r="AP55" s="205">
        <v>3</v>
      </c>
      <c r="AQ55" s="205" t="s">
        <v>5898</v>
      </c>
      <c r="AR55" s="205" t="s">
        <v>5897</v>
      </c>
      <c r="AS55" s="206">
        <v>45836</v>
      </c>
      <c r="AT55" s="214" t="s">
        <v>5900</v>
      </c>
      <c r="AU55" s="210" t="s">
        <v>17</v>
      </c>
      <c r="AV55" s="210" t="s">
        <v>17</v>
      </c>
      <c r="AW55" s="210" t="s">
        <v>17</v>
      </c>
      <c r="AX55" s="210" t="s">
        <v>17</v>
      </c>
      <c r="AY55" s="210" t="s">
        <v>1197</v>
      </c>
      <c r="AZ55" s="210" t="s">
        <v>17</v>
      </c>
      <c r="BA55" s="211">
        <v>45836</v>
      </c>
      <c r="BB55" s="213" t="s">
        <v>5932</v>
      </c>
      <c r="BC55" s="205">
        <v>921175</v>
      </c>
      <c r="BD55" s="205" t="s">
        <v>5929</v>
      </c>
      <c r="BE55" s="205" t="s">
        <v>398</v>
      </c>
      <c r="BF55" s="205">
        <v>2</v>
      </c>
      <c r="BG55" s="205" t="s">
        <v>5931</v>
      </c>
      <c r="BH55" s="205" t="s">
        <v>5930</v>
      </c>
      <c r="BI55" s="206">
        <v>45836</v>
      </c>
      <c r="BJ55" s="214" t="s">
        <v>432</v>
      </c>
      <c r="BK55" s="214">
        <v>664</v>
      </c>
      <c r="BL55" s="214" t="s">
        <v>429</v>
      </c>
      <c r="BM55" s="214" t="s">
        <v>230</v>
      </c>
      <c r="BN55" s="214">
        <v>3</v>
      </c>
      <c r="BO55" s="214" t="s">
        <v>431</v>
      </c>
      <c r="BP55" s="210" t="s">
        <v>430</v>
      </c>
      <c r="BQ55" s="215">
        <v>45321</v>
      </c>
      <c r="BR55" s="213" t="s">
        <v>5933</v>
      </c>
      <c r="BS55" s="216" t="s">
        <v>17</v>
      </c>
      <c r="BT55" s="216" t="s">
        <v>318</v>
      </c>
      <c r="BU55" s="216" t="s">
        <v>17</v>
      </c>
      <c r="BV55" s="216" t="s">
        <v>17</v>
      </c>
      <c r="BW55" s="216" t="s">
        <v>1197</v>
      </c>
      <c r="BX55" s="216" t="s">
        <v>318</v>
      </c>
      <c r="BY55" s="206">
        <v>45836</v>
      </c>
      <c r="BZ55" s="214" t="s">
        <v>5934</v>
      </c>
      <c r="CA55" s="214" t="s">
        <v>17</v>
      </c>
      <c r="CB55" s="214" t="s">
        <v>318</v>
      </c>
      <c r="CC55" s="214" t="s">
        <v>17</v>
      </c>
      <c r="CD55" s="214" t="s">
        <v>17</v>
      </c>
      <c r="CE55" s="214" t="s">
        <v>1197</v>
      </c>
      <c r="CF55" s="214" t="s">
        <v>318</v>
      </c>
      <c r="CG55" s="215">
        <v>45836</v>
      </c>
      <c r="CH55" s="213" t="s">
        <v>9002</v>
      </c>
      <c r="CI55" s="214" t="e">
        <v>#N/A</v>
      </c>
      <c r="CJ55" s="214" t="e">
        <v>#N/A</v>
      </c>
      <c r="CK55" s="214" t="e">
        <v>#N/A</v>
      </c>
      <c r="CL55" s="214" t="e">
        <v>#N/A</v>
      </c>
      <c r="CM55" s="214" t="e">
        <v>#N/A</v>
      </c>
      <c r="CN55" s="214" t="e">
        <v>#N/A</v>
      </c>
      <c r="CO55" s="217" t="e">
        <v>#N/A</v>
      </c>
      <c r="CP55" s="214" t="s">
        <v>5935</v>
      </c>
      <c r="CQ55" s="216" t="s">
        <v>17</v>
      </c>
      <c r="CR55" s="216" t="s">
        <v>318</v>
      </c>
      <c r="CS55" s="216" t="s">
        <v>17</v>
      </c>
      <c r="CT55" s="216" t="s">
        <v>17</v>
      </c>
      <c r="CU55" s="216" t="s">
        <v>1197</v>
      </c>
      <c r="CV55" s="216" t="s">
        <v>318</v>
      </c>
      <c r="CW55" s="206">
        <v>45836</v>
      </c>
      <c r="CX55" s="214" t="s">
        <v>5907</v>
      </c>
      <c r="CY55" s="210">
        <v>3677000</v>
      </c>
      <c r="CZ55" s="210" t="s">
        <v>5913</v>
      </c>
      <c r="DA55" s="210" t="s">
        <v>230</v>
      </c>
      <c r="DB55" s="210">
        <v>3</v>
      </c>
      <c r="DC55" s="210" t="s">
        <v>5914</v>
      </c>
      <c r="DD55" s="210" t="s">
        <v>5891</v>
      </c>
      <c r="DE55" s="212">
        <v>45836</v>
      </c>
      <c r="DF55" s="213" t="s">
        <v>5910</v>
      </c>
      <c r="DG55" s="205">
        <v>7206000</v>
      </c>
      <c r="DH55" s="216" t="s">
        <v>5890</v>
      </c>
      <c r="DI55" s="216" t="s">
        <v>230</v>
      </c>
      <c r="DJ55" s="216">
        <v>3</v>
      </c>
      <c r="DK55" s="216" t="s">
        <v>5909</v>
      </c>
      <c r="DL55" s="216" t="s">
        <v>5908</v>
      </c>
      <c r="DM55" s="206">
        <v>45836</v>
      </c>
      <c r="DN55" s="214" t="s">
        <v>5912</v>
      </c>
      <c r="DO55" s="210">
        <v>6588000</v>
      </c>
      <c r="DP55" s="214" t="s">
        <v>5890</v>
      </c>
      <c r="DQ55" s="214" t="s">
        <v>230</v>
      </c>
      <c r="DR55" s="214">
        <v>3</v>
      </c>
      <c r="DS55" s="214" t="s">
        <v>5911</v>
      </c>
      <c r="DT55" s="214" t="s">
        <v>5891</v>
      </c>
      <c r="DU55" s="215">
        <v>45836</v>
      </c>
      <c r="DV55" s="213" t="s">
        <v>5915</v>
      </c>
      <c r="DW55" s="205">
        <v>3385000</v>
      </c>
      <c r="DX55" s="216" t="s">
        <v>5913</v>
      </c>
      <c r="DY55" s="216" t="s">
        <v>230</v>
      </c>
      <c r="DZ55" s="216">
        <v>3</v>
      </c>
      <c r="EA55" s="216" t="s">
        <v>5914</v>
      </c>
      <c r="EB55" s="216" t="s">
        <v>5891</v>
      </c>
      <c r="EC55" s="206">
        <v>45836</v>
      </c>
      <c r="ED55" s="214" t="s">
        <v>5919</v>
      </c>
      <c r="EE55" s="210">
        <v>292000</v>
      </c>
      <c r="EF55" s="214" t="s">
        <v>5916</v>
      </c>
      <c r="EG55" s="214" t="s">
        <v>230</v>
      </c>
      <c r="EH55" s="214">
        <v>3</v>
      </c>
      <c r="EI55" s="214" t="s">
        <v>5918</v>
      </c>
      <c r="EJ55" s="214" t="s">
        <v>5917</v>
      </c>
      <c r="EK55" s="215">
        <v>45836</v>
      </c>
      <c r="EL55" s="213" t="s">
        <v>5921</v>
      </c>
      <c r="EM55" s="205">
        <v>0</v>
      </c>
      <c r="EN55" s="216" t="s">
        <v>5916</v>
      </c>
      <c r="EO55" s="216" t="s">
        <v>230</v>
      </c>
      <c r="EP55" s="216">
        <v>3</v>
      </c>
      <c r="EQ55" s="216" t="s">
        <v>5920</v>
      </c>
      <c r="ER55" s="216" t="s">
        <v>5917</v>
      </c>
      <c r="ES55" s="206">
        <v>45836</v>
      </c>
      <c r="ET55" s="214" t="s">
        <v>5904</v>
      </c>
      <c r="EU55" s="214" t="s">
        <v>17</v>
      </c>
      <c r="EV55" s="214" t="s">
        <v>5901</v>
      </c>
      <c r="EW55" s="214" t="s">
        <v>230</v>
      </c>
      <c r="EX55" s="214">
        <v>3</v>
      </c>
      <c r="EY55" s="214" t="s">
        <v>5903</v>
      </c>
      <c r="EZ55" s="214" t="s">
        <v>5902</v>
      </c>
      <c r="FA55" s="215">
        <v>45836</v>
      </c>
      <c r="FB55" s="213" t="s">
        <v>5925</v>
      </c>
      <c r="FC55" s="216">
        <v>3</v>
      </c>
      <c r="FD55" s="216" t="s">
        <v>5922</v>
      </c>
      <c r="FE55" s="216" t="s">
        <v>398</v>
      </c>
      <c r="FF55" s="216">
        <v>2</v>
      </c>
      <c r="FG55" s="216" t="s">
        <v>5924</v>
      </c>
      <c r="FH55" s="216" t="s">
        <v>5923</v>
      </c>
      <c r="FI55" s="206">
        <v>45836</v>
      </c>
      <c r="FJ55" s="213" t="s">
        <v>5926</v>
      </c>
      <c r="FK55" s="214" t="s">
        <v>17</v>
      </c>
      <c r="FL55" s="214" t="s">
        <v>17</v>
      </c>
      <c r="FM55" s="214" t="s">
        <v>17</v>
      </c>
      <c r="FN55" s="214" t="s">
        <v>17</v>
      </c>
      <c r="FO55" s="214" t="s">
        <v>1197</v>
      </c>
      <c r="FP55" s="210" t="s">
        <v>17</v>
      </c>
      <c r="FQ55" s="211">
        <v>45836</v>
      </c>
      <c r="FR55" s="213" t="s">
        <v>5928</v>
      </c>
      <c r="FS55" s="216" t="s">
        <v>17</v>
      </c>
      <c r="FT55" s="216" t="s">
        <v>17</v>
      </c>
      <c r="FU55" s="216" t="s">
        <v>17</v>
      </c>
      <c r="FV55" s="216" t="s">
        <v>17</v>
      </c>
      <c r="FW55" s="216" t="s">
        <v>5927</v>
      </c>
      <c r="FX55" s="216" t="s">
        <v>17</v>
      </c>
      <c r="FY55" s="206">
        <v>45836</v>
      </c>
      <c r="FZ55" s="214" t="s">
        <v>1590</v>
      </c>
      <c r="GA55" s="214">
        <v>0</v>
      </c>
      <c r="GB55" s="214" t="s">
        <v>1215</v>
      </c>
      <c r="GC55" s="214" t="s">
        <v>62</v>
      </c>
      <c r="GD55" s="214">
        <v>2</v>
      </c>
      <c r="GE55" s="214" t="s">
        <v>17</v>
      </c>
      <c r="GF55" s="214" t="s">
        <v>17</v>
      </c>
      <c r="GG55" s="215">
        <v>45821</v>
      </c>
      <c r="GH55" s="213" t="s">
        <v>1596</v>
      </c>
      <c r="GI55" s="216">
        <v>0</v>
      </c>
      <c r="GJ55" s="216" t="s">
        <v>1215</v>
      </c>
      <c r="GK55" s="216" t="s">
        <v>62</v>
      </c>
      <c r="GL55" s="216">
        <v>2</v>
      </c>
      <c r="GM55" s="216" t="s">
        <v>17</v>
      </c>
      <c r="GN55" s="216" t="s">
        <v>17</v>
      </c>
      <c r="GO55" s="206">
        <v>45821</v>
      </c>
      <c r="GP55" s="214" t="s">
        <v>1591</v>
      </c>
      <c r="GQ55" s="214">
        <v>0</v>
      </c>
      <c r="GR55" s="214" t="s">
        <v>1215</v>
      </c>
      <c r="GS55" s="214" t="s">
        <v>62</v>
      </c>
      <c r="GT55" s="214">
        <v>2</v>
      </c>
      <c r="GU55" s="214" t="s">
        <v>17</v>
      </c>
      <c r="GV55" s="214" t="s">
        <v>17</v>
      </c>
      <c r="GW55" s="215">
        <v>45821</v>
      </c>
      <c r="GX55" s="213" t="s">
        <v>1597</v>
      </c>
      <c r="GY55" s="216">
        <v>0</v>
      </c>
      <c r="GZ55" s="216" t="s">
        <v>1215</v>
      </c>
      <c r="HA55" s="216" t="s">
        <v>62</v>
      </c>
      <c r="HB55" s="216">
        <v>2</v>
      </c>
      <c r="HC55" s="216" t="s">
        <v>17</v>
      </c>
      <c r="HD55" s="216" t="s">
        <v>17</v>
      </c>
      <c r="HE55" s="206">
        <v>45821</v>
      </c>
      <c r="HF55" s="214" t="s">
        <v>1589</v>
      </c>
      <c r="HG55" s="214">
        <v>1</v>
      </c>
      <c r="HH55" s="214" t="s">
        <v>1215</v>
      </c>
      <c r="HI55" s="214" t="s">
        <v>62</v>
      </c>
      <c r="HJ55" s="214">
        <v>2</v>
      </c>
      <c r="HK55" s="214" t="s">
        <v>17</v>
      </c>
      <c r="HL55" s="214" t="s">
        <v>17</v>
      </c>
      <c r="HM55" s="215">
        <v>45821</v>
      </c>
      <c r="HN55" s="213" t="s">
        <v>1595</v>
      </c>
      <c r="HO55" s="216">
        <v>2</v>
      </c>
      <c r="HP55" s="216" t="s">
        <v>1215</v>
      </c>
      <c r="HQ55" s="216" t="s">
        <v>62</v>
      </c>
      <c r="HR55" s="216">
        <v>2</v>
      </c>
      <c r="HS55" s="216" t="s">
        <v>17</v>
      </c>
      <c r="HT55" s="216" t="s">
        <v>17</v>
      </c>
      <c r="HU55" s="206">
        <v>45821</v>
      </c>
      <c r="HV55" s="214" t="s">
        <v>1592</v>
      </c>
      <c r="HW55" s="214">
        <v>3</v>
      </c>
      <c r="HX55" s="214" t="s">
        <v>1215</v>
      </c>
      <c r="HY55" s="214" t="s">
        <v>62</v>
      </c>
      <c r="HZ55" s="214">
        <v>2</v>
      </c>
      <c r="IA55" s="214" t="s">
        <v>17</v>
      </c>
      <c r="IB55" s="214" t="s">
        <v>17</v>
      </c>
      <c r="IC55" s="215">
        <v>45821</v>
      </c>
      <c r="ID55" s="213" t="s">
        <v>1594</v>
      </c>
      <c r="IE55" s="216">
        <v>0</v>
      </c>
      <c r="IF55" s="216" t="s">
        <v>1215</v>
      </c>
      <c r="IG55" s="216" t="s">
        <v>62</v>
      </c>
      <c r="IH55" s="216">
        <v>2</v>
      </c>
      <c r="II55" s="216" t="s">
        <v>17</v>
      </c>
      <c r="IJ55" s="216" t="s">
        <v>17</v>
      </c>
      <c r="IK55" s="206">
        <v>45821</v>
      </c>
      <c r="IL55" s="214" t="s">
        <v>1593</v>
      </c>
      <c r="IM55" s="214">
        <v>1</v>
      </c>
      <c r="IN55" s="214" t="s">
        <v>1215</v>
      </c>
      <c r="IO55" s="214" t="s">
        <v>62</v>
      </c>
      <c r="IP55" s="214">
        <v>2</v>
      </c>
      <c r="IQ55" s="214" t="s">
        <v>17</v>
      </c>
      <c r="IR55" s="214" t="s">
        <v>17</v>
      </c>
      <c r="IS55" s="215">
        <v>45821</v>
      </c>
    </row>
    <row r="56" spans="1:253" s="11" customFormat="1" ht="13.25" customHeight="1" x14ac:dyDescent="0.25">
      <c r="A56" s="11" t="s">
        <v>1189</v>
      </c>
      <c r="B56" s="11" t="s">
        <v>8443</v>
      </c>
      <c r="C56" s="11" t="s">
        <v>1190</v>
      </c>
      <c r="D56" s="11" t="s">
        <v>427</v>
      </c>
      <c r="E56" s="11" t="s">
        <v>7893</v>
      </c>
      <c r="F56" s="11" t="s">
        <v>5973</v>
      </c>
      <c r="G56" s="204">
        <v>58353000</v>
      </c>
      <c r="H56" s="205" t="s">
        <v>5883</v>
      </c>
      <c r="I56" s="205" t="s">
        <v>398</v>
      </c>
      <c r="J56" s="205">
        <v>2</v>
      </c>
      <c r="K56" s="205" t="s">
        <v>5936</v>
      </c>
      <c r="L56" s="205" t="s">
        <v>5884</v>
      </c>
      <c r="M56" s="206">
        <v>45836</v>
      </c>
      <c r="N56" s="213" t="s">
        <v>5977</v>
      </c>
      <c r="O56" s="208">
        <v>38244</v>
      </c>
      <c r="P56" s="208" t="s">
        <v>5974</v>
      </c>
      <c r="Q56" s="208" t="s">
        <v>398</v>
      </c>
      <c r="R56" s="208">
        <v>2</v>
      </c>
      <c r="S56" s="208" t="s">
        <v>5976</v>
      </c>
      <c r="T56" s="208" t="s">
        <v>5975</v>
      </c>
      <c r="U56" s="209">
        <v>45836</v>
      </c>
      <c r="V56" s="213" t="s">
        <v>5981</v>
      </c>
      <c r="W56" s="205">
        <v>2803000</v>
      </c>
      <c r="X56" s="205" t="s">
        <v>5978</v>
      </c>
      <c r="Y56" s="205" t="s">
        <v>398</v>
      </c>
      <c r="Z56" s="205">
        <v>2</v>
      </c>
      <c r="AA56" s="205" t="s">
        <v>5980</v>
      </c>
      <c r="AB56" s="205" t="s">
        <v>5979</v>
      </c>
      <c r="AC56" s="206">
        <v>45836</v>
      </c>
      <c r="AD56" s="213" t="s">
        <v>5984</v>
      </c>
      <c r="AE56" s="210">
        <v>853000</v>
      </c>
      <c r="AF56" s="210" t="s">
        <v>3239</v>
      </c>
      <c r="AG56" s="210" t="s">
        <v>398</v>
      </c>
      <c r="AH56" s="210">
        <v>2</v>
      </c>
      <c r="AI56" s="210" t="s">
        <v>5983</v>
      </c>
      <c r="AJ56" s="210" t="s">
        <v>5982</v>
      </c>
      <c r="AK56" s="211">
        <v>45836</v>
      </c>
      <c r="AL56" s="213" t="s">
        <v>5986</v>
      </c>
      <c r="AM56" s="205">
        <v>853000</v>
      </c>
      <c r="AN56" s="205" t="s">
        <v>3239</v>
      </c>
      <c r="AO56" s="205" t="s">
        <v>398</v>
      </c>
      <c r="AP56" s="205">
        <v>2</v>
      </c>
      <c r="AQ56" s="205" t="s">
        <v>5985</v>
      </c>
      <c r="AR56" s="205" t="s">
        <v>5982</v>
      </c>
      <c r="AS56" s="206">
        <v>45836</v>
      </c>
      <c r="AT56" s="214" t="s">
        <v>5987</v>
      </c>
      <c r="AU56" s="210">
        <v>0</v>
      </c>
      <c r="AV56" s="210" t="s">
        <v>318</v>
      </c>
      <c r="AW56" s="210" t="s">
        <v>17</v>
      </c>
      <c r="AX56" s="210" t="s">
        <v>17</v>
      </c>
      <c r="AY56" s="210" t="s">
        <v>1191</v>
      </c>
      <c r="AZ56" s="210" t="s">
        <v>318</v>
      </c>
      <c r="BA56" s="211">
        <v>45836</v>
      </c>
      <c r="BB56" s="213" t="s">
        <v>6008</v>
      </c>
      <c r="BC56" s="205" t="s">
        <v>17</v>
      </c>
      <c r="BD56" s="205" t="s">
        <v>318</v>
      </c>
      <c r="BE56" s="205" t="s">
        <v>17</v>
      </c>
      <c r="BF56" s="205" t="s">
        <v>17</v>
      </c>
      <c r="BG56" s="205" t="s">
        <v>1191</v>
      </c>
      <c r="BH56" s="205" t="s">
        <v>318</v>
      </c>
      <c r="BI56" s="206">
        <v>45836</v>
      </c>
      <c r="BJ56" s="214" t="s">
        <v>5988</v>
      </c>
      <c r="BK56" s="214">
        <v>0</v>
      </c>
      <c r="BL56" s="214" t="s">
        <v>318</v>
      </c>
      <c r="BM56" s="214" t="s">
        <v>17</v>
      </c>
      <c r="BN56" s="214" t="s">
        <v>17</v>
      </c>
      <c r="BO56" s="214" t="s">
        <v>1191</v>
      </c>
      <c r="BP56" s="210" t="s">
        <v>318</v>
      </c>
      <c r="BQ56" s="215">
        <v>45836</v>
      </c>
      <c r="BR56" s="213" t="s">
        <v>6009</v>
      </c>
      <c r="BS56" s="216" t="s">
        <v>17</v>
      </c>
      <c r="BT56" s="216" t="s">
        <v>318</v>
      </c>
      <c r="BU56" s="216" t="s">
        <v>17</v>
      </c>
      <c r="BV56" s="216" t="s">
        <v>17</v>
      </c>
      <c r="BW56" s="216" t="s">
        <v>1191</v>
      </c>
      <c r="BX56" s="216" t="s">
        <v>318</v>
      </c>
      <c r="BY56" s="206">
        <v>45836</v>
      </c>
      <c r="BZ56" s="214" t="s">
        <v>6010</v>
      </c>
      <c r="CA56" s="214" t="s">
        <v>17</v>
      </c>
      <c r="CB56" s="214" t="s">
        <v>318</v>
      </c>
      <c r="CC56" s="214" t="s">
        <v>17</v>
      </c>
      <c r="CD56" s="214" t="s">
        <v>17</v>
      </c>
      <c r="CE56" s="214" t="s">
        <v>1191</v>
      </c>
      <c r="CF56" s="214" t="s">
        <v>318</v>
      </c>
      <c r="CG56" s="215">
        <v>45836</v>
      </c>
      <c r="CH56" s="213" t="s">
        <v>9003</v>
      </c>
      <c r="CI56" s="214" t="e">
        <v>#N/A</v>
      </c>
      <c r="CJ56" s="214" t="e">
        <v>#N/A</v>
      </c>
      <c r="CK56" s="214" t="e">
        <v>#N/A</v>
      </c>
      <c r="CL56" s="214" t="e">
        <v>#N/A</v>
      </c>
      <c r="CM56" s="214" t="e">
        <v>#N/A</v>
      </c>
      <c r="CN56" s="214" t="e">
        <v>#N/A</v>
      </c>
      <c r="CO56" s="217" t="e">
        <v>#N/A</v>
      </c>
      <c r="CP56" s="214" t="s">
        <v>6011</v>
      </c>
      <c r="CQ56" s="216" t="s">
        <v>17</v>
      </c>
      <c r="CR56" s="216" t="s">
        <v>318</v>
      </c>
      <c r="CS56" s="216" t="s">
        <v>17</v>
      </c>
      <c r="CT56" s="216" t="s">
        <v>17</v>
      </c>
      <c r="CU56" s="216" t="s">
        <v>1191</v>
      </c>
      <c r="CV56" s="216" t="s">
        <v>318</v>
      </c>
      <c r="CW56" s="206">
        <v>45836</v>
      </c>
      <c r="CX56" s="214" t="s">
        <v>5993</v>
      </c>
      <c r="CY56" s="210">
        <v>853000</v>
      </c>
      <c r="CZ56" s="210" t="s">
        <v>3239</v>
      </c>
      <c r="DA56" s="210" t="s">
        <v>398</v>
      </c>
      <c r="DB56" s="210">
        <v>2</v>
      </c>
      <c r="DC56" s="210" t="s">
        <v>5998</v>
      </c>
      <c r="DD56" s="210" t="s">
        <v>5982</v>
      </c>
      <c r="DE56" s="212">
        <v>45836</v>
      </c>
      <c r="DF56" s="213" t="s">
        <v>5995</v>
      </c>
      <c r="DG56" s="205">
        <v>1950000</v>
      </c>
      <c r="DH56" s="216" t="s">
        <v>5978</v>
      </c>
      <c r="DI56" s="216" t="s">
        <v>398</v>
      </c>
      <c r="DJ56" s="216">
        <v>2</v>
      </c>
      <c r="DK56" s="216" t="s">
        <v>5994</v>
      </c>
      <c r="DL56" s="216" t="s">
        <v>5979</v>
      </c>
      <c r="DM56" s="206">
        <v>45836</v>
      </c>
      <c r="DN56" s="214" t="s">
        <v>5997</v>
      </c>
      <c r="DO56" s="210">
        <v>0</v>
      </c>
      <c r="DP56" s="214" t="s">
        <v>3239</v>
      </c>
      <c r="DQ56" s="214" t="s">
        <v>398</v>
      </c>
      <c r="DR56" s="214">
        <v>2</v>
      </c>
      <c r="DS56" s="214" t="s">
        <v>5996</v>
      </c>
      <c r="DT56" s="214" t="s">
        <v>5982</v>
      </c>
      <c r="DU56" s="215">
        <v>45836</v>
      </c>
      <c r="DV56" s="213" t="s">
        <v>5999</v>
      </c>
      <c r="DW56" s="205">
        <v>853000</v>
      </c>
      <c r="DX56" s="216" t="s">
        <v>3239</v>
      </c>
      <c r="DY56" s="216" t="s">
        <v>398</v>
      </c>
      <c r="DZ56" s="216">
        <v>2</v>
      </c>
      <c r="EA56" s="216" t="s">
        <v>5998</v>
      </c>
      <c r="EB56" s="216" t="s">
        <v>5982</v>
      </c>
      <c r="EC56" s="206">
        <v>45836</v>
      </c>
      <c r="ED56" s="214" t="s">
        <v>6001</v>
      </c>
      <c r="EE56" s="210" t="s">
        <v>17</v>
      </c>
      <c r="EF56" s="214" t="s">
        <v>318</v>
      </c>
      <c r="EG56" s="214" t="s">
        <v>17</v>
      </c>
      <c r="EH56" s="214" t="s">
        <v>17</v>
      </c>
      <c r="EI56" s="214" t="s">
        <v>6000</v>
      </c>
      <c r="EJ56" s="214" t="s">
        <v>318</v>
      </c>
      <c r="EK56" s="215">
        <v>45836</v>
      </c>
      <c r="EL56" s="213" t="s">
        <v>6003</v>
      </c>
      <c r="EM56" s="205" t="s">
        <v>17</v>
      </c>
      <c r="EN56" s="216" t="s">
        <v>318</v>
      </c>
      <c r="EO56" s="216" t="s">
        <v>17</v>
      </c>
      <c r="EP56" s="216" t="s">
        <v>17</v>
      </c>
      <c r="EQ56" s="216" t="s">
        <v>6002</v>
      </c>
      <c r="ER56" s="216" t="s">
        <v>318</v>
      </c>
      <c r="ES56" s="206">
        <v>45836</v>
      </c>
      <c r="ET56" s="214" t="s">
        <v>5991</v>
      </c>
      <c r="EU56" s="214" t="s">
        <v>17</v>
      </c>
      <c r="EV56" s="214" t="s">
        <v>5989</v>
      </c>
      <c r="EW56" s="214" t="s">
        <v>230</v>
      </c>
      <c r="EX56" s="214">
        <v>3</v>
      </c>
      <c r="EY56" s="214" t="s">
        <v>5990</v>
      </c>
      <c r="EZ56" s="214" t="s">
        <v>4672</v>
      </c>
      <c r="FA56" s="215">
        <v>45836</v>
      </c>
      <c r="FB56" s="213" t="s">
        <v>6005</v>
      </c>
      <c r="FC56" s="216">
        <v>1</v>
      </c>
      <c r="FD56" s="216" t="s">
        <v>5978</v>
      </c>
      <c r="FE56" s="216" t="s">
        <v>178</v>
      </c>
      <c r="FF56" s="216">
        <v>1</v>
      </c>
      <c r="FG56" s="216" t="s">
        <v>6004</v>
      </c>
      <c r="FH56" s="216" t="s">
        <v>5979</v>
      </c>
      <c r="FI56" s="206">
        <v>45836</v>
      </c>
      <c r="FJ56" s="213" t="s">
        <v>6006</v>
      </c>
      <c r="FK56" s="214" t="s">
        <v>17</v>
      </c>
      <c r="FL56" s="214" t="s">
        <v>318</v>
      </c>
      <c r="FM56" s="214" t="s">
        <v>17</v>
      </c>
      <c r="FN56" s="214" t="s">
        <v>17</v>
      </c>
      <c r="FO56" s="214" t="s">
        <v>1191</v>
      </c>
      <c r="FP56" s="210" t="s">
        <v>318</v>
      </c>
      <c r="FQ56" s="211">
        <v>45836</v>
      </c>
      <c r="FR56" s="213" t="s">
        <v>6007</v>
      </c>
      <c r="FS56" s="216" t="s">
        <v>17</v>
      </c>
      <c r="FT56" s="216" t="s">
        <v>318</v>
      </c>
      <c r="FU56" s="216" t="s">
        <v>17</v>
      </c>
      <c r="FV56" s="216" t="s">
        <v>17</v>
      </c>
      <c r="FW56" s="216" t="s">
        <v>1191</v>
      </c>
      <c r="FX56" s="216" t="s">
        <v>318</v>
      </c>
      <c r="FY56" s="206">
        <v>45836</v>
      </c>
      <c r="FZ56" s="214" t="s">
        <v>1599</v>
      </c>
      <c r="GA56" s="214">
        <v>0</v>
      </c>
      <c r="GB56" s="214" t="s">
        <v>1215</v>
      </c>
      <c r="GC56" s="214" t="s">
        <v>62</v>
      </c>
      <c r="GD56" s="214">
        <v>2</v>
      </c>
      <c r="GE56" s="214" t="s">
        <v>17</v>
      </c>
      <c r="GF56" s="214" t="s">
        <v>17</v>
      </c>
      <c r="GG56" s="215">
        <v>45821</v>
      </c>
      <c r="GH56" s="213" t="s">
        <v>1605</v>
      </c>
      <c r="GI56" s="216">
        <v>0</v>
      </c>
      <c r="GJ56" s="216" t="s">
        <v>1215</v>
      </c>
      <c r="GK56" s="216" t="s">
        <v>62</v>
      </c>
      <c r="GL56" s="216">
        <v>2</v>
      </c>
      <c r="GM56" s="216" t="s">
        <v>17</v>
      </c>
      <c r="GN56" s="216" t="s">
        <v>17</v>
      </c>
      <c r="GO56" s="206">
        <v>45821</v>
      </c>
      <c r="GP56" s="214" t="s">
        <v>1600</v>
      </c>
      <c r="GQ56" s="214">
        <v>0</v>
      </c>
      <c r="GR56" s="214" t="s">
        <v>1215</v>
      </c>
      <c r="GS56" s="214" t="s">
        <v>62</v>
      </c>
      <c r="GT56" s="214">
        <v>2</v>
      </c>
      <c r="GU56" s="214" t="s">
        <v>17</v>
      </c>
      <c r="GV56" s="214" t="s">
        <v>17</v>
      </c>
      <c r="GW56" s="215">
        <v>45821</v>
      </c>
      <c r="GX56" s="213" t="s">
        <v>1606</v>
      </c>
      <c r="GY56" s="216">
        <v>0</v>
      </c>
      <c r="GZ56" s="216" t="s">
        <v>1215</v>
      </c>
      <c r="HA56" s="216" t="s">
        <v>62</v>
      </c>
      <c r="HB56" s="216">
        <v>2</v>
      </c>
      <c r="HC56" s="216" t="s">
        <v>17</v>
      </c>
      <c r="HD56" s="216" t="s">
        <v>17</v>
      </c>
      <c r="HE56" s="206">
        <v>45821</v>
      </c>
      <c r="HF56" s="214" t="s">
        <v>1598</v>
      </c>
      <c r="HG56" s="214">
        <v>1</v>
      </c>
      <c r="HH56" s="214" t="s">
        <v>1215</v>
      </c>
      <c r="HI56" s="214" t="s">
        <v>62</v>
      </c>
      <c r="HJ56" s="214">
        <v>2</v>
      </c>
      <c r="HK56" s="214" t="s">
        <v>17</v>
      </c>
      <c r="HL56" s="214" t="s">
        <v>17</v>
      </c>
      <c r="HM56" s="215">
        <v>45821</v>
      </c>
      <c r="HN56" s="213" t="s">
        <v>1604</v>
      </c>
      <c r="HO56" s="216">
        <v>2</v>
      </c>
      <c r="HP56" s="216" t="s">
        <v>1215</v>
      </c>
      <c r="HQ56" s="216" t="s">
        <v>62</v>
      </c>
      <c r="HR56" s="216">
        <v>2</v>
      </c>
      <c r="HS56" s="216" t="s">
        <v>17</v>
      </c>
      <c r="HT56" s="216" t="s">
        <v>17</v>
      </c>
      <c r="HU56" s="206">
        <v>45821</v>
      </c>
      <c r="HV56" s="214" t="s">
        <v>1601</v>
      </c>
      <c r="HW56" s="214">
        <v>2</v>
      </c>
      <c r="HX56" s="214" t="s">
        <v>1215</v>
      </c>
      <c r="HY56" s="214" t="s">
        <v>62</v>
      </c>
      <c r="HZ56" s="214">
        <v>2</v>
      </c>
      <c r="IA56" s="214" t="s">
        <v>17</v>
      </c>
      <c r="IB56" s="214" t="s">
        <v>17</v>
      </c>
      <c r="IC56" s="215">
        <v>45821</v>
      </c>
      <c r="ID56" s="213" t="s">
        <v>1603</v>
      </c>
      <c r="IE56" s="216">
        <v>0</v>
      </c>
      <c r="IF56" s="216" t="s">
        <v>1215</v>
      </c>
      <c r="IG56" s="216" t="s">
        <v>62</v>
      </c>
      <c r="IH56" s="216">
        <v>2</v>
      </c>
      <c r="II56" s="216" t="s">
        <v>17</v>
      </c>
      <c r="IJ56" s="216" t="s">
        <v>17</v>
      </c>
      <c r="IK56" s="206">
        <v>45821</v>
      </c>
      <c r="IL56" s="214" t="s">
        <v>1602</v>
      </c>
      <c r="IM56" s="214">
        <v>0</v>
      </c>
      <c r="IN56" s="214" t="s">
        <v>1215</v>
      </c>
      <c r="IO56" s="214" t="s">
        <v>62</v>
      </c>
      <c r="IP56" s="214">
        <v>2</v>
      </c>
      <c r="IQ56" s="214" t="s">
        <v>17</v>
      </c>
      <c r="IR56" s="214" t="s">
        <v>17</v>
      </c>
      <c r="IS56" s="215">
        <v>45821</v>
      </c>
    </row>
    <row r="57" spans="1:253" s="11" customFormat="1" ht="13.25" customHeight="1" x14ac:dyDescent="0.25">
      <c r="A57" s="11" t="s">
        <v>1193</v>
      </c>
      <c r="B57" s="11" t="s">
        <v>8433</v>
      </c>
      <c r="C57" s="11" t="s">
        <v>1194</v>
      </c>
      <c r="D57" s="11" t="s">
        <v>427</v>
      </c>
      <c r="E57" s="11" t="s">
        <v>7893</v>
      </c>
      <c r="F57" s="11" t="s">
        <v>5937</v>
      </c>
      <c r="G57" s="204">
        <v>58353000</v>
      </c>
      <c r="H57" s="205" t="s">
        <v>5883</v>
      </c>
      <c r="I57" s="205" t="s">
        <v>398</v>
      </c>
      <c r="J57" s="205">
        <v>2</v>
      </c>
      <c r="K57" s="205" t="s">
        <v>5936</v>
      </c>
      <c r="L57" s="205" t="s">
        <v>5884</v>
      </c>
      <c r="M57" s="206">
        <v>45836</v>
      </c>
      <c r="N57" s="213" t="s">
        <v>5941</v>
      </c>
      <c r="O57" s="208">
        <v>519220</v>
      </c>
      <c r="P57" s="208" t="s">
        <v>5938</v>
      </c>
      <c r="Q57" s="208" t="s">
        <v>398</v>
      </c>
      <c r="R57" s="208">
        <v>2</v>
      </c>
      <c r="S57" s="208" t="s">
        <v>5940</v>
      </c>
      <c r="T57" s="208" t="s">
        <v>5939</v>
      </c>
      <c r="U57" s="209">
        <v>45836</v>
      </c>
      <c r="V57" s="213" t="s">
        <v>5944</v>
      </c>
      <c r="W57" s="205">
        <v>16617000</v>
      </c>
      <c r="X57" s="205" t="s">
        <v>5916</v>
      </c>
      <c r="Y57" s="205" t="s">
        <v>230</v>
      </c>
      <c r="Z57" s="205">
        <v>3</v>
      </c>
      <c r="AA57" s="205" t="s">
        <v>5943</v>
      </c>
      <c r="AB57" s="205" t="s">
        <v>5942</v>
      </c>
      <c r="AC57" s="206">
        <v>45836</v>
      </c>
      <c r="AD57" s="213" t="s">
        <v>5946</v>
      </c>
      <c r="AE57" s="210">
        <v>9411000</v>
      </c>
      <c r="AF57" s="210" t="s">
        <v>5916</v>
      </c>
      <c r="AG57" s="210" t="s">
        <v>230</v>
      </c>
      <c r="AH57" s="210">
        <v>3</v>
      </c>
      <c r="AI57" s="210" t="s">
        <v>5945</v>
      </c>
      <c r="AJ57" s="210" t="s">
        <v>5942</v>
      </c>
      <c r="AK57" s="211">
        <v>45836</v>
      </c>
      <c r="AL57" s="213" t="s">
        <v>5947</v>
      </c>
      <c r="AM57" s="205" t="s">
        <v>17</v>
      </c>
      <c r="AN57" s="205" t="s">
        <v>318</v>
      </c>
      <c r="AO57" s="205" t="s">
        <v>398</v>
      </c>
      <c r="AP57" s="205">
        <v>2</v>
      </c>
      <c r="AQ57" s="205" t="s">
        <v>318</v>
      </c>
      <c r="AR57" s="205" t="s">
        <v>318</v>
      </c>
      <c r="AS57" s="206">
        <v>45836</v>
      </c>
      <c r="AT57" s="214" t="s">
        <v>5948</v>
      </c>
      <c r="AU57" s="210" t="s">
        <v>17</v>
      </c>
      <c r="AV57" s="210" t="s">
        <v>17</v>
      </c>
      <c r="AW57" s="210" t="s">
        <v>17</v>
      </c>
      <c r="AX57" s="210" t="s">
        <v>17</v>
      </c>
      <c r="AY57" s="210" t="s">
        <v>1195</v>
      </c>
      <c r="AZ57" s="210" t="s">
        <v>17</v>
      </c>
      <c r="BA57" s="211">
        <v>45836</v>
      </c>
      <c r="BB57" s="213" t="s">
        <v>5969</v>
      </c>
      <c r="BC57" s="205">
        <v>921175</v>
      </c>
      <c r="BD57" s="205" t="s">
        <v>5929</v>
      </c>
      <c r="BE57" s="205" t="s">
        <v>398</v>
      </c>
      <c r="BF57" s="205">
        <v>2</v>
      </c>
      <c r="BG57" s="205" t="s">
        <v>5968</v>
      </c>
      <c r="BH57" s="205" t="s">
        <v>5930</v>
      </c>
      <c r="BI57" s="206">
        <v>45836</v>
      </c>
      <c r="BJ57" s="214" t="s">
        <v>5949</v>
      </c>
      <c r="BK57" s="214" t="s">
        <v>17</v>
      </c>
      <c r="BL57" s="214" t="s">
        <v>318</v>
      </c>
      <c r="BM57" s="214" t="s">
        <v>17</v>
      </c>
      <c r="BN57" s="214" t="s">
        <v>17</v>
      </c>
      <c r="BO57" s="214" t="s">
        <v>1195</v>
      </c>
      <c r="BP57" s="210" t="s">
        <v>318</v>
      </c>
      <c r="BQ57" s="215">
        <v>45836</v>
      </c>
      <c r="BR57" s="213" t="s">
        <v>5970</v>
      </c>
      <c r="BS57" s="216" t="s">
        <v>17</v>
      </c>
      <c r="BT57" s="216" t="s">
        <v>17</v>
      </c>
      <c r="BU57" s="216" t="s">
        <v>17</v>
      </c>
      <c r="BV57" s="216" t="s">
        <v>17</v>
      </c>
      <c r="BW57" s="216" t="s">
        <v>1195</v>
      </c>
      <c r="BX57" s="216" t="s">
        <v>17</v>
      </c>
      <c r="BY57" s="206">
        <v>45836</v>
      </c>
      <c r="BZ57" s="214" t="s">
        <v>5971</v>
      </c>
      <c r="CA57" s="214" t="s">
        <v>17</v>
      </c>
      <c r="CB57" s="214" t="s">
        <v>17</v>
      </c>
      <c r="CC57" s="214" t="s">
        <v>17</v>
      </c>
      <c r="CD57" s="214" t="s">
        <v>17</v>
      </c>
      <c r="CE57" s="214" t="s">
        <v>1195</v>
      </c>
      <c r="CF57" s="214" t="s">
        <v>17</v>
      </c>
      <c r="CG57" s="215">
        <v>45836</v>
      </c>
      <c r="CH57" s="213" t="s">
        <v>9004</v>
      </c>
      <c r="CI57" s="214" t="e">
        <v>#N/A</v>
      </c>
      <c r="CJ57" s="214" t="e">
        <v>#N/A</v>
      </c>
      <c r="CK57" s="214" t="e">
        <v>#N/A</v>
      </c>
      <c r="CL57" s="214" t="e">
        <v>#N/A</v>
      </c>
      <c r="CM57" s="214" t="e">
        <v>#N/A</v>
      </c>
      <c r="CN57" s="214" t="e">
        <v>#N/A</v>
      </c>
      <c r="CO57" s="217" t="e">
        <v>#N/A</v>
      </c>
      <c r="CP57" s="214" t="s">
        <v>5972</v>
      </c>
      <c r="CQ57" s="216" t="s">
        <v>17</v>
      </c>
      <c r="CR57" s="216" t="s">
        <v>17</v>
      </c>
      <c r="CS57" s="216" t="s">
        <v>17</v>
      </c>
      <c r="CT57" s="216" t="s">
        <v>17</v>
      </c>
      <c r="CU57" s="216" t="s">
        <v>1195</v>
      </c>
      <c r="CV57" s="216" t="s">
        <v>17</v>
      </c>
      <c r="CW57" s="206">
        <v>45836</v>
      </c>
      <c r="CX57" s="214" t="s">
        <v>5953</v>
      </c>
      <c r="CY57" s="210">
        <v>2824000</v>
      </c>
      <c r="CZ57" s="210" t="s">
        <v>5916</v>
      </c>
      <c r="DA57" s="210" t="s">
        <v>230</v>
      </c>
      <c r="DB57" s="210">
        <v>3</v>
      </c>
      <c r="DC57" s="210" t="s">
        <v>5958</v>
      </c>
      <c r="DD57" s="210" t="s">
        <v>5942</v>
      </c>
      <c r="DE57" s="212">
        <v>45836</v>
      </c>
      <c r="DF57" s="213" t="s">
        <v>5955</v>
      </c>
      <c r="DG57" s="205">
        <v>7206000</v>
      </c>
      <c r="DH57" s="216" t="s">
        <v>5916</v>
      </c>
      <c r="DI57" s="216" t="s">
        <v>230</v>
      </c>
      <c r="DJ57" s="216">
        <v>3</v>
      </c>
      <c r="DK57" s="216" t="s">
        <v>5954</v>
      </c>
      <c r="DL57" s="216" t="s">
        <v>5942</v>
      </c>
      <c r="DM57" s="206">
        <v>45836</v>
      </c>
      <c r="DN57" s="214" t="s">
        <v>5957</v>
      </c>
      <c r="DO57" s="210">
        <v>6588000</v>
      </c>
      <c r="DP57" s="214" t="s">
        <v>5916</v>
      </c>
      <c r="DQ57" s="214" t="s">
        <v>230</v>
      </c>
      <c r="DR57" s="214">
        <v>3</v>
      </c>
      <c r="DS57" s="214" t="s">
        <v>5956</v>
      </c>
      <c r="DT57" s="214" t="s">
        <v>5942</v>
      </c>
      <c r="DU57" s="215">
        <v>45836</v>
      </c>
      <c r="DV57" s="213" t="s">
        <v>5959</v>
      </c>
      <c r="DW57" s="205">
        <v>2532000</v>
      </c>
      <c r="DX57" s="216" t="s">
        <v>5916</v>
      </c>
      <c r="DY57" s="216" t="s">
        <v>230</v>
      </c>
      <c r="DZ57" s="216">
        <v>3</v>
      </c>
      <c r="EA57" s="216" t="s">
        <v>5958</v>
      </c>
      <c r="EB57" s="216" t="s">
        <v>5942</v>
      </c>
      <c r="EC57" s="206">
        <v>45836</v>
      </c>
      <c r="ED57" s="214" t="s">
        <v>5961</v>
      </c>
      <c r="EE57" s="210">
        <v>292000</v>
      </c>
      <c r="EF57" s="214" t="s">
        <v>5916</v>
      </c>
      <c r="EG57" s="214" t="s">
        <v>230</v>
      </c>
      <c r="EH57" s="214">
        <v>3</v>
      </c>
      <c r="EI57" s="214" t="s">
        <v>5960</v>
      </c>
      <c r="EJ57" s="214" t="s">
        <v>5942</v>
      </c>
      <c r="EK57" s="215">
        <v>45836</v>
      </c>
      <c r="EL57" s="213" t="s">
        <v>5963</v>
      </c>
      <c r="EM57" s="205">
        <v>0</v>
      </c>
      <c r="EN57" s="216" t="s">
        <v>5916</v>
      </c>
      <c r="EO57" s="216" t="s">
        <v>398</v>
      </c>
      <c r="EP57" s="216">
        <v>2</v>
      </c>
      <c r="EQ57" s="216" t="s">
        <v>5962</v>
      </c>
      <c r="ER57" s="216" t="s">
        <v>5942</v>
      </c>
      <c r="ES57" s="206">
        <v>45836</v>
      </c>
      <c r="ET57" s="214" t="s">
        <v>5951</v>
      </c>
      <c r="EU57" s="214" t="s">
        <v>17</v>
      </c>
      <c r="EV57" s="214" t="s">
        <v>5916</v>
      </c>
      <c r="EW57" s="214" t="s">
        <v>230</v>
      </c>
      <c r="EX57" s="214">
        <v>3</v>
      </c>
      <c r="EY57" s="214" t="s">
        <v>5950</v>
      </c>
      <c r="EZ57" s="214" t="s">
        <v>5942</v>
      </c>
      <c r="FA57" s="215">
        <v>45836</v>
      </c>
      <c r="FB57" s="213" t="s">
        <v>5965</v>
      </c>
      <c r="FC57" s="216">
        <v>3</v>
      </c>
      <c r="FD57" s="216" t="s">
        <v>5922</v>
      </c>
      <c r="FE57" s="216" t="s">
        <v>398</v>
      </c>
      <c r="FF57" s="216">
        <v>2</v>
      </c>
      <c r="FG57" s="216" t="s">
        <v>5964</v>
      </c>
      <c r="FH57" s="216" t="s">
        <v>5923</v>
      </c>
      <c r="FI57" s="206">
        <v>45836</v>
      </c>
      <c r="FJ57" s="213" t="s">
        <v>5966</v>
      </c>
      <c r="FK57" s="214" t="s">
        <v>17</v>
      </c>
      <c r="FL57" s="214" t="s">
        <v>17</v>
      </c>
      <c r="FM57" s="214" t="s">
        <v>17</v>
      </c>
      <c r="FN57" s="214" t="s">
        <v>17</v>
      </c>
      <c r="FO57" s="214" t="s">
        <v>1195</v>
      </c>
      <c r="FP57" s="210" t="s">
        <v>17</v>
      </c>
      <c r="FQ57" s="211">
        <v>45836</v>
      </c>
      <c r="FR57" s="213" t="s">
        <v>5967</v>
      </c>
      <c r="FS57" s="216" t="s">
        <v>17</v>
      </c>
      <c r="FT57" s="216" t="s">
        <v>17</v>
      </c>
      <c r="FU57" s="216" t="s">
        <v>17</v>
      </c>
      <c r="FV57" s="216" t="s">
        <v>17</v>
      </c>
      <c r="FW57" s="216" t="s">
        <v>1195</v>
      </c>
      <c r="FX57" s="216" t="s">
        <v>17</v>
      </c>
      <c r="FY57" s="206">
        <v>45836</v>
      </c>
      <c r="FZ57" s="214" t="s">
        <v>1608</v>
      </c>
      <c r="GA57" s="214">
        <v>0</v>
      </c>
      <c r="GB57" s="214" t="s">
        <v>1215</v>
      </c>
      <c r="GC57" s="214" t="s">
        <v>62</v>
      </c>
      <c r="GD57" s="214">
        <v>2</v>
      </c>
      <c r="GE57" s="214" t="s">
        <v>17</v>
      </c>
      <c r="GF57" s="214" t="s">
        <v>17</v>
      </c>
      <c r="GG57" s="215">
        <v>45821</v>
      </c>
      <c r="GH57" s="213" t="s">
        <v>1614</v>
      </c>
      <c r="GI57" s="216">
        <v>0</v>
      </c>
      <c r="GJ57" s="216" t="s">
        <v>1215</v>
      </c>
      <c r="GK57" s="216" t="s">
        <v>62</v>
      </c>
      <c r="GL57" s="216">
        <v>2</v>
      </c>
      <c r="GM57" s="216" t="s">
        <v>17</v>
      </c>
      <c r="GN57" s="216" t="s">
        <v>17</v>
      </c>
      <c r="GO57" s="206">
        <v>45821</v>
      </c>
      <c r="GP57" s="214" t="s">
        <v>1609</v>
      </c>
      <c r="GQ57" s="214">
        <v>0</v>
      </c>
      <c r="GR57" s="214" t="s">
        <v>1215</v>
      </c>
      <c r="GS57" s="214" t="s">
        <v>62</v>
      </c>
      <c r="GT57" s="214">
        <v>2</v>
      </c>
      <c r="GU57" s="214" t="s">
        <v>17</v>
      </c>
      <c r="GV57" s="214" t="s">
        <v>17</v>
      </c>
      <c r="GW57" s="215">
        <v>45821</v>
      </c>
      <c r="GX57" s="213" t="s">
        <v>1615</v>
      </c>
      <c r="GY57" s="216">
        <v>0</v>
      </c>
      <c r="GZ57" s="216" t="s">
        <v>1215</v>
      </c>
      <c r="HA57" s="216" t="s">
        <v>62</v>
      </c>
      <c r="HB57" s="216">
        <v>2</v>
      </c>
      <c r="HC57" s="216" t="s">
        <v>17</v>
      </c>
      <c r="HD57" s="216" t="s">
        <v>17</v>
      </c>
      <c r="HE57" s="206">
        <v>45821</v>
      </c>
      <c r="HF57" s="214" t="s">
        <v>1607</v>
      </c>
      <c r="HG57" s="214">
        <v>0</v>
      </c>
      <c r="HH57" s="214" t="s">
        <v>1215</v>
      </c>
      <c r="HI57" s="214" t="s">
        <v>62</v>
      </c>
      <c r="HJ57" s="214">
        <v>2</v>
      </c>
      <c r="HK57" s="214" t="s">
        <v>17</v>
      </c>
      <c r="HL57" s="214" t="s">
        <v>17</v>
      </c>
      <c r="HM57" s="215">
        <v>45821</v>
      </c>
      <c r="HN57" s="213" t="s">
        <v>1613</v>
      </c>
      <c r="HO57" s="216">
        <v>2</v>
      </c>
      <c r="HP57" s="216" t="s">
        <v>1215</v>
      </c>
      <c r="HQ57" s="216" t="s">
        <v>62</v>
      </c>
      <c r="HR57" s="216">
        <v>2</v>
      </c>
      <c r="HS57" s="216" t="s">
        <v>17</v>
      </c>
      <c r="HT57" s="216" t="s">
        <v>17</v>
      </c>
      <c r="HU57" s="206">
        <v>45821</v>
      </c>
      <c r="HV57" s="214" t="s">
        <v>1610</v>
      </c>
      <c r="HW57" s="214">
        <v>2</v>
      </c>
      <c r="HX57" s="214" t="s">
        <v>1215</v>
      </c>
      <c r="HY57" s="214" t="s">
        <v>62</v>
      </c>
      <c r="HZ57" s="214">
        <v>2</v>
      </c>
      <c r="IA57" s="214" t="s">
        <v>17</v>
      </c>
      <c r="IB57" s="214" t="s">
        <v>17</v>
      </c>
      <c r="IC57" s="215">
        <v>45821</v>
      </c>
      <c r="ID57" s="213" t="s">
        <v>1612</v>
      </c>
      <c r="IE57" s="216">
        <v>0</v>
      </c>
      <c r="IF57" s="216" t="s">
        <v>1215</v>
      </c>
      <c r="IG57" s="216" t="s">
        <v>62</v>
      </c>
      <c r="IH57" s="216">
        <v>2</v>
      </c>
      <c r="II57" s="216" t="s">
        <v>17</v>
      </c>
      <c r="IJ57" s="216" t="s">
        <v>17</v>
      </c>
      <c r="IK57" s="206">
        <v>45821</v>
      </c>
      <c r="IL57" s="214" t="s">
        <v>1611</v>
      </c>
      <c r="IM57" s="214">
        <v>1</v>
      </c>
      <c r="IN57" s="214" t="s">
        <v>1215</v>
      </c>
      <c r="IO57" s="214" t="s">
        <v>62</v>
      </c>
      <c r="IP57" s="214">
        <v>2</v>
      </c>
      <c r="IQ57" s="214" t="s">
        <v>17</v>
      </c>
      <c r="IR57" s="214" t="s">
        <v>17</v>
      </c>
      <c r="IS57" s="215">
        <v>45821</v>
      </c>
    </row>
    <row r="58" spans="1:253" s="11" customFormat="1" ht="13.25" customHeight="1" x14ac:dyDescent="0.25">
      <c r="A58" s="11" t="s">
        <v>699</v>
      </c>
      <c r="B58" s="11" t="s">
        <v>8443</v>
      </c>
      <c r="C58" s="11" t="s">
        <v>700</v>
      </c>
      <c r="D58" s="11" t="s">
        <v>701</v>
      </c>
      <c r="E58" s="11" t="s">
        <v>7908</v>
      </c>
      <c r="F58" s="11" t="s">
        <v>2780</v>
      </c>
      <c r="G58" s="204">
        <v>5700000</v>
      </c>
      <c r="H58" s="205" t="s">
        <v>2745</v>
      </c>
      <c r="I58" s="205" t="s">
        <v>178</v>
      </c>
      <c r="J58" s="205">
        <v>1</v>
      </c>
      <c r="K58" s="205" t="s">
        <v>2747</v>
      </c>
      <c r="L58" s="205" t="s">
        <v>2746</v>
      </c>
      <c r="M58" s="206">
        <v>45832</v>
      </c>
      <c r="N58" s="213" t="s">
        <v>2782</v>
      </c>
      <c r="O58" s="208">
        <v>10230</v>
      </c>
      <c r="P58" s="208" t="s">
        <v>2712</v>
      </c>
      <c r="Q58" s="208" t="s">
        <v>178</v>
      </c>
      <c r="R58" s="208">
        <v>1</v>
      </c>
      <c r="S58" s="208" t="s">
        <v>2781</v>
      </c>
      <c r="T58" s="208" t="s">
        <v>2749</v>
      </c>
      <c r="U58" s="209">
        <v>45832</v>
      </c>
      <c r="V58" s="213" t="s">
        <v>2784</v>
      </c>
      <c r="W58" s="205">
        <v>5700000</v>
      </c>
      <c r="X58" s="205" t="s">
        <v>2745</v>
      </c>
      <c r="Y58" s="205" t="s">
        <v>178</v>
      </c>
      <c r="Z58" s="205">
        <v>1</v>
      </c>
      <c r="AA58" s="205" t="s">
        <v>2783</v>
      </c>
      <c r="AB58" s="205" t="s">
        <v>2746</v>
      </c>
      <c r="AC58" s="206">
        <v>45832</v>
      </c>
      <c r="AD58" s="213" t="s">
        <v>2788</v>
      </c>
      <c r="AE58" s="210">
        <v>2349000</v>
      </c>
      <c r="AF58" s="210" t="s">
        <v>2785</v>
      </c>
      <c r="AG58" s="210" t="s">
        <v>230</v>
      </c>
      <c r="AH58" s="210">
        <v>3</v>
      </c>
      <c r="AI58" s="210" t="s">
        <v>2787</v>
      </c>
      <c r="AJ58" s="210" t="s">
        <v>2786</v>
      </c>
      <c r="AK58" s="211">
        <v>45832</v>
      </c>
      <c r="AL58" s="213" t="s">
        <v>2792</v>
      </c>
      <c r="AM58" s="205">
        <v>1331000</v>
      </c>
      <c r="AN58" s="205" t="s">
        <v>2789</v>
      </c>
      <c r="AO58" s="205" t="s">
        <v>178</v>
      </c>
      <c r="AP58" s="205">
        <v>1</v>
      </c>
      <c r="AQ58" s="205" t="s">
        <v>2791</v>
      </c>
      <c r="AR58" s="205" t="s">
        <v>2790</v>
      </c>
      <c r="AS58" s="206">
        <v>45832</v>
      </c>
      <c r="AT58" s="214" t="s">
        <v>703</v>
      </c>
      <c r="AU58" s="210" t="s">
        <v>17</v>
      </c>
      <c r="AV58" s="210" t="s">
        <v>17</v>
      </c>
      <c r="AW58" s="210" t="s">
        <v>17</v>
      </c>
      <c r="AX58" s="210" t="s">
        <v>17</v>
      </c>
      <c r="AY58" s="210" t="s">
        <v>608</v>
      </c>
      <c r="AZ58" s="210" t="s">
        <v>17</v>
      </c>
      <c r="BA58" s="211">
        <v>45680</v>
      </c>
      <c r="BB58" s="213" t="s">
        <v>702</v>
      </c>
      <c r="BC58" s="205" t="s">
        <v>17</v>
      </c>
      <c r="BD58" s="205" t="s">
        <v>17</v>
      </c>
      <c r="BE58" s="205" t="s">
        <v>17</v>
      </c>
      <c r="BF58" s="205" t="s">
        <v>17</v>
      </c>
      <c r="BG58" s="205" t="s">
        <v>608</v>
      </c>
      <c r="BH58" s="205" t="s">
        <v>17</v>
      </c>
      <c r="BI58" s="206">
        <v>45680</v>
      </c>
      <c r="BJ58" s="214" t="s">
        <v>2794</v>
      </c>
      <c r="BK58" s="214">
        <v>8</v>
      </c>
      <c r="BL58" s="214" t="s">
        <v>2724</v>
      </c>
      <c r="BM58" s="214" t="s">
        <v>178</v>
      </c>
      <c r="BN58" s="214">
        <v>1</v>
      </c>
      <c r="BO58" s="214" t="s">
        <v>2793</v>
      </c>
      <c r="BP58" s="210" t="s">
        <v>269</v>
      </c>
      <c r="BQ58" s="215">
        <v>45832</v>
      </c>
      <c r="BR58" s="213" t="s">
        <v>704</v>
      </c>
      <c r="BS58" s="216" t="s">
        <v>17</v>
      </c>
      <c r="BT58" s="216" t="s">
        <v>17</v>
      </c>
      <c r="BU58" s="216" t="s">
        <v>17</v>
      </c>
      <c r="BV58" s="216" t="s">
        <v>17</v>
      </c>
      <c r="BW58" s="216" t="s">
        <v>608</v>
      </c>
      <c r="BX58" s="216" t="s">
        <v>17</v>
      </c>
      <c r="BY58" s="206">
        <v>45680</v>
      </c>
      <c r="BZ58" s="214" t="s">
        <v>705</v>
      </c>
      <c r="CA58" s="214" t="s">
        <v>17</v>
      </c>
      <c r="CB58" s="214" t="s">
        <v>17</v>
      </c>
      <c r="CC58" s="214" t="s">
        <v>17</v>
      </c>
      <c r="CD58" s="214" t="s">
        <v>17</v>
      </c>
      <c r="CE58" s="214" t="s">
        <v>608</v>
      </c>
      <c r="CF58" s="214" t="s">
        <v>17</v>
      </c>
      <c r="CG58" s="215">
        <v>45680</v>
      </c>
      <c r="CH58" s="213" t="s">
        <v>9005</v>
      </c>
      <c r="CI58" s="214" t="e">
        <v>#N/A</v>
      </c>
      <c r="CJ58" s="214" t="e">
        <v>#N/A</v>
      </c>
      <c r="CK58" s="214" t="e">
        <v>#N/A</v>
      </c>
      <c r="CL58" s="214" t="e">
        <v>#N/A</v>
      </c>
      <c r="CM58" s="214" t="e">
        <v>#N/A</v>
      </c>
      <c r="CN58" s="214" t="e">
        <v>#N/A</v>
      </c>
      <c r="CO58" s="217" t="e">
        <v>#N/A</v>
      </c>
      <c r="CP58" s="214" t="s">
        <v>707</v>
      </c>
      <c r="CQ58" s="216" t="s">
        <v>17</v>
      </c>
      <c r="CR58" s="216" t="s">
        <v>17</v>
      </c>
      <c r="CS58" s="216" t="s">
        <v>17</v>
      </c>
      <c r="CT58" s="216" t="s">
        <v>17</v>
      </c>
      <c r="CU58" s="216" t="s">
        <v>608</v>
      </c>
      <c r="CV58" s="216" t="s">
        <v>17</v>
      </c>
      <c r="CW58" s="206">
        <v>45680</v>
      </c>
      <c r="CX58" s="214" t="s">
        <v>2797</v>
      </c>
      <c r="CY58" s="210">
        <v>1331000</v>
      </c>
      <c r="CZ58" s="210" t="s">
        <v>2804</v>
      </c>
      <c r="DA58" s="210" t="s">
        <v>398</v>
      </c>
      <c r="DB58" s="210">
        <v>2</v>
      </c>
      <c r="DC58" s="210" t="s">
        <v>2806</v>
      </c>
      <c r="DD58" s="210" t="s">
        <v>2805</v>
      </c>
      <c r="DE58" s="212">
        <v>45832</v>
      </c>
      <c r="DF58" s="213" t="s">
        <v>2800</v>
      </c>
      <c r="DG58" s="205">
        <v>3351000</v>
      </c>
      <c r="DH58" s="216" t="s">
        <v>2798</v>
      </c>
      <c r="DI58" s="216" t="s">
        <v>398</v>
      </c>
      <c r="DJ58" s="216">
        <v>2</v>
      </c>
      <c r="DK58" s="216" t="s">
        <v>1797</v>
      </c>
      <c r="DL58" s="216" t="s">
        <v>2799</v>
      </c>
      <c r="DM58" s="206">
        <v>45832</v>
      </c>
      <c r="DN58" s="214" t="s">
        <v>2803</v>
      </c>
      <c r="DO58" s="210">
        <v>1018000</v>
      </c>
      <c r="DP58" s="214" t="s">
        <v>2801</v>
      </c>
      <c r="DQ58" s="214" t="s">
        <v>398</v>
      </c>
      <c r="DR58" s="214">
        <v>2</v>
      </c>
      <c r="DS58" s="214" t="s">
        <v>1801</v>
      </c>
      <c r="DT58" s="214" t="s">
        <v>2802</v>
      </c>
      <c r="DU58" s="215">
        <v>45832</v>
      </c>
      <c r="DV58" s="213" t="s">
        <v>2807</v>
      </c>
      <c r="DW58" s="205">
        <v>1287000</v>
      </c>
      <c r="DX58" s="216" t="s">
        <v>2804</v>
      </c>
      <c r="DY58" s="216" t="s">
        <v>398</v>
      </c>
      <c r="DZ58" s="216">
        <v>2</v>
      </c>
      <c r="EA58" s="216" t="s">
        <v>2806</v>
      </c>
      <c r="EB58" s="216" t="s">
        <v>2805</v>
      </c>
      <c r="EC58" s="206">
        <v>45832</v>
      </c>
      <c r="ED58" s="214" t="s">
        <v>2809</v>
      </c>
      <c r="EE58" s="210">
        <v>44000</v>
      </c>
      <c r="EF58" s="214" t="s">
        <v>2775</v>
      </c>
      <c r="EG58" s="214" t="s">
        <v>398</v>
      </c>
      <c r="EH58" s="214">
        <v>2</v>
      </c>
      <c r="EI58" s="214" t="s">
        <v>2808</v>
      </c>
      <c r="EJ58" s="214" t="s">
        <v>2776</v>
      </c>
      <c r="EK58" s="215">
        <v>45832</v>
      </c>
      <c r="EL58" s="213" t="s">
        <v>2811</v>
      </c>
      <c r="EM58" s="205">
        <v>0</v>
      </c>
      <c r="EN58" s="216" t="s">
        <v>2775</v>
      </c>
      <c r="EO58" s="216" t="s">
        <v>398</v>
      </c>
      <c r="EP58" s="216">
        <v>2</v>
      </c>
      <c r="EQ58" s="216" t="s">
        <v>2810</v>
      </c>
      <c r="ER58" s="216" t="s">
        <v>2776</v>
      </c>
      <c r="ES58" s="206">
        <v>45832</v>
      </c>
      <c r="ET58" s="214" t="s">
        <v>2795</v>
      </c>
      <c r="EU58" s="214">
        <v>216</v>
      </c>
      <c r="EV58" s="214" t="s">
        <v>2724</v>
      </c>
      <c r="EW58" s="214" t="s">
        <v>178</v>
      </c>
      <c r="EX58" s="214">
        <v>1</v>
      </c>
      <c r="EY58" s="214" t="s">
        <v>2760</v>
      </c>
      <c r="EZ58" s="214" t="s">
        <v>1013</v>
      </c>
      <c r="FA58" s="215">
        <v>45832</v>
      </c>
      <c r="FB58" s="213" t="s">
        <v>2813</v>
      </c>
      <c r="FC58" s="216">
        <v>2</v>
      </c>
      <c r="FD58" s="216" t="s">
        <v>2789</v>
      </c>
      <c r="FE58" s="216" t="s">
        <v>178</v>
      </c>
      <c r="FF58" s="216">
        <v>1</v>
      </c>
      <c r="FG58" s="216" t="s">
        <v>2812</v>
      </c>
      <c r="FH58" s="216" t="s">
        <v>2790</v>
      </c>
      <c r="FI58" s="206">
        <v>45832</v>
      </c>
      <c r="FJ58" s="213" t="s">
        <v>708</v>
      </c>
      <c r="FK58" s="214" t="s">
        <v>17</v>
      </c>
      <c r="FL58" s="214" t="s">
        <v>17</v>
      </c>
      <c r="FM58" s="214" t="s">
        <v>17</v>
      </c>
      <c r="FN58" s="214" t="s">
        <v>17</v>
      </c>
      <c r="FO58" s="214" t="s">
        <v>608</v>
      </c>
      <c r="FP58" s="210" t="s">
        <v>17</v>
      </c>
      <c r="FQ58" s="211">
        <v>45680</v>
      </c>
      <c r="FR58" s="213" t="s">
        <v>709</v>
      </c>
      <c r="FS58" s="216" t="s">
        <v>17</v>
      </c>
      <c r="FT58" s="216" t="s">
        <v>17</v>
      </c>
      <c r="FU58" s="216" t="s">
        <v>17</v>
      </c>
      <c r="FV58" s="216" t="s">
        <v>17</v>
      </c>
      <c r="FW58" s="216" t="s">
        <v>608</v>
      </c>
      <c r="FX58" s="216" t="s">
        <v>17</v>
      </c>
      <c r="FY58" s="206">
        <v>45680</v>
      </c>
      <c r="FZ58" s="214" t="s">
        <v>2051</v>
      </c>
      <c r="GA58" s="214">
        <v>0</v>
      </c>
      <c r="GB58" s="214" t="s">
        <v>1215</v>
      </c>
      <c r="GC58" s="214" t="s">
        <v>62</v>
      </c>
      <c r="GD58" s="214">
        <v>2</v>
      </c>
      <c r="GE58" s="214" t="s">
        <v>17</v>
      </c>
      <c r="GF58" s="214" t="s">
        <v>17</v>
      </c>
      <c r="GG58" s="215">
        <v>45827</v>
      </c>
      <c r="GH58" s="213" t="s">
        <v>2057</v>
      </c>
      <c r="GI58" s="216">
        <v>1</v>
      </c>
      <c r="GJ58" s="216" t="s">
        <v>1215</v>
      </c>
      <c r="GK58" s="216" t="s">
        <v>62</v>
      </c>
      <c r="GL58" s="216">
        <v>2</v>
      </c>
      <c r="GM58" s="216" t="s">
        <v>17</v>
      </c>
      <c r="GN58" s="216" t="s">
        <v>17</v>
      </c>
      <c r="GO58" s="206">
        <v>45827</v>
      </c>
      <c r="GP58" s="214" t="s">
        <v>2052</v>
      </c>
      <c r="GQ58" s="214">
        <v>1</v>
      </c>
      <c r="GR58" s="214" t="s">
        <v>1215</v>
      </c>
      <c r="GS58" s="214" t="s">
        <v>62</v>
      </c>
      <c r="GT58" s="214">
        <v>2</v>
      </c>
      <c r="GU58" s="214" t="s">
        <v>17</v>
      </c>
      <c r="GV58" s="214" t="s">
        <v>17</v>
      </c>
      <c r="GW58" s="215">
        <v>45827</v>
      </c>
      <c r="GX58" s="213" t="s">
        <v>2058</v>
      </c>
      <c r="GY58" s="216">
        <v>0</v>
      </c>
      <c r="GZ58" s="216" t="s">
        <v>1215</v>
      </c>
      <c r="HA58" s="216" t="s">
        <v>62</v>
      </c>
      <c r="HB58" s="216">
        <v>2</v>
      </c>
      <c r="HC58" s="216" t="s">
        <v>17</v>
      </c>
      <c r="HD58" s="216" t="s">
        <v>17</v>
      </c>
      <c r="HE58" s="206">
        <v>45827</v>
      </c>
      <c r="HF58" s="214" t="s">
        <v>2050</v>
      </c>
      <c r="HG58" s="214">
        <v>2</v>
      </c>
      <c r="HH58" s="214" t="s">
        <v>1215</v>
      </c>
      <c r="HI58" s="214" t="s">
        <v>62</v>
      </c>
      <c r="HJ58" s="214">
        <v>2</v>
      </c>
      <c r="HK58" s="214" t="s">
        <v>17</v>
      </c>
      <c r="HL58" s="214" t="s">
        <v>17</v>
      </c>
      <c r="HM58" s="215">
        <v>45827</v>
      </c>
      <c r="HN58" s="213" t="s">
        <v>2056</v>
      </c>
      <c r="HO58" s="216">
        <v>3</v>
      </c>
      <c r="HP58" s="216" t="s">
        <v>1215</v>
      </c>
      <c r="HQ58" s="216" t="s">
        <v>62</v>
      </c>
      <c r="HR58" s="216">
        <v>2</v>
      </c>
      <c r="HS58" s="216" t="s">
        <v>17</v>
      </c>
      <c r="HT58" s="216" t="s">
        <v>17</v>
      </c>
      <c r="HU58" s="206">
        <v>45827</v>
      </c>
      <c r="HV58" s="214" t="s">
        <v>2053</v>
      </c>
      <c r="HW58" s="214">
        <v>2</v>
      </c>
      <c r="HX58" s="214" t="s">
        <v>1215</v>
      </c>
      <c r="HY58" s="214" t="s">
        <v>62</v>
      </c>
      <c r="HZ58" s="214">
        <v>2</v>
      </c>
      <c r="IA58" s="214" t="s">
        <v>17</v>
      </c>
      <c r="IB58" s="214" t="s">
        <v>17</v>
      </c>
      <c r="IC58" s="215">
        <v>45827</v>
      </c>
      <c r="ID58" s="213" t="s">
        <v>2055</v>
      </c>
      <c r="IE58" s="216">
        <v>3</v>
      </c>
      <c r="IF58" s="216" t="s">
        <v>1215</v>
      </c>
      <c r="IG58" s="216" t="s">
        <v>62</v>
      </c>
      <c r="IH58" s="216">
        <v>2</v>
      </c>
      <c r="II58" s="216" t="s">
        <v>17</v>
      </c>
      <c r="IJ58" s="216" t="s">
        <v>17</v>
      </c>
      <c r="IK58" s="206">
        <v>45827</v>
      </c>
      <c r="IL58" s="214" t="s">
        <v>2054</v>
      </c>
      <c r="IM58" s="214">
        <v>1</v>
      </c>
      <c r="IN58" s="214" t="s">
        <v>1215</v>
      </c>
      <c r="IO58" s="214" t="s">
        <v>62</v>
      </c>
      <c r="IP58" s="214">
        <v>2</v>
      </c>
      <c r="IQ58" s="214" t="s">
        <v>17</v>
      </c>
      <c r="IR58" s="214" t="s">
        <v>17</v>
      </c>
      <c r="IS58" s="215">
        <v>45827</v>
      </c>
    </row>
    <row r="59" spans="1:253" s="11" customFormat="1" ht="13.25" customHeight="1" x14ac:dyDescent="0.25">
      <c r="A59" s="11" t="s">
        <v>710</v>
      </c>
      <c r="B59" s="11" t="s">
        <v>8594</v>
      </c>
      <c r="C59" s="11" t="s">
        <v>711</v>
      </c>
      <c r="D59" s="11" t="s">
        <v>701</v>
      </c>
      <c r="E59" s="11" t="s">
        <v>7908</v>
      </c>
      <c r="F59" s="11" t="s">
        <v>2748</v>
      </c>
      <c r="G59" s="204">
        <v>5700000</v>
      </c>
      <c r="H59" s="205" t="s">
        <v>2745</v>
      </c>
      <c r="I59" s="205" t="s">
        <v>178</v>
      </c>
      <c r="J59" s="205">
        <v>1</v>
      </c>
      <c r="K59" s="205" t="s">
        <v>2747</v>
      </c>
      <c r="L59" s="205" t="s">
        <v>2746</v>
      </c>
      <c r="M59" s="206">
        <v>45832</v>
      </c>
      <c r="N59" s="213" t="s">
        <v>2751</v>
      </c>
      <c r="O59" s="208">
        <v>10230</v>
      </c>
      <c r="P59" s="208" t="s">
        <v>2712</v>
      </c>
      <c r="Q59" s="208" t="s">
        <v>178</v>
      </c>
      <c r="R59" s="208">
        <v>1</v>
      </c>
      <c r="S59" s="208" t="s">
        <v>2750</v>
      </c>
      <c r="T59" s="208" t="s">
        <v>2749</v>
      </c>
      <c r="U59" s="209">
        <v>45832</v>
      </c>
      <c r="V59" s="213" t="s">
        <v>2753</v>
      </c>
      <c r="W59" s="205">
        <v>5700000</v>
      </c>
      <c r="X59" s="205" t="s">
        <v>2745</v>
      </c>
      <c r="Y59" s="205" t="s">
        <v>178</v>
      </c>
      <c r="Z59" s="205">
        <v>1</v>
      </c>
      <c r="AA59" s="205" t="s">
        <v>2752</v>
      </c>
      <c r="AB59" s="205" t="s">
        <v>2746</v>
      </c>
      <c r="AC59" s="206">
        <v>45832</v>
      </c>
      <c r="AD59" s="213" t="s">
        <v>2755</v>
      </c>
      <c r="AE59" s="210">
        <v>5700000</v>
      </c>
      <c r="AF59" s="210" t="s">
        <v>2745</v>
      </c>
      <c r="AG59" s="210" t="s">
        <v>178</v>
      </c>
      <c r="AH59" s="210">
        <v>1</v>
      </c>
      <c r="AI59" s="210" t="s">
        <v>2754</v>
      </c>
      <c r="AJ59" s="210" t="s">
        <v>2746</v>
      </c>
      <c r="AK59" s="211">
        <v>45832</v>
      </c>
      <c r="AL59" s="213" t="s">
        <v>2759</v>
      </c>
      <c r="AM59" s="205">
        <v>1064000</v>
      </c>
      <c r="AN59" s="205" t="s">
        <v>2756</v>
      </c>
      <c r="AO59" s="205" t="s">
        <v>178</v>
      </c>
      <c r="AP59" s="205">
        <v>1</v>
      </c>
      <c r="AQ59" s="205" t="s">
        <v>2758</v>
      </c>
      <c r="AR59" s="205" t="s">
        <v>2757</v>
      </c>
      <c r="AS59" s="206">
        <v>45832</v>
      </c>
      <c r="AT59" s="214" t="s">
        <v>713</v>
      </c>
      <c r="AU59" s="210" t="s">
        <v>17</v>
      </c>
      <c r="AV59" s="210" t="s">
        <v>17</v>
      </c>
      <c r="AW59" s="210" t="s">
        <v>17</v>
      </c>
      <c r="AX59" s="210" t="s">
        <v>17</v>
      </c>
      <c r="AY59" s="210" t="s">
        <v>608</v>
      </c>
      <c r="AZ59" s="210" t="s">
        <v>17</v>
      </c>
      <c r="BA59" s="211">
        <v>45680</v>
      </c>
      <c r="BB59" s="213" t="s">
        <v>712</v>
      </c>
      <c r="BC59" s="205" t="s">
        <v>17</v>
      </c>
      <c r="BD59" s="205" t="s">
        <v>17</v>
      </c>
      <c r="BE59" s="205" t="s">
        <v>17</v>
      </c>
      <c r="BF59" s="205" t="s">
        <v>17</v>
      </c>
      <c r="BG59" s="205" t="s">
        <v>608</v>
      </c>
      <c r="BH59" s="205" t="s">
        <v>17</v>
      </c>
      <c r="BI59" s="206">
        <v>45680</v>
      </c>
      <c r="BJ59" s="214" t="s">
        <v>2761</v>
      </c>
      <c r="BK59" s="214">
        <v>216</v>
      </c>
      <c r="BL59" s="214" t="s">
        <v>2724</v>
      </c>
      <c r="BM59" s="214" t="s">
        <v>178</v>
      </c>
      <c r="BN59" s="214">
        <v>1</v>
      </c>
      <c r="BO59" s="214" t="s">
        <v>2760</v>
      </c>
      <c r="BP59" s="210" t="s">
        <v>1013</v>
      </c>
      <c r="BQ59" s="215">
        <v>45832</v>
      </c>
      <c r="BR59" s="213" t="s">
        <v>714</v>
      </c>
      <c r="BS59" s="216" t="s">
        <v>17</v>
      </c>
      <c r="BT59" s="216" t="s">
        <v>17</v>
      </c>
      <c r="BU59" s="216" t="s">
        <v>17</v>
      </c>
      <c r="BV59" s="216" t="s">
        <v>17</v>
      </c>
      <c r="BW59" s="216" t="s">
        <v>608</v>
      </c>
      <c r="BX59" s="216" t="s">
        <v>17</v>
      </c>
      <c r="BY59" s="206">
        <v>45680</v>
      </c>
      <c r="BZ59" s="214" t="s">
        <v>715</v>
      </c>
      <c r="CA59" s="214" t="s">
        <v>17</v>
      </c>
      <c r="CB59" s="214" t="s">
        <v>17</v>
      </c>
      <c r="CC59" s="214" t="s">
        <v>17</v>
      </c>
      <c r="CD59" s="214" t="s">
        <v>17</v>
      </c>
      <c r="CE59" s="214" t="s">
        <v>608</v>
      </c>
      <c r="CF59" s="214" t="s">
        <v>17</v>
      </c>
      <c r="CG59" s="215">
        <v>45680</v>
      </c>
      <c r="CH59" s="213" t="s">
        <v>9006</v>
      </c>
      <c r="CI59" s="214" t="e">
        <v>#N/A</v>
      </c>
      <c r="CJ59" s="214" t="e">
        <v>#N/A</v>
      </c>
      <c r="CK59" s="214" t="e">
        <v>#N/A</v>
      </c>
      <c r="CL59" s="214" t="e">
        <v>#N/A</v>
      </c>
      <c r="CM59" s="214" t="e">
        <v>#N/A</v>
      </c>
      <c r="CN59" s="214" t="e">
        <v>#N/A</v>
      </c>
      <c r="CO59" s="217" t="e">
        <v>#N/A</v>
      </c>
      <c r="CP59" s="214" t="s">
        <v>717</v>
      </c>
      <c r="CQ59" s="216" t="s">
        <v>17</v>
      </c>
      <c r="CR59" s="216" t="s">
        <v>17</v>
      </c>
      <c r="CS59" s="216" t="s">
        <v>17</v>
      </c>
      <c r="CT59" s="216" t="s">
        <v>17</v>
      </c>
      <c r="CU59" s="216" t="s">
        <v>608</v>
      </c>
      <c r="CV59" s="216" t="s">
        <v>17</v>
      </c>
      <c r="CW59" s="206">
        <v>45680</v>
      </c>
      <c r="CX59" s="214" t="s">
        <v>2764</v>
      </c>
      <c r="CY59" s="210">
        <v>4100000</v>
      </c>
      <c r="CZ59" s="210" t="s">
        <v>2767</v>
      </c>
      <c r="DA59" s="210" t="s">
        <v>398</v>
      </c>
      <c r="DB59" s="210">
        <v>2</v>
      </c>
      <c r="DC59" s="210" t="s">
        <v>2769</v>
      </c>
      <c r="DD59" s="210" t="s">
        <v>2768</v>
      </c>
      <c r="DE59" s="212">
        <v>45832</v>
      </c>
      <c r="DF59" s="213" t="s">
        <v>2765</v>
      </c>
      <c r="DG59" s="205">
        <v>0</v>
      </c>
      <c r="DH59" s="216" t="s">
        <v>2745</v>
      </c>
      <c r="DI59" s="216" t="s">
        <v>398</v>
      </c>
      <c r="DJ59" s="216">
        <v>2</v>
      </c>
      <c r="DK59" s="216" t="s">
        <v>2662</v>
      </c>
      <c r="DL59" s="216" t="s">
        <v>2746</v>
      </c>
      <c r="DM59" s="206">
        <v>45832</v>
      </c>
      <c r="DN59" s="214" t="s">
        <v>2766</v>
      </c>
      <c r="DO59" s="210">
        <v>1600000</v>
      </c>
      <c r="DP59" s="214" t="s">
        <v>2745</v>
      </c>
      <c r="DQ59" s="214" t="s">
        <v>398</v>
      </c>
      <c r="DR59" s="214">
        <v>2</v>
      </c>
      <c r="DS59" s="214" t="s">
        <v>1801</v>
      </c>
      <c r="DT59" s="214" t="s">
        <v>2746</v>
      </c>
      <c r="DU59" s="215">
        <v>45832</v>
      </c>
      <c r="DV59" s="213" t="s">
        <v>2770</v>
      </c>
      <c r="DW59" s="205">
        <v>3962000</v>
      </c>
      <c r="DX59" s="216" t="s">
        <v>2767</v>
      </c>
      <c r="DY59" s="216" t="s">
        <v>398</v>
      </c>
      <c r="DZ59" s="216">
        <v>2</v>
      </c>
      <c r="EA59" s="216" t="s">
        <v>2769</v>
      </c>
      <c r="EB59" s="216" t="s">
        <v>2768</v>
      </c>
      <c r="EC59" s="206">
        <v>45832</v>
      </c>
      <c r="ED59" s="214" t="s">
        <v>2774</v>
      </c>
      <c r="EE59" s="210">
        <v>138000</v>
      </c>
      <c r="EF59" s="214" t="s">
        <v>2771</v>
      </c>
      <c r="EG59" s="214" t="s">
        <v>398</v>
      </c>
      <c r="EH59" s="214">
        <v>2</v>
      </c>
      <c r="EI59" s="214" t="s">
        <v>2773</v>
      </c>
      <c r="EJ59" s="214" t="s">
        <v>2772</v>
      </c>
      <c r="EK59" s="215">
        <v>45832</v>
      </c>
      <c r="EL59" s="213" t="s">
        <v>2778</v>
      </c>
      <c r="EM59" s="205">
        <v>0</v>
      </c>
      <c r="EN59" s="216" t="s">
        <v>2775</v>
      </c>
      <c r="EO59" s="216" t="s">
        <v>398</v>
      </c>
      <c r="EP59" s="216">
        <v>2</v>
      </c>
      <c r="EQ59" s="216" t="s">
        <v>2777</v>
      </c>
      <c r="ER59" s="216" t="s">
        <v>2776</v>
      </c>
      <c r="ES59" s="206">
        <v>45832</v>
      </c>
      <c r="ET59" s="214" t="s">
        <v>2762</v>
      </c>
      <c r="EU59" s="214">
        <v>216</v>
      </c>
      <c r="EV59" s="214" t="s">
        <v>2724</v>
      </c>
      <c r="EW59" s="214" t="s">
        <v>178</v>
      </c>
      <c r="EX59" s="214">
        <v>1</v>
      </c>
      <c r="EY59" s="214" t="s">
        <v>2760</v>
      </c>
      <c r="EZ59" s="214" t="s">
        <v>1013</v>
      </c>
      <c r="FA59" s="215">
        <v>45832</v>
      </c>
      <c r="FB59" s="213" t="s">
        <v>2779</v>
      </c>
      <c r="FC59" s="216">
        <v>5</v>
      </c>
      <c r="FD59" s="216" t="s">
        <v>2745</v>
      </c>
      <c r="FE59" s="216" t="s">
        <v>178</v>
      </c>
      <c r="FF59" s="216">
        <v>1</v>
      </c>
      <c r="FG59" s="216" t="s">
        <v>1809</v>
      </c>
      <c r="FH59" s="216" t="s">
        <v>2746</v>
      </c>
      <c r="FI59" s="206">
        <v>45832</v>
      </c>
      <c r="FJ59" s="213" t="s">
        <v>718</v>
      </c>
      <c r="FK59" s="214" t="s">
        <v>17</v>
      </c>
      <c r="FL59" s="214" t="s">
        <v>17</v>
      </c>
      <c r="FM59" s="214" t="s">
        <v>17</v>
      </c>
      <c r="FN59" s="214" t="s">
        <v>17</v>
      </c>
      <c r="FO59" s="214" t="s">
        <v>608</v>
      </c>
      <c r="FP59" s="210" t="s">
        <v>17</v>
      </c>
      <c r="FQ59" s="211">
        <v>45680</v>
      </c>
      <c r="FR59" s="213" t="s">
        <v>719</v>
      </c>
      <c r="FS59" s="216" t="s">
        <v>17</v>
      </c>
      <c r="FT59" s="216" t="s">
        <v>17</v>
      </c>
      <c r="FU59" s="216" t="s">
        <v>17</v>
      </c>
      <c r="FV59" s="216" t="s">
        <v>17</v>
      </c>
      <c r="FW59" s="216" t="s">
        <v>608</v>
      </c>
      <c r="FX59" s="216" t="s">
        <v>17</v>
      </c>
      <c r="FY59" s="206">
        <v>45680</v>
      </c>
      <c r="FZ59" s="214" t="s">
        <v>2060</v>
      </c>
      <c r="GA59" s="214">
        <v>1</v>
      </c>
      <c r="GB59" s="214" t="s">
        <v>1215</v>
      </c>
      <c r="GC59" s="214" t="s">
        <v>62</v>
      </c>
      <c r="GD59" s="214">
        <v>2</v>
      </c>
      <c r="GE59" s="214" t="s">
        <v>17</v>
      </c>
      <c r="GF59" s="214" t="s">
        <v>17</v>
      </c>
      <c r="GG59" s="215">
        <v>45827</v>
      </c>
      <c r="GH59" s="213" t="s">
        <v>2066</v>
      </c>
      <c r="GI59" s="216">
        <v>1</v>
      </c>
      <c r="GJ59" s="216" t="s">
        <v>1215</v>
      </c>
      <c r="GK59" s="216" t="s">
        <v>62</v>
      </c>
      <c r="GL59" s="216">
        <v>2</v>
      </c>
      <c r="GM59" s="216" t="s">
        <v>17</v>
      </c>
      <c r="GN59" s="216" t="s">
        <v>17</v>
      </c>
      <c r="GO59" s="206">
        <v>45827</v>
      </c>
      <c r="GP59" s="214" t="s">
        <v>2061</v>
      </c>
      <c r="GQ59" s="214">
        <v>1</v>
      </c>
      <c r="GR59" s="214" t="s">
        <v>1215</v>
      </c>
      <c r="GS59" s="214" t="s">
        <v>62</v>
      </c>
      <c r="GT59" s="214">
        <v>2</v>
      </c>
      <c r="GU59" s="214" t="s">
        <v>17</v>
      </c>
      <c r="GV59" s="214" t="s">
        <v>17</v>
      </c>
      <c r="GW59" s="215">
        <v>45827</v>
      </c>
      <c r="GX59" s="213" t="s">
        <v>2067</v>
      </c>
      <c r="GY59" s="216">
        <v>0</v>
      </c>
      <c r="GZ59" s="216" t="s">
        <v>1215</v>
      </c>
      <c r="HA59" s="216" t="s">
        <v>62</v>
      </c>
      <c r="HB59" s="216">
        <v>2</v>
      </c>
      <c r="HC59" s="216" t="s">
        <v>17</v>
      </c>
      <c r="HD59" s="216" t="s">
        <v>17</v>
      </c>
      <c r="HE59" s="206">
        <v>45827</v>
      </c>
      <c r="HF59" s="214" t="s">
        <v>2059</v>
      </c>
      <c r="HG59" s="214">
        <v>2</v>
      </c>
      <c r="HH59" s="214" t="s">
        <v>1215</v>
      </c>
      <c r="HI59" s="214" t="s">
        <v>62</v>
      </c>
      <c r="HJ59" s="214">
        <v>2</v>
      </c>
      <c r="HK59" s="214" t="s">
        <v>17</v>
      </c>
      <c r="HL59" s="214" t="s">
        <v>17</v>
      </c>
      <c r="HM59" s="215">
        <v>45827</v>
      </c>
      <c r="HN59" s="213" t="s">
        <v>2065</v>
      </c>
      <c r="HO59" s="216">
        <v>3</v>
      </c>
      <c r="HP59" s="216" t="s">
        <v>1215</v>
      </c>
      <c r="HQ59" s="216" t="s">
        <v>62</v>
      </c>
      <c r="HR59" s="216">
        <v>2</v>
      </c>
      <c r="HS59" s="216" t="s">
        <v>17</v>
      </c>
      <c r="HT59" s="216" t="s">
        <v>17</v>
      </c>
      <c r="HU59" s="206">
        <v>45827</v>
      </c>
      <c r="HV59" s="214" t="s">
        <v>2062</v>
      </c>
      <c r="HW59" s="214">
        <v>2</v>
      </c>
      <c r="HX59" s="214" t="s">
        <v>1215</v>
      </c>
      <c r="HY59" s="214" t="s">
        <v>62</v>
      </c>
      <c r="HZ59" s="214">
        <v>2</v>
      </c>
      <c r="IA59" s="214" t="s">
        <v>17</v>
      </c>
      <c r="IB59" s="214" t="s">
        <v>17</v>
      </c>
      <c r="IC59" s="215">
        <v>45827</v>
      </c>
      <c r="ID59" s="213" t="s">
        <v>2064</v>
      </c>
      <c r="IE59" s="216">
        <v>3</v>
      </c>
      <c r="IF59" s="216" t="s">
        <v>1215</v>
      </c>
      <c r="IG59" s="216" t="s">
        <v>62</v>
      </c>
      <c r="IH59" s="216">
        <v>2</v>
      </c>
      <c r="II59" s="216" t="s">
        <v>17</v>
      </c>
      <c r="IJ59" s="216" t="s">
        <v>17</v>
      </c>
      <c r="IK59" s="206">
        <v>45827</v>
      </c>
      <c r="IL59" s="214" t="s">
        <v>2063</v>
      </c>
      <c r="IM59" s="214">
        <v>1</v>
      </c>
      <c r="IN59" s="214" t="s">
        <v>1215</v>
      </c>
      <c r="IO59" s="214" t="s">
        <v>62</v>
      </c>
      <c r="IP59" s="214">
        <v>2</v>
      </c>
      <c r="IQ59" s="214" t="s">
        <v>17</v>
      </c>
      <c r="IR59" s="214" t="s">
        <v>17</v>
      </c>
      <c r="IS59" s="215">
        <v>45827</v>
      </c>
    </row>
    <row r="60" spans="1:253" s="11" customFormat="1" ht="13.25" customHeight="1" x14ac:dyDescent="0.25">
      <c r="A60" s="11" t="s">
        <v>773</v>
      </c>
      <c r="B60" s="11" t="s">
        <v>8443</v>
      </c>
      <c r="C60" s="11" t="s">
        <v>774</v>
      </c>
      <c r="D60" s="11" t="s">
        <v>764</v>
      </c>
      <c r="E60" s="11" t="s">
        <v>7911</v>
      </c>
      <c r="F60" s="11" t="s">
        <v>2531</v>
      </c>
      <c r="G60" s="204">
        <v>7455000</v>
      </c>
      <c r="H60" s="205" t="s">
        <v>2489</v>
      </c>
      <c r="I60" s="205" t="s">
        <v>178</v>
      </c>
      <c r="J60" s="205">
        <v>1</v>
      </c>
      <c r="K60" s="205" t="s">
        <v>2491</v>
      </c>
      <c r="L60" s="205" t="s">
        <v>2490</v>
      </c>
      <c r="M60" s="206">
        <v>45832</v>
      </c>
      <c r="N60" s="213" t="s">
        <v>2534</v>
      </c>
      <c r="O60" s="208">
        <v>1759540</v>
      </c>
      <c r="P60" s="208" t="s">
        <v>2532</v>
      </c>
      <c r="Q60" s="208" t="s">
        <v>178</v>
      </c>
      <c r="R60" s="208">
        <v>1</v>
      </c>
      <c r="S60" s="208" t="s">
        <v>2533</v>
      </c>
      <c r="T60" s="208" t="s">
        <v>2490</v>
      </c>
      <c r="U60" s="209">
        <v>45832</v>
      </c>
      <c r="V60" s="213" t="s">
        <v>2536</v>
      </c>
      <c r="W60" s="205">
        <v>7455000</v>
      </c>
      <c r="X60" s="205" t="s">
        <v>2489</v>
      </c>
      <c r="Y60" s="205" t="s">
        <v>178</v>
      </c>
      <c r="Z60" s="205">
        <v>1</v>
      </c>
      <c r="AA60" s="205" t="s">
        <v>2535</v>
      </c>
      <c r="AB60" s="205" t="s">
        <v>2490</v>
      </c>
      <c r="AC60" s="206">
        <v>45832</v>
      </c>
      <c r="AD60" s="213" t="s">
        <v>2540</v>
      </c>
      <c r="AE60" s="210">
        <v>617000</v>
      </c>
      <c r="AF60" s="210" t="s">
        <v>2537</v>
      </c>
      <c r="AG60" s="210" t="s">
        <v>178</v>
      </c>
      <c r="AH60" s="210">
        <v>1</v>
      </c>
      <c r="AI60" s="210" t="s">
        <v>2539</v>
      </c>
      <c r="AJ60" s="210" t="s">
        <v>2538</v>
      </c>
      <c r="AK60" s="211">
        <v>45832</v>
      </c>
      <c r="AL60" s="213" t="s">
        <v>2542</v>
      </c>
      <c r="AM60" s="205">
        <v>617000</v>
      </c>
      <c r="AN60" s="205" t="s">
        <v>2537</v>
      </c>
      <c r="AO60" s="205" t="s">
        <v>178</v>
      </c>
      <c r="AP60" s="205">
        <v>1</v>
      </c>
      <c r="AQ60" s="205" t="s">
        <v>2541</v>
      </c>
      <c r="AR60" s="205" t="s">
        <v>2538</v>
      </c>
      <c r="AS60" s="206">
        <v>45832</v>
      </c>
      <c r="AT60" s="214" t="s">
        <v>776</v>
      </c>
      <c r="AU60" s="210" t="s">
        <v>17</v>
      </c>
      <c r="AV60" s="210" t="s">
        <v>17</v>
      </c>
      <c r="AW60" s="210">
        <v>0</v>
      </c>
      <c r="AX60" s="210">
        <v>0</v>
      </c>
      <c r="AY60" s="210" t="s">
        <v>608</v>
      </c>
      <c r="AZ60" s="210" t="s">
        <v>17</v>
      </c>
      <c r="BA60" s="211">
        <v>45687</v>
      </c>
      <c r="BB60" s="213" t="s">
        <v>775</v>
      </c>
      <c r="BC60" s="205" t="s">
        <v>17</v>
      </c>
      <c r="BD60" s="205" t="s">
        <v>17</v>
      </c>
      <c r="BE60" s="205">
        <v>0</v>
      </c>
      <c r="BF60" s="205">
        <v>0</v>
      </c>
      <c r="BG60" s="205" t="s">
        <v>608</v>
      </c>
      <c r="BH60" s="205" t="s">
        <v>17</v>
      </c>
      <c r="BI60" s="206">
        <v>45687</v>
      </c>
      <c r="BJ60" s="214" t="s">
        <v>2546</v>
      </c>
      <c r="BK60" s="214">
        <v>666</v>
      </c>
      <c r="BL60" s="214" t="s">
        <v>2543</v>
      </c>
      <c r="BM60" s="214" t="s">
        <v>62</v>
      </c>
      <c r="BN60" s="214">
        <v>2</v>
      </c>
      <c r="BO60" s="214" t="s">
        <v>2545</v>
      </c>
      <c r="BP60" s="210" t="s">
        <v>2544</v>
      </c>
      <c r="BQ60" s="215">
        <v>45832</v>
      </c>
      <c r="BR60" s="213" t="s">
        <v>777</v>
      </c>
      <c r="BS60" s="216" t="s">
        <v>17</v>
      </c>
      <c r="BT60" s="216" t="s">
        <v>17</v>
      </c>
      <c r="BU60" s="216">
        <v>0</v>
      </c>
      <c r="BV60" s="216">
        <v>0</v>
      </c>
      <c r="BW60" s="216" t="s">
        <v>608</v>
      </c>
      <c r="BX60" s="216" t="s">
        <v>17</v>
      </c>
      <c r="BY60" s="206">
        <v>45687</v>
      </c>
      <c r="BZ60" s="214" t="s">
        <v>778</v>
      </c>
      <c r="CA60" s="214" t="s">
        <v>17</v>
      </c>
      <c r="CB60" s="214" t="s">
        <v>17</v>
      </c>
      <c r="CC60" s="214">
        <v>0</v>
      </c>
      <c r="CD60" s="214">
        <v>0</v>
      </c>
      <c r="CE60" s="214" t="s">
        <v>608</v>
      </c>
      <c r="CF60" s="214" t="s">
        <v>17</v>
      </c>
      <c r="CG60" s="215">
        <v>45687</v>
      </c>
      <c r="CH60" s="213" t="s">
        <v>9007</v>
      </c>
      <c r="CI60" s="214" t="e">
        <v>#N/A</v>
      </c>
      <c r="CJ60" s="214" t="e">
        <v>#N/A</v>
      </c>
      <c r="CK60" s="214" t="e">
        <v>#N/A</v>
      </c>
      <c r="CL60" s="214" t="e">
        <v>#N/A</v>
      </c>
      <c r="CM60" s="214" t="e">
        <v>#N/A</v>
      </c>
      <c r="CN60" s="214" t="e">
        <v>#N/A</v>
      </c>
      <c r="CO60" s="217" t="e">
        <v>#N/A</v>
      </c>
      <c r="CP60" s="214" t="s">
        <v>780</v>
      </c>
      <c r="CQ60" s="216" t="s">
        <v>17</v>
      </c>
      <c r="CR60" s="216" t="s">
        <v>17</v>
      </c>
      <c r="CS60" s="216">
        <v>0</v>
      </c>
      <c r="CT60" s="216">
        <v>0</v>
      </c>
      <c r="CU60" s="216" t="s">
        <v>608</v>
      </c>
      <c r="CV60" s="216" t="s">
        <v>17</v>
      </c>
      <c r="CW60" s="206">
        <v>45687</v>
      </c>
      <c r="CX60" s="214" t="s">
        <v>2549</v>
      </c>
      <c r="CY60" s="210">
        <v>617000</v>
      </c>
      <c r="CZ60" s="210" t="s">
        <v>2537</v>
      </c>
      <c r="DA60" s="210" t="s">
        <v>178</v>
      </c>
      <c r="DB60" s="210">
        <v>1</v>
      </c>
      <c r="DC60" s="210" t="s">
        <v>2555</v>
      </c>
      <c r="DD60" s="210" t="s">
        <v>2538</v>
      </c>
      <c r="DE60" s="212">
        <v>45832</v>
      </c>
      <c r="DF60" s="213" t="s">
        <v>2552</v>
      </c>
      <c r="DG60" s="205">
        <v>6838000</v>
      </c>
      <c r="DH60" s="216" t="s">
        <v>2550</v>
      </c>
      <c r="DI60" s="216" t="s">
        <v>178</v>
      </c>
      <c r="DJ60" s="216">
        <v>1</v>
      </c>
      <c r="DK60" s="216" t="s">
        <v>1797</v>
      </c>
      <c r="DL60" s="216" t="s">
        <v>2551</v>
      </c>
      <c r="DM60" s="206">
        <v>45832</v>
      </c>
      <c r="DN60" s="214" t="s">
        <v>2554</v>
      </c>
      <c r="DO60" s="210">
        <v>0</v>
      </c>
      <c r="DP60" s="214" t="s">
        <v>2537</v>
      </c>
      <c r="DQ60" s="214" t="s">
        <v>178</v>
      </c>
      <c r="DR60" s="214">
        <v>1</v>
      </c>
      <c r="DS60" s="214" t="s">
        <v>2553</v>
      </c>
      <c r="DT60" s="214" t="s">
        <v>2538</v>
      </c>
      <c r="DU60" s="215">
        <v>45832</v>
      </c>
      <c r="DV60" s="213" t="s">
        <v>2556</v>
      </c>
      <c r="DW60" s="205">
        <v>617000</v>
      </c>
      <c r="DX60" s="216" t="s">
        <v>2537</v>
      </c>
      <c r="DY60" s="216" t="s">
        <v>178</v>
      </c>
      <c r="DZ60" s="216">
        <v>1</v>
      </c>
      <c r="EA60" s="216" t="s">
        <v>2555</v>
      </c>
      <c r="EB60" s="216" t="s">
        <v>2538</v>
      </c>
      <c r="EC60" s="206">
        <v>45832</v>
      </c>
      <c r="ED60" s="214" t="s">
        <v>2558</v>
      </c>
      <c r="EE60" s="210" t="s">
        <v>17</v>
      </c>
      <c r="EF60" s="214" t="s">
        <v>17</v>
      </c>
      <c r="EG60" s="214" t="s">
        <v>17</v>
      </c>
      <c r="EH60" s="214" t="s">
        <v>17</v>
      </c>
      <c r="EI60" s="214" t="s">
        <v>2557</v>
      </c>
      <c r="EJ60" s="214" t="s">
        <v>17</v>
      </c>
      <c r="EK60" s="215">
        <v>45832</v>
      </c>
      <c r="EL60" s="213" t="s">
        <v>2559</v>
      </c>
      <c r="EM60" s="205" t="s">
        <v>17</v>
      </c>
      <c r="EN60" s="216" t="s">
        <v>17</v>
      </c>
      <c r="EO60" s="216" t="s">
        <v>17</v>
      </c>
      <c r="EP60" s="216" t="s">
        <v>17</v>
      </c>
      <c r="EQ60" s="216" t="s">
        <v>2557</v>
      </c>
      <c r="ER60" s="216" t="s">
        <v>17</v>
      </c>
      <c r="ES60" s="206">
        <v>45832</v>
      </c>
      <c r="ET60" s="214" t="s">
        <v>2547</v>
      </c>
      <c r="EU60" s="214">
        <v>667</v>
      </c>
      <c r="EV60" s="214" t="s">
        <v>2503</v>
      </c>
      <c r="EW60" s="214" t="s">
        <v>398</v>
      </c>
      <c r="EX60" s="214">
        <v>2</v>
      </c>
      <c r="EY60" s="214" t="s">
        <v>2505</v>
      </c>
      <c r="EZ60" s="214" t="s">
        <v>2504</v>
      </c>
      <c r="FA60" s="215">
        <v>45832</v>
      </c>
      <c r="FB60" s="213" t="s">
        <v>2560</v>
      </c>
      <c r="FC60" s="216">
        <v>3</v>
      </c>
      <c r="FD60" s="216" t="s">
        <v>2550</v>
      </c>
      <c r="FE60" s="216" t="s">
        <v>178</v>
      </c>
      <c r="FF60" s="216">
        <v>1</v>
      </c>
      <c r="FG60" s="216" t="s">
        <v>2529</v>
      </c>
      <c r="FH60" s="216" t="s">
        <v>2551</v>
      </c>
      <c r="FI60" s="206">
        <v>45832</v>
      </c>
      <c r="FJ60" s="213" t="s">
        <v>781</v>
      </c>
      <c r="FK60" s="214" t="s">
        <v>17</v>
      </c>
      <c r="FL60" s="214" t="s">
        <v>17</v>
      </c>
      <c r="FM60" s="214">
        <v>0</v>
      </c>
      <c r="FN60" s="214">
        <v>0</v>
      </c>
      <c r="FO60" s="214" t="s">
        <v>608</v>
      </c>
      <c r="FP60" s="210" t="s">
        <v>17</v>
      </c>
      <c r="FQ60" s="211">
        <v>45687</v>
      </c>
      <c r="FR60" s="213" t="s">
        <v>782</v>
      </c>
      <c r="FS60" s="216" t="s">
        <v>17</v>
      </c>
      <c r="FT60" s="216" t="s">
        <v>17</v>
      </c>
      <c r="FU60" s="216">
        <v>0</v>
      </c>
      <c r="FV60" s="216">
        <v>0</v>
      </c>
      <c r="FW60" s="216" t="s">
        <v>608</v>
      </c>
      <c r="FX60" s="216" t="s">
        <v>17</v>
      </c>
      <c r="FY60" s="206">
        <v>45687</v>
      </c>
      <c r="FZ60" s="214" t="s">
        <v>2069</v>
      </c>
      <c r="GA60" s="214">
        <v>2</v>
      </c>
      <c r="GB60" s="214" t="s">
        <v>1215</v>
      </c>
      <c r="GC60" s="214" t="s">
        <v>62</v>
      </c>
      <c r="GD60" s="214">
        <v>2</v>
      </c>
      <c r="GE60" s="214" t="s">
        <v>17</v>
      </c>
      <c r="GF60" s="214" t="s">
        <v>17</v>
      </c>
      <c r="GG60" s="215">
        <v>45827</v>
      </c>
      <c r="GH60" s="213" t="s">
        <v>2075</v>
      </c>
      <c r="GI60" s="216">
        <v>3</v>
      </c>
      <c r="GJ60" s="216" t="s">
        <v>1215</v>
      </c>
      <c r="GK60" s="216" t="s">
        <v>62</v>
      </c>
      <c r="GL60" s="216">
        <v>2</v>
      </c>
      <c r="GM60" s="216" t="s">
        <v>17</v>
      </c>
      <c r="GN60" s="216" t="s">
        <v>17</v>
      </c>
      <c r="GO60" s="206">
        <v>45827</v>
      </c>
      <c r="GP60" s="214" t="s">
        <v>2070</v>
      </c>
      <c r="GQ60" s="214">
        <v>1</v>
      </c>
      <c r="GR60" s="214" t="s">
        <v>1215</v>
      </c>
      <c r="GS60" s="214" t="s">
        <v>62</v>
      </c>
      <c r="GT60" s="214">
        <v>2</v>
      </c>
      <c r="GU60" s="214" t="s">
        <v>17</v>
      </c>
      <c r="GV60" s="214" t="s">
        <v>17</v>
      </c>
      <c r="GW60" s="215">
        <v>45827</v>
      </c>
      <c r="GX60" s="213" t="s">
        <v>2076</v>
      </c>
      <c r="GY60" s="216">
        <v>0</v>
      </c>
      <c r="GZ60" s="216" t="s">
        <v>1215</v>
      </c>
      <c r="HA60" s="216" t="s">
        <v>62</v>
      </c>
      <c r="HB60" s="216">
        <v>2</v>
      </c>
      <c r="HC60" s="216" t="s">
        <v>17</v>
      </c>
      <c r="HD60" s="216" t="s">
        <v>17</v>
      </c>
      <c r="HE60" s="206">
        <v>45827</v>
      </c>
      <c r="HF60" s="214" t="s">
        <v>2068</v>
      </c>
      <c r="HG60" s="214">
        <v>2</v>
      </c>
      <c r="HH60" s="214" t="s">
        <v>1215</v>
      </c>
      <c r="HI60" s="214" t="s">
        <v>62</v>
      </c>
      <c r="HJ60" s="214">
        <v>2</v>
      </c>
      <c r="HK60" s="214" t="s">
        <v>17</v>
      </c>
      <c r="HL60" s="214" t="s">
        <v>17</v>
      </c>
      <c r="HM60" s="215">
        <v>45827</v>
      </c>
      <c r="HN60" s="213" t="s">
        <v>2074</v>
      </c>
      <c r="HO60" s="216">
        <v>3</v>
      </c>
      <c r="HP60" s="216" t="s">
        <v>1215</v>
      </c>
      <c r="HQ60" s="216" t="s">
        <v>62</v>
      </c>
      <c r="HR60" s="216">
        <v>2</v>
      </c>
      <c r="HS60" s="216" t="s">
        <v>17</v>
      </c>
      <c r="HT60" s="216" t="s">
        <v>17</v>
      </c>
      <c r="HU60" s="206">
        <v>45827</v>
      </c>
      <c r="HV60" s="214" t="s">
        <v>2071</v>
      </c>
      <c r="HW60" s="214">
        <v>0</v>
      </c>
      <c r="HX60" s="214" t="s">
        <v>1215</v>
      </c>
      <c r="HY60" s="214" t="s">
        <v>62</v>
      </c>
      <c r="HZ60" s="214">
        <v>2</v>
      </c>
      <c r="IA60" s="214" t="s">
        <v>17</v>
      </c>
      <c r="IB60" s="214" t="s">
        <v>17</v>
      </c>
      <c r="IC60" s="215">
        <v>45827</v>
      </c>
      <c r="ID60" s="213" t="s">
        <v>2073</v>
      </c>
      <c r="IE60" s="216">
        <v>1</v>
      </c>
      <c r="IF60" s="216" t="s">
        <v>1215</v>
      </c>
      <c r="IG60" s="216" t="s">
        <v>62</v>
      </c>
      <c r="IH60" s="216">
        <v>2</v>
      </c>
      <c r="II60" s="216" t="s">
        <v>17</v>
      </c>
      <c r="IJ60" s="216" t="s">
        <v>17</v>
      </c>
      <c r="IK60" s="206">
        <v>45827</v>
      </c>
      <c r="IL60" s="214" t="s">
        <v>2072</v>
      </c>
      <c r="IM60" s="214">
        <v>1</v>
      </c>
      <c r="IN60" s="214" t="s">
        <v>1215</v>
      </c>
      <c r="IO60" s="214" t="s">
        <v>62</v>
      </c>
      <c r="IP60" s="214">
        <v>2</v>
      </c>
      <c r="IQ60" s="214" t="s">
        <v>17</v>
      </c>
      <c r="IR60" s="214" t="s">
        <v>17</v>
      </c>
      <c r="IS60" s="215">
        <v>45827</v>
      </c>
    </row>
    <row r="61" spans="1:253" s="11" customFormat="1" ht="13.25" customHeight="1" x14ac:dyDescent="0.25">
      <c r="A61" s="11" t="s">
        <v>783</v>
      </c>
      <c r="B61" s="11" t="s">
        <v>8443</v>
      </c>
      <c r="C61" s="11" t="s">
        <v>784</v>
      </c>
      <c r="D61" s="11" t="s">
        <v>764</v>
      </c>
      <c r="E61" s="11" t="s">
        <v>7911</v>
      </c>
      <c r="F61" s="11" t="s">
        <v>2561</v>
      </c>
      <c r="G61" s="204">
        <v>7455000</v>
      </c>
      <c r="H61" s="205" t="s">
        <v>2489</v>
      </c>
      <c r="I61" s="205" t="s">
        <v>178</v>
      </c>
      <c r="J61" s="205">
        <v>1</v>
      </c>
      <c r="K61" s="205" t="s">
        <v>2491</v>
      </c>
      <c r="L61" s="205" t="s">
        <v>2490</v>
      </c>
      <c r="M61" s="206">
        <v>45832</v>
      </c>
      <c r="N61" s="213" t="s">
        <v>2565</v>
      </c>
      <c r="O61" s="208">
        <v>868682</v>
      </c>
      <c r="P61" s="208" t="s">
        <v>2562</v>
      </c>
      <c r="Q61" s="208" t="s">
        <v>178</v>
      </c>
      <c r="R61" s="208">
        <v>1</v>
      </c>
      <c r="S61" s="208" t="s">
        <v>2564</v>
      </c>
      <c r="T61" s="208" t="s">
        <v>2563</v>
      </c>
      <c r="U61" s="209">
        <v>45832</v>
      </c>
      <c r="V61" s="213" t="s">
        <v>2569</v>
      </c>
      <c r="W61" s="205">
        <v>3268000</v>
      </c>
      <c r="X61" s="205" t="s">
        <v>2566</v>
      </c>
      <c r="Y61" s="205" t="s">
        <v>398</v>
      </c>
      <c r="Z61" s="205">
        <v>2</v>
      </c>
      <c r="AA61" s="205" t="s">
        <v>2568</v>
      </c>
      <c r="AB61" s="205" t="s">
        <v>2567</v>
      </c>
      <c r="AC61" s="206">
        <v>45832</v>
      </c>
      <c r="AD61" s="213" t="s">
        <v>2573</v>
      </c>
      <c r="AE61" s="210">
        <v>383000</v>
      </c>
      <c r="AF61" s="210" t="s">
        <v>2570</v>
      </c>
      <c r="AG61" s="210" t="s">
        <v>398</v>
      </c>
      <c r="AH61" s="210">
        <v>2</v>
      </c>
      <c r="AI61" s="210" t="s">
        <v>2572</v>
      </c>
      <c r="AJ61" s="210" t="s">
        <v>2571</v>
      </c>
      <c r="AK61" s="211">
        <v>45832</v>
      </c>
      <c r="AL61" s="213" t="s">
        <v>2575</v>
      </c>
      <c r="AM61" s="205">
        <v>313000</v>
      </c>
      <c r="AN61" s="205" t="s">
        <v>2570</v>
      </c>
      <c r="AO61" s="205" t="s">
        <v>398</v>
      </c>
      <c r="AP61" s="205">
        <v>2</v>
      </c>
      <c r="AQ61" s="205" t="s">
        <v>2574</v>
      </c>
      <c r="AR61" s="205" t="s">
        <v>2571</v>
      </c>
      <c r="AS61" s="206">
        <v>45832</v>
      </c>
      <c r="AT61" s="214" t="s">
        <v>786</v>
      </c>
      <c r="AU61" s="210" t="s">
        <v>17</v>
      </c>
      <c r="AV61" s="210" t="s">
        <v>17</v>
      </c>
      <c r="AW61" s="210">
        <v>0</v>
      </c>
      <c r="AX61" s="210">
        <v>0</v>
      </c>
      <c r="AY61" s="210" t="s">
        <v>608</v>
      </c>
      <c r="AZ61" s="210" t="s">
        <v>17</v>
      </c>
      <c r="BA61" s="211">
        <v>45687</v>
      </c>
      <c r="BB61" s="213" t="s">
        <v>785</v>
      </c>
      <c r="BC61" s="205" t="s">
        <v>17</v>
      </c>
      <c r="BD61" s="205" t="s">
        <v>17</v>
      </c>
      <c r="BE61" s="205">
        <v>0</v>
      </c>
      <c r="BF61" s="205">
        <v>0</v>
      </c>
      <c r="BG61" s="205" t="s">
        <v>608</v>
      </c>
      <c r="BH61" s="205" t="s">
        <v>17</v>
      </c>
      <c r="BI61" s="206">
        <v>45687</v>
      </c>
      <c r="BJ61" s="214" t="s">
        <v>2578</v>
      </c>
      <c r="BK61" s="214">
        <v>1</v>
      </c>
      <c r="BL61" s="214" t="s">
        <v>2576</v>
      </c>
      <c r="BM61" s="214" t="s">
        <v>398</v>
      </c>
      <c r="BN61" s="214">
        <v>2</v>
      </c>
      <c r="BO61" s="214" t="s">
        <v>2577</v>
      </c>
      <c r="BP61" s="210" t="s">
        <v>269</v>
      </c>
      <c r="BQ61" s="215">
        <v>45832</v>
      </c>
      <c r="BR61" s="213" t="s">
        <v>787</v>
      </c>
      <c r="BS61" s="216" t="s">
        <v>17</v>
      </c>
      <c r="BT61" s="216" t="s">
        <v>17</v>
      </c>
      <c r="BU61" s="216">
        <v>0</v>
      </c>
      <c r="BV61" s="216">
        <v>0</v>
      </c>
      <c r="BW61" s="216" t="s">
        <v>608</v>
      </c>
      <c r="BX61" s="216" t="s">
        <v>17</v>
      </c>
      <c r="BY61" s="206">
        <v>45687</v>
      </c>
      <c r="BZ61" s="214" t="s">
        <v>788</v>
      </c>
      <c r="CA61" s="214" t="s">
        <v>17</v>
      </c>
      <c r="CB61" s="214" t="s">
        <v>17</v>
      </c>
      <c r="CC61" s="214">
        <v>0</v>
      </c>
      <c r="CD61" s="214">
        <v>0</v>
      </c>
      <c r="CE61" s="214" t="s">
        <v>608</v>
      </c>
      <c r="CF61" s="214" t="s">
        <v>17</v>
      </c>
      <c r="CG61" s="215">
        <v>45687</v>
      </c>
      <c r="CH61" s="213" t="s">
        <v>9008</v>
      </c>
      <c r="CI61" s="214" t="e">
        <v>#N/A</v>
      </c>
      <c r="CJ61" s="214" t="e">
        <v>#N/A</v>
      </c>
      <c r="CK61" s="214" t="e">
        <v>#N/A</v>
      </c>
      <c r="CL61" s="214" t="e">
        <v>#N/A</v>
      </c>
      <c r="CM61" s="214" t="e">
        <v>#N/A</v>
      </c>
      <c r="CN61" s="214" t="e">
        <v>#N/A</v>
      </c>
      <c r="CO61" s="217" t="e">
        <v>#N/A</v>
      </c>
      <c r="CP61" s="214" t="s">
        <v>790</v>
      </c>
      <c r="CQ61" s="216" t="s">
        <v>17</v>
      </c>
      <c r="CR61" s="216" t="s">
        <v>17</v>
      </c>
      <c r="CS61" s="216">
        <v>0</v>
      </c>
      <c r="CT61" s="216">
        <v>0</v>
      </c>
      <c r="CU61" s="216" t="s">
        <v>608</v>
      </c>
      <c r="CV61" s="216" t="s">
        <v>17</v>
      </c>
      <c r="CW61" s="206">
        <v>45687</v>
      </c>
      <c r="CX61" s="214" t="s">
        <v>2582</v>
      </c>
      <c r="CY61" s="210">
        <v>383000</v>
      </c>
      <c r="CZ61" s="210" t="s">
        <v>2587</v>
      </c>
      <c r="DA61" s="210" t="s">
        <v>398</v>
      </c>
      <c r="DB61" s="210">
        <v>2</v>
      </c>
      <c r="DC61" s="210" t="s">
        <v>2589</v>
      </c>
      <c r="DD61" s="210" t="s">
        <v>2588</v>
      </c>
      <c r="DE61" s="212">
        <v>45832</v>
      </c>
      <c r="DF61" s="213" t="s">
        <v>2585</v>
      </c>
      <c r="DG61" s="205">
        <v>2885000</v>
      </c>
      <c r="DH61" s="216" t="s">
        <v>2583</v>
      </c>
      <c r="DI61" s="216" t="s">
        <v>398</v>
      </c>
      <c r="DJ61" s="216">
        <v>2</v>
      </c>
      <c r="DK61" s="216" t="s">
        <v>1797</v>
      </c>
      <c r="DL61" s="216" t="s">
        <v>2584</v>
      </c>
      <c r="DM61" s="206">
        <v>45832</v>
      </c>
      <c r="DN61" s="214" t="s">
        <v>2586</v>
      </c>
      <c r="DO61" s="210">
        <v>0</v>
      </c>
      <c r="DP61" s="214" t="s">
        <v>2570</v>
      </c>
      <c r="DQ61" s="214" t="s">
        <v>398</v>
      </c>
      <c r="DR61" s="214">
        <v>2</v>
      </c>
      <c r="DS61" s="214" t="s">
        <v>2553</v>
      </c>
      <c r="DT61" s="214" t="s">
        <v>2571</v>
      </c>
      <c r="DU61" s="215">
        <v>45832</v>
      </c>
      <c r="DV61" s="213" t="s">
        <v>2590</v>
      </c>
      <c r="DW61" s="205">
        <v>142000</v>
      </c>
      <c r="DX61" s="216" t="s">
        <v>2587</v>
      </c>
      <c r="DY61" s="216" t="s">
        <v>398</v>
      </c>
      <c r="DZ61" s="216">
        <v>2</v>
      </c>
      <c r="EA61" s="216" t="s">
        <v>2589</v>
      </c>
      <c r="EB61" s="216" t="s">
        <v>2588</v>
      </c>
      <c r="EC61" s="206">
        <v>45832</v>
      </c>
      <c r="ED61" s="214" t="s">
        <v>2592</v>
      </c>
      <c r="EE61" s="210">
        <v>241000</v>
      </c>
      <c r="EF61" s="214" t="s">
        <v>2587</v>
      </c>
      <c r="EG61" s="214" t="s">
        <v>398</v>
      </c>
      <c r="EH61" s="214">
        <v>2</v>
      </c>
      <c r="EI61" s="214" t="s">
        <v>2591</v>
      </c>
      <c r="EJ61" s="214" t="s">
        <v>2588</v>
      </c>
      <c r="EK61" s="215">
        <v>45832</v>
      </c>
      <c r="EL61" s="213" t="s">
        <v>2594</v>
      </c>
      <c r="EM61" s="205" t="s">
        <v>17</v>
      </c>
      <c r="EN61" s="216" t="s">
        <v>17</v>
      </c>
      <c r="EO61" s="216" t="s">
        <v>17</v>
      </c>
      <c r="EP61" s="216" t="s">
        <v>17</v>
      </c>
      <c r="EQ61" s="216" t="s">
        <v>2593</v>
      </c>
      <c r="ER61" s="216" t="s">
        <v>17</v>
      </c>
      <c r="ES61" s="206">
        <v>45832</v>
      </c>
      <c r="ET61" s="214" t="s">
        <v>2579</v>
      </c>
      <c r="EU61" s="214">
        <v>667</v>
      </c>
      <c r="EV61" s="214" t="s">
        <v>2503</v>
      </c>
      <c r="EW61" s="214" t="s">
        <v>398</v>
      </c>
      <c r="EX61" s="214">
        <v>2</v>
      </c>
      <c r="EY61" s="214" t="s">
        <v>2505</v>
      </c>
      <c r="EZ61" s="214" t="s">
        <v>2504</v>
      </c>
      <c r="FA61" s="215">
        <v>45832</v>
      </c>
      <c r="FB61" s="213" t="s">
        <v>2595</v>
      </c>
      <c r="FC61" s="216">
        <v>3</v>
      </c>
      <c r="FD61" s="216" t="s">
        <v>2570</v>
      </c>
      <c r="FE61" s="216" t="s">
        <v>178</v>
      </c>
      <c r="FF61" s="216">
        <v>1</v>
      </c>
      <c r="FG61" s="216" t="s">
        <v>2529</v>
      </c>
      <c r="FH61" s="216" t="s">
        <v>2571</v>
      </c>
      <c r="FI61" s="206">
        <v>45832</v>
      </c>
      <c r="FJ61" s="213" t="s">
        <v>791</v>
      </c>
      <c r="FK61" s="214" t="s">
        <v>17</v>
      </c>
      <c r="FL61" s="214" t="s">
        <v>17</v>
      </c>
      <c r="FM61" s="214">
        <v>0</v>
      </c>
      <c r="FN61" s="214">
        <v>0</v>
      </c>
      <c r="FO61" s="214" t="s">
        <v>608</v>
      </c>
      <c r="FP61" s="210" t="s">
        <v>17</v>
      </c>
      <c r="FQ61" s="211">
        <v>45687</v>
      </c>
      <c r="FR61" s="213" t="s">
        <v>792</v>
      </c>
      <c r="FS61" s="216" t="s">
        <v>17</v>
      </c>
      <c r="FT61" s="216" t="s">
        <v>17</v>
      </c>
      <c r="FU61" s="216">
        <v>0</v>
      </c>
      <c r="FV61" s="216">
        <v>0</v>
      </c>
      <c r="FW61" s="216" t="s">
        <v>608</v>
      </c>
      <c r="FX61" s="216" t="s">
        <v>17</v>
      </c>
      <c r="FY61" s="206">
        <v>45687</v>
      </c>
      <c r="FZ61" s="214" t="s">
        <v>2078</v>
      </c>
      <c r="GA61" s="214">
        <v>2</v>
      </c>
      <c r="GB61" s="214" t="s">
        <v>1215</v>
      </c>
      <c r="GC61" s="214" t="s">
        <v>62</v>
      </c>
      <c r="GD61" s="214">
        <v>2</v>
      </c>
      <c r="GE61" s="214" t="s">
        <v>17</v>
      </c>
      <c r="GF61" s="214" t="s">
        <v>17</v>
      </c>
      <c r="GG61" s="215">
        <v>45827</v>
      </c>
      <c r="GH61" s="213" t="s">
        <v>2084</v>
      </c>
      <c r="GI61" s="216">
        <v>3</v>
      </c>
      <c r="GJ61" s="216" t="s">
        <v>1215</v>
      </c>
      <c r="GK61" s="216" t="s">
        <v>62</v>
      </c>
      <c r="GL61" s="216">
        <v>2</v>
      </c>
      <c r="GM61" s="216" t="s">
        <v>17</v>
      </c>
      <c r="GN61" s="216" t="s">
        <v>17</v>
      </c>
      <c r="GO61" s="206">
        <v>45827</v>
      </c>
      <c r="GP61" s="214" t="s">
        <v>2079</v>
      </c>
      <c r="GQ61" s="214">
        <v>1</v>
      </c>
      <c r="GR61" s="214" t="s">
        <v>1215</v>
      </c>
      <c r="GS61" s="214" t="s">
        <v>62</v>
      </c>
      <c r="GT61" s="214">
        <v>2</v>
      </c>
      <c r="GU61" s="214" t="s">
        <v>17</v>
      </c>
      <c r="GV61" s="214" t="s">
        <v>17</v>
      </c>
      <c r="GW61" s="215">
        <v>45827</v>
      </c>
      <c r="GX61" s="213" t="s">
        <v>2085</v>
      </c>
      <c r="GY61" s="216">
        <v>0</v>
      </c>
      <c r="GZ61" s="216" t="s">
        <v>1215</v>
      </c>
      <c r="HA61" s="216" t="s">
        <v>62</v>
      </c>
      <c r="HB61" s="216">
        <v>2</v>
      </c>
      <c r="HC61" s="216" t="s">
        <v>17</v>
      </c>
      <c r="HD61" s="216" t="s">
        <v>17</v>
      </c>
      <c r="HE61" s="206">
        <v>45827</v>
      </c>
      <c r="HF61" s="214" t="s">
        <v>2077</v>
      </c>
      <c r="HG61" s="214">
        <v>2</v>
      </c>
      <c r="HH61" s="214" t="s">
        <v>1215</v>
      </c>
      <c r="HI61" s="214" t="s">
        <v>62</v>
      </c>
      <c r="HJ61" s="214">
        <v>2</v>
      </c>
      <c r="HK61" s="214" t="s">
        <v>17</v>
      </c>
      <c r="HL61" s="214" t="s">
        <v>17</v>
      </c>
      <c r="HM61" s="215">
        <v>45827</v>
      </c>
      <c r="HN61" s="213" t="s">
        <v>2083</v>
      </c>
      <c r="HO61" s="216">
        <v>3</v>
      </c>
      <c r="HP61" s="216" t="s">
        <v>1215</v>
      </c>
      <c r="HQ61" s="216" t="s">
        <v>62</v>
      </c>
      <c r="HR61" s="216">
        <v>2</v>
      </c>
      <c r="HS61" s="216" t="s">
        <v>17</v>
      </c>
      <c r="HT61" s="216" t="s">
        <v>17</v>
      </c>
      <c r="HU61" s="206">
        <v>45827</v>
      </c>
      <c r="HV61" s="214" t="s">
        <v>2080</v>
      </c>
      <c r="HW61" s="214">
        <v>0</v>
      </c>
      <c r="HX61" s="214" t="s">
        <v>1215</v>
      </c>
      <c r="HY61" s="214" t="s">
        <v>62</v>
      </c>
      <c r="HZ61" s="214">
        <v>2</v>
      </c>
      <c r="IA61" s="214" t="s">
        <v>17</v>
      </c>
      <c r="IB61" s="214" t="s">
        <v>17</v>
      </c>
      <c r="IC61" s="215">
        <v>45827</v>
      </c>
      <c r="ID61" s="213" t="s">
        <v>2082</v>
      </c>
      <c r="IE61" s="216">
        <v>1</v>
      </c>
      <c r="IF61" s="216" t="s">
        <v>1215</v>
      </c>
      <c r="IG61" s="216" t="s">
        <v>62</v>
      </c>
      <c r="IH61" s="216">
        <v>2</v>
      </c>
      <c r="II61" s="216" t="s">
        <v>17</v>
      </c>
      <c r="IJ61" s="216" t="s">
        <v>17</v>
      </c>
      <c r="IK61" s="206">
        <v>45827</v>
      </c>
      <c r="IL61" s="214" t="s">
        <v>2081</v>
      </c>
      <c r="IM61" s="214">
        <v>1</v>
      </c>
      <c r="IN61" s="214" t="s">
        <v>1215</v>
      </c>
      <c r="IO61" s="214" t="s">
        <v>62</v>
      </c>
      <c r="IP61" s="214">
        <v>2</v>
      </c>
      <c r="IQ61" s="214" t="s">
        <v>17</v>
      </c>
      <c r="IR61" s="214" t="s">
        <v>17</v>
      </c>
      <c r="IS61" s="215">
        <v>45827</v>
      </c>
    </row>
    <row r="62" spans="1:253" s="11" customFormat="1" ht="13.25" customHeight="1" x14ac:dyDescent="0.25">
      <c r="A62" s="11" t="s">
        <v>762</v>
      </c>
      <c r="B62" s="11" t="s">
        <v>8443</v>
      </c>
      <c r="C62" s="11" t="s">
        <v>763</v>
      </c>
      <c r="D62" s="11" t="s">
        <v>764</v>
      </c>
      <c r="E62" s="11" t="s">
        <v>7911</v>
      </c>
      <c r="F62" s="11" t="s">
        <v>2492</v>
      </c>
      <c r="G62" s="204">
        <v>7455000</v>
      </c>
      <c r="H62" s="205" t="s">
        <v>2489</v>
      </c>
      <c r="I62" s="205" t="s">
        <v>178</v>
      </c>
      <c r="J62" s="205">
        <v>1</v>
      </c>
      <c r="K62" s="205" t="s">
        <v>2491</v>
      </c>
      <c r="L62" s="205" t="s">
        <v>2490</v>
      </c>
      <c r="M62" s="206">
        <v>45832</v>
      </c>
      <c r="N62" s="213" t="s">
        <v>2494</v>
      </c>
      <c r="O62" s="208">
        <v>1759540</v>
      </c>
      <c r="P62" s="208" t="s">
        <v>2489</v>
      </c>
      <c r="Q62" s="208" t="s">
        <v>178</v>
      </c>
      <c r="R62" s="208">
        <v>1</v>
      </c>
      <c r="S62" s="208" t="s">
        <v>2493</v>
      </c>
      <c r="T62" s="208" t="s">
        <v>2490</v>
      </c>
      <c r="U62" s="209">
        <v>45832</v>
      </c>
      <c r="V62" s="213" t="s">
        <v>2496</v>
      </c>
      <c r="W62" s="205">
        <v>7455000</v>
      </c>
      <c r="X62" s="205" t="s">
        <v>2489</v>
      </c>
      <c r="Y62" s="205" t="s">
        <v>178</v>
      </c>
      <c r="Z62" s="205">
        <v>1</v>
      </c>
      <c r="AA62" s="205" t="s">
        <v>2495</v>
      </c>
      <c r="AB62" s="205" t="s">
        <v>2490</v>
      </c>
      <c r="AC62" s="206">
        <v>45832</v>
      </c>
      <c r="AD62" s="213" t="s">
        <v>2500</v>
      </c>
      <c r="AE62" s="210">
        <v>1000000</v>
      </c>
      <c r="AF62" s="210" t="s">
        <v>2497</v>
      </c>
      <c r="AG62" s="210" t="s">
        <v>178</v>
      </c>
      <c r="AH62" s="210">
        <v>1</v>
      </c>
      <c r="AI62" s="210" t="s">
        <v>2499</v>
      </c>
      <c r="AJ62" s="210" t="s">
        <v>2498</v>
      </c>
      <c r="AK62" s="211">
        <v>45832</v>
      </c>
      <c r="AL62" s="213" t="s">
        <v>2502</v>
      </c>
      <c r="AM62" s="205">
        <v>930000</v>
      </c>
      <c r="AN62" s="205" t="s">
        <v>2497</v>
      </c>
      <c r="AO62" s="205" t="s">
        <v>178</v>
      </c>
      <c r="AP62" s="205">
        <v>1</v>
      </c>
      <c r="AQ62" s="205" t="s">
        <v>2501</v>
      </c>
      <c r="AR62" s="205" t="s">
        <v>2498</v>
      </c>
      <c r="AS62" s="206">
        <v>45832</v>
      </c>
      <c r="AT62" s="214" t="s">
        <v>766</v>
      </c>
      <c r="AU62" s="210" t="s">
        <v>17</v>
      </c>
      <c r="AV62" s="210" t="s">
        <v>17</v>
      </c>
      <c r="AW62" s="210">
        <v>0</v>
      </c>
      <c r="AX62" s="210">
        <v>0</v>
      </c>
      <c r="AY62" s="210" t="s">
        <v>608</v>
      </c>
      <c r="AZ62" s="210" t="s">
        <v>17</v>
      </c>
      <c r="BA62" s="211">
        <v>45687</v>
      </c>
      <c r="BB62" s="213" t="s">
        <v>765</v>
      </c>
      <c r="BC62" s="205" t="s">
        <v>17</v>
      </c>
      <c r="BD62" s="205" t="s">
        <v>17</v>
      </c>
      <c r="BE62" s="205">
        <v>0</v>
      </c>
      <c r="BF62" s="205">
        <v>0</v>
      </c>
      <c r="BG62" s="205" t="s">
        <v>608</v>
      </c>
      <c r="BH62" s="205" t="s">
        <v>17</v>
      </c>
      <c r="BI62" s="206">
        <v>45687</v>
      </c>
      <c r="BJ62" s="214" t="s">
        <v>2506</v>
      </c>
      <c r="BK62" s="214">
        <v>667</v>
      </c>
      <c r="BL62" s="214" t="s">
        <v>2503</v>
      </c>
      <c r="BM62" s="214" t="s">
        <v>398</v>
      </c>
      <c r="BN62" s="214">
        <v>2</v>
      </c>
      <c r="BO62" s="214" t="s">
        <v>2505</v>
      </c>
      <c r="BP62" s="210" t="s">
        <v>2504</v>
      </c>
      <c r="BQ62" s="215">
        <v>45832</v>
      </c>
      <c r="BR62" s="213" t="s">
        <v>767</v>
      </c>
      <c r="BS62" s="216" t="s">
        <v>17</v>
      </c>
      <c r="BT62" s="216" t="s">
        <v>17</v>
      </c>
      <c r="BU62" s="216">
        <v>0</v>
      </c>
      <c r="BV62" s="216">
        <v>0</v>
      </c>
      <c r="BW62" s="216" t="s">
        <v>608</v>
      </c>
      <c r="BX62" s="216" t="s">
        <v>17</v>
      </c>
      <c r="BY62" s="206">
        <v>45687</v>
      </c>
      <c r="BZ62" s="214" t="s">
        <v>768</v>
      </c>
      <c r="CA62" s="214" t="s">
        <v>17</v>
      </c>
      <c r="CB62" s="214" t="s">
        <v>17</v>
      </c>
      <c r="CC62" s="214">
        <v>0</v>
      </c>
      <c r="CD62" s="214">
        <v>0</v>
      </c>
      <c r="CE62" s="214" t="s">
        <v>608</v>
      </c>
      <c r="CF62" s="214" t="s">
        <v>17</v>
      </c>
      <c r="CG62" s="215">
        <v>45687</v>
      </c>
      <c r="CH62" s="213" t="s">
        <v>9009</v>
      </c>
      <c r="CI62" s="214" t="e">
        <v>#N/A</v>
      </c>
      <c r="CJ62" s="214" t="e">
        <v>#N/A</v>
      </c>
      <c r="CK62" s="214" t="e">
        <v>#N/A</v>
      </c>
      <c r="CL62" s="214" t="e">
        <v>#N/A</v>
      </c>
      <c r="CM62" s="214" t="e">
        <v>#N/A</v>
      </c>
      <c r="CN62" s="214" t="e">
        <v>#N/A</v>
      </c>
      <c r="CO62" s="217" t="e">
        <v>#N/A</v>
      </c>
      <c r="CP62" s="214" t="s">
        <v>770</v>
      </c>
      <c r="CQ62" s="216" t="s">
        <v>17</v>
      </c>
      <c r="CR62" s="216" t="s">
        <v>17</v>
      </c>
      <c r="CS62" s="216">
        <v>0</v>
      </c>
      <c r="CT62" s="216">
        <v>0</v>
      </c>
      <c r="CU62" s="216" t="s">
        <v>608</v>
      </c>
      <c r="CV62" s="216" t="s">
        <v>17</v>
      </c>
      <c r="CW62" s="206">
        <v>45687</v>
      </c>
      <c r="CX62" s="214" t="s">
        <v>2510</v>
      </c>
      <c r="CY62" s="210">
        <v>1000000</v>
      </c>
      <c r="CZ62" s="210" t="s">
        <v>2517</v>
      </c>
      <c r="DA62" s="210" t="s">
        <v>178</v>
      </c>
      <c r="DB62" s="210">
        <v>1</v>
      </c>
      <c r="DC62" s="210" t="s">
        <v>2519</v>
      </c>
      <c r="DD62" s="210" t="s">
        <v>2518</v>
      </c>
      <c r="DE62" s="212">
        <v>45832</v>
      </c>
      <c r="DF62" s="213" t="s">
        <v>2514</v>
      </c>
      <c r="DG62" s="205">
        <v>6455000</v>
      </c>
      <c r="DH62" s="216" t="s">
        <v>2511</v>
      </c>
      <c r="DI62" s="216" t="s">
        <v>178</v>
      </c>
      <c r="DJ62" s="216">
        <v>1</v>
      </c>
      <c r="DK62" s="216" t="s">
        <v>2513</v>
      </c>
      <c r="DL62" s="216" t="s">
        <v>2512</v>
      </c>
      <c r="DM62" s="206">
        <v>45832</v>
      </c>
      <c r="DN62" s="214" t="s">
        <v>2516</v>
      </c>
      <c r="DO62" s="210">
        <v>0</v>
      </c>
      <c r="DP62" s="214" t="s">
        <v>2497</v>
      </c>
      <c r="DQ62" s="214" t="s">
        <v>178</v>
      </c>
      <c r="DR62" s="214">
        <v>1</v>
      </c>
      <c r="DS62" s="214" t="s">
        <v>2515</v>
      </c>
      <c r="DT62" s="214" t="s">
        <v>2498</v>
      </c>
      <c r="DU62" s="215">
        <v>45832</v>
      </c>
      <c r="DV62" s="213" t="s">
        <v>2520</v>
      </c>
      <c r="DW62" s="205">
        <v>759000</v>
      </c>
      <c r="DX62" s="216" t="s">
        <v>2517</v>
      </c>
      <c r="DY62" s="216" t="s">
        <v>178</v>
      </c>
      <c r="DZ62" s="216">
        <v>1</v>
      </c>
      <c r="EA62" s="216" t="s">
        <v>2519</v>
      </c>
      <c r="EB62" s="216" t="s">
        <v>2518</v>
      </c>
      <c r="EC62" s="206">
        <v>45832</v>
      </c>
      <c r="ED62" s="214" t="s">
        <v>2524</v>
      </c>
      <c r="EE62" s="210">
        <v>241000</v>
      </c>
      <c r="EF62" s="214" t="s">
        <v>2521</v>
      </c>
      <c r="EG62" s="214" t="s">
        <v>178</v>
      </c>
      <c r="EH62" s="214">
        <v>1</v>
      </c>
      <c r="EI62" s="214" t="s">
        <v>2523</v>
      </c>
      <c r="EJ62" s="214" t="s">
        <v>2522</v>
      </c>
      <c r="EK62" s="215">
        <v>45832</v>
      </c>
      <c r="EL62" s="213" t="s">
        <v>2526</v>
      </c>
      <c r="EM62" s="205" t="s">
        <v>17</v>
      </c>
      <c r="EN62" s="216" t="s">
        <v>17</v>
      </c>
      <c r="EO62" s="216" t="s">
        <v>17</v>
      </c>
      <c r="EP62" s="216" t="s">
        <v>17</v>
      </c>
      <c r="EQ62" s="216" t="s">
        <v>2525</v>
      </c>
      <c r="ER62" s="216" t="s">
        <v>17</v>
      </c>
      <c r="ES62" s="206">
        <v>45832</v>
      </c>
      <c r="ET62" s="214" t="s">
        <v>2507</v>
      </c>
      <c r="EU62" s="214">
        <v>667</v>
      </c>
      <c r="EV62" s="214" t="s">
        <v>2503</v>
      </c>
      <c r="EW62" s="214" t="s">
        <v>398</v>
      </c>
      <c r="EX62" s="214">
        <v>2</v>
      </c>
      <c r="EY62" s="214" t="s">
        <v>2505</v>
      </c>
      <c r="EZ62" s="214" t="s">
        <v>2504</v>
      </c>
      <c r="FA62" s="215">
        <v>45832</v>
      </c>
      <c r="FB62" s="213" t="s">
        <v>2530</v>
      </c>
      <c r="FC62" s="216">
        <v>3</v>
      </c>
      <c r="FD62" s="216" t="s">
        <v>2527</v>
      </c>
      <c r="FE62" s="216" t="s">
        <v>178</v>
      </c>
      <c r="FF62" s="216">
        <v>1</v>
      </c>
      <c r="FG62" s="216" t="s">
        <v>2529</v>
      </c>
      <c r="FH62" s="216" t="s">
        <v>2528</v>
      </c>
      <c r="FI62" s="206">
        <v>45832</v>
      </c>
      <c r="FJ62" s="213" t="s">
        <v>771</v>
      </c>
      <c r="FK62" s="214" t="s">
        <v>17</v>
      </c>
      <c r="FL62" s="214" t="s">
        <v>17</v>
      </c>
      <c r="FM62" s="214">
        <v>0</v>
      </c>
      <c r="FN62" s="214">
        <v>0</v>
      </c>
      <c r="FO62" s="214" t="s">
        <v>608</v>
      </c>
      <c r="FP62" s="210" t="s">
        <v>17</v>
      </c>
      <c r="FQ62" s="211">
        <v>45687</v>
      </c>
      <c r="FR62" s="213" t="s">
        <v>772</v>
      </c>
      <c r="FS62" s="216" t="s">
        <v>17</v>
      </c>
      <c r="FT62" s="216" t="s">
        <v>17</v>
      </c>
      <c r="FU62" s="216">
        <v>0</v>
      </c>
      <c r="FV62" s="216">
        <v>0</v>
      </c>
      <c r="FW62" s="216" t="s">
        <v>608</v>
      </c>
      <c r="FX62" s="216" t="s">
        <v>17</v>
      </c>
      <c r="FY62" s="206">
        <v>45687</v>
      </c>
      <c r="FZ62" s="214" t="s">
        <v>2087</v>
      </c>
      <c r="GA62" s="214">
        <v>2</v>
      </c>
      <c r="GB62" s="214" t="s">
        <v>1215</v>
      </c>
      <c r="GC62" s="214" t="s">
        <v>62</v>
      </c>
      <c r="GD62" s="214">
        <v>2</v>
      </c>
      <c r="GE62" s="214" t="s">
        <v>17</v>
      </c>
      <c r="GF62" s="214" t="s">
        <v>17</v>
      </c>
      <c r="GG62" s="215">
        <v>45827</v>
      </c>
      <c r="GH62" s="213" t="s">
        <v>2093</v>
      </c>
      <c r="GI62" s="216">
        <v>3</v>
      </c>
      <c r="GJ62" s="216" t="s">
        <v>1215</v>
      </c>
      <c r="GK62" s="216" t="s">
        <v>62</v>
      </c>
      <c r="GL62" s="216">
        <v>2</v>
      </c>
      <c r="GM62" s="216" t="s">
        <v>17</v>
      </c>
      <c r="GN62" s="216" t="s">
        <v>17</v>
      </c>
      <c r="GO62" s="206">
        <v>45827</v>
      </c>
      <c r="GP62" s="214" t="s">
        <v>2088</v>
      </c>
      <c r="GQ62" s="214">
        <v>1</v>
      </c>
      <c r="GR62" s="214" t="s">
        <v>1215</v>
      </c>
      <c r="GS62" s="214" t="s">
        <v>62</v>
      </c>
      <c r="GT62" s="214">
        <v>2</v>
      </c>
      <c r="GU62" s="214" t="s">
        <v>17</v>
      </c>
      <c r="GV62" s="214" t="s">
        <v>17</v>
      </c>
      <c r="GW62" s="215">
        <v>45827</v>
      </c>
      <c r="GX62" s="213" t="s">
        <v>2094</v>
      </c>
      <c r="GY62" s="216">
        <v>0</v>
      </c>
      <c r="GZ62" s="216" t="s">
        <v>1215</v>
      </c>
      <c r="HA62" s="216" t="s">
        <v>62</v>
      </c>
      <c r="HB62" s="216">
        <v>2</v>
      </c>
      <c r="HC62" s="216" t="s">
        <v>17</v>
      </c>
      <c r="HD62" s="216" t="s">
        <v>17</v>
      </c>
      <c r="HE62" s="206">
        <v>45827</v>
      </c>
      <c r="HF62" s="214" t="s">
        <v>2086</v>
      </c>
      <c r="HG62" s="214">
        <v>2</v>
      </c>
      <c r="HH62" s="214" t="s">
        <v>1215</v>
      </c>
      <c r="HI62" s="214" t="s">
        <v>62</v>
      </c>
      <c r="HJ62" s="214">
        <v>2</v>
      </c>
      <c r="HK62" s="214" t="s">
        <v>17</v>
      </c>
      <c r="HL62" s="214" t="s">
        <v>17</v>
      </c>
      <c r="HM62" s="215">
        <v>45827</v>
      </c>
      <c r="HN62" s="213" t="s">
        <v>2092</v>
      </c>
      <c r="HO62" s="216">
        <v>3</v>
      </c>
      <c r="HP62" s="216" t="s">
        <v>1215</v>
      </c>
      <c r="HQ62" s="216" t="s">
        <v>62</v>
      </c>
      <c r="HR62" s="216">
        <v>2</v>
      </c>
      <c r="HS62" s="216" t="s">
        <v>17</v>
      </c>
      <c r="HT62" s="216" t="s">
        <v>17</v>
      </c>
      <c r="HU62" s="206">
        <v>45827</v>
      </c>
      <c r="HV62" s="214" t="s">
        <v>2089</v>
      </c>
      <c r="HW62" s="214">
        <v>0</v>
      </c>
      <c r="HX62" s="214" t="s">
        <v>1215</v>
      </c>
      <c r="HY62" s="214" t="s">
        <v>62</v>
      </c>
      <c r="HZ62" s="214">
        <v>2</v>
      </c>
      <c r="IA62" s="214" t="s">
        <v>17</v>
      </c>
      <c r="IB62" s="214" t="s">
        <v>17</v>
      </c>
      <c r="IC62" s="215">
        <v>45827</v>
      </c>
      <c r="ID62" s="213" t="s">
        <v>2091</v>
      </c>
      <c r="IE62" s="216">
        <v>1</v>
      </c>
      <c r="IF62" s="216" t="s">
        <v>1215</v>
      </c>
      <c r="IG62" s="216" t="s">
        <v>62</v>
      </c>
      <c r="IH62" s="216">
        <v>2</v>
      </c>
      <c r="II62" s="216" t="s">
        <v>17</v>
      </c>
      <c r="IJ62" s="216" t="s">
        <v>17</v>
      </c>
      <c r="IK62" s="206">
        <v>45827</v>
      </c>
      <c r="IL62" s="214" t="s">
        <v>2090</v>
      </c>
      <c r="IM62" s="214">
        <v>1</v>
      </c>
      <c r="IN62" s="214" t="s">
        <v>1215</v>
      </c>
      <c r="IO62" s="214" t="s">
        <v>62</v>
      </c>
      <c r="IP62" s="214">
        <v>2</v>
      </c>
      <c r="IQ62" s="214" t="s">
        <v>17</v>
      </c>
      <c r="IR62" s="214" t="s">
        <v>17</v>
      </c>
      <c r="IS62" s="215">
        <v>45827</v>
      </c>
    </row>
    <row r="63" spans="1:253" s="11" customFormat="1" ht="13.25" customHeight="1" x14ac:dyDescent="0.25">
      <c r="A63" s="11" t="s">
        <v>1811</v>
      </c>
      <c r="B63" s="11" t="s">
        <v>8433</v>
      </c>
      <c r="C63" s="11" t="s">
        <v>1812</v>
      </c>
      <c r="D63" s="11" t="s">
        <v>1813</v>
      </c>
      <c r="E63" s="11" t="s">
        <v>7918</v>
      </c>
      <c r="F63" s="11" t="s">
        <v>6015</v>
      </c>
      <c r="G63" s="204">
        <v>2400000</v>
      </c>
      <c r="H63" s="205" t="s">
        <v>6012</v>
      </c>
      <c r="I63" s="205" t="s">
        <v>398</v>
      </c>
      <c r="J63" s="205">
        <v>2</v>
      </c>
      <c r="K63" s="205" t="s">
        <v>6014</v>
      </c>
      <c r="L63" s="205" t="s">
        <v>6013</v>
      </c>
      <c r="M63" s="206">
        <v>45836</v>
      </c>
      <c r="N63" s="213" t="s">
        <v>6019</v>
      </c>
      <c r="O63" s="208">
        <v>30355</v>
      </c>
      <c r="P63" s="208" t="s">
        <v>6016</v>
      </c>
      <c r="Q63" s="208" t="s">
        <v>398</v>
      </c>
      <c r="R63" s="208">
        <v>2</v>
      </c>
      <c r="S63" s="208" t="s">
        <v>6018</v>
      </c>
      <c r="T63" s="208" t="s">
        <v>6017</v>
      </c>
      <c r="U63" s="209">
        <v>45836</v>
      </c>
      <c r="V63" s="213" t="s">
        <v>6023</v>
      </c>
      <c r="W63" s="205">
        <v>1505000</v>
      </c>
      <c r="X63" s="205" t="s">
        <v>6020</v>
      </c>
      <c r="Y63" s="205" t="s">
        <v>398</v>
      </c>
      <c r="Z63" s="205">
        <v>2</v>
      </c>
      <c r="AA63" s="205" t="s">
        <v>6022</v>
      </c>
      <c r="AB63" s="205" t="s">
        <v>6021</v>
      </c>
      <c r="AC63" s="206">
        <v>45836</v>
      </c>
      <c r="AD63" s="213" t="s">
        <v>6025</v>
      </c>
      <c r="AE63" s="210">
        <v>930000</v>
      </c>
      <c r="AF63" s="210" t="s">
        <v>6020</v>
      </c>
      <c r="AG63" s="210" t="s">
        <v>398</v>
      </c>
      <c r="AH63" s="210">
        <v>2</v>
      </c>
      <c r="AI63" s="210" t="s">
        <v>6024</v>
      </c>
      <c r="AJ63" s="210" t="s">
        <v>6021</v>
      </c>
      <c r="AK63" s="211">
        <v>45836</v>
      </c>
      <c r="AL63" s="213" t="s">
        <v>6026</v>
      </c>
      <c r="AM63" s="205" t="s">
        <v>17</v>
      </c>
      <c r="AN63" s="205" t="s">
        <v>318</v>
      </c>
      <c r="AO63" s="205" t="s">
        <v>17</v>
      </c>
      <c r="AP63" s="205" t="s">
        <v>17</v>
      </c>
      <c r="AQ63" s="205" t="s">
        <v>318</v>
      </c>
      <c r="AR63" s="205" t="s">
        <v>318</v>
      </c>
      <c r="AS63" s="206">
        <v>45836</v>
      </c>
      <c r="AT63" s="214" t="s">
        <v>6028</v>
      </c>
      <c r="AU63" s="210" t="s">
        <v>17</v>
      </c>
      <c r="AV63" s="210" t="s">
        <v>318</v>
      </c>
      <c r="AW63" s="210" t="s">
        <v>17</v>
      </c>
      <c r="AX63" s="210" t="s">
        <v>17</v>
      </c>
      <c r="AY63" s="210" t="s">
        <v>6027</v>
      </c>
      <c r="AZ63" s="210" t="s">
        <v>318</v>
      </c>
      <c r="BA63" s="211">
        <v>45836</v>
      </c>
      <c r="BB63" s="213" t="s">
        <v>6078</v>
      </c>
      <c r="BC63" s="205" t="s">
        <v>17</v>
      </c>
      <c r="BD63" s="205" t="s">
        <v>318</v>
      </c>
      <c r="BE63" s="205" t="s">
        <v>17</v>
      </c>
      <c r="BF63" s="205" t="s">
        <v>17</v>
      </c>
      <c r="BG63" s="205" t="s">
        <v>17</v>
      </c>
      <c r="BH63" s="205" t="s">
        <v>318</v>
      </c>
      <c r="BI63" s="206">
        <v>45837</v>
      </c>
      <c r="BJ63" s="214" t="s">
        <v>6029</v>
      </c>
      <c r="BK63" s="214" t="s">
        <v>17</v>
      </c>
      <c r="BL63" s="214" t="s">
        <v>318</v>
      </c>
      <c r="BM63" s="214" t="s">
        <v>17</v>
      </c>
      <c r="BN63" s="214" t="s">
        <v>17</v>
      </c>
      <c r="BO63" s="214" t="s">
        <v>318</v>
      </c>
      <c r="BP63" s="210" t="s">
        <v>318</v>
      </c>
      <c r="BQ63" s="215">
        <v>45836</v>
      </c>
      <c r="BR63" s="213" t="s">
        <v>6079</v>
      </c>
      <c r="BS63" s="216" t="s">
        <v>17</v>
      </c>
      <c r="BT63" s="216" t="s">
        <v>318</v>
      </c>
      <c r="BU63" s="216" t="s">
        <v>17</v>
      </c>
      <c r="BV63" s="216" t="s">
        <v>17</v>
      </c>
      <c r="BW63" s="216" t="s">
        <v>6027</v>
      </c>
      <c r="BX63" s="216" t="s">
        <v>318</v>
      </c>
      <c r="BY63" s="206">
        <v>45837</v>
      </c>
      <c r="BZ63" s="214" t="s">
        <v>6080</v>
      </c>
      <c r="CA63" s="214" t="s">
        <v>17</v>
      </c>
      <c r="CB63" s="214" t="s">
        <v>318</v>
      </c>
      <c r="CC63" s="214" t="s">
        <v>17</v>
      </c>
      <c r="CD63" s="214" t="s">
        <v>17</v>
      </c>
      <c r="CE63" s="214" t="s">
        <v>6027</v>
      </c>
      <c r="CF63" s="214" t="s">
        <v>318</v>
      </c>
      <c r="CG63" s="215">
        <v>45837</v>
      </c>
      <c r="CH63" s="213" t="s">
        <v>9010</v>
      </c>
      <c r="CI63" s="214" t="e">
        <v>#N/A</v>
      </c>
      <c r="CJ63" s="214" t="e">
        <v>#N/A</v>
      </c>
      <c r="CK63" s="214" t="e">
        <v>#N/A</v>
      </c>
      <c r="CL63" s="214" t="e">
        <v>#N/A</v>
      </c>
      <c r="CM63" s="214" t="e">
        <v>#N/A</v>
      </c>
      <c r="CN63" s="214" t="e">
        <v>#N/A</v>
      </c>
      <c r="CO63" s="217" t="e">
        <v>#N/A</v>
      </c>
      <c r="CP63" s="214" t="s">
        <v>6082</v>
      </c>
      <c r="CQ63" s="216" t="s">
        <v>17</v>
      </c>
      <c r="CR63" s="216" t="s">
        <v>318</v>
      </c>
      <c r="CS63" s="216" t="s">
        <v>17</v>
      </c>
      <c r="CT63" s="216" t="s">
        <v>17</v>
      </c>
      <c r="CU63" s="216" t="s">
        <v>6027</v>
      </c>
      <c r="CV63" s="216" t="s">
        <v>318</v>
      </c>
      <c r="CW63" s="206">
        <v>45837</v>
      </c>
      <c r="CX63" s="214" t="s">
        <v>6032</v>
      </c>
      <c r="CY63" s="210">
        <v>335000</v>
      </c>
      <c r="CZ63" s="210" t="s">
        <v>6020</v>
      </c>
      <c r="DA63" s="210" t="s">
        <v>398</v>
      </c>
      <c r="DB63" s="210">
        <v>2</v>
      </c>
      <c r="DC63" s="210" t="s">
        <v>6069</v>
      </c>
      <c r="DD63" s="210" t="s">
        <v>6021</v>
      </c>
      <c r="DE63" s="212">
        <v>45837</v>
      </c>
      <c r="DF63" s="213" t="s">
        <v>6034</v>
      </c>
      <c r="DG63" s="205">
        <v>575000</v>
      </c>
      <c r="DH63" s="216" t="s">
        <v>6020</v>
      </c>
      <c r="DI63" s="216" t="s">
        <v>398</v>
      </c>
      <c r="DJ63" s="216">
        <v>2</v>
      </c>
      <c r="DK63" s="216" t="s">
        <v>6033</v>
      </c>
      <c r="DL63" s="216" t="s">
        <v>6021</v>
      </c>
      <c r="DM63" s="206">
        <v>45836</v>
      </c>
      <c r="DN63" s="214" t="s">
        <v>6036</v>
      </c>
      <c r="DO63" s="210">
        <v>595000</v>
      </c>
      <c r="DP63" s="214" t="s">
        <v>6020</v>
      </c>
      <c r="DQ63" s="214" t="s">
        <v>398</v>
      </c>
      <c r="DR63" s="214">
        <v>2</v>
      </c>
      <c r="DS63" s="214" t="s">
        <v>6035</v>
      </c>
      <c r="DT63" s="214" t="s">
        <v>6021</v>
      </c>
      <c r="DU63" s="215">
        <v>45836</v>
      </c>
      <c r="DV63" s="213" t="s">
        <v>6070</v>
      </c>
      <c r="DW63" s="205">
        <v>335000</v>
      </c>
      <c r="DX63" s="216" t="s">
        <v>6020</v>
      </c>
      <c r="DY63" s="216" t="s">
        <v>398</v>
      </c>
      <c r="DZ63" s="216">
        <v>2</v>
      </c>
      <c r="EA63" s="216" t="s">
        <v>6069</v>
      </c>
      <c r="EB63" s="216" t="s">
        <v>6021</v>
      </c>
      <c r="EC63" s="206">
        <v>45837</v>
      </c>
      <c r="ED63" s="214" t="s">
        <v>6072</v>
      </c>
      <c r="EE63" s="210">
        <v>0</v>
      </c>
      <c r="EF63" s="214" t="s">
        <v>6020</v>
      </c>
      <c r="EG63" s="214" t="s">
        <v>398</v>
      </c>
      <c r="EH63" s="214">
        <v>2</v>
      </c>
      <c r="EI63" s="214" t="s">
        <v>6071</v>
      </c>
      <c r="EJ63" s="214" t="s">
        <v>6021</v>
      </c>
      <c r="EK63" s="215">
        <v>45837</v>
      </c>
      <c r="EL63" s="213" t="s">
        <v>6074</v>
      </c>
      <c r="EM63" s="205">
        <v>0</v>
      </c>
      <c r="EN63" s="216" t="s">
        <v>6020</v>
      </c>
      <c r="EO63" s="216" t="s">
        <v>398</v>
      </c>
      <c r="EP63" s="216">
        <v>2</v>
      </c>
      <c r="EQ63" s="216" t="s">
        <v>6073</v>
      </c>
      <c r="ER63" s="216" t="s">
        <v>6021</v>
      </c>
      <c r="ES63" s="206">
        <v>45837</v>
      </c>
      <c r="ET63" s="214" t="s">
        <v>6030</v>
      </c>
      <c r="EU63" s="214" t="s">
        <v>17</v>
      </c>
      <c r="EV63" s="214" t="s">
        <v>318</v>
      </c>
      <c r="EW63" s="214" t="s">
        <v>17</v>
      </c>
      <c r="EX63" s="214" t="s">
        <v>17</v>
      </c>
      <c r="EY63" s="214" t="s">
        <v>318</v>
      </c>
      <c r="EZ63" s="214" t="s">
        <v>318</v>
      </c>
      <c r="FA63" s="215">
        <v>45836</v>
      </c>
      <c r="FB63" s="213" t="s">
        <v>6075</v>
      </c>
      <c r="FC63" s="216">
        <v>1</v>
      </c>
      <c r="FD63" s="216" t="s">
        <v>6020</v>
      </c>
      <c r="FE63" s="216" t="s">
        <v>398</v>
      </c>
      <c r="FF63" s="216">
        <v>2</v>
      </c>
      <c r="FG63" s="216" t="s">
        <v>5538</v>
      </c>
      <c r="FH63" s="216" t="s">
        <v>6021</v>
      </c>
      <c r="FI63" s="206">
        <v>45837</v>
      </c>
      <c r="FJ63" s="213" t="s">
        <v>6076</v>
      </c>
      <c r="FK63" s="214" t="s">
        <v>17</v>
      </c>
      <c r="FL63" s="214" t="s">
        <v>318</v>
      </c>
      <c r="FM63" s="214" t="s">
        <v>17</v>
      </c>
      <c r="FN63" s="214" t="s">
        <v>17</v>
      </c>
      <c r="FO63" s="214" t="s">
        <v>6027</v>
      </c>
      <c r="FP63" s="210" t="s">
        <v>318</v>
      </c>
      <c r="FQ63" s="211">
        <v>45837</v>
      </c>
      <c r="FR63" s="213" t="s">
        <v>6077</v>
      </c>
      <c r="FS63" s="216" t="s">
        <v>17</v>
      </c>
      <c r="FT63" s="216" t="s">
        <v>318</v>
      </c>
      <c r="FU63" s="216" t="s">
        <v>17</v>
      </c>
      <c r="FV63" s="216" t="s">
        <v>17</v>
      </c>
      <c r="FW63" s="216" t="s">
        <v>6027</v>
      </c>
      <c r="FX63" s="216" t="s">
        <v>318</v>
      </c>
      <c r="FY63" s="206">
        <v>45837</v>
      </c>
      <c r="FZ63" s="214" t="s">
        <v>1815</v>
      </c>
      <c r="GA63" s="214">
        <v>0</v>
      </c>
      <c r="GB63" s="214" t="s">
        <v>1215</v>
      </c>
      <c r="GC63" s="214" t="s">
        <v>62</v>
      </c>
      <c r="GD63" s="214">
        <v>2</v>
      </c>
      <c r="GE63" s="214" t="s">
        <v>17</v>
      </c>
      <c r="GF63" s="214" t="s">
        <v>17</v>
      </c>
      <c r="GG63" s="215">
        <v>45826</v>
      </c>
      <c r="GH63" s="213" t="s">
        <v>1821</v>
      </c>
      <c r="GI63" s="216">
        <v>0</v>
      </c>
      <c r="GJ63" s="216" t="s">
        <v>1215</v>
      </c>
      <c r="GK63" s="216" t="s">
        <v>62</v>
      </c>
      <c r="GL63" s="216">
        <v>2</v>
      </c>
      <c r="GM63" s="216" t="s">
        <v>17</v>
      </c>
      <c r="GN63" s="216" t="s">
        <v>17</v>
      </c>
      <c r="GO63" s="206">
        <v>45826</v>
      </c>
      <c r="GP63" s="214" t="s">
        <v>1816</v>
      </c>
      <c r="GQ63" s="214">
        <v>0</v>
      </c>
      <c r="GR63" s="214" t="s">
        <v>1215</v>
      </c>
      <c r="GS63" s="214" t="s">
        <v>62</v>
      </c>
      <c r="GT63" s="214">
        <v>2</v>
      </c>
      <c r="GU63" s="214" t="s">
        <v>17</v>
      </c>
      <c r="GV63" s="214" t="s">
        <v>17</v>
      </c>
      <c r="GW63" s="215">
        <v>45826</v>
      </c>
      <c r="GX63" s="213" t="s">
        <v>1822</v>
      </c>
      <c r="GY63" s="216">
        <v>0</v>
      </c>
      <c r="GZ63" s="216" t="s">
        <v>1215</v>
      </c>
      <c r="HA63" s="216" t="s">
        <v>62</v>
      </c>
      <c r="HB63" s="216">
        <v>2</v>
      </c>
      <c r="HC63" s="216" t="s">
        <v>17</v>
      </c>
      <c r="HD63" s="216" t="s">
        <v>17</v>
      </c>
      <c r="HE63" s="206">
        <v>45826</v>
      </c>
      <c r="HF63" s="214" t="s">
        <v>1814</v>
      </c>
      <c r="HG63" s="214">
        <v>0</v>
      </c>
      <c r="HH63" s="214" t="s">
        <v>1215</v>
      </c>
      <c r="HI63" s="214" t="s">
        <v>62</v>
      </c>
      <c r="HJ63" s="214">
        <v>2</v>
      </c>
      <c r="HK63" s="214" t="s">
        <v>17</v>
      </c>
      <c r="HL63" s="214" t="s">
        <v>17</v>
      </c>
      <c r="HM63" s="215">
        <v>45826</v>
      </c>
      <c r="HN63" s="213" t="s">
        <v>1820</v>
      </c>
      <c r="HO63" s="216">
        <v>0</v>
      </c>
      <c r="HP63" s="216" t="s">
        <v>1215</v>
      </c>
      <c r="HQ63" s="216" t="s">
        <v>62</v>
      </c>
      <c r="HR63" s="216">
        <v>2</v>
      </c>
      <c r="HS63" s="216" t="s">
        <v>17</v>
      </c>
      <c r="HT63" s="216" t="s">
        <v>17</v>
      </c>
      <c r="HU63" s="206">
        <v>45826</v>
      </c>
      <c r="HV63" s="214" t="s">
        <v>1817</v>
      </c>
      <c r="HW63" s="214">
        <v>0</v>
      </c>
      <c r="HX63" s="214" t="s">
        <v>1215</v>
      </c>
      <c r="HY63" s="214" t="s">
        <v>62</v>
      </c>
      <c r="HZ63" s="214">
        <v>2</v>
      </c>
      <c r="IA63" s="214" t="s">
        <v>17</v>
      </c>
      <c r="IB63" s="214" t="s">
        <v>17</v>
      </c>
      <c r="IC63" s="215">
        <v>45826</v>
      </c>
      <c r="ID63" s="213" t="s">
        <v>1819</v>
      </c>
      <c r="IE63" s="216">
        <v>0</v>
      </c>
      <c r="IF63" s="216" t="s">
        <v>1215</v>
      </c>
      <c r="IG63" s="216" t="s">
        <v>62</v>
      </c>
      <c r="IH63" s="216">
        <v>2</v>
      </c>
      <c r="II63" s="216" t="s">
        <v>17</v>
      </c>
      <c r="IJ63" s="216" t="s">
        <v>17</v>
      </c>
      <c r="IK63" s="206">
        <v>45826</v>
      </c>
      <c r="IL63" s="214" t="s">
        <v>1818</v>
      </c>
      <c r="IM63" s="214">
        <v>0</v>
      </c>
      <c r="IN63" s="214" t="s">
        <v>1215</v>
      </c>
      <c r="IO63" s="214" t="s">
        <v>62</v>
      </c>
      <c r="IP63" s="214">
        <v>2</v>
      </c>
      <c r="IQ63" s="214" t="s">
        <v>17</v>
      </c>
      <c r="IR63" s="214" t="s">
        <v>17</v>
      </c>
      <c r="IS63" s="215">
        <v>45826</v>
      </c>
    </row>
    <row r="64" spans="1:253" s="11" customFormat="1" ht="13.25" customHeight="1" x14ac:dyDescent="0.25">
      <c r="A64" s="11" t="s">
        <v>605</v>
      </c>
      <c r="B64" s="11" t="s">
        <v>8443</v>
      </c>
      <c r="C64" s="11" t="s">
        <v>606</v>
      </c>
      <c r="D64" s="11" t="s">
        <v>607</v>
      </c>
      <c r="E64" s="11" t="s">
        <v>7927</v>
      </c>
      <c r="F64" s="11" t="s">
        <v>3052</v>
      </c>
      <c r="G64" s="207">
        <v>38221000</v>
      </c>
      <c r="H64" s="210" t="s">
        <v>3049</v>
      </c>
      <c r="I64" s="210" t="s">
        <v>398</v>
      </c>
      <c r="J64" s="210">
        <v>2</v>
      </c>
      <c r="K64" s="210" t="s">
        <v>3051</v>
      </c>
      <c r="L64" s="210" t="s">
        <v>3050</v>
      </c>
      <c r="M64" s="211">
        <v>45832</v>
      </c>
      <c r="N64" s="213" t="s">
        <v>3056</v>
      </c>
      <c r="O64" s="210">
        <v>2156</v>
      </c>
      <c r="P64" s="210" t="s">
        <v>3053</v>
      </c>
      <c r="Q64" s="210" t="s">
        <v>178</v>
      </c>
      <c r="R64" s="210">
        <v>1</v>
      </c>
      <c r="S64" s="210" t="s">
        <v>3055</v>
      </c>
      <c r="T64" s="210" t="s">
        <v>3054</v>
      </c>
      <c r="U64" s="211">
        <v>45832</v>
      </c>
      <c r="V64" s="213" t="s">
        <v>3060</v>
      </c>
      <c r="W64" s="210">
        <v>5206000</v>
      </c>
      <c r="X64" s="210" t="s">
        <v>3057</v>
      </c>
      <c r="Y64" s="210" t="s">
        <v>398</v>
      </c>
      <c r="Z64" s="210">
        <v>2</v>
      </c>
      <c r="AA64" s="210" t="s">
        <v>3059</v>
      </c>
      <c r="AB64" s="210" t="s">
        <v>3058</v>
      </c>
      <c r="AC64" s="211">
        <v>45832</v>
      </c>
      <c r="AD64" s="213" t="s">
        <v>3064</v>
      </c>
      <c r="AE64" s="210">
        <v>27000</v>
      </c>
      <c r="AF64" s="210" t="s">
        <v>3061</v>
      </c>
      <c r="AG64" s="210" t="s">
        <v>230</v>
      </c>
      <c r="AH64" s="210">
        <v>3</v>
      </c>
      <c r="AI64" s="210" t="s">
        <v>3063</v>
      </c>
      <c r="AJ64" s="210" t="s">
        <v>3062</v>
      </c>
      <c r="AK64" s="211">
        <v>45832</v>
      </c>
      <c r="AL64" s="213" t="s">
        <v>3066</v>
      </c>
      <c r="AM64" s="210">
        <v>27000</v>
      </c>
      <c r="AN64" s="210" t="s">
        <v>3061</v>
      </c>
      <c r="AO64" s="210" t="s">
        <v>178</v>
      </c>
      <c r="AP64" s="210">
        <v>1</v>
      </c>
      <c r="AQ64" s="210" t="s">
        <v>3065</v>
      </c>
      <c r="AR64" s="210" t="s">
        <v>3062</v>
      </c>
      <c r="AS64" s="211">
        <v>45832</v>
      </c>
      <c r="AT64" s="214" t="s">
        <v>610</v>
      </c>
      <c r="AU64" s="210" t="s">
        <v>17</v>
      </c>
      <c r="AV64" s="210" t="s">
        <v>17</v>
      </c>
      <c r="AW64" s="210" t="s">
        <v>17</v>
      </c>
      <c r="AX64" s="210" t="s">
        <v>17</v>
      </c>
      <c r="AY64" s="210" t="s">
        <v>608</v>
      </c>
      <c r="AZ64" s="210" t="s">
        <v>17</v>
      </c>
      <c r="BA64" s="211">
        <v>45617</v>
      </c>
      <c r="BB64" s="213" t="s">
        <v>609</v>
      </c>
      <c r="BC64" s="210" t="s">
        <v>17</v>
      </c>
      <c r="BD64" s="210" t="s">
        <v>17</v>
      </c>
      <c r="BE64" s="210" t="s">
        <v>17</v>
      </c>
      <c r="BF64" s="210" t="s">
        <v>17</v>
      </c>
      <c r="BG64" s="210" t="s">
        <v>608</v>
      </c>
      <c r="BH64" s="210" t="s">
        <v>17</v>
      </c>
      <c r="BI64" s="211">
        <v>45617</v>
      </c>
      <c r="BJ64" s="214" t="s">
        <v>3069</v>
      </c>
      <c r="BK64" s="214">
        <v>210</v>
      </c>
      <c r="BL64" s="214" t="s">
        <v>3067</v>
      </c>
      <c r="BM64" s="214" t="s">
        <v>230</v>
      </c>
      <c r="BN64" s="214">
        <v>3</v>
      </c>
      <c r="BO64" s="214" t="s">
        <v>3068</v>
      </c>
      <c r="BP64" s="210" t="s">
        <v>3032</v>
      </c>
      <c r="BQ64" s="215">
        <v>45832</v>
      </c>
      <c r="BR64" s="213" t="s">
        <v>611</v>
      </c>
      <c r="BS64" s="214" t="s">
        <v>17</v>
      </c>
      <c r="BT64" s="214" t="s">
        <v>17</v>
      </c>
      <c r="BU64" s="214" t="s">
        <v>17</v>
      </c>
      <c r="BV64" s="214" t="s">
        <v>17</v>
      </c>
      <c r="BW64" s="214" t="s">
        <v>608</v>
      </c>
      <c r="BX64" s="214" t="s">
        <v>17</v>
      </c>
      <c r="BY64" s="211">
        <v>45617</v>
      </c>
      <c r="BZ64" s="214" t="s">
        <v>612</v>
      </c>
      <c r="CA64" s="214" t="s">
        <v>17</v>
      </c>
      <c r="CB64" s="214" t="s">
        <v>17</v>
      </c>
      <c r="CC64" s="214" t="s">
        <v>17</v>
      </c>
      <c r="CD64" s="214" t="s">
        <v>17</v>
      </c>
      <c r="CE64" s="214" t="s">
        <v>608</v>
      </c>
      <c r="CF64" s="214" t="s">
        <v>17</v>
      </c>
      <c r="CG64" s="215">
        <v>45617</v>
      </c>
      <c r="CH64" s="213" t="s">
        <v>9011</v>
      </c>
      <c r="CI64" s="214" t="e">
        <v>#N/A</v>
      </c>
      <c r="CJ64" s="214" t="e">
        <v>#N/A</v>
      </c>
      <c r="CK64" s="214" t="e">
        <v>#N/A</v>
      </c>
      <c r="CL64" s="214" t="e">
        <v>#N/A</v>
      </c>
      <c r="CM64" s="214" t="e">
        <v>#N/A</v>
      </c>
      <c r="CN64" s="214" t="e">
        <v>#N/A</v>
      </c>
      <c r="CO64" s="217" t="e">
        <v>#N/A</v>
      </c>
      <c r="CP64" s="214" t="s">
        <v>614</v>
      </c>
      <c r="CQ64" s="214" t="s">
        <v>17</v>
      </c>
      <c r="CR64" s="214" t="s">
        <v>17</v>
      </c>
      <c r="CS64" s="214" t="s">
        <v>17</v>
      </c>
      <c r="CT64" s="214" t="s">
        <v>17</v>
      </c>
      <c r="CU64" s="214" t="s">
        <v>608</v>
      </c>
      <c r="CV64" s="214" t="s">
        <v>17</v>
      </c>
      <c r="CW64" s="211">
        <v>45617</v>
      </c>
      <c r="CX64" s="214" t="s">
        <v>3072</v>
      </c>
      <c r="CY64" s="210">
        <v>27000</v>
      </c>
      <c r="CZ64" s="210" t="s">
        <v>3061</v>
      </c>
      <c r="DA64" s="210" t="s">
        <v>178</v>
      </c>
      <c r="DB64" s="210">
        <v>1</v>
      </c>
      <c r="DC64" s="210" t="s">
        <v>3077</v>
      </c>
      <c r="DD64" s="210" t="s">
        <v>3062</v>
      </c>
      <c r="DE64" s="212">
        <v>45832</v>
      </c>
      <c r="DF64" s="213" t="s">
        <v>3075</v>
      </c>
      <c r="DG64" s="210">
        <v>5179000</v>
      </c>
      <c r="DH64" s="214" t="s">
        <v>3073</v>
      </c>
      <c r="DI64" s="214" t="s">
        <v>178</v>
      </c>
      <c r="DJ64" s="214">
        <v>1</v>
      </c>
      <c r="DK64" s="214" t="s">
        <v>1797</v>
      </c>
      <c r="DL64" s="214" t="s">
        <v>3074</v>
      </c>
      <c r="DM64" s="211">
        <v>45832</v>
      </c>
      <c r="DN64" s="214" t="s">
        <v>3076</v>
      </c>
      <c r="DO64" s="210">
        <v>0</v>
      </c>
      <c r="DP64" s="214" t="s">
        <v>3061</v>
      </c>
      <c r="DQ64" s="214" t="s">
        <v>178</v>
      </c>
      <c r="DR64" s="214">
        <v>1</v>
      </c>
      <c r="DS64" s="214" t="s">
        <v>2553</v>
      </c>
      <c r="DT64" s="214" t="s">
        <v>3062</v>
      </c>
      <c r="DU64" s="215">
        <v>45832</v>
      </c>
      <c r="DV64" s="213" t="s">
        <v>3078</v>
      </c>
      <c r="DW64" s="210">
        <v>27000</v>
      </c>
      <c r="DX64" s="214" t="s">
        <v>3061</v>
      </c>
      <c r="DY64" s="214" t="s">
        <v>178</v>
      </c>
      <c r="DZ64" s="214">
        <v>1</v>
      </c>
      <c r="EA64" s="214" t="s">
        <v>3077</v>
      </c>
      <c r="EB64" s="214" t="s">
        <v>3062</v>
      </c>
      <c r="EC64" s="211">
        <v>45832</v>
      </c>
      <c r="ED64" s="214" t="s">
        <v>3079</v>
      </c>
      <c r="EE64" s="210" t="s">
        <v>17</v>
      </c>
      <c r="EF64" s="214" t="s">
        <v>3061</v>
      </c>
      <c r="EG64" s="214" t="s">
        <v>230</v>
      </c>
      <c r="EH64" s="214">
        <v>3</v>
      </c>
      <c r="EI64" s="214" t="s">
        <v>2937</v>
      </c>
      <c r="EJ64" s="214" t="s">
        <v>3062</v>
      </c>
      <c r="EK64" s="215">
        <v>45832</v>
      </c>
      <c r="EL64" s="213" t="s">
        <v>3080</v>
      </c>
      <c r="EM64" s="210" t="s">
        <v>17</v>
      </c>
      <c r="EN64" s="214" t="s">
        <v>3061</v>
      </c>
      <c r="EO64" s="214" t="s">
        <v>230</v>
      </c>
      <c r="EP64" s="214">
        <v>3</v>
      </c>
      <c r="EQ64" s="214" t="s">
        <v>2937</v>
      </c>
      <c r="ER64" s="214" t="s">
        <v>3062</v>
      </c>
      <c r="ES64" s="211">
        <v>45832</v>
      </c>
      <c r="ET64" s="214" t="s">
        <v>3070</v>
      </c>
      <c r="EU64" s="214">
        <v>210</v>
      </c>
      <c r="EV64" s="214" t="s">
        <v>3067</v>
      </c>
      <c r="EW64" s="214" t="s">
        <v>230</v>
      </c>
      <c r="EX64" s="214">
        <v>3</v>
      </c>
      <c r="EY64" s="214" t="s">
        <v>3068</v>
      </c>
      <c r="EZ64" s="214" t="s">
        <v>3032</v>
      </c>
      <c r="FA64" s="215">
        <v>45832</v>
      </c>
      <c r="FB64" s="213" t="s">
        <v>3082</v>
      </c>
      <c r="FC64" s="214">
        <v>3</v>
      </c>
      <c r="FD64" s="214" t="s">
        <v>3061</v>
      </c>
      <c r="FE64" s="214" t="s">
        <v>178</v>
      </c>
      <c r="FF64" s="214">
        <v>1</v>
      </c>
      <c r="FG64" s="214" t="s">
        <v>3081</v>
      </c>
      <c r="FH64" s="214" t="s">
        <v>3062</v>
      </c>
      <c r="FI64" s="211">
        <v>45832</v>
      </c>
      <c r="FJ64" s="213" t="s">
        <v>615</v>
      </c>
      <c r="FK64" s="214" t="s">
        <v>17</v>
      </c>
      <c r="FL64" s="214" t="s">
        <v>17</v>
      </c>
      <c r="FM64" s="214" t="s">
        <v>17</v>
      </c>
      <c r="FN64" s="214" t="s">
        <v>17</v>
      </c>
      <c r="FO64" s="214" t="s">
        <v>608</v>
      </c>
      <c r="FP64" s="210" t="s">
        <v>17</v>
      </c>
      <c r="FQ64" s="211">
        <v>45617</v>
      </c>
      <c r="FR64" s="213" t="s">
        <v>616</v>
      </c>
      <c r="FS64" s="214" t="s">
        <v>17</v>
      </c>
      <c r="FT64" s="214" t="s">
        <v>17</v>
      </c>
      <c r="FU64" s="214" t="s">
        <v>17</v>
      </c>
      <c r="FV64" s="214" t="s">
        <v>17</v>
      </c>
      <c r="FW64" s="214" t="s">
        <v>608</v>
      </c>
      <c r="FX64" s="214" t="s">
        <v>17</v>
      </c>
      <c r="FY64" s="211">
        <v>45617</v>
      </c>
      <c r="FZ64" s="214" t="s">
        <v>1378</v>
      </c>
      <c r="GA64" s="214">
        <v>2</v>
      </c>
      <c r="GB64" s="214" t="s">
        <v>1215</v>
      </c>
      <c r="GC64" s="214" t="s">
        <v>62</v>
      </c>
      <c r="GD64" s="214">
        <v>2</v>
      </c>
      <c r="GE64" s="214" t="s">
        <v>17</v>
      </c>
      <c r="GF64" s="214" t="s">
        <v>17</v>
      </c>
      <c r="GG64" s="215">
        <v>45812</v>
      </c>
      <c r="GH64" s="213" t="s">
        <v>1384</v>
      </c>
      <c r="GI64" s="214">
        <v>0</v>
      </c>
      <c r="GJ64" s="214" t="s">
        <v>1215</v>
      </c>
      <c r="GK64" s="214" t="s">
        <v>62</v>
      </c>
      <c r="GL64" s="214">
        <v>2</v>
      </c>
      <c r="GM64" s="214" t="s">
        <v>17</v>
      </c>
      <c r="GN64" s="214" t="s">
        <v>17</v>
      </c>
      <c r="GO64" s="211">
        <v>45812</v>
      </c>
      <c r="GP64" s="214" t="s">
        <v>1379</v>
      </c>
      <c r="GQ64" s="214">
        <v>2</v>
      </c>
      <c r="GR64" s="214" t="s">
        <v>1215</v>
      </c>
      <c r="GS64" s="214" t="s">
        <v>62</v>
      </c>
      <c r="GT64" s="214">
        <v>2</v>
      </c>
      <c r="GU64" s="214" t="s">
        <v>17</v>
      </c>
      <c r="GV64" s="214" t="s">
        <v>17</v>
      </c>
      <c r="GW64" s="215">
        <v>45812</v>
      </c>
      <c r="GX64" s="213" t="s">
        <v>1385</v>
      </c>
      <c r="GY64" s="214">
        <v>0</v>
      </c>
      <c r="GZ64" s="214" t="s">
        <v>1215</v>
      </c>
      <c r="HA64" s="214" t="s">
        <v>62</v>
      </c>
      <c r="HB64" s="214">
        <v>2</v>
      </c>
      <c r="HC64" s="214" t="s">
        <v>17</v>
      </c>
      <c r="HD64" s="214" t="s">
        <v>17</v>
      </c>
      <c r="HE64" s="211">
        <v>45812</v>
      </c>
      <c r="HF64" s="214" t="s">
        <v>1377</v>
      </c>
      <c r="HG64" s="214">
        <v>0</v>
      </c>
      <c r="HH64" s="214" t="s">
        <v>1215</v>
      </c>
      <c r="HI64" s="214" t="s">
        <v>62</v>
      </c>
      <c r="HJ64" s="214">
        <v>2</v>
      </c>
      <c r="HK64" s="214" t="s">
        <v>17</v>
      </c>
      <c r="HL64" s="214" t="s">
        <v>17</v>
      </c>
      <c r="HM64" s="215">
        <v>45812</v>
      </c>
      <c r="HN64" s="213" t="s">
        <v>1383</v>
      </c>
      <c r="HO64" s="214">
        <v>1</v>
      </c>
      <c r="HP64" s="214" t="s">
        <v>1215</v>
      </c>
      <c r="HQ64" s="214" t="s">
        <v>62</v>
      </c>
      <c r="HR64" s="214">
        <v>2</v>
      </c>
      <c r="HS64" s="214" t="s">
        <v>17</v>
      </c>
      <c r="HT64" s="214" t="s">
        <v>17</v>
      </c>
      <c r="HU64" s="211">
        <v>45812</v>
      </c>
      <c r="HV64" s="214" t="s">
        <v>1380</v>
      </c>
      <c r="HW64" s="214">
        <v>0</v>
      </c>
      <c r="HX64" s="214" t="s">
        <v>1215</v>
      </c>
      <c r="HY64" s="214" t="s">
        <v>62</v>
      </c>
      <c r="HZ64" s="214">
        <v>2</v>
      </c>
      <c r="IA64" s="214" t="s">
        <v>17</v>
      </c>
      <c r="IB64" s="214" t="s">
        <v>17</v>
      </c>
      <c r="IC64" s="215">
        <v>45812</v>
      </c>
      <c r="ID64" s="213" t="s">
        <v>1382</v>
      </c>
      <c r="IE64" s="214">
        <v>0</v>
      </c>
      <c r="IF64" s="214" t="s">
        <v>1215</v>
      </c>
      <c r="IG64" s="214" t="s">
        <v>62</v>
      </c>
      <c r="IH64" s="214">
        <v>2</v>
      </c>
      <c r="II64" s="214" t="s">
        <v>17</v>
      </c>
      <c r="IJ64" s="214" t="s">
        <v>17</v>
      </c>
      <c r="IK64" s="211">
        <v>45812</v>
      </c>
      <c r="IL64" s="214" t="s">
        <v>1381</v>
      </c>
      <c r="IM64" s="214">
        <v>2</v>
      </c>
      <c r="IN64" s="214" t="s">
        <v>1215</v>
      </c>
      <c r="IO64" s="214" t="s">
        <v>62</v>
      </c>
      <c r="IP64" s="214">
        <v>2</v>
      </c>
      <c r="IQ64" s="214" t="s">
        <v>17</v>
      </c>
      <c r="IR64" s="214" t="s">
        <v>17</v>
      </c>
      <c r="IS64" s="215">
        <v>45812</v>
      </c>
    </row>
    <row r="65" spans="1:253" s="11" customFormat="1" ht="13.25" customHeight="1" x14ac:dyDescent="0.25">
      <c r="A65" s="11" t="s">
        <v>628</v>
      </c>
      <c r="B65" s="11" t="s">
        <v>8443</v>
      </c>
      <c r="C65" s="11" t="s">
        <v>629</v>
      </c>
      <c r="D65" s="11" t="s">
        <v>630</v>
      </c>
      <c r="E65" s="11" t="s">
        <v>7930</v>
      </c>
      <c r="F65" s="11" t="s">
        <v>6150</v>
      </c>
      <c r="G65" s="204">
        <v>2589000</v>
      </c>
      <c r="H65" s="205" t="s">
        <v>6122</v>
      </c>
      <c r="I65" s="205" t="s">
        <v>178</v>
      </c>
      <c r="J65" s="205">
        <v>1</v>
      </c>
      <c r="K65" s="205" t="s">
        <v>6149</v>
      </c>
      <c r="L65" s="205" t="s">
        <v>6148</v>
      </c>
      <c r="M65" s="206">
        <v>45838</v>
      </c>
      <c r="N65" s="213" t="s">
        <v>6154</v>
      </c>
      <c r="O65" s="208">
        <v>32890</v>
      </c>
      <c r="P65" s="208" t="s">
        <v>6151</v>
      </c>
      <c r="Q65" s="208" t="s">
        <v>398</v>
      </c>
      <c r="R65" s="208">
        <v>2</v>
      </c>
      <c r="S65" s="208" t="s">
        <v>6153</v>
      </c>
      <c r="T65" s="208" t="s">
        <v>6152</v>
      </c>
      <c r="U65" s="209">
        <v>45838</v>
      </c>
      <c r="V65" s="213" t="s">
        <v>6156</v>
      </c>
      <c r="W65" s="205">
        <v>2589000</v>
      </c>
      <c r="X65" s="205" t="s">
        <v>6122</v>
      </c>
      <c r="Y65" s="205" t="s">
        <v>398</v>
      </c>
      <c r="Z65" s="205">
        <v>2</v>
      </c>
      <c r="AA65" s="205" t="s">
        <v>6155</v>
      </c>
      <c r="AB65" s="205" t="s">
        <v>6148</v>
      </c>
      <c r="AC65" s="206">
        <v>45838</v>
      </c>
      <c r="AD65" s="213" t="s">
        <v>6158</v>
      </c>
      <c r="AE65" s="210">
        <v>131000</v>
      </c>
      <c r="AF65" s="210" t="s">
        <v>3629</v>
      </c>
      <c r="AG65" s="210" t="s">
        <v>398</v>
      </c>
      <c r="AH65" s="210">
        <v>2</v>
      </c>
      <c r="AI65" s="210" t="s">
        <v>6157</v>
      </c>
      <c r="AJ65" s="210" t="s">
        <v>1166</v>
      </c>
      <c r="AK65" s="211">
        <v>45838</v>
      </c>
      <c r="AL65" s="213" t="s">
        <v>6160</v>
      </c>
      <c r="AM65" s="205">
        <v>131000</v>
      </c>
      <c r="AN65" s="205" t="s">
        <v>3629</v>
      </c>
      <c r="AO65" s="205" t="s">
        <v>178</v>
      </c>
      <c r="AP65" s="205">
        <v>1</v>
      </c>
      <c r="AQ65" s="205" t="s">
        <v>6159</v>
      </c>
      <c r="AR65" s="205" t="s">
        <v>1166</v>
      </c>
      <c r="AS65" s="206">
        <v>45838</v>
      </c>
      <c r="AT65" s="214" t="s">
        <v>632</v>
      </c>
      <c r="AU65" s="210" t="s">
        <v>17</v>
      </c>
      <c r="AV65" s="210" t="s">
        <v>17</v>
      </c>
      <c r="AW65" s="210" t="s">
        <v>17</v>
      </c>
      <c r="AX65" s="210" t="s">
        <v>17</v>
      </c>
      <c r="AY65" s="210" t="s">
        <v>550</v>
      </c>
      <c r="AZ65" s="210" t="s">
        <v>17</v>
      </c>
      <c r="BA65" s="211">
        <v>45626</v>
      </c>
      <c r="BB65" s="213" t="s">
        <v>631</v>
      </c>
      <c r="BC65" s="205" t="s">
        <v>17</v>
      </c>
      <c r="BD65" s="205" t="s">
        <v>17</v>
      </c>
      <c r="BE65" s="205" t="s">
        <v>17</v>
      </c>
      <c r="BF65" s="205" t="s">
        <v>17</v>
      </c>
      <c r="BG65" s="205" t="s">
        <v>550</v>
      </c>
      <c r="BH65" s="205" t="s">
        <v>17</v>
      </c>
      <c r="BI65" s="206">
        <v>45626</v>
      </c>
      <c r="BJ65" s="214" t="s">
        <v>6162</v>
      </c>
      <c r="BK65" s="214">
        <v>0</v>
      </c>
      <c r="BL65" s="214" t="s">
        <v>3874</v>
      </c>
      <c r="BM65" s="214" t="s">
        <v>398</v>
      </c>
      <c r="BN65" s="214">
        <v>2</v>
      </c>
      <c r="BO65" s="214" t="s">
        <v>6161</v>
      </c>
      <c r="BP65" s="210" t="s">
        <v>1013</v>
      </c>
      <c r="BQ65" s="215">
        <v>45838</v>
      </c>
      <c r="BR65" s="213" t="s">
        <v>633</v>
      </c>
      <c r="BS65" s="216">
        <v>0</v>
      </c>
      <c r="BT65" s="216" t="s">
        <v>17</v>
      </c>
      <c r="BU65" s="216" t="s">
        <v>17</v>
      </c>
      <c r="BV65" s="216" t="s">
        <v>17</v>
      </c>
      <c r="BW65" s="216" t="s">
        <v>560</v>
      </c>
      <c r="BX65" s="216" t="s">
        <v>17</v>
      </c>
      <c r="BY65" s="206">
        <v>45626</v>
      </c>
      <c r="BZ65" s="214" t="s">
        <v>634</v>
      </c>
      <c r="CA65" s="214">
        <v>0</v>
      </c>
      <c r="CB65" s="214" t="s">
        <v>17</v>
      </c>
      <c r="CC65" s="214" t="s">
        <v>17</v>
      </c>
      <c r="CD65" s="214" t="s">
        <v>17</v>
      </c>
      <c r="CE65" s="214" t="s">
        <v>560</v>
      </c>
      <c r="CF65" s="214" t="s">
        <v>17</v>
      </c>
      <c r="CG65" s="215">
        <v>45626</v>
      </c>
      <c r="CH65" s="213" t="s">
        <v>9012</v>
      </c>
      <c r="CI65" s="214" t="e">
        <v>#N/A</v>
      </c>
      <c r="CJ65" s="214" t="e">
        <v>#N/A</v>
      </c>
      <c r="CK65" s="214" t="e">
        <v>#N/A</v>
      </c>
      <c r="CL65" s="214" t="e">
        <v>#N/A</v>
      </c>
      <c r="CM65" s="214" t="e">
        <v>#N/A</v>
      </c>
      <c r="CN65" s="214" t="e">
        <v>#N/A</v>
      </c>
      <c r="CO65" s="217" t="e">
        <v>#N/A</v>
      </c>
      <c r="CP65" s="214" t="s">
        <v>636</v>
      </c>
      <c r="CQ65" s="216" t="s">
        <v>17</v>
      </c>
      <c r="CR65" s="216" t="s">
        <v>17</v>
      </c>
      <c r="CS65" s="216" t="s">
        <v>17</v>
      </c>
      <c r="CT65" s="216" t="s">
        <v>17</v>
      </c>
      <c r="CU65" s="216" t="s">
        <v>550</v>
      </c>
      <c r="CV65" s="216" t="s">
        <v>17</v>
      </c>
      <c r="CW65" s="206">
        <v>45626</v>
      </c>
      <c r="CX65" s="214" t="s">
        <v>6167</v>
      </c>
      <c r="CY65" s="210">
        <v>131000</v>
      </c>
      <c r="CZ65" s="210" t="s">
        <v>6164</v>
      </c>
      <c r="DA65" s="210" t="s">
        <v>230</v>
      </c>
      <c r="DB65" s="210">
        <v>3</v>
      </c>
      <c r="DC65" s="210" t="s">
        <v>1182</v>
      </c>
      <c r="DD65" s="210" t="s">
        <v>6165</v>
      </c>
      <c r="DE65" s="212">
        <v>45838</v>
      </c>
      <c r="DF65" s="213" t="s">
        <v>6168</v>
      </c>
      <c r="DG65" s="205">
        <v>2458000</v>
      </c>
      <c r="DH65" s="216" t="s">
        <v>6122</v>
      </c>
      <c r="DI65" s="216" t="s">
        <v>398</v>
      </c>
      <c r="DJ65" s="216">
        <v>2</v>
      </c>
      <c r="DK65" s="216" t="s">
        <v>1178</v>
      </c>
      <c r="DL65" s="216" t="s">
        <v>1166</v>
      </c>
      <c r="DM65" s="206">
        <v>45838</v>
      </c>
      <c r="DN65" s="214" t="s">
        <v>6169</v>
      </c>
      <c r="DO65" s="210">
        <v>0</v>
      </c>
      <c r="DP65" s="214" t="s">
        <v>6164</v>
      </c>
      <c r="DQ65" s="214" t="s">
        <v>398</v>
      </c>
      <c r="DR65" s="214">
        <v>2</v>
      </c>
      <c r="DS65" s="214" t="s">
        <v>1180</v>
      </c>
      <c r="DT65" s="214" t="s">
        <v>6165</v>
      </c>
      <c r="DU65" s="215">
        <v>45838</v>
      </c>
      <c r="DV65" s="213" t="s">
        <v>6170</v>
      </c>
      <c r="DW65" s="205">
        <v>131000</v>
      </c>
      <c r="DX65" s="216" t="s">
        <v>6164</v>
      </c>
      <c r="DY65" s="216" t="s">
        <v>230</v>
      </c>
      <c r="DZ65" s="216">
        <v>3</v>
      </c>
      <c r="EA65" s="216" t="s">
        <v>1182</v>
      </c>
      <c r="EB65" s="216" t="s">
        <v>6165</v>
      </c>
      <c r="EC65" s="206">
        <v>45838</v>
      </c>
      <c r="ED65" s="214" t="s">
        <v>6171</v>
      </c>
      <c r="EE65" s="210">
        <v>0</v>
      </c>
      <c r="EF65" s="214" t="s">
        <v>6164</v>
      </c>
      <c r="EG65" s="214" t="s">
        <v>230</v>
      </c>
      <c r="EH65" s="214">
        <v>3</v>
      </c>
      <c r="EI65" s="214" t="s">
        <v>1182</v>
      </c>
      <c r="EJ65" s="214" t="s">
        <v>6165</v>
      </c>
      <c r="EK65" s="215">
        <v>45838</v>
      </c>
      <c r="EL65" s="213" t="s">
        <v>6172</v>
      </c>
      <c r="EM65" s="205">
        <v>0</v>
      </c>
      <c r="EN65" s="216" t="s">
        <v>6164</v>
      </c>
      <c r="EO65" s="216" t="s">
        <v>230</v>
      </c>
      <c r="EP65" s="216">
        <v>3</v>
      </c>
      <c r="EQ65" s="216" t="s">
        <v>1182</v>
      </c>
      <c r="ER65" s="216" t="s">
        <v>6165</v>
      </c>
      <c r="ES65" s="206">
        <v>45838</v>
      </c>
      <c r="ET65" s="214" t="s">
        <v>6163</v>
      </c>
      <c r="EU65" s="214">
        <v>0</v>
      </c>
      <c r="EV65" s="214" t="s">
        <v>3874</v>
      </c>
      <c r="EW65" s="214" t="s">
        <v>398</v>
      </c>
      <c r="EX65" s="214">
        <v>2</v>
      </c>
      <c r="EY65" s="214" t="s">
        <v>6138</v>
      </c>
      <c r="EZ65" s="214" t="s">
        <v>1013</v>
      </c>
      <c r="FA65" s="215">
        <v>45838</v>
      </c>
      <c r="FB65" s="213" t="s">
        <v>6175</v>
      </c>
      <c r="FC65" s="216">
        <v>2</v>
      </c>
      <c r="FD65" s="216" t="s">
        <v>6173</v>
      </c>
      <c r="FE65" s="216" t="s">
        <v>178</v>
      </c>
      <c r="FF65" s="216">
        <v>1</v>
      </c>
      <c r="FG65" s="216" t="s">
        <v>1187</v>
      </c>
      <c r="FH65" s="216" t="s">
        <v>6174</v>
      </c>
      <c r="FI65" s="206">
        <v>45838</v>
      </c>
      <c r="FJ65" s="213" t="s">
        <v>637</v>
      </c>
      <c r="FK65" s="214" t="s">
        <v>17</v>
      </c>
      <c r="FL65" s="214" t="s">
        <v>17</v>
      </c>
      <c r="FM65" s="214" t="s">
        <v>17</v>
      </c>
      <c r="FN65" s="214" t="s">
        <v>17</v>
      </c>
      <c r="FO65" s="214" t="s">
        <v>550</v>
      </c>
      <c r="FP65" s="210" t="s">
        <v>17</v>
      </c>
      <c r="FQ65" s="211">
        <v>45626</v>
      </c>
      <c r="FR65" s="213" t="s">
        <v>638</v>
      </c>
      <c r="FS65" s="216" t="s">
        <v>17</v>
      </c>
      <c r="FT65" s="216" t="s">
        <v>17</v>
      </c>
      <c r="FU65" s="216" t="s">
        <v>17</v>
      </c>
      <c r="FV65" s="216" t="s">
        <v>17</v>
      </c>
      <c r="FW65" s="216" t="s">
        <v>550</v>
      </c>
      <c r="FX65" s="216" t="s">
        <v>17</v>
      </c>
      <c r="FY65" s="206">
        <v>45626</v>
      </c>
      <c r="FZ65" s="214" t="s">
        <v>1313</v>
      </c>
      <c r="GA65" s="214">
        <v>0</v>
      </c>
      <c r="GB65" s="214" t="s">
        <v>1215</v>
      </c>
      <c r="GC65" s="214" t="s">
        <v>62</v>
      </c>
      <c r="GD65" s="214">
        <v>2</v>
      </c>
      <c r="GE65" s="214" t="s">
        <v>17</v>
      </c>
      <c r="GF65" s="214" t="s">
        <v>17</v>
      </c>
      <c r="GG65" s="215">
        <v>45807</v>
      </c>
      <c r="GH65" s="213" t="s">
        <v>1319</v>
      </c>
      <c r="GI65" s="216">
        <v>2</v>
      </c>
      <c r="GJ65" s="216" t="s">
        <v>1215</v>
      </c>
      <c r="GK65" s="216" t="s">
        <v>62</v>
      </c>
      <c r="GL65" s="216">
        <v>2</v>
      </c>
      <c r="GM65" s="216" t="s">
        <v>17</v>
      </c>
      <c r="GN65" s="216" t="s">
        <v>17</v>
      </c>
      <c r="GO65" s="206">
        <v>45807</v>
      </c>
      <c r="GP65" s="214" t="s">
        <v>1314</v>
      </c>
      <c r="GQ65" s="214">
        <v>0</v>
      </c>
      <c r="GR65" s="214" t="s">
        <v>1215</v>
      </c>
      <c r="GS65" s="214" t="s">
        <v>62</v>
      </c>
      <c r="GT65" s="214">
        <v>2</v>
      </c>
      <c r="GU65" s="214" t="s">
        <v>17</v>
      </c>
      <c r="GV65" s="214" t="s">
        <v>17</v>
      </c>
      <c r="GW65" s="215">
        <v>45807</v>
      </c>
      <c r="GX65" s="213" t="s">
        <v>1320</v>
      </c>
      <c r="GY65" s="216">
        <v>0</v>
      </c>
      <c r="GZ65" s="216" t="s">
        <v>1215</v>
      </c>
      <c r="HA65" s="216" t="s">
        <v>62</v>
      </c>
      <c r="HB65" s="216">
        <v>2</v>
      </c>
      <c r="HC65" s="216" t="s">
        <v>17</v>
      </c>
      <c r="HD65" s="216" t="s">
        <v>17</v>
      </c>
      <c r="HE65" s="206">
        <v>45807</v>
      </c>
      <c r="HF65" s="214" t="s">
        <v>1312</v>
      </c>
      <c r="HG65" s="214">
        <v>0</v>
      </c>
      <c r="HH65" s="214" t="s">
        <v>1215</v>
      </c>
      <c r="HI65" s="214" t="s">
        <v>62</v>
      </c>
      <c r="HJ65" s="214">
        <v>2</v>
      </c>
      <c r="HK65" s="214" t="s">
        <v>17</v>
      </c>
      <c r="HL65" s="214" t="s">
        <v>17</v>
      </c>
      <c r="HM65" s="215">
        <v>45807</v>
      </c>
      <c r="HN65" s="213" t="s">
        <v>1318</v>
      </c>
      <c r="HO65" s="216">
        <v>1</v>
      </c>
      <c r="HP65" s="216" t="s">
        <v>1215</v>
      </c>
      <c r="HQ65" s="216" t="s">
        <v>62</v>
      </c>
      <c r="HR65" s="216">
        <v>2</v>
      </c>
      <c r="HS65" s="216" t="s">
        <v>17</v>
      </c>
      <c r="HT65" s="216" t="s">
        <v>17</v>
      </c>
      <c r="HU65" s="206">
        <v>45807</v>
      </c>
      <c r="HV65" s="214" t="s">
        <v>1315</v>
      </c>
      <c r="HW65" s="214">
        <v>0</v>
      </c>
      <c r="HX65" s="214" t="s">
        <v>1215</v>
      </c>
      <c r="HY65" s="214" t="s">
        <v>62</v>
      </c>
      <c r="HZ65" s="214">
        <v>2</v>
      </c>
      <c r="IA65" s="214" t="s">
        <v>17</v>
      </c>
      <c r="IB65" s="214" t="s">
        <v>17</v>
      </c>
      <c r="IC65" s="215">
        <v>45807</v>
      </c>
      <c r="ID65" s="213" t="s">
        <v>1317</v>
      </c>
      <c r="IE65" s="216">
        <v>0</v>
      </c>
      <c r="IF65" s="216" t="s">
        <v>1215</v>
      </c>
      <c r="IG65" s="216" t="s">
        <v>62</v>
      </c>
      <c r="IH65" s="216">
        <v>2</v>
      </c>
      <c r="II65" s="216" t="s">
        <v>17</v>
      </c>
      <c r="IJ65" s="216" t="s">
        <v>17</v>
      </c>
      <c r="IK65" s="206">
        <v>45807</v>
      </c>
      <c r="IL65" s="214" t="s">
        <v>1316</v>
      </c>
      <c r="IM65" s="214">
        <v>1</v>
      </c>
      <c r="IN65" s="214" t="s">
        <v>1215</v>
      </c>
      <c r="IO65" s="214" t="s">
        <v>62</v>
      </c>
      <c r="IP65" s="214">
        <v>2</v>
      </c>
      <c r="IQ65" s="214" t="s">
        <v>17</v>
      </c>
      <c r="IR65" s="214" t="s">
        <v>17</v>
      </c>
      <c r="IS65" s="215">
        <v>45807</v>
      </c>
    </row>
    <row r="66" spans="1:253" s="11" customFormat="1" ht="13.25" customHeight="1" x14ac:dyDescent="0.25">
      <c r="A66" s="11" t="s">
        <v>473</v>
      </c>
      <c r="B66" s="11" t="s">
        <v>8433</v>
      </c>
      <c r="C66" s="11" t="s">
        <v>474</v>
      </c>
      <c r="D66" s="11" t="s">
        <v>475</v>
      </c>
      <c r="E66" s="11" t="s">
        <v>7931</v>
      </c>
      <c r="F66" s="11" t="s">
        <v>7130</v>
      </c>
      <c r="G66" s="204">
        <v>32551000</v>
      </c>
      <c r="H66" s="205" t="s">
        <v>7127</v>
      </c>
      <c r="I66" s="205" t="s">
        <v>398</v>
      </c>
      <c r="J66" s="205">
        <v>2</v>
      </c>
      <c r="K66" s="205" t="s">
        <v>7129</v>
      </c>
      <c r="L66" s="205" t="s">
        <v>7128</v>
      </c>
      <c r="M66" s="206">
        <v>45838</v>
      </c>
      <c r="N66" s="213" t="s">
        <v>7134</v>
      </c>
      <c r="O66" s="208">
        <v>149752</v>
      </c>
      <c r="P66" s="208" t="s">
        <v>7131</v>
      </c>
      <c r="Q66" s="208" t="s">
        <v>398</v>
      </c>
      <c r="R66" s="208">
        <v>2</v>
      </c>
      <c r="S66" s="208" t="s">
        <v>7133</v>
      </c>
      <c r="T66" s="208" t="s">
        <v>7132</v>
      </c>
      <c r="U66" s="209">
        <v>45838</v>
      </c>
      <c r="V66" s="213" t="s">
        <v>7138</v>
      </c>
      <c r="W66" s="205">
        <v>10607000</v>
      </c>
      <c r="X66" s="205" t="s">
        <v>7135</v>
      </c>
      <c r="Y66" s="205" t="s">
        <v>230</v>
      </c>
      <c r="Z66" s="205">
        <v>3</v>
      </c>
      <c r="AA66" s="205" t="s">
        <v>7137</v>
      </c>
      <c r="AB66" s="205" t="s">
        <v>7136</v>
      </c>
      <c r="AC66" s="206">
        <v>45838</v>
      </c>
      <c r="AD66" s="213" t="s">
        <v>7141</v>
      </c>
      <c r="AE66" s="210">
        <v>6044000</v>
      </c>
      <c r="AF66" s="210" t="s">
        <v>7135</v>
      </c>
      <c r="AG66" s="210" t="s">
        <v>230</v>
      </c>
      <c r="AH66" s="210">
        <v>3</v>
      </c>
      <c r="AI66" s="210" t="s">
        <v>7140</v>
      </c>
      <c r="AJ66" s="210" t="s">
        <v>7139</v>
      </c>
      <c r="AK66" s="211">
        <v>45838</v>
      </c>
      <c r="AL66" s="213" t="s">
        <v>7143</v>
      </c>
      <c r="AM66" s="205">
        <v>10000</v>
      </c>
      <c r="AN66" s="205" t="s">
        <v>6266</v>
      </c>
      <c r="AO66" s="205" t="s">
        <v>230</v>
      </c>
      <c r="AP66" s="205">
        <v>3</v>
      </c>
      <c r="AQ66" s="205" t="s">
        <v>7142</v>
      </c>
      <c r="AR66" s="205" t="s">
        <v>6267</v>
      </c>
      <c r="AS66" s="206">
        <v>45838</v>
      </c>
      <c r="AT66" s="214" t="s">
        <v>479</v>
      </c>
      <c r="AU66" s="210" t="s">
        <v>17</v>
      </c>
      <c r="AV66" s="210" t="s">
        <v>17</v>
      </c>
      <c r="AW66" s="210" t="s">
        <v>230</v>
      </c>
      <c r="AX66" s="210">
        <v>3</v>
      </c>
      <c r="AY66" s="210" t="s">
        <v>476</v>
      </c>
      <c r="AZ66" s="210" t="s">
        <v>17</v>
      </c>
      <c r="BA66" s="211">
        <v>45443</v>
      </c>
      <c r="BB66" s="213" t="s">
        <v>1025</v>
      </c>
      <c r="BC66" s="205">
        <v>196451</v>
      </c>
      <c r="BD66" s="205" t="s">
        <v>1022</v>
      </c>
      <c r="BE66" s="205" t="s">
        <v>398</v>
      </c>
      <c r="BF66" s="205">
        <v>2</v>
      </c>
      <c r="BG66" s="205" t="s">
        <v>1024</v>
      </c>
      <c r="BH66" s="205" t="s">
        <v>1023</v>
      </c>
      <c r="BI66" s="206">
        <v>45744</v>
      </c>
      <c r="BJ66" s="214" t="s">
        <v>1301</v>
      </c>
      <c r="BK66" s="214" t="s">
        <v>17</v>
      </c>
      <c r="BL66" s="214" t="s">
        <v>17</v>
      </c>
      <c r="BM66" s="214" t="s">
        <v>17</v>
      </c>
      <c r="BN66" s="214" t="s">
        <v>17</v>
      </c>
      <c r="BO66" s="214" t="s">
        <v>1255</v>
      </c>
      <c r="BP66" s="210" t="s">
        <v>17</v>
      </c>
      <c r="BQ66" s="215">
        <v>45807</v>
      </c>
      <c r="BR66" s="213" t="s">
        <v>480</v>
      </c>
      <c r="BS66" s="216" t="s">
        <v>17</v>
      </c>
      <c r="BT66" s="216" t="s">
        <v>17</v>
      </c>
      <c r="BU66" s="216" t="s">
        <v>230</v>
      </c>
      <c r="BV66" s="216">
        <v>3</v>
      </c>
      <c r="BW66" s="216" t="s">
        <v>476</v>
      </c>
      <c r="BX66" s="216" t="s">
        <v>17</v>
      </c>
      <c r="BY66" s="206">
        <v>45443</v>
      </c>
      <c r="BZ66" s="214" t="s">
        <v>482</v>
      </c>
      <c r="CA66" s="214" t="s">
        <v>17</v>
      </c>
      <c r="CB66" s="214" t="s">
        <v>17</v>
      </c>
      <c r="CC66" s="214" t="s">
        <v>230</v>
      </c>
      <c r="CD66" s="214">
        <v>3</v>
      </c>
      <c r="CE66" s="214" t="s">
        <v>476</v>
      </c>
      <c r="CF66" s="214" t="s">
        <v>17</v>
      </c>
      <c r="CG66" s="215">
        <v>45443</v>
      </c>
      <c r="CH66" s="213" t="s">
        <v>9013</v>
      </c>
      <c r="CI66" s="214" t="e">
        <v>#N/A</v>
      </c>
      <c r="CJ66" s="214" t="e">
        <v>#N/A</v>
      </c>
      <c r="CK66" s="214" t="e">
        <v>#N/A</v>
      </c>
      <c r="CL66" s="214" t="e">
        <v>#N/A</v>
      </c>
      <c r="CM66" s="214" t="e">
        <v>#N/A</v>
      </c>
      <c r="CN66" s="214" t="e">
        <v>#N/A</v>
      </c>
      <c r="CO66" s="217" t="e">
        <v>#N/A</v>
      </c>
      <c r="CP66" s="214" t="s">
        <v>483</v>
      </c>
      <c r="CQ66" s="216" t="s">
        <v>17</v>
      </c>
      <c r="CR66" s="216" t="s">
        <v>17</v>
      </c>
      <c r="CS66" s="216" t="s">
        <v>230</v>
      </c>
      <c r="CT66" s="216">
        <v>3</v>
      </c>
      <c r="CU66" s="216" t="s">
        <v>476</v>
      </c>
      <c r="CV66" s="216" t="s">
        <v>17</v>
      </c>
      <c r="CW66" s="206">
        <v>45443</v>
      </c>
      <c r="CX66" s="214" t="s">
        <v>7145</v>
      </c>
      <c r="CY66" s="210">
        <v>1121000</v>
      </c>
      <c r="CZ66" s="210" t="s">
        <v>7135</v>
      </c>
      <c r="DA66" s="210" t="s">
        <v>230</v>
      </c>
      <c r="DB66" s="210">
        <v>3</v>
      </c>
      <c r="DC66" s="210" t="s">
        <v>7150</v>
      </c>
      <c r="DD66" s="210" t="s">
        <v>7139</v>
      </c>
      <c r="DE66" s="212">
        <v>45838</v>
      </c>
      <c r="DF66" s="213" t="s">
        <v>7147</v>
      </c>
      <c r="DG66" s="205">
        <v>4563000</v>
      </c>
      <c r="DH66" s="216" t="s">
        <v>7135</v>
      </c>
      <c r="DI66" s="216" t="s">
        <v>230</v>
      </c>
      <c r="DJ66" s="216">
        <v>3</v>
      </c>
      <c r="DK66" s="216" t="s">
        <v>7146</v>
      </c>
      <c r="DL66" s="216" t="s">
        <v>7139</v>
      </c>
      <c r="DM66" s="206">
        <v>45838</v>
      </c>
      <c r="DN66" s="214" t="s">
        <v>7149</v>
      </c>
      <c r="DO66" s="210">
        <v>4923000</v>
      </c>
      <c r="DP66" s="214" t="s">
        <v>7135</v>
      </c>
      <c r="DQ66" s="214" t="s">
        <v>230</v>
      </c>
      <c r="DR66" s="214">
        <v>3</v>
      </c>
      <c r="DS66" s="214" t="s">
        <v>7148</v>
      </c>
      <c r="DT66" s="214" t="s">
        <v>7139</v>
      </c>
      <c r="DU66" s="215">
        <v>45838</v>
      </c>
      <c r="DV66" s="213" t="s">
        <v>7151</v>
      </c>
      <c r="DW66" s="205">
        <v>1121000</v>
      </c>
      <c r="DX66" s="216" t="s">
        <v>7135</v>
      </c>
      <c r="DY66" s="216" t="s">
        <v>230</v>
      </c>
      <c r="DZ66" s="216">
        <v>3</v>
      </c>
      <c r="EA66" s="216" t="s">
        <v>7150</v>
      </c>
      <c r="EB66" s="216" t="s">
        <v>7139</v>
      </c>
      <c r="EC66" s="206">
        <v>45838</v>
      </c>
      <c r="ED66" s="214" t="s">
        <v>7152</v>
      </c>
      <c r="EE66" s="210">
        <v>0</v>
      </c>
      <c r="EF66" s="214" t="s">
        <v>7135</v>
      </c>
      <c r="EG66" s="214" t="s">
        <v>230</v>
      </c>
      <c r="EH66" s="214">
        <v>3</v>
      </c>
      <c r="EI66" s="214" t="s">
        <v>7150</v>
      </c>
      <c r="EJ66" s="214" t="s">
        <v>7139</v>
      </c>
      <c r="EK66" s="215">
        <v>45838</v>
      </c>
      <c r="EL66" s="213" t="s">
        <v>7153</v>
      </c>
      <c r="EM66" s="205">
        <v>0</v>
      </c>
      <c r="EN66" s="216" t="s">
        <v>7135</v>
      </c>
      <c r="EO66" s="216" t="s">
        <v>230</v>
      </c>
      <c r="EP66" s="216">
        <v>3</v>
      </c>
      <c r="EQ66" s="216" t="s">
        <v>7150</v>
      </c>
      <c r="ER66" s="216" t="s">
        <v>7139</v>
      </c>
      <c r="ES66" s="206">
        <v>45838</v>
      </c>
      <c r="ET66" s="214" t="s">
        <v>1302</v>
      </c>
      <c r="EU66" s="214" t="s">
        <v>17</v>
      </c>
      <c r="EV66" s="214" t="s">
        <v>17</v>
      </c>
      <c r="EW66" s="214" t="s">
        <v>17</v>
      </c>
      <c r="EX66" s="214" t="s">
        <v>17</v>
      </c>
      <c r="EY66" s="214" t="s">
        <v>1255</v>
      </c>
      <c r="EZ66" s="214" t="s">
        <v>17</v>
      </c>
      <c r="FA66" s="215">
        <v>45807</v>
      </c>
      <c r="FB66" s="213" t="s">
        <v>7157</v>
      </c>
      <c r="FC66" s="216">
        <v>3</v>
      </c>
      <c r="FD66" s="216" t="s">
        <v>7154</v>
      </c>
      <c r="FE66" s="216" t="s">
        <v>230</v>
      </c>
      <c r="FF66" s="216">
        <v>3</v>
      </c>
      <c r="FG66" s="216" t="s">
        <v>7156</v>
      </c>
      <c r="FH66" s="216" t="s">
        <v>7155</v>
      </c>
      <c r="FI66" s="206">
        <v>45838</v>
      </c>
      <c r="FJ66" s="213" t="s">
        <v>477</v>
      </c>
      <c r="FK66" s="214" t="s">
        <v>17</v>
      </c>
      <c r="FL66" s="214" t="s">
        <v>17</v>
      </c>
      <c r="FM66" s="214" t="s">
        <v>230</v>
      </c>
      <c r="FN66" s="214">
        <v>3</v>
      </c>
      <c r="FO66" s="214" t="s">
        <v>476</v>
      </c>
      <c r="FP66" s="210" t="s">
        <v>17</v>
      </c>
      <c r="FQ66" s="211">
        <v>45443</v>
      </c>
      <c r="FR66" s="213" t="s">
        <v>478</v>
      </c>
      <c r="FS66" s="216" t="s">
        <v>17</v>
      </c>
      <c r="FT66" s="216" t="s">
        <v>17</v>
      </c>
      <c r="FU66" s="216" t="s">
        <v>230</v>
      </c>
      <c r="FV66" s="216">
        <v>3</v>
      </c>
      <c r="FW66" s="216" t="s">
        <v>476</v>
      </c>
      <c r="FX66" s="216" t="s">
        <v>17</v>
      </c>
      <c r="FY66" s="206">
        <v>45443</v>
      </c>
      <c r="FZ66" s="214" t="s">
        <v>2322</v>
      </c>
      <c r="GA66" s="214">
        <v>1</v>
      </c>
      <c r="GB66" s="214" t="s">
        <v>1215</v>
      </c>
      <c r="GC66" s="214" t="s">
        <v>62</v>
      </c>
      <c r="GD66" s="214">
        <v>2</v>
      </c>
      <c r="GE66" s="214" t="s">
        <v>17</v>
      </c>
      <c r="GF66" s="214" t="s">
        <v>17</v>
      </c>
      <c r="GG66" s="215">
        <v>45828</v>
      </c>
      <c r="GH66" s="213" t="s">
        <v>2328</v>
      </c>
      <c r="GI66" s="216">
        <v>2</v>
      </c>
      <c r="GJ66" s="216" t="s">
        <v>1215</v>
      </c>
      <c r="GK66" s="216" t="s">
        <v>62</v>
      </c>
      <c r="GL66" s="216">
        <v>2</v>
      </c>
      <c r="GM66" s="216" t="s">
        <v>17</v>
      </c>
      <c r="GN66" s="216" t="s">
        <v>17</v>
      </c>
      <c r="GO66" s="206">
        <v>45828</v>
      </c>
      <c r="GP66" s="214" t="s">
        <v>2323</v>
      </c>
      <c r="GQ66" s="214">
        <v>0</v>
      </c>
      <c r="GR66" s="214" t="s">
        <v>1215</v>
      </c>
      <c r="GS66" s="214" t="s">
        <v>62</v>
      </c>
      <c r="GT66" s="214">
        <v>2</v>
      </c>
      <c r="GU66" s="214" t="s">
        <v>17</v>
      </c>
      <c r="GV66" s="214" t="s">
        <v>17</v>
      </c>
      <c r="GW66" s="215">
        <v>45828</v>
      </c>
      <c r="GX66" s="213" t="s">
        <v>2329</v>
      </c>
      <c r="GY66" s="216">
        <v>0</v>
      </c>
      <c r="GZ66" s="216" t="s">
        <v>1215</v>
      </c>
      <c r="HA66" s="216" t="s">
        <v>62</v>
      </c>
      <c r="HB66" s="216">
        <v>2</v>
      </c>
      <c r="HC66" s="216" t="s">
        <v>17</v>
      </c>
      <c r="HD66" s="216" t="s">
        <v>17</v>
      </c>
      <c r="HE66" s="206">
        <v>45828</v>
      </c>
      <c r="HF66" s="214" t="s">
        <v>2321</v>
      </c>
      <c r="HG66" s="214">
        <v>0</v>
      </c>
      <c r="HH66" s="214" t="s">
        <v>1215</v>
      </c>
      <c r="HI66" s="214" t="s">
        <v>62</v>
      </c>
      <c r="HJ66" s="214">
        <v>2</v>
      </c>
      <c r="HK66" s="214" t="s">
        <v>17</v>
      </c>
      <c r="HL66" s="214" t="s">
        <v>17</v>
      </c>
      <c r="HM66" s="215">
        <v>45828</v>
      </c>
      <c r="HN66" s="213" t="s">
        <v>2327</v>
      </c>
      <c r="HO66" s="216">
        <v>0</v>
      </c>
      <c r="HP66" s="216" t="s">
        <v>1215</v>
      </c>
      <c r="HQ66" s="216" t="s">
        <v>62</v>
      </c>
      <c r="HR66" s="216">
        <v>2</v>
      </c>
      <c r="HS66" s="216" t="s">
        <v>17</v>
      </c>
      <c r="HT66" s="216" t="s">
        <v>17</v>
      </c>
      <c r="HU66" s="206">
        <v>45828</v>
      </c>
      <c r="HV66" s="214" t="s">
        <v>2324</v>
      </c>
      <c r="HW66" s="214">
        <v>0</v>
      </c>
      <c r="HX66" s="214" t="s">
        <v>1215</v>
      </c>
      <c r="HY66" s="214" t="s">
        <v>62</v>
      </c>
      <c r="HZ66" s="214">
        <v>2</v>
      </c>
      <c r="IA66" s="214" t="s">
        <v>17</v>
      </c>
      <c r="IB66" s="214" t="s">
        <v>17</v>
      </c>
      <c r="IC66" s="215">
        <v>45828</v>
      </c>
      <c r="ID66" s="213" t="s">
        <v>2326</v>
      </c>
      <c r="IE66" s="216">
        <v>0</v>
      </c>
      <c r="IF66" s="216" t="s">
        <v>1215</v>
      </c>
      <c r="IG66" s="216" t="s">
        <v>62</v>
      </c>
      <c r="IH66" s="216">
        <v>2</v>
      </c>
      <c r="II66" s="216" t="s">
        <v>17</v>
      </c>
      <c r="IJ66" s="216" t="s">
        <v>17</v>
      </c>
      <c r="IK66" s="206">
        <v>45828</v>
      </c>
      <c r="IL66" s="214" t="s">
        <v>2325</v>
      </c>
      <c r="IM66" s="214">
        <v>3</v>
      </c>
      <c r="IN66" s="214" t="s">
        <v>1215</v>
      </c>
      <c r="IO66" s="214" t="s">
        <v>62</v>
      </c>
      <c r="IP66" s="214">
        <v>2</v>
      </c>
      <c r="IQ66" s="214" t="s">
        <v>17</v>
      </c>
      <c r="IR66" s="214" t="s">
        <v>17</v>
      </c>
      <c r="IS66" s="215">
        <v>45828</v>
      </c>
    </row>
    <row r="67" spans="1:253" s="11" customFormat="1" ht="13.25" customHeight="1" x14ac:dyDescent="0.25">
      <c r="A67" s="11" t="s">
        <v>402</v>
      </c>
      <c r="B67" s="11" t="s">
        <v>8443</v>
      </c>
      <c r="C67" s="11" t="s">
        <v>403</v>
      </c>
      <c r="D67" s="11" t="s">
        <v>404</v>
      </c>
      <c r="E67" s="11" t="s">
        <v>7934</v>
      </c>
      <c r="F67" s="11" t="s">
        <v>6576</v>
      </c>
      <c r="G67" s="204">
        <v>126014000</v>
      </c>
      <c r="H67" s="205" t="s">
        <v>6573</v>
      </c>
      <c r="I67" s="205" t="s">
        <v>230</v>
      </c>
      <c r="J67" s="205">
        <v>3</v>
      </c>
      <c r="K67" s="205" t="s">
        <v>6575</v>
      </c>
      <c r="L67" s="205" t="s">
        <v>6574</v>
      </c>
      <c r="M67" s="206">
        <v>45838</v>
      </c>
      <c r="N67" s="213" t="s">
        <v>6580</v>
      </c>
      <c r="O67" s="208">
        <v>392669</v>
      </c>
      <c r="P67" s="208" t="s">
        <v>6577</v>
      </c>
      <c r="Q67" s="208" t="s">
        <v>230</v>
      </c>
      <c r="R67" s="208">
        <v>3</v>
      </c>
      <c r="S67" s="208" t="s">
        <v>6579</v>
      </c>
      <c r="T67" s="208" t="s">
        <v>6578</v>
      </c>
      <c r="U67" s="209">
        <v>45838</v>
      </c>
      <c r="V67" s="213" t="s">
        <v>6584</v>
      </c>
      <c r="W67" s="205">
        <v>18733000</v>
      </c>
      <c r="X67" s="205" t="s">
        <v>6581</v>
      </c>
      <c r="Y67" s="205" t="s">
        <v>230</v>
      </c>
      <c r="Z67" s="205">
        <v>3</v>
      </c>
      <c r="AA67" s="205" t="s">
        <v>6583</v>
      </c>
      <c r="AB67" s="205" t="s">
        <v>6582</v>
      </c>
      <c r="AC67" s="206">
        <v>45838</v>
      </c>
      <c r="AD67" s="213" t="s">
        <v>6588</v>
      </c>
      <c r="AE67" s="210">
        <v>1235000</v>
      </c>
      <c r="AF67" s="210" t="s">
        <v>6585</v>
      </c>
      <c r="AG67" s="210" t="s">
        <v>398</v>
      </c>
      <c r="AH67" s="210">
        <v>2</v>
      </c>
      <c r="AI67" s="210" t="s">
        <v>6587</v>
      </c>
      <c r="AJ67" s="210" t="s">
        <v>6586</v>
      </c>
      <c r="AK67" s="211">
        <v>45838</v>
      </c>
      <c r="AL67" s="213" t="s">
        <v>6590</v>
      </c>
      <c r="AM67" s="205">
        <v>1235000</v>
      </c>
      <c r="AN67" s="205" t="s">
        <v>6585</v>
      </c>
      <c r="AO67" s="205" t="s">
        <v>398</v>
      </c>
      <c r="AP67" s="205">
        <v>2</v>
      </c>
      <c r="AQ67" s="205" t="s">
        <v>6589</v>
      </c>
      <c r="AR67" s="205" t="s">
        <v>6586</v>
      </c>
      <c r="AS67" s="206">
        <v>45838</v>
      </c>
      <c r="AT67" s="214" t="s">
        <v>6591</v>
      </c>
      <c r="AU67" s="210" t="s">
        <v>17</v>
      </c>
      <c r="AV67" s="210" t="s">
        <v>17</v>
      </c>
      <c r="AW67" s="210" t="s">
        <v>17</v>
      </c>
      <c r="AX67" s="210" t="s">
        <v>17</v>
      </c>
      <c r="AY67" s="210" t="s">
        <v>608</v>
      </c>
      <c r="AZ67" s="210" t="s">
        <v>17</v>
      </c>
      <c r="BA67" s="211">
        <v>45838</v>
      </c>
      <c r="BB67" s="213" t="s">
        <v>672</v>
      </c>
      <c r="BC67" s="205" t="s">
        <v>17</v>
      </c>
      <c r="BD67" s="205" t="s">
        <v>17</v>
      </c>
      <c r="BE67" s="205" t="s">
        <v>17</v>
      </c>
      <c r="BF67" s="205" t="s">
        <v>17</v>
      </c>
      <c r="BG67" s="205" t="s">
        <v>543</v>
      </c>
      <c r="BH67" s="205" t="s">
        <v>17</v>
      </c>
      <c r="BI67" s="206">
        <v>45659</v>
      </c>
      <c r="BJ67" s="214" t="s">
        <v>6595</v>
      </c>
      <c r="BK67" s="214">
        <v>0</v>
      </c>
      <c r="BL67" s="214" t="s">
        <v>6592</v>
      </c>
      <c r="BM67" s="214" t="s">
        <v>230</v>
      </c>
      <c r="BN67" s="214">
        <v>3</v>
      </c>
      <c r="BO67" s="214" t="s">
        <v>6594</v>
      </c>
      <c r="BP67" s="210" t="s">
        <v>6593</v>
      </c>
      <c r="BQ67" s="215">
        <v>45838</v>
      </c>
      <c r="BR67" s="213" t="s">
        <v>673</v>
      </c>
      <c r="BS67" s="216" t="s">
        <v>17</v>
      </c>
      <c r="BT67" s="216" t="s">
        <v>17</v>
      </c>
      <c r="BU67" s="216" t="s">
        <v>17</v>
      </c>
      <c r="BV67" s="216" t="s">
        <v>17</v>
      </c>
      <c r="BW67" s="216" t="s">
        <v>543</v>
      </c>
      <c r="BX67" s="216" t="s">
        <v>17</v>
      </c>
      <c r="BY67" s="206">
        <v>45659</v>
      </c>
      <c r="BZ67" s="214" t="s">
        <v>544</v>
      </c>
      <c r="CA67" s="214" t="s">
        <v>17</v>
      </c>
      <c r="CB67" s="214" t="s">
        <v>17</v>
      </c>
      <c r="CC67" s="214" t="s">
        <v>17</v>
      </c>
      <c r="CD67" s="214" t="s">
        <v>17</v>
      </c>
      <c r="CE67" s="214" t="s">
        <v>543</v>
      </c>
      <c r="CF67" s="214" t="s">
        <v>17</v>
      </c>
      <c r="CG67" s="215">
        <v>45562</v>
      </c>
      <c r="CH67" s="213" t="s">
        <v>9014</v>
      </c>
      <c r="CI67" s="214" t="e">
        <v>#N/A</v>
      </c>
      <c r="CJ67" s="214" t="e">
        <v>#N/A</v>
      </c>
      <c r="CK67" s="214" t="e">
        <v>#N/A</v>
      </c>
      <c r="CL67" s="214" t="e">
        <v>#N/A</v>
      </c>
      <c r="CM67" s="214" t="e">
        <v>#N/A</v>
      </c>
      <c r="CN67" s="214" t="e">
        <v>#N/A</v>
      </c>
      <c r="CO67" s="217" t="e">
        <v>#N/A</v>
      </c>
      <c r="CP67" s="214" t="s">
        <v>546</v>
      </c>
      <c r="CQ67" s="216" t="s">
        <v>17</v>
      </c>
      <c r="CR67" s="216" t="s">
        <v>17</v>
      </c>
      <c r="CS67" s="216" t="s">
        <v>17</v>
      </c>
      <c r="CT67" s="216" t="s">
        <v>17</v>
      </c>
      <c r="CU67" s="216" t="s">
        <v>543</v>
      </c>
      <c r="CV67" s="216" t="s">
        <v>17</v>
      </c>
      <c r="CW67" s="206">
        <v>45562</v>
      </c>
      <c r="CX67" s="214" t="s">
        <v>6599</v>
      </c>
      <c r="CY67" s="210">
        <v>1235000</v>
      </c>
      <c r="CZ67" s="210" t="s">
        <v>6585</v>
      </c>
      <c r="DA67" s="210" t="s">
        <v>230</v>
      </c>
      <c r="DB67" s="210">
        <v>3</v>
      </c>
      <c r="DC67" s="210" t="s">
        <v>6607</v>
      </c>
      <c r="DD67" s="210" t="s">
        <v>6586</v>
      </c>
      <c r="DE67" s="212">
        <v>45838</v>
      </c>
      <c r="DF67" s="213" t="s">
        <v>6603</v>
      </c>
      <c r="DG67" s="205">
        <v>17499000</v>
      </c>
      <c r="DH67" s="216" t="s">
        <v>6600</v>
      </c>
      <c r="DI67" s="216" t="s">
        <v>230</v>
      </c>
      <c r="DJ67" s="216">
        <v>3</v>
      </c>
      <c r="DK67" s="216" t="s">
        <v>6602</v>
      </c>
      <c r="DL67" s="216" t="s">
        <v>6601</v>
      </c>
      <c r="DM67" s="206">
        <v>45838</v>
      </c>
      <c r="DN67" s="214" t="s">
        <v>6606</v>
      </c>
      <c r="DO67" s="210">
        <v>0</v>
      </c>
      <c r="DP67" s="214" t="s">
        <v>6585</v>
      </c>
      <c r="DQ67" s="214" t="s">
        <v>398</v>
      </c>
      <c r="DR67" s="214">
        <v>2</v>
      </c>
      <c r="DS67" s="214" t="s">
        <v>6605</v>
      </c>
      <c r="DT67" s="214" t="s">
        <v>6604</v>
      </c>
      <c r="DU67" s="215">
        <v>45838</v>
      </c>
      <c r="DV67" s="213" t="s">
        <v>6608</v>
      </c>
      <c r="DW67" s="205">
        <v>1235000</v>
      </c>
      <c r="DX67" s="216" t="s">
        <v>6585</v>
      </c>
      <c r="DY67" s="216" t="s">
        <v>230</v>
      </c>
      <c r="DZ67" s="216">
        <v>3</v>
      </c>
      <c r="EA67" s="216" t="s">
        <v>6607</v>
      </c>
      <c r="EB67" s="216" t="s">
        <v>6586</v>
      </c>
      <c r="EC67" s="206">
        <v>45838</v>
      </c>
      <c r="ED67" s="214" t="s">
        <v>6610</v>
      </c>
      <c r="EE67" s="210" t="s">
        <v>17</v>
      </c>
      <c r="EF67" s="214" t="s">
        <v>17</v>
      </c>
      <c r="EG67" s="214" t="s">
        <v>17</v>
      </c>
      <c r="EH67" s="214" t="s">
        <v>17</v>
      </c>
      <c r="EI67" s="214" t="s">
        <v>6609</v>
      </c>
      <c r="EJ67" s="214" t="s">
        <v>17</v>
      </c>
      <c r="EK67" s="215">
        <v>45838</v>
      </c>
      <c r="EL67" s="213" t="s">
        <v>6611</v>
      </c>
      <c r="EM67" s="205" t="s">
        <v>17</v>
      </c>
      <c r="EN67" s="216" t="s">
        <v>17</v>
      </c>
      <c r="EO67" s="216" t="s">
        <v>17</v>
      </c>
      <c r="EP67" s="216" t="s">
        <v>17</v>
      </c>
      <c r="EQ67" s="216" t="s">
        <v>6609</v>
      </c>
      <c r="ER67" s="216" t="s">
        <v>17</v>
      </c>
      <c r="ES67" s="206">
        <v>45838</v>
      </c>
      <c r="ET67" s="214" t="s">
        <v>6597</v>
      </c>
      <c r="EU67" s="214">
        <v>0</v>
      </c>
      <c r="EV67" s="214" t="s">
        <v>6592</v>
      </c>
      <c r="EW67" s="214" t="s">
        <v>230</v>
      </c>
      <c r="EX67" s="214">
        <v>3</v>
      </c>
      <c r="EY67" s="214" t="s">
        <v>6596</v>
      </c>
      <c r="EZ67" s="214" t="s">
        <v>6593</v>
      </c>
      <c r="FA67" s="215">
        <v>45838</v>
      </c>
      <c r="FB67" s="213" t="s">
        <v>6614</v>
      </c>
      <c r="FC67" s="216">
        <v>3</v>
      </c>
      <c r="FD67" s="216" t="s">
        <v>6612</v>
      </c>
      <c r="FE67" s="216" t="s">
        <v>398</v>
      </c>
      <c r="FF67" s="216">
        <v>2</v>
      </c>
      <c r="FG67" s="216" t="s">
        <v>6613</v>
      </c>
      <c r="FH67" s="216" t="s">
        <v>6586</v>
      </c>
      <c r="FI67" s="206">
        <v>45838</v>
      </c>
      <c r="FJ67" s="213" t="s">
        <v>405</v>
      </c>
      <c r="FK67" s="214" t="s">
        <v>17</v>
      </c>
      <c r="FL67" s="214" t="s">
        <v>365</v>
      </c>
      <c r="FM67" s="214" t="s">
        <v>17</v>
      </c>
      <c r="FN67" s="214" t="s">
        <v>17</v>
      </c>
      <c r="FO67" s="214" t="s">
        <v>377</v>
      </c>
      <c r="FP67" s="210" t="s">
        <v>17</v>
      </c>
      <c r="FQ67" s="211">
        <v>45013</v>
      </c>
      <c r="FR67" s="213" t="s">
        <v>406</v>
      </c>
      <c r="FS67" s="216" t="s">
        <v>17</v>
      </c>
      <c r="FT67" s="216" t="s">
        <v>365</v>
      </c>
      <c r="FU67" s="216" t="s">
        <v>17</v>
      </c>
      <c r="FV67" s="216" t="s">
        <v>17</v>
      </c>
      <c r="FW67" s="216" t="s">
        <v>379</v>
      </c>
      <c r="FX67" s="216" t="s">
        <v>17</v>
      </c>
      <c r="FY67" s="206">
        <v>45013</v>
      </c>
      <c r="FZ67" s="214" t="s">
        <v>4109</v>
      </c>
      <c r="GA67" s="214">
        <v>0</v>
      </c>
      <c r="GB67" s="214" t="s">
        <v>1215</v>
      </c>
      <c r="GC67" s="214" t="s">
        <v>62</v>
      </c>
      <c r="GD67" s="214">
        <v>2</v>
      </c>
      <c r="GE67" s="214" t="s">
        <v>17</v>
      </c>
      <c r="GF67" s="214" t="s">
        <v>17</v>
      </c>
      <c r="GG67" s="215">
        <v>45833</v>
      </c>
      <c r="GH67" s="213" t="s">
        <v>4115</v>
      </c>
      <c r="GI67" s="216">
        <v>2</v>
      </c>
      <c r="GJ67" s="216" t="s">
        <v>1215</v>
      </c>
      <c r="GK67" s="216" t="s">
        <v>62</v>
      </c>
      <c r="GL67" s="216">
        <v>2</v>
      </c>
      <c r="GM67" s="216" t="s">
        <v>17</v>
      </c>
      <c r="GN67" s="216" t="s">
        <v>17</v>
      </c>
      <c r="GO67" s="206">
        <v>45833</v>
      </c>
      <c r="GP67" s="214" t="s">
        <v>4110</v>
      </c>
      <c r="GQ67" s="214">
        <v>0</v>
      </c>
      <c r="GR67" s="214" t="s">
        <v>1215</v>
      </c>
      <c r="GS67" s="214" t="s">
        <v>62</v>
      </c>
      <c r="GT67" s="214">
        <v>2</v>
      </c>
      <c r="GU67" s="214" t="s">
        <v>17</v>
      </c>
      <c r="GV67" s="214" t="s">
        <v>17</v>
      </c>
      <c r="GW67" s="215">
        <v>45833</v>
      </c>
      <c r="GX67" s="213" t="s">
        <v>4116</v>
      </c>
      <c r="GY67" s="216">
        <v>0</v>
      </c>
      <c r="GZ67" s="216" t="s">
        <v>1215</v>
      </c>
      <c r="HA67" s="216" t="s">
        <v>62</v>
      </c>
      <c r="HB67" s="216">
        <v>2</v>
      </c>
      <c r="HC67" s="216" t="s">
        <v>17</v>
      </c>
      <c r="HD67" s="216" t="s">
        <v>17</v>
      </c>
      <c r="HE67" s="206">
        <v>45833</v>
      </c>
      <c r="HF67" s="214" t="s">
        <v>4108</v>
      </c>
      <c r="HG67" s="214">
        <v>0</v>
      </c>
      <c r="HH67" s="214" t="s">
        <v>1215</v>
      </c>
      <c r="HI67" s="214" t="s">
        <v>62</v>
      </c>
      <c r="HJ67" s="214">
        <v>2</v>
      </c>
      <c r="HK67" s="214" t="s">
        <v>17</v>
      </c>
      <c r="HL67" s="214" t="s">
        <v>17</v>
      </c>
      <c r="HM67" s="215">
        <v>45833</v>
      </c>
      <c r="HN67" s="213" t="s">
        <v>4114</v>
      </c>
      <c r="HO67" s="216">
        <v>0</v>
      </c>
      <c r="HP67" s="216" t="s">
        <v>1215</v>
      </c>
      <c r="HQ67" s="216" t="s">
        <v>62</v>
      </c>
      <c r="HR67" s="216">
        <v>2</v>
      </c>
      <c r="HS67" s="216" t="s">
        <v>17</v>
      </c>
      <c r="HT67" s="216" t="s">
        <v>17</v>
      </c>
      <c r="HU67" s="206">
        <v>45833</v>
      </c>
      <c r="HV67" s="214" t="s">
        <v>4111</v>
      </c>
      <c r="HW67" s="214">
        <v>1</v>
      </c>
      <c r="HX67" s="214" t="s">
        <v>1215</v>
      </c>
      <c r="HY67" s="214" t="s">
        <v>62</v>
      </c>
      <c r="HZ67" s="214">
        <v>2</v>
      </c>
      <c r="IA67" s="214" t="s">
        <v>17</v>
      </c>
      <c r="IB67" s="214" t="s">
        <v>17</v>
      </c>
      <c r="IC67" s="215">
        <v>45833</v>
      </c>
      <c r="ID67" s="213" t="s">
        <v>4113</v>
      </c>
      <c r="IE67" s="216">
        <v>1</v>
      </c>
      <c r="IF67" s="216" t="s">
        <v>1215</v>
      </c>
      <c r="IG67" s="216" t="s">
        <v>62</v>
      </c>
      <c r="IH67" s="216">
        <v>2</v>
      </c>
      <c r="II67" s="216" t="s">
        <v>17</v>
      </c>
      <c r="IJ67" s="216" t="s">
        <v>17</v>
      </c>
      <c r="IK67" s="206">
        <v>45833</v>
      </c>
      <c r="IL67" s="214" t="s">
        <v>4112</v>
      </c>
      <c r="IM67" s="214">
        <v>2</v>
      </c>
      <c r="IN67" s="214" t="s">
        <v>1215</v>
      </c>
      <c r="IO67" s="214" t="s">
        <v>62</v>
      </c>
      <c r="IP67" s="214">
        <v>2</v>
      </c>
      <c r="IQ67" s="214" t="s">
        <v>17</v>
      </c>
      <c r="IR67" s="214" t="s">
        <v>17</v>
      </c>
      <c r="IS67" s="215">
        <v>45833</v>
      </c>
    </row>
    <row r="68" spans="1:253" s="11" customFormat="1" ht="13.25" customHeight="1" x14ac:dyDescent="0.25">
      <c r="A68" s="11" t="s">
        <v>1069</v>
      </c>
      <c r="B68" s="11" t="s">
        <v>8653</v>
      </c>
      <c r="C68" s="11" t="s">
        <v>1070</v>
      </c>
      <c r="D68" s="11" t="s">
        <v>1071</v>
      </c>
      <c r="E68" s="11" t="s">
        <v>7939</v>
      </c>
      <c r="F68" s="11" t="s">
        <v>3194</v>
      </c>
      <c r="G68" s="204">
        <v>25021000</v>
      </c>
      <c r="H68" s="205" t="s">
        <v>3191</v>
      </c>
      <c r="I68" s="205" t="s">
        <v>398</v>
      </c>
      <c r="J68" s="205">
        <v>2</v>
      </c>
      <c r="K68" s="205" t="s">
        <v>3193</v>
      </c>
      <c r="L68" s="205" t="s">
        <v>3192</v>
      </c>
      <c r="M68" s="206">
        <v>45832</v>
      </c>
      <c r="N68" s="213" t="s">
        <v>3197</v>
      </c>
      <c r="O68" s="208">
        <v>1220190</v>
      </c>
      <c r="P68" s="208" t="s">
        <v>2858</v>
      </c>
      <c r="Q68" s="208" t="s">
        <v>178</v>
      </c>
      <c r="R68" s="208">
        <v>1</v>
      </c>
      <c r="S68" s="208" t="s">
        <v>3196</v>
      </c>
      <c r="T68" s="208" t="s">
        <v>3195</v>
      </c>
      <c r="U68" s="209">
        <v>45832</v>
      </c>
      <c r="V68" s="213" t="s">
        <v>3200</v>
      </c>
      <c r="W68" s="205">
        <v>25021000</v>
      </c>
      <c r="X68" s="205" t="s">
        <v>3198</v>
      </c>
      <c r="Y68" s="205" t="s">
        <v>178</v>
      </c>
      <c r="Z68" s="205">
        <v>1</v>
      </c>
      <c r="AA68" s="205" t="s">
        <v>3199</v>
      </c>
      <c r="AB68" s="205" t="s">
        <v>3192</v>
      </c>
      <c r="AC68" s="206">
        <v>45832</v>
      </c>
      <c r="AD68" s="213" t="s">
        <v>3202</v>
      </c>
      <c r="AE68" s="210">
        <v>25021000</v>
      </c>
      <c r="AF68" s="210" t="s">
        <v>3198</v>
      </c>
      <c r="AG68" s="210" t="s">
        <v>178</v>
      </c>
      <c r="AH68" s="210">
        <v>1</v>
      </c>
      <c r="AI68" s="210" t="s">
        <v>3201</v>
      </c>
      <c r="AJ68" s="210" t="s">
        <v>3192</v>
      </c>
      <c r="AK68" s="211">
        <v>45832</v>
      </c>
      <c r="AL68" s="213" t="s">
        <v>3206</v>
      </c>
      <c r="AM68" s="205">
        <v>1129000</v>
      </c>
      <c r="AN68" s="205" t="s">
        <v>3203</v>
      </c>
      <c r="AO68" s="205" t="s">
        <v>178</v>
      </c>
      <c r="AP68" s="205">
        <v>1</v>
      </c>
      <c r="AQ68" s="205" t="s">
        <v>3205</v>
      </c>
      <c r="AR68" s="205" t="s">
        <v>3204</v>
      </c>
      <c r="AS68" s="206">
        <v>45832</v>
      </c>
      <c r="AT68" s="214" t="s">
        <v>3207</v>
      </c>
      <c r="AU68" s="210" t="s">
        <v>17</v>
      </c>
      <c r="AV68" s="210" t="s">
        <v>17</v>
      </c>
      <c r="AW68" s="210" t="s">
        <v>17</v>
      </c>
      <c r="AX68" s="210" t="s">
        <v>17</v>
      </c>
      <c r="AY68" s="210" t="s">
        <v>608</v>
      </c>
      <c r="AZ68" s="210" t="s">
        <v>17</v>
      </c>
      <c r="BA68" s="211">
        <v>45832</v>
      </c>
      <c r="BB68" s="213" t="s">
        <v>1074</v>
      </c>
      <c r="BC68" s="205" t="s">
        <v>17</v>
      </c>
      <c r="BD68" s="205" t="s">
        <v>17</v>
      </c>
      <c r="BE68" s="205" t="s">
        <v>17</v>
      </c>
      <c r="BF68" s="205" t="s">
        <v>17</v>
      </c>
      <c r="BG68" s="205" t="s">
        <v>17</v>
      </c>
      <c r="BH68" s="205" t="s">
        <v>17</v>
      </c>
      <c r="BI68" s="206">
        <v>45776</v>
      </c>
      <c r="BJ68" s="214" t="s">
        <v>3209</v>
      </c>
      <c r="BK68" s="214">
        <v>1890</v>
      </c>
      <c r="BL68" s="214" t="s">
        <v>1903</v>
      </c>
      <c r="BM68" s="214" t="s">
        <v>178</v>
      </c>
      <c r="BN68" s="214">
        <v>1</v>
      </c>
      <c r="BO68" s="214" t="s">
        <v>3208</v>
      </c>
      <c r="BP68" s="210" t="s">
        <v>269</v>
      </c>
      <c r="BQ68" s="215">
        <v>45832</v>
      </c>
      <c r="BR68" s="213" t="s">
        <v>1075</v>
      </c>
      <c r="BS68" s="216" t="s">
        <v>17</v>
      </c>
      <c r="BT68" s="216" t="s">
        <v>17</v>
      </c>
      <c r="BU68" s="216" t="s">
        <v>17</v>
      </c>
      <c r="BV68" s="216" t="s">
        <v>17</v>
      </c>
      <c r="BW68" s="216" t="s">
        <v>17</v>
      </c>
      <c r="BX68" s="216" t="s">
        <v>17</v>
      </c>
      <c r="BY68" s="206">
        <v>45776</v>
      </c>
      <c r="BZ68" s="214" t="s">
        <v>1076</v>
      </c>
      <c r="CA68" s="214" t="s">
        <v>17</v>
      </c>
      <c r="CB68" s="214" t="s">
        <v>17</v>
      </c>
      <c r="CC68" s="214" t="s">
        <v>17</v>
      </c>
      <c r="CD68" s="214" t="s">
        <v>17</v>
      </c>
      <c r="CE68" s="214" t="s">
        <v>17</v>
      </c>
      <c r="CF68" s="214" t="s">
        <v>17</v>
      </c>
      <c r="CG68" s="215">
        <v>45776</v>
      </c>
      <c r="CH68" s="213" t="s">
        <v>9015</v>
      </c>
      <c r="CI68" s="214" t="e">
        <v>#N/A</v>
      </c>
      <c r="CJ68" s="214" t="e">
        <v>#N/A</v>
      </c>
      <c r="CK68" s="214" t="e">
        <v>#N/A</v>
      </c>
      <c r="CL68" s="214" t="e">
        <v>#N/A</v>
      </c>
      <c r="CM68" s="214" t="e">
        <v>#N/A</v>
      </c>
      <c r="CN68" s="214" t="e">
        <v>#N/A</v>
      </c>
      <c r="CO68" s="217" t="e">
        <v>#N/A</v>
      </c>
      <c r="CP68" s="214" t="s">
        <v>1078</v>
      </c>
      <c r="CQ68" s="216" t="s">
        <v>17</v>
      </c>
      <c r="CR68" s="216" t="s">
        <v>17</v>
      </c>
      <c r="CS68" s="216" t="s">
        <v>17</v>
      </c>
      <c r="CT68" s="216" t="s">
        <v>17</v>
      </c>
      <c r="CU68" s="216" t="s">
        <v>17</v>
      </c>
      <c r="CV68" s="216" t="s">
        <v>17</v>
      </c>
      <c r="CW68" s="206">
        <v>45776</v>
      </c>
      <c r="CX68" s="214" t="s">
        <v>3215</v>
      </c>
      <c r="CY68" s="210">
        <v>6152000</v>
      </c>
      <c r="CZ68" s="210" t="s">
        <v>3212</v>
      </c>
      <c r="DA68" s="210" t="s">
        <v>398</v>
      </c>
      <c r="DB68" s="210">
        <v>2</v>
      </c>
      <c r="DC68" s="210" t="s">
        <v>3220</v>
      </c>
      <c r="DD68" s="210" t="s">
        <v>3213</v>
      </c>
      <c r="DE68" s="212">
        <v>45832</v>
      </c>
      <c r="DF68" s="213" t="s">
        <v>3217</v>
      </c>
      <c r="DG68" s="205">
        <v>0</v>
      </c>
      <c r="DH68" s="216" t="s">
        <v>3212</v>
      </c>
      <c r="DI68" s="216" t="s">
        <v>398</v>
      </c>
      <c r="DJ68" s="216">
        <v>2</v>
      </c>
      <c r="DK68" s="216" t="s">
        <v>3216</v>
      </c>
      <c r="DL68" s="216" t="s">
        <v>3213</v>
      </c>
      <c r="DM68" s="206">
        <v>45832</v>
      </c>
      <c r="DN68" s="214" t="s">
        <v>3219</v>
      </c>
      <c r="DO68" s="210">
        <v>18869000</v>
      </c>
      <c r="DP68" s="214" t="s">
        <v>3212</v>
      </c>
      <c r="DQ68" s="214" t="s">
        <v>398</v>
      </c>
      <c r="DR68" s="214">
        <v>2</v>
      </c>
      <c r="DS68" s="214" t="s">
        <v>3218</v>
      </c>
      <c r="DT68" s="214" t="s">
        <v>3213</v>
      </c>
      <c r="DU68" s="215">
        <v>45832</v>
      </c>
      <c r="DV68" s="213" t="s">
        <v>3221</v>
      </c>
      <c r="DW68" s="205">
        <v>4123000</v>
      </c>
      <c r="DX68" s="216" t="s">
        <v>3212</v>
      </c>
      <c r="DY68" s="216" t="s">
        <v>398</v>
      </c>
      <c r="DZ68" s="216">
        <v>2</v>
      </c>
      <c r="EA68" s="216" t="s">
        <v>3220</v>
      </c>
      <c r="EB68" s="216" t="s">
        <v>3213</v>
      </c>
      <c r="EC68" s="206">
        <v>45832</v>
      </c>
      <c r="ED68" s="214" t="s">
        <v>3223</v>
      </c>
      <c r="EE68" s="210">
        <v>1929000</v>
      </c>
      <c r="EF68" s="214" t="s">
        <v>3212</v>
      </c>
      <c r="EG68" s="214" t="s">
        <v>398</v>
      </c>
      <c r="EH68" s="214">
        <v>2</v>
      </c>
      <c r="EI68" s="214" t="s">
        <v>3222</v>
      </c>
      <c r="EJ68" s="214" t="s">
        <v>3213</v>
      </c>
      <c r="EK68" s="215">
        <v>45832</v>
      </c>
      <c r="EL68" s="213" t="s">
        <v>3225</v>
      </c>
      <c r="EM68" s="205">
        <v>100000</v>
      </c>
      <c r="EN68" s="216" t="s">
        <v>3212</v>
      </c>
      <c r="EO68" s="216" t="s">
        <v>398</v>
      </c>
      <c r="EP68" s="216">
        <v>2</v>
      </c>
      <c r="EQ68" s="216" t="s">
        <v>3224</v>
      </c>
      <c r="ER68" s="216" t="s">
        <v>3213</v>
      </c>
      <c r="ES68" s="206">
        <v>45832</v>
      </c>
      <c r="ET68" s="214" t="s">
        <v>3211</v>
      </c>
      <c r="EU68" s="214">
        <v>1890</v>
      </c>
      <c r="EV68" s="214" t="s">
        <v>1903</v>
      </c>
      <c r="EW68" s="214" t="s">
        <v>178</v>
      </c>
      <c r="EX68" s="214">
        <v>1</v>
      </c>
      <c r="EY68" s="214" t="s">
        <v>3210</v>
      </c>
      <c r="EZ68" s="214" t="s">
        <v>269</v>
      </c>
      <c r="FA68" s="215">
        <v>45832</v>
      </c>
      <c r="FB68" s="213" t="s">
        <v>3226</v>
      </c>
      <c r="FC68" s="216">
        <v>5</v>
      </c>
      <c r="FD68" s="216" t="s">
        <v>3203</v>
      </c>
      <c r="FE68" s="216" t="s">
        <v>178</v>
      </c>
      <c r="FF68" s="216">
        <v>1</v>
      </c>
      <c r="FG68" s="216" t="s">
        <v>1809</v>
      </c>
      <c r="FH68" s="216" t="s">
        <v>3204</v>
      </c>
      <c r="FI68" s="206">
        <v>45832</v>
      </c>
      <c r="FJ68" s="213" t="s">
        <v>1072</v>
      </c>
      <c r="FK68" s="214">
        <v>0</v>
      </c>
      <c r="FL68" s="214" t="s">
        <v>17</v>
      </c>
      <c r="FM68" s="214" t="s">
        <v>17</v>
      </c>
      <c r="FN68" s="214" t="s">
        <v>17</v>
      </c>
      <c r="FO68" s="214" t="s">
        <v>17</v>
      </c>
      <c r="FP68" s="210" t="s">
        <v>17</v>
      </c>
      <c r="FQ68" s="211">
        <v>45776</v>
      </c>
      <c r="FR68" s="213" t="s">
        <v>1073</v>
      </c>
      <c r="FS68" s="216">
        <v>0</v>
      </c>
      <c r="FT68" s="216" t="s">
        <v>17</v>
      </c>
      <c r="FU68" s="216" t="s">
        <v>17</v>
      </c>
      <c r="FV68" s="216" t="s">
        <v>17</v>
      </c>
      <c r="FW68" s="216" t="s">
        <v>17</v>
      </c>
      <c r="FX68" s="216" t="s">
        <v>17</v>
      </c>
      <c r="FY68" s="206">
        <v>45776</v>
      </c>
      <c r="FZ68" s="214" t="s">
        <v>2331</v>
      </c>
      <c r="GA68" s="214">
        <v>1</v>
      </c>
      <c r="GB68" s="214" t="s">
        <v>1215</v>
      </c>
      <c r="GC68" s="214" t="s">
        <v>62</v>
      </c>
      <c r="GD68" s="214">
        <v>2</v>
      </c>
      <c r="GE68" s="214" t="s">
        <v>17</v>
      </c>
      <c r="GF68" s="214" t="s">
        <v>17</v>
      </c>
      <c r="GG68" s="215">
        <v>45828</v>
      </c>
      <c r="GH68" s="213" t="s">
        <v>2337</v>
      </c>
      <c r="GI68" s="216">
        <v>2</v>
      </c>
      <c r="GJ68" s="216" t="s">
        <v>1215</v>
      </c>
      <c r="GK68" s="216" t="s">
        <v>62</v>
      </c>
      <c r="GL68" s="216">
        <v>2</v>
      </c>
      <c r="GM68" s="216" t="s">
        <v>17</v>
      </c>
      <c r="GN68" s="216" t="s">
        <v>17</v>
      </c>
      <c r="GO68" s="206">
        <v>45828</v>
      </c>
      <c r="GP68" s="214" t="s">
        <v>2332</v>
      </c>
      <c r="GQ68" s="214">
        <v>2</v>
      </c>
      <c r="GR68" s="214" t="s">
        <v>1215</v>
      </c>
      <c r="GS68" s="214" t="s">
        <v>62</v>
      </c>
      <c r="GT68" s="214">
        <v>2</v>
      </c>
      <c r="GU68" s="214" t="s">
        <v>17</v>
      </c>
      <c r="GV68" s="214" t="s">
        <v>17</v>
      </c>
      <c r="GW68" s="215">
        <v>45828</v>
      </c>
      <c r="GX68" s="213" t="s">
        <v>2338</v>
      </c>
      <c r="GY68" s="216">
        <v>2</v>
      </c>
      <c r="GZ68" s="216" t="s">
        <v>1215</v>
      </c>
      <c r="HA68" s="216" t="s">
        <v>62</v>
      </c>
      <c r="HB68" s="216">
        <v>2</v>
      </c>
      <c r="HC68" s="216" t="s">
        <v>17</v>
      </c>
      <c r="HD68" s="216" t="s">
        <v>17</v>
      </c>
      <c r="HE68" s="206">
        <v>45828</v>
      </c>
      <c r="HF68" s="214" t="s">
        <v>2330</v>
      </c>
      <c r="HG68" s="214">
        <v>2</v>
      </c>
      <c r="HH68" s="214" t="s">
        <v>1215</v>
      </c>
      <c r="HI68" s="214" t="s">
        <v>62</v>
      </c>
      <c r="HJ68" s="214">
        <v>2</v>
      </c>
      <c r="HK68" s="214" t="s">
        <v>17</v>
      </c>
      <c r="HL68" s="214" t="s">
        <v>17</v>
      </c>
      <c r="HM68" s="215">
        <v>45828</v>
      </c>
      <c r="HN68" s="213" t="s">
        <v>2336</v>
      </c>
      <c r="HO68" s="216">
        <v>2</v>
      </c>
      <c r="HP68" s="216" t="s">
        <v>1215</v>
      </c>
      <c r="HQ68" s="216" t="s">
        <v>62</v>
      </c>
      <c r="HR68" s="216">
        <v>2</v>
      </c>
      <c r="HS68" s="216" t="s">
        <v>17</v>
      </c>
      <c r="HT68" s="216" t="s">
        <v>17</v>
      </c>
      <c r="HU68" s="206">
        <v>45828</v>
      </c>
      <c r="HV68" s="214" t="s">
        <v>2333</v>
      </c>
      <c r="HW68" s="214">
        <v>3</v>
      </c>
      <c r="HX68" s="214" t="s">
        <v>1215</v>
      </c>
      <c r="HY68" s="214" t="s">
        <v>62</v>
      </c>
      <c r="HZ68" s="214">
        <v>2</v>
      </c>
      <c r="IA68" s="214" t="s">
        <v>17</v>
      </c>
      <c r="IB68" s="214" t="s">
        <v>17</v>
      </c>
      <c r="IC68" s="215">
        <v>45828</v>
      </c>
      <c r="ID68" s="213" t="s">
        <v>2335</v>
      </c>
      <c r="IE68" s="216">
        <v>1</v>
      </c>
      <c r="IF68" s="216" t="s">
        <v>1215</v>
      </c>
      <c r="IG68" s="216" t="s">
        <v>62</v>
      </c>
      <c r="IH68" s="216">
        <v>2</v>
      </c>
      <c r="II68" s="216" t="s">
        <v>17</v>
      </c>
      <c r="IJ68" s="216" t="s">
        <v>17</v>
      </c>
      <c r="IK68" s="206">
        <v>45828</v>
      </c>
      <c r="IL68" s="214" t="s">
        <v>2334</v>
      </c>
      <c r="IM68" s="214">
        <v>2</v>
      </c>
      <c r="IN68" s="214" t="s">
        <v>1215</v>
      </c>
      <c r="IO68" s="214" t="s">
        <v>62</v>
      </c>
      <c r="IP68" s="214">
        <v>2</v>
      </c>
      <c r="IQ68" s="214" t="s">
        <v>17</v>
      </c>
      <c r="IR68" s="214" t="s">
        <v>17</v>
      </c>
      <c r="IS68" s="215">
        <v>45828</v>
      </c>
    </row>
    <row r="69" spans="1:253" s="11" customFormat="1" ht="13.25" customHeight="1" x14ac:dyDescent="0.25">
      <c r="A69" s="11" t="s">
        <v>2095</v>
      </c>
      <c r="B69" s="11" t="s">
        <v>8655</v>
      </c>
      <c r="C69" s="11" t="s">
        <v>2096</v>
      </c>
      <c r="D69" s="11" t="s">
        <v>1041</v>
      </c>
      <c r="E69" s="11" t="s">
        <v>7942</v>
      </c>
      <c r="F69" s="11" t="s">
        <v>5543</v>
      </c>
      <c r="G69" s="204">
        <v>57008000</v>
      </c>
      <c r="H69" s="205" t="s">
        <v>5540</v>
      </c>
      <c r="I69" s="205" t="s">
        <v>178</v>
      </c>
      <c r="J69" s="205">
        <v>1</v>
      </c>
      <c r="K69" s="205" t="s">
        <v>5542</v>
      </c>
      <c r="L69" s="205" t="s">
        <v>5541</v>
      </c>
      <c r="M69" s="206">
        <v>45834</v>
      </c>
      <c r="N69" s="213" t="s">
        <v>5547</v>
      </c>
      <c r="O69" s="208">
        <v>676577</v>
      </c>
      <c r="P69" s="208" t="s">
        <v>5544</v>
      </c>
      <c r="Q69" s="208" t="s">
        <v>178</v>
      </c>
      <c r="R69" s="208">
        <v>1</v>
      </c>
      <c r="S69" s="208" t="s">
        <v>5546</v>
      </c>
      <c r="T69" s="208" t="s">
        <v>5545</v>
      </c>
      <c r="U69" s="209">
        <v>45834</v>
      </c>
      <c r="V69" s="213" t="s">
        <v>5549</v>
      </c>
      <c r="W69" s="205">
        <v>57008000</v>
      </c>
      <c r="X69" s="205" t="s">
        <v>5540</v>
      </c>
      <c r="Y69" s="205" t="s">
        <v>178</v>
      </c>
      <c r="Z69" s="205">
        <v>1</v>
      </c>
      <c r="AA69" s="205" t="s">
        <v>5548</v>
      </c>
      <c r="AB69" s="205" t="s">
        <v>5541</v>
      </c>
      <c r="AC69" s="206">
        <v>45834</v>
      </c>
      <c r="AD69" s="213" t="s">
        <v>5551</v>
      </c>
      <c r="AE69" s="210">
        <v>57008000</v>
      </c>
      <c r="AF69" s="210" t="s">
        <v>5540</v>
      </c>
      <c r="AG69" s="210" t="s">
        <v>178</v>
      </c>
      <c r="AH69" s="210">
        <v>1</v>
      </c>
      <c r="AI69" s="210" t="s">
        <v>5550</v>
      </c>
      <c r="AJ69" s="210" t="s">
        <v>5541</v>
      </c>
      <c r="AK69" s="211">
        <v>45834</v>
      </c>
      <c r="AL69" s="213" t="s">
        <v>5555</v>
      </c>
      <c r="AM69" s="205">
        <v>5296000</v>
      </c>
      <c r="AN69" s="205" t="s">
        <v>5552</v>
      </c>
      <c r="AO69" s="205" t="s">
        <v>398</v>
      </c>
      <c r="AP69" s="205">
        <v>2</v>
      </c>
      <c r="AQ69" s="205" t="s">
        <v>5554</v>
      </c>
      <c r="AR69" s="205" t="s">
        <v>5553</v>
      </c>
      <c r="AS69" s="206">
        <v>45834</v>
      </c>
      <c r="AT69" s="214" t="s">
        <v>5559</v>
      </c>
      <c r="AU69" s="210">
        <v>5104</v>
      </c>
      <c r="AV69" s="210" t="s">
        <v>5556</v>
      </c>
      <c r="AW69" s="210" t="s">
        <v>398</v>
      </c>
      <c r="AX69" s="210">
        <v>2</v>
      </c>
      <c r="AY69" s="210" t="s">
        <v>5558</v>
      </c>
      <c r="AZ69" s="210" t="s">
        <v>5557</v>
      </c>
      <c r="BA69" s="211">
        <v>45834</v>
      </c>
      <c r="BB69" s="213" t="s">
        <v>5585</v>
      </c>
      <c r="BC69" s="205" t="s">
        <v>17</v>
      </c>
      <c r="BD69" s="205" t="s">
        <v>17</v>
      </c>
      <c r="BE69" s="205" t="s">
        <v>17</v>
      </c>
      <c r="BF69" s="205" t="s">
        <v>17</v>
      </c>
      <c r="BG69" s="205" t="s">
        <v>5579</v>
      </c>
      <c r="BH69" s="205" t="s">
        <v>17</v>
      </c>
      <c r="BI69" s="206">
        <v>45834</v>
      </c>
      <c r="BJ69" s="214" t="s">
        <v>5563</v>
      </c>
      <c r="BK69" s="214">
        <v>11031</v>
      </c>
      <c r="BL69" s="214" t="s">
        <v>5560</v>
      </c>
      <c r="BM69" s="214" t="s">
        <v>398</v>
      </c>
      <c r="BN69" s="214">
        <v>2</v>
      </c>
      <c r="BO69" s="214" t="s">
        <v>5562</v>
      </c>
      <c r="BP69" s="210" t="s">
        <v>5561</v>
      </c>
      <c r="BQ69" s="215">
        <v>45834</v>
      </c>
      <c r="BR69" s="213" t="s">
        <v>5589</v>
      </c>
      <c r="BS69" s="216">
        <v>43146</v>
      </c>
      <c r="BT69" s="216" t="s">
        <v>5586</v>
      </c>
      <c r="BU69" s="216" t="s">
        <v>398</v>
      </c>
      <c r="BV69" s="216">
        <v>2</v>
      </c>
      <c r="BW69" s="216" t="s">
        <v>5588</v>
      </c>
      <c r="BX69" s="216" t="s">
        <v>5587</v>
      </c>
      <c r="BY69" s="206">
        <v>45834</v>
      </c>
      <c r="BZ69" s="214" t="s">
        <v>5591</v>
      </c>
      <c r="CA69" s="214">
        <v>12441</v>
      </c>
      <c r="CB69" s="214" t="s">
        <v>5586</v>
      </c>
      <c r="CC69" s="214" t="s">
        <v>398</v>
      </c>
      <c r="CD69" s="214">
        <v>2</v>
      </c>
      <c r="CE69" s="214" t="s">
        <v>5590</v>
      </c>
      <c r="CF69" s="214" t="s">
        <v>5587</v>
      </c>
      <c r="CG69" s="215">
        <v>45834</v>
      </c>
      <c r="CH69" s="213" t="s">
        <v>9016</v>
      </c>
      <c r="CI69" s="214" t="e">
        <v>#N/A</v>
      </c>
      <c r="CJ69" s="214" t="e">
        <v>#N/A</v>
      </c>
      <c r="CK69" s="214" t="e">
        <v>#N/A</v>
      </c>
      <c r="CL69" s="214" t="e">
        <v>#N/A</v>
      </c>
      <c r="CM69" s="214" t="e">
        <v>#N/A</v>
      </c>
      <c r="CN69" s="214" t="e">
        <v>#N/A</v>
      </c>
      <c r="CO69" s="217" t="e">
        <v>#N/A</v>
      </c>
      <c r="CP69" s="214" t="s">
        <v>5593</v>
      </c>
      <c r="CQ69" s="216" t="s">
        <v>17</v>
      </c>
      <c r="CR69" s="216" t="s">
        <v>17</v>
      </c>
      <c r="CS69" s="216" t="s">
        <v>17</v>
      </c>
      <c r="CT69" s="216" t="s">
        <v>17</v>
      </c>
      <c r="CU69" s="216" t="s">
        <v>3914</v>
      </c>
      <c r="CV69" s="216" t="s">
        <v>17</v>
      </c>
      <c r="CW69" s="206">
        <v>45834</v>
      </c>
      <c r="CX69" s="214" t="s">
        <v>5568</v>
      </c>
      <c r="CY69" s="210">
        <v>21902000</v>
      </c>
      <c r="CZ69" s="210" t="s">
        <v>5540</v>
      </c>
      <c r="DA69" s="210" t="s">
        <v>230</v>
      </c>
      <c r="DB69" s="210">
        <v>3</v>
      </c>
      <c r="DC69" s="210" t="s">
        <v>5571</v>
      </c>
      <c r="DD69" s="210" t="s">
        <v>5541</v>
      </c>
      <c r="DE69" s="212">
        <v>45834</v>
      </c>
      <c r="DF69" s="213" t="s">
        <v>5569</v>
      </c>
      <c r="DG69" s="205">
        <v>0</v>
      </c>
      <c r="DH69" s="216" t="s">
        <v>5540</v>
      </c>
      <c r="DI69" s="216" t="s">
        <v>398</v>
      </c>
      <c r="DJ69" s="216">
        <v>2</v>
      </c>
      <c r="DK69" s="216" t="s">
        <v>2662</v>
      </c>
      <c r="DL69" s="216" t="s">
        <v>5541</v>
      </c>
      <c r="DM69" s="206">
        <v>45834</v>
      </c>
      <c r="DN69" s="214" t="s">
        <v>5570</v>
      </c>
      <c r="DO69" s="210">
        <v>35106000</v>
      </c>
      <c r="DP69" s="214" t="s">
        <v>5540</v>
      </c>
      <c r="DQ69" s="214" t="s">
        <v>398</v>
      </c>
      <c r="DR69" s="214">
        <v>2</v>
      </c>
      <c r="DS69" s="214" t="s">
        <v>1801</v>
      </c>
      <c r="DT69" s="214" t="s">
        <v>5541</v>
      </c>
      <c r="DU69" s="215">
        <v>45834</v>
      </c>
      <c r="DV69" s="213" t="s">
        <v>5572</v>
      </c>
      <c r="DW69" s="205">
        <v>13701000</v>
      </c>
      <c r="DX69" s="216" t="s">
        <v>5540</v>
      </c>
      <c r="DY69" s="216" t="s">
        <v>230</v>
      </c>
      <c r="DZ69" s="216">
        <v>3</v>
      </c>
      <c r="EA69" s="216" t="s">
        <v>5571</v>
      </c>
      <c r="EB69" s="216" t="s">
        <v>5541</v>
      </c>
      <c r="EC69" s="206">
        <v>45834</v>
      </c>
      <c r="ED69" s="214" t="s">
        <v>5574</v>
      </c>
      <c r="EE69" s="210">
        <v>8165000</v>
      </c>
      <c r="EF69" s="214" t="s">
        <v>5540</v>
      </c>
      <c r="EG69" s="214" t="s">
        <v>230</v>
      </c>
      <c r="EH69" s="214">
        <v>3</v>
      </c>
      <c r="EI69" s="214" t="s">
        <v>5573</v>
      </c>
      <c r="EJ69" s="214" t="s">
        <v>5541</v>
      </c>
      <c r="EK69" s="215">
        <v>45834</v>
      </c>
      <c r="EL69" s="213" t="s">
        <v>5576</v>
      </c>
      <c r="EM69" s="205">
        <v>36000</v>
      </c>
      <c r="EN69" s="216" t="s">
        <v>5540</v>
      </c>
      <c r="EO69" s="216" t="s">
        <v>230</v>
      </c>
      <c r="EP69" s="216">
        <v>3</v>
      </c>
      <c r="EQ69" s="216" t="s">
        <v>5575</v>
      </c>
      <c r="ER69" s="216" t="s">
        <v>5541</v>
      </c>
      <c r="ES69" s="206">
        <v>45834</v>
      </c>
      <c r="ET69" s="214" t="s">
        <v>5564</v>
      </c>
      <c r="EU69" s="214">
        <v>11031</v>
      </c>
      <c r="EV69" s="214" t="s">
        <v>5560</v>
      </c>
      <c r="EW69" s="214" t="s">
        <v>398</v>
      </c>
      <c r="EX69" s="214">
        <v>2</v>
      </c>
      <c r="EY69" s="214" t="s">
        <v>5562</v>
      </c>
      <c r="EZ69" s="214" t="s">
        <v>5561</v>
      </c>
      <c r="FA69" s="215">
        <v>45834</v>
      </c>
      <c r="FB69" s="213" t="s">
        <v>5578</v>
      </c>
      <c r="FC69" s="216">
        <v>5</v>
      </c>
      <c r="FD69" s="216" t="s">
        <v>4513</v>
      </c>
      <c r="FE69" s="216" t="s">
        <v>178</v>
      </c>
      <c r="FF69" s="216">
        <v>1</v>
      </c>
      <c r="FG69" s="216" t="s">
        <v>1809</v>
      </c>
      <c r="FH69" s="216" t="s">
        <v>5577</v>
      </c>
      <c r="FI69" s="206">
        <v>45834</v>
      </c>
      <c r="FJ69" s="213" t="s">
        <v>5580</v>
      </c>
      <c r="FK69" s="214" t="s">
        <v>17</v>
      </c>
      <c r="FL69" s="214" t="s">
        <v>17</v>
      </c>
      <c r="FM69" s="214" t="s">
        <v>17</v>
      </c>
      <c r="FN69" s="214" t="s">
        <v>17</v>
      </c>
      <c r="FO69" s="214" t="s">
        <v>5579</v>
      </c>
      <c r="FP69" s="210" t="s">
        <v>17</v>
      </c>
      <c r="FQ69" s="211">
        <v>45834</v>
      </c>
      <c r="FR69" s="213" t="s">
        <v>5584</v>
      </c>
      <c r="FS69" s="216">
        <v>500000</v>
      </c>
      <c r="FT69" s="216" t="s">
        <v>5581</v>
      </c>
      <c r="FU69" s="216" t="s">
        <v>398</v>
      </c>
      <c r="FV69" s="216">
        <v>2</v>
      </c>
      <c r="FW69" s="216" t="s">
        <v>5583</v>
      </c>
      <c r="FX69" s="216" t="s">
        <v>5582</v>
      </c>
      <c r="FY69" s="206">
        <v>45834</v>
      </c>
      <c r="FZ69" s="214" t="s">
        <v>2098</v>
      </c>
      <c r="GA69" s="214">
        <v>1</v>
      </c>
      <c r="GB69" s="214" t="s">
        <v>1215</v>
      </c>
      <c r="GC69" s="214" t="s">
        <v>62</v>
      </c>
      <c r="GD69" s="214">
        <v>2</v>
      </c>
      <c r="GE69" s="214" t="s">
        <v>17</v>
      </c>
      <c r="GF69" s="214" t="s">
        <v>17</v>
      </c>
      <c r="GG69" s="215">
        <v>45827</v>
      </c>
      <c r="GH69" s="213" t="s">
        <v>2104</v>
      </c>
      <c r="GI69" s="216">
        <v>3</v>
      </c>
      <c r="GJ69" s="216" t="s">
        <v>1215</v>
      </c>
      <c r="GK69" s="216" t="s">
        <v>62</v>
      </c>
      <c r="GL69" s="216">
        <v>2</v>
      </c>
      <c r="GM69" s="216" t="s">
        <v>17</v>
      </c>
      <c r="GN69" s="216" t="s">
        <v>17</v>
      </c>
      <c r="GO69" s="206">
        <v>45827</v>
      </c>
      <c r="GP69" s="214" t="s">
        <v>2099</v>
      </c>
      <c r="GQ69" s="214">
        <v>3</v>
      </c>
      <c r="GR69" s="214" t="s">
        <v>1215</v>
      </c>
      <c r="GS69" s="214" t="s">
        <v>62</v>
      </c>
      <c r="GT69" s="214">
        <v>2</v>
      </c>
      <c r="GU69" s="214" t="s">
        <v>17</v>
      </c>
      <c r="GV69" s="214" t="s">
        <v>17</v>
      </c>
      <c r="GW69" s="215">
        <v>45827</v>
      </c>
      <c r="GX69" s="213" t="s">
        <v>2105</v>
      </c>
      <c r="GY69" s="216">
        <v>3</v>
      </c>
      <c r="GZ69" s="216" t="s">
        <v>1215</v>
      </c>
      <c r="HA69" s="216" t="s">
        <v>62</v>
      </c>
      <c r="HB69" s="216">
        <v>2</v>
      </c>
      <c r="HC69" s="216" t="s">
        <v>17</v>
      </c>
      <c r="HD69" s="216" t="s">
        <v>17</v>
      </c>
      <c r="HE69" s="206">
        <v>45827</v>
      </c>
      <c r="HF69" s="214" t="s">
        <v>2097</v>
      </c>
      <c r="HG69" s="214">
        <v>3</v>
      </c>
      <c r="HH69" s="214" t="s">
        <v>1215</v>
      </c>
      <c r="HI69" s="214" t="s">
        <v>62</v>
      </c>
      <c r="HJ69" s="214">
        <v>2</v>
      </c>
      <c r="HK69" s="214" t="s">
        <v>17</v>
      </c>
      <c r="HL69" s="214" t="s">
        <v>17</v>
      </c>
      <c r="HM69" s="215">
        <v>45827</v>
      </c>
      <c r="HN69" s="213" t="s">
        <v>2103</v>
      </c>
      <c r="HO69" s="216">
        <v>3</v>
      </c>
      <c r="HP69" s="216" t="s">
        <v>1215</v>
      </c>
      <c r="HQ69" s="216" t="s">
        <v>62</v>
      </c>
      <c r="HR69" s="216">
        <v>2</v>
      </c>
      <c r="HS69" s="216" t="s">
        <v>17</v>
      </c>
      <c r="HT69" s="216" t="s">
        <v>17</v>
      </c>
      <c r="HU69" s="206">
        <v>45827</v>
      </c>
      <c r="HV69" s="214" t="s">
        <v>2100</v>
      </c>
      <c r="HW69" s="214">
        <v>3</v>
      </c>
      <c r="HX69" s="214" t="s">
        <v>1215</v>
      </c>
      <c r="HY69" s="214" t="s">
        <v>62</v>
      </c>
      <c r="HZ69" s="214">
        <v>2</v>
      </c>
      <c r="IA69" s="214" t="s">
        <v>17</v>
      </c>
      <c r="IB69" s="214" t="s">
        <v>17</v>
      </c>
      <c r="IC69" s="215">
        <v>45827</v>
      </c>
      <c r="ID69" s="213" t="s">
        <v>2102</v>
      </c>
      <c r="IE69" s="216">
        <v>2</v>
      </c>
      <c r="IF69" s="216" t="s">
        <v>1215</v>
      </c>
      <c r="IG69" s="216" t="s">
        <v>62</v>
      </c>
      <c r="IH69" s="216">
        <v>2</v>
      </c>
      <c r="II69" s="216" t="s">
        <v>17</v>
      </c>
      <c r="IJ69" s="216" t="s">
        <v>17</v>
      </c>
      <c r="IK69" s="206">
        <v>45827</v>
      </c>
      <c r="IL69" s="214" t="s">
        <v>2101</v>
      </c>
      <c r="IM69" s="214">
        <v>3</v>
      </c>
      <c r="IN69" s="214" t="s">
        <v>1215</v>
      </c>
      <c r="IO69" s="214" t="s">
        <v>62</v>
      </c>
      <c r="IP69" s="214">
        <v>2</v>
      </c>
      <c r="IQ69" s="214" t="s">
        <v>17</v>
      </c>
      <c r="IR69" s="214" t="s">
        <v>17</v>
      </c>
      <c r="IS69" s="215">
        <v>45827</v>
      </c>
    </row>
    <row r="70" spans="1:253" s="11" customFormat="1" ht="13.25" customHeight="1" x14ac:dyDescent="0.25">
      <c r="A70" s="11" t="s">
        <v>1039</v>
      </c>
      <c r="B70" s="11" t="s">
        <v>8448</v>
      </c>
      <c r="C70" s="11" t="s">
        <v>1040</v>
      </c>
      <c r="D70" s="11" t="s">
        <v>1041</v>
      </c>
      <c r="E70" s="11" t="s">
        <v>7942</v>
      </c>
      <c r="F70" s="11" t="s">
        <v>5594</v>
      </c>
      <c r="G70" s="204">
        <v>57008000</v>
      </c>
      <c r="H70" s="205" t="s">
        <v>5540</v>
      </c>
      <c r="I70" s="205" t="s">
        <v>178</v>
      </c>
      <c r="J70" s="205">
        <v>1</v>
      </c>
      <c r="K70" s="205" t="s">
        <v>5542</v>
      </c>
      <c r="L70" s="205" t="s">
        <v>5541</v>
      </c>
      <c r="M70" s="206">
        <v>45834</v>
      </c>
      <c r="N70" s="213" t="s">
        <v>5596</v>
      </c>
      <c r="O70" s="208">
        <v>36778</v>
      </c>
      <c r="P70" s="208" t="s">
        <v>5544</v>
      </c>
      <c r="Q70" s="208" t="s">
        <v>178</v>
      </c>
      <c r="R70" s="208">
        <v>1</v>
      </c>
      <c r="S70" s="208" t="s">
        <v>5595</v>
      </c>
      <c r="T70" s="208" t="s">
        <v>5545</v>
      </c>
      <c r="U70" s="209">
        <v>45834</v>
      </c>
      <c r="V70" s="213" t="s">
        <v>5598</v>
      </c>
      <c r="W70" s="205">
        <v>3653000</v>
      </c>
      <c r="X70" s="205" t="s">
        <v>5540</v>
      </c>
      <c r="Y70" s="205" t="s">
        <v>178</v>
      </c>
      <c r="Z70" s="205">
        <v>1</v>
      </c>
      <c r="AA70" s="205" t="s">
        <v>5597</v>
      </c>
      <c r="AB70" s="205" t="s">
        <v>5541</v>
      </c>
      <c r="AC70" s="206">
        <v>45834</v>
      </c>
      <c r="AD70" s="213" t="s">
        <v>5600</v>
      </c>
      <c r="AE70" s="210">
        <v>3653000</v>
      </c>
      <c r="AF70" s="210" t="s">
        <v>5540</v>
      </c>
      <c r="AG70" s="210" t="s">
        <v>178</v>
      </c>
      <c r="AH70" s="210">
        <v>1</v>
      </c>
      <c r="AI70" s="210" t="s">
        <v>5599</v>
      </c>
      <c r="AJ70" s="210" t="s">
        <v>5541</v>
      </c>
      <c r="AK70" s="211">
        <v>45834</v>
      </c>
      <c r="AL70" s="213" t="s">
        <v>5604</v>
      </c>
      <c r="AM70" s="205">
        <v>1449000</v>
      </c>
      <c r="AN70" s="205" t="s">
        <v>5601</v>
      </c>
      <c r="AO70" s="205" t="s">
        <v>398</v>
      </c>
      <c r="AP70" s="205">
        <v>2</v>
      </c>
      <c r="AQ70" s="205" t="s">
        <v>5603</v>
      </c>
      <c r="AR70" s="205" t="s">
        <v>5602</v>
      </c>
      <c r="AS70" s="206">
        <v>45834</v>
      </c>
      <c r="AT70" s="214" t="s">
        <v>5605</v>
      </c>
      <c r="AU70" s="210" t="s">
        <v>17</v>
      </c>
      <c r="AV70" s="210" t="s">
        <v>17</v>
      </c>
      <c r="AW70" s="210" t="s">
        <v>17</v>
      </c>
      <c r="AX70" s="210" t="s">
        <v>17</v>
      </c>
      <c r="AY70" s="210" t="s">
        <v>1042</v>
      </c>
      <c r="AZ70" s="210" t="s">
        <v>17</v>
      </c>
      <c r="BA70" s="211">
        <v>45834</v>
      </c>
      <c r="BB70" s="213" t="s">
        <v>1045</v>
      </c>
      <c r="BC70" s="205" t="s">
        <v>17</v>
      </c>
      <c r="BD70" s="205" t="s">
        <v>17</v>
      </c>
      <c r="BE70" s="205" t="s">
        <v>17</v>
      </c>
      <c r="BF70" s="205" t="s">
        <v>17</v>
      </c>
      <c r="BG70" s="205" t="s">
        <v>1042</v>
      </c>
      <c r="BH70" s="205" t="s">
        <v>17</v>
      </c>
      <c r="BI70" s="206">
        <v>45771</v>
      </c>
      <c r="BJ70" s="214" t="s">
        <v>5607</v>
      </c>
      <c r="BK70" s="214">
        <v>405</v>
      </c>
      <c r="BL70" s="214" t="s">
        <v>2576</v>
      </c>
      <c r="BM70" s="214" t="s">
        <v>398</v>
      </c>
      <c r="BN70" s="214">
        <v>2</v>
      </c>
      <c r="BO70" s="214" t="s">
        <v>5606</v>
      </c>
      <c r="BP70" s="210" t="s">
        <v>269</v>
      </c>
      <c r="BQ70" s="215">
        <v>45834</v>
      </c>
      <c r="BR70" s="213" t="s">
        <v>1046</v>
      </c>
      <c r="BS70" s="216" t="s">
        <v>17</v>
      </c>
      <c r="BT70" s="216" t="s">
        <v>17</v>
      </c>
      <c r="BU70" s="216" t="s">
        <v>17</v>
      </c>
      <c r="BV70" s="216" t="s">
        <v>17</v>
      </c>
      <c r="BW70" s="216" t="s">
        <v>1042</v>
      </c>
      <c r="BX70" s="216" t="s">
        <v>17</v>
      </c>
      <c r="BY70" s="206">
        <v>45771</v>
      </c>
      <c r="BZ70" s="214" t="s">
        <v>1047</v>
      </c>
      <c r="CA70" s="214" t="s">
        <v>17</v>
      </c>
      <c r="CB70" s="214" t="s">
        <v>17</v>
      </c>
      <c r="CC70" s="214" t="s">
        <v>17</v>
      </c>
      <c r="CD70" s="214" t="s">
        <v>17</v>
      </c>
      <c r="CE70" s="214" t="s">
        <v>1042</v>
      </c>
      <c r="CF70" s="214" t="s">
        <v>17</v>
      </c>
      <c r="CG70" s="215">
        <v>45771</v>
      </c>
      <c r="CH70" s="213" t="s">
        <v>9017</v>
      </c>
      <c r="CI70" s="214" t="e">
        <v>#N/A</v>
      </c>
      <c r="CJ70" s="214" t="e">
        <v>#N/A</v>
      </c>
      <c r="CK70" s="214" t="e">
        <v>#N/A</v>
      </c>
      <c r="CL70" s="214" t="e">
        <v>#N/A</v>
      </c>
      <c r="CM70" s="214" t="e">
        <v>#N/A</v>
      </c>
      <c r="CN70" s="214" t="e">
        <v>#N/A</v>
      </c>
      <c r="CO70" s="217" t="e">
        <v>#N/A</v>
      </c>
      <c r="CP70" s="214" t="s">
        <v>1049</v>
      </c>
      <c r="CQ70" s="216" t="s">
        <v>17</v>
      </c>
      <c r="CR70" s="216" t="s">
        <v>17</v>
      </c>
      <c r="CS70" s="216" t="s">
        <v>17</v>
      </c>
      <c r="CT70" s="216" t="s">
        <v>17</v>
      </c>
      <c r="CU70" s="216" t="s">
        <v>1042</v>
      </c>
      <c r="CV70" s="216" t="s">
        <v>17</v>
      </c>
      <c r="CW70" s="206">
        <v>45771</v>
      </c>
      <c r="CX70" s="214" t="s">
        <v>5610</v>
      </c>
      <c r="CY70" s="210">
        <v>1980000</v>
      </c>
      <c r="CZ70" s="210" t="s">
        <v>5540</v>
      </c>
      <c r="DA70" s="210" t="s">
        <v>230</v>
      </c>
      <c r="DB70" s="210">
        <v>3</v>
      </c>
      <c r="DC70" s="210" t="s">
        <v>5613</v>
      </c>
      <c r="DD70" s="210" t="s">
        <v>5541</v>
      </c>
      <c r="DE70" s="212">
        <v>45834</v>
      </c>
      <c r="DF70" s="213" t="s">
        <v>5611</v>
      </c>
      <c r="DG70" s="205">
        <v>0</v>
      </c>
      <c r="DH70" s="216" t="s">
        <v>5540</v>
      </c>
      <c r="DI70" s="216" t="s">
        <v>398</v>
      </c>
      <c r="DJ70" s="216">
        <v>2</v>
      </c>
      <c r="DK70" s="216" t="s">
        <v>2662</v>
      </c>
      <c r="DL70" s="216" t="s">
        <v>5541</v>
      </c>
      <c r="DM70" s="206">
        <v>45834</v>
      </c>
      <c r="DN70" s="214" t="s">
        <v>5612</v>
      </c>
      <c r="DO70" s="210">
        <v>1673000</v>
      </c>
      <c r="DP70" s="214" t="s">
        <v>5540</v>
      </c>
      <c r="DQ70" s="214" t="s">
        <v>398</v>
      </c>
      <c r="DR70" s="214">
        <v>2</v>
      </c>
      <c r="DS70" s="214" t="s">
        <v>1801</v>
      </c>
      <c r="DT70" s="214" t="s">
        <v>5541</v>
      </c>
      <c r="DU70" s="215">
        <v>45834</v>
      </c>
      <c r="DV70" s="213" t="s">
        <v>5614</v>
      </c>
      <c r="DW70" s="205">
        <v>51000</v>
      </c>
      <c r="DX70" s="216" t="s">
        <v>5540</v>
      </c>
      <c r="DY70" s="216" t="s">
        <v>230</v>
      </c>
      <c r="DZ70" s="216">
        <v>3</v>
      </c>
      <c r="EA70" s="216" t="s">
        <v>5613</v>
      </c>
      <c r="EB70" s="216" t="s">
        <v>5541</v>
      </c>
      <c r="EC70" s="206">
        <v>45834</v>
      </c>
      <c r="ED70" s="214" t="s">
        <v>5615</v>
      </c>
      <c r="EE70" s="210">
        <v>1893000</v>
      </c>
      <c r="EF70" s="214" t="s">
        <v>5540</v>
      </c>
      <c r="EG70" s="214" t="s">
        <v>230</v>
      </c>
      <c r="EH70" s="214">
        <v>3</v>
      </c>
      <c r="EI70" s="214" t="s">
        <v>5613</v>
      </c>
      <c r="EJ70" s="214" t="s">
        <v>5541</v>
      </c>
      <c r="EK70" s="215">
        <v>45834</v>
      </c>
      <c r="EL70" s="213" t="s">
        <v>5616</v>
      </c>
      <c r="EM70" s="205">
        <v>36000</v>
      </c>
      <c r="EN70" s="216" t="s">
        <v>5540</v>
      </c>
      <c r="EO70" s="216" t="s">
        <v>230</v>
      </c>
      <c r="EP70" s="216">
        <v>3</v>
      </c>
      <c r="EQ70" s="216" t="s">
        <v>5613</v>
      </c>
      <c r="ER70" s="216" t="s">
        <v>5541</v>
      </c>
      <c r="ES70" s="206">
        <v>45834</v>
      </c>
      <c r="ET70" s="214" t="s">
        <v>5608</v>
      </c>
      <c r="EU70" s="214">
        <v>11031</v>
      </c>
      <c r="EV70" s="214" t="s">
        <v>5560</v>
      </c>
      <c r="EW70" s="214" t="s">
        <v>398</v>
      </c>
      <c r="EX70" s="214">
        <v>2</v>
      </c>
      <c r="EY70" s="214" t="s">
        <v>5562</v>
      </c>
      <c r="EZ70" s="214" t="s">
        <v>5561</v>
      </c>
      <c r="FA70" s="215">
        <v>45834</v>
      </c>
      <c r="FB70" s="213" t="s">
        <v>5617</v>
      </c>
      <c r="FC70" s="216">
        <v>5</v>
      </c>
      <c r="FD70" s="216" t="s">
        <v>4513</v>
      </c>
      <c r="FE70" s="216" t="s">
        <v>178</v>
      </c>
      <c r="FF70" s="216">
        <v>1</v>
      </c>
      <c r="FG70" s="216" t="s">
        <v>1809</v>
      </c>
      <c r="FH70" s="216" t="s">
        <v>5577</v>
      </c>
      <c r="FI70" s="206">
        <v>45834</v>
      </c>
      <c r="FJ70" s="213" t="s">
        <v>1043</v>
      </c>
      <c r="FK70" s="214" t="s">
        <v>17</v>
      </c>
      <c r="FL70" s="214" t="s">
        <v>17</v>
      </c>
      <c r="FM70" s="214" t="s">
        <v>17</v>
      </c>
      <c r="FN70" s="214" t="s">
        <v>17</v>
      </c>
      <c r="FO70" s="214" t="s">
        <v>1042</v>
      </c>
      <c r="FP70" s="210" t="s">
        <v>17</v>
      </c>
      <c r="FQ70" s="211">
        <v>45771</v>
      </c>
      <c r="FR70" s="213" t="s">
        <v>1044</v>
      </c>
      <c r="FS70" s="216" t="s">
        <v>17</v>
      </c>
      <c r="FT70" s="216" t="s">
        <v>17</v>
      </c>
      <c r="FU70" s="216" t="s">
        <v>17</v>
      </c>
      <c r="FV70" s="216" t="s">
        <v>17</v>
      </c>
      <c r="FW70" s="216" t="s">
        <v>1042</v>
      </c>
      <c r="FX70" s="216" t="s">
        <v>17</v>
      </c>
      <c r="FY70" s="206">
        <v>45771</v>
      </c>
      <c r="FZ70" s="214" t="s">
        <v>2107</v>
      </c>
      <c r="GA70" s="214">
        <v>1</v>
      </c>
      <c r="GB70" s="214" t="s">
        <v>1215</v>
      </c>
      <c r="GC70" s="214" t="s">
        <v>62</v>
      </c>
      <c r="GD70" s="214">
        <v>2</v>
      </c>
      <c r="GE70" s="214" t="s">
        <v>17</v>
      </c>
      <c r="GF70" s="214" t="s">
        <v>17</v>
      </c>
      <c r="GG70" s="215">
        <v>45827</v>
      </c>
      <c r="GH70" s="213" t="s">
        <v>2113</v>
      </c>
      <c r="GI70" s="216">
        <v>3</v>
      </c>
      <c r="GJ70" s="216" t="s">
        <v>1215</v>
      </c>
      <c r="GK70" s="216" t="s">
        <v>62</v>
      </c>
      <c r="GL70" s="216">
        <v>2</v>
      </c>
      <c r="GM70" s="216" t="s">
        <v>17</v>
      </c>
      <c r="GN70" s="216" t="s">
        <v>17</v>
      </c>
      <c r="GO70" s="206">
        <v>45827</v>
      </c>
      <c r="GP70" s="214" t="s">
        <v>2108</v>
      </c>
      <c r="GQ70" s="214">
        <v>3</v>
      </c>
      <c r="GR70" s="214" t="s">
        <v>1215</v>
      </c>
      <c r="GS70" s="214" t="s">
        <v>62</v>
      </c>
      <c r="GT70" s="214">
        <v>2</v>
      </c>
      <c r="GU70" s="214" t="s">
        <v>17</v>
      </c>
      <c r="GV70" s="214" t="s">
        <v>17</v>
      </c>
      <c r="GW70" s="215">
        <v>45827</v>
      </c>
      <c r="GX70" s="213" t="s">
        <v>2114</v>
      </c>
      <c r="GY70" s="216">
        <v>3</v>
      </c>
      <c r="GZ70" s="216" t="s">
        <v>1215</v>
      </c>
      <c r="HA70" s="216" t="s">
        <v>62</v>
      </c>
      <c r="HB70" s="216">
        <v>2</v>
      </c>
      <c r="HC70" s="216" t="s">
        <v>17</v>
      </c>
      <c r="HD70" s="216" t="s">
        <v>17</v>
      </c>
      <c r="HE70" s="206">
        <v>45827</v>
      </c>
      <c r="HF70" s="214" t="s">
        <v>2106</v>
      </c>
      <c r="HG70" s="214">
        <v>3</v>
      </c>
      <c r="HH70" s="214" t="s">
        <v>1215</v>
      </c>
      <c r="HI70" s="214" t="s">
        <v>62</v>
      </c>
      <c r="HJ70" s="214">
        <v>2</v>
      </c>
      <c r="HK70" s="214" t="s">
        <v>17</v>
      </c>
      <c r="HL70" s="214" t="s">
        <v>17</v>
      </c>
      <c r="HM70" s="215">
        <v>45827</v>
      </c>
      <c r="HN70" s="213" t="s">
        <v>2112</v>
      </c>
      <c r="HO70" s="216">
        <v>3</v>
      </c>
      <c r="HP70" s="216" t="s">
        <v>1215</v>
      </c>
      <c r="HQ70" s="216" t="s">
        <v>62</v>
      </c>
      <c r="HR70" s="216">
        <v>2</v>
      </c>
      <c r="HS70" s="216" t="s">
        <v>17</v>
      </c>
      <c r="HT70" s="216" t="s">
        <v>17</v>
      </c>
      <c r="HU70" s="206">
        <v>45827</v>
      </c>
      <c r="HV70" s="214" t="s">
        <v>2109</v>
      </c>
      <c r="HW70" s="214">
        <v>3</v>
      </c>
      <c r="HX70" s="214" t="s">
        <v>1215</v>
      </c>
      <c r="HY70" s="214" t="s">
        <v>62</v>
      </c>
      <c r="HZ70" s="214">
        <v>2</v>
      </c>
      <c r="IA70" s="214" t="s">
        <v>17</v>
      </c>
      <c r="IB70" s="214" t="s">
        <v>17</v>
      </c>
      <c r="IC70" s="215">
        <v>45827</v>
      </c>
      <c r="ID70" s="213" t="s">
        <v>2111</v>
      </c>
      <c r="IE70" s="216">
        <v>2</v>
      </c>
      <c r="IF70" s="216" t="s">
        <v>1215</v>
      </c>
      <c r="IG70" s="216" t="s">
        <v>62</v>
      </c>
      <c r="IH70" s="216">
        <v>2</v>
      </c>
      <c r="II70" s="216" t="s">
        <v>17</v>
      </c>
      <c r="IJ70" s="216" t="s">
        <v>17</v>
      </c>
      <c r="IK70" s="206">
        <v>45827</v>
      </c>
      <c r="IL70" s="214" t="s">
        <v>2110</v>
      </c>
      <c r="IM70" s="214">
        <v>3</v>
      </c>
      <c r="IN70" s="214" t="s">
        <v>1215</v>
      </c>
      <c r="IO70" s="214" t="s">
        <v>62</v>
      </c>
      <c r="IP70" s="214">
        <v>2</v>
      </c>
      <c r="IQ70" s="214" t="s">
        <v>17</v>
      </c>
      <c r="IR70" s="214" t="s">
        <v>17</v>
      </c>
      <c r="IS70" s="215">
        <v>45827</v>
      </c>
    </row>
    <row r="71" spans="1:253" s="11" customFormat="1" ht="13.25" customHeight="1" x14ac:dyDescent="0.25">
      <c r="A71" s="11" t="s">
        <v>1050</v>
      </c>
      <c r="B71" s="11" t="s">
        <v>8448</v>
      </c>
      <c r="C71" s="11" t="s">
        <v>1051</v>
      </c>
      <c r="D71" s="11" t="s">
        <v>1041</v>
      </c>
      <c r="E71" s="11" t="s">
        <v>7942</v>
      </c>
      <c r="F71" s="11" t="s">
        <v>5618</v>
      </c>
      <c r="G71" s="204">
        <v>57008000</v>
      </c>
      <c r="H71" s="205" t="s">
        <v>5540</v>
      </c>
      <c r="I71" s="205" t="s">
        <v>178</v>
      </c>
      <c r="J71" s="205">
        <v>1</v>
      </c>
      <c r="K71" s="205" t="s">
        <v>5542</v>
      </c>
      <c r="L71" s="205" t="s">
        <v>5541</v>
      </c>
      <c r="M71" s="206">
        <v>45834</v>
      </c>
      <c r="N71" s="213" t="s">
        <v>5622</v>
      </c>
      <c r="O71" s="208">
        <v>149601</v>
      </c>
      <c r="P71" s="208" t="s">
        <v>5619</v>
      </c>
      <c r="Q71" s="208" t="s">
        <v>178</v>
      </c>
      <c r="R71" s="208">
        <v>1</v>
      </c>
      <c r="S71" s="208" t="s">
        <v>5621</v>
      </c>
      <c r="T71" s="208" t="s">
        <v>5620</v>
      </c>
      <c r="U71" s="209">
        <v>45834</v>
      </c>
      <c r="V71" s="213" t="s">
        <v>5624</v>
      </c>
      <c r="W71" s="205">
        <v>5047000</v>
      </c>
      <c r="X71" s="205" t="s">
        <v>5540</v>
      </c>
      <c r="Y71" s="205" t="s">
        <v>178</v>
      </c>
      <c r="Z71" s="205">
        <v>1</v>
      </c>
      <c r="AA71" s="205" t="s">
        <v>5623</v>
      </c>
      <c r="AB71" s="205" t="s">
        <v>5541</v>
      </c>
      <c r="AC71" s="206">
        <v>45834</v>
      </c>
      <c r="AD71" s="213" t="s">
        <v>5626</v>
      </c>
      <c r="AE71" s="210">
        <v>5047000</v>
      </c>
      <c r="AF71" s="210" t="s">
        <v>5540</v>
      </c>
      <c r="AG71" s="210" t="s">
        <v>178</v>
      </c>
      <c r="AH71" s="210">
        <v>1</v>
      </c>
      <c r="AI71" s="210" t="s">
        <v>5625</v>
      </c>
      <c r="AJ71" s="210" t="s">
        <v>5541</v>
      </c>
      <c r="AK71" s="211">
        <v>45834</v>
      </c>
      <c r="AL71" s="213" t="s">
        <v>5630</v>
      </c>
      <c r="AM71" s="205">
        <v>304000</v>
      </c>
      <c r="AN71" s="205" t="s">
        <v>5627</v>
      </c>
      <c r="AO71" s="205" t="s">
        <v>398</v>
      </c>
      <c r="AP71" s="205">
        <v>2</v>
      </c>
      <c r="AQ71" s="205" t="s">
        <v>5629</v>
      </c>
      <c r="AR71" s="205" t="s">
        <v>5628</v>
      </c>
      <c r="AS71" s="206">
        <v>45834</v>
      </c>
      <c r="AT71" s="214" t="s">
        <v>5631</v>
      </c>
      <c r="AU71" s="210" t="s">
        <v>17</v>
      </c>
      <c r="AV71" s="210" t="s">
        <v>17</v>
      </c>
      <c r="AW71" s="210" t="s">
        <v>17</v>
      </c>
      <c r="AX71" s="210" t="s">
        <v>17</v>
      </c>
      <c r="AY71" s="210" t="s">
        <v>1042</v>
      </c>
      <c r="AZ71" s="210" t="s">
        <v>17</v>
      </c>
      <c r="BA71" s="211">
        <v>45834</v>
      </c>
      <c r="BB71" s="213" t="s">
        <v>1055</v>
      </c>
      <c r="BC71" s="205" t="s">
        <v>17</v>
      </c>
      <c r="BD71" s="205" t="s">
        <v>17</v>
      </c>
      <c r="BE71" s="205" t="s">
        <v>17</v>
      </c>
      <c r="BF71" s="205" t="s">
        <v>17</v>
      </c>
      <c r="BG71" s="205" t="s">
        <v>1052</v>
      </c>
      <c r="BH71" s="205" t="s">
        <v>17</v>
      </c>
      <c r="BI71" s="206">
        <v>45771</v>
      </c>
      <c r="BJ71" s="214" t="s">
        <v>5633</v>
      </c>
      <c r="BK71" s="214">
        <v>364</v>
      </c>
      <c r="BL71" s="214" t="s">
        <v>2576</v>
      </c>
      <c r="BM71" s="214" t="s">
        <v>398</v>
      </c>
      <c r="BN71" s="214">
        <v>2</v>
      </c>
      <c r="BO71" s="214" t="s">
        <v>5632</v>
      </c>
      <c r="BP71" s="210" t="s">
        <v>269</v>
      </c>
      <c r="BQ71" s="215">
        <v>45834</v>
      </c>
      <c r="BR71" s="213" t="s">
        <v>1056</v>
      </c>
      <c r="BS71" s="216" t="s">
        <v>17</v>
      </c>
      <c r="BT71" s="216" t="s">
        <v>17</v>
      </c>
      <c r="BU71" s="216" t="s">
        <v>17</v>
      </c>
      <c r="BV71" s="216" t="s">
        <v>17</v>
      </c>
      <c r="BW71" s="216" t="s">
        <v>1052</v>
      </c>
      <c r="BX71" s="216" t="s">
        <v>17</v>
      </c>
      <c r="BY71" s="206">
        <v>45771</v>
      </c>
      <c r="BZ71" s="214" t="s">
        <v>1057</v>
      </c>
      <c r="CA71" s="214" t="s">
        <v>17</v>
      </c>
      <c r="CB71" s="214" t="s">
        <v>17</v>
      </c>
      <c r="CC71" s="214" t="s">
        <v>17</v>
      </c>
      <c r="CD71" s="214" t="s">
        <v>17</v>
      </c>
      <c r="CE71" s="214" t="s">
        <v>1052</v>
      </c>
      <c r="CF71" s="214" t="s">
        <v>17</v>
      </c>
      <c r="CG71" s="215">
        <v>45771</v>
      </c>
      <c r="CH71" s="213" t="s">
        <v>9018</v>
      </c>
      <c r="CI71" s="214" t="e">
        <v>#N/A</v>
      </c>
      <c r="CJ71" s="214" t="e">
        <v>#N/A</v>
      </c>
      <c r="CK71" s="214" t="e">
        <v>#N/A</v>
      </c>
      <c r="CL71" s="214" t="e">
        <v>#N/A</v>
      </c>
      <c r="CM71" s="214" t="e">
        <v>#N/A</v>
      </c>
      <c r="CN71" s="214" t="e">
        <v>#N/A</v>
      </c>
      <c r="CO71" s="217" t="e">
        <v>#N/A</v>
      </c>
      <c r="CP71" s="214" t="s">
        <v>1059</v>
      </c>
      <c r="CQ71" s="216" t="s">
        <v>17</v>
      </c>
      <c r="CR71" s="216" t="s">
        <v>17</v>
      </c>
      <c r="CS71" s="216" t="s">
        <v>17</v>
      </c>
      <c r="CT71" s="216" t="s">
        <v>17</v>
      </c>
      <c r="CU71" s="216" t="s">
        <v>1052</v>
      </c>
      <c r="CV71" s="216" t="s">
        <v>17</v>
      </c>
      <c r="CW71" s="206">
        <v>45771</v>
      </c>
      <c r="CX71" s="214" t="s">
        <v>5636</v>
      </c>
      <c r="CY71" s="210">
        <v>1945000</v>
      </c>
      <c r="CZ71" s="210" t="s">
        <v>5540</v>
      </c>
      <c r="DA71" s="210" t="s">
        <v>230</v>
      </c>
      <c r="DB71" s="210">
        <v>3</v>
      </c>
      <c r="DC71" s="210" t="s">
        <v>5639</v>
      </c>
      <c r="DD71" s="210" t="s">
        <v>5541</v>
      </c>
      <c r="DE71" s="212">
        <v>45834</v>
      </c>
      <c r="DF71" s="213" t="s">
        <v>5637</v>
      </c>
      <c r="DG71" s="205">
        <v>0</v>
      </c>
      <c r="DH71" s="216" t="s">
        <v>5540</v>
      </c>
      <c r="DI71" s="216" t="s">
        <v>398</v>
      </c>
      <c r="DJ71" s="216">
        <v>2</v>
      </c>
      <c r="DK71" s="216" t="s">
        <v>2662</v>
      </c>
      <c r="DL71" s="216" t="s">
        <v>5541</v>
      </c>
      <c r="DM71" s="206">
        <v>45834</v>
      </c>
      <c r="DN71" s="214" t="s">
        <v>5638</v>
      </c>
      <c r="DO71" s="210">
        <v>3102000</v>
      </c>
      <c r="DP71" s="214" t="s">
        <v>5540</v>
      </c>
      <c r="DQ71" s="214" t="s">
        <v>398</v>
      </c>
      <c r="DR71" s="214">
        <v>2</v>
      </c>
      <c r="DS71" s="214" t="s">
        <v>1801</v>
      </c>
      <c r="DT71" s="214" t="s">
        <v>5541</v>
      </c>
      <c r="DU71" s="215">
        <v>45834</v>
      </c>
      <c r="DV71" s="213" t="s">
        <v>5640</v>
      </c>
      <c r="DW71" s="205">
        <v>537000</v>
      </c>
      <c r="DX71" s="216" t="s">
        <v>5540</v>
      </c>
      <c r="DY71" s="216" t="s">
        <v>230</v>
      </c>
      <c r="DZ71" s="216">
        <v>3</v>
      </c>
      <c r="EA71" s="216" t="s">
        <v>5639</v>
      </c>
      <c r="EB71" s="216" t="s">
        <v>5541</v>
      </c>
      <c r="EC71" s="206">
        <v>45834</v>
      </c>
      <c r="ED71" s="214" t="s">
        <v>5641</v>
      </c>
      <c r="EE71" s="210">
        <v>1408000</v>
      </c>
      <c r="EF71" s="214" t="s">
        <v>5540</v>
      </c>
      <c r="EG71" s="214" t="s">
        <v>230</v>
      </c>
      <c r="EH71" s="214">
        <v>3</v>
      </c>
      <c r="EI71" s="214" t="s">
        <v>5639</v>
      </c>
      <c r="EJ71" s="214" t="s">
        <v>5541</v>
      </c>
      <c r="EK71" s="215">
        <v>45834</v>
      </c>
      <c r="EL71" s="213" t="s">
        <v>5642</v>
      </c>
      <c r="EM71" s="205">
        <v>0</v>
      </c>
      <c r="EN71" s="216" t="s">
        <v>5540</v>
      </c>
      <c r="EO71" s="216" t="s">
        <v>230</v>
      </c>
      <c r="EP71" s="216">
        <v>3</v>
      </c>
      <c r="EQ71" s="216" t="s">
        <v>5639</v>
      </c>
      <c r="ER71" s="216" t="s">
        <v>5541</v>
      </c>
      <c r="ES71" s="206">
        <v>45834</v>
      </c>
      <c r="ET71" s="214" t="s">
        <v>5634</v>
      </c>
      <c r="EU71" s="214">
        <v>11031</v>
      </c>
      <c r="EV71" s="214" t="s">
        <v>5560</v>
      </c>
      <c r="EW71" s="214" t="s">
        <v>398</v>
      </c>
      <c r="EX71" s="214">
        <v>2</v>
      </c>
      <c r="EY71" s="214" t="s">
        <v>5562</v>
      </c>
      <c r="EZ71" s="214" t="s">
        <v>5561</v>
      </c>
      <c r="FA71" s="215">
        <v>45834</v>
      </c>
      <c r="FB71" s="213" t="s">
        <v>5643</v>
      </c>
      <c r="FC71" s="216">
        <v>4</v>
      </c>
      <c r="FD71" s="216" t="s">
        <v>4513</v>
      </c>
      <c r="FE71" s="216" t="s">
        <v>178</v>
      </c>
      <c r="FF71" s="216">
        <v>1</v>
      </c>
      <c r="FG71" s="216" t="s">
        <v>3971</v>
      </c>
      <c r="FH71" s="216" t="s">
        <v>5577</v>
      </c>
      <c r="FI71" s="206">
        <v>45834</v>
      </c>
      <c r="FJ71" s="213" t="s">
        <v>1053</v>
      </c>
      <c r="FK71" s="214" t="s">
        <v>17</v>
      </c>
      <c r="FL71" s="214" t="s">
        <v>17</v>
      </c>
      <c r="FM71" s="214" t="s">
        <v>17</v>
      </c>
      <c r="FN71" s="214" t="s">
        <v>17</v>
      </c>
      <c r="FO71" s="214" t="s">
        <v>1052</v>
      </c>
      <c r="FP71" s="210" t="s">
        <v>17</v>
      </c>
      <c r="FQ71" s="211">
        <v>45771</v>
      </c>
      <c r="FR71" s="213" t="s">
        <v>1054</v>
      </c>
      <c r="FS71" s="216" t="s">
        <v>17</v>
      </c>
      <c r="FT71" s="216" t="s">
        <v>17</v>
      </c>
      <c r="FU71" s="216" t="s">
        <v>17</v>
      </c>
      <c r="FV71" s="216" t="s">
        <v>17</v>
      </c>
      <c r="FW71" s="216" t="s">
        <v>1052</v>
      </c>
      <c r="FX71" s="216" t="s">
        <v>17</v>
      </c>
      <c r="FY71" s="206">
        <v>45771</v>
      </c>
      <c r="FZ71" s="214" t="s">
        <v>2116</v>
      </c>
      <c r="GA71" s="214">
        <v>1</v>
      </c>
      <c r="GB71" s="214" t="s">
        <v>1215</v>
      </c>
      <c r="GC71" s="214" t="s">
        <v>62</v>
      </c>
      <c r="GD71" s="214">
        <v>2</v>
      </c>
      <c r="GE71" s="214" t="s">
        <v>17</v>
      </c>
      <c r="GF71" s="214" t="s">
        <v>17</v>
      </c>
      <c r="GG71" s="215">
        <v>45827</v>
      </c>
      <c r="GH71" s="213" t="s">
        <v>2122</v>
      </c>
      <c r="GI71" s="216">
        <v>3</v>
      </c>
      <c r="GJ71" s="216" t="s">
        <v>1215</v>
      </c>
      <c r="GK71" s="216" t="s">
        <v>62</v>
      </c>
      <c r="GL71" s="216">
        <v>2</v>
      </c>
      <c r="GM71" s="216" t="s">
        <v>17</v>
      </c>
      <c r="GN71" s="216" t="s">
        <v>17</v>
      </c>
      <c r="GO71" s="206">
        <v>45827</v>
      </c>
      <c r="GP71" s="214" t="s">
        <v>2117</v>
      </c>
      <c r="GQ71" s="214">
        <v>3</v>
      </c>
      <c r="GR71" s="214" t="s">
        <v>1215</v>
      </c>
      <c r="GS71" s="214" t="s">
        <v>62</v>
      </c>
      <c r="GT71" s="214">
        <v>2</v>
      </c>
      <c r="GU71" s="214" t="s">
        <v>17</v>
      </c>
      <c r="GV71" s="214" t="s">
        <v>17</v>
      </c>
      <c r="GW71" s="215">
        <v>45827</v>
      </c>
      <c r="GX71" s="213" t="s">
        <v>2123</v>
      </c>
      <c r="GY71" s="216">
        <v>3</v>
      </c>
      <c r="GZ71" s="216" t="s">
        <v>1215</v>
      </c>
      <c r="HA71" s="216" t="s">
        <v>62</v>
      </c>
      <c r="HB71" s="216">
        <v>2</v>
      </c>
      <c r="HC71" s="216" t="s">
        <v>17</v>
      </c>
      <c r="HD71" s="216" t="s">
        <v>17</v>
      </c>
      <c r="HE71" s="206">
        <v>45827</v>
      </c>
      <c r="HF71" s="214" t="s">
        <v>2115</v>
      </c>
      <c r="HG71" s="214">
        <v>3</v>
      </c>
      <c r="HH71" s="214" t="s">
        <v>1215</v>
      </c>
      <c r="HI71" s="214" t="s">
        <v>62</v>
      </c>
      <c r="HJ71" s="214">
        <v>2</v>
      </c>
      <c r="HK71" s="214" t="s">
        <v>17</v>
      </c>
      <c r="HL71" s="214" t="s">
        <v>17</v>
      </c>
      <c r="HM71" s="215">
        <v>45827</v>
      </c>
      <c r="HN71" s="213" t="s">
        <v>2121</v>
      </c>
      <c r="HO71" s="216">
        <v>3</v>
      </c>
      <c r="HP71" s="216" t="s">
        <v>1215</v>
      </c>
      <c r="HQ71" s="216" t="s">
        <v>62</v>
      </c>
      <c r="HR71" s="216">
        <v>2</v>
      </c>
      <c r="HS71" s="216" t="s">
        <v>17</v>
      </c>
      <c r="HT71" s="216" t="s">
        <v>17</v>
      </c>
      <c r="HU71" s="206">
        <v>45827</v>
      </c>
      <c r="HV71" s="214" t="s">
        <v>2118</v>
      </c>
      <c r="HW71" s="214">
        <v>3</v>
      </c>
      <c r="HX71" s="214" t="s">
        <v>1215</v>
      </c>
      <c r="HY71" s="214" t="s">
        <v>62</v>
      </c>
      <c r="HZ71" s="214">
        <v>2</v>
      </c>
      <c r="IA71" s="214" t="s">
        <v>17</v>
      </c>
      <c r="IB71" s="214" t="s">
        <v>17</v>
      </c>
      <c r="IC71" s="215">
        <v>45827</v>
      </c>
      <c r="ID71" s="213" t="s">
        <v>2120</v>
      </c>
      <c r="IE71" s="216">
        <v>2</v>
      </c>
      <c r="IF71" s="216" t="s">
        <v>1215</v>
      </c>
      <c r="IG71" s="216" t="s">
        <v>62</v>
      </c>
      <c r="IH71" s="216">
        <v>2</v>
      </c>
      <c r="II71" s="216" t="s">
        <v>17</v>
      </c>
      <c r="IJ71" s="216" t="s">
        <v>17</v>
      </c>
      <c r="IK71" s="206">
        <v>45827</v>
      </c>
      <c r="IL71" s="214" t="s">
        <v>2119</v>
      </c>
      <c r="IM71" s="214">
        <v>3</v>
      </c>
      <c r="IN71" s="214" t="s">
        <v>1215</v>
      </c>
      <c r="IO71" s="214" t="s">
        <v>62</v>
      </c>
      <c r="IP71" s="214">
        <v>2</v>
      </c>
      <c r="IQ71" s="214" t="s">
        <v>17</v>
      </c>
      <c r="IR71" s="214" t="s">
        <v>17</v>
      </c>
      <c r="IS71" s="215">
        <v>45827</v>
      </c>
    </row>
    <row r="72" spans="1:253" s="11" customFormat="1" ht="13.25" customHeight="1" x14ac:dyDescent="0.25">
      <c r="A72" s="11" t="s">
        <v>1060</v>
      </c>
      <c r="B72" s="11" t="s">
        <v>8448</v>
      </c>
      <c r="C72" s="11" t="s">
        <v>1061</v>
      </c>
      <c r="D72" s="11" t="s">
        <v>1041</v>
      </c>
      <c r="E72" s="11" t="s">
        <v>7942</v>
      </c>
      <c r="F72" s="11" t="s">
        <v>5644</v>
      </c>
      <c r="G72" s="204">
        <v>57008000</v>
      </c>
      <c r="H72" s="205" t="s">
        <v>5540</v>
      </c>
      <c r="I72" s="205" t="s">
        <v>178</v>
      </c>
      <c r="J72" s="205">
        <v>1</v>
      </c>
      <c r="K72" s="205" t="s">
        <v>5542</v>
      </c>
      <c r="L72" s="205" t="s">
        <v>5541</v>
      </c>
      <c r="M72" s="206">
        <v>45834</v>
      </c>
      <c r="N72" s="213" t="s">
        <v>5648</v>
      </c>
      <c r="O72" s="208">
        <v>216520</v>
      </c>
      <c r="P72" s="208" t="s">
        <v>5645</v>
      </c>
      <c r="Q72" s="208" t="s">
        <v>178</v>
      </c>
      <c r="R72" s="208">
        <v>1</v>
      </c>
      <c r="S72" s="208" t="s">
        <v>5647</v>
      </c>
      <c r="T72" s="208" t="s">
        <v>5646</v>
      </c>
      <c r="U72" s="209">
        <v>45834</v>
      </c>
      <c r="V72" s="213" t="s">
        <v>5650</v>
      </c>
      <c r="W72" s="205">
        <v>31108000</v>
      </c>
      <c r="X72" s="205" t="s">
        <v>5540</v>
      </c>
      <c r="Y72" s="205" t="s">
        <v>178</v>
      </c>
      <c r="Z72" s="205">
        <v>1</v>
      </c>
      <c r="AA72" s="205" t="s">
        <v>5649</v>
      </c>
      <c r="AB72" s="205" t="s">
        <v>5541</v>
      </c>
      <c r="AC72" s="206">
        <v>45834</v>
      </c>
      <c r="AD72" s="213" t="s">
        <v>5652</v>
      </c>
      <c r="AE72" s="210">
        <v>31108000</v>
      </c>
      <c r="AF72" s="210" t="s">
        <v>5540</v>
      </c>
      <c r="AG72" s="210" t="s">
        <v>178</v>
      </c>
      <c r="AH72" s="210">
        <v>1</v>
      </c>
      <c r="AI72" s="210" t="s">
        <v>5651</v>
      </c>
      <c r="AJ72" s="210" t="s">
        <v>5541</v>
      </c>
      <c r="AK72" s="211">
        <v>45834</v>
      </c>
      <c r="AL72" s="213" t="s">
        <v>5654</v>
      </c>
      <c r="AM72" s="205">
        <v>3542000</v>
      </c>
      <c r="AN72" s="205" t="s">
        <v>5627</v>
      </c>
      <c r="AO72" s="205" t="s">
        <v>398</v>
      </c>
      <c r="AP72" s="205">
        <v>2</v>
      </c>
      <c r="AQ72" s="205" t="s">
        <v>5653</v>
      </c>
      <c r="AR72" s="205" t="s">
        <v>5628</v>
      </c>
      <c r="AS72" s="206">
        <v>45834</v>
      </c>
      <c r="AT72" s="214" t="s">
        <v>5655</v>
      </c>
      <c r="AU72" s="210" t="s">
        <v>17</v>
      </c>
      <c r="AV72" s="210" t="s">
        <v>17</v>
      </c>
      <c r="AW72" s="210" t="s">
        <v>17</v>
      </c>
      <c r="AX72" s="210" t="s">
        <v>17</v>
      </c>
      <c r="AY72" s="210" t="s">
        <v>5443</v>
      </c>
      <c r="AZ72" s="210" t="s">
        <v>17</v>
      </c>
      <c r="BA72" s="211">
        <v>45834</v>
      </c>
      <c r="BB72" s="213" t="s">
        <v>1064</v>
      </c>
      <c r="BC72" s="205" t="s">
        <v>17</v>
      </c>
      <c r="BD72" s="205" t="s">
        <v>17</v>
      </c>
      <c r="BE72" s="205" t="s">
        <v>17</v>
      </c>
      <c r="BF72" s="205" t="s">
        <v>17</v>
      </c>
      <c r="BG72" s="205" t="s">
        <v>1052</v>
      </c>
      <c r="BH72" s="205" t="s">
        <v>17</v>
      </c>
      <c r="BI72" s="206">
        <v>45771</v>
      </c>
      <c r="BJ72" s="214" t="s">
        <v>5657</v>
      </c>
      <c r="BK72" s="214">
        <v>6517</v>
      </c>
      <c r="BL72" s="214" t="s">
        <v>2576</v>
      </c>
      <c r="BM72" s="214" t="s">
        <v>398</v>
      </c>
      <c r="BN72" s="214">
        <v>2</v>
      </c>
      <c r="BO72" s="214" t="s">
        <v>5656</v>
      </c>
      <c r="BP72" s="210" t="s">
        <v>269</v>
      </c>
      <c r="BQ72" s="215">
        <v>45834</v>
      </c>
      <c r="BR72" s="213" t="s">
        <v>1065</v>
      </c>
      <c r="BS72" s="216" t="s">
        <v>17</v>
      </c>
      <c r="BT72" s="216" t="s">
        <v>17</v>
      </c>
      <c r="BU72" s="216" t="s">
        <v>17</v>
      </c>
      <c r="BV72" s="216" t="s">
        <v>17</v>
      </c>
      <c r="BW72" s="216" t="s">
        <v>1052</v>
      </c>
      <c r="BX72" s="216" t="s">
        <v>17</v>
      </c>
      <c r="BY72" s="206">
        <v>45771</v>
      </c>
      <c r="BZ72" s="214" t="s">
        <v>1066</v>
      </c>
      <c r="CA72" s="214" t="s">
        <v>17</v>
      </c>
      <c r="CB72" s="214" t="s">
        <v>17</v>
      </c>
      <c r="CC72" s="214" t="s">
        <v>17</v>
      </c>
      <c r="CD72" s="214" t="s">
        <v>17</v>
      </c>
      <c r="CE72" s="214" t="s">
        <v>1052</v>
      </c>
      <c r="CF72" s="214" t="s">
        <v>17</v>
      </c>
      <c r="CG72" s="215">
        <v>45771</v>
      </c>
      <c r="CH72" s="213" t="s">
        <v>9019</v>
      </c>
      <c r="CI72" s="214" t="e">
        <v>#N/A</v>
      </c>
      <c r="CJ72" s="214" t="e">
        <v>#N/A</v>
      </c>
      <c r="CK72" s="214" t="e">
        <v>#N/A</v>
      </c>
      <c r="CL72" s="214" t="e">
        <v>#N/A</v>
      </c>
      <c r="CM72" s="214" t="e">
        <v>#N/A</v>
      </c>
      <c r="CN72" s="214" t="e">
        <v>#N/A</v>
      </c>
      <c r="CO72" s="217" t="e">
        <v>#N/A</v>
      </c>
      <c r="CP72" s="214" t="s">
        <v>1068</v>
      </c>
      <c r="CQ72" s="216" t="s">
        <v>17</v>
      </c>
      <c r="CR72" s="216" t="s">
        <v>17</v>
      </c>
      <c r="CS72" s="216" t="s">
        <v>17</v>
      </c>
      <c r="CT72" s="216" t="s">
        <v>17</v>
      </c>
      <c r="CU72" s="216" t="s">
        <v>1052</v>
      </c>
      <c r="CV72" s="216" t="s">
        <v>17</v>
      </c>
      <c r="CW72" s="206">
        <v>45771</v>
      </c>
      <c r="CX72" s="214" t="s">
        <v>5660</v>
      </c>
      <c r="CY72" s="210">
        <v>11677000</v>
      </c>
      <c r="CZ72" s="210" t="s">
        <v>5540</v>
      </c>
      <c r="DA72" s="210" t="s">
        <v>230</v>
      </c>
      <c r="DB72" s="210">
        <v>3</v>
      </c>
      <c r="DC72" s="210" t="s">
        <v>5664</v>
      </c>
      <c r="DD72" s="210" t="s">
        <v>5541</v>
      </c>
      <c r="DE72" s="212">
        <v>45834</v>
      </c>
      <c r="DF72" s="213" t="s">
        <v>5662</v>
      </c>
      <c r="DG72" s="205">
        <v>0</v>
      </c>
      <c r="DH72" s="216" t="s">
        <v>5540</v>
      </c>
      <c r="DI72" s="216" t="s">
        <v>398</v>
      </c>
      <c r="DJ72" s="216">
        <v>2</v>
      </c>
      <c r="DK72" s="216" t="s">
        <v>2662</v>
      </c>
      <c r="DL72" s="216" t="s">
        <v>5661</v>
      </c>
      <c r="DM72" s="206">
        <v>45834</v>
      </c>
      <c r="DN72" s="214" t="s">
        <v>5663</v>
      </c>
      <c r="DO72" s="210">
        <v>19431000</v>
      </c>
      <c r="DP72" s="214" t="s">
        <v>5540</v>
      </c>
      <c r="DQ72" s="214" t="s">
        <v>398</v>
      </c>
      <c r="DR72" s="214">
        <v>2</v>
      </c>
      <c r="DS72" s="214" t="s">
        <v>1801</v>
      </c>
      <c r="DT72" s="214" t="s">
        <v>5541</v>
      </c>
      <c r="DU72" s="215">
        <v>45834</v>
      </c>
      <c r="DV72" s="213" t="s">
        <v>5665</v>
      </c>
      <c r="DW72" s="205">
        <v>9730000</v>
      </c>
      <c r="DX72" s="216" t="s">
        <v>5540</v>
      </c>
      <c r="DY72" s="216" t="s">
        <v>230</v>
      </c>
      <c r="DZ72" s="216">
        <v>3</v>
      </c>
      <c r="EA72" s="216" t="s">
        <v>5664</v>
      </c>
      <c r="EB72" s="216" t="s">
        <v>5541</v>
      </c>
      <c r="EC72" s="206">
        <v>45834</v>
      </c>
      <c r="ED72" s="214" t="s">
        <v>5666</v>
      </c>
      <c r="EE72" s="210">
        <v>1947000</v>
      </c>
      <c r="EF72" s="214" t="s">
        <v>5540</v>
      </c>
      <c r="EG72" s="214" t="s">
        <v>230</v>
      </c>
      <c r="EH72" s="214">
        <v>3</v>
      </c>
      <c r="EI72" s="214" t="s">
        <v>5664</v>
      </c>
      <c r="EJ72" s="214" t="s">
        <v>5541</v>
      </c>
      <c r="EK72" s="215">
        <v>45834</v>
      </c>
      <c r="EL72" s="213" t="s">
        <v>5668</v>
      </c>
      <c r="EM72" s="205">
        <v>0</v>
      </c>
      <c r="EN72" s="216" t="s">
        <v>5540</v>
      </c>
      <c r="EO72" s="216" t="s">
        <v>230</v>
      </c>
      <c r="EP72" s="216">
        <v>3</v>
      </c>
      <c r="EQ72" s="216" t="s">
        <v>5667</v>
      </c>
      <c r="ER72" s="216" t="s">
        <v>5541</v>
      </c>
      <c r="ES72" s="206">
        <v>45834</v>
      </c>
      <c r="ET72" s="214" t="s">
        <v>5658</v>
      </c>
      <c r="EU72" s="214">
        <v>11031</v>
      </c>
      <c r="EV72" s="214" t="s">
        <v>5560</v>
      </c>
      <c r="EW72" s="214" t="s">
        <v>398</v>
      </c>
      <c r="EX72" s="214">
        <v>2</v>
      </c>
      <c r="EY72" s="214" t="s">
        <v>5562</v>
      </c>
      <c r="EZ72" s="214" t="s">
        <v>5561</v>
      </c>
      <c r="FA72" s="215">
        <v>45834</v>
      </c>
      <c r="FB72" s="213" t="s">
        <v>5669</v>
      </c>
      <c r="FC72" s="216">
        <v>5</v>
      </c>
      <c r="FD72" s="216" t="s">
        <v>4513</v>
      </c>
      <c r="FE72" s="216" t="s">
        <v>178</v>
      </c>
      <c r="FF72" s="216">
        <v>1</v>
      </c>
      <c r="FG72" s="216" t="s">
        <v>1809</v>
      </c>
      <c r="FH72" s="216" t="s">
        <v>5577</v>
      </c>
      <c r="FI72" s="206">
        <v>45834</v>
      </c>
      <c r="FJ72" s="213" t="s">
        <v>1062</v>
      </c>
      <c r="FK72" s="214" t="s">
        <v>17</v>
      </c>
      <c r="FL72" s="214" t="s">
        <v>17</v>
      </c>
      <c r="FM72" s="214" t="s">
        <v>17</v>
      </c>
      <c r="FN72" s="214" t="s">
        <v>17</v>
      </c>
      <c r="FO72" s="214" t="s">
        <v>1052</v>
      </c>
      <c r="FP72" s="210" t="s">
        <v>17</v>
      </c>
      <c r="FQ72" s="211">
        <v>45771</v>
      </c>
      <c r="FR72" s="213" t="s">
        <v>1063</v>
      </c>
      <c r="FS72" s="216" t="s">
        <v>17</v>
      </c>
      <c r="FT72" s="216" t="s">
        <v>17</v>
      </c>
      <c r="FU72" s="216" t="s">
        <v>17</v>
      </c>
      <c r="FV72" s="216" t="s">
        <v>17</v>
      </c>
      <c r="FW72" s="216" t="s">
        <v>1052</v>
      </c>
      <c r="FX72" s="216" t="s">
        <v>17</v>
      </c>
      <c r="FY72" s="206">
        <v>45771</v>
      </c>
      <c r="FZ72" s="214" t="s">
        <v>2125</v>
      </c>
      <c r="GA72" s="214">
        <v>1</v>
      </c>
      <c r="GB72" s="214" t="s">
        <v>1215</v>
      </c>
      <c r="GC72" s="214" t="s">
        <v>62</v>
      </c>
      <c r="GD72" s="214">
        <v>2</v>
      </c>
      <c r="GE72" s="214" t="s">
        <v>17</v>
      </c>
      <c r="GF72" s="214" t="s">
        <v>17</v>
      </c>
      <c r="GG72" s="215">
        <v>45827</v>
      </c>
      <c r="GH72" s="213" t="s">
        <v>2131</v>
      </c>
      <c r="GI72" s="216">
        <v>3</v>
      </c>
      <c r="GJ72" s="216" t="s">
        <v>1215</v>
      </c>
      <c r="GK72" s="216" t="s">
        <v>62</v>
      </c>
      <c r="GL72" s="216">
        <v>2</v>
      </c>
      <c r="GM72" s="216" t="s">
        <v>17</v>
      </c>
      <c r="GN72" s="216" t="s">
        <v>17</v>
      </c>
      <c r="GO72" s="206">
        <v>45827</v>
      </c>
      <c r="GP72" s="214" t="s">
        <v>2126</v>
      </c>
      <c r="GQ72" s="214">
        <v>3</v>
      </c>
      <c r="GR72" s="214" t="s">
        <v>1215</v>
      </c>
      <c r="GS72" s="214" t="s">
        <v>62</v>
      </c>
      <c r="GT72" s="214">
        <v>2</v>
      </c>
      <c r="GU72" s="214" t="s">
        <v>17</v>
      </c>
      <c r="GV72" s="214" t="s">
        <v>17</v>
      </c>
      <c r="GW72" s="215">
        <v>45827</v>
      </c>
      <c r="GX72" s="213" t="s">
        <v>2132</v>
      </c>
      <c r="GY72" s="216">
        <v>3</v>
      </c>
      <c r="GZ72" s="216" t="s">
        <v>1215</v>
      </c>
      <c r="HA72" s="216" t="s">
        <v>62</v>
      </c>
      <c r="HB72" s="216">
        <v>2</v>
      </c>
      <c r="HC72" s="216" t="s">
        <v>17</v>
      </c>
      <c r="HD72" s="216" t="s">
        <v>17</v>
      </c>
      <c r="HE72" s="206">
        <v>45827</v>
      </c>
      <c r="HF72" s="214" t="s">
        <v>2124</v>
      </c>
      <c r="HG72" s="214">
        <v>3</v>
      </c>
      <c r="HH72" s="214" t="s">
        <v>1215</v>
      </c>
      <c r="HI72" s="214" t="s">
        <v>62</v>
      </c>
      <c r="HJ72" s="214">
        <v>2</v>
      </c>
      <c r="HK72" s="214" t="s">
        <v>17</v>
      </c>
      <c r="HL72" s="214" t="s">
        <v>17</v>
      </c>
      <c r="HM72" s="215">
        <v>45827</v>
      </c>
      <c r="HN72" s="213" t="s">
        <v>2130</v>
      </c>
      <c r="HO72" s="216">
        <v>3</v>
      </c>
      <c r="HP72" s="216" t="s">
        <v>1215</v>
      </c>
      <c r="HQ72" s="216" t="s">
        <v>62</v>
      </c>
      <c r="HR72" s="216">
        <v>2</v>
      </c>
      <c r="HS72" s="216" t="s">
        <v>17</v>
      </c>
      <c r="HT72" s="216" t="s">
        <v>17</v>
      </c>
      <c r="HU72" s="206">
        <v>45827</v>
      </c>
      <c r="HV72" s="214" t="s">
        <v>2127</v>
      </c>
      <c r="HW72" s="214">
        <v>3</v>
      </c>
      <c r="HX72" s="214" t="s">
        <v>1215</v>
      </c>
      <c r="HY72" s="214" t="s">
        <v>62</v>
      </c>
      <c r="HZ72" s="214">
        <v>2</v>
      </c>
      <c r="IA72" s="214" t="s">
        <v>17</v>
      </c>
      <c r="IB72" s="214" t="s">
        <v>17</v>
      </c>
      <c r="IC72" s="215">
        <v>45827</v>
      </c>
      <c r="ID72" s="213" t="s">
        <v>2129</v>
      </c>
      <c r="IE72" s="216">
        <v>2</v>
      </c>
      <c r="IF72" s="216" t="s">
        <v>1215</v>
      </c>
      <c r="IG72" s="216" t="s">
        <v>62</v>
      </c>
      <c r="IH72" s="216">
        <v>2</v>
      </c>
      <c r="II72" s="216" t="s">
        <v>17</v>
      </c>
      <c r="IJ72" s="216" t="s">
        <v>17</v>
      </c>
      <c r="IK72" s="206">
        <v>45827</v>
      </c>
      <c r="IL72" s="214" t="s">
        <v>2128</v>
      </c>
      <c r="IM72" s="214">
        <v>3</v>
      </c>
      <c r="IN72" s="214" t="s">
        <v>1215</v>
      </c>
      <c r="IO72" s="214" t="s">
        <v>62</v>
      </c>
      <c r="IP72" s="214">
        <v>2</v>
      </c>
      <c r="IQ72" s="214" t="s">
        <v>17</v>
      </c>
      <c r="IR72" s="214" t="s">
        <v>17</v>
      </c>
      <c r="IS72" s="215">
        <v>45827</v>
      </c>
    </row>
    <row r="73" spans="1:253" s="11" customFormat="1" ht="13.25" customHeight="1" x14ac:dyDescent="0.25">
      <c r="A73" s="11" t="s">
        <v>2133</v>
      </c>
      <c r="B73" s="11" t="s">
        <v>8667</v>
      </c>
      <c r="C73" s="11" t="s">
        <v>2134</v>
      </c>
      <c r="D73" s="11" t="s">
        <v>1041</v>
      </c>
      <c r="E73" s="11" t="s">
        <v>7942</v>
      </c>
      <c r="F73" s="11" t="s">
        <v>5670</v>
      </c>
      <c r="G73" s="204">
        <v>57008000</v>
      </c>
      <c r="H73" s="205" t="s">
        <v>5540</v>
      </c>
      <c r="I73" s="205" t="s">
        <v>178</v>
      </c>
      <c r="J73" s="205">
        <v>1</v>
      </c>
      <c r="K73" s="205" t="s">
        <v>5542</v>
      </c>
      <c r="L73" s="205" t="s">
        <v>5541</v>
      </c>
      <c r="M73" s="206">
        <v>45834</v>
      </c>
      <c r="N73" s="213" t="s">
        <v>5674</v>
      </c>
      <c r="O73" s="208">
        <v>273678</v>
      </c>
      <c r="P73" s="208" t="s">
        <v>5671</v>
      </c>
      <c r="Q73" s="208" t="s">
        <v>178</v>
      </c>
      <c r="R73" s="208">
        <v>1</v>
      </c>
      <c r="S73" s="208" t="s">
        <v>5673</v>
      </c>
      <c r="T73" s="208" t="s">
        <v>5672</v>
      </c>
      <c r="U73" s="209">
        <v>45834</v>
      </c>
      <c r="V73" s="213" t="s">
        <v>5678</v>
      </c>
      <c r="W73" s="205">
        <v>17200000</v>
      </c>
      <c r="X73" s="205" t="s">
        <v>5675</v>
      </c>
      <c r="Y73" s="205" t="s">
        <v>398</v>
      </c>
      <c r="Z73" s="205">
        <v>2</v>
      </c>
      <c r="AA73" s="205" t="s">
        <v>5677</v>
      </c>
      <c r="AB73" s="205" t="s">
        <v>5676</v>
      </c>
      <c r="AC73" s="206">
        <v>45834</v>
      </c>
      <c r="AD73" s="213" t="s">
        <v>5680</v>
      </c>
      <c r="AE73" s="210">
        <v>17200000</v>
      </c>
      <c r="AF73" s="210" t="s">
        <v>5675</v>
      </c>
      <c r="AG73" s="210" t="s">
        <v>398</v>
      </c>
      <c r="AH73" s="210">
        <v>2</v>
      </c>
      <c r="AI73" s="210" t="s">
        <v>5679</v>
      </c>
      <c r="AJ73" s="210" t="s">
        <v>5676</v>
      </c>
      <c r="AK73" s="211">
        <v>45834</v>
      </c>
      <c r="AL73" s="213" t="s">
        <v>5682</v>
      </c>
      <c r="AM73" s="205">
        <v>18000</v>
      </c>
      <c r="AN73" s="205" t="s">
        <v>5556</v>
      </c>
      <c r="AO73" s="205" t="s">
        <v>398</v>
      </c>
      <c r="AP73" s="205">
        <v>2</v>
      </c>
      <c r="AQ73" s="205" t="s">
        <v>5681</v>
      </c>
      <c r="AR73" s="205" t="s">
        <v>5557</v>
      </c>
      <c r="AS73" s="206">
        <v>45834</v>
      </c>
      <c r="AT73" s="214" t="s">
        <v>5683</v>
      </c>
      <c r="AU73" s="210">
        <v>5104</v>
      </c>
      <c r="AV73" s="210" t="s">
        <v>5556</v>
      </c>
      <c r="AW73" s="210" t="s">
        <v>398</v>
      </c>
      <c r="AX73" s="210">
        <v>2</v>
      </c>
      <c r="AY73" s="210" t="s">
        <v>5558</v>
      </c>
      <c r="AZ73" s="210" t="s">
        <v>5557</v>
      </c>
      <c r="BA73" s="211">
        <v>45834</v>
      </c>
      <c r="BB73" s="213" t="s">
        <v>5714</v>
      </c>
      <c r="BC73" s="205" t="s">
        <v>17</v>
      </c>
      <c r="BD73" s="205" t="s">
        <v>5708</v>
      </c>
      <c r="BE73" s="205" t="s">
        <v>17</v>
      </c>
      <c r="BF73" s="205" t="s">
        <v>17</v>
      </c>
      <c r="BG73" s="205" t="s">
        <v>5709</v>
      </c>
      <c r="BH73" s="205" t="s">
        <v>5708</v>
      </c>
      <c r="BI73" s="206">
        <v>45834</v>
      </c>
      <c r="BJ73" s="214" t="s">
        <v>5685</v>
      </c>
      <c r="BK73" s="214">
        <v>3745</v>
      </c>
      <c r="BL73" s="214" t="s">
        <v>5556</v>
      </c>
      <c r="BM73" s="214" t="s">
        <v>398</v>
      </c>
      <c r="BN73" s="214">
        <v>2</v>
      </c>
      <c r="BO73" s="214" t="s">
        <v>5684</v>
      </c>
      <c r="BP73" s="210" t="s">
        <v>5557</v>
      </c>
      <c r="BQ73" s="215">
        <v>45834</v>
      </c>
      <c r="BR73" s="213" t="s">
        <v>5715</v>
      </c>
      <c r="BS73" s="216">
        <v>43146</v>
      </c>
      <c r="BT73" s="216" t="s">
        <v>5586</v>
      </c>
      <c r="BU73" s="216" t="s">
        <v>398</v>
      </c>
      <c r="BV73" s="216">
        <v>2</v>
      </c>
      <c r="BW73" s="216" t="s">
        <v>5588</v>
      </c>
      <c r="BX73" s="216" t="s">
        <v>5587</v>
      </c>
      <c r="BY73" s="206">
        <v>45834</v>
      </c>
      <c r="BZ73" s="214" t="s">
        <v>5716</v>
      </c>
      <c r="CA73" s="214">
        <v>12441</v>
      </c>
      <c r="CB73" s="214" t="s">
        <v>5586</v>
      </c>
      <c r="CC73" s="214" t="s">
        <v>398</v>
      </c>
      <c r="CD73" s="214">
        <v>2</v>
      </c>
      <c r="CE73" s="214" t="s">
        <v>5590</v>
      </c>
      <c r="CF73" s="214" t="s">
        <v>5587</v>
      </c>
      <c r="CG73" s="215">
        <v>45834</v>
      </c>
      <c r="CH73" s="213" t="s">
        <v>9020</v>
      </c>
      <c r="CI73" s="214" t="e">
        <v>#N/A</v>
      </c>
      <c r="CJ73" s="214" t="e">
        <v>#N/A</v>
      </c>
      <c r="CK73" s="214" t="e">
        <v>#N/A</v>
      </c>
      <c r="CL73" s="214" t="e">
        <v>#N/A</v>
      </c>
      <c r="CM73" s="214" t="e">
        <v>#N/A</v>
      </c>
      <c r="CN73" s="214" t="e">
        <v>#N/A</v>
      </c>
      <c r="CO73" s="217" t="e">
        <v>#N/A</v>
      </c>
      <c r="CP73" s="214" t="s">
        <v>5718</v>
      </c>
      <c r="CQ73" s="216" t="s">
        <v>17</v>
      </c>
      <c r="CR73" s="216" t="s">
        <v>5708</v>
      </c>
      <c r="CS73" s="216" t="s">
        <v>17</v>
      </c>
      <c r="CT73" s="216" t="s">
        <v>17</v>
      </c>
      <c r="CU73" s="216" t="s">
        <v>5709</v>
      </c>
      <c r="CV73" s="216" t="s">
        <v>5708</v>
      </c>
      <c r="CW73" s="206">
        <v>45834</v>
      </c>
      <c r="CX73" s="214" t="s">
        <v>5691</v>
      </c>
      <c r="CY73" s="210">
        <v>6300000</v>
      </c>
      <c r="CZ73" s="210" t="s">
        <v>5696</v>
      </c>
      <c r="DA73" s="210" t="s">
        <v>230</v>
      </c>
      <c r="DB73" s="210">
        <v>3</v>
      </c>
      <c r="DC73" s="210" t="s">
        <v>5698</v>
      </c>
      <c r="DD73" s="210" t="s">
        <v>5697</v>
      </c>
      <c r="DE73" s="212">
        <v>45834</v>
      </c>
      <c r="DF73" s="213" t="s">
        <v>5694</v>
      </c>
      <c r="DG73" s="205" t="s">
        <v>17</v>
      </c>
      <c r="DH73" s="216" t="s">
        <v>5692</v>
      </c>
      <c r="DI73" s="216" t="s">
        <v>398</v>
      </c>
      <c r="DJ73" s="216">
        <v>2</v>
      </c>
      <c r="DK73" s="216" t="s">
        <v>1797</v>
      </c>
      <c r="DL73" s="216" t="s">
        <v>5693</v>
      </c>
      <c r="DM73" s="206">
        <v>45834</v>
      </c>
      <c r="DN73" s="214" t="s">
        <v>5695</v>
      </c>
      <c r="DO73" s="210">
        <v>10900000</v>
      </c>
      <c r="DP73" s="214" t="s">
        <v>5675</v>
      </c>
      <c r="DQ73" s="214" t="s">
        <v>398</v>
      </c>
      <c r="DR73" s="214">
        <v>2</v>
      </c>
      <c r="DS73" s="214" t="s">
        <v>1801</v>
      </c>
      <c r="DT73" s="214" t="s">
        <v>5676</v>
      </c>
      <c r="DU73" s="215">
        <v>45834</v>
      </c>
      <c r="DV73" s="213" t="s">
        <v>5699</v>
      </c>
      <c r="DW73" s="205">
        <v>3382000</v>
      </c>
      <c r="DX73" s="216" t="s">
        <v>5696</v>
      </c>
      <c r="DY73" s="216" t="s">
        <v>230</v>
      </c>
      <c r="DZ73" s="216">
        <v>3</v>
      </c>
      <c r="EA73" s="216" t="s">
        <v>5698</v>
      </c>
      <c r="EB73" s="216" t="s">
        <v>5697</v>
      </c>
      <c r="EC73" s="206">
        <v>45834</v>
      </c>
      <c r="ED73" s="214" t="s">
        <v>5701</v>
      </c>
      <c r="EE73" s="210">
        <v>2918000</v>
      </c>
      <c r="EF73" s="214" t="s">
        <v>5540</v>
      </c>
      <c r="EG73" s="214" t="s">
        <v>230</v>
      </c>
      <c r="EH73" s="214">
        <v>3</v>
      </c>
      <c r="EI73" s="214" t="s">
        <v>5700</v>
      </c>
      <c r="EJ73" s="214" t="s">
        <v>5541</v>
      </c>
      <c r="EK73" s="215">
        <v>45834</v>
      </c>
      <c r="EL73" s="213" t="s">
        <v>5703</v>
      </c>
      <c r="EM73" s="205">
        <v>0</v>
      </c>
      <c r="EN73" s="216" t="s">
        <v>5540</v>
      </c>
      <c r="EO73" s="216" t="s">
        <v>230</v>
      </c>
      <c r="EP73" s="216">
        <v>3</v>
      </c>
      <c r="EQ73" s="216" t="s">
        <v>5702</v>
      </c>
      <c r="ER73" s="216" t="s">
        <v>5541</v>
      </c>
      <c r="ES73" s="206">
        <v>45834</v>
      </c>
      <c r="ET73" s="214" t="s">
        <v>5689</v>
      </c>
      <c r="EU73" s="214">
        <v>11031</v>
      </c>
      <c r="EV73" s="214" t="s">
        <v>5686</v>
      </c>
      <c r="EW73" s="214" t="s">
        <v>398</v>
      </c>
      <c r="EX73" s="214">
        <v>2</v>
      </c>
      <c r="EY73" s="214" t="s">
        <v>5688</v>
      </c>
      <c r="EZ73" s="214" t="s">
        <v>5687</v>
      </c>
      <c r="FA73" s="215">
        <v>45834</v>
      </c>
      <c r="FB73" s="213" t="s">
        <v>5707</v>
      </c>
      <c r="FC73" s="216">
        <v>4</v>
      </c>
      <c r="FD73" s="216" t="s">
        <v>5704</v>
      </c>
      <c r="FE73" s="216" t="s">
        <v>398</v>
      </c>
      <c r="FF73" s="216">
        <v>2</v>
      </c>
      <c r="FG73" s="216" t="s">
        <v>5706</v>
      </c>
      <c r="FH73" s="216" t="s">
        <v>5705</v>
      </c>
      <c r="FI73" s="206">
        <v>45834</v>
      </c>
      <c r="FJ73" s="213" t="s">
        <v>5710</v>
      </c>
      <c r="FK73" s="214" t="s">
        <v>17</v>
      </c>
      <c r="FL73" s="214" t="s">
        <v>5708</v>
      </c>
      <c r="FM73" s="214" t="s">
        <v>17</v>
      </c>
      <c r="FN73" s="214" t="s">
        <v>17</v>
      </c>
      <c r="FO73" s="214" t="s">
        <v>5709</v>
      </c>
      <c r="FP73" s="210" t="s">
        <v>5708</v>
      </c>
      <c r="FQ73" s="211">
        <v>45834</v>
      </c>
      <c r="FR73" s="213" t="s">
        <v>5713</v>
      </c>
      <c r="FS73" s="216">
        <v>500000</v>
      </c>
      <c r="FT73" s="216" t="s">
        <v>5711</v>
      </c>
      <c r="FU73" s="216" t="s">
        <v>398</v>
      </c>
      <c r="FV73" s="216">
        <v>2</v>
      </c>
      <c r="FW73" s="216" t="s">
        <v>5583</v>
      </c>
      <c r="FX73" s="216" t="s">
        <v>5712</v>
      </c>
      <c r="FY73" s="206">
        <v>45834</v>
      </c>
      <c r="FZ73" s="214" t="s">
        <v>2136</v>
      </c>
      <c r="GA73" s="214">
        <v>1</v>
      </c>
      <c r="GB73" s="214" t="s">
        <v>1215</v>
      </c>
      <c r="GC73" s="214" t="s">
        <v>62</v>
      </c>
      <c r="GD73" s="214">
        <v>2</v>
      </c>
      <c r="GE73" s="214" t="s">
        <v>17</v>
      </c>
      <c r="GF73" s="214" t="s">
        <v>17</v>
      </c>
      <c r="GG73" s="215">
        <v>45827</v>
      </c>
      <c r="GH73" s="213" t="s">
        <v>2142</v>
      </c>
      <c r="GI73" s="216">
        <v>3</v>
      </c>
      <c r="GJ73" s="216" t="s">
        <v>1215</v>
      </c>
      <c r="GK73" s="216" t="s">
        <v>62</v>
      </c>
      <c r="GL73" s="216">
        <v>2</v>
      </c>
      <c r="GM73" s="216" t="s">
        <v>17</v>
      </c>
      <c r="GN73" s="216" t="s">
        <v>17</v>
      </c>
      <c r="GO73" s="206">
        <v>45827</v>
      </c>
      <c r="GP73" s="214" t="s">
        <v>2137</v>
      </c>
      <c r="GQ73" s="214">
        <v>3</v>
      </c>
      <c r="GR73" s="214" t="s">
        <v>1215</v>
      </c>
      <c r="GS73" s="214" t="s">
        <v>62</v>
      </c>
      <c r="GT73" s="214">
        <v>2</v>
      </c>
      <c r="GU73" s="214" t="s">
        <v>17</v>
      </c>
      <c r="GV73" s="214" t="s">
        <v>17</v>
      </c>
      <c r="GW73" s="215">
        <v>45827</v>
      </c>
      <c r="GX73" s="213" t="s">
        <v>2143</v>
      </c>
      <c r="GY73" s="216">
        <v>3</v>
      </c>
      <c r="GZ73" s="216" t="s">
        <v>1215</v>
      </c>
      <c r="HA73" s="216" t="s">
        <v>62</v>
      </c>
      <c r="HB73" s="216">
        <v>2</v>
      </c>
      <c r="HC73" s="216" t="s">
        <v>17</v>
      </c>
      <c r="HD73" s="216" t="s">
        <v>17</v>
      </c>
      <c r="HE73" s="206">
        <v>45827</v>
      </c>
      <c r="HF73" s="214" t="s">
        <v>2135</v>
      </c>
      <c r="HG73" s="214">
        <v>2</v>
      </c>
      <c r="HH73" s="214" t="s">
        <v>1215</v>
      </c>
      <c r="HI73" s="214" t="s">
        <v>62</v>
      </c>
      <c r="HJ73" s="214">
        <v>2</v>
      </c>
      <c r="HK73" s="214" t="s">
        <v>17</v>
      </c>
      <c r="HL73" s="214" t="s">
        <v>17</v>
      </c>
      <c r="HM73" s="215">
        <v>45827</v>
      </c>
      <c r="HN73" s="213" t="s">
        <v>2141</v>
      </c>
      <c r="HO73" s="216">
        <v>2</v>
      </c>
      <c r="HP73" s="216" t="s">
        <v>1215</v>
      </c>
      <c r="HQ73" s="216" t="s">
        <v>62</v>
      </c>
      <c r="HR73" s="216">
        <v>2</v>
      </c>
      <c r="HS73" s="216" t="s">
        <v>17</v>
      </c>
      <c r="HT73" s="216" t="s">
        <v>17</v>
      </c>
      <c r="HU73" s="206">
        <v>45827</v>
      </c>
      <c r="HV73" s="214" t="s">
        <v>2138</v>
      </c>
      <c r="HW73" s="214">
        <v>2</v>
      </c>
      <c r="HX73" s="214" t="s">
        <v>1215</v>
      </c>
      <c r="HY73" s="214" t="s">
        <v>62</v>
      </c>
      <c r="HZ73" s="214">
        <v>2</v>
      </c>
      <c r="IA73" s="214" t="s">
        <v>17</v>
      </c>
      <c r="IB73" s="214" t="s">
        <v>17</v>
      </c>
      <c r="IC73" s="215">
        <v>45827</v>
      </c>
      <c r="ID73" s="213" t="s">
        <v>2140</v>
      </c>
      <c r="IE73" s="216">
        <v>2</v>
      </c>
      <c r="IF73" s="216" t="s">
        <v>1215</v>
      </c>
      <c r="IG73" s="216" t="s">
        <v>62</v>
      </c>
      <c r="IH73" s="216">
        <v>2</v>
      </c>
      <c r="II73" s="216" t="s">
        <v>17</v>
      </c>
      <c r="IJ73" s="216" t="s">
        <v>17</v>
      </c>
      <c r="IK73" s="206">
        <v>45827</v>
      </c>
      <c r="IL73" s="214" t="s">
        <v>2139</v>
      </c>
      <c r="IM73" s="214">
        <v>3</v>
      </c>
      <c r="IN73" s="214" t="s">
        <v>1215</v>
      </c>
      <c r="IO73" s="214" t="s">
        <v>62</v>
      </c>
      <c r="IP73" s="214">
        <v>2</v>
      </c>
      <c r="IQ73" s="214" t="s">
        <v>17</v>
      </c>
      <c r="IR73" s="214" t="s">
        <v>17</v>
      </c>
      <c r="IS73" s="215">
        <v>45827</v>
      </c>
    </row>
    <row r="74" spans="1:253" s="11" customFormat="1" ht="13.25" customHeight="1" x14ac:dyDescent="0.25">
      <c r="A74" s="11" t="s">
        <v>982</v>
      </c>
      <c r="B74" s="11" t="s">
        <v>8673</v>
      </c>
      <c r="C74" s="11" t="s">
        <v>983</v>
      </c>
      <c r="D74" s="11" t="s">
        <v>435</v>
      </c>
      <c r="E74" s="11" t="s">
        <v>7947</v>
      </c>
      <c r="F74" s="11" t="s">
        <v>6531</v>
      </c>
      <c r="G74" s="204">
        <v>35389000</v>
      </c>
      <c r="H74" s="205" t="s">
        <v>3227</v>
      </c>
      <c r="I74" s="205" t="s">
        <v>398</v>
      </c>
      <c r="J74" s="205">
        <v>2</v>
      </c>
      <c r="K74" s="205" t="s">
        <v>6448</v>
      </c>
      <c r="L74" s="205" t="s">
        <v>6409</v>
      </c>
      <c r="M74" s="206">
        <v>45838</v>
      </c>
      <c r="N74" s="213" t="s">
        <v>6533</v>
      </c>
      <c r="O74" s="208">
        <v>488657</v>
      </c>
      <c r="P74" s="208" t="s">
        <v>6493</v>
      </c>
      <c r="Q74" s="208" t="s">
        <v>398</v>
      </c>
      <c r="R74" s="208">
        <v>2</v>
      </c>
      <c r="S74" s="208" t="s">
        <v>6532</v>
      </c>
      <c r="T74" s="208" t="s">
        <v>6494</v>
      </c>
      <c r="U74" s="209">
        <v>45838</v>
      </c>
      <c r="V74" s="213" t="s">
        <v>6537</v>
      </c>
      <c r="W74" s="205">
        <v>20045000</v>
      </c>
      <c r="X74" s="205" t="s">
        <v>6534</v>
      </c>
      <c r="Y74" s="205" t="s">
        <v>398</v>
      </c>
      <c r="Z74" s="205">
        <v>2</v>
      </c>
      <c r="AA74" s="205" t="s">
        <v>6536</v>
      </c>
      <c r="AB74" s="205" t="s">
        <v>6535</v>
      </c>
      <c r="AC74" s="206">
        <v>45838</v>
      </c>
      <c r="AD74" s="213" t="s">
        <v>6541</v>
      </c>
      <c r="AE74" s="210">
        <v>6520000</v>
      </c>
      <c r="AF74" s="210" t="s">
        <v>6538</v>
      </c>
      <c r="AG74" s="210" t="s">
        <v>398</v>
      </c>
      <c r="AH74" s="210">
        <v>2</v>
      </c>
      <c r="AI74" s="210" t="s">
        <v>6540</v>
      </c>
      <c r="AJ74" s="210" t="s">
        <v>6539</v>
      </c>
      <c r="AK74" s="211">
        <v>45838</v>
      </c>
      <c r="AL74" s="213" t="s">
        <v>6545</v>
      </c>
      <c r="AM74" s="205">
        <v>1174000</v>
      </c>
      <c r="AN74" s="205" t="s">
        <v>6542</v>
      </c>
      <c r="AO74" s="205" t="s">
        <v>398</v>
      </c>
      <c r="AP74" s="205">
        <v>2</v>
      </c>
      <c r="AQ74" s="205" t="s">
        <v>6544</v>
      </c>
      <c r="AR74" s="205" t="s">
        <v>6543</v>
      </c>
      <c r="AS74" s="206">
        <v>45838</v>
      </c>
      <c r="AT74" s="214" t="s">
        <v>1090</v>
      </c>
      <c r="AU74" s="210" t="s">
        <v>17</v>
      </c>
      <c r="AV74" s="210" t="s">
        <v>17</v>
      </c>
      <c r="AW74" s="210" t="s">
        <v>17</v>
      </c>
      <c r="AX74" s="210" t="s">
        <v>17</v>
      </c>
      <c r="AY74" s="210" t="s">
        <v>17</v>
      </c>
      <c r="AZ74" s="210" t="s">
        <v>17</v>
      </c>
      <c r="BA74" s="211">
        <v>45777</v>
      </c>
      <c r="BB74" s="213" t="s">
        <v>986</v>
      </c>
      <c r="BC74" s="205" t="s">
        <v>17</v>
      </c>
      <c r="BD74" s="205" t="s">
        <v>17</v>
      </c>
      <c r="BE74" s="205" t="s">
        <v>17</v>
      </c>
      <c r="BF74" s="205" t="s">
        <v>17</v>
      </c>
      <c r="BG74" s="205" t="s">
        <v>970</v>
      </c>
      <c r="BH74" s="205" t="s">
        <v>17</v>
      </c>
      <c r="BI74" s="206">
        <v>45716</v>
      </c>
      <c r="BJ74" s="214" t="s">
        <v>6546</v>
      </c>
      <c r="BK74" s="214">
        <v>180</v>
      </c>
      <c r="BL74" s="214" t="s">
        <v>6428</v>
      </c>
      <c r="BM74" s="214" t="s">
        <v>398</v>
      </c>
      <c r="BN74" s="214">
        <v>2</v>
      </c>
      <c r="BO74" s="214" t="s">
        <v>6430</v>
      </c>
      <c r="BP74" s="210" t="s">
        <v>6429</v>
      </c>
      <c r="BQ74" s="215">
        <v>45838</v>
      </c>
      <c r="BR74" s="213" t="s">
        <v>987</v>
      </c>
      <c r="BS74" s="216">
        <v>64105</v>
      </c>
      <c r="BT74" s="216" t="s">
        <v>972</v>
      </c>
      <c r="BU74" s="216" t="s">
        <v>398</v>
      </c>
      <c r="BV74" s="216">
        <v>2</v>
      </c>
      <c r="BW74" s="216" t="s">
        <v>974</v>
      </c>
      <c r="BX74" s="216" t="s">
        <v>973</v>
      </c>
      <c r="BY74" s="206">
        <v>45716</v>
      </c>
      <c r="BZ74" s="214" t="s">
        <v>988</v>
      </c>
      <c r="CA74" s="214">
        <v>94509</v>
      </c>
      <c r="CB74" s="214" t="s">
        <v>972</v>
      </c>
      <c r="CC74" s="214" t="s">
        <v>398</v>
      </c>
      <c r="CD74" s="214">
        <v>2</v>
      </c>
      <c r="CE74" s="214" t="s">
        <v>976</v>
      </c>
      <c r="CF74" s="214" t="s">
        <v>973</v>
      </c>
      <c r="CG74" s="215">
        <v>45716</v>
      </c>
      <c r="CH74" s="213" t="s">
        <v>9021</v>
      </c>
      <c r="CI74" s="214" t="e">
        <v>#N/A</v>
      </c>
      <c r="CJ74" s="214" t="e">
        <v>#N/A</v>
      </c>
      <c r="CK74" s="214" t="e">
        <v>#N/A</v>
      </c>
      <c r="CL74" s="214" t="e">
        <v>#N/A</v>
      </c>
      <c r="CM74" s="214" t="e">
        <v>#N/A</v>
      </c>
      <c r="CN74" s="214" t="e">
        <v>#N/A</v>
      </c>
      <c r="CO74" s="217" t="e">
        <v>#N/A</v>
      </c>
      <c r="CP74" s="214" t="s">
        <v>991</v>
      </c>
      <c r="CQ74" s="216" t="s">
        <v>17</v>
      </c>
      <c r="CR74" s="216" t="s">
        <v>318</v>
      </c>
      <c r="CS74" s="216" t="s">
        <v>17</v>
      </c>
      <c r="CT74" s="216" t="s">
        <v>17</v>
      </c>
      <c r="CU74" s="216" t="s">
        <v>318</v>
      </c>
      <c r="CV74" s="216" t="s">
        <v>318</v>
      </c>
      <c r="CW74" s="206">
        <v>45716</v>
      </c>
      <c r="CX74" s="214" t="s">
        <v>6551</v>
      </c>
      <c r="CY74" s="210">
        <v>3553000</v>
      </c>
      <c r="CZ74" s="210" t="s">
        <v>6548</v>
      </c>
      <c r="DA74" s="210" t="s">
        <v>398</v>
      </c>
      <c r="DB74" s="210">
        <v>2</v>
      </c>
      <c r="DC74" s="210" t="s">
        <v>6561</v>
      </c>
      <c r="DD74" s="210" t="s">
        <v>6560</v>
      </c>
      <c r="DE74" s="212">
        <v>45838</v>
      </c>
      <c r="DF74" s="213" t="s">
        <v>6555</v>
      </c>
      <c r="DG74" s="205">
        <v>13526000</v>
      </c>
      <c r="DH74" s="216" t="s">
        <v>6552</v>
      </c>
      <c r="DI74" s="216" t="s">
        <v>398</v>
      </c>
      <c r="DJ74" s="216">
        <v>2</v>
      </c>
      <c r="DK74" s="216" t="s">
        <v>6554</v>
      </c>
      <c r="DL74" s="216" t="s">
        <v>6553</v>
      </c>
      <c r="DM74" s="206">
        <v>45838</v>
      </c>
      <c r="DN74" s="214" t="s">
        <v>6559</v>
      </c>
      <c r="DO74" s="210">
        <v>2967000</v>
      </c>
      <c r="DP74" s="214" t="s">
        <v>6556</v>
      </c>
      <c r="DQ74" s="214" t="s">
        <v>398</v>
      </c>
      <c r="DR74" s="214">
        <v>2</v>
      </c>
      <c r="DS74" s="214" t="s">
        <v>6558</v>
      </c>
      <c r="DT74" s="214" t="s">
        <v>6557</v>
      </c>
      <c r="DU74" s="215">
        <v>45838</v>
      </c>
      <c r="DV74" s="213" t="s">
        <v>6562</v>
      </c>
      <c r="DW74" s="205">
        <v>2803000</v>
      </c>
      <c r="DX74" s="216" t="s">
        <v>6548</v>
      </c>
      <c r="DY74" s="216" t="s">
        <v>398</v>
      </c>
      <c r="DZ74" s="216">
        <v>2</v>
      </c>
      <c r="EA74" s="216" t="s">
        <v>6561</v>
      </c>
      <c r="EB74" s="216" t="s">
        <v>6560</v>
      </c>
      <c r="EC74" s="206">
        <v>45838</v>
      </c>
      <c r="ED74" s="214" t="s">
        <v>6566</v>
      </c>
      <c r="EE74" s="210">
        <v>750000</v>
      </c>
      <c r="EF74" s="214" t="s">
        <v>6563</v>
      </c>
      <c r="EG74" s="214" t="s">
        <v>398</v>
      </c>
      <c r="EH74" s="214">
        <v>2</v>
      </c>
      <c r="EI74" s="214" t="s">
        <v>6565</v>
      </c>
      <c r="EJ74" s="214" t="s">
        <v>6564</v>
      </c>
      <c r="EK74" s="215">
        <v>45838</v>
      </c>
      <c r="EL74" s="213" t="s">
        <v>6568</v>
      </c>
      <c r="EM74" s="205">
        <v>0</v>
      </c>
      <c r="EN74" s="216" t="s">
        <v>6416</v>
      </c>
      <c r="EO74" s="216" t="s">
        <v>398</v>
      </c>
      <c r="EP74" s="216">
        <v>2</v>
      </c>
      <c r="EQ74" s="216" t="s">
        <v>6567</v>
      </c>
      <c r="ER74" s="216" t="s">
        <v>6417</v>
      </c>
      <c r="ES74" s="206">
        <v>45838</v>
      </c>
      <c r="ET74" s="214" t="s">
        <v>6547</v>
      </c>
      <c r="EU74" s="214">
        <v>180</v>
      </c>
      <c r="EV74" s="214" t="s">
        <v>6428</v>
      </c>
      <c r="EW74" s="214" t="s">
        <v>398</v>
      </c>
      <c r="EX74" s="214">
        <v>2</v>
      </c>
      <c r="EY74" s="214" t="s">
        <v>6430</v>
      </c>
      <c r="EZ74" s="214" t="s">
        <v>6429</v>
      </c>
      <c r="FA74" s="215">
        <v>45838</v>
      </c>
      <c r="FB74" s="213" t="s">
        <v>6572</v>
      </c>
      <c r="FC74" s="216">
        <v>5</v>
      </c>
      <c r="FD74" s="216" t="s">
        <v>6569</v>
      </c>
      <c r="FE74" s="216" t="s">
        <v>398</v>
      </c>
      <c r="FF74" s="216">
        <v>2</v>
      </c>
      <c r="FG74" s="216" t="s">
        <v>6571</v>
      </c>
      <c r="FH74" s="216" t="s">
        <v>6570</v>
      </c>
      <c r="FI74" s="206">
        <v>45838</v>
      </c>
      <c r="FJ74" s="213" t="s">
        <v>984</v>
      </c>
      <c r="FK74" s="214" t="s">
        <v>17</v>
      </c>
      <c r="FL74" s="214" t="s">
        <v>17</v>
      </c>
      <c r="FM74" s="214" t="s">
        <v>17</v>
      </c>
      <c r="FN74" s="214" t="s">
        <v>17</v>
      </c>
      <c r="FO74" s="214" t="s">
        <v>966</v>
      </c>
      <c r="FP74" s="210" t="s">
        <v>17</v>
      </c>
      <c r="FQ74" s="211">
        <v>45716</v>
      </c>
      <c r="FR74" s="213" t="s">
        <v>985</v>
      </c>
      <c r="FS74" s="216" t="s">
        <v>17</v>
      </c>
      <c r="FT74" s="216" t="s">
        <v>17</v>
      </c>
      <c r="FU74" s="216" t="s">
        <v>17</v>
      </c>
      <c r="FV74" s="216" t="s">
        <v>17</v>
      </c>
      <c r="FW74" s="216" t="s">
        <v>968</v>
      </c>
      <c r="FX74" s="216" t="s">
        <v>17</v>
      </c>
      <c r="FY74" s="206">
        <v>45716</v>
      </c>
      <c r="FZ74" s="214" t="s">
        <v>1706</v>
      </c>
      <c r="GA74" s="214">
        <v>1</v>
      </c>
      <c r="GB74" s="214" t="s">
        <v>1215</v>
      </c>
      <c r="GC74" s="214" t="s">
        <v>62</v>
      </c>
      <c r="GD74" s="214">
        <v>2</v>
      </c>
      <c r="GE74" s="214" t="s">
        <v>17</v>
      </c>
      <c r="GF74" s="214" t="s">
        <v>17</v>
      </c>
      <c r="GG74" s="215">
        <v>45825</v>
      </c>
      <c r="GH74" s="213" t="s">
        <v>1712</v>
      </c>
      <c r="GI74" s="216">
        <v>2</v>
      </c>
      <c r="GJ74" s="216" t="s">
        <v>1215</v>
      </c>
      <c r="GK74" s="216" t="s">
        <v>62</v>
      </c>
      <c r="GL74" s="216">
        <v>2</v>
      </c>
      <c r="GM74" s="216" t="s">
        <v>17</v>
      </c>
      <c r="GN74" s="216" t="s">
        <v>17</v>
      </c>
      <c r="GO74" s="206">
        <v>45825</v>
      </c>
      <c r="GP74" s="214" t="s">
        <v>1707</v>
      </c>
      <c r="GQ74" s="214">
        <v>2</v>
      </c>
      <c r="GR74" s="214" t="s">
        <v>1215</v>
      </c>
      <c r="GS74" s="214" t="s">
        <v>62</v>
      </c>
      <c r="GT74" s="214">
        <v>2</v>
      </c>
      <c r="GU74" s="214" t="s">
        <v>17</v>
      </c>
      <c r="GV74" s="214" t="s">
        <v>17</v>
      </c>
      <c r="GW74" s="215">
        <v>45825</v>
      </c>
      <c r="GX74" s="213" t="s">
        <v>1713</v>
      </c>
      <c r="GY74" s="216">
        <v>1</v>
      </c>
      <c r="GZ74" s="216" t="s">
        <v>1215</v>
      </c>
      <c r="HA74" s="216" t="s">
        <v>62</v>
      </c>
      <c r="HB74" s="216">
        <v>2</v>
      </c>
      <c r="HC74" s="216" t="s">
        <v>17</v>
      </c>
      <c r="HD74" s="216" t="s">
        <v>17</v>
      </c>
      <c r="HE74" s="206">
        <v>45825</v>
      </c>
      <c r="HF74" s="214" t="s">
        <v>1705</v>
      </c>
      <c r="HG74" s="214">
        <v>0</v>
      </c>
      <c r="HH74" s="214" t="s">
        <v>1215</v>
      </c>
      <c r="HI74" s="214" t="s">
        <v>62</v>
      </c>
      <c r="HJ74" s="214">
        <v>2</v>
      </c>
      <c r="HK74" s="214" t="s">
        <v>17</v>
      </c>
      <c r="HL74" s="214" t="s">
        <v>17</v>
      </c>
      <c r="HM74" s="215">
        <v>45825</v>
      </c>
      <c r="HN74" s="213" t="s">
        <v>1711</v>
      </c>
      <c r="HO74" s="216">
        <v>2</v>
      </c>
      <c r="HP74" s="216" t="s">
        <v>1215</v>
      </c>
      <c r="HQ74" s="216" t="s">
        <v>62</v>
      </c>
      <c r="HR74" s="216">
        <v>2</v>
      </c>
      <c r="HS74" s="216" t="s">
        <v>17</v>
      </c>
      <c r="HT74" s="216" t="s">
        <v>17</v>
      </c>
      <c r="HU74" s="206">
        <v>45825</v>
      </c>
      <c r="HV74" s="214" t="s">
        <v>1708</v>
      </c>
      <c r="HW74" s="214">
        <v>3</v>
      </c>
      <c r="HX74" s="214" t="s">
        <v>1215</v>
      </c>
      <c r="HY74" s="214" t="s">
        <v>62</v>
      </c>
      <c r="HZ74" s="214">
        <v>2</v>
      </c>
      <c r="IA74" s="214" t="s">
        <v>17</v>
      </c>
      <c r="IB74" s="214" t="s">
        <v>17</v>
      </c>
      <c r="IC74" s="215">
        <v>45825</v>
      </c>
      <c r="ID74" s="213" t="s">
        <v>1710</v>
      </c>
      <c r="IE74" s="216">
        <v>1</v>
      </c>
      <c r="IF74" s="216" t="s">
        <v>1215</v>
      </c>
      <c r="IG74" s="216" t="s">
        <v>62</v>
      </c>
      <c r="IH74" s="216">
        <v>2</v>
      </c>
      <c r="II74" s="216" t="s">
        <v>17</v>
      </c>
      <c r="IJ74" s="216" t="s">
        <v>17</v>
      </c>
      <c r="IK74" s="206">
        <v>45825</v>
      </c>
      <c r="IL74" s="214" t="s">
        <v>1709</v>
      </c>
      <c r="IM74" s="214">
        <v>3</v>
      </c>
      <c r="IN74" s="214" t="s">
        <v>1215</v>
      </c>
      <c r="IO74" s="214" t="s">
        <v>62</v>
      </c>
      <c r="IP74" s="214">
        <v>2</v>
      </c>
      <c r="IQ74" s="214" t="s">
        <v>17</v>
      </c>
      <c r="IR74" s="214" t="s">
        <v>17</v>
      </c>
      <c r="IS74" s="215">
        <v>45825</v>
      </c>
    </row>
    <row r="75" spans="1:253" s="11" customFormat="1" ht="13.25" customHeight="1" x14ac:dyDescent="0.25">
      <c r="A75" s="11" t="s">
        <v>433</v>
      </c>
      <c r="B75" s="11" t="s">
        <v>8448</v>
      </c>
      <c r="C75" s="11" t="s">
        <v>434</v>
      </c>
      <c r="D75" s="11" t="s">
        <v>435</v>
      </c>
      <c r="E75" s="11" t="s">
        <v>7947</v>
      </c>
      <c r="F75" s="11" t="s">
        <v>6492</v>
      </c>
      <c r="G75" s="204">
        <v>35389000</v>
      </c>
      <c r="H75" s="205" t="s">
        <v>3227</v>
      </c>
      <c r="I75" s="205" t="s">
        <v>398</v>
      </c>
      <c r="J75" s="205">
        <v>2</v>
      </c>
      <c r="K75" s="205" t="s">
        <v>6448</v>
      </c>
      <c r="L75" s="205" t="s">
        <v>6409</v>
      </c>
      <c r="M75" s="206">
        <v>45838</v>
      </c>
      <c r="N75" s="213" t="s">
        <v>6496</v>
      </c>
      <c r="O75" s="208">
        <v>77897</v>
      </c>
      <c r="P75" s="208" t="s">
        <v>6493</v>
      </c>
      <c r="Q75" s="208" t="s">
        <v>398</v>
      </c>
      <c r="R75" s="208">
        <v>2</v>
      </c>
      <c r="S75" s="208" t="s">
        <v>6495</v>
      </c>
      <c r="T75" s="208" t="s">
        <v>6494</v>
      </c>
      <c r="U75" s="209">
        <v>45838</v>
      </c>
      <c r="V75" s="213" t="s">
        <v>6500</v>
      </c>
      <c r="W75" s="205">
        <v>12231000</v>
      </c>
      <c r="X75" s="205" t="s">
        <v>6497</v>
      </c>
      <c r="Y75" s="205" t="s">
        <v>398</v>
      </c>
      <c r="Z75" s="205">
        <v>2</v>
      </c>
      <c r="AA75" s="205" t="s">
        <v>6499</v>
      </c>
      <c r="AB75" s="205" t="s">
        <v>6498</v>
      </c>
      <c r="AC75" s="206">
        <v>45838</v>
      </c>
      <c r="AD75" s="213" t="s">
        <v>6502</v>
      </c>
      <c r="AE75" s="210">
        <v>2908000</v>
      </c>
      <c r="AF75" s="210" t="s">
        <v>6497</v>
      </c>
      <c r="AG75" s="210" t="s">
        <v>398</v>
      </c>
      <c r="AH75" s="210">
        <v>2</v>
      </c>
      <c r="AI75" s="210" t="s">
        <v>6501</v>
      </c>
      <c r="AJ75" s="210" t="s">
        <v>6498</v>
      </c>
      <c r="AK75" s="211">
        <v>45838</v>
      </c>
      <c r="AL75" s="213" t="s">
        <v>6506</v>
      </c>
      <c r="AM75" s="205">
        <v>1160000</v>
      </c>
      <c r="AN75" s="205" t="s">
        <v>6503</v>
      </c>
      <c r="AO75" s="205" t="s">
        <v>398</v>
      </c>
      <c r="AP75" s="205">
        <v>2</v>
      </c>
      <c r="AQ75" s="205" t="s">
        <v>6505</v>
      </c>
      <c r="AR75" s="205" t="s">
        <v>6504</v>
      </c>
      <c r="AS75" s="206">
        <v>45838</v>
      </c>
      <c r="AT75" s="214" t="s">
        <v>1089</v>
      </c>
      <c r="AU75" s="210" t="s">
        <v>17</v>
      </c>
      <c r="AV75" s="210" t="s">
        <v>318</v>
      </c>
      <c r="AW75" s="210" t="s">
        <v>230</v>
      </c>
      <c r="AX75" s="210">
        <v>3</v>
      </c>
      <c r="AY75" s="210" t="s">
        <v>1088</v>
      </c>
      <c r="AZ75" s="210" t="s">
        <v>1087</v>
      </c>
      <c r="BA75" s="211">
        <v>45777</v>
      </c>
      <c r="BB75" s="213" t="s">
        <v>438</v>
      </c>
      <c r="BC75" s="205" t="s">
        <v>17</v>
      </c>
      <c r="BD75" s="205" t="s">
        <v>318</v>
      </c>
      <c r="BE75" s="205">
        <v>0</v>
      </c>
      <c r="BF75" s="205">
        <v>0</v>
      </c>
      <c r="BG75" s="205" t="s">
        <v>318</v>
      </c>
      <c r="BH75" s="205" t="s">
        <v>318</v>
      </c>
      <c r="BI75" s="206">
        <v>45399</v>
      </c>
      <c r="BJ75" s="214" t="s">
        <v>6509</v>
      </c>
      <c r="BK75" s="214">
        <v>153</v>
      </c>
      <c r="BL75" s="214" t="s">
        <v>6507</v>
      </c>
      <c r="BM75" s="214" t="s">
        <v>398</v>
      </c>
      <c r="BN75" s="214">
        <v>2</v>
      </c>
      <c r="BO75" s="214" t="s">
        <v>6508</v>
      </c>
      <c r="BP75" s="210" t="s">
        <v>1013</v>
      </c>
      <c r="BQ75" s="215">
        <v>45838</v>
      </c>
      <c r="BR75" s="213" t="s">
        <v>439</v>
      </c>
      <c r="BS75" s="216" t="s">
        <v>17</v>
      </c>
      <c r="BT75" s="216" t="s">
        <v>318</v>
      </c>
      <c r="BU75" s="216">
        <v>0</v>
      </c>
      <c r="BV75" s="216">
        <v>0</v>
      </c>
      <c r="BW75" s="216" t="s">
        <v>318</v>
      </c>
      <c r="BX75" s="216" t="s">
        <v>318</v>
      </c>
      <c r="BY75" s="206">
        <v>45399</v>
      </c>
      <c r="BZ75" s="214" t="s">
        <v>440</v>
      </c>
      <c r="CA75" s="214" t="s">
        <v>17</v>
      </c>
      <c r="CB75" s="214" t="s">
        <v>318</v>
      </c>
      <c r="CC75" s="214">
        <v>0</v>
      </c>
      <c r="CD75" s="214">
        <v>0</v>
      </c>
      <c r="CE75" s="214" t="s">
        <v>318</v>
      </c>
      <c r="CF75" s="214" t="s">
        <v>318</v>
      </c>
      <c r="CG75" s="215">
        <v>45399</v>
      </c>
      <c r="CH75" s="213" t="s">
        <v>9022</v>
      </c>
      <c r="CI75" s="214" t="e">
        <v>#N/A</v>
      </c>
      <c r="CJ75" s="214" t="e">
        <v>#N/A</v>
      </c>
      <c r="CK75" s="214" t="e">
        <v>#N/A</v>
      </c>
      <c r="CL75" s="214" t="e">
        <v>#N/A</v>
      </c>
      <c r="CM75" s="214" t="e">
        <v>#N/A</v>
      </c>
      <c r="CN75" s="214" t="e">
        <v>#N/A</v>
      </c>
      <c r="CO75" s="217" t="e">
        <v>#N/A</v>
      </c>
      <c r="CP75" s="214" t="s">
        <v>442</v>
      </c>
      <c r="CQ75" s="216" t="s">
        <v>17</v>
      </c>
      <c r="CR75" s="216" t="s">
        <v>318</v>
      </c>
      <c r="CS75" s="216">
        <v>0</v>
      </c>
      <c r="CT75" s="216">
        <v>0</v>
      </c>
      <c r="CU75" s="216" t="s">
        <v>318</v>
      </c>
      <c r="CV75" s="216" t="s">
        <v>318</v>
      </c>
      <c r="CW75" s="206">
        <v>45399</v>
      </c>
      <c r="CX75" s="214" t="s">
        <v>6514</v>
      </c>
      <c r="CY75" s="210">
        <v>1305000</v>
      </c>
      <c r="CZ75" s="210" t="s">
        <v>6511</v>
      </c>
      <c r="DA75" s="210" t="s">
        <v>398</v>
      </c>
      <c r="DB75" s="210">
        <v>2</v>
      </c>
      <c r="DC75" s="210" t="s">
        <v>6521</v>
      </c>
      <c r="DD75" s="210" t="s">
        <v>6512</v>
      </c>
      <c r="DE75" s="212">
        <v>45838</v>
      </c>
      <c r="DF75" s="213" t="s">
        <v>6516</v>
      </c>
      <c r="DG75" s="205">
        <v>9323000</v>
      </c>
      <c r="DH75" s="216" t="s">
        <v>6497</v>
      </c>
      <c r="DI75" s="216" t="s">
        <v>398</v>
      </c>
      <c r="DJ75" s="216">
        <v>2</v>
      </c>
      <c r="DK75" s="216" t="s">
        <v>6515</v>
      </c>
      <c r="DL75" s="216" t="s">
        <v>6498</v>
      </c>
      <c r="DM75" s="206">
        <v>45838</v>
      </c>
      <c r="DN75" s="214" t="s">
        <v>6520</v>
      </c>
      <c r="DO75" s="210">
        <v>1603000</v>
      </c>
      <c r="DP75" s="214" t="s">
        <v>6517</v>
      </c>
      <c r="DQ75" s="214" t="s">
        <v>398</v>
      </c>
      <c r="DR75" s="214">
        <v>2</v>
      </c>
      <c r="DS75" s="214" t="s">
        <v>6519</v>
      </c>
      <c r="DT75" s="214" t="s">
        <v>6518</v>
      </c>
      <c r="DU75" s="215">
        <v>45838</v>
      </c>
      <c r="DV75" s="213" t="s">
        <v>6522</v>
      </c>
      <c r="DW75" s="205">
        <v>897000</v>
      </c>
      <c r="DX75" s="216" t="s">
        <v>6511</v>
      </c>
      <c r="DY75" s="216" t="s">
        <v>398</v>
      </c>
      <c r="DZ75" s="216">
        <v>2</v>
      </c>
      <c r="EA75" s="216" t="s">
        <v>6521</v>
      </c>
      <c r="EB75" s="216" t="s">
        <v>6512</v>
      </c>
      <c r="EC75" s="206">
        <v>45838</v>
      </c>
      <c r="ED75" s="214" t="s">
        <v>6524</v>
      </c>
      <c r="EE75" s="210">
        <v>408000</v>
      </c>
      <c r="EF75" s="214" t="s">
        <v>6511</v>
      </c>
      <c r="EG75" s="214" t="s">
        <v>398</v>
      </c>
      <c r="EH75" s="214">
        <v>2</v>
      </c>
      <c r="EI75" s="214" t="s">
        <v>6523</v>
      </c>
      <c r="EJ75" s="214" t="s">
        <v>6512</v>
      </c>
      <c r="EK75" s="215">
        <v>45838</v>
      </c>
      <c r="EL75" s="213" t="s">
        <v>6526</v>
      </c>
      <c r="EM75" s="205">
        <v>0</v>
      </c>
      <c r="EN75" s="216" t="s">
        <v>6511</v>
      </c>
      <c r="EO75" s="216" t="s">
        <v>398</v>
      </c>
      <c r="EP75" s="216">
        <v>2</v>
      </c>
      <c r="EQ75" s="216" t="s">
        <v>6525</v>
      </c>
      <c r="ER75" s="216" t="s">
        <v>6512</v>
      </c>
      <c r="ES75" s="206">
        <v>45838</v>
      </c>
      <c r="ET75" s="214" t="s">
        <v>6510</v>
      </c>
      <c r="EU75" s="214">
        <v>180</v>
      </c>
      <c r="EV75" s="214" t="s">
        <v>6428</v>
      </c>
      <c r="EW75" s="214" t="s">
        <v>398</v>
      </c>
      <c r="EX75" s="214">
        <v>2</v>
      </c>
      <c r="EY75" s="214" t="s">
        <v>6430</v>
      </c>
      <c r="EZ75" s="214" t="s">
        <v>6429</v>
      </c>
      <c r="FA75" s="215">
        <v>45838</v>
      </c>
      <c r="FB75" s="213" t="s">
        <v>6530</v>
      </c>
      <c r="FC75" s="216">
        <v>5</v>
      </c>
      <c r="FD75" s="216" t="s">
        <v>6527</v>
      </c>
      <c r="FE75" s="216" t="s">
        <v>398</v>
      </c>
      <c r="FF75" s="216">
        <v>2</v>
      </c>
      <c r="FG75" s="216" t="s">
        <v>6529</v>
      </c>
      <c r="FH75" s="216" t="s">
        <v>6528</v>
      </c>
      <c r="FI75" s="206">
        <v>45838</v>
      </c>
      <c r="FJ75" s="213" t="s">
        <v>436</v>
      </c>
      <c r="FK75" s="214" t="s">
        <v>17</v>
      </c>
      <c r="FL75" s="214" t="s">
        <v>318</v>
      </c>
      <c r="FM75" s="214">
        <v>0</v>
      </c>
      <c r="FN75" s="214">
        <v>0</v>
      </c>
      <c r="FO75" s="214" t="s">
        <v>318</v>
      </c>
      <c r="FP75" s="210" t="s">
        <v>318</v>
      </c>
      <c r="FQ75" s="211">
        <v>45399</v>
      </c>
      <c r="FR75" s="213" t="s">
        <v>437</v>
      </c>
      <c r="FS75" s="216" t="s">
        <v>17</v>
      </c>
      <c r="FT75" s="216" t="s">
        <v>318</v>
      </c>
      <c r="FU75" s="216">
        <v>0</v>
      </c>
      <c r="FV75" s="216">
        <v>0</v>
      </c>
      <c r="FW75" s="216" t="s">
        <v>318</v>
      </c>
      <c r="FX75" s="216" t="s">
        <v>318</v>
      </c>
      <c r="FY75" s="206">
        <v>45399</v>
      </c>
      <c r="FZ75" s="214" t="s">
        <v>1715</v>
      </c>
      <c r="GA75" s="214">
        <v>1</v>
      </c>
      <c r="GB75" s="214" t="s">
        <v>1215</v>
      </c>
      <c r="GC75" s="214" t="s">
        <v>62</v>
      </c>
      <c r="GD75" s="214">
        <v>2</v>
      </c>
      <c r="GE75" s="214" t="s">
        <v>17</v>
      </c>
      <c r="GF75" s="214" t="s">
        <v>17</v>
      </c>
      <c r="GG75" s="215">
        <v>45825</v>
      </c>
      <c r="GH75" s="213" t="s">
        <v>1721</v>
      </c>
      <c r="GI75" s="216">
        <v>2</v>
      </c>
      <c r="GJ75" s="216" t="s">
        <v>1215</v>
      </c>
      <c r="GK75" s="216" t="s">
        <v>62</v>
      </c>
      <c r="GL75" s="216">
        <v>2</v>
      </c>
      <c r="GM75" s="216" t="s">
        <v>17</v>
      </c>
      <c r="GN75" s="216" t="s">
        <v>17</v>
      </c>
      <c r="GO75" s="206">
        <v>45825</v>
      </c>
      <c r="GP75" s="214" t="s">
        <v>1716</v>
      </c>
      <c r="GQ75" s="214">
        <v>2</v>
      </c>
      <c r="GR75" s="214" t="s">
        <v>1215</v>
      </c>
      <c r="GS75" s="214" t="s">
        <v>62</v>
      </c>
      <c r="GT75" s="214">
        <v>2</v>
      </c>
      <c r="GU75" s="214" t="s">
        <v>17</v>
      </c>
      <c r="GV75" s="214" t="s">
        <v>17</v>
      </c>
      <c r="GW75" s="215">
        <v>45825</v>
      </c>
      <c r="GX75" s="213" t="s">
        <v>1722</v>
      </c>
      <c r="GY75" s="216">
        <v>1</v>
      </c>
      <c r="GZ75" s="216" t="s">
        <v>1215</v>
      </c>
      <c r="HA75" s="216" t="s">
        <v>62</v>
      </c>
      <c r="HB75" s="216">
        <v>2</v>
      </c>
      <c r="HC75" s="216" t="s">
        <v>17</v>
      </c>
      <c r="HD75" s="216" t="s">
        <v>17</v>
      </c>
      <c r="HE75" s="206">
        <v>45825</v>
      </c>
      <c r="HF75" s="214" t="s">
        <v>1714</v>
      </c>
      <c r="HG75" s="214">
        <v>0</v>
      </c>
      <c r="HH75" s="214" t="s">
        <v>1215</v>
      </c>
      <c r="HI75" s="214" t="s">
        <v>62</v>
      </c>
      <c r="HJ75" s="214">
        <v>2</v>
      </c>
      <c r="HK75" s="214" t="s">
        <v>17</v>
      </c>
      <c r="HL75" s="214" t="s">
        <v>17</v>
      </c>
      <c r="HM75" s="215">
        <v>45825</v>
      </c>
      <c r="HN75" s="213" t="s">
        <v>1720</v>
      </c>
      <c r="HO75" s="216">
        <v>2</v>
      </c>
      <c r="HP75" s="216" t="s">
        <v>1215</v>
      </c>
      <c r="HQ75" s="216" t="s">
        <v>62</v>
      </c>
      <c r="HR75" s="216">
        <v>2</v>
      </c>
      <c r="HS75" s="216" t="s">
        <v>17</v>
      </c>
      <c r="HT75" s="216" t="s">
        <v>17</v>
      </c>
      <c r="HU75" s="206">
        <v>45825</v>
      </c>
      <c r="HV75" s="214" t="s">
        <v>1717</v>
      </c>
      <c r="HW75" s="214">
        <v>3</v>
      </c>
      <c r="HX75" s="214" t="s">
        <v>1215</v>
      </c>
      <c r="HY75" s="214" t="s">
        <v>62</v>
      </c>
      <c r="HZ75" s="214">
        <v>2</v>
      </c>
      <c r="IA75" s="214" t="s">
        <v>17</v>
      </c>
      <c r="IB75" s="214" t="s">
        <v>17</v>
      </c>
      <c r="IC75" s="215">
        <v>45825</v>
      </c>
      <c r="ID75" s="213" t="s">
        <v>1719</v>
      </c>
      <c r="IE75" s="216">
        <v>1</v>
      </c>
      <c r="IF75" s="216" t="s">
        <v>1215</v>
      </c>
      <c r="IG75" s="216" t="s">
        <v>62</v>
      </c>
      <c r="IH75" s="216">
        <v>2</v>
      </c>
      <c r="II75" s="216" t="s">
        <v>17</v>
      </c>
      <c r="IJ75" s="216" t="s">
        <v>17</v>
      </c>
      <c r="IK75" s="206">
        <v>45825</v>
      </c>
      <c r="IL75" s="214" t="s">
        <v>1718</v>
      </c>
      <c r="IM75" s="214">
        <v>3</v>
      </c>
      <c r="IN75" s="214" t="s">
        <v>1215</v>
      </c>
      <c r="IO75" s="214" t="s">
        <v>62</v>
      </c>
      <c r="IP75" s="214">
        <v>2</v>
      </c>
      <c r="IQ75" s="214" t="s">
        <v>17</v>
      </c>
      <c r="IR75" s="214" t="s">
        <v>17</v>
      </c>
      <c r="IS75" s="215">
        <v>45825</v>
      </c>
    </row>
    <row r="76" spans="1:253" s="11" customFormat="1" ht="13.25" customHeight="1" x14ac:dyDescent="0.25">
      <c r="A76" s="11" t="s">
        <v>495</v>
      </c>
      <c r="B76" s="11" t="s">
        <v>8433</v>
      </c>
      <c r="C76" s="11" t="s">
        <v>496</v>
      </c>
      <c r="D76" s="11" t="s">
        <v>435</v>
      </c>
      <c r="E76" s="11" t="s">
        <v>7947</v>
      </c>
      <c r="F76" s="11" t="s">
        <v>6411</v>
      </c>
      <c r="G76" s="204">
        <v>35389000</v>
      </c>
      <c r="H76" s="205" t="s">
        <v>3227</v>
      </c>
      <c r="I76" s="205" t="s">
        <v>398</v>
      </c>
      <c r="J76" s="205">
        <v>2</v>
      </c>
      <c r="K76" s="205" t="s">
        <v>6410</v>
      </c>
      <c r="L76" s="205" t="s">
        <v>6409</v>
      </c>
      <c r="M76" s="206">
        <v>45838</v>
      </c>
      <c r="N76" s="213" t="s">
        <v>6415</v>
      </c>
      <c r="O76" s="208">
        <v>246350</v>
      </c>
      <c r="P76" s="208" t="s">
        <v>6412</v>
      </c>
      <c r="Q76" s="208" t="s">
        <v>398</v>
      </c>
      <c r="R76" s="208">
        <v>2</v>
      </c>
      <c r="S76" s="208" t="s">
        <v>6414</v>
      </c>
      <c r="T76" s="208" t="s">
        <v>6413</v>
      </c>
      <c r="U76" s="209">
        <v>45838</v>
      </c>
      <c r="V76" s="213" t="s">
        <v>6419</v>
      </c>
      <c r="W76" s="205">
        <v>5169000</v>
      </c>
      <c r="X76" s="205" t="s">
        <v>6416</v>
      </c>
      <c r="Y76" s="205" t="s">
        <v>398</v>
      </c>
      <c r="Z76" s="205">
        <v>2</v>
      </c>
      <c r="AA76" s="205" t="s">
        <v>6418</v>
      </c>
      <c r="AB76" s="205" t="s">
        <v>6417</v>
      </c>
      <c r="AC76" s="206">
        <v>45838</v>
      </c>
      <c r="AD76" s="213" t="s">
        <v>6421</v>
      </c>
      <c r="AE76" s="210">
        <v>3512000</v>
      </c>
      <c r="AF76" s="210" t="s">
        <v>6416</v>
      </c>
      <c r="AG76" s="210" t="s">
        <v>398</v>
      </c>
      <c r="AH76" s="210">
        <v>2</v>
      </c>
      <c r="AI76" s="210" t="s">
        <v>6420</v>
      </c>
      <c r="AJ76" s="210" t="s">
        <v>6417</v>
      </c>
      <c r="AK76" s="211">
        <v>45838</v>
      </c>
      <c r="AL76" s="213" t="s">
        <v>6425</v>
      </c>
      <c r="AM76" s="205">
        <v>2000</v>
      </c>
      <c r="AN76" s="205" t="s">
        <v>6422</v>
      </c>
      <c r="AO76" s="205" t="s">
        <v>230</v>
      </c>
      <c r="AP76" s="205">
        <v>3</v>
      </c>
      <c r="AQ76" s="205" t="s">
        <v>6424</v>
      </c>
      <c r="AR76" s="205" t="s">
        <v>6423</v>
      </c>
      <c r="AS76" s="206">
        <v>45838</v>
      </c>
      <c r="AT76" s="214" t="s">
        <v>1034</v>
      </c>
      <c r="AU76" s="210" t="s">
        <v>17</v>
      </c>
      <c r="AV76" s="210" t="s">
        <v>17</v>
      </c>
      <c r="AW76" s="210" t="s">
        <v>230</v>
      </c>
      <c r="AX76" s="210">
        <v>3</v>
      </c>
      <c r="AY76" s="210" t="s">
        <v>1033</v>
      </c>
      <c r="AZ76" s="210" t="s">
        <v>17</v>
      </c>
      <c r="BA76" s="211">
        <v>45747</v>
      </c>
      <c r="BB76" s="213" t="s">
        <v>504</v>
      </c>
      <c r="BC76" s="205">
        <v>3342</v>
      </c>
      <c r="BD76" s="205" t="s">
        <v>501</v>
      </c>
      <c r="BE76" s="205" t="s">
        <v>398</v>
      </c>
      <c r="BF76" s="205">
        <v>2</v>
      </c>
      <c r="BG76" s="205" t="s">
        <v>503</v>
      </c>
      <c r="BH76" s="205" t="s">
        <v>502</v>
      </c>
      <c r="BI76" s="206">
        <v>45504</v>
      </c>
      <c r="BJ76" s="214" t="s">
        <v>6427</v>
      </c>
      <c r="BK76" s="214" t="s">
        <v>17</v>
      </c>
      <c r="BL76" s="214" t="s">
        <v>17</v>
      </c>
      <c r="BM76" s="214" t="s">
        <v>17</v>
      </c>
      <c r="BN76" s="214" t="s">
        <v>17</v>
      </c>
      <c r="BO76" s="214" t="s">
        <v>6426</v>
      </c>
      <c r="BP76" s="210" t="s">
        <v>17</v>
      </c>
      <c r="BQ76" s="215">
        <v>45838</v>
      </c>
      <c r="BR76" s="213" t="s">
        <v>506</v>
      </c>
      <c r="BS76" s="216" t="s">
        <v>17</v>
      </c>
      <c r="BT76" s="216" t="s">
        <v>17</v>
      </c>
      <c r="BU76" s="216" t="s">
        <v>230</v>
      </c>
      <c r="BV76" s="216">
        <v>3</v>
      </c>
      <c r="BW76" s="216" t="s">
        <v>505</v>
      </c>
      <c r="BX76" s="216" t="s">
        <v>17</v>
      </c>
      <c r="BY76" s="206">
        <v>45504</v>
      </c>
      <c r="BZ76" s="214" t="s">
        <v>508</v>
      </c>
      <c r="CA76" s="214" t="s">
        <v>17</v>
      </c>
      <c r="CB76" s="214" t="s">
        <v>17</v>
      </c>
      <c r="CC76" s="214" t="s">
        <v>230</v>
      </c>
      <c r="CD76" s="214">
        <v>3</v>
      </c>
      <c r="CE76" s="214" t="s">
        <v>507</v>
      </c>
      <c r="CF76" s="214" t="s">
        <v>17</v>
      </c>
      <c r="CG76" s="215">
        <v>45504</v>
      </c>
      <c r="CH76" s="213" t="s">
        <v>9023</v>
      </c>
      <c r="CI76" s="214" t="e">
        <v>#N/A</v>
      </c>
      <c r="CJ76" s="214" t="e">
        <v>#N/A</v>
      </c>
      <c r="CK76" s="214" t="e">
        <v>#N/A</v>
      </c>
      <c r="CL76" s="214" t="e">
        <v>#N/A</v>
      </c>
      <c r="CM76" s="214" t="e">
        <v>#N/A</v>
      </c>
      <c r="CN76" s="214" t="e">
        <v>#N/A</v>
      </c>
      <c r="CO76" s="217" t="e">
        <v>#N/A</v>
      </c>
      <c r="CP76" s="214" t="s">
        <v>513</v>
      </c>
      <c r="CQ76" s="216" t="s">
        <v>17</v>
      </c>
      <c r="CR76" s="216" t="s">
        <v>17</v>
      </c>
      <c r="CS76" s="216" t="s">
        <v>230</v>
      </c>
      <c r="CT76" s="216">
        <v>3</v>
      </c>
      <c r="CU76" s="216" t="s">
        <v>512</v>
      </c>
      <c r="CV76" s="216" t="s">
        <v>17</v>
      </c>
      <c r="CW76" s="206">
        <v>45504</v>
      </c>
      <c r="CX76" s="214" t="s">
        <v>6433</v>
      </c>
      <c r="CY76" s="210">
        <v>1814000</v>
      </c>
      <c r="CZ76" s="210" t="s">
        <v>6416</v>
      </c>
      <c r="DA76" s="210" t="s">
        <v>398</v>
      </c>
      <c r="DB76" s="210">
        <v>2</v>
      </c>
      <c r="DC76" s="210" t="s">
        <v>6438</v>
      </c>
      <c r="DD76" s="210" t="s">
        <v>6417</v>
      </c>
      <c r="DE76" s="212">
        <v>45838</v>
      </c>
      <c r="DF76" s="213" t="s">
        <v>6435</v>
      </c>
      <c r="DG76" s="205">
        <v>1657000</v>
      </c>
      <c r="DH76" s="216" t="s">
        <v>6416</v>
      </c>
      <c r="DI76" s="216" t="s">
        <v>398</v>
      </c>
      <c r="DJ76" s="216">
        <v>2</v>
      </c>
      <c r="DK76" s="216" t="s">
        <v>6434</v>
      </c>
      <c r="DL76" s="216" t="s">
        <v>6417</v>
      </c>
      <c r="DM76" s="206">
        <v>45838</v>
      </c>
      <c r="DN76" s="214" t="s">
        <v>6437</v>
      </c>
      <c r="DO76" s="210">
        <v>1698000</v>
      </c>
      <c r="DP76" s="214" t="s">
        <v>6416</v>
      </c>
      <c r="DQ76" s="214" t="s">
        <v>398</v>
      </c>
      <c r="DR76" s="214">
        <v>2</v>
      </c>
      <c r="DS76" s="214" t="s">
        <v>6436</v>
      </c>
      <c r="DT76" s="214" t="s">
        <v>6417</v>
      </c>
      <c r="DU76" s="215">
        <v>45838</v>
      </c>
      <c r="DV76" s="213" t="s">
        <v>6439</v>
      </c>
      <c r="DW76" s="205">
        <v>1398000</v>
      </c>
      <c r="DX76" s="216" t="s">
        <v>6416</v>
      </c>
      <c r="DY76" s="216" t="s">
        <v>398</v>
      </c>
      <c r="DZ76" s="216">
        <v>2</v>
      </c>
      <c r="EA76" s="216" t="s">
        <v>6438</v>
      </c>
      <c r="EB76" s="216" t="s">
        <v>6417</v>
      </c>
      <c r="EC76" s="206">
        <v>45838</v>
      </c>
      <c r="ED76" s="214" t="s">
        <v>6441</v>
      </c>
      <c r="EE76" s="210">
        <v>416000</v>
      </c>
      <c r="EF76" s="214" t="s">
        <v>6416</v>
      </c>
      <c r="EG76" s="214" t="s">
        <v>398</v>
      </c>
      <c r="EH76" s="214">
        <v>2</v>
      </c>
      <c r="EI76" s="214" t="s">
        <v>6440</v>
      </c>
      <c r="EJ76" s="214" t="s">
        <v>6417</v>
      </c>
      <c r="EK76" s="215">
        <v>45838</v>
      </c>
      <c r="EL76" s="213" t="s">
        <v>6443</v>
      </c>
      <c r="EM76" s="205">
        <v>0</v>
      </c>
      <c r="EN76" s="216" t="s">
        <v>6416</v>
      </c>
      <c r="EO76" s="216" t="s">
        <v>398</v>
      </c>
      <c r="EP76" s="216">
        <v>2</v>
      </c>
      <c r="EQ76" s="216" t="s">
        <v>6442</v>
      </c>
      <c r="ER76" s="216" t="s">
        <v>6417</v>
      </c>
      <c r="ES76" s="206">
        <v>45838</v>
      </c>
      <c r="ET76" s="214" t="s">
        <v>6431</v>
      </c>
      <c r="EU76" s="214">
        <v>180</v>
      </c>
      <c r="EV76" s="214" t="s">
        <v>6428</v>
      </c>
      <c r="EW76" s="214" t="s">
        <v>398</v>
      </c>
      <c r="EX76" s="214">
        <v>2</v>
      </c>
      <c r="EY76" s="214" t="s">
        <v>6430</v>
      </c>
      <c r="EZ76" s="214" t="s">
        <v>6429</v>
      </c>
      <c r="FA76" s="215">
        <v>45838</v>
      </c>
      <c r="FB76" s="213" t="s">
        <v>6447</v>
      </c>
      <c r="FC76" s="216">
        <v>4</v>
      </c>
      <c r="FD76" s="216" t="s">
        <v>6444</v>
      </c>
      <c r="FE76" s="216" t="s">
        <v>398</v>
      </c>
      <c r="FF76" s="216">
        <v>2</v>
      </c>
      <c r="FG76" s="216" t="s">
        <v>6446</v>
      </c>
      <c r="FH76" s="216" t="s">
        <v>6445</v>
      </c>
      <c r="FI76" s="206">
        <v>45838</v>
      </c>
      <c r="FJ76" s="213" t="s">
        <v>498</v>
      </c>
      <c r="FK76" s="214" t="s">
        <v>17</v>
      </c>
      <c r="FL76" s="214" t="s">
        <v>17</v>
      </c>
      <c r="FM76" s="214" t="s">
        <v>230</v>
      </c>
      <c r="FN76" s="214">
        <v>3</v>
      </c>
      <c r="FO76" s="214" t="s">
        <v>497</v>
      </c>
      <c r="FP76" s="210" t="s">
        <v>17</v>
      </c>
      <c r="FQ76" s="211">
        <v>45504</v>
      </c>
      <c r="FR76" s="213" t="s">
        <v>500</v>
      </c>
      <c r="FS76" s="216" t="s">
        <v>17</v>
      </c>
      <c r="FT76" s="216" t="s">
        <v>17</v>
      </c>
      <c r="FU76" s="216" t="s">
        <v>230</v>
      </c>
      <c r="FV76" s="216">
        <v>3</v>
      </c>
      <c r="FW76" s="216" t="s">
        <v>499</v>
      </c>
      <c r="FX76" s="216" t="s">
        <v>17</v>
      </c>
      <c r="FY76" s="206">
        <v>45504</v>
      </c>
      <c r="FZ76" s="214" t="s">
        <v>1724</v>
      </c>
      <c r="GA76" s="214">
        <v>1</v>
      </c>
      <c r="GB76" s="214" t="s">
        <v>1215</v>
      </c>
      <c r="GC76" s="214" t="s">
        <v>62</v>
      </c>
      <c r="GD76" s="214">
        <v>2</v>
      </c>
      <c r="GE76" s="214" t="s">
        <v>17</v>
      </c>
      <c r="GF76" s="214" t="s">
        <v>17</v>
      </c>
      <c r="GG76" s="215">
        <v>45825</v>
      </c>
      <c r="GH76" s="213" t="s">
        <v>1730</v>
      </c>
      <c r="GI76" s="216">
        <v>0</v>
      </c>
      <c r="GJ76" s="216" t="s">
        <v>1215</v>
      </c>
      <c r="GK76" s="216" t="s">
        <v>62</v>
      </c>
      <c r="GL76" s="216">
        <v>2</v>
      </c>
      <c r="GM76" s="216" t="s">
        <v>17</v>
      </c>
      <c r="GN76" s="216" t="s">
        <v>17</v>
      </c>
      <c r="GO76" s="206">
        <v>45825</v>
      </c>
      <c r="GP76" s="214" t="s">
        <v>1725</v>
      </c>
      <c r="GQ76" s="214">
        <v>1</v>
      </c>
      <c r="GR76" s="214" t="s">
        <v>1215</v>
      </c>
      <c r="GS76" s="214" t="s">
        <v>62</v>
      </c>
      <c r="GT76" s="214">
        <v>2</v>
      </c>
      <c r="GU76" s="214" t="s">
        <v>17</v>
      </c>
      <c r="GV76" s="214" t="s">
        <v>17</v>
      </c>
      <c r="GW76" s="215">
        <v>45825</v>
      </c>
      <c r="GX76" s="213" t="s">
        <v>1731</v>
      </c>
      <c r="GY76" s="216">
        <v>0</v>
      </c>
      <c r="GZ76" s="216" t="s">
        <v>1215</v>
      </c>
      <c r="HA76" s="216" t="s">
        <v>62</v>
      </c>
      <c r="HB76" s="216">
        <v>2</v>
      </c>
      <c r="HC76" s="216" t="s">
        <v>17</v>
      </c>
      <c r="HD76" s="216" t="s">
        <v>17</v>
      </c>
      <c r="HE76" s="206">
        <v>45825</v>
      </c>
      <c r="HF76" s="214" t="s">
        <v>1723</v>
      </c>
      <c r="HG76" s="214">
        <v>0</v>
      </c>
      <c r="HH76" s="214" t="s">
        <v>1215</v>
      </c>
      <c r="HI76" s="214" t="s">
        <v>62</v>
      </c>
      <c r="HJ76" s="214">
        <v>2</v>
      </c>
      <c r="HK76" s="214" t="s">
        <v>17</v>
      </c>
      <c r="HL76" s="214" t="s">
        <v>17</v>
      </c>
      <c r="HM76" s="215">
        <v>45825</v>
      </c>
      <c r="HN76" s="213" t="s">
        <v>1729</v>
      </c>
      <c r="HO76" s="216">
        <v>1</v>
      </c>
      <c r="HP76" s="216" t="s">
        <v>1215</v>
      </c>
      <c r="HQ76" s="216" t="s">
        <v>62</v>
      </c>
      <c r="HR76" s="216">
        <v>2</v>
      </c>
      <c r="HS76" s="216" t="s">
        <v>17</v>
      </c>
      <c r="HT76" s="216" t="s">
        <v>17</v>
      </c>
      <c r="HU76" s="206">
        <v>45825</v>
      </c>
      <c r="HV76" s="214" t="s">
        <v>1726</v>
      </c>
      <c r="HW76" s="214">
        <v>0</v>
      </c>
      <c r="HX76" s="214" t="s">
        <v>1215</v>
      </c>
      <c r="HY76" s="214" t="s">
        <v>62</v>
      </c>
      <c r="HZ76" s="214">
        <v>2</v>
      </c>
      <c r="IA76" s="214" t="s">
        <v>17</v>
      </c>
      <c r="IB76" s="214" t="s">
        <v>17</v>
      </c>
      <c r="IC76" s="215">
        <v>45825</v>
      </c>
      <c r="ID76" s="213" t="s">
        <v>1728</v>
      </c>
      <c r="IE76" s="216">
        <v>1</v>
      </c>
      <c r="IF76" s="216" t="s">
        <v>1215</v>
      </c>
      <c r="IG76" s="216" t="s">
        <v>62</v>
      </c>
      <c r="IH76" s="216">
        <v>2</v>
      </c>
      <c r="II76" s="216" t="s">
        <v>17</v>
      </c>
      <c r="IJ76" s="216" t="s">
        <v>17</v>
      </c>
      <c r="IK76" s="206">
        <v>45825</v>
      </c>
      <c r="IL76" s="214" t="s">
        <v>1727</v>
      </c>
      <c r="IM76" s="214">
        <v>3</v>
      </c>
      <c r="IN76" s="214" t="s">
        <v>1215</v>
      </c>
      <c r="IO76" s="214" t="s">
        <v>62</v>
      </c>
      <c r="IP76" s="214">
        <v>2</v>
      </c>
      <c r="IQ76" s="214" t="s">
        <v>17</v>
      </c>
      <c r="IR76" s="214" t="s">
        <v>17</v>
      </c>
      <c r="IS76" s="215">
        <v>45825</v>
      </c>
    </row>
    <row r="77" spans="1:253" s="11" customFormat="1" ht="13.25" customHeight="1" x14ac:dyDescent="0.25">
      <c r="A77" s="11" t="s">
        <v>964</v>
      </c>
      <c r="B77" s="11" t="s">
        <v>8685</v>
      </c>
      <c r="C77" s="11" t="s">
        <v>965</v>
      </c>
      <c r="D77" s="11" t="s">
        <v>435</v>
      </c>
      <c r="E77" s="11" t="s">
        <v>7947</v>
      </c>
      <c r="F77" s="11" t="s">
        <v>6449</v>
      </c>
      <c r="G77" s="204">
        <v>35389000</v>
      </c>
      <c r="H77" s="205" t="s">
        <v>3227</v>
      </c>
      <c r="I77" s="205" t="s">
        <v>398</v>
      </c>
      <c r="J77" s="205">
        <v>2</v>
      </c>
      <c r="K77" s="205" t="s">
        <v>6448</v>
      </c>
      <c r="L77" s="205" t="s">
        <v>6409</v>
      </c>
      <c r="M77" s="206">
        <v>45838</v>
      </c>
      <c r="N77" s="213" t="s">
        <v>6453</v>
      </c>
      <c r="O77" s="208">
        <v>181240</v>
      </c>
      <c r="P77" s="208" t="s">
        <v>6450</v>
      </c>
      <c r="Q77" s="208" t="s">
        <v>398</v>
      </c>
      <c r="R77" s="208">
        <v>2</v>
      </c>
      <c r="S77" s="208" t="s">
        <v>6452</v>
      </c>
      <c r="T77" s="208" t="s">
        <v>6451</v>
      </c>
      <c r="U77" s="209">
        <v>45838</v>
      </c>
      <c r="V77" s="213" t="s">
        <v>6457</v>
      </c>
      <c r="W77" s="205">
        <v>13164000</v>
      </c>
      <c r="X77" s="205" t="s">
        <v>6454</v>
      </c>
      <c r="Y77" s="205" t="s">
        <v>398</v>
      </c>
      <c r="Z77" s="205">
        <v>2</v>
      </c>
      <c r="AA77" s="205" t="s">
        <v>6456</v>
      </c>
      <c r="AB77" s="205" t="s">
        <v>6455</v>
      </c>
      <c r="AC77" s="206">
        <v>45838</v>
      </c>
      <c r="AD77" s="213" t="s">
        <v>6461</v>
      </c>
      <c r="AE77" s="210">
        <v>778000</v>
      </c>
      <c r="AF77" s="210" t="s">
        <v>6458</v>
      </c>
      <c r="AG77" s="210" t="s">
        <v>398</v>
      </c>
      <c r="AH77" s="210">
        <v>2</v>
      </c>
      <c r="AI77" s="210" t="s">
        <v>6460</v>
      </c>
      <c r="AJ77" s="210" t="s">
        <v>6459</v>
      </c>
      <c r="AK77" s="211">
        <v>45838</v>
      </c>
      <c r="AL77" s="213" t="s">
        <v>6465</v>
      </c>
      <c r="AM77" s="205">
        <v>12000</v>
      </c>
      <c r="AN77" s="205" t="s">
        <v>6462</v>
      </c>
      <c r="AO77" s="205" t="s">
        <v>230</v>
      </c>
      <c r="AP77" s="205">
        <v>3</v>
      </c>
      <c r="AQ77" s="205" t="s">
        <v>6464</v>
      </c>
      <c r="AR77" s="205" t="s">
        <v>6463</v>
      </c>
      <c r="AS77" s="206">
        <v>45838</v>
      </c>
      <c r="AT77" s="214" t="s">
        <v>1038</v>
      </c>
      <c r="AU77" s="210">
        <v>1039</v>
      </c>
      <c r="AV77" s="210" t="s">
        <v>1035</v>
      </c>
      <c r="AW77" s="210" t="s">
        <v>398</v>
      </c>
      <c r="AX77" s="210">
        <v>2</v>
      </c>
      <c r="AY77" s="210" t="s">
        <v>1037</v>
      </c>
      <c r="AZ77" s="210" t="s">
        <v>1036</v>
      </c>
      <c r="BA77" s="211">
        <v>45747</v>
      </c>
      <c r="BB77" s="213" t="s">
        <v>971</v>
      </c>
      <c r="BC77" s="205" t="s">
        <v>17</v>
      </c>
      <c r="BD77" s="205" t="s">
        <v>17</v>
      </c>
      <c r="BE77" s="205" t="s">
        <v>17</v>
      </c>
      <c r="BF77" s="205" t="s">
        <v>17</v>
      </c>
      <c r="BG77" s="205" t="s">
        <v>970</v>
      </c>
      <c r="BH77" s="205" t="s">
        <v>17</v>
      </c>
      <c r="BI77" s="206">
        <v>45716</v>
      </c>
      <c r="BJ77" s="214" t="s">
        <v>6469</v>
      </c>
      <c r="BK77" s="214">
        <v>27</v>
      </c>
      <c r="BL77" s="214" t="s">
        <v>6466</v>
      </c>
      <c r="BM77" s="214" t="s">
        <v>398</v>
      </c>
      <c r="BN77" s="214">
        <v>2</v>
      </c>
      <c r="BO77" s="214" t="s">
        <v>6468</v>
      </c>
      <c r="BP77" s="210" t="s">
        <v>6467</v>
      </c>
      <c r="BQ77" s="215">
        <v>45838</v>
      </c>
      <c r="BR77" s="213" t="s">
        <v>975</v>
      </c>
      <c r="BS77" s="216">
        <v>64105</v>
      </c>
      <c r="BT77" s="216" t="s">
        <v>972</v>
      </c>
      <c r="BU77" s="216" t="s">
        <v>398</v>
      </c>
      <c r="BV77" s="216">
        <v>2</v>
      </c>
      <c r="BW77" s="216" t="s">
        <v>974</v>
      </c>
      <c r="BX77" s="216" t="s">
        <v>973</v>
      </c>
      <c r="BY77" s="206">
        <v>45716</v>
      </c>
      <c r="BZ77" s="214" t="s">
        <v>977</v>
      </c>
      <c r="CA77" s="214">
        <v>94509</v>
      </c>
      <c r="CB77" s="214" t="s">
        <v>972</v>
      </c>
      <c r="CC77" s="214" t="s">
        <v>398</v>
      </c>
      <c r="CD77" s="214">
        <v>2</v>
      </c>
      <c r="CE77" s="214" t="s">
        <v>976</v>
      </c>
      <c r="CF77" s="214" t="s">
        <v>973</v>
      </c>
      <c r="CG77" s="215">
        <v>45716</v>
      </c>
      <c r="CH77" s="213" t="s">
        <v>9024</v>
      </c>
      <c r="CI77" s="214" t="e">
        <v>#N/A</v>
      </c>
      <c r="CJ77" s="214" t="e">
        <v>#N/A</v>
      </c>
      <c r="CK77" s="214" t="e">
        <v>#N/A</v>
      </c>
      <c r="CL77" s="214" t="e">
        <v>#N/A</v>
      </c>
      <c r="CM77" s="214" t="e">
        <v>#N/A</v>
      </c>
      <c r="CN77" s="214" t="e">
        <v>#N/A</v>
      </c>
      <c r="CO77" s="217" t="e">
        <v>#N/A</v>
      </c>
      <c r="CP77" s="214" t="s">
        <v>981</v>
      </c>
      <c r="CQ77" s="216" t="s">
        <v>17</v>
      </c>
      <c r="CR77" s="216" t="s">
        <v>318</v>
      </c>
      <c r="CS77" s="216" t="s">
        <v>17</v>
      </c>
      <c r="CT77" s="216" t="s">
        <v>17</v>
      </c>
      <c r="CU77" s="216" t="s">
        <v>980</v>
      </c>
      <c r="CV77" s="216" t="s">
        <v>17</v>
      </c>
      <c r="CW77" s="206">
        <v>45716</v>
      </c>
      <c r="CX77" s="214" t="s">
        <v>6474</v>
      </c>
      <c r="CY77" s="210">
        <v>778000</v>
      </c>
      <c r="CZ77" s="210" t="s">
        <v>6471</v>
      </c>
      <c r="DA77" s="210" t="s">
        <v>398</v>
      </c>
      <c r="DB77" s="210">
        <v>2</v>
      </c>
      <c r="DC77" s="210" t="s">
        <v>6481</v>
      </c>
      <c r="DD77" s="210" t="s">
        <v>6472</v>
      </c>
      <c r="DE77" s="212">
        <v>45838</v>
      </c>
      <c r="DF77" s="213" t="s">
        <v>6478</v>
      </c>
      <c r="DG77" s="205">
        <v>12386000</v>
      </c>
      <c r="DH77" s="216" t="s">
        <v>6475</v>
      </c>
      <c r="DI77" s="216" t="s">
        <v>398</v>
      </c>
      <c r="DJ77" s="216">
        <v>2</v>
      </c>
      <c r="DK77" s="216" t="s">
        <v>6477</v>
      </c>
      <c r="DL77" s="216" t="s">
        <v>6476</v>
      </c>
      <c r="DM77" s="206">
        <v>45838</v>
      </c>
      <c r="DN77" s="214" t="s">
        <v>6480</v>
      </c>
      <c r="DO77" s="210">
        <v>0</v>
      </c>
      <c r="DP77" s="214" t="s">
        <v>6458</v>
      </c>
      <c r="DQ77" s="214" t="s">
        <v>398</v>
      </c>
      <c r="DR77" s="214">
        <v>2</v>
      </c>
      <c r="DS77" s="214" t="s">
        <v>6479</v>
      </c>
      <c r="DT77" s="214" t="s">
        <v>6459</v>
      </c>
      <c r="DU77" s="215">
        <v>45838</v>
      </c>
      <c r="DV77" s="213" t="s">
        <v>6482</v>
      </c>
      <c r="DW77" s="205">
        <v>778000</v>
      </c>
      <c r="DX77" s="216" t="s">
        <v>6471</v>
      </c>
      <c r="DY77" s="216" t="s">
        <v>398</v>
      </c>
      <c r="DZ77" s="216">
        <v>2</v>
      </c>
      <c r="EA77" s="216" t="s">
        <v>6481</v>
      </c>
      <c r="EB77" s="216" t="s">
        <v>6472</v>
      </c>
      <c r="EC77" s="206">
        <v>45838</v>
      </c>
      <c r="ED77" s="214" t="s">
        <v>6484</v>
      </c>
      <c r="EE77" s="210" t="s">
        <v>17</v>
      </c>
      <c r="EF77" s="214" t="s">
        <v>17</v>
      </c>
      <c r="EG77" s="214" t="s">
        <v>230</v>
      </c>
      <c r="EH77" s="214">
        <v>3</v>
      </c>
      <c r="EI77" s="214" t="s">
        <v>6483</v>
      </c>
      <c r="EJ77" s="214" t="s">
        <v>17</v>
      </c>
      <c r="EK77" s="215">
        <v>45838</v>
      </c>
      <c r="EL77" s="213" t="s">
        <v>6487</v>
      </c>
      <c r="EM77" s="205" t="s">
        <v>17</v>
      </c>
      <c r="EN77" s="216" t="s">
        <v>6485</v>
      </c>
      <c r="EO77" s="216" t="s">
        <v>230</v>
      </c>
      <c r="EP77" s="216">
        <v>3</v>
      </c>
      <c r="EQ77" s="216" t="s">
        <v>6486</v>
      </c>
      <c r="ER77" s="216" t="s">
        <v>17</v>
      </c>
      <c r="ES77" s="206">
        <v>45838</v>
      </c>
      <c r="ET77" s="214" t="s">
        <v>6470</v>
      </c>
      <c r="EU77" s="214">
        <v>180</v>
      </c>
      <c r="EV77" s="214" t="s">
        <v>6428</v>
      </c>
      <c r="EW77" s="214" t="s">
        <v>398</v>
      </c>
      <c r="EX77" s="214">
        <v>2</v>
      </c>
      <c r="EY77" s="214" t="s">
        <v>6430</v>
      </c>
      <c r="EZ77" s="214" t="s">
        <v>6429</v>
      </c>
      <c r="FA77" s="215">
        <v>45838</v>
      </c>
      <c r="FB77" s="213" t="s">
        <v>6491</v>
      </c>
      <c r="FC77" s="216">
        <v>3</v>
      </c>
      <c r="FD77" s="216" t="s">
        <v>6488</v>
      </c>
      <c r="FE77" s="216" t="s">
        <v>398</v>
      </c>
      <c r="FF77" s="216">
        <v>2</v>
      </c>
      <c r="FG77" s="216" t="s">
        <v>6490</v>
      </c>
      <c r="FH77" s="216" t="s">
        <v>6489</v>
      </c>
      <c r="FI77" s="206">
        <v>45838</v>
      </c>
      <c r="FJ77" s="213" t="s">
        <v>967</v>
      </c>
      <c r="FK77" s="214" t="s">
        <v>17</v>
      </c>
      <c r="FL77" s="214" t="s">
        <v>318</v>
      </c>
      <c r="FM77" s="214" t="s">
        <v>17</v>
      </c>
      <c r="FN77" s="214" t="s">
        <v>17</v>
      </c>
      <c r="FO77" s="214" t="s">
        <v>966</v>
      </c>
      <c r="FP77" s="210" t="s">
        <v>17</v>
      </c>
      <c r="FQ77" s="211">
        <v>45716</v>
      </c>
      <c r="FR77" s="213" t="s">
        <v>969</v>
      </c>
      <c r="FS77" s="216" t="s">
        <v>17</v>
      </c>
      <c r="FT77" s="216" t="s">
        <v>318</v>
      </c>
      <c r="FU77" s="216" t="s">
        <v>17</v>
      </c>
      <c r="FV77" s="216" t="s">
        <v>17</v>
      </c>
      <c r="FW77" s="216" t="s">
        <v>968</v>
      </c>
      <c r="FX77" s="216" t="s">
        <v>17</v>
      </c>
      <c r="FY77" s="206">
        <v>45716</v>
      </c>
      <c r="FZ77" s="214" t="s">
        <v>1733</v>
      </c>
      <c r="GA77" s="214">
        <v>1</v>
      </c>
      <c r="GB77" s="214" t="s">
        <v>1215</v>
      </c>
      <c r="GC77" s="214" t="s">
        <v>62</v>
      </c>
      <c r="GD77" s="214">
        <v>2</v>
      </c>
      <c r="GE77" s="214" t="s">
        <v>17</v>
      </c>
      <c r="GF77" s="214" t="s">
        <v>17</v>
      </c>
      <c r="GG77" s="215">
        <v>45825</v>
      </c>
      <c r="GH77" s="213" t="s">
        <v>1739</v>
      </c>
      <c r="GI77" s="216">
        <v>2</v>
      </c>
      <c r="GJ77" s="216" t="s">
        <v>1215</v>
      </c>
      <c r="GK77" s="216" t="s">
        <v>62</v>
      </c>
      <c r="GL77" s="216">
        <v>2</v>
      </c>
      <c r="GM77" s="216" t="s">
        <v>17</v>
      </c>
      <c r="GN77" s="216" t="s">
        <v>17</v>
      </c>
      <c r="GO77" s="206">
        <v>45825</v>
      </c>
      <c r="GP77" s="214" t="s">
        <v>1734</v>
      </c>
      <c r="GQ77" s="214">
        <v>2</v>
      </c>
      <c r="GR77" s="214" t="s">
        <v>1215</v>
      </c>
      <c r="GS77" s="214" t="s">
        <v>62</v>
      </c>
      <c r="GT77" s="214">
        <v>2</v>
      </c>
      <c r="GU77" s="214" t="s">
        <v>17</v>
      </c>
      <c r="GV77" s="214" t="s">
        <v>17</v>
      </c>
      <c r="GW77" s="215">
        <v>45825</v>
      </c>
      <c r="GX77" s="213" t="s">
        <v>1740</v>
      </c>
      <c r="GY77" s="216">
        <v>1</v>
      </c>
      <c r="GZ77" s="216" t="s">
        <v>1215</v>
      </c>
      <c r="HA77" s="216" t="s">
        <v>62</v>
      </c>
      <c r="HB77" s="216">
        <v>2</v>
      </c>
      <c r="HC77" s="216" t="s">
        <v>17</v>
      </c>
      <c r="HD77" s="216" t="s">
        <v>17</v>
      </c>
      <c r="HE77" s="206">
        <v>45825</v>
      </c>
      <c r="HF77" s="214" t="s">
        <v>1732</v>
      </c>
      <c r="HG77" s="214">
        <v>0</v>
      </c>
      <c r="HH77" s="214" t="s">
        <v>1215</v>
      </c>
      <c r="HI77" s="214" t="s">
        <v>62</v>
      </c>
      <c r="HJ77" s="214">
        <v>2</v>
      </c>
      <c r="HK77" s="214" t="s">
        <v>17</v>
      </c>
      <c r="HL77" s="214" t="s">
        <v>17</v>
      </c>
      <c r="HM77" s="215">
        <v>45825</v>
      </c>
      <c r="HN77" s="213" t="s">
        <v>1738</v>
      </c>
      <c r="HO77" s="216">
        <v>2</v>
      </c>
      <c r="HP77" s="216" t="s">
        <v>1215</v>
      </c>
      <c r="HQ77" s="216" t="s">
        <v>62</v>
      </c>
      <c r="HR77" s="216">
        <v>2</v>
      </c>
      <c r="HS77" s="216" t="s">
        <v>17</v>
      </c>
      <c r="HT77" s="216" t="s">
        <v>17</v>
      </c>
      <c r="HU77" s="206">
        <v>45825</v>
      </c>
      <c r="HV77" s="214" t="s">
        <v>1735</v>
      </c>
      <c r="HW77" s="214">
        <v>3</v>
      </c>
      <c r="HX77" s="214" t="s">
        <v>1215</v>
      </c>
      <c r="HY77" s="214" t="s">
        <v>62</v>
      </c>
      <c r="HZ77" s="214">
        <v>2</v>
      </c>
      <c r="IA77" s="214" t="s">
        <v>17</v>
      </c>
      <c r="IB77" s="214" t="s">
        <v>17</v>
      </c>
      <c r="IC77" s="215">
        <v>45825</v>
      </c>
      <c r="ID77" s="213" t="s">
        <v>1737</v>
      </c>
      <c r="IE77" s="216">
        <v>1</v>
      </c>
      <c r="IF77" s="216" t="s">
        <v>1215</v>
      </c>
      <c r="IG77" s="216" t="s">
        <v>62</v>
      </c>
      <c r="IH77" s="216">
        <v>2</v>
      </c>
      <c r="II77" s="216" t="s">
        <v>17</v>
      </c>
      <c r="IJ77" s="216" t="s">
        <v>17</v>
      </c>
      <c r="IK77" s="206">
        <v>45825</v>
      </c>
      <c r="IL77" s="214" t="s">
        <v>1736</v>
      </c>
      <c r="IM77" s="214">
        <v>3</v>
      </c>
      <c r="IN77" s="214" t="s">
        <v>1215</v>
      </c>
      <c r="IO77" s="214" t="s">
        <v>62</v>
      </c>
      <c r="IP77" s="214">
        <v>2</v>
      </c>
      <c r="IQ77" s="214" t="s">
        <v>17</v>
      </c>
      <c r="IR77" s="214" t="s">
        <v>17</v>
      </c>
      <c r="IS77" s="215">
        <v>45825</v>
      </c>
    </row>
    <row r="78" spans="1:253" s="11" customFormat="1" ht="13.25" customHeight="1" x14ac:dyDescent="0.25">
      <c r="A78" s="11" t="s">
        <v>66</v>
      </c>
      <c r="B78" s="11" t="s">
        <v>8443</v>
      </c>
      <c r="C78" s="11" t="s">
        <v>67</v>
      </c>
      <c r="D78" s="11" t="s">
        <v>68</v>
      </c>
      <c r="E78" s="11" t="s">
        <v>7948</v>
      </c>
      <c r="F78" s="11" t="s">
        <v>3118</v>
      </c>
      <c r="G78" s="204">
        <v>5309000</v>
      </c>
      <c r="H78" s="205" t="s">
        <v>3083</v>
      </c>
      <c r="I78" s="205" t="s">
        <v>398</v>
      </c>
      <c r="J78" s="205">
        <v>2</v>
      </c>
      <c r="K78" s="205" t="s">
        <v>3085</v>
      </c>
      <c r="L78" s="205" t="s">
        <v>3084</v>
      </c>
      <c r="M78" s="206">
        <v>45832</v>
      </c>
      <c r="N78" s="213" t="s">
        <v>3122</v>
      </c>
      <c r="O78" s="208">
        <v>206000</v>
      </c>
      <c r="P78" s="208" t="s">
        <v>3119</v>
      </c>
      <c r="Q78" s="208" t="s">
        <v>398</v>
      </c>
      <c r="R78" s="208">
        <v>2</v>
      </c>
      <c r="S78" s="208" t="s">
        <v>3121</v>
      </c>
      <c r="T78" s="208" t="s">
        <v>3120</v>
      </c>
      <c r="U78" s="209">
        <v>45832</v>
      </c>
      <c r="V78" s="213" t="s">
        <v>3126</v>
      </c>
      <c r="W78" s="205">
        <v>2246000</v>
      </c>
      <c r="X78" s="205" t="s">
        <v>3123</v>
      </c>
      <c r="Y78" s="205" t="s">
        <v>398</v>
      </c>
      <c r="Z78" s="205">
        <v>2</v>
      </c>
      <c r="AA78" s="205" t="s">
        <v>3125</v>
      </c>
      <c r="AB78" s="205" t="s">
        <v>3124</v>
      </c>
      <c r="AC78" s="206">
        <v>45832</v>
      </c>
      <c r="AD78" s="213" t="s">
        <v>3130</v>
      </c>
      <c r="AE78" s="210">
        <v>388000</v>
      </c>
      <c r="AF78" s="210" t="s">
        <v>3127</v>
      </c>
      <c r="AG78" s="210" t="s">
        <v>230</v>
      </c>
      <c r="AH78" s="210">
        <v>3</v>
      </c>
      <c r="AI78" s="210" t="s">
        <v>3129</v>
      </c>
      <c r="AJ78" s="210" t="s">
        <v>3128</v>
      </c>
      <c r="AK78" s="211">
        <v>45832</v>
      </c>
      <c r="AL78" s="213" t="s">
        <v>3134</v>
      </c>
      <c r="AM78" s="205">
        <v>170000</v>
      </c>
      <c r="AN78" s="205" t="s">
        <v>3131</v>
      </c>
      <c r="AO78" s="205" t="s">
        <v>230</v>
      </c>
      <c r="AP78" s="205">
        <v>3</v>
      </c>
      <c r="AQ78" s="205" t="s">
        <v>3133</v>
      </c>
      <c r="AR78" s="205" t="s">
        <v>3132</v>
      </c>
      <c r="AS78" s="206">
        <v>45832</v>
      </c>
      <c r="AT78" s="214" t="s">
        <v>181</v>
      </c>
      <c r="AU78" s="210">
        <v>0</v>
      </c>
      <c r="AV78" s="210">
        <v>0</v>
      </c>
      <c r="AW78" s="210" t="s">
        <v>178</v>
      </c>
      <c r="AX78" s="210">
        <v>1</v>
      </c>
      <c r="AY78" s="210">
        <v>0</v>
      </c>
      <c r="AZ78" s="210" t="s">
        <v>17</v>
      </c>
      <c r="BA78" s="211">
        <v>43644</v>
      </c>
      <c r="BB78" s="213" t="s">
        <v>319</v>
      </c>
      <c r="BC78" s="205" t="s">
        <v>17</v>
      </c>
      <c r="BD78" s="205" t="s">
        <v>17</v>
      </c>
      <c r="BE78" s="205" t="s">
        <v>17</v>
      </c>
      <c r="BF78" s="205" t="s">
        <v>17</v>
      </c>
      <c r="BG78" s="205" t="s">
        <v>318</v>
      </c>
      <c r="BH78" s="205" t="s">
        <v>17</v>
      </c>
      <c r="BI78" s="206">
        <v>44801</v>
      </c>
      <c r="BJ78" s="214" t="s">
        <v>3135</v>
      </c>
      <c r="BK78" s="214">
        <v>0</v>
      </c>
      <c r="BL78" s="214" t="s">
        <v>2888</v>
      </c>
      <c r="BM78" s="214" t="s">
        <v>398</v>
      </c>
      <c r="BN78" s="214">
        <v>2</v>
      </c>
      <c r="BO78" s="214" t="s">
        <v>3099</v>
      </c>
      <c r="BP78" s="210" t="s">
        <v>269</v>
      </c>
      <c r="BQ78" s="215">
        <v>45832</v>
      </c>
      <c r="BR78" s="213" t="s">
        <v>179</v>
      </c>
      <c r="BS78" s="216">
        <v>0</v>
      </c>
      <c r="BT78" s="216" t="s">
        <v>17</v>
      </c>
      <c r="BU78" s="216" t="s">
        <v>178</v>
      </c>
      <c r="BV78" s="216">
        <v>1</v>
      </c>
      <c r="BW78" s="216">
        <v>0</v>
      </c>
      <c r="BX78" s="216" t="s">
        <v>17</v>
      </c>
      <c r="BY78" s="206">
        <v>43644</v>
      </c>
      <c r="BZ78" s="214" t="s">
        <v>180</v>
      </c>
      <c r="CA78" s="214">
        <v>0</v>
      </c>
      <c r="CB78" s="214" t="s">
        <v>17</v>
      </c>
      <c r="CC78" s="214" t="s">
        <v>178</v>
      </c>
      <c r="CD78" s="214">
        <v>1</v>
      </c>
      <c r="CE78" s="214">
        <v>0</v>
      </c>
      <c r="CF78" s="214" t="s">
        <v>17</v>
      </c>
      <c r="CG78" s="215">
        <v>43644</v>
      </c>
      <c r="CH78" s="213" t="s">
        <v>9025</v>
      </c>
      <c r="CI78" s="214" t="e">
        <v>#N/A</v>
      </c>
      <c r="CJ78" s="214" t="e">
        <v>#N/A</v>
      </c>
      <c r="CK78" s="214" t="e">
        <v>#N/A</v>
      </c>
      <c r="CL78" s="214" t="e">
        <v>#N/A</v>
      </c>
      <c r="CM78" s="214" t="e">
        <v>#N/A</v>
      </c>
      <c r="CN78" s="214" t="e">
        <v>#N/A</v>
      </c>
      <c r="CO78" s="217" t="e">
        <v>#N/A</v>
      </c>
      <c r="CP78" s="214" t="s">
        <v>69</v>
      </c>
      <c r="CQ78" s="216" t="s">
        <v>17</v>
      </c>
      <c r="CR78" s="216">
        <v>0</v>
      </c>
      <c r="CS78" s="216" t="s">
        <v>62</v>
      </c>
      <c r="CT78" s="216">
        <v>2</v>
      </c>
      <c r="CU78" s="216">
        <v>0</v>
      </c>
      <c r="CV78" s="216">
        <v>0</v>
      </c>
      <c r="CW78" s="206">
        <v>43510</v>
      </c>
      <c r="CX78" s="214" t="s">
        <v>3138</v>
      </c>
      <c r="CY78" s="210">
        <v>388000</v>
      </c>
      <c r="CZ78" s="210" t="s">
        <v>3127</v>
      </c>
      <c r="DA78" s="210" t="s">
        <v>230</v>
      </c>
      <c r="DB78" s="210">
        <v>3</v>
      </c>
      <c r="DC78" s="210" t="s">
        <v>3146</v>
      </c>
      <c r="DD78" s="210" t="s">
        <v>3128</v>
      </c>
      <c r="DE78" s="212">
        <v>45832</v>
      </c>
      <c r="DF78" s="213" t="s">
        <v>3142</v>
      </c>
      <c r="DG78" s="205">
        <v>1858000</v>
      </c>
      <c r="DH78" s="216" t="s">
        <v>3139</v>
      </c>
      <c r="DI78" s="216" t="s">
        <v>230</v>
      </c>
      <c r="DJ78" s="216">
        <v>3</v>
      </c>
      <c r="DK78" s="216" t="s">
        <v>3141</v>
      </c>
      <c r="DL78" s="216" t="s">
        <v>3140</v>
      </c>
      <c r="DM78" s="206">
        <v>45832</v>
      </c>
      <c r="DN78" s="214" t="s">
        <v>3145</v>
      </c>
      <c r="DO78" s="210">
        <v>0</v>
      </c>
      <c r="DP78" s="214" t="s">
        <v>3127</v>
      </c>
      <c r="DQ78" s="214" t="s">
        <v>230</v>
      </c>
      <c r="DR78" s="214">
        <v>3</v>
      </c>
      <c r="DS78" s="214" t="s">
        <v>3144</v>
      </c>
      <c r="DT78" s="214" t="s">
        <v>3143</v>
      </c>
      <c r="DU78" s="215">
        <v>45832</v>
      </c>
      <c r="DV78" s="213" t="s">
        <v>3147</v>
      </c>
      <c r="DW78" s="205">
        <v>388000</v>
      </c>
      <c r="DX78" s="216" t="s">
        <v>3127</v>
      </c>
      <c r="DY78" s="216" t="s">
        <v>230</v>
      </c>
      <c r="DZ78" s="216">
        <v>3</v>
      </c>
      <c r="EA78" s="216" t="s">
        <v>3146</v>
      </c>
      <c r="EB78" s="216" t="s">
        <v>3128</v>
      </c>
      <c r="EC78" s="206">
        <v>45832</v>
      </c>
      <c r="ED78" s="214" t="s">
        <v>3148</v>
      </c>
      <c r="EE78" s="210" t="s">
        <v>17</v>
      </c>
      <c r="EF78" s="214" t="s">
        <v>17</v>
      </c>
      <c r="EG78" s="214" t="s">
        <v>17</v>
      </c>
      <c r="EH78" s="214" t="s">
        <v>17</v>
      </c>
      <c r="EI78" s="214" t="s">
        <v>3018</v>
      </c>
      <c r="EJ78" s="214" t="s">
        <v>17</v>
      </c>
      <c r="EK78" s="215">
        <v>45832</v>
      </c>
      <c r="EL78" s="213" t="s">
        <v>3149</v>
      </c>
      <c r="EM78" s="205" t="s">
        <v>17</v>
      </c>
      <c r="EN78" s="216" t="s">
        <v>17</v>
      </c>
      <c r="EO78" s="216" t="s">
        <v>17</v>
      </c>
      <c r="EP78" s="216" t="s">
        <v>17</v>
      </c>
      <c r="EQ78" s="216" t="s">
        <v>3018</v>
      </c>
      <c r="ER78" s="216" t="s">
        <v>17</v>
      </c>
      <c r="ES78" s="206">
        <v>45832</v>
      </c>
      <c r="ET78" s="214" t="s">
        <v>3136</v>
      </c>
      <c r="EU78" s="214">
        <v>0</v>
      </c>
      <c r="EV78" s="214" t="s">
        <v>2888</v>
      </c>
      <c r="EW78" s="214" t="s">
        <v>398</v>
      </c>
      <c r="EX78" s="214">
        <v>2</v>
      </c>
      <c r="EY78" s="214" t="s">
        <v>3099</v>
      </c>
      <c r="EZ78" s="214" t="s">
        <v>269</v>
      </c>
      <c r="FA78" s="215">
        <v>45832</v>
      </c>
      <c r="FB78" s="213" t="s">
        <v>3153</v>
      </c>
      <c r="FC78" s="216">
        <v>2</v>
      </c>
      <c r="FD78" s="216" t="s">
        <v>3150</v>
      </c>
      <c r="FE78" s="216" t="s">
        <v>178</v>
      </c>
      <c r="FF78" s="216">
        <v>1</v>
      </c>
      <c r="FG78" s="216" t="s">
        <v>3152</v>
      </c>
      <c r="FH78" s="216" t="s">
        <v>3151</v>
      </c>
      <c r="FI78" s="206">
        <v>45832</v>
      </c>
      <c r="FJ78" s="213" t="s">
        <v>70</v>
      </c>
      <c r="FK78" s="214" t="s">
        <v>17</v>
      </c>
      <c r="FL78" s="214">
        <v>0</v>
      </c>
      <c r="FM78" s="214" t="s">
        <v>62</v>
      </c>
      <c r="FN78" s="214">
        <v>2</v>
      </c>
      <c r="FO78" s="214">
        <v>0</v>
      </c>
      <c r="FP78" s="210">
        <v>0</v>
      </c>
      <c r="FQ78" s="211">
        <v>43510</v>
      </c>
      <c r="FR78" s="213" t="s">
        <v>71</v>
      </c>
      <c r="FS78" s="216" t="s">
        <v>17</v>
      </c>
      <c r="FT78" s="216">
        <v>0</v>
      </c>
      <c r="FU78" s="216" t="s">
        <v>62</v>
      </c>
      <c r="FV78" s="216">
        <v>2</v>
      </c>
      <c r="FW78" s="216">
        <v>0</v>
      </c>
      <c r="FX78" s="216">
        <v>0</v>
      </c>
      <c r="FY78" s="206">
        <v>43510</v>
      </c>
      <c r="FZ78" s="214" t="s">
        <v>1387</v>
      </c>
      <c r="GA78" s="214">
        <v>0</v>
      </c>
      <c r="GB78" s="214" t="s">
        <v>1215</v>
      </c>
      <c r="GC78" s="214" t="s">
        <v>62</v>
      </c>
      <c r="GD78" s="214">
        <v>2</v>
      </c>
      <c r="GE78" s="214" t="s">
        <v>17</v>
      </c>
      <c r="GF78" s="214" t="s">
        <v>17</v>
      </c>
      <c r="GG78" s="215">
        <v>45812</v>
      </c>
      <c r="GH78" s="213" t="s">
        <v>1393</v>
      </c>
      <c r="GI78" s="216">
        <v>0</v>
      </c>
      <c r="GJ78" s="216" t="s">
        <v>1215</v>
      </c>
      <c r="GK78" s="216" t="s">
        <v>62</v>
      </c>
      <c r="GL78" s="216">
        <v>2</v>
      </c>
      <c r="GM78" s="216" t="s">
        <v>17</v>
      </c>
      <c r="GN78" s="216" t="s">
        <v>17</v>
      </c>
      <c r="GO78" s="206">
        <v>45812</v>
      </c>
      <c r="GP78" s="214" t="s">
        <v>1388</v>
      </c>
      <c r="GQ78" s="214">
        <v>0</v>
      </c>
      <c r="GR78" s="214" t="s">
        <v>1215</v>
      </c>
      <c r="GS78" s="214" t="s">
        <v>62</v>
      </c>
      <c r="GT78" s="214">
        <v>2</v>
      </c>
      <c r="GU78" s="214" t="s">
        <v>17</v>
      </c>
      <c r="GV78" s="214" t="s">
        <v>17</v>
      </c>
      <c r="GW78" s="215">
        <v>45812</v>
      </c>
      <c r="GX78" s="213" t="s">
        <v>1394</v>
      </c>
      <c r="GY78" s="216">
        <v>0</v>
      </c>
      <c r="GZ78" s="216" t="s">
        <v>1215</v>
      </c>
      <c r="HA78" s="216" t="s">
        <v>62</v>
      </c>
      <c r="HB78" s="216">
        <v>2</v>
      </c>
      <c r="HC78" s="216" t="s">
        <v>17</v>
      </c>
      <c r="HD78" s="216" t="s">
        <v>17</v>
      </c>
      <c r="HE78" s="206">
        <v>45812</v>
      </c>
      <c r="HF78" s="214" t="s">
        <v>1386</v>
      </c>
      <c r="HG78" s="214">
        <v>0</v>
      </c>
      <c r="HH78" s="214" t="s">
        <v>1215</v>
      </c>
      <c r="HI78" s="214" t="s">
        <v>62</v>
      </c>
      <c r="HJ78" s="214">
        <v>2</v>
      </c>
      <c r="HK78" s="214" t="s">
        <v>17</v>
      </c>
      <c r="HL78" s="214" t="s">
        <v>17</v>
      </c>
      <c r="HM78" s="215">
        <v>45812</v>
      </c>
      <c r="HN78" s="213" t="s">
        <v>1392</v>
      </c>
      <c r="HO78" s="216">
        <v>3</v>
      </c>
      <c r="HP78" s="216" t="s">
        <v>1215</v>
      </c>
      <c r="HQ78" s="216" t="s">
        <v>62</v>
      </c>
      <c r="HR78" s="216">
        <v>2</v>
      </c>
      <c r="HS78" s="216" t="s">
        <v>17</v>
      </c>
      <c r="HT78" s="216" t="s">
        <v>17</v>
      </c>
      <c r="HU78" s="206">
        <v>45812</v>
      </c>
      <c r="HV78" s="214" t="s">
        <v>1389</v>
      </c>
      <c r="HW78" s="214">
        <v>0</v>
      </c>
      <c r="HX78" s="214" t="s">
        <v>1215</v>
      </c>
      <c r="HY78" s="214" t="s">
        <v>62</v>
      </c>
      <c r="HZ78" s="214">
        <v>2</v>
      </c>
      <c r="IA78" s="214" t="s">
        <v>17</v>
      </c>
      <c r="IB78" s="214" t="s">
        <v>17</v>
      </c>
      <c r="IC78" s="215">
        <v>45812</v>
      </c>
      <c r="ID78" s="213" t="s">
        <v>1391</v>
      </c>
      <c r="IE78" s="216">
        <v>2</v>
      </c>
      <c r="IF78" s="216" t="s">
        <v>1215</v>
      </c>
      <c r="IG78" s="216" t="s">
        <v>62</v>
      </c>
      <c r="IH78" s="216">
        <v>2</v>
      </c>
      <c r="II78" s="216" t="s">
        <v>17</v>
      </c>
      <c r="IJ78" s="216" t="s">
        <v>17</v>
      </c>
      <c r="IK78" s="206">
        <v>45812</v>
      </c>
      <c r="IL78" s="214" t="s">
        <v>1390</v>
      </c>
      <c r="IM78" s="214">
        <v>0</v>
      </c>
      <c r="IN78" s="214" t="s">
        <v>1215</v>
      </c>
      <c r="IO78" s="214" t="s">
        <v>62</v>
      </c>
      <c r="IP78" s="214">
        <v>2</v>
      </c>
      <c r="IQ78" s="214" t="s">
        <v>17</v>
      </c>
      <c r="IR78" s="214" t="s">
        <v>17</v>
      </c>
      <c r="IS78" s="215">
        <v>45812</v>
      </c>
    </row>
    <row r="79" spans="1:253" s="11" customFormat="1" ht="13.25" customHeight="1" x14ac:dyDescent="0.25">
      <c r="A79" s="11" t="s">
        <v>260</v>
      </c>
      <c r="B79" s="11" t="s">
        <v>8695</v>
      </c>
      <c r="C79" s="11" t="s">
        <v>261</v>
      </c>
      <c r="D79" s="11" t="s">
        <v>68</v>
      </c>
      <c r="E79" s="11" t="s">
        <v>7948</v>
      </c>
      <c r="F79" s="11" t="s">
        <v>3086</v>
      </c>
      <c r="G79" s="204">
        <v>5309000</v>
      </c>
      <c r="H79" s="205" t="s">
        <v>3083</v>
      </c>
      <c r="I79" s="205" t="s">
        <v>398</v>
      </c>
      <c r="J79" s="205">
        <v>2</v>
      </c>
      <c r="K79" s="205" t="s">
        <v>3085</v>
      </c>
      <c r="L79" s="205" t="s">
        <v>3084</v>
      </c>
      <c r="M79" s="206">
        <v>45832</v>
      </c>
      <c r="N79" s="213" t="s">
        <v>3090</v>
      </c>
      <c r="O79" s="208">
        <v>1030700</v>
      </c>
      <c r="P79" s="208" t="s">
        <v>3087</v>
      </c>
      <c r="Q79" s="208" t="s">
        <v>178</v>
      </c>
      <c r="R79" s="208">
        <v>1</v>
      </c>
      <c r="S79" s="208" t="s">
        <v>3089</v>
      </c>
      <c r="T79" s="208" t="s">
        <v>3088</v>
      </c>
      <c r="U79" s="209">
        <v>45832</v>
      </c>
      <c r="V79" s="213" t="s">
        <v>3094</v>
      </c>
      <c r="W79" s="205">
        <v>4928000</v>
      </c>
      <c r="X79" s="205" t="s">
        <v>3091</v>
      </c>
      <c r="Y79" s="205" t="s">
        <v>398</v>
      </c>
      <c r="Z79" s="205">
        <v>2</v>
      </c>
      <c r="AA79" s="205" t="s">
        <v>3093</v>
      </c>
      <c r="AB79" s="205" t="s">
        <v>3092</v>
      </c>
      <c r="AC79" s="206">
        <v>45832</v>
      </c>
      <c r="AD79" s="213" t="s">
        <v>3096</v>
      </c>
      <c r="AE79" s="210">
        <v>1815000</v>
      </c>
      <c r="AF79" s="210" t="s">
        <v>3091</v>
      </c>
      <c r="AG79" s="210" t="s">
        <v>398</v>
      </c>
      <c r="AH79" s="210">
        <v>2</v>
      </c>
      <c r="AI79" s="210" t="s">
        <v>3095</v>
      </c>
      <c r="AJ79" s="210" t="s">
        <v>3092</v>
      </c>
      <c r="AK79" s="211">
        <v>45832</v>
      </c>
      <c r="AL79" s="213" t="s">
        <v>3098</v>
      </c>
      <c r="AM79" s="205" t="s">
        <v>17</v>
      </c>
      <c r="AN79" s="205" t="s">
        <v>17</v>
      </c>
      <c r="AO79" s="205" t="s">
        <v>17</v>
      </c>
      <c r="AP79" s="205" t="s">
        <v>17</v>
      </c>
      <c r="AQ79" s="205" t="s">
        <v>3097</v>
      </c>
      <c r="AR79" s="205" t="s">
        <v>17</v>
      </c>
      <c r="AS79" s="206">
        <v>45832</v>
      </c>
      <c r="AT79" s="214" t="s">
        <v>265</v>
      </c>
      <c r="AU79" s="210" t="s">
        <v>17</v>
      </c>
      <c r="AV79" s="210" t="s">
        <v>17</v>
      </c>
      <c r="AW79" s="210" t="s">
        <v>17</v>
      </c>
      <c r="AX79" s="210" t="s">
        <v>17</v>
      </c>
      <c r="AY79" s="210" t="s">
        <v>17</v>
      </c>
      <c r="AZ79" s="210" t="s">
        <v>17</v>
      </c>
      <c r="BA79" s="211">
        <v>44069</v>
      </c>
      <c r="BB79" s="213" t="s">
        <v>317</v>
      </c>
      <c r="BC79" s="205">
        <v>136000</v>
      </c>
      <c r="BD79" s="205" t="s">
        <v>314</v>
      </c>
      <c r="BE79" s="205" t="s">
        <v>62</v>
      </c>
      <c r="BF79" s="205">
        <v>2</v>
      </c>
      <c r="BG79" s="205" t="s">
        <v>316</v>
      </c>
      <c r="BH79" s="205" t="s">
        <v>315</v>
      </c>
      <c r="BI79" s="206">
        <v>44768</v>
      </c>
      <c r="BJ79" s="214" t="s">
        <v>3100</v>
      </c>
      <c r="BK79" s="214">
        <v>0</v>
      </c>
      <c r="BL79" s="214" t="s">
        <v>2888</v>
      </c>
      <c r="BM79" s="214" t="s">
        <v>398</v>
      </c>
      <c r="BN79" s="214">
        <v>2</v>
      </c>
      <c r="BO79" s="214" t="s">
        <v>3099</v>
      </c>
      <c r="BP79" s="210" t="s">
        <v>269</v>
      </c>
      <c r="BQ79" s="215">
        <v>45832</v>
      </c>
      <c r="BR79" s="213" t="s">
        <v>262</v>
      </c>
      <c r="BS79" s="216" t="s">
        <v>17</v>
      </c>
      <c r="BT79" s="216" t="s">
        <v>17</v>
      </c>
      <c r="BU79" s="216" t="s">
        <v>17</v>
      </c>
      <c r="BV79" s="216" t="s">
        <v>17</v>
      </c>
      <c r="BW79" s="216" t="s">
        <v>17</v>
      </c>
      <c r="BX79" s="216" t="s">
        <v>17</v>
      </c>
      <c r="BY79" s="206">
        <v>44069</v>
      </c>
      <c r="BZ79" s="214" t="s">
        <v>263</v>
      </c>
      <c r="CA79" s="214" t="s">
        <v>17</v>
      </c>
      <c r="CB79" s="214" t="s">
        <v>17</v>
      </c>
      <c r="CC79" s="214" t="s">
        <v>17</v>
      </c>
      <c r="CD79" s="214" t="s">
        <v>17</v>
      </c>
      <c r="CE79" s="214" t="s">
        <v>17</v>
      </c>
      <c r="CF79" s="214" t="s">
        <v>17</v>
      </c>
      <c r="CG79" s="215">
        <v>44069</v>
      </c>
      <c r="CH79" s="213" t="s">
        <v>9026</v>
      </c>
      <c r="CI79" s="214" t="e">
        <v>#N/A</v>
      </c>
      <c r="CJ79" s="214" t="e">
        <v>#N/A</v>
      </c>
      <c r="CK79" s="214" t="e">
        <v>#N/A</v>
      </c>
      <c r="CL79" s="214" t="e">
        <v>#N/A</v>
      </c>
      <c r="CM79" s="214" t="e">
        <v>#N/A</v>
      </c>
      <c r="CN79" s="214" t="e">
        <v>#N/A</v>
      </c>
      <c r="CO79" s="217" t="e">
        <v>#N/A</v>
      </c>
      <c r="CP79" s="214" t="s">
        <v>264</v>
      </c>
      <c r="CQ79" s="216" t="s">
        <v>17</v>
      </c>
      <c r="CR79" s="216" t="s">
        <v>17</v>
      </c>
      <c r="CS79" s="216" t="s">
        <v>17</v>
      </c>
      <c r="CT79" s="216" t="s">
        <v>17</v>
      </c>
      <c r="CU79" s="216" t="s">
        <v>17</v>
      </c>
      <c r="CV79" s="216" t="s">
        <v>17</v>
      </c>
      <c r="CW79" s="206">
        <v>44069</v>
      </c>
      <c r="CX79" s="214" t="s">
        <v>3103</v>
      </c>
      <c r="CY79" s="210">
        <v>591000</v>
      </c>
      <c r="CZ79" s="210" t="s">
        <v>3091</v>
      </c>
      <c r="DA79" s="210" t="s">
        <v>398</v>
      </c>
      <c r="DB79" s="210">
        <v>2</v>
      </c>
      <c r="DC79" s="210" t="s">
        <v>3108</v>
      </c>
      <c r="DD79" s="210" t="s">
        <v>3092</v>
      </c>
      <c r="DE79" s="212">
        <v>45832</v>
      </c>
      <c r="DF79" s="213" t="s">
        <v>3105</v>
      </c>
      <c r="DG79" s="205">
        <v>3113000</v>
      </c>
      <c r="DH79" s="216" t="s">
        <v>3091</v>
      </c>
      <c r="DI79" s="216" t="s">
        <v>398</v>
      </c>
      <c r="DJ79" s="216">
        <v>2</v>
      </c>
      <c r="DK79" s="216" t="s">
        <v>3104</v>
      </c>
      <c r="DL79" s="216" t="s">
        <v>3092</v>
      </c>
      <c r="DM79" s="206">
        <v>45832</v>
      </c>
      <c r="DN79" s="214" t="s">
        <v>3107</v>
      </c>
      <c r="DO79" s="210">
        <v>1224000</v>
      </c>
      <c r="DP79" s="214" t="s">
        <v>3091</v>
      </c>
      <c r="DQ79" s="214" t="s">
        <v>398</v>
      </c>
      <c r="DR79" s="214">
        <v>2</v>
      </c>
      <c r="DS79" s="214" t="s">
        <v>3106</v>
      </c>
      <c r="DT79" s="214" t="s">
        <v>3092</v>
      </c>
      <c r="DU79" s="215">
        <v>45832</v>
      </c>
      <c r="DV79" s="213" t="s">
        <v>3109</v>
      </c>
      <c r="DW79" s="205">
        <v>579000</v>
      </c>
      <c r="DX79" s="216" t="s">
        <v>3091</v>
      </c>
      <c r="DY79" s="216" t="s">
        <v>398</v>
      </c>
      <c r="DZ79" s="216">
        <v>2</v>
      </c>
      <c r="EA79" s="216" t="s">
        <v>3108</v>
      </c>
      <c r="EB79" s="216" t="s">
        <v>3092</v>
      </c>
      <c r="EC79" s="206">
        <v>45832</v>
      </c>
      <c r="ED79" s="214" t="s">
        <v>3111</v>
      </c>
      <c r="EE79" s="210">
        <v>12000</v>
      </c>
      <c r="EF79" s="214" t="s">
        <v>3091</v>
      </c>
      <c r="EG79" s="214" t="s">
        <v>398</v>
      </c>
      <c r="EH79" s="214">
        <v>2</v>
      </c>
      <c r="EI79" s="214" t="s">
        <v>3110</v>
      </c>
      <c r="EJ79" s="214" t="s">
        <v>3092</v>
      </c>
      <c r="EK79" s="215">
        <v>45832</v>
      </c>
      <c r="EL79" s="213" t="s">
        <v>3113</v>
      </c>
      <c r="EM79" s="205">
        <v>0</v>
      </c>
      <c r="EN79" s="216" t="s">
        <v>3091</v>
      </c>
      <c r="EO79" s="216" t="s">
        <v>398</v>
      </c>
      <c r="EP79" s="216">
        <v>2</v>
      </c>
      <c r="EQ79" s="216" t="s">
        <v>3112</v>
      </c>
      <c r="ER79" s="216" t="s">
        <v>3092</v>
      </c>
      <c r="ES79" s="206">
        <v>45832</v>
      </c>
      <c r="ET79" s="214" t="s">
        <v>3101</v>
      </c>
      <c r="EU79" s="214">
        <v>0</v>
      </c>
      <c r="EV79" s="214" t="s">
        <v>2888</v>
      </c>
      <c r="EW79" s="214" t="s">
        <v>398</v>
      </c>
      <c r="EX79" s="214">
        <v>2</v>
      </c>
      <c r="EY79" s="214" t="s">
        <v>3099</v>
      </c>
      <c r="EZ79" s="214" t="s">
        <v>269</v>
      </c>
      <c r="FA79" s="215">
        <v>45832</v>
      </c>
      <c r="FB79" s="213" t="s">
        <v>3117</v>
      </c>
      <c r="FC79" s="216">
        <v>3</v>
      </c>
      <c r="FD79" s="216" t="s">
        <v>3114</v>
      </c>
      <c r="FE79" s="216" t="s">
        <v>178</v>
      </c>
      <c r="FF79" s="216">
        <v>1</v>
      </c>
      <c r="FG79" s="216" t="s">
        <v>3116</v>
      </c>
      <c r="FH79" s="216" t="s">
        <v>3115</v>
      </c>
      <c r="FI79" s="206">
        <v>45832</v>
      </c>
      <c r="FJ79" s="213" t="s">
        <v>266</v>
      </c>
      <c r="FK79" s="214" t="s">
        <v>17</v>
      </c>
      <c r="FL79" s="214" t="s">
        <v>17</v>
      </c>
      <c r="FM79" s="214" t="s">
        <v>17</v>
      </c>
      <c r="FN79" s="214" t="s">
        <v>17</v>
      </c>
      <c r="FO79" s="214" t="s">
        <v>17</v>
      </c>
      <c r="FP79" s="210" t="s">
        <v>17</v>
      </c>
      <c r="FQ79" s="211">
        <v>44069</v>
      </c>
      <c r="FR79" s="213" t="s">
        <v>267</v>
      </c>
      <c r="FS79" s="216" t="s">
        <v>17</v>
      </c>
      <c r="FT79" s="216" t="s">
        <v>17</v>
      </c>
      <c r="FU79" s="216" t="s">
        <v>17</v>
      </c>
      <c r="FV79" s="216" t="s">
        <v>17</v>
      </c>
      <c r="FW79" s="216" t="s">
        <v>17</v>
      </c>
      <c r="FX79" s="216" t="s">
        <v>17</v>
      </c>
      <c r="FY79" s="206">
        <v>44069</v>
      </c>
      <c r="FZ79" s="214" t="s">
        <v>1396</v>
      </c>
      <c r="GA79" s="214">
        <v>0</v>
      </c>
      <c r="GB79" s="214" t="s">
        <v>1215</v>
      </c>
      <c r="GC79" s="214" t="s">
        <v>62</v>
      </c>
      <c r="GD79" s="214">
        <v>2</v>
      </c>
      <c r="GE79" s="214" t="s">
        <v>17</v>
      </c>
      <c r="GF79" s="214" t="s">
        <v>17</v>
      </c>
      <c r="GG79" s="215">
        <v>45812</v>
      </c>
      <c r="GH79" s="213" t="s">
        <v>1402</v>
      </c>
      <c r="GI79" s="216">
        <v>0</v>
      </c>
      <c r="GJ79" s="216" t="s">
        <v>1215</v>
      </c>
      <c r="GK79" s="216" t="s">
        <v>62</v>
      </c>
      <c r="GL79" s="216">
        <v>2</v>
      </c>
      <c r="GM79" s="216" t="s">
        <v>17</v>
      </c>
      <c r="GN79" s="216" t="s">
        <v>17</v>
      </c>
      <c r="GO79" s="206">
        <v>45812</v>
      </c>
      <c r="GP79" s="214" t="s">
        <v>1397</v>
      </c>
      <c r="GQ79" s="214">
        <v>0</v>
      </c>
      <c r="GR79" s="214" t="s">
        <v>1215</v>
      </c>
      <c r="GS79" s="214" t="s">
        <v>62</v>
      </c>
      <c r="GT79" s="214">
        <v>2</v>
      </c>
      <c r="GU79" s="214" t="s">
        <v>17</v>
      </c>
      <c r="GV79" s="214" t="s">
        <v>17</v>
      </c>
      <c r="GW79" s="215">
        <v>45812</v>
      </c>
      <c r="GX79" s="213" t="s">
        <v>1403</v>
      </c>
      <c r="GY79" s="216">
        <v>0</v>
      </c>
      <c r="GZ79" s="216" t="s">
        <v>1215</v>
      </c>
      <c r="HA79" s="216" t="s">
        <v>62</v>
      </c>
      <c r="HB79" s="216">
        <v>2</v>
      </c>
      <c r="HC79" s="216" t="s">
        <v>17</v>
      </c>
      <c r="HD79" s="216" t="s">
        <v>17</v>
      </c>
      <c r="HE79" s="206">
        <v>45812</v>
      </c>
      <c r="HF79" s="214" t="s">
        <v>1395</v>
      </c>
      <c r="HG79" s="214">
        <v>0</v>
      </c>
      <c r="HH79" s="214" t="s">
        <v>1215</v>
      </c>
      <c r="HI79" s="214" t="s">
        <v>62</v>
      </c>
      <c r="HJ79" s="214">
        <v>2</v>
      </c>
      <c r="HK79" s="214" t="s">
        <v>17</v>
      </c>
      <c r="HL79" s="214" t="s">
        <v>17</v>
      </c>
      <c r="HM79" s="215">
        <v>45812</v>
      </c>
      <c r="HN79" s="213" t="s">
        <v>1401</v>
      </c>
      <c r="HO79" s="216">
        <v>3</v>
      </c>
      <c r="HP79" s="216" t="s">
        <v>1215</v>
      </c>
      <c r="HQ79" s="216" t="s">
        <v>62</v>
      </c>
      <c r="HR79" s="216">
        <v>2</v>
      </c>
      <c r="HS79" s="216" t="s">
        <v>17</v>
      </c>
      <c r="HT79" s="216" t="s">
        <v>17</v>
      </c>
      <c r="HU79" s="206">
        <v>45812</v>
      </c>
      <c r="HV79" s="214" t="s">
        <v>1398</v>
      </c>
      <c r="HW79" s="214">
        <v>0</v>
      </c>
      <c r="HX79" s="214" t="s">
        <v>1215</v>
      </c>
      <c r="HY79" s="214" t="s">
        <v>62</v>
      </c>
      <c r="HZ79" s="214">
        <v>2</v>
      </c>
      <c r="IA79" s="214" t="s">
        <v>17</v>
      </c>
      <c r="IB79" s="214" t="s">
        <v>17</v>
      </c>
      <c r="IC79" s="215">
        <v>45812</v>
      </c>
      <c r="ID79" s="213" t="s">
        <v>1400</v>
      </c>
      <c r="IE79" s="216">
        <v>2</v>
      </c>
      <c r="IF79" s="216" t="s">
        <v>1215</v>
      </c>
      <c r="IG79" s="216" t="s">
        <v>62</v>
      </c>
      <c r="IH79" s="216">
        <v>2</v>
      </c>
      <c r="II79" s="216" t="s">
        <v>17</v>
      </c>
      <c r="IJ79" s="216" t="s">
        <v>17</v>
      </c>
      <c r="IK79" s="206">
        <v>45812</v>
      </c>
      <c r="IL79" s="214" t="s">
        <v>1399</v>
      </c>
      <c r="IM79" s="214">
        <v>0</v>
      </c>
      <c r="IN79" s="214" t="s">
        <v>1215</v>
      </c>
      <c r="IO79" s="214" t="s">
        <v>62</v>
      </c>
      <c r="IP79" s="214">
        <v>2</v>
      </c>
      <c r="IQ79" s="214" t="s">
        <v>17</v>
      </c>
      <c r="IR79" s="214" t="s">
        <v>17</v>
      </c>
      <c r="IS79" s="215">
        <v>45812</v>
      </c>
    </row>
    <row r="80" spans="1:253" s="11" customFormat="1" ht="13.25" customHeight="1" x14ac:dyDescent="0.25">
      <c r="A80" s="11" t="s">
        <v>407</v>
      </c>
      <c r="B80" s="11" t="s">
        <v>8697</v>
      </c>
      <c r="C80" s="11" t="s">
        <v>408</v>
      </c>
      <c r="D80" s="11" t="s">
        <v>409</v>
      </c>
      <c r="E80" s="11" t="s">
        <v>7953</v>
      </c>
      <c r="F80" s="11" t="s">
        <v>7160</v>
      </c>
      <c r="G80" s="204">
        <v>22079000</v>
      </c>
      <c r="H80" s="205" t="s">
        <v>7127</v>
      </c>
      <c r="I80" s="205" t="s">
        <v>398</v>
      </c>
      <c r="J80" s="205">
        <v>2</v>
      </c>
      <c r="K80" s="205" t="s">
        <v>7159</v>
      </c>
      <c r="L80" s="205" t="s">
        <v>7158</v>
      </c>
      <c r="M80" s="206">
        <v>45838</v>
      </c>
      <c r="N80" s="213" t="s">
        <v>7164</v>
      </c>
      <c r="O80" s="208">
        <v>94080</v>
      </c>
      <c r="P80" s="208" t="s">
        <v>7161</v>
      </c>
      <c r="Q80" s="208" t="s">
        <v>398</v>
      </c>
      <c r="R80" s="208">
        <v>2</v>
      </c>
      <c r="S80" s="208" t="s">
        <v>7163</v>
      </c>
      <c r="T80" s="208" t="s">
        <v>7162</v>
      </c>
      <c r="U80" s="209">
        <v>45838</v>
      </c>
      <c r="V80" s="213" t="s">
        <v>7168</v>
      </c>
      <c r="W80" s="205">
        <v>22079000</v>
      </c>
      <c r="X80" s="205" t="s">
        <v>7165</v>
      </c>
      <c r="Y80" s="205" t="s">
        <v>398</v>
      </c>
      <c r="Z80" s="205">
        <v>2</v>
      </c>
      <c r="AA80" s="205" t="s">
        <v>7167</v>
      </c>
      <c r="AB80" s="205" t="s">
        <v>7166</v>
      </c>
      <c r="AC80" s="206">
        <v>45838</v>
      </c>
      <c r="AD80" s="213" t="s">
        <v>7172</v>
      </c>
      <c r="AE80" s="210">
        <v>9000000</v>
      </c>
      <c r="AF80" s="210" t="s">
        <v>7169</v>
      </c>
      <c r="AG80" s="210" t="s">
        <v>230</v>
      </c>
      <c r="AH80" s="210">
        <v>3</v>
      </c>
      <c r="AI80" s="210" t="s">
        <v>7171</v>
      </c>
      <c r="AJ80" s="210" t="s">
        <v>7170</v>
      </c>
      <c r="AK80" s="211">
        <v>45838</v>
      </c>
      <c r="AL80" s="213" t="s">
        <v>7176</v>
      </c>
      <c r="AM80" s="205">
        <v>505000</v>
      </c>
      <c r="AN80" s="205" t="s">
        <v>7173</v>
      </c>
      <c r="AO80" s="205" t="s">
        <v>230</v>
      </c>
      <c r="AP80" s="205">
        <v>3</v>
      </c>
      <c r="AQ80" s="205" t="s">
        <v>7175</v>
      </c>
      <c r="AR80" s="205" t="s">
        <v>7174</v>
      </c>
      <c r="AS80" s="206">
        <v>45838</v>
      </c>
      <c r="AT80" s="214" t="s">
        <v>472</v>
      </c>
      <c r="AU80" s="210" t="s">
        <v>17</v>
      </c>
      <c r="AV80" s="210" t="s">
        <v>17</v>
      </c>
      <c r="AW80" s="210" t="s">
        <v>398</v>
      </c>
      <c r="AX80" s="210">
        <v>2</v>
      </c>
      <c r="AY80" s="210" t="s">
        <v>17</v>
      </c>
      <c r="AZ80" s="210" t="s">
        <v>17</v>
      </c>
      <c r="BA80" s="211">
        <v>45443</v>
      </c>
      <c r="BB80" s="213" t="s">
        <v>1021</v>
      </c>
      <c r="BC80" s="205">
        <v>67</v>
      </c>
      <c r="BD80" s="205" t="s">
        <v>1018</v>
      </c>
      <c r="BE80" s="205" t="s">
        <v>398</v>
      </c>
      <c r="BF80" s="205">
        <v>2</v>
      </c>
      <c r="BG80" s="205" t="s">
        <v>1020</v>
      </c>
      <c r="BH80" s="205" t="s">
        <v>1019</v>
      </c>
      <c r="BI80" s="206">
        <v>45744</v>
      </c>
      <c r="BJ80" s="214" t="s">
        <v>1209</v>
      </c>
      <c r="BK80" s="214" t="s">
        <v>17</v>
      </c>
      <c r="BL80" s="214" t="s">
        <v>17</v>
      </c>
      <c r="BM80" s="214" t="s">
        <v>230</v>
      </c>
      <c r="BN80" s="214">
        <v>3</v>
      </c>
      <c r="BO80" s="214" t="s">
        <v>1208</v>
      </c>
      <c r="BP80" s="210" t="s">
        <v>318</v>
      </c>
      <c r="BQ80" s="215">
        <v>45804</v>
      </c>
      <c r="BR80" s="213" t="s">
        <v>466</v>
      </c>
      <c r="BS80" s="216">
        <v>260681</v>
      </c>
      <c r="BT80" s="216" t="s">
        <v>463</v>
      </c>
      <c r="BU80" s="216" t="s">
        <v>398</v>
      </c>
      <c r="BV80" s="216">
        <v>2</v>
      </c>
      <c r="BW80" s="216" t="s">
        <v>465</v>
      </c>
      <c r="BX80" s="216" t="s">
        <v>464</v>
      </c>
      <c r="BY80" s="206">
        <v>45412</v>
      </c>
      <c r="BZ80" s="214" t="s">
        <v>467</v>
      </c>
      <c r="CA80" s="214">
        <v>120394</v>
      </c>
      <c r="CB80" s="214" t="s">
        <v>463</v>
      </c>
      <c r="CC80" s="214" t="s">
        <v>398</v>
      </c>
      <c r="CD80" s="214">
        <v>2</v>
      </c>
      <c r="CE80" s="214" t="s">
        <v>465</v>
      </c>
      <c r="CF80" s="214" t="s">
        <v>464</v>
      </c>
      <c r="CG80" s="215">
        <v>45412</v>
      </c>
      <c r="CH80" s="213" t="s">
        <v>9027</v>
      </c>
      <c r="CI80" s="214" t="e">
        <v>#N/A</v>
      </c>
      <c r="CJ80" s="214" t="e">
        <v>#N/A</v>
      </c>
      <c r="CK80" s="214" t="e">
        <v>#N/A</v>
      </c>
      <c r="CL80" s="214" t="e">
        <v>#N/A</v>
      </c>
      <c r="CM80" s="214" t="e">
        <v>#N/A</v>
      </c>
      <c r="CN80" s="214" t="e">
        <v>#N/A</v>
      </c>
      <c r="CO80" s="217" t="e">
        <v>#N/A</v>
      </c>
      <c r="CP80" s="214" t="s">
        <v>471</v>
      </c>
      <c r="CQ80" s="216">
        <v>507</v>
      </c>
      <c r="CR80" s="216" t="s">
        <v>468</v>
      </c>
      <c r="CS80" s="216" t="s">
        <v>398</v>
      </c>
      <c r="CT80" s="216">
        <v>2</v>
      </c>
      <c r="CU80" s="216" t="s">
        <v>470</v>
      </c>
      <c r="CV80" s="216" t="s">
        <v>469</v>
      </c>
      <c r="CW80" s="206">
        <v>45412</v>
      </c>
      <c r="CX80" s="214" t="s">
        <v>7178</v>
      </c>
      <c r="CY80" s="210">
        <v>9000000</v>
      </c>
      <c r="CZ80" s="210" t="s">
        <v>7169</v>
      </c>
      <c r="DA80" s="210" t="s">
        <v>230</v>
      </c>
      <c r="DB80" s="210">
        <v>3</v>
      </c>
      <c r="DC80" s="210" t="s">
        <v>7185</v>
      </c>
      <c r="DD80" s="210" t="s">
        <v>7170</v>
      </c>
      <c r="DE80" s="212">
        <v>45838</v>
      </c>
      <c r="DF80" s="213" t="s">
        <v>7182</v>
      </c>
      <c r="DG80" s="205">
        <v>13079000</v>
      </c>
      <c r="DH80" s="216" t="s">
        <v>7179</v>
      </c>
      <c r="DI80" s="216" t="s">
        <v>230</v>
      </c>
      <c r="DJ80" s="216">
        <v>3</v>
      </c>
      <c r="DK80" s="216" t="s">
        <v>7181</v>
      </c>
      <c r="DL80" s="216" t="s">
        <v>7180</v>
      </c>
      <c r="DM80" s="206">
        <v>45838</v>
      </c>
      <c r="DN80" s="214" t="s">
        <v>7184</v>
      </c>
      <c r="DO80" s="210">
        <v>0</v>
      </c>
      <c r="DP80" s="214" t="s">
        <v>7169</v>
      </c>
      <c r="DQ80" s="214" t="s">
        <v>230</v>
      </c>
      <c r="DR80" s="214">
        <v>3</v>
      </c>
      <c r="DS80" s="214" t="s">
        <v>7183</v>
      </c>
      <c r="DT80" s="214" t="s">
        <v>7170</v>
      </c>
      <c r="DU80" s="215">
        <v>45838</v>
      </c>
      <c r="DV80" s="213" t="s">
        <v>7186</v>
      </c>
      <c r="DW80" s="205">
        <v>9000000</v>
      </c>
      <c r="DX80" s="216" t="s">
        <v>7169</v>
      </c>
      <c r="DY80" s="216" t="s">
        <v>230</v>
      </c>
      <c r="DZ80" s="216">
        <v>3</v>
      </c>
      <c r="EA80" s="216" t="s">
        <v>7185</v>
      </c>
      <c r="EB80" s="216" t="s">
        <v>7170</v>
      </c>
      <c r="EC80" s="206">
        <v>45838</v>
      </c>
      <c r="ED80" s="214" t="s">
        <v>7190</v>
      </c>
      <c r="EE80" s="210" t="s">
        <v>17</v>
      </c>
      <c r="EF80" s="214" t="s">
        <v>7187</v>
      </c>
      <c r="EG80" s="214" t="s">
        <v>230</v>
      </c>
      <c r="EH80" s="214">
        <v>3</v>
      </c>
      <c r="EI80" s="214" t="s">
        <v>7189</v>
      </c>
      <c r="EJ80" s="214" t="s">
        <v>7188</v>
      </c>
      <c r="EK80" s="215">
        <v>45838</v>
      </c>
      <c r="EL80" s="213" t="s">
        <v>7192</v>
      </c>
      <c r="EM80" s="205">
        <v>0</v>
      </c>
      <c r="EN80" s="216" t="s">
        <v>7187</v>
      </c>
      <c r="EO80" s="216" t="s">
        <v>230</v>
      </c>
      <c r="EP80" s="216">
        <v>3</v>
      </c>
      <c r="EQ80" s="216" t="s">
        <v>7191</v>
      </c>
      <c r="ER80" s="216" t="s">
        <v>7188</v>
      </c>
      <c r="ES80" s="206">
        <v>45838</v>
      </c>
      <c r="ET80" s="214" t="s">
        <v>1210</v>
      </c>
      <c r="EU80" s="214" t="s">
        <v>17</v>
      </c>
      <c r="EV80" s="214" t="s">
        <v>17</v>
      </c>
      <c r="EW80" s="214" t="s">
        <v>230</v>
      </c>
      <c r="EX80" s="214">
        <v>3</v>
      </c>
      <c r="EY80" s="214" t="s">
        <v>1208</v>
      </c>
      <c r="EZ80" s="214" t="s">
        <v>318</v>
      </c>
      <c r="FA80" s="215">
        <v>45804</v>
      </c>
      <c r="FB80" s="213" t="s">
        <v>7196</v>
      </c>
      <c r="FC80" s="216">
        <v>5</v>
      </c>
      <c r="FD80" s="216" t="s">
        <v>7193</v>
      </c>
      <c r="FE80" s="216" t="s">
        <v>398</v>
      </c>
      <c r="FF80" s="216">
        <v>2</v>
      </c>
      <c r="FG80" s="216" t="s">
        <v>7195</v>
      </c>
      <c r="FH80" s="216" t="s">
        <v>7194</v>
      </c>
      <c r="FI80" s="206">
        <v>45838</v>
      </c>
      <c r="FJ80" s="213" t="s">
        <v>412</v>
      </c>
      <c r="FK80" s="214">
        <v>0</v>
      </c>
      <c r="FL80" s="214" t="s">
        <v>17</v>
      </c>
      <c r="FM80" s="214" t="s">
        <v>230</v>
      </c>
      <c r="FN80" s="214">
        <v>3</v>
      </c>
      <c r="FO80" s="214" t="s">
        <v>410</v>
      </c>
      <c r="FP80" s="210" t="s">
        <v>17</v>
      </c>
      <c r="FQ80" s="211">
        <v>45016</v>
      </c>
      <c r="FR80" s="213" t="s">
        <v>413</v>
      </c>
      <c r="FS80" s="216">
        <v>0</v>
      </c>
      <c r="FT80" s="216" t="s">
        <v>17</v>
      </c>
      <c r="FU80" s="216" t="s">
        <v>230</v>
      </c>
      <c r="FV80" s="216">
        <v>3</v>
      </c>
      <c r="FW80" s="216" t="s">
        <v>410</v>
      </c>
      <c r="FX80" s="216" t="s">
        <v>17</v>
      </c>
      <c r="FY80" s="206">
        <v>45016</v>
      </c>
      <c r="FZ80" s="214" t="s">
        <v>2340</v>
      </c>
      <c r="GA80" s="214">
        <v>1</v>
      </c>
      <c r="GB80" s="214" t="s">
        <v>1215</v>
      </c>
      <c r="GC80" s="214" t="s">
        <v>62</v>
      </c>
      <c r="GD80" s="214">
        <v>2</v>
      </c>
      <c r="GE80" s="214" t="s">
        <v>17</v>
      </c>
      <c r="GF80" s="214" t="s">
        <v>17</v>
      </c>
      <c r="GG80" s="215">
        <v>45828</v>
      </c>
      <c r="GH80" s="213" t="s">
        <v>2346</v>
      </c>
      <c r="GI80" s="216">
        <v>2</v>
      </c>
      <c r="GJ80" s="216" t="s">
        <v>1215</v>
      </c>
      <c r="GK80" s="216" t="s">
        <v>62</v>
      </c>
      <c r="GL80" s="216">
        <v>2</v>
      </c>
      <c r="GM80" s="216" t="s">
        <v>17</v>
      </c>
      <c r="GN80" s="216" t="s">
        <v>17</v>
      </c>
      <c r="GO80" s="206">
        <v>45828</v>
      </c>
      <c r="GP80" s="214" t="s">
        <v>2341</v>
      </c>
      <c r="GQ80" s="214">
        <v>0</v>
      </c>
      <c r="GR80" s="214" t="s">
        <v>1215</v>
      </c>
      <c r="GS80" s="214" t="s">
        <v>62</v>
      </c>
      <c r="GT80" s="214">
        <v>2</v>
      </c>
      <c r="GU80" s="214" t="s">
        <v>17</v>
      </c>
      <c r="GV80" s="214" t="s">
        <v>17</v>
      </c>
      <c r="GW80" s="215">
        <v>45828</v>
      </c>
      <c r="GX80" s="213" t="s">
        <v>2347</v>
      </c>
      <c r="GY80" s="216">
        <v>0</v>
      </c>
      <c r="GZ80" s="216" t="s">
        <v>1215</v>
      </c>
      <c r="HA80" s="216" t="s">
        <v>62</v>
      </c>
      <c r="HB80" s="216">
        <v>2</v>
      </c>
      <c r="HC80" s="216" t="s">
        <v>17</v>
      </c>
      <c r="HD80" s="216" t="s">
        <v>17</v>
      </c>
      <c r="HE80" s="206">
        <v>45828</v>
      </c>
      <c r="HF80" s="214" t="s">
        <v>2339</v>
      </c>
      <c r="HG80" s="214">
        <v>0</v>
      </c>
      <c r="HH80" s="214" t="s">
        <v>1215</v>
      </c>
      <c r="HI80" s="214" t="s">
        <v>62</v>
      </c>
      <c r="HJ80" s="214">
        <v>2</v>
      </c>
      <c r="HK80" s="214" t="s">
        <v>17</v>
      </c>
      <c r="HL80" s="214" t="s">
        <v>17</v>
      </c>
      <c r="HM80" s="215">
        <v>45828</v>
      </c>
      <c r="HN80" s="213" t="s">
        <v>2345</v>
      </c>
      <c r="HO80" s="216">
        <v>0</v>
      </c>
      <c r="HP80" s="216" t="s">
        <v>1215</v>
      </c>
      <c r="HQ80" s="216" t="s">
        <v>62</v>
      </c>
      <c r="HR80" s="216">
        <v>2</v>
      </c>
      <c r="HS80" s="216" t="s">
        <v>17</v>
      </c>
      <c r="HT80" s="216" t="s">
        <v>17</v>
      </c>
      <c r="HU80" s="206">
        <v>45828</v>
      </c>
      <c r="HV80" s="214" t="s">
        <v>2342</v>
      </c>
      <c r="HW80" s="214">
        <v>0</v>
      </c>
      <c r="HX80" s="214" t="s">
        <v>1215</v>
      </c>
      <c r="HY80" s="214" t="s">
        <v>62</v>
      </c>
      <c r="HZ80" s="214">
        <v>2</v>
      </c>
      <c r="IA80" s="214" t="s">
        <v>17</v>
      </c>
      <c r="IB80" s="214" t="s">
        <v>17</v>
      </c>
      <c r="IC80" s="215">
        <v>45828</v>
      </c>
      <c r="ID80" s="213" t="s">
        <v>2344</v>
      </c>
      <c r="IE80" s="216">
        <v>0</v>
      </c>
      <c r="IF80" s="216" t="s">
        <v>1215</v>
      </c>
      <c r="IG80" s="216" t="s">
        <v>62</v>
      </c>
      <c r="IH80" s="216">
        <v>2</v>
      </c>
      <c r="II80" s="216" t="s">
        <v>17</v>
      </c>
      <c r="IJ80" s="216" t="s">
        <v>17</v>
      </c>
      <c r="IK80" s="206">
        <v>45828</v>
      </c>
      <c r="IL80" s="214" t="s">
        <v>2343</v>
      </c>
      <c r="IM80" s="214">
        <v>3</v>
      </c>
      <c r="IN80" s="214" t="s">
        <v>1215</v>
      </c>
      <c r="IO80" s="214" t="s">
        <v>62</v>
      </c>
      <c r="IP80" s="214">
        <v>2</v>
      </c>
      <c r="IQ80" s="214" t="s">
        <v>17</v>
      </c>
      <c r="IR80" s="214" t="s">
        <v>17</v>
      </c>
      <c r="IS80" s="215">
        <v>45828</v>
      </c>
    </row>
    <row r="81" spans="1:253" s="11" customFormat="1" ht="13.25" customHeight="1" x14ac:dyDescent="0.25">
      <c r="A81" s="11" t="s">
        <v>732</v>
      </c>
      <c r="B81" s="11" t="s">
        <v>8443</v>
      </c>
      <c r="C81" s="11" t="s">
        <v>733</v>
      </c>
      <c r="D81" s="11" t="s">
        <v>734</v>
      </c>
      <c r="E81" s="11" t="s">
        <v>7954</v>
      </c>
      <c r="F81" s="11" t="s">
        <v>4379</v>
      </c>
      <c r="G81" s="204">
        <v>34059000</v>
      </c>
      <c r="H81" s="205" t="s">
        <v>4376</v>
      </c>
      <c r="I81" s="205" t="s">
        <v>398</v>
      </c>
      <c r="J81" s="205">
        <v>2</v>
      </c>
      <c r="K81" s="205" t="s">
        <v>4378</v>
      </c>
      <c r="L81" s="205" t="s">
        <v>4377</v>
      </c>
      <c r="M81" s="206">
        <v>45834</v>
      </c>
      <c r="N81" s="213" t="s">
        <v>4383</v>
      </c>
      <c r="O81" s="208">
        <v>9206</v>
      </c>
      <c r="P81" s="208" t="s">
        <v>4380</v>
      </c>
      <c r="Q81" s="208" t="s">
        <v>230</v>
      </c>
      <c r="R81" s="208">
        <v>3</v>
      </c>
      <c r="S81" s="208" t="s">
        <v>4382</v>
      </c>
      <c r="T81" s="208" t="s">
        <v>4381</v>
      </c>
      <c r="U81" s="209">
        <v>45834</v>
      </c>
      <c r="V81" s="213" t="s">
        <v>4387</v>
      </c>
      <c r="W81" s="205">
        <v>11300000</v>
      </c>
      <c r="X81" s="205" t="s">
        <v>4384</v>
      </c>
      <c r="Y81" s="205" t="s">
        <v>398</v>
      </c>
      <c r="Z81" s="205">
        <v>2</v>
      </c>
      <c r="AA81" s="205" t="s">
        <v>4386</v>
      </c>
      <c r="AB81" s="205" t="s">
        <v>4385</v>
      </c>
      <c r="AC81" s="206">
        <v>45834</v>
      </c>
      <c r="AD81" s="213" t="s">
        <v>4390</v>
      </c>
      <c r="AE81" s="210">
        <v>200000</v>
      </c>
      <c r="AF81" s="210" t="s">
        <v>3629</v>
      </c>
      <c r="AG81" s="210" t="s">
        <v>230</v>
      </c>
      <c r="AH81" s="210">
        <v>3</v>
      </c>
      <c r="AI81" s="210" t="s">
        <v>4389</v>
      </c>
      <c r="AJ81" s="210" t="s">
        <v>4388</v>
      </c>
      <c r="AK81" s="211">
        <v>45834</v>
      </c>
      <c r="AL81" s="213" t="s">
        <v>4392</v>
      </c>
      <c r="AM81" s="205">
        <v>200000</v>
      </c>
      <c r="AN81" s="205" t="s">
        <v>3629</v>
      </c>
      <c r="AO81" s="205" t="s">
        <v>398</v>
      </c>
      <c r="AP81" s="205">
        <v>2</v>
      </c>
      <c r="AQ81" s="205" t="s">
        <v>4391</v>
      </c>
      <c r="AR81" s="205" t="s">
        <v>4388</v>
      </c>
      <c r="AS81" s="206">
        <v>45834</v>
      </c>
      <c r="AT81" s="214" t="s">
        <v>4393</v>
      </c>
      <c r="AU81" s="210" t="s">
        <v>17</v>
      </c>
      <c r="AV81" s="210" t="s">
        <v>17</v>
      </c>
      <c r="AW81" s="210" t="s">
        <v>17</v>
      </c>
      <c r="AX81" s="210" t="s">
        <v>17</v>
      </c>
      <c r="AY81" s="210" t="s">
        <v>17</v>
      </c>
      <c r="AZ81" s="210" t="s">
        <v>17</v>
      </c>
      <c r="BA81" s="211">
        <v>45834</v>
      </c>
      <c r="BB81" s="213" t="s">
        <v>737</v>
      </c>
      <c r="BC81" s="205" t="s">
        <v>17</v>
      </c>
      <c r="BD81" s="205" t="s">
        <v>17</v>
      </c>
      <c r="BE81" s="205" t="s">
        <v>17</v>
      </c>
      <c r="BF81" s="205" t="s">
        <v>17</v>
      </c>
      <c r="BG81" s="205" t="s">
        <v>575</v>
      </c>
      <c r="BH81" s="205" t="s">
        <v>17</v>
      </c>
      <c r="BI81" s="206">
        <v>45683</v>
      </c>
      <c r="BJ81" s="214" t="s">
        <v>4395</v>
      </c>
      <c r="BK81" s="214">
        <v>0</v>
      </c>
      <c r="BL81" s="214" t="s">
        <v>3874</v>
      </c>
      <c r="BM81" s="214" t="s">
        <v>178</v>
      </c>
      <c r="BN81" s="214">
        <v>1</v>
      </c>
      <c r="BO81" s="214" t="s">
        <v>4394</v>
      </c>
      <c r="BP81" s="210" t="s">
        <v>269</v>
      </c>
      <c r="BQ81" s="215">
        <v>45834</v>
      </c>
      <c r="BR81" s="213" t="s">
        <v>739</v>
      </c>
      <c r="BS81" s="216" t="s">
        <v>17</v>
      </c>
      <c r="BT81" s="216" t="s">
        <v>17</v>
      </c>
      <c r="BU81" s="216" t="s">
        <v>17</v>
      </c>
      <c r="BV81" s="216" t="s">
        <v>17</v>
      </c>
      <c r="BW81" s="216" t="s">
        <v>738</v>
      </c>
      <c r="BX81" s="216" t="s">
        <v>17</v>
      </c>
      <c r="BY81" s="206">
        <v>45683</v>
      </c>
      <c r="BZ81" s="214" t="s">
        <v>740</v>
      </c>
      <c r="CA81" s="214" t="s">
        <v>17</v>
      </c>
      <c r="CB81" s="214" t="s">
        <v>17</v>
      </c>
      <c r="CC81" s="214" t="s">
        <v>17</v>
      </c>
      <c r="CD81" s="214" t="s">
        <v>17</v>
      </c>
      <c r="CE81" s="214" t="s">
        <v>738</v>
      </c>
      <c r="CF81" s="214" t="s">
        <v>17</v>
      </c>
      <c r="CG81" s="215">
        <v>45683</v>
      </c>
      <c r="CH81" s="213" t="s">
        <v>9028</v>
      </c>
      <c r="CI81" s="214" t="e">
        <v>#N/A</v>
      </c>
      <c r="CJ81" s="214" t="e">
        <v>#N/A</v>
      </c>
      <c r="CK81" s="214" t="e">
        <v>#N/A</v>
      </c>
      <c r="CL81" s="214" t="e">
        <v>#N/A</v>
      </c>
      <c r="CM81" s="214" t="e">
        <v>#N/A</v>
      </c>
      <c r="CN81" s="214" t="e">
        <v>#N/A</v>
      </c>
      <c r="CO81" s="217" t="e">
        <v>#N/A</v>
      </c>
      <c r="CP81" s="214" t="s">
        <v>742</v>
      </c>
      <c r="CQ81" s="216" t="s">
        <v>17</v>
      </c>
      <c r="CR81" s="216" t="s">
        <v>17</v>
      </c>
      <c r="CS81" s="216" t="s">
        <v>17</v>
      </c>
      <c r="CT81" s="216" t="s">
        <v>17</v>
      </c>
      <c r="CU81" s="216" t="s">
        <v>575</v>
      </c>
      <c r="CV81" s="216" t="s">
        <v>17</v>
      </c>
      <c r="CW81" s="206">
        <v>45683</v>
      </c>
      <c r="CX81" s="214" t="s">
        <v>4399</v>
      </c>
      <c r="CY81" s="210">
        <v>200000</v>
      </c>
      <c r="CZ81" s="210" t="s">
        <v>3629</v>
      </c>
      <c r="DA81" s="210" t="s">
        <v>398</v>
      </c>
      <c r="DB81" s="210">
        <v>2</v>
      </c>
      <c r="DC81" s="210" t="s">
        <v>4405</v>
      </c>
      <c r="DD81" s="210" t="s">
        <v>4388</v>
      </c>
      <c r="DE81" s="212">
        <v>45834</v>
      </c>
      <c r="DF81" s="213" t="s">
        <v>4403</v>
      </c>
      <c r="DG81" s="205">
        <v>11100000</v>
      </c>
      <c r="DH81" s="216" t="s">
        <v>4400</v>
      </c>
      <c r="DI81" s="216" t="s">
        <v>398</v>
      </c>
      <c r="DJ81" s="216">
        <v>2</v>
      </c>
      <c r="DK81" s="216" t="s">
        <v>4402</v>
      </c>
      <c r="DL81" s="216" t="s">
        <v>4401</v>
      </c>
      <c r="DM81" s="206">
        <v>45834</v>
      </c>
      <c r="DN81" s="214" t="s">
        <v>4404</v>
      </c>
      <c r="DO81" s="210">
        <v>0</v>
      </c>
      <c r="DP81" s="214" t="s">
        <v>3629</v>
      </c>
      <c r="DQ81" s="214" t="s">
        <v>398</v>
      </c>
      <c r="DR81" s="214">
        <v>2</v>
      </c>
      <c r="DS81" s="214" t="s">
        <v>2553</v>
      </c>
      <c r="DT81" s="214" t="s">
        <v>4388</v>
      </c>
      <c r="DU81" s="215">
        <v>45834</v>
      </c>
      <c r="DV81" s="213" t="s">
        <v>4406</v>
      </c>
      <c r="DW81" s="205">
        <v>200000</v>
      </c>
      <c r="DX81" s="216" t="s">
        <v>3629</v>
      </c>
      <c r="DY81" s="216" t="s">
        <v>398</v>
      </c>
      <c r="DZ81" s="216">
        <v>2</v>
      </c>
      <c r="EA81" s="216" t="s">
        <v>4405</v>
      </c>
      <c r="EB81" s="216" t="s">
        <v>4388</v>
      </c>
      <c r="EC81" s="206">
        <v>45834</v>
      </c>
      <c r="ED81" s="214" t="s">
        <v>4407</v>
      </c>
      <c r="EE81" s="210" t="s">
        <v>17</v>
      </c>
      <c r="EF81" s="214" t="s">
        <v>17</v>
      </c>
      <c r="EG81" s="214" t="s">
        <v>17</v>
      </c>
      <c r="EH81" s="214" t="s">
        <v>17</v>
      </c>
      <c r="EI81" s="214" t="s">
        <v>3927</v>
      </c>
      <c r="EJ81" s="214" t="s">
        <v>17</v>
      </c>
      <c r="EK81" s="215">
        <v>45834</v>
      </c>
      <c r="EL81" s="213" t="s">
        <v>4408</v>
      </c>
      <c r="EM81" s="205" t="s">
        <v>17</v>
      </c>
      <c r="EN81" s="216" t="s">
        <v>17</v>
      </c>
      <c r="EO81" s="216" t="s">
        <v>17</v>
      </c>
      <c r="EP81" s="216" t="s">
        <v>17</v>
      </c>
      <c r="EQ81" s="216" t="s">
        <v>3927</v>
      </c>
      <c r="ER81" s="216" t="s">
        <v>17</v>
      </c>
      <c r="ES81" s="206">
        <v>45834</v>
      </c>
      <c r="ET81" s="214" t="s">
        <v>4397</v>
      </c>
      <c r="EU81" s="214">
        <v>0</v>
      </c>
      <c r="EV81" s="214" t="s">
        <v>3874</v>
      </c>
      <c r="EW81" s="214" t="s">
        <v>178</v>
      </c>
      <c r="EX81" s="214">
        <v>1</v>
      </c>
      <c r="EY81" s="214" t="s">
        <v>4396</v>
      </c>
      <c r="EZ81" s="214" t="s">
        <v>269</v>
      </c>
      <c r="FA81" s="215">
        <v>45834</v>
      </c>
      <c r="FB81" s="213" t="s">
        <v>4412</v>
      </c>
      <c r="FC81" s="216">
        <v>2</v>
      </c>
      <c r="FD81" s="216" t="s">
        <v>4409</v>
      </c>
      <c r="FE81" s="216" t="s">
        <v>178</v>
      </c>
      <c r="FF81" s="216">
        <v>1</v>
      </c>
      <c r="FG81" s="216" t="s">
        <v>4411</v>
      </c>
      <c r="FH81" s="216" t="s">
        <v>4410</v>
      </c>
      <c r="FI81" s="206">
        <v>45834</v>
      </c>
      <c r="FJ81" s="213" t="s">
        <v>735</v>
      </c>
      <c r="FK81" s="214" t="s">
        <v>17</v>
      </c>
      <c r="FL81" s="214" t="s">
        <v>17</v>
      </c>
      <c r="FM81" s="214" t="s">
        <v>17</v>
      </c>
      <c r="FN81" s="214" t="s">
        <v>17</v>
      </c>
      <c r="FO81" s="214" t="s">
        <v>575</v>
      </c>
      <c r="FP81" s="210" t="s">
        <v>17</v>
      </c>
      <c r="FQ81" s="211">
        <v>45683</v>
      </c>
      <c r="FR81" s="213" t="s">
        <v>736</v>
      </c>
      <c r="FS81" s="216" t="s">
        <v>17</v>
      </c>
      <c r="FT81" s="216" t="s">
        <v>17</v>
      </c>
      <c r="FU81" s="216" t="s">
        <v>17</v>
      </c>
      <c r="FV81" s="216" t="s">
        <v>17</v>
      </c>
      <c r="FW81" s="216" t="s">
        <v>575</v>
      </c>
      <c r="FX81" s="216" t="s">
        <v>17</v>
      </c>
      <c r="FY81" s="206">
        <v>45683</v>
      </c>
      <c r="FZ81" s="214" t="s">
        <v>1824</v>
      </c>
      <c r="GA81" s="214">
        <v>0</v>
      </c>
      <c r="GB81" s="214" t="s">
        <v>1215</v>
      </c>
      <c r="GC81" s="214" t="s">
        <v>62</v>
      </c>
      <c r="GD81" s="214">
        <v>2</v>
      </c>
      <c r="GE81" s="214" t="s">
        <v>17</v>
      </c>
      <c r="GF81" s="214" t="s">
        <v>17</v>
      </c>
      <c r="GG81" s="215">
        <v>45826</v>
      </c>
      <c r="GH81" s="213" t="s">
        <v>1830</v>
      </c>
      <c r="GI81" s="216">
        <v>1</v>
      </c>
      <c r="GJ81" s="216" t="s">
        <v>1215</v>
      </c>
      <c r="GK81" s="216" t="s">
        <v>62</v>
      </c>
      <c r="GL81" s="216">
        <v>2</v>
      </c>
      <c r="GM81" s="216" t="s">
        <v>17</v>
      </c>
      <c r="GN81" s="216" t="s">
        <v>17</v>
      </c>
      <c r="GO81" s="206">
        <v>45826</v>
      </c>
      <c r="GP81" s="214" t="s">
        <v>1825</v>
      </c>
      <c r="GQ81" s="214">
        <v>1</v>
      </c>
      <c r="GR81" s="214" t="s">
        <v>1215</v>
      </c>
      <c r="GS81" s="214" t="s">
        <v>62</v>
      </c>
      <c r="GT81" s="214">
        <v>2</v>
      </c>
      <c r="GU81" s="214" t="s">
        <v>17</v>
      </c>
      <c r="GV81" s="214" t="s">
        <v>17</v>
      </c>
      <c r="GW81" s="215">
        <v>45826</v>
      </c>
      <c r="GX81" s="213" t="s">
        <v>1831</v>
      </c>
      <c r="GY81" s="216">
        <v>0</v>
      </c>
      <c r="GZ81" s="216" t="s">
        <v>1215</v>
      </c>
      <c r="HA81" s="216" t="s">
        <v>62</v>
      </c>
      <c r="HB81" s="216">
        <v>2</v>
      </c>
      <c r="HC81" s="216" t="s">
        <v>17</v>
      </c>
      <c r="HD81" s="216" t="s">
        <v>17</v>
      </c>
      <c r="HE81" s="206">
        <v>45826</v>
      </c>
      <c r="HF81" s="214" t="s">
        <v>1823</v>
      </c>
      <c r="HG81" s="214">
        <v>2</v>
      </c>
      <c r="HH81" s="214" t="s">
        <v>1215</v>
      </c>
      <c r="HI81" s="214" t="s">
        <v>62</v>
      </c>
      <c r="HJ81" s="214">
        <v>2</v>
      </c>
      <c r="HK81" s="214" t="s">
        <v>17</v>
      </c>
      <c r="HL81" s="214" t="s">
        <v>17</v>
      </c>
      <c r="HM81" s="215">
        <v>45826</v>
      </c>
      <c r="HN81" s="213" t="s">
        <v>1829</v>
      </c>
      <c r="HO81" s="216">
        <v>3</v>
      </c>
      <c r="HP81" s="216" t="s">
        <v>1215</v>
      </c>
      <c r="HQ81" s="216" t="s">
        <v>62</v>
      </c>
      <c r="HR81" s="216">
        <v>2</v>
      </c>
      <c r="HS81" s="216" t="s">
        <v>17</v>
      </c>
      <c r="HT81" s="216" t="s">
        <v>17</v>
      </c>
      <c r="HU81" s="206">
        <v>45826</v>
      </c>
      <c r="HV81" s="214" t="s">
        <v>1826</v>
      </c>
      <c r="HW81" s="214">
        <v>0</v>
      </c>
      <c r="HX81" s="214" t="s">
        <v>1215</v>
      </c>
      <c r="HY81" s="214" t="s">
        <v>62</v>
      </c>
      <c r="HZ81" s="214">
        <v>2</v>
      </c>
      <c r="IA81" s="214" t="s">
        <v>17</v>
      </c>
      <c r="IB81" s="214" t="s">
        <v>17</v>
      </c>
      <c r="IC81" s="215">
        <v>45826</v>
      </c>
      <c r="ID81" s="213" t="s">
        <v>1828</v>
      </c>
      <c r="IE81" s="216">
        <v>0</v>
      </c>
      <c r="IF81" s="216" t="s">
        <v>1215</v>
      </c>
      <c r="IG81" s="216" t="s">
        <v>62</v>
      </c>
      <c r="IH81" s="216">
        <v>2</v>
      </c>
      <c r="II81" s="216" t="s">
        <v>17</v>
      </c>
      <c r="IJ81" s="216" t="s">
        <v>17</v>
      </c>
      <c r="IK81" s="206">
        <v>45826</v>
      </c>
      <c r="IL81" s="214" t="s">
        <v>1827</v>
      </c>
      <c r="IM81" s="214">
        <v>0</v>
      </c>
      <c r="IN81" s="214" t="s">
        <v>1215</v>
      </c>
      <c r="IO81" s="214" t="s">
        <v>62</v>
      </c>
      <c r="IP81" s="214">
        <v>2</v>
      </c>
      <c r="IQ81" s="214" t="s">
        <v>17</v>
      </c>
      <c r="IR81" s="214" t="s">
        <v>17</v>
      </c>
      <c r="IS81" s="215">
        <v>45826</v>
      </c>
    </row>
    <row r="82" spans="1:253" s="11" customFormat="1" ht="13.25" customHeight="1" x14ac:dyDescent="0.25">
      <c r="A82" s="11" t="s">
        <v>209</v>
      </c>
      <c r="B82" s="11" t="s">
        <v>8433</v>
      </c>
      <c r="C82" s="11" t="s">
        <v>210</v>
      </c>
      <c r="D82" s="11" t="s">
        <v>211</v>
      </c>
      <c r="E82" s="11" t="s">
        <v>7955</v>
      </c>
      <c r="F82" s="11" t="s">
        <v>6254</v>
      </c>
      <c r="G82" s="204">
        <v>3022000</v>
      </c>
      <c r="H82" s="205" t="s">
        <v>6251</v>
      </c>
      <c r="I82" s="205" t="s">
        <v>398</v>
      </c>
      <c r="J82" s="205">
        <v>2</v>
      </c>
      <c r="K82" s="205" t="s">
        <v>6253</v>
      </c>
      <c r="L82" s="205" t="s">
        <v>6252</v>
      </c>
      <c r="M82" s="206">
        <v>45838</v>
      </c>
      <c r="N82" s="213" t="s">
        <v>6258</v>
      </c>
      <c r="O82" s="208">
        <v>823290</v>
      </c>
      <c r="P82" s="208" t="s">
        <v>6255</v>
      </c>
      <c r="Q82" s="208" t="s">
        <v>398</v>
      </c>
      <c r="R82" s="208">
        <v>2</v>
      </c>
      <c r="S82" s="208" t="s">
        <v>6257</v>
      </c>
      <c r="T82" s="208" t="s">
        <v>6256</v>
      </c>
      <c r="U82" s="209">
        <v>45838</v>
      </c>
      <c r="V82" s="213" t="s">
        <v>6262</v>
      </c>
      <c r="W82" s="205">
        <v>3022000</v>
      </c>
      <c r="X82" s="205" t="s">
        <v>6259</v>
      </c>
      <c r="Y82" s="205" t="s">
        <v>398</v>
      </c>
      <c r="Z82" s="205">
        <v>2</v>
      </c>
      <c r="AA82" s="205" t="s">
        <v>6261</v>
      </c>
      <c r="AB82" s="205" t="s">
        <v>6260</v>
      </c>
      <c r="AC82" s="206">
        <v>45838</v>
      </c>
      <c r="AD82" s="213" t="s">
        <v>6265</v>
      </c>
      <c r="AE82" s="210">
        <v>1773000</v>
      </c>
      <c r="AF82" s="210" t="s">
        <v>6259</v>
      </c>
      <c r="AG82" s="210" t="s">
        <v>398</v>
      </c>
      <c r="AH82" s="210">
        <v>2</v>
      </c>
      <c r="AI82" s="210" t="s">
        <v>6264</v>
      </c>
      <c r="AJ82" s="210" t="s">
        <v>6263</v>
      </c>
      <c r="AK82" s="211">
        <v>45838</v>
      </c>
      <c r="AL82" s="213" t="s">
        <v>6269</v>
      </c>
      <c r="AM82" s="205">
        <v>1000</v>
      </c>
      <c r="AN82" s="205" t="s">
        <v>6266</v>
      </c>
      <c r="AO82" s="205" t="s">
        <v>230</v>
      </c>
      <c r="AP82" s="205">
        <v>3</v>
      </c>
      <c r="AQ82" s="205" t="s">
        <v>6268</v>
      </c>
      <c r="AR82" s="205" t="s">
        <v>6267</v>
      </c>
      <c r="AS82" s="206">
        <v>45838</v>
      </c>
      <c r="AT82" s="214" t="s">
        <v>213</v>
      </c>
      <c r="AU82" s="210">
        <v>0</v>
      </c>
      <c r="AV82" s="210" t="s">
        <v>17</v>
      </c>
      <c r="AW82" s="210" t="s">
        <v>17</v>
      </c>
      <c r="AX82" s="210" t="s">
        <v>17</v>
      </c>
      <c r="AY82" s="210" t="s">
        <v>17</v>
      </c>
      <c r="AZ82" s="210" t="s">
        <v>17</v>
      </c>
      <c r="BA82" s="211">
        <v>43874</v>
      </c>
      <c r="BB82" s="213" t="s">
        <v>212</v>
      </c>
      <c r="BC82" s="205">
        <v>0</v>
      </c>
      <c r="BD82" s="205" t="s">
        <v>17</v>
      </c>
      <c r="BE82" s="205" t="s">
        <v>17</v>
      </c>
      <c r="BF82" s="205" t="s">
        <v>17</v>
      </c>
      <c r="BG82" s="205" t="s">
        <v>17</v>
      </c>
      <c r="BH82" s="205" t="s">
        <v>17</v>
      </c>
      <c r="BI82" s="206">
        <v>43874</v>
      </c>
      <c r="BJ82" s="214" t="s">
        <v>6270</v>
      </c>
      <c r="BK82" s="214" t="s">
        <v>17</v>
      </c>
      <c r="BL82" s="214" t="s">
        <v>17</v>
      </c>
      <c r="BM82" s="214" t="s">
        <v>17</v>
      </c>
      <c r="BN82" s="214" t="s">
        <v>17</v>
      </c>
      <c r="BO82" s="214" t="s">
        <v>1255</v>
      </c>
      <c r="BP82" s="210" t="s">
        <v>17</v>
      </c>
      <c r="BQ82" s="215">
        <v>45838</v>
      </c>
      <c r="BR82" s="213" t="s">
        <v>9029</v>
      </c>
      <c r="BS82" s="216" t="e">
        <v>#N/A</v>
      </c>
      <c r="BT82" s="216" t="e">
        <v>#N/A</v>
      </c>
      <c r="BU82" s="216" t="e">
        <v>#N/A</v>
      </c>
      <c r="BV82" s="216" t="e">
        <v>#N/A</v>
      </c>
      <c r="BW82" s="216" t="e">
        <v>#N/A</v>
      </c>
      <c r="BX82" s="216" t="e">
        <v>#N/A</v>
      </c>
      <c r="BY82" s="206" t="e">
        <v>#N/A</v>
      </c>
      <c r="BZ82" s="214" t="s">
        <v>9030</v>
      </c>
      <c r="CA82" s="214" t="e">
        <v>#N/A</v>
      </c>
      <c r="CB82" s="214" t="e">
        <v>#N/A</v>
      </c>
      <c r="CC82" s="214" t="e">
        <v>#N/A</v>
      </c>
      <c r="CD82" s="214" t="e">
        <v>#N/A</v>
      </c>
      <c r="CE82" s="214" t="e">
        <v>#N/A</v>
      </c>
      <c r="CF82" s="214" t="e">
        <v>#N/A</v>
      </c>
      <c r="CG82" s="215" t="e">
        <v>#N/A</v>
      </c>
      <c r="CH82" s="213" t="s">
        <v>9031</v>
      </c>
      <c r="CI82" s="214" t="e">
        <v>#N/A</v>
      </c>
      <c r="CJ82" s="214" t="e">
        <v>#N/A</v>
      </c>
      <c r="CK82" s="214" t="e">
        <v>#N/A</v>
      </c>
      <c r="CL82" s="214" t="e">
        <v>#N/A</v>
      </c>
      <c r="CM82" s="214" t="e">
        <v>#N/A</v>
      </c>
      <c r="CN82" s="214" t="e">
        <v>#N/A</v>
      </c>
      <c r="CO82" s="217" t="e">
        <v>#N/A</v>
      </c>
      <c r="CP82" s="214" t="s">
        <v>9032</v>
      </c>
      <c r="CQ82" s="216" t="e">
        <v>#N/A</v>
      </c>
      <c r="CR82" s="216" t="e">
        <v>#N/A</v>
      </c>
      <c r="CS82" s="216" t="e">
        <v>#N/A</v>
      </c>
      <c r="CT82" s="216" t="e">
        <v>#N/A</v>
      </c>
      <c r="CU82" s="216" t="e">
        <v>#N/A</v>
      </c>
      <c r="CV82" s="216" t="e">
        <v>#N/A</v>
      </c>
      <c r="CW82" s="206" t="e">
        <v>#N/A</v>
      </c>
      <c r="CX82" s="214" t="s">
        <v>6273</v>
      </c>
      <c r="CY82" s="210">
        <v>776000</v>
      </c>
      <c r="CZ82" s="210" t="s">
        <v>6259</v>
      </c>
      <c r="DA82" s="210" t="s">
        <v>398</v>
      </c>
      <c r="DB82" s="210">
        <v>2</v>
      </c>
      <c r="DC82" s="210" t="s">
        <v>6278</v>
      </c>
      <c r="DD82" s="210" t="s">
        <v>6263</v>
      </c>
      <c r="DE82" s="212">
        <v>45838</v>
      </c>
      <c r="DF82" s="213" t="s">
        <v>6275</v>
      </c>
      <c r="DG82" s="205">
        <v>1249000</v>
      </c>
      <c r="DH82" s="216" t="s">
        <v>6259</v>
      </c>
      <c r="DI82" s="216" t="s">
        <v>398</v>
      </c>
      <c r="DJ82" s="216">
        <v>2</v>
      </c>
      <c r="DK82" s="216" t="s">
        <v>6274</v>
      </c>
      <c r="DL82" s="216" t="s">
        <v>6263</v>
      </c>
      <c r="DM82" s="206">
        <v>45838</v>
      </c>
      <c r="DN82" s="214" t="s">
        <v>6277</v>
      </c>
      <c r="DO82" s="210">
        <v>997000</v>
      </c>
      <c r="DP82" s="214" t="s">
        <v>6259</v>
      </c>
      <c r="DQ82" s="214" t="s">
        <v>398</v>
      </c>
      <c r="DR82" s="214">
        <v>2</v>
      </c>
      <c r="DS82" s="214" t="s">
        <v>6276</v>
      </c>
      <c r="DT82" s="214" t="s">
        <v>6263</v>
      </c>
      <c r="DU82" s="215">
        <v>45838</v>
      </c>
      <c r="DV82" s="213" t="s">
        <v>6279</v>
      </c>
      <c r="DW82" s="205">
        <v>765000</v>
      </c>
      <c r="DX82" s="216" t="s">
        <v>6259</v>
      </c>
      <c r="DY82" s="216" t="s">
        <v>398</v>
      </c>
      <c r="DZ82" s="216">
        <v>2</v>
      </c>
      <c r="EA82" s="216" t="s">
        <v>6278</v>
      </c>
      <c r="EB82" s="216" t="s">
        <v>6263</v>
      </c>
      <c r="EC82" s="206">
        <v>45838</v>
      </c>
      <c r="ED82" s="214" t="s">
        <v>6281</v>
      </c>
      <c r="EE82" s="210">
        <v>11000</v>
      </c>
      <c r="EF82" s="214" t="s">
        <v>6259</v>
      </c>
      <c r="EG82" s="214" t="s">
        <v>398</v>
      </c>
      <c r="EH82" s="214">
        <v>2</v>
      </c>
      <c r="EI82" s="214" t="s">
        <v>6280</v>
      </c>
      <c r="EJ82" s="214" t="s">
        <v>6263</v>
      </c>
      <c r="EK82" s="215">
        <v>45838</v>
      </c>
      <c r="EL82" s="213" t="s">
        <v>6282</v>
      </c>
      <c r="EM82" s="205">
        <v>0</v>
      </c>
      <c r="EN82" s="216" t="s">
        <v>6259</v>
      </c>
      <c r="EO82" s="216" t="s">
        <v>398</v>
      </c>
      <c r="EP82" s="216">
        <v>2</v>
      </c>
      <c r="EQ82" s="216" t="s">
        <v>6280</v>
      </c>
      <c r="ER82" s="216" t="s">
        <v>6263</v>
      </c>
      <c r="ES82" s="206">
        <v>45838</v>
      </c>
      <c r="ET82" s="214" t="s">
        <v>6271</v>
      </c>
      <c r="EU82" s="214" t="s">
        <v>17</v>
      </c>
      <c r="EV82" s="214" t="s">
        <v>17</v>
      </c>
      <c r="EW82" s="214" t="s">
        <v>17</v>
      </c>
      <c r="EX82" s="214" t="s">
        <v>17</v>
      </c>
      <c r="EY82" s="214" t="s">
        <v>1255</v>
      </c>
      <c r="EZ82" s="214" t="s">
        <v>17</v>
      </c>
      <c r="FA82" s="215">
        <v>45838</v>
      </c>
      <c r="FB82" s="213" t="s">
        <v>6285</v>
      </c>
      <c r="FC82" s="216">
        <v>2</v>
      </c>
      <c r="FD82" s="216" t="s">
        <v>6283</v>
      </c>
      <c r="FE82" s="216" t="s">
        <v>398</v>
      </c>
      <c r="FF82" s="216">
        <v>2</v>
      </c>
      <c r="FG82" s="216" t="s">
        <v>6284</v>
      </c>
      <c r="FH82" s="216" t="s">
        <v>6263</v>
      </c>
      <c r="FI82" s="206">
        <v>45838</v>
      </c>
      <c r="FJ82" s="213" t="s">
        <v>9033</v>
      </c>
      <c r="FK82" s="214" t="e">
        <v>#N/A</v>
      </c>
      <c r="FL82" s="214" t="e">
        <v>#N/A</v>
      </c>
      <c r="FM82" s="214" t="e">
        <v>#N/A</v>
      </c>
      <c r="FN82" s="214" t="e">
        <v>#N/A</v>
      </c>
      <c r="FO82" s="214" t="e">
        <v>#N/A</v>
      </c>
      <c r="FP82" s="210" t="e">
        <v>#N/A</v>
      </c>
      <c r="FQ82" s="211" t="e">
        <v>#N/A</v>
      </c>
      <c r="FR82" s="213" t="s">
        <v>9034</v>
      </c>
      <c r="FS82" s="216" t="e">
        <v>#N/A</v>
      </c>
      <c r="FT82" s="216" t="e">
        <v>#N/A</v>
      </c>
      <c r="FU82" s="216" t="e">
        <v>#N/A</v>
      </c>
      <c r="FV82" s="216" t="e">
        <v>#N/A</v>
      </c>
      <c r="FW82" s="216" t="e">
        <v>#N/A</v>
      </c>
      <c r="FX82" s="216" t="e">
        <v>#N/A</v>
      </c>
      <c r="FY82" s="206" t="e">
        <v>#N/A</v>
      </c>
      <c r="FZ82" s="214" t="s">
        <v>1441</v>
      </c>
      <c r="GA82" s="214">
        <v>1</v>
      </c>
      <c r="GB82" s="214" t="s">
        <v>1215</v>
      </c>
      <c r="GC82" s="214" t="s">
        <v>62</v>
      </c>
      <c r="GD82" s="214">
        <v>2</v>
      </c>
      <c r="GE82" s="214" t="s">
        <v>17</v>
      </c>
      <c r="GF82" s="214" t="s">
        <v>17</v>
      </c>
      <c r="GG82" s="215">
        <v>45819</v>
      </c>
      <c r="GH82" s="213" t="s">
        <v>1447</v>
      </c>
      <c r="GI82" s="216">
        <v>0</v>
      </c>
      <c r="GJ82" s="216" t="s">
        <v>1215</v>
      </c>
      <c r="GK82" s="216" t="s">
        <v>62</v>
      </c>
      <c r="GL82" s="216">
        <v>2</v>
      </c>
      <c r="GM82" s="216" t="s">
        <v>17</v>
      </c>
      <c r="GN82" s="216" t="s">
        <v>17</v>
      </c>
      <c r="GO82" s="206">
        <v>45819</v>
      </c>
      <c r="GP82" s="214" t="s">
        <v>1442</v>
      </c>
      <c r="GQ82" s="214">
        <v>0</v>
      </c>
      <c r="GR82" s="214" t="s">
        <v>1215</v>
      </c>
      <c r="GS82" s="214" t="s">
        <v>62</v>
      </c>
      <c r="GT82" s="214">
        <v>2</v>
      </c>
      <c r="GU82" s="214" t="s">
        <v>17</v>
      </c>
      <c r="GV82" s="214" t="s">
        <v>17</v>
      </c>
      <c r="GW82" s="215">
        <v>45819</v>
      </c>
      <c r="GX82" s="213" t="s">
        <v>1448</v>
      </c>
      <c r="GY82" s="216">
        <v>0</v>
      </c>
      <c r="GZ82" s="216" t="s">
        <v>1215</v>
      </c>
      <c r="HA82" s="216" t="s">
        <v>62</v>
      </c>
      <c r="HB82" s="216">
        <v>2</v>
      </c>
      <c r="HC82" s="216" t="s">
        <v>17</v>
      </c>
      <c r="HD82" s="216" t="s">
        <v>17</v>
      </c>
      <c r="HE82" s="206">
        <v>45819</v>
      </c>
      <c r="HF82" s="214" t="s">
        <v>1440</v>
      </c>
      <c r="HG82" s="214">
        <v>0</v>
      </c>
      <c r="HH82" s="214" t="s">
        <v>1215</v>
      </c>
      <c r="HI82" s="214" t="s">
        <v>62</v>
      </c>
      <c r="HJ82" s="214">
        <v>2</v>
      </c>
      <c r="HK82" s="214" t="s">
        <v>17</v>
      </c>
      <c r="HL82" s="214" t="s">
        <v>17</v>
      </c>
      <c r="HM82" s="215">
        <v>45819</v>
      </c>
      <c r="HN82" s="213" t="s">
        <v>1446</v>
      </c>
      <c r="HO82" s="216">
        <v>0</v>
      </c>
      <c r="HP82" s="216" t="s">
        <v>1215</v>
      </c>
      <c r="HQ82" s="216" t="s">
        <v>62</v>
      </c>
      <c r="HR82" s="216">
        <v>2</v>
      </c>
      <c r="HS82" s="216" t="s">
        <v>17</v>
      </c>
      <c r="HT82" s="216" t="s">
        <v>17</v>
      </c>
      <c r="HU82" s="206">
        <v>45819</v>
      </c>
      <c r="HV82" s="214" t="s">
        <v>1443</v>
      </c>
      <c r="HW82" s="214">
        <v>0</v>
      </c>
      <c r="HX82" s="214" t="s">
        <v>1215</v>
      </c>
      <c r="HY82" s="214" t="s">
        <v>62</v>
      </c>
      <c r="HZ82" s="214">
        <v>2</v>
      </c>
      <c r="IA82" s="214" t="s">
        <v>17</v>
      </c>
      <c r="IB82" s="214" t="s">
        <v>17</v>
      </c>
      <c r="IC82" s="215">
        <v>45819</v>
      </c>
      <c r="ID82" s="213" t="s">
        <v>1445</v>
      </c>
      <c r="IE82" s="216">
        <v>0</v>
      </c>
      <c r="IF82" s="216" t="s">
        <v>1215</v>
      </c>
      <c r="IG82" s="216" t="s">
        <v>62</v>
      </c>
      <c r="IH82" s="216">
        <v>2</v>
      </c>
      <c r="II82" s="216" t="s">
        <v>17</v>
      </c>
      <c r="IJ82" s="216" t="s">
        <v>17</v>
      </c>
      <c r="IK82" s="206">
        <v>45819</v>
      </c>
      <c r="IL82" s="214" t="s">
        <v>1444</v>
      </c>
      <c r="IM82" s="214">
        <v>3</v>
      </c>
      <c r="IN82" s="214" t="s">
        <v>1215</v>
      </c>
      <c r="IO82" s="214" t="s">
        <v>62</v>
      </c>
      <c r="IP82" s="214">
        <v>2</v>
      </c>
      <c r="IQ82" s="214" t="s">
        <v>17</v>
      </c>
      <c r="IR82" s="214" t="s">
        <v>17</v>
      </c>
      <c r="IS82" s="215">
        <v>45819</v>
      </c>
    </row>
    <row r="83" spans="1:253" s="11" customFormat="1" ht="13.25" customHeight="1" x14ac:dyDescent="0.25">
      <c r="A83" s="11" t="s">
        <v>199</v>
      </c>
      <c r="B83" s="11" t="s">
        <v>8443</v>
      </c>
      <c r="C83" s="11" t="s">
        <v>200</v>
      </c>
      <c r="D83" s="11" t="s">
        <v>201</v>
      </c>
      <c r="E83" s="11" t="s">
        <v>7956</v>
      </c>
      <c r="F83" s="11" t="s">
        <v>4564</v>
      </c>
      <c r="G83" s="204">
        <v>27701000</v>
      </c>
      <c r="H83" s="205" t="s">
        <v>4561</v>
      </c>
      <c r="I83" s="205" t="s">
        <v>398</v>
      </c>
      <c r="J83" s="205">
        <v>2</v>
      </c>
      <c r="K83" s="205" t="s">
        <v>4563</v>
      </c>
      <c r="L83" s="205" t="s">
        <v>4562</v>
      </c>
      <c r="M83" s="206">
        <v>45834</v>
      </c>
      <c r="N83" s="213" t="s">
        <v>4568</v>
      </c>
      <c r="O83" s="208">
        <v>41796</v>
      </c>
      <c r="P83" s="208" t="s">
        <v>4565</v>
      </c>
      <c r="Q83" s="208" t="s">
        <v>178</v>
      </c>
      <c r="R83" s="208">
        <v>1</v>
      </c>
      <c r="S83" s="208" t="s">
        <v>4567</v>
      </c>
      <c r="T83" s="208" t="s">
        <v>4566</v>
      </c>
      <c r="U83" s="209">
        <v>45834</v>
      </c>
      <c r="V83" s="213" t="s">
        <v>4572</v>
      </c>
      <c r="W83" s="205">
        <v>5354000</v>
      </c>
      <c r="X83" s="205" t="s">
        <v>4569</v>
      </c>
      <c r="Y83" s="205" t="s">
        <v>398</v>
      </c>
      <c r="Z83" s="205">
        <v>2</v>
      </c>
      <c r="AA83" s="205" t="s">
        <v>4571</v>
      </c>
      <c r="AB83" s="205" t="s">
        <v>4570</v>
      </c>
      <c r="AC83" s="206">
        <v>45834</v>
      </c>
      <c r="AD83" s="213" t="s">
        <v>4576</v>
      </c>
      <c r="AE83" s="210">
        <v>104000</v>
      </c>
      <c r="AF83" s="210" t="s">
        <v>4573</v>
      </c>
      <c r="AG83" s="210" t="s">
        <v>398</v>
      </c>
      <c r="AH83" s="210">
        <v>2</v>
      </c>
      <c r="AI83" s="210" t="s">
        <v>4575</v>
      </c>
      <c r="AJ83" s="210" t="s">
        <v>4574</v>
      </c>
      <c r="AK83" s="211">
        <v>45834</v>
      </c>
      <c r="AL83" s="213" t="s">
        <v>4579</v>
      </c>
      <c r="AM83" s="205">
        <v>104000</v>
      </c>
      <c r="AN83" s="205" t="s">
        <v>4573</v>
      </c>
      <c r="AO83" s="205" t="s">
        <v>178</v>
      </c>
      <c r="AP83" s="205">
        <v>1</v>
      </c>
      <c r="AQ83" s="205" t="s">
        <v>4578</v>
      </c>
      <c r="AR83" s="205" t="s">
        <v>4577</v>
      </c>
      <c r="AS83" s="206">
        <v>45834</v>
      </c>
      <c r="AT83" s="214" t="s">
        <v>4581</v>
      </c>
      <c r="AU83" s="210" t="s">
        <v>17</v>
      </c>
      <c r="AV83" s="210" t="s">
        <v>17</v>
      </c>
      <c r="AW83" s="210" t="s">
        <v>17</v>
      </c>
      <c r="AX83" s="210" t="s">
        <v>17</v>
      </c>
      <c r="AY83" s="210" t="s">
        <v>4580</v>
      </c>
      <c r="AZ83" s="210" t="s">
        <v>17</v>
      </c>
      <c r="BA83" s="211">
        <v>45834</v>
      </c>
      <c r="BB83" s="213" t="s">
        <v>206</v>
      </c>
      <c r="BC83" s="205" t="s">
        <v>17</v>
      </c>
      <c r="BD83" s="205" t="s">
        <v>17</v>
      </c>
      <c r="BE83" s="205" t="s">
        <v>17</v>
      </c>
      <c r="BF83" s="205" t="s">
        <v>17</v>
      </c>
      <c r="BG83" s="205" t="s">
        <v>103</v>
      </c>
      <c r="BH83" s="205" t="s">
        <v>17</v>
      </c>
      <c r="BI83" s="206">
        <v>43815</v>
      </c>
      <c r="BJ83" s="214" t="s">
        <v>4585</v>
      </c>
      <c r="BK83" s="214" t="s">
        <v>17</v>
      </c>
      <c r="BL83" s="214" t="s">
        <v>4582</v>
      </c>
      <c r="BM83" s="214" t="s">
        <v>178</v>
      </c>
      <c r="BN83" s="214">
        <v>1</v>
      </c>
      <c r="BO83" s="214" t="s">
        <v>4584</v>
      </c>
      <c r="BP83" s="210" t="s">
        <v>4583</v>
      </c>
      <c r="BQ83" s="215">
        <v>45834</v>
      </c>
      <c r="BR83" s="213" t="s">
        <v>203</v>
      </c>
      <c r="BS83" s="216">
        <v>0</v>
      </c>
      <c r="BT83" s="216" t="s">
        <v>17</v>
      </c>
      <c r="BU83" s="216" t="s">
        <v>178</v>
      </c>
      <c r="BV83" s="216">
        <v>1</v>
      </c>
      <c r="BW83" s="216" t="s">
        <v>202</v>
      </c>
      <c r="BX83" s="216" t="s">
        <v>17</v>
      </c>
      <c r="BY83" s="206">
        <v>43815</v>
      </c>
      <c r="BZ83" s="214" t="s">
        <v>204</v>
      </c>
      <c r="CA83" s="214">
        <v>0</v>
      </c>
      <c r="CB83" s="214" t="s">
        <v>17</v>
      </c>
      <c r="CC83" s="214" t="s">
        <v>178</v>
      </c>
      <c r="CD83" s="214">
        <v>1</v>
      </c>
      <c r="CE83" s="214" t="s">
        <v>202</v>
      </c>
      <c r="CF83" s="214" t="s">
        <v>17</v>
      </c>
      <c r="CG83" s="215">
        <v>43815</v>
      </c>
      <c r="CH83" s="213" t="s">
        <v>9035</v>
      </c>
      <c r="CI83" s="214" t="e">
        <v>#N/A</v>
      </c>
      <c r="CJ83" s="214" t="e">
        <v>#N/A</v>
      </c>
      <c r="CK83" s="214" t="e">
        <v>#N/A</v>
      </c>
      <c r="CL83" s="214" t="e">
        <v>#N/A</v>
      </c>
      <c r="CM83" s="214" t="e">
        <v>#N/A</v>
      </c>
      <c r="CN83" s="214" t="e">
        <v>#N/A</v>
      </c>
      <c r="CO83" s="217" t="e">
        <v>#N/A</v>
      </c>
      <c r="CP83" s="214" t="s">
        <v>205</v>
      </c>
      <c r="CQ83" s="216">
        <v>0</v>
      </c>
      <c r="CR83" s="216" t="s">
        <v>17</v>
      </c>
      <c r="CS83" s="216" t="s">
        <v>178</v>
      </c>
      <c r="CT83" s="216">
        <v>1</v>
      </c>
      <c r="CU83" s="216" t="s">
        <v>202</v>
      </c>
      <c r="CV83" s="216" t="s">
        <v>17</v>
      </c>
      <c r="CW83" s="206">
        <v>43815</v>
      </c>
      <c r="CX83" s="214" t="s">
        <v>4589</v>
      </c>
      <c r="CY83" s="210">
        <v>104000</v>
      </c>
      <c r="CZ83" s="210" t="s">
        <v>4573</v>
      </c>
      <c r="DA83" s="210" t="s">
        <v>398</v>
      </c>
      <c r="DB83" s="210">
        <v>2</v>
      </c>
      <c r="DC83" s="210" t="s">
        <v>4596</v>
      </c>
      <c r="DD83" s="210" t="s">
        <v>4577</v>
      </c>
      <c r="DE83" s="212">
        <v>45834</v>
      </c>
      <c r="DF83" s="213" t="s">
        <v>4593</v>
      </c>
      <c r="DG83" s="205">
        <v>5249000</v>
      </c>
      <c r="DH83" s="216" t="s">
        <v>4590</v>
      </c>
      <c r="DI83" s="216" t="s">
        <v>398</v>
      </c>
      <c r="DJ83" s="216">
        <v>2</v>
      </c>
      <c r="DK83" s="216" t="s">
        <v>4592</v>
      </c>
      <c r="DL83" s="216" t="s">
        <v>4591</v>
      </c>
      <c r="DM83" s="206">
        <v>45834</v>
      </c>
      <c r="DN83" s="214" t="s">
        <v>4595</v>
      </c>
      <c r="DO83" s="210">
        <v>0</v>
      </c>
      <c r="DP83" s="214" t="s">
        <v>4573</v>
      </c>
      <c r="DQ83" s="214" t="s">
        <v>398</v>
      </c>
      <c r="DR83" s="214">
        <v>2</v>
      </c>
      <c r="DS83" s="214" t="s">
        <v>4594</v>
      </c>
      <c r="DT83" s="214" t="s">
        <v>4577</v>
      </c>
      <c r="DU83" s="215">
        <v>45834</v>
      </c>
      <c r="DV83" s="213" t="s">
        <v>4597</v>
      </c>
      <c r="DW83" s="205">
        <v>104000</v>
      </c>
      <c r="DX83" s="216" t="s">
        <v>4573</v>
      </c>
      <c r="DY83" s="216" t="s">
        <v>398</v>
      </c>
      <c r="DZ83" s="216">
        <v>2</v>
      </c>
      <c r="EA83" s="216" t="s">
        <v>4596</v>
      </c>
      <c r="EB83" s="216" t="s">
        <v>4577</v>
      </c>
      <c r="EC83" s="206">
        <v>45834</v>
      </c>
      <c r="ED83" s="214" t="s">
        <v>4599</v>
      </c>
      <c r="EE83" s="210" t="s">
        <v>17</v>
      </c>
      <c r="EF83" s="214" t="s">
        <v>4573</v>
      </c>
      <c r="EG83" s="214" t="s">
        <v>398</v>
      </c>
      <c r="EH83" s="214">
        <v>2</v>
      </c>
      <c r="EI83" s="214" t="s">
        <v>4598</v>
      </c>
      <c r="EJ83" s="214" t="s">
        <v>4577</v>
      </c>
      <c r="EK83" s="215">
        <v>45834</v>
      </c>
      <c r="EL83" s="213" t="s">
        <v>4601</v>
      </c>
      <c r="EM83" s="205" t="s">
        <v>17</v>
      </c>
      <c r="EN83" s="216" t="s">
        <v>4573</v>
      </c>
      <c r="EO83" s="216" t="s">
        <v>398</v>
      </c>
      <c r="EP83" s="216">
        <v>2</v>
      </c>
      <c r="EQ83" s="216" t="s">
        <v>4600</v>
      </c>
      <c r="ER83" s="216" t="s">
        <v>4577</v>
      </c>
      <c r="ES83" s="206">
        <v>45834</v>
      </c>
      <c r="ET83" s="214" t="s">
        <v>4587</v>
      </c>
      <c r="EU83" s="214">
        <v>828</v>
      </c>
      <c r="EV83" s="214" t="s">
        <v>4582</v>
      </c>
      <c r="EW83" s="214" t="s">
        <v>178</v>
      </c>
      <c r="EX83" s="214">
        <v>1</v>
      </c>
      <c r="EY83" s="214" t="s">
        <v>4586</v>
      </c>
      <c r="EZ83" s="214" t="s">
        <v>269</v>
      </c>
      <c r="FA83" s="215">
        <v>45834</v>
      </c>
      <c r="FB83" s="213" t="s">
        <v>4605</v>
      </c>
      <c r="FC83" s="216">
        <v>3</v>
      </c>
      <c r="FD83" s="216" t="s">
        <v>4602</v>
      </c>
      <c r="FE83" s="216" t="s">
        <v>178</v>
      </c>
      <c r="FF83" s="216">
        <v>1</v>
      </c>
      <c r="FG83" s="216" t="s">
        <v>4604</v>
      </c>
      <c r="FH83" s="216" t="s">
        <v>4603</v>
      </c>
      <c r="FI83" s="206">
        <v>45834</v>
      </c>
      <c r="FJ83" s="213" t="s">
        <v>207</v>
      </c>
      <c r="FK83" s="214" t="s">
        <v>17</v>
      </c>
      <c r="FL83" s="214" t="s">
        <v>17</v>
      </c>
      <c r="FM83" s="214" t="s">
        <v>17</v>
      </c>
      <c r="FN83" s="214" t="s">
        <v>17</v>
      </c>
      <c r="FO83" s="214" t="s">
        <v>103</v>
      </c>
      <c r="FP83" s="210" t="s">
        <v>17</v>
      </c>
      <c r="FQ83" s="211">
        <v>43815</v>
      </c>
      <c r="FR83" s="213" t="s">
        <v>208</v>
      </c>
      <c r="FS83" s="216" t="s">
        <v>17</v>
      </c>
      <c r="FT83" s="216" t="s">
        <v>17</v>
      </c>
      <c r="FU83" s="216" t="s">
        <v>17</v>
      </c>
      <c r="FV83" s="216" t="s">
        <v>17</v>
      </c>
      <c r="FW83" s="216" t="s">
        <v>103</v>
      </c>
      <c r="FX83" s="216" t="s">
        <v>17</v>
      </c>
      <c r="FY83" s="206">
        <v>43815</v>
      </c>
      <c r="FZ83" s="214" t="s">
        <v>2349</v>
      </c>
      <c r="GA83" s="214">
        <v>1</v>
      </c>
      <c r="GB83" s="214" t="s">
        <v>1215</v>
      </c>
      <c r="GC83" s="214" t="s">
        <v>62</v>
      </c>
      <c r="GD83" s="214">
        <v>2</v>
      </c>
      <c r="GE83" s="214" t="s">
        <v>17</v>
      </c>
      <c r="GF83" s="214" t="s">
        <v>17</v>
      </c>
      <c r="GG83" s="215">
        <v>45828</v>
      </c>
      <c r="GH83" s="213" t="s">
        <v>2355</v>
      </c>
      <c r="GI83" s="216">
        <v>2</v>
      </c>
      <c r="GJ83" s="216" t="s">
        <v>1215</v>
      </c>
      <c r="GK83" s="216" t="s">
        <v>62</v>
      </c>
      <c r="GL83" s="216">
        <v>2</v>
      </c>
      <c r="GM83" s="216" t="s">
        <v>17</v>
      </c>
      <c r="GN83" s="216" t="s">
        <v>17</v>
      </c>
      <c r="GO83" s="206">
        <v>45828</v>
      </c>
      <c r="GP83" s="214" t="s">
        <v>2350</v>
      </c>
      <c r="GQ83" s="214">
        <v>1</v>
      </c>
      <c r="GR83" s="214" t="s">
        <v>1215</v>
      </c>
      <c r="GS83" s="214" t="s">
        <v>62</v>
      </c>
      <c r="GT83" s="214">
        <v>2</v>
      </c>
      <c r="GU83" s="214" t="s">
        <v>17</v>
      </c>
      <c r="GV83" s="214" t="s">
        <v>17</v>
      </c>
      <c r="GW83" s="215">
        <v>45828</v>
      </c>
      <c r="GX83" s="213" t="s">
        <v>2356</v>
      </c>
      <c r="GY83" s="216">
        <v>0</v>
      </c>
      <c r="GZ83" s="216" t="s">
        <v>1215</v>
      </c>
      <c r="HA83" s="216" t="s">
        <v>62</v>
      </c>
      <c r="HB83" s="216">
        <v>2</v>
      </c>
      <c r="HC83" s="216" t="s">
        <v>17</v>
      </c>
      <c r="HD83" s="216" t="s">
        <v>17</v>
      </c>
      <c r="HE83" s="206">
        <v>45828</v>
      </c>
      <c r="HF83" s="214" t="s">
        <v>2348</v>
      </c>
      <c r="HG83" s="214">
        <v>0</v>
      </c>
      <c r="HH83" s="214" t="s">
        <v>1215</v>
      </c>
      <c r="HI83" s="214" t="s">
        <v>62</v>
      </c>
      <c r="HJ83" s="214">
        <v>2</v>
      </c>
      <c r="HK83" s="214" t="s">
        <v>17</v>
      </c>
      <c r="HL83" s="214" t="s">
        <v>17</v>
      </c>
      <c r="HM83" s="215">
        <v>45828</v>
      </c>
      <c r="HN83" s="213" t="s">
        <v>2354</v>
      </c>
      <c r="HO83" s="216">
        <v>0</v>
      </c>
      <c r="HP83" s="216" t="s">
        <v>1215</v>
      </c>
      <c r="HQ83" s="216" t="s">
        <v>62</v>
      </c>
      <c r="HR83" s="216">
        <v>2</v>
      </c>
      <c r="HS83" s="216" t="s">
        <v>17</v>
      </c>
      <c r="HT83" s="216" t="s">
        <v>17</v>
      </c>
      <c r="HU83" s="206">
        <v>45828</v>
      </c>
      <c r="HV83" s="214" t="s">
        <v>2351</v>
      </c>
      <c r="HW83" s="214">
        <v>1</v>
      </c>
      <c r="HX83" s="214" t="s">
        <v>1215</v>
      </c>
      <c r="HY83" s="214" t="s">
        <v>62</v>
      </c>
      <c r="HZ83" s="214">
        <v>2</v>
      </c>
      <c r="IA83" s="214" t="s">
        <v>17</v>
      </c>
      <c r="IB83" s="214" t="s">
        <v>17</v>
      </c>
      <c r="IC83" s="215">
        <v>45828</v>
      </c>
      <c r="ID83" s="213" t="s">
        <v>2353</v>
      </c>
      <c r="IE83" s="216">
        <v>2</v>
      </c>
      <c r="IF83" s="216" t="s">
        <v>1215</v>
      </c>
      <c r="IG83" s="216" t="s">
        <v>62</v>
      </c>
      <c r="IH83" s="216">
        <v>2</v>
      </c>
      <c r="II83" s="216" t="s">
        <v>17</v>
      </c>
      <c r="IJ83" s="216" t="s">
        <v>17</v>
      </c>
      <c r="IK83" s="206">
        <v>45828</v>
      </c>
      <c r="IL83" s="214" t="s">
        <v>2352</v>
      </c>
      <c r="IM83" s="214">
        <v>3</v>
      </c>
      <c r="IN83" s="214" t="s">
        <v>1215</v>
      </c>
      <c r="IO83" s="214" t="s">
        <v>62</v>
      </c>
      <c r="IP83" s="214">
        <v>2</v>
      </c>
      <c r="IQ83" s="214" t="s">
        <v>17</v>
      </c>
      <c r="IR83" s="214" t="s">
        <v>17</v>
      </c>
      <c r="IS83" s="215">
        <v>45828</v>
      </c>
    </row>
    <row r="84" spans="1:253" s="11" customFormat="1" ht="13.25" customHeight="1" x14ac:dyDescent="0.25">
      <c r="A84" s="11" t="s">
        <v>486</v>
      </c>
      <c r="B84" s="11" t="s">
        <v>8453</v>
      </c>
      <c r="C84" s="11" t="s">
        <v>487</v>
      </c>
      <c r="D84" s="11" t="s">
        <v>201</v>
      </c>
      <c r="E84" s="11" t="s">
        <v>7956</v>
      </c>
      <c r="F84" s="11" t="s">
        <v>4609</v>
      </c>
      <c r="G84" s="204">
        <v>27701000</v>
      </c>
      <c r="H84" s="205" t="s">
        <v>4606</v>
      </c>
      <c r="I84" s="205" t="s">
        <v>398</v>
      </c>
      <c r="J84" s="205">
        <v>2</v>
      </c>
      <c r="K84" s="205" t="s">
        <v>4608</v>
      </c>
      <c r="L84" s="205" t="s">
        <v>4607</v>
      </c>
      <c r="M84" s="206">
        <v>45834</v>
      </c>
      <c r="N84" s="213" t="s">
        <v>4613</v>
      </c>
      <c r="O84" s="208">
        <v>1266700</v>
      </c>
      <c r="P84" s="208" t="s">
        <v>4610</v>
      </c>
      <c r="Q84" s="208" t="s">
        <v>178</v>
      </c>
      <c r="R84" s="208">
        <v>1</v>
      </c>
      <c r="S84" s="208" t="s">
        <v>4612</v>
      </c>
      <c r="T84" s="208" t="s">
        <v>4611</v>
      </c>
      <c r="U84" s="209">
        <v>45834</v>
      </c>
      <c r="V84" s="213" t="s">
        <v>4616</v>
      </c>
      <c r="W84" s="205">
        <v>27701000</v>
      </c>
      <c r="X84" s="205" t="s">
        <v>4614</v>
      </c>
      <c r="Y84" s="205" t="s">
        <v>398</v>
      </c>
      <c r="Z84" s="205">
        <v>2</v>
      </c>
      <c r="AA84" s="205" t="s">
        <v>4615</v>
      </c>
      <c r="AB84" s="205" t="s">
        <v>4562</v>
      </c>
      <c r="AC84" s="206">
        <v>45834</v>
      </c>
      <c r="AD84" s="213" t="s">
        <v>4618</v>
      </c>
      <c r="AE84" s="210">
        <v>27701000</v>
      </c>
      <c r="AF84" s="210" t="s">
        <v>4614</v>
      </c>
      <c r="AG84" s="210" t="s">
        <v>398</v>
      </c>
      <c r="AH84" s="210">
        <v>2</v>
      </c>
      <c r="AI84" s="210" t="s">
        <v>4617</v>
      </c>
      <c r="AJ84" s="210" t="s">
        <v>4562</v>
      </c>
      <c r="AK84" s="211">
        <v>45834</v>
      </c>
      <c r="AL84" s="213" t="s">
        <v>4622</v>
      </c>
      <c r="AM84" s="205">
        <v>987000</v>
      </c>
      <c r="AN84" s="205" t="s">
        <v>4619</v>
      </c>
      <c r="AO84" s="205" t="s">
        <v>178</v>
      </c>
      <c r="AP84" s="205">
        <v>1</v>
      </c>
      <c r="AQ84" s="205" t="s">
        <v>4621</v>
      </c>
      <c r="AR84" s="205" t="s">
        <v>4620</v>
      </c>
      <c r="AS84" s="206">
        <v>45834</v>
      </c>
      <c r="AT84" s="214" t="s">
        <v>4623</v>
      </c>
      <c r="AU84" s="210" t="s">
        <v>17</v>
      </c>
      <c r="AV84" s="210" t="s">
        <v>17</v>
      </c>
      <c r="AW84" s="210" t="s">
        <v>17</v>
      </c>
      <c r="AX84" s="210" t="s">
        <v>17</v>
      </c>
      <c r="AY84" s="210" t="s">
        <v>4580</v>
      </c>
      <c r="AZ84" s="210" t="s">
        <v>17</v>
      </c>
      <c r="BA84" s="211">
        <v>45834</v>
      </c>
      <c r="BB84" s="213" t="s">
        <v>488</v>
      </c>
      <c r="BC84" s="205" t="s">
        <v>17</v>
      </c>
      <c r="BD84" s="205" t="s">
        <v>17</v>
      </c>
      <c r="BE84" s="205" t="s">
        <v>17</v>
      </c>
      <c r="BF84" s="205" t="s">
        <v>17</v>
      </c>
      <c r="BG84" s="205" t="s">
        <v>17</v>
      </c>
      <c r="BH84" s="205" t="s">
        <v>17</v>
      </c>
      <c r="BI84" s="206">
        <v>45504</v>
      </c>
      <c r="BJ84" s="214" t="s">
        <v>4625</v>
      </c>
      <c r="BK84" s="214">
        <v>828</v>
      </c>
      <c r="BL84" s="214" t="s">
        <v>4582</v>
      </c>
      <c r="BM84" s="214" t="s">
        <v>178</v>
      </c>
      <c r="BN84" s="214">
        <v>1</v>
      </c>
      <c r="BO84" s="214" t="s">
        <v>4624</v>
      </c>
      <c r="BP84" s="210" t="s">
        <v>269</v>
      </c>
      <c r="BQ84" s="215">
        <v>45834</v>
      </c>
      <c r="BR84" s="213" t="s">
        <v>489</v>
      </c>
      <c r="BS84" s="216" t="s">
        <v>17</v>
      </c>
      <c r="BT84" s="216" t="s">
        <v>17</v>
      </c>
      <c r="BU84" s="216" t="s">
        <v>17</v>
      </c>
      <c r="BV84" s="216" t="s">
        <v>17</v>
      </c>
      <c r="BW84" s="216" t="s">
        <v>17</v>
      </c>
      <c r="BX84" s="216" t="s">
        <v>17</v>
      </c>
      <c r="BY84" s="206">
        <v>45504</v>
      </c>
      <c r="BZ84" s="214" t="s">
        <v>490</v>
      </c>
      <c r="CA84" s="214" t="s">
        <v>17</v>
      </c>
      <c r="CB84" s="214" t="s">
        <v>17</v>
      </c>
      <c r="CC84" s="214" t="s">
        <v>17</v>
      </c>
      <c r="CD84" s="214" t="s">
        <v>17</v>
      </c>
      <c r="CE84" s="214" t="s">
        <v>17</v>
      </c>
      <c r="CF84" s="214" t="s">
        <v>17</v>
      </c>
      <c r="CG84" s="215">
        <v>45504</v>
      </c>
      <c r="CH84" s="213" t="s">
        <v>9036</v>
      </c>
      <c r="CI84" s="214" t="e">
        <v>#N/A</v>
      </c>
      <c r="CJ84" s="214" t="e">
        <v>#N/A</v>
      </c>
      <c r="CK84" s="214" t="e">
        <v>#N/A</v>
      </c>
      <c r="CL84" s="214" t="e">
        <v>#N/A</v>
      </c>
      <c r="CM84" s="214" t="e">
        <v>#N/A</v>
      </c>
      <c r="CN84" s="214" t="e">
        <v>#N/A</v>
      </c>
      <c r="CO84" s="217" t="e">
        <v>#N/A</v>
      </c>
      <c r="CP84" s="214" t="s">
        <v>492</v>
      </c>
      <c r="CQ84" s="216" t="s">
        <v>17</v>
      </c>
      <c r="CR84" s="216" t="s">
        <v>17</v>
      </c>
      <c r="CS84" s="216" t="s">
        <v>17</v>
      </c>
      <c r="CT84" s="216" t="s">
        <v>17</v>
      </c>
      <c r="CU84" s="216" t="s">
        <v>17</v>
      </c>
      <c r="CV84" s="216" t="s">
        <v>17</v>
      </c>
      <c r="CW84" s="206">
        <v>45504</v>
      </c>
      <c r="CX84" s="214" t="s">
        <v>4631</v>
      </c>
      <c r="CY84" s="210">
        <v>2700000</v>
      </c>
      <c r="CZ84" s="210" t="s">
        <v>4638</v>
      </c>
      <c r="DA84" s="210" t="s">
        <v>230</v>
      </c>
      <c r="DB84" s="210">
        <v>3</v>
      </c>
      <c r="DC84" s="210" t="s">
        <v>4640</v>
      </c>
      <c r="DD84" s="210" t="s">
        <v>4639</v>
      </c>
      <c r="DE84" s="212">
        <v>45834</v>
      </c>
      <c r="DF84" s="213" t="s">
        <v>4633</v>
      </c>
      <c r="DG84" s="205">
        <v>0</v>
      </c>
      <c r="DH84" s="216" t="s">
        <v>4606</v>
      </c>
      <c r="DI84" s="216" t="s">
        <v>398</v>
      </c>
      <c r="DJ84" s="216">
        <v>2</v>
      </c>
      <c r="DK84" s="216" t="s">
        <v>4632</v>
      </c>
      <c r="DL84" s="216" t="s">
        <v>4562</v>
      </c>
      <c r="DM84" s="206">
        <v>45834</v>
      </c>
      <c r="DN84" s="214" t="s">
        <v>4637</v>
      </c>
      <c r="DO84" s="210">
        <v>25001000</v>
      </c>
      <c r="DP84" s="214" t="s">
        <v>4634</v>
      </c>
      <c r="DQ84" s="214" t="s">
        <v>398</v>
      </c>
      <c r="DR84" s="214">
        <v>2</v>
      </c>
      <c r="DS84" s="214" t="s">
        <v>4636</v>
      </c>
      <c r="DT84" s="214" t="s">
        <v>4635</v>
      </c>
      <c r="DU84" s="215">
        <v>45834</v>
      </c>
      <c r="DV84" s="213" t="s">
        <v>4641</v>
      </c>
      <c r="DW84" s="205">
        <v>2585000</v>
      </c>
      <c r="DX84" s="216" t="s">
        <v>4638</v>
      </c>
      <c r="DY84" s="216" t="s">
        <v>230</v>
      </c>
      <c r="DZ84" s="216">
        <v>3</v>
      </c>
      <c r="EA84" s="216" t="s">
        <v>4640</v>
      </c>
      <c r="EB84" s="216" t="s">
        <v>4639</v>
      </c>
      <c r="EC84" s="206">
        <v>45834</v>
      </c>
      <c r="ED84" s="214" t="s">
        <v>4645</v>
      </c>
      <c r="EE84" s="210">
        <v>115000</v>
      </c>
      <c r="EF84" s="214" t="s">
        <v>4642</v>
      </c>
      <c r="EG84" s="214" t="s">
        <v>230</v>
      </c>
      <c r="EH84" s="214">
        <v>3</v>
      </c>
      <c r="EI84" s="214" t="s">
        <v>4644</v>
      </c>
      <c r="EJ84" s="214" t="s">
        <v>4643</v>
      </c>
      <c r="EK84" s="215">
        <v>45834</v>
      </c>
      <c r="EL84" s="213" t="s">
        <v>4647</v>
      </c>
      <c r="EM84" s="205">
        <v>0</v>
      </c>
      <c r="EN84" s="216" t="s">
        <v>4642</v>
      </c>
      <c r="EO84" s="216" t="s">
        <v>230</v>
      </c>
      <c r="EP84" s="216">
        <v>3</v>
      </c>
      <c r="EQ84" s="216" t="s">
        <v>4646</v>
      </c>
      <c r="ER84" s="216" t="s">
        <v>4643</v>
      </c>
      <c r="ES84" s="206">
        <v>45834</v>
      </c>
      <c r="ET84" s="214" t="s">
        <v>4627</v>
      </c>
      <c r="EU84" s="214">
        <v>828</v>
      </c>
      <c r="EV84" s="214" t="s">
        <v>4582</v>
      </c>
      <c r="EW84" s="214" t="s">
        <v>178</v>
      </c>
      <c r="EX84" s="214">
        <v>1</v>
      </c>
      <c r="EY84" s="214" t="s">
        <v>4626</v>
      </c>
      <c r="EZ84" s="214" t="s">
        <v>269</v>
      </c>
      <c r="FA84" s="215">
        <v>45834</v>
      </c>
      <c r="FB84" s="213" t="s">
        <v>4650</v>
      </c>
      <c r="FC84" s="216">
        <v>3</v>
      </c>
      <c r="FD84" s="216" t="s">
        <v>4239</v>
      </c>
      <c r="FE84" s="216" t="s">
        <v>178</v>
      </c>
      <c r="FF84" s="216">
        <v>1</v>
      </c>
      <c r="FG84" s="216" t="s">
        <v>4649</v>
      </c>
      <c r="FH84" s="216" t="s">
        <v>4648</v>
      </c>
      <c r="FI84" s="206">
        <v>45834</v>
      </c>
      <c r="FJ84" s="213" t="s">
        <v>493</v>
      </c>
      <c r="FK84" s="214" t="s">
        <v>17</v>
      </c>
      <c r="FL84" s="214" t="s">
        <v>17</v>
      </c>
      <c r="FM84" s="214" t="s">
        <v>17</v>
      </c>
      <c r="FN84" s="214" t="s">
        <v>17</v>
      </c>
      <c r="FO84" s="214" t="s">
        <v>17</v>
      </c>
      <c r="FP84" s="210" t="s">
        <v>17</v>
      </c>
      <c r="FQ84" s="211">
        <v>45504</v>
      </c>
      <c r="FR84" s="213" t="s">
        <v>494</v>
      </c>
      <c r="FS84" s="216" t="s">
        <v>17</v>
      </c>
      <c r="FT84" s="216" t="s">
        <v>17</v>
      </c>
      <c r="FU84" s="216" t="s">
        <v>17</v>
      </c>
      <c r="FV84" s="216" t="s">
        <v>17</v>
      </c>
      <c r="FW84" s="216" t="s">
        <v>17</v>
      </c>
      <c r="FX84" s="216" t="s">
        <v>17</v>
      </c>
      <c r="FY84" s="206">
        <v>45504</v>
      </c>
      <c r="FZ84" s="214" t="s">
        <v>2358</v>
      </c>
      <c r="GA84" s="214">
        <v>2</v>
      </c>
      <c r="GB84" s="214" t="s">
        <v>1215</v>
      </c>
      <c r="GC84" s="214" t="s">
        <v>62</v>
      </c>
      <c r="GD84" s="214">
        <v>2</v>
      </c>
      <c r="GE84" s="214" t="s">
        <v>17</v>
      </c>
      <c r="GF84" s="214" t="s">
        <v>17</v>
      </c>
      <c r="GG84" s="215">
        <v>45828</v>
      </c>
      <c r="GH84" s="213" t="s">
        <v>2364</v>
      </c>
      <c r="GI84" s="216">
        <v>3</v>
      </c>
      <c r="GJ84" s="216" t="s">
        <v>1215</v>
      </c>
      <c r="GK84" s="216" t="s">
        <v>62</v>
      </c>
      <c r="GL84" s="216">
        <v>2</v>
      </c>
      <c r="GM84" s="216" t="s">
        <v>17</v>
      </c>
      <c r="GN84" s="216" t="s">
        <v>17</v>
      </c>
      <c r="GO84" s="206">
        <v>45828</v>
      </c>
      <c r="GP84" s="214" t="s">
        <v>2359</v>
      </c>
      <c r="GQ84" s="214">
        <v>2</v>
      </c>
      <c r="GR84" s="214" t="s">
        <v>1215</v>
      </c>
      <c r="GS84" s="214" t="s">
        <v>62</v>
      </c>
      <c r="GT84" s="214">
        <v>2</v>
      </c>
      <c r="GU84" s="214" t="s">
        <v>17</v>
      </c>
      <c r="GV84" s="214" t="s">
        <v>17</v>
      </c>
      <c r="GW84" s="215">
        <v>45828</v>
      </c>
      <c r="GX84" s="213" t="s">
        <v>2365</v>
      </c>
      <c r="GY84" s="216">
        <v>0</v>
      </c>
      <c r="GZ84" s="216" t="s">
        <v>1215</v>
      </c>
      <c r="HA84" s="216" t="s">
        <v>62</v>
      </c>
      <c r="HB84" s="216">
        <v>2</v>
      </c>
      <c r="HC84" s="216" t="s">
        <v>17</v>
      </c>
      <c r="HD84" s="216" t="s">
        <v>17</v>
      </c>
      <c r="HE84" s="206">
        <v>45828</v>
      </c>
      <c r="HF84" s="214" t="s">
        <v>2357</v>
      </c>
      <c r="HG84" s="214">
        <v>0</v>
      </c>
      <c r="HH84" s="214" t="s">
        <v>1215</v>
      </c>
      <c r="HI84" s="214" t="s">
        <v>62</v>
      </c>
      <c r="HJ84" s="214">
        <v>2</v>
      </c>
      <c r="HK84" s="214" t="s">
        <v>17</v>
      </c>
      <c r="HL84" s="214" t="s">
        <v>17</v>
      </c>
      <c r="HM84" s="215">
        <v>45828</v>
      </c>
      <c r="HN84" s="213" t="s">
        <v>2363</v>
      </c>
      <c r="HO84" s="216">
        <v>0</v>
      </c>
      <c r="HP84" s="216" t="s">
        <v>1215</v>
      </c>
      <c r="HQ84" s="216" t="s">
        <v>62</v>
      </c>
      <c r="HR84" s="216">
        <v>2</v>
      </c>
      <c r="HS84" s="216" t="s">
        <v>17</v>
      </c>
      <c r="HT84" s="216" t="s">
        <v>17</v>
      </c>
      <c r="HU84" s="206">
        <v>45828</v>
      </c>
      <c r="HV84" s="214" t="s">
        <v>2360</v>
      </c>
      <c r="HW84" s="214">
        <v>2</v>
      </c>
      <c r="HX84" s="214" t="s">
        <v>1215</v>
      </c>
      <c r="HY84" s="214" t="s">
        <v>62</v>
      </c>
      <c r="HZ84" s="214">
        <v>2</v>
      </c>
      <c r="IA84" s="214" t="s">
        <v>17</v>
      </c>
      <c r="IB84" s="214" t="s">
        <v>17</v>
      </c>
      <c r="IC84" s="215">
        <v>45828</v>
      </c>
      <c r="ID84" s="213" t="s">
        <v>2362</v>
      </c>
      <c r="IE84" s="216">
        <v>2</v>
      </c>
      <c r="IF84" s="216" t="s">
        <v>1215</v>
      </c>
      <c r="IG84" s="216" t="s">
        <v>62</v>
      </c>
      <c r="IH84" s="216">
        <v>2</v>
      </c>
      <c r="II84" s="216" t="s">
        <v>17</v>
      </c>
      <c r="IJ84" s="216" t="s">
        <v>17</v>
      </c>
      <c r="IK84" s="206">
        <v>45828</v>
      </c>
      <c r="IL84" s="214" t="s">
        <v>2361</v>
      </c>
      <c r="IM84" s="214">
        <v>3</v>
      </c>
      <c r="IN84" s="214" t="s">
        <v>1215</v>
      </c>
      <c r="IO84" s="214" t="s">
        <v>62</v>
      </c>
      <c r="IP84" s="214">
        <v>2</v>
      </c>
      <c r="IQ84" s="214" t="s">
        <v>17</v>
      </c>
      <c r="IR84" s="214" t="s">
        <v>17</v>
      </c>
      <c r="IS84" s="215">
        <v>45828</v>
      </c>
    </row>
    <row r="85" spans="1:253" s="11" customFormat="1" ht="13.25" customHeight="1" x14ac:dyDescent="0.25">
      <c r="A85" s="11" t="s">
        <v>454</v>
      </c>
      <c r="B85" s="11" t="s">
        <v>8514</v>
      </c>
      <c r="C85" s="11" t="s">
        <v>455</v>
      </c>
      <c r="D85" s="11" t="s">
        <v>456</v>
      </c>
      <c r="E85" s="11" t="s">
        <v>7957</v>
      </c>
      <c r="F85" s="11" t="s">
        <v>4975</v>
      </c>
      <c r="G85" s="204">
        <v>237500000</v>
      </c>
      <c r="H85" s="205" t="s">
        <v>4974</v>
      </c>
      <c r="I85" s="205" t="s">
        <v>398</v>
      </c>
      <c r="J85" s="205">
        <v>2</v>
      </c>
      <c r="K85" s="205" t="s">
        <v>4838</v>
      </c>
      <c r="L85" s="205" t="s">
        <v>4837</v>
      </c>
      <c r="M85" s="206">
        <v>45834</v>
      </c>
      <c r="N85" s="213" t="s">
        <v>4979</v>
      </c>
      <c r="O85" s="208">
        <v>910770</v>
      </c>
      <c r="P85" s="208" t="s">
        <v>4976</v>
      </c>
      <c r="Q85" s="208" t="s">
        <v>398</v>
      </c>
      <c r="R85" s="208">
        <v>2</v>
      </c>
      <c r="S85" s="208" t="s">
        <v>4978</v>
      </c>
      <c r="T85" s="208" t="s">
        <v>4977</v>
      </c>
      <c r="U85" s="209">
        <v>45834</v>
      </c>
      <c r="V85" s="213" t="s">
        <v>4981</v>
      </c>
      <c r="W85" s="205">
        <v>206466000</v>
      </c>
      <c r="X85" s="205" t="s">
        <v>4896</v>
      </c>
      <c r="Y85" s="205" t="s">
        <v>398</v>
      </c>
      <c r="Z85" s="205">
        <v>2</v>
      </c>
      <c r="AA85" s="205" t="s">
        <v>4980</v>
      </c>
      <c r="AB85" s="205" t="s">
        <v>4643</v>
      </c>
      <c r="AC85" s="206">
        <v>45834</v>
      </c>
      <c r="AD85" s="213" t="s">
        <v>4983</v>
      </c>
      <c r="AE85" s="210">
        <v>122612000</v>
      </c>
      <c r="AF85" s="210" t="s">
        <v>4896</v>
      </c>
      <c r="AG85" s="210" t="s">
        <v>398</v>
      </c>
      <c r="AH85" s="210">
        <v>2</v>
      </c>
      <c r="AI85" s="210" t="s">
        <v>4982</v>
      </c>
      <c r="AJ85" s="210" t="s">
        <v>4643</v>
      </c>
      <c r="AK85" s="211">
        <v>45834</v>
      </c>
      <c r="AL85" s="213" t="s">
        <v>4987</v>
      </c>
      <c r="AM85" s="205">
        <v>6105000</v>
      </c>
      <c r="AN85" s="205" t="s">
        <v>4984</v>
      </c>
      <c r="AO85" s="205" t="s">
        <v>230</v>
      </c>
      <c r="AP85" s="205">
        <v>3</v>
      </c>
      <c r="AQ85" s="205" t="s">
        <v>4986</v>
      </c>
      <c r="AR85" s="205" t="s">
        <v>4985</v>
      </c>
      <c r="AS85" s="206">
        <v>45834</v>
      </c>
      <c r="AT85" s="214" t="s">
        <v>4988</v>
      </c>
      <c r="AU85" s="210" t="s">
        <v>17</v>
      </c>
      <c r="AV85" s="210" t="s">
        <v>17</v>
      </c>
      <c r="AW85" s="210" t="s">
        <v>17</v>
      </c>
      <c r="AX85" s="210" t="s">
        <v>17</v>
      </c>
      <c r="AY85" s="210" t="s">
        <v>4352</v>
      </c>
      <c r="AZ85" s="210" t="s">
        <v>17</v>
      </c>
      <c r="BA85" s="211">
        <v>45834</v>
      </c>
      <c r="BB85" s="213" t="s">
        <v>5013</v>
      </c>
      <c r="BC85" s="205">
        <v>6229199</v>
      </c>
      <c r="BD85" s="205" t="s">
        <v>5010</v>
      </c>
      <c r="BE85" s="205" t="s">
        <v>398</v>
      </c>
      <c r="BF85" s="205">
        <v>2</v>
      </c>
      <c r="BG85" s="205" t="s">
        <v>5012</v>
      </c>
      <c r="BH85" s="205" t="s">
        <v>5011</v>
      </c>
      <c r="BI85" s="206">
        <v>45834</v>
      </c>
      <c r="BJ85" s="214" t="s">
        <v>460</v>
      </c>
      <c r="BK85" s="214">
        <v>4693</v>
      </c>
      <c r="BL85" s="214" t="s">
        <v>457</v>
      </c>
      <c r="BM85" s="214" t="s">
        <v>398</v>
      </c>
      <c r="BN85" s="214">
        <v>2</v>
      </c>
      <c r="BO85" s="214" t="s">
        <v>459</v>
      </c>
      <c r="BP85" s="210" t="s">
        <v>458</v>
      </c>
      <c r="BQ85" s="215">
        <v>45401</v>
      </c>
      <c r="BR85" s="213" t="s">
        <v>5014</v>
      </c>
      <c r="BS85" s="216" t="s">
        <v>17</v>
      </c>
      <c r="BT85" s="216" t="s">
        <v>17</v>
      </c>
      <c r="BU85" s="216" t="s">
        <v>17</v>
      </c>
      <c r="BV85" s="216" t="s">
        <v>17</v>
      </c>
      <c r="BW85" s="216" t="s">
        <v>4881</v>
      </c>
      <c r="BX85" s="216" t="s">
        <v>17</v>
      </c>
      <c r="BY85" s="206">
        <v>45834</v>
      </c>
      <c r="BZ85" s="214" t="s">
        <v>5015</v>
      </c>
      <c r="CA85" s="214" t="s">
        <v>17</v>
      </c>
      <c r="CB85" s="214" t="s">
        <v>17</v>
      </c>
      <c r="CC85" s="214" t="s">
        <v>17</v>
      </c>
      <c r="CD85" s="214" t="s">
        <v>17</v>
      </c>
      <c r="CE85" s="214" t="s">
        <v>4881</v>
      </c>
      <c r="CF85" s="214" t="s">
        <v>17</v>
      </c>
      <c r="CG85" s="215">
        <v>45834</v>
      </c>
      <c r="CH85" s="213" t="s">
        <v>9037</v>
      </c>
      <c r="CI85" s="214" t="e">
        <v>#N/A</v>
      </c>
      <c r="CJ85" s="214" t="e">
        <v>#N/A</v>
      </c>
      <c r="CK85" s="214" t="e">
        <v>#N/A</v>
      </c>
      <c r="CL85" s="214" t="e">
        <v>#N/A</v>
      </c>
      <c r="CM85" s="214" t="e">
        <v>#N/A</v>
      </c>
      <c r="CN85" s="214" t="e">
        <v>#N/A</v>
      </c>
      <c r="CO85" s="217" t="e">
        <v>#N/A</v>
      </c>
      <c r="CP85" s="214" t="s">
        <v>5017</v>
      </c>
      <c r="CQ85" s="216" t="s">
        <v>17</v>
      </c>
      <c r="CR85" s="216" t="s">
        <v>17</v>
      </c>
      <c r="CS85" s="216" t="s">
        <v>17</v>
      </c>
      <c r="CT85" s="216" t="s">
        <v>17</v>
      </c>
      <c r="CU85" s="216" t="s">
        <v>4881</v>
      </c>
      <c r="CV85" s="216" t="s">
        <v>17</v>
      </c>
      <c r="CW85" s="206">
        <v>45834</v>
      </c>
      <c r="CX85" s="214" t="s">
        <v>4993</v>
      </c>
      <c r="CY85" s="210">
        <v>30624000</v>
      </c>
      <c r="CZ85" s="210" t="s">
        <v>4896</v>
      </c>
      <c r="DA85" s="210" t="s">
        <v>398</v>
      </c>
      <c r="DB85" s="210">
        <v>2</v>
      </c>
      <c r="DC85" s="210" t="s">
        <v>4998</v>
      </c>
      <c r="DD85" s="210" t="s">
        <v>4643</v>
      </c>
      <c r="DE85" s="212">
        <v>45834</v>
      </c>
      <c r="DF85" s="213" t="s">
        <v>4995</v>
      </c>
      <c r="DG85" s="205">
        <v>83854000</v>
      </c>
      <c r="DH85" s="216" t="s">
        <v>4896</v>
      </c>
      <c r="DI85" s="216" t="s">
        <v>398</v>
      </c>
      <c r="DJ85" s="216">
        <v>2</v>
      </c>
      <c r="DK85" s="216" t="s">
        <v>4994</v>
      </c>
      <c r="DL85" s="216" t="s">
        <v>4643</v>
      </c>
      <c r="DM85" s="206">
        <v>45834</v>
      </c>
      <c r="DN85" s="214" t="s">
        <v>4997</v>
      </c>
      <c r="DO85" s="210">
        <v>91987000</v>
      </c>
      <c r="DP85" s="214" t="s">
        <v>4896</v>
      </c>
      <c r="DQ85" s="214" t="s">
        <v>398</v>
      </c>
      <c r="DR85" s="214">
        <v>2</v>
      </c>
      <c r="DS85" s="214" t="s">
        <v>4996</v>
      </c>
      <c r="DT85" s="214" t="s">
        <v>4643</v>
      </c>
      <c r="DU85" s="215">
        <v>45834</v>
      </c>
      <c r="DV85" s="213" t="s">
        <v>4999</v>
      </c>
      <c r="DW85" s="205">
        <v>29442000</v>
      </c>
      <c r="DX85" s="216" t="s">
        <v>4896</v>
      </c>
      <c r="DY85" s="216" t="s">
        <v>398</v>
      </c>
      <c r="DZ85" s="216">
        <v>2</v>
      </c>
      <c r="EA85" s="216" t="s">
        <v>4998</v>
      </c>
      <c r="EB85" s="216" t="s">
        <v>4643</v>
      </c>
      <c r="EC85" s="206">
        <v>45834</v>
      </c>
      <c r="ED85" s="214" t="s">
        <v>5001</v>
      </c>
      <c r="EE85" s="210">
        <v>1182000</v>
      </c>
      <c r="EF85" s="214" t="s">
        <v>4896</v>
      </c>
      <c r="EG85" s="214" t="s">
        <v>398</v>
      </c>
      <c r="EH85" s="214">
        <v>2</v>
      </c>
      <c r="EI85" s="214" t="s">
        <v>5000</v>
      </c>
      <c r="EJ85" s="214" t="s">
        <v>4643</v>
      </c>
      <c r="EK85" s="215">
        <v>45834</v>
      </c>
      <c r="EL85" s="213" t="s">
        <v>5003</v>
      </c>
      <c r="EM85" s="205">
        <v>0</v>
      </c>
      <c r="EN85" s="216" t="s">
        <v>4896</v>
      </c>
      <c r="EO85" s="216" t="s">
        <v>398</v>
      </c>
      <c r="EP85" s="216">
        <v>2</v>
      </c>
      <c r="EQ85" s="216" t="s">
        <v>5002</v>
      </c>
      <c r="ER85" s="216" t="s">
        <v>4643</v>
      </c>
      <c r="ES85" s="206">
        <v>45834</v>
      </c>
      <c r="ET85" s="214" t="s">
        <v>4991</v>
      </c>
      <c r="EU85" s="214">
        <v>5466</v>
      </c>
      <c r="EV85" s="214" t="s">
        <v>4989</v>
      </c>
      <c r="EW85" s="214" t="s">
        <v>398</v>
      </c>
      <c r="EX85" s="214">
        <v>2</v>
      </c>
      <c r="EY85" s="214" t="s">
        <v>4990</v>
      </c>
      <c r="EZ85" s="214" t="s">
        <v>4949</v>
      </c>
      <c r="FA85" s="215">
        <v>45834</v>
      </c>
      <c r="FB85" s="213" t="s">
        <v>5007</v>
      </c>
      <c r="FC85" s="216">
        <v>5</v>
      </c>
      <c r="FD85" s="216" t="s">
        <v>5004</v>
      </c>
      <c r="FE85" s="216" t="s">
        <v>230</v>
      </c>
      <c r="FF85" s="216">
        <v>3</v>
      </c>
      <c r="FG85" s="216" t="s">
        <v>5006</v>
      </c>
      <c r="FH85" s="216" t="s">
        <v>5005</v>
      </c>
      <c r="FI85" s="206">
        <v>45834</v>
      </c>
      <c r="FJ85" s="213" t="s">
        <v>5008</v>
      </c>
      <c r="FK85" s="214" t="s">
        <v>17</v>
      </c>
      <c r="FL85" s="214" t="s">
        <v>17</v>
      </c>
      <c r="FM85" s="214" t="s">
        <v>17</v>
      </c>
      <c r="FN85" s="214" t="s">
        <v>17</v>
      </c>
      <c r="FO85" s="214" t="s">
        <v>4881</v>
      </c>
      <c r="FP85" s="210" t="s">
        <v>17</v>
      </c>
      <c r="FQ85" s="211">
        <v>45834</v>
      </c>
      <c r="FR85" s="213" t="s">
        <v>5009</v>
      </c>
      <c r="FS85" s="216" t="s">
        <v>17</v>
      </c>
      <c r="FT85" s="216" t="s">
        <v>17</v>
      </c>
      <c r="FU85" s="216" t="s">
        <v>17</v>
      </c>
      <c r="FV85" s="216" t="s">
        <v>17</v>
      </c>
      <c r="FW85" s="216" t="s">
        <v>4881</v>
      </c>
      <c r="FX85" s="216" t="s">
        <v>17</v>
      </c>
      <c r="FY85" s="206">
        <v>45834</v>
      </c>
      <c r="FZ85" s="214" t="s">
        <v>1450</v>
      </c>
      <c r="GA85" s="214">
        <v>2</v>
      </c>
      <c r="GB85" s="214" t="s">
        <v>1215</v>
      </c>
      <c r="GC85" s="214" t="s">
        <v>62</v>
      </c>
      <c r="GD85" s="214">
        <v>2</v>
      </c>
      <c r="GE85" s="214" t="s">
        <v>17</v>
      </c>
      <c r="GF85" s="214" t="s">
        <v>17</v>
      </c>
      <c r="GG85" s="215">
        <v>45819</v>
      </c>
      <c r="GH85" s="213" t="s">
        <v>1456</v>
      </c>
      <c r="GI85" s="216">
        <v>3</v>
      </c>
      <c r="GJ85" s="216" t="s">
        <v>1215</v>
      </c>
      <c r="GK85" s="216" t="s">
        <v>62</v>
      </c>
      <c r="GL85" s="216">
        <v>2</v>
      </c>
      <c r="GM85" s="216" t="s">
        <v>17</v>
      </c>
      <c r="GN85" s="216" t="s">
        <v>17</v>
      </c>
      <c r="GO85" s="206">
        <v>45819</v>
      </c>
      <c r="GP85" s="214" t="s">
        <v>1451</v>
      </c>
      <c r="GQ85" s="214">
        <v>3</v>
      </c>
      <c r="GR85" s="214" t="s">
        <v>1215</v>
      </c>
      <c r="GS85" s="214" t="s">
        <v>62</v>
      </c>
      <c r="GT85" s="214">
        <v>2</v>
      </c>
      <c r="GU85" s="214" t="s">
        <v>17</v>
      </c>
      <c r="GV85" s="214" t="s">
        <v>17</v>
      </c>
      <c r="GW85" s="215">
        <v>45819</v>
      </c>
      <c r="GX85" s="213" t="s">
        <v>1457</v>
      </c>
      <c r="GY85" s="216">
        <v>3</v>
      </c>
      <c r="GZ85" s="216" t="s">
        <v>1215</v>
      </c>
      <c r="HA85" s="216" t="s">
        <v>62</v>
      </c>
      <c r="HB85" s="216">
        <v>2</v>
      </c>
      <c r="HC85" s="216" t="s">
        <v>17</v>
      </c>
      <c r="HD85" s="216" t="s">
        <v>17</v>
      </c>
      <c r="HE85" s="206">
        <v>45819</v>
      </c>
      <c r="HF85" s="214" t="s">
        <v>1449</v>
      </c>
      <c r="HG85" s="214">
        <v>1</v>
      </c>
      <c r="HH85" s="214" t="s">
        <v>1215</v>
      </c>
      <c r="HI85" s="214" t="s">
        <v>62</v>
      </c>
      <c r="HJ85" s="214">
        <v>2</v>
      </c>
      <c r="HK85" s="214" t="s">
        <v>17</v>
      </c>
      <c r="HL85" s="214" t="s">
        <v>17</v>
      </c>
      <c r="HM85" s="215">
        <v>45819</v>
      </c>
      <c r="HN85" s="213" t="s">
        <v>1455</v>
      </c>
      <c r="HO85" s="216">
        <v>3</v>
      </c>
      <c r="HP85" s="216" t="s">
        <v>1215</v>
      </c>
      <c r="HQ85" s="216" t="s">
        <v>62</v>
      </c>
      <c r="HR85" s="216">
        <v>2</v>
      </c>
      <c r="HS85" s="216" t="s">
        <v>17</v>
      </c>
      <c r="HT85" s="216" t="s">
        <v>17</v>
      </c>
      <c r="HU85" s="206">
        <v>45819</v>
      </c>
      <c r="HV85" s="214" t="s">
        <v>1452</v>
      </c>
      <c r="HW85" s="214">
        <v>3</v>
      </c>
      <c r="HX85" s="214" t="s">
        <v>1215</v>
      </c>
      <c r="HY85" s="214" t="s">
        <v>62</v>
      </c>
      <c r="HZ85" s="214">
        <v>2</v>
      </c>
      <c r="IA85" s="214" t="s">
        <v>17</v>
      </c>
      <c r="IB85" s="214" t="s">
        <v>17</v>
      </c>
      <c r="IC85" s="215">
        <v>45819</v>
      </c>
      <c r="ID85" s="213" t="s">
        <v>1454</v>
      </c>
      <c r="IE85" s="216">
        <v>1</v>
      </c>
      <c r="IF85" s="216" t="s">
        <v>1215</v>
      </c>
      <c r="IG85" s="216" t="s">
        <v>62</v>
      </c>
      <c r="IH85" s="216">
        <v>2</v>
      </c>
      <c r="II85" s="216" t="s">
        <v>17</v>
      </c>
      <c r="IJ85" s="216" t="s">
        <v>17</v>
      </c>
      <c r="IK85" s="206">
        <v>45819</v>
      </c>
      <c r="IL85" s="214" t="s">
        <v>1453</v>
      </c>
      <c r="IM85" s="214">
        <v>3</v>
      </c>
      <c r="IN85" s="214" t="s">
        <v>1215</v>
      </c>
      <c r="IO85" s="214" t="s">
        <v>62</v>
      </c>
      <c r="IP85" s="214">
        <v>2</v>
      </c>
      <c r="IQ85" s="214" t="s">
        <v>17</v>
      </c>
      <c r="IR85" s="214" t="s">
        <v>17</v>
      </c>
      <c r="IS85" s="215">
        <v>45819</v>
      </c>
    </row>
    <row r="86" spans="1:253" s="11" customFormat="1" ht="13.25" customHeight="1" x14ac:dyDescent="0.25">
      <c r="A86" s="11" t="s">
        <v>1458</v>
      </c>
      <c r="B86" s="11" t="s">
        <v>8448</v>
      </c>
      <c r="C86" s="11" t="s">
        <v>1459</v>
      </c>
      <c r="D86" s="11" t="s">
        <v>456</v>
      </c>
      <c r="E86" s="11" t="s">
        <v>7957</v>
      </c>
      <c r="F86" s="11" t="s">
        <v>4839</v>
      </c>
      <c r="G86" s="204">
        <v>237500000</v>
      </c>
      <c r="H86" s="205" t="s">
        <v>4836</v>
      </c>
      <c r="I86" s="205" t="s">
        <v>398</v>
      </c>
      <c r="J86" s="205">
        <v>2</v>
      </c>
      <c r="K86" s="205" t="s">
        <v>4838</v>
      </c>
      <c r="L86" s="205" t="s">
        <v>4837</v>
      </c>
      <c r="M86" s="206">
        <v>45834</v>
      </c>
      <c r="N86" s="213" t="s">
        <v>4843</v>
      </c>
      <c r="O86" s="208">
        <v>157918</v>
      </c>
      <c r="P86" s="208" t="s">
        <v>4840</v>
      </c>
      <c r="Q86" s="208" t="s">
        <v>398</v>
      </c>
      <c r="R86" s="208">
        <v>2</v>
      </c>
      <c r="S86" s="208" t="s">
        <v>4842</v>
      </c>
      <c r="T86" s="208" t="s">
        <v>4841</v>
      </c>
      <c r="U86" s="209">
        <v>45834</v>
      </c>
      <c r="V86" s="213" t="s">
        <v>4847</v>
      </c>
      <c r="W86" s="205">
        <v>16053000</v>
      </c>
      <c r="X86" s="205" t="s">
        <v>4844</v>
      </c>
      <c r="Y86" s="205" t="s">
        <v>398</v>
      </c>
      <c r="Z86" s="205">
        <v>2</v>
      </c>
      <c r="AA86" s="205" t="s">
        <v>4846</v>
      </c>
      <c r="AB86" s="205" t="s">
        <v>4845</v>
      </c>
      <c r="AC86" s="206">
        <v>45834</v>
      </c>
      <c r="AD86" s="213" t="s">
        <v>4849</v>
      </c>
      <c r="AE86" s="210">
        <v>16053000</v>
      </c>
      <c r="AF86" s="210" t="s">
        <v>4844</v>
      </c>
      <c r="AG86" s="210" t="s">
        <v>398</v>
      </c>
      <c r="AH86" s="210">
        <v>2</v>
      </c>
      <c r="AI86" s="210" t="s">
        <v>4848</v>
      </c>
      <c r="AJ86" s="210" t="s">
        <v>4845</v>
      </c>
      <c r="AK86" s="211">
        <v>45834</v>
      </c>
      <c r="AL86" s="213" t="s">
        <v>4853</v>
      </c>
      <c r="AM86" s="205">
        <v>4658000</v>
      </c>
      <c r="AN86" s="205" t="s">
        <v>4850</v>
      </c>
      <c r="AO86" s="205" t="s">
        <v>398</v>
      </c>
      <c r="AP86" s="205">
        <v>2</v>
      </c>
      <c r="AQ86" s="205" t="s">
        <v>4852</v>
      </c>
      <c r="AR86" s="205" t="s">
        <v>4851</v>
      </c>
      <c r="AS86" s="206">
        <v>45834</v>
      </c>
      <c r="AT86" s="214" t="s">
        <v>4855</v>
      </c>
      <c r="AU86" s="210" t="s">
        <v>17</v>
      </c>
      <c r="AV86" s="210" t="s">
        <v>17</v>
      </c>
      <c r="AW86" s="210" t="s">
        <v>17</v>
      </c>
      <c r="AX86" s="210" t="s">
        <v>17</v>
      </c>
      <c r="AY86" s="210" t="s">
        <v>4854</v>
      </c>
      <c r="AZ86" s="210" t="s">
        <v>17</v>
      </c>
      <c r="BA86" s="211">
        <v>45834</v>
      </c>
      <c r="BB86" s="213" t="s">
        <v>4887</v>
      </c>
      <c r="BC86" s="205">
        <v>4600000</v>
      </c>
      <c r="BD86" s="205" t="s">
        <v>4884</v>
      </c>
      <c r="BE86" s="205" t="s">
        <v>398</v>
      </c>
      <c r="BF86" s="205">
        <v>2</v>
      </c>
      <c r="BG86" s="205" t="s">
        <v>4886</v>
      </c>
      <c r="BH86" s="205" t="s">
        <v>4885</v>
      </c>
      <c r="BI86" s="206">
        <v>45834</v>
      </c>
      <c r="BJ86" s="214" t="s">
        <v>4858</v>
      </c>
      <c r="BK86" s="214">
        <v>1609</v>
      </c>
      <c r="BL86" s="214" t="s">
        <v>4856</v>
      </c>
      <c r="BM86" s="214" t="s">
        <v>230</v>
      </c>
      <c r="BN86" s="214">
        <v>3</v>
      </c>
      <c r="BO86" s="214" t="s">
        <v>4857</v>
      </c>
      <c r="BP86" s="210" t="s">
        <v>1013</v>
      </c>
      <c r="BQ86" s="215">
        <v>45834</v>
      </c>
      <c r="BR86" s="213" t="s">
        <v>4888</v>
      </c>
      <c r="BS86" s="216" t="s">
        <v>17</v>
      </c>
      <c r="BT86" s="216" t="s">
        <v>17</v>
      </c>
      <c r="BU86" s="216" t="s">
        <v>17</v>
      </c>
      <c r="BV86" s="216" t="s">
        <v>17</v>
      </c>
      <c r="BW86" s="216" t="s">
        <v>4881</v>
      </c>
      <c r="BX86" s="216" t="s">
        <v>17</v>
      </c>
      <c r="BY86" s="206">
        <v>45834</v>
      </c>
      <c r="BZ86" s="214" t="s">
        <v>4889</v>
      </c>
      <c r="CA86" s="214" t="s">
        <v>17</v>
      </c>
      <c r="CB86" s="214" t="s">
        <v>17</v>
      </c>
      <c r="CC86" s="214" t="s">
        <v>17</v>
      </c>
      <c r="CD86" s="214" t="s">
        <v>17</v>
      </c>
      <c r="CE86" s="214" t="s">
        <v>4881</v>
      </c>
      <c r="CF86" s="214" t="s">
        <v>17</v>
      </c>
      <c r="CG86" s="215">
        <v>45834</v>
      </c>
      <c r="CH86" s="213" t="s">
        <v>9038</v>
      </c>
      <c r="CI86" s="214" t="e">
        <v>#N/A</v>
      </c>
      <c r="CJ86" s="214" t="e">
        <v>#N/A</v>
      </c>
      <c r="CK86" s="214" t="e">
        <v>#N/A</v>
      </c>
      <c r="CL86" s="214" t="e">
        <v>#N/A</v>
      </c>
      <c r="CM86" s="214" t="e">
        <v>#N/A</v>
      </c>
      <c r="CN86" s="214" t="e">
        <v>#N/A</v>
      </c>
      <c r="CO86" s="217" t="e">
        <v>#N/A</v>
      </c>
      <c r="CP86" s="214" t="s">
        <v>4891</v>
      </c>
      <c r="CQ86" s="216" t="s">
        <v>17</v>
      </c>
      <c r="CR86" s="216" t="s">
        <v>17</v>
      </c>
      <c r="CS86" s="216" t="s">
        <v>17</v>
      </c>
      <c r="CT86" s="216" t="s">
        <v>17</v>
      </c>
      <c r="CU86" s="216" t="s">
        <v>4881</v>
      </c>
      <c r="CV86" s="216" t="s">
        <v>17</v>
      </c>
      <c r="CW86" s="206">
        <v>45834</v>
      </c>
      <c r="CX86" s="214" t="s">
        <v>4866</v>
      </c>
      <c r="CY86" s="210">
        <v>7870000</v>
      </c>
      <c r="CZ86" s="210" t="s">
        <v>4871</v>
      </c>
      <c r="DA86" s="210" t="s">
        <v>398</v>
      </c>
      <c r="DB86" s="210">
        <v>2</v>
      </c>
      <c r="DC86" s="210" t="s">
        <v>4872</v>
      </c>
      <c r="DD86" s="210" t="s">
        <v>4864</v>
      </c>
      <c r="DE86" s="212">
        <v>45834</v>
      </c>
      <c r="DF86" s="213" t="s">
        <v>4868</v>
      </c>
      <c r="DG86" s="205">
        <v>0</v>
      </c>
      <c r="DH86" s="216" t="s">
        <v>4844</v>
      </c>
      <c r="DI86" s="216" t="s">
        <v>398</v>
      </c>
      <c r="DJ86" s="216">
        <v>2</v>
      </c>
      <c r="DK86" s="216" t="s">
        <v>4867</v>
      </c>
      <c r="DL86" s="216" t="s">
        <v>4845</v>
      </c>
      <c r="DM86" s="206">
        <v>45834</v>
      </c>
      <c r="DN86" s="214" t="s">
        <v>4870</v>
      </c>
      <c r="DO86" s="210">
        <v>8183000</v>
      </c>
      <c r="DP86" s="214" t="s">
        <v>4844</v>
      </c>
      <c r="DQ86" s="214" t="s">
        <v>398</v>
      </c>
      <c r="DR86" s="214">
        <v>2</v>
      </c>
      <c r="DS86" s="214" t="s">
        <v>4869</v>
      </c>
      <c r="DT86" s="214" t="s">
        <v>4845</v>
      </c>
      <c r="DU86" s="215">
        <v>45834</v>
      </c>
      <c r="DV86" s="213" t="s">
        <v>4873</v>
      </c>
      <c r="DW86" s="205">
        <v>5920000</v>
      </c>
      <c r="DX86" s="216" t="s">
        <v>4871</v>
      </c>
      <c r="DY86" s="216" t="s">
        <v>398</v>
      </c>
      <c r="DZ86" s="216">
        <v>2</v>
      </c>
      <c r="EA86" s="216" t="s">
        <v>4872</v>
      </c>
      <c r="EB86" s="216" t="s">
        <v>4864</v>
      </c>
      <c r="EC86" s="206">
        <v>45834</v>
      </c>
      <c r="ED86" s="214" t="s">
        <v>4875</v>
      </c>
      <c r="EE86" s="210">
        <v>1950000</v>
      </c>
      <c r="EF86" s="214" t="s">
        <v>4871</v>
      </c>
      <c r="EG86" s="214" t="s">
        <v>398</v>
      </c>
      <c r="EH86" s="214">
        <v>2</v>
      </c>
      <c r="EI86" s="214" t="s">
        <v>4874</v>
      </c>
      <c r="EJ86" s="214" t="s">
        <v>4864</v>
      </c>
      <c r="EK86" s="215">
        <v>45834</v>
      </c>
      <c r="EL86" s="213" t="s">
        <v>4877</v>
      </c>
      <c r="EM86" s="205">
        <v>0</v>
      </c>
      <c r="EN86" s="216" t="s">
        <v>4871</v>
      </c>
      <c r="EO86" s="216" t="s">
        <v>398</v>
      </c>
      <c r="EP86" s="216">
        <v>2</v>
      </c>
      <c r="EQ86" s="216" t="s">
        <v>4876</v>
      </c>
      <c r="ER86" s="216" t="s">
        <v>4864</v>
      </c>
      <c r="ES86" s="206">
        <v>45834</v>
      </c>
      <c r="ET86" s="214" t="s">
        <v>4862</v>
      </c>
      <c r="EU86" s="214">
        <v>5466</v>
      </c>
      <c r="EV86" s="214" t="s">
        <v>4859</v>
      </c>
      <c r="EW86" s="214" t="s">
        <v>398</v>
      </c>
      <c r="EX86" s="214">
        <v>2</v>
      </c>
      <c r="EY86" s="214" t="s">
        <v>4861</v>
      </c>
      <c r="EZ86" s="214" t="s">
        <v>4860</v>
      </c>
      <c r="FA86" s="215">
        <v>45834</v>
      </c>
      <c r="FB86" s="213" t="s">
        <v>4880</v>
      </c>
      <c r="FC86" s="216">
        <v>5</v>
      </c>
      <c r="FD86" s="216" t="s">
        <v>4871</v>
      </c>
      <c r="FE86" s="216" t="s">
        <v>398</v>
      </c>
      <c r="FF86" s="216">
        <v>2</v>
      </c>
      <c r="FG86" s="216" t="s">
        <v>4879</v>
      </c>
      <c r="FH86" s="216" t="s">
        <v>4878</v>
      </c>
      <c r="FI86" s="206">
        <v>45834</v>
      </c>
      <c r="FJ86" s="213" t="s">
        <v>4882</v>
      </c>
      <c r="FK86" s="214" t="s">
        <v>17</v>
      </c>
      <c r="FL86" s="214" t="s">
        <v>17</v>
      </c>
      <c r="FM86" s="214" t="s">
        <v>17</v>
      </c>
      <c r="FN86" s="214" t="s">
        <v>17</v>
      </c>
      <c r="FO86" s="214" t="s">
        <v>4881</v>
      </c>
      <c r="FP86" s="210" t="s">
        <v>17</v>
      </c>
      <c r="FQ86" s="211">
        <v>45834</v>
      </c>
      <c r="FR86" s="213" t="s">
        <v>4883</v>
      </c>
      <c r="FS86" s="216" t="s">
        <v>17</v>
      </c>
      <c r="FT86" s="216" t="s">
        <v>17</v>
      </c>
      <c r="FU86" s="216" t="s">
        <v>17</v>
      </c>
      <c r="FV86" s="216" t="s">
        <v>17</v>
      </c>
      <c r="FW86" s="216" t="s">
        <v>4881</v>
      </c>
      <c r="FX86" s="216" t="s">
        <v>17</v>
      </c>
      <c r="FY86" s="206">
        <v>45834</v>
      </c>
      <c r="FZ86" s="214" t="s">
        <v>1461</v>
      </c>
      <c r="GA86" s="214">
        <v>2</v>
      </c>
      <c r="GB86" s="214" t="s">
        <v>1215</v>
      </c>
      <c r="GC86" s="214" t="s">
        <v>62</v>
      </c>
      <c r="GD86" s="214">
        <v>2</v>
      </c>
      <c r="GE86" s="214" t="s">
        <v>17</v>
      </c>
      <c r="GF86" s="214" t="s">
        <v>17</v>
      </c>
      <c r="GG86" s="215">
        <v>45819</v>
      </c>
      <c r="GH86" s="213" t="s">
        <v>1467</v>
      </c>
      <c r="GI86" s="216">
        <v>3</v>
      </c>
      <c r="GJ86" s="216" t="s">
        <v>1215</v>
      </c>
      <c r="GK86" s="216" t="s">
        <v>62</v>
      </c>
      <c r="GL86" s="216">
        <v>2</v>
      </c>
      <c r="GM86" s="216" t="s">
        <v>17</v>
      </c>
      <c r="GN86" s="216" t="s">
        <v>17</v>
      </c>
      <c r="GO86" s="206">
        <v>45819</v>
      </c>
      <c r="GP86" s="214" t="s">
        <v>1462</v>
      </c>
      <c r="GQ86" s="214">
        <v>3</v>
      </c>
      <c r="GR86" s="214" t="s">
        <v>1215</v>
      </c>
      <c r="GS86" s="214" t="s">
        <v>62</v>
      </c>
      <c r="GT86" s="214">
        <v>2</v>
      </c>
      <c r="GU86" s="214" t="s">
        <v>17</v>
      </c>
      <c r="GV86" s="214" t="s">
        <v>17</v>
      </c>
      <c r="GW86" s="215">
        <v>45819</v>
      </c>
      <c r="GX86" s="213" t="s">
        <v>1468</v>
      </c>
      <c r="GY86" s="216">
        <v>3</v>
      </c>
      <c r="GZ86" s="216" t="s">
        <v>1215</v>
      </c>
      <c r="HA86" s="216" t="s">
        <v>62</v>
      </c>
      <c r="HB86" s="216">
        <v>2</v>
      </c>
      <c r="HC86" s="216" t="s">
        <v>17</v>
      </c>
      <c r="HD86" s="216" t="s">
        <v>17</v>
      </c>
      <c r="HE86" s="206">
        <v>45819</v>
      </c>
      <c r="HF86" s="214" t="s">
        <v>1460</v>
      </c>
      <c r="HG86" s="214">
        <v>1</v>
      </c>
      <c r="HH86" s="214" t="s">
        <v>1215</v>
      </c>
      <c r="HI86" s="214" t="s">
        <v>62</v>
      </c>
      <c r="HJ86" s="214">
        <v>2</v>
      </c>
      <c r="HK86" s="214" t="s">
        <v>17</v>
      </c>
      <c r="HL86" s="214" t="s">
        <v>17</v>
      </c>
      <c r="HM86" s="215">
        <v>45819</v>
      </c>
      <c r="HN86" s="213" t="s">
        <v>1466</v>
      </c>
      <c r="HO86" s="216">
        <v>3</v>
      </c>
      <c r="HP86" s="216" t="s">
        <v>1215</v>
      </c>
      <c r="HQ86" s="216" t="s">
        <v>62</v>
      </c>
      <c r="HR86" s="216">
        <v>2</v>
      </c>
      <c r="HS86" s="216" t="s">
        <v>17</v>
      </c>
      <c r="HT86" s="216" t="s">
        <v>17</v>
      </c>
      <c r="HU86" s="206">
        <v>45819</v>
      </c>
      <c r="HV86" s="214" t="s">
        <v>1463</v>
      </c>
      <c r="HW86" s="214">
        <v>3</v>
      </c>
      <c r="HX86" s="214" t="s">
        <v>1215</v>
      </c>
      <c r="HY86" s="214" t="s">
        <v>62</v>
      </c>
      <c r="HZ86" s="214">
        <v>2</v>
      </c>
      <c r="IA86" s="214" t="s">
        <v>17</v>
      </c>
      <c r="IB86" s="214" t="s">
        <v>17</v>
      </c>
      <c r="IC86" s="215">
        <v>45819</v>
      </c>
      <c r="ID86" s="213" t="s">
        <v>1465</v>
      </c>
      <c r="IE86" s="216">
        <v>1</v>
      </c>
      <c r="IF86" s="216" t="s">
        <v>1215</v>
      </c>
      <c r="IG86" s="216" t="s">
        <v>62</v>
      </c>
      <c r="IH86" s="216">
        <v>2</v>
      </c>
      <c r="II86" s="216" t="s">
        <v>17</v>
      </c>
      <c r="IJ86" s="216" t="s">
        <v>17</v>
      </c>
      <c r="IK86" s="206">
        <v>45819</v>
      </c>
      <c r="IL86" s="214" t="s">
        <v>1464</v>
      </c>
      <c r="IM86" s="214">
        <v>3</v>
      </c>
      <c r="IN86" s="214" t="s">
        <v>1215</v>
      </c>
      <c r="IO86" s="214" t="s">
        <v>62</v>
      </c>
      <c r="IP86" s="214">
        <v>2</v>
      </c>
      <c r="IQ86" s="214" t="s">
        <v>17</v>
      </c>
      <c r="IR86" s="214" t="s">
        <v>17</v>
      </c>
      <c r="IS86" s="215">
        <v>45819</v>
      </c>
    </row>
    <row r="87" spans="1:253" s="11" customFormat="1" ht="13.25" customHeight="1" x14ac:dyDescent="0.25">
      <c r="A87" s="11" t="s">
        <v>1469</v>
      </c>
      <c r="B87" s="11" t="s">
        <v>8448</v>
      </c>
      <c r="C87" s="11" t="s">
        <v>1470</v>
      </c>
      <c r="D87" s="11" t="s">
        <v>456</v>
      </c>
      <c r="E87" s="11" t="s">
        <v>7957</v>
      </c>
      <c r="F87" s="11" t="s">
        <v>4892</v>
      </c>
      <c r="G87" s="204">
        <v>237500000</v>
      </c>
      <c r="H87" s="205" t="s">
        <v>4836</v>
      </c>
      <c r="I87" s="205" t="s">
        <v>398</v>
      </c>
      <c r="J87" s="205">
        <v>2</v>
      </c>
      <c r="K87" s="205" t="s">
        <v>4838</v>
      </c>
      <c r="L87" s="205" t="s">
        <v>4837</v>
      </c>
      <c r="M87" s="206">
        <v>45834</v>
      </c>
      <c r="N87" s="213" t="s">
        <v>4895</v>
      </c>
      <c r="O87" s="208">
        <v>237708</v>
      </c>
      <c r="P87" s="208" t="s">
        <v>4893</v>
      </c>
      <c r="Q87" s="208" t="s">
        <v>398</v>
      </c>
      <c r="R87" s="208">
        <v>2</v>
      </c>
      <c r="S87" s="208" t="s">
        <v>4894</v>
      </c>
      <c r="T87" s="208" t="s">
        <v>4841</v>
      </c>
      <c r="U87" s="209">
        <v>45834</v>
      </c>
      <c r="V87" s="213" t="s">
        <v>4898</v>
      </c>
      <c r="W87" s="205">
        <v>45234000</v>
      </c>
      <c r="X87" s="205" t="s">
        <v>4896</v>
      </c>
      <c r="Y87" s="205" t="s">
        <v>398</v>
      </c>
      <c r="Z87" s="205">
        <v>2</v>
      </c>
      <c r="AA87" s="205" t="s">
        <v>4897</v>
      </c>
      <c r="AB87" s="205" t="s">
        <v>4643</v>
      </c>
      <c r="AC87" s="206">
        <v>45834</v>
      </c>
      <c r="AD87" s="213" t="s">
        <v>4900</v>
      </c>
      <c r="AE87" s="210">
        <v>28373000</v>
      </c>
      <c r="AF87" s="210" t="s">
        <v>4896</v>
      </c>
      <c r="AG87" s="210" t="s">
        <v>398</v>
      </c>
      <c r="AH87" s="210">
        <v>2</v>
      </c>
      <c r="AI87" s="210" t="s">
        <v>4899</v>
      </c>
      <c r="AJ87" s="210" t="s">
        <v>4643</v>
      </c>
      <c r="AK87" s="211">
        <v>45834</v>
      </c>
      <c r="AL87" s="213" t="s">
        <v>4904</v>
      </c>
      <c r="AM87" s="205">
        <v>774000</v>
      </c>
      <c r="AN87" s="205" t="s">
        <v>4901</v>
      </c>
      <c r="AO87" s="205" t="s">
        <v>398</v>
      </c>
      <c r="AP87" s="205">
        <v>2</v>
      </c>
      <c r="AQ87" s="205" t="s">
        <v>4903</v>
      </c>
      <c r="AR87" s="205" t="s">
        <v>4902</v>
      </c>
      <c r="AS87" s="206">
        <v>45834</v>
      </c>
      <c r="AT87" s="214" t="s">
        <v>4905</v>
      </c>
      <c r="AU87" s="210" t="s">
        <v>17</v>
      </c>
      <c r="AV87" s="210" t="s">
        <v>17</v>
      </c>
      <c r="AW87" s="210" t="s">
        <v>17</v>
      </c>
      <c r="AX87" s="210" t="s">
        <v>17</v>
      </c>
      <c r="AY87" s="210" t="s">
        <v>4854</v>
      </c>
      <c r="AZ87" s="210" t="s">
        <v>17</v>
      </c>
      <c r="BA87" s="211">
        <v>45834</v>
      </c>
      <c r="BB87" s="213" t="s">
        <v>4929</v>
      </c>
      <c r="BC87" s="205" t="s">
        <v>17</v>
      </c>
      <c r="BD87" s="205" t="s">
        <v>17</v>
      </c>
      <c r="BE87" s="205" t="s">
        <v>17</v>
      </c>
      <c r="BF87" s="205" t="s">
        <v>17</v>
      </c>
      <c r="BG87" s="205" t="s">
        <v>4854</v>
      </c>
      <c r="BH87" s="205" t="s">
        <v>17</v>
      </c>
      <c r="BI87" s="206">
        <v>45834</v>
      </c>
      <c r="BJ87" s="214" t="s">
        <v>4907</v>
      </c>
      <c r="BK87" s="214">
        <v>2149</v>
      </c>
      <c r="BL87" s="214" t="s">
        <v>4856</v>
      </c>
      <c r="BM87" s="214" t="s">
        <v>398</v>
      </c>
      <c r="BN87" s="214">
        <v>2</v>
      </c>
      <c r="BO87" s="214" t="s">
        <v>4906</v>
      </c>
      <c r="BP87" s="210" t="s">
        <v>4643</v>
      </c>
      <c r="BQ87" s="215">
        <v>45834</v>
      </c>
      <c r="BR87" s="213" t="s">
        <v>4930</v>
      </c>
      <c r="BS87" s="216" t="s">
        <v>17</v>
      </c>
      <c r="BT87" s="216" t="s">
        <v>17</v>
      </c>
      <c r="BU87" s="216" t="s">
        <v>17</v>
      </c>
      <c r="BV87" s="216" t="s">
        <v>17</v>
      </c>
      <c r="BW87" s="216" t="s">
        <v>4854</v>
      </c>
      <c r="BX87" s="216" t="s">
        <v>17</v>
      </c>
      <c r="BY87" s="206">
        <v>45834</v>
      </c>
      <c r="BZ87" s="214" t="s">
        <v>4931</v>
      </c>
      <c r="CA87" s="214" t="s">
        <v>17</v>
      </c>
      <c r="CB87" s="214" t="s">
        <v>17</v>
      </c>
      <c r="CC87" s="214" t="s">
        <v>17</v>
      </c>
      <c r="CD87" s="214" t="s">
        <v>17</v>
      </c>
      <c r="CE87" s="214" t="s">
        <v>4854</v>
      </c>
      <c r="CF87" s="214" t="s">
        <v>17</v>
      </c>
      <c r="CG87" s="215">
        <v>45834</v>
      </c>
      <c r="CH87" s="213" t="s">
        <v>9039</v>
      </c>
      <c r="CI87" s="214" t="e">
        <v>#N/A</v>
      </c>
      <c r="CJ87" s="214" t="e">
        <v>#N/A</v>
      </c>
      <c r="CK87" s="214" t="e">
        <v>#N/A</v>
      </c>
      <c r="CL87" s="214" t="e">
        <v>#N/A</v>
      </c>
      <c r="CM87" s="214" t="e">
        <v>#N/A</v>
      </c>
      <c r="CN87" s="214" t="e">
        <v>#N/A</v>
      </c>
      <c r="CO87" s="217" t="e">
        <v>#N/A</v>
      </c>
      <c r="CP87" s="214" t="s">
        <v>4933</v>
      </c>
      <c r="CQ87" s="216" t="s">
        <v>17</v>
      </c>
      <c r="CR87" s="216" t="s">
        <v>17</v>
      </c>
      <c r="CS87" s="216" t="s">
        <v>17</v>
      </c>
      <c r="CT87" s="216" t="s">
        <v>17</v>
      </c>
      <c r="CU87" s="216" t="s">
        <v>4854</v>
      </c>
      <c r="CV87" s="216" t="s">
        <v>17</v>
      </c>
      <c r="CW87" s="206">
        <v>45834</v>
      </c>
      <c r="CX87" s="214" t="s">
        <v>4912</v>
      </c>
      <c r="CY87" s="210">
        <v>9072000</v>
      </c>
      <c r="CZ87" s="210" t="s">
        <v>4896</v>
      </c>
      <c r="DA87" s="210" t="s">
        <v>230</v>
      </c>
      <c r="DB87" s="210">
        <v>3</v>
      </c>
      <c r="DC87" s="210" t="s">
        <v>4917</v>
      </c>
      <c r="DD87" s="210" t="s">
        <v>4643</v>
      </c>
      <c r="DE87" s="212">
        <v>45834</v>
      </c>
      <c r="DF87" s="213" t="s">
        <v>4914</v>
      </c>
      <c r="DG87" s="205">
        <v>16861000</v>
      </c>
      <c r="DH87" s="216" t="s">
        <v>4896</v>
      </c>
      <c r="DI87" s="216" t="s">
        <v>230</v>
      </c>
      <c r="DJ87" s="216">
        <v>3</v>
      </c>
      <c r="DK87" s="216" t="s">
        <v>4913</v>
      </c>
      <c r="DL87" s="216" t="s">
        <v>4643</v>
      </c>
      <c r="DM87" s="206">
        <v>45834</v>
      </c>
      <c r="DN87" s="214" t="s">
        <v>4916</v>
      </c>
      <c r="DO87" s="210">
        <v>19301000</v>
      </c>
      <c r="DP87" s="214" t="s">
        <v>4896</v>
      </c>
      <c r="DQ87" s="214" t="s">
        <v>230</v>
      </c>
      <c r="DR87" s="214">
        <v>3</v>
      </c>
      <c r="DS87" s="214" t="s">
        <v>4915</v>
      </c>
      <c r="DT87" s="214" t="s">
        <v>4643</v>
      </c>
      <c r="DU87" s="215">
        <v>45834</v>
      </c>
      <c r="DV87" s="213" t="s">
        <v>4918</v>
      </c>
      <c r="DW87" s="205">
        <v>8234000</v>
      </c>
      <c r="DX87" s="216" t="s">
        <v>4896</v>
      </c>
      <c r="DY87" s="216" t="s">
        <v>230</v>
      </c>
      <c r="DZ87" s="216">
        <v>3</v>
      </c>
      <c r="EA87" s="216" t="s">
        <v>4917</v>
      </c>
      <c r="EB87" s="216" t="s">
        <v>4643</v>
      </c>
      <c r="EC87" s="206">
        <v>45834</v>
      </c>
      <c r="ED87" s="214" t="s">
        <v>4920</v>
      </c>
      <c r="EE87" s="210">
        <v>838000</v>
      </c>
      <c r="EF87" s="214" t="s">
        <v>4896</v>
      </c>
      <c r="EG87" s="214" t="s">
        <v>230</v>
      </c>
      <c r="EH87" s="214">
        <v>3</v>
      </c>
      <c r="EI87" s="214" t="s">
        <v>4919</v>
      </c>
      <c r="EJ87" s="214" t="s">
        <v>4643</v>
      </c>
      <c r="EK87" s="215">
        <v>45834</v>
      </c>
      <c r="EL87" s="213" t="s">
        <v>4922</v>
      </c>
      <c r="EM87" s="205">
        <v>0</v>
      </c>
      <c r="EN87" s="216" t="s">
        <v>4896</v>
      </c>
      <c r="EO87" s="216" t="s">
        <v>230</v>
      </c>
      <c r="EP87" s="216">
        <v>3</v>
      </c>
      <c r="EQ87" s="216" t="s">
        <v>4921</v>
      </c>
      <c r="ER87" s="216" t="s">
        <v>4643</v>
      </c>
      <c r="ES87" s="206">
        <v>45834</v>
      </c>
      <c r="ET87" s="214" t="s">
        <v>4910</v>
      </c>
      <c r="EU87" s="214">
        <v>5466</v>
      </c>
      <c r="EV87" s="214" t="s">
        <v>4908</v>
      </c>
      <c r="EW87" s="214" t="s">
        <v>398</v>
      </c>
      <c r="EX87" s="214">
        <v>2</v>
      </c>
      <c r="EY87" s="214" t="s">
        <v>4909</v>
      </c>
      <c r="EZ87" s="214" t="s">
        <v>4643</v>
      </c>
      <c r="FA87" s="215">
        <v>45834</v>
      </c>
      <c r="FB87" s="213" t="s">
        <v>4926</v>
      </c>
      <c r="FC87" s="216">
        <v>2</v>
      </c>
      <c r="FD87" s="216" t="s">
        <v>4923</v>
      </c>
      <c r="FE87" s="216" t="s">
        <v>398</v>
      </c>
      <c r="FF87" s="216">
        <v>2</v>
      </c>
      <c r="FG87" s="216" t="s">
        <v>4925</v>
      </c>
      <c r="FH87" s="216" t="s">
        <v>4924</v>
      </c>
      <c r="FI87" s="206">
        <v>45834</v>
      </c>
      <c r="FJ87" s="213" t="s">
        <v>4927</v>
      </c>
      <c r="FK87" s="214" t="s">
        <v>17</v>
      </c>
      <c r="FL87" s="214" t="s">
        <v>17</v>
      </c>
      <c r="FM87" s="214" t="s">
        <v>17</v>
      </c>
      <c r="FN87" s="214" t="s">
        <v>17</v>
      </c>
      <c r="FO87" s="214" t="s">
        <v>4854</v>
      </c>
      <c r="FP87" s="210" t="s">
        <v>17</v>
      </c>
      <c r="FQ87" s="211">
        <v>45834</v>
      </c>
      <c r="FR87" s="213" t="s">
        <v>4928</v>
      </c>
      <c r="FS87" s="216" t="s">
        <v>17</v>
      </c>
      <c r="FT87" s="216" t="s">
        <v>17</v>
      </c>
      <c r="FU87" s="216" t="s">
        <v>17</v>
      </c>
      <c r="FV87" s="216" t="s">
        <v>17</v>
      </c>
      <c r="FW87" s="216" t="s">
        <v>4854</v>
      </c>
      <c r="FX87" s="216" t="s">
        <v>17</v>
      </c>
      <c r="FY87" s="206">
        <v>45834</v>
      </c>
      <c r="FZ87" s="214" t="s">
        <v>1472</v>
      </c>
      <c r="GA87" s="214">
        <v>2</v>
      </c>
      <c r="GB87" s="214" t="s">
        <v>1215</v>
      </c>
      <c r="GC87" s="214" t="s">
        <v>62</v>
      </c>
      <c r="GD87" s="214">
        <v>2</v>
      </c>
      <c r="GE87" s="214" t="s">
        <v>17</v>
      </c>
      <c r="GF87" s="214" t="s">
        <v>17</v>
      </c>
      <c r="GG87" s="215">
        <v>45819</v>
      </c>
      <c r="GH87" s="213" t="s">
        <v>1478</v>
      </c>
      <c r="GI87" s="216">
        <v>2</v>
      </c>
      <c r="GJ87" s="216" t="s">
        <v>1215</v>
      </c>
      <c r="GK87" s="216" t="s">
        <v>62</v>
      </c>
      <c r="GL87" s="216">
        <v>2</v>
      </c>
      <c r="GM87" s="216" t="s">
        <v>17</v>
      </c>
      <c r="GN87" s="216" t="s">
        <v>17</v>
      </c>
      <c r="GO87" s="206">
        <v>45819</v>
      </c>
      <c r="GP87" s="214" t="s">
        <v>1473</v>
      </c>
      <c r="GQ87" s="214">
        <v>1</v>
      </c>
      <c r="GR87" s="214" t="s">
        <v>1215</v>
      </c>
      <c r="GS87" s="214" t="s">
        <v>62</v>
      </c>
      <c r="GT87" s="214">
        <v>2</v>
      </c>
      <c r="GU87" s="214" t="s">
        <v>17</v>
      </c>
      <c r="GV87" s="214" t="s">
        <v>17</v>
      </c>
      <c r="GW87" s="215">
        <v>45819</v>
      </c>
      <c r="GX87" s="213" t="s">
        <v>1479</v>
      </c>
      <c r="GY87" s="216">
        <v>0</v>
      </c>
      <c r="GZ87" s="216" t="s">
        <v>1215</v>
      </c>
      <c r="HA87" s="216" t="s">
        <v>62</v>
      </c>
      <c r="HB87" s="216">
        <v>2</v>
      </c>
      <c r="HC87" s="216" t="s">
        <v>17</v>
      </c>
      <c r="HD87" s="216" t="s">
        <v>17</v>
      </c>
      <c r="HE87" s="206">
        <v>45819</v>
      </c>
      <c r="HF87" s="214" t="s">
        <v>1471</v>
      </c>
      <c r="HG87" s="214">
        <v>0</v>
      </c>
      <c r="HH87" s="214" t="s">
        <v>1215</v>
      </c>
      <c r="HI87" s="214" t="s">
        <v>62</v>
      </c>
      <c r="HJ87" s="214">
        <v>2</v>
      </c>
      <c r="HK87" s="214" t="s">
        <v>17</v>
      </c>
      <c r="HL87" s="214" t="s">
        <v>17</v>
      </c>
      <c r="HM87" s="215">
        <v>45819</v>
      </c>
      <c r="HN87" s="213" t="s">
        <v>1477</v>
      </c>
      <c r="HO87" s="216">
        <v>2</v>
      </c>
      <c r="HP87" s="216" t="s">
        <v>1215</v>
      </c>
      <c r="HQ87" s="216" t="s">
        <v>62</v>
      </c>
      <c r="HR87" s="216">
        <v>2</v>
      </c>
      <c r="HS87" s="216" t="s">
        <v>17</v>
      </c>
      <c r="HT87" s="216" t="s">
        <v>17</v>
      </c>
      <c r="HU87" s="206">
        <v>45819</v>
      </c>
      <c r="HV87" s="214" t="s">
        <v>1474</v>
      </c>
      <c r="HW87" s="214">
        <v>3</v>
      </c>
      <c r="HX87" s="214" t="s">
        <v>1215</v>
      </c>
      <c r="HY87" s="214" t="s">
        <v>62</v>
      </c>
      <c r="HZ87" s="214">
        <v>2</v>
      </c>
      <c r="IA87" s="214" t="s">
        <v>17</v>
      </c>
      <c r="IB87" s="214" t="s">
        <v>17</v>
      </c>
      <c r="IC87" s="215">
        <v>45819</v>
      </c>
      <c r="ID87" s="213" t="s">
        <v>1476</v>
      </c>
      <c r="IE87" s="216">
        <v>1</v>
      </c>
      <c r="IF87" s="216" t="s">
        <v>1215</v>
      </c>
      <c r="IG87" s="216" t="s">
        <v>62</v>
      </c>
      <c r="IH87" s="216">
        <v>2</v>
      </c>
      <c r="II87" s="216" t="s">
        <v>17</v>
      </c>
      <c r="IJ87" s="216" t="s">
        <v>17</v>
      </c>
      <c r="IK87" s="206">
        <v>45819</v>
      </c>
      <c r="IL87" s="214" t="s">
        <v>1475</v>
      </c>
      <c r="IM87" s="214">
        <v>2</v>
      </c>
      <c r="IN87" s="214" t="s">
        <v>1215</v>
      </c>
      <c r="IO87" s="214" t="s">
        <v>62</v>
      </c>
      <c r="IP87" s="214">
        <v>2</v>
      </c>
      <c r="IQ87" s="214" t="s">
        <v>17</v>
      </c>
      <c r="IR87" s="214" t="s">
        <v>17</v>
      </c>
      <c r="IS87" s="215">
        <v>45819</v>
      </c>
    </row>
    <row r="88" spans="1:253" s="11" customFormat="1" ht="13.25" customHeight="1" x14ac:dyDescent="0.25">
      <c r="A88" s="11" t="s">
        <v>1480</v>
      </c>
      <c r="B88" s="11" t="s">
        <v>8443</v>
      </c>
      <c r="C88" s="11" t="s">
        <v>1481</v>
      </c>
      <c r="D88" s="11" t="s">
        <v>456</v>
      </c>
      <c r="E88" s="11" t="s">
        <v>7957</v>
      </c>
      <c r="F88" s="11" t="s">
        <v>4934</v>
      </c>
      <c r="G88" s="207">
        <v>237500000</v>
      </c>
      <c r="H88" s="210" t="s">
        <v>4836</v>
      </c>
      <c r="I88" s="210" t="s">
        <v>398</v>
      </c>
      <c r="J88" s="210">
        <v>2</v>
      </c>
      <c r="K88" s="210" t="s">
        <v>4838</v>
      </c>
      <c r="L88" s="210" t="s">
        <v>4837</v>
      </c>
      <c r="M88" s="211">
        <v>45834</v>
      </c>
      <c r="N88" s="213" t="s">
        <v>4937</v>
      </c>
      <c r="O88" s="210">
        <v>108869</v>
      </c>
      <c r="P88" s="210" t="s">
        <v>4893</v>
      </c>
      <c r="Q88" s="210" t="s">
        <v>398</v>
      </c>
      <c r="R88" s="210">
        <v>2</v>
      </c>
      <c r="S88" s="210" t="s">
        <v>4936</v>
      </c>
      <c r="T88" s="210" t="s">
        <v>4935</v>
      </c>
      <c r="U88" s="211">
        <v>45834</v>
      </c>
      <c r="V88" s="213" t="s">
        <v>4941</v>
      </c>
      <c r="W88" s="210">
        <v>12793000</v>
      </c>
      <c r="X88" s="210" t="s">
        <v>4938</v>
      </c>
      <c r="Y88" s="210" t="s">
        <v>230</v>
      </c>
      <c r="Z88" s="210">
        <v>3</v>
      </c>
      <c r="AA88" s="210" t="s">
        <v>4940</v>
      </c>
      <c r="AB88" s="210" t="s">
        <v>4939</v>
      </c>
      <c r="AC88" s="211">
        <v>45834</v>
      </c>
      <c r="AD88" s="213" t="s">
        <v>4944</v>
      </c>
      <c r="AE88" s="210">
        <v>118000</v>
      </c>
      <c r="AF88" s="210" t="s">
        <v>1950</v>
      </c>
      <c r="AG88" s="210" t="s">
        <v>398</v>
      </c>
      <c r="AH88" s="210">
        <v>2</v>
      </c>
      <c r="AI88" s="210" t="s">
        <v>4943</v>
      </c>
      <c r="AJ88" s="210" t="s">
        <v>4942</v>
      </c>
      <c r="AK88" s="211">
        <v>45834</v>
      </c>
      <c r="AL88" s="213" t="s">
        <v>4946</v>
      </c>
      <c r="AM88" s="210">
        <v>118000</v>
      </c>
      <c r="AN88" s="210" t="s">
        <v>1950</v>
      </c>
      <c r="AO88" s="210" t="s">
        <v>398</v>
      </c>
      <c r="AP88" s="210">
        <v>2</v>
      </c>
      <c r="AQ88" s="210" t="s">
        <v>4945</v>
      </c>
      <c r="AR88" s="210" t="s">
        <v>4942</v>
      </c>
      <c r="AS88" s="211">
        <v>45834</v>
      </c>
      <c r="AT88" s="214" t="s">
        <v>4947</v>
      </c>
      <c r="AU88" s="210" t="s">
        <v>17</v>
      </c>
      <c r="AV88" s="210" t="s">
        <v>318</v>
      </c>
      <c r="AW88" s="210" t="s">
        <v>17</v>
      </c>
      <c r="AX88" s="210" t="s">
        <v>17</v>
      </c>
      <c r="AY88" s="210" t="s">
        <v>4854</v>
      </c>
      <c r="AZ88" s="210" t="s">
        <v>17</v>
      </c>
      <c r="BA88" s="211">
        <v>45834</v>
      </c>
      <c r="BB88" s="213" t="s">
        <v>4969</v>
      </c>
      <c r="BC88" s="210" t="s">
        <v>17</v>
      </c>
      <c r="BD88" s="210" t="s">
        <v>17</v>
      </c>
      <c r="BE88" s="210" t="s">
        <v>17</v>
      </c>
      <c r="BF88" s="210" t="s">
        <v>17</v>
      </c>
      <c r="BG88" s="210" t="s">
        <v>4881</v>
      </c>
      <c r="BH88" s="210" t="s">
        <v>17</v>
      </c>
      <c r="BI88" s="211">
        <v>45834</v>
      </c>
      <c r="BJ88" s="214" t="s">
        <v>4948</v>
      </c>
      <c r="BK88" s="214" t="s">
        <v>17</v>
      </c>
      <c r="BL88" s="214" t="s">
        <v>17</v>
      </c>
      <c r="BM88" s="214" t="s">
        <v>17</v>
      </c>
      <c r="BN88" s="214" t="s">
        <v>17</v>
      </c>
      <c r="BO88" s="214" t="s">
        <v>4854</v>
      </c>
      <c r="BP88" s="210" t="s">
        <v>17</v>
      </c>
      <c r="BQ88" s="215">
        <v>45834</v>
      </c>
      <c r="BR88" s="213" t="s">
        <v>4970</v>
      </c>
      <c r="BS88" s="214" t="s">
        <v>17</v>
      </c>
      <c r="BT88" s="214" t="s">
        <v>17</v>
      </c>
      <c r="BU88" s="214" t="s">
        <v>17</v>
      </c>
      <c r="BV88" s="214" t="s">
        <v>17</v>
      </c>
      <c r="BW88" s="214" t="s">
        <v>4881</v>
      </c>
      <c r="BX88" s="214" t="s">
        <v>17</v>
      </c>
      <c r="BY88" s="211">
        <v>45834</v>
      </c>
      <c r="BZ88" s="214" t="s">
        <v>4971</v>
      </c>
      <c r="CA88" s="214" t="s">
        <v>17</v>
      </c>
      <c r="CB88" s="214" t="s">
        <v>17</v>
      </c>
      <c r="CC88" s="214" t="s">
        <v>17</v>
      </c>
      <c r="CD88" s="214" t="s">
        <v>17</v>
      </c>
      <c r="CE88" s="214" t="s">
        <v>4881</v>
      </c>
      <c r="CF88" s="214" t="s">
        <v>17</v>
      </c>
      <c r="CG88" s="215">
        <v>45834</v>
      </c>
      <c r="CH88" s="213" t="s">
        <v>9040</v>
      </c>
      <c r="CI88" s="214" t="e">
        <v>#N/A</v>
      </c>
      <c r="CJ88" s="214" t="e">
        <v>#N/A</v>
      </c>
      <c r="CK88" s="214" t="e">
        <v>#N/A</v>
      </c>
      <c r="CL88" s="214" t="e">
        <v>#N/A</v>
      </c>
      <c r="CM88" s="214" t="e">
        <v>#N/A</v>
      </c>
      <c r="CN88" s="214" t="e">
        <v>#N/A</v>
      </c>
      <c r="CO88" s="217" t="e">
        <v>#N/A</v>
      </c>
      <c r="CP88" s="214" t="s">
        <v>4973</v>
      </c>
      <c r="CQ88" s="214" t="s">
        <v>17</v>
      </c>
      <c r="CR88" s="214" t="s">
        <v>17</v>
      </c>
      <c r="CS88" s="214" t="s">
        <v>17</v>
      </c>
      <c r="CT88" s="214" t="s">
        <v>17</v>
      </c>
      <c r="CU88" s="214" t="s">
        <v>4881</v>
      </c>
      <c r="CV88" s="214" t="s">
        <v>17</v>
      </c>
      <c r="CW88" s="211">
        <v>45834</v>
      </c>
      <c r="CX88" s="214" t="s">
        <v>4953</v>
      </c>
      <c r="CY88" s="210">
        <v>118000</v>
      </c>
      <c r="CZ88" s="210" t="s">
        <v>1950</v>
      </c>
      <c r="DA88" s="210" t="s">
        <v>230</v>
      </c>
      <c r="DB88" s="210">
        <v>3</v>
      </c>
      <c r="DC88" s="210" t="s">
        <v>4960</v>
      </c>
      <c r="DD88" s="210" t="s">
        <v>4942</v>
      </c>
      <c r="DE88" s="212">
        <v>45834</v>
      </c>
      <c r="DF88" s="213" t="s">
        <v>4957</v>
      </c>
      <c r="DG88" s="210">
        <v>12675000</v>
      </c>
      <c r="DH88" s="214" t="s">
        <v>4954</v>
      </c>
      <c r="DI88" s="214" t="s">
        <v>398</v>
      </c>
      <c r="DJ88" s="214">
        <v>2</v>
      </c>
      <c r="DK88" s="214" t="s">
        <v>4956</v>
      </c>
      <c r="DL88" s="214" t="s">
        <v>4955</v>
      </c>
      <c r="DM88" s="211">
        <v>45834</v>
      </c>
      <c r="DN88" s="214" t="s">
        <v>4959</v>
      </c>
      <c r="DO88" s="210">
        <v>0</v>
      </c>
      <c r="DP88" s="214" t="s">
        <v>1950</v>
      </c>
      <c r="DQ88" s="214" t="s">
        <v>398</v>
      </c>
      <c r="DR88" s="214">
        <v>2</v>
      </c>
      <c r="DS88" s="214" t="s">
        <v>4958</v>
      </c>
      <c r="DT88" s="214" t="s">
        <v>4942</v>
      </c>
      <c r="DU88" s="215">
        <v>45834</v>
      </c>
      <c r="DV88" s="213" t="s">
        <v>4961</v>
      </c>
      <c r="DW88" s="210">
        <v>118000</v>
      </c>
      <c r="DX88" s="214" t="s">
        <v>1950</v>
      </c>
      <c r="DY88" s="214" t="s">
        <v>230</v>
      </c>
      <c r="DZ88" s="214">
        <v>3</v>
      </c>
      <c r="EA88" s="214" t="s">
        <v>4960</v>
      </c>
      <c r="EB88" s="214" t="s">
        <v>4942</v>
      </c>
      <c r="EC88" s="211">
        <v>45834</v>
      </c>
      <c r="ED88" s="214" t="s">
        <v>4963</v>
      </c>
      <c r="EE88" s="210" t="s">
        <v>17</v>
      </c>
      <c r="EF88" s="214" t="s">
        <v>318</v>
      </c>
      <c r="EG88" s="214" t="s">
        <v>17</v>
      </c>
      <c r="EH88" s="214" t="s">
        <v>17</v>
      </c>
      <c r="EI88" s="214" t="s">
        <v>4962</v>
      </c>
      <c r="EJ88" s="214" t="s">
        <v>318</v>
      </c>
      <c r="EK88" s="215">
        <v>45834</v>
      </c>
      <c r="EL88" s="213" t="s">
        <v>4964</v>
      </c>
      <c r="EM88" s="210" t="s">
        <v>17</v>
      </c>
      <c r="EN88" s="214" t="s">
        <v>318</v>
      </c>
      <c r="EO88" s="214" t="s">
        <v>17</v>
      </c>
      <c r="EP88" s="214" t="s">
        <v>17</v>
      </c>
      <c r="EQ88" s="214" t="s">
        <v>4962</v>
      </c>
      <c r="ER88" s="214" t="s">
        <v>318</v>
      </c>
      <c r="ES88" s="211">
        <v>45834</v>
      </c>
      <c r="ET88" s="214" t="s">
        <v>4951</v>
      </c>
      <c r="EU88" s="214">
        <v>5466</v>
      </c>
      <c r="EV88" s="214" t="s">
        <v>4908</v>
      </c>
      <c r="EW88" s="214" t="s">
        <v>398</v>
      </c>
      <c r="EX88" s="214">
        <v>2</v>
      </c>
      <c r="EY88" s="214" t="s">
        <v>4950</v>
      </c>
      <c r="EZ88" s="214" t="s">
        <v>4949</v>
      </c>
      <c r="FA88" s="215">
        <v>45834</v>
      </c>
      <c r="FB88" s="213" t="s">
        <v>4966</v>
      </c>
      <c r="FC88" s="214">
        <v>3</v>
      </c>
      <c r="FD88" s="214" t="s">
        <v>4954</v>
      </c>
      <c r="FE88" s="214" t="s">
        <v>398</v>
      </c>
      <c r="FF88" s="214">
        <v>2</v>
      </c>
      <c r="FG88" s="214" t="s">
        <v>4965</v>
      </c>
      <c r="FH88" s="214" t="s">
        <v>4955</v>
      </c>
      <c r="FI88" s="211">
        <v>45834</v>
      </c>
      <c r="FJ88" s="213" t="s">
        <v>4967</v>
      </c>
      <c r="FK88" s="214" t="s">
        <v>17</v>
      </c>
      <c r="FL88" s="214" t="s">
        <v>17</v>
      </c>
      <c r="FM88" s="214" t="s">
        <v>17</v>
      </c>
      <c r="FN88" s="214" t="s">
        <v>17</v>
      </c>
      <c r="FO88" s="214" t="s">
        <v>4881</v>
      </c>
      <c r="FP88" s="210" t="s">
        <v>17</v>
      </c>
      <c r="FQ88" s="211">
        <v>45834</v>
      </c>
      <c r="FR88" s="213" t="s">
        <v>4968</v>
      </c>
      <c r="FS88" s="214" t="s">
        <v>17</v>
      </c>
      <c r="FT88" s="214" t="s">
        <v>17</v>
      </c>
      <c r="FU88" s="214" t="s">
        <v>17</v>
      </c>
      <c r="FV88" s="214" t="s">
        <v>17</v>
      </c>
      <c r="FW88" s="214" t="s">
        <v>4881</v>
      </c>
      <c r="FX88" s="214" t="s">
        <v>17</v>
      </c>
      <c r="FY88" s="211">
        <v>45834</v>
      </c>
      <c r="FZ88" s="214" t="s">
        <v>1483</v>
      </c>
      <c r="GA88" s="214">
        <v>1</v>
      </c>
      <c r="GB88" s="214" t="s">
        <v>1215</v>
      </c>
      <c r="GC88" s="214" t="s">
        <v>62</v>
      </c>
      <c r="GD88" s="214">
        <v>2</v>
      </c>
      <c r="GE88" s="214" t="s">
        <v>17</v>
      </c>
      <c r="GF88" s="214" t="s">
        <v>17</v>
      </c>
      <c r="GG88" s="215">
        <v>45819</v>
      </c>
      <c r="GH88" s="213" t="s">
        <v>1489</v>
      </c>
      <c r="GI88" s="214">
        <v>2</v>
      </c>
      <c r="GJ88" s="214" t="s">
        <v>1215</v>
      </c>
      <c r="GK88" s="214" t="s">
        <v>62</v>
      </c>
      <c r="GL88" s="214">
        <v>2</v>
      </c>
      <c r="GM88" s="214" t="s">
        <v>17</v>
      </c>
      <c r="GN88" s="214" t="s">
        <v>17</v>
      </c>
      <c r="GO88" s="211">
        <v>45819</v>
      </c>
      <c r="GP88" s="214" t="s">
        <v>1484</v>
      </c>
      <c r="GQ88" s="214">
        <v>0</v>
      </c>
      <c r="GR88" s="214" t="s">
        <v>1215</v>
      </c>
      <c r="GS88" s="214" t="s">
        <v>62</v>
      </c>
      <c r="GT88" s="214">
        <v>2</v>
      </c>
      <c r="GU88" s="214" t="s">
        <v>17</v>
      </c>
      <c r="GV88" s="214" t="s">
        <v>17</v>
      </c>
      <c r="GW88" s="215">
        <v>45819</v>
      </c>
      <c r="GX88" s="213" t="s">
        <v>1490</v>
      </c>
      <c r="GY88" s="214">
        <v>0</v>
      </c>
      <c r="GZ88" s="214" t="s">
        <v>1215</v>
      </c>
      <c r="HA88" s="214" t="s">
        <v>62</v>
      </c>
      <c r="HB88" s="214">
        <v>2</v>
      </c>
      <c r="HC88" s="214" t="s">
        <v>17</v>
      </c>
      <c r="HD88" s="214" t="s">
        <v>17</v>
      </c>
      <c r="HE88" s="211">
        <v>45819</v>
      </c>
      <c r="HF88" s="214" t="s">
        <v>1482</v>
      </c>
      <c r="HG88" s="214">
        <v>0</v>
      </c>
      <c r="HH88" s="214" t="s">
        <v>1215</v>
      </c>
      <c r="HI88" s="214" t="s">
        <v>62</v>
      </c>
      <c r="HJ88" s="214">
        <v>2</v>
      </c>
      <c r="HK88" s="214" t="s">
        <v>17</v>
      </c>
      <c r="HL88" s="214" t="s">
        <v>17</v>
      </c>
      <c r="HM88" s="215">
        <v>45819</v>
      </c>
      <c r="HN88" s="213" t="s">
        <v>1488</v>
      </c>
      <c r="HO88" s="214">
        <v>1</v>
      </c>
      <c r="HP88" s="214" t="s">
        <v>1215</v>
      </c>
      <c r="HQ88" s="214" t="s">
        <v>62</v>
      </c>
      <c r="HR88" s="214">
        <v>2</v>
      </c>
      <c r="HS88" s="214" t="s">
        <v>17</v>
      </c>
      <c r="HT88" s="214" t="s">
        <v>17</v>
      </c>
      <c r="HU88" s="211">
        <v>45819</v>
      </c>
      <c r="HV88" s="214" t="s">
        <v>1485</v>
      </c>
      <c r="HW88" s="214">
        <v>0</v>
      </c>
      <c r="HX88" s="214" t="s">
        <v>1215</v>
      </c>
      <c r="HY88" s="214" t="s">
        <v>62</v>
      </c>
      <c r="HZ88" s="214">
        <v>2</v>
      </c>
      <c r="IA88" s="214" t="s">
        <v>17</v>
      </c>
      <c r="IB88" s="214" t="s">
        <v>17</v>
      </c>
      <c r="IC88" s="215">
        <v>45819</v>
      </c>
      <c r="ID88" s="213" t="s">
        <v>1487</v>
      </c>
      <c r="IE88" s="214">
        <v>1</v>
      </c>
      <c r="IF88" s="214" t="s">
        <v>1215</v>
      </c>
      <c r="IG88" s="214" t="s">
        <v>62</v>
      </c>
      <c r="IH88" s="214">
        <v>2</v>
      </c>
      <c r="II88" s="214" t="s">
        <v>17</v>
      </c>
      <c r="IJ88" s="214" t="s">
        <v>17</v>
      </c>
      <c r="IK88" s="211">
        <v>45819</v>
      </c>
      <c r="IL88" s="214" t="s">
        <v>1486</v>
      </c>
      <c r="IM88" s="214">
        <v>1</v>
      </c>
      <c r="IN88" s="214" t="s">
        <v>1215</v>
      </c>
      <c r="IO88" s="214" t="s">
        <v>62</v>
      </c>
      <c r="IP88" s="214">
        <v>2</v>
      </c>
      <c r="IQ88" s="214" t="s">
        <v>17</v>
      </c>
      <c r="IR88" s="214" t="s">
        <v>17</v>
      </c>
      <c r="IS88" s="215">
        <v>45819</v>
      </c>
    </row>
    <row r="89" spans="1:253" s="11" customFormat="1" ht="13.25" customHeight="1" x14ac:dyDescent="0.25">
      <c r="A89" s="11" t="s">
        <v>381</v>
      </c>
      <c r="B89" s="11" t="s">
        <v>8731</v>
      </c>
      <c r="C89" s="11" t="s">
        <v>382</v>
      </c>
      <c r="D89" s="11" t="s">
        <v>383</v>
      </c>
      <c r="E89" s="11" t="s">
        <v>7958</v>
      </c>
      <c r="F89" s="11" t="s">
        <v>7422</v>
      </c>
      <c r="G89" s="204">
        <v>6824000</v>
      </c>
      <c r="H89" s="205" t="s">
        <v>7419</v>
      </c>
      <c r="I89" s="205" t="s">
        <v>398</v>
      </c>
      <c r="J89" s="205">
        <v>2</v>
      </c>
      <c r="K89" s="205" t="s">
        <v>7421</v>
      </c>
      <c r="L89" s="205" t="s">
        <v>7420</v>
      </c>
      <c r="M89" s="206">
        <v>45838</v>
      </c>
      <c r="N89" s="213" t="s">
        <v>7426</v>
      </c>
      <c r="O89" s="208">
        <v>120340</v>
      </c>
      <c r="P89" s="208" t="s">
        <v>7423</v>
      </c>
      <c r="Q89" s="208" t="s">
        <v>398</v>
      </c>
      <c r="R89" s="208">
        <v>2</v>
      </c>
      <c r="S89" s="208" t="s">
        <v>7425</v>
      </c>
      <c r="T89" s="208" t="s">
        <v>7424</v>
      </c>
      <c r="U89" s="209">
        <v>45838</v>
      </c>
      <c r="V89" s="213" t="s">
        <v>7428</v>
      </c>
      <c r="W89" s="205">
        <v>6824000</v>
      </c>
      <c r="X89" s="205" t="s">
        <v>7419</v>
      </c>
      <c r="Y89" s="205" t="s">
        <v>398</v>
      </c>
      <c r="Z89" s="205">
        <v>2</v>
      </c>
      <c r="AA89" s="205" t="s">
        <v>7427</v>
      </c>
      <c r="AB89" s="205" t="s">
        <v>7420</v>
      </c>
      <c r="AC89" s="206">
        <v>45838</v>
      </c>
      <c r="AD89" s="213" t="s">
        <v>7430</v>
      </c>
      <c r="AE89" s="210">
        <v>6824000</v>
      </c>
      <c r="AF89" s="210" t="s">
        <v>7419</v>
      </c>
      <c r="AG89" s="210" t="s">
        <v>230</v>
      </c>
      <c r="AH89" s="210">
        <v>3</v>
      </c>
      <c r="AI89" s="210" t="s">
        <v>7429</v>
      </c>
      <c r="AJ89" s="210" t="s">
        <v>7420</v>
      </c>
      <c r="AK89" s="211">
        <v>45838</v>
      </c>
      <c r="AL89" s="213" t="s">
        <v>7434</v>
      </c>
      <c r="AM89" s="205">
        <v>210000</v>
      </c>
      <c r="AN89" s="205" t="s">
        <v>7431</v>
      </c>
      <c r="AO89" s="205" t="s">
        <v>398</v>
      </c>
      <c r="AP89" s="205">
        <v>2</v>
      </c>
      <c r="AQ89" s="205" t="s">
        <v>7433</v>
      </c>
      <c r="AR89" s="205" t="s">
        <v>7432</v>
      </c>
      <c r="AS89" s="206">
        <v>45838</v>
      </c>
      <c r="AT89" s="214" t="s">
        <v>7435</v>
      </c>
      <c r="AU89" s="210" t="s">
        <v>17</v>
      </c>
      <c r="AV89" s="210" t="s">
        <v>17</v>
      </c>
      <c r="AW89" s="210" t="s">
        <v>230</v>
      </c>
      <c r="AX89" s="210">
        <v>3</v>
      </c>
      <c r="AY89" s="210" t="s">
        <v>6320</v>
      </c>
      <c r="AZ89" s="210" t="s">
        <v>17</v>
      </c>
      <c r="BA89" s="211">
        <v>45838</v>
      </c>
      <c r="BB89" s="213" t="s">
        <v>679</v>
      </c>
      <c r="BC89" s="205" t="s">
        <v>17</v>
      </c>
      <c r="BD89" s="205" t="s">
        <v>365</v>
      </c>
      <c r="BE89" s="205" t="s">
        <v>17</v>
      </c>
      <c r="BF89" s="205" t="s">
        <v>17</v>
      </c>
      <c r="BG89" s="205" t="s">
        <v>567</v>
      </c>
      <c r="BH89" s="205" t="s">
        <v>17</v>
      </c>
      <c r="BI89" s="206">
        <v>45659</v>
      </c>
      <c r="BJ89" s="214" t="s">
        <v>7438</v>
      </c>
      <c r="BK89" s="214">
        <v>3</v>
      </c>
      <c r="BL89" s="214" t="s">
        <v>7436</v>
      </c>
      <c r="BM89" s="214" t="s">
        <v>398</v>
      </c>
      <c r="BN89" s="214">
        <v>2</v>
      </c>
      <c r="BO89" s="214" t="s">
        <v>7437</v>
      </c>
      <c r="BP89" s="210" t="s">
        <v>269</v>
      </c>
      <c r="BQ89" s="215">
        <v>45838</v>
      </c>
      <c r="BR89" s="213" t="s">
        <v>680</v>
      </c>
      <c r="BS89" s="216" t="s">
        <v>17</v>
      </c>
      <c r="BT89" s="216" t="s">
        <v>365</v>
      </c>
      <c r="BU89" s="216" t="s">
        <v>17</v>
      </c>
      <c r="BV89" s="216" t="s">
        <v>17</v>
      </c>
      <c r="BW89" s="216" t="s">
        <v>567</v>
      </c>
      <c r="BX89" s="216" t="s">
        <v>17</v>
      </c>
      <c r="BY89" s="206">
        <v>45659</v>
      </c>
      <c r="BZ89" s="214" t="s">
        <v>681</v>
      </c>
      <c r="CA89" s="214" t="s">
        <v>17</v>
      </c>
      <c r="CB89" s="214" t="s">
        <v>365</v>
      </c>
      <c r="CC89" s="214" t="s">
        <v>17</v>
      </c>
      <c r="CD89" s="214" t="s">
        <v>17</v>
      </c>
      <c r="CE89" s="214" t="s">
        <v>567</v>
      </c>
      <c r="CF89" s="214" t="s">
        <v>17</v>
      </c>
      <c r="CG89" s="215">
        <v>45659</v>
      </c>
      <c r="CH89" s="213" t="s">
        <v>9041</v>
      </c>
      <c r="CI89" s="214" t="e">
        <v>#N/A</v>
      </c>
      <c r="CJ89" s="214" t="e">
        <v>#N/A</v>
      </c>
      <c r="CK89" s="214" t="e">
        <v>#N/A</v>
      </c>
      <c r="CL89" s="214" t="e">
        <v>#N/A</v>
      </c>
      <c r="CM89" s="214" t="e">
        <v>#N/A</v>
      </c>
      <c r="CN89" s="214" t="e">
        <v>#N/A</v>
      </c>
      <c r="CO89" s="217" t="e">
        <v>#N/A</v>
      </c>
      <c r="CP89" s="214" t="s">
        <v>683</v>
      </c>
      <c r="CQ89" s="216" t="s">
        <v>17</v>
      </c>
      <c r="CR89" s="216" t="s">
        <v>365</v>
      </c>
      <c r="CS89" s="216" t="s">
        <v>17</v>
      </c>
      <c r="CT89" s="216" t="s">
        <v>17</v>
      </c>
      <c r="CU89" s="216" t="s">
        <v>567</v>
      </c>
      <c r="CV89" s="216" t="s">
        <v>17</v>
      </c>
      <c r="CW89" s="206">
        <v>45659</v>
      </c>
      <c r="CX89" s="214" t="s">
        <v>7444</v>
      </c>
      <c r="CY89" s="210">
        <v>250000</v>
      </c>
      <c r="CZ89" s="210" t="s">
        <v>7441</v>
      </c>
      <c r="DA89" s="210" t="s">
        <v>230</v>
      </c>
      <c r="DB89" s="210">
        <v>3</v>
      </c>
      <c r="DC89" s="210" t="s">
        <v>7453</v>
      </c>
      <c r="DD89" s="210" t="s">
        <v>7442</v>
      </c>
      <c r="DE89" s="212">
        <v>45838</v>
      </c>
      <c r="DF89" s="213" t="s">
        <v>7448</v>
      </c>
      <c r="DG89" s="205">
        <v>0</v>
      </c>
      <c r="DH89" s="216" t="s">
        <v>7445</v>
      </c>
      <c r="DI89" s="216" t="s">
        <v>230</v>
      </c>
      <c r="DJ89" s="216">
        <v>3</v>
      </c>
      <c r="DK89" s="216" t="s">
        <v>7447</v>
      </c>
      <c r="DL89" s="216" t="s">
        <v>7446</v>
      </c>
      <c r="DM89" s="206">
        <v>45838</v>
      </c>
      <c r="DN89" s="214" t="s">
        <v>7452</v>
      </c>
      <c r="DO89" s="210">
        <v>6574000</v>
      </c>
      <c r="DP89" s="214" t="s">
        <v>7449</v>
      </c>
      <c r="DQ89" s="214" t="s">
        <v>230</v>
      </c>
      <c r="DR89" s="214">
        <v>3</v>
      </c>
      <c r="DS89" s="214" t="s">
        <v>7451</v>
      </c>
      <c r="DT89" s="214" t="s">
        <v>7450</v>
      </c>
      <c r="DU89" s="215">
        <v>45838</v>
      </c>
      <c r="DV89" s="213" t="s">
        <v>7454</v>
      </c>
      <c r="DW89" s="205">
        <v>250000</v>
      </c>
      <c r="DX89" s="216" t="s">
        <v>7441</v>
      </c>
      <c r="DY89" s="216" t="s">
        <v>230</v>
      </c>
      <c r="DZ89" s="216">
        <v>3</v>
      </c>
      <c r="EA89" s="216" t="s">
        <v>7453</v>
      </c>
      <c r="EB89" s="216" t="s">
        <v>7442</v>
      </c>
      <c r="EC89" s="206">
        <v>45838</v>
      </c>
      <c r="ED89" s="214" t="s">
        <v>7455</v>
      </c>
      <c r="EE89" s="210" t="s">
        <v>17</v>
      </c>
      <c r="EF89" s="214" t="s">
        <v>17</v>
      </c>
      <c r="EG89" s="214" t="s">
        <v>230</v>
      </c>
      <c r="EH89" s="214">
        <v>3</v>
      </c>
      <c r="EI89" s="214" t="s">
        <v>7302</v>
      </c>
      <c r="EJ89" s="214" t="s">
        <v>17</v>
      </c>
      <c r="EK89" s="215">
        <v>45838</v>
      </c>
      <c r="EL89" s="213" t="s">
        <v>7456</v>
      </c>
      <c r="EM89" s="205" t="s">
        <v>17</v>
      </c>
      <c r="EN89" s="216" t="s">
        <v>17</v>
      </c>
      <c r="EO89" s="216" t="s">
        <v>230</v>
      </c>
      <c r="EP89" s="216">
        <v>3</v>
      </c>
      <c r="EQ89" s="216" t="s">
        <v>7302</v>
      </c>
      <c r="ER89" s="216" t="s">
        <v>17</v>
      </c>
      <c r="ES89" s="206">
        <v>45838</v>
      </c>
      <c r="ET89" s="214" t="s">
        <v>7440</v>
      </c>
      <c r="EU89" s="214">
        <v>3</v>
      </c>
      <c r="EV89" s="214" t="s">
        <v>7436</v>
      </c>
      <c r="EW89" s="214" t="s">
        <v>398</v>
      </c>
      <c r="EX89" s="214">
        <v>2</v>
      </c>
      <c r="EY89" s="214" t="s">
        <v>7439</v>
      </c>
      <c r="EZ89" s="214" t="s">
        <v>269</v>
      </c>
      <c r="FA89" s="215">
        <v>45838</v>
      </c>
      <c r="FB89" s="213" t="s">
        <v>7458</v>
      </c>
      <c r="FC89" s="216" t="s">
        <v>17</v>
      </c>
      <c r="FD89" s="216" t="s">
        <v>17</v>
      </c>
      <c r="FE89" s="216" t="s">
        <v>230</v>
      </c>
      <c r="FF89" s="216">
        <v>3</v>
      </c>
      <c r="FG89" s="216" t="s">
        <v>7457</v>
      </c>
      <c r="FH89" s="216" t="s">
        <v>17</v>
      </c>
      <c r="FI89" s="206">
        <v>45838</v>
      </c>
      <c r="FJ89" s="213" t="s">
        <v>385</v>
      </c>
      <c r="FK89" s="214" t="s">
        <v>17</v>
      </c>
      <c r="FL89" s="214" t="s">
        <v>17</v>
      </c>
      <c r="FM89" s="214" t="s">
        <v>17</v>
      </c>
      <c r="FN89" s="214" t="s">
        <v>17</v>
      </c>
      <c r="FO89" s="214" t="s">
        <v>384</v>
      </c>
      <c r="FP89" s="210" t="s">
        <v>17</v>
      </c>
      <c r="FQ89" s="211">
        <v>44921</v>
      </c>
      <c r="FR89" s="213" t="s">
        <v>387</v>
      </c>
      <c r="FS89" s="216" t="s">
        <v>17</v>
      </c>
      <c r="FT89" s="216" t="s">
        <v>17</v>
      </c>
      <c r="FU89" s="216" t="s">
        <v>17</v>
      </c>
      <c r="FV89" s="216" t="s">
        <v>17</v>
      </c>
      <c r="FW89" s="216" t="s">
        <v>386</v>
      </c>
      <c r="FX89" s="216" t="s">
        <v>17</v>
      </c>
      <c r="FY89" s="206">
        <v>44921</v>
      </c>
      <c r="FZ89" s="214" t="s">
        <v>4118</v>
      </c>
      <c r="GA89" s="214">
        <v>2</v>
      </c>
      <c r="GB89" s="214" t="s">
        <v>1215</v>
      </c>
      <c r="GC89" s="214" t="s">
        <v>62</v>
      </c>
      <c r="GD89" s="214">
        <v>2</v>
      </c>
      <c r="GE89" s="214" t="s">
        <v>17</v>
      </c>
      <c r="GF89" s="214" t="s">
        <v>17</v>
      </c>
      <c r="GG89" s="215">
        <v>45833</v>
      </c>
      <c r="GH89" s="213" t="s">
        <v>4124</v>
      </c>
      <c r="GI89" s="216">
        <v>0</v>
      </c>
      <c r="GJ89" s="216" t="s">
        <v>1215</v>
      </c>
      <c r="GK89" s="216" t="s">
        <v>62</v>
      </c>
      <c r="GL89" s="216">
        <v>2</v>
      </c>
      <c r="GM89" s="216" t="s">
        <v>17</v>
      </c>
      <c r="GN89" s="216" t="s">
        <v>17</v>
      </c>
      <c r="GO89" s="206">
        <v>45833</v>
      </c>
      <c r="GP89" s="214" t="s">
        <v>4119</v>
      </c>
      <c r="GQ89" s="214">
        <v>0</v>
      </c>
      <c r="GR89" s="214" t="s">
        <v>1215</v>
      </c>
      <c r="GS89" s="214" t="s">
        <v>62</v>
      </c>
      <c r="GT89" s="214">
        <v>2</v>
      </c>
      <c r="GU89" s="214" t="s">
        <v>17</v>
      </c>
      <c r="GV89" s="214" t="s">
        <v>17</v>
      </c>
      <c r="GW89" s="215">
        <v>45833</v>
      </c>
      <c r="GX89" s="213" t="s">
        <v>4125</v>
      </c>
      <c r="GY89" s="216">
        <v>0</v>
      </c>
      <c r="GZ89" s="216" t="s">
        <v>1215</v>
      </c>
      <c r="HA89" s="216" t="s">
        <v>62</v>
      </c>
      <c r="HB89" s="216">
        <v>2</v>
      </c>
      <c r="HC89" s="216" t="s">
        <v>17</v>
      </c>
      <c r="HD89" s="216" t="s">
        <v>17</v>
      </c>
      <c r="HE89" s="206">
        <v>45833</v>
      </c>
      <c r="HF89" s="214" t="s">
        <v>4117</v>
      </c>
      <c r="HG89" s="214">
        <v>0</v>
      </c>
      <c r="HH89" s="214" t="s">
        <v>1215</v>
      </c>
      <c r="HI89" s="214" t="s">
        <v>62</v>
      </c>
      <c r="HJ89" s="214">
        <v>2</v>
      </c>
      <c r="HK89" s="214" t="s">
        <v>17</v>
      </c>
      <c r="HL89" s="214" t="s">
        <v>17</v>
      </c>
      <c r="HM89" s="215">
        <v>45833</v>
      </c>
      <c r="HN89" s="213" t="s">
        <v>4123</v>
      </c>
      <c r="HO89" s="216">
        <v>0</v>
      </c>
      <c r="HP89" s="216" t="s">
        <v>1215</v>
      </c>
      <c r="HQ89" s="216" t="s">
        <v>62</v>
      </c>
      <c r="HR89" s="216">
        <v>2</v>
      </c>
      <c r="HS89" s="216" t="s">
        <v>17</v>
      </c>
      <c r="HT89" s="216" t="s">
        <v>17</v>
      </c>
      <c r="HU89" s="206">
        <v>45833</v>
      </c>
      <c r="HV89" s="214" t="s">
        <v>4120</v>
      </c>
      <c r="HW89" s="214">
        <v>1</v>
      </c>
      <c r="HX89" s="214" t="s">
        <v>1215</v>
      </c>
      <c r="HY89" s="214" t="s">
        <v>62</v>
      </c>
      <c r="HZ89" s="214">
        <v>2</v>
      </c>
      <c r="IA89" s="214" t="s">
        <v>17</v>
      </c>
      <c r="IB89" s="214" t="s">
        <v>17</v>
      </c>
      <c r="IC89" s="215">
        <v>45833</v>
      </c>
      <c r="ID89" s="213" t="s">
        <v>4122</v>
      </c>
      <c r="IE89" s="216">
        <v>0</v>
      </c>
      <c r="IF89" s="216" t="s">
        <v>1215</v>
      </c>
      <c r="IG89" s="216" t="s">
        <v>62</v>
      </c>
      <c r="IH89" s="216">
        <v>2</v>
      </c>
      <c r="II89" s="216" t="s">
        <v>17</v>
      </c>
      <c r="IJ89" s="216" t="s">
        <v>17</v>
      </c>
      <c r="IK89" s="206">
        <v>45833</v>
      </c>
      <c r="IL89" s="214" t="s">
        <v>4121</v>
      </c>
      <c r="IM89" s="214">
        <v>0</v>
      </c>
      <c r="IN89" s="214" t="s">
        <v>1215</v>
      </c>
      <c r="IO89" s="214" t="s">
        <v>62</v>
      </c>
      <c r="IP89" s="214">
        <v>2</v>
      </c>
      <c r="IQ89" s="214" t="s">
        <v>17</v>
      </c>
      <c r="IR89" s="214" t="s">
        <v>17</v>
      </c>
      <c r="IS89" s="215">
        <v>45833</v>
      </c>
    </row>
    <row r="90" spans="1:253" s="11" customFormat="1" ht="13.25" customHeight="1" x14ac:dyDescent="0.25">
      <c r="A90" s="11" t="s">
        <v>3255</v>
      </c>
      <c r="B90" s="11" t="s">
        <v>8448</v>
      </c>
      <c r="C90" s="11" t="s">
        <v>3256</v>
      </c>
      <c r="D90" s="11" t="s">
        <v>3257</v>
      </c>
      <c r="E90" s="11" t="s">
        <v>7973</v>
      </c>
      <c r="F90" s="11" t="s">
        <v>5835</v>
      </c>
      <c r="G90" s="204">
        <v>254237000</v>
      </c>
      <c r="H90" s="205" t="s">
        <v>5719</v>
      </c>
      <c r="I90" s="205" t="s">
        <v>398</v>
      </c>
      <c r="J90" s="205">
        <v>2</v>
      </c>
      <c r="K90" s="205" t="s">
        <v>5721</v>
      </c>
      <c r="L90" s="205" t="s">
        <v>5720</v>
      </c>
      <c r="M90" s="206">
        <v>45834</v>
      </c>
      <c r="N90" s="213" t="s">
        <v>5839</v>
      </c>
      <c r="O90" s="208">
        <v>13297</v>
      </c>
      <c r="P90" s="208" t="s">
        <v>5836</v>
      </c>
      <c r="Q90" s="208" t="s">
        <v>398</v>
      </c>
      <c r="R90" s="208">
        <v>2</v>
      </c>
      <c r="S90" s="208" t="s">
        <v>5838</v>
      </c>
      <c r="T90" s="208" t="s">
        <v>5837</v>
      </c>
      <c r="U90" s="209">
        <v>45834</v>
      </c>
      <c r="V90" s="213" t="s">
        <v>5841</v>
      </c>
      <c r="W90" s="205">
        <v>4461000</v>
      </c>
      <c r="X90" s="205" t="s">
        <v>5836</v>
      </c>
      <c r="Y90" s="205" t="s">
        <v>230</v>
      </c>
      <c r="Z90" s="205">
        <v>3</v>
      </c>
      <c r="AA90" s="205" t="s">
        <v>5840</v>
      </c>
      <c r="AB90" s="205" t="s">
        <v>5837</v>
      </c>
      <c r="AC90" s="206">
        <v>45834</v>
      </c>
      <c r="AD90" s="213" t="s">
        <v>5843</v>
      </c>
      <c r="AE90" s="210">
        <v>3000</v>
      </c>
      <c r="AF90" s="210" t="s">
        <v>5739</v>
      </c>
      <c r="AG90" s="210" t="s">
        <v>230</v>
      </c>
      <c r="AH90" s="210">
        <v>3</v>
      </c>
      <c r="AI90" s="210" t="s">
        <v>5842</v>
      </c>
      <c r="AJ90" s="210" t="s">
        <v>5740</v>
      </c>
      <c r="AK90" s="211">
        <v>45834</v>
      </c>
      <c r="AL90" s="213" t="s">
        <v>5845</v>
      </c>
      <c r="AM90" s="205">
        <v>3000</v>
      </c>
      <c r="AN90" s="205" t="s">
        <v>5739</v>
      </c>
      <c r="AO90" s="205" t="s">
        <v>230</v>
      </c>
      <c r="AP90" s="205">
        <v>3</v>
      </c>
      <c r="AQ90" s="205" t="s">
        <v>5844</v>
      </c>
      <c r="AR90" s="205" t="s">
        <v>5740</v>
      </c>
      <c r="AS90" s="206">
        <v>45834</v>
      </c>
      <c r="AT90" s="214" t="s">
        <v>5847</v>
      </c>
      <c r="AU90" s="210">
        <v>57</v>
      </c>
      <c r="AV90" s="210" t="s">
        <v>5739</v>
      </c>
      <c r="AW90" s="210" t="s">
        <v>230</v>
      </c>
      <c r="AX90" s="210">
        <v>3</v>
      </c>
      <c r="AY90" s="210" t="s">
        <v>5846</v>
      </c>
      <c r="AZ90" s="210" t="s">
        <v>5740</v>
      </c>
      <c r="BA90" s="211">
        <v>45834</v>
      </c>
      <c r="BB90" s="213" t="s">
        <v>5867</v>
      </c>
      <c r="BC90" s="205" t="s">
        <v>17</v>
      </c>
      <c r="BD90" s="205" t="s">
        <v>17</v>
      </c>
      <c r="BE90" s="205" t="s">
        <v>17</v>
      </c>
      <c r="BF90" s="205" t="s">
        <v>17</v>
      </c>
      <c r="BG90" s="205" t="s">
        <v>608</v>
      </c>
      <c r="BH90" s="205" t="s">
        <v>17</v>
      </c>
      <c r="BI90" s="206">
        <v>45834</v>
      </c>
      <c r="BJ90" s="214" t="s">
        <v>5849</v>
      </c>
      <c r="BK90" s="214">
        <v>47</v>
      </c>
      <c r="BL90" s="214" t="s">
        <v>5743</v>
      </c>
      <c r="BM90" s="214" t="s">
        <v>230</v>
      </c>
      <c r="BN90" s="214">
        <v>3</v>
      </c>
      <c r="BO90" s="214" t="s">
        <v>5848</v>
      </c>
      <c r="BP90" s="210" t="s">
        <v>1013</v>
      </c>
      <c r="BQ90" s="215">
        <v>45834</v>
      </c>
      <c r="BR90" s="213" t="s">
        <v>5869</v>
      </c>
      <c r="BS90" s="216">
        <v>127</v>
      </c>
      <c r="BT90" s="216" t="s">
        <v>5739</v>
      </c>
      <c r="BU90" s="216" t="s">
        <v>178</v>
      </c>
      <c r="BV90" s="216">
        <v>1</v>
      </c>
      <c r="BW90" s="216" t="s">
        <v>5868</v>
      </c>
      <c r="BX90" s="216" t="s">
        <v>5740</v>
      </c>
      <c r="BY90" s="206">
        <v>45834</v>
      </c>
      <c r="BZ90" s="214" t="s">
        <v>5871</v>
      </c>
      <c r="CA90" s="214">
        <v>12</v>
      </c>
      <c r="CB90" s="214" t="s">
        <v>5739</v>
      </c>
      <c r="CC90" s="214" t="s">
        <v>178</v>
      </c>
      <c r="CD90" s="214">
        <v>1</v>
      </c>
      <c r="CE90" s="214" t="s">
        <v>5870</v>
      </c>
      <c r="CF90" s="214" t="s">
        <v>5740</v>
      </c>
      <c r="CG90" s="215">
        <v>45834</v>
      </c>
      <c r="CH90" s="213" t="s">
        <v>9042</v>
      </c>
      <c r="CI90" s="214" t="e">
        <v>#N/A</v>
      </c>
      <c r="CJ90" s="214" t="e">
        <v>#N/A</v>
      </c>
      <c r="CK90" s="214" t="e">
        <v>#N/A</v>
      </c>
      <c r="CL90" s="214" t="e">
        <v>#N/A</v>
      </c>
      <c r="CM90" s="214" t="e">
        <v>#N/A</v>
      </c>
      <c r="CN90" s="214" t="e">
        <v>#N/A</v>
      </c>
      <c r="CO90" s="217" t="e">
        <v>#N/A</v>
      </c>
      <c r="CP90" s="214" t="s">
        <v>5873</v>
      </c>
      <c r="CQ90" s="216" t="s">
        <v>17</v>
      </c>
      <c r="CR90" s="216" t="s">
        <v>17</v>
      </c>
      <c r="CS90" s="216" t="s">
        <v>17</v>
      </c>
      <c r="CT90" s="216" t="s">
        <v>17</v>
      </c>
      <c r="CU90" s="216" t="s">
        <v>608</v>
      </c>
      <c r="CV90" s="216" t="s">
        <v>17</v>
      </c>
      <c r="CW90" s="206">
        <v>45834</v>
      </c>
      <c r="CX90" s="214" t="s">
        <v>5852</v>
      </c>
      <c r="CY90" s="210" t="s">
        <v>17</v>
      </c>
      <c r="CZ90" s="210" t="s">
        <v>318</v>
      </c>
      <c r="DA90" s="210" t="s">
        <v>17</v>
      </c>
      <c r="DB90" s="210" t="s">
        <v>17</v>
      </c>
      <c r="DC90" s="210" t="s">
        <v>5857</v>
      </c>
      <c r="DD90" s="210" t="s">
        <v>318</v>
      </c>
      <c r="DE90" s="212">
        <v>45834</v>
      </c>
      <c r="DF90" s="213" t="s">
        <v>5854</v>
      </c>
      <c r="DG90" s="205">
        <v>4461000</v>
      </c>
      <c r="DH90" s="216" t="s">
        <v>5836</v>
      </c>
      <c r="DI90" s="216" t="s">
        <v>230</v>
      </c>
      <c r="DJ90" s="216">
        <v>3</v>
      </c>
      <c r="DK90" s="216" t="s">
        <v>5853</v>
      </c>
      <c r="DL90" s="216" t="s">
        <v>5837</v>
      </c>
      <c r="DM90" s="206">
        <v>45834</v>
      </c>
      <c r="DN90" s="214" t="s">
        <v>5856</v>
      </c>
      <c r="DO90" s="210" t="s">
        <v>17</v>
      </c>
      <c r="DP90" s="214" t="s">
        <v>318</v>
      </c>
      <c r="DQ90" s="214" t="s">
        <v>17</v>
      </c>
      <c r="DR90" s="214" t="s">
        <v>17</v>
      </c>
      <c r="DS90" s="214" t="s">
        <v>5855</v>
      </c>
      <c r="DT90" s="214" t="s">
        <v>318</v>
      </c>
      <c r="DU90" s="215">
        <v>45834</v>
      </c>
      <c r="DV90" s="213" t="s">
        <v>5858</v>
      </c>
      <c r="DW90" s="205" t="s">
        <v>17</v>
      </c>
      <c r="DX90" s="216" t="s">
        <v>318</v>
      </c>
      <c r="DY90" s="216" t="s">
        <v>17</v>
      </c>
      <c r="DZ90" s="216" t="s">
        <v>17</v>
      </c>
      <c r="EA90" s="216" t="s">
        <v>5857</v>
      </c>
      <c r="EB90" s="216" t="s">
        <v>318</v>
      </c>
      <c r="EC90" s="206">
        <v>45834</v>
      </c>
      <c r="ED90" s="214" t="s">
        <v>5859</v>
      </c>
      <c r="EE90" s="210" t="s">
        <v>17</v>
      </c>
      <c r="EF90" s="214" t="s">
        <v>318</v>
      </c>
      <c r="EG90" s="214" t="s">
        <v>17</v>
      </c>
      <c r="EH90" s="214" t="s">
        <v>17</v>
      </c>
      <c r="EI90" s="214" t="s">
        <v>5857</v>
      </c>
      <c r="EJ90" s="214" t="s">
        <v>318</v>
      </c>
      <c r="EK90" s="215">
        <v>45834</v>
      </c>
      <c r="EL90" s="213" t="s">
        <v>5860</v>
      </c>
      <c r="EM90" s="205" t="s">
        <v>17</v>
      </c>
      <c r="EN90" s="216" t="s">
        <v>318</v>
      </c>
      <c r="EO90" s="216" t="s">
        <v>17</v>
      </c>
      <c r="EP90" s="216" t="s">
        <v>17</v>
      </c>
      <c r="EQ90" s="216" t="s">
        <v>5857</v>
      </c>
      <c r="ER90" s="216" t="s">
        <v>318</v>
      </c>
      <c r="ES90" s="206">
        <v>45834</v>
      </c>
      <c r="ET90" s="214" t="s">
        <v>5850</v>
      </c>
      <c r="EU90" s="214">
        <v>47</v>
      </c>
      <c r="EV90" s="214" t="s">
        <v>5743</v>
      </c>
      <c r="EW90" s="214" t="s">
        <v>230</v>
      </c>
      <c r="EX90" s="214">
        <v>3</v>
      </c>
      <c r="EY90" s="214" t="s">
        <v>5744</v>
      </c>
      <c r="EZ90" s="214" t="s">
        <v>1013</v>
      </c>
      <c r="FA90" s="215">
        <v>45834</v>
      </c>
      <c r="FB90" s="213" t="s">
        <v>5864</v>
      </c>
      <c r="FC90" s="216">
        <v>2</v>
      </c>
      <c r="FD90" s="216" t="s">
        <v>5861</v>
      </c>
      <c r="FE90" s="216" t="s">
        <v>230</v>
      </c>
      <c r="FF90" s="216">
        <v>3</v>
      </c>
      <c r="FG90" s="216" t="s">
        <v>5863</v>
      </c>
      <c r="FH90" s="216" t="s">
        <v>5862</v>
      </c>
      <c r="FI90" s="206">
        <v>45834</v>
      </c>
      <c r="FJ90" s="213" t="s">
        <v>5865</v>
      </c>
      <c r="FK90" s="214" t="s">
        <v>17</v>
      </c>
      <c r="FL90" s="214" t="s">
        <v>17</v>
      </c>
      <c r="FM90" s="214" t="s">
        <v>17</v>
      </c>
      <c r="FN90" s="214" t="s">
        <v>17</v>
      </c>
      <c r="FO90" s="214" t="s">
        <v>608</v>
      </c>
      <c r="FP90" s="210" t="s">
        <v>17</v>
      </c>
      <c r="FQ90" s="211">
        <v>45834</v>
      </c>
      <c r="FR90" s="213" t="s">
        <v>5866</v>
      </c>
      <c r="FS90" s="216" t="s">
        <v>17</v>
      </c>
      <c r="FT90" s="216" t="s">
        <v>17</v>
      </c>
      <c r="FU90" s="216" t="s">
        <v>17</v>
      </c>
      <c r="FV90" s="216" t="s">
        <v>17</v>
      </c>
      <c r="FW90" s="216" t="s">
        <v>608</v>
      </c>
      <c r="FX90" s="216" t="s">
        <v>17</v>
      </c>
      <c r="FY90" s="206">
        <v>45834</v>
      </c>
      <c r="FZ90" s="214" t="s">
        <v>3259</v>
      </c>
      <c r="GA90" s="214">
        <v>1</v>
      </c>
      <c r="GB90" s="214" t="s">
        <v>1215</v>
      </c>
      <c r="GC90" s="214" t="s">
        <v>62</v>
      </c>
      <c r="GD90" s="214">
        <v>2</v>
      </c>
      <c r="GE90" s="214" t="s">
        <v>17</v>
      </c>
      <c r="GF90" s="214" t="s">
        <v>17</v>
      </c>
      <c r="GG90" s="215">
        <v>45832</v>
      </c>
      <c r="GH90" s="213" t="s">
        <v>3265</v>
      </c>
      <c r="GI90" s="216">
        <v>1</v>
      </c>
      <c r="GJ90" s="216" t="s">
        <v>1215</v>
      </c>
      <c r="GK90" s="216" t="s">
        <v>62</v>
      </c>
      <c r="GL90" s="216">
        <v>2</v>
      </c>
      <c r="GM90" s="216" t="s">
        <v>17</v>
      </c>
      <c r="GN90" s="216" t="s">
        <v>17</v>
      </c>
      <c r="GO90" s="206">
        <v>45832</v>
      </c>
      <c r="GP90" s="214" t="s">
        <v>3260</v>
      </c>
      <c r="GQ90" s="214">
        <v>0</v>
      </c>
      <c r="GR90" s="214" t="s">
        <v>1215</v>
      </c>
      <c r="GS90" s="214" t="s">
        <v>62</v>
      </c>
      <c r="GT90" s="214">
        <v>2</v>
      </c>
      <c r="GU90" s="214" t="s">
        <v>17</v>
      </c>
      <c r="GV90" s="214" t="s">
        <v>17</v>
      </c>
      <c r="GW90" s="215">
        <v>45832</v>
      </c>
      <c r="GX90" s="213" t="s">
        <v>3266</v>
      </c>
      <c r="GY90" s="216">
        <v>0</v>
      </c>
      <c r="GZ90" s="216" t="s">
        <v>1215</v>
      </c>
      <c r="HA90" s="216" t="s">
        <v>62</v>
      </c>
      <c r="HB90" s="216">
        <v>2</v>
      </c>
      <c r="HC90" s="216" t="s">
        <v>17</v>
      </c>
      <c r="HD90" s="216" t="s">
        <v>17</v>
      </c>
      <c r="HE90" s="206">
        <v>45832</v>
      </c>
      <c r="HF90" s="214" t="s">
        <v>3258</v>
      </c>
      <c r="HG90" s="214">
        <v>0</v>
      </c>
      <c r="HH90" s="214" t="s">
        <v>1215</v>
      </c>
      <c r="HI90" s="214" t="s">
        <v>62</v>
      </c>
      <c r="HJ90" s="214">
        <v>2</v>
      </c>
      <c r="HK90" s="214" t="s">
        <v>17</v>
      </c>
      <c r="HL90" s="214" t="s">
        <v>17</v>
      </c>
      <c r="HM90" s="215">
        <v>45832</v>
      </c>
      <c r="HN90" s="213" t="s">
        <v>3264</v>
      </c>
      <c r="HO90" s="216">
        <v>2</v>
      </c>
      <c r="HP90" s="216" t="s">
        <v>1215</v>
      </c>
      <c r="HQ90" s="216" t="s">
        <v>62</v>
      </c>
      <c r="HR90" s="216">
        <v>2</v>
      </c>
      <c r="HS90" s="216" t="s">
        <v>17</v>
      </c>
      <c r="HT90" s="216" t="s">
        <v>17</v>
      </c>
      <c r="HU90" s="206">
        <v>45832</v>
      </c>
      <c r="HV90" s="214" t="s">
        <v>3261</v>
      </c>
      <c r="HW90" s="214">
        <v>2</v>
      </c>
      <c r="HX90" s="214" t="s">
        <v>1215</v>
      </c>
      <c r="HY90" s="214" t="s">
        <v>62</v>
      </c>
      <c r="HZ90" s="214">
        <v>2</v>
      </c>
      <c r="IA90" s="214" t="s">
        <v>17</v>
      </c>
      <c r="IB90" s="214" t="s">
        <v>17</v>
      </c>
      <c r="IC90" s="215">
        <v>45832</v>
      </c>
      <c r="ID90" s="213" t="s">
        <v>3263</v>
      </c>
      <c r="IE90" s="216">
        <v>1</v>
      </c>
      <c r="IF90" s="216" t="s">
        <v>1215</v>
      </c>
      <c r="IG90" s="216" t="s">
        <v>62</v>
      </c>
      <c r="IH90" s="216">
        <v>2</v>
      </c>
      <c r="II90" s="216" t="s">
        <v>17</v>
      </c>
      <c r="IJ90" s="216" t="s">
        <v>17</v>
      </c>
      <c r="IK90" s="206">
        <v>45832</v>
      </c>
      <c r="IL90" s="214" t="s">
        <v>3262</v>
      </c>
      <c r="IM90" s="214">
        <v>3</v>
      </c>
      <c r="IN90" s="214" t="s">
        <v>1215</v>
      </c>
      <c r="IO90" s="214" t="s">
        <v>62</v>
      </c>
      <c r="IP90" s="214">
        <v>2</v>
      </c>
      <c r="IQ90" s="214" t="s">
        <v>17</v>
      </c>
      <c r="IR90" s="214" t="s">
        <v>17</v>
      </c>
      <c r="IS90" s="215">
        <v>45832</v>
      </c>
    </row>
    <row r="91" spans="1:253" s="11" customFormat="1" ht="13.25" customHeight="1" x14ac:dyDescent="0.25">
      <c r="A91" s="11" t="s">
        <v>3267</v>
      </c>
      <c r="B91" s="11" t="s">
        <v>8440</v>
      </c>
      <c r="C91" s="11" t="s">
        <v>3268</v>
      </c>
      <c r="D91" s="11" t="s">
        <v>3257</v>
      </c>
      <c r="E91" s="11" t="s">
        <v>7973</v>
      </c>
      <c r="F91" s="11" t="s">
        <v>5774</v>
      </c>
      <c r="G91" s="204">
        <v>254237000</v>
      </c>
      <c r="H91" s="205" t="s">
        <v>5719</v>
      </c>
      <c r="I91" s="205" t="s">
        <v>398</v>
      </c>
      <c r="J91" s="205">
        <v>2</v>
      </c>
      <c r="K91" s="205" t="s">
        <v>5721</v>
      </c>
      <c r="L91" s="205" t="s">
        <v>5720</v>
      </c>
      <c r="M91" s="206">
        <v>45834</v>
      </c>
      <c r="N91" s="213" t="s">
        <v>5778</v>
      </c>
      <c r="O91" s="208">
        <v>484256</v>
      </c>
      <c r="P91" s="208" t="s">
        <v>5775</v>
      </c>
      <c r="Q91" s="208" t="s">
        <v>398</v>
      </c>
      <c r="R91" s="208">
        <v>2</v>
      </c>
      <c r="S91" s="208" t="s">
        <v>5777</v>
      </c>
      <c r="T91" s="208" t="s">
        <v>5776</v>
      </c>
      <c r="U91" s="209">
        <v>45834</v>
      </c>
      <c r="V91" s="213" t="s">
        <v>5781</v>
      </c>
      <c r="W91" s="205">
        <v>50789000</v>
      </c>
      <c r="X91" s="205" t="s">
        <v>5759</v>
      </c>
      <c r="Y91" s="205" t="s">
        <v>230</v>
      </c>
      <c r="Z91" s="205">
        <v>3</v>
      </c>
      <c r="AA91" s="205" t="s">
        <v>5780</v>
      </c>
      <c r="AB91" s="205" t="s">
        <v>5779</v>
      </c>
      <c r="AC91" s="206">
        <v>45834</v>
      </c>
      <c r="AD91" s="213" t="s">
        <v>5784</v>
      </c>
      <c r="AE91" s="210">
        <v>27455000</v>
      </c>
      <c r="AF91" s="210" t="s">
        <v>5759</v>
      </c>
      <c r="AG91" s="210" t="s">
        <v>230</v>
      </c>
      <c r="AH91" s="210">
        <v>3</v>
      </c>
      <c r="AI91" s="210" t="s">
        <v>5783</v>
      </c>
      <c r="AJ91" s="210" t="s">
        <v>5782</v>
      </c>
      <c r="AK91" s="211">
        <v>45834</v>
      </c>
      <c r="AL91" s="213" t="s">
        <v>5788</v>
      </c>
      <c r="AM91" s="205">
        <v>143000</v>
      </c>
      <c r="AN91" s="205" t="s">
        <v>5785</v>
      </c>
      <c r="AO91" s="205" t="s">
        <v>230</v>
      </c>
      <c r="AP91" s="205">
        <v>3</v>
      </c>
      <c r="AQ91" s="205" t="s">
        <v>5787</v>
      </c>
      <c r="AR91" s="205" t="s">
        <v>5786</v>
      </c>
      <c r="AS91" s="206">
        <v>45834</v>
      </c>
      <c r="AT91" s="214" t="s">
        <v>5789</v>
      </c>
      <c r="AU91" s="210" t="s">
        <v>17</v>
      </c>
      <c r="AV91" s="210" t="s">
        <v>17</v>
      </c>
      <c r="AW91" s="210" t="s">
        <v>398</v>
      </c>
      <c r="AX91" s="210">
        <v>2</v>
      </c>
      <c r="AY91" s="210" t="s">
        <v>608</v>
      </c>
      <c r="AZ91" s="210" t="s">
        <v>17</v>
      </c>
      <c r="BA91" s="211">
        <v>45834</v>
      </c>
      <c r="BB91" s="213" t="s">
        <v>9043</v>
      </c>
      <c r="BC91" s="205" t="e">
        <v>#N/A</v>
      </c>
      <c r="BD91" s="205" t="e">
        <v>#N/A</v>
      </c>
      <c r="BE91" s="205" t="e">
        <v>#N/A</v>
      </c>
      <c r="BF91" s="205" t="e">
        <v>#N/A</v>
      </c>
      <c r="BG91" s="205" t="e">
        <v>#N/A</v>
      </c>
      <c r="BH91" s="205" t="e">
        <v>#N/A</v>
      </c>
      <c r="BI91" s="206" t="e">
        <v>#N/A</v>
      </c>
      <c r="BJ91" s="214" t="s">
        <v>5790</v>
      </c>
      <c r="BK91" s="214" t="s">
        <v>17</v>
      </c>
      <c r="BL91" s="214" t="s">
        <v>17</v>
      </c>
      <c r="BM91" s="214" t="s">
        <v>398</v>
      </c>
      <c r="BN91" s="214">
        <v>2</v>
      </c>
      <c r="BO91" s="214" t="s">
        <v>608</v>
      </c>
      <c r="BP91" s="210" t="s">
        <v>17</v>
      </c>
      <c r="BQ91" s="215">
        <v>45834</v>
      </c>
      <c r="BR91" s="213" t="s">
        <v>9044</v>
      </c>
      <c r="BS91" s="216" t="e">
        <v>#N/A</v>
      </c>
      <c r="BT91" s="216" t="e">
        <v>#N/A</v>
      </c>
      <c r="BU91" s="216" t="e">
        <v>#N/A</v>
      </c>
      <c r="BV91" s="216" t="e">
        <v>#N/A</v>
      </c>
      <c r="BW91" s="216" t="e">
        <v>#N/A</v>
      </c>
      <c r="BX91" s="216" t="e">
        <v>#N/A</v>
      </c>
      <c r="BY91" s="206" t="e">
        <v>#N/A</v>
      </c>
      <c r="BZ91" s="214" t="s">
        <v>9045</v>
      </c>
      <c r="CA91" s="214" t="e">
        <v>#N/A</v>
      </c>
      <c r="CB91" s="214" t="e">
        <v>#N/A</v>
      </c>
      <c r="CC91" s="214" t="e">
        <v>#N/A</v>
      </c>
      <c r="CD91" s="214" t="e">
        <v>#N/A</v>
      </c>
      <c r="CE91" s="214" t="e">
        <v>#N/A</v>
      </c>
      <c r="CF91" s="214" t="e">
        <v>#N/A</v>
      </c>
      <c r="CG91" s="215" t="e">
        <v>#N/A</v>
      </c>
      <c r="CH91" s="213" t="s">
        <v>9046</v>
      </c>
      <c r="CI91" s="214" t="e">
        <v>#N/A</v>
      </c>
      <c r="CJ91" s="214" t="e">
        <v>#N/A</v>
      </c>
      <c r="CK91" s="214" t="e">
        <v>#N/A</v>
      </c>
      <c r="CL91" s="214" t="e">
        <v>#N/A</v>
      </c>
      <c r="CM91" s="214" t="e">
        <v>#N/A</v>
      </c>
      <c r="CN91" s="214" t="e">
        <v>#N/A</v>
      </c>
      <c r="CO91" s="217" t="e">
        <v>#N/A</v>
      </c>
      <c r="CP91" s="214" t="s">
        <v>9047</v>
      </c>
      <c r="CQ91" s="216" t="e">
        <v>#N/A</v>
      </c>
      <c r="CR91" s="216" t="e">
        <v>#N/A</v>
      </c>
      <c r="CS91" s="216" t="e">
        <v>#N/A</v>
      </c>
      <c r="CT91" s="216" t="e">
        <v>#N/A</v>
      </c>
      <c r="CU91" s="216" t="e">
        <v>#N/A</v>
      </c>
      <c r="CV91" s="216" t="e">
        <v>#N/A</v>
      </c>
      <c r="CW91" s="206" t="e">
        <v>#N/A</v>
      </c>
      <c r="CX91" s="214" t="s">
        <v>5793</v>
      </c>
      <c r="CY91" s="210">
        <v>9992000</v>
      </c>
      <c r="CZ91" s="210" t="s">
        <v>5759</v>
      </c>
      <c r="DA91" s="210" t="s">
        <v>230</v>
      </c>
      <c r="DB91" s="210">
        <v>3</v>
      </c>
      <c r="DC91" s="210" t="s">
        <v>5798</v>
      </c>
      <c r="DD91" s="210" t="s">
        <v>5797</v>
      </c>
      <c r="DE91" s="212">
        <v>45834</v>
      </c>
      <c r="DF91" s="213" t="s">
        <v>5794</v>
      </c>
      <c r="DG91" s="205">
        <v>23334000</v>
      </c>
      <c r="DH91" s="216" t="s">
        <v>5759</v>
      </c>
      <c r="DI91" s="216" t="s">
        <v>230</v>
      </c>
      <c r="DJ91" s="216">
        <v>3</v>
      </c>
      <c r="DK91" s="216" t="s">
        <v>5753</v>
      </c>
      <c r="DL91" s="216" t="s">
        <v>5779</v>
      </c>
      <c r="DM91" s="206">
        <v>45834</v>
      </c>
      <c r="DN91" s="214" t="s">
        <v>5796</v>
      </c>
      <c r="DO91" s="210">
        <v>17463000</v>
      </c>
      <c r="DP91" s="214" t="s">
        <v>5759</v>
      </c>
      <c r="DQ91" s="214" t="s">
        <v>230</v>
      </c>
      <c r="DR91" s="214">
        <v>3</v>
      </c>
      <c r="DS91" s="214" t="s">
        <v>5795</v>
      </c>
      <c r="DT91" s="214" t="s">
        <v>5782</v>
      </c>
      <c r="DU91" s="215">
        <v>45834</v>
      </c>
      <c r="DV91" s="213" t="s">
        <v>5799</v>
      </c>
      <c r="DW91" s="205">
        <v>9284000</v>
      </c>
      <c r="DX91" s="216" t="s">
        <v>5759</v>
      </c>
      <c r="DY91" s="216" t="s">
        <v>230</v>
      </c>
      <c r="DZ91" s="216">
        <v>3</v>
      </c>
      <c r="EA91" s="216" t="s">
        <v>5798</v>
      </c>
      <c r="EB91" s="216" t="s">
        <v>5797</v>
      </c>
      <c r="EC91" s="206">
        <v>45834</v>
      </c>
      <c r="ED91" s="214" t="s">
        <v>5801</v>
      </c>
      <c r="EE91" s="210">
        <v>708000</v>
      </c>
      <c r="EF91" s="214" t="s">
        <v>5759</v>
      </c>
      <c r="EG91" s="214" t="s">
        <v>230</v>
      </c>
      <c r="EH91" s="214">
        <v>3</v>
      </c>
      <c r="EI91" s="214" t="s">
        <v>5800</v>
      </c>
      <c r="EJ91" s="214" t="s">
        <v>5760</v>
      </c>
      <c r="EK91" s="215">
        <v>45834</v>
      </c>
      <c r="EL91" s="213" t="s">
        <v>5803</v>
      </c>
      <c r="EM91" s="205">
        <v>0</v>
      </c>
      <c r="EN91" s="216" t="s">
        <v>5759</v>
      </c>
      <c r="EO91" s="216" t="s">
        <v>230</v>
      </c>
      <c r="EP91" s="216">
        <v>3</v>
      </c>
      <c r="EQ91" s="216" t="s">
        <v>5802</v>
      </c>
      <c r="ER91" s="216" t="s">
        <v>5760</v>
      </c>
      <c r="ES91" s="206">
        <v>45834</v>
      </c>
      <c r="ET91" s="214" t="s">
        <v>5791</v>
      </c>
      <c r="EU91" s="214">
        <v>47</v>
      </c>
      <c r="EV91" s="214" t="s">
        <v>5743</v>
      </c>
      <c r="EW91" s="214" t="s">
        <v>230</v>
      </c>
      <c r="EX91" s="214">
        <v>3</v>
      </c>
      <c r="EY91" s="214" t="s">
        <v>5744</v>
      </c>
      <c r="EZ91" s="214" t="s">
        <v>1013</v>
      </c>
      <c r="FA91" s="215">
        <v>45834</v>
      </c>
      <c r="FB91" s="213" t="s">
        <v>5805</v>
      </c>
      <c r="FC91" s="216">
        <v>4</v>
      </c>
      <c r="FD91" s="216" t="s">
        <v>5759</v>
      </c>
      <c r="FE91" s="216" t="s">
        <v>230</v>
      </c>
      <c r="FF91" s="216">
        <v>3</v>
      </c>
      <c r="FG91" s="216" t="s">
        <v>5804</v>
      </c>
      <c r="FH91" s="216" t="s">
        <v>5782</v>
      </c>
      <c r="FI91" s="206">
        <v>45834</v>
      </c>
      <c r="FJ91" s="213" t="s">
        <v>9048</v>
      </c>
      <c r="FK91" s="214" t="e">
        <v>#N/A</v>
      </c>
      <c r="FL91" s="214" t="e">
        <v>#N/A</v>
      </c>
      <c r="FM91" s="214" t="e">
        <v>#N/A</v>
      </c>
      <c r="FN91" s="214" t="e">
        <v>#N/A</v>
      </c>
      <c r="FO91" s="214" t="e">
        <v>#N/A</v>
      </c>
      <c r="FP91" s="210" t="e">
        <v>#N/A</v>
      </c>
      <c r="FQ91" s="211" t="e">
        <v>#N/A</v>
      </c>
      <c r="FR91" s="213" t="s">
        <v>9049</v>
      </c>
      <c r="FS91" s="216" t="e">
        <v>#N/A</v>
      </c>
      <c r="FT91" s="216" t="e">
        <v>#N/A</v>
      </c>
      <c r="FU91" s="216" t="e">
        <v>#N/A</v>
      </c>
      <c r="FV91" s="216" t="e">
        <v>#N/A</v>
      </c>
      <c r="FW91" s="216" t="e">
        <v>#N/A</v>
      </c>
      <c r="FX91" s="216" t="e">
        <v>#N/A</v>
      </c>
      <c r="FY91" s="206" t="e">
        <v>#N/A</v>
      </c>
      <c r="FZ91" s="214" t="s">
        <v>3270</v>
      </c>
      <c r="GA91" s="214">
        <v>1</v>
      </c>
      <c r="GB91" s="214" t="s">
        <v>1215</v>
      </c>
      <c r="GC91" s="214" t="s">
        <v>62</v>
      </c>
      <c r="GD91" s="214">
        <v>2</v>
      </c>
      <c r="GE91" s="214" t="s">
        <v>17</v>
      </c>
      <c r="GF91" s="214" t="s">
        <v>17</v>
      </c>
      <c r="GG91" s="215">
        <v>45832</v>
      </c>
      <c r="GH91" s="213" t="s">
        <v>3276</v>
      </c>
      <c r="GI91" s="216">
        <v>3</v>
      </c>
      <c r="GJ91" s="216" t="s">
        <v>1215</v>
      </c>
      <c r="GK91" s="216" t="s">
        <v>62</v>
      </c>
      <c r="GL91" s="216">
        <v>2</v>
      </c>
      <c r="GM91" s="216" t="s">
        <v>17</v>
      </c>
      <c r="GN91" s="216" t="s">
        <v>17</v>
      </c>
      <c r="GO91" s="206">
        <v>45832</v>
      </c>
      <c r="GP91" s="214" t="s">
        <v>3271</v>
      </c>
      <c r="GQ91" s="214">
        <v>0</v>
      </c>
      <c r="GR91" s="214" t="s">
        <v>1215</v>
      </c>
      <c r="GS91" s="214" t="s">
        <v>62</v>
      </c>
      <c r="GT91" s="214">
        <v>2</v>
      </c>
      <c r="GU91" s="214" t="s">
        <v>17</v>
      </c>
      <c r="GV91" s="214" t="s">
        <v>17</v>
      </c>
      <c r="GW91" s="215">
        <v>45832</v>
      </c>
      <c r="GX91" s="213" t="s">
        <v>3277</v>
      </c>
      <c r="GY91" s="216">
        <v>0</v>
      </c>
      <c r="GZ91" s="216" t="s">
        <v>1215</v>
      </c>
      <c r="HA91" s="216" t="s">
        <v>62</v>
      </c>
      <c r="HB91" s="216">
        <v>2</v>
      </c>
      <c r="HC91" s="216" t="s">
        <v>17</v>
      </c>
      <c r="HD91" s="216" t="s">
        <v>17</v>
      </c>
      <c r="HE91" s="206">
        <v>45832</v>
      </c>
      <c r="HF91" s="214" t="s">
        <v>3269</v>
      </c>
      <c r="HG91" s="214">
        <v>2</v>
      </c>
      <c r="HH91" s="214" t="s">
        <v>1215</v>
      </c>
      <c r="HI91" s="214" t="s">
        <v>62</v>
      </c>
      <c r="HJ91" s="214">
        <v>2</v>
      </c>
      <c r="HK91" s="214" t="s">
        <v>17</v>
      </c>
      <c r="HL91" s="214" t="s">
        <v>17</v>
      </c>
      <c r="HM91" s="215">
        <v>45832</v>
      </c>
      <c r="HN91" s="213" t="s">
        <v>3275</v>
      </c>
      <c r="HO91" s="216">
        <v>3</v>
      </c>
      <c r="HP91" s="216" t="s">
        <v>1215</v>
      </c>
      <c r="HQ91" s="216" t="s">
        <v>62</v>
      </c>
      <c r="HR91" s="216">
        <v>2</v>
      </c>
      <c r="HS91" s="216" t="s">
        <v>17</v>
      </c>
      <c r="HT91" s="216" t="s">
        <v>17</v>
      </c>
      <c r="HU91" s="206">
        <v>45832</v>
      </c>
      <c r="HV91" s="214" t="s">
        <v>3272</v>
      </c>
      <c r="HW91" s="214">
        <v>2</v>
      </c>
      <c r="HX91" s="214" t="s">
        <v>1215</v>
      </c>
      <c r="HY91" s="214" t="s">
        <v>62</v>
      </c>
      <c r="HZ91" s="214">
        <v>2</v>
      </c>
      <c r="IA91" s="214" t="s">
        <v>17</v>
      </c>
      <c r="IB91" s="214" t="s">
        <v>17</v>
      </c>
      <c r="IC91" s="215">
        <v>45832</v>
      </c>
      <c r="ID91" s="213" t="s">
        <v>3274</v>
      </c>
      <c r="IE91" s="216">
        <v>1</v>
      </c>
      <c r="IF91" s="216" t="s">
        <v>1215</v>
      </c>
      <c r="IG91" s="216" t="s">
        <v>62</v>
      </c>
      <c r="IH91" s="216">
        <v>2</v>
      </c>
      <c r="II91" s="216" t="s">
        <v>17</v>
      </c>
      <c r="IJ91" s="216" t="s">
        <v>17</v>
      </c>
      <c r="IK91" s="206">
        <v>45832</v>
      </c>
      <c r="IL91" s="214" t="s">
        <v>3273</v>
      </c>
      <c r="IM91" s="214">
        <v>3</v>
      </c>
      <c r="IN91" s="214" t="s">
        <v>1215</v>
      </c>
      <c r="IO91" s="214" t="s">
        <v>62</v>
      </c>
      <c r="IP91" s="214">
        <v>2</v>
      </c>
      <c r="IQ91" s="214" t="s">
        <v>17</v>
      </c>
      <c r="IR91" s="214" t="s">
        <v>17</v>
      </c>
      <c r="IS91" s="215">
        <v>45832</v>
      </c>
    </row>
    <row r="92" spans="1:253" s="11" customFormat="1" ht="13.25" customHeight="1" x14ac:dyDescent="0.25">
      <c r="A92" s="11" t="s">
        <v>3278</v>
      </c>
      <c r="B92" s="11" t="s">
        <v>8443</v>
      </c>
      <c r="C92" s="11" t="s">
        <v>3279</v>
      </c>
      <c r="D92" s="11" t="s">
        <v>3257</v>
      </c>
      <c r="E92" s="11" t="s">
        <v>7973</v>
      </c>
      <c r="F92" s="11" t="s">
        <v>5806</v>
      </c>
      <c r="G92" s="204">
        <v>254237000</v>
      </c>
      <c r="H92" s="205" t="s">
        <v>5719</v>
      </c>
      <c r="I92" s="205" t="s">
        <v>398</v>
      </c>
      <c r="J92" s="205">
        <v>2</v>
      </c>
      <c r="K92" s="205" t="s">
        <v>5721</v>
      </c>
      <c r="L92" s="205" t="s">
        <v>5720</v>
      </c>
      <c r="M92" s="206">
        <v>45834</v>
      </c>
      <c r="N92" s="213" t="s">
        <v>5810</v>
      </c>
      <c r="O92" s="208">
        <v>449837</v>
      </c>
      <c r="P92" s="208" t="s">
        <v>5807</v>
      </c>
      <c r="Q92" s="208" t="s">
        <v>398</v>
      </c>
      <c r="R92" s="208">
        <v>2</v>
      </c>
      <c r="S92" s="208" t="s">
        <v>5809</v>
      </c>
      <c r="T92" s="208" t="s">
        <v>5808</v>
      </c>
      <c r="U92" s="209">
        <v>45834</v>
      </c>
      <c r="V92" s="213" t="s">
        <v>5814</v>
      </c>
      <c r="W92" s="205">
        <v>60674000</v>
      </c>
      <c r="X92" s="205" t="s">
        <v>5811</v>
      </c>
      <c r="Y92" s="205" t="s">
        <v>398</v>
      </c>
      <c r="Z92" s="205">
        <v>2</v>
      </c>
      <c r="AA92" s="205" t="s">
        <v>5813</v>
      </c>
      <c r="AB92" s="205" t="s">
        <v>5812</v>
      </c>
      <c r="AC92" s="206">
        <v>45834</v>
      </c>
      <c r="AD92" s="213" t="s">
        <v>5817</v>
      </c>
      <c r="AE92" s="210">
        <v>2560000</v>
      </c>
      <c r="AF92" s="210" t="s">
        <v>4662</v>
      </c>
      <c r="AG92" s="210" t="s">
        <v>178</v>
      </c>
      <c r="AH92" s="210">
        <v>1</v>
      </c>
      <c r="AI92" s="210" t="s">
        <v>5816</v>
      </c>
      <c r="AJ92" s="210" t="s">
        <v>5815</v>
      </c>
      <c r="AK92" s="211">
        <v>45834</v>
      </c>
      <c r="AL92" s="213" t="s">
        <v>5819</v>
      </c>
      <c r="AM92" s="205">
        <v>2560000</v>
      </c>
      <c r="AN92" s="205" t="s">
        <v>4662</v>
      </c>
      <c r="AO92" s="205" t="s">
        <v>178</v>
      </c>
      <c r="AP92" s="205">
        <v>1</v>
      </c>
      <c r="AQ92" s="205" t="s">
        <v>5818</v>
      </c>
      <c r="AR92" s="205" t="s">
        <v>5815</v>
      </c>
      <c r="AS92" s="206">
        <v>45834</v>
      </c>
      <c r="AT92" s="214" t="s">
        <v>5820</v>
      </c>
      <c r="AU92" s="210" t="s">
        <v>17</v>
      </c>
      <c r="AV92" s="210" t="s">
        <v>17</v>
      </c>
      <c r="AW92" s="210" t="s">
        <v>398</v>
      </c>
      <c r="AX92" s="210">
        <v>2</v>
      </c>
      <c r="AY92" s="210" t="s">
        <v>608</v>
      </c>
      <c r="AZ92" s="210" t="s">
        <v>17</v>
      </c>
      <c r="BA92" s="211">
        <v>45834</v>
      </c>
      <c r="BB92" s="213" t="s">
        <v>9050</v>
      </c>
      <c r="BC92" s="205" t="e">
        <v>#N/A</v>
      </c>
      <c r="BD92" s="205" t="e">
        <v>#N/A</v>
      </c>
      <c r="BE92" s="205" t="e">
        <v>#N/A</v>
      </c>
      <c r="BF92" s="205" t="e">
        <v>#N/A</v>
      </c>
      <c r="BG92" s="205" t="e">
        <v>#N/A</v>
      </c>
      <c r="BH92" s="205" t="e">
        <v>#N/A</v>
      </c>
      <c r="BI92" s="206" t="e">
        <v>#N/A</v>
      </c>
      <c r="BJ92" s="214" t="s">
        <v>5821</v>
      </c>
      <c r="BK92" s="214" t="s">
        <v>17</v>
      </c>
      <c r="BL92" s="214" t="s">
        <v>17</v>
      </c>
      <c r="BM92" s="214" t="s">
        <v>398</v>
      </c>
      <c r="BN92" s="214">
        <v>2</v>
      </c>
      <c r="BO92" s="214" t="s">
        <v>608</v>
      </c>
      <c r="BP92" s="210" t="s">
        <v>17</v>
      </c>
      <c r="BQ92" s="215">
        <v>45834</v>
      </c>
      <c r="BR92" s="213" t="s">
        <v>9051</v>
      </c>
      <c r="BS92" s="216" t="e">
        <v>#N/A</v>
      </c>
      <c r="BT92" s="216" t="e">
        <v>#N/A</v>
      </c>
      <c r="BU92" s="216" t="e">
        <v>#N/A</v>
      </c>
      <c r="BV92" s="216" t="e">
        <v>#N/A</v>
      </c>
      <c r="BW92" s="216" t="e">
        <v>#N/A</v>
      </c>
      <c r="BX92" s="216" t="e">
        <v>#N/A</v>
      </c>
      <c r="BY92" s="206" t="e">
        <v>#N/A</v>
      </c>
      <c r="BZ92" s="214" t="s">
        <v>9052</v>
      </c>
      <c r="CA92" s="214" t="e">
        <v>#N/A</v>
      </c>
      <c r="CB92" s="214" t="e">
        <v>#N/A</v>
      </c>
      <c r="CC92" s="214" t="e">
        <v>#N/A</v>
      </c>
      <c r="CD92" s="214" t="e">
        <v>#N/A</v>
      </c>
      <c r="CE92" s="214" t="e">
        <v>#N/A</v>
      </c>
      <c r="CF92" s="214" t="e">
        <v>#N/A</v>
      </c>
      <c r="CG92" s="215" t="e">
        <v>#N/A</v>
      </c>
      <c r="CH92" s="213" t="s">
        <v>9053</v>
      </c>
      <c r="CI92" s="214" t="e">
        <v>#N/A</v>
      </c>
      <c r="CJ92" s="214" t="e">
        <v>#N/A</v>
      </c>
      <c r="CK92" s="214" t="e">
        <v>#N/A</v>
      </c>
      <c r="CL92" s="214" t="e">
        <v>#N/A</v>
      </c>
      <c r="CM92" s="214" t="e">
        <v>#N/A</v>
      </c>
      <c r="CN92" s="214" t="e">
        <v>#N/A</v>
      </c>
      <c r="CO92" s="217" t="e">
        <v>#N/A</v>
      </c>
      <c r="CP92" s="214" t="s">
        <v>9054</v>
      </c>
      <c r="CQ92" s="216" t="e">
        <v>#N/A</v>
      </c>
      <c r="CR92" s="216" t="e">
        <v>#N/A</v>
      </c>
      <c r="CS92" s="216" t="e">
        <v>#N/A</v>
      </c>
      <c r="CT92" s="216" t="e">
        <v>#N/A</v>
      </c>
      <c r="CU92" s="216" t="e">
        <v>#N/A</v>
      </c>
      <c r="CV92" s="216" t="e">
        <v>#N/A</v>
      </c>
      <c r="CW92" s="206" t="e">
        <v>#N/A</v>
      </c>
      <c r="CX92" s="214" t="s">
        <v>5824</v>
      </c>
      <c r="CY92" s="210">
        <v>2560000</v>
      </c>
      <c r="CZ92" s="210" t="s">
        <v>4662</v>
      </c>
      <c r="DA92" s="210" t="s">
        <v>230</v>
      </c>
      <c r="DB92" s="210">
        <v>3</v>
      </c>
      <c r="DC92" s="210" t="s">
        <v>3965</v>
      </c>
      <c r="DD92" s="210" t="s">
        <v>5815</v>
      </c>
      <c r="DE92" s="212">
        <v>45834</v>
      </c>
      <c r="DF92" s="213" t="s">
        <v>5828</v>
      </c>
      <c r="DG92" s="205">
        <v>58114000</v>
      </c>
      <c r="DH92" s="216" t="s">
        <v>5825</v>
      </c>
      <c r="DI92" s="216" t="s">
        <v>398</v>
      </c>
      <c r="DJ92" s="216">
        <v>2</v>
      </c>
      <c r="DK92" s="216" t="s">
        <v>5827</v>
      </c>
      <c r="DL92" s="216" t="s">
        <v>5826</v>
      </c>
      <c r="DM92" s="206">
        <v>45834</v>
      </c>
      <c r="DN92" s="214" t="s">
        <v>5829</v>
      </c>
      <c r="DO92" s="210">
        <v>0</v>
      </c>
      <c r="DP92" s="214" t="s">
        <v>4662</v>
      </c>
      <c r="DQ92" s="214" t="s">
        <v>230</v>
      </c>
      <c r="DR92" s="214">
        <v>3</v>
      </c>
      <c r="DS92" s="214" t="s">
        <v>5047</v>
      </c>
      <c r="DT92" s="214" t="s">
        <v>5815</v>
      </c>
      <c r="DU92" s="215">
        <v>45834</v>
      </c>
      <c r="DV92" s="213" t="s">
        <v>5830</v>
      </c>
      <c r="DW92" s="205">
        <v>2560000</v>
      </c>
      <c r="DX92" s="216" t="s">
        <v>4662</v>
      </c>
      <c r="DY92" s="216" t="s">
        <v>230</v>
      </c>
      <c r="DZ92" s="216">
        <v>3</v>
      </c>
      <c r="EA92" s="216" t="s">
        <v>3965</v>
      </c>
      <c r="EB92" s="216" t="s">
        <v>5815</v>
      </c>
      <c r="EC92" s="206">
        <v>45834</v>
      </c>
      <c r="ED92" s="214" t="s">
        <v>5831</v>
      </c>
      <c r="EE92" s="210" t="s">
        <v>17</v>
      </c>
      <c r="EF92" s="214" t="s">
        <v>17</v>
      </c>
      <c r="EG92" s="214" t="s">
        <v>17</v>
      </c>
      <c r="EH92" s="214" t="s">
        <v>17</v>
      </c>
      <c r="EI92" s="214" t="s">
        <v>3965</v>
      </c>
      <c r="EJ92" s="214" t="s">
        <v>17</v>
      </c>
      <c r="EK92" s="215">
        <v>45834</v>
      </c>
      <c r="EL92" s="213" t="s">
        <v>5832</v>
      </c>
      <c r="EM92" s="205" t="s">
        <v>17</v>
      </c>
      <c r="EN92" s="216" t="s">
        <v>17</v>
      </c>
      <c r="EO92" s="216" t="s">
        <v>17</v>
      </c>
      <c r="EP92" s="216" t="s">
        <v>17</v>
      </c>
      <c r="EQ92" s="216" t="s">
        <v>3965</v>
      </c>
      <c r="ER92" s="216" t="s">
        <v>17</v>
      </c>
      <c r="ES92" s="206">
        <v>45834</v>
      </c>
      <c r="ET92" s="214" t="s">
        <v>5822</v>
      </c>
      <c r="EU92" s="214">
        <v>47</v>
      </c>
      <c r="EV92" s="214" t="s">
        <v>5743</v>
      </c>
      <c r="EW92" s="214" t="s">
        <v>230</v>
      </c>
      <c r="EX92" s="214">
        <v>3</v>
      </c>
      <c r="EY92" s="214" t="s">
        <v>5744</v>
      </c>
      <c r="EZ92" s="214" t="s">
        <v>1013</v>
      </c>
      <c r="FA92" s="215">
        <v>45834</v>
      </c>
      <c r="FB92" s="213" t="s">
        <v>5834</v>
      </c>
      <c r="FC92" s="216">
        <v>3</v>
      </c>
      <c r="FD92" s="216" t="s">
        <v>4662</v>
      </c>
      <c r="FE92" s="216" t="s">
        <v>230</v>
      </c>
      <c r="FF92" s="216">
        <v>3</v>
      </c>
      <c r="FG92" s="216" t="s">
        <v>5833</v>
      </c>
      <c r="FH92" s="216" t="s">
        <v>5815</v>
      </c>
      <c r="FI92" s="206">
        <v>45834</v>
      </c>
      <c r="FJ92" s="213" t="s">
        <v>9055</v>
      </c>
      <c r="FK92" s="214" t="e">
        <v>#N/A</v>
      </c>
      <c r="FL92" s="214" t="e">
        <v>#N/A</v>
      </c>
      <c r="FM92" s="214" t="e">
        <v>#N/A</v>
      </c>
      <c r="FN92" s="214" t="e">
        <v>#N/A</v>
      </c>
      <c r="FO92" s="214" t="e">
        <v>#N/A</v>
      </c>
      <c r="FP92" s="210" t="e">
        <v>#N/A</v>
      </c>
      <c r="FQ92" s="211" t="e">
        <v>#N/A</v>
      </c>
      <c r="FR92" s="213" t="s">
        <v>9056</v>
      </c>
      <c r="FS92" s="216" t="e">
        <v>#N/A</v>
      </c>
      <c r="FT92" s="216" t="e">
        <v>#N/A</v>
      </c>
      <c r="FU92" s="216" t="e">
        <v>#N/A</v>
      </c>
      <c r="FV92" s="216" t="e">
        <v>#N/A</v>
      </c>
      <c r="FW92" s="216" t="e">
        <v>#N/A</v>
      </c>
      <c r="FX92" s="216" t="e">
        <v>#N/A</v>
      </c>
      <c r="FY92" s="206" t="e">
        <v>#N/A</v>
      </c>
      <c r="FZ92" s="214" t="s">
        <v>3281</v>
      </c>
      <c r="GA92" s="214">
        <v>1</v>
      </c>
      <c r="GB92" s="214" t="s">
        <v>1215</v>
      </c>
      <c r="GC92" s="214" t="s">
        <v>62</v>
      </c>
      <c r="GD92" s="214">
        <v>2</v>
      </c>
      <c r="GE92" s="214" t="s">
        <v>17</v>
      </c>
      <c r="GF92" s="214" t="s">
        <v>17</v>
      </c>
      <c r="GG92" s="215">
        <v>45832</v>
      </c>
      <c r="GH92" s="213" t="s">
        <v>3287</v>
      </c>
      <c r="GI92" s="216">
        <v>2</v>
      </c>
      <c r="GJ92" s="216" t="s">
        <v>1215</v>
      </c>
      <c r="GK92" s="216" t="s">
        <v>62</v>
      </c>
      <c r="GL92" s="216">
        <v>2</v>
      </c>
      <c r="GM92" s="216" t="s">
        <v>17</v>
      </c>
      <c r="GN92" s="216" t="s">
        <v>17</v>
      </c>
      <c r="GO92" s="206">
        <v>45832</v>
      </c>
      <c r="GP92" s="214" t="s">
        <v>3282</v>
      </c>
      <c r="GQ92" s="214">
        <v>0</v>
      </c>
      <c r="GR92" s="214" t="s">
        <v>1215</v>
      </c>
      <c r="GS92" s="214" t="s">
        <v>62</v>
      </c>
      <c r="GT92" s="214">
        <v>2</v>
      </c>
      <c r="GU92" s="214" t="s">
        <v>17</v>
      </c>
      <c r="GV92" s="214" t="s">
        <v>17</v>
      </c>
      <c r="GW92" s="215">
        <v>45832</v>
      </c>
      <c r="GX92" s="213" t="s">
        <v>3288</v>
      </c>
      <c r="GY92" s="216">
        <v>0</v>
      </c>
      <c r="GZ92" s="216" t="s">
        <v>1215</v>
      </c>
      <c r="HA92" s="216" t="s">
        <v>62</v>
      </c>
      <c r="HB92" s="216">
        <v>2</v>
      </c>
      <c r="HC92" s="216" t="s">
        <v>17</v>
      </c>
      <c r="HD92" s="216" t="s">
        <v>17</v>
      </c>
      <c r="HE92" s="206">
        <v>45832</v>
      </c>
      <c r="HF92" s="214" t="s">
        <v>3280</v>
      </c>
      <c r="HG92" s="214">
        <v>2</v>
      </c>
      <c r="HH92" s="214" t="s">
        <v>1215</v>
      </c>
      <c r="HI92" s="214" t="s">
        <v>62</v>
      </c>
      <c r="HJ92" s="214">
        <v>2</v>
      </c>
      <c r="HK92" s="214" t="s">
        <v>17</v>
      </c>
      <c r="HL92" s="214" t="s">
        <v>17</v>
      </c>
      <c r="HM92" s="215">
        <v>45832</v>
      </c>
      <c r="HN92" s="213" t="s">
        <v>3286</v>
      </c>
      <c r="HO92" s="216">
        <v>3</v>
      </c>
      <c r="HP92" s="216" t="s">
        <v>1215</v>
      </c>
      <c r="HQ92" s="216" t="s">
        <v>62</v>
      </c>
      <c r="HR92" s="216">
        <v>2</v>
      </c>
      <c r="HS92" s="216" t="s">
        <v>17</v>
      </c>
      <c r="HT92" s="216" t="s">
        <v>17</v>
      </c>
      <c r="HU92" s="206">
        <v>45832</v>
      </c>
      <c r="HV92" s="214" t="s">
        <v>3283</v>
      </c>
      <c r="HW92" s="214">
        <v>2</v>
      </c>
      <c r="HX92" s="214" t="s">
        <v>1215</v>
      </c>
      <c r="HY92" s="214" t="s">
        <v>62</v>
      </c>
      <c r="HZ92" s="214">
        <v>2</v>
      </c>
      <c r="IA92" s="214" t="s">
        <v>17</v>
      </c>
      <c r="IB92" s="214" t="s">
        <v>17</v>
      </c>
      <c r="IC92" s="215">
        <v>45832</v>
      </c>
      <c r="ID92" s="213" t="s">
        <v>3285</v>
      </c>
      <c r="IE92" s="216">
        <v>1</v>
      </c>
      <c r="IF92" s="216" t="s">
        <v>1215</v>
      </c>
      <c r="IG92" s="216" t="s">
        <v>62</v>
      </c>
      <c r="IH92" s="216">
        <v>2</v>
      </c>
      <c r="II92" s="216" t="s">
        <v>17</v>
      </c>
      <c r="IJ92" s="216" t="s">
        <v>17</v>
      </c>
      <c r="IK92" s="206">
        <v>45832</v>
      </c>
      <c r="IL92" s="214" t="s">
        <v>3284</v>
      </c>
      <c r="IM92" s="214">
        <v>3</v>
      </c>
      <c r="IN92" s="214" t="s">
        <v>1215</v>
      </c>
      <c r="IO92" s="214" t="s">
        <v>62</v>
      </c>
      <c r="IP92" s="214">
        <v>2</v>
      </c>
      <c r="IQ92" s="214" t="s">
        <v>17</v>
      </c>
      <c r="IR92" s="214" t="s">
        <v>17</v>
      </c>
      <c r="IS92" s="215">
        <v>45832</v>
      </c>
    </row>
    <row r="93" spans="1:253" s="11" customFormat="1" ht="13.25" customHeight="1" x14ac:dyDescent="0.25">
      <c r="A93" s="11" t="s">
        <v>4126</v>
      </c>
      <c r="B93" s="11" t="s">
        <v>8743</v>
      </c>
      <c r="C93" s="11" t="s">
        <v>4127</v>
      </c>
      <c r="D93" s="11" t="s">
        <v>3257</v>
      </c>
      <c r="E93" s="11" t="s">
        <v>7973</v>
      </c>
      <c r="F93" s="11" t="s">
        <v>5722</v>
      </c>
      <c r="G93" s="204">
        <v>254237000</v>
      </c>
      <c r="H93" s="205" t="s">
        <v>5719</v>
      </c>
      <c r="I93" s="205" t="s">
        <v>398</v>
      </c>
      <c r="J93" s="205">
        <v>2</v>
      </c>
      <c r="K93" s="205" t="s">
        <v>5721</v>
      </c>
      <c r="L93" s="205" t="s">
        <v>5720</v>
      </c>
      <c r="M93" s="206">
        <v>45834</v>
      </c>
      <c r="N93" s="213" t="s">
        <v>5726</v>
      </c>
      <c r="O93" s="208">
        <v>498459</v>
      </c>
      <c r="P93" s="208" t="s">
        <v>5723</v>
      </c>
      <c r="Q93" s="208" t="s">
        <v>398</v>
      </c>
      <c r="R93" s="208">
        <v>2</v>
      </c>
      <c r="S93" s="208" t="s">
        <v>5725</v>
      </c>
      <c r="T93" s="208" t="s">
        <v>5724</v>
      </c>
      <c r="U93" s="209">
        <v>45834</v>
      </c>
      <c r="V93" s="213" t="s">
        <v>5730</v>
      </c>
      <c r="W93" s="205">
        <v>86490000</v>
      </c>
      <c r="X93" s="205" t="s">
        <v>5727</v>
      </c>
      <c r="Y93" s="205" t="s">
        <v>230</v>
      </c>
      <c r="Z93" s="205">
        <v>3</v>
      </c>
      <c r="AA93" s="205" t="s">
        <v>5729</v>
      </c>
      <c r="AB93" s="205" t="s">
        <v>5728</v>
      </c>
      <c r="AC93" s="206">
        <v>45834</v>
      </c>
      <c r="AD93" s="213" t="s">
        <v>5734</v>
      </c>
      <c r="AE93" s="210">
        <v>27893000</v>
      </c>
      <c r="AF93" s="210" t="s">
        <v>5731</v>
      </c>
      <c r="AG93" s="210" t="s">
        <v>230</v>
      </c>
      <c r="AH93" s="210">
        <v>3</v>
      </c>
      <c r="AI93" s="210" t="s">
        <v>5733</v>
      </c>
      <c r="AJ93" s="210" t="s">
        <v>5732</v>
      </c>
      <c r="AK93" s="211">
        <v>45834</v>
      </c>
      <c r="AL93" s="213" t="s">
        <v>5738</v>
      </c>
      <c r="AM93" s="205">
        <v>2706000</v>
      </c>
      <c r="AN93" s="205" t="s">
        <v>5735</v>
      </c>
      <c r="AO93" s="205" t="s">
        <v>230</v>
      </c>
      <c r="AP93" s="205">
        <v>3</v>
      </c>
      <c r="AQ93" s="205" t="s">
        <v>5737</v>
      </c>
      <c r="AR93" s="205" t="s">
        <v>5736</v>
      </c>
      <c r="AS93" s="206">
        <v>45834</v>
      </c>
      <c r="AT93" s="214" t="s">
        <v>5742</v>
      </c>
      <c r="AU93" s="210">
        <v>57</v>
      </c>
      <c r="AV93" s="210" t="s">
        <v>5739</v>
      </c>
      <c r="AW93" s="210" t="s">
        <v>398</v>
      </c>
      <c r="AX93" s="210">
        <v>2</v>
      </c>
      <c r="AY93" s="210" t="s">
        <v>5741</v>
      </c>
      <c r="AZ93" s="210" t="s">
        <v>5740</v>
      </c>
      <c r="BA93" s="211">
        <v>45834</v>
      </c>
      <c r="BB93" s="213" t="s">
        <v>5769</v>
      </c>
      <c r="BC93" s="205" t="s">
        <v>17</v>
      </c>
      <c r="BD93" s="205" t="s">
        <v>17</v>
      </c>
      <c r="BE93" s="205" t="s">
        <v>17</v>
      </c>
      <c r="BF93" s="205" t="s">
        <v>17</v>
      </c>
      <c r="BG93" s="205" t="s">
        <v>608</v>
      </c>
      <c r="BH93" s="205" t="s">
        <v>17</v>
      </c>
      <c r="BI93" s="206">
        <v>45834</v>
      </c>
      <c r="BJ93" s="214" t="s">
        <v>5745</v>
      </c>
      <c r="BK93" s="214">
        <v>47</v>
      </c>
      <c r="BL93" s="214" t="s">
        <v>5743</v>
      </c>
      <c r="BM93" s="214" t="s">
        <v>230</v>
      </c>
      <c r="BN93" s="214">
        <v>3</v>
      </c>
      <c r="BO93" s="214" t="s">
        <v>5744</v>
      </c>
      <c r="BP93" s="210" t="s">
        <v>1013</v>
      </c>
      <c r="BQ93" s="215">
        <v>45834</v>
      </c>
      <c r="BR93" s="213" t="s">
        <v>5770</v>
      </c>
      <c r="BS93" s="216" t="s">
        <v>17</v>
      </c>
      <c r="BT93" s="216" t="s">
        <v>17</v>
      </c>
      <c r="BU93" s="216" t="s">
        <v>17</v>
      </c>
      <c r="BV93" s="216" t="s">
        <v>17</v>
      </c>
      <c r="BW93" s="216" t="s">
        <v>608</v>
      </c>
      <c r="BX93" s="216" t="s">
        <v>17</v>
      </c>
      <c r="BY93" s="206">
        <v>45834</v>
      </c>
      <c r="BZ93" s="214" t="s">
        <v>5771</v>
      </c>
      <c r="CA93" s="214" t="s">
        <v>17</v>
      </c>
      <c r="CB93" s="214" t="s">
        <v>17</v>
      </c>
      <c r="CC93" s="214" t="s">
        <v>17</v>
      </c>
      <c r="CD93" s="214" t="s">
        <v>17</v>
      </c>
      <c r="CE93" s="214" t="s">
        <v>608</v>
      </c>
      <c r="CF93" s="214" t="s">
        <v>17</v>
      </c>
      <c r="CG93" s="215">
        <v>45834</v>
      </c>
      <c r="CH93" s="213" t="s">
        <v>9057</v>
      </c>
      <c r="CI93" s="214" t="e">
        <v>#N/A</v>
      </c>
      <c r="CJ93" s="214" t="e">
        <v>#N/A</v>
      </c>
      <c r="CK93" s="214" t="e">
        <v>#N/A</v>
      </c>
      <c r="CL93" s="214" t="e">
        <v>#N/A</v>
      </c>
      <c r="CM93" s="214" t="e">
        <v>#N/A</v>
      </c>
      <c r="CN93" s="214" t="e">
        <v>#N/A</v>
      </c>
      <c r="CO93" s="217" t="e">
        <v>#N/A</v>
      </c>
      <c r="CP93" s="214" t="s">
        <v>5773</v>
      </c>
      <c r="CQ93" s="216" t="s">
        <v>17</v>
      </c>
      <c r="CR93" s="216" t="s">
        <v>17</v>
      </c>
      <c r="CS93" s="216" t="s">
        <v>17</v>
      </c>
      <c r="CT93" s="216" t="s">
        <v>17</v>
      </c>
      <c r="CU93" s="216" t="s">
        <v>608</v>
      </c>
      <c r="CV93" s="216" t="s">
        <v>17</v>
      </c>
      <c r="CW93" s="206">
        <v>45834</v>
      </c>
      <c r="CX93" s="214" t="s">
        <v>5750</v>
      </c>
      <c r="CY93" s="210">
        <v>10427000</v>
      </c>
      <c r="CZ93" s="210" t="s">
        <v>5731</v>
      </c>
      <c r="DA93" s="210" t="s">
        <v>230</v>
      </c>
      <c r="DB93" s="210">
        <v>3</v>
      </c>
      <c r="DC93" s="210" t="s">
        <v>5757</v>
      </c>
      <c r="DD93" s="210" t="s">
        <v>5732</v>
      </c>
      <c r="DE93" s="212">
        <v>45834</v>
      </c>
      <c r="DF93" s="213" t="s">
        <v>5754</v>
      </c>
      <c r="DG93" s="205">
        <v>58597000</v>
      </c>
      <c r="DH93" s="216" t="s">
        <v>5751</v>
      </c>
      <c r="DI93" s="216" t="s">
        <v>230</v>
      </c>
      <c r="DJ93" s="216">
        <v>3</v>
      </c>
      <c r="DK93" s="216" t="s">
        <v>5753</v>
      </c>
      <c r="DL93" s="216" t="s">
        <v>5752</v>
      </c>
      <c r="DM93" s="206">
        <v>45834</v>
      </c>
      <c r="DN93" s="214" t="s">
        <v>5756</v>
      </c>
      <c r="DO93" s="210">
        <v>17466000</v>
      </c>
      <c r="DP93" s="214" t="s">
        <v>5731</v>
      </c>
      <c r="DQ93" s="214" t="s">
        <v>230</v>
      </c>
      <c r="DR93" s="214">
        <v>3</v>
      </c>
      <c r="DS93" s="214" t="s">
        <v>5755</v>
      </c>
      <c r="DT93" s="214" t="s">
        <v>5732</v>
      </c>
      <c r="DU93" s="215">
        <v>45834</v>
      </c>
      <c r="DV93" s="213" t="s">
        <v>5758</v>
      </c>
      <c r="DW93" s="205">
        <v>9719000</v>
      </c>
      <c r="DX93" s="216" t="s">
        <v>5731</v>
      </c>
      <c r="DY93" s="216" t="s">
        <v>230</v>
      </c>
      <c r="DZ93" s="216">
        <v>3</v>
      </c>
      <c r="EA93" s="216" t="s">
        <v>5757</v>
      </c>
      <c r="EB93" s="216" t="s">
        <v>5732</v>
      </c>
      <c r="EC93" s="206">
        <v>45834</v>
      </c>
      <c r="ED93" s="214" t="s">
        <v>5762</v>
      </c>
      <c r="EE93" s="210">
        <v>708000</v>
      </c>
      <c r="EF93" s="214" t="s">
        <v>5759</v>
      </c>
      <c r="EG93" s="214" t="s">
        <v>230</v>
      </c>
      <c r="EH93" s="214">
        <v>3</v>
      </c>
      <c r="EI93" s="214" t="s">
        <v>5761</v>
      </c>
      <c r="EJ93" s="214" t="s">
        <v>5760</v>
      </c>
      <c r="EK93" s="215">
        <v>45834</v>
      </c>
      <c r="EL93" s="213" t="s">
        <v>5764</v>
      </c>
      <c r="EM93" s="205" t="s">
        <v>17</v>
      </c>
      <c r="EN93" s="216" t="s">
        <v>17</v>
      </c>
      <c r="EO93" s="216" t="s">
        <v>17</v>
      </c>
      <c r="EP93" s="216" t="s">
        <v>17</v>
      </c>
      <c r="EQ93" s="216" t="s">
        <v>5763</v>
      </c>
      <c r="ER93" s="216" t="s">
        <v>17</v>
      </c>
      <c r="ES93" s="206">
        <v>45834</v>
      </c>
      <c r="ET93" s="214" t="s">
        <v>5746</v>
      </c>
      <c r="EU93" s="214">
        <v>47</v>
      </c>
      <c r="EV93" s="214" t="s">
        <v>5743</v>
      </c>
      <c r="EW93" s="214" t="s">
        <v>230</v>
      </c>
      <c r="EX93" s="214">
        <v>3</v>
      </c>
      <c r="EY93" s="214" t="s">
        <v>5744</v>
      </c>
      <c r="EZ93" s="214" t="s">
        <v>1013</v>
      </c>
      <c r="FA93" s="215">
        <v>45834</v>
      </c>
      <c r="FB93" s="213" t="s">
        <v>5766</v>
      </c>
      <c r="FC93" s="216">
        <v>4</v>
      </c>
      <c r="FD93" s="216" t="s">
        <v>5731</v>
      </c>
      <c r="FE93" s="216" t="s">
        <v>230</v>
      </c>
      <c r="FF93" s="216">
        <v>3</v>
      </c>
      <c r="FG93" s="216" t="s">
        <v>5765</v>
      </c>
      <c r="FH93" s="216" t="s">
        <v>5732</v>
      </c>
      <c r="FI93" s="206">
        <v>45834</v>
      </c>
      <c r="FJ93" s="213" t="s">
        <v>5767</v>
      </c>
      <c r="FK93" s="214" t="s">
        <v>17</v>
      </c>
      <c r="FL93" s="214" t="s">
        <v>17</v>
      </c>
      <c r="FM93" s="214" t="s">
        <v>17</v>
      </c>
      <c r="FN93" s="214" t="s">
        <v>17</v>
      </c>
      <c r="FO93" s="214" t="s">
        <v>608</v>
      </c>
      <c r="FP93" s="210" t="s">
        <v>17</v>
      </c>
      <c r="FQ93" s="211">
        <v>45834</v>
      </c>
      <c r="FR93" s="213" t="s">
        <v>5768</v>
      </c>
      <c r="FS93" s="216" t="s">
        <v>17</v>
      </c>
      <c r="FT93" s="216" t="s">
        <v>17</v>
      </c>
      <c r="FU93" s="216" t="s">
        <v>17</v>
      </c>
      <c r="FV93" s="216" t="s">
        <v>17</v>
      </c>
      <c r="FW93" s="216" t="s">
        <v>608</v>
      </c>
      <c r="FX93" s="216" t="s">
        <v>17</v>
      </c>
      <c r="FY93" s="206">
        <v>45834</v>
      </c>
      <c r="FZ93" s="214" t="s">
        <v>4129</v>
      </c>
      <c r="GA93" s="214">
        <v>1</v>
      </c>
      <c r="GB93" s="214" t="s">
        <v>1215</v>
      </c>
      <c r="GC93" s="214" t="s">
        <v>62</v>
      </c>
      <c r="GD93" s="214">
        <v>2</v>
      </c>
      <c r="GE93" s="214" t="s">
        <v>17</v>
      </c>
      <c r="GF93" s="214" t="s">
        <v>17</v>
      </c>
      <c r="GG93" s="215">
        <v>45833</v>
      </c>
      <c r="GH93" s="213" t="s">
        <v>4135</v>
      </c>
      <c r="GI93" s="216">
        <v>2</v>
      </c>
      <c r="GJ93" s="216" t="s">
        <v>1215</v>
      </c>
      <c r="GK93" s="216" t="s">
        <v>62</v>
      </c>
      <c r="GL93" s="216">
        <v>2</v>
      </c>
      <c r="GM93" s="216" t="s">
        <v>17</v>
      </c>
      <c r="GN93" s="216" t="s">
        <v>17</v>
      </c>
      <c r="GO93" s="206">
        <v>45833</v>
      </c>
      <c r="GP93" s="214" t="s">
        <v>4130</v>
      </c>
      <c r="GQ93" s="214">
        <v>1</v>
      </c>
      <c r="GR93" s="214" t="s">
        <v>1215</v>
      </c>
      <c r="GS93" s="214" t="s">
        <v>62</v>
      </c>
      <c r="GT93" s="214">
        <v>2</v>
      </c>
      <c r="GU93" s="214" t="s">
        <v>17</v>
      </c>
      <c r="GV93" s="214" t="s">
        <v>17</v>
      </c>
      <c r="GW93" s="215">
        <v>45833</v>
      </c>
      <c r="GX93" s="213" t="s">
        <v>4136</v>
      </c>
      <c r="GY93" s="216">
        <v>0</v>
      </c>
      <c r="GZ93" s="216" t="s">
        <v>1215</v>
      </c>
      <c r="HA93" s="216" t="s">
        <v>62</v>
      </c>
      <c r="HB93" s="216">
        <v>2</v>
      </c>
      <c r="HC93" s="216" t="s">
        <v>17</v>
      </c>
      <c r="HD93" s="216" t="s">
        <v>17</v>
      </c>
      <c r="HE93" s="206">
        <v>45833</v>
      </c>
      <c r="HF93" s="214" t="s">
        <v>4128</v>
      </c>
      <c r="HG93" s="214">
        <v>2</v>
      </c>
      <c r="HH93" s="214" t="s">
        <v>1215</v>
      </c>
      <c r="HI93" s="214" t="s">
        <v>62</v>
      </c>
      <c r="HJ93" s="214">
        <v>2</v>
      </c>
      <c r="HK93" s="214" t="s">
        <v>17</v>
      </c>
      <c r="HL93" s="214" t="s">
        <v>17</v>
      </c>
      <c r="HM93" s="215">
        <v>45833</v>
      </c>
      <c r="HN93" s="213" t="s">
        <v>4134</v>
      </c>
      <c r="HO93" s="216">
        <v>3</v>
      </c>
      <c r="HP93" s="216" t="s">
        <v>1215</v>
      </c>
      <c r="HQ93" s="216" t="s">
        <v>62</v>
      </c>
      <c r="HR93" s="216">
        <v>2</v>
      </c>
      <c r="HS93" s="216" t="s">
        <v>17</v>
      </c>
      <c r="HT93" s="216" t="s">
        <v>17</v>
      </c>
      <c r="HU93" s="206">
        <v>45833</v>
      </c>
      <c r="HV93" s="214" t="s">
        <v>4131</v>
      </c>
      <c r="HW93" s="214">
        <v>2</v>
      </c>
      <c r="HX93" s="214" t="s">
        <v>1215</v>
      </c>
      <c r="HY93" s="214" t="s">
        <v>62</v>
      </c>
      <c r="HZ93" s="214">
        <v>2</v>
      </c>
      <c r="IA93" s="214" t="s">
        <v>17</v>
      </c>
      <c r="IB93" s="214" t="s">
        <v>17</v>
      </c>
      <c r="IC93" s="215">
        <v>45833</v>
      </c>
      <c r="ID93" s="213" t="s">
        <v>4133</v>
      </c>
      <c r="IE93" s="216">
        <v>1</v>
      </c>
      <c r="IF93" s="216" t="s">
        <v>1215</v>
      </c>
      <c r="IG93" s="216" t="s">
        <v>62</v>
      </c>
      <c r="IH93" s="216">
        <v>2</v>
      </c>
      <c r="II93" s="216" t="s">
        <v>17</v>
      </c>
      <c r="IJ93" s="216" t="s">
        <v>17</v>
      </c>
      <c r="IK93" s="206">
        <v>45833</v>
      </c>
      <c r="IL93" s="214" t="s">
        <v>4132</v>
      </c>
      <c r="IM93" s="214">
        <v>3</v>
      </c>
      <c r="IN93" s="214" t="s">
        <v>1215</v>
      </c>
      <c r="IO93" s="214" t="s">
        <v>62</v>
      </c>
      <c r="IP93" s="214">
        <v>2</v>
      </c>
      <c r="IQ93" s="214" t="s">
        <v>17</v>
      </c>
      <c r="IR93" s="214" t="s">
        <v>17</v>
      </c>
      <c r="IS93" s="215">
        <v>45833</v>
      </c>
    </row>
    <row r="94" spans="1:253" s="11" customFormat="1" ht="13.25" customHeight="1" x14ac:dyDescent="0.25">
      <c r="A94" s="11" t="s">
        <v>992</v>
      </c>
      <c r="B94" s="11" t="s">
        <v>8443</v>
      </c>
      <c r="C94" s="11" t="s">
        <v>993</v>
      </c>
      <c r="D94" s="11" t="s">
        <v>994</v>
      </c>
      <c r="E94" s="11" t="s">
        <v>7974</v>
      </c>
      <c r="F94" s="11" t="s">
        <v>6343</v>
      </c>
      <c r="G94" s="204">
        <v>4500000</v>
      </c>
      <c r="H94" s="205" t="s">
        <v>6340</v>
      </c>
      <c r="I94" s="205" t="s">
        <v>398</v>
      </c>
      <c r="J94" s="205">
        <v>2</v>
      </c>
      <c r="K94" s="205" t="s">
        <v>6342</v>
      </c>
      <c r="L94" s="205" t="s">
        <v>6341</v>
      </c>
      <c r="M94" s="206">
        <v>45838</v>
      </c>
      <c r="N94" s="213" t="s">
        <v>6347</v>
      </c>
      <c r="O94" s="208">
        <v>74180</v>
      </c>
      <c r="P94" s="208" t="s">
        <v>6344</v>
      </c>
      <c r="Q94" s="208" t="s">
        <v>398</v>
      </c>
      <c r="R94" s="208">
        <v>2</v>
      </c>
      <c r="S94" s="208" t="s">
        <v>6346</v>
      </c>
      <c r="T94" s="208" t="s">
        <v>6345</v>
      </c>
      <c r="U94" s="209">
        <v>45838</v>
      </c>
      <c r="V94" s="213" t="s">
        <v>6349</v>
      </c>
      <c r="W94" s="205">
        <v>4500000</v>
      </c>
      <c r="X94" s="205" t="s">
        <v>6340</v>
      </c>
      <c r="Y94" s="205" t="s">
        <v>398</v>
      </c>
      <c r="Z94" s="205">
        <v>2</v>
      </c>
      <c r="AA94" s="205" t="s">
        <v>6348</v>
      </c>
      <c r="AB94" s="205" t="s">
        <v>6341</v>
      </c>
      <c r="AC94" s="206">
        <v>45838</v>
      </c>
      <c r="AD94" s="213" t="s">
        <v>6353</v>
      </c>
      <c r="AE94" s="210">
        <v>461000</v>
      </c>
      <c r="AF94" s="210" t="s">
        <v>6350</v>
      </c>
      <c r="AG94" s="210" t="s">
        <v>398</v>
      </c>
      <c r="AH94" s="210">
        <v>2</v>
      </c>
      <c r="AI94" s="210" t="s">
        <v>6352</v>
      </c>
      <c r="AJ94" s="210" t="s">
        <v>6351</v>
      </c>
      <c r="AK94" s="211">
        <v>45838</v>
      </c>
      <c r="AL94" s="213" t="s">
        <v>6355</v>
      </c>
      <c r="AM94" s="205">
        <v>458000</v>
      </c>
      <c r="AN94" s="205" t="s">
        <v>6350</v>
      </c>
      <c r="AO94" s="205" t="s">
        <v>398</v>
      </c>
      <c r="AP94" s="205">
        <v>2</v>
      </c>
      <c r="AQ94" s="205" t="s">
        <v>6354</v>
      </c>
      <c r="AR94" s="205" t="s">
        <v>6351</v>
      </c>
      <c r="AS94" s="206">
        <v>45838</v>
      </c>
      <c r="AT94" s="214" t="s">
        <v>6357</v>
      </c>
      <c r="AU94" s="210" t="s">
        <v>17</v>
      </c>
      <c r="AV94" s="210" t="s">
        <v>17</v>
      </c>
      <c r="AW94" s="210" t="s">
        <v>17</v>
      </c>
      <c r="AX94" s="210" t="s">
        <v>17</v>
      </c>
      <c r="AY94" s="210" t="s">
        <v>6356</v>
      </c>
      <c r="AZ94" s="210" t="s">
        <v>17</v>
      </c>
      <c r="BA94" s="211">
        <v>45838</v>
      </c>
      <c r="BB94" s="213" t="s">
        <v>998</v>
      </c>
      <c r="BC94" s="205" t="s">
        <v>17</v>
      </c>
      <c r="BD94" s="205" t="s">
        <v>17</v>
      </c>
      <c r="BE94" s="205" t="s">
        <v>17</v>
      </c>
      <c r="BF94" s="205" t="s">
        <v>17</v>
      </c>
      <c r="BG94" s="205" t="s">
        <v>997</v>
      </c>
      <c r="BH94" s="205" t="s">
        <v>17</v>
      </c>
      <c r="BI94" s="206">
        <v>45716</v>
      </c>
      <c r="BJ94" s="214" t="s">
        <v>6359</v>
      </c>
      <c r="BK94" s="214" t="s">
        <v>17</v>
      </c>
      <c r="BL94" s="214" t="s">
        <v>17</v>
      </c>
      <c r="BM94" s="214" t="s">
        <v>17</v>
      </c>
      <c r="BN94" s="214" t="s">
        <v>17</v>
      </c>
      <c r="BO94" s="214" t="s">
        <v>6358</v>
      </c>
      <c r="BP94" s="210" t="s">
        <v>17</v>
      </c>
      <c r="BQ94" s="215">
        <v>45838</v>
      </c>
      <c r="BR94" s="213" t="s">
        <v>999</v>
      </c>
      <c r="BS94" s="216" t="s">
        <v>17</v>
      </c>
      <c r="BT94" s="216" t="s">
        <v>17</v>
      </c>
      <c r="BU94" s="216" t="s">
        <v>17</v>
      </c>
      <c r="BV94" s="216" t="s">
        <v>17</v>
      </c>
      <c r="BW94" s="216" t="s">
        <v>900</v>
      </c>
      <c r="BX94" s="216" t="s">
        <v>17</v>
      </c>
      <c r="BY94" s="206">
        <v>45716</v>
      </c>
      <c r="BZ94" s="214" t="s">
        <v>1000</v>
      </c>
      <c r="CA94" s="214" t="s">
        <v>17</v>
      </c>
      <c r="CB94" s="214" t="s">
        <v>17</v>
      </c>
      <c r="CC94" s="214" t="s">
        <v>17</v>
      </c>
      <c r="CD94" s="214" t="s">
        <v>17</v>
      </c>
      <c r="CE94" s="214" t="s">
        <v>902</v>
      </c>
      <c r="CF94" s="214" t="s">
        <v>17</v>
      </c>
      <c r="CG94" s="215">
        <v>45716</v>
      </c>
      <c r="CH94" s="213" t="s">
        <v>9058</v>
      </c>
      <c r="CI94" s="214" t="e">
        <v>#N/A</v>
      </c>
      <c r="CJ94" s="214" t="e">
        <v>#N/A</v>
      </c>
      <c r="CK94" s="214" t="e">
        <v>#N/A</v>
      </c>
      <c r="CL94" s="214" t="e">
        <v>#N/A</v>
      </c>
      <c r="CM94" s="214" t="e">
        <v>#N/A</v>
      </c>
      <c r="CN94" s="214" t="e">
        <v>#N/A</v>
      </c>
      <c r="CO94" s="217" t="e">
        <v>#N/A</v>
      </c>
      <c r="CP94" s="214" t="s">
        <v>1002</v>
      </c>
      <c r="CQ94" s="216" t="s">
        <v>17</v>
      </c>
      <c r="CR94" s="216" t="s">
        <v>17</v>
      </c>
      <c r="CS94" s="216" t="s">
        <v>17</v>
      </c>
      <c r="CT94" s="216" t="s">
        <v>17</v>
      </c>
      <c r="CU94" s="216" t="s">
        <v>484</v>
      </c>
      <c r="CV94" s="216" t="s">
        <v>17</v>
      </c>
      <c r="CW94" s="206">
        <v>45716</v>
      </c>
      <c r="CX94" s="214" t="s">
        <v>6363</v>
      </c>
      <c r="CY94" s="210">
        <v>412000</v>
      </c>
      <c r="CZ94" s="210" t="s">
        <v>6350</v>
      </c>
      <c r="DA94" s="210" t="s">
        <v>230</v>
      </c>
      <c r="DB94" s="210">
        <v>3</v>
      </c>
      <c r="DC94" s="210" t="s">
        <v>6369</v>
      </c>
      <c r="DD94" s="210" t="s">
        <v>6351</v>
      </c>
      <c r="DE94" s="212">
        <v>45838</v>
      </c>
      <c r="DF94" s="213" t="s">
        <v>6366</v>
      </c>
      <c r="DG94" s="205">
        <v>4036000</v>
      </c>
      <c r="DH94" s="216" t="s">
        <v>6364</v>
      </c>
      <c r="DI94" s="216" t="s">
        <v>398</v>
      </c>
      <c r="DJ94" s="216">
        <v>2</v>
      </c>
      <c r="DK94" s="216" t="s">
        <v>6365</v>
      </c>
      <c r="DL94" s="216" t="s">
        <v>6341</v>
      </c>
      <c r="DM94" s="206">
        <v>45838</v>
      </c>
      <c r="DN94" s="214" t="s">
        <v>6368</v>
      </c>
      <c r="DO94" s="210">
        <v>52000</v>
      </c>
      <c r="DP94" s="214" t="s">
        <v>6350</v>
      </c>
      <c r="DQ94" s="214" t="s">
        <v>398</v>
      </c>
      <c r="DR94" s="214">
        <v>2</v>
      </c>
      <c r="DS94" s="214" t="s">
        <v>6367</v>
      </c>
      <c r="DT94" s="214" t="s">
        <v>6351</v>
      </c>
      <c r="DU94" s="215">
        <v>45838</v>
      </c>
      <c r="DV94" s="213" t="s">
        <v>6370</v>
      </c>
      <c r="DW94" s="205">
        <v>412000</v>
      </c>
      <c r="DX94" s="216" t="s">
        <v>6350</v>
      </c>
      <c r="DY94" s="216" t="s">
        <v>230</v>
      </c>
      <c r="DZ94" s="216">
        <v>3</v>
      </c>
      <c r="EA94" s="216" t="s">
        <v>6369</v>
      </c>
      <c r="EB94" s="216" t="s">
        <v>6351</v>
      </c>
      <c r="EC94" s="206">
        <v>45838</v>
      </c>
      <c r="ED94" s="214" t="s">
        <v>6372</v>
      </c>
      <c r="EE94" s="210" t="s">
        <v>17</v>
      </c>
      <c r="EF94" s="214" t="s">
        <v>17</v>
      </c>
      <c r="EG94" s="214" t="s">
        <v>17</v>
      </c>
      <c r="EH94" s="214" t="s">
        <v>17</v>
      </c>
      <c r="EI94" s="214" t="s">
        <v>6371</v>
      </c>
      <c r="EJ94" s="214" t="s">
        <v>17</v>
      </c>
      <c r="EK94" s="215">
        <v>45838</v>
      </c>
      <c r="EL94" s="213" t="s">
        <v>6374</v>
      </c>
      <c r="EM94" s="205" t="s">
        <v>17</v>
      </c>
      <c r="EN94" s="216" t="s">
        <v>17</v>
      </c>
      <c r="EO94" s="216" t="s">
        <v>17</v>
      </c>
      <c r="EP94" s="216" t="s">
        <v>17</v>
      </c>
      <c r="EQ94" s="216" t="s">
        <v>6373</v>
      </c>
      <c r="ER94" s="216" t="s">
        <v>17</v>
      </c>
      <c r="ES94" s="206">
        <v>45838</v>
      </c>
      <c r="ET94" s="214" t="s">
        <v>6361</v>
      </c>
      <c r="EU94" s="214" t="s">
        <v>17</v>
      </c>
      <c r="EV94" s="214" t="s">
        <v>17</v>
      </c>
      <c r="EW94" s="214" t="s">
        <v>17</v>
      </c>
      <c r="EX94" s="214" t="s">
        <v>17</v>
      </c>
      <c r="EY94" s="214" t="s">
        <v>6360</v>
      </c>
      <c r="EZ94" s="214" t="s">
        <v>17</v>
      </c>
      <c r="FA94" s="215">
        <v>45838</v>
      </c>
      <c r="FB94" s="213" t="s">
        <v>6377</v>
      </c>
      <c r="FC94" s="216">
        <v>3</v>
      </c>
      <c r="FD94" s="216" t="s">
        <v>6375</v>
      </c>
      <c r="FE94" s="216" t="s">
        <v>398</v>
      </c>
      <c r="FF94" s="216">
        <v>2</v>
      </c>
      <c r="FG94" s="216" t="s">
        <v>6376</v>
      </c>
      <c r="FH94" s="216" t="s">
        <v>6351</v>
      </c>
      <c r="FI94" s="206">
        <v>45838</v>
      </c>
      <c r="FJ94" s="213" t="s">
        <v>995</v>
      </c>
      <c r="FK94" s="214" t="s">
        <v>17</v>
      </c>
      <c r="FL94" s="214" t="s">
        <v>17</v>
      </c>
      <c r="FM94" s="214" t="s">
        <v>17</v>
      </c>
      <c r="FN94" s="214" t="s">
        <v>17</v>
      </c>
      <c r="FO94" s="214" t="s">
        <v>384</v>
      </c>
      <c r="FP94" s="210" t="s">
        <v>17</v>
      </c>
      <c r="FQ94" s="211">
        <v>45716</v>
      </c>
      <c r="FR94" s="213" t="s">
        <v>996</v>
      </c>
      <c r="FS94" s="216" t="s">
        <v>17</v>
      </c>
      <c r="FT94" s="216" t="s">
        <v>17</v>
      </c>
      <c r="FU94" s="216" t="s">
        <v>17</v>
      </c>
      <c r="FV94" s="216" t="s">
        <v>17</v>
      </c>
      <c r="FW94" s="216" t="s">
        <v>386</v>
      </c>
      <c r="FX94" s="216" t="s">
        <v>17</v>
      </c>
      <c r="FY94" s="206">
        <v>45716</v>
      </c>
      <c r="FZ94" s="214" t="s">
        <v>4138</v>
      </c>
      <c r="GA94" s="214">
        <v>1</v>
      </c>
      <c r="GB94" s="214" t="s">
        <v>1215</v>
      </c>
      <c r="GC94" s="214" t="s">
        <v>62</v>
      </c>
      <c r="GD94" s="214">
        <v>2</v>
      </c>
      <c r="GE94" s="214" t="s">
        <v>17</v>
      </c>
      <c r="GF94" s="214" t="s">
        <v>17</v>
      </c>
      <c r="GG94" s="215">
        <v>45833</v>
      </c>
      <c r="GH94" s="213" t="s">
        <v>4144</v>
      </c>
      <c r="GI94" s="216">
        <v>1</v>
      </c>
      <c r="GJ94" s="216" t="s">
        <v>1215</v>
      </c>
      <c r="GK94" s="216" t="s">
        <v>62</v>
      </c>
      <c r="GL94" s="216">
        <v>2</v>
      </c>
      <c r="GM94" s="216" t="s">
        <v>17</v>
      </c>
      <c r="GN94" s="216" t="s">
        <v>17</v>
      </c>
      <c r="GO94" s="206">
        <v>45833</v>
      </c>
      <c r="GP94" s="214" t="s">
        <v>4139</v>
      </c>
      <c r="GQ94" s="214">
        <v>0</v>
      </c>
      <c r="GR94" s="214" t="s">
        <v>1215</v>
      </c>
      <c r="GS94" s="214" t="s">
        <v>62</v>
      </c>
      <c r="GT94" s="214">
        <v>2</v>
      </c>
      <c r="GU94" s="214" t="s">
        <v>17</v>
      </c>
      <c r="GV94" s="214" t="s">
        <v>17</v>
      </c>
      <c r="GW94" s="215">
        <v>45833</v>
      </c>
      <c r="GX94" s="213" t="s">
        <v>4145</v>
      </c>
      <c r="GY94" s="216">
        <v>0</v>
      </c>
      <c r="GZ94" s="216" t="s">
        <v>1215</v>
      </c>
      <c r="HA94" s="216" t="s">
        <v>62</v>
      </c>
      <c r="HB94" s="216">
        <v>2</v>
      </c>
      <c r="HC94" s="216" t="s">
        <v>17</v>
      </c>
      <c r="HD94" s="216" t="s">
        <v>17</v>
      </c>
      <c r="HE94" s="206">
        <v>45833</v>
      </c>
      <c r="HF94" s="214" t="s">
        <v>4137</v>
      </c>
      <c r="HG94" s="214">
        <v>0</v>
      </c>
      <c r="HH94" s="214" t="s">
        <v>1215</v>
      </c>
      <c r="HI94" s="214" t="s">
        <v>62</v>
      </c>
      <c r="HJ94" s="214">
        <v>2</v>
      </c>
      <c r="HK94" s="214" t="s">
        <v>17</v>
      </c>
      <c r="HL94" s="214" t="s">
        <v>17</v>
      </c>
      <c r="HM94" s="215">
        <v>45833</v>
      </c>
      <c r="HN94" s="213" t="s">
        <v>4143</v>
      </c>
      <c r="HO94" s="216">
        <v>0</v>
      </c>
      <c r="HP94" s="216" t="s">
        <v>1215</v>
      </c>
      <c r="HQ94" s="216" t="s">
        <v>62</v>
      </c>
      <c r="HR94" s="216">
        <v>2</v>
      </c>
      <c r="HS94" s="216" t="s">
        <v>17</v>
      </c>
      <c r="HT94" s="216" t="s">
        <v>17</v>
      </c>
      <c r="HU94" s="206">
        <v>45833</v>
      </c>
      <c r="HV94" s="214" t="s">
        <v>4140</v>
      </c>
      <c r="HW94" s="214">
        <v>1</v>
      </c>
      <c r="HX94" s="214" t="s">
        <v>1215</v>
      </c>
      <c r="HY94" s="214" t="s">
        <v>62</v>
      </c>
      <c r="HZ94" s="214">
        <v>2</v>
      </c>
      <c r="IA94" s="214" t="s">
        <v>17</v>
      </c>
      <c r="IB94" s="214" t="s">
        <v>17</v>
      </c>
      <c r="IC94" s="215">
        <v>45833</v>
      </c>
      <c r="ID94" s="213" t="s">
        <v>4142</v>
      </c>
      <c r="IE94" s="216">
        <v>0</v>
      </c>
      <c r="IF94" s="216" t="s">
        <v>1215</v>
      </c>
      <c r="IG94" s="216" t="s">
        <v>62</v>
      </c>
      <c r="IH94" s="216">
        <v>2</v>
      </c>
      <c r="II94" s="216" t="s">
        <v>17</v>
      </c>
      <c r="IJ94" s="216" t="s">
        <v>17</v>
      </c>
      <c r="IK94" s="206">
        <v>45833</v>
      </c>
      <c r="IL94" s="214" t="s">
        <v>4141</v>
      </c>
      <c r="IM94" s="214">
        <v>1</v>
      </c>
      <c r="IN94" s="214" t="s">
        <v>1215</v>
      </c>
      <c r="IO94" s="214" t="s">
        <v>62</v>
      </c>
      <c r="IP94" s="214">
        <v>2</v>
      </c>
      <c r="IQ94" s="214" t="s">
        <v>17</v>
      </c>
      <c r="IR94" s="214" t="s">
        <v>17</v>
      </c>
      <c r="IS94" s="215">
        <v>45833</v>
      </c>
    </row>
    <row r="95" spans="1:253" s="11" customFormat="1" ht="13.25" customHeight="1" x14ac:dyDescent="0.25">
      <c r="A95" s="11" t="s">
        <v>940</v>
      </c>
      <c r="B95" s="11" t="s">
        <v>8443</v>
      </c>
      <c r="C95" s="11" t="s">
        <v>941</v>
      </c>
      <c r="D95" s="11" t="s">
        <v>942</v>
      </c>
      <c r="E95" s="11" t="s">
        <v>7975</v>
      </c>
      <c r="F95" s="11" t="s">
        <v>6699</v>
      </c>
      <c r="G95" s="204">
        <v>33000000</v>
      </c>
      <c r="H95" s="205" t="s">
        <v>6696</v>
      </c>
      <c r="I95" s="205" t="s">
        <v>398</v>
      </c>
      <c r="J95" s="205">
        <v>2</v>
      </c>
      <c r="K95" s="205" t="s">
        <v>6698</v>
      </c>
      <c r="L95" s="205" t="s">
        <v>6697</v>
      </c>
      <c r="M95" s="206">
        <v>45838</v>
      </c>
      <c r="N95" s="213" t="s">
        <v>6702</v>
      </c>
      <c r="O95" s="208">
        <v>672294</v>
      </c>
      <c r="P95" s="208" t="s">
        <v>6382</v>
      </c>
      <c r="Q95" s="208" t="s">
        <v>398</v>
      </c>
      <c r="R95" s="208">
        <v>2</v>
      </c>
      <c r="S95" s="208" t="s">
        <v>6701</v>
      </c>
      <c r="T95" s="208" t="s">
        <v>6700</v>
      </c>
      <c r="U95" s="209">
        <v>45838</v>
      </c>
      <c r="V95" s="213" t="s">
        <v>6706</v>
      </c>
      <c r="W95" s="205">
        <v>24844000</v>
      </c>
      <c r="X95" s="205" t="s">
        <v>6703</v>
      </c>
      <c r="Y95" s="205" t="s">
        <v>6401</v>
      </c>
      <c r="Z95" s="205">
        <v>3</v>
      </c>
      <c r="AA95" s="205" t="s">
        <v>6705</v>
      </c>
      <c r="AB95" s="205" t="s">
        <v>6704</v>
      </c>
      <c r="AC95" s="206">
        <v>45838</v>
      </c>
      <c r="AD95" s="213" t="s">
        <v>6709</v>
      </c>
      <c r="AE95" s="210">
        <v>2913000</v>
      </c>
      <c r="AF95" s="210" t="s">
        <v>6707</v>
      </c>
      <c r="AG95" s="210" t="s">
        <v>398</v>
      </c>
      <c r="AH95" s="210">
        <v>2</v>
      </c>
      <c r="AI95" s="210" t="s">
        <v>6708</v>
      </c>
      <c r="AJ95" s="210" t="s">
        <v>6351</v>
      </c>
      <c r="AK95" s="211">
        <v>45838</v>
      </c>
      <c r="AL95" s="213" t="s">
        <v>6711</v>
      </c>
      <c r="AM95" s="205">
        <v>2053000</v>
      </c>
      <c r="AN95" s="205" t="s">
        <v>6707</v>
      </c>
      <c r="AO95" s="205" t="s">
        <v>398</v>
      </c>
      <c r="AP95" s="205">
        <v>2</v>
      </c>
      <c r="AQ95" s="205" t="s">
        <v>6710</v>
      </c>
      <c r="AR95" s="205" t="s">
        <v>6351</v>
      </c>
      <c r="AS95" s="206">
        <v>45838</v>
      </c>
      <c r="AT95" s="214" t="s">
        <v>6712</v>
      </c>
      <c r="AU95" s="210" t="s">
        <v>17</v>
      </c>
      <c r="AV95" s="210" t="s">
        <v>17</v>
      </c>
      <c r="AW95" s="210" t="s">
        <v>17</v>
      </c>
      <c r="AX95" s="210" t="s">
        <v>17</v>
      </c>
      <c r="AY95" s="210" t="s">
        <v>608</v>
      </c>
      <c r="AZ95" s="210" t="s">
        <v>17</v>
      </c>
      <c r="BA95" s="211">
        <v>45838</v>
      </c>
      <c r="BB95" s="213" t="s">
        <v>945</v>
      </c>
      <c r="BC95" s="205" t="s">
        <v>17</v>
      </c>
      <c r="BD95" s="205" t="s">
        <v>17</v>
      </c>
      <c r="BE95" s="205" t="s">
        <v>17</v>
      </c>
      <c r="BF95" s="205" t="s">
        <v>17</v>
      </c>
      <c r="BG95" s="205" t="s">
        <v>932</v>
      </c>
      <c r="BH95" s="205" t="s">
        <v>17</v>
      </c>
      <c r="BI95" s="206">
        <v>45715</v>
      </c>
      <c r="BJ95" s="214" t="s">
        <v>6713</v>
      </c>
      <c r="BK95" s="214" t="s">
        <v>17</v>
      </c>
      <c r="BL95" s="214" t="s">
        <v>17</v>
      </c>
      <c r="BM95" s="214" t="s">
        <v>17</v>
      </c>
      <c r="BN95" s="214" t="s">
        <v>17</v>
      </c>
      <c r="BO95" s="214" t="s">
        <v>608</v>
      </c>
      <c r="BP95" s="210" t="s">
        <v>17</v>
      </c>
      <c r="BQ95" s="215">
        <v>45838</v>
      </c>
      <c r="BR95" s="213" t="s">
        <v>946</v>
      </c>
      <c r="BS95" s="216" t="s">
        <v>17</v>
      </c>
      <c r="BT95" s="216" t="s">
        <v>17</v>
      </c>
      <c r="BU95" s="216" t="s">
        <v>17</v>
      </c>
      <c r="BV95" s="216" t="s">
        <v>17</v>
      </c>
      <c r="BW95" s="216" t="s">
        <v>932</v>
      </c>
      <c r="BX95" s="216" t="s">
        <v>17</v>
      </c>
      <c r="BY95" s="206">
        <v>45715</v>
      </c>
      <c r="BZ95" s="214" t="s">
        <v>947</v>
      </c>
      <c r="CA95" s="214" t="s">
        <v>17</v>
      </c>
      <c r="CB95" s="214" t="s">
        <v>17</v>
      </c>
      <c r="CC95" s="214" t="s">
        <v>17</v>
      </c>
      <c r="CD95" s="214" t="s">
        <v>17</v>
      </c>
      <c r="CE95" s="214" t="s">
        <v>932</v>
      </c>
      <c r="CF95" s="214" t="s">
        <v>17</v>
      </c>
      <c r="CG95" s="215">
        <v>45715</v>
      </c>
      <c r="CH95" s="213" t="s">
        <v>9059</v>
      </c>
      <c r="CI95" s="214" t="e">
        <v>#N/A</v>
      </c>
      <c r="CJ95" s="214" t="e">
        <v>#N/A</v>
      </c>
      <c r="CK95" s="214" t="e">
        <v>#N/A</v>
      </c>
      <c r="CL95" s="214" t="e">
        <v>#N/A</v>
      </c>
      <c r="CM95" s="214" t="e">
        <v>#N/A</v>
      </c>
      <c r="CN95" s="214" t="e">
        <v>#N/A</v>
      </c>
      <c r="CO95" s="217" t="e">
        <v>#N/A</v>
      </c>
      <c r="CP95" s="214" t="s">
        <v>949</v>
      </c>
      <c r="CQ95" s="216" t="s">
        <v>17</v>
      </c>
      <c r="CR95" s="216" t="s">
        <v>17</v>
      </c>
      <c r="CS95" s="216" t="s">
        <v>17</v>
      </c>
      <c r="CT95" s="216" t="s">
        <v>17</v>
      </c>
      <c r="CU95" s="216" t="s">
        <v>932</v>
      </c>
      <c r="CV95" s="216" t="s">
        <v>17</v>
      </c>
      <c r="CW95" s="206">
        <v>45715</v>
      </c>
      <c r="CX95" s="214" t="s">
        <v>6717</v>
      </c>
      <c r="CY95" s="210">
        <v>2270000</v>
      </c>
      <c r="CZ95" s="210" t="s">
        <v>6707</v>
      </c>
      <c r="DA95" s="210" t="s">
        <v>6401</v>
      </c>
      <c r="DB95" s="210">
        <v>3</v>
      </c>
      <c r="DC95" s="210" t="s">
        <v>6722</v>
      </c>
      <c r="DD95" s="210" t="s">
        <v>6715</v>
      </c>
      <c r="DE95" s="212">
        <v>45838</v>
      </c>
      <c r="DF95" s="213" t="s">
        <v>6719</v>
      </c>
      <c r="DG95" s="205">
        <v>21931000</v>
      </c>
      <c r="DH95" s="216" t="s">
        <v>6703</v>
      </c>
      <c r="DI95" s="216" t="s">
        <v>398</v>
      </c>
      <c r="DJ95" s="216">
        <v>2</v>
      </c>
      <c r="DK95" s="216" t="s">
        <v>6718</v>
      </c>
      <c r="DL95" s="216" t="s">
        <v>6704</v>
      </c>
      <c r="DM95" s="206">
        <v>45838</v>
      </c>
      <c r="DN95" s="214" t="s">
        <v>6721</v>
      </c>
      <c r="DO95" s="210">
        <v>643000</v>
      </c>
      <c r="DP95" s="214" t="s">
        <v>6707</v>
      </c>
      <c r="DQ95" s="214" t="s">
        <v>398</v>
      </c>
      <c r="DR95" s="214">
        <v>2</v>
      </c>
      <c r="DS95" s="214" t="s">
        <v>6720</v>
      </c>
      <c r="DT95" s="214" t="s">
        <v>6715</v>
      </c>
      <c r="DU95" s="215">
        <v>45838</v>
      </c>
      <c r="DV95" s="213" t="s">
        <v>6723</v>
      </c>
      <c r="DW95" s="205">
        <v>2270000</v>
      </c>
      <c r="DX95" s="216" t="s">
        <v>6707</v>
      </c>
      <c r="DY95" s="216" t="s">
        <v>6401</v>
      </c>
      <c r="DZ95" s="216">
        <v>3</v>
      </c>
      <c r="EA95" s="216" t="s">
        <v>6722</v>
      </c>
      <c r="EB95" s="216" t="s">
        <v>6715</v>
      </c>
      <c r="EC95" s="206">
        <v>45838</v>
      </c>
      <c r="ED95" s="214" t="s">
        <v>6724</v>
      </c>
      <c r="EE95" s="210" t="s">
        <v>17</v>
      </c>
      <c r="EF95" s="214" t="s">
        <v>17</v>
      </c>
      <c r="EG95" s="214" t="s">
        <v>17</v>
      </c>
      <c r="EH95" s="214" t="s">
        <v>17</v>
      </c>
      <c r="EI95" s="214" t="s">
        <v>2557</v>
      </c>
      <c r="EJ95" s="214" t="s">
        <v>17</v>
      </c>
      <c r="EK95" s="215">
        <v>45838</v>
      </c>
      <c r="EL95" s="213" t="s">
        <v>6725</v>
      </c>
      <c r="EM95" s="205" t="s">
        <v>17</v>
      </c>
      <c r="EN95" s="216" t="s">
        <v>17</v>
      </c>
      <c r="EO95" s="216" t="s">
        <v>17</v>
      </c>
      <c r="EP95" s="216" t="s">
        <v>17</v>
      </c>
      <c r="EQ95" s="216" t="s">
        <v>2557</v>
      </c>
      <c r="ER95" s="216" t="s">
        <v>17</v>
      </c>
      <c r="ES95" s="206">
        <v>45838</v>
      </c>
      <c r="ET95" s="214" t="s">
        <v>6714</v>
      </c>
      <c r="EU95" s="214" t="s">
        <v>17</v>
      </c>
      <c r="EV95" s="214" t="s">
        <v>17</v>
      </c>
      <c r="EW95" s="214" t="s">
        <v>17</v>
      </c>
      <c r="EX95" s="214" t="s">
        <v>17</v>
      </c>
      <c r="EY95" s="214" t="s">
        <v>608</v>
      </c>
      <c r="EZ95" s="214" t="s">
        <v>17</v>
      </c>
      <c r="FA95" s="215">
        <v>45838</v>
      </c>
      <c r="FB95" s="213" t="s">
        <v>6728</v>
      </c>
      <c r="FC95" s="216">
        <v>3</v>
      </c>
      <c r="FD95" s="216" t="s">
        <v>6703</v>
      </c>
      <c r="FE95" s="216" t="s">
        <v>178</v>
      </c>
      <c r="FF95" s="216">
        <v>1</v>
      </c>
      <c r="FG95" s="216" t="s">
        <v>6727</v>
      </c>
      <c r="FH95" s="216" t="s">
        <v>6726</v>
      </c>
      <c r="FI95" s="206">
        <v>45838</v>
      </c>
      <c r="FJ95" s="213" t="s">
        <v>943</v>
      </c>
      <c r="FK95" s="214" t="s">
        <v>17</v>
      </c>
      <c r="FL95" s="214" t="s">
        <v>17</v>
      </c>
      <c r="FM95" s="214" t="s">
        <v>17</v>
      </c>
      <c r="FN95" s="214" t="s">
        <v>17</v>
      </c>
      <c r="FO95" s="214" t="s">
        <v>932</v>
      </c>
      <c r="FP95" s="210" t="s">
        <v>17</v>
      </c>
      <c r="FQ95" s="211">
        <v>45715</v>
      </c>
      <c r="FR95" s="213" t="s">
        <v>944</v>
      </c>
      <c r="FS95" s="216" t="s">
        <v>17</v>
      </c>
      <c r="FT95" s="216" t="s">
        <v>17</v>
      </c>
      <c r="FU95" s="216" t="s">
        <v>17</v>
      </c>
      <c r="FV95" s="216" t="s">
        <v>17</v>
      </c>
      <c r="FW95" s="216" t="s">
        <v>932</v>
      </c>
      <c r="FX95" s="216" t="s">
        <v>17</v>
      </c>
      <c r="FY95" s="206">
        <v>45715</v>
      </c>
      <c r="FZ95" s="214" t="s">
        <v>4147</v>
      </c>
      <c r="GA95" s="214">
        <v>0</v>
      </c>
      <c r="GB95" s="214" t="s">
        <v>1215</v>
      </c>
      <c r="GC95" s="214" t="s">
        <v>62</v>
      </c>
      <c r="GD95" s="214">
        <v>2</v>
      </c>
      <c r="GE95" s="214" t="s">
        <v>17</v>
      </c>
      <c r="GF95" s="214" t="s">
        <v>17</v>
      </c>
      <c r="GG95" s="215">
        <v>45833</v>
      </c>
      <c r="GH95" s="213" t="s">
        <v>4153</v>
      </c>
      <c r="GI95" s="216">
        <v>0</v>
      </c>
      <c r="GJ95" s="216" t="s">
        <v>1215</v>
      </c>
      <c r="GK95" s="216" t="s">
        <v>62</v>
      </c>
      <c r="GL95" s="216">
        <v>2</v>
      </c>
      <c r="GM95" s="216" t="s">
        <v>17</v>
      </c>
      <c r="GN95" s="216" t="s">
        <v>17</v>
      </c>
      <c r="GO95" s="206">
        <v>45833</v>
      </c>
      <c r="GP95" s="214" t="s">
        <v>4148</v>
      </c>
      <c r="GQ95" s="214">
        <v>0</v>
      </c>
      <c r="GR95" s="214" t="s">
        <v>1215</v>
      </c>
      <c r="GS95" s="214" t="s">
        <v>62</v>
      </c>
      <c r="GT95" s="214">
        <v>2</v>
      </c>
      <c r="GU95" s="214" t="s">
        <v>17</v>
      </c>
      <c r="GV95" s="214" t="s">
        <v>17</v>
      </c>
      <c r="GW95" s="215">
        <v>45833</v>
      </c>
      <c r="GX95" s="213" t="s">
        <v>4154</v>
      </c>
      <c r="GY95" s="216">
        <v>0</v>
      </c>
      <c r="GZ95" s="216" t="s">
        <v>1215</v>
      </c>
      <c r="HA95" s="216" t="s">
        <v>62</v>
      </c>
      <c r="HB95" s="216">
        <v>2</v>
      </c>
      <c r="HC95" s="216" t="s">
        <v>17</v>
      </c>
      <c r="HD95" s="216" t="s">
        <v>17</v>
      </c>
      <c r="HE95" s="206">
        <v>45833</v>
      </c>
      <c r="HF95" s="214" t="s">
        <v>4146</v>
      </c>
      <c r="HG95" s="214">
        <v>0</v>
      </c>
      <c r="HH95" s="214" t="s">
        <v>1215</v>
      </c>
      <c r="HI95" s="214" t="s">
        <v>62</v>
      </c>
      <c r="HJ95" s="214">
        <v>2</v>
      </c>
      <c r="HK95" s="214" t="s">
        <v>17</v>
      </c>
      <c r="HL95" s="214" t="s">
        <v>17</v>
      </c>
      <c r="HM95" s="215">
        <v>45833</v>
      </c>
      <c r="HN95" s="213" t="s">
        <v>4152</v>
      </c>
      <c r="HO95" s="216">
        <v>1</v>
      </c>
      <c r="HP95" s="216" t="s">
        <v>1215</v>
      </c>
      <c r="HQ95" s="216" t="s">
        <v>62</v>
      </c>
      <c r="HR95" s="216">
        <v>2</v>
      </c>
      <c r="HS95" s="216" t="s">
        <v>17</v>
      </c>
      <c r="HT95" s="216" t="s">
        <v>17</v>
      </c>
      <c r="HU95" s="206">
        <v>45833</v>
      </c>
      <c r="HV95" s="214" t="s">
        <v>4149</v>
      </c>
      <c r="HW95" s="214">
        <v>0</v>
      </c>
      <c r="HX95" s="214" t="s">
        <v>1215</v>
      </c>
      <c r="HY95" s="214" t="s">
        <v>62</v>
      </c>
      <c r="HZ95" s="214">
        <v>2</v>
      </c>
      <c r="IA95" s="214" t="s">
        <v>17</v>
      </c>
      <c r="IB95" s="214" t="s">
        <v>17</v>
      </c>
      <c r="IC95" s="215">
        <v>45833</v>
      </c>
      <c r="ID95" s="213" t="s">
        <v>4151</v>
      </c>
      <c r="IE95" s="216">
        <v>1</v>
      </c>
      <c r="IF95" s="216" t="s">
        <v>1215</v>
      </c>
      <c r="IG95" s="216" t="s">
        <v>62</v>
      </c>
      <c r="IH95" s="216">
        <v>2</v>
      </c>
      <c r="II95" s="216" t="s">
        <v>17</v>
      </c>
      <c r="IJ95" s="216" t="s">
        <v>17</v>
      </c>
      <c r="IK95" s="206">
        <v>45833</v>
      </c>
      <c r="IL95" s="214" t="s">
        <v>4150</v>
      </c>
      <c r="IM95" s="214">
        <v>2</v>
      </c>
      <c r="IN95" s="214" t="s">
        <v>1215</v>
      </c>
      <c r="IO95" s="214" t="s">
        <v>62</v>
      </c>
      <c r="IP95" s="214">
        <v>2</v>
      </c>
      <c r="IQ95" s="214" t="s">
        <v>17</v>
      </c>
      <c r="IR95" s="214" t="s">
        <v>17</v>
      </c>
      <c r="IS95" s="215">
        <v>45833</v>
      </c>
    </row>
    <row r="96" spans="1:253" s="11" customFormat="1" ht="13.25" customHeight="1" x14ac:dyDescent="0.25">
      <c r="A96" s="11" t="s">
        <v>583</v>
      </c>
      <c r="B96" s="11" t="s">
        <v>8448</v>
      </c>
      <c r="C96" s="11" t="s">
        <v>584</v>
      </c>
      <c r="D96" s="11" t="s">
        <v>585</v>
      </c>
      <c r="E96" s="11" t="s">
        <v>7976</v>
      </c>
      <c r="F96" s="11" t="s">
        <v>3937</v>
      </c>
      <c r="G96" s="204">
        <v>109033000</v>
      </c>
      <c r="H96" s="205" t="s">
        <v>3934</v>
      </c>
      <c r="I96" s="205" t="s">
        <v>398</v>
      </c>
      <c r="J96" s="205">
        <v>2</v>
      </c>
      <c r="K96" s="205" t="s">
        <v>3936</v>
      </c>
      <c r="L96" s="205" t="s">
        <v>3935</v>
      </c>
      <c r="M96" s="206">
        <v>45833</v>
      </c>
      <c r="N96" s="213" t="s">
        <v>3941</v>
      </c>
      <c r="O96" s="208">
        <v>99949</v>
      </c>
      <c r="P96" s="208" t="s">
        <v>3938</v>
      </c>
      <c r="Q96" s="208" t="s">
        <v>398</v>
      </c>
      <c r="R96" s="208">
        <v>2</v>
      </c>
      <c r="S96" s="208" t="s">
        <v>3940</v>
      </c>
      <c r="T96" s="208" t="s">
        <v>3939</v>
      </c>
      <c r="U96" s="209">
        <v>45833</v>
      </c>
      <c r="V96" s="213" t="s">
        <v>3945</v>
      </c>
      <c r="W96" s="205">
        <v>26252000</v>
      </c>
      <c r="X96" s="205" t="s">
        <v>3942</v>
      </c>
      <c r="Y96" s="205" t="s">
        <v>398</v>
      </c>
      <c r="Z96" s="205">
        <v>2</v>
      </c>
      <c r="AA96" s="205" t="s">
        <v>3944</v>
      </c>
      <c r="AB96" s="205" t="s">
        <v>3943</v>
      </c>
      <c r="AC96" s="206">
        <v>45833</v>
      </c>
      <c r="AD96" s="213" t="s">
        <v>3949</v>
      </c>
      <c r="AE96" s="210">
        <v>97000</v>
      </c>
      <c r="AF96" s="210" t="s">
        <v>3946</v>
      </c>
      <c r="AG96" s="210" t="s">
        <v>398</v>
      </c>
      <c r="AH96" s="210">
        <v>2</v>
      </c>
      <c r="AI96" s="210" t="s">
        <v>3948</v>
      </c>
      <c r="AJ96" s="210" t="s">
        <v>3947</v>
      </c>
      <c r="AK96" s="211">
        <v>45833</v>
      </c>
      <c r="AL96" s="213" t="s">
        <v>3951</v>
      </c>
      <c r="AM96" s="205">
        <v>97000</v>
      </c>
      <c r="AN96" s="205" t="s">
        <v>3946</v>
      </c>
      <c r="AO96" s="205" t="s">
        <v>398</v>
      </c>
      <c r="AP96" s="205">
        <v>2</v>
      </c>
      <c r="AQ96" s="205" t="s">
        <v>3950</v>
      </c>
      <c r="AR96" s="205" t="s">
        <v>3947</v>
      </c>
      <c r="AS96" s="206">
        <v>45833</v>
      </c>
      <c r="AT96" s="214" t="s">
        <v>3952</v>
      </c>
      <c r="AU96" s="210" t="s">
        <v>17</v>
      </c>
      <c r="AV96" s="210" t="s">
        <v>17</v>
      </c>
      <c r="AW96" s="210" t="s">
        <v>17</v>
      </c>
      <c r="AX96" s="210" t="s">
        <v>17</v>
      </c>
      <c r="AY96" s="210" t="s">
        <v>520</v>
      </c>
      <c r="AZ96" s="210" t="s">
        <v>17</v>
      </c>
      <c r="BA96" s="211">
        <v>45833</v>
      </c>
      <c r="BB96" s="213" t="s">
        <v>588</v>
      </c>
      <c r="BC96" s="205" t="s">
        <v>17</v>
      </c>
      <c r="BD96" s="205" t="s">
        <v>17</v>
      </c>
      <c r="BE96" s="205" t="s">
        <v>17</v>
      </c>
      <c r="BF96" s="205" t="s">
        <v>17</v>
      </c>
      <c r="BG96" s="205" t="s">
        <v>520</v>
      </c>
      <c r="BH96" s="205" t="s">
        <v>17</v>
      </c>
      <c r="BI96" s="206">
        <v>45595</v>
      </c>
      <c r="BJ96" s="214" t="s">
        <v>3954</v>
      </c>
      <c r="BK96" s="214">
        <v>142</v>
      </c>
      <c r="BL96" s="214" t="s">
        <v>3874</v>
      </c>
      <c r="BM96" s="214" t="s">
        <v>398</v>
      </c>
      <c r="BN96" s="214">
        <v>2</v>
      </c>
      <c r="BO96" s="214" t="s">
        <v>3953</v>
      </c>
      <c r="BP96" s="210" t="s">
        <v>269</v>
      </c>
      <c r="BQ96" s="215">
        <v>45833</v>
      </c>
      <c r="BR96" s="213" t="s">
        <v>589</v>
      </c>
      <c r="BS96" s="216" t="s">
        <v>17</v>
      </c>
      <c r="BT96" s="216" t="s">
        <v>17</v>
      </c>
      <c r="BU96" s="216" t="s">
        <v>17</v>
      </c>
      <c r="BV96" s="216" t="s">
        <v>17</v>
      </c>
      <c r="BW96" s="216" t="s">
        <v>520</v>
      </c>
      <c r="BX96" s="216" t="s">
        <v>17</v>
      </c>
      <c r="BY96" s="206">
        <v>45595</v>
      </c>
      <c r="BZ96" s="214" t="s">
        <v>590</v>
      </c>
      <c r="CA96" s="214" t="s">
        <v>17</v>
      </c>
      <c r="CB96" s="214" t="s">
        <v>17</v>
      </c>
      <c r="CC96" s="214" t="s">
        <v>17</v>
      </c>
      <c r="CD96" s="214" t="s">
        <v>17</v>
      </c>
      <c r="CE96" s="214" t="s">
        <v>520</v>
      </c>
      <c r="CF96" s="214" t="s">
        <v>17</v>
      </c>
      <c r="CG96" s="215">
        <v>45595</v>
      </c>
      <c r="CH96" s="213" t="s">
        <v>9060</v>
      </c>
      <c r="CI96" s="214" t="e">
        <v>#N/A</v>
      </c>
      <c r="CJ96" s="214" t="e">
        <v>#N/A</v>
      </c>
      <c r="CK96" s="214" t="e">
        <v>#N/A</v>
      </c>
      <c r="CL96" s="214" t="e">
        <v>#N/A</v>
      </c>
      <c r="CM96" s="214" t="e">
        <v>#N/A</v>
      </c>
      <c r="CN96" s="214" t="e">
        <v>#N/A</v>
      </c>
      <c r="CO96" s="217" t="e">
        <v>#N/A</v>
      </c>
      <c r="CP96" s="214" t="s">
        <v>592</v>
      </c>
      <c r="CQ96" s="216" t="s">
        <v>17</v>
      </c>
      <c r="CR96" s="216" t="s">
        <v>17</v>
      </c>
      <c r="CS96" s="216" t="s">
        <v>17</v>
      </c>
      <c r="CT96" s="216" t="s">
        <v>17</v>
      </c>
      <c r="CU96" s="216" t="s">
        <v>520</v>
      </c>
      <c r="CV96" s="216" t="s">
        <v>17</v>
      </c>
      <c r="CW96" s="206">
        <v>45595</v>
      </c>
      <c r="CX96" s="214" t="s">
        <v>3958</v>
      </c>
      <c r="CY96" s="210">
        <v>97000</v>
      </c>
      <c r="CZ96" s="210" t="s">
        <v>3946</v>
      </c>
      <c r="DA96" s="210" t="s">
        <v>398</v>
      </c>
      <c r="DB96" s="210">
        <v>2</v>
      </c>
      <c r="DC96" s="210" t="s">
        <v>3963</v>
      </c>
      <c r="DD96" s="210" t="s">
        <v>3947</v>
      </c>
      <c r="DE96" s="212">
        <v>45833</v>
      </c>
      <c r="DF96" s="213" t="s">
        <v>3961</v>
      </c>
      <c r="DG96" s="205">
        <v>26156000</v>
      </c>
      <c r="DH96" s="216" t="s">
        <v>3959</v>
      </c>
      <c r="DI96" s="216" t="s">
        <v>398</v>
      </c>
      <c r="DJ96" s="216">
        <v>2</v>
      </c>
      <c r="DK96" s="216" t="s">
        <v>1797</v>
      </c>
      <c r="DL96" s="216" t="s">
        <v>3960</v>
      </c>
      <c r="DM96" s="206">
        <v>45833</v>
      </c>
      <c r="DN96" s="214" t="s">
        <v>3962</v>
      </c>
      <c r="DO96" s="210">
        <v>0</v>
      </c>
      <c r="DP96" s="214" t="s">
        <v>17</v>
      </c>
      <c r="DQ96" s="214" t="s">
        <v>398</v>
      </c>
      <c r="DR96" s="214">
        <v>2</v>
      </c>
      <c r="DS96" s="214" t="s">
        <v>2553</v>
      </c>
      <c r="DT96" s="214" t="s">
        <v>17</v>
      </c>
      <c r="DU96" s="215">
        <v>45833</v>
      </c>
      <c r="DV96" s="213" t="s">
        <v>3964</v>
      </c>
      <c r="DW96" s="205">
        <v>97000</v>
      </c>
      <c r="DX96" s="216" t="s">
        <v>3946</v>
      </c>
      <c r="DY96" s="216" t="s">
        <v>398</v>
      </c>
      <c r="DZ96" s="216">
        <v>2</v>
      </c>
      <c r="EA96" s="216" t="s">
        <v>3963</v>
      </c>
      <c r="EB96" s="216" t="s">
        <v>3947</v>
      </c>
      <c r="EC96" s="206">
        <v>45833</v>
      </c>
      <c r="ED96" s="214" t="s">
        <v>3966</v>
      </c>
      <c r="EE96" s="210" t="s">
        <v>17</v>
      </c>
      <c r="EF96" s="214" t="s">
        <v>17</v>
      </c>
      <c r="EG96" s="214" t="s">
        <v>17</v>
      </c>
      <c r="EH96" s="214" t="s">
        <v>17</v>
      </c>
      <c r="EI96" s="214" t="s">
        <v>3965</v>
      </c>
      <c r="EJ96" s="214" t="s">
        <v>17</v>
      </c>
      <c r="EK96" s="215">
        <v>45833</v>
      </c>
      <c r="EL96" s="213" t="s">
        <v>3968</v>
      </c>
      <c r="EM96" s="205" t="s">
        <v>17</v>
      </c>
      <c r="EN96" s="216" t="s">
        <v>17</v>
      </c>
      <c r="EO96" s="216" t="s">
        <v>17</v>
      </c>
      <c r="EP96" s="216" t="s">
        <v>17</v>
      </c>
      <c r="EQ96" s="216" t="s">
        <v>3967</v>
      </c>
      <c r="ER96" s="216" t="s">
        <v>17</v>
      </c>
      <c r="ES96" s="206">
        <v>45833</v>
      </c>
      <c r="ET96" s="214" t="s">
        <v>3956</v>
      </c>
      <c r="EU96" s="214">
        <v>142</v>
      </c>
      <c r="EV96" s="214" t="s">
        <v>3874</v>
      </c>
      <c r="EW96" s="214" t="s">
        <v>398</v>
      </c>
      <c r="EX96" s="214">
        <v>2</v>
      </c>
      <c r="EY96" s="214" t="s">
        <v>3955</v>
      </c>
      <c r="EZ96" s="214" t="s">
        <v>269</v>
      </c>
      <c r="FA96" s="215">
        <v>45833</v>
      </c>
      <c r="FB96" s="213" t="s">
        <v>3972</v>
      </c>
      <c r="FC96" s="216">
        <v>4</v>
      </c>
      <c r="FD96" s="216" t="s">
        <v>3969</v>
      </c>
      <c r="FE96" s="216" t="s">
        <v>178</v>
      </c>
      <c r="FF96" s="216">
        <v>1</v>
      </c>
      <c r="FG96" s="216" t="s">
        <v>3971</v>
      </c>
      <c r="FH96" s="216" t="s">
        <v>3970</v>
      </c>
      <c r="FI96" s="206">
        <v>45833</v>
      </c>
      <c r="FJ96" s="213" t="s">
        <v>586</v>
      </c>
      <c r="FK96" s="214" t="s">
        <v>17</v>
      </c>
      <c r="FL96" s="214" t="s">
        <v>17</v>
      </c>
      <c r="FM96" s="214" t="s">
        <v>17</v>
      </c>
      <c r="FN96" s="214" t="s">
        <v>17</v>
      </c>
      <c r="FO96" s="214" t="s">
        <v>517</v>
      </c>
      <c r="FP96" s="210" t="s">
        <v>17</v>
      </c>
      <c r="FQ96" s="211">
        <v>45595</v>
      </c>
      <c r="FR96" s="213" t="s">
        <v>587</v>
      </c>
      <c r="FS96" s="216" t="s">
        <v>17</v>
      </c>
      <c r="FT96" s="216" t="s">
        <v>17</v>
      </c>
      <c r="FU96" s="216" t="s">
        <v>17</v>
      </c>
      <c r="FV96" s="216" t="s">
        <v>17</v>
      </c>
      <c r="FW96" s="216" t="s">
        <v>517</v>
      </c>
      <c r="FX96" s="216" t="s">
        <v>17</v>
      </c>
      <c r="FY96" s="206">
        <v>45595</v>
      </c>
      <c r="FZ96" s="214" t="s">
        <v>1833</v>
      </c>
      <c r="GA96" s="214">
        <v>1</v>
      </c>
      <c r="GB96" s="214" t="s">
        <v>1215</v>
      </c>
      <c r="GC96" s="214" t="s">
        <v>62</v>
      </c>
      <c r="GD96" s="214">
        <v>2</v>
      </c>
      <c r="GE96" s="214" t="s">
        <v>17</v>
      </c>
      <c r="GF96" s="214" t="s">
        <v>17</v>
      </c>
      <c r="GG96" s="215">
        <v>45826</v>
      </c>
      <c r="GH96" s="213" t="s">
        <v>1839</v>
      </c>
      <c r="GI96" s="216">
        <v>1</v>
      </c>
      <c r="GJ96" s="216" t="s">
        <v>1215</v>
      </c>
      <c r="GK96" s="216" t="s">
        <v>62</v>
      </c>
      <c r="GL96" s="216">
        <v>2</v>
      </c>
      <c r="GM96" s="216" t="s">
        <v>17</v>
      </c>
      <c r="GN96" s="216" t="s">
        <v>17</v>
      </c>
      <c r="GO96" s="206">
        <v>45826</v>
      </c>
      <c r="GP96" s="214" t="s">
        <v>1834</v>
      </c>
      <c r="GQ96" s="214">
        <v>1</v>
      </c>
      <c r="GR96" s="214" t="s">
        <v>1215</v>
      </c>
      <c r="GS96" s="214" t="s">
        <v>62</v>
      </c>
      <c r="GT96" s="214">
        <v>2</v>
      </c>
      <c r="GU96" s="214" t="s">
        <v>17</v>
      </c>
      <c r="GV96" s="214" t="s">
        <v>17</v>
      </c>
      <c r="GW96" s="215">
        <v>45826</v>
      </c>
      <c r="GX96" s="213" t="s">
        <v>1840</v>
      </c>
      <c r="GY96" s="216">
        <v>0</v>
      </c>
      <c r="GZ96" s="216" t="s">
        <v>1215</v>
      </c>
      <c r="HA96" s="216" t="s">
        <v>62</v>
      </c>
      <c r="HB96" s="216">
        <v>2</v>
      </c>
      <c r="HC96" s="216" t="s">
        <v>17</v>
      </c>
      <c r="HD96" s="216" t="s">
        <v>17</v>
      </c>
      <c r="HE96" s="206">
        <v>45826</v>
      </c>
      <c r="HF96" s="214" t="s">
        <v>1832</v>
      </c>
      <c r="HG96" s="214">
        <v>0</v>
      </c>
      <c r="HH96" s="214" t="s">
        <v>1215</v>
      </c>
      <c r="HI96" s="214" t="s">
        <v>62</v>
      </c>
      <c r="HJ96" s="214">
        <v>2</v>
      </c>
      <c r="HK96" s="214" t="s">
        <v>17</v>
      </c>
      <c r="HL96" s="214" t="s">
        <v>17</v>
      </c>
      <c r="HM96" s="215">
        <v>45826</v>
      </c>
      <c r="HN96" s="213" t="s">
        <v>1838</v>
      </c>
      <c r="HO96" s="216">
        <v>0</v>
      </c>
      <c r="HP96" s="216" t="s">
        <v>1215</v>
      </c>
      <c r="HQ96" s="216" t="s">
        <v>62</v>
      </c>
      <c r="HR96" s="216">
        <v>2</v>
      </c>
      <c r="HS96" s="216" t="s">
        <v>17</v>
      </c>
      <c r="HT96" s="216" t="s">
        <v>17</v>
      </c>
      <c r="HU96" s="206">
        <v>45826</v>
      </c>
      <c r="HV96" s="214" t="s">
        <v>1835</v>
      </c>
      <c r="HW96" s="214">
        <v>0</v>
      </c>
      <c r="HX96" s="214" t="s">
        <v>1215</v>
      </c>
      <c r="HY96" s="214" t="s">
        <v>62</v>
      </c>
      <c r="HZ96" s="214">
        <v>2</v>
      </c>
      <c r="IA96" s="214" t="s">
        <v>17</v>
      </c>
      <c r="IB96" s="214" t="s">
        <v>17</v>
      </c>
      <c r="IC96" s="215">
        <v>45826</v>
      </c>
      <c r="ID96" s="213" t="s">
        <v>1837</v>
      </c>
      <c r="IE96" s="216">
        <v>1</v>
      </c>
      <c r="IF96" s="216" t="s">
        <v>1215</v>
      </c>
      <c r="IG96" s="216" t="s">
        <v>62</v>
      </c>
      <c r="IH96" s="216">
        <v>2</v>
      </c>
      <c r="II96" s="216" t="s">
        <v>17</v>
      </c>
      <c r="IJ96" s="216" t="s">
        <v>17</v>
      </c>
      <c r="IK96" s="206">
        <v>45826</v>
      </c>
      <c r="IL96" s="214" t="s">
        <v>1836</v>
      </c>
      <c r="IM96" s="214">
        <v>3</v>
      </c>
      <c r="IN96" s="214" t="s">
        <v>1215</v>
      </c>
      <c r="IO96" s="214" t="s">
        <v>62</v>
      </c>
      <c r="IP96" s="214">
        <v>2</v>
      </c>
      <c r="IQ96" s="214" t="s">
        <v>17</v>
      </c>
      <c r="IR96" s="214" t="s">
        <v>17</v>
      </c>
      <c r="IS96" s="215">
        <v>45826</v>
      </c>
    </row>
    <row r="97" spans="1:253" s="11" customFormat="1" ht="13.25" customHeight="1" x14ac:dyDescent="0.25">
      <c r="A97" s="11" t="s">
        <v>514</v>
      </c>
      <c r="B97" s="11" t="s">
        <v>8448</v>
      </c>
      <c r="C97" s="11" t="s">
        <v>515</v>
      </c>
      <c r="D97" s="11" t="s">
        <v>516</v>
      </c>
      <c r="E97" s="11" t="s">
        <v>7979</v>
      </c>
      <c r="F97" s="11" t="s">
        <v>3856</v>
      </c>
      <c r="G97" s="204">
        <v>10756000</v>
      </c>
      <c r="H97" s="205" t="s">
        <v>3853</v>
      </c>
      <c r="I97" s="205" t="s">
        <v>398</v>
      </c>
      <c r="J97" s="205">
        <v>2</v>
      </c>
      <c r="K97" s="205" t="s">
        <v>3855</v>
      </c>
      <c r="L97" s="205" t="s">
        <v>3854</v>
      </c>
      <c r="M97" s="206">
        <v>45833</v>
      </c>
      <c r="N97" s="213" t="s">
        <v>3860</v>
      </c>
      <c r="O97" s="208">
        <v>63667</v>
      </c>
      <c r="P97" s="208" t="s">
        <v>3857</v>
      </c>
      <c r="Q97" s="208" t="s">
        <v>398</v>
      </c>
      <c r="R97" s="208">
        <v>2</v>
      </c>
      <c r="S97" s="208" t="s">
        <v>3859</v>
      </c>
      <c r="T97" s="208" t="s">
        <v>3858</v>
      </c>
      <c r="U97" s="209">
        <v>45833</v>
      </c>
      <c r="V97" s="213" t="s">
        <v>3864</v>
      </c>
      <c r="W97" s="205">
        <v>4566000</v>
      </c>
      <c r="X97" s="205" t="s">
        <v>3861</v>
      </c>
      <c r="Y97" s="205" t="s">
        <v>230</v>
      </c>
      <c r="Z97" s="205">
        <v>3</v>
      </c>
      <c r="AA97" s="205" t="s">
        <v>3863</v>
      </c>
      <c r="AB97" s="205" t="s">
        <v>3862</v>
      </c>
      <c r="AC97" s="206">
        <v>45833</v>
      </c>
      <c r="AD97" s="213" t="s">
        <v>3868</v>
      </c>
      <c r="AE97" s="210">
        <v>571000</v>
      </c>
      <c r="AF97" s="210" t="s">
        <v>3865</v>
      </c>
      <c r="AG97" s="210" t="s">
        <v>230</v>
      </c>
      <c r="AH97" s="210">
        <v>3</v>
      </c>
      <c r="AI97" s="210" t="s">
        <v>3867</v>
      </c>
      <c r="AJ97" s="210" t="s">
        <v>3866</v>
      </c>
      <c r="AK97" s="211">
        <v>45833</v>
      </c>
      <c r="AL97" s="213" t="s">
        <v>3872</v>
      </c>
      <c r="AM97" s="205">
        <v>9000</v>
      </c>
      <c r="AN97" s="205" t="s">
        <v>3869</v>
      </c>
      <c r="AO97" s="205" t="s">
        <v>230</v>
      </c>
      <c r="AP97" s="205">
        <v>3</v>
      </c>
      <c r="AQ97" s="205" t="s">
        <v>3871</v>
      </c>
      <c r="AR97" s="205" t="s">
        <v>3870</v>
      </c>
      <c r="AS97" s="206">
        <v>45833</v>
      </c>
      <c r="AT97" s="214" t="s">
        <v>3873</v>
      </c>
      <c r="AU97" s="210" t="s">
        <v>17</v>
      </c>
      <c r="AV97" s="210" t="s">
        <v>17</v>
      </c>
      <c r="AW97" s="210" t="s">
        <v>17</v>
      </c>
      <c r="AX97" s="210" t="s">
        <v>17</v>
      </c>
      <c r="AY97" s="210" t="s">
        <v>520</v>
      </c>
      <c r="AZ97" s="210" t="s">
        <v>17</v>
      </c>
      <c r="BA97" s="211">
        <v>45833</v>
      </c>
      <c r="BB97" s="213" t="s">
        <v>521</v>
      </c>
      <c r="BC97" s="205" t="s">
        <v>17</v>
      </c>
      <c r="BD97" s="205" t="s">
        <v>17</v>
      </c>
      <c r="BE97" s="205" t="s">
        <v>17</v>
      </c>
      <c r="BF97" s="205" t="s">
        <v>17</v>
      </c>
      <c r="BG97" s="205" t="s">
        <v>520</v>
      </c>
      <c r="BH97" s="205" t="s">
        <v>17</v>
      </c>
      <c r="BI97" s="206">
        <v>45525</v>
      </c>
      <c r="BJ97" s="214" t="s">
        <v>3876</v>
      </c>
      <c r="BK97" s="214">
        <v>34</v>
      </c>
      <c r="BL97" s="214" t="s">
        <v>3874</v>
      </c>
      <c r="BM97" s="214" t="s">
        <v>398</v>
      </c>
      <c r="BN97" s="214">
        <v>2</v>
      </c>
      <c r="BO97" s="214" t="s">
        <v>3875</v>
      </c>
      <c r="BP97" s="210" t="s">
        <v>269</v>
      </c>
      <c r="BQ97" s="215">
        <v>45833</v>
      </c>
      <c r="BR97" s="213" t="s">
        <v>522</v>
      </c>
      <c r="BS97" s="216" t="s">
        <v>17</v>
      </c>
      <c r="BT97" s="216" t="s">
        <v>17</v>
      </c>
      <c r="BU97" s="216" t="s">
        <v>17</v>
      </c>
      <c r="BV97" s="216" t="s">
        <v>17</v>
      </c>
      <c r="BW97" s="216" t="s">
        <v>520</v>
      </c>
      <c r="BX97" s="216" t="s">
        <v>17</v>
      </c>
      <c r="BY97" s="206">
        <v>45525</v>
      </c>
      <c r="BZ97" s="214" t="s">
        <v>523</v>
      </c>
      <c r="CA97" s="214" t="s">
        <v>17</v>
      </c>
      <c r="CB97" s="214" t="s">
        <v>17</v>
      </c>
      <c r="CC97" s="214" t="s">
        <v>17</v>
      </c>
      <c r="CD97" s="214" t="s">
        <v>17</v>
      </c>
      <c r="CE97" s="214" t="s">
        <v>520</v>
      </c>
      <c r="CF97" s="214" t="s">
        <v>17</v>
      </c>
      <c r="CG97" s="215">
        <v>45525</v>
      </c>
      <c r="CH97" s="213" t="s">
        <v>9061</v>
      </c>
      <c r="CI97" s="214" t="e">
        <v>#N/A</v>
      </c>
      <c r="CJ97" s="214" t="e">
        <v>#N/A</v>
      </c>
      <c r="CK97" s="214" t="e">
        <v>#N/A</v>
      </c>
      <c r="CL97" s="214" t="e">
        <v>#N/A</v>
      </c>
      <c r="CM97" s="214" t="e">
        <v>#N/A</v>
      </c>
      <c r="CN97" s="214" t="e">
        <v>#N/A</v>
      </c>
      <c r="CO97" s="217" t="e">
        <v>#N/A</v>
      </c>
      <c r="CP97" s="214" t="s">
        <v>525</v>
      </c>
      <c r="CQ97" s="216" t="s">
        <v>17</v>
      </c>
      <c r="CR97" s="216" t="s">
        <v>17</v>
      </c>
      <c r="CS97" s="216" t="s">
        <v>17</v>
      </c>
      <c r="CT97" s="216" t="s">
        <v>17</v>
      </c>
      <c r="CU97" s="216" t="s">
        <v>520</v>
      </c>
      <c r="CV97" s="216" t="s">
        <v>17</v>
      </c>
      <c r="CW97" s="206">
        <v>45525</v>
      </c>
      <c r="CX97" s="214" t="s">
        <v>3882</v>
      </c>
      <c r="CY97" s="210">
        <v>9000</v>
      </c>
      <c r="CZ97" s="210" t="s">
        <v>3879</v>
      </c>
      <c r="DA97" s="210" t="s">
        <v>230</v>
      </c>
      <c r="DB97" s="210">
        <v>3</v>
      </c>
      <c r="DC97" s="210" t="s">
        <v>3889</v>
      </c>
      <c r="DD97" s="210" t="s">
        <v>3880</v>
      </c>
      <c r="DE97" s="212">
        <v>45833</v>
      </c>
      <c r="DF97" s="213" t="s">
        <v>3885</v>
      </c>
      <c r="DG97" s="205">
        <v>3995000</v>
      </c>
      <c r="DH97" s="216" t="s">
        <v>3883</v>
      </c>
      <c r="DI97" s="216" t="s">
        <v>398</v>
      </c>
      <c r="DJ97" s="216">
        <v>2</v>
      </c>
      <c r="DK97" s="216" t="s">
        <v>1797</v>
      </c>
      <c r="DL97" s="216" t="s">
        <v>3884</v>
      </c>
      <c r="DM97" s="206">
        <v>45833</v>
      </c>
      <c r="DN97" s="214" t="s">
        <v>3888</v>
      </c>
      <c r="DO97" s="210">
        <v>562000</v>
      </c>
      <c r="DP97" s="214" t="s">
        <v>3886</v>
      </c>
      <c r="DQ97" s="214" t="s">
        <v>230</v>
      </c>
      <c r="DR97" s="214">
        <v>3</v>
      </c>
      <c r="DS97" s="214" t="s">
        <v>1801</v>
      </c>
      <c r="DT97" s="214" t="s">
        <v>3887</v>
      </c>
      <c r="DU97" s="215">
        <v>45833</v>
      </c>
      <c r="DV97" s="213" t="s">
        <v>3890</v>
      </c>
      <c r="DW97" s="205">
        <v>9000</v>
      </c>
      <c r="DX97" s="216" t="s">
        <v>3879</v>
      </c>
      <c r="DY97" s="216" t="s">
        <v>230</v>
      </c>
      <c r="DZ97" s="216">
        <v>3</v>
      </c>
      <c r="EA97" s="216" t="s">
        <v>3889</v>
      </c>
      <c r="EB97" s="216" t="s">
        <v>3880</v>
      </c>
      <c r="EC97" s="206">
        <v>45833</v>
      </c>
      <c r="ED97" s="214" t="s">
        <v>3892</v>
      </c>
      <c r="EE97" s="210" t="s">
        <v>17</v>
      </c>
      <c r="EF97" s="214" t="s">
        <v>17</v>
      </c>
      <c r="EG97" s="214" t="s">
        <v>17</v>
      </c>
      <c r="EH97" s="214" t="s">
        <v>17</v>
      </c>
      <c r="EI97" s="214" t="s">
        <v>3891</v>
      </c>
      <c r="EJ97" s="214" t="s">
        <v>17</v>
      </c>
      <c r="EK97" s="215">
        <v>45833</v>
      </c>
      <c r="EL97" s="213" t="s">
        <v>3893</v>
      </c>
      <c r="EM97" s="205" t="s">
        <v>17</v>
      </c>
      <c r="EN97" s="216" t="s">
        <v>17</v>
      </c>
      <c r="EO97" s="216" t="s">
        <v>17</v>
      </c>
      <c r="EP97" s="216" t="s">
        <v>17</v>
      </c>
      <c r="EQ97" s="216" t="s">
        <v>3891</v>
      </c>
      <c r="ER97" s="216" t="s">
        <v>17</v>
      </c>
      <c r="ES97" s="206">
        <v>45833</v>
      </c>
      <c r="ET97" s="214" t="s">
        <v>3878</v>
      </c>
      <c r="EU97" s="214">
        <v>34</v>
      </c>
      <c r="EV97" s="214" t="s">
        <v>3874</v>
      </c>
      <c r="EW97" s="214" t="s">
        <v>398</v>
      </c>
      <c r="EX97" s="214">
        <v>2</v>
      </c>
      <c r="EY97" s="214" t="s">
        <v>3877</v>
      </c>
      <c r="EZ97" s="214" t="s">
        <v>269</v>
      </c>
      <c r="FA97" s="215">
        <v>45833</v>
      </c>
      <c r="FB97" s="213" t="s">
        <v>3897</v>
      </c>
      <c r="FC97" s="216">
        <v>4</v>
      </c>
      <c r="FD97" s="216" t="s">
        <v>3894</v>
      </c>
      <c r="FE97" s="216" t="s">
        <v>398</v>
      </c>
      <c r="FF97" s="216">
        <v>2</v>
      </c>
      <c r="FG97" s="216" t="s">
        <v>3896</v>
      </c>
      <c r="FH97" s="216" t="s">
        <v>3895</v>
      </c>
      <c r="FI97" s="206">
        <v>45833</v>
      </c>
      <c r="FJ97" s="213" t="s">
        <v>518</v>
      </c>
      <c r="FK97" s="214" t="s">
        <v>17</v>
      </c>
      <c r="FL97" s="214" t="s">
        <v>17</v>
      </c>
      <c r="FM97" s="214" t="s">
        <v>17</v>
      </c>
      <c r="FN97" s="214" t="s">
        <v>17</v>
      </c>
      <c r="FO97" s="214" t="s">
        <v>517</v>
      </c>
      <c r="FP97" s="210" t="s">
        <v>17</v>
      </c>
      <c r="FQ97" s="211">
        <v>45525</v>
      </c>
      <c r="FR97" s="213" t="s">
        <v>519</v>
      </c>
      <c r="FS97" s="216" t="s">
        <v>17</v>
      </c>
      <c r="FT97" s="216" t="s">
        <v>17</v>
      </c>
      <c r="FU97" s="216" t="s">
        <v>17</v>
      </c>
      <c r="FV97" s="216" t="s">
        <v>17</v>
      </c>
      <c r="FW97" s="216" t="s">
        <v>517</v>
      </c>
      <c r="FX97" s="216" t="s">
        <v>17</v>
      </c>
      <c r="FY97" s="206">
        <v>45525</v>
      </c>
      <c r="FZ97" s="214" t="s">
        <v>2145</v>
      </c>
      <c r="GA97" s="214">
        <v>1</v>
      </c>
      <c r="GB97" s="214" t="s">
        <v>1215</v>
      </c>
      <c r="GC97" s="214" t="s">
        <v>62</v>
      </c>
      <c r="GD97" s="214">
        <v>2</v>
      </c>
      <c r="GE97" s="214" t="s">
        <v>17</v>
      </c>
      <c r="GF97" s="214" t="s">
        <v>17</v>
      </c>
      <c r="GG97" s="215">
        <v>45827</v>
      </c>
      <c r="GH97" s="213" t="s">
        <v>2151</v>
      </c>
      <c r="GI97" s="216">
        <v>2</v>
      </c>
      <c r="GJ97" s="216" t="s">
        <v>1215</v>
      </c>
      <c r="GK97" s="216" t="s">
        <v>62</v>
      </c>
      <c r="GL97" s="216">
        <v>2</v>
      </c>
      <c r="GM97" s="216" t="s">
        <v>17</v>
      </c>
      <c r="GN97" s="216" t="s">
        <v>17</v>
      </c>
      <c r="GO97" s="206">
        <v>45827</v>
      </c>
      <c r="GP97" s="214" t="s">
        <v>2146</v>
      </c>
      <c r="GQ97" s="214">
        <v>0</v>
      </c>
      <c r="GR97" s="214" t="s">
        <v>1215</v>
      </c>
      <c r="GS97" s="214" t="s">
        <v>62</v>
      </c>
      <c r="GT97" s="214">
        <v>2</v>
      </c>
      <c r="GU97" s="214" t="s">
        <v>17</v>
      </c>
      <c r="GV97" s="214" t="s">
        <v>17</v>
      </c>
      <c r="GW97" s="215">
        <v>45827</v>
      </c>
      <c r="GX97" s="213" t="s">
        <v>2152</v>
      </c>
      <c r="GY97" s="216">
        <v>0</v>
      </c>
      <c r="GZ97" s="216" t="s">
        <v>1215</v>
      </c>
      <c r="HA97" s="216" t="s">
        <v>62</v>
      </c>
      <c r="HB97" s="216">
        <v>2</v>
      </c>
      <c r="HC97" s="216" t="s">
        <v>17</v>
      </c>
      <c r="HD97" s="216" t="s">
        <v>17</v>
      </c>
      <c r="HE97" s="206">
        <v>45827</v>
      </c>
      <c r="HF97" s="214" t="s">
        <v>2144</v>
      </c>
      <c r="HG97" s="214">
        <v>0</v>
      </c>
      <c r="HH97" s="214" t="s">
        <v>1215</v>
      </c>
      <c r="HI97" s="214" t="s">
        <v>62</v>
      </c>
      <c r="HJ97" s="214">
        <v>2</v>
      </c>
      <c r="HK97" s="214" t="s">
        <v>17</v>
      </c>
      <c r="HL97" s="214" t="s">
        <v>17</v>
      </c>
      <c r="HM97" s="215">
        <v>45827</v>
      </c>
      <c r="HN97" s="213" t="s">
        <v>2150</v>
      </c>
      <c r="HO97" s="216">
        <v>2</v>
      </c>
      <c r="HP97" s="216" t="s">
        <v>1215</v>
      </c>
      <c r="HQ97" s="216" t="s">
        <v>62</v>
      </c>
      <c r="HR97" s="216">
        <v>2</v>
      </c>
      <c r="HS97" s="216" t="s">
        <v>17</v>
      </c>
      <c r="HT97" s="216" t="s">
        <v>17</v>
      </c>
      <c r="HU97" s="206">
        <v>45827</v>
      </c>
      <c r="HV97" s="214" t="s">
        <v>2147</v>
      </c>
      <c r="HW97" s="214">
        <v>2</v>
      </c>
      <c r="HX97" s="214" t="s">
        <v>1215</v>
      </c>
      <c r="HY97" s="214" t="s">
        <v>62</v>
      </c>
      <c r="HZ97" s="214">
        <v>2</v>
      </c>
      <c r="IA97" s="214" t="s">
        <v>17</v>
      </c>
      <c r="IB97" s="214" t="s">
        <v>17</v>
      </c>
      <c r="IC97" s="215">
        <v>45827</v>
      </c>
      <c r="ID97" s="213" t="s">
        <v>2149</v>
      </c>
      <c r="IE97" s="216">
        <v>0</v>
      </c>
      <c r="IF97" s="216" t="s">
        <v>1215</v>
      </c>
      <c r="IG97" s="216" t="s">
        <v>62</v>
      </c>
      <c r="IH97" s="216">
        <v>2</v>
      </c>
      <c r="II97" s="216" t="s">
        <v>17</v>
      </c>
      <c r="IJ97" s="216" t="s">
        <v>17</v>
      </c>
      <c r="IK97" s="206">
        <v>45827</v>
      </c>
      <c r="IL97" s="214" t="s">
        <v>2148</v>
      </c>
      <c r="IM97" s="214">
        <v>3</v>
      </c>
      <c r="IN97" s="214" t="s">
        <v>1215</v>
      </c>
      <c r="IO97" s="214" t="s">
        <v>62</v>
      </c>
      <c r="IP97" s="214">
        <v>2</v>
      </c>
      <c r="IQ97" s="214" t="s">
        <v>17</v>
      </c>
      <c r="IR97" s="214" t="s">
        <v>17</v>
      </c>
      <c r="IS97" s="215">
        <v>45827</v>
      </c>
    </row>
    <row r="98" spans="1:253" s="11" customFormat="1" ht="13.25" customHeight="1" x14ac:dyDescent="0.25">
      <c r="A98" s="11" t="s">
        <v>13</v>
      </c>
      <c r="B98" s="11" t="s">
        <v>8759</v>
      </c>
      <c r="C98" s="11" t="s">
        <v>14</v>
      </c>
      <c r="D98" s="11" t="s">
        <v>15</v>
      </c>
      <c r="E98" s="11" t="s">
        <v>7984</v>
      </c>
      <c r="F98" s="11" t="s">
        <v>5386</v>
      </c>
      <c r="G98" s="204">
        <v>26555000</v>
      </c>
      <c r="H98" s="205" t="s">
        <v>5383</v>
      </c>
      <c r="I98" s="205" t="s">
        <v>230</v>
      </c>
      <c r="J98" s="205">
        <v>3</v>
      </c>
      <c r="K98" s="205" t="s">
        <v>5385</v>
      </c>
      <c r="L98" s="205" t="s">
        <v>5384</v>
      </c>
      <c r="M98" s="206">
        <v>45834</v>
      </c>
      <c r="N98" s="213" t="s">
        <v>5390</v>
      </c>
      <c r="O98" s="208">
        <v>120410</v>
      </c>
      <c r="P98" s="208" t="s">
        <v>5387</v>
      </c>
      <c r="Q98" s="208" t="s">
        <v>178</v>
      </c>
      <c r="R98" s="208">
        <v>1</v>
      </c>
      <c r="S98" s="208" t="s">
        <v>5389</v>
      </c>
      <c r="T98" s="208" t="s">
        <v>5388</v>
      </c>
      <c r="U98" s="209">
        <v>45834</v>
      </c>
      <c r="V98" s="213" t="s">
        <v>5394</v>
      </c>
      <c r="W98" s="205">
        <v>26555000</v>
      </c>
      <c r="X98" s="205" t="s">
        <v>5391</v>
      </c>
      <c r="Y98" s="205" t="s">
        <v>230</v>
      </c>
      <c r="Z98" s="205">
        <v>3</v>
      </c>
      <c r="AA98" s="205" t="s">
        <v>5393</v>
      </c>
      <c r="AB98" s="205" t="s">
        <v>5392</v>
      </c>
      <c r="AC98" s="206">
        <v>45834</v>
      </c>
      <c r="AD98" s="213" t="s">
        <v>5396</v>
      </c>
      <c r="AE98" s="210">
        <v>26555000</v>
      </c>
      <c r="AF98" s="210" t="s">
        <v>5391</v>
      </c>
      <c r="AG98" s="210" t="s">
        <v>230</v>
      </c>
      <c r="AH98" s="210">
        <v>3</v>
      </c>
      <c r="AI98" s="210" t="s">
        <v>5395</v>
      </c>
      <c r="AJ98" s="210" t="s">
        <v>5392</v>
      </c>
      <c r="AK98" s="211">
        <v>45834</v>
      </c>
      <c r="AL98" s="213" t="s">
        <v>5400</v>
      </c>
      <c r="AM98" s="205">
        <v>34000</v>
      </c>
      <c r="AN98" s="205" t="s">
        <v>5397</v>
      </c>
      <c r="AO98" s="205" t="s">
        <v>230</v>
      </c>
      <c r="AP98" s="205">
        <v>3</v>
      </c>
      <c r="AQ98" s="205" t="s">
        <v>5399</v>
      </c>
      <c r="AR98" s="205" t="s">
        <v>5398</v>
      </c>
      <c r="AS98" s="206">
        <v>45834</v>
      </c>
      <c r="AT98" s="214" t="s">
        <v>5403</v>
      </c>
      <c r="AU98" s="210" t="s">
        <v>17</v>
      </c>
      <c r="AV98" s="210" t="s">
        <v>17</v>
      </c>
      <c r="AW98" s="210" t="s">
        <v>17</v>
      </c>
      <c r="AX98" s="210" t="s">
        <v>17</v>
      </c>
      <c r="AY98" s="210" t="s">
        <v>5402</v>
      </c>
      <c r="AZ98" s="210" t="s">
        <v>5401</v>
      </c>
      <c r="BA98" s="211">
        <v>45834</v>
      </c>
      <c r="BB98" s="213" t="s">
        <v>25</v>
      </c>
      <c r="BC98" s="205" t="s">
        <v>17</v>
      </c>
      <c r="BD98" s="205">
        <v>0</v>
      </c>
      <c r="BE98" s="205" t="s">
        <v>17</v>
      </c>
      <c r="BF98" s="205" t="s">
        <v>17</v>
      </c>
      <c r="BG98" s="205">
        <v>0</v>
      </c>
      <c r="BH98" s="205">
        <v>0</v>
      </c>
      <c r="BI98" s="206">
        <v>43493</v>
      </c>
      <c r="BJ98" s="214" t="s">
        <v>5407</v>
      </c>
      <c r="BK98" s="214" t="s">
        <v>17</v>
      </c>
      <c r="BL98" s="214" t="s">
        <v>5404</v>
      </c>
      <c r="BM98" s="214" t="s">
        <v>230</v>
      </c>
      <c r="BN98" s="214">
        <v>3</v>
      </c>
      <c r="BO98" s="214" t="s">
        <v>5406</v>
      </c>
      <c r="BP98" s="210" t="s">
        <v>5405</v>
      </c>
      <c r="BQ98" s="215">
        <v>45834</v>
      </c>
      <c r="BR98" s="213" t="s">
        <v>18</v>
      </c>
      <c r="BS98" s="216" t="s">
        <v>17</v>
      </c>
      <c r="BT98" s="216">
        <v>0</v>
      </c>
      <c r="BU98" s="216" t="s">
        <v>17</v>
      </c>
      <c r="BV98" s="216" t="s">
        <v>17</v>
      </c>
      <c r="BW98" s="216">
        <v>0</v>
      </c>
      <c r="BX98" s="216">
        <v>0</v>
      </c>
      <c r="BY98" s="206">
        <v>43493</v>
      </c>
      <c r="BZ98" s="214" t="s">
        <v>21</v>
      </c>
      <c r="CA98" s="214" t="s">
        <v>17</v>
      </c>
      <c r="CB98" s="214">
        <v>0</v>
      </c>
      <c r="CC98" s="214" t="s">
        <v>17</v>
      </c>
      <c r="CD98" s="214" t="s">
        <v>17</v>
      </c>
      <c r="CE98" s="214">
        <v>0</v>
      </c>
      <c r="CF98" s="214">
        <v>0</v>
      </c>
      <c r="CG98" s="215">
        <v>43493</v>
      </c>
      <c r="CH98" s="213" t="s">
        <v>9062</v>
      </c>
      <c r="CI98" s="214" t="e">
        <v>#N/A</v>
      </c>
      <c r="CJ98" s="214" t="e">
        <v>#N/A</v>
      </c>
      <c r="CK98" s="214" t="e">
        <v>#N/A</v>
      </c>
      <c r="CL98" s="214" t="e">
        <v>#N/A</v>
      </c>
      <c r="CM98" s="214" t="e">
        <v>#N/A</v>
      </c>
      <c r="CN98" s="214" t="e">
        <v>#N/A</v>
      </c>
      <c r="CO98" s="217" t="e">
        <v>#N/A</v>
      </c>
      <c r="CP98" s="214" t="s">
        <v>23</v>
      </c>
      <c r="CQ98" s="216" t="s">
        <v>17</v>
      </c>
      <c r="CR98" s="216">
        <v>0</v>
      </c>
      <c r="CS98" s="216" t="s">
        <v>17</v>
      </c>
      <c r="CT98" s="216" t="s">
        <v>17</v>
      </c>
      <c r="CU98" s="216">
        <v>0</v>
      </c>
      <c r="CV98" s="216">
        <v>0</v>
      </c>
      <c r="CW98" s="206">
        <v>43493</v>
      </c>
      <c r="CX98" s="214" t="s">
        <v>5413</v>
      </c>
      <c r="CY98" s="210">
        <v>10430000</v>
      </c>
      <c r="CZ98" s="210" t="s">
        <v>5417</v>
      </c>
      <c r="DA98" s="210" t="s">
        <v>230</v>
      </c>
      <c r="DB98" s="210">
        <v>3</v>
      </c>
      <c r="DC98" s="210" t="s">
        <v>5418</v>
      </c>
      <c r="DD98" s="210" t="s">
        <v>5411</v>
      </c>
      <c r="DE98" s="212">
        <v>45834</v>
      </c>
      <c r="DF98" s="213" t="s">
        <v>5414</v>
      </c>
      <c r="DG98" s="205">
        <v>0</v>
      </c>
      <c r="DH98" s="216" t="s">
        <v>5391</v>
      </c>
      <c r="DI98" s="216" t="s">
        <v>230</v>
      </c>
      <c r="DJ98" s="216">
        <v>3</v>
      </c>
      <c r="DK98" s="216" t="s">
        <v>2840</v>
      </c>
      <c r="DL98" s="216" t="s">
        <v>5392</v>
      </c>
      <c r="DM98" s="206">
        <v>45834</v>
      </c>
      <c r="DN98" s="214" t="s">
        <v>5416</v>
      </c>
      <c r="DO98" s="210">
        <v>16125000</v>
      </c>
      <c r="DP98" s="214" t="s">
        <v>5391</v>
      </c>
      <c r="DQ98" s="214" t="s">
        <v>230</v>
      </c>
      <c r="DR98" s="214">
        <v>3</v>
      </c>
      <c r="DS98" s="214" t="s">
        <v>1801</v>
      </c>
      <c r="DT98" s="214" t="s">
        <v>5415</v>
      </c>
      <c r="DU98" s="215">
        <v>45834</v>
      </c>
      <c r="DV98" s="213" t="s">
        <v>5419</v>
      </c>
      <c r="DW98" s="205">
        <v>10430000</v>
      </c>
      <c r="DX98" s="216" t="s">
        <v>5417</v>
      </c>
      <c r="DY98" s="216" t="s">
        <v>230</v>
      </c>
      <c r="DZ98" s="216">
        <v>3</v>
      </c>
      <c r="EA98" s="216" t="s">
        <v>5418</v>
      </c>
      <c r="EB98" s="216" t="s">
        <v>5411</v>
      </c>
      <c r="EC98" s="206">
        <v>45834</v>
      </c>
      <c r="ED98" s="214" t="s">
        <v>5420</v>
      </c>
      <c r="EE98" s="210" t="s">
        <v>17</v>
      </c>
      <c r="EF98" s="214" t="s">
        <v>17</v>
      </c>
      <c r="EG98" s="214" t="s">
        <v>17</v>
      </c>
      <c r="EH98" s="214" t="s">
        <v>17</v>
      </c>
      <c r="EI98" s="214" t="s">
        <v>5418</v>
      </c>
      <c r="EJ98" s="214" t="s">
        <v>17</v>
      </c>
      <c r="EK98" s="215">
        <v>45834</v>
      </c>
      <c r="EL98" s="213" t="s">
        <v>5421</v>
      </c>
      <c r="EM98" s="205" t="s">
        <v>17</v>
      </c>
      <c r="EN98" s="216" t="s">
        <v>17</v>
      </c>
      <c r="EO98" s="216" t="s">
        <v>17</v>
      </c>
      <c r="EP98" s="216" t="s">
        <v>17</v>
      </c>
      <c r="EQ98" s="216" t="s">
        <v>5418</v>
      </c>
      <c r="ER98" s="216" t="s">
        <v>17</v>
      </c>
      <c r="ES98" s="206">
        <v>45834</v>
      </c>
      <c r="ET98" s="214" t="s">
        <v>5409</v>
      </c>
      <c r="EU98" s="214" t="s">
        <v>17</v>
      </c>
      <c r="EV98" s="214" t="s">
        <v>5404</v>
      </c>
      <c r="EW98" s="214" t="s">
        <v>230</v>
      </c>
      <c r="EX98" s="214">
        <v>3</v>
      </c>
      <c r="EY98" s="214" t="s">
        <v>5408</v>
      </c>
      <c r="EZ98" s="214" t="s">
        <v>5405</v>
      </c>
      <c r="FA98" s="215">
        <v>45834</v>
      </c>
      <c r="FB98" s="213" t="s">
        <v>5423</v>
      </c>
      <c r="FC98" s="216">
        <v>4</v>
      </c>
      <c r="FD98" s="216" t="s">
        <v>5417</v>
      </c>
      <c r="FE98" s="216" t="s">
        <v>398</v>
      </c>
      <c r="FF98" s="216">
        <v>2</v>
      </c>
      <c r="FG98" s="216" t="s">
        <v>5422</v>
      </c>
      <c r="FH98" s="216" t="s">
        <v>5411</v>
      </c>
      <c r="FI98" s="206">
        <v>45834</v>
      </c>
      <c r="FJ98" s="213" t="s">
        <v>27</v>
      </c>
      <c r="FK98" s="214" t="s">
        <v>17</v>
      </c>
      <c r="FL98" s="214">
        <v>0</v>
      </c>
      <c r="FM98" s="214" t="s">
        <v>17</v>
      </c>
      <c r="FN98" s="214" t="s">
        <v>17</v>
      </c>
      <c r="FO98" s="214">
        <v>0</v>
      </c>
      <c r="FP98" s="210">
        <v>0</v>
      </c>
      <c r="FQ98" s="211">
        <v>43493</v>
      </c>
      <c r="FR98" s="213" t="s">
        <v>29</v>
      </c>
      <c r="FS98" s="216" t="s">
        <v>17</v>
      </c>
      <c r="FT98" s="216">
        <v>0</v>
      </c>
      <c r="FU98" s="216" t="s">
        <v>17</v>
      </c>
      <c r="FV98" s="216" t="s">
        <v>17</v>
      </c>
      <c r="FW98" s="216">
        <v>0</v>
      </c>
      <c r="FX98" s="216">
        <v>0</v>
      </c>
      <c r="FY98" s="206">
        <v>43493</v>
      </c>
      <c r="FZ98" s="214" t="s">
        <v>1649</v>
      </c>
      <c r="GA98" s="214">
        <v>1</v>
      </c>
      <c r="GB98" s="214" t="s">
        <v>1215</v>
      </c>
      <c r="GC98" s="214" t="s">
        <v>62</v>
      </c>
      <c r="GD98" s="214">
        <v>2</v>
      </c>
      <c r="GE98" s="214" t="s">
        <v>17</v>
      </c>
      <c r="GF98" s="214" t="s">
        <v>17</v>
      </c>
      <c r="GG98" s="215">
        <v>45824</v>
      </c>
      <c r="GH98" s="213" t="s">
        <v>1655</v>
      </c>
      <c r="GI98" s="216">
        <v>2</v>
      </c>
      <c r="GJ98" s="216" t="s">
        <v>1215</v>
      </c>
      <c r="GK98" s="216" t="s">
        <v>62</v>
      </c>
      <c r="GL98" s="216">
        <v>2</v>
      </c>
      <c r="GM98" s="216" t="s">
        <v>17</v>
      </c>
      <c r="GN98" s="216" t="s">
        <v>17</v>
      </c>
      <c r="GO98" s="206">
        <v>45824</v>
      </c>
      <c r="GP98" s="214" t="s">
        <v>1650</v>
      </c>
      <c r="GQ98" s="214">
        <v>1</v>
      </c>
      <c r="GR98" s="214" t="s">
        <v>1215</v>
      </c>
      <c r="GS98" s="214" t="s">
        <v>62</v>
      </c>
      <c r="GT98" s="214">
        <v>2</v>
      </c>
      <c r="GU98" s="214" t="s">
        <v>17</v>
      </c>
      <c r="GV98" s="214" t="s">
        <v>17</v>
      </c>
      <c r="GW98" s="215">
        <v>45824</v>
      </c>
      <c r="GX98" s="213" t="s">
        <v>1656</v>
      </c>
      <c r="GY98" s="216">
        <v>0</v>
      </c>
      <c r="GZ98" s="216" t="s">
        <v>1215</v>
      </c>
      <c r="HA98" s="216" t="s">
        <v>62</v>
      </c>
      <c r="HB98" s="216">
        <v>2</v>
      </c>
      <c r="HC98" s="216" t="s">
        <v>17</v>
      </c>
      <c r="HD98" s="216" t="s">
        <v>17</v>
      </c>
      <c r="HE98" s="206">
        <v>45824</v>
      </c>
      <c r="HF98" s="214" t="s">
        <v>1648</v>
      </c>
      <c r="HG98" s="214">
        <v>2</v>
      </c>
      <c r="HH98" s="214" t="s">
        <v>1215</v>
      </c>
      <c r="HI98" s="214" t="s">
        <v>62</v>
      </c>
      <c r="HJ98" s="214">
        <v>2</v>
      </c>
      <c r="HK98" s="214" t="s">
        <v>17</v>
      </c>
      <c r="HL98" s="214" t="s">
        <v>17</v>
      </c>
      <c r="HM98" s="215">
        <v>45824</v>
      </c>
      <c r="HN98" s="213" t="s">
        <v>1654</v>
      </c>
      <c r="HO98" s="216">
        <v>2</v>
      </c>
      <c r="HP98" s="216" t="s">
        <v>1215</v>
      </c>
      <c r="HQ98" s="216" t="s">
        <v>62</v>
      </c>
      <c r="HR98" s="216">
        <v>2</v>
      </c>
      <c r="HS98" s="216" t="s">
        <v>17</v>
      </c>
      <c r="HT98" s="216" t="s">
        <v>17</v>
      </c>
      <c r="HU98" s="206">
        <v>45824</v>
      </c>
      <c r="HV98" s="214" t="s">
        <v>1651</v>
      </c>
      <c r="HW98" s="214">
        <v>0</v>
      </c>
      <c r="HX98" s="214" t="s">
        <v>1215</v>
      </c>
      <c r="HY98" s="214" t="s">
        <v>62</v>
      </c>
      <c r="HZ98" s="214">
        <v>2</v>
      </c>
      <c r="IA98" s="214" t="s">
        <v>17</v>
      </c>
      <c r="IB98" s="214" t="s">
        <v>17</v>
      </c>
      <c r="IC98" s="215">
        <v>45824</v>
      </c>
      <c r="ID98" s="213" t="s">
        <v>1653</v>
      </c>
      <c r="IE98" s="216">
        <v>0</v>
      </c>
      <c r="IF98" s="216" t="s">
        <v>1215</v>
      </c>
      <c r="IG98" s="216" t="s">
        <v>62</v>
      </c>
      <c r="IH98" s="216">
        <v>2</v>
      </c>
      <c r="II98" s="216" t="s">
        <v>17</v>
      </c>
      <c r="IJ98" s="216" t="s">
        <v>17</v>
      </c>
      <c r="IK98" s="206">
        <v>45824</v>
      </c>
      <c r="IL98" s="214" t="s">
        <v>1652</v>
      </c>
      <c r="IM98" s="214">
        <v>1</v>
      </c>
      <c r="IN98" s="214" t="s">
        <v>1215</v>
      </c>
      <c r="IO98" s="214" t="s">
        <v>62</v>
      </c>
      <c r="IP98" s="214">
        <v>2</v>
      </c>
      <c r="IQ98" s="214" t="s">
        <v>17</v>
      </c>
      <c r="IR98" s="214" t="s">
        <v>17</v>
      </c>
      <c r="IS98" s="215">
        <v>45824</v>
      </c>
    </row>
    <row r="99" spans="1:253" s="11" customFormat="1" ht="13.25" customHeight="1" x14ac:dyDescent="0.25">
      <c r="A99" s="11" t="s">
        <v>828</v>
      </c>
      <c r="B99" s="11" t="s">
        <v>8448</v>
      </c>
      <c r="C99" s="11" t="s">
        <v>829</v>
      </c>
      <c r="D99" s="11" t="s">
        <v>830</v>
      </c>
      <c r="E99" s="11" t="s">
        <v>7989</v>
      </c>
      <c r="F99" s="11" t="s">
        <v>2599</v>
      </c>
      <c r="G99" s="204">
        <v>5500000</v>
      </c>
      <c r="H99" s="205" t="s">
        <v>2596</v>
      </c>
      <c r="I99" s="205" t="s">
        <v>230</v>
      </c>
      <c r="J99" s="205">
        <v>3</v>
      </c>
      <c r="K99" s="205" t="s">
        <v>2598</v>
      </c>
      <c r="L99" s="205" t="s">
        <v>2597</v>
      </c>
      <c r="M99" s="206">
        <v>45832</v>
      </c>
      <c r="N99" s="213" t="s">
        <v>2603</v>
      </c>
      <c r="O99" s="208">
        <v>6025</v>
      </c>
      <c r="P99" s="208" t="s">
        <v>2600</v>
      </c>
      <c r="Q99" s="208" t="s">
        <v>398</v>
      </c>
      <c r="R99" s="208">
        <v>2</v>
      </c>
      <c r="S99" s="208" t="s">
        <v>2602</v>
      </c>
      <c r="T99" s="208" t="s">
        <v>2601</v>
      </c>
      <c r="U99" s="209">
        <v>45832</v>
      </c>
      <c r="V99" s="213" t="s">
        <v>2607</v>
      </c>
      <c r="W99" s="205">
        <v>5370000</v>
      </c>
      <c r="X99" s="205" t="s">
        <v>2604</v>
      </c>
      <c r="Y99" s="205" t="s">
        <v>230</v>
      </c>
      <c r="Z99" s="205">
        <v>3</v>
      </c>
      <c r="AA99" s="205" t="s">
        <v>2606</v>
      </c>
      <c r="AB99" s="205" t="s">
        <v>2605</v>
      </c>
      <c r="AC99" s="206">
        <v>45832</v>
      </c>
      <c r="AD99" s="213" t="s">
        <v>2609</v>
      </c>
      <c r="AE99" s="210">
        <v>5370000</v>
      </c>
      <c r="AF99" s="210" t="s">
        <v>2604</v>
      </c>
      <c r="AG99" s="210" t="s">
        <v>230</v>
      </c>
      <c r="AH99" s="210">
        <v>3</v>
      </c>
      <c r="AI99" s="210" t="s">
        <v>2608</v>
      </c>
      <c r="AJ99" s="210" t="s">
        <v>2605</v>
      </c>
      <c r="AK99" s="211">
        <v>45832</v>
      </c>
      <c r="AL99" s="213" t="s">
        <v>2613</v>
      </c>
      <c r="AM99" s="205">
        <v>6361000</v>
      </c>
      <c r="AN99" s="205" t="s">
        <v>2610</v>
      </c>
      <c r="AO99" s="205" t="s">
        <v>230</v>
      </c>
      <c r="AP99" s="205">
        <v>3</v>
      </c>
      <c r="AQ99" s="205" t="s">
        <v>2612</v>
      </c>
      <c r="AR99" s="205" t="s">
        <v>2611</v>
      </c>
      <c r="AS99" s="206">
        <v>45832</v>
      </c>
      <c r="AT99" s="214" t="s">
        <v>2617</v>
      </c>
      <c r="AU99" s="210">
        <v>17689</v>
      </c>
      <c r="AV99" s="210" t="s">
        <v>2614</v>
      </c>
      <c r="AW99" s="210" t="s">
        <v>230</v>
      </c>
      <c r="AX99" s="210">
        <v>3</v>
      </c>
      <c r="AY99" s="210" t="s">
        <v>2616</v>
      </c>
      <c r="AZ99" s="210" t="s">
        <v>2615</v>
      </c>
      <c r="BA99" s="211">
        <v>45832</v>
      </c>
      <c r="BB99" s="213" t="s">
        <v>831</v>
      </c>
      <c r="BC99" s="205" t="s">
        <v>17</v>
      </c>
      <c r="BD99" s="205" t="s">
        <v>17</v>
      </c>
      <c r="BE99" s="205" t="s">
        <v>17</v>
      </c>
      <c r="BF99" s="205" t="s">
        <v>17</v>
      </c>
      <c r="BG99" s="205" t="s">
        <v>608</v>
      </c>
      <c r="BH99" s="205" t="s">
        <v>17</v>
      </c>
      <c r="BI99" s="206">
        <v>45701</v>
      </c>
      <c r="BJ99" s="214" t="s">
        <v>2619</v>
      </c>
      <c r="BK99" s="214">
        <v>8999</v>
      </c>
      <c r="BL99" s="214" t="s">
        <v>2614</v>
      </c>
      <c r="BM99" s="214" t="s">
        <v>230</v>
      </c>
      <c r="BN99" s="214">
        <v>3</v>
      </c>
      <c r="BO99" s="214" t="s">
        <v>2618</v>
      </c>
      <c r="BP99" s="210" t="s">
        <v>2615</v>
      </c>
      <c r="BQ99" s="215">
        <v>45832</v>
      </c>
      <c r="BR99" s="213" t="s">
        <v>832</v>
      </c>
      <c r="BS99" s="216" t="s">
        <v>17</v>
      </c>
      <c r="BT99" s="216" t="s">
        <v>17</v>
      </c>
      <c r="BU99" s="216" t="s">
        <v>17</v>
      </c>
      <c r="BV99" s="216" t="s">
        <v>17</v>
      </c>
      <c r="BW99" s="216" t="s">
        <v>608</v>
      </c>
      <c r="BX99" s="216" t="s">
        <v>17</v>
      </c>
      <c r="BY99" s="206">
        <v>45701</v>
      </c>
      <c r="BZ99" s="214" t="s">
        <v>833</v>
      </c>
      <c r="CA99" s="214" t="s">
        <v>17</v>
      </c>
      <c r="CB99" s="214" t="s">
        <v>17</v>
      </c>
      <c r="CC99" s="214" t="s">
        <v>17</v>
      </c>
      <c r="CD99" s="214" t="s">
        <v>17</v>
      </c>
      <c r="CE99" s="214" t="s">
        <v>608</v>
      </c>
      <c r="CF99" s="214" t="s">
        <v>17</v>
      </c>
      <c r="CG99" s="215">
        <v>45701</v>
      </c>
      <c r="CH99" s="213" t="s">
        <v>9063</v>
      </c>
      <c r="CI99" s="214" t="e">
        <v>#N/A</v>
      </c>
      <c r="CJ99" s="214" t="e">
        <v>#N/A</v>
      </c>
      <c r="CK99" s="214" t="e">
        <v>#N/A</v>
      </c>
      <c r="CL99" s="214" t="e">
        <v>#N/A</v>
      </c>
      <c r="CM99" s="214" t="e">
        <v>#N/A</v>
      </c>
      <c r="CN99" s="214" t="e">
        <v>#N/A</v>
      </c>
      <c r="CO99" s="217" t="e">
        <v>#N/A</v>
      </c>
      <c r="CP99" s="214" t="s">
        <v>835</v>
      </c>
      <c r="CQ99" s="216" t="s">
        <v>17</v>
      </c>
      <c r="CR99" s="216" t="s">
        <v>17</v>
      </c>
      <c r="CS99" s="216" t="s">
        <v>17</v>
      </c>
      <c r="CT99" s="216" t="s">
        <v>17</v>
      </c>
      <c r="CU99" s="216" t="s">
        <v>608</v>
      </c>
      <c r="CV99" s="216" t="s">
        <v>17</v>
      </c>
      <c r="CW99" s="206">
        <v>45701</v>
      </c>
      <c r="CX99" s="214" t="s">
        <v>2624</v>
      </c>
      <c r="CY99" s="210">
        <v>3301000</v>
      </c>
      <c r="CZ99" s="210" t="s">
        <v>2633</v>
      </c>
      <c r="DA99" s="210" t="s">
        <v>230</v>
      </c>
      <c r="DB99" s="210">
        <v>3</v>
      </c>
      <c r="DC99" s="210" t="s">
        <v>2635</v>
      </c>
      <c r="DD99" s="210" t="s">
        <v>2634</v>
      </c>
      <c r="DE99" s="212">
        <v>45832</v>
      </c>
      <c r="DF99" s="213" t="s">
        <v>2628</v>
      </c>
      <c r="DG99" s="205">
        <v>0</v>
      </c>
      <c r="DH99" s="216" t="s">
        <v>2625</v>
      </c>
      <c r="DI99" s="216" t="s">
        <v>230</v>
      </c>
      <c r="DJ99" s="216">
        <v>3</v>
      </c>
      <c r="DK99" s="216" t="s">
        <v>2627</v>
      </c>
      <c r="DL99" s="216" t="s">
        <v>2626</v>
      </c>
      <c r="DM99" s="206">
        <v>45832</v>
      </c>
      <c r="DN99" s="214" t="s">
        <v>2632</v>
      </c>
      <c r="DO99" s="210">
        <v>2070000</v>
      </c>
      <c r="DP99" s="214" t="s">
        <v>2629</v>
      </c>
      <c r="DQ99" s="214" t="s">
        <v>230</v>
      </c>
      <c r="DR99" s="214">
        <v>3</v>
      </c>
      <c r="DS99" s="214" t="s">
        <v>2631</v>
      </c>
      <c r="DT99" s="214" t="s">
        <v>2630</v>
      </c>
      <c r="DU99" s="215">
        <v>45832</v>
      </c>
      <c r="DV99" s="213" t="s">
        <v>2636</v>
      </c>
      <c r="DW99" s="205">
        <v>1696000</v>
      </c>
      <c r="DX99" s="216" t="s">
        <v>2633</v>
      </c>
      <c r="DY99" s="216" t="s">
        <v>230</v>
      </c>
      <c r="DZ99" s="216">
        <v>3</v>
      </c>
      <c r="EA99" s="216" t="s">
        <v>2635</v>
      </c>
      <c r="EB99" s="216" t="s">
        <v>2634</v>
      </c>
      <c r="EC99" s="206">
        <v>45832</v>
      </c>
      <c r="ED99" s="214" t="s">
        <v>2638</v>
      </c>
      <c r="EE99" s="210">
        <v>1135000</v>
      </c>
      <c r="EF99" s="214" t="s">
        <v>2633</v>
      </c>
      <c r="EG99" s="214" t="s">
        <v>230</v>
      </c>
      <c r="EH99" s="214">
        <v>3</v>
      </c>
      <c r="EI99" s="214" t="s">
        <v>2637</v>
      </c>
      <c r="EJ99" s="214" t="s">
        <v>2634</v>
      </c>
      <c r="EK99" s="215">
        <v>45832</v>
      </c>
      <c r="EL99" s="213" t="s">
        <v>2640</v>
      </c>
      <c r="EM99" s="205">
        <v>470000</v>
      </c>
      <c r="EN99" s="216" t="s">
        <v>2633</v>
      </c>
      <c r="EO99" s="216" t="s">
        <v>230</v>
      </c>
      <c r="EP99" s="216">
        <v>3</v>
      </c>
      <c r="EQ99" s="216" t="s">
        <v>2639</v>
      </c>
      <c r="ER99" s="216" t="s">
        <v>2634</v>
      </c>
      <c r="ES99" s="206">
        <v>45832</v>
      </c>
      <c r="ET99" s="214" t="s">
        <v>2620</v>
      </c>
      <c r="EU99" s="214">
        <v>8999</v>
      </c>
      <c r="EV99" s="214" t="s">
        <v>2614</v>
      </c>
      <c r="EW99" s="214" t="s">
        <v>230</v>
      </c>
      <c r="EX99" s="214">
        <v>3</v>
      </c>
      <c r="EY99" s="214" t="s">
        <v>2618</v>
      </c>
      <c r="EZ99" s="214" t="s">
        <v>2615</v>
      </c>
      <c r="FA99" s="215">
        <v>45832</v>
      </c>
      <c r="FB99" s="213" t="s">
        <v>2641</v>
      </c>
      <c r="FC99" s="216">
        <v>5</v>
      </c>
      <c r="FD99" s="216" t="s">
        <v>2621</v>
      </c>
      <c r="FE99" s="216" t="s">
        <v>230</v>
      </c>
      <c r="FF99" s="216">
        <v>3</v>
      </c>
      <c r="FG99" s="216" t="s">
        <v>1809</v>
      </c>
      <c r="FH99" s="216" t="s">
        <v>2622</v>
      </c>
      <c r="FI99" s="206">
        <v>45832</v>
      </c>
      <c r="FJ99" s="213" t="s">
        <v>836</v>
      </c>
      <c r="FK99" s="214" t="s">
        <v>17</v>
      </c>
      <c r="FL99" s="214" t="s">
        <v>17</v>
      </c>
      <c r="FM99" s="214" t="s">
        <v>17</v>
      </c>
      <c r="FN99" s="214" t="s">
        <v>17</v>
      </c>
      <c r="FO99" s="214" t="s">
        <v>608</v>
      </c>
      <c r="FP99" s="210" t="s">
        <v>17</v>
      </c>
      <c r="FQ99" s="211">
        <v>45701</v>
      </c>
      <c r="FR99" s="213" t="s">
        <v>837</v>
      </c>
      <c r="FS99" s="216" t="s">
        <v>17</v>
      </c>
      <c r="FT99" s="216" t="s">
        <v>17</v>
      </c>
      <c r="FU99" s="216" t="s">
        <v>17</v>
      </c>
      <c r="FV99" s="216" t="s">
        <v>17</v>
      </c>
      <c r="FW99" s="216" t="s">
        <v>608</v>
      </c>
      <c r="FX99" s="216" t="s">
        <v>17</v>
      </c>
      <c r="FY99" s="206">
        <v>45701</v>
      </c>
      <c r="FZ99" s="214" t="s">
        <v>2367</v>
      </c>
      <c r="GA99" s="214">
        <v>3</v>
      </c>
      <c r="GB99" s="214" t="s">
        <v>1215</v>
      </c>
      <c r="GC99" s="214" t="s">
        <v>62</v>
      </c>
      <c r="GD99" s="214">
        <v>2</v>
      </c>
      <c r="GE99" s="214" t="s">
        <v>17</v>
      </c>
      <c r="GF99" s="214" t="s">
        <v>17</v>
      </c>
      <c r="GG99" s="215">
        <v>45828</v>
      </c>
      <c r="GH99" s="213" t="s">
        <v>2373</v>
      </c>
      <c r="GI99" s="216">
        <v>3</v>
      </c>
      <c r="GJ99" s="216" t="s">
        <v>1215</v>
      </c>
      <c r="GK99" s="216" t="s">
        <v>62</v>
      </c>
      <c r="GL99" s="216">
        <v>2</v>
      </c>
      <c r="GM99" s="216" t="s">
        <v>17</v>
      </c>
      <c r="GN99" s="216" t="s">
        <v>17</v>
      </c>
      <c r="GO99" s="206">
        <v>45828</v>
      </c>
      <c r="GP99" s="214" t="s">
        <v>2368</v>
      </c>
      <c r="GQ99" s="214">
        <v>3</v>
      </c>
      <c r="GR99" s="214" t="s">
        <v>1215</v>
      </c>
      <c r="GS99" s="214" t="s">
        <v>62</v>
      </c>
      <c r="GT99" s="214">
        <v>2</v>
      </c>
      <c r="GU99" s="214" t="s">
        <v>17</v>
      </c>
      <c r="GV99" s="214" t="s">
        <v>17</v>
      </c>
      <c r="GW99" s="215">
        <v>45828</v>
      </c>
      <c r="GX99" s="213" t="s">
        <v>2374</v>
      </c>
      <c r="GY99" s="216">
        <v>3</v>
      </c>
      <c r="GZ99" s="216" t="s">
        <v>1215</v>
      </c>
      <c r="HA99" s="216" t="s">
        <v>62</v>
      </c>
      <c r="HB99" s="216">
        <v>2</v>
      </c>
      <c r="HC99" s="216" t="s">
        <v>17</v>
      </c>
      <c r="HD99" s="216" t="s">
        <v>17</v>
      </c>
      <c r="HE99" s="206">
        <v>45828</v>
      </c>
      <c r="HF99" s="214" t="s">
        <v>2366</v>
      </c>
      <c r="HG99" s="214">
        <v>3</v>
      </c>
      <c r="HH99" s="214" t="s">
        <v>1215</v>
      </c>
      <c r="HI99" s="214" t="s">
        <v>62</v>
      </c>
      <c r="HJ99" s="214">
        <v>2</v>
      </c>
      <c r="HK99" s="214" t="s">
        <v>17</v>
      </c>
      <c r="HL99" s="214" t="s">
        <v>17</v>
      </c>
      <c r="HM99" s="215">
        <v>45828</v>
      </c>
      <c r="HN99" s="213" t="s">
        <v>2372</v>
      </c>
      <c r="HO99" s="216">
        <v>3</v>
      </c>
      <c r="HP99" s="216" t="s">
        <v>1215</v>
      </c>
      <c r="HQ99" s="216" t="s">
        <v>62</v>
      </c>
      <c r="HR99" s="216">
        <v>2</v>
      </c>
      <c r="HS99" s="216" t="s">
        <v>17</v>
      </c>
      <c r="HT99" s="216" t="s">
        <v>17</v>
      </c>
      <c r="HU99" s="206">
        <v>45828</v>
      </c>
      <c r="HV99" s="214" t="s">
        <v>2369</v>
      </c>
      <c r="HW99" s="214">
        <v>3</v>
      </c>
      <c r="HX99" s="214" t="s">
        <v>1215</v>
      </c>
      <c r="HY99" s="214" t="s">
        <v>62</v>
      </c>
      <c r="HZ99" s="214">
        <v>2</v>
      </c>
      <c r="IA99" s="214" t="s">
        <v>17</v>
      </c>
      <c r="IB99" s="214" t="s">
        <v>17</v>
      </c>
      <c r="IC99" s="215">
        <v>45828</v>
      </c>
      <c r="ID99" s="213" t="s">
        <v>2371</v>
      </c>
      <c r="IE99" s="216">
        <v>2</v>
      </c>
      <c r="IF99" s="216" t="s">
        <v>1215</v>
      </c>
      <c r="IG99" s="216" t="s">
        <v>62</v>
      </c>
      <c r="IH99" s="216">
        <v>2</v>
      </c>
      <c r="II99" s="216" t="s">
        <v>17</v>
      </c>
      <c r="IJ99" s="216" t="s">
        <v>17</v>
      </c>
      <c r="IK99" s="206">
        <v>45828</v>
      </c>
      <c r="IL99" s="214" t="s">
        <v>2370</v>
      </c>
      <c r="IM99" s="214">
        <v>3</v>
      </c>
      <c r="IN99" s="214" t="s">
        <v>1215</v>
      </c>
      <c r="IO99" s="214" t="s">
        <v>62</v>
      </c>
      <c r="IP99" s="214">
        <v>2</v>
      </c>
      <c r="IQ99" s="214" t="s">
        <v>17</v>
      </c>
      <c r="IR99" s="214" t="s">
        <v>17</v>
      </c>
      <c r="IS99" s="215">
        <v>45828</v>
      </c>
    </row>
    <row r="100" spans="1:253" s="11" customFormat="1" ht="13.25" customHeight="1" x14ac:dyDescent="0.25">
      <c r="A100" s="11" t="s">
        <v>838</v>
      </c>
      <c r="B100" s="11" t="s">
        <v>8448</v>
      </c>
      <c r="C100" s="11" t="s">
        <v>839</v>
      </c>
      <c r="D100" s="11" t="s">
        <v>830</v>
      </c>
      <c r="E100" s="11" t="s">
        <v>7989</v>
      </c>
      <c r="F100" s="11" t="s">
        <v>2642</v>
      </c>
      <c r="G100" s="204">
        <v>5500000</v>
      </c>
      <c r="H100" s="205" t="s">
        <v>2596</v>
      </c>
      <c r="I100" s="205" t="s">
        <v>230</v>
      </c>
      <c r="J100" s="205">
        <v>3</v>
      </c>
      <c r="K100" s="205" t="s">
        <v>2598</v>
      </c>
      <c r="L100" s="205" t="s">
        <v>2597</v>
      </c>
      <c r="M100" s="206">
        <v>45832</v>
      </c>
      <c r="N100" s="213" t="s">
        <v>2644</v>
      </c>
      <c r="O100" s="208">
        <v>5660</v>
      </c>
      <c r="P100" s="208" t="s">
        <v>2600</v>
      </c>
      <c r="Q100" s="208" t="s">
        <v>398</v>
      </c>
      <c r="R100" s="208">
        <v>2</v>
      </c>
      <c r="S100" s="208" t="s">
        <v>2643</v>
      </c>
      <c r="T100" s="208" t="s">
        <v>2601</v>
      </c>
      <c r="U100" s="209">
        <v>45832</v>
      </c>
      <c r="V100" s="213" t="s">
        <v>2646</v>
      </c>
      <c r="W100" s="205">
        <v>3270000</v>
      </c>
      <c r="X100" s="205" t="s">
        <v>2600</v>
      </c>
      <c r="Y100" s="205" t="s">
        <v>230</v>
      </c>
      <c r="Z100" s="205">
        <v>3</v>
      </c>
      <c r="AA100" s="205" t="s">
        <v>2645</v>
      </c>
      <c r="AB100" s="205" t="s">
        <v>2601</v>
      </c>
      <c r="AC100" s="206">
        <v>45832</v>
      </c>
      <c r="AD100" s="213" t="s">
        <v>2648</v>
      </c>
      <c r="AE100" s="210">
        <v>3270000</v>
      </c>
      <c r="AF100" s="210" t="s">
        <v>2600</v>
      </c>
      <c r="AG100" s="210" t="s">
        <v>230</v>
      </c>
      <c r="AH100" s="210">
        <v>3</v>
      </c>
      <c r="AI100" s="210" t="s">
        <v>2647</v>
      </c>
      <c r="AJ100" s="210" t="s">
        <v>2601</v>
      </c>
      <c r="AK100" s="211">
        <v>45832</v>
      </c>
      <c r="AL100" s="213" t="s">
        <v>2652</v>
      </c>
      <c r="AM100" s="205">
        <v>4382000</v>
      </c>
      <c r="AN100" s="205" t="s">
        <v>2649</v>
      </c>
      <c r="AO100" s="205" t="s">
        <v>398</v>
      </c>
      <c r="AP100" s="205">
        <v>2</v>
      </c>
      <c r="AQ100" s="205" t="s">
        <v>2651</v>
      </c>
      <c r="AR100" s="205" t="s">
        <v>2650</v>
      </c>
      <c r="AS100" s="206">
        <v>45832</v>
      </c>
      <c r="AT100" s="214" t="s">
        <v>2656</v>
      </c>
      <c r="AU100" s="210">
        <v>2014</v>
      </c>
      <c r="AV100" s="210" t="s">
        <v>2653</v>
      </c>
      <c r="AW100" s="210" t="s">
        <v>230</v>
      </c>
      <c r="AX100" s="210">
        <v>3</v>
      </c>
      <c r="AY100" s="210" t="s">
        <v>2655</v>
      </c>
      <c r="AZ100" s="210" t="s">
        <v>2654</v>
      </c>
      <c r="BA100" s="211">
        <v>45832</v>
      </c>
      <c r="BB100" s="213" t="s">
        <v>840</v>
      </c>
      <c r="BC100" s="205" t="s">
        <v>17</v>
      </c>
      <c r="BD100" s="205" t="s">
        <v>17</v>
      </c>
      <c r="BE100" s="205" t="s">
        <v>17</v>
      </c>
      <c r="BF100" s="205" t="s">
        <v>17</v>
      </c>
      <c r="BG100" s="205" t="s">
        <v>608</v>
      </c>
      <c r="BH100" s="205" t="s">
        <v>17</v>
      </c>
      <c r="BI100" s="206">
        <v>45701</v>
      </c>
      <c r="BJ100" s="214" t="s">
        <v>2658</v>
      </c>
      <c r="BK100" s="214">
        <v>171</v>
      </c>
      <c r="BL100" s="214" t="s">
        <v>2653</v>
      </c>
      <c r="BM100" s="214" t="s">
        <v>230</v>
      </c>
      <c r="BN100" s="214">
        <v>3</v>
      </c>
      <c r="BO100" s="214" t="s">
        <v>2657</v>
      </c>
      <c r="BP100" s="210" t="s">
        <v>2654</v>
      </c>
      <c r="BQ100" s="215">
        <v>45832</v>
      </c>
      <c r="BR100" s="213" t="s">
        <v>841</v>
      </c>
      <c r="BS100" s="216" t="s">
        <v>17</v>
      </c>
      <c r="BT100" s="216" t="s">
        <v>17</v>
      </c>
      <c r="BU100" s="216" t="s">
        <v>17</v>
      </c>
      <c r="BV100" s="216" t="s">
        <v>17</v>
      </c>
      <c r="BW100" s="216" t="s">
        <v>608</v>
      </c>
      <c r="BX100" s="216" t="s">
        <v>17</v>
      </c>
      <c r="BY100" s="206">
        <v>45701</v>
      </c>
      <c r="BZ100" s="214" t="s">
        <v>842</v>
      </c>
      <c r="CA100" s="214" t="s">
        <v>17</v>
      </c>
      <c r="CB100" s="214" t="s">
        <v>17</v>
      </c>
      <c r="CC100" s="214" t="s">
        <v>17</v>
      </c>
      <c r="CD100" s="214" t="s">
        <v>17</v>
      </c>
      <c r="CE100" s="214" t="s">
        <v>608</v>
      </c>
      <c r="CF100" s="214" t="s">
        <v>17</v>
      </c>
      <c r="CG100" s="215">
        <v>45701</v>
      </c>
      <c r="CH100" s="213" t="s">
        <v>9064</v>
      </c>
      <c r="CI100" s="214" t="e">
        <v>#N/A</v>
      </c>
      <c r="CJ100" s="214" t="e">
        <v>#N/A</v>
      </c>
      <c r="CK100" s="214" t="e">
        <v>#N/A</v>
      </c>
      <c r="CL100" s="214" t="e">
        <v>#N/A</v>
      </c>
      <c r="CM100" s="214" t="e">
        <v>#N/A</v>
      </c>
      <c r="CN100" s="214" t="e">
        <v>#N/A</v>
      </c>
      <c r="CO100" s="217" t="e">
        <v>#N/A</v>
      </c>
      <c r="CP100" s="214" t="s">
        <v>844</v>
      </c>
      <c r="CQ100" s="216" t="s">
        <v>17</v>
      </c>
      <c r="CR100" s="216" t="s">
        <v>17</v>
      </c>
      <c r="CS100" s="216" t="s">
        <v>17</v>
      </c>
      <c r="CT100" s="216" t="s">
        <v>17</v>
      </c>
      <c r="CU100" s="216" t="s">
        <v>608</v>
      </c>
      <c r="CV100" s="216" t="s">
        <v>17</v>
      </c>
      <c r="CW100" s="206">
        <v>45701</v>
      </c>
      <c r="CX100" s="214" t="s">
        <v>2661</v>
      </c>
      <c r="CY100" s="210">
        <v>1200000</v>
      </c>
      <c r="CZ100" s="210" t="s">
        <v>2621</v>
      </c>
      <c r="DA100" s="210" t="s">
        <v>230</v>
      </c>
      <c r="DB100" s="210">
        <v>3</v>
      </c>
      <c r="DC100" s="210" t="s">
        <v>2667</v>
      </c>
      <c r="DD100" s="210" t="s">
        <v>2622</v>
      </c>
      <c r="DE100" s="212">
        <v>45832</v>
      </c>
      <c r="DF100" s="213" t="s">
        <v>2663</v>
      </c>
      <c r="DG100" s="205">
        <v>0</v>
      </c>
      <c r="DH100" s="216" t="s">
        <v>2600</v>
      </c>
      <c r="DI100" s="216" t="s">
        <v>230</v>
      </c>
      <c r="DJ100" s="216">
        <v>3</v>
      </c>
      <c r="DK100" s="216" t="s">
        <v>2662</v>
      </c>
      <c r="DL100" s="216" t="s">
        <v>2601</v>
      </c>
      <c r="DM100" s="206">
        <v>45832</v>
      </c>
      <c r="DN100" s="214" t="s">
        <v>2666</v>
      </c>
      <c r="DO100" s="210">
        <v>2070000</v>
      </c>
      <c r="DP100" s="214" t="s">
        <v>2664</v>
      </c>
      <c r="DQ100" s="214" t="s">
        <v>230</v>
      </c>
      <c r="DR100" s="214">
        <v>3</v>
      </c>
      <c r="DS100" s="214" t="s">
        <v>1801</v>
      </c>
      <c r="DT100" s="214" t="s">
        <v>2665</v>
      </c>
      <c r="DU100" s="215">
        <v>45832</v>
      </c>
      <c r="DV100" s="213" t="s">
        <v>2668</v>
      </c>
      <c r="DW100" s="205">
        <v>1200000</v>
      </c>
      <c r="DX100" s="216" t="s">
        <v>2621</v>
      </c>
      <c r="DY100" s="216" t="s">
        <v>230</v>
      </c>
      <c r="DZ100" s="216">
        <v>3</v>
      </c>
      <c r="EA100" s="216" t="s">
        <v>2667</v>
      </c>
      <c r="EB100" s="216" t="s">
        <v>2622</v>
      </c>
      <c r="EC100" s="206">
        <v>45832</v>
      </c>
      <c r="ED100" s="214" t="s">
        <v>2670</v>
      </c>
      <c r="EE100" s="210" t="s">
        <v>17</v>
      </c>
      <c r="EF100" s="214" t="s">
        <v>17</v>
      </c>
      <c r="EG100" s="214" t="s">
        <v>17</v>
      </c>
      <c r="EH100" s="214" t="s">
        <v>17</v>
      </c>
      <c r="EI100" s="214" t="s">
        <v>2669</v>
      </c>
      <c r="EJ100" s="214" t="s">
        <v>17</v>
      </c>
      <c r="EK100" s="215">
        <v>45832</v>
      </c>
      <c r="EL100" s="213" t="s">
        <v>2671</v>
      </c>
      <c r="EM100" s="205" t="s">
        <v>17</v>
      </c>
      <c r="EN100" s="216" t="s">
        <v>17</v>
      </c>
      <c r="EO100" s="216" t="s">
        <v>17</v>
      </c>
      <c r="EP100" s="216" t="s">
        <v>17</v>
      </c>
      <c r="EQ100" s="216" t="s">
        <v>2669</v>
      </c>
      <c r="ER100" s="216" t="s">
        <v>17</v>
      </c>
      <c r="ES100" s="206">
        <v>45832</v>
      </c>
      <c r="ET100" s="214" t="s">
        <v>2659</v>
      </c>
      <c r="EU100" s="214">
        <v>8999</v>
      </c>
      <c r="EV100" s="214" t="s">
        <v>2614</v>
      </c>
      <c r="EW100" s="214" t="s">
        <v>230</v>
      </c>
      <c r="EX100" s="214">
        <v>3</v>
      </c>
      <c r="EY100" s="214" t="s">
        <v>2618</v>
      </c>
      <c r="EZ100" s="214" t="s">
        <v>2615</v>
      </c>
      <c r="FA100" s="215">
        <v>45832</v>
      </c>
      <c r="FB100" s="213" t="s">
        <v>2672</v>
      </c>
      <c r="FC100" s="216">
        <v>5</v>
      </c>
      <c r="FD100" s="216" t="s">
        <v>2621</v>
      </c>
      <c r="FE100" s="216" t="s">
        <v>230</v>
      </c>
      <c r="FF100" s="216">
        <v>3</v>
      </c>
      <c r="FG100" s="216" t="s">
        <v>1809</v>
      </c>
      <c r="FH100" s="216" t="s">
        <v>2622</v>
      </c>
      <c r="FI100" s="206">
        <v>45832</v>
      </c>
      <c r="FJ100" s="213" t="s">
        <v>845</v>
      </c>
      <c r="FK100" s="214" t="s">
        <v>17</v>
      </c>
      <c r="FL100" s="214" t="s">
        <v>17</v>
      </c>
      <c r="FM100" s="214" t="s">
        <v>17</v>
      </c>
      <c r="FN100" s="214" t="s">
        <v>17</v>
      </c>
      <c r="FO100" s="214" t="s">
        <v>608</v>
      </c>
      <c r="FP100" s="210" t="s">
        <v>17</v>
      </c>
      <c r="FQ100" s="211">
        <v>45701</v>
      </c>
      <c r="FR100" s="213" t="s">
        <v>846</v>
      </c>
      <c r="FS100" s="216" t="s">
        <v>17</v>
      </c>
      <c r="FT100" s="216" t="s">
        <v>17</v>
      </c>
      <c r="FU100" s="216" t="s">
        <v>17</v>
      </c>
      <c r="FV100" s="216" t="s">
        <v>17</v>
      </c>
      <c r="FW100" s="216" t="s">
        <v>608</v>
      </c>
      <c r="FX100" s="216" t="s">
        <v>17</v>
      </c>
      <c r="FY100" s="206">
        <v>45701</v>
      </c>
      <c r="FZ100" s="214" t="s">
        <v>2376</v>
      </c>
      <c r="GA100" s="214">
        <v>2</v>
      </c>
      <c r="GB100" s="214" t="s">
        <v>1215</v>
      </c>
      <c r="GC100" s="214" t="s">
        <v>62</v>
      </c>
      <c r="GD100" s="214">
        <v>2</v>
      </c>
      <c r="GE100" s="214" t="s">
        <v>17</v>
      </c>
      <c r="GF100" s="214" t="s">
        <v>17</v>
      </c>
      <c r="GG100" s="215">
        <v>45828</v>
      </c>
      <c r="GH100" s="213" t="s">
        <v>2382</v>
      </c>
      <c r="GI100" s="216">
        <v>3</v>
      </c>
      <c r="GJ100" s="216" t="s">
        <v>1215</v>
      </c>
      <c r="GK100" s="216" t="s">
        <v>62</v>
      </c>
      <c r="GL100" s="216">
        <v>2</v>
      </c>
      <c r="GM100" s="216" t="s">
        <v>17</v>
      </c>
      <c r="GN100" s="216" t="s">
        <v>17</v>
      </c>
      <c r="GO100" s="206">
        <v>45828</v>
      </c>
      <c r="GP100" s="214" t="s">
        <v>2377</v>
      </c>
      <c r="GQ100" s="214">
        <v>3</v>
      </c>
      <c r="GR100" s="214" t="s">
        <v>1215</v>
      </c>
      <c r="GS100" s="214" t="s">
        <v>62</v>
      </c>
      <c r="GT100" s="214">
        <v>2</v>
      </c>
      <c r="GU100" s="214" t="s">
        <v>17</v>
      </c>
      <c r="GV100" s="214" t="s">
        <v>17</v>
      </c>
      <c r="GW100" s="215">
        <v>45828</v>
      </c>
      <c r="GX100" s="213" t="s">
        <v>2383</v>
      </c>
      <c r="GY100" s="216">
        <v>2</v>
      </c>
      <c r="GZ100" s="216" t="s">
        <v>1215</v>
      </c>
      <c r="HA100" s="216" t="s">
        <v>62</v>
      </c>
      <c r="HB100" s="216">
        <v>2</v>
      </c>
      <c r="HC100" s="216" t="s">
        <v>17</v>
      </c>
      <c r="HD100" s="216" t="s">
        <v>17</v>
      </c>
      <c r="HE100" s="206">
        <v>45828</v>
      </c>
      <c r="HF100" s="214" t="s">
        <v>2375</v>
      </c>
      <c r="HG100" s="214">
        <v>2</v>
      </c>
      <c r="HH100" s="214" t="s">
        <v>1215</v>
      </c>
      <c r="HI100" s="214" t="s">
        <v>62</v>
      </c>
      <c r="HJ100" s="214">
        <v>2</v>
      </c>
      <c r="HK100" s="214" t="s">
        <v>17</v>
      </c>
      <c r="HL100" s="214" t="s">
        <v>17</v>
      </c>
      <c r="HM100" s="215">
        <v>45828</v>
      </c>
      <c r="HN100" s="213" t="s">
        <v>2381</v>
      </c>
      <c r="HO100" s="216">
        <v>3</v>
      </c>
      <c r="HP100" s="216" t="s">
        <v>1215</v>
      </c>
      <c r="HQ100" s="216" t="s">
        <v>62</v>
      </c>
      <c r="HR100" s="216">
        <v>2</v>
      </c>
      <c r="HS100" s="216" t="s">
        <v>17</v>
      </c>
      <c r="HT100" s="216" t="s">
        <v>17</v>
      </c>
      <c r="HU100" s="206">
        <v>45828</v>
      </c>
      <c r="HV100" s="214" t="s">
        <v>2378</v>
      </c>
      <c r="HW100" s="214">
        <v>3</v>
      </c>
      <c r="HX100" s="214" t="s">
        <v>1215</v>
      </c>
      <c r="HY100" s="214" t="s">
        <v>62</v>
      </c>
      <c r="HZ100" s="214">
        <v>2</v>
      </c>
      <c r="IA100" s="214" t="s">
        <v>17</v>
      </c>
      <c r="IB100" s="214" t="s">
        <v>17</v>
      </c>
      <c r="IC100" s="215">
        <v>45828</v>
      </c>
      <c r="ID100" s="213" t="s">
        <v>2380</v>
      </c>
      <c r="IE100" s="216">
        <v>2</v>
      </c>
      <c r="IF100" s="216" t="s">
        <v>1215</v>
      </c>
      <c r="IG100" s="216" t="s">
        <v>62</v>
      </c>
      <c r="IH100" s="216">
        <v>2</v>
      </c>
      <c r="II100" s="216" t="s">
        <v>17</v>
      </c>
      <c r="IJ100" s="216" t="s">
        <v>17</v>
      </c>
      <c r="IK100" s="206">
        <v>45828</v>
      </c>
      <c r="IL100" s="214" t="s">
        <v>2379</v>
      </c>
      <c r="IM100" s="214">
        <v>0</v>
      </c>
      <c r="IN100" s="214" t="s">
        <v>1215</v>
      </c>
      <c r="IO100" s="214" t="s">
        <v>62</v>
      </c>
      <c r="IP100" s="214">
        <v>2</v>
      </c>
      <c r="IQ100" s="214" t="s">
        <v>17</v>
      </c>
      <c r="IR100" s="214" t="s">
        <v>17</v>
      </c>
      <c r="IS100" s="215">
        <v>45828</v>
      </c>
    </row>
    <row r="101" spans="1:253" s="11" customFormat="1" ht="13.25" customHeight="1" x14ac:dyDescent="0.25">
      <c r="A101" s="11" t="s">
        <v>847</v>
      </c>
      <c r="B101" s="11" t="s">
        <v>8448</v>
      </c>
      <c r="C101" s="11" t="s">
        <v>848</v>
      </c>
      <c r="D101" s="11" t="s">
        <v>830</v>
      </c>
      <c r="E101" s="11" t="s">
        <v>7989</v>
      </c>
      <c r="F101" s="11" t="s">
        <v>2673</v>
      </c>
      <c r="G101" s="204">
        <v>5500000</v>
      </c>
      <c r="H101" s="205" t="s">
        <v>2596</v>
      </c>
      <c r="I101" s="205" t="s">
        <v>230</v>
      </c>
      <c r="J101" s="205">
        <v>3</v>
      </c>
      <c r="K101" s="205" t="s">
        <v>2598</v>
      </c>
      <c r="L101" s="205" t="s">
        <v>2597</v>
      </c>
      <c r="M101" s="206">
        <v>45832</v>
      </c>
      <c r="N101" s="213" t="s">
        <v>2675</v>
      </c>
      <c r="O101" s="208">
        <v>365</v>
      </c>
      <c r="P101" s="208" t="s">
        <v>2600</v>
      </c>
      <c r="Q101" s="208" t="s">
        <v>398</v>
      </c>
      <c r="R101" s="208">
        <v>2</v>
      </c>
      <c r="S101" s="208" t="s">
        <v>2674</v>
      </c>
      <c r="T101" s="208" t="s">
        <v>2601</v>
      </c>
      <c r="U101" s="209">
        <v>45832</v>
      </c>
      <c r="V101" s="213" t="s">
        <v>2677</v>
      </c>
      <c r="W101" s="205">
        <v>2100000</v>
      </c>
      <c r="X101" s="205" t="s">
        <v>2596</v>
      </c>
      <c r="Y101" s="205" t="s">
        <v>230</v>
      </c>
      <c r="Z101" s="205">
        <v>3</v>
      </c>
      <c r="AA101" s="205" t="s">
        <v>2676</v>
      </c>
      <c r="AB101" s="205" t="s">
        <v>2597</v>
      </c>
      <c r="AC101" s="206">
        <v>45832</v>
      </c>
      <c r="AD101" s="213" t="s">
        <v>2679</v>
      </c>
      <c r="AE101" s="210">
        <v>2100000</v>
      </c>
      <c r="AF101" s="210" t="s">
        <v>2596</v>
      </c>
      <c r="AG101" s="210" t="s">
        <v>230</v>
      </c>
      <c r="AH101" s="210">
        <v>3</v>
      </c>
      <c r="AI101" s="210" t="s">
        <v>2678</v>
      </c>
      <c r="AJ101" s="210" t="s">
        <v>2597</v>
      </c>
      <c r="AK101" s="211">
        <v>45832</v>
      </c>
      <c r="AL101" s="213" t="s">
        <v>2683</v>
      </c>
      <c r="AM101" s="205">
        <v>1979000</v>
      </c>
      <c r="AN101" s="205" t="s">
        <v>2680</v>
      </c>
      <c r="AO101" s="205" t="s">
        <v>398</v>
      </c>
      <c r="AP101" s="205">
        <v>2</v>
      </c>
      <c r="AQ101" s="205" t="s">
        <v>2682</v>
      </c>
      <c r="AR101" s="205" t="s">
        <v>2681</v>
      </c>
      <c r="AS101" s="206">
        <v>45832</v>
      </c>
      <c r="AT101" s="214" t="s">
        <v>2687</v>
      </c>
      <c r="AU101" s="210">
        <v>15675</v>
      </c>
      <c r="AV101" s="210" t="s">
        <v>2684</v>
      </c>
      <c r="AW101" s="210" t="s">
        <v>230</v>
      </c>
      <c r="AX101" s="210">
        <v>3</v>
      </c>
      <c r="AY101" s="210" t="s">
        <v>2686</v>
      </c>
      <c r="AZ101" s="210" t="s">
        <v>2685</v>
      </c>
      <c r="BA101" s="211">
        <v>45832</v>
      </c>
      <c r="BB101" s="213" t="s">
        <v>849</v>
      </c>
      <c r="BC101" s="205" t="s">
        <v>17</v>
      </c>
      <c r="BD101" s="205" t="s">
        <v>17</v>
      </c>
      <c r="BE101" s="205" t="s">
        <v>17</v>
      </c>
      <c r="BF101" s="205" t="s">
        <v>17</v>
      </c>
      <c r="BG101" s="205" t="s">
        <v>608</v>
      </c>
      <c r="BH101" s="205" t="s">
        <v>17</v>
      </c>
      <c r="BI101" s="206">
        <v>45701</v>
      </c>
      <c r="BJ101" s="214" t="s">
        <v>2689</v>
      </c>
      <c r="BK101" s="214">
        <v>8828</v>
      </c>
      <c r="BL101" s="214" t="s">
        <v>2684</v>
      </c>
      <c r="BM101" s="214" t="s">
        <v>230</v>
      </c>
      <c r="BN101" s="214">
        <v>3</v>
      </c>
      <c r="BO101" s="214" t="s">
        <v>2688</v>
      </c>
      <c r="BP101" s="210" t="s">
        <v>2685</v>
      </c>
      <c r="BQ101" s="215">
        <v>45832</v>
      </c>
      <c r="BR101" s="213" t="s">
        <v>850</v>
      </c>
      <c r="BS101" s="216" t="s">
        <v>17</v>
      </c>
      <c r="BT101" s="216" t="s">
        <v>17</v>
      </c>
      <c r="BU101" s="216" t="s">
        <v>17</v>
      </c>
      <c r="BV101" s="216" t="s">
        <v>17</v>
      </c>
      <c r="BW101" s="216" t="s">
        <v>608</v>
      </c>
      <c r="BX101" s="216" t="s">
        <v>17</v>
      </c>
      <c r="BY101" s="206">
        <v>45701</v>
      </c>
      <c r="BZ101" s="214" t="s">
        <v>851</v>
      </c>
      <c r="CA101" s="214" t="s">
        <v>17</v>
      </c>
      <c r="CB101" s="214" t="s">
        <v>17</v>
      </c>
      <c r="CC101" s="214" t="s">
        <v>17</v>
      </c>
      <c r="CD101" s="214" t="s">
        <v>17</v>
      </c>
      <c r="CE101" s="214" t="s">
        <v>608</v>
      </c>
      <c r="CF101" s="214" t="s">
        <v>17</v>
      </c>
      <c r="CG101" s="215">
        <v>45701</v>
      </c>
      <c r="CH101" s="213" t="s">
        <v>9065</v>
      </c>
      <c r="CI101" s="214" t="e">
        <v>#N/A</v>
      </c>
      <c r="CJ101" s="214" t="e">
        <v>#N/A</v>
      </c>
      <c r="CK101" s="214" t="e">
        <v>#N/A</v>
      </c>
      <c r="CL101" s="214" t="e">
        <v>#N/A</v>
      </c>
      <c r="CM101" s="214" t="e">
        <v>#N/A</v>
      </c>
      <c r="CN101" s="214" t="e">
        <v>#N/A</v>
      </c>
      <c r="CO101" s="217" t="e">
        <v>#N/A</v>
      </c>
      <c r="CP101" s="214" t="s">
        <v>853</v>
      </c>
      <c r="CQ101" s="216" t="s">
        <v>17</v>
      </c>
      <c r="CR101" s="216" t="s">
        <v>17</v>
      </c>
      <c r="CS101" s="216" t="s">
        <v>17</v>
      </c>
      <c r="CT101" s="216" t="s">
        <v>17</v>
      </c>
      <c r="CU101" s="216" t="s">
        <v>608</v>
      </c>
      <c r="CV101" s="216" t="s">
        <v>17</v>
      </c>
      <c r="CW101" s="206">
        <v>45701</v>
      </c>
      <c r="CX101" s="214" t="s">
        <v>2694</v>
      </c>
      <c r="CY101" s="210">
        <v>2101000</v>
      </c>
      <c r="CZ101" s="210" t="s">
        <v>2699</v>
      </c>
      <c r="DA101" s="210" t="s">
        <v>230</v>
      </c>
      <c r="DB101" s="210">
        <v>3</v>
      </c>
      <c r="DC101" s="210" t="s">
        <v>2701</v>
      </c>
      <c r="DD101" s="210" t="s">
        <v>2700</v>
      </c>
      <c r="DE101" s="212">
        <v>45832</v>
      </c>
      <c r="DF101" s="213" t="s">
        <v>2697</v>
      </c>
      <c r="DG101" s="205">
        <v>0</v>
      </c>
      <c r="DH101" s="216" t="s">
        <v>2695</v>
      </c>
      <c r="DI101" s="216" t="s">
        <v>230</v>
      </c>
      <c r="DJ101" s="216">
        <v>3</v>
      </c>
      <c r="DK101" s="216" t="s">
        <v>2662</v>
      </c>
      <c r="DL101" s="216" t="s">
        <v>2696</v>
      </c>
      <c r="DM101" s="206">
        <v>45832</v>
      </c>
      <c r="DN101" s="214" t="s">
        <v>2698</v>
      </c>
      <c r="DO101" s="210">
        <v>0</v>
      </c>
      <c r="DP101" s="214" t="s">
        <v>2695</v>
      </c>
      <c r="DQ101" s="214" t="s">
        <v>230</v>
      </c>
      <c r="DR101" s="214">
        <v>3</v>
      </c>
      <c r="DS101" s="214" t="s">
        <v>2553</v>
      </c>
      <c r="DT101" s="214" t="s">
        <v>2696</v>
      </c>
      <c r="DU101" s="215">
        <v>45832</v>
      </c>
      <c r="DV101" s="213" t="s">
        <v>2702</v>
      </c>
      <c r="DW101" s="205">
        <v>496000</v>
      </c>
      <c r="DX101" s="216" t="s">
        <v>2699</v>
      </c>
      <c r="DY101" s="216" t="s">
        <v>230</v>
      </c>
      <c r="DZ101" s="216">
        <v>3</v>
      </c>
      <c r="EA101" s="216" t="s">
        <v>2701</v>
      </c>
      <c r="EB101" s="216" t="s">
        <v>2700</v>
      </c>
      <c r="EC101" s="206">
        <v>45832</v>
      </c>
      <c r="ED101" s="214" t="s">
        <v>2704</v>
      </c>
      <c r="EE101" s="210">
        <v>1135000</v>
      </c>
      <c r="EF101" s="214" t="s">
        <v>2699</v>
      </c>
      <c r="EG101" s="214" t="s">
        <v>230</v>
      </c>
      <c r="EH101" s="214">
        <v>3</v>
      </c>
      <c r="EI101" s="214" t="s">
        <v>2703</v>
      </c>
      <c r="EJ101" s="214" t="s">
        <v>2700</v>
      </c>
      <c r="EK101" s="215">
        <v>45832</v>
      </c>
      <c r="EL101" s="213" t="s">
        <v>2706</v>
      </c>
      <c r="EM101" s="205">
        <v>470000</v>
      </c>
      <c r="EN101" s="216" t="s">
        <v>2699</v>
      </c>
      <c r="EO101" s="216" t="s">
        <v>230</v>
      </c>
      <c r="EP101" s="216">
        <v>3</v>
      </c>
      <c r="EQ101" s="216" t="s">
        <v>2705</v>
      </c>
      <c r="ER101" s="216" t="s">
        <v>2700</v>
      </c>
      <c r="ES101" s="206">
        <v>45832</v>
      </c>
      <c r="ET101" s="214" t="s">
        <v>2692</v>
      </c>
      <c r="EU101" s="214">
        <v>8999</v>
      </c>
      <c r="EV101" s="214" t="s">
        <v>2690</v>
      </c>
      <c r="EW101" s="214" t="s">
        <v>230</v>
      </c>
      <c r="EX101" s="214">
        <v>3</v>
      </c>
      <c r="EY101" s="214" t="s">
        <v>2618</v>
      </c>
      <c r="EZ101" s="214" t="s">
        <v>2691</v>
      </c>
      <c r="FA101" s="215">
        <v>45832</v>
      </c>
      <c r="FB101" s="213" t="s">
        <v>2707</v>
      </c>
      <c r="FC101" s="216">
        <v>5</v>
      </c>
      <c r="FD101" s="216" t="s">
        <v>2621</v>
      </c>
      <c r="FE101" s="216" t="s">
        <v>230</v>
      </c>
      <c r="FF101" s="216">
        <v>3</v>
      </c>
      <c r="FG101" s="216" t="s">
        <v>1809</v>
      </c>
      <c r="FH101" s="216" t="s">
        <v>2622</v>
      </c>
      <c r="FI101" s="206">
        <v>45832</v>
      </c>
      <c r="FJ101" s="213" t="s">
        <v>854</v>
      </c>
      <c r="FK101" s="214" t="s">
        <v>17</v>
      </c>
      <c r="FL101" s="214" t="s">
        <v>17</v>
      </c>
      <c r="FM101" s="214" t="s">
        <v>17</v>
      </c>
      <c r="FN101" s="214" t="s">
        <v>17</v>
      </c>
      <c r="FO101" s="214" t="s">
        <v>608</v>
      </c>
      <c r="FP101" s="210" t="s">
        <v>17</v>
      </c>
      <c r="FQ101" s="211">
        <v>45701</v>
      </c>
      <c r="FR101" s="213" t="s">
        <v>855</v>
      </c>
      <c r="FS101" s="216" t="s">
        <v>17</v>
      </c>
      <c r="FT101" s="216" t="s">
        <v>17</v>
      </c>
      <c r="FU101" s="216" t="s">
        <v>17</v>
      </c>
      <c r="FV101" s="216" t="s">
        <v>17</v>
      </c>
      <c r="FW101" s="216" t="s">
        <v>608</v>
      </c>
      <c r="FX101" s="216" t="s">
        <v>17</v>
      </c>
      <c r="FY101" s="206">
        <v>45701</v>
      </c>
      <c r="FZ101" s="214" t="s">
        <v>2154</v>
      </c>
      <c r="GA101" s="214">
        <v>2</v>
      </c>
      <c r="GB101" s="214" t="s">
        <v>1215</v>
      </c>
      <c r="GC101" s="214" t="s">
        <v>62</v>
      </c>
      <c r="GD101" s="214">
        <v>2</v>
      </c>
      <c r="GE101" s="214" t="s">
        <v>17</v>
      </c>
      <c r="GF101" s="214" t="s">
        <v>17</v>
      </c>
      <c r="GG101" s="215">
        <v>45827</v>
      </c>
      <c r="GH101" s="213" t="s">
        <v>2160</v>
      </c>
      <c r="GI101" s="216">
        <v>3</v>
      </c>
      <c r="GJ101" s="216" t="s">
        <v>1215</v>
      </c>
      <c r="GK101" s="216" t="s">
        <v>62</v>
      </c>
      <c r="GL101" s="216">
        <v>2</v>
      </c>
      <c r="GM101" s="216" t="s">
        <v>17</v>
      </c>
      <c r="GN101" s="216" t="s">
        <v>17</v>
      </c>
      <c r="GO101" s="206">
        <v>45827</v>
      </c>
      <c r="GP101" s="214" t="s">
        <v>2155</v>
      </c>
      <c r="GQ101" s="214">
        <v>3</v>
      </c>
      <c r="GR101" s="214" t="s">
        <v>1215</v>
      </c>
      <c r="GS101" s="214" t="s">
        <v>62</v>
      </c>
      <c r="GT101" s="214">
        <v>2</v>
      </c>
      <c r="GU101" s="214" t="s">
        <v>17</v>
      </c>
      <c r="GV101" s="214" t="s">
        <v>17</v>
      </c>
      <c r="GW101" s="215">
        <v>45827</v>
      </c>
      <c r="GX101" s="213" t="s">
        <v>2161</v>
      </c>
      <c r="GY101" s="216">
        <v>3</v>
      </c>
      <c r="GZ101" s="216" t="s">
        <v>1215</v>
      </c>
      <c r="HA101" s="216" t="s">
        <v>62</v>
      </c>
      <c r="HB101" s="216">
        <v>2</v>
      </c>
      <c r="HC101" s="216" t="s">
        <v>17</v>
      </c>
      <c r="HD101" s="216" t="s">
        <v>17</v>
      </c>
      <c r="HE101" s="206">
        <v>45827</v>
      </c>
      <c r="HF101" s="214" t="s">
        <v>2153</v>
      </c>
      <c r="HG101" s="214">
        <v>3</v>
      </c>
      <c r="HH101" s="214" t="s">
        <v>1215</v>
      </c>
      <c r="HI101" s="214" t="s">
        <v>62</v>
      </c>
      <c r="HJ101" s="214">
        <v>2</v>
      </c>
      <c r="HK101" s="214" t="s">
        <v>17</v>
      </c>
      <c r="HL101" s="214" t="s">
        <v>17</v>
      </c>
      <c r="HM101" s="215">
        <v>45827</v>
      </c>
      <c r="HN101" s="213" t="s">
        <v>2159</v>
      </c>
      <c r="HO101" s="216">
        <v>3</v>
      </c>
      <c r="HP101" s="216" t="s">
        <v>1215</v>
      </c>
      <c r="HQ101" s="216" t="s">
        <v>62</v>
      </c>
      <c r="HR101" s="216">
        <v>2</v>
      </c>
      <c r="HS101" s="216" t="s">
        <v>17</v>
      </c>
      <c r="HT101" s="216" t="s">
        <v>17</v>
      </c>
      <c r="HU101" s="206">
        <v>45827</v>
      </c>
      <c r="HV101" s="214" t="s">
        <v>2156</v>
      </c>
      <c r="HW101" s="214">
        <v>3</v>
      </c>
      <c r="HX101" s="214" t="s">
        <v>1215</v>
      </c>
      <c r="HY101" s="214" t="s">
        <v>62</v>
      </c>
      <c r="HZ101" s="214">
        <v>2</v>
      </c>
      <c r="IA101" s="214" t="s">
        <v>17</v>
      </c>
      <c r="IB101" s="214" t="s">
        <v>17</v>
      </c>
      <c r="IC101" s="215">
        <v>45827</v>
      </c>
      <c r="ID101" s="213" t="s">
        <v>2158</v>
      </c>
      <c r="IE101" s="216">
        <v>2</v>
      </c>
      <c r="IF101" s="216" t="s">
        <v>1215</v>
      </c>
      <c r="IG101" s="216" t="s">
        <v>62</v>
      </c>
      <c r="IH101" s="216">
        <v>2</v>
      </c>
      <c r="II101" s="216" t="s">
        <v>17</v>
      </c>
      <c r="IJ101" s="216" t="s">
        <v>17</v>
      </c>
      <c r="IK101" s="206">
        <v>45827</v>
      </c>
      <c r="IL101" s="214" t="s">
        <v>2157</v>
      </c>
      <c r="IM101" s="214">
        <v>3</v>
      </c>
      <c r="IN101" s="214" t="s">
        <v>1215</v>
      </c>
      <c r="IO101" s="214" t="s">
        <v>62</v>
      </c>
      <c r="IP101" s="214">
        <v>2</v>
      </c>
      <c r="IQ101" s="214" t="s">
        <v>17</v>
      </c>
      <c r="IR101" s="214" t="s">
        <v>17</v>
      </c>
      <c r="IS101" s="215">
        <v>45827</v>
      </c>
    </row>
    <row r="102" spans="1:253" s="11" customFormat="1" ht="13.25" customHeight="1" x14ac:dyDescent="0.25">
      <c r="A102" s="11" t="s">
        <v>555</v>
      </c>
      <c r="B102" s="11" t="s">
        <v>8443</v>
      </c>
      <c r="C102" s="11" t="s">
        <v>556</v>
      </c>
      <c r="D102" s="11" t="s">
        <v>557</v>
      </c>
      <c r="E102" s="11" t="s">
        <v>7998</v>
      </c>
      <c r="F102" s="11" t="s">
        <v>1158</v>
      </c>
      <c r="G102" s="204">
        <v>145050000</v>
      </c>
      <c r="H102" s="205" t="s">
        <v>1155</v>
      </c>
      <c r="I102" s="205" t="s">
        <v>398</v>
      </c>
      <c r="J102" s="205">
        <v>2</v>
      </c>
      <c r="K102" s="205" t="s">
        <v>1157</v>
      </c>
      <c r="L102" s="205" t="s">
        <v>1156</v>
      </c>
      <c r="M102" s="206">
        <v>45797</v>
      </c>
      <c r="N102" s="213" t="s">
        <v>1162</v>
      </c>
      <c r="O102" s="208">
        <v>16376870</v>
      </c>
      <c r="P102" s="208" t="s">
        <v>1159</v>
      </c>
      <c r="Q102" s="208" t="s">
        <v>398</v>
      </c>
      <c r="R102" s="208">
        <v>2</v>
      </c>
      <c r="S102" s="208" t="s">
        <v>1161</v>
      </c>
      <c r="T102" s="208" t="s">
        <v>1160</v>
      </c>
      <c r="U102" s="209">
        <v>45797</v>
      </c>
      <c r="V102" s="213" t="s">
        <v>1164</v>
      </c>
      <c r="W102" s="205">
        <v>145050000</v>
      </c>
      <c r="X102" s="205" t="s">
        <v>1155</v>
      </c>
      <c r="Y102" s="205" t="s">
        <v>230</v>
      </c>
      <c r="Z102" s="205">
        <v>3</v>
      </c>
      <c r="AA102" s="205" t="s">
        <v>1163</v>
      </c>
      <c r="AB102" s="205" t="s">
        <v>1156</v>
      </c>
      <c r="AC102" s="206">
        <v>45797</v>
      </c>
      <c r="AD102" s="213" t="s">
        <v>1168</v>
      </c>
      <c r="AE102" s="210">
        <v>1224000</v>
      </c>
      <c r="AF102" s="210" t="s">
        <v>1165</v>
      </c>
      <c r="AG102" s="210" t="s">
        <v>230</v>
      </c>
      <c r="AH102" s="210">
        <v>3</v>
      </c>
      <c r="AI102" s="210" t="s">
        <v>1167</v>
      </c>
      <c r="AJ102" s="210" t="s">
        <v>1166</v>
      </c>
      <c r="AK102" s="211">
        <v>45797</v>
      </c>
      <c r="AL102" s="213" t="s">
        <v>1170</v>
      </c>
      <c r="AM102" s="205">
        <v>1224000</v>
      </c>
      <c r="AN102" s="205" t="s">
        <v>1165</v>
      </c>
      <c r="AO102" s="205" t="s">
        <v>398</v>
      </c>
      <c r="AP102" s="205">
        <v>2</v>
      </c>
      <c r="AQ102" s="205" t="s">
        <v>1169</v>
      </c>
      <c r="AR102" s="205" t="s">
        <v>1166</v>
      </c>
      <c r="AS102" s="206">
        <v>45797</v>
      </c>
      <c r="AT102" s="214" t="s">
        <v>559</v>
      </c>
      <c r="AU102" s="210" t="s">
        <v>17</v>
      </c>
      <c r="AV102" s="210" t="s">
        <v>17</v>
      </c>
      <c r="AW102" s="210" t="s">
        <v>17</v>
      </c>
      <c r="AX102" s="210" t="s">
        <v>17</v>
      </c>
      <c r="AY102" s="210" t="s">
        <v>550</v>
      </c>
      <c r="AZ102" s="210" t="s">
        <v>17</v>
      </c>
      <c r="BA102" s="211">
        <v>45563</v>
      </c>
      <c r="BB102" s="213" t="s">
        <v>558</v>
      </c>
      <c r="BC102" s="205" t="s">
        <v>17</v>
      </c>
      <c r="BD102" s="205" t="s">
        <v>17</v>
      </c>
      <c r="BE102" s="205" t="s">
        <v>17</v>
      </c>
      <c r="BF102" s="205" t="s">
        <v>17</v>
      </c>
      <c r="BG102" s="205" t="s">
        <v>550</v>
      </c>
      <c r="BH102" s="205" t="s">
        <v>17</v>
      </c>
      <c r="BI102" s="206">
        <v>45563</v>
      </c>
      <c r="BJ102" s="214" t="s">
        <v>1173</v>
      </c>
      <c r="BK102" s="214">
        <v>0</v>
      </c>
      <c r="BL102" s="214" t="s">
        <v>1171</v>
      </c>
      <c r="BM102" s="214" t="s">
        <v>230</v>
      </c>
      <c r="BN102" s="214">
        <v>3</v>
      </c>
      <c r="BO102" s="214" t="s">
        <v>1172</v>
      </c>
      <c r="BP102" s="210" t="s">
        <v>1013</v>
      </c>
      <c r="BQ102" s="215">
        <v>45797</v>
      </c>
      <c r="BR102" s="213" t="s">
        <v>561</v>
      </c>
      <c r="BS102" s="216" t="s">
        <v>17</v>
      </c>
      <c r="BT102" s="216" t="s">
        <v>17</v>
      </c>
      <c r="BU102" s="216" t="s">
        <v>17</v>
      </c>
      <c r="BV102" s="216" t="s">
        <v>17</v>
      </c>
      <c r="BW102" s="216" t="s">
        <v>560</v>
      </c>
      <c r="BX102" s="216" t="s">
        <v>17</v>
      </c>
      <c r="BY102" s="206">
        <v>45563</v>
      </c>
      <c r="BZ102" s="214" t="s">
        <v>562</v>
      </c>
      <c r="CA102" s="214" t="s">
        <v>17</v>
      </c>
      <c r="CB102" s="214" t="s">
        <v>17</v>
      </c>
      <c r="CC102" s="214" t="s">
        <v>17</v>
      </c>
      <c r="CD102" s="214" t="s">
        <v>17</v>
      </c>
      <c r="CE102" s="214" t="s">
        <v>560</v>
      </c>
      <c r="CF102" s="214" t="s">
        <v>17</v>
      </c>
      <c r="CG102" s="215">
        <v>45563</v>
      </c>
      <c r="CH102" s="213" t="s">
        <v>9066</v>
      </c>
      <c r="CI102" s="214" t="e">
        <v>#N/A</v>
      </c>
      <c r="CJ102" s="214" t="e">
        <v>#N/A</v>
      </c>
      <c r="CK102" s="214" t="e">
        <v>#N/A</v>
      </c>
      <c r="CL102" s="214" t="e">
        <v>#N/A</v>
      </c>
      <c r="CM102" s="214" t="e">
        <v>#N/A</v>
      </c>
      <c r="CN102" s="214" t="e">
        <v>#N/A</v>
      </c>
      <c r="CO102" s="217" t="e">
        <v>#N/A</v>
      </c>
      <c r="CP102" s="214" t="s">
        <v>564</v>
      </c>
      <c r="CQ102" s="216" t="s">
        <v>17</v>
      </c>
      <c r="CR102" s="216" t="s">
        <v>17</v>
      </c>
      <c r="CS102" s="216" t="s">
        <v>17</v>
      </c>
      <c r="CT102" s="216" t="s">
        <v>17</v>
      </c>
      <c r="CU102" s="216" t="s">
        <v>560</v>
      </c>
      <c r="CV102" s="216" t="s">
        <v>17</v>
      </c>
      <c r="CW102" s="206">
        <v>45563</v>
      </c>
      <c r="CX102" s="214" t="s">
        <v>1177</v>
      </c>
      <c r="CY102" s="210">
        <v>1224000</v>
      </c>
      <c r="CZ102" s="210" t="s">
        <v>1165</v>
      </c>
      <c r="DA102" s="210" t="s">
        <v>230</v>
      </c>
      <c r="DB102" s="210">
        <v>3</v>
      </c>
      <c r="DC102" s="210" t="s">
        <v>1182</v>
      </c>
      <c r="DD102" s="210" t="s">
        <v>1166</v>
      </c>
      <c r="DE102" s="212">
        <v>45797</v>
      </c>
      <c r="DF102" s="213" t="s">
        <v>1179</v>
      </c>
      <c r="DG102" s="205">
        <v>143826000</v>
      </c>
      <c r="DH102" s="216" t="s">
        <v>1155</v>
      </c>
      <c r="DI102" s="216" t="s">
        <v>398</v>
      </c>
      <c r="DJ102" s="216">
        <v>2</v>
      </c>
      <c r="DK102" s="216" t="s">
        <v>1178</v>
      </c>
      <c r="DL102" s="216" t="s">
        <v>1156</v>
      </c>
      <c r="DM102" s="206">
        <v>45797</v>
      </c>
      <c r="DN102" s="214" t="s">
        <v>1181</v>
      </c>
      <c r="DO102" s="210">
        <v>0</v>
      </c>
      <c r="DP102" s="214" t="s">
        <v>1165</v>
      </c>
      <c r="DQ102" s="214" t="s">
        <v>398</v>
      </c>
      <c r="DR102" s="214">
        <v>2</v>
      </c>
      <c r="DS102" s="214" t="s">
        <v>1180</v>
      </c>
      <c r="DT102" s="214" t="s">
        <v>1166</v>
      </c>
      <c r="DU102" s="215">
        <v>45797</v>
      </c>
      <c r="DV102" s="213" t="s">
        <v>1183</v>
      </c>
      <c r="DW102" s="205">
        <v>1224000</v>
      </c>
      <c r="DX102" s="216" t="s">
        <v>1165</v>
      </c>
      <c r="DY102" s="216" t="s">
        <v>230</v>
      </c>
      <c r="DZ102" s="216">
        <v>3</v>
      </c>
      <c r="EA102" s="216" t="s">
        <v>1182</v>
      </c>
      <c r="EB102" s="216" t="s">
        <v>1166</v>
      </c>
      <c r="EC102" s="206">
        <v>45797</v>
      </c>
      <c r="ED102" s="214" t="s">
        <v>1184</v>
      </c>
      <c r="EE102" s="210">
        <v>0</v>
      </c>
      <c r="EF102" s="214" t="s">
        <v>1165</v>
      </c>
      <c r="EG102" s="214" t="s">
        <v>230</v>
      </c>
      <c r="EH102" s="214">
        <v>3</v>
      </c>
      <c r="EI102" s="214" t="s">
        <v>1182</v>
      </c>
      <c r="EJ102" s="214" t="s">
        <v>1166</v>
      </c>
      <c r="EK102" s="215">
        <v>45797</v>
      </c>
      <c r="EL102" s="213" t="s">
        <v>1186</v>
      </c>
      <c r="EM102" s="205">
        <v>0</v>
      </c>
      <c r="EN102" s="216" t="s">
        <v>1165</v>
      </c>
      <c r="EO102" s="216" t="s">
        <v>230</v>
      </c>
      <c r="EP102" s="216">
        <v>3</v>
      </c>
      <c r="EQ102" s="216" t="s">
        <v>1185</v>
      </c>
      <c r="ER102" s="216" t="s">
        <v>1166</v>
      </c>
      <c r="ES102" s="206">
        <v>45797</v>
      </c>
      <c r="ET102" s="214" t="s">
        <v>1175</v>
      </c>
      <c r="EU102" s="214">
        <v>0</v>
      </c>
      <c r="EV102" s="214" t="s">
        <v>1171</v>
      </c>
      <c r="EW102" s="214" t="s">
        <v>230</v>
      </c>
      <c r="EX102" s="214">
        <v>3</v>
      </c>
      <c r="EY102" s="214" t="s">
        <v>1174</v>
      </c>
      <c r="EZ102" s="214" t="s">
        <v>1013</v>
      </c>
      <c r="FA102" s="215">
        <v>45797</v>
      </c>
      <c r="FB102" s="213" t="s">
        <v>1188</v>
      </c>
      <c r="FC102" s="216">
        <v>2</v>
      </c>
      <c r="FD102" s="216" t="s">
        <v>1165</v>
      </c>
      <c r="FE102" s="216" t="s">
        <v>398</v>
      </c>
      <c r="FF102" s="216">
        <v>2</v>
      </c>
      <c r="FG102" s="216" t="s">
        <v>1187</v>
      </c>
      <c r="FH102" s="216" t="s">
        <v>1166</v>
      </c>
      <c r="FI102" s="206">
        <v>45797</v>
      </c>
      <c r="FJ102" s="213" t="s">
        <v>565</v>
      </c>
      <c r="FK102" s="214" t="s">
        <v>17</v>
      </c>
      <c r="FL102" s="214" t="s">
        <v>17</v>
      </c>
      <c r="FM102" s="214" t="s">
        <v>17</v>
      </c>
      <c r="FN102" s="214" t="s">
        <v>17</v>
      </c>
      <c r="FO102" s="214" t="s">
        <v>550</v>
      </c>
      <c r="FP102" s="210" t="s">
        <v>17</v>
      </c>
      <c r="FQ102" s="211">
        <v>45563</v>
      </c>
      <c r="FR102" s="213" t="s">
        <v>566</v>
      </c>
      <c r="FS102" s="216" t="s">
        <v>17</v>
      </c>
      <c r="FT102" s="216" t="s">
        <v>17</v>
      </c>
      <c r="FU102" s="216" t="s">
        <v>17</v>
      </c>
      <c r="FV102" s="216" t="s">
        <v>17</v>
      </c>
      <c r="FW102" s="216" t="s">
        <v>550</v>
      </c>
      <c r="FX102" s="216" t="s">
        <v>17</v>
      </c>
      <c r="FY102" s="206">
        <v>45563</v>
      </c>
      <c r="FZ102" s="214" t="s">
        <v>1322</v>
      </c>
      <c r="GA102" s="214">
        <v>2</v>
      </c>
      <c r="GB102" s="214" t="s">
        <v>1215</v>
      </c>
      <c r="GC102" s="214" t="s">
        <v>62</v>
      </c>
      <c r="GD102" s="214">
        <v>2</v>
      </c>
      <c r="GE102" s="214" t="s">
        <v>17</v>
      </c>
      <c r="GF102" s="214" t="s">
        <v>17</v>
      </c>
      <c r="GG102" s="215">
        <v>45807</v>
      </c>
      <c r="GH102" s="213" t="s">
        <v>1328</v>
      </c>
      <c r="GI102" s="216">
        <v>1</v>
      </c>
      <c r="GJ102" s="216" t="s">
        <v>1215</v>
      </c>
      <c r="GK102" s="216" t="s">
        <v>62</v>
      </c>
      <c r="GL102" s="216">
        <v>2</v>
      </c>
      <c r="GM102" s="216" t="s">
        <v>17</v>
      </c>
      <c r="GN102" s="216" t="s">
        <v>17</v>
      </c>
      <c r="GO102" s="206">
        <v>45807</v>
      </c>
      <c r="GP102" s="214" t="s">
        <v>1323</v>
      </c>
      <c r="GQ102" s="214">
        <v>2</v>
      </c>
      <c r="GR102" s="214" t="s">
        <v>1215</v>
      </c>
      <c r="GS102" s="214" t="s">
        <v>62</v>
      </c>
      <c r="GT102" s="214">
        <v>2</v>
      </c>
      <c r="GU102" s="214" t="s">
        <v>17</v>
      </c>
      <c r="GV102" s="214" t="s">
        <v>17</v>
      </c>
      <c r="GW102" s="215">
        <v>45807</v>
      </c>
      <c r="GX102" s="213" t="s">
        <v>1329</v>
      </c>
      <c r="GY102" s="216">
        <v>0</v>
      </c>
      <c r="GZ102" s="216" t="s">
        <v>1215</v>
      </c>
      <c r="HA102" s="216" t="s">
        <v>62</v>
      </c>
      <c r="HB102" s="216">
        <v>2</v>
      </c>
      <c r="HC102" s="216" t="s">
        <v>17</v>
      </c>
      <c r="HD102" s="216" t="s">
        <v>17</v>
      </c>
      <c r="HE102" s="206">
        <v>45807</v>
      </c>
      <c r="HF102" s="214" t="s">
        <v>1321</v>
      </c>
      <c r="HG102" s="214">
        <v>3</v>
      </c>
      <c r="HH102" s="214" t="s">
        <v>1215</v>
      </c>
      <c r="HI102" s="214" t="s">
        <v>62</v>
      </c>
      <c r="HJ102" s="214">
        <v>2</v>
      </c>
      <c r="HK102" s="214" t="s">
        <v>17</v>
      </c>
      <c r="HL102" s="214" t="s">
        <v>17</v>
      </c>
      <c r="HM102" s="215">
        <v>45807</v>
      </c>
      <c r="HN102" s="213" t="s">
        <v>1327</v>
      </c>
      <c r="HO102" s="216">
        <v>2</v>
      </c>
      <c r="HP102" s="216" t="s">
        <v>1215</v>
      </c>
      <c r="HQ102" s="216" t="s">
        <v>62</v>
      </c>
      <c r="HR102" s="216">
        <v>2</v>
      </c>
      <c r="HS102" s="216" t="s">
        <v>17</v>
      </c>
      <c r="HT102" s="216" t="s">
        <v>17</v>
      </c>
      <c r="HU102" s="206">
        <v>45807</v>
      </c>
      <c r="HV102" s="214" t="s">
        <v>1324</v>
      </c>
      <c r="HW102" s="214">
        <v>1</v>
      </c>
      <c r="HX102" s="214" t="s">
        <v>1215</v>
      </c>
      <c r="HY102" s="214" t="s">
        <v>62</v>
      </c>
      <c r="HZ102" s="214">
        <v>2</v>
      </c>
      <c r="IA102" s="214" t="s">
        <v>17</v>
      </c>
      <c r="IB102" s="214" t="s">
        <v>17</v>
      </c>
      <c r="IC102" s="215">
        <v>45807</v>
      </c>
      <c r="ID102" s="213" t="s">
        <v>1326</v>
      </c>
      <c r="IE102" s="216">
        <v>0</v>
      </c>
      <c r="IF102" s="216" t="s">
        <v>1215</v>
      </c>
      <c r="IG102" s="216" t="s">
        <v>62</v>
      </c>
      <c r="IH102" s="216">
        <v>2</v>
      </c>
      <c r="II102" s="216" t="s">
        <v>17</v>
      </c>
      <c r="IJ102" s="216" t="s">
        <v>17</v>
      </c>
      <c r="IK102" s="206">
        <v>45807</v>
      </c>
      <c r="IL102" s="214" t="s">
        <v>1325</v>
      </c>
      <c r="IM102" s="214">
        <v>2</v>
      </c>
      <c r="IN102" s="214" t="s">
        <v>1215</v>
      </c>
      <c r="IO102" s="214" t="s">
        <v>62</v>
      </c>
      <c r="IP102" s="214">
        <v>2</v>
      </c>
      <c r="IQ102" s="214" t="s">
        <v>17</v>
      </c>
      <c r="IR102" s="214" t="s">
        <v>17</v>
      </c>
      <c r="IS102" s="215">
        <v>45807</v>
      </c>
    </row>
    <row r="103" spans="1:253" s="11" customFormat="1" ht="13.25" customHeight="1" x14ac:dyDescent="0.25">
      <c r="A103" s="11" t="s">
        <v>89</v>
      </c>
      <c r="B103" s="11" t="s">
        <v>8443</v>
      </c>
      <c r="C103" s="11" t="s">
        <v>90</v>
      </c>
      <c r="D103" s="11" t="s">
        <v>91</v>
      </c>
      <c r="E103" s="11" t="s">
        <v>7999</v>
      </c>
      <c r="F103" s="11" t="s">
        <v>6086</v>
      </c>
      <c r="G103" s="204">
        <v>14737000</v>
      </c>
      <c r="H103" s="205" t="s">
        <v>6083</v>
      </c>
      <c r="I103" s="205" t="s">
        <v>62</v>
      </c>
      <c r="J103" s="205">
        <v>2</v>
      </c>
      <c r="K103" s="205" t="s">
        <v>6085</v>
      </c>
      <c r="L103" s="205" t="s">
        <v>6084</v>
      </c>
      <c r="M103" s="206">
        <v>45837</v>
      </c>
      <c r="N103" s="213" t="s">
        <v>6090</v>
      </c>
      <c r="O103" s="208">
        <v>20524</v>
      </c>
      <c r="P103" s="208" t="s">
        <v>6087</v>
      </c>
      <c r="Q103" s="208" t="s">
        <v>230</v>
      </c>
      <c r="R103" s="208">
        <v>3</v>
      </c>
      <c r="S103" s="208" t="s">
        <v>6089</v>
      </c>
      <c r="T103" s="208" t="s">
        <v>6088</v>
      </c>
      <c r="U103" s="209">
        <v>45837</v>
      </c>
      <c r="V103" s="213" t="s">
        <v>6094</v>
      </c>
      <c r="W103" s="205">
        <v>2519000</v>
      </c>
      <c r="X103" s="205" t="s">
        <v>6091</v>
      </c>
      <c r="Y103" s="205" t="s">
        <v>230</v>
      </c>
      <c r="Z103" s="205">
        <v>3</v>
      </c>
      <c r="AA103" s="205" t="s">
        <v>6093</v>
      </c>
      <c r="AB103" s="205" t="s">
        <v>6092</v>
      </c>
      <c r="AC103" s="206">
        <v>45837</v>
      </c>
      <c r="AD103" s="213" t="s">
        <v>6097</v>
      </c>
      <c r="AE103" s="210">
        <v>137000</v>
      </c>
      <c r="AF103" s="210" t="s">
        <v>3239</v>
      </c>
      <c r="AG103" s="210" t="s">
        <v>398</v>
      </c>
      <c r="AH103" s="210">
        <v>2</v>
      </c>
      <c r="AI103" s="210" t="s">
        <v>6096</v>
      </c>
      <c r="AJ103" s="210" t="s">
        <v>6095</v>
      </c>
      <c r="AK103" s="211">
        <v>45837</v>
      </c>
      <c r="AL103" s="213" t="s">
        <v>6099</v>
      </c>
      <c r="AM103" s="205">
        <v>137000</v>
      </c>
      <c r="AN103" s="205" t="s">
        <v>3239</v>
      </c>
      <c r="AO103" s="205" t="s">
        <v>398</v>
      </c>
      <c r="AP103" s="205">
        <v>2</v>
      </c>
      <c r="AQ103" s="205" t="s">
        <v>6098</v>
      </c>
      <c r="AR103" s="205" t="s">
        <v>6095</v>
      </c>
      <c r="AS103" s="206">
        <v>45837</v>
      </c>
      <c r="AT103" s="214" t="s">
        <v>96</v>
      </c>
      <c r="AU103" s="210" t="s">
        <v>17</v>
      </c>
      <c r="AV103" s="210" t="s">
        <v>93</v>
      </c>
      <c r="AW103" s="210" t="s">
        <v>62</v>
      </c>
      <c r="AX103" s="210">
        <v>2</v>
      </c>
      <c r="AY103" s="210" t="s">
        <v>95</v>
      </c>
      <c r="AZ103" s="210" t="s">
        <v>94</v>
      </c>
      <c r="BA103" s="211">
        <v>43511</v>
      </c>
      <c r="BB103" s="213" t="s">
        <v>6121</v>
      </c>
      <c r="BC103" s="205" t="s">
        <v>17</v>
      </c>
      <c r="BD103" s="205" t="s">
        <v>17</v>
      </c>
      <c r="BE103" s="205" t="s">
        <v>230</v>
      </c>
      <c r="BF103" s="205">
        <v>3</v>
      </c>
      <c r="BG103" s="205" t="s">
        <v>6120</v>
      </c>
      <c r="BH103" s="205" t="s">
        <v>17</v>
      </c>
      <c r="BI103" s="206">
        <v>45837</v>
      </c>
      <c r="BJ103" s="214" t="s">
        <v>6101</v>
      </c>
      <c r="BK103" s="214" t="s">
        <v>17</v>
      </c>
      <c r="BL103" s="214" t="s">
        <v>17</v>
      </c>
      <c r="BM103" s="214" t="s">
        <v>17</v>
      </c>
      <c r="BN103" s="214" t="s">
        <v>17</v>
      </c>
      <c r="BO103" s="214" t="s">
        <v>6100</v>
      </c>
      <c r="BP103" s="210" t="s">
        <v>17</v>
      </c>
      <c r="BQ103" s="215">
        <v>45837</v>
      </c>
      <c r="BR103" s="213" t="s">
        <v>1008</v>
      </c>
      <c r="BS103" s="216" t="s">
        <v>17</v>
      </c>
      <c r="BT103" s="216" t="s">
        <v>17</v>
      </c>
      <c r="BU103" s="216" t="s">
        <v>17</v>
      </c>
      <c r="BV103" s="216" t="s">
        <v>17</v>
      </c>
      <c r="BW103" s="216" t="s">
        <v>17</v>
      </c>
      <c r="BX103" s="216" t="s">
        <v>17</v>
      </c>
      <c r="BY103" s="206">
        <v>45741</v>
      </c>
      <c r="BZ103" s="214" t="s">
        <v>1009</v>
      </c>
      <c r="CA103" s="214" t="s">
        <v>17</v>
      </c>
      <c r="CB103" s="214" t="s">
        <v>17</v>
      </c>
      <c r="CC103" s="214" t="s">
        <v>17</v>
      </c>
      <c r="CD103" s="214" t="s">
        <v>17</v>
      </c>
      <c r="CE103" s="214" t="s">
        <v>17</v>
      </c>
      <c r="CF103" s="214" t="s">
        <v>17</v>
      </c>
      <c r="CG103" s="215">
        <v>45741</v>
      </c>
      <c r="CH103" s="213" t="s">
        <v>9067</v>
      </c>
      <c r="CI103" s="214" t="e">
        <v>#N/A</v>
      </c>
      <c r="CJ103" s="214" t="e">
        <v>#N/A</v>
      </c>
      <c r="CK103" s="214" t="e">
        <v>#N/A</v>
      </c>
      <c r="CL103" s="214" t="e">
        <v>#N/A</v>
      </c>
      <c r="CM103" s="214" t="e">
        <v>#N/A</v>
      </c>
      <c r="CN103" s="214" t="e">
        <v>#N/A</v>
      </c>
      <c r="CO103" s="217" t="e">
        <v>#N/A</v>
      </c>
      <c r="CP103" s="214" t="s">
        <v>1011</v>
      </c>
      <c r="CQ103" s="216" t="s">
        <v>17</v>
      </c>
      <c r="CR103" s="216" t="s">
        <v>17</v>
      </c>
      <c r="CS103" s="216" t="s">
        <v>17</v>
      </c>
      <c r="CT103" s="216" t="s">
        <v>17</v>
      </c>
      <c r="CU103" s="216" t="s">
        <v>17</v>
      </c>
      <c r="CV103" s="216" t="s">
        <v>17</v>
      </c>
      <c r="CW103" s="206">
        <v>45741</v>
      </c>
      <c r="CX103" s="214" t="s">
        <v>6104</v>
      </c>
      <c r="CY103" s="210">
        <v>137000</v>
      </c>
      <c r="CZ103" s="210" t="s">
        <v>3239</v>
      </c>
      <c r="DA103" s="210" t="s">
        <v>398</v>
      </c>
      <c r="DB103" s="210">
        <v>2</v>
      </c>
      <c r="DC103" s="210" t="s">
        <v>6111</v>
      </c>
      <c r="DD103" s="210" t="s">
        <v>6095</v>
      </c>
      <c r="DE103" s="212">
        <v>45837</v>
      </c>
      <c r="DF103" s="213" t="s">
        <v>6108</v>
      </c>
      <c r="DG103" s="205">
        <v>2382000</v>
      </c>
      <c r="DH103" s="216" t="s">
        <v>6105</v>
      </c>
      <c r="DI103" s="216" t="s">
        <v>398</v>
      </c>
      <c r="DJ103" s="216">
        <v>2</v>
      </c>
      <c r="DK103" s="216" t="s">
        <v>6107</v>
      </c>
      <c r="DL103" s="216" t="s">
        <v>6106</v>
      </c>
      <c r="DM103" s="206">
        <v>45837</v>
      </c>
      <c r="DN103" s="214" t="s">
        <v>6110</v>
      </c>
      <c r="DO103" s="210">
        <v>0</v>
      </c>
      <c r="DP103" s="214" t="s">
        <v>3239</v>
      </c>
      <c r="DQ103" s="214" t="s">
        <v>398</v>
      </c>
      <c r="DR103" s="214">
        <v>2</v>
      </c>
      <c r="DS103" s="214" t="s">
        <v>6109</v>
      </c>
      <c r="DT103" s="214" t="s">
        <v>6095</v>
      </c>
      <c r="DU103" s="215">
        <v>45837</v>
      </c>
      <c r="DV103" s="213" t="s">
        <v>6112</v>
      </c>
      <c r="DW103" s="205">
        <v>137000</v>
      </c>
      <c r="DX103" s="216" t="s">
        <v>3239</v>
      </c>
      <c r="DY103" s="216" t="s">
        <v>398</v>
      </c>
      <c r="DZ103" s="216">
        <v>2</v>
      </c>
      <c r="EA103" s="216" t="s">
        <v>6111</v>
      </c>
      <c r="EB103" s="216" t="s">
        <v>6095</v>
      </c>
      <c r="EC103" s="206">
        <v>45837</v>
      </c>
      <c r="ED103" s="214" t="s">
        <v>6114</v>
      </c>
      <c r="EE103" s="210" t="s">
        <v>17</v>
      </c>
      <c r="EF103" s="214" t="s">
        <v>17</v>
      </c>
      <c r="EG103" s="214" t="s">
        <v>230</v>
      </c>
      <c r="EH103" s="214">
        <v>3</v>
      </c>
      <c r="EI103" s="214" t="s">
        <v>6113</v>
      </c>
      <c r="EJ103" s="214" t="s">
        <v>17</v>
      </c>
      <c r="EK103" s="215">
        <v>45837</v>
      </c>
      <c r="EL103" s="213" t="s">
        <v>6116</v>
      </c>
      <c r="EM103" s="205" t="s">
        <v>17</v>
      </c>
      <c r="EN103" s="216" t="s">
        <v>17</v>
      </c>
      <c r="EO103" s="216" t="s">
        <v>230</v>
      </c>
      <c r="EP103" s="216">
        <v>3</v>
      </c>
      <c r="EQ103" s="216" t="s">
        <v>6115</v>
      </c>
      <c r="ER103" s="216" t="s">
        <v>17</v>
      </c>
      <c r="ES103" s="206">
        <v>45837</v>
      </c>
      <c r="ET103" s="214" t="s">
        <v>6102</v>
      </c>
      <c r="EU103" s="214" t="s">
        <v>17</v>
      </c>
      <c r="EV103" s="214" t="s">
        <v>17</v>
      </c>
      <c r="EW103" s="214" t="s">
        <v>17</v>
      </c>
      <c r="EX103" s="214" t="s">
        <v>17</v>
      </c>
      <c r="EY103" s="214" t="s">
        <v>6100</v>
      </c>
      <c r="EZ103" s="214" t="s">
        <v>17</v>
      </c>
      <c r="FA103" s="215">
        <v>45837</v>
      </c>
      <c r="FB103" s="213" t="s">
        <v>6119</v>
      </c>
      <c r="FC103" s="216">
        <v>3</v>
      </c>
      <c r="FD103" s="216" t="s">
        <v>3239</v>
      </c>
      <c r="FE103" s="216" t="s">
        <v>398</v>
      </c>
      <c r="FF103" s="216">
        <v>2</v>
      </c>
      <c r="FG103" s="216" t="s">
        <v>6118</v>
      </c>
      <c r="FH103" s="216" t="s">
        <v>6117</v>
      </c>
      <c r="FI103" s="206">
        <v>45837</v>
      </c>
      <c r="FJ103" s="213" t="s">
        <v>98</v>
      </c>
      <c r="FK103" s="214">
        <v>0</v>
      </c>
      <c r="FL103" s="214">
        <v>0</v>
      </c>
      <c r="FM103" s="214" t="s">
        <v>62</v>
      </c>
      <c r="FN103" s="214">
        <v>2</v>
      </c>
      <c r="FO103" s="214" t="s">
        <v>97</v>
      </c>
      <c r="FP103" s="210">
        <v>0</v>
      </c>
      <c r="FQ103" s="211">
        <v>43511</v>
      </c>
      <c r="FR103" s="213" t="s">
        <v>99</v>
      </c>
      <c r="FS103" s="216">
        <v>0</v>
      </c>
      <c r="FT103" s="216">
        <v>0</v>
      </c>
      <c r="FU103" s="216" t="s">
        <v>62</v>
      </c>
      <c r="FV103" s="216">
        <v>2</v>
      </c>
      <c r="FW103" s="216">
        <v>0</v>
      </c>
      <c r="FX103" s="216">
        <v>0</v>
      </c>
      <c r="FY103" s="206">
        <v>43511</v>
      </c>
      <c r="FZ103" s="214" t="s">
        <v>1658</v>
      </c>
      <c r="GA103" s="214">
        <v>1</v>
      </c>
      <c r="GB103" s="214" t="s">
        <v>1215</v>
      </c>
      <c r="GC103" s="214" t="s">
        <v>62</v>
      </c>
      <c r="GD103" s="214">
        <v>2</v>
      </c>
      <c r="GE103" s="214" t="s">
        <v>17</v>
      </c>
      <c r="GF103" s="214" t="s">
        <v>17</v>
      </c>
      <c r="GG103" s="215">
        <v>45824</v>
      </c>
      <c r="GH103" s="213" t="s">
        <v>1664</v>
      </c>
      <c r="GI103" s="216">
        <v>1</v>
      </c>
      <c r="GJ103" s="216" t="s">
        <v>1215</v>
      </c>
      <c r="GK103" s="216" t="s">
        <v>62</v>
      </c>
      <c r="GL103" s="216">
        <v>2</v>
      </c>
      <c r="GM103" s="216" t="s">
        <v>17</v>
      </c>
      <c r="GN103" s="216" t="s">
        <v>17</v>
      </c>
      <c r="GO103" s="206">
        <v>45824</v>
      </c>
      <c r="GP103" s="214" t="s">
        <v>1659</v>
      </c>
      <c r="GQ103" s="214">
        <v>0</v>
      </c>
      <c r="GR103" s="214" t="s">
        <v>1215</v>
      </c>
      <c r="GS103" s="214" t="s">
        <v>62</v>
      </c>
      <c r="GT103" s="214">
        <v>2</v>
      </c>
      <c r="GU103" s="214" t="s">
        <v>17</v>
      </c>
      <c r="GV103" s="214" t="s">
        <v>17</v>
      </c>
      <c r="GW103" s="215">
        <v>45824</v>
      </c>
      <c r="GX103" s="213" t="s">
        <v>1665</v>
      </c>
      <c r="GY103" s="216">
        <v>0</v>
      </c>
      <c r="GZ103" s="216" t="s">
        <v>1215</v>
      </c>
      <c r="HA103" s="216" t="s">
        <v>62</v>
      </c>
      <c r="HB103" s="216">
        <v>2</v>
      </c>
      <c r="HC103" s="216" t="s">
        <v>17</v>
      </c>
      <c r="HD103" s="216" t="s">
        <v>17</v>
      </c>
      <c r="HE103" s="206">
        <v>45824</v>
      </c>
      <c r="HF103" s="214" t="s">
        <v>1657</v>
      </c>
      <c r="HG103" s="214">
        <v>0</v>
      </c>
      <c r="HH103" s="214" t="s">
        <v>1215</v>
      </c>
      <c r="HI103" s="214" t="s">
        <v>62</v>
      </c>
      <c r="HJ103" s="214">
        <v>2</v>
      </c>
      <c r="HK103" s="214" t="s">
        <v>17</v>
      </c>
      <c r="HL103" s="214" t="s">
        <v>17</v>
      </c>
      <c r="HM103" s="215">
        <v>45824</v>
      </c>
      <c r="HN103" s="213" t="s">
        <v>1663</v>
      </c>
      <c r="HO103" s="216">
        <v>0</v>
      </c>
      <c r="HP103" s="216" t="s">
        <v>1215</v>
      </c>
      <c r="HQ103" s="216" t="s">
        <v>62</v>
      </c>
      <c r="HR103" s="216">
        <v>2</v>
      </c>
      <c r="HS103" s="216" t="s">
        <v>17</v>
      </c>
      <c r="HT103" s="216" t="s">
        <v>17</v>
      </c>
      <c r="HU103" s="206">
        <v>45824</v>
      </c>
      <c r="HV103" s="214" t="s">
        <v>1660</v>
      </c>
      <c r="HW103" s="214">
        <v>0</v>
      </c>
      <c r="HX103" s="214" t="s">
        <v>1215</v>
      </c>
      <c r="HY103" s="214" t="s">
        <v>62</v>
      </c>
      <c r="HZ103" s="214">
        <v>2</v>
      </c>
      <c r="IA103" s="214" t="s">
        <v>17</v>
      </c>
      <c r="IB103" s="214" t="s">
        <v>17</v>
      </c>
      <c r="IC103" s="215">
        <v>45824</v>
      </c>
      <c r="ID103" s="213" t="s">
        <v>1662</v>
      </c>
      <c r="IE103" s="216">
        <v>0</v>
      </c>
      <c r="IF103" s="216" t="s">
        <v>1215</v>
      </c>
      <c r="IG103" s="216" t="s">
        <v>62</v>
      </c>
      <c r="IH103" s="216">
        <v>2</v>
      </c>
      <c r="II103" s="216" t="s">
        <v>17</v>
      </c>
      <c r="IJ103" s="216" t="s">
        <v>17</v>
      </c>
      <c r="IK103" s="206">
        <v>45824</v>
      </c>
      <c r="IL103" s="214" t="s">
        <v>1661</v>
      </c>
      <c r="IM103" s="214">
        <v>0</v>
      </c>
      <c r="IN103" s="214" t="s">
        <v>1215</v>
      </c>
      <c r="IO103" s="214" t="s">
        <v>62</v>
      </c>
      <c r="IP103" s="214">
        <v>2</v>
      </c>
      <c r="IQ103" s="214" t="s">
        <v>17</v>
      </c>
      <c r="IR103" s="214" t="s">
        <v>17</v>
      </c>
      <c r="IS103" s="215">
        <v>45824</v>
      </c>
    </row>
    <row r="104" spans="1:253" s="11" customFormat="1" ht="13.25" customHeight="1" x14ac:dyDescent="0.25">
      <c r="A104" s="11" t="s">
        <v>720</v>
      </c>
      <c r="B104" s="11" t="s">
        <v>8775</v>
      </c>
      <c r="C104" s="11" t="s">
        <v>721</v>
      </c>
      <c r="D104" s="11" t="s">
        <v>722</v>
      </c>
      <c r="E104" s="11" t="s">
        <v>8002</v>
      </c>
      <c r="F104" s="11" t="s">
        <v>3435</v>
      </c>
      <c r="G104" s="204">
        <v>47500000</v>
      </c>
      <c r="H104" s="205" t="s">
        <v>3432</v>
      </c>
      <c r="I104" s="205" t="s">
        <v>178</v>
      </c>
      <c r="J104" s="205">
        <v>1</v>
      </c>
      <c r="K104" s="205" t="s">
        <v>3434</v>
      </c>
      <c r="L104" s="205" t="s">
        <v>3433</v>
      </c>
      <c r="M104" s="206">
        <v>45833</v>
      </c>
      <c r="N104" s="213" t="s">
        <v>3439</v>
      </c>
      <c r="O104" s="208">
        <v>1840687</v>
      </c>
      <c r="P104" s="208" t="s">
        <v>3436</v>
      </c>
      <c r="Q104" s="208" t="s">
        <v>178</v>
      </c>
      <c r="R104" s="208">
        <v>1</v>
      </c>
      <c r="S104" s="208" t="s">
        <v>3438</v>
      </c>
      <c r="T104" s="208" t="s">
        <v>3437</v>
      </c>
      <c r="U104" s="209">
        <v>45833</v>
      </c>
      <c r="V104" s="213" t="s">
        <v>3441</v>
      </c>
      <c r="W104" s="205">
        <v>47500000</v>
      </c>
      <c r="X104" s="205" t="s">
        <v>3432</v>
      </c>
      <c r="Y104" s="205" t="s">
        <v>178</v>
      </c>
      <c r="Z104" s="205">
        <v>1</v>
      </c>
      <c r="AA104" s="205" t="s">
        <v>3440</v>
      </c>
      <c r="AB104" s="205" t="s">
        <v>3433</v>
      </c>
      <c r="AC104" s="206">
        <v>45833</v>
      </c>
      <c r="AD104" s="213" t="s">
        <v>3443</v>
      </c>
      <c r="AE104" s="210">
        <v>47500000</v>
      </c>
      <c r="AF104" s="210" t="s">
        <v>3432</v>
      </c>
      <c r="AG104" s="210" t="s">
        <v>178</v>
      </c>
      <c r="AH104" s="210">
        <v>1</v>
      </c>
      <c r="AI104" s="210" t="s">
        <v>3442</v>
      </c>
      <c r="AJ104" s="210" t="s">
        <v>3433</v>
      </c>
      <c r="AK104" s="211">
        <v>45833</v>
      </c>
      <c r="AL104" s="213" t="s">
        <v>3447</v>
      </c>
      <c r="AM104" s="205">
        <v>14554000</v>
      </c>
      <c r="AN104" s="205" t="s">
        <v>3444</v>
      </c>
      <c r="AO104" s="205" t="s">
        <v>178</v>
      </c>
      <c r="AP104" s="205">
        <v>1</v>
      </c>
      <c r="AQ104" s="205" t="s">
        <v>3446</v>
      </c>
      <c r="AR104" s="205" t="s">
        <v>3445</v>
      </c>
      <c r="AS104" s="206">
        <v>45833</v>
      </c>
      <c r="AT104" s="214" t="s">
        <v>724</v>
      </c>
      <c r="AU104" s="210" t="s">
        <v>17</v>
      </c>
      <c r="AV104" s="210" t="s">
        <v>17</v>
      </c>
      <c r="AW104" s="210" t="s">
        <v>17</v>
      </c>
      <c r="AX104" s="210" t="s">
        <v>17</v>
      </c>
      <c r="AY104" s="210" t="s">
        <v>608</v>
      </c>
      <c r="AZ104" s="210" t="s">
        <v>17</v>
      </c>
      <c r="BA104" s="211">
        <v>45680</v>
      </c>
      <c r="BB104" s="213" t="s">
        <v>723</v>
      </c>
      <c r="BC104" s="205" t="s">
        <v>17</v>
      </c>
      <c r="BD104" s="205" t="s">
        <v>17</v>
      </c>
      <c r="BE104" s="205" t="s">
        <v>17</v>
      </c>
      <c r="BF104" s="205" t="s">
        <v>17</v>
      </c>
      <c r="BG104" s="205" t="s">
        <v>608</v>
      </c>
      <c r="BH104" s="205" t="s">
        <v>17</v>
      </c>
      <c r="BI104" s="206">
        <v>45680</v>
      </c>
      <c r="BJ104" s="214" t="s">
        <v>3449</v>
      </c>
      <c r="BK104" s="214">
        <v>11343</v>
      </c>
      <c r="BL104" s="214" t="s">
        <v>2724</v>
      </c>
      <c r="BM104" s="214" t="s">
        <v>230</v>
      </c>
      <c r="BN104" s="214">
        <v>3</v>
      </c>
      <c r="BO104" s="214" t="s">
        <v>3448</v>
      </c>
      <c r="BP104" s="210" t="s">
        <v>269</v>
      </c>
      <c r="BQ104" s="215">
        <v>45833</v>
      </c>
      <c r="BR104" s="213" t="s">
        <v>725</v>
      </c>
      <c r="BS104" s="216" t="s">
        <v>17</v>
      </c>
      <c r="BT104" s="216" t="s">
        <v>17</v>
      </c>
      <c r="BU104" s="216" t="s">
        <v>17</v>
      </c>
      <c r="BV104" s="216" t="s">
        <v>17</v>
      </c>
      <c r="BW104" s="216" t="s">
        <v>608</v>
      </c>
      <c r="BX104" s="216" t="s">
        <v>17</v>
      </c>
      <c r="BY104" s="206">
        <v>45680</v>
      </c>
      <c r="BZ104" s="214" t="s">
        <v>726</v>
      </c>
      <c r="CA104" s="214" t="s">
        <v>17</v>
      </c>
      <c r="CB104" s="214" t="s">
        <v>17</v>
      </c>
      <c r="CC104" s="214" t="s">
        <v>17</v>
      </c>
      <c r="CD104" s="214" t="s">
        <v>17</v>
      </c>
      <c r="CE104" s="214" t="s">
        <v>608</v>
      </c>
      <c r="CF104" s="214" t="s">
        <v>17</v>
      </c>
      <c r="CG104" s="215">
        <v>45680</v>
      </c>
      <c r="CH104" s="213" t="s">
        <v>9068</v>
      </c>
      <c r="CI104" s="214" t="e">
        <v>#N/A</v>
      </c>
      <c r="CJ104" s="214" t="e">
        <v>#N/A</v>
      </c>
      <c r="CK104" s="214" t="e">
        <v>#N/A</v>
      </c>
      <c r="CL104" s="214" t="e">
        <v>#N/A</v>
      </c>
      <c r="CM104" s="214" t="e">
        <v>#N/A</v>
      </c>
      <c r="CN104" s="214" t="e">
        <v>#N/A</v>
      </c>
      <c r="CO104" s="217" t="e">
        <v>#N/A</v>
      </c>
      <c r="CP104" s="214" t="s">
        <v>728</v>
      </c>
      <c r="CQ104" s="216" t="s">
        <v>17</v>
      </c>
      <c r="CR104" s="216" t="s">
        <v>17</v>
      </c>
      <c r="CS104" s="216" t="s">
        <v>17</v>
      </c>
      <c r="CT104" s="216" t="s">
        <v>17</v>
      </c>
      <c r="CU104" s="216" t="s">
        <v>608</v>
      </c>
      <c r="CV104" s="216" t="s">
        <v>17</v>
      </c>
      <c r="CW104" s="206">
        <v>45680</v>
      </c>
      <c r="CX104" s="214" t="s">
        <v>3454</v>
      </c>
      <c r="CY104" s="210">
        <v>30441000</v>
      </c>
      <c r="CZ104" s="210" t="s">
        <v>3451</v>
      </c>
      <c r="DA104" s="210" t="s">
        <v>230</v>
      </c>
      <c r="DB104" s="210">
        <v>3</v>
      </c>
      <c r="DC104" s="210" t="s">
        <v>3457</v>
      </c>
      <c r="DD104" s="210" t="s">
        <v>3452</v>
      </c>
      <c r="DE104" s="212">
        <v>45833</v>
      </c>
      <c r="DF104" s="213" t="s">
        <v>3455</v>
      </c>
      <c r="DG104" s="205">
        <v>0</v>
      </c>
      <c r="DH104" s="216" t="s">
        <v>3451</v>
      </c>
      <c r="DI104" s="216" t="s">
        <v>398</v>
      </c>
      <c r="DJ104" s="216">
        <v>2</v>
      </c>
      <c r="DK104" s="216" t="s">
        <v>2662</v>
      </c>
      <c r="DL104" s="216" t="s">
        <v>3452</v>
      </c>
      <c r="DM104" s="206">
        <v>45833</v>
      </c>
      <c r="DN104" s="214" t="s">
        <v>3456</v>
      </c>
      <c r="DO104" s="210">
        <v>17059000</v>
      </c>
      <c r="DP104" s="214" t="s">
        <v>3451</v>
      </c>
      <c r="DQ104" s="214" t="s">
        <v>398</v>
      </c>
      <c r="DR104" s="214">
        <v>2</v>
      </c>
      <c r="DS104" s="214" t="s">
        <v>1801</v>
      </c>
      <c r="DT104" s="214" t="s">
        <v>3452</v>
      </c>
      <c r="DU104" s="215">
        <v>45833</v>
      </c>
      <c r="DV104" s="213" t="s">
        <v>3458</v>
      </c>
      <c r="DW104" s="205">
        <v>12499000</v>
      </c>
      <c r="DX104" s="216" t="s">
        <v>3451</v>
      </c>
      <c r="DY104" s="216" t="s">
        <v>230</v>
      </c>
      <c r="DZ104" s="216">
        <v>3</v>
      </c>
      <c r="EA104" s="216" t="s">
        <v>3457</v>
      </c>
      <c r="EB104" s="216" t="s">
        <v>3452</v>
      </c>
      <c r="EC104" s="206">
        <v>45833</v>
      </c>
      <c r="ED104" s="214" t="s">
        <v>3460</v>
      </c>
      <c r="EE104" s="210">
        <v>15619000</v>
      </c>
      <c r="EF104" s="214" t="s">
        <v>3451</v>
      </c>
      <c r="EG104" s="214" t="s">
        <v>230</v>
      </c>
      <c r="EH104" s="214">
        <v>3</v>
      </c>
      <c r="EI104" s="214" t="s">
        <v>3459</v>
      </c>
      <c r="EJ104" s="214" t="s">
        <v>3452</v>
      </c>
      <c r="EK104" s="215">
        <v>45833</v>
      </c>
      <c r="EL104" s="213" t="s">
        <v>3464</v>
      </c>
      <c r="EM104" s="205">
        <v>2323000</v>
      </c>
      <c r="EN104" s="216" t="s">
        <v>3461</v>
      </c>
      <c r="EO104" s="216" t="s">
        <v>230</v>
      </c>
      <c r="EP104" s="216">
        <v>3</v>
      </c>
      <c r="EQ104" s="216" t="s">
        <v>3463</v>
      </c>
      <c r="ER104" s="216" t="s">
        <v>3462</v>
      </c>
      <c r="ES104" s="206">
        <v>45833</v>
      </c>
      <c r="ET104" s="214" t="s">
        <v>3450</v>
      </c>
      <c r="EU104" s="214">
        <v>11343</v>
      </c>
      <c r="EV104" s="214" t="s">
        <v>2724</v>
      </c>
      <c r="EW104" s="214" t="s">
        <v>230</v>
      </c>
      <c r="EX104" s="214">
        <v>3</v>
      </c>
      <c r="EY104" s="214" t="s">
        <v>3448</v>
      </c>
      <c r="EZ104" s="214" t="s">
        <v>269</v>
      </c>
      <c r="FA104" s="215">
        <v>45833</v>
      </c>
      <c r="FB104" s="213" t="s">
        <v>3466</v>
      </c>
      <c r="FC104" s="216">
        <v>5</v>
      </c>
      <c r="FD104" s="216" t="s">
        <v>3432</v>
      </c>
      <c r="FE104" s="216" t="s">
        <v>178</v>
      </c>
      <c r="FF104" s="216">
        <v>1</v>
      </c>
      <c r="FG104" s="216" t="s">
        <v>3465</v>
      </c>
      <c r="FH104" s="216" t="s">
        <v>3433</v>
      </c>
      <c r="FI104" s="206">
        <v>45833</v>
      </c>
      <c r="FJ104" s="213" t="s">
        <v>729</v>
      </c>
      <c r="FK104" s="214" t="s">
        <v>17</v>
      </c>
      <c r="FL104" s="214" t="s">
        <v>17</v>
      </c>
      <c r="FM104" s="214" t="s">
        <v>17</v>
      </c>
      <c r="FN104" s="214" t="s">
        <v>17</v>
      </c>
      <c r="FO104" s="214" t="s">
        <v>608</v>
      </c>
      <c r="FP104" s="210" t="s">
        <v>17</v>
      </c>
      <c r="FQ104" s="211">
        <v>45680</v>
      </c>
      <c r="FR104" s="213" t="s">
        <v>730</v>
      </c>
      <c r="FS104" s="216" t="s">
        <v>17</v>
      </c>
      <c r="FT104" s="216" t="s">
        <v>17</v>
      </c>
      <c r="FU104" s="216" t="s">
        <v>17</v>
      </c>
      <c r="FV104" s="216" t="s">
        <v>17</v>
      </c>
      <c r="FW104" s="216" t="s">
        <v>608</v>
      </c>
      <c r="FX104" s="216" t="s">
        <v>17</v>
      </c>
      <c r="FY104" s="206">
        <v>45680</v>
      </c>
      <c r="FZ104" s="214" t="s">
        <v>1554</v>
      </c>
      <c r="GA104" s="214">
        <v>2</v>
      </c>
      <c r="GB104" s="214" t="s">
        <v>1215</v>
      </c>
      <c r="GC104" s="214" t="s">
        <v>62</v>
      </c>
      <c r="GD104" s="214">
        <v>2</v>
      </c>
      <c r="GE104" s="214" t="s">
        <v>17</v>
      </c>
      <c r="GF104" s="214" t="s">
        <v>17</v>
      </c>
      <c r="GG104" s="215">
        <v>45820</v>
      </c>
      <c r="GH104" s="213" t="s">
        <v>1560</v>
      </c>
      <c r="GI104" s="216">
        <v>3</v>
      </c>
      <c r="GJ104" s="216" t="s">
        <v>1215</v>
      </c>
      <c r="GK104" s="216" t="s">
        <v>62</v>
      </c>
      <c r="GL104" s="216">
        <v>2</v>
      </c>
      <c r="GM104" s="216" t="s">
        <v>17</v>
      </c>
      <c r="GN104" s="216" t="s">
        <v>17</v>
      </c>
      <c r="GO104" s="206">
        <v>45820</v>
      </c>
      <c r="GP104" s="214" t="s">
        <v>1555</v>
      </c>
      <c r="GQ104" s="214">
        <v>3</v>
      </c>
      <c r="GR104" s="214" t="s">
        <v>1215</v>
      </c>
      <c r="GS104" s="214" t="s">
        <v>62</v>
      </c>
      <c r="GT104" s="214">
        <v>2</v>
      </c>
      <c r="GU104" s="214" t="s">
        <v>17</v>
      </c>
      <c r="GV104" s="214" t="s">
        <v>17</v>
      </c>
      <c r="GW104" s="215">
        <v>45820</v>
      </c>
      <c r="GX104" s="213" t="s">
        <v>1561</v>
      </c>
      <c r="GY104" s="216">
        <v>3</v>
      </c>
      <c r="GZ104" s="216" t="s">
        <v>1215</v>
      </c>
      <c r="HA104" s="216" t="s">
        <v>62</v>
      </c>
      <c r="HB104" s="216">
        <v>2</v>
      </c>
      <c r="HC104" s="216" t="s">
        <v>17</v>
      </c>
      <c r="HD104" s="216" t="s">
        <v>17</v>
      </c>
      <c r="HE104" s="206">
        <v>45820</v>
      </c>
      <c r="HF104" s="214" t="s">
        <v>1553</v>
      </c>
      <c r="HG104" s="214">
        <v>3</v>
      </c>
      <c r="HH104" s="214" t="s">
        <v>1215</v>
      </c>
      <c r="HI104" s="214" t="s">
        <v>62</v>
      </c>
      <c r="HJ104" s="214">
        <v>2</v>
      </c>
      <c r="HK104" s="214" t="s">
        <v>17</v>
      </c>
      <c r="HL104" s="214" t="s">
        <v>17</v>
      </c>
      <c r="HM104" s="215">
        <v>45820</v>
      </c>
      <c r="HN104" s="213" t="s">
        <v>1559</v>
      </c>
      <c r="HO104" s="216">
        <v>3</v>
      </c>
      <c r="HP104" s="216" t="s">
        <v>1215</v>
      </c>
      <c r="HQ104" s="216" t="s">
        <v>62</v>
      </c>
      <c r="HR104" s="216">
        <v>2</v>
      </c>
      <c r="HS104" s="216" t="s">
        <v>17</v>
      </c>
      <c r="HT104" s="216" t="s">
        <v>17</v>
      </c>
      <c r="HU104" s="206">
        <v>45820</v>
      </c>
      <c r="HV104" s="214" t="s">
        <v>1556</v>
      </c>
      <c r="HW104" s="214">
        <v>3</v>
      </c>
      <c r="HX104" s="214" t="s">
        <v>1215</v>
      </c>
      <c r="HY104" s="214" t="s">
        <v>62</v>
      </c>
      <c r="HZ104" s="214">
        <v>2</v>
      </c>
      <c r="IA104" s="214" t="s">
        <v>17</v>
      </c>
      <c r="IB104" s="214" t="s">
        <v>17</v>
      </c>
      <c r="IC104" s="215">
        <v>45820</v>
      </c>
      <c r="ID104" s="213" t="s">
        <v>1558</v>
      </c>
      <c r="IE104" s="216">
        <v>1</v>
      </c>
      <c r="IF104" s="216" t="s">
        <v>1215</v>
      </c>
      <c r="IG104" s="216" t="s">
        <v>62</v>
      </c>
      <c r="IH104" s="216">
        <v>2</v>
      </c>
      <c r="II104" s="216" t="s">
        <v>17</v>
      </c>
      <c r="IJ104" s="216" t="s">
        <v>17</v>
      </c>
      <c r="IK104" s="206">
        <v>45820</v>
      </c>
      <c r="IL104" s="214" t="s">
        <v>1557</v>
      </c>
      <c r="IM104" s="214">
        <v>3</v>
      </c>
      <c r="IN104" s="214" t="s">
        <v>1215</v>
      </c>
      <c r="IO104" s="214" t="s">
        <v>62</v>
      </c>
      <c r="IP104" s="214">
        <v>2</v>
      </c>
      <c r="IQ104" s="214" t="s">
        <v>17</v>
      </c>
      <c r="IR104" s="214" t="s">
        <v>17</v>
      </c>
      <c r="IS104" s="215">
        <v>45820</v>
      </c>
    </row>
    <row r="105" spans="1:253" s="11" customFormat="1" ht="13.25" customHeight="1" x14ac:dyDescent="0.25">
      <c r="A105" s="11" t="s">
        <v>2384</v>
      </c>
      <c r="B105" s="11" t="s">
        <v>8778</v>
      </c>
      <c r="C105" s="11" t="s">
        <v>2385</v>
      </c>
      <c r="D105" s="11" t="s">
        <v>2386</v>
      </c>
      <c r="E105" s="11" t="s">
        <v>8003</v>
      </c>
      <c r="F105" s="11" t="s">
        <v>5164</v>
      </c>
      <c r="G105" s="204">
        <v>19076000</v>
      </c>
      <c r="H105" s="205" t="s">
        <v>5161</v>
      </c>
      <c r="I105" s="205" t="s">
        <v>398</v>
      </c>
      <c r="J105" s="205">
        <v>2</v>
      </c>
      <c r="K105" s="205" t="s">
        <v>5163</v>
      </c>
      <c r="L105" s="205" t="s">
        <v>5162</v>
      </c>
      <c r="M105" s="206">
        <v>45834</v>
      </c>
      <c r="N105" s="213" t="s">
        <v>5167</v>
      </c>
      <c r="O105" s="208">
        <v>192530</v>
      </c>
      <c r="P105" s="208" t="s">
        <v>1886</v>
      </c>
      <c r="Q105" s="208" t="s">
        <v>178</v>
      </c>
      <c r="R105" s="208">
        <v>1</v>
      </c>
      <c r="S105" s="208" t="s">
        <v>5166</v>
      </c>
      <c r="T105" s="208" t="s">
        <v>5165</v>
      </c>
      <c r="U105" s="209">
        <v>45834</v>
      </c>
      <c r="V105" s="213" t="s">
        <v>5169</v>
      </c>
      <c r="W105" s="205">
        <v>19076000</v>
      </c>
      <c r="X105" s="205" t="s">
        <v>5161</v>
      </c>
      <c r="Y105" s="205" t="s">
        <v>398</v>
      </c>
      <c r="Z105" s="205">
        <v>2</v>
      </c>
      <c r="AA105" s="205" t="s">
        <v>5168</v>
      </c>
      <c r="AB105" s="205" t="s">
        <v>5162</v>
      </c>
      <c r="AC105" s="206">
        <v>45834</v>
      </c>
      <c r="AD105" s="213" t="s">
        <v>5171</v>
      </c>
      <c r="AE105" s="210">
        <v>5657000</v>
      </c>
      <c r="AF105" s="210" t="s">
        <v>5161</v>
      </c>
      <c r="AG105" s="210" t="s">
        <v>398</v>
      </c>
      <c r="AH105" s="210">
        <v>2</v>
      </c>
      <c r="AI105" s="210" t="s">
        <v>5170</v>
      </c>
      <c r="AJ105" s="210" t="s">
        <v>5162</v>
      </c>
      <c r="AK105" s="211">
        <v>45834</v>
      </c>
      <c r="AL105" s="213" t="s">
        <v>5173</v>
      </c>
      <c r="AM105" s="205" t="s">
        <v>17</v>
      </c>
      <c r="AN105" s="205" t="s">
        <v>17</v>
      </c>
      <c r="AO105" s="205" t="s">
        <v>17</v>
      </c>
      <c r="AP105" s="205" t="s">
        <v>17</v>
      </c>
      <c r="AQ105" s="205" t="s">
        <v>5172</v>
      </c>
      <c r="AR105" s="205" t="s">
        <v>17</v>
      </c>
      <c r="AS105" s="206">
        <v>45834</v>
      </c>
      <c r="AT105" s="214" t="s">
        <v>5174</v>
      </c>
      <c r="AU105" s="210" t="s">
        <v>17</v>
      </c>
      <c r="AV105" s="210" t="s">
        <v>17</v>
      </c>
      <c r="AW105" s="210" t="s">
        <v>17</v>
      </c>
      <c r="AX105" s="210" t="s">
        <v>17</v>
      </c>
      <c r="AY105" s="210" t="s">
        <v>17</v>
      </c>
      <c r="AZ105" s="210" t="s">
        <v>17</v>
      </c>
      <c r="BA105" s="211">
        <v>45834</v>
      </c>
      <c r="BB105" s="213" t="s">
        <v>5194</v>
      </c>
      <c r="BC105" s="205" t="s">
        <v>17</v>
      </c>
      <c r="BD105" s="205" t="s">
        <v>17</v>
      </c>
      <c r="BE105" s="205" t="s">
        <v>17</v>
      </c>
      <c r="BF105" s="205" t="s">
        <v>17</v>
      </c>
      <c r="BG105" s="205" t="s">
        <v>17</v>
      </c>
      <c r="BH105" s="205" t="s">
        <v>17</v>
      </c>
      <c r="BI105" s="206">
        <v>45834</v>
      </c>
      <c r="BJ105" s="214" t="s">
        <v>5175</v>
      </c>
      <c r="BK105" s="214" t="s">
        <v>17</v>
      </c>
      <c r="BL105" s="214" t="s">
        <v>17</v>
      </c>
      <c r="BM105" s="214" t="s">
        <v>17</v>
      </c>
      <c r="BN105" s="214" t="s">
        <v>17</v>
      </c>
      <c r="BO105" s="214" t="s">
        <v>17</v>
      </c>
      <c r="BP105" s="210" t="s">
        <v>17</v>
      </c>
      <c r="BQ105" s="215">
        <v>45834</v>
      </c>
      <c r="BR105" s="213" t="s">
        <v>5195</v>
      </c>
      <c r="BS105" s="216" t="s">
        <v>17</v>
      </c>
      <c r="BT105" s="216" t="s">
        <v>17</v>
      </c>
      <c r="BU105" s="216" t="s">
        <v>17</v>
      </c>
      <c r="BV105" s="216" t="s">
        <v>17</v>
      </c>
      <c r="BW105" s="216" t="s">
        <v>17</v>
      </c>
      <c r="BX105" s="216" t="s">
        <v>17</v>
      </c>
      <c r="BY105" s="206">
        <v>45834</v>
      </c>
      <c r="BZ105" s="214" t="s">
        <v>5196</v>
      </c>
      <c r="CA105" s="214" t="s">
        <v>17</v>
      </c>
      <c r="CB105" s="214" t="s">
        <v>17</v>
      </c>
      <c r="CC105" s="214" t="s">
        <v>17</v>
      </c>
      <c r="CD105" s="214" t="s">
        <v>17</v>
      </c>
      <c r="CE105" s="214" t="s">
        <v>17</v>
      </c>
      <c r="CF105" s="214" t="s">
        <v>17</v>
      </c>
      <c r="CG105" s="215">
        <v>45834</v>
      </c>
      <c r="CH105" s="213" t="s">
        <v>9069</v>
      </c>
      <c r="CI105" s="214" t="e">
        <v>#N/A</v>
      </c>
      <c r="CJ105" s="214" t="e">
        <v>#N/A</v>
      </c>
      <c r="CK105" s="214" t="e">
        <v>#N/A</v>
      </c>
      <c r="CL105" s="214" t="e">
        <v>#N/A</v>
      </c>
      <c r="CM105" s="214" t="e">
        <v>#N/A</v>
      </c>
      <c r="CN105" s="214" t="e">
        <v>#N/A</v>
      </c>
      <c r="CO105" s="217" t="e">
        <v>#N/A</v>
      </c>
      <c r="CP105" s="214" t="s">
        <v>5198</v>
      </c>
      <c r="CQ105" s="216" t="s">
        <v>17</v>
      </c>
      <c r="CR105" s="216" t="s">
        <v>17</v>
      </c>
      <c r="CS105" s="216" t="s">
        <v>17</v>
      </c>
      <c r="CT105" s="216" t="s">
        <v>17</v>
      </c>
      <c r="CU105" s="216" t="s">
        <v>17</v>
      </c>
      <c r="CV105" s="216" t="s">
        <v>17</v>
      </c>
      <c r="CW105" s="206">
        <v>45834</v>
      </c>
      <c r="CX105" s="214" t="s">
        <v>5179</v>
      </c>
      <c r="CY105" s="210">
        <v>1314000</v>
      </c>
      <c r="CZ105" s="210" t="s">
        <v>5161</v>
      </c>
      <c r="DA105" s="210" t="s">
        <v>398</v>
      </c>
      <c r="DB105" s="210">
        <v>2</v>
      </c>
      <c r="DC105" s="210" t="s">
        <v>5184</v>
      </c>
      <c r="DD105" s="210" t="s">
        <v>5162</v>
      </c>
      <c r="DE105" s="212">
        <v>45834</v>
      </c>
      <c r="DF105" s="213" t="s">
        <v>5181</v>
      </c>
      <c r="DG105" s="205">
        <v>13419000</v>
      </c>
      <c r="DH105" s="216" t="s">
        <v>5161</v>
      </c>
      <c r="DI105" s="216" t="s">
        <v>398</v>
      </c>
      <c r="DJ105" s="216">
        <v>2</v>
      </c>
      <c r="DK105" s="216" t="s">
        <v>5180</v>
      </c>
      <c r="DL105" s="216" t="s">
        <v>5162</v>
      </c>
      <c r="DM105" s="206">
        <v>45834</v>
      </c>
      <c r="DN105" s="214" t="s">
        <v>5183</v>
      </c>
      <c r="DO105" s="210">
        <v>4343000</v>
      </c>
      <c r="DP105" s="214" t="s">
        <v>5161</v>
      </c>
      <c r="DQ105" s="214" t="s">
        <v>398</v>
      </c>
      <c r="DR105" s="214">
        <v>2</v>
      </c>
      <c r="DS105" s="214" t="s">
        <v>5182</v>
      </c>
      <c r="DT105" s="214" t="s">
        <v>5162</v>
      </c>
      <c r="DU105" s="215">
        <v>45834</v>
      </c>
      <c r="DV105" s="213" t="s">
        <v>5185</v>
      </c>
      <c r="DW105" s="205">
        <v>1222000</v>
      </c>
      <c r="DX105" s="216" t="s">
        <v>5161</v>
      </c>
      <c r="DY105" s="216" t="s">
        <v>398</v>
      </c>
      <c r="DZ105" s="216">
        <v>2</v>
      </c>
      <c r="EA105" s="216" t="s">
        <v>5184</v>
      </c>
      <c r="EB105" s="216" t="s">
        <v>5162</v>
      </c>
      <c r="EC105" s="206">
        <v>45834</v>
      </c>
      <c r="ED105" s="214" t="s">
        <v>5187</v>
      </c>
      <c r="EE105" s="210">
        <v>92000</v>
      </c>
      <c r="EF105" s="214" t="s">
        <v>5161</v>
      </c>
      <c r="EG105" s="214" t="s">
        <v>398</v>
      </c>
      <c r="EH105" s="214">
        <v>2</v>
      </c>
      <c r="EI105" s="214" t="s">
        <v>5186</v>
      </c>
      <c r="EJ105" s="214" t="s">
        <v>5162</v>
      </c>
      <c r="EK105" s="215">
        <v>45834</v>
      </c>
      <c r="EL105" s="213" t="s">
        <v>5189</v>
      </c>
      <c r="EM105" s="205">
        <v>0</v>
      </c>
      <c r="EN105" s="216" t="s">
        <v>5161</v>
      </c>
      <c r="EO105" s="216" t="s">
        <v>398</v>
      </c>
      <c r="EP105" s="216">
        <v>2</v>
      </c>
      <c r="EQ105" s="216" t="s">
        <v>5188</v>
      </c>
      <c r="ER105" s="216" t="s">
        <v>5162</v>
      </c>
      <c r="ES105" s="206">
        <v>45834</v>
      </c>
      <c r="ET105" s="214" t="s">
        <v>5176</v>
      </c>
      <c r="EU105" s="214" t="s">
        <v>17</v>
      </c>
      <c r="EV105" s="214" t="s">
        <v>17</v>
      </c>
      <c r="EW105" s="214" t="s">
        <v>17</v>
      </c>
      <c r="EX105" s="214" t="s">
        <v>17</v>
      </c>
      <c r="EY105" s="214" t="s">
        <v>17</v>
      </c>
      <c r="EZ105" s="214" t="s">
        <v>17</v>
      </c>
      <c r="FA105" s="215">
        <v>45834</v>
      </c>
      <c r="FB105" s="213" t="s">
        <v>5191</v>
      </c>
      <c r="FC105" s="216">
        <v>5</v>
      </c>
      <c r="FD105" s="216" t="s">
        <v>5161</v>
      </c>
      <c r="FE105" s="216" t="s">
        <v>230</v>
      </c>
      <c r="FF105" s="216">
        <v>3</v>
      </c>
      <c r="FG105" s="216" t="s">
        <v>5190</v>
      </c>
      <c r="FH105" s="216" t="s">
        <v>5162</v>
      </c>
      <c r="FI105" s="206">
        <v>45834</v>
      </c>
      <c r="FJ105" s="213" t="s">
        <v>5192</v>
      </c>
      <c r="FK105" s="214" t="s">
        <v>17</v>
      </c>
      <c r="FL105" s="214" t="s">
        <v>17</v>
      </c>
      <c r="FM105" s="214" t="s">
        <v>17</v>
      </c>
      <c r="FN105" s="214" t="s">
        <v>17</v>
      </c>
      <c r="FO105" s="214" t="s">
        <v>17</v>
      </c>
      <c r="FP105" s="210" t="s">
        <v>17</v>
      </c>
      <c r="FQ105" s="211">
        <v>45834</v>
      </c>
      <c r="FR105" s="213" t="s">
        <v>5193</v>
      </c>
      <c r="FS105" s="216" t="s">
        <v>17</v>
      </c>
      <c r="FT105" s="216" t="s">
        <v>17</v>
      </c>
      <c r="FU105" s="216" t="s">
        <v>17</v>
      </c>
      <c r="FV105" s="216" t="s">
        <v>17</v>
      </c>
      <c r="FW105" s="216" t="s">
        <v>17</v>
      </c>
      <c r="FX105" s="216" t="s">
        <v>17</v>
      </c>
      <c r="FY105" s="206">
        <v>45834</v>
      </c>
      <c r="FZ105" s="214" t="s">
        <v>2388</v>
      </c>
      <c r="GA105" s="214">
        <v>0</v>
      </c>
      <c r="GB105" s="214" t="s">
        <v>1215</v>
      </c>
      <c r="GC105" s="214" t="s">
        <v>62</v>
      </c>
      <c r="GD105" s="214">
        <v>2</v>
      </c>
      <c r="GE105" s="214" t="s">
        <v>17</v>
      </c>
      <c r="GF105" s="214" t="s">
        <v>17</v>
      </c>
      <c r="GG105" s="215">
        <v>45828</v>
      </c>
      <c r="GH105" s="213" t="s">
        <v>2394</v>
      </c>
      <c r="GI105" s="216">
        <v>0</v>
      </c>
      <c r="GJ105" s="216" t="s">
        <v>1215</v>
      </c>
      <c r="GK105" s="216" t="s">
        <v>62</v>
      </c>
      <c r="GL105" s="216">
        <v>2</v>
      </c>
      <c r="GM105" s="216" t="s">
        <v>17</v>
      </c>
      <c r="GN105" s="216" t="s">
        <v>17</v>
      </c>
      <c r="GO105" s="206">
        <v>45828</v>
      </c>
      <c r="GP105" s="214" t="s">
        <v>2389</v>
      </c>
      <c r="GQ105" s="214">
        <v>0</v>
      </c>
      <c r="GR105" s="214" t="s">
        <v>1215</v>
      </c>
      <c r="GS105" s="214" t="s">
        <v>62</v>
      </c>
      <c r="GT105" s="214">
        <v>2</v>
      </c>
      <c r="GU105" s="214" t="s">
        <v>17</v>
      </c>
      <c r="GV105" s="214" t="s">
        <v>17</v>
      </c>
      <c r="GW105" s="215">
        <v>45828</v>
      </c>
      <c r="GX105" s="213" t="s">
        <v>2395</v>
      </c>
      <c r="GY105" s="216">
        <v>0</v>
      </c>
      <c r="GZ105" s="216" t="s">
        <v>1215</v>
      </c>
      <c r="HA105" s="216" t="s">
        <v>62</v>
      </c>
      <c r="HB105" s="216">
        <v>2</v>
      </c>
      <c r="HC105" s="216" t="s">
        <v>17</v>
      </c>
      <c r="HD105" s="216" t="s">
        <v>17</v>
      </c>
      <c r="HE105" s="206">
        <v>45828</v>
      </c>
      <c r="HF105" s="214" t="s">
        <v>2387</v>
      </c>
      <c r="HG105" s="214">
        <v>0</v>
      </c>
      <c r="HH105" s="214" t="s">
        <v>1215</v>
      </c>
      <c r="HI105" s="214" t="s">
        <v>62</v>
      </c>
      <c r="HJ105" s="214">
        <v>2</v>
      </c>
      <c r="HK105" s="214" t="s">
        <v>17</v>
      </c>
      <c r="HL105" s="214" t="s">
        <v>17</v>
      </c>
      <c r="HM105" s="215">
        <v>45828</v>
      </c>
      <c r="HN105" s="213" t="s">
        <v>2393</v>
      </c>
      <c r="HO105" s="216">
        <v>0</v>
      </c>
      <c r="HP105" s="216" t="s">
        <v>1215</v>
      </c>
      <c r="HQ105" s="216" t="s">
        <v>62</v>
      </c>
      <c r="HR105" s="216">
        <v>2</v>
      </c>
      <c r="HS105" s="216" t="s">
        <v>17</v>
      </c>
      <c r="HT105" s="216" t="s">
        <v>17</v>
      </c>
      <c r="HU105" s="206">
        <v>45828</v>
      </c>
      <c r="HV105" s="214" t="s">
        <v>2390</v>
      </c>
      <c r="HW105" s="214">
        <v>0</v>
      </c>
      <c r="HX105" s="214" t="s">
        <v>1215</v>
      </c>
      <c r="HY105" s="214" t="s">
        <v>62</v>
      </c>
      <c r="HZ105" s="214">
        <v>2</v>
      </c>
      <c r="IA105" s="214" t="s">
        <v>17</v>
      </c>
      <c r="IB105" s="214" t="s">
        <v>17</v>
      </c>
      <c r="IC105" s="215">
        <v>45828</v>
      </c>
      <c r="ID105" s="213" t="s">
        <v>2392</v>
      </c>
      <c r="IE105" s="216">
        <v>1</v>
      </c>
      <c r="IF105" s="216" t="s">
        <v>1215</v>
      </c>
      <c r="IG105" s="216" t="s">
        <v>62</v>
      </c>
      <c r="IH105" s="216">
        <v>2</v>
      </c>
      <c r="II105" s="216" t="s">
        <v>17</v>
      </c>
      <c r="IJ105" s="216" t="s">
        <v>17</v>
      </c>
      <c r="IK105" s="206">
        <v>45828</v>
      </c>
      <c r="IL105" s="214" t="s">
        <v>2391</v>
      </c>
      <c r="IM105" s="214">
        <v>1</v>
      </c>
      <c r="IN105" s="214" t="s">
        <v>1215</v>
      </c>
      <c r="IO105" s="214" t="s">
        <v>62</v>
      </c>
      <c r="IP105" s="214">
        <v>2</v>
      </c>
      <c r="IQ105" s="214" t="s">
        <v>17</v>
      </c>
      <c r="IR105" s="214" t="s">
        <v>17</v>
      </c>
      <c r="IS105" s="215">
        <v>45828</v>
      </c>
    </row>
    <row r="106" spans="1:253" s="11" customFormat="1" ht="13.25" customHeight="1" x14ac:dyDescent="0.25">
      <c r="A106" s="11" t="s">
        <v>893</v>
      </c>
      <c r="B106" s="11" t="s">
        <v>8731</v>
      </c>
      <c r="C106" s="11" t="s">
        <v>894</v>
      </c>
      <c r="D106" s="11" t="s">
        <v>895</v>
      </c>
      <c r="E106" s="11" t="s">
        <v>8010</v>
      </c>
      <c r="F106" s="11" t="s">
        <v>6618</v>
      </c>
      <c r="G106" s="204">
        <v>6400000</v>
      </c>
      <c r="H106" s="205" t="s">
        <v>6615</v>
      </c>
      <c r="I106" s="205" t="s">
        <v>398</v>
      </c>
      <c r="J106" s="205">
        <v>2</v>
      </c>
      <c r="K106" s="205" t="s">
        <v>6617</v>
      </c>
      <c r="L106" s="205" t="s">
        <v>6616</v>
      </c>
      <c r="M106" s="206">
        <v>45838</v>
      </c>
      <c r="N106" s="213" t="s">
        <v>6622</v>
      </c>
      <c r="O106" s="208">
        <v>20720</v>
      </c>
      <c r="P106" s="208" t="s">
        <v>6619</v>
      </c>
      <c r="Q106" s="208" t="s">
        <v>398</v>
      </c>
      <c r="R106" s="208">
        <v>2</v>
      </c>
      <c r="S106" s="208" t="s">
        <v>6621</v>
      </c>
      <c r="T106" s="208" t="s">
        <v>6620</v>
      </c>
      <c r="U106" s="209">
        <v>45838</v>
      </c>
      <c r="V106" s="213" t="s">
        <v>6626</v>
      </c>
      <c r="W106" s="205">
        <v>6400000</v>
      </c>
      <c r="X106" s="205" t="s">
        <v>6623</v>
      </c>
      <c r="Y106" s="205" t="s">
        <v>398</v>
      </c>
      <c r="Z106" s="205">
        <v>2</v>
      </c>
      <c r="AA106" s="205" t="s">
        <v>6625</v>
      </c>
      <c r="AB106" s="205" t="s">
        <v>6624</v>
      </c>
      <c r="AC106" s="206">
        <v>45838</v>
      </c>
      <c r="AD106" s="213" t="s">
        <v>6630</v>
      </c>
      <c r="AE106" s="210">
        <v>5681000</v>
      </c>
      <c r="AF106" s="210" t="s">
        <v>6627</v>
      </c>
      <c r="AG106" s="210" t="s">
        <v>398</v>
      </c>
      <c r="AH106" s="210">
        <v>2</v>
      </c>
      <c r="AI106" s="210" t="s">
        <v>6629</v>
      </c>
      <c r="AJ106" s="210" t="s">
        <v>6628</v>
      </c>
      <c r="AK106" s="211">
        <v>45838</v>
      </c>
      <c r="AL106" s="213" t="s">
        <v>6634</v>
      </c>
      <c r="AM106" s="205">
        <v>289000</v>
      </c>
      <c r="AN106" s="205" t="s">
        <v>6631</v>
      </c>
      <c r="AO106" s="205" t="s">
        <v>398</v>
      </c>
      <c r="AP106" s="205">
        <v>2</v>
      </c>
      <c r="AQ106" s="205" t="s">
        <v>6633</v>
      </c>
      <c r="AR106" s="205" t="s">
        <v>6632</v>
      </c>
      <c r="AS106" s="206">
        <v>45838</v>
      </c>
      <c r="AT106" s="214" t="s">
        <v>6635</v>
      </c>
      <c r="AU106" s="210" t="s">
        <v>17</v>
      </c>
      <c r="AV106" s="210" t="s">
        <v>17</v>
      </c>
      <c r="AW106" s="210" t="s">
        <v>17</v>
      </c>
      <c r="AX106" s="210" t="s">
        <v>17</v>
      </c>
      <c r="AY106" s="210" t="s">
        <v>6320</v>
      </c>
      <c r="AZ106" s="210" t="s">
        <v>17</v>
      </c>
      <c r="BA106" s="211">
        <v>45838</v>
      </c>
      <c r="BB106" s="213" t="s">
        <v>899</v>
      </c>
      <c r="BC106" s="205" t="s">
        <v>17</v>
      </c>
      <c r="BD106" s="205" t="s">
        <v>17</v>
      </c>
      <c r="BE106" s="205" t="s">
        <v>17</v>
      </c>
      <c r="BF106" s="205" t="s">
        <v>17</v>
      </c>
      <c r="BG106" s="205" t="s">
        <v>898</v>
      </c>
      <c r="BH106" s="205" t="s">
        <v>17</v>
      </c>
      <c r="BI106" s="206">
        <v>45713</v>
      </c>
      <c r="BJ106" s="214" t="s">
        <v>6638</v>
      </c>
      <c r="BK106" s="214">
        <v>2</v>
      </c>
      <c r="BL106" s="214" t="s">
        <v>6636</v>
      </c>
      <c r="BM106" s="214" t="s">
        <v>398</v>
      </c>
      <c r="BN106" s="214">
        <v>2</v>
      </c>
      <c r="BO106" s="214" t="s">
        <v>6637</v>
      </c>
      <c r="BP106" s="210" t="s">
        <v>458</v>
      </c>
      <c r="BQ106" s="215">
        <v>45838</v>
      </c>
      <c r="BR106" s="213" t="s">
        <v>901</v>
      </c>
      <c r="BS106" s="216" t="s">
        <v>17</v>
      </c>
      <c r="BT106" s="216" t="s">
        <v>17</v>
      </c>
      <c r="BU106" s="216" t="s">
        <v>17</v>
      </c>
      <c r="BV106" s="216" t="s">
        <v>17</v>
      </c>
      <c r="BW106" s="216" t="s">
        <v>900</v>
      </c>
      <c r="BX106" s="216" t="s">
        <v>17</v>
      </c>
      <c r="BY106" s="206">
        <v>45713</v>
      </c>
      <c r="BZ106" s="214" t="s">
        <v>903</v>
      </c>
      <c r="CA106" s="214" t="s">
        <v>17</v>
      </c>
      <c r="CB106" s="214" t="s">
        <v>17</v>
      </c>
      <c r="CC106" s="214" t="s">
        <v>17</v>
      </c>
      <c r="CD106" s="214" t="s">
        <v>17</v>
      </c>
      <c r="CE106" s="214" t="s">
        <v>902</v>
      </c>
      <c r="CF106" s="214" t="s">
        <v>17</v>
      </c>
      <c r="CG106" s="215">
        <v>45713</v>
      </c>
      <c r="CH106" s="213" t="s">
        <v>9070</v>
      </c>
      <c r="CI106" s="214" t="e">
        <v>#N/A</v>
      </c>
      <c r="CJ106" s="214" t="e">
        <v>#N/A</v>
      </c>
      <c r="CK106" s="214" t="e">
        <v>#N/A</v>
      </c>
      <c r="CL106" s="214" t="e">
        <v>#N/A</v>
      </c>
      <c r="CM106" s="214" t="e">
        <v>#N/A</v>
      </c>
      <c r="CN106" s="214" t="e">
        <v>#N/A</v>
      </c>
      <c r="CO106" s="217" t="e">
        <v>#N/A</v>
      </c>
      <c r="CP106" s="214" t="s">
        <v>907</v>
      </c>
      <c r="CQ106" s="216" t="s">
        <v>17</v>
      </c>
      <c r="CR106" s="216" t="s">
        <v>17</v>
      </c>
      <c r="CS106" s="216" t="s">
        <v>17</v>
      </c>
      <c r="CT106" s="216" t="s">
        <v>17</v>
      </c>
      <c r="CU106" s="216" t="s">
        <v>906</v>
      </c>
      <c r="CV106" s="216" t="s">
        <v>17</v>
      </c>
      <c r="CW106" s="206">
        <v>45713</v>
      </c>
      <c r="CX106" s="214" t="s">
        <v>6643</v>
      </c>
      <c r="CY106" s="210">
        <v>819000</v>
      </c>
      <c r="CZ106" s="210" t="s">
        <v>6652</v>
      </c>
      <c r="DA106" s="210" t="s">
        <v>230</v>
      </c>
      <c r="DB106" s="210">
        <v>3</v>
      </c>
      <c r="DC106" s="210" t="s">
        <v>6653</v>
      </c>
      <c r="DD106" s="210" t="s">
        <v>6649</v>
      </c>
      <c r="DE106" s="212">
        <v>45838</v>
      </c>
      <c r="DF106" s="213" t="s">
        <v>6647</v>
      </c>
      <c r="DG106" s="205">
        <v>719000</v>
      </c>
      <c r="DH106" s="216" t="s">
        <v>6644</v>
      </c>
      <c r="DI106" s="216" t="s">
        <v>398</v>
      </c>
      <c r="DJ106" s="216">
        <v>2</v>
      </c>
      <c r="DK106" s="216" t="s">
        <v>6646</v>
      </c>
      <c r="DL106" s="216" t="s">
        <v>6645</v>
      </c>
      <c r="DM106" s="206">
        <v>45838</v>
      </c>
      <c r="DN106" s="214" t="s">
        <v>6651</v>
      </c>
      <c r="DO106" s="210">
        <v>4862000</v>
      </c>
      <c r="DP106" s="214" t="s">
        <v>6648</v>
      </c>
      <c r="DQ106" s="214" t="s">
        <v>398</v>
      </c>
      <c r="DR106" s="214">
        <v>2</v>
      </c>
      <c r="DS106" s="214" t="s">
        <v>6650</v>
      </c>
      <c r="DT106" s="214" t="s">
        <v>6649</v>
      </c>
      <c r="DU106" s="215">
        <v>45838</v>
      </c>
      <c r="DV106" s="213" t="s">
        <v>6654</v>
      </c>
      <c r="DW106" s="205">
        <v>819000</v>
      </c>
      <c r="DX106" s="216" t="s">
        <v>6652</v>
      </c>
      <c r="DY106" s="216" t="s">
        <v>230</v>
      </c>
      <c r="DZ106" s="216">
        <v>3</v>
      </c>
      <c r="EA106" s="216" t="s">
        <v>6653</v>
      </c>
      <c r="EB106" s="216" t="s">
        <v>6649</v>
      </c>
      <c r="EC106" s="206">
        <v>45838</v>
      </c>
      <c r="ED106" s="214" t="s">
        <v>6656</v>
      </c>
      <c r="EE106" s="210">
        <v>0</v>
      </c>
      <c r="EF106" s="214" t="s">
        <v>6652</v>
      </c>
      <c r="EG106" s="214" t="s">
        <v>230</v>
      </c>
      <c r="EH106" s="214">
        <v>3</v>
      </c>
      <c r="EI106" s="214" t="s">
        <v>6655</v>
      </c>
      <c r="EJ106" s="214" t="s">
        <v>6649</v>
      </c>
      <c r="EK106" s="215">
        <v>45838</v>
      </c>
      <c r="EL106" s="213" t="s">
        <v>6658</v>
      </c>
      <c r="EM106" s="205">
        <v>0</v>
      </c>
      <c r="EN106" s="216" t="s">
        <v>6652</v>
      </c>
      <c r="EO106" s="216" t="s">
        <v>230</v>
      </c>
      <c r="EP106" s="216">
        <v>3</v>
      </c>
      <c r="EQ106" s="216" t="s">
        <v>6657</v>
      </c>
      <c r="ER106" s="216" t="s">
        <v>6649</v>
      </c>
      <c r="ES106" s="206">
        <v>45838</v>
      </c>
      <c r="ET106" s="214" t="s">
        <v>6639</v>
      </c>
      <c r="EU106" s="214">
        <v>2</v>
      </c>
      <c r="EV106" s="214" t="s">
        <v>6636</v>
      </c>
      <c r="EW106" s="214" t="s">
        <v>398</v>
      </c>
      <c r="EX106" s="214">
        <v>2</v>
      </c>
      <c r="EY106" s="214" t="s">
        <v>6637</v>
      </c>
      <c r="EZ106" s="214" t="s">
        <v>458</v>
      </c>
      <c r="FA106" s="215">
        <v>45838</v>
      </c>
      <c r="FB106" s="213" t="s">
        <v>6662</v>
      </c>
      <c r="FC106" s="216">
        <v>4</v>
      </c>
      <c r="FD106" s="216" t="s">
        <v>6659</v>
      </c>
      <c r="FE106" s="216" t="s">
        <v>398</v>
      </c>
      <c r="FF106" s="216">
        <v>2</v>
      </c>
      <c r="FG106" s="216" t="s">
        <v>6661</v>
      </c>
      <c r="FH106" s="216" t="s">
        <v>6660</v>
      </c>
      <c r="FI106" s="206">
        <v>45838</v>
      </c>
      <c r="FJ106" s="213" t="s">
        <v>896</v>
      </c>
      <c r="FK106" s="214" t="s">
        <v>17</v>
      </c>
      <c r="FL106" s="214" t="s">
        <v>17</v>
      </c>
      <c r="FM106" s="214" t="s">
        <v>17</v>
      </c>
      <c r="FN106" s="214" t="s">
        <v>17</v>
      </c>
      <c r="FO106" s="214" t="s">
        <v>377</v>
      </c>
      <c r="FP106" s="210" t="s">
        <v>17</v>
      </c>
      <c r="FQ106" s="211">
        <v>45713</v>
      </c>
      <c r="FR106" s="213" t="s">
        <v>897</v>
      </c>
      <c r="FS106" s="216" t="s">
        <v>17</v>
      </c>
      <c r="FT106" s="216" t="s">
        <v>17</v>
      </c>
      <c r="FU106" s="216" t="s">
        <v>17</v>
      </c>
      <c r="FV106" s="216" t="s">
        <v>17</v>
      </c>
      <c r="FW106" s="216" t="s">
        <v>379</v>
      </c>
      <c r="FX106" s="216" t="s">
        <v>17</v>
      </c>
      <c r="FY106" s="206">
        <v>45713</v>
      </c>
      <c r="FZ106" s="214" t="s">
        <v>4156</v>
      </c>
      <c r="GA106" s="214">
        <v>2</v>
      </c>
      <c r="GB106" s="214" t="s">
        <v>1215</v>
      </c>
      <c r="GC106" s="214" t="s">
        <v>62</v>
      </c>
      <c r="GD106" s="214">
        <v>2</v>
      </c>
      <c r="GE106" s="214" t="s">
        <v>17</v>
      </c>
      <c r="GF106" s="214" t="s">
        <v>17</v>
      </c>
      <c r="GG106" s="215">
        <v>45833</v>
      </c>
      <c r="GH106" s="213" t="s">
        <v>4162</v>
      </c>
      <c r="GI106" s="216">
        <v>1</v>
      </c>
      <c r="GJ106" s="216" t="s">
        <v>1215</v>
      </c>
      <c r="GK106" s="216" t="s">
        <v>62</v>
      </c>
      <c r="GL106" s="216">
        <v>2</v>
      </c>
      <c r="GM106" s="216" t="s">
        <v>17</v>
      </c>
      <c r="GN106" s="216" t="s">
        <v>17</v>
      </c>
      <c r="GO106" s="206">
        <v>45833</v>
      </c>
      <c r="GP106" s="214" t="s">
        <v>4157</v>
      </c>
      <c r="GQ106" s="214">
        <v>1</v>
      </c>
      <c r="GR106" s="214" t="s">
        <v>1215</v>
      </c>
      <c r="GS106" s="214" t="s">
        <v>62</v>
      </c>
      <c r="GT106" s="214">
        <v>2</v>
      </c>
      <c r="GU106" s="214" t="s">
        <v>17</v>
      </c>
      <c r="GV106" s="214" t="s">
        <v>17</v>
      </c>
      <c r="GW106" s="215">
        <v>45833</v>
      </c>
      <c r="GX106" s="213" t="s">
        <v>4163</v>
      </c>
      <c r="GY106" s="216">
        <v>0</v>
      </c>
      <c r="GZ106" s="216" t="s">
        <v>1215</v>
      </c>
      <c r="HA106" s="216" t="s">
        <v>62</v>
      </c>
      <c r="HB106" s="216">
        <v>2</v>
      </c>
      <c r="HC106" s="216" t="s">
        <v>17</v>
      </c>
      <c r="HD106" s="216" t="s">
        <v>17</v>
      </c>
      <c r="HE106" s="206">
        <v>45833</v>
      </c>
      <c r="HF106" s="214" t="s">
        <v>4155</v>
      </c>
      <c r="HG106" s="214">
        <v>2</v>
      </c>
      <c r="HH106" s="214" t="s">
        <v>1215</v>
      </c>
      <c r="HI106" s="214" t="s">
        <v>62</v>
      </c>
      <c r="HJ106" s="214">
        <v>2</v>
      </c>
      <c r="HK106" s="214" t="s">
        <v>17</v>
      </c>
      <c r="HL106" s="214" t="s">
        <v>17</v>
      </c>
      <c r="HM106" s="215">
        <v>45833</v>
      </c>
      <c r="HN106" s="213" t="s">
        <v>4161</v>
      </c>
      <c r="HO106" s="216">
        <v>0</v>
      </c>
      <c r="HP106" s="216" t="s">
        <v>1215</v>
      </c>
      <c r="HQ106" s="216" t="s">
        <v>62</v>
      </c>
      <c r="HR106" s="216">
        <v>2</v>
      </c>
      <c r="HS106" s="216" t="s">
        <v>17</v>
      </c>
      <c r="HT106" s="216" t="s">
        <v>17</v>
      </c>
      <c r="HU106" s="206">
        <v>45833</v>
      </c>
      <c r="HV106" s="214" t="s">
        <v>4158</v>
      </c>
      <c r="HW106" s="214">
        <v>0</v>
      </c>
      <c r="HX106" s="214" t="s">
        <v>1215</v>
      </c>
      <c r="HY106" s="214" t="s">
        <v>62</v>
      </c>
      <c r="HZ106" s="214">
        <v>2</v>
      </c>
      <c r="IA106" s="214" t="s">
        <v>17</v>
      </c>
      <c r="IB106" s="214" t="s">
        <v>17</v>
      </c>
      <c r="IC106" s="215">
        <v>45833</v>
      </c>
      <c r="ID106" s="213" t="s">
        <v>4160</v>
      </c>
      <c r="IE106" s="216">
        <v>0</v>
      </c>
      <c r="IF106" s="216" t="s">
        <v>1215</v>
      </c>
      <c r="IG106" s="216" t="s">
        <v>62</v>
      </c>
      <c r="IH106" s="216">
        <v>2</v>
      </c>
      <c r="II106" s="216" t="s">
        <v>17</v>
      </c>
      <c r="IJ106" s="216" t="s">
        <v>17</v>
      </c>
      <c r="IK106" s="206">
        <v>45833</v>
      </c>
      <c r="IL106" s="214" t="s">
        <v>4159</v>
      </c>
      <c r="IM106" s="214">
        <v>0</v>
      </c>
      <c r="IN106" s="214" t="s">
        <v>1215</v>
      </c>
      <c r="IO106" s="214" t="s">
        <v>62</v>
      </c>
      <c r="IP106" s="214">
        <v>2</v>
      </c>
      <c r="IQ106" s="214" t="s">
        <v>17</v>
      </c>
      <c r="IR106" s="214" t="s">
        <v>17</v>
      </c>
      <c r="IS106" s="215">
        <v>45833</v>
      </c>
    </row>
    <row r="107" spans="1:253" s="11" customFormat="1" ht="13.25" customHeight="1" x14ac:dyDescent="0.25">
      <c r="A107" s="11" t="s">
        <v>1491</v>
      </c>
      <c r="B107" s="11" t="s">
        <v>8783</v>
      </c>
      <c r="C107" s="11" t="s">
        <v>1492</v>
      </c>
      <c r="D107" s="11" t="s">
        <v>445</v>
      </c>
      <c r="E107" s="11" t="s">
        <v>8013</v>
      </c>
      <c r="F107" s="11" t="s">
        <v>5060</v>
      </c>
      <c r="G107" s="204">
        <v>19280000</v>
      </c>
      <c r="H107" s="205" t="s">
        <v>5018</v>
      </c>
      <c r="I107" s="205" t="s">
        <v>398</v>
      </c>
      <c r="J107" s="205">
        <v>2</v>
      </c>
      <c r="K107" s="205" t="s">
        <v>5059</v>
      </c>
      <c r="L107" s="205" t="s">
        <v>5019</v>
      </c>
      <c r="M107" s="206">
        <v>45834</v>
      </c>
      <c r="N107" s="213" t="s">
        <v>5064</v>
      </c>
      <c r="O107" s="208">
        <v>627340</v>
      </c>
      <c r="P107" s="208" t="s">
        <v>5061</v>
      </c>
      <c r="Q107" s="208" t="s">
        <v>178</v>
      </c>
      <c r="R107" s="208">
        <v>1</v>
      </c>
      <c r="S107" s="208" t="s">
        <v>5063</v>
      </c>
      <c r="T107" s="208" t="s">
        <v>5062</v>
      </c>
      <c r="U107" s="209">
        <v>45834</v>
      </c>
      <c r="V107" s="213" t="s">
        <v>5066</v>
      </c>
      <c r="W107" s="205">
        <v>19280000</v>
      </c>
      <c r="X107" s="205" t="s">
        <v>5018</v>
      </c>
      <c r="Y107" s="205" t="s">
        <v>398</v>
      </c>
      <c r="Z107" s="205">
        <v>2</v>
      </c>
      <c r="AA107" s="205" t="s">
        <v>5065</v>
      </c>
      <c r="AB107" s="205" t="s">
        <v>5019</v>
      </c>
      <c r="AC107" s="206">
        <v>45834</v>
      </c>
      <c r="AD107" s="213" t="s">
        <v>5068</v>
      </c>
      <c r="AE107" s="210">
        <v>9080000</v>
      </c>
      <c r="AF107" s="210" t="s">
        <v>5018</v>
      </c>
      <c r="AG107" s="210" t="s">
        <v>398</v>
      </c>
      <c r="AH107" s="210">
        <v>2</v>
      </c>
      <c r="AI107" s="210" t="s">
        <v>5067</v>
      </c>
      <c r="AJ107" s="210" t="s">
        <v>5019</v>
      </c>
      <c r="AK107" s="211">
        <v>45834</v>
      </c>
      <c r="AL107" s="213" t="s">
        <v>5072</v>
      </c>
      <c r="AM107" s="205">
        <v>5620000</v>
      </c>
      <c r="AN107" s="205" t="s">
        <v>5069</v>
      </c>
      <c r="AO107" s="205" t="s">
        <v>398</v>
      </c>
      <c r="AP107" s="205">
        <v>2</v>
      </c>
      <c r="AQ107" s="205" t="s">
        <v>5071</v>
      </c>
      <c r="AR107" s="205" t="s">
        <v>5070</v>
      </c>
      <c r="AS107" s="206">
        <v>45834</v>
      </c>
      <c r="AT107" s="214" t="s">
        <v>5074</v>
      </c>
      <c r="AU107" s="210" t="s">
        <v>17</v>
      </c>
      <c r="AV107" s="210" t="s">
        <v>318</v>
      </c>
      <c r="AW107" s="210" t="s">
        <v>17</v>
      </c>
      <c r="AX107" s="210" t="s">
        <v>17</v>
      </c>
      <c r="AY107" s="210" t="s">
        <v>5073</v>
      </c>
      <c r="AZ107" s="210" t="s">
        <v>318</v>
      </c>
      <c r="BA107" s="211">
        <v>45834</v>
      </c>
      <c r="BB107" s="213" t="s">
        <v>5107</v>
      </c>
      <c r="BC107" s="205">
        <v>1803035</v>
      </c>
      <c r="BD107" s="205" t="s">
        <v>5104</v>
      </c>
      <c r="BE107" s="205" t="s">
        <v>398</v>
      </c>
      <c r="BF107" s="205">
        <v>2</v>
      </c>
      <c r="BG107" s="205" t="s">
        <v>5106</v>
      </c>
      <c r="BH107" s="205" t="s">
        <v>5105</v>
      </c>
      <c r="BI107" s="206">
        <v>45834</v>
      </c>
      <c r="BJ107" s="214" t="s">
        <v>5077</v>
      </c>
      <c r="BK107" s="214">
        <v>5097</v>
      </c>
      <c r="BL107" s="214" t="s">
        <v>5075</v>
      </c>
      <c r="BM107" s="214" t="s">
        <v>398</v>
      </c>
      <c r="BN107" s="214">
        <v>2</v>
      </c>
      <c r="BO107" s="214" t="s">
        <v>5040</v>
      </c>
      <c r="BP107" s="210" t="s">
        <v>5076</v>
      </c>
      <c r="BQ107" s="215">
        <v>45834</v>
      </c>
      <c r="BR107" s="213" t="s">
        <v>5108</v>
      </c>
      <c r="BS107" s="216" t="s">
        <v>17</v>
      </c>
      <c r="BT107" s="216" t="s">
        <v>17</v>
      </c>
      <c r="BU107" s="216" t="s">
        <v>17</v>
      </c>
      <c r="BV107" s="216" t="s">
        <v>17</v>
      </c>
      <c r="BW107" s="216" t="s">
        <v>5101</v>
      </c>
      <c r="BX107" s="216" t="s">
        <v>17</v>
      </c>
      <c r="BY107" s="206">
        <v>45834</v>
      </c>
      <c r="BZ107" s="214" t="s">
        <v>5109</v>
      </c>
      <c r="CA107" s="214" t="s">
        <v>17</v>
      </c>
      <c r="CB107" s="214" t="s">
        <v>17</v>
      </c>
      <c r="CC107" s="214" t="s">
        <v>17</v>
      </c>
      <c r="CD107" s="214" t="s">
        <v>17</v>
      </c>
      <c r="CE107" s="214" t="s">
        <v>5101</v>
      </c>
      <c r="CF107" s="214" t="s">
        <v>17</v>
      </c>
      <c r="CG107" s="215">
        <v>45834</v>
      </c>
      <c r="CH107" s="213" t="s">
        <v>9071</v>
      </c>
      <c r="CI107" s="214" t="e">
        <v>#N/A</v>
      </c>
      <c r="CJ107" s="214" t="e">
        <v>#N/A</v>
      </c>
      <c r="CK107" s="214" t="e">
        <v>#N/A</v>
      </c>
      <c r="CL107" s="214" t="e">
        <v>#N/A</v>
      </c>
      <c r="CM107" s="214" t="e">
        <v>#N/A</v>
      </c>
      <c r="CN107" s="214" t="e">
        <v>#N/A</v>
      </c>
      <c r="CO107" s="217" t="e">
        <v>#N/A</v>
      </c>
      <c r="CP107" s="214" t="s">
        <v>5111</v>
      </c>
      <c r="CQ107" s="216" t="s">
        <v>17</v>
      </c>
      <c r="CR107" s="216" t="s">
        <v>17</v>
      </c>
      <c r="CS107" s="216" t="s">
        <v>17</v>
      </c>
      <c r="CT107" s="216" t="s">
        <v>17</v>
      </c>
      <c r="CU107" s="216" t="s">
        <v>5101</v>
      </c>
      <c r="CV107" s="216" t="s">
        <v>17</v>
      </c>
      <c r="CW107" s="206">
        <v>45834</v>
      </c>
      <c r="CX107" s="214" t="s">
        <v>5083</v>
      </c>
      <c r="CY107" s="210">
        <v>5980000</v>
      </c>
      <c r="CZ107" s="210" t="s">
        <v>5018</v>
      </c>
      <c r="DA107" s="210" t="s">
        <v>230</v>
      </c>
      <c r="DB107" s="210">
        <v>3</v>
      </c>
      <c r="DC107" s="210" t="s">
        <v>5091</v>
      </c>
      <c r="DD107" s="210" t="s">
        <v>5019</v>
      </c>
      <c r="DE107" s="212">
        <v>45834</v>
      </c>
      <c r="DF107" s="213" t="s">
        <v>5086</v>
      </c>
      <c r="DG107" s="205">
        <v>10200000</v>
      </c>
      <c r="DH107" s="216" t="s">
        <v>5084</v>
      </c>
      <c r="DI107" s="216" t="s">
        <v>230</v>
      </c>
      <c r="DJ107" s="216">
        <v>3</v>
      </c>
      <c r="DK107" s="216" t="s">
        <v>5085</v>
      </c>
      <c r="DL107" s="216" t="s">
        <v>5019</v>
      </c>
      <c r="DM107" s="206">
        <v>45834</v>
      </c>
      <c r="DN107" s="214" t="s">
        <v>5090</v>
      </c>
      <c r="DO107" s="210">
        <v>3100000</v>
      </c>
      <c r="DP107" s="214" t="s">
        <v>5087</v>
      </c>
      <c r="DQ107" s="214" t="s">
        <v>230</v>
      </c>
      <c r="DR107" s="214">
        <v>3</v>
      </c>
      <c r="DS107" s="214" t="s">
        <v>5089</v>
      </c>
      <c r="DT107" s="214" t="s">
        <v>5088</v>
      </c>
      <c r="DU107" s="215">
        <v>45834</v>
      </c>
      <c r="DV107" s="213" t="s">
        <v>5092</v>
      </c>
      <c r="DW107" s="205">
        <v>2880000</v>
      </c>
      <c r="DX107" s="216" t="s">
        <v>5018</v>
      </c>
      <c r="DY107" s="216" t="s">
        <v>230</v>
      </c>
      <c r="DZ107" s="216">
        <v>3</v>
      </c>
      <c r="EA107" s="216" t="s">
        <v>5091</v>
      </c>
      <c r="EB107" s="216" t="s">
        <v>5019</v>
      </c>
      <c r="EC107" s="206">
        <v>45834</v>
      </c>
      <c r="ED107" s="214" t="s">
        <v>5094</v>
      </c>
      <c r="EE107" s="210">
        <v>3100000</v>
      </c>
      <c r="EF107" s="214" t="s">
        <v>5018</v>
      </c>
      <c r="EG107" s="214" t="s">
        <v>230</v>
      </c>
      <c r="EH107" s="214">
        <v>3</v>
      </c>
      <c r="EI107" s="214" t="s">
        <v>5093</v>
      </c>
      <c r="EJ107" s="214" t="s">
        <v>5019</v>
      </c>
      <c r="EK107" s="215">
        <v>45834</v>
      </c>
      <c r="EL107" s="213" t="s">
        <v>5096</v>
      </c>
      <c r="EM107" s="205">
        <v>0</v>
      </c>
      <c r="EN107" s="216" t="s">
        <v>5018</v>
      </c>
      <c r="EO107" s="216" t="s">
        <v>230</v>
      </c>
      <c r="EP107" s="216">
        <v>3</v>
      </c>
      <c r="EQ107" s="216" t="s">
        <v>5095</v>
      </c>
      <c r="ER107" s="216" t="s">
        <v>5019</v>
      </c>
      <c r="ES107" s="206">
        <v>45834</v>
      </c>
      <c r="ET107" s="214" t="s">
        <v>5079</v>
      </c>
      <c r="EU107" s="214">
        <v>5097</v>
      </c>
      <c r="EV107" s="214" t="s">
        <v>5075</v>
      </c>
      <c r="EW107" s="214" t="s">
        <v>398</v>
      </c>
      <c r="EX107" s="214">
        <v>2</v>
      </c>
      <c r="EY107" s="214" t="s">
        <v>5040</v>
      </c>
      <c r="EZ107" s="214" t="s">
        <v>5078</v>
      </c>
      <c r="FA107" s="215">
        <v>45834</v>
      </c>
      <c r="FB107" s="213" t="s">
        <v>5100</v>
      </c>
      <c r="FC107" s="216">
        <v>5</v>
      </c>
      <c r="FD107" s="216" t="s">
        <v>5097</v>
      </c>
      <c r="FE107" s="216" t="s">
        <v>178</v>
      </c>
      <c r="FF107" s="216">
        <v>1</v>
      </c>
      <c r="FG107" s="216" t="s">
        <v>5099</v>
      </c>
      <c r="FH107" s="216" t="s">
        <v>5098</v>
      </c>
      <c r="FI107" s="206">
        <v>45834</v>
      </c>
      <c r="FJ107" s="213" t="s">
        <v>5102</v>
      </c>
      <c r="FK107" s="214" t="s">
        <v>17</v>
      </c>
      <c r="FL107" s="214" t="s">
        <v>17</v>
      </c>
      <c r="FM107" s="214" t="s">
        <v>17</v>
      </c>
      <c r="FN107" s="214" t="s">
        <v>17</v>
      </c>
      <c r="FO107" s="214" t="s">
        <v>5101</v>
      </c>
      <c r="FP107" s="210" t="s">
        <v>17</v>
      </c>
      <c r="FQ107" s="211">
        <v>45834</v>
      </c>
      <c r="FR107" s="213" t="s">
        <v>5103</v>
      </c>
      <c r="FS107" s="216" t="s">
        <v>17</v>
      </c>
      <c r="FT107" s="216" t="s">
        <v>17</v>
      </c>
      <c r="FU107" s="216" t="s">
        <v>17</v>
      </c>
      <c r="FV107" s="216" t="s">
        <v>17</v>
      </c>
      <c r="FW107" s="216" t="s">
        <v>5101</v>
      </c>
      <c r="FX107" s="216" t="s">
        <v>17</v>
      </c>
      <c r="FY107" s="206">
        <v>45834</v>
      </c>
      <c r="FZ107" s="214" t="s">
        <v>1494</v>
      </c>
      <c r="GA107" s="214">
        <v>1</v>
      </c>
      <c r="GB107" s="214" t="s">
        <v>1215</v>
      </c>
      <c r="GC107" s="214" t="s">
        <v>62</v>
      </c>
      <c r="GD107" s="214">
        <v>2</v>
      </c>
      <c r="GE107" s="214" t="s">
        <v>17</v>
      </c>
      <c r="GF107" s="214" t="s">
        <v>17</v>
      </c>
      <c r="GG107" s="215">
        <v>45819</v>
      </c>
      <c r="GH107" s="213" t="s">
        <v>1500</v>
      </c>
      <c r="GI107" s="216">
        <v>3</v>
      </c>
      <c r="GJ107" s="216" t="s">
        <v>1215</v>
      </c>
      <c r="GK107" s="216" t="s">
        <v>62</v>
      </c>
      <c r="GL107" s="216">
        <v>2</v>
      </c>
      <c r="GM107" s="216" t="s">
        <v>17</v>
      </c>
      <c r="GN107" s="216" t="s">
        <v>17</v>
      </c>
      <c r="GO107" s="206">
        <v>45819</v>
      </c>
      <c r="GP107" s="214" t="s">
        <v>1495</v>
      </c>
      <c r="GQ107" s="214">
        <v>3</v>
      </c>
      <c r="GR107" s="214" t="s">
        <v>1215</v>
      </c>
      <c r="GS107" s="214" t="s">
        <v>62</v>
      </c>
      <c r="GT107" s="214">
        <v>2</v>
      </c>
      <c r="GU107" s="214" t="s">
        <v>17</v>
      </c>
      <c r="GV107" s="214" t="s">
        <v>17</v>
      </c>
      <c r="GW107" s="215">
        <v>45819</v>
      </c>
      <c r="GX107" s="213" t="s">
        <v>1501</v>
      </c>
      <c r="GY107" s="216">
        <v>3</v>
      </c>
      <c r="GZ107" s="216" t="s">
        <v>1215</v>
      </c>
      <c r="HA107" s="216" t="s">
        <v>62</v>
      </c>
      <c r="HB107" s="216">
        <v>2</v>
      </c>
      <c r="HC107" s="216" t="s">
        <v>17</v>
      </c>
      <c r="HD107" s="216" t="s">
        <v>17</v>
      </c>
      <c r="HE107" s="206">
        <v>45819</v>
      </c>
      <c r="HF107" s="214" t="s">
        <v>1493</v>
      </c>
      <c r="HG107" s="214">
        <v>0</v>
      </c>
      <c r="HH107" s="214" t="s">
        <v>1215</v>
      </c>
      <c r="HI107" s="214" t="s">
        <v>62</v>
      </c>
      <c r="HJ107" s="214">
        <v>2</v>
      </c>
      <c r="HK107" s="214" t="s">
        <v>17</v>
      </c>
      <c r="HL107" s="214" t="s">
        <v>17</v>
      </c>
      <c r="HM107" s="215">
        <v>45819</v>
      </c>
      <c r="HN107" s="213" t="s">
        <v>1499</v>
      </c>
      <c r="HO107" s="216">
        <v>3</v>
      </c>
      <c r="HP107" s="216" t="s">
        <v>1215</v>
      </c>
      <c r="HQ107" s="216" t="s">
        <v>62</v>
      </c>
      <c r="HR107" s="216">
        <v>2</v>
      </c>
      <c r="HS107" s="216" t="s">
        <v>17</v>
      </c>
      <c r="HT107" s="216" t="s">
        <v>17</v>
      </c>
      <c r="HU107" s="206">
        <v>45819</v>
      </c>
      <c r="HV107" s="214" t="s">
        <v>1496</v>
      </c>
      <c r="HW107" s="214">
        <v>3</v>
      </c>
      <c r="HX107" s="214" t="s">
        <v>1215</v>
      </c>
      <c r="HY107" s="214" t="s">
        <v>62</v>
      </c>
      <c r="HZ107" s="214">
        <v>2</v>
      </c>
      <c r="IA107" s="214" t="s">
        <v>17</v>
      </c>
      <c r="IB107" s="214" t="s">
        <v>17</v>
      </c>
      <c r="IC107" s="215">
        <v>45819</v>
      </c>
      <c r="ID107" s="213" t="s">
        <v>1498</v>
      </c>
      <c r="IE107" s="216">
        <v>3</v>
      </c>
      <c r="IF107" s="216" t="s">
        <v>1215</v>
      </c>
      <c r="IG107" s="216" t="s">
        <v>62</v>
      </c>
      <c r="IH107" s="216">
        <v>2</v>
      </c>
      <c r="II107" s="216" t="s">
        <v>17</v>
      </c>
      <c r="IJ107" s="216" t="s">
        <v>17</v>
      </c>
      <c r="IK107" s="206">
        <v>45819</v>
      </c>
      <c r="IL107" s="214" t="s">
        <v>1497</v>
      </c>
      <c r="IM107" s="214">
        <v>3</v>
      </c>
      <c r="IN107" s="214" t="s">
        <v>1215</v>
      </c>
      <c r="IO107" s="214" t="s">
        <v>62</v>
      </c>
      <c r="IP107" s="214">
        <v>2</v>
      </c>
      <c r="IQ107" s="214" t="s">
        <v>17</v>
      </c>
      <c r="IR107" s="214" t="s">
        <v>17</v>
      </c>
      <c r="IS107" s="215">
        <v>45819</v>
      </c>
    </row>
    <row r="108" spans="1:253" s="11" customFormat="1" ht="13.25" customHeight="1" x14ac:dyDescent="0.25">
      <c r="A108" s="11" t="s">
        <v>443</v>
      </c>
      <c r="B108" s="11" t="s">
        <v>8443</v>
      </c>
      <c r="C108" s="11" t="s">
        <v>444</v>
      </c>
      <c r="D108" s="11" t="s">
        <v>445</v>
      </c>
      <c r="E108" s="11" t="s">
        <v>8013</v>
      </c>
      <c r="F108" s="11" t="s">
        <v>5021</v>
      </c>
      <c r="G108" s="204">
        <v>19280000</v>
      </c>
      <c r="H108" s="205" t="s">
        <v>5018</v>
      </c>
      <c r="I108" s="205" t="s">
        <v>398</v>
      </c>
      <c r="J108" s="205">
        <v>2</v>
      </c>
      <c r="K108" s="205" t="s">
        <v>5020</v>
      </c>
      <c r="L108" s="205" t="s">
        <v>5019</v>
      </c>
      <c r="M108" s="206">
        <v>45834</v>
      </c>
      <c r="N108" s="213" t="s">
        <v>5025</v>
      </c>
      <c r="O108" s="208">
        <v>98924</v>
      </c>
      <c r="P108" s="208" t="s">
        <v>5022</v>
      </c>
      <c r="Q108" s="208" t="s">
        <v>398</v>
      </c>
      <c r="R108" s="208">
        <v>2</v>
      </c>
      <c r="S108" s="208" t="s">
        <v>5024</v>
      </c>
      <c r="T108" s="208" t="s">
        <v>5023</v>
      </c>
      <c r="U108" s="209">
        <v>45834</v>
      </c>
      <c r="V108" s="213" t="s">
        <v>5029</v>
      </c>
      <c r="W108" s="205">
        <v>2738000</v>
      </c>
      <c r="X108" s="205" t="s">
        <v>5026</v>
      </c>
      <c r="Y108" s="205" t="s">
        <v>398</v>
      </c>
      <c r="Z108" s="205">
        <v>2</v>
      </c>
      <c r="AA108" s="205" t="s">
        <v>5028</v>
      </c>
      <c r="AB108" s="205" t="s">
        <v>5027</v>
      </c>
      <c r="AC108" s="206">
        <v>45834</v>
      </c>
      <c r="AD108" s="213" t="s">
        <v>5033</v>
      </c>
      <c r="AE108" s="210">
        <v>44000</v>
      </c>
      <c r="AF108" s="210" t="s">
        <v>5030</v>
      </c>
      <c r="AG108" s="210" t="s">
        <v>398</v>
      </c>
      <c r="AH108" s="210">
        <v>2</v>
      </c>
      <c r="AI108" s="210" t="s">
        <v>5032</v>
      </c>
      <c r="AJ108" s="210" t="s">
        <v>5031</v>
      </c>
      <c r="AK108" s="211">
        <v>45834</v>
      </c>
      <c r="AL108" s="213" t="s">
        <v>5035</v>
      </c>
      <c r="AM108" s="205">
        <v>44000</v>
      </c>
      <c r="AN108" s="205" t="s">
        <v>5030</v>
      </c>
      <c r="AO108" s="205" t="s">
        <v>398</v>
      </c>
      <c r="AP108" s="205">
        <v>2</v>
      </c>
      <c r="AQ108" s="205" t="s">
        <v>5034</v>
      </c>
      <c r="AR108" s="205" t="s">
        <v>5031</v>
      </c>
      <c r="AS108" s="206">
        <v>45834</v>
      </c>
      <c r="AT108" s="214" t="s">
        <v>731</v>
      </c>
      <c r="AU108" s="210" t="s">
        <v>17</v>
      </c>
      <c r="AV108" s="210" t="s">
        <v>17</v>
      </c>
      <c r="AW108" s="210" t="s">
        <v>17</v>
      </c>
      <c r="AX108" s="210" t="s">
        <v>17</v>
      </c>
      <c r="AY108" s="210" t="s">
        <v>17</v>
      </c>
      <c r="AZ108" s="210" t="s">
        <v>17</v>
      </c>
      <c r="BA108" s="211">
        <v>45681</v>
      </c>
      <c r="BB108" s="213" t="s">
        <v>449</v>
      </c>
      <c r="BC108" s="205" t="s">
        <v>17</v>
      </c>
      <c r="BD108" s="205" t="s">
        <v>17</v>
      </c>
      <c r="BE108" s="205" t="s">
        <v>17</v>
      </c>
      <c r="BF108" s="205" t="s">
        <v>17</v>
      </c>
      <c r="BG108" s="205" t="s">
        <v>446</v>
      </c>
      <c r="BH108" s="205" t="s">
        <v>17</v>
      </c>
      <c r="BI108" s="206">
        <v>45400</v>
      </c>
      <c r="BJ108" s="214" t="s">
        <v>5037</v>
      </c>
      <c r="BK108" s="214" t="s">
        <v>17</v>
      </c>
      <c r="BL108" s="214" t="s">
        <v>17</v>
      </c>
      <c r="BM108" s="214" t="s">
        <v>230</v>
      </c>
      <c r="BN108" s="214">
        <v>3</v>
      </c>
      <c r="BO108" s="214" t="s">
        <v>5036</v>
      </c>
      <c r="BP108" s="210" t="s">
        <v>17</v>
      </c>
      <c r="BQ108" s="215">
        <v>45834</v>
      </c>
      <c r="BR108" s="213" t="s">
        <v>450</v>
      </c>
      <c r="BS108" s="216" t="s">
        <v>17</v>
      </c>
      <c r="BT108" s="216" t="s">
        <v>17</v>
      </c>
      <c r="BU108" s="216" t="s">
        <v>17</v>
      </c>
      <c r="BV108" s="216" t="s">
        <v>17</v>
      </c>
      <c r="BW108" s="216" t="s">
        <v>446</v>
      </c>
      <c r="BX108" s="216" t="s">
        <v>17</v>
      </c>
      <c r="BY108" s="206">
        <v>45400</v>
      </c>
      <c r="BZ108" s="214" t="s">
        <v>451</v>
      </c>
      <c r="CA108" s="214" t="s">
        <v>17</v>
      </c>
      <c r="CB108" s="214" t="s">
        <v>17</v>
      </c>
      <c r="CC108" s="214" t="s">
        <v>17</v>
      </c>
      <c r="CD108" s="214" t="s">
        <v>17</v>
      </c>
      <c r="CE108" s="214" t="s">
        <v>446</v>
      </c>
      <c r="CF108" s="214" t="s">
        <v>17</v>
      </c>
      <c r="CG108" s="215">
        <v>45400</v>
      </c>
      <c r="CH108" s="213" t="s">
        <v>9072</v>
      </c>
      <c r="CI108" s="214" t="e">
        <v>#N/A</v>
      </c>
      <c r="CJ108" s="214" t="e">
        <v>#N/A</v>
      </c>
      <c r="CK108" s="214" t="e">
        <v>#N/A</v>
      </c>
      <c r="CL108" s="214" t="e">
        <v>#N/A</v>
      </c>
      <c r="CM108" s="214" t="e">
        <v>#N/A</v>
      </c>
      <c r="CN108" s="214" t="e">
        <v>#N/A</v>
      </c>
      <c r="CO108" s="217" t="e">
        <v>#N/A</v>
      </c>
      <c r="CP108" s="214" t="s">
        <v>453</v>
      </c>
      <c r="CQ108" s="216" t="s">
        <v>17</v>
      </c>
      <c r="CR108" s="216" t="s">
        <v>17</v>
      </c>
      <c r="CS108" s="216" t="s">
        <v>17</v>
      </c>
      <c r="CT108" s="216" t="s">
        <v>17</v>
      </c>
      <c r="CU108" s="216" t="s">
        <v>446</v>
      </c>
      <c r="CV108" s="216" t="s">
        <v>17</v>
      </c>
      <c r="CW108" s="206">
        <v>45400</v>
      </c>
      <c r="CX108" s="214" t="s">
        <v>5043</v>
      </c>
      <c r="CY108" s="210">
        <v>44000</v>
      </c>
      <c r="CZ108" s="210" t="s">
        <v>5030</v>
      </c>
      <c r="DA108" s="210" t="s">
        <v>398</v>
      </c>
      <c r="DB108" s="210">
        <v>2</v>
      </c>
      <c r="DC108" s="210" t="s">
        <v>5049</v>
      </c>
      <c r="DD108" s="210" t="s">
        <v>5031</v>
      </c>
      <c r="DE108" s="212">
        <v>45834</v>
      </c>
      <c r="DF108" s="213" t="s">
        <v>5046</v>
      </c>
      <c r="DG108" s="205">
        <v>2694000</v>
      </c>
      <c r="DH108" s="216" t="s">
        <v>5044</v>
      </c>
      <c r="DI108" s="216" t="s">
        <v>398</v>
      </c>
      <c r="DJ108" s="216">
        <v>2</v>
      </c>
      <c r="DK108" s="216" t="s">
        <v>2899</v>
      </c>
      <c r="DL108" s="216" t="s">
        <v>5045</v>
      </c>
      <c r="DM108" s="206">
        <v>45834</v>
      </c>
      <c r="DN108" s="214" t="s">
        <v>5048</v>
      </c>
      <c r="DO108" s="210">
        <v>0</v>
      </c>
      <c r="DP108" s="214" t="s">
        <v>5030</v>
      </c>
      <c r="DQ108" s="214" t="s">
        <v>398</v>
      </c>
      <c r="DR108" s="214">
        <v>2</v>
      </c>
      <c r="DS108" s="214" t="s">
        <v>5047</v>
      </c>
      <c r="DT108" s="214" t="s">
        <v>5031</v>
      </c>
      <c r="DU108" s="215">
        <v>45834</v>
      </c>
      <c r="DV108" s="213" t="s">
        <v>5050</v>
      </c>
      <c r="DW108" s="205">
        <v>44000</v>
      </c>
      <c r="DX108" s="216" t="s">
        <v>5030</v>
      </c>
      <c r="DY108" s="216" t="s">
        <v>398</v>
      </c>
      <c r="DZ108" s="216">
        <v>2</v>
      </c>
      <c r="EA108" s="216" t="s">
        <v>5049</v>
      </c>
      <c r="EB108" s="216" t="s">
        <v>5031</v>
      </c>
      <c r="EC108" s="206">
        <v>45834</v>
      </c>
      <c r="ED108" s="214" t="s">
        <v>5052</v>
      </c>
      <c r="EE108" s="210" t="s">
        <v>17</v>
      </c>
      <c r="EF108" s="214" t="s">
        <v>17</v>
      </c>
      <c r="EG108" s="214" t="s">
        <v>398</v>
      </c>
      <c r="EH108" s="214">
        <v>2</v>
      </c>
      <c r="EI108" s="214" t="s">
        <v>5051</v>
      </c>
      <c r="EJ108" s="214" t="s">
        <v>17</v>
      </c>
      <c r="EK108" s="215">
        <v>45834</v>
      </c>
      <c r="EL108" s="213" t="s">
        <v>5054</v>
      </c>
      <c r="EM108" s="205" t="s">
        <v>17</v>
      </c>
      <c r="EN108" s="216" t="s">
        <v>17</v>
      </c>
      <c r="EO108" s="216" t="s">
        <v>398</v>
      </c>
      <c r="EP108" s="216">
        <v>2</v>
      </c>
      <c r="EQ108" s="216" t="s">
        <v>5053</v>
      </c>
      <c r="ER108" s="216" t="s">
        <v>17</v>
      </c>
      <c r="ES108" s="206">
        <v>45834</v>
      </c>
      <c r="ET108" s="214" t="s">
        <v>5041</v>
      </c>
      <c r="EU108" s="214">
        <v>5097</v>
      </c>
      <c r="EV108" s="214" t="s">
        <v>5038</v>
      </c>
      <c r="EW108" s="214" t="s">
        <v>398</v>
      </c>
      <c r="EX108" s="214">
        <v>2</v>
      </c>
      <c r="EY108" s="214" t="s">
        <v>5040</v>
      </c>
      <c r="EZ108" s="214" t="s">
        <v>5039</v>
      </c>
      <c r="FA108" s="215">
        <v>45834</v>
      </c>
      <c r="FB108" s="213" t="s">
        <v>5058</v>
      </c>
      <c r="FC108" s="216">
        <v>3</v>
      </c>
      <c r="FD108" s="216" t="s">
        <v>5055</v>
      </c>
      <c r="FE108" s="216" t="s">
        <v>398</v>
      </c>
      <c r="FF108" s="216">
        <v>2</v>
      </c>
      <c r="FG108" s="216" t="s">
        <v>5057</v>
      </c>
      <c r="FH108" s="216" t="s">
        <v>5056</v>
      </c>
      <c r="FI108" s="206">
        <v>45834</v>
      </c>
      <c r="FJ108" s="213" t="s">
        <v>447</v>
      </c>
      <c r="FK108" s="214" t="s">
        <v>17</v>
      </c>
      <c r="FL108" s="214" t="s">
        <v>17</v>
      </c>
      <c r="FM108" s="214" t="s">
        <v>17</v>
      </c>
      <c r="FN108" s="214" t="s">
        <v>17</v>
      </c>
      <c r="FO108" s="214" t="s">
        <v>446</v>
      </c>
      <c r="FP108" s="210" t="s">
        <v>17</v>
      </c>
      <c r="FQ108" s="211">
        <v>45400</v>
      </c>
      <c r="FR108" s="213" t="s">
        <v>448</v>
      </c>
      <c r="FS108" s="216" t="s">
        <v>17</v>
      </c>
      <c r="FT108" s="216" t="s">
        <v>17</v>
      </c>
      <c r="FU108" s="216" t="s">
        <v>17</v>
      </c>
      <c r="FV108" s="216" t="s">
        <v>17</v>
      </c>
      <c r="FW108" s="216" t="s">
        <v>446</v>
      </c>
      <c r="FX108" s="216" t="s">
        <v>17</v>
      </c>
      <c r="FY108" s="206">
        <v>45400</v>
      </c>
      <c r="FZ108" s="214" t="s">
        <v>1503</v>
      </c>
      <c r="GA108" s="214">
        <v>1</v>
      </c>
      <c r="GB108" s="214" t="s">
        <v>1215</v>
      </c>
      <c r="GC108" s="214" t="s">
        <v>62</v>
      </c>
      <c r="GD108" s="214">
        <v>2</v>
      </c>
      <c r="GE108" s="214" t="s">
        <v>17</v>
      </c>
      <c r="GF108" s="214" t="s">
        <v>17</v>
      </c>
      <c r="GG108" s="215">
        <v>45819</v>
      </c>
      <c r="GH108" s="213" t="s">
        <v>1509</v>
      </c>
      <c r="GI108" s="216">
        <v>3</v>
      </c>
      <c r="GJ108" s="216" t="s">
        <v>1215</v>
      </c>
      <c r="GK108" s="216" t="s">
        <v>62</v>
      </c>
      <c r="GL108" s="216">
        <v>2</v>
      </c>
      <c r="GM108" s="216" t="s">
        <v>17</v>
      </c>
      <c r="GN108" s="216" t="s">
        <v>17</v>
      </c>
      <c r="GO108" s="206">
        <v>45819</v>
      </c>
      <c r="GP108" s="214" t="s">
        <v>1504</v>
      </c>
      <c r="GQ108" s="214">
        <v>2</v>
      </c>
      <c r="GR108" s="214" t="s">
        <v>1215</v>
      </c>
      <c r="GS108" s="214" t="s">
        <v>62</v>
      </c>
      <c r="GT108" s="214">
        <v>2</v>
      </c>
      <c r="GU108" s="214" t="s">
        <v>17</v>
      </c>
      <c r="GV108" s="214" t="s">
        <v>17</v>
      </c>
      <c r="GW108" s="215">
        <v>45819</v>
      </c>
      <c r="GX108" s="213" t="s">
        <v>1510</v>
      </c>
      <c r="GY108" s="216">
        <v>3</v>
      </c>
      <c r="GZ108" s="216" t="s">
        <v>1215</v>
      </c>
      <c r="HA108" s="216" t="s">
        <v>62</v>
      </c>
      <c r="HB108" s="216">
        <v>2</v>
      </c>
      <c r="HC108" s="216" t="s">
        <v>17</v>
      </c>
      <c r="HD108" s="216" t="s">
        <v>17</v>
      </c>
      <c r="HE108" s="206">
        <v>45819</v>
      </c>
      <c r="HF108" s="214" t="s">
        <v>1502</v>
      </c>
      <c r="HG108" s="214">
        <v>0</v>
      </c>
      <c r="HH108" s="214" t="s">
        <v>1215</v>
      </c>
      <c r="HI108" s="214" t="s">
        <v>62</v>
      </c>
      <c r="HJ108" s="214">
        <v>2</v>
      </c>
      <c r="HK108" s="214" t="s">
        <v>17</v>
      </c>
      <c r="HL108" s="214" t="s">
        <v>17</v>
      </c>
      <c r="HM108" s="215">
        <v>45819</v>
      </c>
      <c r="HN108" s="213" t="s">
        <v>1508</v>
      </c>
      <c r="HO108" s="216">
        <v>3</v>
      </c>
      <c r="HP108" s="216" t="s">
        <v>1215</v>
      </c>
      <c r="HQ108" s="216" t="s">
        <v>62</v>
      </c>
      <c r="HR108" s="216">
        <v>2</v>
      </c>
      <c r="HS108" s="216" t="s">
        <v>17</v>
      </c>
      <c r="HT108" s="216" t="s">
        <v>17</v>
      </c>
      <c r="HU108" s="206">
        <v>45819</v>
      </c>
      <c r="HV108" s="214" t="s">
        <v>1505</v>
      </c>
      <c r="HW108" s="214">
        <v>3</v>
      </c>
      <c r="HX108" s="214" t="s">
        <v>1215</v>
      </c>
      <c r="HY108" s="214" t="s">
        <v>62</v>
      </c>
      <c r="HZ108" s="214">
        <v>2</v>
      </c>
      <c r="IA108" s="214" t="s">
        <v>17</v>
      </c>
      <c r="IB108" s="214" t="s">
        <v>17</v>
      </c>
      <c r="IC108" s="215">
        <v>45819</v>
      </c>
      <c r="ID108" s="213" t="s">
        <v>1507</v>
      </c>
      <c r="IE108" s="216">
        <v>3</v>
      </c>
      <c r="IF108" s="216" t="s">
        <v>1215</v>
      </c>
      <c r="IG108" s="216" t="s">
        <v>62</v>
      </c>
      <c r="IH108" s="216">
        <v>2</v>
      </c>
      <c r="II108" s="216" t="s">
        <v>17</v>
      </c>
      <c r="IJ108" s="216" t="s">
        <v>17</v>
      </c>
      <c r="IK108" s="206">
        <v>45819</v>
      </c>
      <c r="IL108" s="214" t="s">
        <v>1506</v>
      </c>
      <c r="IM108" s="214">
        <v>3</v>
      </c>
      <c r="IN108" s="214" t="s">
        <v>1215</v>
      </c>
      <c r="IO108" s="214" t="s">
        <v>62</v>
      </c>
      <c r="IP108" s="214">
        <v>2</v>
      </c>
      <c r="IQ108" s="214" t="s">
        <v>17</v>
      </c>
      <c r="IR108" s="214" t="s">
        <v>17</v>
      </c>
      <c r="IS108" s="215">
        <v>45819</v>
      </c>
    </row>
    <row r="109" spans="1:253" s="11" customFormat="1" ht="13.25" customHeight="1" x14ac:dyDescent="0.25">
      <c r="A109" s="11" t="s">
        <v>1511</v>
      </c>
      <c r="B109" s="11" t="s">
        <v>8514</v>
      </c>
      <c r="C109" s="11" t="s">
        <v>1512</v>
      </c>
      <c r="D109" s="11" t="s">
        <v>1513</v>
      </c>
      <c r="E109" s="11" t="s">
        <v>8016</v>
      </c>
      <c r="F109" s="11" t="s">
        <v>2036</v>
      </c>
      <c r="G109" s="204">
        <v>13400000</v>
      </c>
      <c r="H109" s="205" t="s">
        <v>1984</v>
      </c>
      <c r="I109" s="205" t="s">
        <v>398</v>
      </c>
      <c r="J109" s="205">
        <v>2</v>
      </c>
      <c r="K109" s="205" t="s">
        <v>1986</v>
      </c>
      <c r="L109" s="205" t="s">
        <v>1985</v>
      </c>
      <c r="M109" s="206">
        <v>45827</v>
      </c>
      <c r="N109" s="213" t="s">
        <v>2038</v>
      </c>
      <c r="O109" s="208">
        <v>631930</v>
      </c>
      <c r="P109" s="208" t="s">
        <v>1988</v>
      </c>
      <c r="Q109" s="208" t="s">
        <v>230</v>
      </c>
      <c r="R109" s="208">
        <v>3</v>
      </c>
      <c r="S109" s="208" t="s">
        <v>2037</v>
      </c>
      <c r="T109" s="208" t="s">
        <v>1989</v>
      </c>
      <c r="U109" s="209">
        <v>45827</v>
      </c>
      <c r="V109" s="213" t="s">
        <v>2040</v>
      </c>
      <c r="W109" s="205">
        <v>13400000</v>
      </c>
      <c r="X109" s="205" t="s">
        <v>1992</v>
      </c>
      <c r="Y109" s="205" t="s">
        <v>398</v>
      </c>
      <c r="Z109" s="205">
        <v>2</v>
      </c>
      <c r="AA109" s="205" t="s">
        <v>2039</v>
      </c>
      <c r="AB109" s="205" t="s">
        <v>1993</v>
      </c>
      <c r="AC109" s="206">
        <v>45827</v>
      </c>
      <c r="AD109" s="213" t="s">
        <v>3156</v>
      </c>
      <c r="AE109" s="210">
        <v>11290000</v>
      </c>
      <c r="AF109" s="210" t="s">
        <v>3154</v>
      </c>
      <c r="AG109" s="210" t="s">
        <v>398</v>
      </c>
      <c r="AH109" s="210">
        <v>2</v>
      </c>
      <c r="AI109" s="210" t="s">
        <v>3155</v>
      </c>
      <c r="AJ109" s="210" t="s">
        <v>2014</v>
      </c>
      <c r="AK109" s="211">
        <v>45832</v>
      </c>
      <c r="AL109" s="213" t="s">
        <v>3160</v>
      </c>
      <c r="AM109" s="205">
        <v>8230000</v>
      </c>
      <c r="AN109" s="205" t="s">
        <v>3157</v>
      </c>
      <c r="AO109" s="205" t="s">
        <v>398</v>
      </c>
      <c r="AP109" s="205">
        <v>2</v>
      </c>
      <c r="AQ109" s="205" t="s">
        <v>3159</v>
      </c>
      <c r="AR109" s="205" t="s">
        <v>3158</v>
      </c>
      <c r="AS109" s="206">
        <v>45832</v>
      </c>
      <c r="AT109" s="214" t="s">
        <v>3161</v>
      </c>
      <c r="AU109" s="210" t="s">
        <v>17</v>
      </c>
      <c r="AV109" s="210" t="s">
        <v>17</v>
      </c>
      <c r="AW109" s="210" t="s">
        <v>230</v>
      </c>
      <c r="AX109" s="210">
        <v>3</v>
      </c>
      <c r="AY109" s="210" t="s">
        <v>2002</v>
      </c>
      <c r="AZ109" s="210" t="s">
        <v>17</v>
      </c>
      <c r="BA109" s="211">
        <v>45832</v>
      </c>
      <c r="BB109" s="213" t="s">
        <v>3186</v>
      </c>
      <c r="BC109" s="205">
        <v>4537517</v>
      </c>
      <c r="BD109" s="205" t="s">
        <v>2028</v>
      </c>
      <c r="BE109" s="205" t="s">
        <v>398</v>
      </c>
      <c r="BF109" s="205">
        <v>2</v>
      </c>
      <c r="BG109" s="205" t="s">
        <v>2030</v>
      </c>
      <c r="BH109" s="205" t="s">
        <v>2029</v>
      </c>
      <c r="BI109" s="206">
        <v>45832</v>
      </c>
      <c r="BJ109" s="214" t="s">
        <v>3163</v>
      </c>
      <c r="BK109" s="214">
        <v>1722</v>
      </c>
      <c r="BL109" s="214" t="s">
        <v>1903</v>
      </c>
      <c r="BM109" s="214" t="s">
        <v>230</v>
      </c>
      <c r="BN109" s="214">
        <v>3</v>
      </c>
      <c r="BO109" s="214" t="s">
        <v>3162</v>
      </c>
      <c r="BP109" s="210" t="s">
        <v>1013</v>
      </c>
      <c r="BQ109" s="215">
        <v>45832</v>
      </c>
      <c r="BR109" s="213" t="s">
        <v>3187</v>
      </c>
      <c r="BS109" s="216" t="s">
        <v>17</v>
      </c>
      <c r="BT109" s="216" t="s">
        <v>17</v>
      </c>
      <c r="BU109" s="216" t="s">
        <v>230</v>
      </c>
      <c r="BV109" s="216">
        <v>3</v>
      </c>
      <c r="BW109" s="216" t="s">
        <v>2025</v>
      </c>
      <c r="BX109" s="216" t="s">
        <v>17</v>
      </c>
      <c r="BY109" s="206">
        <v>45832</v>
      </c>
      <c r="BZ109" s="214" t="s">
        <v>3188</v>
      </c>
      <c r="CA109" s="214" t="s">
        <v>17</v>
      </c>
      <c r="CB109" s="214" t="s">
        <v>17</v>
      </c>
      <c r="CC109" s="214" t="s">
        <v>230</v>
      </c>
      <c r="CD109" s="214">
        <v>3</v>
      </c>
      <c r="CE109" s="214" t="s">
        <v>2025</v>
      </c>
      <c r="CF109" s="214" t="s">
        <v>17</v>
      </c>
      <c r="CG109" s="215">
        <v>45832</v>
      </c>
      <c r="CH109" s="213" t="s">
        <v>9073</v>
      </c>
      <c r="CI109" s="214" t="e">
        <v>#N/A</v>
      </c>
      <c r="CJ109" s="214" t="e">
        <v>#N/A</v>
      </c>
      <c r="CK109" s="214" t="e">
        <v>#N/A</v>
      </c>
      <c r="CL109" s="214" t="e">
        <v>#N/A</v>
      </c>
      <c r="CM109" s="214" t="e">
        <v>#N/A</v>
      </c>
      <c r="CN109" s="214" t="e">
        <v>#N/A</v>
      </c>
      <c r="CO109" s="217" t="e">
        <v>#N/A</v>
      </c>
      <c r="CP109" s="214" t="s">
        <v>3190</v>
      </c>
      <c r="CQ109" s="216" t="s">
        <v>17</v>
      </c>
      <c r="CR109" s="216" t="s">
        <v>17</v>
      </c>
      <c r="CS109" s="216" t="s">
        <v>230</v>
      </c>
      <c r="CT109" s="216">
        <v>3</v>
      </c>
      <c r="CU109" s="216" t="s">
        <v>2025</v>
      </c>
      <c r="CV109" s="216" t="s">
        <v>17</v>
      </c>
      <c r="CW109" s="206">
        <v>45832</v>
      </c>
      <c r="CX109" s="214" t="s">
        <v>3167</v>
      </c>
      <c r="CY109" s="210">
        <v>8610000</v>
      </c>
      <c r="CZ109" s="210" t="s">
        <v>3154</v>
      </c>
      <c r="DA109" s="210" t="s">
        <v>230</v>
      </c>
      <c r="DB109" s="210">
        <v>3</v>
      </c>
      <c r="DC109" s="210" t="s">
        <v>3173</v>
      </c>
      <c r="DD109" s="210" t="s">
        <v>2014</v>
      </c>
      <c r="DE109" s="212">
        <v>45832</v>
      </c>
      <c r="DF109" s="213" t="s">
        <v>3170</v>
      </c>
      <c r="DG109" s="205">
        <v>2110000</v>
      </c>
      <c r="DH109" s="216" t="s">
        <v>3168</v>
      </c>
      <c r="DI109" s="216" t="s">
        <v>398</v>
      </c>
      <c r="DJ109" s="216">
        <v>2</v>
      </c>
      <c r="DK109" s="216" t="s">
        <v>3169</v>
      </c>
      <c r="DL109" s="216" t="s">
        <v>2010</v>
      </c>
      <c r="DM109" s="206">
        <v>45832</v>
      </c>
      <c r="DN109" s="214" t="s">
        <v>3172</v>
      </c>
      <c r="DO109" s="210">
        <v>2680000</v>
      </c>
      <c r="DP109" s="214" t="s">
        <v>3154</v>
      </c>
      <c r="DQ109" s="214" t="s">
        <v>230</v>
      </c>
      <c r="DR109" s="214">
        <v>3</v>
      </c>
      <c r="DS109" s="214" t="s">
        <v>3171</v>
      </c>
      <c r="DT109" s="214" t="s">
        <v>2014</v>
      </c>
      <c r="DU109" s="215">
        <v>45832</v>
      </c>
      <c r="DV109" s="213" t="s">
        <v>3174</v>
      </c>
      <c r="DW109" s="205">
        <v>5090000</v>
      </c>
      <c r="DX109" s="216" t="s">
        <v>3154</v>
      </c>
      <c r="DY109" s="216" t="s">
        <v>230</v>
      </c>
      <c r="DZ109" s="216">
        <v>3</v>
      </c>
      <c r="EA109" s="216" t="s">
        <v>3173</v>
      </c>
      <c r="EB109" s="216" t="s">
        <v>2014</v>
      </c>
      <c r="EC109" s="206">
        <v>45832</v>
      </c>
      <c r="ED109" s="214" t="s">
        <v>3176</v>
      </c>
      <c r="EE109" s="210">
        <v>3520000</v>
      </c>
      <c r="EF109" s="214" t="s">
        <v>3154</v>
      </c>
      <c r="EG109" s="214" t="s">
        <v>230</v>
      </c>
      <c r="EH109" s="214">
        <v>3</v>
      </c>
      <c r="EI109" s="214" t="s">
        <v>3175</v>
      </c>
      <c r="EJ109" s="214" t="s">
        <v>2014</v>
      </c>
      <c r="EK109" s="215">
        <v>45832</v>
      </c>
      <c r="EL109" s="213" t="s">
        <v>3179</v>
      </c>
      <c r="EM109" s="205">
        <v>0</v>
      </c>
      <c r="EN109" s="216" t="s">
        <v>3154</v>
      </c>
      <c r="EO109" s="216" t="s">
        <v>230</v>
      </c>
      <c r="EP109" s="216">
        <v>3</v>
      </c>
      <c r="EQ109" s="216" t="s">
        <v>3178</v>
      </c>
      <c r="ER109" s="216" t="s">
        <v>3177</v>
      </c>
      <c r="ES109" s="206">
        <v>45832</v>
      </c>
      <c r="ET109" s="214" t="s">
        <v>3165</v>
      </c>
      <c r="EU109" s="214">
        <v>1722</v>
      </c>
      <c r="EV109" s="214" t="s">
        <v>1903</v>
      </c>
      <c r="EW109" s="214" t="s">
        <v>230</v>
      </c>
      <c r="EX109" s="214">
        <v>3</v>
      </c>
      <c r="EY109" s="214" t="s">
        <v>3164</v>
      </c>
      <c r="EZ109" s="214" t="s">
        <v>1013</v>
      </c>
      <c r="FA109" s="215">
        <v>45832</v>
      </c>
      <c r="FB109" s="213" t="s">
        <v>3183</v>
      </c>
      <c r="FC109" s="216">
        <v>5</v>
      </c>
      <c r="FD109" s="216" t="s">
        <v>3180</v>
      </c>
      <c r="FE109" s="216" t="s">
        <v>398</v>
      </c>
      <c r="FF109" s="216">
        <v>2</v>
      </c>
      <c r="FG109" s="216" t="s">
        <v>3182</v>
      </c>
      <c r="FH109" s="216" t="s">
        <v>3181</v>
      </c>
      <c r="FI109" s="206">
        <v>45832</v>
      </c>
      <c r="FJ109" s="213" t="s">
        <v>3184</v>
      </c>
      <c r="FK109" s="214" t="s">
        <v>17</v>
      </c>
      <c r="FL109" s="214" t="s">
        <v>17</v>
      </c>
      <c r="FM109" s="214" t="s">
        <v>230</v>
      </c>
      <c r="FN109" s="214">
        <v>3</v>
      </c>
      <c r="FO109" s="214" t="s">
        <v>2025</v>
      </c>
      <c r="FP109" s="210" t="s">
        <v>17</v>
      </c>
      <c r="FQ109" s="211">
        <v>45832</v>
      </c>
      <c r="FR109" s="213" t="s">
        <v>3185</v>
      </c>
      <c r="FS109" s="216" t="s">
        <v>17</v>
      </c>
      <c r="FT109" s="216" t="s">
        <v>17</v>
      </c>
      <c r="FU109" s="216" t="s">
        <v>230</v>
      </c>
      <c r="FV109" s="216">
        <v>3</v>
      </c>
      <c r="FW109" s="216" t="s">
        <v>2025</v>
      </c>
      <c r="FX109" s="216" t="s">
        <v>17</v>
      </c>
      <c r="FY109" s="206">
        <v>45832</v>
      </c>
      <c r="FZ109" s="214" t="s">
        <v>1515</v>
      </c>
      <c r="GA109" s="214">
        <v>1</v>
      </c>
      <c r="GB109" s="214" t="s">
        <v>1215</v>
      </c>
      <c r="GC109" s="214" t="s">
        <v>62</v>
      </c>
      <c r="GD109" s="214">
        <v>2</v>
      </c>
      <c r="GE109" s="214" t="s">
        <v>17</v>
      </c>
      <c r="GF109" s="214" t="s">
        <v>17</v>
      </c>
      <c r="GG109" s="215">
        <v>45819</v>
      </c>
      <c r="GH109" s="213" t="s">
        <v>1521</v>
      </c>
      <c r="GI109" s="216">
        <v>3</v>
      </c>
      <c r="GJ109" s="216" t="s">
        <v>1215</v>
      </c>
      <c r="GK109" s="216" t="s">
        <v>62</v>
      </c>
      <c r="GL109" s="216">
        <v>2</v>
      </c>
      <c r="GM109" s="216" t="s">
        <v>17</v>
      </c>
      <c r="GN109" s="216" t="s">
        <v>17</v>
      </c>
      <c r="GO109" s="206">
        <v>45819</v>
      </c>
      <c r="GP109" s="214" t="s">
        <v>1516</v>
      </c>
      <c r="GQ109" s="214">
        <v>2</v>
      </c>
      <c r="GR109" s="214" t="s">
        <v>1215</v>
      </c>
      <c r="GS109" s="214" t="s">
        <v>62</v>
      </c>
      <c r="GT109" s="214">
        <v>2</v>
      </c>
      <c r="GU109" s="214" t="s">
        <v>17</v>
      </c>
      <c r="GV109" s="214" t="s">
        <v>17</v>
      </c>
      <c r="GW109" s="215">
        <v>45819</v>
      </c>
      <c r="GX109" s="213" t="s">
        <v>1522</v>
      </c>
      <c r="GY109" s="216">
        <v>3</v>
      </c>
      <c r="GZ109" s="216" t="s">
        <v>1215</v>
      </c>
      <c r="HA109" s="216" t="s">
        <v>62</v>
      </c>
      <c r="HB109" s="216">
        <v>2</v>
      </c>
      <c r="HC109" s="216" t="s">
        <v>17</v>
      </c>
      <c r="HD109" s="216" t="s">
        <v>17</v>
      </c>
      <c r="HE109" s="206">
        <v>45819</v>
      </c>
      <c r="HF109" s="214" t="s">
        <v>1514</v>
      </c>
      <c r="HG109" s="214">
        <v>0</v>
      </c>
      <c r="HH109" s="214" t="s">
        <v>1215</v>
      </c>
      <c r="HI109" s="214" t="s">
        <v>62</v>
      </c>
      <c r="HJ109" s="214">
        <v>2</v>
      </c>
      <c r="HK109" s="214" t="s">
        <v>17</v>
      </c>
      <c r="HL109" s="214" t="s">
        <v>17</v>
      </c>
      <c r="HM109" s="215">
        <v>45819</v>
      </c>
      <c r="HN109" s="213" t="s">
        <v>1520</v>
      </c>
      <c r="HO109" s="216">
        <v>3</v>
      </c>
      <c r="HP109" s="216" t="s">
        <v>1215</v>
      </c>
      <c r="HQ109" s="216" t="s">
        <v>62</v>
      </c>
      <c r="HR109" s="216">
        <v>2</v>
      </c>
      <c r="HS109" s="216" t="s">
        <v>17</v>
      </c>
      <c r="HT109" s="216" t="s">
        <v>17</v>
      </c>
      <c r="HU109" s="206">
        <v>45819</v>
      </c>
      <c r="HV109" s="214" t="s">
        <v>1517</v>
      </c>
      <c r="HW109" s="214">
        <v>3</v>
      </c>
      <c r="HX109" s="214" t="s">
        <v>1215</v>
      </c>
      <c r="HY109" s="214" t="s">
        <v>62</v>
      </c>
      <c r="HZ109" s="214">
        <v>2</v>
      </c>
      <c r="IA109" s="214" t="s">
        <v>17</v>
      </c>
      <c r="IB109" s="214" t="s">
        <v>17</v>
      </c>
      <c r="IC109" s="215">
        <v>45819</v>
      </c>
      <c r="ID109" s="213" t="s">
        <v>1519</v>
      </c>
      <c r="IE109" s="216">
        <v>3</v>
      </c>
      <c r="IF109" s="216" t="s">
        <v>1215</v>
      </c>
      <c r="IG109" s="216" t="s">
        <v>62</v>
      </c>
      <c r="IH109" s="216">
        <v>2</v>
      </c>
      <c r="II109" s="216" t="s">
        <v>17</v>
      </c>
      <c r="IJ109" s="216" t="s">
        <v>17</v>
      </c>
      <c r="IK109" s="206">
        <v>45819</v>
      </c>
      <c r="IL109" s="214" t="s">
        <v>1518</v>
      </c>
      <c r="IM109" s="214">
        <v>3</v>
      </c>
      <c r="IN109" s="214" t="s">
        <v>1215</v>
      </c>
      <c r="IO109" s="214" t="s">
        <v>62</v>
      </c>
      <c r="IP109" s="214">
        <v>2</v>
      </c>
      <c r="IQ109" s="214" t="s">
        <v>17</v>
      </c>
      <c r="IR109" s="214" t="s">
        <v>17</v>
      </c>
      <c r="IS109" s="215">
        <v>45819</v>
      </c>
    </row>
    <row r="110" spans="1:253" s="11" customFormat="1" ht="13.25" customHeight="1" x14ac:dyDescent="0.25">
      <c r="A110" s="11" t="s">
        <v>1841</v>
      </c>
      <c r="B110" s="11" t="s">
        <v>8443</v>
      </c>
      <c r="C110" s="11" t="s">
        <v>1842</v>
      </c>
      <c r="D110" s="11" t="s">
        <v>1513</v>
      </c>
      <c r="E110" s="11" t="s">
        <v>8016</v>
      </c>
      <c r="F110" s="11" t="s">
        <v>1987</v>
      </c>
      <c r="G110" s="204">
        <v>13400000</v>
      </c>
      <c r="H110" s="205" t="s">
        <v>1984</v>
      </c>
      <c r="I110" s="205" t="s">
        <v>398</v>
      </c>
      <c r="J110" s="205">
        <v>2</v>
      </c>
      <c r="K110" s="205" t="s">
        <v>1986</v>
      </c>
      <c r="L110" s="205" t="s">
        <v>1985</v>
      </c>
      <c r="M110" s="206">
        <v>45827</v>
      </c>
      <c r="N110" s="213" t="s">
        <v>1991</v>
      </c>
      <c r="O110" s="208">
        <v>631930</v>
      </c>
      <c r="P110" s="208" t="s">
        <v>1988</v>
      </c>
      <c r="Q110" s="208" t="s">
        <v>178</v>
      </c>
      <c r="R110" s="208">
        <v>1</v>
      </c>
      <c r="S110" s="208" t="s">
        <v>1990</v>
      </c>
      <c r="T110" s="208" t="s">
        <v>1989</v>
      </c>
      <c r="U110" s="209">
        <v>45827</v>
      </c>
      <c r="V110" s="213" t="s">
        <v>1995</v>
      </c>
      <c r="W110" s="205">
        <v>13400000</v>
      </c>
      <c r="X110" s="205" t="s">
        <v>1992</v>
      </c>
      <c r="Y110" s="205" t="s">
        <v>398</v>
      </c>
      <c r="Z110" s="205">
        <v>2</v>
      </c>
      <c r="AA110" s="205" t="s">
        <v>1994</v>
      </c>
      <c r="AB110" s="205" t="s">
        <v>1993</v>
      </c>
      <c r="AC110" s="206">
        <v>45827</v>
      </c>
      <c r="AD110" s="213" t="s">
        <v>1999</v>
      </c>
      <c r="AE110" s="210">
        <v>1176000</v>
      </c>
      <c r="AF110" s="210" t="s">
        <v>1996</v>
      </c>
      <c r="AG110" s="210" t="s">
        <v>398</v>
      </c>
      <c r="AH110" s="210">
        <v>2</v>
      </c>
      <c r="AI110" s="210" t="s">
        <v>1998</v>
      </c>
      <c r="AJ110" s="210" t="s">
        <v>1997</v>
      </c>
      <c r="AK110" s="211">
        <v>45827</v>
      </c>
      <c r="AL110" s="213" t="s">
        <v>2001</v>
      </c>
      <c r="AM110" s="205">
        <v>1176000</v>
      </c>
      <c r="AN110" s="205" t="s">
        <v>1996</v>
      </c>
      <c r="AO110" s="205" t="s">
        <v>398</v>
      </c>
      <c r="AP110" s="205">
        <v>2</v>
      </c>
      <c r="AQ110" s="205" t="s">
        <v>2000</v>
      </c>
      <c r="AR110" s="205" t="s">
        <v>1997</v>
      </c>
      <c r="AS110" s="206">
        <v>45827</v>
      </c>
      <c r="AT110" s="214" t="s">
        <v>2003</v>
      </c>
      <c r="AU110" s="210" t="s">
        <v>17</v>
      </c>
      <c r="AV110" s="210" t="s">
        <v>17</v>
      </c>
      <c r="AW110" s="210" t="s">
        <v>230</v>
      </c>
      <c r="AX110" s="210">
        <v>3</v>
      </c>
      <c r="AY110" s="210" t="s">
        <v>2002</v>
      </c>
      <c r="AZ110" s="210" t="s">
        <v>17</v>
      </c>
      <c r="BA110" s="211">
        <v>45827</v>
      </c>
      <c r="BB110" s="213" t="s">
        <v>2031</v>
      </c>
      <c r="BC110" s="205">
        <v>4537517</v>
      </c>
      <c r="BD110" s="205" t="s">
        <v>2028</v>
      </c>
      <c r="BE110" s="205" t="s">
        <v>398</v>
      </c>
      <c r="BF110" s="205">
        <v>2</v>
      </c>
      <c r="BG110" s="205" t="s">
        <v>2030</v>
      </c>
      <c r="BH110" s="205" t="s">
        <v>2029</v>
      </c>
      <c r="BI110" s="206">
        <v>45827</v>
      </c>
      <c r="BJ110" s="214" t="s">
        <v>2004</v>
      </c>
      <c r="BK110" s="214" t="s">
        <v>17</v>
      </c>
      <c r="BL110" s="214" t="s">
        <v>318</v>
      </c>
      <c r="BM110" s="214" t="s">
        <v>17</v>
      </c>
      <c r="BN110" s="214" t="s">
        <v>17</v>
      </c>
      <c r="BO110" s="214" t="s">
        <v>318</v>
      </c>
      <c r="BP110" s="210" t="s">
        <v>318</v>
      </c>
      <c r="BQ110" s="215">
        <v>45827</v>
      </c>
      <c r="BR110" s="213" t="s">
        <v>2032</v>
      </c>
      <c r="BS110" s="216" t="s">
        <v>17</v>
      </c>
      <c r="BT110" s="216" t="s">
        <v>17</v>
      </c>
      <c r="BU110" s="216" t="s">
        <v>230</v>
      </c>
      <c r="BV110" s="216">
        <v>3</v>
      </c>
      <c r="BW110" s="216" t="s">
        <v>2025</v>
      </c>
      <c r="BX110" s="216" t="s">
        <v>17</v>
      </c>
      <c r="BY110" s="206">
        <v>45827</v>
      </c>
      <c r="BZ110" s="214" t="s">
        <v>2033</v>
      </c>
      <c r="CA110" s="214" t="s">
        <v>17</v>
      </c>
      <c r="CB110" s="214" t="s">
        <v>17</v>
      </c>
      <c r="CC110" s="214" t="s">
        <v>230</v>
      </c>
      <c r="CD110" s="214">
        <v>3</v>
      </c>
      <c r="CE110" s="214" t="s">
        <v>2025</v>
      </c>
      <c r="CF110" s="214" t="s">
        <v>17</v>
      </c>
      <c r="CG110" s="215">
        <v>45827</v>
      </c>
      <c r="CH110" s="213" t="s">
        <v>9074</v>
      </c>
      <c r="CI110" s="214" t="e">
        <v>#N/A</v>
      </c>
      <c r="CJ110" s="214" t="e">
        <v>#N/A</v>
      </c>
      <c r="CK110" s="214" t="e">
        <v>#N/A</v>
      </c>
      <c r="CL110" s="214" t="e">
        <v>#N/A</v>
      </c>
      <c r="CM110" s="214" t="e">
        <v>#N/A</v>
      </c>
      <c r="CN110" s="214" t="e">
        <v>#N/A</v>
      </c>
      <c r="CO110" s="217" t="e">
        <v>#N/A</v>
      </c>
      <c r="CP110" s="214" t="s">
        <v>2035</v>
      </c>
      <c r="CQ110" s="216" t="s">
        <v>17</v>
      </c>
      <c r="CR110" s="216" t="s">
        <v>17</v>
      </c>
      <c r="CS110" s="216" t="s">
        <v>230</v>
      </c>
      <c r="CT110" s="216">
        <v>3</v>
      </c>
      <c r="CU110" s="216" t="s">
        <v>2025</v>
      </c>
      <c r="CV110" s="216" t="s">
        <v>17</v>
      </c>
      <c r="CW110" s="206">
        <v>45827</v>
      </c>
      <c r="CX110" s="214" t="s">
        <v>2008</v>
      </c>
      <c r="CY110" s="210">
        <v>1176000</v>
      </c>
      <c r="CZ110" s="210" t="s">
        <v>1996</v>
      </c>
      <c r="DA110" s="210" t="s">
        <v>398</v>
      </c>
      <c r="DB110" s="210">
        <v>2</v>
      </c>
      <c r="DC110" s="210" t="s">
        <v>2017</v>
      </c>
      <c r="DD110" s="210" t="s">
        <v>1997</v>
      </c>
      <c r="DE110" s="212">
        <v>45827</v>
      </c>
      <c r="DF110" s="213" t="s">
        <v>2012</v>
      </c>
      <c r="DG110" s="205">
        <v>12224000</v>
      </c>
      <c r="DH110" s="216" t="s">
        <v>2009</v>
      </c>
      <c r="DI110" s="216" t="s">
        <v>398</v>
      </c>
      <c r="DJ110" s="216">
        <v>2</v>
      </c>
      <c r="DK110" s="216" t="s">
        <v>2011</v>
      </c>
      <c r="DL110" s="216" t="s">
        <v>2010</v>
      </c>
      <c r="DM110" s="206">
        <v>45827</v>
      </c>
      <c r="DN110" s="214" t="s">
        <v>2016</v>
      </c>
      <c r="DO110" s="210">
        <v>0</v>
      </c>
      <c r="DP110" s="214" t="s">
        <v>2013</v>
      </c>
      <c r="DQ110" s="214" t="s">
        <v>398</v>
      </c>
      <c r="DR110" s="214">
        <v>2</v>
      </c>
      <c r="DS110" s="214" t="s">
        <v>2015</v>
      </c>
      <c r="DT110" s="214" t="s">
        <v>2014</v>
      </c>
      <c r="DU110" s="215">
        <v>45827</v>
      </c>
      <c r="DV110" s="213" t="s">
        <v>2018</v>
      </c>
      <c r="DW110" s="205">
        <v>1176000</v>
      </c>
      <c r="DX110" s="216" t="s">
        <v>1996</v>
      </c>
      <c r="DY110" s="216" t="s">
        <v>398</v>
      </c>
      <c r="DZ110" s="216">
        <v>2</v>
      </c>
      <c r="EA110" s="216" t="s">
        <v>2017</v>
      </c>
      <c r="EB110" s="216" t="s">
        <v>1997</v>
      </c>
      <c r="EC110" s="206">
        <v>45827</v>
      </c>
      <c r="ED110" s="214" t="s">
        <v>2020</v>
      </c>
      <c r="EE110" s="210" t="s">
        <v>17</v>
      </c>
      <c r="EF110" s="214" t="s">
        <v>1996</v>
      </c>
      <c r="EG110" s="214" t="s">
        <v>230</v>
      </c>
      <c r="EH110" s="214">
        <v>3</v>
      </c>
      <c r="EI110" s="214" t="s">
        <v>2019</v>
      </c>
      <c r="EJ110" s="214" t="s">
        <v>1997</v>
      </c>
      <c r="EK110" s="215">
        <v>45827</v>
      </c>
      <c r="EL110" s="213" t="s">
        <v>2022</v>
      </c>
      <c r="EM110" s="205" t="s">
        <v>17</v>
      </c>
      <c r="EN110" s="216" t="s">
        <v>1996</v>
      </c>
      <c r="EO110" s="216" t="s">
        <v>230</v>
      </c>
      <c r="EP110" s="216">
        <v>3</v>
      </c>
      <c r="EQ110" s="216" t="s">
        <v>2021</v>
      </c>
      <c r="ER110" s="216" t="s">
        <v>1997</v>
      </c>
      <c r="ES110" s="206">
        <v>45827</v>
      </c>
      <c r="ET110" s="214" t="s">
        <v>2006</v>
      </c>
      <c r="EU110" s="214">
        <v>1722</v>
      </c>
      <c r="EV110" s="214" t="s">
        <v>1903</v>
      </c>
      <c r="EW110" s="214" t="s">
        <v>230</v>
      </c>
      <c r="EX110" s="214">
        <v>3</v>
      </c>
      <c r="EY110" s="214" t="s">
        <v>2005</v>
      </c>
      <c r="EZ110" s="214" t="s">
        <v>1013</v>
      </c>
      <c r="FA110" s="215">
        <v>45827</v>
      </c>
      <c r="FB110" s="213" t="s">
        <v>2024</v>
      </c>
      <c r="FC110" s="216">
        <v>4</v>
      </c>
      <c r="FD110" s="216" t="s">
        <v>1996</v>
      </c>
      <c r="FE110" s="216" t="s">
        <v>398</v>
      </c>
      <c r="FF110" s="216">
        <v>2</v>
      </c>
      <c r="FG110" s="216" t="s">
        <v>2023</v>
      </c>
      <c r="FH110" s="216" t="s">
        <v>1997</v>
      </c>
      <c r="FI110" s="206">
        <v>45827</v>
      </c>
      <c r="FJ110" s="213" t="s">
        <v>2026</v>
      </c>
      <c r="FK110" s="214" t="s">
        <v>17</v>
      </c>
      <c r="FL110" s="214" t="s">
        <v>17</v>
      </c>
      <c r="FM110" s="214" t="s">
        <v>230</v>
      </c>
      <c r="FN110" s="214">
        <v>3</v>
      </c>
      <c r="FO110" s="214" t="s">
        <v>2025</v>
      </c>
      <c r="FP110" s="210" t="s">
        <v>17</v>
      </c>
      <c r="FQ110" s="211">
        <v>45827</v>
      </c>
      <c r="FR110" s="213" t="s">
        <v>2027</v>
      </c>
      <c r="FS110" s="216" t="s">
        <v>17</v>
      </c>
      <c r="FT110" s="216" t="s">
        <v>17</v>
      </c>
      <c r="FU110" s="216" t="s">
        <v>230</v>
      </c>
      <c r="FV110" s="216">
        <v>3</v>
      </c>
      <c r="FW110" s="216" t="s">
        <v>2025</v>
      </c>
      <c r="FX110" s="216" t="s">
        <v>17</v>
      </c>
      <c r="FY110" s="206">
        <v>45827</v>
      </c>
      <c r="FZ110" s="214" t="s">
        <v>1844</v>
      </c>
      <c r="GA110" s="214">
        <v>1</v>
      </c>
      <c r="GB110" s="214" t="s">
        <v>1215</v>
      </c>
      <c r="GC110" s="214" t="s">
        <v>62</v>
      </c>
      <c r="GD110" s="214">
        <v>2</v>
      </c>
      <c r="GE110" s="214" t="s">
        <v>17</v>
      </c>
      <c r="GF110" s="214" t="s">
        <v>17</v>
      </c>
      <c r="GG110" s="215">
        <v>45826</v>
      </c>
      <c r="GH110" s="213" t="s">
        <v>1850</v>
      </c>
      <c r="GI110" s="216">
        <v>3</v>
      </c>
      <c r="GJ110" s="216" t="s">
        <v>1215</v>
      </c>
      <c r="GK110" s="216" t="s">
        <v>62</v>
      </c>
      <c r="GL110" s="216">
        <v>2</v>
      </c>
      <c r="GM110" s="216" t="s">
        <v>17</v>
      </c>
      <c r="GN110" s="216" t="s">
        <v>17</v>
      </c>
      <c r="GO110" s="206">
        <v>45826</v>
      </c>
      <c r="GP110" s="214" t="s">
        <v>1845</v>
      </c>
      <c r="GQ110" s="214">
        <v>2</v>
      </c>
      <c r="GR110" s="214" t="s">
        <v>1215</v>
      </c>
      <c r="GS110" s="214" t="s">
        <v>62</v>
      </c>
      <c r="GT110" s="214">
        <v>2</v>
      </c>
      <c r="GU110" s="214" t="s">
        <v>17</v>
      </c>
      <c r="GV110" s="214" t="s">
        <v>17</v>
      </c>
      <c r="GW110" s="215">
        <v>45826</v>
      </c>
      <c r="GX110" s="213" t="s">
        <v>1851</v>
      </c>
      <c r="GY110" s="216">
        <v>3</v>
      </c>
      <c r="GZ110" s="216" t="s">
        <v>1215</v>
      </c>
      <c r="HA110" s="216" t="s">
        <v>62</v>
      </c>
      <c r="HB110" s="216">
        <v>2</v>
      </c>
      <c r="HC110" s="216" t="s">
        <v>17</v>
      </c>
      <c r="HD110" s="216" t="s">
        <v>17</v>
      </c>
      <c r="HE110" s="206">
        <v>45826</v>
      </c>
      <c r="HF110" s="214" t="s">
        <v>1843</v>
      </c>
      <c r="HG110" s="214">
        <v>0</v>
      </c>
      <c r="HH110" s="214" t="s">
        <v>1215</v>
      </c>
      <c r="HI110" s="214" t="s">
        <v>62</v>
      </c>
      <c r="HJ110" s="214">
        <v>2</v>
      </c>
      <c r="HK110" s="214" t="s">
        <v>17</v>
      </c>
      <c r="HL110" s="214" t="s">
        <v>17</v>
      </c>
      <c r="HM110" s="215">
        <v>45826</v>
      </c>
      <c r="HN110" s="213" t="s">
        <v>1849</v>
      </c>
      <c r="HO110" s="216">
        <v>3</v>
      </c>
      <c r="HP110" s="216" t="s">
        <v>1215</v>
      </c>
      <c r="HQ110" s="216" t="s">
        <v>62</v>
      </c>
      <c r="HR110" s="216">
        <v>2</v>
      </c>
      <c r="HS110" s="216" t="s">
        <v>17</v>
      </c>
      <c r="HT110" s="216" t="s">
        <v>17</v>
      </c>
      <c r="HU110" s="206">
        <v>45826</v>
      </c>
      <c r="HV110" s="214" t="s">
        <v>1846</v>
      </c>
      <c r="HW110" s="214">
        <v>3</v>
      </c>
      <c r="HX110" s="214" t="s">
        <v>1215</v>
      </c>
      <c r="HY110" s="214" t="s">
        <v>62</v>
      </c>
      <c r="HZ110" s="214">
        <v>2</v>
      </c>
      <c r="IA110" s="214" t="s">
        <v>17</v>
      </c>
      <c r="IB110" s="214" t="s">
        <v>17</v>
      </c>
      <c r="IC110" s="215">
        <v>45826</v>
      </c>
      <c r="ID110" s="213" t="s">
        <v>1848</v>
      </c>
      <c r="IE110" s="216">
        <v>3</v>
      </c>
      <c r="IF110" s="216" t="s">
        <v>1215</v>
      </c>
      <c r="IG110" s="216" t="s">
        <v>62</v>
      </c>
      <c r="IH110" s="216">
        <v>2</v>
      </c>
      <c r="II110" s="216" t="s">
        <v>17</v>
      </c>
      <c r="IJ110" s="216" t="s">
        <v>17</v>
      </c>
      <c r="IK110" s="206">
        <v>45826</v>
      </c>
      <c r="IL110" s="214" t="s">
        <v>1847</v>
      </c>
      <c r="IM110" s="214">
        <v>3</v>
      </c>
      <c r="IN110" s="214" t="s">
        <v>1215</v>
      </c>
      <c r="IO110" s="214" t="s">
        <v>62</v>
      </c>
      <c r="IP110" s="214">
        <v>2</v>
      </c>
      <c r="IQ110" s="214" t="s">
        <v>17</v>
      </c>
      <c r="IR110" s="214" t="s">
        <v>17</v>
      </c>
      <c r="IS110" s="215">
        <v>45826</v>
      </c>
    </row>
    <row r="111" spans="1:253" s="11" customFormat="1" ht="13.25" customHeight="1" x14ac:dyDescent="0.25">
      <c r="A111" s="11" t="s">
        <v>214</v>
      </c>
      <c r="B111" s="11" t="s">
        <v>8433</v>
      </c>
      <c r="C111" s="11" t="s">
        <v>215</v>
      </c>
      <c r="D111" s="11" t="s">
        <v>216</v>
      </c>
      <c r="E111" s="11" t="s">
        <v>8027</v>
      </c>
      <c r="F111" s="11" t="s">
        <v>7390</v>
      </c>
      <c r="G111" s="204">
        <v>1253000</v>
      </c>
      <c r="H111" s="205" t="s">
        <v>7387</v>
      </c>
      <c r="I111" s="205" t="s">
        <v>398</v>
      </c>
      <c r="J111" s="205">
        <v>2</v>
      </c>
      <c r="K111" s="205" t="s">
        <v>7389</v>
      </c>
      <c r="L111" s="205" t="s">
        <v>7388</v>
      </c>
      <c r="M111" s="206">
        <v>45838</v>
      </c>
      <c r="N111" s="213" t="s">
        <v>7393</v>
      </c>
      <c r="O111" s="208">
        <v>17300</v>
      </c>
      <c r="P111" s="208" t="s">
        <v>7391</v>
      </c>
      <c r="Q111" s="208" t="s">
        <v>178</v>
      </c>
      <c r="R111" s="208">
        <v>1</v>
      </c>
      <c r="S111" s="208" t="s">
        <v>7392</v>
      </c>
      <c r="T111" s="208" t="s">
        <v>7388</v>
      </c>
      <c r="U111" s="209">
        <v>45838</v>
      </c>
      <c r="V111" s="213" t="s">
        <v>7397</v>
      </c>
      <c r="W111" s="205">
        <v>1205000</v>
      </c>
      <c r="X111" s="205" t="s">
        <v>7394</v>
      </c>
      <c r="Y111" s="205" t="s">
        <v>230</v>
      </c>
      <c r="Z111" s="205">
        <v>3</v>
      </c>
      <c r="AA111" s="205" t="s">
        <v>7396</v>
      </c>
      <c r="AB111" s="205" t="s">
        <v>7395</v>
      </c>
      <c r="AC111" s="206">
        <v>45838</v>
      </c>
      <c r="AD111" s="213" t="s">
        <v>7399</v>
      </c>
      <c r="AE111" s="210">
        <v>764000</v>
      </c>
      <c r="AF111" s="210" t="s">
        <v>7394</v>
      </c>
      <c r="AG111" s="210" t="s">
        <v>230</v>
      </c>
      <c r="AH111" s="210">
        <v>3</v>
      </c>
      <c r="AI111" s="210" t="s">
        <v>7398</v>
      </c>
      <c r="AJ111" s="210" t="s">
        <v>7395</v>
      </c>
      <c r="AK111" s="211">
        <v>45838</v>
      </c>
      <c r="AL111" s="213" t="s">
        <v>7401</v>
      </c>
      <c r="AM111" s="205">
        <v>0</v>
      </c>
      <c r="AN111" s="205" t="s">
        <v>6266</v>
      </c>
      <c r="AO111" s="205" t="s">
        <v>230</v>
      </c>
      <c r="AP111" s="205">
        <v>3</v>
      </c>
      <c r="AQ111" s="205" t="s">
        <v>7400</v>
      </c>
      <c r="AR111" s="205" t="s">
        <v>6267</v>
      </c>
      <c r="AS111" s="206">
        <v>45838</v>
      </c>
      <c r="AT111" s="214" t="s">
        <v>218</v>
      </c>
      <c r="AU111" s="210">
        <v>0</v>
      </c>
      <c r="AV111" s="210" t="s">
        <v>17</v>
      </c>
      <c r="AW111" s="210" t="s">
        <v>17</v>
      </c>
      <c r="AX111" s="210" t="s">
        <v>17</v>
      </c>
      <c r="AY111" s="210" t="s">
        <v>17</v>
      </c>
      <c r="AZ111" s="210" t="s">
        <v>17</v>
      </c>
      <c r="BA111" s="211">
        <v>43874</v>
      </c>
      <c r="BB111" s="213" t="s">
        <v>217</v>
      </c>
      <c r="BC111" s="205">
        <v>0</v>
      </c>
      <c r="BD111" s="205" t="s">
        <v>17</v>
      </c>
      <c r="BE111" s="205" t="s">
        <v>17</v>
      </c>
      <c r="BF111" s="205" t="s">
        <v>17</v>
      </c>
      <c r="BG111" s="205" t="s">
        <v>17</v>
      </c>
      <c r="BH111" s="205" t="s">
        <v>17</v>
      </c>
      <c r="BI111" s="206">
        <v>43874</v>
      </c>
      <c r="BJ111" s="214" t="s">
        <v>1015</v>
      </c>
      <c r="BK111" s="214">
        <v>0</v>
      </c>
      <c r="BL111" s="214" t="s">
        <v>1012</v>
      </c>
      <c r="BM111" s="214" t="s">
        <v>398</v>
      </c>
      <c r="BN111" s="214">
        <v>2</v>
      </c>
      <c r="BO111" s="214" t="s">
        <v>1014</v>
      </c>
      <c r="BP111" s="210" t="s">
        <v>1013</v>
      </c>
      <c r="BQ111" s="215">
        <v>45744</v>
      </c>
      <c r="BR111" s="213" t="s">
        <v>9075</v>
      </c>
      <c r="BS111" s="216" t="e">
        <v>#N/A</v>
      </c>
      <c r="BT111" s="216" t="e">
        <v>#N/A</v>
      </c>
      <c r="BU111" s="216" t="e">
        <v>#N/A</v>
      </c>
      <c r="BV111" s="216" t="e">
        <v>#N/A</v>
      </c>
      <c r="BW111" s="216" t="e">
        <v>#N/A</v>
      </c>
      <c r="BX111" s="216" t="e">
        <v>#N/A</v>
      </c>
      <c r="BY111" s="206" t="e">
        <v>#N/A</v>
      </c>
      <c r="BZ111" s="214" t="s">
        <v>9076</v>
      </c>
      <c r="CA111" s="214" t="e">
        <v>#N/A</v>
      </c>
      <c r="CB111" s="214" t="e">
        <v>#N/A</v>
      </c>
      <c r="CC111" s="214" t="e">
        <v>#N/A</v>
      </c>
      <c r="CD111" s="214" t="e">
        <v>#N/A</v>
      </c>
      <c r="CE111" s="214" t="e">
        <v>#N/A</v>
      </c>
      <c r="CF111" s="214" t="e">
        <v>#N/A</v>
      </c>
      <c r="CG111" s="215" t="e">
        <v>#N/A</v>
      </c>
      <c r="CH111" s="213" t="s">
        <v>9077</v>
      </c>
      <c r="CI111" s="214" t="e">
        <v>#N/A</v>
      </c>
      <c r="CJ111" s="214" t="e">
        <v>#N/A</v>
      </c>
      <c r="CK111" s="214" t="e">
        <v>#N/A</v>
      </c>
      <c r="CL111" s="214" t="e">
        <v>#N/A</v>
      </c>
      <c r="CM111" s="214" t="e">
        <v>#N/A</v>
      </c>
      <c r="CN111" s="214" t="e">
        <v>#N/A</v>
      </c>
      <c r="CO111" s="217" t="e">
        <v>#N/A</v>
      </c>
      <c r="CP111" s="214" t="s">
        <v>9078</v>
      </c>
      <c r="CQ111" s="216" t="e">
        <v>#N/A</v>
      </c>
      <c r="CR111" s="216" t="e">
        <v>#N/A</v>
      </c>
      <c r="CS111" s="216" t="e">
        <v>#N/A</v>
      </c>
      <c r="CT111" s="216" t="e">
        <v>#N/A</v>
      </c>
      <c r="CU111" s="216" t="e">
        <v>#N/A</v>
      </c>
      <c r="CV111" s="216" t="e">
        <v>#N/A</v>
      </c>
      <c r="CW111" s="206" t="e">
        <v>#N/A</v>
      </c>
      <c r="CX111" s="214" t="s">
        <v>7403</v>
      </c>
      <c r="CY111" s="210">
        <v>304000</v>
      </c>
      <c r="CZ111" s="210" t="s">
        <v>7394</v>
      </c>
      <c r="DA111" s="210" t="s">
        <v>230</v>
      </c>
      <c r="DB111" s="210">
        <v>3</v>
      </c>
      <c r="DC111" s="210" t="s">
        <v>7409</v>
      </c>
      <c r="DD111" s="210" t="s">
        <v>7395</v>
      </c>
      <c r="DE111" s="212">
        <v>45838</v>
      </c>
      <c r="DF111" s="213" t="s">
        <v>7406</v>
      </c>
      <c r="DG111" s="205">
        <v>441000</v>
      </c>
      <c r="DH111" s="216" t="s">
        <v>7394</v>
      </c>
      <c r="DI111" s="216" t="s">
        <v>230</v>
      </c>
      <c r="DJ111" s="216">
        <v>3</v>
      </c>
      <c r="DK111" s="216" t="s">
        <v>7405</v>
      </c>
      <c r="DL111" s="216" t="s">
        <v>7404</v>
      </c>
      <c r="DM111" s="206">
        <v>45838</v>
      </c>
      <c r="DN111" s="214" t="s">
        <v>7408</v>
      </c>
      <c r="DO111" s="210">
        <v>460000</v>
      </c>
      <c r="DP111" s="214" t="s">
        <v>7394</v>
      </c>
      <c r="DQ111" s="214" t="s">
        <v>230</v>
      </c>
      <c r="DR111" s="214">
        <v>3</v>
      </c>
      <c r="DS111" s="214" t="s">
        <v>7407</v>
      </c>
      <c r="DT111" s="214" t="s">
        <v>7395</v>
      </c>
      <c r="DU111" s="215">
        <v>45838</v>
      </c>
      <c r="DV111" s="213" t="s">
        <v>7410</v>
      </c>
      <c r="DW111" s="205">
        <v>270000</v>
      </c>
      <c r="DX111" s="216" t="s">
        <v>7394</v>
      </c>
      <c r="DY111" s="216" t="s">
        <v>230</v>
      </c>
      <c r="DZ111" s="216">
        <v>3</v>
      </c>
      <c r="EA111" s="216" t="s">
        <v>7409</v>
      </c>
      <c r="EB111" s="216" t="s">
        <v>7395</v>
      </c>
      <c r="EC111" s="206">
        <v>45838</v>
      </c>
      <c r="ED111" s="214" t="s">
        <v>7412</v>
      </c>
      <c r="EE111" s="210">
        <v>34000</v>
      </c>
      <c r="EF111" s="214" t="s">
        <v>7394</v>
      </c>
      <c r="EG111" s="214" t="s">
        <v>230</v>
      </c>
      <c r="EH111" s="214">
        <v>3</v>
      </c>
      <c r="EI111" s="214" t="s">
        <v>7411</v>
      </c>
      <c r="EJ111" s="214" t="s">
        <v>7395</v>
      </c>
      <c r="EK111" s="215">
        <v>45838</v>
      </c>
      <c r="EL111" s="213" t="s">
        <v>7414</v>
      </c>
      <c r="EM111" s="205">
        <v>0</v>
      </c>
      <c r="EN111" s="216" t="s">
        <v>7394</v>
      </c>
      <c r="EO111" s="216" t="s">
        <v>230</v>
      </c>
      <c r="EP111" s="216">
        <v>3</v>
      </c>
      <c r="EQ111" s="216" t="s">
        <v>7413</v>
      </c>
      <c r="ER111" s="216" t="s">
        <v>7395</v>
      </c>
      <c r="ES111" s="206">
        <v>45838</v>
      </c>
      <c r="ET111" s="214" t="s">
        <v>1017</v>
      </c>
      <c r="EU111" s="214">
        <v>0</v>
      </c>
      <c r="EV111" s="214" t="s">
        <v>1012</v>
      </c>
      <c r="EW111" s="214" t="s">
        <v>398</v>
      </c>
      <c r="EX111" s="214">
        <v>2</v>
      </c>
      <c r="EY111" s="214" t="s">
        <v>1014</v>
      </c>
      <c r="EZ111" s="214" t="s">
        <v>1013</v>
      </c>
      <c r="FA111" s="215">
        <v>45744</v>
      </c>
      <c r="FB111" s="213" t="s">
        <v>7418</v>
      </c>
      <c r="FC111" s="216">
        <v>2</v>
      </c>
      <c r="FD111" s="216" t="s">
        <v>7415</v>
      </c>
      <c r="FE111" s="216" t="s">
        <v>398</v>
      </c>
      <c r="FF111" s="216">
        <v>2</v>
      </c>
      <c r="FG111" s="216" t="s">
        <v>7417</v>
      </c>
      <c r="FH111" s="216" t="s">
        <v>7416</v>
      </c>
      <c r="FI111" s="206">
        <v>45838</v>
      </c>
      <c r="FJ111" s="213" t="s">
        <v>9079</v>
      </c>
      <c r="FK111" s="214" t="e">
        <v>#N/A</v>
      </c>
      <c r="FL111" s="214" t="e">
        <v>#N/A</v>
      </c>
      <c r="FM111" s="214" t="e">
        <v>#N/A</v>
      </c>
      <c r="FN111" s="214" t="e">
        <v>#N/A</v>
      </c>
      <c r="FO111" s="214" t="e">
        <v>#N/A</v>
      </c>
      <c r="FP111" s="210" t="e">
        <v>#N/A</v>
      </c>
      <c r="FQ111" s="211" t="e">
        <v>#N/A</v>
      </c>
      <c r="FR111" s="213" t="s">
        <v>9080</v>
      </c>
      <c r="FS111" s="216" t="e">
        <v>#N/A</v>
      </c>
      <c r="FT111" s="216" t="e">
        <v>#N/A</v>
      </c>
      <c r="FU111" s="216" t="e">
        <v>#N/A</v>
      </c>
      <c r="FV111" s="216" t="e">
        <v>#N/A</v>
      </c>
      <c r="FW111" s="216" t="e">
        <v>#N/A</v>
      </c>
      <c r="FX111" s="216" t="e">
        <v>#N/A</v>
      </c>
      <c r="FY111" s="206" t="e">
        <v>#N/A</v>
      </c>
      <c r="FZ111" s="214" t="s">
        <v>1524</v>
      </c>
      <c r="GA111" s="214">
        <v>1</v>
      </c>
      <c r="GB111" s="214" t="s">
        <v>1215</v>
      </c>
      <c r="GC111" s="214" t="s">
        <v>62</v>
      </c>
      <c r="GD111" s="214">
        <v>2</v>
      </c>
      <c r="GE111" s="214" t="s">
        <v>17</v>
      </c>
      <c r="GF111" s="214" t="s">
        <v>17</v>
      </c>
      <c r="GG111" s="215">
        <v>45819</v>
      </c>
      <c r="GH111" s="213" t="s">
        <v>1530</v>
      </c>
      <c r="GI111" s="216">
        <v>0</v>
      </c>
      <c r="GJ111" s="216" t="s">
        <v>1215</v>
      </c>
      <c r="GK111" s="216" t="s">
        <v>62</v>
      </c>
      <c r="GL111" s="216">
        <v>2</v>
      </c>
      <c r="GM111" s="216" t="s">
        <v>17</v>
      </c>
      <c r="GN111" s="216" t="s">
        <v>17</v>
      </c>
      <c r="GO111" s="206">
        <v>45819</v>
      </c>
      <c r="GP111" s="214" t="s">
        <v>1525</v>
      </c>
      <c r="GQ111" s="214">
        <v>0</v>
      </c>
      <c r="GR111" s="214" t="s">
        <v>1215</v>
      </c>
      <c r="GS111" s="214" t="s">
        <v>62</v>
      </c>
      <c r="GT111" s="214">
        <v>2</v>
      </c>
      <c r="GU111" s="214" t="s">
        <v>17</v>
      </c>
      <c r="GV111" s="214" t="s">
        <v>17</v>
      </c>
      <c r="GW111" s="215">
        <v>45819</v>
      </c>
      <c r="GX111" s="213" t="s">
        <v>1531</v>
      </c>
      <c r="GY111" s="216">
        <v>0</v>
      </c>
      <c r="GZ111" s="216" t="s">
        <v>1215</v>
      </c>
      <c r="HA111" s="216" t="s">
        <v>62</v>
      </c>
      <c r="HB111" s="216">
        <v>2</v>
      </c>
      <c r="HC111" s="216" t="s">
        <v>17</v>
      </c>
      <c r="HD111" s="216" t="s">
        <v>17</v>
      </c>
      <c r="HE111" s="206">
        <v>45819</v>
      </c>
      <c r="HF111" s="214" t="s">
        <v>1523</v>
      </c>
      <c r="HG111" s="214">
        <v>0</v>
      </c>
      <c r="HH111" s="214" t="s">
        <v>1215</v>
      </c>
      <c r="HI111" s="214" t="s">
        <v>62</v>
      </c>
      <c r="HJ111" s="214">
        <v>2</v>
      </c>
      <c r="HK111" s="214" t="s">
        <v>17</v>
      </c>
      <c r="HL111" s="214" t="s">
        <v>17</v>
      </c>
      <c r="HM111" s="215">
        <v>45819</v>
      </c>
      <c r="HN111" s="213" t="s">
        <v>1529</v>
      </c>
      <c r="HO111" s="216">
        <v>0</v>
      </c>
      <c r="HP111" s="216" t="s">
        <v>1215</v>
      </c>
      <c r="HQ111" s="216" t="s">
        <v>62</v>
      </c>
      <c r="HR111" s="216">
        <v>2</v>
      </c>
      <c r="HS111" s="216" t="s">
        <v>17</v>
      </c>
      <c r="HT111" s="216" t="s">
        <v>17</v>
      </c>
      <c r="HU111" s="206">
        <v>45819</v>
      </c>
      <c r="HV111" s="214" t="s">
        <v>1526</v>
      </c>
      <c r="HW111" s="214">
        <v>0</v>
      </c>
      <c r="HX111" s="214" t="s">
        <v>1215</v>
      </c>
      <c r="HY111" s="214" t="s">
        <v>62</v>
      </c>
      <c r="HZ111" s="214">
        <v>2</v>
      </c>
      <c r="IA111" s="214" t="s">
        <v>17</v>
      </c>
      <c r="IB111" s="214" t="s">
        <v>17</v>
      </c>
      <c r="IC111" s="215">
        <v>45819</v>
      </c>
      <c r="ID111" s="213" t="s">
        <v>1528</v>
      </c>
      <c r="IE111" s="216">
        <v>0</v>
      </c>
      <c r="IF111" s="216" t="s">
        <v>1215</v>
      </c>
      <c r="IG111" s="216" t="s">
        <v>62</v>
      </c>
      <c r="IH111" s="216">
        <v>2</v>
      </c>
      <c r="II111" s="216" t="s">
        <v>17</v>
      </c>
      <c r="IJ111" s="216" t="s">
        <v>17</v>
      </c>
      <c r="IK111" s="206">
        <v>45819</v>
      </c>
      <c r="IL111" s="214" t="s">
        <v>1527</v>
      </c>
      <c r="IM111" s="214">
        <v>3</v>
      </c>
      <c r="IN111" s="214" t="s">
        <v>1215</v>
      </c>
      <c r="IO111" s="214" t="s">
        <v>62</v>
      </c>
      <c r="IP111" s="214">
        <v>2</v>
      </c>
      <c r="IQ111" s="214" t="s">
        <v>17</v>
      </c>
      <c r="IR111" s="214" t="s">
        <v>17</v>
      </c>
      <c r="IS111" s="215">
        <v>45819</v>
      </c>
    </row>
    <row r="112" spans="1:253" s="11" customFormat="1" ht="13.25" customHeight="1" x14ac:dyDescent="0.25">
      <c r="A112" s="11" t="s">
        <v>856</v>
      </c>
      <c r="B112" s="11" t="s">
        <v>8797</v>
      </c>
      <c r="C112" s="11" t="s">
        <v>857</v>
      </c>
      <c r="D112" s="11" t="s">
        <v>858</v>
      </c>
      <c r="E112" s="11" t="s">
        <v>8030</v>
      </c>
      <c r="F112" s="11" t="s">
        <v>2711</v>
      </c>
      <c r="G112" s="204">
        <v>25413000</v>
      </c>
      <c r="H112" s="205" t="s">
        <v>2708</v>
      </c>
      <c r="I112" s="205" t="s">
        <v>398</v>
      </c>
      <c r="J112" s="205">
        <v>2</v>
      </c>
      <c r="K112" s="205" t="s">
        <v>2710</v>
      </c>
      <c r="L112" s="205" t="s">
        <v>2709</v>
      </c>
      <c r="M112" s="206">
        <v>45832</v>
      </c>
      <c r="N112" s="213" t="s">
        <v>2715</v>
      </c>
      <c r="O112" s="208">
        <v>185180</v>
      </c>
      <c r="P112" s="208" t="s">
        <v>2712</v>
      </c>
      <c r="Q112" s="208" t="s">
        <v>178</v>
      </c>
      <c r="R112" s="208">
        <v>1</v>
      </c>
      <c r="S112" s="208" t="s">
        <v>2714</v>
      </c>
      <c r="T112" s="208" t="s">
        <v>2713</v>
      </c>
      <c r="U112" s="209">
        <v>45832</v>
      </c>
      <c r="V112" s="213" t="s">
        <v>2717</v>
      </c>
      <c r="W112" s="205">
        <v>25413000</v>
      </c>
      <c r="X112" s="205" t="s">
        <v>2708</v>
      </c>
      <c r="Y112" s="205" t="s">
        <v>398</v>
      </c>
      <c r="Z112" s="205">
        <v>2</v>
      </c>
      <c r="AA112" s="205" t="s">
        <v>2716</v>
      </c>
      <c r="AB112" s="205" t="s">
        <v>2709</v>
      </c>
      <c r="AC112" s="206">
        <v>45832</v>
      </c>
      <c r="AD112" s="213" t="s">
        <v>2719</v>
      </c>
      <c r="AE112" s="210">
        <v>25413000</v>
      </c>
      <c r="AF112" s="210" t="s">
        <v>2708</v>
      </c>
      <c r="AG112" s="210" t="s">
        <v>398</v>
      </c>
      <c r="AH112" s="210">
        <v>2</v>
      </c>
      <c r="AI112" s="210" t="s">
        <v>2718</v>
      </c>
      <c r="AJ112" s="210" t="s">
        <v>2709</v>
      </c>
      <c r="AK112" s="211">
        <v>45832</v>
      </c>
      <c r="AL112" s="213" t="s">
        <v>2723</v>
      </c>
      <c r="AM112" s="205">
        <v>13108000</v>
      </c>
      <c r="AN112" s="205" t="s">
        <v>2720</v>
      </c>
      <c r="AO112" s="205" t="s">
        <v>398</v>
      </c>
      <c r="AP112" s="205">
        <v>2</v>
      </c>
      <c r="AQ112" s="205" t="s">
        <v>2722</v>
      </c>
      <c r="AR112" s="205" t="s">
        <v>2721</v>
      </c>
      <c r="AS112" s="206">
        <v>45832</v>
      </c>
      <c r="AT112" s="214" t="s">
        <v>860</v>
      </c>
      <c r="AU112" s="210" t="s">
        <v>17</v>
      </c>
      <c r="AV112" s="210" t="s">
        <v>17</v>
      </c>
      <c r="AW112" s="210" t="s">
        <v>17</v>
      </c>
      <c r="AX112" s="210" t="s">
        <v>17</v>
      </c>
      <c r="AY112" s="210" t="s">
        <v>608</v>
      </c>
      <c r="AZ112" s="210" t="s">
        <v>17</v>
      </c>
      <c r="BA112" s="211">
        <v>45704</v>
      </c>
      <c r="BB112" s="213" t="s">
        <v>859</v>
      </c>
      <c r="BC112" s="205" t="s">
        <v>17</v>
      </c>
      <c r="BD112" s="205" t="s">
        <v>17</v>
      </c>
      <c r="BE112" s="205" t="s">
        <v>17</v>
      </c>
      <c r="BF112" s="205" t="s">
        <v>17</v>
      </c>
      <c r="BG112" s="205" t="s">
        <v>608</v>
      </c>
      <c r="BH112" s="205" t="s">
        <v>17</v>
      </c>
      <c r="BI112" s="206">
        <v>45704</v>
      </c>
      <c r="BJ112" s="214" t="s">
        <v>2726</v>
      </c>
      <c r="BK112" s="214">
        <v>6608</v>
      </c>
      <c r="BL112" s="214" t="s">
        <v>2724</v>
      </c>
      <c r="BM112" s="214" t="s">
        <v>178</v>
      </c>
      <c r="BN112" s="214">
        <v>1</v>
      </c>
      <c r="BO112" s="214" t="s">
        <v>2725</v>
      </c>
      <c r="BP112" s="210" t="s">
        <v>1013</v>
      </c>
      <c r="BQ112" s="215">
        <v>45832</v>
      </c>
      <c r="BR112" s="213" t="s">
        <v>861</v>
      </c>
      <c r="BS112" s="216" t="s">
        <v>17</v>
      </c>
      <c r="BT112" s="216" t="s">
        <v>17</v>
      </c>
      <c r="BU112" s="216" t="s">
        <v>17</v>
      </c>
      <c r="BV112" s="216" t="s">
        <v>17</v>
      </c>
      <c r="BW112" s="216" t="s">
        <v>608</v>
      </c>
      <c r="BX112" s="216" t="s">
        <v>17</v>
      </c>
      <c r="BY112" s="206">
        <v>45704</v>
      </c>
      <c r="BZ112" s="214" t="s">
        <v>862</v>
      </c>
      <c r="CA112" s="214" t="s">
        <v>17</v>
      </c>
      <c r="CB112" s="214" t="s">
        <v>17</v>
      </c>
      <c r="CC112" s="214" t="s">
        <v>17</v>
      </c>
      <c r="CD112" s="214" t="s">
        <v>17</v>
      </c>
      <c r="CE112" s="214" t="s">
        <v>608</v>
      </c>
      <c r="CF112" s="214" t="s">
        <v>17</v>
      </c>
      <c r="CG112" s="215">
        <v>45704</v>
      </c>
      <c r="CH112" s="213" t="s">
        <v>9081</v>
      </c>
      <c r="CI112" s="214" t="e">
        <v>#N/A</v>
      </c>
      <c r="CJ112" s="214" t="e">
        <v>#N/A</v>
      </c>
      <c r="CK112" s="214" t="e">
        <v>#N/A</v>
      </c>
      <c r="CL112" s="214" t="e">
        <v>#N/A</v>
      </c>
      <c r="CM112" s="214" t="e">
        <v>#N/A</v>
      </c>
      <c r="CN112" s="214" t="e">
        <v>#N/A</v>
      </c>
      <c r="CO112" s="217" t="e">
        <v>#N/A</v>
      </c>
      <c r="CP112" s="214" t="s">
        <v>864</v>
      </c>
      <c r="CQ112" s="216" t="s">
        <v>17</v>
      </c>
      <c r="CR112" s="216" t="s">
        <v>17</v>
      </c>
      <c r="CS112" s="216" t="s">
        <v>17</v>
      </c>
      <c r="CT112" s="216" t="s">
        <v>17</v>
      </c>
      <c r="CU112" s="216" t="s">
        <v>608</v>
      </c>
      <c r="CV112" s="216" t="s">
        <v>17</v>
      </c>
      <c r="CW112" s="206">
        <v>45704</v>
      </c>
      <c r="CX112" s="214" t="s">
        <v>2731</v>
      </c>
      <c r="CY112" s="210">
        <v>16471000</v>
      </c>
      <c r="CZ112" s="210" t="s">
        <v>2736</v>
      </c>
      <c r="DA112" s="210" t="s">
        <v>230</v>
      </c>
      <c r="DB112" s="210">
        <v>3</v>
      </c>
      <c r="DC112" s="210" t="s">
        <v>2738</v>
      </c>
      <c r="DD112" s="210" t="s">
        <v>2737</v>
      </c>
      <c r="DE112" s="212">
        <v>45832</v>
      </c>
      <c r="DF112" s="213" t="s">
        <v>2732</v>
      </c>
      <c r="DG112" s="205">
        <v>0</v>
      </c>
      <c r="DH112" s="216" t="s">
        <v>2708</v>
      </c>
      <c r="DI112" s="216" t="s">
        <v>230</v>
      </c>
      <c r="DJ112" s="216">
        <v>3</v>
      </c>
      <c r="DK112" s="216" t="s">
        <v>2662</v>
      </c>
      <c r="DL112" s="216" t="s">
        <v>2709</v>
      </c>
      <c r="DM112" s="206">
        <v>45832</v>
      </c>
      <c r="DN112" s="214" t="s">
        <v>2735</v>
      </c>
      <c r="DO112" s="210">
        <v>8942000</v>
      </c>
      <c r="DP112" s="214" t="s">
        <v>2733</v>
      </c>
      <c r="DQ112" s="214" t="s">
        <v>230</v>
      </c>
      <c r="DR112" s="214">
        <v>3</v>
      </c>
      <c r="DS112" s="214" t="s">
        <v>1801</v>
      </c>
      <c r="DT112" s="214" t="s">
        <v>2734</v>
      </c>
      <c r="DU112" s="215">
        <v>45832</v>
      </c>
      <c r="DV112" s="213" t="s">
        <v>2739</v>
      </c>
      <c r="DW112" s="205">
        <v>7093000</v>
      </c>
      <c r="DX112" s="216" t="s">
        <v>2736</v>
      </c>
      <c r="DY112" s="216" t="s">
        <v>230</v>
      </c>
      <c r="DZ112" s="216">
        <v>3</v>
      </c>
      <c r="EA112" s="216" t="s">
        <v>2738</v>
      </c>
      <c r="EB112" s="216" t="s">
        <v>2737</v>
      </c>
      <c r="EC112" s="206">
        <v>45832</v>
      </c>
      <c r="ED112" s="214" t="s">
        <v>2741</v>
      </c>
      <c r="EE112" s="210">
        <v>9378000</v>
      </c>
      <c r="EF112" s="214" t="s">
        <v>2736</v>
      </c>
      <c r="EG112" s="214" t="s">
        <v>230</v>
      </c>
      <c r="EH112" s="214">
        <v>3</v>
      </c>
      <c r="EI112" s="214" t="s">
        <v>2740</v>
      </c>
      <c r="EJ112" s="214" t="s">
        <v>2737</v>
      </c>
      <c r="EK112" s="215">
        <v>45832</v>
      </c>
      <c r="EL112" s="213" t="s">
        <v>2743</v>
      </c>
      <c r="EM112" s="205">
        <v>0</v>
      </c>
      <c r="EN112" s="216" t="s">
        <v>2736</v>
      </c>
      <c r="EO112" s="216" t="s">
        <v>230</v>
      </c>
      <c r="EP112" s="216">
        <v>3</v>
      </c>
      <c r="EQ112" s="216" t="s">
        <v>2742</v>
      </c>
      <c r="ER112" s="216" t="s">
        <v>2737</v>
      </c>
      <c r="ES112" s="206">
        <v>45832</v>
      </c>
      <c r="ET112" s="214" t="s">
        <v>2727</v>
      </c>
      <c r="EU112" s="214">
        <v>6608</v>
      </c>
      <c r="EV112" s="214" t="s">
        <v>2724</v>
      </c>
      <c r="EW112" s="214" t="s">
        <v>178</v>
      </c>
      <c r="EX112" s="214">
        <v>1</v>
      </c>
      <c r="EY112" s="214" t="s">
        <v>2725</v>
      </c>
      <c r="EZ112" s="214" t="s">
        <v>1013</v>
      </c>
      <c r="FA112" s="215">
        <v>45832</v>
      </c>
      <c r="FB112" s="213" t="s">
        <v>2744</v>
      </c>
      <c r="FC112" s="216">
        <v>5</v>
      </c>
      <c r="FD112" s="216" t="s">
        <v>2728</v>
      </c>
      <c r="FE112" s="216" t="s">
        <v>178</v>
      </c>
      <c r="FF112" s="216">
        <v>1</v>
      </c>
      <c r="FG112" s="216" t="s">
        <v>1809</v>
      </c>
      <c r="FH112" s="216" t="s">
        <v>2729</v>
      </c>
      <c r="FI112" s="206">
        <v>45832</v>
      </c>
      <c r="FJ112" s="213" t="s">
        <v>866</v>
      </c>
      <c r="FK112" s="214" t="s">
        <v>17</v>
      </c>
      <c r="FL112" s="214" t="s">
        <v>17</v>
      </c>
      <c r="FM112" s="214" t="s">
        <v>17</v>
      </c>
      <c r="FN112" s="214" t="s">
        <v>17</v>
      </c>
      <c r="FO112" s="214" t="s">
        <v>608</v>
      </c>
      <c r="FP112" s="210" t="s">
        <v>865</v>
      </c>
      <c r="FQ112" s="211">
        <v>45704</v>
      </c>
      <c r="FR112" s="213" t="s">
        <v>867</v>
      </c>
      <c r="FS112" s="216" t="s">
        <v>17</v>
      </c>
      <c r="FT112" s="216" t="s">
        <v>17</v>
      </c>
      <c r="FU112" s="216" t="s">
        <v>17</v>
      </c>
      <c r="FV112" s="216" t="s">
        <v>17</v>
      </c>
      <c r="FW112" s="216" t="s">
        <v>608</v>
      </c>
      <c r="FX112" s="216" t="s">
        <v>17</v>
      </c>
      <c r="FY112" s="206">
        <v>45704</v>
      </c>
      <c r="FZ112" s="214" t="s">
        <v>1742</v>
      </c>
      <c r="GA112" s="214">
        <v>1</v>
      </c>
      <c r="GB112" s="214" t="s">
        <v>1215</v>
      </c>
      <c r="GC112" s="214" t="s">
        <v>62</v>
      </c>
      <c r="GD112" s="214">
        <v>2</v>
      </c>
      <c r="GE112" s="214" t="s">
        <v>17</v>
      </c>
      <c r="GF112" s="214" t="s">
        <v>17</v>
      </c>
      <c r="GG112" s="215">
        <v>45825</v>
      </c>
      <c r="GH112" s="213" t="s">
        <v>1748</v>
      </c>
      <c r="GI112" s="216">
        <v>3</v>
      </c>
      <c r="GJ112" s="216" t="s">
        <v>1215</v>
      </c>
      <c r="GK112" s="216" t="s">
        <v>62</v>
      </c>
      <c r="GL112" s="216">
        <v>2</v>
      </c>
      <c r="GM112" s="216" t="s">
        <v>17</v>
      </c>
      <c r="GN112" s="216" t="s">
        <v>17</v>
      </c>
      <c r="GO112" s="206">
        <v>45825</v>
      </c>
      <c r="GP112" s="214" t="s">
        <v>1743</v>
      </c>
      <c r="GQ112" s="214">
        <v>2</v>
      </c>
      <c r="GR112" s="214" t="s">
        <v>1215</v>
      </c>
      <c r="GS112" s="214" t="s">
        <v>62</v>
      </c>
      <c r="GT112" s="214">
        <v>2</v>
      </c>
      <c r="GU112" s="214" t="s">
        <v>17</v>
      </c>
      <c r="GV112" s="214" t="s">
        <v>17</v>
      </c>
      <c r="GW112" s="215">
        <v>45825</v>
      </c>
      <c r="GX112" s="213" t="s">
        <v>1749</v>
      </c>
      <c r="GY112" s="216">
        <v>3</v>
      </c>
      <c r="GZ112" s="216" t="s">
        <v>1215</v>
      </c>
      <c r="HA112" s="216" t="s">
        <v>62</v>
      </c>
      <c r="HB112" s="216">
        <v>2</v>
      </c>
      <c r="HC112" s="216" t="s">
        <v>17</v>
      </c>
      <c r="HD112" s="216" t="s">
        <v>17</v>
      </c>
      <c r="HE112" s="206">
        <v>45825</v>
      </c>
      <c r="HF112" s="214" t="s">
        <v>1741</v>
      </c>
      <c r="HG112" s="214">
        <v>0</v>
      </c>
      <c r="HH112" s="214" t="s">
        <v>1215</v>
      </c>
      <c r="HI112" s="214" t="s">
        <v>62</v>
      </c>
      <c r="HJ112" s="214">
        <v>2</v>
      </c>
      <c r="HK112" s="214" t="s">
        <v>17</v>
      </c>
      <c r="HL112" s="214" t="s">
        <v>17</v>
      </c>
      <c r="HM112" s="215">
        <v>45825</v>
      </c>
      <c r="HN112" s="213" t="s">
        <v>1747</v>
      </c>
      <c r="HO112" s="216">
        <v>3</v>
      </c>
      <c r="HP112" s="216" t="s">
        <v>1215</v>
      </c>
      <c r="HQ112" s="216" t="s">
        <v>62</v>
      </c>
      <c r="HR112" s="216">
        <v>2</v>
      </c>
      <c r="HS112" s="216" t="s">
        <v>17</v>
      </c>
      <c r="HT112" s="216" t="s">
        <v>17</v>
      </c>
      <c r="HU112" s="206">
        <v>45825</v>
      </c>
      <c r="HV112" s="214" t="s">
        <v>1744</v>
      </c>
      <c r="HW112" s="214">
        <v>2</v>
      </c>
      <c r="HX112" s="214" t="s">
        <v>1215</v>
      </c>
      <c r="HY112" s="214" t="s">
        <v>62</v>
      </c>
      <c r="HZ112" s="214">
        <v>2</v>
      </c>
      <c r="IA112" s="214" t="s">
        <v>17</v>
      </c>
      <c r="IB112" s="214" t="s">
        <v>17</v>
      </c>
      <c r="IC112" s="215">
        <v>45825</v>
      </c>
      <c r="ID112" s="213" t="s">
        <v>1746</v>
      </c>
      <c r="IE112" s="216">
        <v>2</v>
      </c>
      <c r="IF112" s="216" t="s">
        <v>1215</v>
      </c>
      <c r="IG112" s="216" t="s">
        <v>62</v>
      </c>
      <c r="IH112" s="216">
        <v>2</v>
      </c>
      <c r="II112" s="216" t="s">
        <v>17</v>
      </c>
      <c r="IJ112" s="216" t="s">
        <v>17</v>
      </c>
      <c r="IK112" s="206">
        <v>45825</v>
      </c>
      <c r="IL112" s="214" t="s">
        <v>1745</v>
      </c>
      <c r="IM112" s="214">
        <v>0</v>
      </c>
      <c r="IN112" s="214" t="s">
        <v>1215</v>
      </c>
      <c r="IO112" s="214" t="s">
        <v>62</v>
      </c>
      <c r="IP112" s="214">
        <v>2</v>
      </c>
      <c r="IQ112" s="214" t="s">
        <v>17</v>
      </c>
      <c r="IR112" s="214" t="s">
        <v>17</v>
      </c>
      <c r="IS112" s="215">
        <v>45825</v>
      </c>
    </row>
    <row r="113" spans="1:253" s="11" customFormat="1" ht="13.25" customHeight="1" x14ac:dyDescent="0.25">
      <c r="A113" s="11" t="s">
        <v>272</v>
      </c>
      <c r="B113" s="11" t="s">
        <v>8489</v>
      </c>
      <c r="C113" s="11" t="s">
        <v>273</v>
      </c>
      <c r="D113" s="11" t="s">
        <v>102</v>
      </c>
      <c r="E113" s="11" t="s">
        <v>8031</v>
      </c>
      <c r="F113" s="11" t="s">
        <v>4476</v>
      </c>
      <c r="G113" s="204">
        <v>20869000</v>
      </c>
      <c r="H113" s="205" t="s">
        <v>4333</v>
      </c>
      <c r="I113" s="205" t="s">
        <v>398</v>
      </c>
      <c r="J113" s="205">
        <v>2</v>
      </c>
      <c r="K113" s="205" t="s">
        <v>4335</v>
      </c>
      <c r="L113" s="205" t="s">
        <v>4334</v>
      </c>
      <c r="M113" s="206">
        <v>45834</v>
      </c>
      <c r="N113" s="213" t="s">
        <v>4478</v>
      </c>
      <c r="O113" s="208">
        <v>1265193</v>
      </c>
      <c r="P113" s="208" t="s">
        <v>4337</v>
      </c>
      <c r="Q113" s="208" t="s">
        <v>398</v>
      </c>
      <c r="R113" s="208">
        <v>2</v>
      </c>
      <c r="S113" s="208" t="s">
        <v>4477</v>
      </c>
      <c r="T113" s="208" t="s">
        <v>4338</v>
      </c>
      <c r="U113" s="209">
        <v>45834</v>
      </c>
      <c r="V113" s="213" t="s">
        <v>4480</v>
      </c>
      <c r="W113" s="205">
        <v>20869000</v>
      </c>
      <c r="X113" s="205" t="s">
        <v>4333</v>
      </c>
      <c r="Y113" s="205" t="s">
        <v>398</v>
      </c>
      <c r="Z113" s="205">
        <v>2</v>
      </c>
      <c r="AA113" s="205" t="s">
        <v>4479</v>
      </c>
      <c r="AB113" s="205" t="s">
        <v>4334</v>
      </c>
      <c r="AC113" s="206">
        <v>45834</v>
      </c>
      <c r="AD113" s="213" t="s">
        <v>4482</v>
      </c>
      <c r="AE113" s="210">
        <v>20869000</v>
      </c>
      <c r="AF113" s="210" t="s">
        <v>4333</v>
      </c>
      <c r="AG113" s="210" t="s">
        <v>398</v>
      </c>
      <c r="AH113" s="210">
        <v>2</v>
      </c>
      <c r="AI113" s="210" t="s">
        <v>4481</v>
      </c>
      <c r="AJ113" s="210" t="s">
        <v>4334</v>
      </c>
      <c r="AK113" s="211">
        <v>45834</v>
      </c>
      <c r="AL113" s="213" t="s">
        <v>4486</v>
      </c>
      <c r="AM113" s="205">
        <v>2021000</v>
      </c>
      <c r="AN113" s="205" t="s">
        <v>4483</v>
      </c>
      <c r="AO113" s="205" t="s">
        <v>398</v>
      </c>
      <c r="AP113" s="205">
        <v>2</v>
      </c>
      <c r="AQ113" s="205" t="s">
        <v>4485</v>
      </c>
      <c r="AR113" s="205" t="s">
        <v>4484</v>
      </c>
      <c r="AS113" s="206">
        <v>45834</v>
      </c>
      <c r="AT113" s="214" t="s">
        <v>4487</v>
      </c>
      <c r="AU113" s="210" t="s">
        <v>17</v>
      </c>
      <c r="AV113" s="210" t="s">
        <v>17</v>
      </c>
      <c r="AW113" s="210" t="s">
        <v>17</v>
      </c>
      <c r="AX113" s="210" t="s">
        <v>17</v>
      </c>
      <c r="AY113" s="210" t="s">
        <v>318</v>
      </c>
      <c r="AZ113" s="210" t="s">
        <v>17</v>
      </c>
      <c r="BA113" s="211">
        <v>45834</v>
      </c>
      <c r="BB113" s="213" t="s">
        <v>277</v>
      </c>
      <c r="BC113" s="205" t="s">
        <v>17</v>
      </c>
      <c r="BD113" s="205" t="s">
        <v>17</v>
      </c>
      <c r="BE113" s="205" t="s">
        <v>230</v>
      </c>
      <c r="BF113" s="205">
        <v>3</v>
      </c>
      <c r="BG113" s="205" t="s">
        <v>17</v>
      </c>
      <c r="BH113" s="205" t="s">
        <v>17</v>
      </c>
      <c r="BI113" s="206">
        <v>44187</v>
      </c>
      <c r="BJ113" s="214" t="s">
        <v>4489</v>
      </c>
      <c r="BK113" s="214">
        <v>134</v>
      </c>
      <c r="BL113" s="214" t="s">
        <v>4354</v>
      </c>
      <c r="BM113" s="214" t="s">
        <v>178</v>
      </c>
      <c r="BN113" s="214">
        <v>1</v>
      </c>
      <c r="BO113" s="214" t="s">
        <v>4488</v>
      </c>
      <c r="BP113" s="210" t="s">
        <v>4355</v>
      </c>
      <c r="BQ113" s="215">
        <v>45834</v>
      </c>
      <c r="BR113" s="213" t="s">
        <v>274</v>
      </c>
      <c r="BS113" s="216" t="s">
        <v>17</v>
      </c>
      <c r="BT113" s="216" t="s">
        <v>17</v>
      </c>
      <c r="BU113" s="216" t="s">
        <v>230</v>
      </c>
      <c r="BV113" s="216">
        <v>3</v>
      </c>
      <c r="BW113" s="216" t="s">
        <v>17</v>
      </c>
      <c r="BX113" s="216" t="s">
        <v>17</v>
      </c>
      <c r="BY113" s="206">
        <v>44187</v>
      </c>
      <c r="BZ113" s="214" t="s">
        <v>275</v>
      </c>
      <c r="CA113" s="214" t="s">
        <v>17</v>
      </c>
      <c r="CB113" s="214" t="s">
        <v>17</v>
      </c>
      <c r="CC113" s="214" t="s">
        <v>230</v>
      </c>
      <c r="CD113" s="214">
        <v>3</v>
      </c>
      <c r="CE113" s="214" t="s">
        <v>17</v>
      </c>
      <c r="CF113" s="214" t="s">
        <v>17</v>
      </c>
      <c r="CG113" s="215">
        <v>44187</v>
      </c>
      <c r="CH113" s="213" t="s">
        <v>9082</v>
      </c>
      <c r="CI113" s="214" t="e">
        <v>#N/A</v>
      </c>
      <c r="CJ113" s="214" t="e">
        <v>#N/A</v>
      </c>
      <c r="CK113" s="214" t="e">
        <v>#N/A</v>
      </c>
      <c r="CL113" s="214" t="e">
        <v>#N/A</v>
      </c>
      <c r="CM113" s="214" t="e">
        <v>#N/A</v>
      </c>
      <c r="CN113" s="214" t="e">
        <v>#N/A</v>
      </c>
      <c r="CO113" s="217" t="e">
        <v>#N/A</v>
      </c>
      <c r="CP113" s="214" t="s">
        <v>276</v>
      </c>
      <c r="CQ113" s="216" t="s">
        <v>17</v>
      </c>
      <c r="CR113" s="216" t="s">
        <v>17</v>
      </c>
      <c r="CS113" s="216" t="s">
        <v>230</v>
      </c>
      <c r="CT113" s="216">
        <v>3</v>
      </c>
      <c r="CU113" s="216" t="s">
        <v>17</v>
      </c>
      <c r="CV113" s="216" t="s">
        <v>17</v>
      </c>
      <c r="CW113" s="206">
        <v>44187</v>
      </c>
      <c r="CX113" s="214" t="s">
        <v>4495</v>
      </c>
      <c r="CY113" s="210">
        <v>5471000</v>
      </c>
      <c r="CZ113" s="210" t="s">
        <v>4492</v>
      </c>
      <c r="DA113" s="210" t="s">
        <v>230</v>
      </c>
      <c r="DB113" s="210">
        <v>3</v>
      </c>
      <c r="DC113" s="210" t="s">
        <v>4502</v>
      </c>
      <c r="DD113" s="210" t="s">
        <v>4501</v>
      </c>
      <c r="DE113" s="212">
        <v>45834</v>
      </c>
      <c r="DF113" s="213" t="s">
        <v>4496</v>
      </c>
      <c r="DG113" s="205">
        <v>0</v>
      </c>
      <c r="DH113" s="216" t="s">
        <v>4333</v>
      </c>
      <c r="DI113" s="216" t="s">
        <v>398</v>
      </c>
      <c r="DJ113" s="216">
        <v>2</v>
      </c>
      <c r="DK113" s="216" t="s">
        <v>2662</v>
      </c>
      <c r="DL113" s="216" t="s">
        <v>4334</v>
      </c>
      <c r="DM113" s="206">
        <v>45834</v>
      </c>
      <c r="DN113" s="214" t="s">
        <v>4500</v>
      </c>
      <c r="DO113" s="210">
        <v>15398000</v>
      </c>
      <c r="DP113" s="214" t="s">
        <v>4497</v>
      </c>
      <c r="DQ113" s="214" t="s">
        <v>398</v>
      </c>
      <c r="DR113" s="214">
        <v>2</v>
      </c>
      <c r="DS113" s="214" t="s">
        <v>4499</v>
      </c>
      <c r="DT113" s="214" t="s">
        <v>4498</v>
      </c>
      <c r="DU113" s="215">
        <v>45834</v>
      </c>
      <c r="DV113" s="213" t="s">
        <v>4503</v>
      </c>
      <c r="DW113" s="205">
        <v>4856000</v>
      </c>
      <c r="DX113" s="216" t="s">
        <v>4492</v>
      </c>
      <c r="DY113" s="216" t="s">
        <v>230</v>
      </c>
      <c r="DZ113" s="216">
        <v>3</v>
      </c>
      <c r="EA113" s="216" t="s">
        <v>4502</v>
      </c>
      <c r="EB113" s="216" t="s">
        <v>4501</v>
      </c>
      <c r="EC113" s="206">
        <v>45834</v>
      </c>
      <c r="ED113" s="214" t="s">
        <v>4506</v>
      </c>
      <c r="EE113" s="210">
        <v>615000</v>
      </c>
      <c r="EF113" s="214" t="s">
        <v>4504</v>
      </c>
      <c r="EG113" s="214" t="s">
        <v>230</v>
      </c>
      <c r="EH113" s="214">
        <v>3</v>
      </c>
      <c r="EI113" s="214" t="s">
        <v>4505</v>
      </c>
      <c r="EJ113" s="214" t="s">
        <v>4501</v>
      </c>
      <c r="EK113" s="215">
        <v>45834</v>
      </c>
      <c r="EL113" s="213" t="s">
        <v>4509</v>
      </c>
      <c r="EM113" s="205">
        <v>0</v>
      </c>
      <c r="EN113" s="216" t="s">
        <v>4507</v>
      </c>
      <c r="EO113" s="216" t="s">
        <v>230</v>
      </c>
      <c r="EP113" s="216">
        <v>3</v>
      </c>
      <c r="EQ113" s="216" t="s">
        <v>4508</v>
      </c>
      <c r="ER113" s="216" t="s">
        <v>4501</v>
      </c>
      <c r="ES113" s="206">
        <v>45834</v>
      </c>
      <c r="ET113" s="214" t="s">
        <v>4491</v>
      </c>
      <c r="EU113" s="214">
        <v>134</v>
      </c>
      <c r="EV113" s="214" t="s">
        <v>4354</v>
      </c>
      <c r="EW113" s="214" t="s">
        <v>178</v>
      </c>
      <c r="EX113" s="214">
        <v>1</v>
      </c>
      <c r="EY113" s="214" t="s">
        <v>4490</v>
      </c>
      <c r="EZ113" s="214" t="s">
        <v>4355</v>
      </c>
      <c r="FA113" s="215">
        <v>45834</v>
      </c>
      <c r="FB113" s="213" t="s">
        <v>4512</v>
      </c>
      <c r="FC113" s="216">
        <v>4</v>
      </c>
      <c r="FD113" s="216" t="s">
        <v>4510</v>
      </c>
      <c r="FE113" s="216" t="s">
        <v>398</v>
      </c>
      <c r="FF113" s="216">
        <v>2</v>
      </c>
      <c r="FG113" s="216" t="s">
        <v>4511</v>
      </c>
      <c r="FH113" s="216" t="s">
        <v>4455</v>
      </c>
      <c r="FI113" s="206">
        <v>45834</v>
      </c>
      <c r="FJ113" s="213" t="s">
        <v>278</v>
      </c>
      <c r="FK113" s="214" t="s">
        <v>17</v>
      </c>
      <c r="FL113" s="214" t="s">
        <v>17</v>
      </c>
      <c r="FM113" s="214" t="s">
        <v>230</v>
      </c>
      <c r="FN113" s="214">
        <v>3</v>
      </c>
      <c r="FO113" s="214" t="s">
        <v>17</v>
      </c>
      <c r="FP113" s="210" t="s">
        <v>17</v>
      </c>
      <c r="FQ113" s="211">
        <v>44187</v>
      </c>
      <c r="FR113" s="213" t="s">
        <v>279</v>
      </c>
      <c r="FS113" s="216" t="s">
        <v>17</v>
      </c>
      <c r="FT113" s="216" t="s">
        <v>17</v>
      </c>
      <c r="FU113" s="216" t="s">
        <v>230</v>
      </c>
      <c r="FV113" s="216">
        <v>3</v>
      </c>
      <c r="FW113" s="216" t="s">
        <v>17</v>
      </c>
      <c r="FX113" s="216" t="s">
        <v>17</v>
      </c>
      <c r="FY113" s="206">
        <v>44187</v>
      </c>
      <c r="FZ113" s="214" t="s">
        <v>2397</v>
      </c>
      <c r="GA113" s="214">
        <v>1</v>
      </c>
      <c r="GB113" s="214" t="s">
        <v>1215</v>
      </c>
      <c r="GC113" s="214" t="s">
        <v>62</v>
      </c>
      <c r="GD113" s="214">
        <v>2</v>
      </c>
      <c r="GE113" s="214" t="s">
        <v>17</v>
      </c>
      <c r="GF113" s="214" t="s">
        <v>17</v>
      </c>
      <c r="GG113" s="215">
        <v>45828</v>
      </c>
      <c r="GH113" s="213" t="s">
        <v>2403</v>
      </c>
      <c r="GI113" s="216">
        <v>3</v>
      </c>
      <c r="GJ113" s="216" t="s">
        <v>1215</v>
      </c>
      <c r="GK113" s="216" t="s">
        <v>62</v>
      </c>
      <c r="GL113" s="216">
        <v>2</v>
      </c>
      <c r="GM113" s="216" t="s">
        <v>17</v>
      </c>
      <c r="GN113" s="216" t="s">
        <v>17</v>
      </c>
      <c r="GO113" s="206">
        <v>45828</v>
      </c>
      <c r="GP113" s="214" t="s">
        <v>2398</v>
      </c>
      <c r="GQ113" s="214">
        <v>1</v>
      </c>
      <c r="GR113" s="214" t="s">
        <v>1215</v>
      </c>
      <c r="GS113" s="214" t="s">
        <v>62</v>
      </c>
      <c r="GT113" s="214">
        <v>2</v>
      </c>
      <c r="GU113" s="214" t="s">
        <v>17</v>
      </c>
      <c r="GV113" s="214" t="s">
        <v>17</v>
      </c>
      <c r="GW113" s="215">
        <v>45828</v>
      </c>
      <c r="GX113" s="213" t="s">
        <v>2404</v>
      </c>
      <c r="GY113" s="216">
        <v>0</v>
      </c>
      <c r="GZ113" s="216" t="s">
        <v>1215</v>
      </c>
      <c r="HA113" s="216" t="s">
        <v>62</v>
      </c>
      <c r="HB113" s="216">
        <v>2</v>
      </c>
      <c r="HC113" s="216" t="s">
        <v>17</v>
      </c>
      <c r="HD113" s="216" t="s">
        <v>17</v>
      </c>
      <c r="HE113" s="206">
        <v>45828</v>
      </c>
      <c r="HF113" s="214" t="s">
        <v>2396</v>
      </c>
      <c r="HG113" s="214">
        <v>0</v>
      </c>
      <c r="HH113" s="214" t="s">
        <v>1215</v>
      </c>
      <c r="HI113" s="214" t="s">
        <v>62</v>
      </c>
      <c r="HJ113" s="214">
        <v>2</v>
      </c>
      <c r="HK113" s="214" t="s">
        <v>17</v>
      </c>
      <c r="HL113" s="214" t="s">
        <v>17</v>
      </c>
      <c r="HM113" s="215">
        <v>45828</v>
      </c>
      <c r="HN113" s="213" t="s">
        <v>2402</v>
      </c>
      <c r="HO113" s="216">
        <v>2</v>
      </c>
      <c r="HP113" s="216" t="s">
        <v>1215</v>
      </c>
      <c r="HQ113" s="216" t="s">
        <v>62</v>
      </c>
      <c r="HR113" s="216">
        <v>2</v>
      </c>
      <c r="HS113" s="216" t="s">
        <v>17</v>
      </c>
      <c r="HT113" s="216" t="s">
        <v>17</v>
      </c>
      <c r="HU113" s="206">
        <v>45828</v>
      </c>
      <c r="HV113" s="214" t="s">
        <v>2399</v>
      </c>
      <c r="HW113" s="214">
        <v>3</v>
      </c>
      <c r="HX113" s="214" t="s">
        <v>1215</v>
      </c>
      <c r="HY113" s="214" t="s">
        <v>62</v>
      </c>
      <c r="HZ113" s="214">
        <v>2</v>
      </c>
      <c r="IA113" s="214" t="s">
        <v>17</v>
      </c>
      <c r="IB113" s="214" t="s">
        <v>17</v>
      </c>
      <c r="IC113" s="215">
        <v>45828</v>
      </c>
      <c r="ID113" s="213" t="s">
        <v>2401</v>
      </c>
      <c r="IE113" s="216">
        <v>3</v>
      </c>
      <c r="IF113" s="216" t="s">
        <v>1215</v>
      </c>
      <c r="IG113" s="216" t="s">
        <v>62</v>
      </c>
      <c r="IH113" s="216">
        <v>2</v>
      </c>
      <c r="II113" s="216" t="s">
        <v>17</v>
      </c>
      <c r="IJ113" s="216" t="s">
        <v>17</v>
      </c>
      <c r="IK113" s="206">
        <v>45828</v>
      </c>
      <c r="IL113" s="214" t="s">
        <v>2400</v>
      </c>
      <c r="IM113" s="214">
        <v>3</v>
      </c>
      <c r="IN113" s="214" t="s">
        <v>1215</v>
      </c>
      <c r="IO113" s="214" t="s">
        <v>62</v>
      </c>
      <c r="IP113" s="214">
        <v>2</v>
      </c>
      <c r="IQ113" s="214" t="s">
        <v>17</v>
      </c>
      <c r="IR113" s="214" t="s">
        <v>17</v>
      </c>
      <c r="IS113" s="215">
        <v>45828</v>
      </c>
    </row>
    <row r="114" spans="1:253" s="11" customFormat="1" ht="13.25" customHeight="1" x14ac:dyDescent="0.25">
      <c r="A114" s="11" t="s">
        <v>100</v>
      </c>
      <c r="B114" s="11" t="s">
        <v>8448</v>
      </c>
      <c r="C114" s="11" t="s">
        <v>101</v>
      </c>
      <c r="D114" s="11" t="s">
        <v>102</v>
      </c>
      <c r="E114" s="11" t="s">
        <v>8031</v>
      </c>
      <c r="F114" s="11" t="s">
        <v>4447</v>
      </c>
      <c r="G114" s="204">
        <v>20869000</v>
      </c>
      <c r="H114" s="205" t="s">
        <v>4446</v>
      </c>
      <c r="I114" s="205" t="s">
        <v>398</v>
      </c>
      <c r="J114" s="205">
        <v>2</v>
      </c>
      <c r="K114" s="205" t="s">
        <v>4335</v>
      </c>
      <c r="L114" s="205" t="s">
        <v>4334</v>
      </c>
      <c r="M114" s="206">
        <v>45834</v>
      </c>
      <c r="N114" s="213" t="s">
        <v>4449</v>
      </c>
      <c r="O114" s="208">
        <v>19779</v>
      </c>
      <c r="P114" s="208" t="s">
        <v>4337</v>
      </c>
      <c r="Q114" s="208" t="s">
        <v>398</v>
      </c>
      <c r="R114" s="208">
        <v>2</v>
      </c>
      <c r="S114" s="208" t="s">
        <v>4448</v>
      </c>
      <c r="T114" s="208" t="s">
        <v>4338</v>
      </c>
      <c r="U114" s="209">
        <v>45834</v>
      </c>
      <c r="V114" s="213" t="s">
        <v>4451</v>
      </c>
      <c r="W114" s="205">
        <v>756000</v>
      </c>
      <c r="X114" s="205" t="s">
        <v>4341</v>
      </c>
      <c r="Y114" s="205" t="s">
        <v>178</v>
      </c>
      <c r="Z114" s="205">
        <v>1</v>
      </c>
      <c r="AA114" s="205" t="s">
        <v>4450</v>
      </c>
      <c r="AB114" s="205" t="s">
        <v>4342</v>
      </c>
      <c r="AC114" s="206">
        <v>45834</v>
      </c>
      <c r="AD114" s="213" t="s">
        <v>4453</v>
      </c>
      <c r="AE114" s="210">
        <v>756000</v>
      </c>
      <c r="AF114" s="210" t="s">
        <v>4341</v>
      </c>
      <c r="AG114" s="210" t="s">
        <v>178</v>
      </c>
      <c r="AH114" s="210">
        <v>1</v>
      </c>
      <c r="AI114" s="210" t="s">
        <v>4452</v>
      </c>
      <c r="AJ114" s="210" t="s">
        <v>4342</v>
      </c>
      <c r="AK114" s="211">
        <v>45834</v>
      </c>
      <c r="AL114" s="213" t="s">
        <v>4457</v>
      </c>
      <c r="AM114" s="205">
        <v>264000</v>
      </c>
      <c r="AN114" s="205" t="s">
        <v>4454</v>
      </c>
      <c r="AO114" s="205" t="s">
        <v>398</v>
      </c>
      <c r="AP114" s="205">
        <v>2</v>
      </c>
      <c r="AQ114" s="205" t="s">
        <v>4456</v>
      </c>
      <c r="AR114" s="205" t="s">
        <v>4455</v>
      </c>
      <c r="AS114" s="206">
        <v>45834</v>
      </c>
      <c r="AT114" s="214" t="s">
        <v>4458</v>
      </c>
      <c r="AU114" s="210" t="s">
        <v>17</v>
      </c>
      <c r="AV114" s="210" t="s">
        <v>17</v>
      </c>
      <c r="AW114" s="210" t="s">
        <v>17</v>
      </c>
      <c r="AX114" s="210" t="s">
        <v>17</v>
      </c>
      <c r="AY114" s="210" t="s">
        <v>4352</v>
      </c>
      <c r="AZ114" s="210" t="s">
        <v>318</v>
      </c>
      <c r="BA114" s="211">
        <v>45834</v>
      </c>
      <c r="BB114" s="213" t="s">
        <v>107</v>
      </c>
      <c r="BC114" s="205" t="s">
        <v>17</v>
      </c>
      <c r="BD114" s="205">
        <v>0</v>
      </c>
      <c r="BE114" s="205" t="s">
        <v>62</v>
      </c>
      <c r="BF114" s="205">
        <v>2</v>
      </c>
      <c r="BG114" s="205" t="s">
        <v>103</v>
      </c>
      <c r="BH114" s="205">
        <v>0</v>
      </c>
      <c r="BI114" s="206">
        <v>43511</v>
      </c>
      <c r="BJ114" s="214" t="s">
        <v>4460</v>
      </c>
      <c r="BK114" s="214">
        <v>7</v>
      </c>
      <c r="BL114" s="214" t="s">
        <v>4354</v>
      </c>
      <c r="BM114" s="214" t="s">
        <v>178</v>
      </c>
      <c r="BN114" s="214">
        <v>1</v>
      </c>
      <c r="BO114" s="214" t="s">
        <v>4459</v>
      </c>
      <c r="BP114" s="210" t="s">
        <v>4355</v>
      </c>
      <c r="BQ114" s="215">
        <v>45834</v>
      </c>
      <c r="BR114" s="213" t="s">
        <v>104</v>
      </c>
      <c r="BS114" s="216" t="s">
        <v>17</v>
      </c>
      <c r="BT114" s="216">
        <v>0</v>
      </c>
      <c r="BU114" s="216" t="s">
        <v>62</v>
      </c>
      <c r="BV114" s="216">
        <v>2</v>
      </c>
      <c r="BW114" s="216" t="s">
        <v>103</v>
      </c>
      <c r="BX114" s="216">
        <v>0</v>
      </c>
      <c r="BY114" s="206">
        <v>43511</v>
      </c>
      <c r="BZ114" s="214" t="s">
        <v>105</v>
      </c>
      <c r="CA114" s="214" t="s">
        <v>17</v>
      </c>
      <c r="CB114" s="214">
        <v>0</v>
      </c>
      <c r="CC114" s="214" t="s">
        <v>17</v>
      </c>
      <c r="CD114" s="214" t="s">
        <v>17</v>
      </c>
      <c r="CE114" s="214" t="s">
        <v>103</v>
      </c>
      <c r="CF114" s="214">
        <v>0</v>
      </c>
      <c r="CG114" s="215">
        <v>43511</v>
      </c>
      <c r="CH114" s="213" t="s">
        <v>9083</v>
      </c>
      <c r="CI114" s="214" t="e">
        <v>#N/A</v>
      </c>
      <c r="CJ114" s="214" t="e">
        <v>#N/A</v>
      </c>
      <c r="CK114" s="214" t="e">
        <v>#N/A</v>
      </c>
      <c r="CL114" s="214" t="e">
        <v>#N/A</v>
      </c>
      <c r="CM114" s="214" t="e">
        <v>#N/A</v>
      </c>
      <c r="CN114" s="214" t="e">
        <v>#N/A</v>
      </c>
      <c r="CO114" s="217" t="e">
        <v>#N/A</v>
      </c>
      <c r="CP114" s="214" t="s">
        <v>106</v>
      </c>
      <c r="CQ114" s="216" t="s">
        <v>17</v>
      </c>
      <c r="CR114" s="216">
        <v>0</v>
      </c>
      <c r="CS114" s="216" t="s">
        <v>62</v>
      </c>
      <c r="CT114" s="216">
        <v>2</v>
      </c>
      <c r="CU114" s="216" t="s">
        <v>103</v>
      </c>
      <c r="CV114" s="216">
        <v>0</v>
      </c>
      <c r="CW114" s="206">
        <v>43511</v>
      </c>
      <c r="CX114" s="214" t="s">
        <v>4464</v>
      </c>
      <c r="CY114" s="210">
        <v>648000</v>
      </c>
      <c r="CZ114" s="210" t="s">
        <v>4341</v>
      </c>
      <c r="DA114" s="210" t="s">
        <v>230</v>
      </c>
      <c r="DB114" s="210">
        <v>3</v>
      </c>
      <c r="DC114" s="210" t="s">
        <v>4468</v>
      </c>
      <c r="DD114" s="210" t="s">
        <v>4342</v>
      </c>
      <c r="DE114" s="212">
        <v>45834</v>
      </c>
      <c r="DF114" s="213" t="s">
        <v>4465</v>
      </c>
      <c r="DG114" s="205">
        <v>0</v>
      </c>
      <c r="DH114" s="216" t="s">
        <v>4341</v>
      </c>
      <c r="DI114" s="216" t="s">
        <v>398</v>
      </c>
      <c r="DJ114" s="216">
        <v>2</v>
      </c>
      <c r="DK114" s="216" t="s">
        <v>1797</v>
      </c>
      <c r="DL114" s="216" t="s">
        <v>4342</v>
      </c>
      <c r="DM114" s="206">
        <v>45834</v>
      </c>
      <c r="DN114" s="214" t="s">
        <v>4467</v>
      </c>
      <c r="DO114" s="210">
        <v>108000</v>
      </c>
      <c r="DP114" s="214" t="s">
        <v>4341</v>
      </c>
      <c r="DQ114" s="214" t="s">
        <v>230</v>
      </c>
      <c r="DR114" s="214">
        <v>3</v>
      </c>
      <c r="DS114" s="214" t="s">
        <v>4466</v>
      </c>
      <c r="DT114" s="214" t="s">
        <v>4342</v>
      </c>
      <c r="DU114" s="215">
        <v>45834</v>
      </c>
      <c r="DV114" s="213" t="s">
        <v>4469</v>
      </c>
      <c r="DW114" s="205">
        <v>96000</v>
      </c>
      <c r="DX114" s="216" t="s">
        <v>4341</v>
      </c>
      <c r="DY114" s="216" t="s">
        <v>230</v>
      </c>
      <c r="DZ114" s="216">
        <v>3</v>
      </c>
      <c r="EA114" s="216" t="s">
        <v>4468</v>
      </c>
      <c r="EB114" s="216" t="s">
        <v>4342</v>
      </c>
      <c r="EC114" s="206">
        <v>45834</v>
      </c>
      <c r="ED114" s="214" t="s">
        <v>4471</v>
      </c>
      <c r="EE114" s="210">
        <v>552000</v>
      </c>
      <c r="EF114" s="214" t="s">
        <v>4341</v>
      </c>
      <c r="EG114" s="214" t="s">
        <v>230</v>
      </c>
      <c r="EH114" s="214">
        <v>3</v>
      </c>
      <c r="EI114" s="214" t="s">
        <v>4470</v>
      </c>
      <c r="EJ114" s="214" t="s">
        <v>4342</v>
      </c>
      <c r="EK114" s="215">
        <v>45834</v>
      </c>
      <c r="EL114" s="213" t="s">
        <v>4473</v>
      </c>
      <c r="EM114" s="205">
        <v>0</v>
      </c>
      <c r="EN114" s="216" t="s">
        <v>4341</v>
      </c>
      <c r="EO114" s="216" t="s">
        <v>178</v>
      </c>
      <c r="EP114" s="216">
        <v>1</v>
      </c>
      <c r="EQ114" s="216" t="s">
        <v>4472</v>
      </c>
      <c r="ER114" s="216" t="s">
        <v>4342</v>
      </c>
      <c r="ES114" s="206">
        <v>45834</v>
      </c>
      <c r="ET114" s="214" t="s">
        <v>4462</v>
      </c>
      <c r="EU114" s="214">
        <v>134</v>
      </c>
      <c r="EV114" s="214" t="s">
        <v>4354</v>
      </c>
      <c r="EW114" s="214" t="s">
        <v>178</v>
      </c>
      <c r="EX114" s="214">
        <v>1</v>
      </c>
      <c r="EY114" s="214" t="s">
        <v>4461</v>
      </c>
      <c r="EZ114" s="214" t="s">
        <v>4355</v>
      </c>
      <c r="FA114" s="215">
        <v>45834</v>
      </c>
      <c r="FB114" s="213" t="s">
        <v>4475</v>
      </c>
      <c r="FC114" s="216">
        <v>4</v>
      </c>
      <c r="FD114" s="216" t="s">
        <v>4454</v>
      </c>
      <c r="FE114" s="216" t="s">
        <v>398</v>
      </c>
      <c r="FF114" s="216">
        <v>2</v>
      </c>
      <c r="FG114" s="216" t="s">
        <v>4474</v>
      </c>
      <c r="FH114" s="216" t="s">
        <v>4455</v>
      </c>
      <c r="FI114" s="206">
        <v>45834</v>
      </c>
      <c r="FJ114" s="213" t="s">
        <v>108</v>
      </c>
      <c r="FK114" s="214" t="s">
        <v>17</v>
      </c>
      <c r="FL114" s="214">
        <v>0</v>
      </c>
      <c r="FM114" s="214" t="s">
        <v>62</v>
      </c>
      <c r="FN114" s="214">
        <v>2</v>
      </c>
      <c r="FO114" s="214">
        <v>0</v>
      </c>
      <c r="FP114" s="210">
        <v>0</v>
      </c>
      <c r="FQ114" s="211">
        <v>43511</v>
      </c>
      <c r="FR114" s="213" t="s">
        <v>109</v>
      </c>
      <c r="FS114" s="216" t="s">
        <v>17</v>
      </c>
      <c r="FT114" s="216">
        <v>0</v>
      </c>
      <c r="FU114" s="216" t="s">
        <v>62</v>
      </c>
      <c r="FV114" s="216">
        <v>2</v>
      </c>
      <c r="FW114" s="216">
        <v>0</v>
      </c>
      <c r="FX114" s="216">
        <v>0</v>
      </c>
      <c r="FY114" s="206">
        <v>43511</v>
      </c>
      <c r="FZ114" s="214" t="s">
        <v>2406</v>
      </c>
      <c r="GA114" s="214">
        <v>1</v>
      </c>
      <c r="GB114" s="214" t="s">
        <v>1215</v>
      </c>
      <c r="GC114" s="214" t="s">
        <v>62</v>
      </c>
      <c r="GD114" s="214">
        <v>2</v>
      </c>
      <c r="GE114" s="214" t="s">
        <v>17</v>
      </c>
      <c r="GF114" s="214" t="s">
        <v>17</v>
      </c>
      <c r="GG114" s="215">
        <v>45828</v>
      </c>
      <c r="GH114" s="213" t="s">
        <v>2412</v>
      </c>
      <c r="GI114" s="216">
        <v>2</v>
      </c>
      <c r="GJ114" s="216" t="s">
        <v>1215</v>
      </c>
      <c r="GK114" s="216" t="s">
        <v>62</v>
      </c>
      <c r="GL114" s="216">
        <v>2</v>
      </c>
      <c r="GM114" s="216" t="s">
        <v>17</v>
      </c>
      <c r="GN114" s="216" t="s">
        <v>17</v>
      </c>
      <c r="GO114" s="206">
        <v>45828</v>
      </c>
      <c r="GP114" s="214" t="s">
        <v>2407</v>
      </c>
      <c r="GQ114" s="214">
        <v>1</v>
      </c>
      <c r="GR114" s="214" t="s">
        <v>1215</v>
      </c>
      <c r="GS114" s="214" t="s">
        <v>62</v>
      </c>
      <c r="GT114" s="214">
        <v>2</v>
      </c>
      <c r="GU114" s="214" t="s">
        <v>17</v>
      </c>
      <c r="GV114" s="214" t="s">
        <v>17</v>
      </c>
      <c r="GW114" s="215">
        <v>45828</v>
      </c>
      <c r="GX114" s="213" t="s">
        <v>2413</v>
      </c>
      <c r="GY114" s="216">
        <v>0</v>
      </c>
      <c r="GZ114" s="216" t="s">
        <v>1215</v>
      </c>
      <c r="HA114" s="216" t="s">
        <v>62</v>
      </c>
      <c r="HB114" s="216">
        <v>2</v>
      </c>
      <c r="HC114" s="216" t="s">
        <v>17</v>
      </c>
      <c r="HD114" s="216" t="s">
        <v>17</v>
      </c>
      <c r="HE114" s="206">
        <v>45828</v>
      </c>
      <c r="HF114" s="214" t="s">
        <v>2405</v>
      </c>
      <c r="HG114" s="214">
        <v>0</v>
      </c>
      <c r="HH114" s="214" t="s">
        <v>1215</v>
      </c>
      <c r="HI114" s="214" t="s">
        <v>62</v>
      </c>
      <c r="HJ114" s="214">
        <v>2</v>
      </c>
      <c r="HK114" s="214" t="s">
        <v>17</v>
      </c>
      <c r="HL114" s="214" t="s">
        <v>17</v>
      </c>
      <c r="HM114" s="215">
        <v>45828</v>
      </c>
      <c r="HN114" s="213" t="s">
        <v>2411</v>
      </c>
      <c r="HO114" s="216">
        <v>0</v>
      </c>
      <c r="HP114" s="216" t="s">
        <v>1215</v>
      </c>
      <c r="HQ114" s="216" t="s">
        <v>62</v>
      </c>
      <c r="HR114" s="216">
        <v>2</v>
      </c>
      <c r="HS114" s="216" t="s">
        <v>17</v>
      </c>
      <c r="HT114" s="216" t="s">
        <v>17</v>
      </c>
      <c r="HU114" s="206">
        <v>45828</v>
      </c>
      <c r="HV114" s="214" t="s">
        <v>2408</v>
      </c>
      <c r="HW114" s="214">
        <v>1</v>
      </c>
      <c r="HX114" s="214" t="s">
        <v>1215</v>
      </c>
      <c r="HY114" s="214" t="s">
        <v>62</v>
      </c>
      <c r="HZ114" s="214">
        <v>2</v>
      </c>
      <c r="IA114" s="214" t="s">
        <v>17</v>
      </c>
      <c r="IB114" s="214" t="s">
        <v>17</v>
      </c>
      <c r="IC114" s="215">
        <v>45828</v>
      </c>
      <c r="ID114" s="213" t="s">
        <v>2410</v>
      </c>
      <c r="IE114" s="216">
        <v>3</v>
      </c>
      <c r="IF114" s="216" t="s">
        <v>1215</v>
      </c>
      <c r="IG114" s="216" t="s">
        <v>62</v>
      </c>
      <c r="IH114" s="216">
        <v>2</v>
      </c>
      <c r="II114" s="216" t="s">
        <v>17</v>
      </c>
      <c r="IJ114" s="216" t="s">
        <v>17</v>
      </c>
      <c r="IK114" s="206">
        <v>45828</v>
      </c>
      <c r="IL114" s="214" t="s">
        <v>2409</v>
      </c>
      <c r="IM114" s="214">
        <v>2</v>
      </c>
      <c r="IN114" s="214" t="s">
        <v>1215</v>
      </c>
      <c r="IO114" s="214" t="s">
        <v>62</v>
      </c>
      <c r="IP114" s="214">
        <v>2</v>
      </c>
      <c r="IQ114" s="214" t="s">
        <v>17</v>
      </c>
      <c r="IR114" s="214" t="s">
        <v>17</v>
      </c>
      <c r="IS114" s="215">
        <v>45828</v>
      </c>
    </row>
    <row r="115" spans="1:253" s="11" customFormat="1" ht="13.25" customHeight="1" x14ac:dyDescent="0.25">
      <c r="A115" s="11" t="s">
        <v>110</v>
      </c>
      <c r="B115" s="11" t="s">
        <v>8443</v>
      </c>
      <c r="C115" s="11" t="s">
        <v>111</v>
      </c>
      <c r="D115" s="11" t="s">
        <v>102</v>
      </c>
      <c r="E115" s="11" t="s">
        <v>8031</v>
      </c>
      <c r="F115" s="11" t="s">
        <v>4413</v>
      </c>
      <c r="G115" s="204">
        <v>20869000</v>
      </c>
      <c r="H115" s="205" t="s">
        <v>4333</v>
      </c>
      <c r="I115" s="205" t="s">
        <v>398</v>
      </c>
      <c r="J115" s="205">
        <v>2</v>
      </c>
      <c r="K115" s="205" t="s">
        <v>4335</v>
      </c>
      <c r="L115" s="205" t="s">
        <v>4334</v>
      </c>
      <c r="M115" s="206">
        <v>45834</v>
      </c>
      <c r="N115" s="213" t="s">
        <v>4415</v>
      </c>
      <c r="O115" s="208">
        <v>150378</v>
      </c>
      <c r="P115" s="208" t="s">
        <v>4337</v>
      </c>
      <c r="Q115" s="208" t="s">
        <v>398</v>
      </c>
      <c r="R115" s="208">
        <v>2</v>
      </c>
      <c r="S115" s="208" t="s">
        <v>4414</v>
      </c>
      <c r="T115" s="208" t="s">
        <v>4338</v>
      </c>
      <c r="U115" s="209">
        <v>45834</v>
      </c>
      <c r="V115" s="213" t="s">
        <v>4417</v>
      </c>
      <c r="W115" s="205">
        <v>4044000</v>
      </c>
      <c r="X115" s="205" t="s">
        <v>4341</v>
      </c>
      <c r="Y115" s="205" t="s">
        <v>178</v>
      </c>
      <c r="Z115" s="205">
        <v>1</v>
      </c>
      <c r="AA115" s="205" t="s">
        <v>4416</v>
      </c>
      <c r="AB115" s="205" t="s">
        <v>4342</v>
      </c>
      <c r="AC115" s="206">
        <v>45834</v>
      </c>
      <c r="AD115" s="213" t="s">
        <v>4419</v>
      </c>
      <c r="AE115" s="210">
        <v>139000</v>
      </c>
      <c r="AF115" s="210" t="s">
        <v>3239</v>
      </c>
      <c r="AG115" s="210" t="s">
        <v>398</v>
      </c>
      <c r="AH115" s="210">
        <v>2</v>
      </c>
      <c r="AI115" s="210" t="s">
        <v>4418</v>
      </c>
      <c r="AJ115" s="210" t="s">
        <v>4346</v>
      </c>
      <c r="AK115" s="211">
        <v>45834</v>
      </c>
      <c r="AL115" s="213" t="s">
        <v>4422</v>
      </c>
      <c r="AM115" s="205">
        <v>139000</v>
      </c>
      <c r="AN115" s="205" t="s">
        <v>3239</v>
      </c>
      <c r="AO115" s="205" t="s">
        <v>398</v>
      </c>
      <c r="AP115" s="205">
        <v>2</v>
      </c>
      <c r="AQ115" s="205" t="s">
        <v>4421</v>
      </c>
      <c r="AR115" s="205" t="s">
        <v>4420</v>
      </c>
      <c r="AS115" s="206">
        <v>45834</v>
      </c>
      <c r="AT115" s="214" t="s">
        <v>4423</v>
      </c>
      <c r="AU115" s="210" t="s">
        <v>17</v>
      </c>
      <c r="AV115" s="210" t="s">
        <v>17</v>
      </c>
      <c r="AW115" s="210" t="s">
        <v>17</v>
      </c>
      <c r="AX115" s="210" t="s">
        <v>17</v>
      </c>
      <c r="AY115" s="210" t="s">
        <v>4352</v>
      </c>
      <c r="AZ115" s="210" t="s">
        <v>17</v>
      </c>
      <c r="BA115" s="211">
        <v>45834</v>
      </c>
      <c r="BB115" s="213" t="s">
        <v>119</v>
      </c>
      <c r="BC115" s="205" t="s">
        <v>17</v>
      </c>
      <c r="BD115" s="205">
        <v>0</v>
      </c>
      <c r="BE115" s="205" t="s">
        <v>62</v>
      </c>
      <c r="BF115" s="205">
        <v>2</v>
      </c>
      <c r="BG115" s="205" t="s">
        <v>112</v>
      </c>
      <c r="BH115" s="205" t="s">
        <v>118</v>
      </c>
      <c r="BI115" s="206">
        <v>43511</v>
      </c>
      <c r="BJ115" s="214" t="s">
        <v>4425</v>
      </c>
      <c r="BK115" s="214" t="s">
        <v>17</v>
      </c>
      <c r="BL115" s="214" t="s">
        <v>4354</v>
      </c>
      <c r="BM115" s="214" t="s">
        <v>230</v>
      </c>
      <c r="BN115" s="214">
        <v>3</v>
      </c>
      <c r="BO115" s="214" t="s">
        <v>4424</v>
      </c>
      <c r="BP115" s="210" t="s">
        <v>4355</v>
      </c>
      <c r="BQ115" s="215">
        <v>45834</v>
      </c>
      <c r="BR115" s="213" t="s">
        <v>113</v>
      </c>
      <c r="BS115" s="216" t="s">
        <v>17</v>
      </c>
      <c r="BT115" s="216">
        <v>0</v>
      </c>
      <c r="BU115" s="216" t="s">
        <v>62</v>
      </c>
      <c r="BV115" s="216">
        <v>2</v>
      </c>
      <c r="BW115" s="216" t="s">
        <v>112</v>
      </c>
      <c r="BX115" s="216">
        <v>0</v>
      </c>
      <c r="BY115" s="206">
        <v>43511</v>
      </c>
      <c r="BZ115" s="214" t="s">
        <v>116</v>
      </c>
      <c r="CA115" s="214">
        <v>0</v>
      </c>
      <c r="CB115" s="214" t="s">
        <v>17</v>
      </c>
      <c r="CC115" s="214" t="s">
        <v>62</v>
      </c>
      <c r="CD115" s="214">
        <v>2</v>
      </c>
      <c r="CE115" s="214" t="s">
        <v>115</v>
      </c>
      <c r="CF115" s="214" t="s">
        <v>114</v>
      </c>
      <c r="CG115" s="215">
        <v>43511</v>
      </c>
      <c r="CH115" s="213" t="s">
        <v>9084</v>
      </c>
      <c r="CI115" s="214" t="e">
        <v>#N/A</v>
      </c>
      <c r="CJ115" s="214" t="e">
        <v>#N/A</v>
      </c>
      <c r="CK115" s="214" t="e">
        <v>#N/A</v>
      </c>
      <c r="CL115" s="214" t="e">
        <v>#N/A</v>
      </c>
      <c r="CM115" s="214" t="e">
        <v>#N/A</v>
      </c>
      <c r="CN115" s="214" t="e">
        <v>#N/A</v>
      </c>
      <c r="CO115" s="217" t="e">
        <v>#N/A</v>
      </c>
      <c r="CP115" s="214" t="s">
        <v>117</v>
      </c>
      <c r="CQ115" s="216" t="s">
        <v>17</v>
      </c>
      <c r="CR115" s="216">
        <v>0</v>
      </c>
      <c r="CS115" s="216" t="s">
        <v>62</v>
      </c>
      <c r="CT115" s="216">
        <v>2</v>
      </c>
      <c r="CU115" s="216" t="s">
        <v>112</v>
      </c>
      <c r="CV115" s="216">
        <v>0</v>
      </c>
      <c r="CW115" s="206">
        <v>43511</v>
      </c>
      <c r="CX115" s="214" t="s">
        <v>4429</v>
      </c>
      <c r="CY115" s="210">
        <v>139000</v>
      </c>
      <c r="CZ115" s="210" t="s">
        <v>3239</v>
      </c>
      <c r="DA115" s="210" t="s">
        <v>230</v>
      </c>
      <c r="DB115" s="210">
        <v>3</v>
      </c>
      <c r="DC115" s="210" t="s">
        <v>4435</v>
      </c>
      <c r="DD115" s="210" t="s">
        <v>4346</v>
      </c>
      <c r="DE115" s="212">
        <v>45834</v>
      </c>
      <c r="DF115" s="213" t="s">
        <v>4432</v>
      </c>
      <c r="DG115" s="205">
        <v>3905000</v>
      </c>
      <c r="DH115" s="216" t="s">
        <v>4430</v>
      </c>
      <c r="DI115" s="216" t="s">
        <v>230</v>
      </c>
      <c r="DJ115" s="216">
        <v>3</v>
      </c>
      <c r="DK115" s="216" t="s">
        <v>4431</v>
      </c>
      <c r="DL115" s="216" t="s">
        <v>4363</v>
      </c>
      <c r="DM115" s="206">
        <v>45834</v>
      </c>
      <c r="DN115" s="214" t="s">
        <v>4434</v>
      </c>
      <c r="DO115" s="210">
        <v>0</v>
      </c>
      <c r="DP115" s="214" t="s">
        <v>3239</v>
      </c>
      <c r="DQ115" s="214" t="s">
        <v>230</v>
      </c>
      <c r="DR115" s="214">
        <v>3</v>
      </c>
      <c r="DS115" s="214" t="s">
        <v>4433</v>
      </c>
      <c r="DT115" s="214" t="s">
        <v>4346</v>
      </c>
      <c r="DU115" s="215">
        <v>45834</v>
      </c>
      <c r="DV115" s="213" t="s">
        <v>4436</v>
      </c>
      <c r="DW115" s="205">
        <v>139000</v>
      </c>
      <c r="DX115" s="216" t="s">
        <v>3239</v>
      </c>
      <c r="DY115" s="216" t="s">
        <v>230</v>
      </c>
      <c r="DZ115" s="216">
        <v>3</v>
      </c>
      <c r="EA115" s="216" t="s">
        <v>4435</v>
      </c>
      <c r="EB115" s="216" t="s">
        <v>4346</v>
      </c>
      <c r="EC115" s="206">
        <v>45834</v>
      </c>
      <c r="ED115" s="214" t="s">
        <v>4438</v>
      </c>
      <c r="EE115" s="210" t="s">
        <v>17</v>
      </c>
      <c r="EF115" s="214" t="s">
        <v>3239</v>
      </c>
      <c r="EG115" s="214" t="s">
        <v>230</v>
      </c>
      <c r="EH115" s="214">
        <v>3</v>
      </c>
      <c r="EI115" s="214" t="s">
        <v>4437</v>
      </c>
      <c r="EJ115" s="214" t="s">
        <v>4346</v>
      </c>
      <c r="EK115" s="215">
        <v>45834</v>
      </c>
      <c r="EL115" s="213" t="s">
        <v>4441</v>
      </c>
      <c r="EM115" s="205" t="s">
        <v>17</v>
      </c>
      <c r="EN115" s="216" t="s">
        <v>4439</v>
      </c>
      <c r="EO115" s="216" t="s">
        <v>230</v>
      </c>
      <c r="EP115" s="216">
        <v>3</v>
      </c>
      <c r="EQ115" s="216" t="s">
        <v>4440</v>
      </c>
      <c r="ER115" s="216" t="s">
        <v>4346</v>
      </c>
      <c r="ES115" s="206">
        <v>45834</v>
      </c>
      <c r="ET115" s="214" t="s">
        <v>4427</v>
      </c>
      <c r="EU115" s="214">
        <v>134</v>
      </c>
      <c r="EV115" s="214" t="s">
        <v>4354</v>
      </c>
      <c r="EW115" s="214" t="s">
        <v>178</v>
      </c>
      <c r="EX115" s="214">
        <v>1</v>
      </c>
      <c r="EY115" s="214" t="s">
        <v>4426</v>
      </c>
      <c r="EZ115" s="214" t="s">
        <v>4355</v>
      </c>
      <c r="FA115" s="215">
        <v>45834</v>
      </c>
      <c r="FB115" s="213" t="s">
        <v>4445</v>
      </c>
      <c r="FC115" s="216">
        <v>3</v>
      </c>
      <c r="FD115" s="216" t="s">
        <v>4442</v>
      </c>
      <c r="FE115" s="216" t="s">
        <v>398</v>
      </c>
      <c r="FF115" s="216">
        <v>2</v>
      </c>
      <c r="FG115" s="216" t="s">
        <v>4444</v>
      </c>
      <c r="FH115" s="216" t="s">
        <v>4443</v>
      </c>
      <c r="FI115" s="206">
        <v>45834</v>
      </c>
      <c r="FJ115" s="213" t="s">
        <v>120</v>
      </c>
      <c r="FK115" s="214" t="s">
        <v>17</v>
      </c>
      <c r="FL115" s="214">
        <v>0</v>
      </c>
      <c r="FM115" s="214" t="s">
        <v>62</v>
      </c>
      <c r="FN115" s="214">
        <v>2</v>
      </c>
      <c r="FO115" s="214" t="s">
        <v>112</v>
      </c>
      <c r="FP115" s="210" t="s">
        <v>118</v>
      </c>
      <c r="FQ115" s="211">
        <v>43511</v>
      </c>
      <c r="FR115" s="213" t="s">
        <v>121</v>
      </c>
      <c r="FS115" s="216" t="s">
        <v>17</v>
      </c>
      <c r="FT115" s="216">
        <v>0</v>
      </c>
      <c r="FU115" s="216" t="s">
        <v>62</v>
      </c>
      <c r="FV115" s="216">
        <v>2</v>
      </c>
      <c r="FW115" s="216" t="s">
        <v>112</v>
      </c>
      <c r="FX115" s="216">
        <v>0</v>
      </c>
      <c r="FY115" s="206">
        <v>43511</v>
      </c>
      <c r="FZ115" s="214" t="s">
        <v>2415</v>
      </c>
      <c r="GA115" s="214">
        <v>1</v>
      </c>
      <c r="GB115" s="214" t="s">
        <v>1215</v>
      </c>
      <c r="GC115" s="214" t="s">
        <v>62</v>
      </c>
      <c r="GD115" s="214">
        <v>2</v>
      </c>
      <c r="GE115" s="214" t="s">
        <v>17</v>
      </c>
      <c r="GF115" s="214" t="s">
        <v>17</v>
      </c>
      <c r="GG115" s="215">
        <v>45828</v>
      </c>
      <c r="GH115" s="213" t="s">
        <v>2421</v>
      </c>
      <c r="GI115" s="216">
        <v>2</v>
      </c>
      <c r="GJ115" s="216" t="s">
        <v>1215</v>
      </c>
      <c r="GK115" s="216" t="s">
        <v>62</v>
      </c>
      <c r="GL115" s="216">
        <v>2</v>
      </c>
      <c r="GM115" s="216" t="s">
        <v>17</v>
      </c>
      <c r="GN115" s="216" t="s">
        <v>17</v>
      </c>
      <c r="GO115" s="206">
        <v>45828</v>
      </c>
      <c r="GP115" s="214" t="s">
        <v>2416</v>
      </c>
      <c r="GQ115" s="214">
        <v>0</v>
      </c>
      <c r="GR115" s="214" t="s">
        <v>1215</v>
      </c>
      <c r="GS115" s="214" t="s">
        <v>62</v>
      </c>
      <c r="GT115" s="214">
        <v>2</v>
      </c>
      <c r="GU115" s="214" t="s">
        <v>17</v>
      </c>
      <c r="GV115" s="214" t="s">
        <v>17</v>
      </c>
      <c r="GW115" s="215">
        <v>45828</v>
      </c>
      <c r="GX115" s="213" t="s">
        <v>2422</v>
      </c>
      <c r="GY115" s="216">
        <v>0</v>
      </c>
      <c r="GZ115" s="216" t="s">
        <v>1215</v>
      </c>
      <c r="HA115" s="216" t="s">
        <v>62</v>
      </c>
      <c r="HB115" s="216">
        <v>2</v>
      </c>
      <c r="HC115" s="216" t="s">
        <v>17</v>
      </c>
      <c r="HD115" s="216" t="s">
        <v>17</v>
      </c>
      <c r="HE115" s="206">
        <v>45828</v>
      </c>
      <c r="HF115" s="214" t="s">
        <v>2414</v>
      </c>
      <c r="HG115" s="214">
        <v>0</v>
      </c>
      <c r="HH115" s="214" t="s">
        <v>1215</v>
      </c>
      <c r="HI115" s="214" t="s">
        <v>62</v>
      </c>
      <c r="HJ115" s="214">
        <v>2</v>
      </c>
      <c r="HK115" s="214" t="s">
        <v>17</v>
      </c>
      <c r="HL115" s="214" t="s">
        <v>17</v>
      </c>
      <c r="HM115" s="215">
        <v>45828</v>
      </c>
      <c r="HN115" s="213" t="s">
        <v>2420</v>
      </c>
      <c r="HO115" s="216">
        <v>1</v>
      </c>
      <c r="HP115" s="216" t="s">
        <v>1215</v>
      </c>
      <c r="HQ115" s="216" t="s">
        <v>62</v>
      </c>
      <c r="HR115" s="216">
        <v>2</v>
      </c>
      <c r="HS115" s="216" t="s">
        <v>17</v>
      </c>
      <c r="HT115" s="216" t="s">
        <v>17</v>
      </c>
      <c r="HU115" s="206">
        <v>45828</v>
      </c>
      <c r="HV115" s="214" t="s">
        <v>2417</v>
      </c>
      <c r="HW115" s="214">
        <v>1</v>
      </c>
      <c r="HX115" s="214" t="s">
        <v>1215</v>
      </c>
      <c r="HY115" s="214" t="s">
        <v>62</v>
      </c>
      <c r="HZ115" s="214">
        <v>2</v>
      </c>
      <c r="IA115" s="214" t="s">
        <v>17</v>
      </c>
      <c r="IB115" s="214" t="s">
        <v>17</v>
      </c>
      <c r="IC115" s="215">
        <v>45828</v>
      </c>
      <c r="ID115" s="213" t="s">
        <v>2419</v>
      </c>
      <c r="IE115" s="216">
        <v>3</v>
      </c>
      <c r="IF115" s="216" t="s">
        <v>1215</v>
      </c>
      <c r="IG115" s="216" t="s">
        <v>62</v>
      </c>
      <c r="IH115" s="216">
        <v>2</v>
      </c>
      <c r="II115" s="216" t="s">
        <v>17</v>
      </c>
      <c r="IJ115" s="216" t="s">
        <v>17</v>
      </c>
      <c r="IK115" s="206">
        <v>45828</v>
      </c>
      <c r="IL115" s="214" t="s">
        <v>2418</v>
      </c>
      <c r="IM115" s="214">
        <v>2</v>
      </c>
      <c r="IN115" s="214" t="s">
        <v>1215</v>
      </c>
      <c r="IO115" s="214" t="s">
        <v>62</v>
      </c>
      <c r="IP115" s="214">
        <v>2</v>
      </c>
      <c r="IQ115" s="214" t="s">
        <v>17</v>
      </c>
      <c r="IR115" s="214" t="s">
        <v>17</v>
      </c>
      <c r="IS115" s="215">
        <v>45828</v>
      </c>
    </row>
    <row r="116" spans="1:253" s="11" customFormat="1" ht="13.25" customHeight="1" x14ac:dyDescent="0.25">
      <c r="A116" s="11" t="s">
        <v>122</v>
      </c>
      <c r="B116" s="11" t="s">
        <v>8443</v>
      </c>
      <c r="C116" s="11" t="s">
        <v>123</v>
      </c>
      <c r="D116" s="11" t="s">
        <v>102</v>
      </c>
      <c r="E116" s="11" t="s">
        <v>8031</v>
      </c>
      <c r="F116" s="11" t="s">
        <v>4336</v>
      </c>
      <c r="G116" s="204">
        <v>20869000</v>
      </c>
      <c r="H116" s="205" t="s">
        <v>4333</v>
      </c>
      <c r="I116" s="205" t="s">
        <v>398</v>
      </c>
      <c r="J116" s="205">
        <v>2</v>
      </c>
      <c r="K116" s="205" t="s">
        <v>4335</v>
      </c>
      <c r="L116" s="205" t="s">
        <v>4334</v>
      </c>
      <c r="M116" s="206">
        <v>45834</v>
      </c>
      <c r="N116" s="213" t="s">
        <v>4340</v>
      </c>
      <c r="O116" s="208">
        <v>241393</v>
      </c>
      <c r="P116" s="208" t="s">
        <v>4337</v>
      </c>
      <c r="Q116" s="208" t="s">
        <v>398</v>
      </c>
      <c r="R116" s="208">
        <v>2</v>
      </c>
      <c r="S116" s="208" t="s">
        <v>4339</v>
      </c>
      <c r="T116" s="208" t="s">
        <v>4338</v>
      </c>
      <c r="U116" s="209">
        <v>45834</v>
      </c>
      <c r="V116" s="213" t="s">
        <v>4344</v>
      </c>
      <c r="W116" s="205">
        <v>3012000</v>
      </c>
      <c r="X116" s="205" t="s">
        <v>4341</v>
      </c>
      <c r="Y116" s="205" t="s">
        <v>178</v>
      </c>
      <c r="Z116" s="205">
        <v>1</v>
      </c>
      <c r="AA116" s="205" t="s">
        <v>4343</v>
      </c>
      <c r="AB116" s="205" t="s">
        <v>4342</v>
      </c>
      <c r="AC116" s="206">
        <v>45834</v>
      </c>
      <c r="AD116" s="213" t="s">
        <v>4348</v>
      </c>
      <c r="AE116" s="210">
        <v>1253000</v>
      </c>
      <c r="AF116" s="210" t="s">
        <v>4345</v>
      </c>
      <c r="AG116" s="210" t="s">
        <v>178</v>
      </c>
      <c r="AH116" s="210">
        <v>1</v>
      </c>
      <c r="AI116" s="210" t="s">
        <v>4347</v>
      </c>
      <c r="AJ116" s="210" t="s">
        <v>4346</v>
      </c>
      <c r="AK116" s="211">
        <v>45834</v>
      </c>
      <c r="AL116" s="213" t="s">
        <v>4351</v>
      </c>
      <c r="AM116" s="205">
        <v>1253000</v>
      </c>
      <c r="AN116" s="205" t="s">
        <v>4345</v>
      </c>
      <c r="AO116" s="205" t="s">
        <v>398</v>
      </c>
      <c r="AP116" s="205">
        <v>2</v>
      </c>
      <c r="AQ116" s="205" t="s">
        <v>4350</v>
      </c>
      <c r="AR116" s="205" t="s">
        <v>4349</v>
      </c>
      <c r="AS116" s="206">
        <v>45834</v>
      </c>
      <c r="AT116" s="214" t="s">
        <v>4353</v>
      </c>
      <c r="AU116" s="210" t="s">
        <v>17</v>
      </c>
      <c r="AV116" s="210" t="s">
        <v>17</v>
      </c>
      <c r="AW116" s="210" t="s">
        <v>17</v>
      </c>
      <c r="AX116" s="210" t="s">
        <v>17</v>
      </c>
      <c r="AY116" s="210" t="s">
        <v>4352</v>
      </c>
      <c r="AZ116" s="210" t="s">
        <v>17</v>
      </c>
      <c r="BA116" s="211">
        <v>45834</v>
      </c>
      <c r="BB116" s="213" t="s">
        <v>128</v>
      </c>
      <c r="BC116" s="205" t="s">
        <v>17</v>
      </c>
      <c r="BD116" s="205">
        <v>0</v>
      </c>
      <c r="BE116" s="205" t="s">
        <v>62</v>
      </c>
      <c r="BF116" s="205">
        <v>2</v>
      </c>
      <c r="BG116" s="205" t="s">
        <v>112</v>
      </c>
      <c r="BH116" s="205">
        <v>0</v>
      </c>
      <c r="BI116" s="206">
        <v>43511</v>
      </c>
      <c r="BJ116" s="214" t="s">
        <v>4357</v>
      </c>
      <c r="BK116" s="214" t="s">
        <v>17</v>
      </c>
      <c r="BL116" s="214" t="s">
        <v>4354</v>
      </c>
      <c r="BM116" s="214" t="s">
        <v>178</v>
      </c>
      <c r="BN116" s="214">
        <v>1</v>
      </c>
      <c r="BO116" s="214" t="s">
        <v>4356</v>
      </c>
      <c r="BP116" s="210" t="s">
        <v>4355</v>
      </c>
      <c r="BQ116" s="215">
        <v>45834</v>
      </c>
      <c r="BR116" s="213" t="s">
        <v>124</v>
      </c>
      <c r="BS116" s="216" t="s">
        <v>17</v>
      </c>
      <c r="BT116" s="216">
        <v>0</v>
      </c>
      <c r="BU116" s="216" t="s">
        <v>62</v>
      </c>
      <c r="BV116" s="216">
        <v>2</v>
      </c>
      <c r="BW116" s="216" t="s">
        <v>112</v>
      </c>
      <c r="BX116" s="216">
        <v>0</v>
      </c>
      <c r="BY116" s="206">
        <v>43511</v>
      </c>
      <c r="BZ116" s="214" t="s">
        <v>126</v>
      </c>
      <c r="CA116" s="214">
        <v>0</v>
      </c>
      <c r="CB116" s="214" t="s">
        <v>17</v>
      </c>
      <c r="CC116" s="214" t="s">
        <v>62</v>
      </c>
      <c r="CD116" s="214">
        <v>2</v>
      </c>
      <c r="CE116" s="214" t="s">
        <v>125</v>
      </c>
      <c r="CF116" s="214" t="s">
        <v>17</v>
      </c>
      <c r="CG116" s="215">
        <v>43511</v>
      </c>
      <c r="CH116" s="213" t="s">
        <v>9085</v>
      </c>
      <c r="CI116" s="214" t="e">
        <v>#N/A</v>
      </c>
      <c r="CJ116" s="214" t="e">
        <v>#N/A</v>
      </c>
      <c r="CK116" s="214" t="e">
        <v>#N/A</v>
      </c>
      <c r="CL116" s="214" t="e">
        <v>#N/A</v>
      </c>
      <c r="CM116" s="214" t="e">
        <v>#N/A</v>
      </c>
      <c r="CN116" s="214" t="e">
        <v>#N/A</v>
      </c>
      <c r="CO116" s="217" t="e">
        <v>#N/A</v>
      </c>
      <c r="CP116" s="214" t="s">
        <v>127</v>
      </c>
      <c r="CQ116" s="216" t="s">
        <v>17</v>
      </c>
      <c r="CR116" s="216">
        <v>0</v>
      </c>
      <c r="CS116" s="216" t="s">
        <v>62</v>
      </c>
      <c r="CT116" s="216">
        <v>2</v>
      </c>
      <c r="CU116" s="216" t="s">
        <v>112</v>
      </c>
      <c r="CV116" s="216">
        <v>0</v>
      </c>
      <c r="CW116" s="206">
        <v>43511</v>
      </c>
      <c r="CX116" s="214" t="s">
        <v>4361</v>
      </c>
      <c r="CY116" s="210">
        <v>1253000</v>
      </c>
      <c r="CZ116" s="210" t="s">
        <v>4345</v>
      </c>
      <c r="DA116" s="210" t="s">
        <v>398</v>
      </c>
      <c r="DB116" s="210">
        <v>2</v>
      </c>
      <c r="DC116" s="210" t="s">
        <v>4368</v>
      </c>
      <c r="DD116" s="210" t="s">
        <v>4346</v>
      </c>
      <c r="DE116" s="212">
        <v>45834</v>
      </c>
      <c r="DF116" s="213" t="s">
        <v>4365</v>
      </c>
      <c r="DG116" s="205">
        <v>1759000</v>
      </c>
      <c r="DH116" s="216" t="s">
        <v>4362</v>
      </c>
      <c r="DI116" s="216" t="s">
        <v>398</v>
      </c>
      <c r="DJ116" s="216">
        <v>2</v>
      </c>
      <c r="DK116" s="216" t="s">
        <v>4364</v>
      </c>
      <c r="DL116" s="216" t="s">
        <v>4363</v>
      </c>
      <c r="DM116" s="206">
        <v>45834</v>
      </c>
      <c r="DN116" s="214" t="s">
        <v>4367</v>
      </c>
      <c r="DO116" s="210">
        <v>0</v>
      </c>
      <c r="DP116" s="214" t="s">
        <v>4345</v>
      </c>
      <c r="DQ116" s="214" t="s">
        <v>398</v>
      </c>
      <c r="DR116" s="214">
        <v>2</v>
      </c>
      <c r="DS116" s="214" t="s">
        <v>4366</v>
      </c>
      <c r="DT116" s="214" t="s">
        <v>4346</v>
      </c>
      <c r="DU116" s="215">
        <v>45834</v>
      </c>
      <c r="DV116" s="213" t="s">
        <v>4369</v>
      </c>
      <c r="DW116" s="205">
        <v>1253000</v>
      </c>
      <c r="DX116" s="216" t="s">
        <v>4345</v>
      </c>
      <c r="DY116" s="216" t="s">
        <v>398</v>
      </c>
      <c r="DZ116" s="216">
        <v>2</v>
      </c>
      <c r="EA116" s="216" t="s">
        <v>4368</v>
      </c>
      <c r="EB116" s="216" t="s">
        <v>4346</v>
      </c>
      <c r="EC116" s="206">
        <v>45834</v>
      </c>
      <c r="ED116" s="214" t="s">
        <v>4370</v>
      </c>
      <c r="EE116" s="210" t="s">
        <v>17</v>
      </c>
      <c r="EF116" s="214" t="s">
        <v>4345</v>
      </c>
      <c r="EG116" s="214" t="s">
        <v>230</v>
      </c>
      <c r="EH116" s="214">
        <v>3</v>
      </c>
      <c r="EI116" s="214" t="s">
        <v>4198</v>
      </c>
      <c r="EJ116" s="214" t="s">
        <v>4346</v>
      </c>
      <c r="EK116" s="215">
        <v>45834</v>
      </c>
      <c r="EL116" s="213" t="s">
        <v>4371</v>
      </c>
      <c r="EM116" s="205" t="s">
        <v>17</v>
      </c>
      <c r="EN116" s="216" t="s">
        <v>4345</v>
      </c>
      <c r="EO116" s="216" t="s">
        <v>230</v>
      </c>
      <c r="EP116" s="216">
        <v>3</v>
      </c>
      <c r="EQ116" s="216" t="s">
        <v>4198</v>
      </c>
      <c r="ER116" s="216" t="s">
        <v>4346</v>
      </c>
      <c r="ES116" s="206">
        <v>45834</v>
      </c>
      <c r="ET116" s="214" t="s">
        <v>4359</v>
      </c>
      <c r="EU116" s="214">
        <v>134</v>
      </c>
      <c r="EV116" s="214" t="s">
        <v>4354</v>
      </c>
      <c r="EW116" s="214" t="s">
        <v>178</v>
      </c>
      <c r="EX116" s="214">
        <v>1</v>
      </c>
      <c r="EY116" s="214" t="s">
        <v>4358</v>
      </c>
      <c r="EZ116" s="214" t="s">
        <v>4355</v>
      </c>
      <c r="FA116" s="215">
        <v>45834</v>
      </c>
      <c r="FB116" s="213" t="s">
        <v>4375</v>
      </c>
      <c r="FC116" s="216">
        <v>3</v>
      </c>
      <c r="FD116" s="216" t="s">
        <v>4372</v>
      </c>
      <c r="FE116" s="216" t="s">
        <v>178</v>
      </c>
      <c r="FF116" s="216">
        <v>1</v>
      </c>
      <c r="FG116" s="216" t="s">
        <v>4374</v>
      </c>
      <c r="FH116" s="216" t="s">
        <v>4373</v>
      </c>
      <c r="FI116" s="206">
        <v>45834</v>
      </c>
      <c r="FJ116" s="213" t="s">
        <v>129</v>
      </c>
      <c r="FK116" s="214" t="s">
        <v>17</v>
      </c>
      <c r="FL116" s="214">
        <v>0</v>
      </c>
      <c r="FM116" s="214" t="s">
        <v>62</v>
      </c>
      <c r="FN116" s="214">
        <v>2</v>
      </c>
      <c r="FO116" s="214" t="s">
        <v>112</v>
      </c>
      <c r="FP116" s="210">
        <v>0</v>
      </c>
      <c r="FQ116" s="211">
        <v>43511</v>
      </c>
      <c r="FR116" s="213" t="s">
        <v>130</v>
      </c>
      <c r="FS116" s="216" t="s">
        <v>17</v>
      </c>
      <c r="FT116" s="216">
        <v>0</v>
      </c>
      <c r="FU116" s="216" t="s">
        <v>62</v>
      </c>
      <c r="FV116" s="216">
        <v>2</v>
      </c>
      <c r="FW116" s="216" t="s">
        <v>112</v>
      </c>
      <c r="FX116" s="216">
        <v>0</v>
      </c>
      <c r="FY116" s="206">
        <v>43511</v>
      </c>
      <c r="FZ116" s="214" t="s">
        <v>2424</v>
      </c>
      <c r="GA116" s="214">
        <v>1</v>
      </c>
      <c r="GB116" s="214" t="s">
        <v>1215</v>
      </c>
      <c r="GC116" s="214" t="s">
        <v>62</v>
      </c>
      <c r="GD116" s="214">
        <v>2</v>
      </c>
      <c r="GE116" s="214" t="s">
        <v>17</v>
      </c>
      <c r="GF116" s="214" t="s">
        <v>17</v>
      </c>
      <c r="GG116" s="215">
        <v>45828</v>
      </c>
      <c r="GH116" s="213" t="s">
        <v>2430</v>
      </c>
      <c r="GI116" s="216">
        <v>2</v>
      </c>
      <c r="GJ116" s="216" t="s">
        <v>1215</v>
      </c>
      <c r="GK116" s="216" t="s">
        <v>62</v>
      </c>
      <c r="GL116" s="216">
        <v>2</v>
      </c>
      <c r="GM116" s="216" t="s">
        <v>17</v>
      </c>
      <c r="GN116" s="216" t="s">
        <v>17</v>
      </c>
      <c r="GO116" s="206">
        <v>45828</v>
      </c>
      <c r="GP116" s="214" t="s">
        <v>2425</v>
      </c>
      <c r="GQ116" s="214">
        <v>0</v>
      </c>
      <c r="GR116" s="214" t="s">
        <v>1215</v>
      </c>
      <c r="GS116" s="214" t="s">
        <v>62</v>
      </c>
      <c r="GT116" s="214">
        <v>2</v>
      </c>
      <c r="GU116" s="214" t="s">
        <v>17</v>
      </c>
      <c r="GV116" s="214" t="s">
        <v>17</v>
      </c>
      <c r="GW116" s="215">
        <v>45828</v>
      </c>
      <c r="GX116" s="213" t="s">
        <v>2431</v>
      </c>
      <c r="GY116" s="216">
        <v>0</v>
      </c>
      <c r="GZ116" s="216" t="s">
        <v>1215</v>
      </c>
      <c r="HA116" s="216" t="s">
        <v>62</v>
      </c>
      <c r="HB116" s="216">
        <v>2</v>
      </c>
      <c r="HC116" s="216" t="s">
        <v>17</v>
      </c>
      <c r="HD116" s="216" t="s">
        <v>17</v>
      </c>
      <c r="HE116" s="206">
        <v>45828</v>
      </c>
      <c r="HF116" s="214" t="s">
        <v>2423</v>
      </c>
      <c r="HG116" s="214">
        <v>0</v>
      </c>
      <c r="HH116" s="214" t="s">
        <v>1215</v>
      </c>
      <c r="HI116" s="214" t="s">
        <v>62</v>
      </c>
      <c r="HJ116" s="214">
        <v>2</v>
      </c>
      <c r="HK116" s="214" t="s">
        <v>17</v>
      </c>
      <c r="HL116" s="214" t="s">
        <v>17</v>
      </c>
      <c r="HM116" s="215">
        <v>45828</v>
      </c>
      <c r="HN116" s="213" t="s">
        <v>2429</v>
      </c>
      <c r="HO116" s="216">
        <v>1</v>
      </c>
      <c r="HP116" s="216" t="s">
        <v>1215</v>
      </c>
      <c r="HQ116" s="216" t="s">
        <v>62</v>
      </c>
      <c r="HR116" s="216">
        <v>2</v>
      </c>
      <c r="HS116" s="216" t="s">
        <v>17</v>
      </c>
      <c r="HT116" s="216" t="s">
        <v>17</v>
      </c>
      <c r="HU116" s="206">
        <v>45828</v>
      </c>
      <c r="HV116" s="214" t="s">
        <v>2426</v>
      </c>
      <c r="HW116" s="214">
        <v>1</v>
      </c>
      <c r="HX116" s="214" t="s">
        <v>1215</v>
      </c>
      <c r="HY116" s="214" t="s">
        <v>62</v>
      </c>
      <c r="HZ116" s="214">
        <v>2</v>
      </c>
      <c r="IA116" s="214" t="s">
        <v>17</v>
      </c>
      <c r="IB116" s="214" t="s">
        <v>17</v>
      </c>
      <c r="IC116" s="215">
        <v>45828</v>
      </c>
      <c r="ID116" s="213" t="s">
        <v>2428</v>
      </c>
      <c r="IE116" s="216">
        <v>3</v>
      </c>
      <c r="IF116" s="216" t="s">
        <v>1215</v>
      </c>
      <c r="IG116" s="216" t="s">
        <v>62</v>
      </c>
      <c r="IH116" s="216">
        <v>2</v>
      </c>
      <c r="II116" s="216" t="s">
        <v>17</v>
      </c>
      <c r="IJ116" s="216" t="s">
        <v>17</v>
      </c>
      <c r="IK116" s="206">
        <v>45828</v>
      </c>
      <c r="IL116" s="214" t="s">
        <v>2427</v>
      </c>
      <c r="IM116" s="214">
        <v>2</v>
      </c>
      <c r="IN116" s="214" t="s">
        <v>1215</v>
      </c>
      <c r="IO116" s="214" t="s">
        <v>62</v>
      </c>
      <c r="IP116" s="214">
        <v>2</v>
      </c>
      <c r="IQ116" s="214" t="s">
        <v>17</v>
      </c>
      <c r="IR116" s="214" t="s">
        <v>17</v>
      </c>
      <c r="IS116" s="215">
        <v>45828</v>
      </c>
    </row>
    <row r="117" spans="1:253" s="11" customFormat="1" ht="13.25" customHeight="1" x14ac:dyDescent="0.25">
      <c r="A117" s="11" t="s">
        <v>2432</v>
      </c>
      <c r="B117" s="11" t="s">
        <v>8448</v>
      </c>
      <c r="C117" s="11" t="s">
        <v>2433</v>
      </c>
      <c r="D117" s="11" t="s">
        <v>2434</v>
      </c>
      <c r="E117" s="11" t="s">
        <v>8032</v>
      </c>
      <c r="F117" s="11" t="s">
        <v>5201</v>
      </c>
      <c r="G117" s="204">
        <v>9671000</v>
      </c>
      <c r="H117" s="205" t="s">
        <v>4561</v>
      </c>
      <c r="I117" s="205" t="s">
        <v>398</v>
      </c>
      <c r="J117" s="205">
        <v>2</v>
      </c>
      <c r="K117" s="205" t="s">
        <v>5200</v>
      </c>
      <c r="L117" s="205" t="s">
        <v>5199</v>
      </c>
      <c r="M117" s="206">
        <v>45834</v>
      </c>
      <c r="N117" s="219" t="s">
        <v>5204</v>
      </c>
      <c r="O117" s="208">
        <v>8560</v>
      </c>
      <c r="P117" s="208" t="s">
        <v>3231</v>
      </c>
      <c r="Q117" s="208" t="s">
        <v>398</v>
      </c>
      <c r="R117" s="208">
        <v>2</v>
      </c>
      <c r="S117" s="208" t="s">
        <v>5203</v>
      </c>
      <c r="T117" s="208" t="s">
        <v>5202</v>
      </c>
      <c r="U117" s="209">
        <v>45834</v>
      </c>
      <c r="V117" s="219" t="s">
        <v>5207</v>
      </c>
      <c r="W117" s="205">
        <v>1224000</v>
      </c>
      <c r="X117" s="205" t="s">
        <v>5205</v>
      </c>
      <c r="Y117" s="205" t="s">
        <v>398</v>
      </c>
      <c r="Z117" s="205">
        <v>2</v>
      </c>
      <c r="AA117" s="205" t="s">
        <v>5206</v>
      </c>
      <c r="AB117" s="205" t="s">
        <v>4643</v>
      </c>
      <c r="AC117" s="206">
        <v>45834</v>
      </c>
      <c r="AD117" s="219" t="s">
        <v>5210</v>
      </c>
      <c r="AE117" s="210">
        <v>565000</v>
      </c>
      <c r="AF117" s="210" t="s">
        <v>5205</v>
      </c>
      <c r="AG117" s="210" t="s">
        <v>398</v>
      </c>
      <c r="AH117" s="210">
        <v>2</v>
      </c>
      <c r="AI117" s="210" t="s">
        <v>5209</v>
      </c>
      <c r="AJ117" s="210" t="s">
        <v>5208</v>
      </c>
      <c r="AK117" s="211">
        <v>45834</v>
      </c>
      <c r="AL117" s="219" t="s">
        <v>5212</v>
      </c>
      <c r="AM117" s="205">
        <v>10000</v>
      </c>
      <c r="AN117" s="205" t="s">
        <v>1898</v>
      </c>
      <c r="AO117" s="205" t="s">
        <v>178</v>
      </c>
      <c r="AP117" s="205">
        <v>1</v>
      </c>
      <c r="AQ117" s="205" t="s">
        <v>5211</v>
      </c>
      <c r="AR117" s="205" t="s">
        <v>1899</v>
      </c>
      <c r="AS117" s="206">
        <v>45834</v>
      </c>
      <c r="AT117" s="220" t="s">
        <v>5214</v>
      </c>
      <c r="AU117" s="210" t="s">
        <v>17</v>
      </c>
      <c r="AV117" s="210" t="s">
        <v>318</v>
      </c>
      <c r="AW117" s="210" t="s">
        <v>17</v>
      </c>
      <c r="AX117" s="210" t="s">
        <v>17</v>
      </c>
      <c r="AY117" s="210" t="s">
        <v>5213</v>
      </c>
      <c r="AZ117" s="210" t="s">
        <v>318</v>
      </c>
      <c r="BA117" s="211">
        <v>45834</v>
      </c>
      <c r="BB117" s="219" t="s">
        <v>5234</v>
      </c>
      <c r="BC117" s="205" t="s">
        <v>17</v>
      </c>
      <c r="BD117" s="205" t="s">
        <v>17</v>
      </c>
      <c r="BE117" s="205" t="s">
        <v>17</v>
      </c>
      <c r="BF117" s="205" t="s">
        <v>17</v>
      </c>
      <c r="BG117" s="205" t="s">
        <v>17</v>
      </c>
      <c r="BH117" s="205" t="s">
        <v>17</v>
      </c>
      <c r="BI117" s="206">
        <v>45834</v>
      </c>
      <c r="BJ117" s="220" t="s">
        <v>5216</v>
      </c>
      <c r="BK117" s="220">
        <v>3</v>
      </c>
      <c r="BL117" s="220" t="s">
        <v>4582</v>
      </c>
      <c r="BM117" s="220" t="s">
        <v>178</v>
      </c>
      <c r="BN117" s="220">
        <v>1</v>
      </c>
      <c r="BO117" s="220" t="s">
        <v>5215</v>
      </c>
      <c r="BP117" s="210" t="s">
        <v>458</v>
      </c>
      <c r="BQ117" s="221">
        <v>45834</v>
      </c>
      <c r="BR117" s="219" t="s">
        <v>5235</v>
      </c>
      <c r="BS117" s="222" t="s">
        <v>17</v>
      </c>
      <c r="BT117" s="222" t="s">
        <v>17</v>
      </c>
      <c r="BU117" s="222" t="s">
        <v>17</v>
      </c>
      <c r="BV117" s="222" t="s">
        <v>17</v>
      </c>
      <c r="BW117" s="222" t="s">
        <v>17</v>
      </c>
      <c r="BX117" s="222" t="s">
        <v>17</v>
      </c>
      <c r="BY117" s="206">
        <v>45834</v>
      </c>
      <c r="BZ117" s="220" t="s">
        <v>5236</v>
      </c>
      <c r="CA117" s="220" t="s">
        <v>17</v>
      </c>
      <c r="CB117" s="220" t="s">
        <v>17</v>
      </c>
      <c r="CC117" s="220" t="s">
        <v>17</v>
      </c>
      <c r="CD117" s="220" t="s">
        <v>17</v>
      </c>
      <c r="CE117" s="220" t="s">
        <v>17</v>
      </c>
      <c r="CF117" s="220" t="s">
        <v>17</v>
      </c>
      <c r="CG117" s="221">
        <v>45834</v>
      </c>
      <c r="CH117" s="219" t="s">
        <v>9086</v>
      </c>
      <c r="CI117" s="220" t="e">
        <v>#N/A</v>
      </c>
      <c r="CJ117" s="220" t="e">
        <v>#N/A</v>
      </c>
      <c r="CK117" s="220" t="e">
        <v>#N/A</v>
      </c>
      <c r="CL117" s="220" t="e">
        <v>#N/A</v>
      </c>
      <c r="CM117" s="220" t="e">
        <v>#N/A</v>
      </c>
      <c r="CN117" s="220" t="e">
        <v>#N/A</v>
      </c>
      <c r="CO117" s="223" t="e">
        <v>#N/A</v>
      </c>
      <c r="CP117" s="220" t="s">
        <v>5238</v>
      </c>
      <c r="CQ117" s="222" t="s">
        <v>17</v>
      </c>
      <c r="CR117" s="222" t="s">
        <v>17</v>
      </c>
      <c r="CS117" s="222" t="s">
        <v>17</v>
      </c>
      <c r="CT117" s="222" t="s">
        <v>17</v>
      </c>
      <c r="CU117" s="222" t="s">
        <v>17</v>
      </c>
      <c r="CV117" s="222" t="s">
        <v>17</v>
      </c>
      <c r="CW117" s="206">
        <v>45834</v>
      </c>
      <c r="CX117" s="220" t="s">
        <v>5219</v>
      </c>
      <c r="CY117" s="210">
        <v>225000</v>
      </c>
      <c r="CZ117" s="210" t="s">
        <v>5205</v>
      </c>
      <c r="DA117" s="210" t="s">
        <v>230</v>
      </c>
      <c r="DB117" s="210">
        <v>3</v>
      </c>
      <c r="DC117" s="210" t="s">
        <v>5224</v>
      </c>
      <c r="DD117" s="210" t="s">
        <v>5208</v>
      </c>
      <c r="DE117" s="212">
        <v>45834</v>
      </c>
      <c r="DF117" s="219" t="s">
        <v>5221</v>
      </c>
      <c r="DG117" s="205">
        <v>659000</v>
      </c>
      <c r="DH117" s="222" t="s">
        <v>5205</v>
      </c>
      <c r="DI117" s="222" t="s">
        <v>398</v>
      </c>
      <c r="DJ117" s="222">
        <v>2</v>
      </c>
      <c r="DK117" s="222" t="s">
        <v>5220</v>
      </c>
      <c r="DL117" s="222" t="s">
        <v>5208</v>
      </c>
      <c r="DM117" s="206">
        <v>45834</v>
      </c>
      <c r="DN117" s="220" t="s">
        <v>5223</v>
      </c>
      <c r="DO117" s="210">
        <v>340000</v>
      </c>
      <c r="DP117" s="220" t="s">
        <v>5205</v>
      </c>
      <c r="DQ117" s="220" t="s">
        <v>398</v>
      </c>
      <c r="DR117" s="220">
        <v>2</v>
      </c>
      <c r="DS117" s="220" t="s">
        <v>5222</v>
      </c>
      <c r="DT117" s="220" t="s">
        <v>5208</v>
      </c>
      <c r="DU117" s="221">
        <v>45834</v>
      </c>
      <c r="DV117" s="219" t="s">
        <v>5225</v>
      </c>
      <c r="DW117" s="205">
        <v>225000</v>
      </c>
      <c r="DX117" s="222" t="s">
        <v>5205</v>
      </c>
      <c r="DY117" s="222" t="s">
        <v>230</v>
      </c>
      <c r="DZ117" s="222">
        <v>3</v>
      </c>
      <c r="EA117" s="222" t="s">
        <v>5224</v>
      </c>
      <c r="EB117" s="222" t="s">
        <v>5208</v>
      </c>
      <c r="EC117" s="206">
        <v>45834</v>
      </c>
      <c r="ED117" s="220" t="s">
        <v>5226</v>
      </c>
      <c r="EE117" s="210">
        <v>0</v>
      </c>
      <c r="EF117" s="220" t="s">
        <v>5205</v>
      </c>
      <c r="EG117" s="220" t="s">
        <v>230</v>
      </c>
      <c r="EH117" s="220">
        <v>3</v>
      </c>
      <c r="EI117" s="220" t="s">
        <v>5224</v>
      </c>
      <c r="EJ117" s="220" t="s">
        <v>5208</v>
      </c>
      <c r="EK117" s="221">
        <v>45834</v>
      </c>
      <c r="EL117" s="219" t="s">
        <v>5227</v>
      </c>
      <c r="EM117" s="205">
        <v>0</v>
      </c>
      <c r="EN117" s="222" t="s">
        <v>5205</v>
      </c>
      <c r="EO117" s="222" t="s">
        <v>230</v>
      </c>
      <c r="EP117" s="222">
        <v>3</v>
      </c>
      <c r="EQ117" s="222" t="s">
        <v>5224</v>
      </c>
      <c r="ER117" s="222" t="s">
        <v>5208</v>
      </c>
      <c r="ES117" s="206">
        <v>45834</v>
      </c>
      <c r="ET117" s="220" t="s">
        <v>5217</v>
      </c>
      <c r="EU117" s="220">
        <v>3</v>
      </c>
      <c r="EV117" s="220" t="s">
        <v>4582</v>
      </c>
      <c r="EW117" s="220" t="s">
        <v>178</v>
      </c>
      <c r="EX117" s="220">
        <v>1</v>
      </c>
      <c r="EY117" s="220" t="s">
        <v>5215</v>
      </c>
      <c r="EZ117" s="220" t="s">
        <v>458</v>
      </c>
      <c r="FA117" s="221">
        <v>45834</v>
      </c>
      <c r="FB117" s="219" t="s">
        <v>5231</v>
      </c>
      <c r="FC117" s="222">
        <v>4</v>
      </c>
      <c r="FD117" s="222" t="s">
        <v>5228</v>
      </c>
      <c r="FE117" s="222" t="s">
        <v>178</v>
      </c>
      <c r="FF117" s="222">
        <v>1</v>
      </c>
      <c r="FG117" s="222" t="s">
        <v>5230</v>
      </c>
      <c r="FH117" s="222" t="s">
        <v>5229</v>
      </c>
      <c r="FI117" s="206">
        <v>45834</v>
      </c>
      <c r="FJ117" s="219" t="s">
        <v>5232</v>
      </c>
      <c r="FK117" s="220" t="s">
        <v>17</v>
      </c>
      <c r="FL117" s="220" t="s">
        <v>17</v>
      </c>
      <c r="FM117" s="220" t="s">
        <v>17</v>
      </c>
      <c r="FN117" s="220" t="s">
        <v>17</v>
      </c>
      <c r="FO117" s="220" t="s">
        <v>17</v>
      </c>
      <c r="FP117" s="210" t="s">
        <v>17</v>
      </c>
      <c r="FQ117" s="211">
        <v>45834</v>
      </c>
      <c r="FR117" s="219" t="s">
        <v>5233</v>
      </c>
      <c r="FS117" s="222" t="s">
        <v>17</v>
      </c>
      <c r="FT117" s="222" t="s">
        <v>17</v>
      </c>
      <c r="FU117" s="222" t="s">
        <v>17</v>
      </c>
      <c r="FV117" s="222" t="s">
        <v>17</v>
      </c>
      <c r="FW117" s="222" t="s">
        <v>17</v>
      </c>
      <c r="FX117" s="222" t="s">
        <v>17</v>
      </c>
      <c r="FY117" s="206">
        <v>45834</v>
      </c>
      <c r="FZ117" s="220" t="s">
        <v>2436</v>
      </c>
      <c r="GA117" s="220">
        <v>1</v>
      </c>
      <c r="GB117" s="220" t="s">
        <v>1215</v>
      </c>
      <c r="GC117" s="220" t="s">
        <v>62</v>
      </c>
      <c r="GD117" s="220">
        <v>2</v>
      </c>
      <c r="GE117" s="220" t="s">
        <v>17</v>
      </c>
      <c r="GF117" s="220" t="s">
        <v>17</v>
      </c>
      <c r="GG117" s="221">
        <v>45828</v>
      </c>
      <c r="GH117" s="219" t="s">
        <v>2442</v>
      </c>
      <c r="GI117" s="222">
        <v>0</v>
      </c>
      <c r="GJ117" s="222" t="s">
        <v>1215</v>
      </c>
      <c r="GK117" s="222" t="s">
        <v>62</v>
      </c>
      <c r="GL117" s="222">
        <v>2</v>
      </c>
      <c r="GM117" s="222" t="s">
        <v>17</v>
      </c>
      <c r="GN117" s="222" t="s">
        <v>17</v>
      </c>
      <c r="GO117" s="206">
        <v>45828</v>
      </c>
      <c r="GP117" s="220" t="s">
        <v>2437</v>
      </c>
      <c r="GQ117" s="220">
        <v>0</v>
      </c>
      <c r="GR117" s="220" t="s">
        <v>1215</v>
      </c>
      <c r="GS117" s="220" t="s">
        <v>62</v>
      </c>
      <c r="GT117" s="220">
        <v>2</v>
      </c>
      <c r="GU117" s="220" t="s">
        <v>17</v>
      </c>
      <c r="GV117" s="220" t="s">
        <v>17</v>
      </c>
      <c r="GW117" s="221">
        <v>45828</v>
      </c>
      <c r="GX117" s="219" t="s">
        <v>2443</v>
      </c>
      <c r="GY117" s="222">
        <v>0</v>
      </c>
      <c r="GZ117" s="222" t="s">
        <v>1215</v>
      </c>
      <c r="HA117" s="222" t="s">
        <v>62</v>
      </c>
      <c r="HB117" s="222">
        <v>2</v>
      </c>
      <c r="HC117" s="222" t="s">
        <v>17</v>
      </c>
      <c r="HD117" s="222" t="s">
        <v>17</v>
      </c>
      <c r="HE117" s="206">
        <v>45828</v>
      </c>
      <c r="HF117" s="220" t="s">
        <v>2435</v>
      </c>
      <c r="HG117" s="220">
        <v>0</v>
      </c>
      <c r="HH117" s="220" t="s">
        <v>1215</v>
      </c>
      <c r="HI117" s="220" t="s">
        <v>62</v>
      </c>
      <c r="HJ117" s="220">
        <v>2</v>
      </c>
      <c r="HK117" s="220" t="s">
        <v>17</v>
      </c>
      <c r="HL117" s="220" t="s">
        <v>17</v>
      </c>
      <c r="HM117" s="221">
        <v>45828</v>
      </c>
      <c r="HN117" s="219" t="s">
        <v>2441</v>
      </c>
      <c r="HO117" s="222">
        <v>0</v>
      </c>
      <c r="HP117" s="222" t="s">
        <v>1215</v>
      </c>
      <c r="HQ117" s="222" t="s">
        <v>62</v>
      </c>
      <c r="HR117" s="222">
        <v>2</v>
      </c>
      <c r="HS117" s="222" t="s">
        <v>17</v>
      </c>
      <c r="HT117" s="222" t="s">
        <v>17</v>
      </c>
      <c r="HU117" s="206">
        <v>45828</v>
      </c>
      <c r="HV117" s="220" t="s">
        <v>2438</v>
      </c>
      <c r="HW117" s="220">
        <v>1</v>
      </c>
      <c r="HX117" s="220" t="s">
        <v>1215</v>
      </c>
      <c r="HY117" s="220" t="s">
        <v>62</v>
      </c>
      <c r="HZ117" s="220">
        <v>2</v>
      </c>
      <c r="IA117" s="220" t="s">
        <v>17</v>
      </c>
      <c r="IB117" s="220" t="s">
        <v>17</v>
      </c>
      <c r="IC117" s="221">
        <v>45828</v>
      </c>
      <c r="ID117" s="219" t="s">
        <v>2440</v>
      </c>
      <c r="IE117" s="222">
        <v>1</v>
      </c>
      <c r="IF117" s="222" t="s">
        <v>1215</v>
      </c>
      <c r="IG117" s="222" t="s">
        <v>62</v>
      </c>
      <c r="IH117" s="222">
        <v>2</v>
      </c>
      <c r="II117" s="222" t="s">
        <v>17</v>
      </c>
      <c r="IJ117" s="222" t="s">
        <v>17</v>
      </c>
      <c r="IK117" s="206">
        <v>45828</v>
      </c>
      <c r="IL117" s="220" t="s">
        <v>2439</v>
      </c>
      <c r="IM117" s="220">
        <v>0</v>
      </c>
      <c r="IN117" s="220" t="s">
        <v>1215</v>
      </c>
      <c r="IO117" s="220" t="s">
        <v>62</v>
      </c>
      <c r="IP117" s="220">
        <v>2</v>
      </c>
      <c r="IQ117" s="220" t="s">
        <v>17</v>
      </c>
      <c r="IR117" s="220" t="s">
        <v>17</v>
      </c>
      <c r="IS117" s="221">
        <v>45828</v>
      </c>
    </row>
    <row r="118" spans="1:253" s="11" customFormat="1" ht="13.25" customHeight="1" x14ac:dyDescent="0.25">
      <c r="A118" s="11" t="s">
        <v>572</v>
      </c>
      <c r="B118" s="11" t="s">
        <v>8443</v>
      </c>
      <c r="C118" s="11" t="s">
        <v>573</v>
      </c>
      <c r="D118" s="11" t="s">
        <v>574</v>
      </c>
      <c r="E118" s="11" t="s">
        <v>8033</v>
      </c>
      <c r="F118" s="11" t="s">
        <v>6040</v>
      </c>
      <c r="G118" s="204">
        <v>69523000</v>
      </c>
      <c r="H118" s="205" t="s">
        <v>6037</v>
      </c>
      <c r="I118" s="205" t="s">
        <v>398</v>
      </c>
      <c r="J118" s="205">
        <v>2</v>
      </c>
      <c r="K118" s="205" t="s">
        <v>6039</v>
      </c>
      <c r="L118" s="205" t="s">
        <v>6038</v>
      </c>
      <c r="M118" s="206">
        <v>45836</v>
      </c>
      <c r="N118" s="213" t="s">
        <v>6044</v>
      </c>
      <c r="O118" s="208">
        <v>12012</v>
      </c>
      <c r="P118" s="208" t="s">
        <v>6041</v>
      </c>
      <c r="Q118" s="208" t="s">
        <v>398</v>
      </c>
      <c r="R118" s="208">
        <v>2</v>
      </c>
      <c r="S118" s="208" t="s">
        <v>6043</v>
      </c>
      <c r="T118" s="208" t="s">
        <v>6042</v>
      </c>
      <c r="U118" s="209">
        <v>45836</v>
      </c>
      <c r="V118" s="213" t="s">
        <v>6046</v>
      </c>
      <c r="W118" s="205">
        <v>431000</v>
      </c>
      <c r="X118" s="205" t="s">
        <v>6037</v>
      </c>
      <c r="Y118" s="205" t="s">
        <v>398</v>
      </c>
      <c r="Z118" s="205">
        <v>2</v>
      </c>
      <c r="AA118" s="205" t="s">
        <v>6045</v>
      </c>
      <c r="AB118" s="205" t="s">
        <v>6038</v>
      </c>
      <c r="AC118" s="206">
        <v>45836</v>
      </c>
      <c r="AD118" s="213" t="s">
        <v>6050</v>
      </c>
      <c r="AE118" s="210">
        <v>128000</v>
      </c>
      <c r="AF118" s="210" t="s">
        <v>6047</v>
      </c>
      <c r="AG118" s="210" t="s">
        <v>398</v>
      </c>
      <c r="AH118" s="210">
        <v>2</v>
      </c>
      <c r="AI118" s="210" t="s">
        <v>6049</v>
      </c>
      <c r="AJ118" s="210" t="s">
        <v>6048</v>
      </c>
      <c r="AK118" s="211">
        <v>45836</v>
      </c>
      <c r="AL118" s="213" t="s">
        <v>6053</v>
      </c>
      <c r="AM118" s="205">
        <v>128000</v>
      </c>
      <c r="AN118" s="205" t="s">
        <v>6047</v>
      </c>
      <c r="AO118" s="205" t="s">
        <v>398</v>
      </c>
      <c r="AP118" s="205">
        <v>2</v>
      </c>
      <c r="AQ118" s="205" t="s">
        <v>6052</v>
      </c>
      <c r="AR118" s="205" t="s">
        <v>6051</v>
      </c>
      <c r="AS118" s="206">
        <v>45836</v>
      </c>
      <c r="AT118" s="214" t="s">
        <v>878</v>
      </c>
      <c r="AU118" s="210" t="s">
        <v>17</v>
      </c>
      <c r="AV118" s="210" t="s">
        <v>17</v>
      </c>
      <c r="AW118" s="210" t="s">
        <v>17</v>
      </c>
      <c r="AX118" s="210" t="s">
        <v>17</v>
      </c>
      <c r="AY118" s="210" t="s">
        <v>103</v>
      </c>
      <c r="AZ118" s="210" t="s">
        <v>17</v>
      </c>
      <c r="BA118" s="211">
        <v>45713</v>
      </c>
      <c r="BB118" s="213" t="s">
        <v>578</v>
      </c>
      <c r="BC118" s="205" t="s">
        <v>17</v>
      </c>
      <c r="BD118" s="205" t="s">
        <v>17</v>
      </c>
      <c r="BE118" s="205" t="s">
        <v>17</v>
      </c>
      <c r="BF118" s="205" t="s">
        <v>17</v>
      </c>
      <c r="BG118" s="205" t="s">
        <v>575</v>
      </c>
      <c r="BH118" s="205" t="s">
        <v>17</v>
      </c>
      <c r="BI118" s="206">
        <v>45586</v>
      </c>
      <c r="BJ118" s="214" t="s">
        <v>6055</v>
      </c>
      <c r="BK118" s="214">
        <v>0</v>
      </c>
      <c r="BL118" s="214" t="s">
        <v>2888</v>
      </c>
      <c r="BM118" s="214" t="s">
        <v>178</v>
      </c>
      <c r="BN118" s="214">
        <v>1</v>
      </c>
      <c r="BO118" s="214" t="s">
        <v>6054</v>
      </c>
      <c r="BP118" s="210" t="s">
        <v>269</v>
      </c>
      <c r="BQ118" s="215">
        <v>45836</v>
      </c>
      <c r="BR118" s="213" t="s">
        <v>579</v>
      </c>
      <c r="BS118" s="216" t="s">
        <v>17</v>
      </c>
      <c r="BT118" s="216" t="s">
        <v>17</v>
      </c>
      <c r="BU118" s="216" t="s">
        <v>17</v>
      </c>
      <c r="BV118" s="216" t="s">
        <v>17</v>
      </c>
      <c r="BW118" s="216" t="s">
        <v>575</v>
      </c>
      <c r="BX118" s="216" t="s">
        <v>17</v>
      </c>
      <c r="BY118" s="206">
        <v>45586</v>
      </c>
      <c r="BZ118" s="214" t="s">
        <v>580</v>
      </c>
      <c r="CA118" s="214" t="s">
        <v>17</v>
      </c>
      <c r="CB118" s="214" t="s">
        <v>17</v>
      </c>
      <c r="CC118" s="214" t="s">
        <v>17</v>
      </c>
      <c r="CD118" s="214" t="s">
        <v>17</v>
      </c>
      <c r="CE118" s="214" t="s">
        <v>575</v>
      </c>
      <c r="CF118" s="214" t="s">
        <v>17</v>
      </c>
      <c r="CG118" s="215">
        <v>45586</v>
      </c>
      <c r="CH118" s="213" t="s">
        <v>9087</v>
      </c>
      <c r="CI118" s="214" t="e">
        <v>#N/A</v>
      </c>
      <c r="CJ118" s="214" t="e">
        <v>#N/A</v>
      </c>
      <c r="CK118" s="214" t="e">
        <v>#N/A</v>
      </c>
      <c r="CL118" s="214" t="e">
        <v>#N/A</v>
      </c>
      <c r="CM118" s="214" t="e">
        <v>#N/A</v>
      </c>
      <c r="CN118" s="214" t="e">
        <v>#N/A</v>
      </c>
      <c r="CO118" s="217" t="e">
        <v>#N/A</v>
      </c>
      <c r="CP118" s="214" t="s">
        <v>582</v>
      </c>
      <c r="CQ118" s="216" t="s">
        <v>17</v>
      </c>
      <c r="CR118" s="216" t="s">
        <v>17</v>
      </c>
      <c r="CS118" s="216" t="s">
        <v>17</v>
      </c>
      <c r="CT118" s="216" t="s">
        <v>17</v>
      </c>
      <c r="CU118" s="216" t="s">
        <v>575</v>
      </c>
      <c r="CV118" s="216" t="s">
        <v>17</v>
      </c>
      <c r="CW118" s="206">
        <v>45586</v>
      </c>
      <c r="CX118" s="214" t="s">
        <v>6059</v>
      </c>
      <c r="CY118" s="210">
        <v>128000</v>
      </c>
      <c r="CZ118" s="210" t="s">
        <v>6047</v>
      </c>
      <c r="DA118" s="210" t="s">
        <v>398</v>
      </c>
      <c r="DB118" s="210">
        <v>2</v>
      </c>
      <c r="DC118" s="210" t="s">
        <v>6063</v>
      </c>
      <c r="DD118" s="210" t="s">
        <v>6051</v>
      </c>
      <c r="DE118" s="212">
        <v>45836</v>
      </c>
      <c r="DF118" s="213" t="s">
        <v>6060</v>
      </c>
      <c r="DG118" s="205">
        <v>303000</v>
      </c>
      <c r="DH118" s="216" t="s">
        <v>6037</v>
      </c>
      <c r="DI118" s="216" t="s">
        <v>398</v>
      </c>
      <c r="DJ118" s="216">
        <v>2</v>
      </c>
      <c r="DK118" s="216" t="s">
        <v>4402</v>
      </c>
      <c r="DL118" s="216" t="s">
        <v>6038</v>
      </c>
      <c r="DM118" s="206">
        <v>45836</v>
      </c>
      <c r="DN118" s="214" t="s">
        <v>6062</v>
      </c>
      <c r="DO118" s="210">
        <v>0</v>
      </c>
      <c r="DP118" s="214" t="s">
        <v>6047</v>
      </c>
      <c r="DQ118" s="214" t="s">
        <v>398</v>
      </c>
      <c r="DR118" s="214">
        <v>2</v>
      </c>
      <c r="DS118" s="214" t="s">
        <v>6061</v>
      </c>
      <c r="DT118" s="214" t="s">
        <v>6051</v>
      </c>
      <c r="DU118" s="215">
        <v>45836</v>
      </c>
      <c r="DV118" s="213" t="s">
        <v>6064</v>
      </c>
      <c r="DW118" s="205">
        <v>128000</v>
      </c>
      <c r="DX118" s="216" t="s">
        <v>6047</v>
      </c>
      <c r="DY118" s="216" t="s">
        <v>398</v>
      </c>
      <c r="DZ118" s="216">
        <v>2</v>
      </c>
      <c r="EA118" s="216" t="s">
        <v>6063</v>
      </c>
      <c r="EB118" s="216" t="s">
        <v>6051</v>
      </c>
      <c r="EC118" s="206">
        <v>45836</v>
      </c>
      <c r="ED118" s="214" t="s">
        <v>6065</v>
      </c>
      <c r="EE118" s="210" t="s">
        <v>17</v>
      </c>
      <c r="EF118" s="214" t="s">
        <v>6047</v>
      </c>
      <c r="EG118" s="214" t="s">
        <v>398</v>
      </c>
      <c r="EH118" s="214">
        <v>2</v>
      </c>
      <c r="EI118" s="214" t="s">
        <v>6063</v>
      </c>
      <c r="EJ118" s="214" t="s">
        <v>6051</v>
      </c>
      <c r="EK118" s="215">
        <v>45836</v>
      </c>
      <c r="EL118" s="213" t="s">
        <v>6066</v>
      </c>
      <c r="EM118" s="205" t="s">
        <v>17</v>
      </c>
      <c r="EN118" s="216" t="s">
        <v>6047</v>
      </c>
      <c r="EO118" s="216" t="s">
        <v>398</v>
      </c>
      <c r="EP118" s="216">
        <v>2</v>
      </c>
      <c r="EQ118" s="216" t="s">
        <v>6063</v>
      </c>
      <c r="ER118" s="216" t="s">
        <v>6051</v>
      </c>
      <c r="ES118" s="206">
        <v>45836</v>
      </c>
      <c r="ET118" s="214" t="s">
        <v>6057</v>
      </c>
      <c r="EU118" s="214">
        <v>0</v>
      </c>
      <c r="EV118" s="214" t="s">
        <v>2888</v>
      </c>
      <c r="EW118" s="214" t="s">
        <v>178</v>
      </c>
      <c r="EX118" s="214">
        <v>1</v>
      </c>
      <c r="EY118" s="214" t="s">
        <v>6056</v>
      </c>
      <c r="EZ118" s="214" t="s">
        <v>269</v>
      </c>
      <c r="FA118" s="215">
        <v>45836</v>
      </c>
      <c r="FB118" s="213" t="s">
        <v>6068</v>
      </c>
      <c r="FC118" s="216">
        <v>1</v>
      </c>
      <c r="FD118" s="216" t="s">
        <v>6047</v>
      </c>
      <c r="FE118" s="216" t="s">
        <v>230</v>
      </c>
      <c r="FF118" s="216">
        <v>3</v>
      </c>
      <c r="FG118" s="216" t="s">
        <v>6067</v>
      </c>
      <c r="FH118" s="216" t="s">
        <v>6051</v>
      </c>
      <c r="FI118" s="206">
        <v>45836</v>
      </c>
      <c r="FJ118" s="213" t="s">
        <v>576</v>
      </c>
      <c r="FK118" s="214" t="s">
        <v>17</v>
      </c>
      <c r="FL118" s="214" t="s">
        <v>17</v>
      </c>
      <c r="FM118" s="214" t="s">
        <v>17</v>
      </c>
      <c r="FN118" s="214" t="s">
        <v>17</v>
      </c>
      <c r="FO118" s="214" t="s">
        <v>575</v>
      </c>
      <c r="FP118" s="210" t="s">
        <v>17</v>
      </c>
      <c r="FQ118" s="211">
        <v>45586</v>
      </c>
      <c r="FR118" s="213" t="s">
        <v>577</v>
      </c>
      <c r="FS118" s="216" t="s">
        <v>17</v>
      </c>
      <c r="FT118" s="216" t="s">
        <v>17</v>
      </c>
      <c r="FU118" s="216" t="s">
        <v>17</v>
      </c>
      <c r="FV118" s="216" t="s">
        <v>17</v>
      </c>
      <c r="FW118" s="216" t="s">
        <v>575</v>
      </c>
      <c r="FX118" s="216" t="s">
        <v>17</v>
      </c>
      <c r="FY118" s="206">
        <v>45586</v>
      </c>
      <c r="FZ118" s="214" t="s">
        <v>2163</v>
      </c>
      <c r="GA118" s="214">
        <v>1</v>
      </c>
      <c r="GB118" s="214" t="s">
        <v>1215</v>
      </c>
      <c r="GC118" s="214" t="s">
        <v>62</v>
      </c>
      <c r="GD118" s="214">
        <v>2</v>
      </c>
      <c r="GE118" s="214" t="s">
        <v>17</v>
      </c>
      <c r="GF118" s="214" t="s">
        <v>17</v>
      </c>
      <c r="GG118" s="215">
        <v>45827</v>
      </c>
      <c r="GH118" s="213" t="s">
        <v>2169</v>
      </c>
      <c r="GI118" s="216">
        <v>0</v>
      </c>
      <c r="GJ118" s="216" t="s">
        <v>1215</v>
      </c>
      <c r="GK118" s="216" t="s">
        <v>62</v>
      </c>
      <c r="GL118" s="216">
        <v>2</v>
      </c>
      <c r="GM118" s="216" t="s">
        <v>17</v>
      </c>
      <c r="GN118" s="216" t="s">
        <v>17</v>
      </c>
      <c r="GO118" s="206">
        <v>45827</v>
      </c>
      <c r="GP118" s="214" t="s">
        <v>2164</v>
      </c>
      <c r="GQ118" s="214">
        <v>1</v>
      </c>
      <c r="GR118" s="214" t="s">
        <v>1215</v>
      </c>
      <c r="GS118" s="214" t="s">
        <v>62</v>
      </c>
      <c r="GT118" s="214">
        <v>2</v>
      </c>
      <c r="GU118" s="214" t="s">
        <v>17</v>
      </c>
      <c r="GV118" s="214" t="s">
        <v>17</v>
      </c>
      <c r="GW118" s="215">
        <v>45827</v>
      </c>
      <c r="GX118" s="213" t="s">
        <v>2170</v>
      </c>
      <c r="GY118" s="216">
        <v>0</v>
      </c>
      <c r="GZ118" s="216" t="s">
        <v>1215</v>
      </c>
      <c r="HA118" s="216" t="s">
        <v>62</v>
      </c>
      <c r="HB118" s="216">
        <v>2</v>
      </c>
      <c r="HC118" s="216" t="s">
        <v>17</v>
      </c>
      <c r="HD118" s="216" t="s">
        <v>17</v>
      </c>
      <c r="HE118" s="206">
        <v>45827</v>
      </c>
      <c r="HF118" s="214" t="s">
        <v>2162</v>
      </c>
      <c r="HG118" s="214">
        <v>2</v>
      </c>
      <c r="HH118" s="214" t="s">
        <v>1215</v>
      </c>
      <c r="HI118" s="214" t="s">
        <v>62</v>
      </c>
      <c r="HJ118" s="214">
        <v>2</v>
      </c>
      <c r="HK118" s="214" t="s">
        <v>17</v>
      </c>
      <c r="HL118" s="214" t="s">
        <v>17</v>
      </c>
      <c r="HM118" s="215">
        <v>45827</v>
      </c>
      <c r="HN118" s="213" t="s">
        <v>2168</v>
      </c>
      <c r="HO118" s="216">
        <v>2</v>
      </c>
      <c r="HP118" s="216" t="s">
        <v>1215</v>
      </c>
      <c r="HQ118" s="216" t="s">
        <v>62</v>
      </c>
      <c r="HR118" s="216">
        <v>2</v>
      </c>
      <c r="HS118" s="216" t="s">
        <v>17</v>
      </c>
      <c r="HT118" s="216" t="s">
        <v>17</v>
      </c>
      <c r="HU118" s="206">
        <v>45827</v>
      </c>
      <c r="HV118" s="214" t="s">
        <v>2165</v>
      </c>
      <c r="HW118" s="214">
        <v>0</v>
      </c>
      <c r="HX118" s="214" t="s">
        <v>1215</v>
      </c>
      <c r="HY118" s="214" t="s">
        <v>62</v>
      </c>
      <c r="HZ118" s="214">
        <v>2</v>
      </c>
      <c r="IA118" s="214" t="s">
        <v>17</v>
      </c>
      <c r="IB118" s="214" t="s">
        <v>17</v>
      </c>
      <c r="IC118" s="215">
        <v>45827</v>
      </c>
      <c r="ID118" s="213" t="s">
        <v>2167</v>
      </c>
      <c r="IE118" s="216">
        <v>3</v>
      </c>
      <c r="IF118" s="216" t="s">
        <v>1215</v>
      </c>
      <c r="IG118" s="216" t="s">
        <v>62</v>
      </c>
      <c r="IH118" s="216">
        <v>2</v>
      </c>
      <c r="II118" s="216" t="s">
        <v>17</v>
      </c>
      <c r="IJ118" s="216" t="s">
        <v>17</v>
      </c>
      <c r="IK118" s="206">
        <v>45827</v>
      </c>
      <c r="IL118" s="214" t="s">
        <v>2166</v>
      </c>
      <c r="IM118" s="214">
        <v>3</v>
      </c>
      <c r="IN118" s="214" t="s">
        <v>1215</v>
      </c>
      <c r="IO118" s="214" t="s">
        <v>62</v>
      </c>
      <c r="IP118" s="214">
        <v>2</v>
      </c>
      <c r="IQ118" s="214" t="s">
        <v>17</v>
      </c>
      <c r="IR118" s="214" t="s">
        <v>17</v>
      </c>
      <c r="IS118" s="215">
        <v>45827</v>
      </c>
    </row>
    <row r="119" spans="1:253" s="11" customFormat="1" ht="13.25" customHeight="1" x14ac:dyDescent="0.25">
      <c r="A119" s="11" t="s">
        <v>420</v>
      </c>
      <c r="B119" s="11" t="s">
        <v>8443</v>
      </c>
      <c r="C119" s="11" t="s">
        <v>421</v>
      </c>
      <c r="D119" s="11" t="s">
        <v>422</v>
      </c>
      <c r="E119" s="11" t="s">
        <v>8042</v>
      </c>
      <c r="F119" s="11" t="s">
        <v>2857</v>
      </c>
      <c r="G119" s="204">
        <v>1500000</v>
      </c>
      <c r="H119" s="205" t="s">
        <v>2854</v>
      </c>
      <c r="I119" s="205" t="s">
        <v>398</v>
      </c>
      <c r="J119" s="205">
        <v>2</v>
      </c>
      <c r="K119" s="205" t="s">
        <v>2856</v>
      </c>
      <c r="L119" s="205" t="s">
        <v>2855</v>
      </c>
      <c r="M119" s="206">
        <v>45832</v>
      </c>
      <c r="N119" s="213" t="s">
        <v>2861</v>
      </c>
      <c r="O119" s="208">
        <v>5130</v>
      </c>
      <c r="P119" s="208" t="s">
        <v>2858</v>
      </c>
      <c r="Q119" s="208" t="s">
        <v>398</v>
      </c>
      <c r="R119" s="208">
        <v>2</v>
      </c>
      <c r="S119" s="208" t="s">
        <v>2860</v>
      </c>
      <c r="T119" s="208" t="s">
        <v>2859</v>
      </c>
      <c r="U119" s="209">
        <v>45832</v>
      </c>
      <c r="V119" s="213" t="s">
        <v>2863</v>
      </c>
      <c r="W119" s="205">
        <v>1500000</v>
      </c>
      <c r="X119" s="205" t="s">
        <v>2854</v>
      </c>
      <c r="Y119" s="205" t="s">
        <v>398</v>
      </c>
      <c r="Z119" s="205">
        <v>2</v>
      </c>
      <c r="AA119" s="205" t="s">
        <v>2862</v>
      </c>
      <c r="AB119" s="205" t="s">
        <v>2855</v>
      </c>
      <c r="AC119" s="206">
        <v>45832</v>
      </c>
      <c r="AD119" s="213" t="s">
        <v>2867</v>
      </c>
      <c r="AE119" s="210">
        <v>39000</v>
      </c>
      <c r="AF119" s="210" t="s">
        <v>2864</v>
      </c>
      <c r="AG119" s="210" t="s">
        <v>398</v>
      </c>
      <c r="AH119" s="210">
        <v>2</v>
      </c>
      <c r="AI119" s="210" t="s">
        <v>2866</v>
      </c>
      <c r="AJ119" s="210" t="s">
        <v>2865</v>
      </c>
      <c r="AK119" s="211">
        <v>45832</v>
      </c>
      <c r="AL119" s="213" t="s">
        <v>2870</v>
      </c>
      <c r="AM119" s="205">
        <v>36000</v>
      </c>
      <c r="AN119" s="205" t="s">
        <v>2868</v>
      </c>
      <c r="AO119" s="205" t="s">
        <v>398</v>
      </c>
      <c r="AP119" s="205">
        <v>2</v>
      </c>
      <c r="AQ119" s="205" t="s">
        <v>2869</v>
      </c>
      <c r="AR119" s="205" t="s">
        <v>2865</v>
      </c>
      <c r="AS119" s="206">
        <v>45832</v>
      </c>
      <c r="AT119" s="214" t="s">
        <v>6286</v>
      </c>
      <c r="AU119" s="210" t="s">
        <v>17</v>
      </c>
      <c r="AV119" s="210" t="s">
        <v>17</v>
      </c>
      <c r="AW119" s="210" t="s">
        <v>398</v>
      </c>
      <c r="AX119" s="210">
        <v>2</v>
      </c>
      <c r="AY119" s="210" t="s">
        <v>608</v>
      </c>
      <c r="AZ119" s="210" t="s">
        <v>17</v>
      </c>
      <c r="BA119" s="211">
        <v>45838</v>
      </c>
      <c r="BB119" s="213" t="s">
        <v>674</v>
      </c>
      <c r="BC119" s="205" t="s">
        <v>17</v>
      </c>
      <c r="BD119" s="205" t="s">
        <v>17</v>
      </c>
      <c r="BE119" s="205" t="s">
        <v>17</v>
      </c>
      <c r="BF119" s="205" t="s">
        <v>17</v>
      </c>
      <c r="BG119" s="205" t="s">
        <v>112</v>
      </c>
      <c r="BH119" s="205" t="s">
        <v>17</v>
      </c>
      <c r="BI119" s="206">
        <v>45659</v>
      </c>
      <c r="BJ119" s="214" t="s">
        <v>6287</v>
      </c>
      <c r="BK119" s="214" t="s">
        <v>17</v>
      </c>
      <c r="BL119" s="214" t="s">
        <v>17</v>
      </c>
      <c r="BM119" s="214" t="s">
        <v>398</v>
      </c>
      <c r="BN119" s="214">
        <v>2</v>
      </c>
      <c r="BO119" s="214" t="s">
        <v>608</v>
      </c>
      <c r="BP119" s="210" t="s">
        <v>17</v>
      </c>
      <c r="BQ119" s="215">
        <v>45838</v>
      </c>
      <c r="BR119" s="213" t="s">
        <v>675</v>
      </c>
      <c r="BS119" s="216" t="s">
        <v>17</v>
      </c>
      <c r="BT119" s="216" t="s">
        <v>17</v>
      </c>
      <c r="BU119" s="216" t="s">
        <v>17</v>
      </c>
      <c r="BV119" s="216" t="s">
        <v>17</v>
      </c>
      <c r="BW119" s="216" t="s">
        <v>112</v>
      </c>
      <c r="BX119" s="216" t="s">
        <v>17</v>
      </c>
      <c r="BY119" s="206">
        <v>45659</v>
      </c>
      <c r="BZ119" s="214" t="s">
        <v>676</v>
      </c>
      <c r="CA119" s="214" t="s">
        <v>17</v>
      </c>
      <c r="CB119" s="214" t="s">
        <v>17</v>
      </c>
      <c r="CC119" s="214" t="s">
        <v>17</v>
      </c>
      <c r="CD119" s="214" t="s">
        <v>17</v>
      </c>
      <c r="CE119" s="214" t="s">
        <v>112</v>
      </c>
      <c r="CF119" s="214" t="s">
        <v>17</v>
      </c>
      <c r="CG119" s="215">
        <v>45659</v>
      </c>
      <c r="CH119" s="213" t="s">
        <v>9088</v>
      </c>
      <c r="CI119" s="214" t="e">
        <v>#N/A</v>
      </c>
      <c r="CJ119" s="214" t="e">
        <v>#N/A</v>
      </c>
      <c r="CK119" s="214" t="e">
        <v>#N/A</v>
      </c>
      <c r="CL119" s="214" t="e">
        <v>#N/A</v>
      </c>
      <c r="CM119" s="214" t="e">
        <v>#N/A</v>
      </c>
      <c r="CN119" s="214" t="e">
        <v>#N/A</v>
      </c>
      <c r="CO119" s="217" t="e">
        <v>#N/A</v>
      </c>
      <c r="CP119" s="214" t="s">
        <v>678</v>
      </c>
      <c r="CQ119" s="216" t="s">
        <v>17</v>
      </c>
      <c r="CR119" s="216" t="s">
        <v>17</v>
      </c>
      <c r="CS119" s="216" t="s">
        <v>17</v>
      </c>
      <c r="CT119" s="216" t="s">
        <v>17</v>
      </c>
      <c r="CU119" s="216" t="s">
        <v>112</v>
      </c>
      <c r="CV119" s="216" t="s">
        <v>17</v>
      </c>
      <c r="CW119" s="206">
        <v>45659</v>
      </c>
      <c r="CX119" s="214" t="s">
        <v>6290</v>
      </c>
      <c r="CY119" s="210">
        <v>28000</v>
      </c>
      <c r="CZ119" s="210" t="s">
        <v>2864</v>
      </c>
      <c r="DA119" s="210" t="s">
        <v>230</v>
      </c>
      <c r="DB119" s="210">
        <v>3</v>
      </c>
      <c r="DC119" s="210" t="s">
        <v>6298</v>
      </c>
      <c r="DD119" s="210" t="s">
        <v>6297</v>
      </c>
      <c r="DE119" s="212">
        <v>45838</v>
      </c>
      <c r="DF119" s="213" t="s">
        <v>6294</v>
      </c>
      <c r="DG119" s="205">
        <v>1461000</v>
      </c>
      <c r="DH119" s="216" t="s">
        <v>6291</v>
      </c>
      <c r="DI119" s="216" t="s">
        <v>398</v>
      </c>
      <c r="DJ119" s="216">
        <v>2</v>
      </c>
      <c r="DK119" s="216" t="s">
        <v>6293</v>
      </c>
      <c r="DL119" s="216" t="s">
        <v>6292</v>
      </c>
      <c r="DM119" s="206">
        <v>45838</v>
      </c>
      <c r="DN119" s="214" t="s">
        <v>6296</v>
      </c>
      <c r="DO119" s="210">
        <v>11000</v>
      </c>
      <c r="DP119" s="214" t="s">
        <v>6291</v>
      </c>
      <c r="DQ119" s="214" t="s">
        <v>398</v>
      </c>
      <c r="DR119" s="214">
        <v>2</v>
      </c>
      <c r="DS119" s="214" t="s">
        <v>6295</v>
      </c>
      <c r="DT119" s="214" t="s">
        <v>6292</v>
      </c>
      <c r="DU119" s="215">
        <v>45838</v>
      </c>
      <c r="DV119" s="213" t="s">
        <v>6299</v>
      </c>
      <c r="DW119" s="205">
        <v>28000</v>
      </c>
      <c r="DX119" s="216" t="s">
        <v>2864</v>
      </c>
      <c r="DY119" s="216" t="s">
        <v>230</v>
      </c>
      <c r="DZ119" s="216">
        <v>3</v>
      </c>
      <c r="EA119" s="216" t="s">
        <v>6298</v>
      </c>
      <c r="EB119" s="216" t="s">
        <v>6297</v>
      </c>
      <c r="EC119" s="206">
        <v>45838</v>
      </c>
      <c r="ED119" s="214" t="s">
        <v>6301</v>
      </c>
      <c r="EE119" s="210" t="s">
        <v>17</v>
      </c>
      <c r="EF119" s="214" t="s">
        <v>318</v>
      </c>
      <c r="EG119" s="214" t="s">
        <v>17</v>
      </c>
      <c r="EH119" s="214" t="s">
        <v>17</v>
      </c>
      <c r="EI119" s="214" t="s">
        <v>6300</v>
      </c>
      <c r="EJ119" s="214" t="s">
        <v>318</v>
      </c>
      <c r="EK119" s="215">
        <v>45838</v>
      </c>
      <c r="EL119" s="213" t="s">
        <v>6302</v>
      </c>
      <c r="EM119" s="205" t="s">
        <v>17</v>
      </c>
      <c r="EN119" s="216" t="s">
        <v>318</v>
      </c>
      <c r="EO119" s="216" t="s">
        <v>17</v>
      </c>
      <c r="EP119" s="216" t="s">
        <v>17</v>
      </c>
      <c r="EQ119" s="216" t="s">
        <v>6300</v>
      </c>
      <c r="ER119" s="216" t="s">
        <v>318</v>
      </c>
      <c r="ES119" s="206">
        <v>45838</v>
      </c>
      <c r="ET119" s="214" t="s">
        <v>6288</v>
      </c>
      <c r="EU119" s="214" t="s">
        <v>17</v>
      </c>
      <c r="EV119" s="214" t="s">
        <v>17</v>
      </c>
      <c r="EW119" s="214" t="s">
        <v>398</v>
      </c>
      <c r="EX119" s="214">
        <v>2</v>
      </c>
      <c r="EY119" s="214" t="s">
        <v>608</v>
      </c>
      <c r="EZ119" s="214" t="s">
        <v>17</v>
      </c>
      <c r="FA119" s="215">
        <v>45838</v>
      </c>
      <c r="FB119" s="213" t="s">
        <v>6305</v>
      </c>
      <c r="FC119" s="216">
        <v>3</v>
      </c>
      <c r="FD119" s="216" t="s">
        <v>5150</v>
      </c>
      <c r="FE119" s="216" t="s">
        <v>398</v>
      </c>
      <c r="FF119" s="216">
        <v>2</v>
      </c>
      <c r="FG119" s="216" t="s">
        <v>6304</v>
      </c>
      <c r="FH119" s="216" t="s">
        <v>6303</v>
      </c>
      <c r="FI119" s="206">
        <v>45838</v>
      </c>
      <c r="FJ119" s="213" t="s">
        <v>423</v>
      </c>
      <c r="FK119" s="214" t="s">
        <v>17</v>
      </c>
      <c r="FL119" s="214" t="s">
        <v>17</v>
      </c>
      <c r="FM119" s="214" t="s">
        <v>17</v>
      </c>
      <c r="FN119" s="214" t="s">
        <v>17</v>
      </c>
      <c r="FO119" s="214" t="s">
        <v>417</v>
      </c>
      <c r="FP119" s="210" t="s">
        <v>17</v>
      </c>
      <c r="FQ119" s="211">
        <v>45199</v>
      </c>
      <c r="FR119" s="213" t="s">
        <v>424</v>
      </c>
      <c r="FS119" s="216" t="s">
        <v>17</v>
      </c>
      <c r="FT119" s="216" t="s">
        <v>17</v>
      </c>
      <c r="FU119" s="216" t="s">
        <v>17</v>
      </c>
      <c r="FV119" s="216" t="s">
        <v>17</v>
      </c>
      <c r="FW119" s="216" t="s">
        <v>417</v>
      </c>
      <c r="FX119" s="216" t="s">
        <v>17</v>
      </c>
      <c r="FY119" s="206">
        <v>45199</v>
      </c>
      <c r="FZ119" s="214" t="s">
        <v>4165</v>
      </c>
      <c r="GA119" s="214">
        <v>0</v>
      </c>
      <c r="GB119" s="214" t="s">
        <v>1215</v>
      </c>
      <c r="GC119" s="214" t="s">
        <v>62</v>
      </c>
      <c r="GD119" s="214">
        <v>2</v>
      </c>
      <c r="GE119" s="214" t="s">
        <v>17</v>
      </c>
      <c r="GF119" s="214" t="s">
        <v>17</v>
      </c>
      <c r="GG119" s="215">
        <v>45833</v>
      </c>
      <c r="GH119" s="213" t="s">
        <v>4171</v>
      </c>
      <c r="GI119" s="216">
        <v>0</v>
      </c>
      <c r="GJ119" s="216" t="s">
        <v>1215</v>
      </c>
      <c r="GK119" s="216" t="s">
        <v>62</v>
      </c>
      <c r="GL119" s="216">
        <v>2</v>
      </c>
      <c r="GM119" s="216" t="s">
        <v>17</v>
      </c>
      <c r="GN119" s="216" t="s">
        <v>17</v>
      </c>
      <c r="GO119" s="206">
        <v>45833</v>
      </c>
      <c r="GP119" s="214" t="s">
        <v>4166</v>
      </c>
      <c r="GQ119" s="214">
        <v>0</v>
      </c>
      <c r="GR119" s="214" t="s">
        <v>1215</v>
      </c>
      <c r="GS119" s="214" t="s">
        <v>62</v>
      </c>
      <c r="GT119" s="214">
        <v>2</v>
      </c>
      <c r="GU119" s="214" t="s">
        <v>17</v>
      </c>
      <c r="GV119" s="214" t="s">
        <v>17</v>
      </c>
      <c r="GW119" s="215">
        <v>45833</v>
      </c>
      <c r="GX119" s="213" t="s">
        <v>4172</v>
      </c>
      <c r="GY119" s="216">
        <v>0</v>
      </c>
      <c r="GZ119" s="216" t="s">
        <v>1215</v>
      </c>
      <c r="HA119" s="216" t="s">
        <v>62</v>
      </c>
      <c r="HB119" s="216">
        <v>2</v>
      </c>
      <c r="HC119" s="216" t="s">
        <v>17</v>
      </c>
      <c r="HD119" s="216" t="s">
        <v>17</v>
      </c>
      <c r="HE119" s="206">
        <v>45833</v>
      </c>
      <c r="HF119" s="214" t="s">
        <v>4164</v>
      </c>
      <c r="HG119" s="214">
        <v>0</v>
      </c>
      <c r="HH119" s="214" t="s">
        <v>1215</v>
      </c>
      <c r="HI119" s="214" t="s">
        <v>62</v>
      </c>
      <c r="HJ119" s="214">
        <v>2</v>
      </c>
      <c r="HK119" s="214" t="s">
        <v>17</v>
      </c>
      <c r="HL119" s="214" t="s">
        <v>17</v>
      </c>
      <c r="HM119" s="215">
        <v>45833</v>
      </c>
      <c r="HN119" s="213" t="s">
        <v>4170</v>
      </c>
      <c r="HO119" s="216">
        <v>0</v>
      </c>
      <c r="HP119" s="216" t="s">
        <v>1215</v>
      </c>
      <c r="HQ119" s="216" t="s">
        <v>62</v>
      </c>
      <c r="HR119" s="216">
        <v>2</v>
      </c>
      <c r="HS119" s="216" t="s">
        <v>17</v>
      </c>
      <c r="HT119" s="216" t="s">
        <v>17</v>
      </c>
      <c r="HU119" s="206">
        <v>45833</v>
      </c>
      <c r="HV119" s="214" t="s">
        <v>4167</v>
      </c>
      <c r="HW119" s="214">
        <v>0</v>
      </c>
      <c r="HX119" s="214" t="s">
        <v>1215</v>
      </c>
      <c r="HY119" s="214" t="s">
        <v>62</v>
      </c>
      <c r="HZ119" s="214">
        <v>2</v>
      </c>
      <c r="IA119" s="214" t="s">
        <v>17</v>
      </c>
      <c r="IB119" s="214" t="s">
        <v>17</v>
      </c>
      <c r="IC119" s="215">
        <v>45833</v>
      </c>
      <c r="ID119" s="213" t="s">
        <v>4169</v>
      </c>
      <c r="IE119" s="216">
        <v>0</v>
      </c>
      <c r="IF119" s="216" t="s">
        <v>1215</v>
      </c>
      <c r="IG119" s="216" t="s">
        <v>62</v>
      </c>
      <c r="IH119" s="216">
        <v>2</v>
      </c>
      <c r="II119" s="216" t="s">
        <v>17</v>
      </c>
      <c r="IJ119" s="216" t="s">
        <v>17</v>
      </c>
      <c r="IK119" s="206">
        <v>45833</v>
      </c>
      <c r="IL119" s="214" t="s">
        <v>4168</v>
      </c>
      <c r="IM119" s="214">
        <v>0</v>
      </c>
      <c r="IN119" s="214" t="s">
        <v>1215</v>
      </c>
      <c r="IO119" s="214" t="s">
        <v>62</v>
      </c>
      <c r="IP119" s="214">
        <v>2</v>
      </c>
      <c r="IQ119" s="214" t="s">
        <v>17</v>
      </c>
      <c r="IR119" s="214" t="s">
        <v>17</v>
      </c>
      <c r="IS119" s="215">
        <v>45833</v>
      </c>
    </row>
    <row r="120" spans="1:253" s="11" customFormat="1" ht="13.25" customHeight="1" x14ac:dyDescent="0.25">
      <c r="A120" s="11" t="s">
        <v>593</v>
      </c>
      <c r="B120" s="11" t="s">
        <v>8443</v>
      </c>
      <c r="C120" s="11" t="s">
        <v>594</v>
      </c>
      <c r="D120" s="11" t="s">
        <v>595</v>
      </c>
      <c r="E120" s="11" t="s">
        <v>8043</v>
      </c>
      <c r="F120" s="11" t="s">
        <v>3291</v>
      </c>
      <c r="G120" s="204">
        <v>12306000</v>
      </c>
      <c r="H120" s="205" t="s">
        <v>3049</v>
      </c>
      <c r="I120" s="205" t="s">
        <v>178</v>
      </c>
      <c r="J120" s="205">
        <v>1</v>
      </c>
      <c r="K120" s="205" t="s">
        <v>3290</v>
      </c>
      <c r="L120" s="205" t="s">
        <v>3289</v>
      </c>
      <c r="M120" s="206">
        <v>45833</v>
      </c>
      <c r="N120" s="219" t="s">
        <v>3295</v>
      </c>
      <c r="O120" s="208">
        <v>20151</v>
      </c>
      <c r="P120" s="208" t="s">
        <v>3292</v>
      </c>
      <c r="Q120" s="208" t="s">
        <v>398</v>
      </c>
      <c r="R120" s="208">
        <v>2</v>
      </c>
      <c r="S120" s="208" t="s">
        <v>3294</v>
      </c>
      <c r="T120" s="208" t="s">
        <v>3293</v>
      </c>
      <c r="U120" s="209">
        <v>45833</v>
      </c>
      <c r="V120" s="219" t="s">
        <v>3299</v>
      </c>
      <c r="W120" s="205">
        <v>4057000</v>
      </c>
      <c r="X120" s="205" t="s">
        <v>3296</v>
      </c>
      <c r="Y120" s="205" t="s">
        <v>398</v>
      </c>
      <c r="Z120" s="205">
        <v>2</v>
      </c>
      <c r="AA120" s="205" t="s">
        <v>3298</v>
      </c>
      <c r="AB120" s="205" t="s">
        <v>3297</v>
      </c>
      <c r="AC120" s="206">
        <v>45833</v>
      </c>
      <c r="AD120" s="219" t="s">
        <v>3303</v>
      </c>
      <c r="AE120" s="210">
        <v>34000</v>
      </c>
      <c r="AF120" s="210" t="s">
        <v>3300</v>
      </c>
      <c r="AG120" s="210" t="s">
        <v>230</v>
      </c>
      <c r="AH120" s="210">
        <v>3</v>
      </c>
      <c r="AI120" s="210" t="s">
        <v>3302</v>
      </c>
      <c r="AJ120" s="210" t="s">
        <v>3301</v>
      </c>
      <c r="AK120" s="211">
        <v>45833</v>
      </c>
      <c r="AL120" s="219" t="s">
        <v>3305</v>
      </c>
      <c r="AM120" s="205">
        <v>34000</v>
      </c>
      <c r="AN120" s="205" t="s">
        <v>3300</v>
      </c>
      <c r="AO120" s="205" t="s">
        <v>178</v>
      </c>
      <c r="AP120" s="205">
        <v>1</v>
      </c>
      <c r="AQ120" s="205" t="s">
        <v>3304</v>
      </c>
      <c r="AR120" s="205" t="s">
        <v>3301</v>
      </c>
      <c r="AS120" s="206">
        <v>45833</v>
      </c>
      <c r="AT120" s="220" t="s">
        <v>598</v>
      </c>
      <c r="AU120" s="210" t="s">
        <v>17</v>
      </c>
      <c r="AV120" s="210" t="s">
        <v>17</v>
      </c>
      <c r="AW120" s="210" t="s">
        <v>17</v>
      </c>
      <c r="AX120" s="210" t="s">
        <v>17</v>
      </c>
      <c r="AY120" s="210" t="s">
        <v>596</v>
      </c>
      <c r="AZ120" s="210" t="s">
        <v>17</v>
      </c>
      <c r="BA120" s="211">
        <v>45617</v>
      </c>
      <c r="BB120" s="219" t="s">
        <v>597</v>
      </c>
      <c r="BC120" s="205" t="s">
        <v>17</v>
      </c>
      <c r="BD120" s="205" t="s">
        <v>17</v>
      </c>
      <c r="BE120" s="205" t="s">
        <v>17</v>
      </c>
      <c r="BF120" s="205" t="s">
        <v>17</v>
      </c>
      <c r="BG120" s="205" t="s">
        <v>596</v>
      </c>
      <c r="BH120" s="205" t="s">
        <v>17</v>
      </c>
      <c r="BI120" s="206">
        <v>45617</v>
      </c>
      <c r="BJ120" s="220" t="s">
        <v>3308</v>
      </c>
      <c r="BK120" s="220">
        <v>666</v>
      </c>
      <c r="BL120" s="220" t="s">
        <v>2882</v>
      </c>
      <c r="BM120" s="220" t="s">
        <v>230</v>
      </c>
      <c r="BN120" s="220">
        <v>3</v>
      </c>
      <c r="BO120" s="220" t="s">
        <v>3307</v>
      </c>
      <c r="BP120" s="210" t="s">
        <v>3306</v>
      </c>
      <c r="BQ120" s="221">
        <v>45833</v>
      </c>
      <c r="BR120" s="219" t="s">
        <v>599</v>
      </c>
      <c r="BS120" s="222" t="s">
        <v>17</v>
      </c>
      <c r="BT120" s="222" t="s">
        <v>17</v>
      </c>
      <c r="BU120" s="222" t="s">
        <v>17</v>
      </c>
      <c r="BV120" s="222" t="s">
        <v>17</v>
      </c>
      <c r="BW120" s="222" t="s">
        <v>596</v>
      </c>
      <c r="BX120" s="222" t="s">
        <v>17</v>
      </c>
      <c r="BY120" s="206">
        <v>45617</v>
      </c>
      <c r="BZ120" s="220" t="s">
        <v>600</v>
      </c>
      <c r="CA120" s="220" t="s">
        <v>17</v>
      </c>
      <c r="CB120" s="220" t="s">
        <v>17</v>
      </c>
      <c r="CC120" s="220" t="s">
        <v>17</v>
      </c>
      <c r="CD120" s="220" t="s">
        <v>17</v>
      </c>
      <c r="CE120" s="220" t="s">
        <v>596</v>
      </c>
      <c r="CF120" s="220" t="s">
        <v>17</v>
      </c>
      <c r="CG120" s="221">
        <v>45617</v>
      </c>
      <c r="CH120" s="219" t="s">
        <v>9089</v>
      </c>
      <c r="CI120" s="220" t="e">
        <v>#N/A</v>
      </c>
      <c r="CJ120" s="220" t="e">
        <v>#N/A</v>
      </c>
      <c r="CK120" s="220" t="e">
        <v>#N/A</v>
      </c>
      <c r="CL120" s="220" t="e">
        <v>#N/A</v>
      </c>
      <c r="CM120" s="220" t="e">
        <v>#N/A</v>
      </c>
      <c r="CN120" s="220" t="e">
        <v>#N/A</v>
      </c>
      <c r="CO120" s="223" t="e">
        <v>#N/A</v>
      </c>
      <c r="CP120" s="220" t="s">
        <v>602</v>
      </c>
      <c r="CQ120" s="222" t="s">
        <v>17</v>
      </c>
      <c r="CR120" s="222" t="s">
        <v>17</v>
      </c>
      <c r="CS120" s="222" t="s">
        <v>17</v>
      </c>
      <c r="CT120" s="222" t="s">
        <v>17</v>
      </c>
      <c r="CU120" s="222" t="s">
        <v>596</v>
      </c>
      <c r="CV120" s="222" t="s">
        <v>17</v>
      </c>
      <c r="CW120" s="206">
        <v>45617</v>
      </c>
      <c r="CX120" s="220" t="s">
        <v>3311</v>
      </c>
      <c r="CY120" s="210">
        <v>34000</v>
      </c>
      <c r="CZ120" s="210" t="s">
        <v>3300</v>
      </c>
      <c r="DA120" s="210" t="s">
        <v>178</v>
      </c>
      <c r="DB120" s="210">
        <v>1</v>
      </c>
      <c r="DC120" s="210" t="s">
        <v>3316</v>
      </c>
      <c r="DD120" s="210" t="s">
        <v>3301</v>
      </c>
      <c r="DE120" s="212">
        <v>45833</v>
      </c>
      <c r="DF120" s="219" t="s">
        <v>3314</v>
      </c>
      <c r="DG120" s="205">
        <v>4023000</v>
      </c>
      <c r="DH120" s="222" t="s">
        <v>3312</v>
      </c>
      <c r="DI120" s="222" t="s">
        <v>178</v>
      </c>
      <c r="DJ120" s="222">
        <v>1</v>
      </c>
      <c r="DK120" s="222" t="s">
        <v>1797</v>
      </c>
      <c r="DL120" s="222" t="s">
        <v>3313</v>
      </c>
      <c r="DM120" s="206">
        <v>45833</v>
      </c>
      <c r="DN120" s="220" t="s">
        <v>3315</v>
      </c>
      <c r="DO120" s="210">
        <v>0</v>
      </c>
      <c r="DP120" s="220" t="s">
        <v>3300</v>
      </c>
      <c r="DQ120" s="220" t="s">
        <v>178</v>
      </c>
      <c r="DR120" s="220">
        <v>1</v>
      </c>
      <c r="DS120" s="220" t="s">
        <v>2553</v>
      </c>
      <c r="DT120" s="220" t="s">
        <v>3301</v>
      </c>
      <c r="DU120" s="221">
        <v>45833</v>
      </c>
      <c r="DV120" s="219" t="s">
        <v>3317</v>
      </c>
      <c r="DW120" s="205">
        <v>34000</v>
      </c>
      <c r="DX120" s="222" t="s">
        <v>3300</v>
      </c>
      <c r="DY120" s="222" t="s">
        <v>178</v>
      </c>
      <c r="DZ120" s="222">
        <v>1</v>
      </c>
      <c r="EA120" s="222" t="s">
        <v>3316</v>
      </c>
      <c r="EB120" s="222" t="s">
        <v>3301</v>
      </c>
      <c r="EC120" s="206">
        <v>45833</v>
      </c>
      <c r="ED120" s="220" t="s">
        <v>3318</v>
      </c>
      <c r="EE120" s="210" t="s">
        <v>17</v>
      </c>
      <c r="EF120" s="220" t="s">
        <v>17</v>
      </c>
      <c r="EG120" s="220" t="s">
        <v>17</v>
      </c>
      <c r="EH120" s="220" t="s">
        <v>17</v>
      </c>
      <c r="EI120" s="220" t="s">
        <v>2557</v>
      </c>
      <c r="EJ120" s="220" t="s">
        <v>17</v>
      </c>
      <c r="EK120" s="221">
        <v>45833</v>
      </c>
      <c r="EL120" s="219" t="s">
        <v>3319</v>
      </c>
      <c r="EM120" s="205" t="s">
        <v>17</v>
      </c>
      <c r="EN120" s="222" t="s">
        <v>17</v>
      </c>
      <c r="EO120" s="222" t="s">
        <v>17</v>
      </c>
      <c r="EP120" s="222" t="s">
        <v>17</v>
      </c>
      <c r="EQ120" s="222" t="s">
        <v>2557</v>
      </c>
      <c r="ER120" s="222" t="s">
        <v>17</v>
      </c>
      <c r="ES120" s="206">
        <v>45833</v>
      </c>
      <c r="ET120" s="220" t="s">
        <v>3309</v>
      </c>
      <c r="EU120" s="220">
        <v>666</v>
      </c>
      <c r="EV120" s="220" t="s">
        <v>2882</v>
      </c>
      <c r="EW120" s="220" t="s">
        <v>230</v>
      </c>
      <c r="EX120" s="220">
        <v>3</v>
      </c>
      <c r="EY120" s="220" t="s">
        <v>3307</v>
      </c>
      <c r="EZ120" s="220" t="s">
        <v>3306</v>
      </c>
      <c r="FA120" s="221">
        <v>45833</v>
      </c>
      <c r="FB120" s="219" t="s">
        <v>3321</v>
      </c>
      <c r="FC120" s="222">
        <v>3</v>
      </c>
      <c r="FD120" s="222" t="s">
        <v>3300</v>
      </c>
      <c r="FE120" s="222" t="s">
        <v>178</v>
      </c>
      <c r="FF120" s="222">
        <v>1</v>
      </c>
      <c r="FG120" s="222" t="s">
        <v>3320</v>
      </c>
      <c r="FH120" s="222" t="s">
        <v>3301</v>
      </c>
      <c r="FI120" s="206">
        <v>45833</v>
      </c>
      <c r="FJ120" s="219" t="s">
        <v>603</v>
      </c>
      <c r="FK120" s="220" t="s">
        <v>17</v>
      </c>
      <c r="FL120" s="220" t="s">
        <v>17</v>
      </c>
      <c r="FM120" s="220" t="s">
        <v>17</v>
      </c>
      <c r="FN120" s="220" t="s">
        <v>17</v>
      </c>
      <c r="FO120" s="220" t="s">
        <v>596</v>
      </c>
      <c r="FP120" s="210" t="s">
        <v>17</v>
      </c>
      <c r="FQ120" s="211">
        <v>45617</v>
      </c>
      <c r="FR120" s="219" t="s">
        <v>604</v>
      </c>
      <c r="FS120" s="222" t="s">
        <v>17</v>
      </c>
      <c r="FT120" s="222" t="s">
        <v>17</v>
      </c>
      <c r="FU120" s="222" t="s">
        <v>17</v>
      </c>
      <c r="FV120" s="222" t="s">
        <v>17</v>
      </c>
      <c r="FW120" s="222" t="s">
        <v>596</v>
      </c>
      <c r="FX120" s="222" t="s">
        <v>17</v>
      </c>
      <c r="FY120" s="206">
        <v>45617</v>
      </c>
      <c r="FZ120" s="220" t="s">
        <v>1405</v>
      </c>
      <c r="GA120" s="220">
        <v>0</v>
      </c>
      <c r="GB120" s="220" t="s">
        <v>1215</v>
      </c>
      <c r="GC120" s="220" t="s">
        <v>62</v>
      </c>
      <c r="GD120" s="220">
        <v>2</v>
      </c>
      <c r="GE120" s="220" t="s">
        <v>17</v>
      </c>
      <c r="GF120" s="220" t="s">
        <v>17</v>
      </c>
      <c r="GG120" s="221">
        <v>45812</v>
      </c>
      <c r="GH120" s="219" t="s">
        <v>1411</v>
      </c>
      <c r="GI120" s="222">
        <v>1</v>
      </c>
      <c r="GJ120" s="222" t="s">
        <v>1215</v>
      </c>
      <c r="GK120" s="222" t="s">
        <v>62</v>
      </c>
      <c r="GL120" s="222">
        <v>2</v>
      </c>
      <c r="GM120" s="222" t="s">
        <v>17</v>
      </c>
      <c r="GN120" s="222" t="s">
        <v>17</v>
      </c>
      <c r="GO120" s="206">
        <v>45812</v>
      </c>
      <c r="GP120" s="220" t="s">
        <v>1406</v>
      </c>
      <c r="GQ120" s="220">
        <v>2</v>
      </c>
      <c r="GR120" s="220" t="s">
        <v>1215</v>
      </c>
      <c r="GS120" s="220" t="s">
        <v>62</v>
      </c>
      <c r="GT120" s="220">
        <v>2</v>
      </c>
      <c r="GU120" s="220" t="s">
        <v>17</v>
      </c>
      <c r="GV120" s="220" t="s">
        <v>17</v>
      </c>
      <c r="GW120" s="221">
        <v>45812</v>
      </c>
      <c r="GX120" s="219" t="s">
        <v>1412</v>
      </c>
      <c r="GY120" s="222">
        <v>2</v>
      </c>
      <c r="GZ120" s="222" t="s">
        <v>1215</v>
      </c>
      <c r="HA120" s="222" t="s">
        <v>62</v>
      </c>
      <c r="HB120" s="222">
        <v>2</v>
      </c>
      <c r="HC120" s="222" t="s">
        <v>17</v>
      </c>
      <c r="HD120" s="222" t="s">
        <v>17</v>
      </c>
      <c r="HE120" s="206">
        <v>45812</v>
      </c>
      <c r="HF120" s="220" t="s">
        <v>1404</v>
      </c>
      <c r="HG120" s="220">
        <v>2</v>
      </c>
      <c r="HH120" s="220" t="s">
        <v>1215</v>
      </c>
      <c r="HI120" s="220" t="s">
        <v>62</v>
      </c>
      <c r="HJ120" s="220">
        <v>2</v>
      </c>
      <c r="HK120" s="220" t="s">
        <v>17</v>
      </c>
      <c r="HL120" s="220" t="s">
        <v>17</v>
      </c>
      <c r="HM120" s="221">
        <v>45812</v>
      </c>
      <c r="HN120" s="219" t="s">
        <v>1410</v>
      </c>
      <c r="HO120" s="222">
        <v>3</v>
      </c>
      <c r="HP120" s="222" t="s">
        <v>1215</v>
      </c>
      <c r="HQ120" s="222" t="s">
        <v>62</v>
      </c>
      <c r="HR120" s="222">
        <v>2</v>
      </c>
      <c r="HS120" s="222" t="s">
        <v>17</v>
      </c>
      <c r="HT120" s="222" t="s">
        <v>17</v>
      </c>
      <c r="HU120" s="206">
        <v>45812</v>
      </c>
      <c r="HV120" s="220" t="s">
        <v>1407</v>
      </c>
      <c r="HW120" s="220">
        <v>0</v>
      </c>
      <c r="HX120" s="220" t="s">
        <v>1215</v>
      </c>
      <c r="HY120" s="220" t="s">
        <v>62</v>
      </c>
      <c r="HZ120" s="220">
        <v>2</v>
      </c>
      <c r="IA120" s="220" t="s">
        <v>17</v>
      </c>
      <c r="IB120" s="220" t="s">
        <v>17</v>
      </c>
      <c r="IC120" s="221">
        <v>45812</v>
      </c>
      <c r="ID120" s="219" t="s">
        <v>1409</v>
      </c>
      <c r="IE120" s="222">
        <v>1</v>
      </c>
      <c r="IF120" s="222" t="s">
        <v>1215</v>
      </c>
      <c r="IG120" s="222" t="s">
        <v>62</v>
      </c>
      <c r="IH120" s="222">
        <v>2</v>
      </c>
      <c r="II120" s="222" t="s">
        <v>17</v>
      </c>
      <c r="IJ120" s="222" t="s">
        <v>17</v>
      </c>
      <c r="IK120" s="206">
        <v>45812</v>
      </c>
      <c r="IL120" s="220" t="s">
        <v>1408</v>
      </c>
      <c r="IM120" s="220">
        <v>1</v>
      </c>
      <c r="IN120" s="220" t="s">
        <v>1215</v>
      </c>
      <c r="IO120" s="220" t="s">
        <v>62</v>
      </c>
      <c r="IP120" s="220">
        <v>2</v>
      </c>
      <c r="IQ120" s="220" t="s">
        <v>17</v>
      </c>
      <c r="IR120" s="220" t="s">
        <v>17</v>
      </c>
      <c r="IS120" s="221">
        <v>45812</v>
      </c>
    </row>
    <row r="121" spans="1:253" s="11" customFormat="1" ht="13.25" customHeight="1" x14ac:dyDescent="0.25">
      <c r="A121" s="11" t="s">
        <v>131</v>
      </c>
      <c r="B121" s="11" t="s">
        <v>8824</v>
      </c>
      <c r="C121" s="11" t="s">
        <v>132</v>
      </c>
      <c r="D121" s="11" t="s">
        <v>133</v>
      </c>
      <c r="E121" s="11" t="s">
        <v>8044</v>
      </c>
      <c r="F121" s="11" t="s">
        <v>3470</v>
      </c>
      <c r="G121" s="204">
        <v>85326000</v>
      </c>
      <c r="H121" s="205" t="s">
        <v>3467</v>
      </c>
      <c r="I121" s="205" t="s">
        <v>178</v>
      </c>
      <c r="J121" s="205">
        <v>1</v>
      </c>
      <c r="K121" s="205" t="s">
        <v>3469</v>
      </c>
      <c r="L121" s="205" t="s">
        <v>3468</v>
      </c>
      <c r="M121" s="206">
        <v>45833</v>
      </c>
      <c r="N121" s="213" t="s">
        <v>3474</v>
      </c>
      <c r="O121" s="208">
        <v>342110</v>
      </c>
      <c r="P121" s="208" t="s">
        <v>3471</v>
      </c>
      <c r="Q121" s="208" t="s">
        <v>178</v>
      </c>
      <c r="R121" s="208">
        <v>1</v>
      </c>
      <c r="S121" s="208" t="s">
        <v>3473</v>
      </c>
      <c r="T121" s="208" t="s">
        <v>3472</v>
      </c>
      <c r="U121" s="209">
        <v>45833</v>
      </c>
      <c r="V121" s="213" t="s">
        <v>3478</v>
      </c>
      <c r="W121" s="205">
        <v>64237000</v>
      </c>
      <c r="X121" s="205" t="s">
        <v>3475</v>
      </c>
      <c r="Y121" s="205" t="s">
        <v>62</v>
      </c>
      <c r="Z121" s="205">
        <v>2</v>
      </c>
      <c r="AA121" s="205" t="s">
        <v>3477</v>
      </c>
      <c r="AB121" s="205" t="s">
        <v>3476</v>
      </c>
      <c r="AC121" s="206">
        <v>45833</v>
      </c>
      <c r="AD121" s="213" t="s">
        <v>3482</v>
      </c>
      <c r="AE121" s="210">
        <v>10634000</v>
      </c>
      <c r="AF121" s="210" t="s">
        <v>3479</v>
      </c>
      <c r="AG121" s="210" t="s">
        <v>230</v>
      </c>
      <c r="AH121" s="210">
        <v>3</v>
      </c>
      <c r="AI121" s="210" t="s">
        <v>3481</v>
      </c>
      <c r="AJ121" s="210" t="s">
        <v>3480</v>
      </c>
      <c r="AK121" s="211">
        <v>45833</v>
      </c>
      <c r="AL121" s="213" t="s">
        <v>3486</v>
      </c>
      <c r="AM121" s="205">
        <v>3060000</v>
      </c>
      <c r="AN121" s="205" t="s">
        <v>3483</v>
      </c>
      <c r="AO121" s="205" t="s">
        <v>230</v>
      </c>
      <c r="AP121" s="205">
        <v>3</v>
      </c>
      <c r="AQ121" s="205" t="s">
        <v>3485</v>
      </c>
      <c r="AR121" s="205" t="s">
        <v>3484</v>
      </c>
      <c r="AS121" s="206">
        <v>45833</v>
      </c>
      <c r="AT121" s="214" t="s">
        <v>140</v>
      </c>
      <c r="AU121" s="210" t="s">
        <v>17</v>
      </c>
      <c r="AV121" s="210">
        <v>0</v>
      </c>
      <c r="AW121" s="210" t="s">
        <v>62</v>
      </c>
      <c r="AX121" s="210">
        <v>2</v>
      </c>
      <c r="AY121" s="210" t="s">
        <v>136</v>
      </c>
      <c r="AZ121" s="210">
        <v>0</v>
      </c>
      <c r="BA121" s="211">
        <v>43511</v>
      </c>
      <c r="BB121" s="213" t="s">
        <v>139</v>
      </c>
      <c r="BC121" s="205" t="s">
        <v>17</v>
      </c>
      <c r="BD121" s="205">
        <v>0</v>
      </c>
      <c r="BE121" s="205" t="s">
        <v>62</v>
      </c>
      <c r="BF121" s="205">
        <v>2</v>
      </c>
      <c r="BG121" s="205" t="s">
        <v>136</v>
      </c>
      <c r="BH121" s="205">
        <v>0</v>
      </c>
      <c r="BI121" s="206">
        <v>43511</v>
      </c>
      <c r="BJ121" s="214" t="s">
        <v>3490</v>
      </c>
      <c r="BK121" s="214">
        <v>33</v>
      </c>
      <c r="BL121" s="214" t="s">
        <v>3487</v>
      </c>
      <c r="BM121" s="214" t="s">
        <v>230</v>
      </c>
      <c r="BN121" s="214">
        <v>3</v>
      </c>
      <c r="BO121" s="214" t="s">
        <v>3489</v>
      </c>
      <c r="BP121" s="210" t="s">
        <v>3488</v>
      </c>
      <c r="BQ121" s="215">
        <v>45833</v>
      </c>
      <c r="BR121" s="213" t="s">
        <v>135</v>
      </c>
      <c r="BS121" s="216" t="s">
        <v>17</v>
      </c>
      <c r="BT121" s="216">
        <v>0</v>
      </c>
      <c r="BU121" s="216" t="s">
        <v>62</v>
      </c>
      <c r="BV121" s="216">
        <v>2</v>
      </c>
      <c r="BW121" s="216" t="s">
        <v>134</v>
      </c>
      <c r="BX121" s="216">
        <v>0</v>
      </c>
      <c r="BY121" s="206">
        <v>43511</v>
      </c>
      <c r="BZ121" s="214" t="s">
        <v>137</v>
      </c>
      <c r="CA121" s="214" t="s">
        <v>17</v>
      </c>
      <c r="CB121" s="214">
        <v>0</v>
      </c>
      <c r="CC121" s="214" t="s">
        <v>17</v>
      </c>
      <c r="CD121" s="214" t="s">
        <v>17</v>
      </c>
      <c r="CE121" s="214" t="s">
        <v>136</v>
      </c>
      <c r="CF121" s="214">
        <v>0</v>
      </c>
      <c r="CG121" s="215">
        <v>43511</v>
      </c>
      <c r="CH121" s="213" t="s">
        <v>9090</v>
      </c>
      <c r="CI121" s="214" t="e">
        <v>#N/A</v>
      </c>
      <c r="CJ121" s="214" t="e">
        <v>#N/A</v>
      </c>
      <c r="CK121" s="214" t="e">
        <v>#N/A</v>
      </c>
      <c r="CL121" s="214" t="e">
        <v>#N/A</v>
      </c>
      <c r="CM121" s="214" t="e">
        <v>#N/A</v>
      </c>
      <c r="CN121" s="214" t="e">
        <v>#N/A</v>
      </c>
      <c r="CO121" s="217" t="e">
        <v>#N/A</v>
      </c>
      <c r="CP121" s="214" t="s">
        <v>138</v>
      </c>
      <c r="CQ121" s="216" t="s">
        <v>17</v>
      </c>
      <c r="CR121" s="216">
        <v>0</v>
      </c>
      <c r="CS121" s="216" t="s">
        <v>62</v>
      </c>
      <c r="CT121" s="216">
        <v>2</v>
      </c>
      <c r="CU121" s="216" t="s">
        <v>136</v>
      </c>
      <c r="CV121" s="216">
        <v>0</v>
      </c>
      <c r="CW121" s="206">
        <v>43511</v>
      </c>
      <c r="CX121" s="214" t="s">
        <v>3496</v>
      </c>
      <c r="CY121" s="210">
        <v>10634000</v>
      </c>
      <c r="CZ121" s="210" t="s">
        <v>3493</v>
      </c>
      <c r="DA121" s="210" t="s">
        <v>230</v>
      </c>
      <c r="DB121" s="210">
        <v>3</v>
      </c>
      <c r="DC121" s="210" t="s">
        <v>3503</v>
      </c>
      <c r="DD121" s="210" t="s">
        <v>3502</v>
      </c>
      <c r="DE121" s="212">
        <v>45833</v>
      </c>
      <c r="DF121" s="213" t="s">
        <v>3499</v>
      </c>
      <c r="DG121" s="205">
        <v>53603000</v>
      </c>
      <c r="DH121" s="216" t="s">
        <v>3497</v>
      </c>
      <c r="DI121" s="216" t="s">
        <v>230</v>
      </c>
      <c r="DJ121" s="216">
        <v>3</v>
      </c>
      <c r="DK121" s="216" t="s">
        <v>1797</v>
      </c>
      <c r="DL121" s="216" t="s">
        <v>3498</v>
      </c>
      <c r="DM121" s="206">
        <v>45833</v>
      </c>
      <c r="DN121" s="214" t="s">
        <v>3501</v>
      </c>
      <c r="DO121" s="210">
        <v>0</v>
      </c>
      <c r="DP121" s="214" t="s">
        <v>3493</v>
      </c>
      <c r="DQ121" s="214" t="s">
        <v>230</v>
      </c>
      <c r="DR121" s="214">
        <v>3</v>
      </c>
      <c r="DS121" s="214" t="s">
        <v>1801</v>
      </c>
      <c r="DT121" s="214" t="s">
        <v>3500</v>
      </c>
      <c r="DU121" s="215">
        <v>45833</v>
      </c>
      <c r="DV121" s="213" t="s">
        <v>3504</v>
      </c>
      <c r="DW121" s="205">
        <v>10634000</v>
      </c>
      <c r="DX121" s="216" t="s">
        <v>3493</v>
      </c>
      <c r="DY121" s="216" t="s">
        <v>230</v>
      </c>
      <c r="DZ121" s="216">
        <v>3</v>
      </c>
      <c r="EA121" s="216" t="s">
        <v>3503</v>
      </c>
      <c r="EB121" s="216" t="s">
        <v>3502</v>
      </c>
      <c r="EC121" s="206">
        <v>45833</v>
      </c>
      <c r="ED121" s="214" t="s">
        <v>3508</v>
      </c>
      <c r="EE121" s="210">
        <v>0</v>
      </c>
      <c r="EF121" s="214" t="s">
        <v>3505</v>
      </c>
      <c r="EG121" s="214" t="s">
        <v>230</v>
      </c>
      <c r="EH121" s="214">
        <v>3</v>
      </c>
      <c r="EI121" s="214" t="s">
        <v>3507</v>
      </c>
      <c r="EJ121" s="214" t="s">
        <v>3506</v>
      </c>
      <c r="EK121" s="215">
        <v>45833</v>
      </c>
      <c r="EL121" s="213" t="s">
        <v>3510</v>
      </c>
      <c r="EM121" s="205">
        <v>0</v>
      </c>
      <c r="EN121" s="216" t="s">
        <v>3505</v>
      </c>
      <c r="EO121" s="216" t="s">
        <v>230</v>
      </c>
      <c r="EP121" s="216">
        <v>3</v>
      </c>
      <c r="EQ121" s="216" t="s">
        <v>3509</v>
      </c>
      <c r="ER121" s="216" t="s">
        <v>3506</v>
      </c>
      <c r="ES121" s="206">
        <v>45833</v>
      </c>
      <c r="ET121" s="214" t="s">
        <v>3492</v>
      </c>
      <c r="EU121" s="214">
        <v>33</v>
      </c>
      <c r="EV121" s="214" t="s">
        <v>3487</v>
      </c>
      <c r="EW121" s="214" t="s">
        <v>230</v>
      </c>
      <c r="EX121" s="214">
        <v>3</v>
      </c>
      <c r="EY121" s="214" t="s">
        <v>3491</v>
      </c>
      <c r="EZ121" s="214" t="s">
        <v>3488</v>
      </c>
      <c r="FA121" s="215">
        <v>45833</v>
      </c>
      <c r="FB121" s="213" t="s">
        <v>3512</v>
      </c>
      <c r="FC121" s="216">
        <v>5</v>
      </c>
      <c r="FD121" s="216" t="s">
        <v>3479</v>
      </c>
      <c r="FE121" s="216" t="s">
        <v>398</v>
      </c>
      <c r="FF121" s="216">
        <v>2</v>
      </c>
      <c r="FG121" s="216" t="s">
        <v>3511</v>
      </c>
      <c r="FH121" s="216" t="s">
        <v>3480</v>
      </c>
      <c r="FI121" s="206">
        <v>45833</v>
      </c>
      <c r="FJ121" s="213" t="s">
        <v>141</v>
      </c>
      <c r="FK121" s="214" t="s">
        <v>17</v>
      </c>
      <c r="FL121" s="214">
        <v>0</v>
      </c>
      <c r="FM121" s="214" t="s">
        <v>62</v>
      </c>
      <c r="FN121" s="214">
        <v>2</v>
      </c>
      <c r="FO121" s="214" t="s">
        <v>136</v>
      </c>
      <c r="FP121" s="210">
        <v>0</v>
      </c>
      <c r="FQ121" s="211">
        <v>43511</v>
      </c>
      <c r="FR121" s="213" t="s">
        <v>142</v>
      </c>
      <c r="FS121" s="216" t="s">
        <v>17</v>
      </c>
      <c r="FT121" s="216">
        <v>0</v>
      </c>
      <c r="FU121" s="216" t="s">
        <v>62</v>
      </c>
      <c r="FV121" s="216">
        <v>2</v>
      </c>
      <c r="FW121" s="216" t="s">
        <v>136</v>
      </c>
      <c r="FX121" s="216">
        <v>0</v>
      </c>
      <c r="FY121" s="206">
        <v>43511</v>
      </c>
      <c r="FZ121" s="214" t="s">
        <v>1853</v>
      </c>
      <c r="GA121" s="214">
        <v>1</v>
      </c>
      <c r="GB121" s="214" t="s">
        <v>1215</v>
      </c>
      <c r="GC121" s="214" t="s">
        <v>62</v>
      </c>
      <c r="GD121" s="214">
        <v>2</v>
      </c>
      <c r="GE121" s="214" t="s">
        <v>17</v>
      </c>
      <c r="GF121" s="214" t="s">
        <v>17</v>
      </c>
      <c r="GG121" s="215">
        <v>45826</v>
      </c>
      <c r="GH121" s="213" t="s">
        <v>1859</v>
      </c>
      <c r="GI121" s="216">
        <v>0</v>
      </c>
      <c r="GJ121" s="216" t="s">
        <v>1215</v>
      </c>
      <c r="GK121" s="216" t="s">
        <v>62</v>
      </c>
      <c r="GL121" s="216">
        <v>2</v>
      </c>
      <c r="GM121" s="216" t="s">
        <v>17</v>
      </c>
      <c r="GN121" s="216" t="s">
        <v>17</v>
      </c>
      <c r="GO121" s="206">
        <v>45826</v>
      </c>
      <c r="GP121" s="214" t="s">
        <v>1854</v>
      </c>
      <c r="GQ121" s="214">
        <v>1</v>
      </c>
      <c r="GR121" s="214" t="s">
        <v>1215</v>
      </c>
      <c r="GS121" s="214" t="s">
        <v>62</v>
      </c>
      <c r="GT121" s="214">
        <v>2</v>
      </c>
      <c r="GU121" s="214" t="s">
        <v>17</v>
      </c>
      <c r="GV121" s="214" t="s">
        <v>17</v>
      </c>
      <c r="GW121" s="215">
        <v>45826</v>
      </c>
      <c r="GX121" s="213" t="s">
        <v>1860</v>
      </c>
      <c r="GY121" s="216">
        <v>0</v>
      </c>
      <c r="GZ121" s="216" t="s">
        <v>1215</v>
      </c>
      <c r="HA121" s="216" t="s">
        <v>62</v>
      </c>
      <c r="HB121" s="216">
        <v>2</v>
      </c>
      <c r="HC121" s="216" t="s">
        <v>17</v>
      </c>
      <c r="HD121" s="216" t="s">
        <v>17</v>
      </c>
      <c r="HE121" s="206">
        <v>45826</v>
      </c>
      <c r="HF121" s="214" t="s">
        <v>1852</v>
      </c>
      <c r="HG121" s="214">
        <v>2</v>
      </c>
      <c r="HH121" s="214" t="s">
        <v>1215</v>
      </c>
      <c r="HI121" s="214" t="s">
        <v>62</v>
      </c>
      <c r="HJ121" s="214">
        <v>2</v>
      </c>
      <c r="HK121" s="214" t="s">
        <v>17</v>
      </c>
      <c r="HL121" s="214" t="s">
        <v>17</v>
      </c>
      <c r="HM121" s="215">
        <v>45826</v>
      </c>
      <c r="HN121" s="213" t="s">
        <v>1858</v>
      </c>
      <c r="HO121" s="216">
        <v>3</v>
      </c>
      <c r="HP121" s="216" t="s">
        <v>1215</v>
      </c>
      <c r="HQ121" s="216" t="s">
        <v>62</v>
      </c>
      <c r="HR121" s="216">
        <v>2</v>
      </c>
      <c r="HS121" s="216" t="s">
        <v>17</v>
      </c>
      <c r="HT121" s="216" t="s">
        <v>17</v>
      </c>
      <c r="HU121" s="206">
        <v>45826</v>
      </c>
      <c r="HV121" s="214" t="s">
        <v>1855</v>
      </c>
      <c r="HW121" s="214">
        <v>0</v>
      </c>
      <c r="HX121" s="214" t="s">
        <v>1215</v>
      </c>
      <c r="HY121" s="214" t="s">
        <v>62</v>
      </c>
      <c r="HZ121" s="214">
        <v>2</v>
      </c>
      <c r="IA121" s="214" t="s">
        <v>17</v>
      </c>
      <c r="IB121" s="214" t="s">
        <v>17</v>
      </c>
      <c r="IC121" s="215">
        <v>45826</v>
      </c>
      <c r="ID121" s="213" t="s">
        <v>1857</v>
      </c>
      <c r="IE121" s="216">
        <v>3</v>
      </c>
      <c r="IF121" s="216" t="s">
        <v>1215</v>
      </c>
      <c r="IG121" s="216" t="s">
        <v>62</v>
      </c>
      <c r="IH121" s="216">
        <v>2</v>
      </c>
      <c r="II121" s="216" t="s">
        <v>17</v>
      </c>
      <c r="IJ121" s="216" t="s">
        <v>17</v>
      </c>
      <c r="IK121" s="206">
        <v>45826</v>
      </c>
      <c r="IL121" s="214" t="s">
        <v>1856</v>
      </c>
      <c r="IM121" s="214">
        <v>0</v>
      </c>
      <c r="IN121" s="214" t="s">
        <v>1215</v>
      </c>
      <c r="IO121" s="214" t="s">
        <v>62</v>
      </c>
      <c r="IP121" s="214">
        <v>2</v>
      </c>
      <c r="IQ121" s="214" t="s">
        <v>17</v>
      </c>
      <c r="IR121" s="214" t="s">
        <v>17</v>
      </c>
      <c r="IS121" s="215">
        <v>45826</v>
      </c>
    </row>
    <row r="122" spans="1:253" s="11" customFormat="1" ht="13.25" customHeight="1" x14ac:dyDescent="0.25">
      <c r="A122" s="11" t="s">
        <v>143</v>
      </c>
      <c r="B122" s="11" t="s">
        <v>8443</v>
      </c>
      <c r="C122" s="11" t="s">
        <v>144</v>
      </c>
      <c r="D122" s="11" t="s">
        <v>133</v>
      </c>
      <c r="E122" s="11" t="s">
        <v>8044</v>
      </c>
      <c r="F122" s="11" t="s">
        <v>3513</v>
      </c>
      <c r="G122" s="204">
        <v>85326000</v>
      </c>
      <c r="H122" s="205" t="s">
        <v>3467</v>
      </c>
      <c r="I122" s="205" t="s">
        <v>178</v>
      </c>
      <c r="J122" s="205">
        <v>1</v>
      </c>
      <c r="K122" s="205" t="s">
        <v>3469</v>
      </c>
      <c r="L122" s="205" t="s">
        <v>3468</v>
      </c>
      <c r="M122" s="206">
        <v>45833</v>
      </c>
      <c r="N122" s="219" t="s">
        <v>3517</v>
      </c>
      <c r="O122" s="208">
        <v>203090</v>
      </c>
      <c r="P122" s="208" t="s">
        <v>3514</v>
      </c>
      <c r="Q122" s="208" t="s">
        <v>178</v>
      </c>
      <c r="R122" s="208">
        <v>1</v>
      </c>
      <c r="S122" s="208" t="s">
        <v>3516</v>
      </c>
      <c r="T122" s="208" t="s">
        <v>3515</v>
      </c>
      <c r="U122" s="209">
        <v>45833</v>
      </c>
      <c r="V122" s="219" t="s">
        <v>3521</v>
      </c>
      <c r="W122" s="205">
        <v>47513000</v>
      </c>
      <c r="X122" s="205" t="s">
        <v>3518</v>
      </c>
      <c r="Y122" s="205" t="s">
        <v>178</v>
      </c>
      <c r="Z122" s="205">
        <v>1</v>
      </c>
      <c r="AA122" s="205" t="s">
        <v>3520</v>
      </c>
      <c r="AB122" s="205" t="s">
        <v>3519</v>
      </c>
      <c r="AC122" s="206">
        <v>45833</v>
      </c>
      <c r="AD122" s="219" t="s">
        <v>3525</v>
      </c>
      <c r="AE122" s="210">
        <v>10371000</v>
      </c>
      <c r="AF122" s="210" t="s">
        <v>3522</v>
      </c>
      <c r="AG122" s="210" t="s">
        <v>178</v>
      </c>
      <c r="AH122" s="210">
        <v>1</v>
      </c>
      <c r="AI122" s="210" t="s">
        <v>3524</v>
      </c>
      <c r="AJ122" s="210" t="s">
        <v>3523</v>
      </c>
      <c r="AK122" s="211">
        <v>45833</v>
      </c>
      <c r="AL122" s="219" t="s">
        <v>3528</v>
      </c>
      <c r="AM122" s="205">
        <v>2797000</v>
      </c>
      <c r="AN122" s="205" t="s">
        <v>3522</v>
      </c>
      <c r="AO122" s="205" t="s">
        <v>178</v>
      </c>
      <c r="AP122" s="205">
        <v>1</v>
      </c>
      <c r="AQ122" s="205" t="s">
        <v>3527</v>
      </c>
      <c r="AR122" s="205" t="s">
        <v>3526</v>
      </c>
      <c r="AS122" s="206">
        <v>45833</v>
      </c>
      <c r="AT122" s="220" t="s">
        <v>154</v>
      </c>
      <c r="AU122" s="210" t="s">
        <v>17</v>
      </c>
      <c r="AV122" s="210">
        <v>0</v>
      </c>
      <c r="AW122" s="210" t="s">
        <v>62</v>
      </c>
      <c r="AX122" s="210">
        <v>2</v>
      </c>
      <c r="AY122" s="210" t="s">
        <v>153</v>
      </c>
      <c r="AZ122" s="210">
        <v>0</v>
      </c>
      <c r="BA122" s="211">
        <v>43511</v>
      </c>
      <c r="BB122" s="219" t="s">
        <v>152</v>
      </c>
      <c r="BC122" s="205" t="s">
        <v>17</v>
      </c>
      <c r="BD122" s="205">
        <v>0</v>
      </c>
      <c r="BE122" s="205" t="s">
        <v>62</v>
      </c>
      <c r="BF122" s="205">
        <v>2</v>
      </c>
      <c r="BG122" s="205" t="s">
        <v>151</v>
      </c>
      <c r="BH122" s="205">
        <v>0</v>
      </c>
      <c r="BI122" s="206">
        <v>43511</v>
      </c>
      <c r="BJ122" s="220" t="s">
        <v>3530</v>
      </c>
      <c r="BK122" s="220">
        <v>0</v>
      </c>
      <c r="BL122" s="220" t="s">
        <v>2576</v>
      </c>
      <c r="BM122" s="220" t="s">
        <v>230</v>
      </c>
      <c r="BN122" s="220">
        <v>3</v>
      </c>
      <c r="BO122" s="220" t="s">
        <v>3529</v>
      </c>
      <c r="BP122" s="210" t="s">
        <v>269</v>
      </c>
      <c r="BQ122" s="221">
        <v>45833</v>
      </c>
      <c r="BR122" s="219" t="s">
        <v>146</v>
      </c>
      <c r="BS122" s="222">
        <v>0</v>
      </c>
      <c r="BT122" s="222">
        <v>0</v>
      </c>
      <c r="BU122" s="222" t="s">
        <v>62</v>
      </c>
      <c r="BV122" s="222">
        <v>2</v>
      </c>
      <c r="BW122" s="222" t="s">
        <v>145</v>
      </c>
      <c r="BX122" s="222">
        <v>0</v>
      </c>
      <c r="BY122" s="206">
        <v>43511</v>
      </c>
      <c r="BZ122" s="220" t="s">
        <v>148</v>
      </c>
      <c r="CA122" s="220">
        <v>0</v>
      </c>
      <c r="CB122" s="220">
        <v>0</v>
      </c>
      <c r="CC122" s="220" t="s">
        <v>62</v>
      </c>
      <c r="CD122" s="220">
        <v>2</v>
      </c>
      <c r="CE122" s="220" t="s">
        <v>147</v>
      </c>
      <c r="CF122" s="220">
        <v>0</v>
      </c>
      <c r="CG122" s="221">
        <v>43511</v>
      </c>
      <c r="CH122" s="219" t="s">
        <v>9091</v>
      </c>
      <c r="CI122" s="220" t="e">
        <v>#N/A</v>
      </c>
      <c r="CJ122" s="220" t="e">
        <v>#N/A</v>
      </c>
      <c r="CK122" s="220" t="e">
        <v>#N/A</v>
      </c>
      <c r="CL122" s="220" t="e">
        <v>#N/A</v>
      </c>
      <c r="CM122" s="220" t="e">
        <v>#N/A</v>
      </c>
      <c r="CN122" s="220" t="e">
        <v>#N/A</v>
      </c>
      <c r="CO122" s="223" t="e">
        <v>#N/A</v>
      </c>
      <c r="CP122" s="220" t="s">
        <v>150</v>
      </c>
      <c r="CQ122" s="222" t="s">
        <v>17</v>
      </c>
      <c r="CR122" s="222">
        <v>0</v>
      </c>
      <c r="CS122" s="222" t="s">
        <v>62</v>
      </c>
      <c r="CT122" s="222">
        <v>2</v>
      </c>
      <c r="CU122" s="222" t="s">
        <v>149</v>
      </c>
      <c r="CV122" s="222">
        <v>0</v>
      </c>
      <c r="CW122" s="206">
        <v>43511</v>
      </c>
      <c r="CX122" s="220" t="s">
        <v>3535</v>
      </c>
      <c r="CY122" s="210">
        <v>10371000</v>
      </c>
      <c r="CZ122" s="210" t="s">
        <v>3533</v>
      </c>
      <c r="DA122" s="210" t="s">
        <v>230</v>
      </c>
      <c r="DB122" s="210">
        <v>3</v>
      </c>
      <c r="DC122" s="210" t="s">
        <v>3540</v>
      </c>
      <c r="DD122" s="210" t="s">
        <v>3526</v>
      </c>
      <c r="DE122" s="212">
        <v>45833</v>
      </c>
      <c r="DF122" s="219" t="s">
        <v>3538</v>
      </c>
      <c r="DG122" s="205">
        <v>37142000</v>
      </c>
      <c r="DH122" s="222" t="s">
        <v>3536</v>
      </c>
      <c r="DI122" s="222" t="s">
        <v>398</v>
      </c>
      <c r="DJ122" s="222">
        <v>2</v>
      </c>
      <c r="DK122" s="222" t="s">
        <v>1797</v>
      </c>
      <c r="DL122" s="222" t="s">
        <v>3537</v>
      </c>
      <c r="DM122" s="206">
        <v>45833</v>
      </c>
      <c r="DN122" s="220" t="s">
        <v>3539</v>
      </c>
      <c r="DO122" s="210">
        <v>0</v>
      </c>
      <c r="DP122" s="220" t="s">
        <v>3533</v>
      </c>
      <c r="DQ122" s="220" t="s">
        <v>398</v>
      </c>
      <c r="DR122" s="220">
        <v>2</v>
      </c>
      <c r="DS122" s="220" t="s">
        <v>1801</v>
      </c>
      <c r="DT122" s="220" t="s">
        <v>3526</v>
      </c>
      <c r="DU122" s="221">
        <v>45833</v>
      </c>
      <c r="DV122" s="219" t="s">
        <v>3541</v>
      </c>
      <c r="DW122" s="205">
        <v>10371000</v>
      </c>
      <c r="DX122" s="222" t="s">
        <v>3533</v>
      </c>
      <c r="DY122" s="222" t="s">
        <v>230</v>
      </c>
      <c r="DZ122" s="222">
        <v>3</v>
      </c>
      <c r="EA122" s="222" t="s">
        <v>3540</v>
      </c>
      <c r="EB122" s="222" t="s">
        <v>3526</v>
      </c>
      <c r="EC122" s="206">
        <v>45833</v>
      </c>
      <c r="ED122" s="220" t="s">
        <v>3542</v>
      </c>
      <c r="EE122" s="210" t="s">
        <v>17</v>
      </c>
      <c r="EF122" s="220" t="s">
        <v>17</v>
      </c>
      <c r="EG122" s="220" t="s">
        <v>230</v>
      </c>
      <c r="EH122" s="220">
        <v>3</v>
      </c>
      <c r="EI122" s="220" t="s">
        <v>3540</v>
      </c>
      <c r="EJ122" s="220" t="s">
        <v>17</v>
      </c>
      <c r="EK122" s="221">
        <v>45833</v>
      </c>
      <c r="EL122" s="219" t="s">
        <v>3543</v>
      </c>
      <c r="EM122" s="205" t="s">
        <v>17</v>
      </c>
      <c r="EN122" s="222" t="s">
        <v>17</v>
      </c>
      <c r="EO122" s="222" t="s">
        <v>230</v>
      </c>
      <c r="EP122" s="222">
        <v>3</v>
      </c>
      <c r="EQ122" s="222" t="s">
        <v>3540</v>
      </c>
      <c r="ER122" s="222" t="s">
        <v>17</v>
      </c>
      <c r="ES122" s="206">
        <v>45833</v>
      </c>
      <c r="ET122" s="220" t="s">
        <v>3532</v>
      </c>
      <c r="EU122" s="220">
        <v>33</v>
      </c>
      <c r="EV122" s="220" t="s">
        <v>3487</v>
      </c>
      <c r="EW122" s="220" t="s">
        <v>230</v>
      </c>
      <c r="EX122" s="220">
        <v>3</v>
      </c>
      <c r="EY122" s="220" t="s">
        <v>3491</v>
      </c>
      <c r="EZ122" s="220" t="s">
        <v>3531</v>
      </c>
      <c r="FA122" s="221">
        <v>45833</v>
      </c>
      <c r="FB122" s="219" t="s">
        <v>3546</v>
      </c>
      <c r="FC122" s="222">
        <v>3</v>
      </c>
      <c r="FD122" s="222" t="s">
        <v>3544</v>
      </c>
      <c r="FE122" s="222" t="s">
        <v>178</v>
      </c>
      <c r="FF122" s="222">
        <v>1</v>
      </c>
      <c r="FG122" s="222" t="s">
        <v>3545</v>
      </c>
      <c r="FH122" s="222" t="s">
        <v>3526</v>
      </c>
      <c r="FI122" s="206">
        <v>45833</v>
      </c>
      <c r="FJ122" s="219" t="s">
        <v>156</v>
      </c>
      <c r="FK122" s="220" t="s">
        <v>17</v>
      </c>
      <c r="FL122" s="220">
        <v>0</v>
      </c>
      <c r="FM122" s="220" t="s">
        <v>62</v>
      </c>
      <c r="FN122" s="220">
        <v>2</v>
      </c>
      <c r="FO122" s="220" t="s">
        <v>155</v>
      </c>
      <c r="FP122" s="210">
        <v>0</v>
      </c>
      <c r="FQ122" s="211">
        <v>43511</v>
      </c>
      <c r="FR122" s="219" t="s">
        <v>157</v>
      </c>
      <c r="FS122" s="222" t="s">
        <v>17</v>
      </c>
      <c r="FT122" s="222">
        <v>0</v>
      </c>
      <c r="FU122" s="222" t="s">
        <v>62</v>
      </c>
      <c r="FV122" s="222">
        <v>2</v>
      </c>
      <c r="FW122" s="222" t="s">
        <v>155</v>
      </c>
      <c r="FX122" s="222">
        <v>0</v>
      </c>
      <c r="FY122" s="206">
        <v>43511</v>
      </c>
      <c r="FZ122" s="220" t="s">
        <v>1862</v>
      </c>
      <c r="GA122" s="220">
        <v>1</v>
      </c>
      <c r="GB122" s="220" t="s">
        <v>1215</v>
      </c>
      <c r="GC122" s="220" t="s">
        <v>62</v>
      </c>
      <c r="GD122" s="220">
        <v>2</v>
      </c>
      <c r="GE122" s="220" t="s">
        <v>17</v>
      </c>
      <c r="GF122" s="220" t="s">
        <v>17</v>
      </c>
      <c r="GG122" s="221">
        <v>45826</v>
      </c>
      <c r="GH122" s="219" t="s">
        <v>1868</v>
      </c>
      <c r="GI122" s="222">
        <v>0</v>
      </c>
      <c r="GJ122" s="222" t="s">
        <v>1215</v>
      </c>
      <c r="GK122" s="222" t="s">
        <v>62</v>
      </c>
      <c r="GL122" s="222">
        <v>2</v>
      </c>
      <c r="GM122" s="222" t="s">
        <v>17</v>
      </c>
      <c r="GN122" s="222" t="s">
        <v>17</v>
      </c>
      <c r="GO122" s="206">
        <v>45826</v>
      </c>
      <c r="GP122" s="220" t="s">
        <v>1863</v>
      </c>
      <c r="GQ122" s="220">
        <v>1</v>
      </c>
      <c r="GR122" s="220" t="s">
        <v>1215</v>
      </c>
      <c r="GS122" s="220" t="s">
        <v>62</v>
      </c>
      <c r="GT122" s="220">
        <v>2</v>
      </c>
      <c r="GU122" s="220" t="s">
        <v>17</v>
      </c>
      <c r="GV122" s="220" t="s">
        <v>17</v>
      </c>
      <c r="GW122" s="221">
        <v>45826</v>
      </c>
      <c r="GX122" s="219" t="s">
        <v>1869</v>
      </c>
      <c r="GY122" s="222">
        <v>0</v>
      </c>
      <c r="GZ122" s="222" t="s">
        <v>1215</v>
      </c>
      <c r="HA122" s="222" t="s">
        <v>62</v>
      </c>
      <c r="HB122" s="222">
        <v>2</v>
      </c>
      <c r="HC122" s="222" t="s">
        <v>17</v>
      </c>
      <c r="HD122" s="222" t="s">
        <v>17</v>
      </c>
      <c r="HE122" s="206">
        <v>45826</v>
      </c>
      <c r="HF122" s="220" t="s">
        <v>1861</v>
      </c>
      <c r="HG122" s="220">
        <v>2</v>
      </c>
      <c r="HH122" s="220" t="s">
        <v>1215</v>
      </c>
      <c r="HI122" s="220" t="s">
        <v>62</v>
      </c>
      <c r="HJ122" s="220">
        <v>2</v>
      </c>
      <c r="HK122" s="220" t="s">
        <v>17</v>
      </c>
      <c r="HL122" s="220" t="s">
        <v>17</v>
      </c>
      <c r="HM122" s="221">
        <v>45826</v>
      </c>
      <c r="HN122" s="219" t="s">
        <v>1867</v>
      </c>
      <c r="HO122" s="222">
        <v>3</v>
      </c>
      <c r="HP122" s="222" t="s">
        <v>1215</v>
      </c>
      <c r="HQ122" s="222" t="s">
        <v>62</v>
      </c>
      <c r="HR122" s="222">
        <v>2</v>
      </c>
      <c r="HS122" s="222" t="s">
        <v>17</v>
      </c>
      <c r="HT122" s="222" t="s">
        <v>17</v>
      </c>
      <c r="HU122" s="206">
        <v>45826</v>
      </c>
      <c r="HV122" s="220" t="s">
        <v>1864</v>
      </c>
      <c r="HW122" s="220">
        <v>0</v>
      </c>
      <c r="HX122" s="220" t="s">
        <v>1215</v>
      </c>
      <c r="HY122" s="220" t="s">
        <v>62</v>
      </c>
      <c r="HZ122" s="220">
        <v>2</v>
      </c>
      <c r="IA122" s="220" t="s">
        <v>17</v>
      </c>
      <c r="IB122" s="220" t="s">
        <v>17</v>
      </c>
      <c r="IC122" s="221">
        <v>45826</v>
      </c>
      <c r="ID122" s="219" t="s">
        <v>1866</v>
      </c>
      <c r="IE122" s="222">
        <v>3</v>
      </c>
      <c r="IF122" s="222" t="s">
        <v>1215</v>
      </c>
      <c r="IG122" s="222" t="s">
        <v>62</v>
      </c>
      <c r="IH122" s="222">
        <v>2</v>
      </c>
      <c r="II122" s="222" t="s">
        <v>17</v>
      </c>
      <c r="IJ122" s="222" t="s">
        <v>17</v>
      </c>
      <c r="IK122" s="206">
        <v>45826</v>
      </c>
      <c r="IL122" s="220" t="s">
        <v>1865</v>
      </c>
      <c r="IM122" s="220">
        <v>0</v>
      </c>
      <c r="IN122" s="220" t="s">
        <v>1215</v>
      </c>
      <c r="IO122" s="220" t="s">
        <v>62</v>
      </c>
      <c r="IP122" s="220">
        <v>2</v>
      </c>
      <c r="IQ122" s="220" t="s">
        <v>17</v>
      </c>
      <c r="IR122" s="220" t="s">
        <v>17</v>
      </c>
      <c r="IS122" s="221">
        <v>45826</v>
      </c>
    </row>
    <row r="123" spans="1:253" s="11" customFormat="1" ht="13.25" customHeight="1" x14ac:dyDescent="0.25">
      <c r="A123" s="11" t="s">
        <v>158</v>
      </c>
      <c r="B123" s="11" t="s">
        <v>8443</v>
      </c>
      <c r="C123" s="11" t="s">
        <v>159</v>
      </c>
      <c r="D123" s="11" t="s">
        <v>133</v>
      </c>
      <c r="E123" s="11" t="s">
        <v>8044</v>
      </c>
      <c r="F123" s="11" t="s">
        <v>3547</v>
      </c>
      <c r="G123" s="204">
        <v>85326000</v>
      </c>
      <c r="H123" s="205" t="s">
        <v>3467</v>
      </c>
      <c r="I123" s="205" t="s">
        <v>178</v>
      </c>
      <c r="J123" s="205">
        <v>1</v>
      </c>
      <c r="K123" s="205" t="s">
        <v>3469</v>
      </c>
      <c r="L123" s="205" t="s">
        <v>3468</v>
      </c>
      <c r="M123" s="206">
        <v>45833</v>
      </c>
      <c r="N123" s="213" t="s">
        <v>3551</v>
      </c>
      <c r="O123" s="208">
        <v>140419</v>
      </c>
      <c r="P123" s="208" t="s">
        <v>3548</v>
      </c>
      <c r="Q123" s="208" t="s">
        <v>178</v>
      </c>
      <c r="R123" s="208">
        <v>1</v>
      </c>
      <c r="S123" s="208" t="s">
        <v>3550</v>
      </c>
      <c r="T123" s="208" t="s">
        <v>3549</v>
      </c>
      <c r="U123" s="209">
        <v>45833</v>
      </c>
      <c r="V123" s="213" t="s">
        <v>3555</v>
      </c>
      <c r="W123" s="205">
        <v>16724000</v>
      </c>
      <c r="X123" s="205" t="s">
        <v>3552</v>
      </c>
      <c r="Y123" s="205" t="s">
        <v>398</v>
      </c>
      <c r="Z123" s="205">
        <v>2</v>
      </c>
      <c r="AA123" s="205" t="s">
        <v>3554</v>
      </c>
      <c r="AB123" s="205" t="s">
        <v>3553</v>
      </c>
      <c r="AC123" s="206">
        <v>45833</v>
      </c>
      <c r="AD123" s="213" t="s">
        <v>3558</v>
      </c>
      <c r="AE123" s="210">
        <v>263000</v>
      </c>
      <c r="AF123" s="210" t="s">
        <v>3552</v>
      </c>
      <c r="AG123" s="210" t="s">
        <v>398</v>
      </c>
      <c r="AH123" s="210">
        <v>2</v>
      </c>
      <c r="AI123" s="210" t="s">
        <v>3557</v>
      </c>
      <c r="AJ123" s="210" t="s">
        <v>3556</v>
      </c>
      <c r="AK123" s="211">
        <v>45833</v>
      </c>
      <c r="AL123" s="213" t="s">
        <v>3562</v>
      </c>
      <c r="AM123" s="205">
        <v>263000</v>
      </c>
      <c r="AN123" s="205" t="s">
        <v>3559</v>
      </c>
      <c r="AO123" s="205" t="s">
        <v>398</v>
      </c>
      <c r="AP123" s="205">
        <v>2</v>
      </c>
      <c r="AQ123" s="205" t="s">
        <v>3561</v>
      </c>
      <c r="AR123" s="205" t="s">
        <v>3560</v>
      </c>
      <c r="AS123" s="206">
        <v>45833</v>
      </c>
      <c r="AT123" s="214" t="s">
        <v>164</v>
      </c>
      <c r="AU123" s="210" t="s">
        <v>17</v>
      </c>
      <c r="AV123" s="210">
        <v>0</v>
      </c>
      <c r="AW123" s="210" t="s">
        <v>62</v>
      </c>
      <c r="AX123" s="210">
        <v>2</v>
      </c>
      <c r="AY123" s="210">
        <v>0</v>
      </c>
      <c r="AZ123" s="210">
        <v>0</v>
      </c>
      <c r="BA123" s="211">
        <v>43511</v>
      </c>
      <c r="BB123" s="213" t="s">
        <v>163</v>
      </c>
      <c r="BC123" s="205" t="s">
        <v>17</v>
      </c>
      <c r="BD123" s="205">
        <v>0</v>
      </c>
      <c r="BE123" s="205" t="s">
        <v>62</v>
      </c>
      <c r="BF123" s="205">
        <v>2</v>
      </c>
      <c r="BG123" s="205">
        <v>0</v>
      </c>
      <c r="BH123" s="205">
        <v>0</v>
      </c>
      <c r="BI123" s="206">
        <v>43511</v>
      </c>
      <c r="BJ123" s="214" t="s">
        <v>3565</v>
      </c>
      <c r="BK123" s="214">
        <v>33</v>
      </c>
      <c r="BL123" s="214" t="s">
        <v>2543</v>
      </c>
      <c r="BM123" s="214" t="s">
        <v>230</v>
      </c>
      <c r="BN123" s="214">
        <v>3</v>
      </c>
      <c r="BO123" s="214" t="s">
        <v>3564</v>
      </c>
      <c r="BP123" s="210" t="s">
        <v>3563</v>
      </c>
      <c r="BQ123" s="215">
        <v>45833</v>
      </c>
      <c r="BR123" s="213" t="s">
        <v>160</v>
      </c>
      <c r="BS123" s="216">
        <v>0</v>
      </c>
      <c r="BT123" s="216">
        <v>0</v>
      </c>
      <c r="BU123" s="216" t="s">
        <v>62</v>
      </c>
      <c r="BV123" s="216">
        <v>2</v>
      </c>
      <c r="BW123" s="216">
        <v>0</v>
      </c>
      <c r="BX123" s="216">
        <v>0</v>
      </c>
      <c r="BY123" s="206">
        <v>43511</v>
      </c>
      <c r="BZ123" s="214" t="s">
        <v>161</v>
      </c>
      <c r="CA123" s="214">
        <v>0</v>
      </c>
      <c r="CB123" s="214">
        <v>0</v>
      </c>
      <c r="CC123" s="214" t="s">
        <v>62</v>
      </c>
      <c r="CD123" s="214">
        <v>2</v>
      </c>
      <c r="CE123" s="214">
        <v>0</v>
      </c>
      <c r="CF123" s="214">
        <v>0</v>
      </c>
      <c r="CG123" s="215">
        <v>43511</v>
      </c>
      <c r="CH123" s="213" t="s">
        <v>9092</v>
      </c>
      <c r="CI123" s="214" t="e">
        <v>#N/A</v>
      </c>
      <c r="CJ123" s="214" t="e">
        <v>#N/A</v>
      </c>
      <c r="CK123" s="214" t="e">
        <v>#N/A</v>
      </c>
      <c r="CL123" s="214" t="e">
        <v>#N/A</v>
      </c>
      <c r="CM123" s="214" t="e">
        <v>#N/A</v>
      </c>
      <c r="CN123" s="214" t="e">
        <v>#N/A</v>
      </c>
      <c r="CO123" s="217" t="e">
        <v>#N/A</v>
      </c>
      <c r="CP123" s="214" t="s">
        <v>162</v>
      </c>
      <c r="CQ123" s="216" t="s">
        <v>17</v>
      </c>
      <c r="CR123" s="216">
        <v>0</v>
      </c>
      <c r="CS123" s="216" t="s">
        <v>62</v>
      </c>
      <c r="CT123" s="216">
        <v>2</v>
      </c>
      <c r="CU123" s="216">
        <v>0</v>
      </c>
      <c r="CV123" s="216">
        <v>0</v>
      </c>
      <c r="CW123" s="206">
        <v>43511</v>
      </c>
      <c r="CX123" s="214" t="s">
        <v>3569</v>
      </c>
      <c r="CY123" s="210">
        <v>263000</v>
      </c>
      <c r="CZ123" s="210" t="s">
        <v>3552</v>
      </c>
      <c r="DA123" s="210" t="s">
        <v>230</v>
      </c>
      <c r="DB123" s="210">
        <v>3</v>
      </c>
      <c r="DC123" s="210" t="s">
        <v>3575</v>
      </c>
      <c r="DD123" s="210" t="s">
        <v>3553</v>
      </c>
      <c r="DE123" s="212">
        <v>45833</v>
      </c>
      <c r="DF123" s="213" t="s">
        <v>3572</v>
      </c>
      <c r="DG123" s="205">
        <v>16461000</v>
      </c>
      <c r="DH123" s="216" t="s">
        <v>3570</v>
      </c>
      <c r="DI123" s="216" t="s">
        <v>230</v>
      </c>
      <c r="DJ123" s="216">
        <v>3</v>
      </c>
      <c r="DK123" s="216" t="s">
        <v>1797</v>
      </c>
      <c r="DL123" s="216" t="s">
        <v>3571</v>
      </c>
      <c r="DM123" s="206">
        <v>45833</v>
      </c>
      <c r="DN123" s="214" t="s">
        <v>3574</v>
      </c>
      <c r="DO123" s="210">
        <v>0</v>
      </c>
      <c r="DP123" s="214" t="s">
        <v>3552</v>
      </c>
      <c r="DQ123" s="214" t="s">
        <v>230</v>
      </c>
      <c r="DR123" s="214">
        <v>3</v>
      </c>
      <c r="DS123" s="214" t="s">
        <v>1801</v>
      </c>
      <c r="DT123" s="214" t="s">
        <v>3573</v>
      </c>
      <c r="DU123" s="215">
        <v>45833</v>
      </c>
      <c r="DV123" s="213" t="s">
        <v>3576</v>
      </c>
      <c r="DW123" s="205">
        <v>263000</v>
      </c>
      <c r="DX123" s="216" t="s">
        <v>3552</v>
      </c>
      <c r="DY123" s="216" t="s">
        <v>230</v>
      </c>
      <c r="DZ123" s="216">
        <v>3</v>
      </c>
      <c r="EA123" s="216" t="s">
        <v>3575</v>
      </c>
      <c r="EB123" s="216" t="s">
        <v>3553</v>
      </c>
      <c r="EC123" s="206">
        <v>45833</v>
      </c>
      <c r="ED123" s="214" t="s">
        <v>3577</v>
      </c>
      <c r="EE123" s="210">
        <v>0</v>
      </c>
      <c r="EF123" s="214" t="s">
        <v>3552</v>
      </c>
      <c r="EG123" s="214" t="s">
        <v>230</v>
      </c>
      <c r="EH123" s="214">
        <v>3</v>
      </c>
      <c r="EI123" s="214" t="s">
        <v>3575</v>
      </c>
      <c r="EJ123" s="214" t="s">
        <v>3553</v>
      </c>
      <c r="EK123" s="215">
        <v>45833</v>
      </c>
      <c r="EL123" s="213" t="s">
        <v>3578</v>
      </c>
      <c r="EM123" s="205">
        <v>0</v>
      </c>
      <c r="EN123" s="216" t="s">
        <v>3552</v>
      </c>
      <c r="EO123" s="216" t="s">
        <v>230</v>
      </c>
      <c r="EP123" s="216">
        <v>3</v>
      </c>
      <c r="EQ123" s="216" t="s">
        <v>3575</v>
      </c>
      <c r="ER123" s="216" t="s">
        <v>3553</v>
      </c>
      <c r="ES123" s="206">
        <v>45833</v>
      </c>
      <c r="ET123" s="214" t="s">
        <v>3566</v>
      </c>
      <c r="EU123" s="214">
        <v>33</v>
      </c>
      <c r="EV123" s="214" t="s">
        <v>3487</v>
      </c>
      <c r="EW123" s="214" t="s">
        <v>230</v>
      </c>
      <c r="EX123" s="214">
        <v>3</v>
      </c>
      <c r="EY123" s="214" t="s">
        <v>3491</v>
      </c>
      <c r="EZ123" s="214" t="s">
        <v>3488</v>
      </c>
      <c r="FA123" s="215">
        <v>45833</v>
      </c>
      <c r="FB123" s="213" t="s">
        <v>3579</v>
      </c>
      <c r="FC123" s="216">
        <v>3</v>
      </c>
      <c r="FD123" s="216" t="s">
        <v>3552</v>
      </c>
      <c r="FE123" s="216" t="s">
        <v>178</v>
      </c>
      <c r="FF123" s="216">
        <v>1</v>
      </c>
      <c r="FG123" s="216" t="s">
        <v>3545</v>
      </c>
      <c r="FH123" s="216" t="s">
        <v>3556</v>
      </c>
      <c r="FI123" s="206">
        <v>45833</v>
      </c>
      <c r="FJ123" s="213" t="s">
        <v>166</v>
      </c>
      <c r="FK123" s="214" t="s">
        <v>17</v>
      </c>
      <c r="FL123" s="214">
        <v>0</v>
      </c>
      <c r="FM123" s="214" t="s">
        <v>62</v>
      </c>
      <c r="FN123" s="214">
        <v>2</v>
      </c>
      <c r="FO123" s="214" t="s">
        <v>165</v>
      </c>
      <c r="FP123" s="210">
        <v>0</v>
      </c>
      <c r="FQ123" s="211">
        <v>43511</v>
      </c>
      <c r="FR123" s="213" t="s">
        <v>168</v>
      </c>
      <c r="FS123" s="216" t="s">
        <v>17</v>
      </c>
      <c r="FT123" s="216">
        <v>0</v>
      </c>
      <c r="FU123" s="216" t="s">
        <v>62</v>
      </c>
      <c r="FV123" s="216">
        <v>2</v>
      </c>
      <c r="FW123" s="216" t="s">
        <v>167</v>
      </c>
      <c r="FX123" s="216">
        <v>0</v>
      </c>
      <c r="FY123" s="206">
        <v>43511</v>
      </c>
      <c r="FZ123" s="214" t="s">
        <v>1871</v>
      </c>
      <c r="GA123" s="214">
        <v>1</v>
      </c>
      <c r="GB123" s="214" t="s">
        <v>1215</v>
      </c>
      <c r="GC123" s="214" t="s">
        <v>62</v>
      </c>
      <c r="GD123" s="214">
        <v>2</v>
      </c>
      <c r="GE123" s="214" t="s">
        <v>17</v>
      </c>
      <c r="GF123" s="214" t="s">
        <v>17</v>
      </c>
      <c r="GG123" s="215">
        <v>45826</v>
      </c>
      <c r="GH123" s="213" t="s">
        <v>1877</v>
      </c>
      <c r="GI123" s="216">
        <v>0</v>
      </c>
      <c r="GJ123" s="216" t="s">
        <v>1215</v>
      </c>
      <c r="GK123" s="216" t="s">
        <v>62</v>
      </c>
      <c r="GL123" s="216">
        <v>2</v>
      </c>
      <c r="GM123" s="216" t="s">
        <v>17</v>
      </c>
      <c r="GN123" s="216" t="s">
        <v>17</v>
      </c>
      <c r="GO123" s="206">
        <v>45826</v>
      </c>
      <c r="GP123" s="214" t="s">
        <v>1872</v>
      </c>
      <c r="GQ123" s="214">
        <v>0</v>
      </c>
      <c r="GR123" s="214" t="s">
        <v>1215</v>
      </c>
      <c r="GS123" s="214" t="s">
        <v>62</v>
      </c>
      <c r="GT123" s="214">
        <v>2</v>
      </c>
      <c r="GU123" s="214" t="s">
        <v>17</v>
      </c>
      <c r="GV123" s="214" t="s">
        <v>17</v>
      </c>
      <c r="GW123" s="215">
        <v>45826</v>
      </c>
      <c r="GX123" s="213" t="s">
        <v>1878</v>
      </c>
      <c r="GY123" s="216">
        <v>0</v>
      </c>
      <c r="GZ123" s="216" t="s">
        <v>1215</v>
      </c>
      <c r="HA123" s="216" t="s">
        <v>62</v>
      </c>
      <c r="HB123" s="216">
        <v>2</v>
      </c>
      <c r="HC123" s="216" t="s">
        <v>17</v>
      </c>
      <c r="HD123" s="216" t="s">
        <v>17</v>
      </c>
      <c r="HE123" s="206">
        <v>45826</v>
      </c>
      <c r="HF123" s="214" t="s">
        <v>1870</v>
      </c>
      <c r="HG123" s="214">
        <v>2</v>
      </c>
      <c r="HH123" s="214" t="s">
        <v>1215</v>
      </c>
      <c r="HI123" s="214" t="s">
        <v>62</v>
      </c>
      <c r="HJ123" s="214">
        <v>2</v>
      </c>
      <c r="HK123" s="214" t="s">
        <v>17</v>
      </c>
      <c r="HL123" s="214" t="s">
        <v>17</v>
      </c>
      <c r="HM123" s="215">
        <v>45826</v>
      </c>
      <c r="HN123" s="213" t="s">
        <v>1876</v>
      </c>
      <c r="HO123" s="216">
        <v>3</v>
      </c>
      <c r="HP123" s="216" t="s">
        <v>1215</v>
      </c>
      <c r="HQ123" s="216" t="s">
        <v>62</v>
      </c>
      <c r="HR123" s="216">
        <v>2</v>
      </c>
      <c r="HS123" s="216" t="s">
        <v>17</v>
      </c>
      <c r="HT123" s="216" t="s">
        <v>17</v>
      </c>
      <c r="HU123" s="206">
        <v>45826</v>
      </c>
      <c r="HV123" s="214" t="s">
        <v>1873</v>
      </c>
      <c r="HW123" s="214">
        <v>0</v>
      </c>
      <c r="HX123" s="214" t="s">
        <v>1215</v>
      </c>
      <c r="HY123" s="214" t="s">
        <v>62</v>
      </c>
      <c r="HZ123" s="214">
        <v>2</v>
      </c>
      <c r="IA123" s="214" t="s">
        <v>17</v>
      </c>
      <c r="IB123" s="214" t="s">
        <v>17</v>
      </c>
      <c r="IC123" s="215">
        <v>45826</v>
      </c>
      <c r="ID123" s="213" t="s">
        <v>1875</v>
      </c>
      <c r="IE123" s="216">
        <v>3</v>
      </c>
      <c r="IF123" s="216" t="s">
        <v>1215</v>
      </c>
      <c r="IG123" s="216" t="s">
        <v>62</v>
      </c>
      <c r="IH123" s="216">
        <v>2</v>
      </c>
      <c r="II123" s="216" t="s">
        <v>17</v>
      </c>
      <c r="IJ123" s="216" t="s">
        <v>17</v>
      </c>
      <c r="IK123" s="206">
        <v>45826</v>
      </c>
      <c r="IL123" s="214" t="s">
        <v>1874</v>
      </c>
      <c r="IM123" s="214">
        <v>0</v>
      </c>
      <c r="IN123" s="214" t="s">
        <v>1215</v>
      </c>
      <c r="IO123" s="214" t="s">
        <v>62</v>
      </c>
      <c r="IP123" s="214">
        <v>2</v>
      </c>
      <c r="IQ123" s="214" t="s">
        <v>17</v>
      </c>
      <c r="IR123" s="214" t="s">
        <v>17</v>
      </c>
      <c r="IS123" s="215">
        <v>45826</v>
      </c>
    </row>
    <row r="124" spans="1:253" s="11" customFormat="1" ht="13.25" customHeight="1" x14ac:dyDescent="0.25">
      <c r="A124" s="11" t="s">
        <v>286</v>
      </c>
      <c r="B124" s="11" t="s">
        <v>8835</v>
      </c>
      <c r="C124" s="11" t="s">
        <v>287</v>
      </c>
      <c r="D124" s="11" t="s">
        <v>32</v>
      </c>
      <c r="E124" s="11" t="s">
        <v>8049</v>
      </c>
      <c r="F124" s="11" t="s">
        <v>7089</v>
      </c>
      <c r="G124" s="204">
        <v>70057000</v>
      </c>
      <c r="H124" s="205" t="s">
        <v>7027</v>
      </c>
      <c r="I124" s="205" t="s">
        <v>398</v>
      </c>
      <c r="J124" s="205">
        <v>2</v>
      </c>
      <c r="K124" s="205" t="s">
        <v>7088</v>
      </c>
      <c r="L124" s="205" t="s">
        <v>7028</v>
      </c>
      <c r="M124" s="206">
        <v>45838</v>
      </c>
      <c r="N124" s="219" t="s">
        <v>7093</v>
      </c>
      <c r="O124" s="208">
        <v>347601</v>
      </c>
      <c r="P124" s="208" t="s">
        <v>7090</v>
      </c>
      <c r="Q124" s="208" t="s">
        <v>398</v>
      </c>
      <c r="R124" s="208">
        <v>2</v>
      </c>
      <c r="S124" s="208" t="s">
        <v>7092</v>
      </c>
      <c r="T124" s="208" t="s">
        <v>7091</v>
      </c>
      <c r="U124" s="209">
        <v>45838</v>
      </c>
      <c r="V124" s="219" t="s">
        <v>7097</v>
      </c>
      <c r="W124" s="205">
        <v>19847000</v>
      </c>
      <c r="X124" s="205" t="s">
        <v>7094</v>
      </c>
      <c r="Y124" s="205" t="s">
        <v>398</v>
      </c>
      <c r="Z124" s="205">
        <v>2</v>
      </c>
      <c r="AA124" s="205" t="s">
        <v>7096</v>
      </c>
      <c r="AB124" s="205" t="s">
        <v>7095</v>
      </c>
      <c r="AC124" s="206">
        <v>45838</v>
      </c>
      <c r="AD124" s="219" t="s">
        <v>7101</v>
      </c>
      <c r="AE124" s="210">
        <v>1433000</v>
      </c>
      <c r="AF124" s="210" t="s">
        <v>7098</v>
      </c>
      <c r="AG124" s="210" t="s">
        <v>398</v>
      </c>
      <c r="AH124" s="210">
        <v>2</v>
      </c>
      <c r="AI124" s="210" t="s">
        <v>7100</v>
      </c>
      <c r="AJ124" s="210" t="s">
        <v>7099</v>
      </c>
      <c r="AK124" s="211">
        <v>45838</v>
      </c>
      <c r="AL124" s="219" t="s">
        <v>7105</v>
      </c>
      <c r="AM124" s="205">
        <v>307000</v>
      </c>
      <c r="AN124" s="205" t="s">
        <v>7102</v>
      </c>
      <c r="AO124" s="205" t="s">
        <v>230</v>
      </c>
      <c r="AP124" s="205">
        <v>3</v>
      </c>
      <c r="AQ124" s="205" t="s">
        <v>7104</v>
      </c>
      <c r="AR124" s="205" t="s">
        <v>7103</v>
      </c>
      <c r="AS124" s="206">
        <v>45838</v>
      </c>
      <c r="AT124" s="220" t="s">
        <v>289</v>
      </c>
      <c r="AU124" s="210" t="s">
        <v>17</v>
      </c>
      <c r="AV124" s="210" t="s">
        <v>17</v>
      </c>
      <c r="AW124" s="210" t="s">
        <v>230</v>
      </c>
      <c r="AX124" s="210">
        <v>3</v>
      </c>
      <c r="AY124" s="210" t="s">
        <v>17</v>
      </c>
      <c r="AZ124" s="210" t="s">
        <v>17</v>
      </c>
      <c r="BA124" s="211">
        <v>44635</v>
      </c>
      <c r="BB124" s="219" t="s">
        <v>288</v>
      </c>
      <c r="BC124" s="205" t="s">
        <v>17</v>
      </c>
      <c r="BD124" s="205" t="s">
        <v>17</v>
      </c>
      <c r="BE124" s="205" t="s">
        <v>230</v>
      </c>
      <c r="BF124" s="205">
        <v>3</v>
      </c>
      <c r="BG124" s="205" t="s">
        <v>17</v>
      </c>
      <c r="BH124" s="205" t="s">
        <v>17</v>
      </c>
      <c r="BI124" s="206">
        <v>44635</v>
      </c>
      <c r="BJ124" s="220" t="s">
        <v>7107</v>
      </c>
      <c r="BK124" s="220" t="s">
        <v>17</v>
      </c>
      <c r="BL124" s="220" t="s">
        <v>17</v>
      </c>
      <c r="BM124" s="220" t="s">
        <v>17</v>
      </c>
      <c r="BN124" s="220" t="s">
        <v>17</v>
      </c>
      <c r="BO124" s="220" t="s">
        <v>7106</v>
      </c>
      <c r="BP124" s="210" t="s">
        <v>318</v>
      </c>
      <c r="BQ124" s="221">
        <v>45838</v>
      </c>
      <c r="BR124" s="219" t="s">
        <v>290</v>
      </c>
      <c r="BS124" s="222" t="s">
        <v>17</v>
      </c>
      <c r="BT124" s="222" t="s">
        <v>17</v>
      </c>
      <c r="BU124" s="222" t="s">
        <v>230</v>
      </c>
      <c r="BV124" s="222">
        <v>3</v>
      </c>
      <c r="BW124" s="222" t="s">
        <v>17</v>
      </c>
      <c r="BX124" s="222" t="s">
        <v>17</v>
      </c>
      <c r="BY124" s="206">
        <v>44635</v>
      </c>
      <c r="BZ124" s="220" t="s">
        <v>291</v>
      </c>
      <c r="CA124" s="220" t="s">
        <v>17</v>
      </c>
      <c r="CB124" s="220" t="s">
        <v>17</v>
      </c>
      <c r="CC124" s="220" t="s">
        <v>230</v>
      </c>
      <c r="CD124" s="220">
        <v>3</v>
      </c>
      <c r="CE124" s="220" t="s">
        <v>17</v>
      </c>
      <c r="CF124" s="220" t="s">
        <v>17</v>
      </c>
      <c r="CG124" s="221">
        <v>44635</v>
      </c>
      <c r="CH124" s="219" t="s">
        <v>9093</v>
      </c>
      <c r="CI124" s="220" t="e">
        <v>#N/A</v>
      </c>
      <c r="CJ124" s="220" t="e">
        <v>#N/A</v>
      </c>
      <c r="CK124" s="220" t="e">
        <v>#N/A</v>
      </c>
      <c r="CL124" s="220" t="e">
        <v>#N/A</v>
      </c>
      <c r="CM124" s="220" t="e">
        <v>#N/A</v>
      </c>
      <c r="CN124" s="220" t="e">
        <v>#N/A</v>
      </c>
      <c r="CO124" s="223" t="e">
        <v>#N/A</v>
      </c>
      <c r="CP124" s="220" t="s">
        <v>294</v>
      </c>
      <c r="CQ124" s="222" t="s">
        <v>17</v>
      </c>
      <c r="CR124" s="222" t="s">
        <v>17</v>
      </c>
      <c r="CS124" s="222" t="s">
        <v>230</v>
      </c>
      <c r="CT124" s="222">
        <v>3</v>
      </c>
      <c r="CU124" s="222" t="s">
        <v>17</v>
      </c>
      <c r="CV124" s="222" t="s">
        <v>17</v>
      </c>
      <c r="CW124" s="206">
        <v>44635</v>
      </c>
      <c r="CX124" s="220" t="s">
        <v>7112</v>
      </c>
      <c r="CY124" s="210">
        <v>473000</v>
      </c>
      <c r="CZ124" s="210" t="s">
        <v>7109</v>
      </c>
      <c r="DA124" s="210" t="s">
        <v>398</v>
      </c>
      <c r="DB124" s="210">
        <v>2</v>
      </c>
      <c r="DC124" s="210" t="s">
        <v>7118</v>
      </c>
      <c r="DD124" s="210" t="s">
        <v>7099</v>
      </c>
      <c r="DE124" s="212">
        <v>45838</v>
      </c>
      <c r="DF124" s="219" t="s">
        <v>7115</v>
      </c>
      <c r="DG124" s="205">
        <v>18415000</v>
      </c>
      <c r="DH124" s="222" t="s">
        <v>7113</v>
      </c>
      <c r="DI124" s="222" t="s">
        <v>398</v>
      </c>
      <c r="DJ124" s="222">
        <v>2</v>
      </c>
      <c r="DK124" s="222" t="s">
        <v>7114</v>
      </c>
      <c r="DL124" s="222" t="s">
        <v>7110</v>
      </c>
      <c r="DM124" s="206">
        <v>45838</v>
      </c>
      <c r="DN124" s="220" t="s">
        <v>7117</v>
      </c>
      <c r="DO124" s="210">
        <v>959000</v>
      </c>
      <c r="DP124" s="220" t="s">
        <v>7109</v>
      </c>
      <c r="DQ124" s="220" t="s">
        <v>398</v>
      </c>
      <c r="DR124" s="220">
        <v>2</v>
      </c>
      <c r="DS124" s="220" t="s">
        <v>7116</v>
      </c>
      <c r="DT124" s="220" t="s">
        <v>7099</v>
      </c>
      <c r="DU124" s="221">
        <v>45838</v>
      </c>
      <c r="DV124" s="219" t="s">
        <v>7119</v>
      </c>
      <c r="DW124" s="205">
        <v>473000</v>
      </c>
      <c r="DX124" s="222" t="s">
        <v>7109</v>
      </c>
      <c r="DY124" s="222" t="s">
        <v>398</v>
      </c>
      <c r="DZ124" s="222">
        <v>2</v>
      </c>
      <c r="EA124" s="222" t="s">
        <v>7118</v>
      </c>
      <c r="EB124" s="222" t="s">
        <v>7099</v>
      </c>
      <c r="EC124" s="206">
        <v>45838</v>
      </c>
      <c r="ED124" s="220" t="s">
        <v>7121</v>
      </c>
      <c r="EE124" s="210" t="s">
        <v>17</v>
      </c>
      <c r="EF124" s="220" t="s">
        <v>17</v>
      </c>
      <c r="EG124" s="220" t="s">
        <v>17</v>
      </c>
      <c r="EH124" s="220" t="s">
        <v>17</v>
      </c>
      <c r="EI124" s="220" t="s">
        <v>7120</v>
      </c>
      <c r="EJ124" s="220" t="s">
        <v>17</v>
      </c>
      <c r="EK124" s="221">
        <v>45838</v>
      </c>
      <c r="EL124" s="219" t="s">
        <v>7123</v>
      </c>
      <c r="EM124" s="205">
        <v>0</v>
      </c>
      <c r="EN124" s="222" t="s">
        <v>7068</v>
      </c>
      <c r="EO124" s="222" t="s">
        <v>398</v>
      </c>
      <c r="EP124" s="222">
        <v>2</v>
      </c>
      <c r="EQ124" s="222" t="s">
        <v>7122</v>
      </c>
      <c r="ER124" s="222" t="s">
        <v>7069</v>
      </c>
      <c r="ES124" s="206">
        <v>45838</v>
      </c>
      <c r="ET124" s="220" t="s">
        <v>7108</v>
      </c>
      <c r="EU124" s="220" t="s">
        <v>17</v>
      </c>
      <c r="EV124" s="220" t="s">
        <v>17</v>
      </c>
      <c r="EW124" s="220" t="s">
        <v>17</v>
      </c>
      <c r="EX124" s="220" t="s">
        <v>17</v>
      </c>
      <c r="EY124" s="220" t="s">
        <v>7106</v>
      </c>
      <c r="EZ124" s="220" t="s">
        <v>318</v>
      </c>
      <c r="FA124" s="221">
        <v>45838</v>
      </c>
      <c r="FB124" s="219" t="s">
        <v>7126</v>
      </c>
      <c r="FC124" s="222">
        <v>2</v>
      </c>
      <c r="FD124" s="222" t="s">
        <v>7124</v>
      </c>
      <c r="FE124" s="222" t="s">
        <v>398</v>
      </c>
      <c r="FF124" s="222">
        <v>2</v>
      </c>
      <c r="FG124" s="222" t="s">
        <v>7060</v>
      </c>
      <c r="FH124" s="222" t="s">
        <v>7125</v>
      </c>
      <c r="FI124" s="206">
        <v>45838</v>
      </c>
      <c r="FJ124" s="219" t="s">
        <v>295</v>
      </c>
      <c r="FK124" s="220" t="s">
        <v>17</v>
      </c>
      <c r="FL124" s="220" t="s">
        <v>17</v>
      </c>
      <c r="FM124" s="220" t="s">
        <v>230</v>
      </c>
      <c r="FN124" s="220">
        <v>3</v>
      </c>
      <c r="FO124" s="220" t="s">
        <v>17</v>
      </c>
      <c r="FP124" s="210" t="s">
        <v>17</v>
      </c>
      <c r="FQ124" s="211">
        <v>44635</v>
      </c>
      <c r="FR124" s="219" t="s">
        <v>296</v>
      </c>
      <c r="FS124" s="222" t="s">
        <v>17</v>
      </c>
      <c r="FT124" s="222" t="s">
        <v>17</v>
      </c>
      <c r="FU124" s="222" t="s">
        <v>230</v>
      </c>
      <c r="FV124" s="222">
        <v>3</v>
      </c>
      <c r="FW124" s="222" t="s">
        <v>17</v>
      </c>
      <c r="FX124" s="222" t="s">
        <v>17</v>
      </c>
      <c r="FY124" s="206">
        <v>44635</v>
      </c>
      <c r="FZ124" s="220" t="s">
        <v>2445</v>
      </c>
      <c r="GA124" s="220">
        <v>1</v>
      </c>
      <c r="GB124" s="220" t="s">
        <v>1215</v>
      </c>
      <c r="GC124" s="220" t="s">
        <v>62</v>
      </c>
      <c r="GD124" s="220">
        <v>2</v>
      </c>
      <c r="GE124" s="220" t="s">
        <v>17</v>
      </c>
      <c r="GF124" s="220" t="s">
        <v>17</v>
      </c>
      <c r="GG124" s="221">
        <v>45828</v>
      </c>
      <c r="GH124" s="219" t="s">
        <v>2451</v>
      </c>
      <c r="GI124" s="222">
        <v>1</v>
      </c>
      <c r="GJ124" s="222" t="s">
        <v>1215</v>
      </c>
      <c r="GK124" s="222" t="s">
        <v>62</v>
      </c>
      <c r="GL124" s="222">
        <v>2</v>
      </c>
      <c r="GM124" s="222" t="s">
        <v>17</v>
      </c>
      <c r="GN124" s="222" t="s">
        <v>17</v>
      </c>
      <c r="GO124" s="206">
        <v>45828</v>
      </c>
      <c r="GP124" s="220" t="s">
        <v>2446</v>
      </c>
      <c r="GQ124" s="220">
        <v>0</v>
      </c>
      <c r="GR124" s="220" t="s">
        <v>1215</v>
      </c>
      <c r="GS124" s="220" t="s">
        <v>62</v>
      </c>
      <c r="GT124" s="220">
        <v>2</v>
      </c>
      <c r="GU124" s="220" t="s">
        <v>17</v>
      </c>
      <c r="GV124" s="220" t="s">
        <v>17</v>
      </c>
      <c r="GW124" s="221">
        <v>45828</v>
      </c>
      <c r="GX124" s="219" t="s">
        <v>2452</v>
      </c>
      <c r="GY124" s="222">
        <v>0</v>
      </c>
      <c r="GZ124" s="222" t="s">
        <v>1215</v>
      </c>
      <c r="HA124" s="222" t="s">
        <v>62</v>
      </c>
      <c r="HB124" s="222">
        <v>2</v>
      </c>
      <c r="HC124" s="222" t="s">
        <v>17</v>
      </c>
      <c r="HD124" s="222" t="s">
        <v>17</v>
      </c>
      <c r="HE124" s="206">
        <v>45828</v>
      </c>
      <c r="HF124" s="220" t="s">
        <v>2444</v>
      </c>
      <c r="HG124" s="220">
        <v>0</v>
      </c>
      <c r="HH124" s="220" t="s">
        <v>1215</v>
      </c>
      <c r="HI124" s="220" t="s">
        <v>62</v>
      </c>
      <c r="HJ124" s="220">
        <v>2</v>
      </c>
      <c r="HK124" s="220" t="s">
        <v>17</v>
      </c>
      <c r="HL124" s="220" t="s">
        <v>17</v>
      </c>
      <c r="HM124" s="221">
        <v>45828</v>
      </c>
      <c r="HN124" s="219" t="s">
        <v>2450</v>
      </c>
      <c r="HO124" s="222">
        <v>0</v>
      </c>
      <c r="HP124" s="222" t="s">
        <v>1215</v>
      </c>
      <c r="HQ124" s="222" t="s">
        <v>62</v>
      </c>
      <c r="HR124" s="222">
        <v>2</v>
      </c>
      <c r="HS124" s="222" t="s">
        <v>17</v>
      </c>
      <c r="HT124" s="222" t="s">
        <v>17</v>
      </c>
      <c r="HU124" s="206">
        <v>45828</v>
      </c>
      <c r="HV124" s="220" t="s">
        <v>2447</v>
      </c>
      <c r="HW124" s="220">
        <v>0</v>
      </c>
      <c r="HX124" s="220" t="s">
        <v>1215</v>
      </c>
      <c r="HY124" s="220" t="s">
        <v>62</v>
      </c>
      <c r="HZ124" s="220">
        <v>2</v>
      </c>
      <c r="IA124" s="220" t="s">
        <v>17</v>
      </c>
      <c r="IB124" s="220" t="s">
        <v>17</v>
      </c>
      <c r="IC124" s="221">
        <v>45828</v>
      </c>
      <c r="ID124" s="219" t="s">
        <v>2449</v>
      </c>
      <c r="IE124" s="222">
        <v>0</v>
      </c>
      <c r="IF124" s="222" t="s">
        <v>1215</v>
      </c>
      <c r="IG124" s="222" t="s">
        <v>62</v>
      </c>
      <c r="IH124" s="222">
        <v>2</v>
      </c>
      <c r="II124" s="222" t="s">
        <v>17</v>
      </c>
      <c r="IJ124" s="222" t="s">
        <v>17</v>
      </c>
      <c r="IK124" s="206">
        <v>45828</v>
      </c>
      <c r="IL124" s="220" t="s">
        <v>2448</v>
      </c>
      <c r="IM124" s="220">
        <v>3</v>
      </c>
      <c r="IN124" s="220" t="s">
        <v>1215</v>
      </c>
      <c r="IO124" s="220" t="s">
        <v>62</v>
      </c>
      <c r="IP124" s="220">
        <v>2</v>
      </c>
      <c r="IQ124" s="220" t="s">
        <v>17</v>
      </c>
      <c r="IR124" s="220" t="s">
        <v>17</v>
      </c>
      <c r="IS124" s="221">
        <v>45828</v>
      </c>
    </row>
    <row r="125" spans="1:253" s="11" customFormat="1" ht="13.25" customHeight="1" x14ac:dyDescent="0.25">
      <c r="A125" s="11" t="s">
        <v>30</v>
      </c>
      <c r="B125" s="11" t="s">
        <v>8443</v>
      </c>
      <c r="C125" s="11" t="s">
        <v>31</v>
      </c>
      <c r="D125" s="11" t="s">
        <v>32</v>
      </c>
      <c r="E125" s="11" t="s">
        <v>8049</v>
      </c>
      <c r="F125" s="11" t="s">
        <v>7030</v>
      </c>
      <c r="G125" s="204">
        <v>70057000</v>
      </c>
      <c r="H125" s="205" t="s">
        <v>7027</v>
      </c>
      <c r="I125" s="205" t="s">
        <v>398</v>
      </c>
      <c r="J125" s="205">
        <v>2</v>
      </c>
      <c r="K125" s="205" t="s">
        <v>7029</v>
      </c>
      <c r="L125" s="205" t="s">
        <v>7028</v>
      </c>
      <c r="M125" s="206">
        <v>45838</v>
      </c>
      <c r="N125" s="213" t="s">
        <v>7034</v>
      </c>
      <c r="O125" s="208">
        <v>187103</v>
      </c>
      <c r="P125" s="208" t="s">
        <v>7031</v>
      </c>
      <c r="Q125" s="208" t="s">
        <v>398</v>
      </c>
      <c r="R125" s="208">
        <v>2</v>
      </c>
      <c r="S125" s="208" t="s">
        <v>7033</v>
      </c>
      <c r="T125" s="208" t="s">
        <v>7032</v>
      </c>
      <c r="U125" s="209">
        <v>45838</v>
      </c>
      <c r="V125" s="213" t="s">
        <v>7038</v>
      </c>
      <c r="W125" s="205">
        <v>15015000</v>
      </c>
      <c r="X125" s="205" t="s">
        <v>7035</v>
      </c>
      <c r="Y125" s="205" t="s">
        <v>398</v>
      </c>
      <c r="Z125" s="205">
        <v>2</v>
      </c>
      <c r="AA125" s="205" t="s">
        <v>7037</v>
      </c>
      <c r="AB125" s="205" t="s">
        <v>7036</v>
      </c>
      <c r="AC125" s="206">
        <v>45838</v>
      </c>
      <c r="AD125" s="213" t="s">
        <v>7042</v>
      </c>
      <c r="AE125" s="210">
        <v>232000</v>
      </c>
      <c r="AF125" s="210" t="s">
        <v>7039</v>
      </c>
      <c r="AG125" s="210" t="s">
        <v>398</v>
      </c>
      <c r="AH125" s="210">
        <v>2</v>
      </c>
      <c r="AI125" s="210" t="s">
        <v>7041</v>
      </c>
      <c r="AJ125" s="210" t="s">
        <v>7040</v>
      </c>
      <c r="AK125" s="211">
        <v>45838</v>
      </c>
      <c r="AL125" s="213" t="s">
        <v>7044</v>
      </c>
      <c r="AM125" s="205">
        <v>232000</v>
      </c>
      <c r="AN125" s="205" t="s">
        <v>7039</v>
      </c>
      <c r="AO125" s="205" t="s">
        <v>398</v>
      </c>
      <c r="AP125" s="205">
        <v>2</v>
      </c>
      <c r="AQ125" s="205" t="s">
        <v>7043</v>
      </c>
      <c r="AR125" s="205" t="s">
        <v>7040</v>
      </c>
      <c r="AS125" s="206">
        <v>45838</v>
      </c>
      <c r="AT125" s="214" t="s">
        <v>182</v>
      </c>
      <c r="AU125" s="210">
        <v>0</v>
      </c>
      <c r="AV125" s="210" t="s">
        <v>17</v>
      </c>
      <c r="AW125" s="210" t="s">
        <v>17</v>
      </c>
      <c r="AX125" s="210" t="s">
        <v>17</v>
      </c>
      <c r="AY125" s="210" t="s">
        <v>17</v>
      </c>
      <c r="AZ125" s="210" t="s">
        <v>17</v>
      </c>
      <c r="BA125" s="211">
        <v>43670</v>
      </c>
      <c r="BB125" s="213" t="s">
        <v>35</v>
      </c>
      <c r="BC125" s="205" t="s">
        <v>17</v>
      </c>
      <c r="BD125" s="205">
        <v>0</v>
      </c>
      <c r="BE125" s="205" t="s">
        <v>17</v>
      </c>
      <c r="BF125" s="205" t="s">
        <v>17</v>
      </c>
      <c r="BG125" s="205">
        <v>0</v>
      </c>
      <c r="BH125" s="205">
        <v>0</v>
      </c>
      <c r="BI125" s="206">
        <v>43495</v>
      </c>
      <c r="BJ125" s="214" t="s">
        <v>1252</v>
      </c>
      <c r="BK125" s="214" t="s">
        <v>17</v>
      </c>
      <c r="BL125" s="214" t="s">
        <v>17</v>
      </c>
      <c r="BM125" s="214" t="s">
        <v>17</v>
      </c>
      <c r="BN125" s="214" t="s">
        <v>17</v>
      </c>
      <c r="BO125" s="214" t="s">
        <v>1251</v>
      </c>
      <c r="BP125" s="210" t="s">
        <v>318</v>
      </c>
      <c r="BQ125" s="215">
        <v>45807</v>
      </c>
      <c r="BR125" s="213" t="s">
        <v>33</v>
      </c>
      <c r="BS125" s="216" t="s">
        <v>17</v>
      </c>
      <c r="BT125" s="216">
        <v>0</v>
      </c>
      <c r="BU125" s="216" t="s">
        <v>17</v>
      </c>
      <c r="BV125" s="216" t="s">
        <v>17</v>
      </c>
      <c r="BW125" s="216">
        <v>0</v>
      </c>
      <c r="BX125" s="216">
        <v>0</v>
      </c>
      <c r="BY125" s="206">
        <v>43495</v>
      </c>
      <c r="BZ125" s="214" t="s">
        <v>320</v>
      </c>
      <c r="CA125" s="214" t="s">
        <v>17</v>
      </c>
      <c r="CB125" s="214" t="s">
        <v>17</v>
      </c>
      <c r="CC125" s="214" t="s">
        <v>17</v>
      </c>
      <c r="CD125" s="214" t="s">
        <v>17</v>
      </c>
      <c r="CE125" s="214" t="s">
        <v>17</v>
      </c>
      <c r="CF125" s="214" t="s">
        <v>17</v>
      </c>
      <c r="CG125" s="215">
        <v>44801</v>
      </c>
      <c r="CH125" s="213" t="s">
        <v>9094</v>
      </c>
      <c r="CI125" s="214" t="e">
        <v>#N/A</v>
      </c>
      <c r="CJ125" s="214" t="e">
        <v>#N/A</v>
      </c>
      <c r="CK125" s="214" t="e">
        <v>#N/A</v>
      </c>
      <c r="CL125" s="214" t="e">
        <v>#N/A</v>
      </c>
      <c r="CM125" s="214" t="e">
        <v>#N/A</v>
      </c>
      <c r="CN125" s="214" t="e">
        <v>#N/A</v>
      </c>
      <c r="CO125" s="217" t="e">
        <v>#N/A</v>
      </c>
      <c r="CP125" s="214" t="s">
        <v>34</v>
      </c>
      <c r="CQ125" s="216" t="s">
        <v>17</v>
      </c>
      <c r="CR125" s="216">
        <v>0</v>
      </c>
      <c r="CS125" s="216" t="s">
        <v>17</v>
      </c>
      <c r="CT125" s="216" t="s">
        <v>17</v>
      </c>
      <c r="CU125" s="216">
        <v>0</v>
      </c>
      <c r="CV125" s="216">
        <v>0</v>
      </c>
      <c r="CW125" s="206">
        <v>43495</v>
      </c>
      <c r="CX125" s="214" t="s">
        <v>7046</v>
      </c>
      <c r="CY125" s="210">
        <v>232000</v>
      </c>
      <c r="CZ125" s="210" t="s">
        <v>7039</v>
      </c>
      <c r="DA125" s="210" t="s">
        <v>398</v>
      </c>
      <c r="DB125" s="210">
        <v>2</v>
      </c>
      <c r="DC125" s="210" t="s">
        <v>7052</v>
      </c>
      <c r="DD125" s="210" t="s">
        <v>7040</v>
      </c>
      <c r="DE125" s="212">
        <v>45838</v>
      </c>
      <c r="DF125" s="213" t="s">
        <v>7049</v>
      </c>
      <c r="DG125" s="205">
        <v>14783000</v>
      </c>
      <c r="DH125" s="216" t="s">
        <v>7047</v>
      </c>
      <c r="DI125" s="216" t="s">
        <v>398</v>
      </c>
      <c r="DJ125" s="216">
        <v>2</v>
      </c>
      <c r="DK125" s="216" t="s">
        <v>7048</v>
      </c>
      <c r="DL125" s="216" t="s">
        <v>7036</v>
      </c>
      <c r="DM125" s="206">
        <v>45838</v>
      </c>
      <c r="DN125" s="214" t="s">
        <v>7051</v>
      </c>
      <c r="DO125" s="210">
        <v>0</v>
      </c>
      <c r="DP125" s="214" t="s">
        <v>7039</v>
      </c>
      <c r="DQ125" s="214" t="s">
        <v>398</v>
      </c>
      <c r="DR125" s="214">
        <v>2</v>
      </c>
      <c r="DS125" s="214" t="s">
        <v>7050</v>
      </c>
      <c r="DT125" s="214" t="s">
        <v>7040</v>
      </c>
      <c r="DU125" s="215">
        <v>45838</v>
      </c>
      <c r="DV125" s="213" t="s">
        <v>7053</v>
      </c>
      <c r="DW125" s="205">
        <v>232000</v>
      </c>
      <c r="DX125" s="216" t="s">
        <v>7039</v>
      </c>
      <c r="DY125" s="216" t="s">
        <v>398</v>
      </c>
      <c r="DZ125" s="216">
        <v>2</v>
      </c>
      <c r="EA125" s="216" t="s">
        <v>7052</v>
      </c>
      <c r="EB125" s="216" t="s">
        <v>7040</v>
      </c>
      <c r="EC125" s="206">
        <v>45838</v>
      </c>
      <c r="ED125" s="214" t="s">
        <v>7055</v>
      </c>
      <c r="EE125" s="210" t="s">
        <v>17</v>
      </c>
      <c r="EF125" s="214" t="s">
        <v>318</v>
      </c>
      <c r="EG125" s="214" t="s">
        <v>17</v>
      </c>
      <c r="EH125" s="214" t="s">
        <v>17</v>
      </c>
      <c r="EI125" s="214" t="s">
        <v>7054</v>
      </c>
      <c r="EJ125" s="214" t="s">
        <v>17</v>
      </c>
      <c r="EK125" s="215">
        <v>45838</v>
      </c>
      <c r="EL125" s="213" t="s">
        <v>7057</v>
      </c>
      <c r="EM125" s="205">
        <v>0</v>
      </c>
      <c r="EN125" s="216" t="s">
        <v>7039</v>
      </c>
      <c r="EO125" s="216" t="s">
        <v>398</v>
      </c>
      <c r="EP125" s="216">
        <v>2</v>
      </c>
      <c r="EQ125" s="216" t="s">
        <v>7056</v>
      </c>
      <c r="ER125" s="216" t="s">
        <v>7040</v>
      </c>
      <c r="ES125" s="206">
        <v>45838</v>
      </c>
      <c r="ET125" s="214" t="s">
        <v>1254</v>
      </c>
      <c r="EU125" s="214" t="s">
        <v>17</v>
      </c>
      <c r="EV125" s="214" t="s">
        <v>17</v>
      </c>
      <c r="EW125" s="214" t="s">
        <v>17</v>
      </c>
      <c r="EX125" s="214" t="s">
        <v>17</v>
      </c>
      <c r="EY125" s="214" t="s">
        <v>1253</v>
      </c>
      <c r="EZ125" s="214" t="s">
        <v>318</v>
      </c>
      <c r="FA125" s="215">
        <v>45807</v>
      </c>
      <c r="FB125" s="213" t="s">
        <v>7061</v>
      </c>
      <c r="FC125" s="216">
        <v>2</v>
      </c>
      <c r="FD125" s="216" t="s">
        <v>7058</v>
      </c>
      <c r="FE125" s="216" t="s">
        <v>398</v>
      </c>
      <c r="FF125" s="216">
        <v>2</v>
      </c>
      <c r="FG125" s="216" t="s">
        <v>7060</v>
      </c>
      <c r="FH125" s="216" t="s">
        <v>7059</v>
      </c>
      <c r="FI125" s="206">
        <v>45838</v>
      </c>
      <c r="FJ125" s="213" t="s">
        <v>36</v>
      </c>
      <c r="FK125" s="214" t="s">
        <v>17</v>
      </c>
      <c r="FL125" s="214">
        <v>0</v>
      </c>
      <c r="FM125" s="214" t="s">
        <v>17</v>
      </c>
      <c r="FN125" s="214" t="s">
        <v>17</v>
      </c>
      <c r="FO125" s="214">
        <v>0</v>
      </c>
      <c r="FP125" s="210">
        <v>0</v>
      </c>
      <c r="FQ125" s="211">
        <v>43495</v>
      </c>
      <c r="FR125" s="213" t="s">
        <v>37</v>
      </c>
      <c r="FS125" s="216" t="s">
        <v>17</v>
      </c>
      <c r="FT125" s="216">
        <v>0</v>
      </c>
      <c r="FU125" s="216" t="s">
        <v>17</v>
      </c>
      <c r="FV125" s="216" t="s">
        <v>17</v>
      </c>
      <c r="FW125" s="216">
        <v>0</v>
      </c>
      <c r="FX125" s="216">
        <v>0</v>
      </c>
      <c r="FY125" s="206">
        <v>43495</v>
      </c>
      <c r="FZ125" s="214" t="s">
        <v>2454</v>
      </c>
      <c r="GA125" s="214">
        <v>1</v>
      </c>
      <c r="GB125" s="214" t="s">
        <v>1215</v>
      </c>
      <c r="GC125" s="214" t="s">
        <v>62</v>
      </c>
      <c r="GD125" s="214">
        <v>2</v>
      </c>
      <c r="GE125" s="214" t="s">
        <v>17</v>
      </c>
      <c r="GF125" s="214" t="s">
        <v>17</v>
      </c>
      <c r="GG125" s="215">
        <v>45828</v>
      </c>
      <c r="GH125" s="213" t="s">
        <v>2460</v>
      </c>
      <c r="GI125" s="216">
        <v>0</v>
      </c>
      <c r="GJ125" s="216" t="s">
        <v>1215</v>
      </c>
      <c r="GK125" s="216" t="s">
        <v>62</v>
      </c>
      <c r="GL125" s="216">
        <v>2</v>
      </c>
      <c r="GM125" s="216" t="s">
        <v>17</v>
      </c>
      <c r="GN125" s="216" t="s">
        <v>17</v>
      </c>
      <c r="GO125" s="206">
        <v>45828</v>
      </c>
      <c r="GP125" s="214" t="s">
        <v>2455</v>
      </c>
      <c r="GQ125" s="214">
        <v>0</v>
      </c>
      <c r="GR125" s="214" t="s">
        <v>1215</v>
      </c>
      <c r="GS125" s="214" t="s">
        <v>62</v>
      </c>
      <c r="GT125" s="214">
        <v>2</v>
      </c>
      <c r="GU125" s="214" t="s">
        <v>17</v>
      </c>
      <c r="GV125" s="214" t="s">
        <v>17</v>
      </c>
      <c r="GW125" s="215">
        <v>45828</v>
      </c>
      <c r="GX125" s="213" t="s">
        <v>2461</v>
      </c>
      <c r="GY125" s="216">
        <v>0</v>
      </c>
      <c r="GZ125" s="216" t="s">
        <v>1215</v>
      </c>
      <c r="HA125" s="216" t="s">
        <v>62</v>
      </c>
      <c r="HB125" s="216">
        <v>2</v>
      </c>
      <c r="HC125" s="216" t="s">
        <v>17</v>
      </c>
      <c r="HD125" s="216" t="s">
        <v>17</v>
      </c>
      <c r="HE125" s="206">
        <v>45828</v>
      </c>
      <c r="HF125" s="214" t="s">
        <v>2453</v>
      </c>
      <c r="HG125" s="214">
        <v>0</v>
      </c>
      <c r="HH125" s="214" t="s">
        <v>1215</v>
      </c>
      <c r="HI125" s="214" t="s">
        <v>62</v>
      </c>
      <c r="HJ125" s="214">
        <v>2</v>
      </c>
      <c r="HK125" s="214" t="s">
        <v>17</v>
      </c>
      <c r="HL125" s="214" t="s">
        <v>17</v>
      </c>
      <c r="HM125" s="215">
        <v>45828</v>
      </c>
      <c r="HN125" s="213" t="s">
        <v>2459</v>
      </c>
      <c r="HO125" s="216">
        <v>0</v>
      </c>
      <c r="HP125" s="216" t="s">
        <v>1215</v>
      </c>
      <c r="HQ125" s="216" t="s">
        <v>62</v>
      </c>
      <c r="HR125" s="216">
        <v>2</v>
      </c>
      <c r="HS125" s="216" t="s">
        <v>17</v>
      </c>
      <c r="HT125" s="216" t="s">
        <v>17</v>
      </c>
      <c r="HU125" s="206">
        <v>45828</v>
      </c>
      <c r="HV125" s="214" t="s">
        <v>2456</v>
      </c>
      <c r="HW125" s="214">
        <v>0</v>
      </c>
      <c r="HX125" s="214" t="s">
        <v>1215</v>
      </c>
      <c r="HY125" s="214" t="s">
        <v>62</v>
      </c>
      <c r="HZ125" s="214">
        <v>2</v>
      </c>
      <c r="IA125" s="214" t="s">
        <v>17</v>
      </c>
      <c r="IB125" s="214" t="s">
        <v>17</v>
      </c>
      <c r="IC125" s="215">
        <v>45828</v>
      </c>
      <c r="ID125" s="213" t="s">
        <v>2458</v>
      </c>
      <c r="IE125" s="216">
        <v>0</v>
      </c>
      <c r="IF125" s="216" t="s">
        <v>1215</v>
      </c>
      <c r="IG125" s="216" t="s">
        <v>62</v>
      </c>
      <c r="IH125" s="216">
        <v>2</v>
      </c>
      <c r="II125" s="216" t="s">
        <v>17</v>
      </c>
      <c r="IJ125" s="216" t="s">
        <v>17</v>
      </c>
      <c r="IK125" s="206">
        <v>45828</v>
      </c>
      <c r="IL125" s="214" t="s">
        <v>2457</v>
      </c>
      <c r="IM125" s="214">
        <v>3</v>
      </c>
      <c r="IN125" s="214" t="s">
        <v>1215</v>
      </c>
      <c r="IO125" s="214" t="s">
        <v>62</v>
      </c>
      <c r="IP125" s="214">
        <v>2</v>
      </c>
      <c r="IQ125" s="214" t="s">
        <v>17</v>
      </c>
      <c r="IR125" s="214" t="s">
        <v>17</v>
      </c>
      <c r="IS125" s="215">
        <v>45828</v>
      </c>
    </row>
    <row r="126" spans="1:253" s="11" customFormat="1" ht="13.25" customHeight="1" x14ac:dyDescent="0.25">
      <c r="A126" s="11" t="s">
        <v>297</v>
      </c>
      <c r="B126" s="11" t="s">
        <v>8695</v>
      </c>
      <c r="C126" s="11" t="s">
        <v>298</v>
      </c>
      <c r="D126" s="11" t="s">
        <v>32</v>
      </c>
      <c r="E126" s="11" t="s">
        <v>8049</v>
      </c>
      <c r="F126" s="11" t="s">
        <v>7063</v>
      </c>
      <c r="G126" s="204">
        <v>70057000</v>
      </c>
      <c r="H126" s="205" t="s">
        <v>7027</v>
      </c>
      <c r="I126" s="205" t="s">
        <v>398</v>
      </c>
      <c r="J126" s="205">
        <v>2</v>
      </c>
      <c r="K126" s="205" t="s">
        <v>7062</v>
      </c>
      <c r="L126" s="205" t="s">
        <v>7028</v>
      </c>
      <c r="M126" s="206">
        <v>45838</v>
      </c>
      <c r="N126" s="219" t="s">
        <v>7067</v>
      </c>
      <c r="O126" s="208">
        <v>160498</v>
      </c>
      <c r="P126" s="208" t="s">
        <v>7064</v>
      </c>
      <c r="Q126" s="208" t="s">
        <v>398</v>
      </c>
      <c r="R126" s="208">
        <v>2</v>
      </c>
      <c r="S126" s="208" t="s">
        <v>7066</v>
      </c>
      <c r="T126" s="208" t="s">
        <v>7065</v>
      </c>
      <c r="U126" s="209">
        <v>45838</v>
      </c>
      <c r="V126" s="219" t="s">
        <v>7071</v>
      </c>
      <c r="W126" s="205">
        <v>4832000</v>
      </c>
      <c r="X126" s="205" t="s">
        <v>7068</v>
      </c>
      <c r="Y126" s="205" t="s">
        <v>398</v>
      </c>
      <c r="Z126" s="205">
        <v>2</v>
      </c>
      <c r="AA126" s="205" t="s">
        <v>7070</v>
      </c>
      <c r="AB126" s="205" t="s">
        <v>7069</v>
      </c>
      <c r="AC126" s="206">
        <v>45838</v>
      </c>
      <c r="AD126" s="219" t="s">
        <v>7073</v>
      </c>
      <c r="AE126" s="210">
        <v>1201000</v>
      </c>
      <c r="AF126" s="210" t="s">
        <v>7068</v>
      </c>
      <c r="AG126" s="210" t="s">
        <v>398</v>
      </c>
      <c r="AH126" s="210">
        <v>2</v>
      </c>
      <c r="AI126" s="210" t="s">
        <v>7072</v>
      </c>
      <c r="AJ126" s="210" t="s">
        <v>7069</v>
      </c>
      <c r="AK126" s="211">
        <v>45838</v>
      </c>
      <c r="AL126" s="219" t="s">
        <v>7075</v>
      </c>
      <c r="AM126" s="205">
        <v>75000</v>
      </c>
      <c r="AN126" s="205" t="s">
        <v>6266</v>
      </c>
      <c r="AO126" s="205" t="s">
        <v>230</v>
      </c>
      <c r="AP126" s="205">
        <v>3</v>
      </c>
      <c r="AQ126" s="205" t="s">
        <v>7074</v>
      </c>
      <c r="AR126" s="205" t="s">
        <v>6267</v>
      </c>
      <c r="AS126" s="206">
        <v>45838</v>
      </c>
      <c r="AT126" s="220" t="s">
        <v>300</v>
      </c>
      <c r="AU126" s="210" t="s">
        <v>17</v>
      </c>
      <c r="AV126" s="210" t="s">
        <v>17</v>
      </c>
      <c r="AW126" s="210" t="s">
        <v>230</v>
      </c>
      <c r="AX126" s="210">
        <v>3</v>
      </c>
      <c r="AY126" s="210" t="s">
        <v>17</v>
      </c>
      <c r="AZ126" s="210" t="s">
        <v>17</v>
      </c>
      <c r="BA126" s="211">
        <v>44635</v>
      </c>
      <c r="BB126" s="219" t="s">
        <v>299</v>
      </c>
      <c r="BC126" s="205" t="s">
        <v>17</v>
      </c>
      <c r="BD126" s="205" t="s">
        <v>17</v>
      </c>
      <c r="BE126" s="205" t="s">
        <v>230</v>
      </c>
      <c r="BF126" s="205">
        <v>3</v>
      </c>
      <c r="BG126" s="205" t="s">
        <v>17</v>
      </c>
      <c r="BH126" s="205" t="s">
        <v>17</v>
      </c>
      <c r="BI126" s="206">
        <v>44635</v>
      </c>
      <c r="BJ126" s="220" t="s">
        <v>1256</v>
      </c>
      <c r="BK126" s="220" t="s">
        <v>17</v>
      </c>
      <c r="BL126" s="220" t="s">
        <v>17</v>
      </c>
      <c r="BM126" s="220" t="s">
        <v>17</v>
      </c>
      <c r="BN126" s="220" t="s">
        <v>17</v>
      </c>
      <c r="BO126" s="220" t="s">
        <v>1255</v>
      </c>
      <c r="BP126" s="210" t="s">
        <v>318</v>
      </c>
      <c r="BQ126" s="221">
        <v>45807</v>
      </c>
      <c r="BR126" s="219" t="s">
        <v>301</v>
      </c>
      <c r="BS126" s="222" t="s">
        <v>17</v>
      </c>
      <c r="BT126" s="222" t="s">
        <v>17</v>
      </c>
      <c r="BU126" s="222" t="s">
        <v>230</v>
      </c>
      <c r="BV126" s="222">
        <v>3</v>
      </c>
      <c r="BW126" s="222" t="s">
        <v>17</v>
      </c>
      <c r="BX126" s="222" t="s">
        <v>17</v>
      </c>
      <c r="BY126" s="206">
        <v>44635</v>
      </c>
      <c r="BZ126" s="220" t="s">
        <v>302</v>
      </c>
      <c r="CA126" s="220" t="s">
        <v>17</v>
      </c>
      <c r="CB126" s="220" t="s">
        <v>17</v>
      </c>
      <c r="CC126" s="220" t="s">
        <v>230</v>
      </c>
      <c r="CD126" s="220">
        <v>3</v>
      </c>
      <c r="CE126" s="220" t="s">
        <v>17</v>
      </c>
      <c r="CF126" s="220" t="s">
        <v>17</v>
      </c>
      <c r="CG126" s="221">
        <v>44635</v>
      </c>
      <c r="CH126" s="219" t="s">
        <v>9095</v>
      </c>
      <c r="CI126" s="220" t="e">
        <v>#N/A</v>
      </c>
      <c r="CJ126" s="220" t="e">
        <v>#N/A</v>
      </c>
      <c r="CK126" s="220" t="e">
        <v>#N/A</v>
      </c>
      <c r="CL126" s="220" t="e">
        <v>#N/A</v>
      </c>
      <c r="CM126" s="220" t="e">
        <v>#N/A</v>
      </c>
      <c r="CN126" s="220" t="e">
        <v>#N/A</v>
      </c>
      <c r="CO126" s="223" t="e">
        <v>#N/A</v>
      </c>
      <c r="CP126" s="220" t="s">
        <v>304</v>
      </c>
      <c r="CQ126" s="222" t="s">
        <v>17</v>
      </c>
      <c r="CR126" s="222" t="s">
        <v>17</v>
      </c>
      <c r="CS126" s="222" t="s">
        <v>230</v>
      </c>
      <c r="CT126" s="222">
        <v>3</v>
      </c>
      <c r="CU126" s="222" t="s">
        <v>17</v>
      </c>
      <c r="CV126" s="222" t="s">
        <v>17</v>
      </c>
      <c r="CW126" s="206">
        <v>44635</v>
      </c>
      <c r="CX126" s="220" t="s">
        <v>7077</v>
      </c>
      <c r="CY126" s="210">
        <v>242000</v>
      </c>
      <c r="CZ126" s="210" t="s">
        <v>7068</v>
      </c>
      <c r="DA126" s="210" t="s">
        <v>398</v>
      </c>
      <c r="DB126" s="210">
        <v>2</v>
      </c>
      <c r="DC126" s="210" t="s">
        <v>7082</v>
      </c>
      <c r="DD126" s="210" t="s">
        <v>7069</v>
      </c>
      <c r="DE126" s="212">
        <v>45838</v>
      </c>
      <c r="DF126" s="219" t="s">
        <v>7079</v>
      </c>
      <c r="DG126" s="205">
        <v>3632000</v>
      </c>
      <c r="DH126" s="222" t="s">
        <v>7068</v>
      </c>
      <c r="DI126" s="222" t="s">
        <v>398</v>
      </c>
      <c r="DJ126" s="222">
        <v>2</v>
      </c>
      <c r="DK126" s="222" t="s">
        <v>7078</v>
      </c>
      <c r="DL126" s="222" t="s">
        <v>7069</v>
      </c>
      <c r="DM126" s="206">
        <v>45838</v>
      </c>
      <c r="DN126" s="220" t="s">
        <v>7081</v>
      </c>
      <c r="DO126" s="210">
        <v>959000</v>
      </c>
      <c r="DP126" s="220" t="s">
        <v>7068</v>
      </c>
      <c r="DQ126" s="220" t="s">
        <v>398</v>
      </c>
      <c r="DR126" s="220">
        <v>2</v>
      </c>
      <c r="DS126" s="220" t="s">
        <v>7080</v>
      </c>
      <c r="DT126" s="220" t="s">
        <v>7069</v>
      </c>
      <c r="DU126" s="221">
        <v>45838</v>
      </c>
      <c r="DV126" s="219" t="s">
        <v>7083</v>
      </c>
      <c r="DW126" s="205">
        <v>242000</v>
      </c>
      <c r="DX126" s="222" t="s">
        <v>7068</v>
      </c>
      <c r="DY126" s="222" t="s">
        <v>398</v>
      </c>
      <c r="DZ126" s="222">
        <v>2</v>
      </c>
      <c r="EA126" s="222" t="s">
        <v>7082</v>
      </c>
      <c r="EB126" s="222" t="s">
        <v>7069</v>
      </c>
      <c r="EC126" s="206">
        <v>45838</v>
      </c>
      <c r="ED126" s="220" t="s">
        <v>7085</v>
      </c>
      <c r="EE126" s="210">
        <v>0</v>
      </c>
      <c r="EF126" s="220" t="s">
        <v>7068</v>
      </c>
      <c r="EG126" s="220" t="s">
        <v>398</v>
      </c>
      <c r="EH126" s="220">
        <v>2</v>
      </c>
      <c r="EI126" s="220" t="s">
        <v>7084</v>
      </c>
      <c r="EJ126" s="220" t="s">
        <v>7069</v>
      </c>
      <c r="EK126" s="221">
        <v>45838</v>
      </c>
      <c r="EL126" s="219" t="s">
        <v>7086</v>
      </c>
      <c r="EM126" s="205">
        <v>0</v>
      </c>
      <c r="EN126" s="222" t="s">
        <v>7068</v>
      </c>
      <c r="EO126" s="222" t="s">
        <v>398</v>
      </c>
      <c r="EP126" s="222">
        <v>2</v>
      </c>
      <c r="EQ126" s="222" t="s">
        <v>7082</v>
      </c>
      <c r="ER126" s="222" t="s">
        <v>7069</v>
      </c>
      <c r="ES126" s="206">
        <v>45838</v>
      </c>
      <c r="ET126" s="220" t="s">
        <v>1257</v>
      </c>
      <c r="EU126" s="220" t="s">
        <v>17</v>
      </c>
      <c r="EV126" s="220" t="s">
        <v>17</v>
      </c>
      <c r="EW126" s="220" t="s">
        <v>17</v>
      </c>
      <c r="EX126" s="220" t="s">
        <v>17</v>
      </c>
      <c r="EY126" s="220" t="s">
        <v>1255</v>
      </c>
      <c r="EZ126" s="220" t="s">
        <v>318</v>
      </c>
      <c r="FA126" s="221">
        <v>45807</v>
      </c>
      <c r="FB126" s="219" t="s">
        <v>7087</v>
      </c>
      <c r="FC126" s="222">
        <v>2</v>
      </c>
      <c r="FD126" s="222" t="s">
        <v>17</v>
      </c>
      <c r="FE126" s="222" t="s">
        <v>230</v>
      </c>
      <c r="FF126" s="222">
        <v>3</v>
      </c>
      <c r="FG126" s="222" t="s">
        <v>3152</v>
      </c>
      <c r="FH126" s="222" t="s">
        <v>17</v>
      </c>
      <c r="FI126" s="206">
        <v>45838</v>
      </c>
      <c r="FJ126" s="219" t="s">
        <v>305</v>
      </c>
      <c r="FK126" s="220" t="s">
        <v>17</v>
      </c>
      <c r="FL126" s="220" t="s">
        <v>17</v>
      </c>
      <c r="FM126" s="220" t="s">
        <v>230</v>
      </c>
      <c r="FN126" s="220">
        <v>3</v>
      </c>
      <c r="FO126" s="220" t="s">
        <v>17</v>
      </c>
      <c r="FP126" s="210" t="s">
        <v>17</v>
      </c>
      <c r="FQ126" s="211">
        <v>44635</v>
      </c>
      <c r="FR126" s="219" t="s">
        <v>306</v>
      </c>
      <c r="FS126" s="222" t="s">
        <v>17</v>
      </c>
      <c r="FT126" s="222" t="s">
        <v>17</v>
      </c>
      <c r="FU126" s="222" t="s">
        <v>230</v>
      </c>
      <c r="FV126" s="222">
        <v>3</v>
      </c>
      <c r="FW126" s="222" t="s">
        <v>17</v>
      </c>
      <c r="FX126" s="222" t="s">
        <v>17</v>
      </c>
      <c r="FY126" s="206">
        <v>44635</v>
      </c>
      <c r="FZ126" s="220" t="s">
        <v>2463</v>
      </c>
      <c r="GA126" s="220">
        <v>1</v>
      </c>
      <c r="GB126" s="220" t="s">
        <v>1215</v>
      </c>
      <c r="GC126" s="220" t="s">
        <v>62</v>
      </c>
      <c r="GD126" s="220">
        <v>2</v>
      </c>
      <c r="GE126" s="220" t="s">
        <v>17</v>
      </c>
      <c r="GF126" s="220" t="s">
        <v>17</v>
      </c>
      <c r="GG126" s="221">
        <v>45828</v>
      </c>
      <c r="GH126" s="219" t="s">
        <v>2469</v>
      </c>
      <c r="GI126" s="222">
        <v>1</v>
      </c>
      <c r="GJ126" s="222" t="s">
        <v>1215</v>
      </c>
      <c r="GK126" s="222" t="s">
        <v>62</v>
      </c>
      <c r="GL126" s="222">
        <v>2</v>
      </c>
      <c r="GM126" s="222" t="s">
        <v>17</v>
      </c>
      <c r="GN126" s="222" t="s">
        <v>17</v>
      </c>
      <c r="GO126" s="206">
        <v>45828</v>
      </c>
      <c r="GP126" s="220" t="s">
        <v>2464</v>
      </c>
      <c r="GQ126" s="220">
        <v>0</v>
      </c>
      <c r="GR126" s="220" t="s">
        <v>1215</v>
      </c>
      <c r="GS126" s="220" t="s">
        <v>62</v>
      </c>
      <c r="GT126" s="220">
        <v>2</v>
      </c>
      <c r="GU126" s="220" t="s">
        <v>17</v>
      </c>
      <c r="GV126" s="220" t="s">
        <v>17</v>
      </c>
      <c r="GW126" s="221">
        <v>45828</v>
      </c>
      <c r="GX126" s="219" t="s">
        <v>2470</v>
      </c>
      <c r="GY126" s="222">
        <v>0</v>
      </c>
      <c r="GZ126" s="222" t="s">
        <v>1215</v>
      </c>
      <c r="HA126" s="222" t="s">
        <v>62</v>
      </c>
      <c r="HB126" s="222">
        <v>2</v>
      </c>
      <c r="HC126" s="222" t="s">
        <v>17</v>
      </c>
      <c r="HD126" s="222" t="s">
        <v>17</v>
      </c>
      <c r="HE126" s="206">
        <v>45828</v>
      </c>
      <c r="HF126" s="220" t="s">
        <v>2462</v>
      </c>
      <c r="HG126" s="220">
        <v>0</v>
      </c>
      <c r="HH126" s="220" t="s">
        <v>1215</v>
      </c>
      <c r="HI126" s="220" t="s">
        <v>62</v>
      </c>
      <c r="HJ126" s="220">
        <v>2</v>
      </c>
      <c r="HK126" s="220" t="s">
        <v>17</v>
      </c>
      <c r="HL126" s="220" t="s">
        <v>17</v>
      </c>
      <c r="HM126" s="221">
        <v>45828</v>
      </c>
      <c r="HN126" s="219" t="s">
        <v>2468</v>
      </c>
      <c r="HO126" s="222">
        <v>0</v>
      </c>
      <c r="HP126" s="222" t="s">
        <v>1215</v>
      </c>
      <c r="HQ126" s="222" t="s">
        <v>62</v>
      </c>
      <c r="HR126" s="222">
        <v>2</v>
      </c>
      <c r="HS126" s="222" t="s">
        <v>17</v>
      </c>
      <c r="HT126" s="222" t="s">
        <v>17</v>
      </c>
      <c r="HU126" s="206">
        <v>45828</v>
      </c>
      <c r="HV126" s="220" t="s">
        <v>2465</v>
      </c>
      <c r="HW126" s="220">
        <v>0</v>
      </c>
      <c r="HX126" s="220" t="s">
        <v>1215</v>
      </c>
      <c r="HY126" s="220" t="s">
        <v>62</v>
      </c>
      <c r="HZ126" s="220">
        <v>2</v>
      </c>
      <c r="IA126" s="220" t="s">
        <v>17</v>
      </c>
      <c r="IB126" s="220" t="s">
        <v>17</v>
      </c>
      <c r="IC126" s="221">
        <v>45828</v>
      </c>
      <c r="ID126" s="219" t="s">
        <v>2467</v>
      </c>
      <c r="IE126" s="222">
        <v>0</v>
      </c>
      <c r="IF126" s="222" t="s">
        <v>1215</v>
      </c>
      <c r="IG126" s="222" t="s">
        <v>62</v>
      </c>
      <c r="IH126" s="222">
        <v>2</v>
      </c>
      <c r="II126" s="222" t="s">
        <v>17</v>
      </c>
      <c r="IJ126" s="222" t="s">
        <v>17</v>
      </c>
      <c r="IK126" s="206">
        <v>45828</v>
      </c>
      <c r="IL126" s="220" t="s">
        <v>2466</v>
      </c>
      <c r="IM126" s="220">
        <v>3</v>
      </c>
      <c r="IN126" s="220" t="s">
        <v>1215</v>
      </c>
      <c r="IO126" s="220" t="s">
        <v>62</v>
      </c>
      <c r="IP126" s="220">
        <v>2</v>
      </c>
      <c r="IQ126" s="220" t="s">
        <v>17</v>
      </c>
      <c r="IR126" s="220" t="s">
        <v>17</v>
      </c>
      <c r="IS126" s="221">
        <v>45828</v>
      </c>
    </row>
    <row r="127" spans="1:253" s="11" customFormat="1" ht="13.25" customHeight="1" x14ac:dyDescent="0.25">
      <c r="A127" s="11" t="s">
        <v>1666</v>
      </c>
      <c r="B127" s="11" t="s">
        <v>8443</v>
      </c>
      <c r="C127" s="11" t="s">
        <v>1667</v>
      </c>
      <c r="D127" s="11" t="s">
        <v>1668</v>
      </c>
      <c r="E127" s="11" t="s">
        <v>8050</v>
      </c>
      <c r="F127" s="11" t="s">
        <v>4749</v>
      </c>
      <c r="G127" s="204">
        <v>53313000</v>
      </c>
      <c r="H127" s="205" t="s">
        <v>4746</v>
      </c>
      <c r="I127" s="205" t="s">
        <v>398</v>
      </c>
      <c r="J127" s="205">
        <v>2</v>
      </c>
      <c r="K127" s="205" t="s">
        <v>4748</v>
      </c>
      <c r="L127" s="205" t="s">
        <v>4747</v>
      </c>
      <c r="M127" s="206">
        <v>45834</v>
      </c>
      <c r="N127" s="213" t="s">
        <v>4753</v>
      </c>
      <c r="O127" s="208">
        <v>26513</v>
      </c>
      <c r="P127" s="208" t="s">
        <v>4750</v>
      </c>
      <c r="Q127" s="208" t="s">
        <v>398</v>
      </c>
      <c r="R127" s="208">
        <v>2</v>
      </c>
      <c r="S127" s="208" t="s">
        <v>4752</v>
      </c>
      <c r="T127" s="208" t="s">
        <v>4751</v>
      </c>
      <c r="U127" s="209">
        <v>45834</v>
      </c>
      <c r="V127" s="213" t="s">
        <v>4757</v>
      </c>
      <c r="W127" s="205">
        <v>8304000</v>
      </c>
      <c r="X127" s="205" t="s">
        <v>4754</v>
      </c>
      <c r="Y127" s="205" t="s">
        <v>398</v>
      </c>
      <c r="Z127" s="205">
        <v>2</v>
      </c>
      <c r="AA127" s="205" t="s">
        <v>4756</v>
      </c>
      <c r="AB127" s="205" t="s">
        <v>4755</v>
      </c>
      <c r="AC127" s="206">
        <v>45834</v>
      </c>
      <c r="AD127" s="213" t="s">
        <v>4760</v>
      </c>
      <c r="AE127" s="210">
        <v>1913000</v>
      </c>
      <c r="AF127" s="210" t="s">
        <v>4483</v>
      </c>
      <c r="AG127" s="210" t="s">
        <v>398</v>
      </c>
      <c r="AH127" s="210">
        <v>2</v>
      </c>
      <c r="AI127" s="210" t="s">
        <v>4759</v>
      </c>
      <c r="AJ127" s="210" t="s">
        <v>4758</v>
      </c>
      <c r="AK127" s="211">
        <v>45834</v>
      </c>
      <c r="AL127" s="213" t="s">
        <v>4762</v>
      </c>
      <c r="AM127" s="205">
        <v>1913000</v>
      </c>
      <c r="AN127" s="205" t="s">
        <v>4483</v>
      </c>
      <c r="AO127" s="205" t="s">
        <v>398</v>
      </c>
      <c r="AP127" s="205">
        <v>2</v>
      </c>
      <c r="AQ127" s="205" t="s">
        <v>4761</v>
      </c>
      <c r="AR127" s="205" t="s">
        <v>4758</v>
      </c>
      <c r="AS127" s="206">
        <v>45834</v>
      </c>
      <c r="AT127" s="214" t="s">
        <v>4764</v>
      </c>
      <c r="AU127" s="210" t="s">
        <v>17</v>
      </c>
      <c r="AV127" s="210" t="s">
        <v>318</v>
      </c>
      <c r="AW127" s="210" t="s">
        <v>17</v>
      </c>
      <c r="AX127" s="210" t="s">
        <v>17</v>
      </c>
      <c r="AY127" s="210" t="s">
        <v>4763</v>
      </c>
      <c r="AZ127" s="210" t="s">
        <v>318</v>
      </c>
      <c r="BA127" s="211">
        <v>45834</v>
      </c>
      <c r="BB127" s="213" t="s">
        <v>4783</v>
      </c>
      <c r="BC127" s="205">
        <v>70445</v>
      </c>
      <c r="BD127" s="205" t="s">
        <v>4780</v>
      </c>
      <c r="BE127" s="205" t="s">
        <v>398</v>
      </c>
      <c r="BF127" s="205">
        <v>2</v>
      </c>
      <c r="BG127" s="205" t="s">
        <v>4782</v>
      </c>
      <c r="BH127" s="205" t="s">
        <v>4781</v>
      </c>
      <c r="BI127" s="206">
        <v>45834</v>
      </c>
      <c r="BJ127" s="214" t="s">
        <v>4765</v>
      </c>
      <c r="BK127" s="214" t="s">
        <v>17</v>
      </c>
      <c r="BL127" s="214" t="s">
        <v>318</v>
      </c>
      <c r="BM127" s="214" t="s">
        <v>17</v>
      </c>
      <c r="BN127" s="214" t="s">
        <v>17</v>
      </c>
      <c r="BO127" s="214" t="s">
        <v>4763</v>
      </c>
      <c r="BP127" s="210" t="s">
        <v>318</v>
      </c>
      <c r="BQ127" s="215">
        <v>45834</v>
      </c>
      <c r="BR127" s="213" t="s">
        <v>4784</v>
      </c>
      <c r="BS127" s="216" t="s">
        <v>17</v>
      </c>
      <c r="BT127" s="216" t="s">
        <v>318</v>
      </c>
      <c r="BU127" s="216" t="s">
        <v>17</v>
      </c>
      <c r="BV127" s="216" t="s">
        <v>17</v>
      </c>
      <c r="BW127" s="216" t="s">
        <v>4763</v>
      </c>
      <c r="BX127" s="216" t="s">
        <v>318</v>
      </c>
      <c r="BY127" s="206">
        <v>45834</v>
      </c>
      <c r="BZ127" s="214" t="s">
        <v>4785</v>
      </c>
      <c r="CA127" s="214" t="s">
        <v>17</v>
      </c>
      <c r="CB127" s="214" t="s">
        <v>318</v>
      </c>
      <c r="CC127" s="214" t="s">
        <v>17</v>
      </c>
      <c r="CD127" s="214" t="s">
        <v>17</v>
      </c>
      <c r="CE127" s="214" t="s">
        <v>4763</v>
      </c>
      <c r="CF127" s="214" t="s">
        <v>318</v>
      </c>
      <c r="CG127" s="215">
        <v>45834</v>
      </c>
      <c r="CH127" s="213" t="s">
        <v>9096</v>
      </c>
      <c r="CI127" s="214" t="e">
        <v>#N/A</v>
      </c>
      <c r="CJ127" s="214" t="e">
        <v>#N/A</v>
      </c>
      <c r="CK127" s="214" t="e">
        <v>#N/A</v>
      </c>
      <c r="CL127" s="214" t="e">
        <v>#N/A</v>
      </c>
      <c r="CM127" s="214" t="e">
        <v>#N/A</v>
      </c>
      <c r="CN127" s="214" t="e">
        <v>#N/A</v>
      </c>
      <c r="CO127" s="217" t="e">
        <v>#N/A</v>
      </c>
      <c r="CP127" s="214" t="s">
        <v>4787</v>
      </c>
      <c r="CQ127" s="216" t="s">
        <v>17</v>
      </c>
      <c r="CR127" s="216" t="s">
        <v>318</v>
      </c>
      <c r="CS127" s="216" t="s">
        <v>17</v>
      </c>
      <c r="CT127" s="216" t="s">
        <v>17</v>
      </c>
      <c r="CU127" s="216" t="s">
        <v>4763</v>
      </c>
      <c r="CV127" s="216" t="s">
        <v>318</v>
      </c>
      <c r="CW127" s="206">
        <v>45834</v>
      </c>
      <c r="CX127" s="214" t="s">
        <v>4768</v>
      </c>
      <c r="CY127" s="210">
        <v>1913000</v>
      </c>
      <c r="CZ127" s="210" t="s">
        <v>4483</v>
      </c>
      <c r="DA127" s="210" t="s">
        <v>398</v>
      </c>
      <c r="DB127" s="210">
        <v>2</v>
      </c>
      <c r="DC127" s="210" t="s">
        <v>4682</v>
      </c>
      <c r="DD127" s="210" t="s">
        <v>4758</v>
      </c>
      <c r="DE127" s="212">
        <v>45834</v>
      </c>
      <c r="DF127" s="213" t="s">
        <v>4769</v>
      </c>
      <c r="DG127" s="205">
        <v>6390000</v>
      </c>
      <c r="DH127" s="216" t="s">
        <v>4754</v>
      </c>
      <c r="DI127" s="216" t="s">
        <v>398</v>
      </c>
      <c r="DJ127" s="216">
        <v>2</v>
      </c>
      <c r="DK127" s="216" t="s">
        <v>2011</v>
      </c>
      <c r="DL127" s="216" t="s">
        <v>4755</v>
      </c>
      <c r="DM127" s="206">
        <v>45834</v>
      </c>
      <c r="DN127" s="214" t="s">
        <v>4771</v>
      </c>
      <c r="DO127" s="210">
        <v>0</v>
      </c>
      <c r="DP127" s="214" t="s">
        <v>4483</v>
      </c>
      <c r="DQ127" s="214" t="s">
        <v>398</v>
      </c>
      <c r="DR127" s="214">
        <v>2</v>
      </c>
      <c r="DS127" s="214" t="s">
        <v>4770</v>
      </c>
      <c r="DT127" s="214" t="s">
        <v>4758</v>
      </c>
      <c r="DU127" s="215">
        <v>45834</v>
      </c>
      <c r="DV127" s="213" t="s">
        <v>4772</v>
      </c>
      <c r="DW127" s="205">
        <v>1913000</v>
      </c>
      <c r="DX127" s="216" t="s">
        <v>4483</v>
      </c>
      <c r="DY127" s="216" t="s">
        <v>398</v>
      </c>
      <c r="DZ127" s="216">
        <v>2</v>
      </c>
      <c r="EA127" s="216" t="s">
        <v>4682</v>
      </c>
      <c r="EB127" s="216" t="s">
        <v>4758</v>
      </c>
      <c r="EC127" s="206">
        <v>45834</v>
      </c>
      <c r="ED127" s="214" t="s">
        <v>4773</v>
      </c>
      <c r="EE127" s="210" t="s">
        <v>17</v>
      </c>
      <c r="EF127" s="214" t="s">
        <v>318</v>
      </c>
      <c r="EG127" s="214" t="s">
        <v>230</v>
      </c>
      <c r="EH127" s="214">
        <v>3</v>
      </c>
      <c r="EI127" s="214" t="s">
        <v>4684</v>
      </c>
      <c r="EJ127" s="214" t="s">
        <v>17</v>
      </c>
      <c r="EK127" s="215">
        <v>45834</v>
      </c>
      <c r="EL127" s="213" t="s">
        <v>4775</v>
      </c>
      <c r="EM127" s="205" t="s">
        <v>17</v>
      </c>
      <c r="EN127" s="216" t="s">
        <v>318</v>
      </c>
      <c r="EO127" s="216" t="s">
        <v>230</v>
      </c>
      <c r="EP127" s="216">
        <v>3</v>
      </c>
      <c r="EQ127" s="216" t="s">
        <v>4774</v>
      </c>
      <c r="ER127" s="216" t="s">
        <v>17</v>
      </c>
      <c r="ES127" s="206">
        <v>45834</v>
      </c>
      <c r="ET127" s="214" t="s">
        <v>4766</v>
      </c>
      <c r="EU127" s="214" t="s">
        <v>17</v>
      </c>
      <c r="EV127" s="214" t="s">
        <v>318</v>
      </c>
      <c r="EW127" s="214" t="s">
        <v>17</v>
      </c>
      <c r="EX127" s="214" t="s">
        <v>17</v>
      </c>
      <c r="EY127" s="214" t="s">
        <v>4763</v>
      </c>
      <c r="EZ127" s="214" t="s">
        <v>17</v>
      </c>
      <c r="FA127" s="215">
        <v>45834</v>
      </c>
      <c r="FB127" s="213" t="s">
        <v>4777</v>
      </c>
      <c r="FC127" s="216">
        <v>3</v>
      </c>
      <c r="FD127" s="216" t="s">
        <v>4483</v>
      </c>
      <c r="FE127" s="216" t="s">
        <v>230</v>
      </c>
      <c r="FF127" s="216">
        <v>3</v>
      </c>
      <c r="FG127" s="216" t="s">
        <v>4776</v>
      </c>
      <c r="FH127" s="216" t="s">
        <v>4755</v>
      </c>
      <c r="FI127" s="206">
        <v>45834</v>
      </c>
      <c r="FJ127" s="213" t="s">
        <v>4778</v>
      </c>
      <c r="FK127" s="214" t="s">
        <v>17</v>
      </c>
      <c r="FL127" s="214" t="s">
        <v>318</v>
      </c>
      <c r="FM127" s="214" t="s">
        <v>17</v>
      </c>
      <c r="FN127" s="214" t="s">
        <v>17</v>
      </c>
      <c r="FO127" s="214" t="s">
        <v>4763</v>
      </c>
      <c r="FP127" s="210" t="s">
        <v>318</v>
      </c>
      <c r="FQ127" s="211">
        <v>45834</v>
      </c>
      <c r="FR127" s="213" t="s">
        <v>4779</v>
      </c>
      <c r="FS127" s="216" t="s">
        <v>17</v>
      </c>
      <c r="FT127" s="216" t="s">
        <v>318</v>
      </c>
      <c r="FU127" s="216" t="s">
        <v>17</v>
      </c>
      <c r="FV127" s="216" t="s">
        <v>17</v>
      </c>
      <c r="FW127" s="216" t="s">
        <v>4763</v>
      </c>
      <c r="FX127" s="216" t="s">
        <v>318</v>
      </c>
      <c r="FY127" s="206">
        <v>45834</v>
      </c>
      <c r="FZ127" s="214" t="s">
        <v>1670</v>
      </c>
      <c r="GA127" s="214">
        <v>2</v>
      </c>
      <c r="GB127" s="214" t="s">
        <v>1215</v>
      </c>
      <c r="GC127" s="214" t="s">
        <v>62</v>
      </c>
      <c r="GD127" s="214">
        <v>2</v>
      </c>
      <c r="GE127" s="214" t="s">
        <v>17</v>
      </c>
      <c r="GF127" s="214" t="s">
        <v>17</v>
      </c>
      <c r="GG127" s="215">
        <v>45824</v>
      </c>
      <c r="GH127" s="213" t="s">
        <v>1676</v>
      </c>
      <c r="GI127" s="216">
        <v>0</v>
      </c>
      <c r="GJ127" s="216" t="s">
        <v>1215</v>
      </c>
      <c r="GK127" s="216" t="s">
        <v>62</v>
      </c>
      <c r="GL127" s="216">
        <v>2</v>
      </c>
      <c r="GM127" s="216" t="s">
        <v>17</v>
      </c>
      <c r="GN127" s="216" t="s">
        <v>17</v>
      </c>
      <c r="GO127" s="206">
        <v>45824</v>
      </c>
      <c r="GP127" s="214" t="s">
        <v>1671</v>
      </c>
      <c r="GQ127" s="214">
        <v>1</v>
      </c>
      <c r="GR127" s="214" t="s">
        <v>1215</v>
      </c>
      <c r="GS127" s="214" t="s">
        <v>62</v>
      </c>
      <c r="GT127" s="214">
        <v>2</v>
      </c>
      <c r="GU127" s="214" t="s">
        <v>17</v>
      </c>
      <c r="GV127" s="214" t="s">
        <v>17</v>
      </c>
      <c r="GW127" s="215">
        <v>45824</v>
      </c>
      <c r="GX127" s="213" t="s">
        <v>1677</v>
      </c>
      <c r="GY127" s="216">
        <v>0</v>
      </c>
      <c r="GZ127" s="216" t="s">
        <v>1215</v>
      </c>
      <c r="HA127" s="216" t="s">
        <v>62</v>
      </c>
      <c r="HB127" s="216">
        <v>2</v>
      </c>
      <c r="HC127" s="216" t="s">
        <v>17</v>
      </c>
      <c r="HD127" s="216" t="s">
        <v>17</v>
      </c>
      <c r="HE127" s="206">
        <v>45824</v>
      </c>
      <c r="HF127" s="214" t="s">
        <v>1669</v>
      </c>
      <c r="HG127" s="214">
        <v>0</v>
      </c>
      <c r="HH127" s="214" t="s">
        <v>1215</v>
      </c>
      <c r="HI127" s="214" t="s">
        <v>62</v>
      </c>
      <c r="HJ127" s="214">
        <v>2</v>
      </c>
      <c r="HK127" s="214" t="s">
        <v>17</v>
      </c>
      <c r="HL127" s="214" t="s">
        <v>17</v>
      </c>
      <c r="HM127" s="215">
        <v>45824</v>
      </c>
      <c r="HN127" s="213" t="s">
        <v>1675</v>
      </c>
      <c r="HO127" s="216">
        <v>0</v>
      </c>
      <c r="HP127" s="216" t="s">
        <v>1215</v>
      </c>
      <c r="HQ127" s="216" t="s">
        <v>62</v>
      </c>
      <c r="HR127" s="216">
        <v>2</v>
      </c>
      <c r="HS127" s="216" t="s">
        <v>17</v>
      </c>
      <c r="HT127" s="216" t="s">
        <v>17</v>
      </c>
      <c r="HU127" s="206">
        <v>45824</v>
      </c>
      <c r="HV127" s="214" t="s">
        <v>1672</v>
      </c>
      <c r="HW127" s="214">
        <v>0</v>
      </c>
      <c r="HX127" s="214" t="s">
        <v>1215</v>
      </c>
      <c r="HY127" s="214" t="s">
        <v>62</v>
      </c>
      <c r="HZ127" s="214">
        <v>2</v>
      </c>
      <c r="IA127" s="214" t="s">
        <v>17</v>
      </c>
      <c r="IB127" s="214" t="s">
        <v>17</v>
      </c>
      <c r="IC127" s="215">
        <v>45824</v>
      </c>
      <c r="ID127" s="213" t="s">
        <v>1674</v>
      </c>
      <c r="IE127" s="216">
        <v>1</v>
      </c>
      <c r="IF127" s="216" t="s">
        <v>1215</v>
      </c>
      <c r="IG127" s="216" t="s">
        <v>62</v>
      </c>
      <c r="IH127" s="216">
        <v>2</v>
      </c>
      <c r="II127" s="216" t="s">
        <v>17</v>
      </c>
      <c r="IJ127" s="216" t="s">
        <v>17</v>
      </c>
      <c r="IK127" s="206">
        <v>45824</v>
      </c>
      <c r="IL127" s="214" t="s">
        <v>1673</v>
      </c>
      <c r="IM127" s="214">
        <v>3</v>
      </c>
      <c r="IN127" s="214" t="s">
        <v>1215</v>
      </c>
      <c r="IO127" s="214" t="s">
        <v>62</v>
      </c>
      <c r="IP127" s="214">
        <v>2</v>
      </c>
      <c r="IQ127" s="214" t="s">
        <v>17</v>
      </c>
      <c r="IR127" s="214" t="s">
        <v>17</v>
      </c>
      <c r="IS127" s="215">
        <v>45824</v>
      </c>
    </row>
    <row r="128" spans="1:253" s="11" customFormat="1" ht="13.25" customHeight="1" x14ac:dyDescent="0.25">
      <c r="A128" s="11" t="s">
        <v>547</v>
      </c>
      <c r="B128" s="11" t="s">
        <v>8448</v>
      </c>
      <c r="C128" s="11" t="s">
        <v>548</v>
      </c>
      <c r="D128" s="11" t="s">
        <v>549</v>
      </c>
      <c r="E128" s="11" t="s">
        <v>8051</v>
      </c>
      <c r="F128" s="11" t="s">
        <v>1762</v>
      </c>
      <c r="G128" s="204">
        <v>37700000</v>
      </c>
      <c r="H128" s="205" t="s">
        <v>1759</v>
      </c>
      <c r="I128" s="205" t="s">
        <v>398</v>
      </c>
      <c r="J128" s="205">
        <v>2</v>
      </c>
      <c r="K128" s="205" t="s">
        <v>1761</v>
      </c>
      <c r="L128" s="205" t="s">
        <v>1760</v>
      </c>
      <c r="M128" s="206">
        <v>45826</v>
      </c>
      <c r="N128" s="219" t="s">
        <v>1766</v>
      </c>
      <c r="O128" s="208">
        <v>603628</v>
      </c>
      <c r="P128" s="208" t="s">
        <v>1763</v>
      </c>
      <c r="Q128" s="208" t="s">
        <v>178</v>
      </c>
      <c r="R128" s="208">
        <v>1</v>
      </c>
      <c r="S128" s="208" t="s">
        <v>1765</v>
      </c>
      <c r="T128" s="208" t="s">
        <v>1764</v>
      </c>
      <c r="U128" s="209">
        <v>45826</v>
      </c>
      <c r="V128" s="219" t="s">
        <v>1768</v>
      </c>
      <c r="W128" s="205">
        <v>37700000</v>
      </c>
      <c r="X128" s="205" t="s">
        <v>1759</v>
      </c>
      <c r="Y128" s="205" t="s">
        <v>398</v>
      </c>
      <c r="Z128" s="205">
        <v>2</v>
      </c>
      <c r="AA128" s="205" t="s">
        <v>1767</v>
      </c>
      <c r="AB128" s="205" t="s">
        <v>1760</v>
      </c>
      <c r="AC128" s="206">
        <v>45826</v>
      </c>
      <c r="AD128" s="219" t="s">
        <v>1772</v>
      </c>
      <c r="AE128" s="210">
        <v>16300000</v>
      </c>
      <c r="AF128" s="210" t="s">
        <v>1769</v>
      </c>
      <c r="AG128" s="210" t="s">
        <v>178</v>
      </c>
      <c r="AH128" s="210">
        <v>1</v>
      </c>
      <c r="AI128" s="210" t="s">
        <v>1771</v>
      </c>
      <c r="AJ128" s="210" t="s">
        <v>1770</v>
      </c>
      <c r="AK128" s="211">
        <v>45826</v>
      </c>
      <c r="AL128" s="219" t="s">
        <v>1776</v>
      </c>
      <c r="AM128" s="205">
        <v>13514000</v>
      </c>
      <c r="AN128" s="205" t="s">
        <v>1773</v>
      </c>
      <c r="AO128" s="205" t="s">
        <v>178</v>
      </c>
      <c r="AP128" s="205">
        <v>1</v>
      </c>
      <c r="AQ128" s="205" t="s">
        <v>1775</v>
      </c>
      <c r="AR128" s="205" t="s">
        <v>1774</v>
      </c>
      <c r="AS128" s="206">
        <v>45826</v>
      </c>
      <c r="AT128" s="220" t="s">
        <v>1780</v>
      </c>
      <c r="AU128" s="210">
        <v>4807</v>
      </c>
      <c r="AV128" s="210" t="s">
        <v>1777</v>
      </c>
      <c r="AW128" s="210" t="s">
        <v>230</v>
      </c>
      <c r="AX128" s="210">
        <v>3</v>
      </c>
      <c r="AY128" s="210" t="s">
        <v>1779</v>
      </c>
      <c r="AZ128" s="210" t="s">
        <v>1778</v>
      </c>
      <c r="BA128" s="211">
        <v>45826</v>
      </c>
      <c r="BB128" s="219" t="s">
        <v>551</v>
      </c>
      <c r="BC128" s="205" t="s">
        <v>17</v>
      </c>
      <c r="BD128" s="205" t="s">
        <v>17</v>
      </c>
      <c r="BE128" s="205" t="s">
        <v>17</v>
      </c>
      <c r="BF128" s="205" t="s">
        <v>17</v>
      </c>
      <c r="BG128" s="205" t="s">
        <v>550</v>
      </c>
      <c r="BH128" s="205" t="s">
        <v>17</v>
      </c>
      <c r="BI128" s="206">
        <v>45563</v>
      </c>
      <c r="BJ128" s="220" t="s">
        <v>1782</v>
      </c>
      <c r="BK128" s="220">
        <v>968</v>
      </c>
      <c r="BL128" s="220" t="s">
        <v>1777</v>
      </c>
      <c r="BM128" s="220" t="s">
        <v>230</v>
      </c>
      <c r="BN128" s="220">
        <v>3</v>
      </c>
      <c r="BO128" s="220" t="s">
        <v>1781</v>
      </c>
      <c r="BP128" s="210" t="s">
        <v>1778</v>
      </c>
      <c r="BQ128" s="221">
        <v>45826</v>
      </c>
      <c r="BR128" s="219" t="s">
        <v>1787</v>
      </c>
      <c r="BS128" s="222">
        <v>236000</v>
      </c>
      <c r="BT128" s="222" t="s">
        <v>1784</v>
      </c>
      <c r="BU128" s="222" t="s">
        <v>398</v>
      </c>
      <c r="BV128" s="222">
        <v>2</v>
      </c>
      <c r="BW128" s="222" t="s">
        <v>1786</v>
      </c>
      <c r="BX128" s="222" t="s">
        <v>1785</v>
      </c>
      <c r="BY128" s="206">
        <v>45826</v>
      </c>
      <c r="BZ128" s="220" t="s">
        <v>1788</v>
      </c>
      <c r="CA128" s="220">
        <v>236000</v>
      </c>
      <c r="CB128" s="220" t="s">
        <v>1784</v>
      </c>
      <c r="CC128" s="220" t="s">
        <v>398</v>
      </c>
      <c r="CD128" s="220">
        <v>2</v>
      </c>
      <c r="CE128" s="220" t="s">
        <v>1786</v>
      </c>
      <c r="CF128" s="220" t="s">
        <v>1785</v>
      </c>
      <c r="CG128" s="221">
        <v>45826</v>
      </c>
      <c r="CH128" s="219" t="s">
        <v>9097</v>
      </c>
      <c r="CI128" s="220" t="e">
        <v>#N/A</v>
      </c>
      <c r="CJ128" s="220" t="e">
        <v>#N/A</v>
      </c>
      <c r="CK128" s="220" t="e">
        <v>#N/A</v>
      </c>
      <c r="CL128" s="220" t="e">
        <v>#N/A</v>
      </c>
      <c r="CM128" s="220" t="e">
        <v>#N/A</v>
      </c>
      <c r="CN128" s="220" t="e">
        <v>#N/A</v>
      </c>
      <c r="CO128" s="223" t="e">
        <v>#N/A</v>
      </c>
      <c r="CP128" s="220" t="s">
        <v>1792</v>
      </c>
      <c r="CQ128" s="222">
        <v>524000000000</v>
      </c>
      <c r="CR128" s="222" t="s">
        <v>1789</v>
      </c>
      <c r="CS128" s="222" t="s">
        <v>398</v>
      </c>
      <c r="CT128" s="222">
        <v>2</v>
      </c>
      <c r="CU128" s="222" t="s">
        <v>1791</v>
      </c>
      <c r="CV128" s="222" t="s">
        <v>1790</v>
      </c>
      <c r="CW128" s="206">
        <v>45826</v>
      </c>
      <c r="CX128" s="220" t="s">
        <v>1794</v>
      </c>
      <c r="CY128" s="210">
        <v>12700000</v>
      </c>
      <c r="CZ128" s="210" t="s">
        <v>1769</v>
      </c>
      <c r="DA128" s="210" t="s">
        <v>398</v>
      </c>
      <c r="DB128" s="210">
        <v>2</v>
      </c>
      <c r="DC128" s="210" t="s">
        <v>1803</v>
      </c>
      <c r="DD128" s="210" t="s">
        <v>1770</v>
      </c>
      <c r="DE128" s="212">
        <v>45826</v>
      </c>
      <c r="DF128" s="219" t="s">
        <v>1798</v>
      </c>
      <c r="DG128" s="205">
        <v>21400000</v>
      </c>
      <c r="DH128" s="222" t="s">
        <v>1795</v>
      </c>
      <c r="DI128" s="222" t="s">
        <v>398</v>
      </c>
      <c r="DJ128" s="222">
        <v>2</v>
      </c>
      <c r="DK128" s="222" t="s">
        <v>1797</v>
      </c>
      <c r="DL128" s="222" t="s">
        <v>1796</v>
      </c>
      <c r="DM128" s="206">
        <v>45826</v>
      </c>
      <c r="DN128" s="220" t="s">
        <v>1802</v>
      </c>
      <c r="DO128" s="210">
        <v>3600000</v>
      </c>
      <c r="DP128" s="220" t="s">
        <v>1799</v>
      </c>
      <c r="DQ128" s="220" t="s">
        <v>398</v>
      </c>
      <c r="DR128" s="220">
        <v>2</v>
      </c>
      <c r="DS128" s="220" t="s">
        <v>1801</v>
      </c>
      <c r="DT128" s="220" t="s">
        <v>1800</v>
      </c>
      <c r="DU128" s="221">
        <v>45826</v>
      </c>
      <c r="DV128" s="219" t="s">
        <v>1804</v>
      </c>
      <c r="DW128" s="205">
        <v>7874000</v>
      </c>
      <c r="DX128" s="222" t="s">
        <v>1769</v>
      </c>
      <c r="DY128" s="222" t="s">
        <v>398</v>
      </c>
      <c r="DZ128" s="222">
        <v>2</v>
      </c>
      <c r="EA128" s="222" t="s">
        <v>1803</v>
      </c>
      <c r="EB128" s="222" t="s">
        <v>1770</v>
      </c>
      <c r="EC128" s="206">
        <v>45826</v>
      </c>
      <c r="ED128" s="220" t="s">
        <v>1806</v>
      </c>
      <c r="EE128" s="210">
        <v>3556000</v>
      </c>
      <c r="EF128" s="220" t="s">
        <v>1769</v>
      </c>
      <c r="EG128" s="220" t="s">
        <v>398</v>
      </c>
      <c r="EH128" s="220">
        <v>2</v>
      </c>
      <c r="EI128" s="220" t="s">
        <v>1805</v>
      </c>
      <c r="EJ128" s="220" t="s">
        <v>1770</v>
      </c>
      <c r="EK128" s="221">
        <v>45826</v>
      </c>
      <c r="EL128" s="219" t="s">
        <v>1808</v>
      </c>
      <c r="EM128" s="205">
        <v>1270000</v>
      </c>
      <c r="EN128" s="222" t="s">
        <v>1769</v>
      </c>
      <c r="EO128" s="222" t="s">
        <v>398</v>
      </c>
      <c r="EP128" s="222">
        <v>2</v>
      </c>
      <c r="EQ128" s="222" t="s">
        <v>1807</v>
      </c>
      <c r="ER128" s="222" t="s">
        <v>1770</v>
      </c>
      <c r="ES128" s="206">
        <v>45826</v>
      </c>
      <c r="ET128" s="220" t="s">
        <v>1783</v>
      </c>
      <c r="EU128" s="220">
        <v>968</v>
      </c>
      <c r="EV128" s="220" t="s">
        <v>1777</v>
      </c>
      <c r="EW128" s="220" t="s">
        <v>230</v>
      </c>
      <c r="EX128" s="220">
        <v>3</v>
      </c>
      <c r="EY128" s="220" t="s">
        <v>1781</v>
      </c>
      <c r="EZ128" s="220" t="s">
        <v>1778</v>
      </c>
      <c r="FA128" s="221">
        <v>45826</v>
      </c>
      <c r="FB128" s="219" t="s">
        <v>1810</v>
      </c>
      <c r="FC128" s="222">
        <v>5</v>
      </c>
      <c r="FD128" s="222" t="s">
        <v>1769</v>
      </c>
      <c r="FE128" s="222" t="s">
        <v>178</v>
      </c>
      <c r="FF128" s="222">
        <v>1</v>
      </c>
      <c r="FG128" s="222" t="s">
        <v>1809</v>
      </c>
      <c r="FH128" s="222" t="s">
        <v>1770</v>
      </c>
      <c r="FI128" s="206">
        <v>45826</v>
      </c>
      <c r="FJ128" s="219" t="s">
        <v>553</v>
      </c>
      <c r="FK128" s="220" t="s">
        <v>17</v>
      </c>
      <c r="FL128" s="220" t="s">
        <v>17</v>
      </c>
      <c r="FM128" s="220" t="s">
        <v>17</v>
      </c>
      <c r="FN128" s="220" t="s">
        <v>17</v>
      </c>
      <c r="FO128" s="220" t="s">
        <v>550</v>
      </c>
      <c r="FP128" s="210" t="s">
        <v>17</v>
      </c>
      <c r="FQ128" s="211">
        <v>45563</v>
      </c>
      <c r="FR128" s="219" t="s">
        <v>554</v>
      </c>
      <c r="FS128" s="222" t="s">
        <v>17</v>
      </c>
      <c r="FT128" s="222" t="s">
        <v>17</v>
      </c>
      <c r="FU128" s="222" t="s">
        <v>17</v>
      </c>
      <c r="FV128" s="222" t="s">
        <v>17</v>
      </c>
      <c r="FW128" s="222" t="s">
        <v>550</v>
      </c>
      <c r="FX128" s="222" t="s">
        <v>17</v>
      </c>
      <c r="FY128" s="206">
        <v>45563</v>
      </c>
      <c r="FZ128" s="220" t="s">
        <v>1331</v>
      </c>
      <c r="GA128" s="220">
        <v>0</v>
      </c>
      <c r="GB128" s="220" t="s">
        <v>1215</v>
      </c>
      <c r="GC128" s="220" t="s">
        <v>62</v>
      </c>
      <c r="GD128" s="220">
        <v>2</v>
      </c>
      <c r="GE128" s="220" t="s">
        <v>17</v>
      </c>
      <c r="GF128" s="220" t="s">
        <v>17</v>
      </c>
      <c r="GG128" s="221">
        <v>45807</v>
      </c>
      <c r="GH128" s="219" t="s">
        <v>1337</v>
      </c>
      <c r="GI128" s="222">
        <v>3</v>
      </c>
      <c r="GJ128" s="222" t="s">
        <v>1215</v>
      </c>
      <c r="GK128" s="222" t="s">
        <v>62</v>
      </c>
      <c r="GL128" s="222">
        <v>2</v>
      </c>
      <c r="GM128" s="222" t="s">
        <v>17</v>
      </c>
      <c r="GN128" s="222" t="s">
        <v>17</v>
      </c>
      <c r="GO128" s="206">
        <v>45807</v>
      </c>
      <c r="GP128" s="220" t="s">
        <v>1332</v>
      </c>
      <c r="GQ128" s="220">
        <v>2</v>
      </c>
      <c r="GR128" s="220" t="s">
        <v>1215</v>
      </c>
      <c r="GS128" s="220" t="s">
        <v>62</v>
      </c>
      <c r="GT128" s="220">
        <v>2</v>
      </c>
      <c r="GU128" s="220" t="s">
        <v>17</v>
      </c>
      <c r="GV128" s="220" t="s">
        <v>17</v>
      </c>
      <c r="GW128" s="221">
        <v>45807</v>
      </c>
      <c r="GX128" s="219" t="s">
        <v>1338</v>
      </c>
      <c r="GY128" s="222">
        <v>3</v>
      </c>
      <c r="GZ128" s="222" t="s">
        <v>1215</v>
      </c>
      <c r="HA128" s="222" t="s">
        <v>62</v>
      </c>
      <c r="HB128" s="222">
        <v>2</v>
      </c>
      <c r="HC128" s="222" t="s">
        <v>17</v>
      </c>
      <c r="HD128" s="222" t="s">
        <v>17</v>
      </c>
      <c r="HE128" s="206">
        <v>45807</v>
      </c>
      <c r="HF128" s="220" t="s">
        <v>1330</v>
      </c>
      <c r="HG128" s="220">
        <v>2</v>
      </c>
      <c r="HH128" s="220" t="s">
        <v>1215</v>
      </c>
      <c r="HI128" s="220" t="s">
        <v>62</v>
      </c>
      <c r="HJ128" s="220">
        <v>2</v>
      </c>
      <c r="HK128" s="220" t="s">
        <v>17</v>
      </c>
      <c r="HL128" s="220" t="s">
        <v>17</v>
      </c>
      <c r="HM128" s="221">
        <v>45807</v>
      </c>
      <c r="HN128" s="219" t="s">
        <v>1336</v>
      </c>
      <c r="HO128" s="222">
        <v>3</v>
      </c>
      <c r="HP128" s="222" t="s">
        <v>1215</v>
      </c>
      <c r="HQ128" s="222" t="s">
        <v>62</v>
      </c>
      <c r="HR128" s="222">
        <v>2</v>
      </c>
      <c r="HS128" s="222" t="s">
        <v>17</v>
      </c>
      <c r="HT128" s="222" t="s">
        <v>17</v>
      </c>
      <c r="HU128" s="206">
        <v>45807</v>
      </c>
      <c r="HV128" s="220" t="s">
        <v>1333</v>
      </c>
      <c r="HW128" s="220">
        <v>3</v>
      </c>
      <c r="HX128" s="220" t="s">
        <v>1215</v>
      </c>
      <c r="HY128" s="220" t="s">
        <v>62</v>
      </c>
      <c r="HZ128" s="220">
        <v>2</v>
      </c>
      <c r="IA128" s="220" t="s">
        <v>17</v>
      </c>
      <c r="IB128" s="220" t="s">
        <v>17</v>
      </c>
      <c r="IC128" s="221">
        <v>45807</v>
      </c>
      <c r="ID128" s="219" t="s">
        <v>1335</v>
      </c>
      <c r="IE128" s="222">
        <v>3</v>
      </c>
      <c r="IF128" s="222" t="s">
        <v>1215</v>
      </c>
      <c r="IG128" s="222" t="s">
        <v>62</v>
      </c>
      <c r="IH128" s="222">
        <v>2</v>
      </c>
      <c r="II128" s="222" t="s">
        <v>17</v>
      </c>
      <c r="IJ128" s="222" t="s">
        <v>17</v>
      </c>
      <c r="IK128" s="206">
        <v>45807</v>
      </c>
      <c r="IL128" s="220" t="s">
        <v>1334</v>
      </c>
      <c r="IM128" s="220">
        <v>3</v>
      </c>
      <c r="IN128" s="220" t="s">
        <v>1215</v>
      </c>
      <c r="IO128" s="220" t="s">
        <v>62</v>
      </c>
      <c r="IP128" s="220">
        <v>2</v>
      </c>
      <c r="IQ128" s="220" t="s">
        <v>17</v>
      </c>
      <c r="IR128" s="220" t="s">
        <v>17</v>
      </c>
      <c r="IS128" s="221">
        <v>45807</v>
      </c>
    </row>
    <row r="129" spans="1:253" s="11" customFormat="1" ht="13.25" customHeight="1" x14ac:dyDescent="0.25">
      <c r="A129" s="11" t="s">
        <v>950</v>
      </c>
      <c r="B129" s="11" t="s">
        <v>8854</v>
      </c>
      <c r="C129" s="11" t="s">
        <v>951</v>
      </c>
      <c r="D129" s="11" t="s">
        <v>952</v>
      </c>
      <c r="E129" s="11" t="s">
        <v>8060</v>
      </c>
      <c r="F129" s="11" t="s">
        <v>7348</v>
      </c>
      <c r="G129" s="204">
        <v>27100000</v>
      </c>
      <c r="H129" s="205" t="s">
        <v>7345</v>
      </c>
      <c r="I129" s="205" t="s">
        <v>398</v>
      </c>
      <c r="J129" s="205">
        <v>2</v>
      </c>
      <c r="K129" s="205" t="s">
        <v>7347</v>
      </c>
      <c r="L129" s="205" t="s">
        <v>7346</v>
      </c>
      <c r="M129" s="206">
        <v>45838</v>
      </c>
      <c r="N129" s="213" t="s">
        <v>7352</v>
      </c>
      <c r="O129" s="208">
        <v>882050</v>
      </c>
      <c r="P129" s="208" t="s">
        <v>7349</v>
      </c>
      <c r="Q129" s="208" t="s">
        <v>178</v>
      </c>
      <c r="R129" s="208">
        <v>1</v>
      </c>
      <c r="S129" s="208" t="s">
        <v>7351</v>
      </c>
      <c r="T129" s="208" t="s">
        <v>7350</v>
      </c>
      <c r="U129" s="209">
        <v>45838</v>
      </c>
      <c r="V129" s="213" t="s">
        <v>7354</v>
      </c>
      <c r="W129" s="205">
        <v>27100000</v>
      </c>
      <c r="X129" s="205" t="s">
        <v>7345</v>
      </c>
      <c r="Y129" s="205" t="s">
        <v>398</v>
      </c>
      <c r="Z129" s="205">
        <v>2</v>
      </c>
      <c r="AA129" s="205" t="s">
        <v>7353</v>
      </c>
      <c r="AB129" s="205" t="s">
        <v>7346</v>
      </c>
      <c r="AC129" s="206">
        <v>45838</v>
      </c>
      <c r="AD129" s="213" t="s">
        <v>7358</v>
      </c>
      <c r="AE129" s="210">
        <v>18699000</v>
      </c>
      <c r="AF129" s="210" t="s">
        <v>7355</v>
      </c>
      <c r="AG129" s="210" t="s">
        <v>230</v>
      </c>
      <c r="AH129" s="210">
        <v>3</v>
      </c>
      <c r="AI129" s="210" t="s">
        <v>7357</v>
      </c>
      <c r="AJ129" s="210" t="s">
        <v>7356</v>
      </c>
      <c r="AK129" s="211">
        <v>45838</v>
      </c>
      <c r="AL129" s="213" t="s">
        <v>7362</v>
      </c>
      <c r="AM129" s="205">
        <v>7891000</v>
      </c>
      <c r="AN129" s="205" t="s">
        <v>7359</v>
      </c>
      <c r="AO129" s="205" t="s">
        <v>230</v>
      </c>
      <c r="AP129" s="205">
        <v>3</v>
      </c>
      <c r="AQ129" s="205" t="s">
        <v>7361</v>
      </c>
      <c r="AR129" s="205" t="s">
        <v>7360</v>
      </c>
      <c r="AS129" s="206">
        <v>45838</v>
      </c>
      <c r="AT129" s="214" t="s">
        <v>7363</v>
      </c>
      <c r="AU129" s="210" t="s">
        <v>17</v>
      </c>
      <c r="AV129" s="210" t="s">
        <v>318</v>
      </c>
      <c r="AW129" s="210" t="s">
        <v>17</v>
      </c>
      <c r="AX129" s="210" t="s">
        <v>17</v>
      </c>
      <c r="AY129" s="210" t="s">
        <v>1052</v>
      </c>
      <c r="AZ129" s="210" t="s">
        <v>318</v>
      </c>
      <c r="BA129" s="211">
        <v>45838</v>
      </c>
      <c r="BB129" s="213" t="s">
        <v>955</v>
      </c>
      <c r="BC129" s="205" t="s">
        <v>17</v>
      </c>
      <c r="BD129" s="205" t="s">
        <v>17</v>
      </c>
      <c r="BE129" s="205" t="s">
        <v>17</v>
      </c>
      <c r="BF129" s="205" t="s">
        <v>17</v>
      </c>
      <c r="BG129" s="205" t="s">
        <v>608</v>
      </c>
      <c r="BH129" s="205" t="s">
        <v>17</v>
      </c>
      <c r="BI129" s="206">
        <v>45715</v>
      </c>
      <c r="BJ129" s="214" t="s">
        <v>7365</v>
      </c>
      <c r="BK129" s="214">
        <v>223</v>
      </c>
      <c r="BL129" s="214" t="s">
        <v>4354</v>
      </c>
      <c r="BM129" s="214" t="s">
        <v>230</v>
      </c>
      <c r="BN129" s="214">
        <v>3</v>
      </c>
      <c r="BO129" s="214" t="s">
        <v>7364</v>
      </c>
      <c r="BP129" s="210" t="s">
        <v>458</v>
      </c>
      <c r="BQ129" s="215">
        <v>45838</v>
      </c>
      <c r="BR129" s="213" t="s">
        <v>960</v>
      </c>
      <c r="BS129" s="216" t="s">
        <v>17</v>
      </c>
      <c r="BT129" s="216" t="s">
        <v>17</v>
      </c>
      <c r="BU129" s="216" t="s">
        <v>17</v>
      </c>
      <c r="BV129" s="216" t="s">
        <v>17</v>
      </c>
      <c r="BW129" s="216" t="s">
        <v>608</v>
      </c>
      <c r="BX129" s="216" t="s">
        <v>17</v>
      </c>
      <c r="BY129" s="206">
        <v>45715</v>
      </c>
      <c r="BZ129" s="214" t="s">
        <v>961</v>
      </c>
      <c r="CA129" s="214" t="s">
        <v>17</v>
      </c>
      <c r="CB129" s="214" t="s">
        <v>17</v>
      </c>
      <c r="CC129" s="214" t="s">
        <v>17</v>
      </c>
      <c r="CD129" s="214" t="s">
        <v>17</v>
      </c>
      <c r="CE129" s="214" t="s">
        <v>608</v>
      </c>
      <c r="CF129" s="214" t="s">
        <v>17</v>
      </c>
      <c r="CG129" s="215">
        <v>45715</v>
      </c>
      <c r="CH129" s="213" t="s">
        <v>9098</v>
      </c>
      <c r="CI129" s="214" t="e">
        <v>#N/A</v>
      </c>
      <c r="CJ129" s="214" t="e">
        <v>#N/A</v>
      </c>
      <c r="CK129" s="214" t="e">
        <v>#N/A</v>
      </c>
      <c r="CL129" s="214" t="e">
        <v>#N/A</v>
      </c>
      <c r="CM129" s="214" t="e">
        <v>#N/A</v>
      </c>
      <c r="CN129" s="214" t="e">
        <v>#N/A</v>
      </c>
      <c r="CO129" s="217" t="e">
        <v>#N/A</v>
      </c>
      <c r="CP129" s="214" t="s">
        <v>963</v>
      </c>
      <c r="CQ129" s="216" t="s">
        <v>17</v>
      </c>
      <c r="CR129" s="216" t="s">
        <v>17</v>
      </c>
      <c r="CS129" s="216" t="s">
        <v>17</v>
      </c>
      <c r="CT129" s="216" t="s">
        <v>17</v>
      </c>
      <c r="CU129" s="216" t="s">
        <v>608</v>
      </c>
      <c r="CV129" s="216" t="s">
        <v>17</v>
      </c>
      <c r="CW129" s="206">
        <v>45715</v>
      </c>
      <c r="CX129" s="214" t="s">
        <v>7370</v>
      </c>
      <c r="CY129" s="210">
        <v>7762000</v>
      </c>
      <c r="CZ129" s="210" t="s">
        <v>7377</v>
      </c>
      <c r="DA129" s="210" t="s">
        <v>230</v>
      </c>
      <c r="DB129" s="210">
        <v>3</v>
      </c>
      <c r="DC129" s="210" t="s">
        <v>7379</v>
      </c>
      <c r="DD129" s="210" t="s">
        <v>7378</v>
      </c>
      <c r="DE129" s="212">
        <v>45838</v>
      </c>
      <c r="DF129" s="213" t="s">
        <v>7373</v>
      </c>
      <c r="DG129" s="205">
        <v>8401000</v>
      </c>
      <c r="DH129" s="216" t="s">
        <v>7355</v>
      </c>
      <c r="DI129" s="216" t="s">
        <v>230</v>
      </c>
      <c r="DJ129" s="216">
        <v>3</v>
      </c>
      <c r="DK129" s="216" t="s">
        <v>7372</v>
      </c>
      <c r="DL129" s="216" t="s">
        <v>7371</v>
      </c>
      <c r="DM129" s="206">
        <v>45838</v>
      </c>
      <c r="DN129" s="214" t="s">
        <v>7376</v>
      </c>
      <c r="DO129" s="210">
        <v>10755000</v>
      </c>
      <c r="DP129" s="214" t="s">
        <v>7355</v>
      </c>
      <c r="DQ129" s="214" t="s">
        <v>230</v>
      </c>
      <c r="DR129" s="214">
        <v>3</v>
      </c>
      <c r="DS129" s="214" t="s">
        <v>7375</v>
      </c>
      <c r="DT129" s="214" t="s">
        <v>7374</v>
      </c>
      <c r="DU129" s="215">
        <v>45838</v>
      </c>
      <c r="DV129" s="213" t="s">
        <v>7380</v>
      </c>
      <c r="DW129" s="205">
        <v>6697000</v>
      </c>
      <c r="DX129" s="216" t="s">
        <v>7377</v>
      </c>
      <c r="DY129" s="216" t="s">
        <v>230</v>
      </c>
      <c r="DZ129" s="216">
        <v>3</v>
      </c>
      <c r="EA129" s="216" t="s">
        <v>7379</v>
      </c>
      <c r="EB129" s="216" t="s">
        <v>7378</v>
      </c>
      <c r="EC129" s="206">
        <v>45838</v>
      </c>
      <c r="ED129" s="214" t="s">
        <v>7382</v>
      </c>
      <c r="EE129" s="210">
        <v>1040000</v>
      </c>
      <c r="EF129" s="214" t="s">
        <v>7377</v>
      </c>
      <c r="EG129" s="214" t="s">
        <v>230</v>
      </c>
      <c r="EH129" s="214">
        <v>3</v>
      </c>
      <c r="EI129" s="214" t="s">
        <v>7381</v>
      </c>
      <c r="EJ129" s="214" t="s">
        <v>7378</v>
      </c>
      <c r="EK129" s="215">
        <v>45838</v>
      </c>
      <c r="EL129" s="213" t="s">
        <v>7384</v>
      </c>
      <c r="EM129" s="205">
        <v>25000</v>
      </c>
      <c r="EN129" s="216" t="s">
        <v>7377</v>
      </c>
      <c r="EO129" s="216" t="s">
        <v>230</v>
      </c>
      <c r="EP129" s="216">
        <v>3</v>
      </c>
      <c r="EQ129" s="216" t="s">
        <v>7383</v>
      </c>
      <c r="ER129" s="216" t="s">
        <v>7378</v>
      </c>
      <c r="ES129" s="206">
        <v>45838</v>
      </c>
      <c r="ET129" s="214" t="s">
        <v>7366</v>
      </c>
      <c r="EU129" s="214">
        <v>223</v>
      </c>
      <c r="EV129" s="214" t="s">
        <v>4354</v>
      </c>
      <c r="EW129" s="214" t="s">
        <v>230</v>
      </c>
      <c r="EX129" s="214">
        <v>3</v>
      </c>
      <c r="EY129" s="214" t="s">
        <v>7364</v>
      </c>
      <c r="EZ129" s="214" t="s">
        <v>458</v>
      </c>
      <c r="FA129" s="215">
        <v>45838</v>
      </c>
      <c r="FB129" s="213" t="s">
        <v>7386</v>
      </c>
      <c r="FC129" s="216">
        <v>3</v>
      </c>
      <c r="FD129" s="216" t="s">
        <v>7377</v>
      </c>
      <c r="FE129" s="216" t="s">
        <v>398</v>
      </c>
      <c r="FF129" s="216">
        <v>2</v>
      </c>
      <c r="FG129" s="216" t="s">
        <v>7385</v>
      </c>
      <c r="FH129" s="216" t="s">
        <v>7378</v>
      </c>
      <c r="FI129" s="206">
        <v>45838</v>
      </c>
      <c r="FJ129" s="213" t="s">
        <v>953</v>
      </c>
      <c r="FK129" s="214" t="s">
        <v>17</v>
      </c>
      <c r="FL129" s="214" t="s">
        <v>17</v>
      </c>
      <c r="FM129" s="214" t="s">
        <v>17</v>
      </c>
      <c r="FN129" s="214" t="s">
        <v>17</v>
      </c>
      <c r="FO129" s="214" t="s">
        <v>608</v>
      </c>
      <c r="FP129" s="210" t="s">
        <v>17</v>
      </c>
      <c r="FQ129" s="211">
        <v>45715</v>
      </c>
      <c r="FR129" s="213" t="s">
        <v>954</v>
      </c>
      <c r="FS129" s="216" t="s">
        <v>17</v>
      </c>
      <c r="FT129" s="216" t="s">
        <v>17</v>
      </c>
      <c r="FU129" s="216" t="s">
        <v>17</v>
      </c>
      <c r="FV129" s="216" t="s">
        <v>17</v>
      </c>
      <c r="FW129" s="216" t="s">
        <v>608</v>
      </c>
      <c r="FX129" s="216" t="s">
        <v>17</v>
      </c>
      <c r="FY129" s="206">
        <v>45715</v>
      </c>
      <c r="FZ129" s="214" t="s">
        <v>4174</v>
      </c>
      <c r="GA129" s="214">
        <v>2</v>
      </c>
      <c r="GB129" s="214" t="s">
        <v>1215</v>
      </c>
      <c r="GC129" s="214" t="s">
        <v>62</v>
      </c>
      <c r="GD129" s="214">
        <v>2</v>
      </c>
      <c r="GE129" s="214" t="s">
        <v>17</v>
      </c>
      <c r="GF129" s="214" t="s">
        <v>17</v>
      </c>
      <c r="GG129" s="215">
        <v>45833</v>
      </c>
      <c r="GH129" s="213" t="s">
        <v>4180</v>
      </c>
      <c r="GI129" s="216">
        <v>2</v>
      </c>
      <c r="GJ129" s="216" t="s">
        <v>1215</v>
      </c>
      <c r="GK129" s="216" t="s">
        <v>62</v>
      </c>
      <c r="GL129" s="216">
        <v>2</v>
      </c>
      <c r="GM129" s="216" t="s">
        <v>17</v>
      </c>
      <c r="GN129" s="216" t="s">
        <v>17</v>
      </c>
      <c r="GO129" s="206">
        <v>45833</v>
      </c>
      <c r="GP129" s="214" t="s">
        <v>4175</v>
      </c>
      <c r="GQ129" s="214">
        <v>1</v>
      </c>
      <c r="GR129" s="214" t="s">
        <v>1215</v>
      </c>
      <c r="GS129" s="214" t="s">
        <v>62</v>
      </c>
      <c r="GT129" s="214">
        <v>2</v>
      </c>
      <c r="GU129" s="214" t="s">
        <v>17</v>
      </c>
      <c r="GV129" s="214" t="s">
        <v>17</v>
      </c>
      <c r="GW129" s="215">
        <v>45833</v>
      </c>
      <c r="GX129" s="213" t="s">
        <v>4181</v>
      </c>
      <c r="GY129" s="216">
        <v>0</v>
      </c>
      <c r="GZ129" s="216" t="s">
        <v>1215</v>
      </c>
      <c r="HA129" s="216" t="s">
        <v>62</v>
      </c>
      <c r="HB129" s="216">
        <v>2</v>
      </c>
      <c r="HC129" s="216" t="s">
        <v>17</v>
      </c>
      <c r="HD129" s="216" t="s">
        <v>17</v>
      </c>
      <c r="HE129" s="206">
        <v>45833</v>
      </c>
      <c r="HF129" s="214" t="s">
        <v>4173</v>
      </c>
      <c r="HG129" s="214">
        <v>1</v>
      </c>
      <c r="HH129" s="214" t="s">
        <v>1215</v>
      </c>
      <c r="HI129" s="214" t="s">
        <v>62</v>
      </c>
      <c r="HJ129" s="214">
        <v>2</v>
      </c>
      <c r="HK129" s="214" t="s">
        <v>17</v>
      </c>
      <c r="HL129" s="214" t="s">
        <v>17</v>
      </c>
      <c r="HM129" s="215">
        <v>45833</v>
      </c>
      <c r="HN129" s="213" t="s">
        <v>4179</v>
      </c>
      <c r="HO129" s="216">
        <v>1</v>
      </c>
      <c r="HP129" s="216" t="s">
        <v>1215</v>
      </c>
      <c r="HQ129" s="216" t="s">
        <v>62</v>
      </c>
      <c r="HR129" s="216">
        <v>2</v>
      </c>
      <c r="HS129" s="216" t="s">
        <v>17</v>
      </c>
      <c r="HT129" s="216" t="s">
        <v>17</v>
      </c>
      <c r="HU129" s="206">
        <v>45833</v>
      </c>
      <c r="HV129" s="214" t="s">
        <v>4176</v>
      </c>
      <c r="HW129" s="214">
        <v>1</v>
      </c>
      <c r="HX129" s="214" t="s">
        <v>1215</v>
      </c>
      <c r="HY129" s="214" t="s">
        <v>62</v>
      </c>
      <c r="HZ129" s="214">
        <v>2</v>
      </c>
      <c r="IA129" s="214" t="s">
        <v>17</v>
      </c>
      <c r="IB129" s="214" t="s">
        <v>17</v>
      </c>
      <c r="IC129" s="215">
        <v>45833</v>
      </c>
      <c r="ID129" s="213" t="s">
        <v>4178</v>
      </c>
      <c r="IE129" s="216">
        <v>1</v>
      </c>
      <c r="IF129" s="216" t="s">
        <v>1215</v>
      </c>
      <c r="IG129" s="216" t="s">
        <v>62</v>
      </c>
      <c r="IH129" s="216">
        <v>2</v>
      </c>
      <c r="II129" s="216" t="s">
        <v>17</v>
      </c>
      <c r="IJ129" s="216" t="s">
        <v>17</v>
      </c>
      <c r="IK129" s="206">
        <v>45833</v>
      </c>
      <c r="IL129" s="214" t="s">
        <v>4177</v>
      </c>
      <c r="IM129" s="214">
        <v>3</v>
      </c>
      <c r="IN129" s="214" t="s">
        <v>1215</v>
      </c>
      <c r="IO129" s="214" t="s">
        <v>62</v>
      </c>
      <c r="IP129" s="214">
        <v>2</v>
      </c>
      <c r="IQ129" s="214" t="s">
        <v>17</v>
      </c>
      <c r="IR129" s="214" t="s">
        <v>17</v>
      </c>
      <c r="IS129" s="215">
        <v>45833</v>
      </c>
    </row>
    <row r="130" spans="1:253" s="11" customFormat="1" ht="13.25" customHeight="1" x14ac:dyDescent="0.25">
      <c r="A130" s="11" t="s">
        <v>793</v>
      </c>
      <c r="B130" s="11" t="s">
        <v>8653</v>
      </c>
      <c r="C130" s="11" t="s">
        <v>794</v>
      </c>
      <c r="D130" s="11" t="s">
        <v>795</v>
      </c>
      <c r="E130" s="11" t="s">
        <v>8069</v>
      </c>
      <c r="F130" s="11" t="s">
        <v>3362</v>
      </c>
      <c r="G130" s="204">
        <v>34900000</v>
      </c>
      <c r="H130" s="205" t="s">
        <v>3359</v>
      </c>
      <c r="I130" s="205" t="s">
        <v>178</v>
      </c>
      <c r="J130" s="205">
        <v>1</v>
      </c>
      <c r="K130" s="205" t="s">
        <v>3361</v>
      </c>
      <c r="L130" s="205" t="s">
        <v>3360</v>
      </c>
      <c r="M130" s="206">
        <v>45833</v>
      </c>
      <c r="N130" s="219" t="s">
        <v>3365</v>
      </c>
      <c r="O130" s="208">
        <v>527970</v>
      </c>
      <c r="P130" s="208" t="s">
        <v>2532</v>
      </c>
      <c r="Q130" s="208" t="s">
        <v>178</v>
      </c>
      <c r="R130" s="208">
        <v>1</v>
      </c>
      <c r="S130" s="208" t="s">
        <v>3364</v>
      </c>
      <c r="T130" s="208" t="s">
        <v>3363</v>
      </c>
      <c r="U130" s="209">
        <v>45833</v>
      </c>
      <c r="V130" s="219" t="s">
        <v>3367</v>
      </c>
      <c r="W130" s="205">
        <v>34900000</v>
      </c>
      <c r="X130" s="205" t="s">
        <v>3359</v>
      </c>
      <c r="Y130" s="205" t="s">
        <v>178</v>
      </c>
      <c r="Z130" s="205">
        <v>1</v>
      </c>
      <c r="AA130" s="205" t="s">
        <v>3366</v>
      </c>
      <c r="AB130" s="205" t="s">
        <v>3360</v>
      </c>
      <c r="AC130" s="206">
        <v>45833</v>
      </c>
      <c r="AD130" s="219" t="s">
        <v>3370</v>
      </c>
      <c r="AE130" s="210">
        <v>34900000</v>
      </c>
      <c r="AF130" s="210" t="s">
        <v>3359</v>
      </c>
      <c r="AG130" s="210" t="s">
        <v>178</v>
      </c>
      <c r="AH130" s="210">
        <v>1</v>
      </c>
      <c r="AI130" s="210" t="s">
        <v>3369</v>
      </c>
      <c r="AJ130" s="210" t="s">
        <v>3368</v>
      </c>
      <c r="AK130" s="211">
        <v>45833</v>
      </c>
      <c r="AL130" s="219" t="s">
        <v>3374</v>
      </c>
      <c r="AM130" s="205">
        <v>5152000</v>
      </c>
      <c r="AN130" s="205" t="s">
        <v>3371</v>
      </c>
      <c r="AO130" s="205" t="s">
        <v>178</v>
      </c>
      <c r="AP130" s="205">
        <v>1</v>
      </c>
      <c r="AQ130" s="205" t="s">
        <v>3373</v>
      </c>
      <c r="AR130" s="205" t="s">
        <v>3372</v>
      </c>
      <c r="AS130" s="206">
        <v>45833</v>
      </c>
      <c r="AT130" s="220" t="s">
        <v>798</v>
      </c>
      <c r="AU130" s="210" t="s">
        <v>17</v>
      </c>
      <c r="AV130" s="210" t="s">
        <v>17</v>
      </c>
      <c r="AW130" s="210" t="s">
        <v>17</v>
      </c>
      <c r="AX130" s="210" t="s">
        <v>17</v>
      </c>
      <c r="AY130" s="210" t="s">
        <v>797</v>
      </c>
      <c r="AZ130" s="210" t="s">
        <v>17</v>
      </c>
      <c r="BA130" s="211">
        <v>45698</v>
      </c>
      <c r="BB130" s="219" t="s">
        <v>796</v>
      </c>
      <c r="BC130" s="205" t="s">
        <v>17</v>
      </c>
      <c r="BD130" s="205" t="s">
        <v>17</v>
      </c>
      <c r="BE130" s="205" t="s">
        <v>17</v>
      </c>
      <c r="BF130" s="205" t="s">
        <v>17</v>
      </c>
      <c r="BG130" s="205" t="s">
        <v>608</v>
      </c>
      <c r="BH130" s="205" t="s">
        <v>17</v>
      </c>
      <c r="BI130" s="206">
        <v>45698</v>
      </c>
      <c r="BJ130" s="220" t="s">
        <v>3376</v>
      </c>
      <c r="BK130" s="220">
        <v>1613</v>
      </c>
      <c r="BL130" s="220" t="s">
        <v>2576</v>
      </c>
      <c r="BM130" s="220" t="s">
        <v>398</v>
      </c>
      <c r="BN130" s="220">
        <v>2</v>
      </c>
      <c r="BO130" s="220" t="s">
        <v>3375</v>
      </c>
      <c r="BP130" s="210" t="s">
        <v>1013</v>
      </c>
      <c r="BQ130" s="221">
        <v>45833</v>
      </c>
      <c r="BR130" s="219" t="s">
        <v>799</v>
      </c>
      <c r="BS130" s="222" t="s">
        <v>17</v>
      </c>
      <c r="BT130" s="222" t="s">
        <v>17</v>
      </c>
      <c r="BU130" s="222" t="s">
        <v>17</v>
      </c>
      <c r="BV130" s="222" t="s">
        <v>17</v>
      </c>
      <c r="BW130" s="222" t="s">
        <v>608</v>
      </c>
      <c r="BX130" s="222" t="s">
        <v>17</v>
      </c>
      <c r="BY130" s="206">
        <v>45698</v>
      </c>
      <c r="BZ130" s="220" t="s">
        <v>800</v>
      </c>
      <c r="CA130" s="220" t="s">
        <v>17</v>
      </c>
      <c r="CB130" s="220" t="s">
        <v>17</v>
      </c>
      <c r="CC130" s="220" t="s">
        <v>17</v>
      </c>
      <c r="CD130" s="220" t="s">
        <v>17</v>
      </c>
      <c r="CE130" s="220" t="s">
        <v>608</v>
      </c>
      <c r="CF130" s="220" t="s">
        <v>17</v>
      </c>
      <c r="CG130" s="221">
        <v>45698</v>
      </c>
      <c r="CH130" s="219" t="s">
        <v>9099</v>
      </c>
      <c r="CI130" s="220" t="e">
        <v>#N/A</v>
      </c>
      <c r="CJ130" s="220" t="e">
        <v>#N/A</v>
      </c>
      <c r="CK130" s="220" t="e">
        <v>#N/A</v>
      </c>
      <c r="CL130" s="220" t="e">
        <v>#N/A</v>
      </c>
      <c r="CM130" s="220" t="e">
        <v>#N/A</v>
      </c>
      <c r="CN130" s="220" t="e">
        <v>#N/A</v>
      </c>
      <c r="CO130" s="223" t="e">
        <v>#N/A</v>
      </c>
      <c r="CP130" s="220" t="s">
        <v>802</v>
      </c>
      <c r="CQ130" s="222" t="s">
        <v>17</v>
      </c>
      <c r="CR130" s="222" t="s">
        <v>17</v>
      </c>
      <c r="CS130" s="222" t="s">
        <v>17</v>
      </c>
      <c r="CT130" s="222" t="s">
        <v>17</v>
      </c>
      <c r="CU130" s="222" t="s">
        <v>608</v>
      </c>
      <c r="CV130" s="222" t="s">
        <v>17</v>
      </c>
      <c r="CW130" s="206">
        <v>45698</v>
      </c>
      <c r="CX130" s="220" t="s">
        <v>3384</v>
      </c>
      <c r="CY130" s="210">
        <v>19540000</v>
      </c>
      <c r="CZ130" s="210" t="s">
        <v>3389</v>
      </c>
      <c r="DA130" s="210" t="s">
        <v>230</v>
      </c>
      <c r="DB130" s="210">
        <v>3</v>
      </c>
      <c r="DC130" s="210" t="s">
        <v>3391</v>
      </c>
      <c r="DD130" s="210" t="s">
        <v>3390</v>
      </c>
      <c r="DE130" s="212">
        <v>45833</v>
      </c>
      <c r="DF130" s="219" t="s">
        <v>3385</v>
      </c>
      <c r="DG130" s="205">
        <v>0</v>
      </c>
      <c r="DH130" s="222" t="s">
        <v>3359</v>
      </c>
      <c r="DI130" s="222" t="s">
        <v>178</v>
      </c>
      <c r="DJ130" s="222">
        <v>1</v>
      </c>
      <c r="DK130" s="222" t="s">
        <v>2662</v>
      </c>
      <c r="DL130" s="222" t="s">
        <v>3368</v>
      </c>
      <c r="DM130" s="206">
        <v>45833</v>
      </c>
      <c r="DN130" s="220" t="s">
        <v>3388</v>
      </c>
      <c r="DO130" s="210">
        <v>15360000</v>
      </c>
      <c r="DP130" s="220" t="s">
        <v>3386</v>
      </c>
      <c r="DQ130" s="220" t="s">
        <v>178</v>
      </c>
      <c r="DR130" s="220">
        <v>1</v>
      </c>
      <c r="DS130" s="220" t="s">
        <v>1801</v>
      </c>
      <c r="DT130" s="220" t="s">
        <v>3387</v>
      </c>
      <c r="DU130" s="221">
        <v>45833</v>
      </c>
      <c r="DV130" s="219" t="s">
        <v>3392</v>
      </c>
      <c r="DW130" s="205">
        <v>10057000</v>
      </c>
      <c r="DX130" s="222" t="s">
        <v>3389</v>
      </c>
      <c r="DY130" s="222" t="s">
        <v>230</v>
      </c>
      <c r="DZ130" s="222">
        <v>3</v>
      </c>
      <c r="EA130" s="222" t="s">
        <v>3391</v>
      </c>
      <c r="EB130" s="222" t="s">
        <v>3390</v>
      </c>
      <c r="EC130" s="206">
        <v>45833</v>
      </c>
      <c r="ED130" s="220" t="s">
        <v>3394</v>
      </c>
      <c r="EE130" s="210">
        <v>9483000</v>
      </c>
      <c r="EF130" s="220" t="s">
        <v>3389</v>
      </c>
      <c r="EG130" s="220" t="s">
        <v>230</v>
      </c>
      <c r="EH130" s="220">
        <v>3</v>
      </c>
      <c r="EI130" s="220" t="s">
        <v>3393</v>
      </c>
      <c r="EJ130" s="220" t="s">
        <v>3390</v>
      </c>
      <c r="EK130" s="221">
        <v>45833</v>
      </c>
      <c r="EL130" s="219" t="s">
        <v>3396</v>
      </c>
      <c r="EM130" s="205">
        <v>0</v>
      </c>
      <c r="EN130" s="222" t="s">
        <v>3389</v>
      </c>
      <c r="EO130" s="222" t="s">
        <v>230</v>
      </c>
      <c r="EP130" s="222">
        <v>3</v>
      </c>
      <c r="EQ130" s="222" t="s">
        <v>3395</v>
      </c>
      <c r="ER130" s="222" t="s">
        <v>3390</v>
      </c>
      <c r="ES130" s="206">
        <v>45833</v>
      </c>
      <c r="ET130" s="220" t="s">
        <v>3380</v>
      </c>
      <c r="EU130" s="220">
        <v>1655</v>
      </c>
      <c r="EV130" s="220" t="s">
        <v>3377</v>
      </c>
      <c r="EW130" s="220" t="s">
        <v>398</v>
      </c>
      <c r="EX130" s="220">
        <v>2</v>
      </c>
      <c r="EY130" s="220" t="s">
        <v>3379</v>
      </c>
      <c r="EZ130" s="220" t="s">
        <v>3378</v>
      </c>
      <c r="FA130" s="221">
        <v>45833</v>
      </c>
      <c r="FB130" s="219" t="s">
        <v>3398</v>
      </c>
      <c r="FC130" s="222">
        <v>5</v>
      </c>
      <c r="FD130" s="222" t="s">
        <v>3381</v>
      </c>
      <c r="FE130" s="222" t="s">
        <v>178</v>
      </c>
      <c r="FF130" s="222">
        <v>1</v>
      </c>
      <c r="FG130" s="222" t="s">
        <v>3397</v>
      </c>
      <c r="FH130" s="222" t="s">
        <v>3382</v>
      </c>
      <c r="FI130" s="206">
        <v>45833</v>
      </c>
      <c r="FJ130" s="219" t="s">
        <v>803</v>
      </c>
      <c r="FK130" s="220" t="s">
        <v>17</v>
      </c>
      <c r="FL130" s="220" t="s">
        <v>17</v>
      </c>
      <c r="FM130" s="220" t="s">
        <v>17</v>
      </c>
      <c r="FN130" s="220" t="s">
        <v>17</v>
      </c>
      <c r="FO130" s="220" t="s">
        <v>608</v>
      </c>
      <c r="FP130" s="210" t="s">
        <v>17</v>
      </c>
      <c r="FQ130" s="211">
        <v>45698</v>
      </c>
      <c r="FR130" s="219" t="s">
        <v>804</v>
      </c>
      <c r="FS130" s="222" t="s">
        <v>17</v>
      </c>
      <c r="FT130" s="222" t="s">
        <v>17</v>
      </c>
      <c r="FU130" s="222" t="s">
        <v>17</v>
      </c>
      <c r="FV130" s="222" t="s">
        <v>17</v>
      </c>
      <c r="FW130" s="222" t="s">
        <v>608</v>
      </c>
      <c r="FX130" s="222" t="s">
        <v>17</v>
      </c>
      <c r="FY130" s="206">
        <v>45698</v>
      </c>
      <c r="FZ130" s="220" t="s">
        <v>1563</v>
      </c>
      <c r="GA130" s="220">
        <v>2</v>
      </c>
      <c r="GB130" s="220" t="s">
        <v>1215</v>
      </c>
      <c r="GC130" s="220" t="s">
        <v>62</v>
      </c>
      <c r="GD130" s="220">
        <v>2</v>
      </c>
      <c r="GE130" s="220" t="s">
        <v>17</v>
      </c>
      <c r="GF130" s="220" t="s">
        <v>17</v>
      </c>
      <c r="GG130" s="221">
        <v>45820</v>
      </c>
      <c r="GH130" s="219" t="s">
        <v>1569</v>
      </c>
      <c r="GI130" s="222">
        <v>3</v>
      </c>
      <c r="GJ130" s="222" t="s">
        <v>1215</v>
      </c>
      <c r="GK130" s="222" t="s">
        <v>62</v>
      </c>
      <c r="GL130" s="222">
        <v>2</v>
      </c>
      <c r="GM130" s="222" t="s">
        <v>17</v>
      </c>
      <c r="GN130" s="222" t="s">
        <v>17</v>
      </c>
      <c r="GO130" s="206">
        <v>45820</v>
      </c>
      <c r="GP130" s="220" t="s">
        <v>1564</v>
      </c>
      <c r="GQ130" s="220">
        <v>3</v>
      </c>
      <c r="GR130" s="220" t="s">
        <v>1215</v>
      </c>
      <c r="GS130" s="220" t="s">
        <v>62</v>
      </c>
      <c r="GT130" s="220">
        <v>2</v>
      </c>
      <c r="GU130" s="220" t="s">
        <v>17</v>
      </c>
      <c r="GV130" s="220" t="s">
        <v>17</v>
      </c>
      <c r="GW130" s="221">
        <v>45820</v>
      </c>
      <c r="GX130" s="219" t="s">
        <v>1570</v>
      </c>
      <c r="GY130" s="222">
        <v>3</v>
      </c>
      <c r="GZ130" s="222" t="s">
        <v>1215</v>
      </c>
      <c r="HA130" s="222" t="s">
        <v>62</v>
      </c>
      <c r="HB130" s="222">
        <v>2</v>
      </c>
      <c r="HC130" s="222" t="s">
        <v>17</v>
      </c>
      <c r="HD130" s="222" t="s">
        <v>17</v>
      </c>
      <c r="HE130" s="206">
        <v>45820</v>
      </c>
      <c r="HF130" s="220" t="s">
        <v>1562</v>
      </c>
      <c r="HG130" s="220">
        <v>2</v>
      </c>
      <c r="HH130" s="220" t="s">
        <v>1215</v>
      </c>
      <c r="HI130" s="220" t="s">
        <v>62</v>
      </c>
      <c r="HJ130" s="220">
        <v>2</v>
      </c>
      <c r="HK130" s="220" t="s">
        <v>17</v>
      </c>
      <c r="HL130" s="220" t="s">
        <v>17</v>
      </c>
      <c r="HM130" s="221">
        <v>45820</v>
      </c>
      <c r="HN130" s="219" t="s">
        <v>1568</v>
      </c>
      <c r="HO130" s="222">
        <v>3</v>
      </c>
      <c r="HP130" s="222" t="s">
        <v>1215</v>
      </c>
      <c r="HQ130" s="222" t="s">
        <v>62</v>
      </c>
      <c r="HR130" s="222">
        <v>2</v>
      </c>
      <c r="HS130" s="222" t="s">
        <v>17</v>
      </c>
      <c r="HT130" s="222" t="s">
        <v>17</v>
      </c>
      <c r="HU130" s="206">
        <v>45820</v>
      </c>
      <c r="HV130" s="220" t="s">
        <v>1565</v>
      </c>
      <c r="HW130" s="220">
        <v>3</v>
      </c>
      <c r="HX130" s="220" t="s">
        <v>1215</v>
      </c>
      <c r="HY130" s="220" t="s">
        <v>62</v>
      </c>
      <c r="HZ130" s="220">
        <v>2</v>
      </c>
      <c r="IA130" s="220" t="s">
        <v>17</v>
      </c>
      <c r="IB130" s="220" t="s">
        <v>17</v>
      </c>
      <c r="IC130" s="221">
        <v>45820</v>
      </c>
      <c r="ID130" s="219" t="s">
        <v>1567</v>
      </c>
      <c r="IE130" s="222">
        <v>2</v>
      </c>
      <c r="IF130" s="222" t="s">
        <v>1215</v>
      </c>
      <c r="IG130" s="222" t="s">
        <v>62</v>
      </c>
      <c r="IH130" s="222">
        <v>2</v>
      </c>
      <c r="II130" s="222" t="s">
        <v>17</v>
      </c>
      <c r="IJ130" s="222" t="s">
        <v>17</v>
      </c>
      <c r="IK130" s="206">
        <v>45820</v>
      </c>
      <c r="IL130" s="220" t="s">
        <v>1566</v>
      </c>
      <c r="IM130" s="220">
        <v>3</v>
      </c>
      <c r="IN130" s="220" t="s">
        <v>1215</v>
      </c>
      <c r="IO130" s="220" t="s">
        <v>62</v>
      </c>
      <c r="IP130" s="220">
        <v>2</v>
      </c>
      <c r="IQ130" s="220" t="s">
        <v>17</v>
      </c>
      <c r="IR130" s="220" t="s">
        <v>17</v>
      </c>
      <c r="IS130" s="221">
        <v>45820</v>
      </c>
    </row>
    <row r="131" spans="1:253" s="11" customFormat="1" ht="13.25" customHeight="1" x14ac:dyDescent="0.25">
      <c r="A131" s="11" t="s">
        <v>805</v>
      </c>
      <c r="B131" s="11" t="s">
        <v>8443</v>
      </c>
      <c r="C131" s="11" t="s">
        <v>806</v>
      </c>
      <c r="D131" s="11" t="s">
        <v>795</v>
      </c>
      <c r="E131" s="11" t="s">
        <v>8069</v>
      </c>
      <c r="F131" s="11" t="s">
        <v>3399</v>
      </c>
      <c r="G131" s="204">
        <v>34900000</v>
      </c>
      <c r="H131" s="205" t="s">
        <v>3359</v>
      </c>
      <c r="I131" s="205" t="s">
        <v>178</v>
      </c>
      <c r="J131" s="205">
        <v>1</v>
      </c>
      <c r="K131" s="205" t="s">
        <v>3361</v>
      </c>
      <c r="L131" s="205" t="s">
        <v>3360</v>
      </c>
      <c r="M131" s="206">
        <v>45833</v>
      </c>
      <c r="N131" s="213" t="s">
        <v>3403</v>
      </c>
      <c r="O131" s="208">
        <v>147450</v>
      </c>
      <c r="P131" s="208" t="s">
        <v>3400</v>
      </c>
      <c r="Q131" s="208" t="s">
        <v>178</v>
      </c>
      <c r="R131" s="208">
        <v>1</v>
      </c>
      <c r="S131" s="208" t="s">
        <v>3402</v>
      </c>
      <c r="T131" s="208" t="s">
        <v>3401</v>
      </c>
      <c r="U131" s="209">
        <v>45833</v>
      </c>
      <c r="V131" s="213" t="s">
        <v>3407</v>
      </c>
      <c r="W131" s="205">
        <v>4365000</v>
      </c>
      <c r="X131" s="205" t="s">
        <v>3404</v>
      </c>
      <c r="Y131" s="205" t="s">
        <v>230</v>
      </c>
      <c r="Z131" s="205">
        <v>3</v>
      </c>
      <c r="AA131" s="205" t="s">
        <v>3406</v>
      </c>
      <c r="AB131" s="205" t="s">
        <v>3405</v>
      </c>
      <c r="AC131" s="206">
        <v>45833</v>
      </c>
      <c r="AD131" s="213" t="s">
        <v>3411</v>
      </c>
      <c r="AE131" s="210">
        <v>194000</v>
      </c>
      <c r="AF131" s="210" t="s">
        <v>3408</v>
      </c>
      <c r="AG131" s="210" t="s">
        <v>398</v>
      </c>
      <c r="AH131" s="210">
        <v>2</v>
      </c>
      <c r="AI131" s="210" t="s">
        <v>3410</v>
      </c>
      <c r="AJ131" s="210" t="s">
        <v>3409</v>
      </c>
      <c r="AK131" s="211">
        <v>45833</v>
      </c>
      <c r="AL131" s="213" t="s">
        <v>3413</v>
      </c>
      <c r="AM131" s="205">
        <v>194000</v>
      </c>
      <c r="AN131" s="205" t="s">
        <v>3408</v>
      </c>
      <c r="AO131" s="205" t="s">
        <v>398</v>
      </c>
      <c r="AP131" s="205">
        <v>2</v>
      </c>
      <c r="AQ131" s="205" t="s">
        <v>3412</v>
      </c>
      <c r="AR131" s="205" t="s">
        <v>3409</v>
      </c>
      <c r="AS131" s="206">
        <v>45833</v>
      </c>
      <c r="AT131" s="214" t="s">
        <v>809</v>
      </c>
      <c r="AU131" s="210" t="s">
        <v>17</v>
      </c>
      <c r="AV131" s="210" t="s">
        <v>17</v>
      </c>
      <c r="AW131" s="210" t="s">
        <v>17</v>
      </c>
      <c r="AX131" s="210" t="s">
        <v>17</v>
      </c>
      <c r="AY131" s="210" t="s">
        <v>808</v>
      </c>
      <c r="AZ131" s="210" t="s">
        <v>17</v>
      </c>
      <c r="BA131" s="211">
        <v>45698</v>
      </c>
      <c r="BB131" s="213" t="s">
        <v>807</v>
      </c>
      <c r="BC131" s="205" t="s">
        <v>17</v>
      </c>
      <c r="BD131" s="205" t="s">
        <v>17</v>
      </c>
      <c r="BE131" s="205" t="s">
        <v>17</v>
      </c>
      <c r="BF131" s="205" t="s">
        <v>17</v>
      </c>
      <c r="BG131" s="205" t="s">
        <v>608</v>
      </c>
      <c r="BH131" s="205" t="s">
        <v>17</v>
      </c>
      <c r="BI131" s="206">
        <v>45698</v>
      </c>
      <c r="BJ131" s="214" t="s">
        <v>3416</v>
      </c>
      <c r="BK131" s="214">
        <v>42</v>
      </c>
      <c r="BL131" s="214" t="s">
        <v>2543</v>
      </c>
      <c r="BM131" s="214" t="s">
        <v>230</v>
      </c>
      <c r="BN131" s="214">
        <v>3</v>
      </c>
      <c r="BO131" s="214" t="s">
        <v>3415</v>
      </c>
      <c r="BP131" s="210" t="s">
        <v>3414</v>
      </c>
      <c r="BQ131" s="215">
        <v>45833</v>
      </c>
      <c r="BR131" s="213" t="s">
        <v>810</v>
      </c>
      <c r="BS131" s="216" t="s">
        <v>17</v>
      </c>
      <c r="BT131" s="216" t="s">
        <v>17</v>
      </c>
      <c r="BU131" s="216" t="s">
        <v>17</v>
      </c>
      <c r="BV131" s="216" t="s">
        <v>17</v>
      </c>
      <c r="BW131" s="216" t="s">
        <v>608</v>
      </c>
      <c r="BX131" s="216" t="s">
        <v>17</v>
      </c>
      <c r="BY131" s="206">
        <v>45698</v>
      </c>
      <c r="BZ131" s="214" t="s">
        <v>811</v>
      </c>
      <c r="CA131" s="214" t="s">
        <v>17</v>
      </c>
      <c r="CB131" s="214" t="s">
        <v>17</v>
      </c>
      <c r="CC131" s="214" t="s">
        <v>17</v>
      </c>
      <c r="CD131" s="214" t="s">
        <v>17</v>
      </c>
      <c r="CE131" s="214" t="s">
        <v>608</v>
      </c>
      <c r="CF131" s="214" t="s">
        <v>17</v>
      </c>
      <c r="CG131" s="215">
        <v>45698</v>
      </c>
      <c r="CH131" s="213" t="s">
        <v>9100</v>
      </c>
      <c r="CI131" s="214" t="e">
        <v>#N/A</v>
      </c>
      <c r="CJ131" s="214" t="e">
        <v>#N/A</v>
      </c>
      <c r="CK131" s="214" t="e">
        <v>#N/A</v>
      </c>
      <c r="CL131" s="214" t="e">
        <v>#N/A</v>
      </c>
      <c r="CM131" s="214" t="e">
        <v>#N/A</v>
      </c>
      <c r="CN131" s="214" t="e">
        <v>#N/A</v>
      </c>
      <c r="CO131" s="217" t="e">
        <v>#N/A</v>
      </c>
      <c r="CP131" s="214" t="s">
        <v>813</v>
      </c>
      <c r="CQ131" s="216" t="s">
        <v>17</v>
      </c>
      <c r="CR131" s="216" t="s">
        <v>17</v>
      </c>
      <c r="CS131" s="216" t="s">
        <v>17</v>
      </c>
      <c r="CT131" s="216" t="s">
        <v>17</v>
      </c>
      <c r="CU131" s="216" t="s">
        <v>608</v>
      </c>
      <c r="CV131" s="216" t="s">
        <v>17</v>
      </c>
      <c r="CW131" s="206">
        <v>45698</v>
      </c>
      <c r="CX131" s="214" t="s">
        <v>3419</v>
      </c>
      <c r="CY131" s="210">
        <v>194000</v>
      </c>
      <c r="CZ131" s="210" t="s">
        <v>3408</v>
      </c>
      <c r="DA131" s="210" t="s">
        <v>398</v>
      </c>
      <c r="DB131" s="210">
        <v>2</v>
      </c>
      <c r="DC131" s="210" t="s">
        <v>3424</v>
      </c>
      <c r="DD131" s="210" t="s">
        <v>3409</v>
      </c>
      <c r="DE131" s="212">
        <v>45833</v>
      </c>
      <c r="DF131" s="213" t="s">
        <v>3422</v>
      </c>
      <c r="DG131" s="205">
        <v>4171000</v>
      </c>
      <c r="DH131" s="216" t="s">
        <v>3420</v>
      </c>
      <c r="DI131" s="216" t="s">
        <v>398</v>
      </c>
      <c r="DJ131" s="216">
        <v>2</v>
      </c>
      <c r="DK131" s="216" t="s">
        <v>1797</v>
      </c>
      <c r="DL131" s="216" t="s">
        <v>3421</v>
      </c>
      <c r="DM131" s="206">
        <v>45833</v>
      </c>
      <c r="DN131" s="214" t="s">
        <v>3423</v>
      </c>
      <c r="DO131" s="210">
        <v>0</v>
      </c>
      <c r="DP131" s="214" t="s">
        <v>3408</v>
      </c>
      <c r="DQ131" s="214" t="s">
        <v>398</v>
      </c>
      <c r="DR131" s="214">
        <v>2</v>
      </c>
      <c r="DS131" s="214" t="s">
        <v>2553</v>
      </c>
      <c r="DT131" s="214" t="s">
        <v>3409</v>
      </c>
      <c r="DU131" s="215">
        <v>45833</v>
      </c>
      <c r="DV131" s="213" t="s">
        <v>3425</v>
      </c>
      <c r="DW131" s="205">
        <v>0</v>
      </c>
      <c r="DX131" s="216" t="s">
        <v>3408</v>
      </c>
      <c r="DY131" s="216" t="s">
        <v>398</v>
      </c>
      <c r="DZ131" s="216">
        <v>2</v>
      </c>
      <c r="EA131" s="216" t="s">
        <v>3424</v>
      </c>
      <c r="EB131" s="216" t="s">
        <v>3409</v>
      </c>
      <c r="EC131" s="206">
        <v>45833</v>
      </c>
      <c r="ED131" s="214" t="s">
        <v>3427</v>
      </c>
      <c r="EE131" s="210">
        <v>194000</v>
      </c>
      <c r="EF131" s="214" t="s">
        <v>3408</v>
      </c>
      <c r="EG131" s="214" t="s">
        <v>398</v>
      </c>
      <c r="EH131" s="214">
        <v>2</v>
      </c>
      <c r="EI131" s="214" t="s">
        <v>3426</v>
      </c>
      <c r="EJ131" s="214" t="s">
        <v>3409</v>
      </c>
      <c r="EK131" s="215">
        <v>45833</v>
      </c>
      <c r="EL131" s="213" t="s">
        <v>3429</v>
      </c>
      <c r="EM131" s="205">
        <v>0</v>
      </c>
      <c r="EN131" s="216" t="s">
        <v>3408</v>
      </c>
      <c r="EO131" s="216" t="s">
        <v>398</v>
      </c>
      <c r="EP131" s="216">
        <v>2</v>
      </c>
      <c r="EQ131" s="216" t="s">
        <v>3428</v>
      </c>
      <c r="ER131" s="216" t="s">
        <v>3409</v>
      </c>
      <c r="ES131" s="206">
        <v>45833</v>
      </c>
      <c r="ET131" s="214" t="s">
        <v>3417</v>
      </c>
      <c r="EU131" s="214">
        <v>1655</v>
      </c>
      <c r="EV131" s="214" t="s">
        <v>3377</v>
      </c>
      <c r="EW131" s="214" t="s">
        <v>398</v>
      </c>
      <c r="EX131" s="214">
        <v>2</v>
      </c>
      <c r="EY131" s="214" t="s">
        <v>3379</v>
      </c>
      <c r="EZ131" s="214" t="s">
        <v>3378</v>
      </c>
      <c r="FA131" s="215">
        <v>45833</v>
      </c>
      <c r="FB131" s="213" t="s">
        <v>3431</v>
      </c>
      <c r="FC131" s="216">
        <v>1</v>
      </c>
      <c r="FD131" s="216" t="s">
        <v>3408</v>
      </c>
      <c r="FE131" s="216" t="s">
        <v>178</v>
      </c>
      <c r="FF131" s="216">
        <v>1</v>
      </c>
      <c r="FG131" s="216" t="s">
        <v>3430</v>
      </c>
      <c r="FH131" s="216" t="s">
        <v>3409</v>
      </c>
      <c r="FI131" s="206">
        <v>45833</v>
      </c>
      <c r="FJ131" s="213" t="s">
        <v>814</v>
      </c>
      <c r="FK131" s="214" t="s">
        <v>17</v>
      </c>
      <c r="FL131" s="214" t="s">
        <v>17</v>
      </c>
      <c r="FM131" s="214" t="s">
        <v>17</v>
      </c>
      <c r="FN131" s="214" t="s">
        <v>17</v>
      </c>
      <c r="FO131" s="214" t="s">
        <v>608</v>
      </c>
      <c r="FP131" s="210" t="s">
        <v>17</v>
      </c>
      <c r="FQ131" s="211">
        <v>45698</v>
      </c>
      <c r="FR131" s="213" t="s">
        <v>815</v>
      </c>
      <c r="FS131" s="216" t="s">
        <v>17</v>
      </c>
      <c r="FT131" s="216" t="s">
        <v>17</v>
      </c>
      <c r="FU131" s="216" t="s">
        <v>17</v>
      </c>
      <c r="FV131" s="216" t="s">
        <v>17</v>
      </c>
      <c r="FW131" s="216" t="s">
        <v>608</v>
      </c>
      <c r="FX131" s="216" t="s">
        <v>17</v>
      </c>
      <c r="FY131" s="206">
        <v>45698</v>
      </c>
      <c r="FZ131" s="214" t="s">
        <v>1572</v>
      </c>
      <c r="GA131" s="214">
        <v>1</v>
      </c>
      <c r="GB131" s="214" t="s">
        <v>1215</v>
      </c>
      <c r="GC131" s="214" t="s">
        <v>62</v>
      </c>
      <c r="GD131" s="214">
        <v>2</v>
      </c>
      <c r="GE131" s="214" t="s">
        <v>17</v>
      </c>
      <c r="GF131" s="214" t="s">
        <v>17</v>
      </c>
      <c r="GG131" s="215">
        <v>45820</v>
      </c>
      <c r="GH131" s="213" t="s">
        <v>1578</v>
      </c>
      <c r="GI131" s="216">
        <v>3</v>
      </c>
      <c r="GJ131" s="216" t="s">
        <v>1215</v>
      </c>
      <c r="GK131" s="216" t="s">
        <v>62</v>
      </c>
      <c r="GL131" s="216">
        <v>2</v>
      </c>
      <c r="GM131" s="216" t="s">
        <v>17</v>
      </c>
      <c r="GN131" s="216" t="s">
        <v>17</v>
      </c>
      <c r="GO131" s="206">
        <v>45820</v>
      </c>
      <c r="GP131" s="214" t="s">
        <v>1573</v>
      </c>
      <c r="GQ131" s="214">
        <v>3</v>
      </c>
      <c r="GR131" s="214" t="s">
        <v>1215</v>
      </c>
      <c r="GS131" s="214" t="s">
        <v>62</v>
      </c>
      <c r="GT131" s="214">
        <v>2</v>
      </c>
      <c r="GU131" s="214" t="s">
        <v>17</v>
      </c>
      <c r="GV131" s="214" t="s">
        <v>17</v>
      </c>
      <c r="GW131" s="215">
        <v>45820</v>
      </c>
      <c r="GX131" s="213" t="s">
        <v>1579</v>
      </c>
      <c r="GY131" s="216">
        <v>3</v>
      </c>
      <c r="GZ131" s="216" t="s">
        <v>1215</v>
      </c>
      <c r="HA131" s="216" t="s">
        <v>62</v>
      </c>
      <c r="HB131" s="216">
        <v>2</v>
      </c>
      <c r="HC131" s="216" t="s">
        <v>17</v>
      </c>
      <c r="HD131" s="216" t="s">
        <v>17</v>
      </c>
      <c r="HE131" s="206">
        <v>45820</v>
      </c>
      <c r="HF131" s="214" t="s">
        <v>1571</v>
      </c>
      <c r="HG131" s="214">
        <v>2</v>
      </c>
      <c r="HH131" s="214" t="s">
        <v>1215</v>
      </c>
      <c r="HI131" s="214" t="s">
        <v>62</v>
      </c>
      <c r="HJ131" s="214">
        <v>2</v>
      </c>
      <c r="HK131" s="214" t="s">
        <v>17</v>
      </c>
      <c r="HL131" s="214" t="s">
        <v>17</v>
      </c>
      <c r="HM131" s="215">
        <v>45820</v>
      </c>
      <c r="HN131" s="213" t="s">
        <v>1577</v>
      </c>
      <c r="HO131" s="216">
        <v>3</v>
      </c>
      <c r="HP131" s="216" t="s">
        <v>1215</v>
      </c>
      <c r="HQ131" s="216" t="s">
        <v>62</v>
      </c>
      <c r="HR131" s="216">
        <v>2</v>
      </c>
      <c r="HS131" s="216" t="s">
        <v>17</v>
      </c>
      <c r="HT131" s="216" t="s">
        <v>17</v>
      </c>
      <c r="HU131" s="206">
        <v>45820</v>
      </c>
      <c r="HV131" s="214" t="s">
        <v>1574</v>
      </c>
      <c r="HW131" s="214">
        <v>3</v>
      </c>
      <c r="HX131" s="214" t="s">
        <v>1215</v>
      </c>
      <c r="HY131" s="214" t="s">
        <v>62</v>
      </c>
      <c r="HZ131" s="214">
        <v>2</v>
      </c>
      <c r="IA131" s="214" t="s">
        <v>17</v>
      </c>
      <c r="IB131" s="214" t="s">
        <v>17</v>
      </c>
      <c r="IC131" s="215">
        <v>45820</v>
      </c>
      <c r="ID131" s="213" t="s">
        <v>1576</v>
      </c>
      <c r="IE131" s="216">
        <v>2</v>
      </c>
      <c r="IF131" s="216" t="s">
        <v>1215</v>
      </c>
      <c r="IG131" s="216" t="s">
        <v>62</v>
      </c>
      <c r="IH131" s="216">
        <v>2</v>
      </c>
      <c r="II131" s="216" t="s">
        <v>17</v>
      </c>
      <c r="IJ131" s="216" t="s">
        <v>17</v>
      </c>
      <c r="IK131" s="206">
        <v>45820</v>
      </c>
      <c r="IL131" s="214" t="s">
        <v>1575</v>
      </c>
      <c r="IM131" s="214">
        <v>3</v>
      </c>
      <c r="IN131" s="214" t="s">
        <v>1215</v>
      </c>
      <c r="IO131" s="214" t="s">
        <v>62</v>
      </c>
      <c r="IP131" s="214">
        <v>2</v>
      </c>
      <c r="IQ131" s="214" t="s">
        <v>17</v>
      </c>
      <c r="IR131" s="214" t="s">
        <v>17</v>
      </c>
      <c r="IS131" s="215">
        <v>45820</v>
      </c>
    </row>
    <row r="132" spans="1:253" s="11" customFormat="1" ht="13.25" customHeight="1" x14ac:dyDescent="0.25">
      <c r="A132" s="11" t="s">
        <v>59</v>
      </c>
      <c r="B132" s="11" t="s">
        <v>8433</v>
      </c>
      <c r="C132" s="11" t="s">
        <v>60</v>
      </c>
      <c r="D132" s="11" t="s">
        <v>61</v>
      </c>
      <c r="E132" s="11" t="s">
        <v>8072</v>
      </c>
      <c r="F132" s="11" t="s">
        <v>6216</v>
      </c>
      <c r="G132" s="204">
        <v>21767000</v>
      </c>
      <c r="H132" s="205" t="s">
        <v>6213</v>
      </c>
      <c r="I132" s="205" t="s">
        <v>398</v>
      </c>
      <c r="J132" s="205">
        <v>2</v>
      </c>
      <c r="K132" s="205" t="s">
        <v>6215</v>
      </c>
      <c r="L132" s="205" t="s">
        <v>6214</v>
      </c>
      <c r="M132" s="206">
        <v>45838</v>
      </c>
      <c r="N132" s="219" t="s">
        <v>6220</v>
      </c>
      <c r="O132" s="208">
        <v>752618</v>
      </c>
      <c r="P132" s="208" t="s">
        <v>6217</v>
      </c>
      <c r="Q132" s="208" t="s">
        <v>178</v>
      </c>
      <c r="R132" s="208">
        <v>1</v>
      </c>
      <c r="S132" s="208" t="s">
        <v>6219</v>
      </c>
      <c r="T132" s="208" t="s">
        <v>6218</v>
      </c>
      <c r="U132" s="209">
        <v>45838</v>
      </c>
      <c r="V132" s="219" t="s">
        <v>6224</v>
      </c>
      <c r="W132" s="205">
        <v>17766000</v>
      </c>
      <c r="X132" s="205" t="s">
        <v>6221</v>
      </c>
      <c r="Y132" s="205" t="s">
        <v>398</v>
      </c>
      <c r="Z132" s="205">
        <v>2</v>
      </c>
      <c r="AA132" s="205" t="s">
        <v>6223</v>
      </c>
      <c r="AB132" s="205" t="s">
        <v>6222</v>
      </c>
      <c r="AC132" s="206">
        <v>45838</v>
      </c>
      <c r="AD132" s="219" t="s">
        <v>6226</v>
      </c>
      <c r="AE132" s="210">
        <v>13354000</v>
      </c>
      <c r="AF132" s="210" t="s">
        <v>6221</v>
      </c>
      <c r="AG132" s="210" t="s">
        <v>398</v>
      </c>
      <c r="AH132" s="210">
        <v>2</v>
      </c>
      <c r="AI132" s="210" t="s">
        <v>6225</v>
      </c>
      <c r="AJ132" s="210" t="s">
        <v>6222</v>
      </c>
      <c r="AK132" s="211">
        <v>45838</v>
      </c>
      <c r="AL132" s="219" t="s">
        <v>6229</v>
      </c>
      <c r="AM132" s="205">
        <v>202000</v>
      </c>
      <c r="AN132" s="205" t="s">
        <v>3869</v>
      </c>
      <c r="AO132" s="205" t="s">
        <v>230</v>
      </c>
      <c r="AP132" s="205">
        <v>3</v>
      </c>
      <c r="AQ132" s="205" t="s">
        <v>6228</v>
      </c>
      <c r="AR132" s="205" t="s">
        <v>6227</v>
      </c>
      <c r="AS132" s="206">
        <v>45838</v>
      </c>
      <c r="AT132" s="220" t="s">
        <v>196</v>
      </c>
      <c r="AU132" s="210">
        <v>0</v>
      </c>
      <c r="AV132" s="210" t="s">
        <v>17</v>
      </c>
      <c r="AW132" s="210" t="s">
        <v>178</v>
      </c>
      <c r="AX132" s="210">
        <v>1</v>
      </c>
      <c r="AY132" s="210" t="s">
        <v>17</v>
      </c>
      <c r="AZ132" s="210" t="s">
        <v>17</v>
      </c>
      <c r="BA132" s="211">
        <v>43784</v>
      </c>
      <c r="BB132" s="219" t="s">
        <v>959</v>
      </c>
      <c r="BC132" s="205">
        <v>20200</v>
      </c>
      <c r="BD132" s="205" t="s">
        <v>956</v>
      </c>
      <c r="BE132" s="205" t="s">
        <v>398</v>
      </c>
      <c r="BF132" s="205">
        <v>2</v>
      </c>
      <c r="BG132" s="205" t="s">
        <v>958</v>
      </c>
      <c r="BH132" s="205" t="s">
        <v>957</v>
      </c>
      <c r="BI132" s="206">
        <v>45715</v>
      </c>
      <c r="BJ132" s="220" t="s">
        <v>6232</v>
      </c>
      <c r="BK132" s="220" t="s">
        <v>17</v>
      </c>
      <c r="BL132" s="220" t="s">
        <v>17</v>
      </c>
      <c r="BM132" s="220" t="s">
        <v>17</v>
      </c>
      <c r="BN132" s="220" t="s">
        <v>17</v>
      </c>
      <c r="BO132" s="220" t="s">
        <v>6231</v>
      </c>
      <c r="BP132" s="210" t="s">
        <v>6230</v>
      </c>
      <c r="BQ132" s="221">
        <v>45838</v>
      </c>
      <c r="BR132" s="219" t="s">
        <v>64</v>
      </c>
      <c r="BS132" s="222">
        <v>0</v>
      </c>
      <c r="BT132" s="222">
        <v>0</v>
      </c>
      <c r="BU132" s="222" t="s">
        <v>62</v>
      </c>
      <c r="BV132" s="222">
        <v>2</v>
      </c>
      <c r="BW132" s="222" t="s">
        <v>63</v>
      </c>
      <c r="BX132" s="222">
        <v>0</v>
      </c>
      <c r="BY132" s="206">
        <v>43509</v>
      </c>
      <c r="BZ132" s="220" t="s">
        <v>65</v>
      </c>
      <c r="CA132" s="220">
        <v>0</v>
      </c>
      <c r="CB132" s="220">
        <v>0</v>
      </c>
      <c r="CC132" s="220" t="s">
        <v>62</v>
      </c>
      <c r="CD132" s="220">
        <v>2</v>
      </c>
      <c r="CE132" s="220" t="s">
        <v>63</v>
      </c>
      <c r="CF132" s="220">
        <v>0</v>
      </c>
      <c r="CG132" s="221">
        <v>43509</v>
      </c>
      <c r="CH132" s="219" t="s">
        <v>9101</v>
      </c>
      <c r="CI132" s="220" t="e">
        <v>#N/A</v>
      </c>
      <c r="CJ132" s="220" t="e">
        <v>#N/A</v>
      </c>
      <c r="CK132" s="220" t="e">
        <v>#N/A</v>
      </c>
      <c r="CL132" s="220" t="e">
        <v>#N/A</v>
      </c>
      <c r="CM132" s="220" t="e">
        <v>#N/A</v>
      </c>
      <c r="CN132" s="220" t="e">
        <v>#N/A</v>
      </c>
      <c r="CO132" s="223" t="e">
        <v>#N/A</v>
      </c>
      <c r="CP132" s="220" t="s">
        <v>195</v>
      </c>
      <c r="CQ132" s="222" t="s">
        <v>17</v>
      </c>
      <c r="CR132" s="222" t="s">
        <v>17</v>
      </c>
      <c r="CS132" s="222" t="s">
        <v>17</v>
      </c>
      <c r="CT132" s="222" t="s">
        <v>17</v>
      </c>
      <c r="CU132" s="222" t="s">
        <v>17</v>
      </c>
      <c r="CV132" s="222" t="s">
        <v>17</v>
      </c>
      <c r="CW132" s="206">
        <v>43784</v>
      </c>
      <c r="CX132" s="220" t="s">
        <v>6236</v>
      </c>
      <c r="CY132" s="210">
        <v>5833000</v>
      </c>
      <c r="CZ132" s="210" t="s">
        <v>6221</v>
      </c>
      <c r="DA132" s="210" t="s">
        <v>230</v>
      </c>
      <c r="DB132" s="210">
        <v>3</v>
      </c>
      <c r="DC132" s="210" t="s">
        <v>6241</v>
      </c>
      <c r="DD132" s="210" t="s">
        <v>6222</v>
      </c>
      <c r="DE132" s="212">
        <v>45838</v>
      </c>
      <c r="DF132" s="219" t="s">
        <v>6238</v>
      </c>
      <c r="DG132" s="205">
        <v>4412000</v>
      </c>
      <c r="DH132" s="222" t="s">
        <v>6221</v>
      </c>
      <c r="DI132" s="222" t="s">
        <v>230</v>
      </c>
      <c r="DJ132" s="222">
        <v>3</v>
      </c>
      <c r="DK132" s="222" t="s">
        <v>6237</v>
      </c>
      <c r="DL132" s="222" t="s">
        <v>6222</v>
      </c>
      <c r="DM132" s="206">
        <v>45838</v>
      </c>
      <c r="DN132" s="220" t="s">
        <v>6240</v>
      </c>
      <c r="DO132" s="210">
        <v>7522000</v>
      </c>
      <c r="DP132" s="220" t="s">
        <v>6221</v>
      </c>
      <c r="DQ132" s="220" t="s">
        <v>230</v>
      </c>
      <c r="DR132" s="220">
        <v>3</v>
      </c>
      <c r="DS132" s="220" t="s">
        <v>6239</v>
      </c>
      <c r="DT132" s="220" t="s">
        <v>6222</v>
      </c>
      <c r="DU132" s="221">
        <v>45838</v>
      </c>
      <c r="DV132" s="219" t="s">
        <v>6242</v>
      </c>
      <c r="DW132" s="205">
        <v>5597000</v>
      </c>
      <c r="DX132" s="222" t="s">
        <v>6221</v>
      </c>
      <c r="DY132" s="222" t="s">
        <v>230</v>
      </c>
      <c r="DZ132" s="222">
        <v>3</v>
      </c>
      <c r="EA132" s="222" t="s">
        <v>6241</v>
      </c>
      <c r="EB132" s="222" t="s">
        <v>6222</v>
      </c>
      <c r="EC132" s="206">
        <v>45838</v>
      </c>
      <c r="ED132" s="220" t="s">
        <v>6244</v>
      </c>
      <c r="EE132" s="210">
        <v>236000</v>
      </c>
      <c r="EF132" s="220" t="s">
        <v>6221</v>
      </c>
      <c r="EG132" s="220" t="s">
        <v>230</v>
      </c>
      <c r="EH132" s="220">
        <v>3</v>
      </c>
      <c r="EI132" s="220" t="s">
        <v>6243</v>
      </c>
      <c r="EJ132" s="220" t="s">
        <v>6222</v>
      </c>
      <c r="EK132" s="221">
        <v>45838</v>
      </c>
      <c r="EL132" s="219" t="s">
        <v>6246</v>
      </c>
      <c r="EM132" s="205">
        <v>0</v>
      </c>
      <c r="EN132" s="222" t="s">
        <v>6221</v>
      </c>
      <c r="EO132" s="222" t="s">
        <v>230</v>
      </c>
      <c r="EP132" s="222">
        <v>3</v>
      </c>
      <c r="EQ132" s="222" t="s">
        <v>6245</v>
      </c>
      <c r="ER132" s="222" t="s">
        <v>6222</v>
      </c>
      <c r="ES132" s="206">
        <v>45838</v>
      </c>
      <c r="ET132" s="220" t="s">
        <v>6234</v>
      </c>
      <c r="EU132" s="220" t="s">
        <v>17</v>
      </c>
      <c r="EV132" s="220" t="s">
        <v>17</v>
      </c>
      <c r="EW132" s="220" t="s">
        <v>17</v>
      </c>
      <c r="EX132" s="220" t="s">
        <v>17</v>
      </c>
      <c r="EY132" s="220" t="s">
        <v>6233</v>
      </c>
      <c r="EZ132" s="220" t="s">
        <v>17</v>
      </c>
      <c r="FA132" s="221">
        <v>45838</v>
      </c>
      <c r="FB132" s="219" t="s">
        <v>6250</v>
      </c>
      <c r="FC132" s="222">
        <v>4</v>
      </c>
      <c r="FD132" s="222" t="s">
        <v>6247</v>
      </c>
      <c r="FE132" s="222" t="s">
        <v>398</v>
      </c>
      <c r="FF132" s="222">
        <v>2</v>
      </c>
      <c r="FG132" s="222" t="s">
        <v>6249</v>
      </c>
      <c r="FH132" s="222" t="s">
        <v>6248</v>
      </c>
      <c r="FI132" s="206">
        <v>45838</v>
      </c>
      <c r="FJ132" s="219" t="s">
        <v>174</v>
      </c>
      <c r="FK132" s="220" t="s">
        <v>17</v>
      </c>
      <c r="FL132" s="220" t="s">
        <v>171</v>
      </c>
      <c r="FM132" s="220" t="s">
        <v>17</v>
      </c>
      <c r="FN132" s="220" t="s">
        <v>17</v>
      </c>
      <c r="FO132" s="220" t="s">
        <v>173</v>
      </c>
      <c r="FP132" s="210" t="s">
        <v>172</v>
      </c>
      <c r="FQ132" s="211">
        <v>43578</v>
      </c>
      <c r="FR132" s="219" t="s">
        <v>176</v>
      </c>
      <c r="FS132" s="222" t="s">
        <v>17</v>
      </c>
      <c r="FT132" s="222" t="s">
        <v>171</v>
      </c>
      <c r="FU132" s="222" t="s">
        <v>17</v>
      </c>
      <c r="FV132" s="222" t="s">
        <v>17</v>
      </c>
      <c r="FW132" s="222" t="s">
        <v>173</v>
      </c>
      <c r="FX132" s="222" t="s">
        <v>172</v>
      </c>
      <c r="FY132" s="206">
        <v>43578</v>
      </c>
      <c r="FZ132" s="220" t="s">
        <v>1751</v>
      </c>
      <c r="GA132" s="220">
        <v>1</v>
      </c>
      <c r="GB132" s="220" t="s">
        <v>1215</v>
      </c>
      <c r="GC132" s="220" t="s">
        <v>62</v>
      </c>
      <c r="GD132" s="220">
        <v>2</v>
      </c>
      <c r="GE132" s="220" t="s">
        <v>17</v>
      </c>
      <c r="GF132" s="220" t="s">
        <v>17</v>
      </c>
      <c r="GG132" s="221">
        <v>45825</v>
      </c>
      <c r="GH132" s="219" t="s">
        <v>1757</v>
      </c>
      <c r="GI132" s="222">
        <v>0</v>
      </c>
      <c r="GJ132" s="222" t="s">
        <v>1215</v>
      </c>
      <c r="GK132" s="222" t="s">
        <v>62</v>
      </c>
      <c r="GL132" s="222">
        <v>2</v>
      </c>
      <c r="GM132" s="222" t="s">
        <v>17</v>
      </c>
      <c r="GN132" s="222" t="s">
        <v>17</v>
      </c>
      <c r="GO132" s="206">
        <v>45825</v>
      </c>
      <c r="GP132" s="220" t="s">
        <v>1752</v>
      </c>
      <c r="GQ132" s="220">
        <v>0</v>
      </c>
      <c r="GR132" s="220" t="s">
        <v>1215</v>
      </c>
      <c r="GS132" s="220" t="s">
        <v>62</v>
      </c>
      <c r="GT132" s="220">
        <v>2</v>
      </c>
      <c r="GU132" s="220" t="s">
        <v>17</v>
      </c>
      <c r="GV132" s="220" t="s">
        <v>17</v>
      </c>
      <c r="GW132" s="221">
        <v>45825</v>
      </c>
      <c r="GX132" s="219" t="s">
        <v>1758</v>
      </c>
      <c r="GY132" s="222">
        <v>0</v>
      </c>
      <c r="GZ132" s="222" t="s">
        <v>1215</v>
      </c>
      <c r="HA132" s="222" t="s">
        <v>62</v>
      </c>
      <c r="HB132" s="222">
        <v>2</v>
      </c>
      <c r="HC132" s="222" t="s">
        <v>17</v>
      </c>
      <c r="HD132" s="222" t="s">
        <v>17</v>
      </c>
      <c r="HE132" s="206">
        <v>45825</v>
      </c>
      <c r="HF132" s="220" t="s">
        <v>1750</v>
      </c>
      <c r="HG132" s="220">
        <v>0</v>
      </c>
      <c r="HH132" s="220" t="s">
        <v>1215</v>
      </c>
      <c r="HI132" s="220" t="s">
        <v>62</v>
      </c>
      <c r="HJ132" s="220">
        <v>2</v>
      </c>
      <c r="HK132" s="220" t="s">
        <v>17</v>
      </c>
      <c r="HL132" s="220" t="s">
        <v>17</v>
      </c>
      <c r="HM132" s="221">
        <v>45825</v>
      </c>
      <c r="HN132" s="219" t="s">
        <v>1756</v>
      </c>
      <c r="HO132" s="222">
        <v>0</v>
      </c>
      <c r="HP132" s="222" t="s">
        <v>1215</v>
      </c>
      <c r="HQ132" s="222" t="s">
        <v>62</v>
      </c>
      <c r="HR132" s="222">
        <v>2</v>
      </c>
      <c r="HS132" s="222" t="s">
        <v>17</v>
      </c>
      <c r="HT132" s="222" t="s">
        <v>17</v>
      </c>
      <c r="HU132" s="206">
        <v>45825</v>
      </c>
      <c r="HV132" s="220" t="s">
        <v>1753</v>
      </c>
      <c r="HW132" s="220">
        <v>0</v>
      </c>
      <c r="HX132" s="220" t="s">
        <v>1215</v>
      </c>
      <c r="HY132" s="220" t="s">
        <v>62</v>
      </c>
      <c r="HZ132" s="220">
        <v>2</v>
      </c>
      <c r="IA132" s="220" t="s">
        <v>17</v>
      </c>
      <c r="IB132" s="220" t="s">
        <v>17</v>
      </c>
      <c r="IC132" s="221">
        <v>45825</v>
      </c>
      <c r="ID132" s="219" t="s">
        <v>1755</v>
      </c>
      <c r="IE132" s="222">
        <v>0</v>
      </c>
      <c r="IF132" s="222" t="s">
        <v>1215</v>
      </c>
      <c r="IG132" s="222" t="s">
        <v>62</v>
      </c>
      <c r="IH132" s="222">
        <v>2</v>
      </c>
      <c r="II132" s="222" t="s">
        <v>17</v>
      </c>
      <c r="IJ132" s="222" t="s">
        <v>17</v>
      </c>
      <c r="IK132" s="206">
        <v>45825</v>
      </c>
      <c r="IL132" s="220" t="s">
        <v>1754</v>
      </c>
      <c r="IM132" s="220">
        <v>3</v>
      </c>
      <c r="IN132" s="220" t="s">
        <v>1215</v>
      </c>
      <c r="IO132" s="220" t="s">
        <v>62</v>
      </c>
      <c r="IP132" s="220">
        <v>2</v>
      </c>
      <c r="IQ132" s="220" t="s">
        <v>17</v>
      </c>
      <c r="IR132" s="220" t="s">
        <v>17</v>
      </c>
      <c r="IS132" s="221">
        <v>45825</v>
      </c>
    </row>
    <row r="133" spans="1:253" s="11" customFormat="1" ht="13.25" customHeight="1" x14ac:dyDescent="0.25">
      <c r="A133" s="11" t="s">
        <v>47</v>
      </c>
      <c r="B133" s="11" t="s">
        <v>8433</v>
      </c>
      <c r="C133" s="11" t="s">
        <v>48</v>
      </c>
      <c r="D133" s="11" t="s">
        <v>49</v>
      </c>
      <c r="E133" s="11" t="s">
        <v>8073</v>
      </c>
      <c r="F133" s="11" t="s">
        <v>6179</v>
      </c>
      <c r="G133" s="204">
        <v>16873000</v>
      </c>
      <c r="H133" s="205" t="s">
        <v>6176</v>
      </c>
      <c r="I133" s="205" t="s">
        <v>398</v>
      </c>
      <c r="J133" s="205">
        <v>2</v>
      </c>
      <c r="K133" s="205" t="s">
        <v>6178</v>
      </c>
      <c r="L133" s="205" t="s">
        <v>6177</v>
      </c>
      <c r="M133" s="206">
        <v>45838</v>
      </c>
      <c r="N133" s="213" t="s">
        <v>6182</v>
      </c>
      <c r="O133" s="208">
        <v>386850</v>
      </c>
      <c r="P133" s="208" t="s">
        <v>6180</v>
      </c>
      <c r="Q133" s="208" t="s">
        <v>178</v>
      </c>
      <c r="R133" s="208">
        <v>1</v>
      </c>
      <c r="S133" s="208" t="s">
        <v>6181</v>
      </c>
      <c r="T133" s="208" t="s">
        <v>6177</v>
      </c>
      <c r="U133" s="209">
        <v>45838</v>
      </c>
      <c r="V133" s="213" t="s">
        <v>6185</v>
      </c>
      <c r="W133" s="205">
        <v>16873000</v>
      </c>
      <c r="X133" s="205" t="s">
        <v>6176</v>
      </c>
      <c r="Y133" s="205" t="s">
        <v>398</v>
      </c>
      <c r="Z133" s="205">
        <v>2</v>
      </c>
      <c r="AA133" s="205" t="s">
        <v>6184</v>
      </c>
      <c r="AB133" s="205" t="s">
        <v>6183</v>
      </c>
      <c r="AC133" s="206">
        <v>45838</v>
      </c>
      <c r="AD133" s="213" t="s">
        <v>6187</v>
      </c>
      <c r="AE133" s="210">
        <v>16873000</v>
      </c>
      <c r="AF133" s="210" t="s">
        <v>6176</v>
      </c>
      <c r="AG133" s="210" t="s">
        <v>398</v>
      </c>
      <c r="AH133" s="210">
        <v>2</v>
      </c>
      <c r="AI133" s="210" t="s">
        <v>6186</v>
      </c>
      <c r="AJ133" s="210" t="s">
        <v>6183</v>
      </c>
      <c r="AK133" s="211">
        <v>45838</v>
      </c>
      <c r="AL133" s="213" t="s">
        <v>6191</v>
      </c>
      <c r="AM133" s="205">
        <v>189000</v>
      </c>
      <c r="AN133" s="205" t="s">
        <v>6188</v>
      </c>
      <c r="AO133" s="205" t="s">
        <v>230</v>
      </c>
      <c r="AP133" s="205">
        <v>3</v>
      </c>
      <c r="AQ133" s="205" t="s">
        <v>6190</v>
      </c>
      <c r="AR133" s="205" t="s">
        <v>6189</v>
      </c>
      <c r="AS133" s="206">
        <v>45838</v>
      </c>
      <c r="AT133" s="214" t="s">
        <v>194</v>
      </c>
      <c r="AU133" s="210">
        <v>0</v>
      </c>
      <c r="AV133" s="210" t="s">
        <v>17</v>
      </c>
      <c r="AW133" s="210" t="s">
        <v>17</v>
      </c>
      <c r="AX133" s="210" t="s">
        <v>17</v>
      </c>
      <c r="AY133" s="210" t="s">
        <v>193</v>
      </c>
      <c r="AZ133" s="210" t="s">
        <v>17</v>
      </c>
      <c r="BA133" s="211">
        <v>43742</v>
      </c>
      <c r="BB133" s="213" t="s">
        <v>1027</v>
      </c>
      <c r="BC133" s="205" t="s">
        <v>17</v>
      </c>
      <c r="BD133" s="205" t="s">
        <v>17</v>
      </c>
      <c r="BE133" s="205" t="s">
        <v>230</v>
      </c>
      <c r="BF133" s="205">
        <v>3</v>
      </c>
      <c r="BG133" s="205" t="s">
        <v>1026</v>
      </c>
      <c r="BH133" s="205" t="s">
        <v>17</v>
      </c>
      <c r="BI133" s="206">
        <v>45747</v>
      </c>
      <c r="BJ133" s="214" t="s">
        <v>6194</v>
      </c>
      <c r="BK133" s="214">
        <v>5</v>
      </c>
      <c r="BL133" s="214" t="s">
        <v>6192</v>
      </c>
      <c r="BM133" s="214" t="s">
        <v>230</v>
      </c>
      <c r="BN133" s="214">
        <v>3</v>
      </c>
      <c r="BO133" s="214" t="s">
        <v>6193</v>
      </c>
      <c r="BP133" s="210" t="s">
        <v>1013</v>
      </c>
      <c r="BQ133" s="215">
        <v>45838</v>
      </c>
      <c r="BR133" s="213" t="s">
        <v>197</v>
      </c>
      <c r="BS133" s="216" t="s">
        <v>17</v>
      </c>
      <c r="BT133" s="216" t="s">
        <v>17</v>
      </c>
      <c r="BU133" s="216" t="s">
        <v>17</v>
      </c>
      <c r="BV133" s="216" t="s">
        <v>17</v>
      </c>
      <c r="BW133" s="216" t="s">
        <v>17</v>
      </c>
      <c r="BX133" s="216" t="s">
        <v>17</v>
      </c>
      <c r="BY133" s="206">
        <v>43787</v>
      </c>
      <c r="BZ133" s="214" t="s">
        <v>198</v>
      </c>
      <c r="CA133" s="214" t="s">
        <v>17</v>
      </c>
      <c r="CB133" s="214" t="s">
        <v>17</v>
      </c>
      <c r="CC133" s="214" t="s">
        <v>17</v>
      </c>
      <c r="CD133" s="214" t="s">
        <v>17</v>
      </c>
      <c r="CE133" s="214" t="s">
        <v>17</v>
      </c>
      <c r="CF133" s="214" t="s">
        <v>17</v>
      </c>
      <c r="CG133" s="215">
        <v>43787</v>
      </c>
      <c r="CH133" s="213" t="s">
        <v>9102</v>
      </c>
      <c r="CI133" s="214" t="e">
        <v>#N/A</v>
      </c>
      <c r="CJ133" s="214" t="e">
        <v>#N/A</v>
      </c>
      <c r="CK133" s="214" t="e">
        <v>#N/A</v>
      </c>
      <c r="CL133" s="214" t="e">
        <v>#N/A</v>
      </c>
      <c r="CM133" s="214" t="e">
        <v>#N/A</v>
      </c>
      <c r="CN133" s="214" t="e">
        <v>#N/A</v>
      </c>
      <c r="CO133" s="217" t="e">
        <v>#N/A</v>
      </c>
      <c r="CP133" s="214" t="s">
        <v>50</v>
      </c>
      <c r="CQ133" s="216" t="s">
        <v>17</v>
      </c>
      <c r="CR133" s="216">
        <v>0</v>
      </c>
      <c r="CS133" s="216" t="s">
        <v>17</v>
      </c>
      <c r="CT133" s="216" t="s">
        <v>17</v>
      </c>
      <c r="CU133" s="216">
        <v>0</v>
      </c>
      <c r="CV133" s="216">
        <v>0</v>
      </c>
      <c r="CW133" s="206">
        <v>43502</v>
      </c>
      <c r="CX133" s="214" t="s">
        <v>6199</v>
      </c>
      <c r="CY133" s="210">
        <v>7600000</v>
      </c>
      <c r="CZ133" s="210" t="s">
        <v>6196</v>
      </c>
      <c r="DA133" s="210" t="s">
        <v>230</v>
      </c>
      <c r="DB133" s="210">
        <v>3</v>
      </c>
      <c r="DC133" s="210" t="s">
        <v>6206</v>
      </c>
      <c r="DD133" s="210" t="s">
        <v>6205</v>
      </c>
      <c r="DE133" s="212">
        <v>45838</v>
      </c>
      <c r="DF133" s="213" t="s">
        <v>6202</v>
      </c>
      <c r="DG133" s="205">
        <v>0</v>
      </c>
      <c r="DH133" s="216" t="s">
        <v>6200</v>
      </c>
      <c r="DI133" s="216" t="s">
        <v>398</v>
      </c>
      <c r="DJ133" s="216">
        <v>2</v>
      </c>
      <c r="DK133" s="216" t="s">
        <v>6201</v>
      </c>
      <c r="DL133" s="216" t="s">
        <v>6183</v>
      </c>
      <c r="DM133" s="206">
        <v>45838</v>
      </c>
      <c r="DN133" s="214" t="s">
        <v>6204</v>
      </c>
      <c r="DO133" s="210">
        <v>9273000</v>
      </c>
      <c r="DP133" s="214" t="s">
        <v>6200</v>
      </c>
      <c r="DQ133" s="214" t="s">
        <v>398</v>
      </c>
      <c r="DR133" s="214">
        <v>2</v>
      </c>
      <c r="DS133" s="214" t="s">
        <v>6203</v>
      </c>
      <c r="DT133" s="214" t="s">
        <v>6183</v>
      </c>
      <c r="DU133" s="215">
        <v>45838</v>
      </c>
      <c r="DV133" s="213" t="s">
        <v>6207</v>
      </c>
      <c r="DW133" s="205">
        <v>7600000</v>
      </c>
      <c r="DX133" s="216" t="s">
        <v>6196</v>
      </c>
      <c r="DY133" s="216" t="s">
        <v>230</v>
      </c>
      <c r="DZ133" s="216">
        <v>3</v>
      </c>
      <c r="EA133" s="216" t="s">
        <v>6206</v>
      </c>
      <c r="EB133" s="216" t="s">
        <v>6205</v>
      </c>
      <c r="EC133" s="206">
        <v>45838</v>
      </c>
      <c r="ED133" s="214" t="s">
        <v>6209</v>
      </c>
      <c r="EE133" s="210" t="s">
        <v>17</v>
      </c>
      <c r="EF133" s="214" t="s">
        <v>6196</v>
      </c>
      <c r="EG133" s="214" t="s">
        <v>230</v>
      </c>
      <c r="EH133" s="214">
        <v>3</v>
      </c>
      <c r="EI133" s="214" t="s">
        <v>6208</v>
      </c>
      <c r="EJ133" s="214" t="s">
        <v>6205</v>
      </c>
      <c r="EK133" s="215">
        <v>45838</v>
      </c>
      <c r="EL133" s="213" t="s">
        <v>6210</v>
      </c>
      <c r="EM133" s="205" t="s">
        <v>17</v>
      </c>
      <c r="EN133" s="216" t="s">
        <v>6196</v>
      </c>
      <c r="EO133" s="216" t="s">
        <v>230</v>
      </c>
      <c r="EP133" s="216">
        <v>3</v>
      </c>
      <c r="EQ133" s="216" t="s">
        <v>6208</v>
      </c>
      <c r="ER133" s="216" t="s">
        <v>6205</v>
      </c>
      <c r="ES133" s="206">
        <v>45838</v>
      </c>
      <c r="ET133" s="214" t="s">
        <v>6195</v>
      </c>
      <c r="EU133" s="214">
        <v>5</v>
      </c>
      <c r="EV133" s="214" t="s">
        <v>6192</v>
      </c>
      <c r="EW133" s="214" t="s">
        <v>230</v>
      </c>
      <c r="EX133" s="214">
        <v>3</v>
      </c>
      <c r="EY133" s="214" t="s">
        <v>6193</v>
      </c>
      <c r="EZ133" s="214" t="s">
        <v>1013</v>
      </c>
      <c r="FA133" s="215">
        <v>45838</v>
      </c>
      <c r="FB133" s="213" t="s">
        <v>6212</v>
      </c>
      <c r="FC133" s="216">
        <v>4</v>
      </c>
      <c r="FD133" s="216" t="s">
        <v>17</v>
      </c>
      <c r="FE133" s="216" t="s">
        <v>398</v>
      </c>
      <c r="FF133" s="216">
        <v>2</v>
      </c>
      <c r="FG133" s="216" t="s">
        <v>6211</v>
      </c>
      <c r="FH133" s="216" t="s">
        <v>17</v>
      </c>
      <c r="FI133" s="206">
        <v>45838</v>
      </c>
      <c r="FJ133" s="213" t="s">
        <v>51</v>
      </c>
      <c r="FK133" s="214" t="s">
        <v>17</v>
      </c>
      <c r="FL133" s="214">
        <v>0</v>
      </c>
      <c r="FM133" s="214" t="s">
        <v>17</v>
      </c>
      <c r="FN133" s="214" t="s">
        <v>17</v>
      </c>
      <c r="FO133" s="214">
        <v>0</v>
      </c>
      <c r="FP133" s="210">
        <v>0</v>
      </c>
      <c r="FQ133" s="211">
        <v>43502</v>
      </c>
      <c r="FR133" s="213" t="s">
        <v>52</v>
      </c>
      <c r="FS133" s="216" t="s">
        <v>17</v>
      </c>
      <c r="FT133" s="216">
        <v>0</v>
      </c>
      <c r="FU133" s="216" t="s">
        <v>17</v>
      </c>
      <c r="FV133" s="216" t="s">
        <v>17</v>
      </c>
      <c r="FW133" s="216">
        <v>0</v>
      </c>
      <c r="FX133" s="216">
        <v>0</v>
      </c>
      <c r="FY133" s="206">
        <v>43502</v>
      </c>
      <c r="FZ133" s="214" t="s">
        <v>2172</v>
      </c>
      <c r="GA133" s="214">
        <v>2</v>
      </c>
      <c r="GB133" s="214" t="s">
        <v>1215</v>
      </c>
      <c r="GC133" s="214" t="s">
        <v>62</v>
      </c>
      <c r="GD133" s="214">
        <v>2</v>
      </c>
      <c r="GE133" s="214" t="s">
        <v>17</v>
      </c>
      <c r="GF133" s="214" t="s">
        <v>17</v>
      </c>
      <c r="GG133" s="215">
        <v>45827</v>
      </c>
      <c r="GH133" s="213" t="s">
        <v>2178</v>
      </c>
      <c r="GI133" s="216">
        <v>1</v>
      </c>
      <c r="GJ133" s="216" t="s">
        <v>1215</v>
      </c>
      <c r="GK133" s="216" t="s">
        <v>62</v>
      </c>
      <c r="GL133" s="216">
        <v>2</v>
      </c>
      <c r="GM133" s="216" t="s">
        <v>17</v>
      </c>
      <c r="GN133" s="216" t="s">
        <v>17</v>
      </c>
      <c r="GO133" s="206">
        <v>45827</v>
      </c>
      <c r="GP133" s="214" t="s">
        <v>2173</v>
      </c>
      <c r="GQ133" s="214">
        <v>1</v>
      </c>
      <c r="GR133" s="214" t="s">
        <v>1215</v>
      </c>
      <c r="GS133" s="214" t="s">
        <v>62</v>
      </c>
      <c r="GT133" s="214">
        <v>2</v>
      </c>
      <c r="GU133" s="214" t="s">
        <v>17</v>
      </c>
      <c r="GV133" s="214" t="s">
        <v>17</v>
      </c>
      <c r="GW133" s="215">
        <v>45827</v>
      </c>
      <c r="GX133" s="213" t="s">
        <v>2179</v>
      </c>
      <c r="GY133" s="216">
        <v>0</v>
      </c>
      <c r="GZ133" s="216" t="s">
        <v>1215</v>
      </c>
      <c r="HA133" s="216" t="s">
        <v>62</v>
      </c>
      <c r="HB133" s="216">
        <v>2</v>
      </c>
      <c r="HC133" s="216" t="s">
        <v>17</v>
      </c>
      <c r="HD133" s="216" t="s">
        <v>17</v>
      </c>
      <c r="HE133" s="206">
        <v>45827</v>
      </c>
      <c r="HF133" s="214" t="s">
        <v>2171</v>
      </c>
      <c r="HG133" s="214">
        <v>0</v>
      </c>
      <c r="HH133" s="214" t="s">
        <v>1215</v>
      </c>
      <c r="HI133" s="214" t="s">
        <v>62</v>
      </c>
      <c r="HJ133" s="214">
        <v>2</v>
      </c>
      <c r="HK133" s="214" t="s">
        <v>17</v>
      </c>
      <c r="HL133" s="214" t="s">
        <v>17</v>
      </c>
      <c r="HM133" s="215">
        <v>45827</v>
      </c>
      <c r="HN133" s="213" t="s">
        <v>2177</v>
      </c>
      <c r="HO133" s="216">
        <v>0</v>
      </c>
      <c r="HP133" s="216" t="s">
        <v>1215</v>
      </c>
      <c r="HQ133" s="216" t="s">
        <v>62</v>
      </c>
      <c r="HR133" s="216">
        <v>2</v>
      </c>
      <c r="HS133" s="216" t="s">
        <v>17</v>
      </c>
      <c r="HT133" s="216" t="s">
        <v>17</v>
      </c>
      <c r="HU133" s="206">
        <v>45827</v>
      </c>
      <c r="HV133" s="214" t="s">
        <v>2174</v>
      </c>
      <c r="HW133" s="214">
        <v>0</v>
      </c>
      <c r="HX133" s="214" t="s">
        <v>1215</v>
      </c>
      <c r="HY133" s="214" t="s">
        <v>62</v>
      </c>
      <c r="HZ133" s="214">
        <v>2</v>
      </c>
      <c r="IA133" s="214" t="s">
        <v>17</v>
      </c>
      <c r="IB133" s="214" t="s">
        <v>17</v>
      </c>
      <c r="IC133" s="215">
        <v>45827</v>
      </c>
      <c r="ID133" s="213" t="s">
        <v>2176</v>
      </c>
      <c r="IE133" s="216">
        <v>2</v>
      </c>
      <c r="IF133" s="216" t="s">
        <v>1215</v>
      </c>
      <c r="IG133" s="216" t="s">
        <v>62</v>
      </c>
      <c r="IH133" s="216">
        <v>2</v>
      </c>
      <c r="II133" s="216" t="s">
        <v>17</v>
      </c>
      <c r="IJ133" s="216" t="s">
        <v>17</v>
      </c>
      <c r="IK133" s="206">
        <v>45827</v>
      </c>
      <c r="IL133" s="214" t="s">
        <v>2175</v>
      </c>
      <c r="IM133" s="214">
        <v>3</v>
      </c>
      <c r="IN133" s="214" t="s">
        <v>1215</v>
      </c>
      <c r="IO133" s="214" t="s">
        <v>62</v>
      </c>
      <c r="IP133" s="214">
        <v>2</v>
      </c>
      <c r="IQ133" s="214" t="s">
        <v>17</v>
      </c>
      <c r="IR133" s="214" t="s">
        <v>17</v>
      </c>
      <c r="IS133" s="215">
        <v>45827</v>
      </c>
    </row>
    <row r="134" spans="1:253" s="11" customFormat="1" ht="13.25" customHeight="1" x14ac:dyDescent="0.25"/>
    <row r="135" spans="1:253" s="11" customFormat="1" ht="13.25" customHeight="1" x14ac:dyDescent="0.25"/>
    <row r="136" spans="1:253" s="11" customFormat="1" ht="13.25" customHeight="1" x14ac:dyDescent="0.25"/>
    <row r="137" spans="1:253" s="11" customFormat="1" ht="13.25" customHeight="1" x14ac:dyDescent="0.25"/>
    <row r="138" spans="1:253" s="11" customFormat="1" ht="13.25" customHeight="1" x14ac:dyDescent="0.25"/>
    <row r="139" spans="1:253" s="11" customFormat="1" ht="13.25" customHeight="1" x14ac:dyDescent="0.25"/>
    <row r="140" spans="1:253" s="11" customFormat="1" ht="13.25" customHeight="1" x14ac:dyDescent="0.25"/>
    <row r="141" spans="1:253" s="11" customFormat="1" ht="13.25" customHeight="1" x14ac:dyDescent="0.25"/>
  </sheetData>
  <mergeCells count="31">
    <mergeCell ref="AD1:AK1"/>
    <mergeCell ref="ID1:IK1"/>
    <mergeCell ref="HV1:IC1"/>
    <mergeCell ref="CH1:CO1"/>
    <mergeCell ref="CP1:CW1"/>
    <mergeCell ref="HN1:HU1"/>
    <mergeCell ref="HF1:HM1"/>
    <mergeCell ref="ET1:FA1"/>
    <mergeCell ref="FB1:FI1"/>
    <mergeCell ref="GX1:HE1"/>
    <mergeCell ref="EM1:ES1"/>
    <mergeCell ref="BJ1:BQ1"/>
    <mergeCell ref="BR1:BY1"/>
    <mergeCell ref="DN1:DU1"/>
    <mergeCell ref="FZ1:GG1"/>
    <mergeCell ref="IL1:IS1"/>
    <mergeCell ref="F1:M1"/>
    <mergeCell ref="N1:U1"/>
    <mergeCell ref="DF1:DM1"/>
    <mergeCell ref="GP1:GW1"/>
    <mergeCell ref="EE1:EK1"/>
    <mergeCell ref="FR1:FY1"/>
    <mergeCell ref="BB1:BI1"/>
    <mergeCell ref="CX1:DE1"/>
    <mergeCell ref="BZ1:CG1"/>
    <mergeCell ref="DV1:EC1"/>
    <mergeCell ref="FJ1:FQ1"/>
    <mergeCell ref="GH1:GO1"/>
    <mergeCell ref="AT1:BA1"/>
    <mergeCell ref="AL1:AS1"/>
    <mergeCell ref="V1:AC1"/>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0" tint="-0.499984740745262"/>
  </sheetPr>
  <dimension ref="A1:AG144"/>
  <sheetViews>
    <sheetView topLeftCell="T270" workbookViewId="0">
      <selection activeCell="A250" sqref="A250:AG300"/>
    </sheetView>
  </sheetViews>
  <sheetFormatPr defaultColWidth="9.453125" defaultRowHeight="14.5" x14ac:dyDescent="0.35"/>
  <cols>
    <col min="1" max="1" width="36" style="1" customWidth="1"/>
    <col min="2" max="2" width="23.453125" style="1" customWidth="1"/>
    <col min="3" max="3" width="10.453125" style="1" bestFit="1" customWidth="1"/>
    <col min="4" max="4" width="11.453125" style="1" bestFit="1" customWidth="1"/>
    <col min="5" max="5" width="5.453125" style="1" bestFit="1" customWidth="1"/>
    <col min="6" max="6" width="12.453125" style="4" customWidth="1"/>
    <col min="7" max="7" width="11.453125" style="4" bestFit="1" customWidth="1"/>
    <col min="8" max="8" width="16.1796875" style="4" customWidth="1"/>
    <col min="9" max="9" width="10.453125" style="4" bestFit="1" customWidth="1"/>
    <col min="10" max="11" width="9.453125" style="4" hidden="1" customWidth="1"/>
    <col min="12" max="12" width="8.54296875" style="4" bestFit="1" customWidth="1"/>
    <col min="13" max="14" width="8.54296875" style="4" hidden="1" customWidth="1"/>
    <col min="15" max="15" width="6.453125" style="4" hidden="1" customWidth="1"/>
    <col min="16" max="16" width="6.54296875" style="4" hidden="1" customWidth="1"/>
    <col min="17" max="17" width="16.90625" style="4" customWidth="1"/>
    <col min="18" max="18" width="15.81640625" style="4" customWidth="1"/>
    <col min="19" max="19" width="10.453125" style="4" bestFit="1" customWidth="1"/>
    <col min="20" max="20" width="14.1796875" style="4" customWidth="1"/>
    <col min="21" max="21" width="10.453125" style="4" bestFit="1" customWidth="1"/>
    <col min="22" max="22" width="9.453125" style="4" bestFit="1" customWidth="1"/>
    <col min="23" max="24" width="10.453125" style="4" hidden="1" customWidth="1"/>
    <col min="25" max="25" width="9.453125" style="4" bestFit="1" customWidth="1"/>
    <col min="26" max="26" width="12.453125" style="4" bestFit="1" customWidth="1"/>
    <col min="27" max="27" width="9.453125" style="4" bestFit="1" customWidth="1"/>
    <col min="28" max="28" width="6.453125" style="4" bestFit="1" customWidth="1"/>
    <col min="29" max="31" width="9.453125" style="4" bestFit="1" customWidth="1"/>
    <col min="32" max="32" width="6.453125" style="4" bestFit="1" customWidth="1"/>
    <col min="33" max="33" width="12.453125" style="4" bestFit="1" customWidth="1"/>
    <col min="34" max="34" width="9.453125" style="1" customWidth="1"/>
    <col min="35" max="16384" width="9.453125" style="1"/>
  </cols>
  <sheetData>
    <row r="1" spans="1:33" s="5" customFormat="1" ht="147" customHeight="1" x14ac:dyDescent="0.25">
      <c r="A1" s="16" t="str">
        <f>'Core Indicators'!A:A</f>
        <v>Crisis</v>
      </c>
      <c r="B1" s="16" t="s">
        <v>7561</v>
      </c>
      <c r="C1" s="16" t="s">
        <v>7558</v>
      </c>
      <c r="D1" s="16" t="s">
        <v>7559</v>
      </c>
      <c r="E1" s="11" t="s">
        <v>7560</v>
      </c>
      <c r="F1" s="38" t="s">
        <v>7676</v>
      </c>
      <c r="G1" s="38" t="s">
        <v>7677</v>
      </c>
      <c r="H1" s="38" t="s">
        <v>7678</v>
      </c>
      <c r="I1" s="38" t="s">
        <v>7679</v>
      </c>
      <c r="J1" s="38" t="s">
        <v>7680</v>
      </c>
      <c r="K1" s="38" t="s">
        <v>7681</v>
      </c>
      <c r="L1" s="38" t="s">
        <v>7682</v>
      </c>
      <c r="M1" s="38" t="s">
        <v>7683</v>
      </c>
      <c r="N1" s="38" t="s">
        <v>7684</v>
      </c>
      <c r="O1" s="38" t="s">
        <v>7685</v>
      </c>
      <c r="P1" s="39" t="s">
        <v>7686</v>
      </c>
      <c r="Q1" s="38" t="s">
        <v>7687</v>
      </c>
      <c r="R1" s="38" t="s">
        <v>7688</v>
      </c>
      <c r="S1" s="38" t="s">
        <v>7689</v>
      </c>
      <c r="T1" s="38" t="s">
        <v>7690</v>
      </c>
      <c r="U1" s="38" t="s">
        <v>7691</v>
      </c>
      <c r="V1" s="39" t="s">
        <v>7692</v>
      </c>
      <c r="W1" s="39" t="s">
        <v>7693</v>
      </c>
      <c r="X1" s="39" t="s">
        <v>7694</v>
      </c>
      <c r="Y1" s="39" t="s">
        <v>1217</v>
      </c>
      <c r="Z1" s="39" t="s">
        <v>1229</v>
      </c>
      <c r="AA1" s="39" t="s">
        <v>1219</v>
      </c>
      <c r="AB1" s="39" t="s">
        <v>1231</v>
      </c>
      <c r="AC1" s="39" t="s">
        <v>1214</v>
      </c>
      <c r="AD1" s="39" t="s">
        <v>1227</v>
      </c>
      <c r="AE1" s="39" t="s">
        <v>1221</v>
      </c>
      <c r="AF1" s="39" t="s">
        <v>7637</v>
      </c>
      <c r="AG1" s="39" t="s">
        <v>1223</v>
      </c>
    </row>
    <row r="2" spans="1:33" ht="39.65" customHeight="1" x14ac:dyDescent="0.35">
      <c r="A2" s="45">
        <f>'Core Indicators'!A:A</f>
        <v>0</v>
      </c>
      <c r="B2" s="18"/>
      <c r="C2" s="18"/>
      <c r="D2" s="18"/>
      <c r="E2" s="11"/>
      <c r="F2" s="12" t="s">
        <v>7695</v>
      </c>
      <c r="G2" s="12" t="s">
        <v>7696</v>
      </c>
      <c r="H2" s="12" t="s">
        <v>7696</v>
      </c>
      <c r="I2" s="12" t="s">
        <v>7696</v>
      </c>
      <c r="J2" s="12" t="s">
        <v>7696</v>
      </c>
      <c r="K2" s="12"/>
      <c r="L2" s="12" t="s">
        <v>7696</v>
      </c>
      <c r="M2" s="12" t="s">
        <v>7696</v>
      </c>
      <c r="N2" s="12" t="s">
        <v>7696</v>
      </c>
      <c r="O2" s="12" t="s">
        <v>7696</v>
      </c>
      <c r="P2" s="12" t="s">
        <v>7697</v>
      </c>
      <c r="Q2" s="12" t="s">
        <v>7696</v>
      </c>
      <c r="R2" s="12" t="s">
        <v>7696</v>
      </c>
      <c r="S2" s="12" t="s">
        <v>7696</v>
      </c>
      <c r="T2" s="12" t="s">
        <v>7696</v>
      </c>
      <c r="U2" s="12" t="s">
        <v>7696</v>
      </c>
      <c r="V2" s="12" t="s">
        <v>7696</v>
      </c>
      <c r="W2" s="12" t="s">
        <v>7696</v>
      </c>
      <c r="X2" s="12" t="s">
        <v>7696</v>
      </c>
      <c r="Y2" s="12"/>
      <c r="Z2" s="12"/>
      <c r="AA2" s="12"/>
      <c r="AB2" s="12"/>
      <c r="AC2" s="12"/>
      <c r="AD2" s="12"/>
      <c r="AE2" s="12"/>
      <c r="AF2" s="12"/>
      <c r="AG2" s="12"/>
    </row>
    <row r="3" spans="1:33" s="43" customFormat="1" ht="20.149999999999999" customHeight="1" x14ac:dyDescent="0.35">
      <c r="A3" s="62" t="str">
        <f>'Core Indicators'!A:A</f>
        <v>Complex crisis in Afghanistan</v>
      </c>
      <c r="B3" s="62" t="str">
        <f>'Core Indicators'!B:B</f>
        <v>Conflict/ Violence,Political/economic crisis,Floods,Drought/drier conditions</v>
      </c>
      <c r="C3" s="62" t="str">
        <f>'Core Indicators'!C3</f>
        <v>AFG001</v>
      </c>
      <c r="D3" s="62" t="str">
        <f>'Core Indicators'!D3</f>
        <v>Afghanistan</v>
      </c>
      <c r="E3" s="62" t="str">
        <f>'Core Indicators'!E3</f>
        <v>AFG</v>
      </c>
      <c r="F3" s="41">
        <f>'Core Indicators'!O3</f>
        <v>652230</v>
      </c>
      <c r="G3" s="41">
        <f>'Core Indicators'!W3</f>
        <v>46000000</v>
      </c>
      <c r="H3" s="41">
        <f>'Core Indicators'!AE3</f>
        <v>46000000</v>
      </c>
      <c r="I3" s="41">
        <f>'Core Indicators'!AM3</f>
        <v>10724000</v>
      </c>
      <c r="J3" s="41">
        <f>'Core Indicators'!AU3</f>
        <v>186</v>
      </c>
      <c r="K3" s="41" t="str">
        <f>'Core Indicators'!BC3</f>
        <v>x</v>
      </c>
      <c r="L3" s="41">
        <f>'Core Indicators'!BK3</f>
        <v>597</v>
      </c>
      <c r="M3" s="41" t="str">
        <f>'Core Indicators'!BS3</f>
        <v>x</v>
      </c>
      <c r="N3" s="41" t="str">
        <f>'Core Indicators'!CA3</f>
        <v>x</v>
      </c>
      <c r="O3" s="41" t="e">
        <f>'Core Indicators'!CI3</f>
        <v>#N/A</v>
      </c>
      <c r="P3" s="41" t="str">
        <f>'Core Indicators'!CQ3</f>
        <v>x</v>
      </c>
      <c r="Q3" s="41">
        <f>'Core Indicators'!DG3</f>
        <v>0</v>
      </c>
      <c r="R3" s="41">
        <f>'Core Indicators'!DO3</f>
        <v>23112000</v>
      </c>
      <c r="S3" s="41">
        <f>'Core Indicators'!DW3</f>
        <v>16553000</v>
      </c>
      <c r="T3" s="41">
        <f>'Core Indicators'!EE3</f>
        <v>6335000</v>
      </c>
      <c r="U3" s="41">
        <f>'Core Indicators'!EM3</f>
        <v>0</v>
      </c>
      <c r="V3" s="41">
        <f>'Core Indicators'!FC3</f>
        <v>5</v>
      </c>
      <c r="W3" s="41" t="str">
        <f>'Core Indicators'!FK3</f>
        <v>x</v>
      </c>
      <c r="X3" s="41">
        <f>'Core Indicators'!FS3</f>
        <v>7800000</v>
      </c>
      <c r="Y3" s="41">
        <f>'Core Indicators'!GA3</f>
        <v>2</v>
      </c>
      <c r="Z3" s="41">
        <f>'Core Indicators'!GI3</f>
        <v>2</v>
      </c>
      <c r="AA3" s="41">
        <f>'Core Indicators'!GQ3</f>
        <v>3</v>
      </c>
      <c r="AB3" s="41">
        <f>'Core Indicators'!GY3</f>
        <v>0</v>
      </c>
      <c r="AC3" s="41">
        <f>'Core Indicators'!HG3</f>
        <v>2</v>
      </c>
      <c r="AD3" s="41">
        <f>'Core Indicators'!HO3</f>
        <v>3</v>
      </c>
      <c r="AE3" s="41">
        <f>'Core Indicators'!HW3</f>
        <v>2</v>
      </c>
      <c r="AF3" s="41">
        <f>'Core Indicators'!IE3</f>
        <v>3</v>
      </c>
      <c r="AG3" s="41">
        <f>'Core Indicators'!IM3</f>
        <v>3</v>
      </c>
    </row>
    <row r="4" spans="1:33" s="43" customFormat="1" ht="20.149999999999999" customHeight="1" x14ac:dyDescent="0.35">
      <c r="A4" s="224" t="str">
        <f>'Core Indicators'!A:A</f>
        <v>Drought in South-West Angola</v>
      </c>
      <c r="B4" s="224" t="str">
        <f>'Core Indicators'!B:B</f>
        <v>Drought/drier conditions</v>
      </c>
      <c r="C4" s="224" t="str">
        <f>'Core Indicators'!C4</f>
        <v>AGO002</v>
      </c>
      <c r="D4" s="224" t="str">
        <f>'Core Indicators'!D4</f>
        <v>Angola</v>
      </c>
      <c r="E4" s="224" t="str">
        <f>'Core Indicators'!E4</f>
        <v>AGO</v>
      </c>
      <c r="F4" s="42">
        <f>'Core Indicators'!O4</f>
        <v>446973</v>
      </c>
      <c r="G4" s="42">
        <f>'Core Indicators'!W4</f>
        <v>2750000</v>
      </c>
      <c r="H4" s="42">
        <f>'Core Indicators'!AE4</f>
        <v>2267000</v>
      </c>
      <c r="I4" s="42">
        <f>'Core Indicators'!AM4</f>
        <v>0</v>
      </c>
      <c r="J4" s="42" t="str">
        <f>'Core Indicators'!AU4</f>
        <v>x</v>
      </c>
      <c r="K4" s="42" t="str">
        <f>'Core Indicators'!BC4</f>
        <v>x</v>
      </c>
      <c r="L4" s="42" t="str">
        <f>'Core Indicators'!BK4</f>
        <v>x</v>
      </c>
      <c r="M4" s="42" t="str">
        <f>'Core Indicators'!BS4</f>
        <v>x</v>
      </c>
      <c r="N4" s="42" t="str">
        <f>'Core Indicators'!CA4</f>
        <v>x</v>
      </c>
      <c r="O4" s="42" t="e">
        <f>'Core Indicators'!CI4</f>
        <v>#N/A</v>
      </c>
      <c r="P4" s="42" t="str">
        <f>'Core Indicators'!CQ4</f>
        <v>x</v>
      </c>
      <c r="Q4" s="42">
        <f>'Core Indicators'!DG4</f>
        <v>483000</v>
      </c>
      <c r="R4" s="42">
        <f>'Core Indicators'!DO4</f>
        <v>683000</v>
      </c>
      <c r="S4" s="42">
        <f>'Core Indicators'!DW4</f>
        <v>1167000</v>
      </c>
      <c r="T4" s="42">
        <f>'Core Indicators'!EE4</f>
        <v>417000</v>
      </c>
      <c r="U4" s="42">
        <f>'Core Indicators'!EM4</f>
        <v>0</v>
      </c>
      <c r="V4" s="42">
        <f>'Core Indicators'!FC4</f>
        <v>1</v>
      </c>
      <c r="W4" s="42" t="str">
        <f>'Core Indicators'!FK4</f>
        <v>x</v>
      </c>
      <c r="X4" s="42" t="str">
        <f>'Core Indicators'!FS4</f>
        <v>x</v>
      </c>
      <c r="Y4" s="42">
        <f>'Core Indicators'!GA4</f>
        <v>0</v>
      </c>
      <c r="Z4" s="42">
        <f>'Core Indicators'!GI4</f>
        <v>0</v>
      </c>
      <c r="AA4" s="42">
        <f>'Core Indicators'!GQ4</f>
        <v>0</v>
      </c>
      <c r="AB4" s="42">
        <f>'Core Indicators'!GY4</f>
        <v>0</v>
      </c>
      <c r="AC4" s="42">
        <f>'Core Indicators'!HG4</f>
        <v>0</v>
      </c>
      <c r="AD4" s="42">
        <f>'Core Indicators'!HO4</f>
        <v>0</v>
      </c>
      <c r="AE4" s="42">
        <f>'Core Indicators'!HW4</f>
        <v>0</v>
      </c>
      <c r="AF4" s="42">
        <f>'Core Indicators'!IE4</f>
        <v>2</v>
      </c>
      <c r="AG4" s="42">
        <f>'Core Indicators'!IM4</f>
        <v>2</v>
      </c>
    </row>
    <row r="5" spans="1:33" s="43" customFormat="1" ht="20.149999999999999" customHeight="1" x14ac:dyDescent="0.35">
      <c r="A5" s="62" t="str">
        <f>'Core Indicators'!A:A</f>
        <v>Complex crisis in Burundi</v>
      </c>
      <c r="B5" s="62" t="str">
        <f>'Core Indicators'!B:B</f>
        <v>Floods,Political/economic crisis</v>
      </c>
      <c r="C5" s="62" t="str">
        <f>'Core Indicators'!C5</f>
        <v>BDI001</v>
      </c>
      <c r="D5" s="62" t="str">
        <f>'Core Indicators'!D5</f>
        <v>Burundi</v>
      </c>
      <c r="E5" s="62" t="str">
        <f>'Core Indicators'!E5</f>
        <v>BDI</v>
      </c>
      <c r="F5" s="41">
        <f>'Core Indicators'!O5</f>
        <v>25680</v>
      </c>
      <c r="G5" s="41">
        <f>'Core Indicators'!W5</f>
        <v>12289000</v>
      </c>
      <c r="H5" s="41">
        <f>'Core Indicators'!AE5</f>
        <v>7138000</v>
      </c>
      <c r="I5" s="41">
        <f>'Core Indicators'!AM5</f>
        <v>611000</v>
      </c>
      <c r="J5" s="41" t="str">
        <f>'Core Indicators'!AU5</f>
        <v>x</v>
      </c>
      <c r="K5" s="41">
        <f>'Core Indicators'!BC5</f>
        <v>561353</v>
      </c>
      <c r="L5" s="41">
        <f>'Core Indicators'!BK5</f>
        <v>179</v>
      </c>
      <c r="M5" s="41" t="str">
        <f>'Core Indicators'!BS5</f>
        <v>x</v>
      </c>
      <c r="N5" s="41" t="str">
        <f>'Core Indicators'!CA5</f>
        <v>x</v>
      </c>
      <c r="O5" s="41" t="e">
        <f>'Core Indicators'!CI5</f>
        <v>#N/A</v>
      </c>
      <c r="P5" s="41" t="str">
        <f>'Core Indicators'!CQ5</f>
        <v>x</v>
      </c>
      <c r="Q5" s="41">
        <f>'Core Indicators'!DG5</f>
        <v>5151000</v>
      </c>
      <c r="R5" s="41">
        <f>'Core Indicators'!DO5</f>
        <v>5925000</v>
      </c>
      <c r="S5" s="41">
        <f>'Core Indicators'!DW5</f>
        <v>1212000</v>
      </c>
      <c r="T5" s="41">
        <f>'Core Indicators'!EE5</f>
        <v>0</v>
      </c>
      <c r="U5" s="41">
        <f>'Core Indicators'!EM5</f>
        <v>0</v>
      </c>
      <c r="V5" s="41">
        <f>'Core Indicators'!FC5</f>
        <v>5</v>
      </c>
      <c r="W5" s="41" t="str">
        <f>'Core Indicators'!FK5</f>
        <v>x</v>
      </c>
      <c r="X5" s="41" t="str">
        <f>'Core Indicators'!FS5</f>
        <v>x</v>
      </c>
      <c r="Y5" s="41">
        <f>'Core Indicators'!GA5</f>
        <v>0</v>
      </c>
      <c r="Z5" s="41">
        <f>'Core Indicators'!GI5</f>
        <v>0</v>
      </c>
      <c r="AA5" s="41">
        <f>'Core Indicators'!GQ5</f>
        <v>1</v>
      </c>
      <c r="AB5" s="41">
        <f>'Core Indicators'!GY5</f>
        <v>0</v>
      </c>
      <c r="AC5" s="41">
        <f>'Core Indicators'!HG5</f>
        <v>0</v>
      </c>
      <c r="AD5" s="41">
        <f>'Core Indicators'!HO5</f>
        <v>1</v>
      </c>
      <c r="AE5" s="41">
        <f>'Core Indicators'!HW5</f>
        <v>0</v>
      </c>
      <c r="AF5" s="41">
        <f>'Core Indicators'!IE5</f>
        <v>0</v>
      </c>
      <c r="AG5" s="41">
        <f>'Core Indicators'!IM5</f>
        <v>1</v>
      </c>
    </row>
    <row r="6" spans="1:33" s="43" customFormat="1" ht="20.149999999999999" customHeight="1" x14ac:dyDescent="0.35">
      <c r="A6" s="224" t="str">
        <f>'Core Indicators'!A:A</f>
        <v>Displacement from Eastern DRC</v>
      </c>
      <c r="B6" s="224" t="str">
        <f>'Core Indicators'!B:B</f>
        <v>International Displacement</v>
      </c>
      <c r="C6" s="224" t="str">
        <f>'Core Indicators'!C6</f>
        <v>BDI004</v>
      </c>
      <c r="D6" s="224" t="str">
        <f>'Core Indicators'!D6</f>
        <v>Burundi</v>
      </c>
      <c r="E6" s="224" t="str">
        <f>'Core Indicators'!E6</f>
        <v>BDI</v>
      </c>
      <c r="F6" s="42">
        <f>'Core Indicators'!O6</f>
        <v>11209</v>
      </c>
      <c r="G6" s="42">
        <f>'Core Indicators'!W6</f>
        <v>2792000</v>
      </c>
      <c r="H6" s="42">
        <f>'Core Indicators'!AE6</f>
        <v>76000</v>
      </c>
      <c r="I6" s="42">
        <f>'Core Indicators'!AM6</f>
        <v>76000</v>
      </c>
      <c r="J6" s="42" t="str">
        <f>'Core Indicators'!AU6</f>
        <v>x</v>
      </c>
      <c r="K6" s="42">
        <f>'Core Indicators'!BC6</f>
        <v>0</v>
      </c>
      <c r="L6" s="42" t="str">
        <f>'Core Indicators'!BK6</f>
        <v>x</v>
      </c>
      <c r="M6" s="42" t="str">
        <f>'Core Indicators'!BS6</f>
        <v>x</v>
      </c>
      <c r="N6" s="42" t="str">
        <f>'Core Indicators'!CA6</f>
        <v>x</v>
      </c>
      <c r="O6" s="42" t="e">
        <f>'Core Indicators'!CI6</f>
        <v>#N/A</v>
      </c>
      <c r="P6" s="42" t="str">
        <f>'Core Indicators'!CQ6</f>
        <v>x</v>
      </c>
      <c r="Q6" s="42">
        <f>'Core Indicators'!DG6</f>
        <v>2716000</v>
      </c>
      <c r="R6" s="42">
        <f>'Core Indicators'!DO6</f>
        <v>0</v>
      </c>
      <c r="S6" s="42">
        <f>'Core Indicators'!DW6</f>
        <v>76000</v>
      </c>
      <c r="T6" s="42">
        <f>'Core Indicators'!EE6</f>
        <v>0</v>
      </c>
      <c r="U6" s="42">
        <f>'Core Indicators'!EM6</f>
        <v>0</v>
      </c>
      <c r="V6" s="42">
        <f>'Core Indicators'!FC6</f>
        <v>3</v>
      </c>
      <c r="W6" s="42" t="str">
        <f>'Core Indicators'!FK6</f>
        <v>x</v>
      </c>
      <c r="X6" s="42" t="str">
        <f>'Core Indicators'!FS6</f>
        <v>x</v>
      </c>
      <c r="Y6" s="42">
        <f>'Core Indicators'!GA6</f>
        <v>0</v>
      </c>
      <c r="Z6" s="42">
        <f>'Core Indicators'!GI6</f>
        <v>0</v>
      </c>
      <c r="AA6" s="42">
        <f>'Core Indicators'!GQ6</f>
        <v>1</v>
      </c>
      <c r="AB6" s="42">
        <f>'Core Indicators'!GY6</f>
        <v>0</v>
      </c>
      <c r="AC6" s="42">
        <f>'Core Indicators'!HG6</f>
        <v>0</v>
      </c>
      <c r="AD6" s="42">
        <f>'Core Indicators'!HO6</f>
        <v>1</v>
      </c>
      <c r="AE6" s="42">
        <f>'Core Indicators'!HW6</f>
        <v>0</v>
      </c>
      <c r="AF6" s="42">
        <f>'Core Indicators'!IE6</f>
        <v>0</v>
      </c>
      <c r="AG6" s="42">
        <f>'Core Indicators'!IM6</f>
        <v>1</v>
      </c>
    </row>
    <row r="7" spans="1:33" s="43" customFormat="1" ht="20.149999999999999" customHeight="1" x14ac:dyDescent="0.35">
      <c r="A7" s="62" t="str">
        <f>'Core Indicators'!A:A</f>
        <v>Conflict in northern region of Benin</v>
      </c>
      <c r="B7" s="62" t="str">
        <f>'Core Indicators'!B:B</f>
        <v>Conflict/ Violence</v>
      </c>
      <c r="C7" s="62" t="str">
        <f>'Core Indicators'!C7</f>
        <v>BEN002</v>
      </c>
      <c r="D7" s="62" t="str">
        <f>'Core Indicators'!D7</f>
        <v>Benin</v>
      </c>
      <c r="E7" s="62" t="str">
        <f>'Core Indicators'!E7</f>
        <v>BEN</v>
      </c>
      <c r="F7" s="41">
        <f>'Core Indicators'!O7</f>
        <v>47633</v>
      </c>
      <c r="G7" s="41">
        <f>'Core Indicators'!W7</f>
        <v>2444000</v>
      </c>
      <c r="H7" s="41">
        <f>'Core Indicators'!AE7</f>
        <v>517000</v>
      </c>
      <c r="I7" s="41">
        <f>'Core Indicators'!AM7</f>
        <v>9000</v>
      </c>
      <c r="J7" s="41" t="str">
        <f>'Core Indicators'!AU7</f>
        <v>x</v>
      </c>
      <c r="K7" s="41" t="str">
        <f>'Core Indicators'!BC7</f>
        <v>x</v>
      </c>
      <c r="L7" s="41">
        <f>'Core Indicators'!BK7</f>
        <v>356</v>
      </c>
      <c r="M7" s="41" t="str">
        <f>'Core Indicators'!BS7</f>
        <v>x</v>
      </c>
      <c r="N7" s="41" t="str">
        <f>'Core Indicators'!CA7</f>
        <v>x</v>
      </c>
      <c r="O7" s="41" t="e">
        <f>'Core Indicators'!CI7</f>
        <v>#N/A</v>
      </c>
      <c r="P7" s="41" t="str">
        <f>'Core Indicators'!CQ7</f>
        <v>x</v>
      </c>
      <c r="Q7" s="41">
        <f>'Core Indicators'!DG7</f>
        <v>1927000</v>
      </c>
      <c r="R7" s="41">
        <f>'Core Indicators'!DO7</f>
        <v>384000</v>
      </c>
      <c r="S7" s="41">
        <f>'Core Indicators'!DW7</f>
        <v>132000</v>
      </c>
      <c r="T7" s="41">
        <f>'Core Indicators'!EE7</f>
        <v>0</v>
      </c>
      <c r="U7" s="41">
        <f>'Core Indicators'!EM7</f>
        <v>0</v>
      </c>
      <c r="V7" s="41">
        <f>'Core Indicators'!FC7</f>
        <v>3</v>
      </c>
      <c r="W7" s="41" t="str">
        <f>'Core Indicators'!FK7</f>
        <v>x</v>
      </c>
      <c r="X7" s="41" t="str">
        <f>'Core Indicators'!FS7</f>
        <v>x</v>
      </c>
      <c r="Y7" s="41">
        <f>'Core Indicators'!GA7</f>
        <v>0</v>
      </c>
      <c r="Z7" s="41">
        <f>'Core Indicators'!GI7</f>
        <v>0</v>
      </c>
      <c r="AA7" s="41">
        <f>'Core Indicators'!GQ7</f>
        <v>0</v>
      </c>
      <c r="AB7" s="41">
        <f>'Core Indicators'!GY7</f>
        <v>0</v>
      </c>
      <c r="AC7" s="41">
        <f>'Core Indicators'!HG7</f>
        <v>0</v>
      </c>
      <c r="AD7" s="41">
        <f>'Core Indicators'!HO7</f>
        <v>0</v>
      </c>
      <c r="AE7" s="41">
        <f>'Core Indicators'!HW7</f>
        <v>2</v>
      </c>
      <c r="AF7" s="41">
        <f>'Core Indicators'!IE7</f>
        <v>1</v>
      </c>
      <c r="AG7" s="41">
        <f>'Core Indicators'!IM7</f>
        <v>1</v>
      </c>
    </row>
    <row r="8" spans="1:33" s="43" customFormat="1" ht="20.149999999999999" customHeight="1" x14ac:dyDescent="0.35">
      <c r="A8" s="224" t="str">
        <f>'Core Indicators'!A:A</f>
        <v>Conflict and Climatic Shocks in Burkina Faso</v>
      </c>
      <c r="B8" s="224" t="str">
        <f>'Core Indicators'!B:B</f>
        <v>Conflict/ Violence,Drought/drier conditions,Floods</v>
      </c>
      <c r="C8" s="224" t="str">
        <f>'Core Indicators'!C8</f>
        <v>BFA002</v>
      </c>
      <c r="D8" s="224" t="str">
        <f>'Core Indicators'!D8</f>
        <v>Burkina Faso</v>
      </c>
      <c r="E8" s="224" t="str">
        <f>'Core Indicators'!E8</f>
        <v>BFA</v>
      </c>
      <c r="F8" s="42">
        <f>'Core Indicators'!O8</f>
        <v>273600</v>
      </c>
      <c r="G8" s="42">
        <f>'Core Indicators'!W8</f>
        <v>23400000</v>
      </c>
      <c r="H8" s="42">
        <f>'Core Indicators'!AE8</f>
        <v>5915000</v>
      </c>
      <c r="I8" s="42">
        <f>'Core Indicators'!AM8</f>
        <v>2104000</v>
      </c>
      <c r="J8" s="42" t="str">
        <f>'Core Indicators'!AU8</f>
        <v>x</v>
      </c>
      <c r="K8" s="42" t="str">
        <f>'Core Indicators'!BC8</f>
        <v>x</v>
      </c>
      <c r="L8" s="42">
        <f>'Core Indicators'!BK8</f>
        <v>3484</v>
      </c>
      <c r="M8" s="42" t="str">
        <f>'Core Indicators'!BS8</f>
        <v>x</v>
      </c>
      <c r="N8" s="42" t="str">
        <f>'Core Indicators'!CA8</f>
        <v>x</v>
      </c>
      <c r="O8" s="42" t="e">
        <f>'Core Indicators'!CI8</f>
        <v>#N/A</v>
      </c>
      <c r="P8" s="42" t="str">
        <f>'Core Indicators'!CQ8</f>
        <v>x</v>
      </c>
      <c r="Q8" s="42">
        <f>'Core Indicators'!DG8</f>
        <v>17485000</v>
      </c>
      <c r="R8" s="42">
        <f>'Core Indicators'!DO8</f>
        <v>0</v>
      </c>
      <c r="S8" s="42">
        <f>'Core Indicators'!DW8</f>
        <v>4337000</v>
      </c>
      <c r="T8" s="42">
        <f>'Core Indicators'!EE8</f>
        <v>1578000</v>
      </c>
      <c r="U8" s="42">
        <f>'Core Indicators'!EM8</f>
        <v>0</v>
      </c>
      <c r="V8" s="42">
        <f>'Core Indicators'!FC8</f>
        <v>4</v>
      </c>
      <c r="W8" s="42" t="str">
        <f>'Core Indicators'!FK8</f>
        <v>x</v>
      </c>
      <c r="X8" s="42">
        <f>'Core Indicators'!FS8</f>
        <v>0</v>
      </c>
      <c r="Y8" s="42">
        <f>'Core Indicators'!GA8</f>
        <v>1</v>
      </c>
      <c r="Z8" s="42">
        <f>'Core Indicators'!GI8</f>
        <v>3</v>
      </c>
      <c r="AA8" s="42">
        <f>'Core Indicators'!GQ8</f>
        <v>3</v>
      </c>
      <c r="AB8" s="42">
        <f>'Core Indicators'!GY8</f>
        <v>0</v>
      </c>
      <c r="AC8" s="42">
        <f>'Core Indicators'!HG8</f>
        <v>2</v>
      </c>
      <c r="AD8" s="42">
        <f>'Core Indicators'!HO8</f>
        <v>2</v>
      </c>
      <c r="AE8" s="42">
        <f>'Core Indicators'!HW8</f>
        <v>3</v>
      </c>
      <c r="AF8" s="42">
        <f>'Core Indicators'!IE8</f>
        <v>1</v>
      </c>
      <c r="AG8" s="42">
        <f>'Core Indicators'!IM8</f>
        <v>1</v>
      </c>
    </row>
    <row r="9" spans="1:33" s="43" customFormat="1" ht="20.149999999999999" customHeight="1" x14ac:dyDescent="0.35">
      <c r="A9" s="62" t="str">
        <f>'Core Indicators'!A:A</f>
        <v>Multiple crises in Bangladesh</v>
      </c>
      <c r="B9" s="62" t="str">
        <f>'Core Indicators'!B:B</f>
        <v>International Displacement,Floods,Cyclone,Political/economic crisis</v>
      </c>
      <c r="C9" s="62" t="str">
        <f>'Core Indicators'!C9</f>
        <v>BGD001</v>
      </c>
      <c r="D9" s="62" t="str">
        <f>'Core Indicators'!D9</f>
        <v>Bangladesh</v>
      </c>
      <c r="E9" s="62" t="str">
        <f>'Core Indicators'!E9</f>
        <v>BGD</v>
      </c>
      <c r="F9" s="41">
        <f>'Core Indicators'!O9</f>
        <v>87506</v>
      </c>
      <c r="G9" s="41">
        <f>'Core Indicators'!W9</f>
        <v>96669000</v>
      </c>
      <c r="H9" s="41">
        <f>'Core Indicators'!AE9</f>
        <v>50718000</v>
      </c>
      <c r="I9" s="41">
        <f>'Core Indicators'!AM9</f>
        <v>1139000</v>
      </c>
      <c r="J9" s="41" t="str">
        <f>'Core Indicators'!AU9</f>
        <v>x</v>
      </c>
      <c r="K9" s="41" t="str">
        <f>'Core Indicators'!BC9</f>
        <v>x</v>
      </c>
      <c r="L9" s="41">
        <f>'Core Indicators'!BK9</f>
        <v>8</v>
      </c>
      <c r="M9" s="41" t="str">
        <f>'Core Indicators'!BS9</f>
        <v>x</v>
      </c>
      <c r="N9" s="41" t="str">
        <f>'Core Indicators'!CA9</f>
        <v>x</v>
      </c>
      <c r="O9" s="41" t="e">
        <f>'Core Indicators'!CI9</f>
        <v>#N/A</v>
      </c>
      <c r="P9" s="41" t="str">
        <f>'Core Indicators'!CQ9</f>
        <v>x</v>
      </c>
      <c r="Q9" s="41">
        <f>'Core Indicators'!DG9</f>
        <v>45951000</v>
      </c>
      <c r="R9" s="41">
        <f>'Core Indicators'!DO9</f>
        <v>33744000</v>
      </c>
      <c r="S9" s="41">
        <f>'Core Indicators'!DW9</f>
        <v>16613000</v>
      </c>
      <c r="T9" s="41">
        <f>'Core Indicators'!EE9</f>
        <v>361000</v>
      </c>
      <c r="U9" s="41" t="str">
        <f>'Core Indicators'!EM9</f>
        <v>x</v>
      </c>
      <c r="V9" s="41">
        <f>'Core Indicators'!FC9</f>
        <v>3</v>
      </c>
      <c r="W9" s="41" t="str">
        <f>'Core Indicators'!FK9</f>
        <v>x</v>
      </c>
      <c r="X9" s="41" t="str">
        <f>'Core Indicators'!FS9</f>
        <v>x</v>
      </c>
      <c r="Y9" s="41">
        <f>'Core Indicators'!GA9</f>
        <v>1</v>
      </c>
      <c r="Z9" s="41">
        <f>'Core Indicators'!GI9</f>
        <v>1</v>
      </c>
      <c r="AA9" s="41">
        <f>'Core Indicators'!GQ9</f>
        <v>2</v>
      </c>
      <c r="AB9" s="41">
        <f>'Core Indicators'!GY9</f>
        <v>0</v>
      </c>
      <c r="AC9" s="41">
        <f>'Core Indicators'!HG9</f>
        <v>0</v>
      </c>
      <c r="AD9" s="41">
        <f>'Core Indicators'!HO9</f>
        <v>2</v>
      </c>
      <c r="AE9" s="41">
        <f>'Core Indicators'!HW9</f>
        <v>1</v>
      </c>
      <c r="AF9" s="41">
        <f>'Core Indicators'!IE9</f>
        <v>1</v>
      </c>
      <c r="AG9" s="41">
        <f>'Core Indicators'!IM9</f>
        <v>1</v>
      </c>
    </row>
    <row r="10" spans="1:33" s="43" customFormat="1" ht="20.149999999999999" customHeight="1" x14ac:dyDescent="0.35">
      <c r="A10" s="224" t="str">
        <f>'Core Indicators'!A:A</f>
        <v>Displacement of Rohingyas to Bangladesh</v>
      </c>
      <c r="B10" s="224" t="str">
        <f>'Core Indicators'!B:B</f>
        <v>International Displacement</v>
      </c>
      <c r="C10" s="224" t="str">
        <f>'Core Indicators'!C10</f>
        <v>BGD002</v>
      </c>
      <c r="D10" s="224" t="str">
        <f>'Core Indicators'!D10</f>
        <v>Bangladesh</v>
      </c>
      <c r="E10" s="224" t="str">
        <f>'Core Indicators'!E10</f>
        <v>BGD</v>
      </c>
      <c r="F10" s="42">
        <f>'Core Indicators'!O10</f>
        <v>710.46</v>
      </c>
      <c r="G10" s="42">
        <f>'Core Indicators'!W10</f>
        <v>1736000</v>
      </c>
      <c r="H10" s="42">
        <f>'Core Indicators'!AE10</f>
        <v>1736000</v>
      </c>
      <c r="I10" s="42">
        <f>'Core Indicators'!AM10</f>
        <v>1139000</v>
      </c>
      <c r="J10" s="42" t="str">
        <f>'Core Indicators'!AU10</f>
        <v>x</v>
      </c>
      <c r="K10" s="42" t="str">
        <f>'Core Indicators'!BC10</f>
        <v>x</v>
      </c>
      <c r="L10" s="42">
        <f>'Core Indicators'!BK10</f>
        <v>8</v>
      </c>
      <c r="M10" s="42" t="str">
        <f>'Core Indicators'!BS10</f>
        <v>x</v>
      </c>
      <c r="N10" s="42" t="str">
        <f>'Core Indicators'!CA10</f>
        <v>x</v>
      </c>
      <c r="O10" s="42" t="e">
        <f>'Core Indicators'!CI10</f>
        <v>#N/A</v>
      </c>
      <c r="P10" s="42" t="str">
        <f>'Core Indicators'!CQ10</f>
        <v>x</v>
      </c>
      <c r="Q10" s="42">
        <f>'Core Indicators'!DG10</f>
        <v>0</v>
      </c>
      <c r="R10" s="42">
        <f>'Core Indicators'!DO10</f>
        <v>86000</v>
      </c>
      <c r="S10" s="42">
        <f>'Core Indicators'!DW10</f>
        <v>1427000</v>
      </c>
      <c r="T10" s="42">
        <f>'Core Indicators'!EE10</f>
        <v>223000</v>
      </c>
      <c r="U10" s="42" t="str">
        <f>'Core Indicators'!EM10</f>
        <v>x</v>
      </c>
      <c r="V10" s="42">
        <f>'Core Indicators'!FC10</f>
        <v>2</v>
      </c>
      <c r="W10" s="42" t="str">
        <f>'Core Indicators'!FK10</f>
        <v>x</v>
      </c>
      <c r="X10" s="42" t="str">
        <f>'Core Indicators'!FS10</f>
        <v>x</v>
      </c>
      <c r="Y10" s="42">
        <f>'Core Indicators'!GA10</f>
        <v>1</v>
      </c>
      <c r="Z10" s="42">
        <f>'Core Indicators'!GI10</f>
        <v>1</v>
      </c>
      <c r="AA10" s="42">
        <f>'Core Indicators'!GQ10</f>
        <v>2</v>
      </c>
      <c r="AB10" s="42">
        <f>'Core Indicators'!GY10</f>
        <v>0</v>
      </c>
      <c r="AC10" s="42">
        <f>'Core Indicators'!HG10</f>
        <v>0</v>
      </c>
      <c r="AD10" s="42">
        <f>'Core Indicators'!HO10</f>
        <v>2</v>
      </c>
      <c r="AE10" s="42">
        <f>'Core Indicators'!HW10</f>
        <v>1</v>
      </c>
      <c r="AF10" s="42">
        <f>'Core Indicators'!IE10</f>
        <v>1</v>
      </c>
      <c r="AG10" s="42">
        <f>'Core Indicators'!IM10</f>
        <v>1</v>
      </c>
    </row>
    <row r="11" spans="1:33" s="43" customFormat="1" ht="20.149999999999999" customHeight="1" x14ac:dyDescent="0.35">
      <c r="A11" s="62" t="str">
        <f>'Core Indicators'!A:A</f>
        <v>Climatic shocks and political/economic crisis in Bangladesh</v>
      </c>
      <c r="B11" s="62" t="str">
        <f>'Core Indicators'!B:B</f>
        <v>Cyclone,Floods,Political/economic crisis</v>
      </c>
      <c r="C11" s="62" t="str">
        <f>'Core Indicators'!C11</f>
        <v>BGD012</v>
      </c>
      <c r="D11" s="62" t="str">
        <f>'Core Indicators'!D11</f>
        <v>Bangladesh</v>
      </c>
      <c r="E11" s="62" t="str">
        <f>'Core Indicators'!E11</f>
        <v>BGD</v>
      </c>
      <c r="F11" s="41">
        <f>'Core Indicators'!O11</f>
        <v>87506</v>
      </c>
      <c r="G11" s="41">
        <f>'Core Indicators'!W11</f>
        <v>94933000</v>
      </c>
      <c r="H11" s="41">
        <f>'Core Indicators'!AE11</f>
        <v>48982000</v>
      </c>
      <c r="I11" s="41" t="str">
        <f>'Core Indicators'!AM11</f>
        <v>x</v>
      </c>
      <c r="J11" s="41" t="str">
        <f>'Core Indicators'!AU11</f>
        <v>x</v>
      </c>
      <c r="K11" s="41" t="str">
        <f>'Core Indicators'!BC11</f>
        <v>x</v>
      </c>
      <c r="L11" s="41" t="str">
        <f>'Core Indicators'!BK11</f>
        <v>x</v>
      </c>
      <c r="M11" s="41" t="str">
        <f>'Core Indicators'!BS11</f>
        <v>x</v>
      </c>
      <c r="N11" s="41" t="str">
        <f>'Core Indicators'!CA11</f>
        <v>x</v>
      </c>
      <c r="O11" s="41" t="e">
        <f>'Core Indicators'!CI11</f>
        <v>#N/A</v>
      </c>
      <c r="P11" s="41" t="str">
        <f>'Core Indicators'!CQ11</f>
        <v>x</v>
      </c>
      <c r="Q11" s="41">
        <f>'Core Indicators'!DG11</f>
        <v>45951000</v>
      </c>
      <c r="R11" s="41">
        <f>'Core Indicators'!DO11</f>
        <v>33658000</v>
      </c>
      <c r="S11" s="41">
        <f>'Core Indicators'!DW11</f>
        <v>15186000</v>
      </c>
      <c r="T11" s="41">
        <f>'Core Indicators'!EE11</f>
        <v>138000</v>
      </c>
      <c r="U11" s="41">
        <f>'Core Indicators'!EM11</f>
        <v>0</v>
      </c>
      <c r="V11" s="41">
        <f>'Core Indicators'!FC11</f>
        <v>1</v>
      </c>
      <c r="W11" s="41" t="str">
        <f>'Core Indicators'!FK11</f>
        <v>x</v>
      </c>
      <c r="X11" s="41" t="str">
        <f>'Core Indicators'!FS11</f>
        <v>x</v>
      </c>
      <c r="Y11" s="41">
        <f>'Core Indicators'!GA11</f>
        <v>1</v>
      </c>
      <c r="Z11" s="41">
        <f>'Core Indicators'!GI11</f>
        <v>0</v>
      </c>
      <c r="AA11" s="41">
        <f>'Core Indicators'!GQ11</f>
        <v>0</v>
      </c>
      <c r="AB11" s="41">
        <f>'Core Indicators'!GY11</f>
        <v>0</v>
      </c>
      <c r="AC11" s="41">
        <f>'Core Indicators'!HG11</f>
        <v>0</v>
      </c>
      <c r="AD11" s="41">
        <f>'Core Indicators'!HO11</f>
        <v>0</v>
      </c>
      <c r="AE11" s="41">
        <f>'Core Indicators'!HW11</f>
        <v>0</v>
      </c>
      <c r="AF11" s="41">
        <f>'Core Indicators'!IE11</f>
        <v>1</v>
      </c>
      <c r="AG11" s="41">
        <f>'Core Indicators'!IM11</f>
        <v>1</v>
      </c>
    </row>
    <row r="12" spans="1:33" s="43" customFormat="1" ht="20.149999999999999" customHeight="1" x14ac:dyDescent="0.35">
      <c r="A12" s="224" t="str">
        <f>'Core Indicators'!A:A</f>
        <v>Displacement from Ukraine to Belarus</v>
      </c>
      <c r="B12" s="224" t="str">
        <f>'Core Indicators'!B:B</f>
        <v>International Displacement</v>
      </c>
      <c r="C12" s="224" t="str">
        <f>'Core Indicators'!C12</f>
        <v>BLR002</v>
      </c>
      <c r="D12" s="224" t="str">
        <f>'Core Indicators'!D12</f>
        <v>Belarus</v>
      </c>
      <c r="E12" s="224" t="str">
        <f>'Core Indicators'!E12</f>
        <v>BLR</v>
      </c>
      <c r="F12" s="42">
        <f>'Core Indicators'!O12</f>
        <v>207582</v>
      </c>
      <c r="G12" s="42">
        <f>'Core Indicators'!W12</f>
        <v>9220000</v>
      </c>
      <c r="H12" s="42">
        <f>'Core Indicators'!AE12</f>
        <v>42000</v>
      </c>
      <c r="I12" s="42">
        <f>'Core Indicators'!AM12</f>
        <v>42000</v>
      </c>
      <c r="J12" s="42" t="str">
        <f>'Core Indicators'!AU12</f>
        <v>x</v>
      </c>
      <c r="K12" s="42" t="str">
        <f>'Core Indicators'!BC12</f>
        <v>x</v>
      </c>
      <c r="L12" s="42">
        <f>'Core Indicators'!BK12</f>
        <v>0</v>
      </c>
      <c r="M12" s="42">
        <f>'Core Indicators'!BS12</f>
        <v>0</v>
      </c>
      <c r="N12" s="42">
        <f>'Core Indicators'!CA12</f>
        <v>0</v>
      </c>
      <c r="O12" s="42" t="e">
        <f>'Core Indicators'!CI12</f>
        <v>#N/A</v>
      </c>
      <c r="P12" s="42" t="str">
        <f>'Core Indicators'!CQ12</f>
        <v>x</v>
      </c>
      <c r="Q12" s="42">
        <f>'Core Indicators'!DG12</f>
        <v>9178000</v>
      </c>
      <c r="R12" s="42">
        <f>'Core Indicators'!DO12</f>
        <v>0</v>
      </c>
      <c r="S12" s="42">
        <f>'Core Indicators'!DW12</f>
        <v>42000</v>
      </c>
      <c r="T12" s="42">
        <f>'Core Indicators'!EE12</f>
        <v>0</v>
      </c>
      <c r="U12" s="42">
        <f>'Core Indicators'!EM12</f>
        <v>0</v>
      </c>
      <c r="V12" s="42">
        <f>'Core Indicators'!FC12</f>
        <v>2</v>
      </c>
      <c r="W12" s="42" t="str">
        <f>'Core Indicators'!FK12</f>
        <v>x</v>
      </c>
      <c r="X12" s="42" t="str">
        <f>'Core Indicators'!FS12</f>
        <v>x</v>
      </c>
      <c r="Y12" s="42">
        <f>'Core Indicators'!GA12</f>
        <v>1</v>
      </c>
      <c r="Z12" s="42">
        <f>'Core Indicators'!GI12</f>
        <v>0</v>
      </c>
      <c r="AA12" s="42">
        <f>'Core Indicators'!GQ12</f>
        <v>1</v>
      </c>
      <c r="AB12" s="42">
        <f>'Core Indicators'!GY12</f>
        <v>0</v>
      </c>
      <c r="AC12" s="42">
        <f>'Core Indicators'!HG12</f>
        <v>0</v>
      </c>
      <c r="AD12" s="42">
        <f>'Core Indicators'!HO12</f>
        <v>0</v>
      </c>
      <c r="AE12" s="42">
        <f>'Core Indicators'!HW12</f>
        <v>0</v>
      </c>
      <c r="AF12" s="42">
        <f>'Core Indicators'!IE12</f>
        <v>3</v>
      </c>
      <c r="AG12" s="42">
        <f>'Core Indicators'!IM12</f>
        <v>0</v>
      </c>
    </row>
    <row r="13" spans="1:33" s="43" customFormat="1" ht="20.149999999999999" customHeight="1" x14ac:dyDescent="0.35">
      <c r="A13" s="62" t="str">
        <f>'Core Indicators'!A:A</f>
        <v>Floods in Bolivia</v>
      </c>
      <c r="B13" s="62" t="str">
        <f>'Core Indicators'!B:B</f>
        <v>Floods</v>
      </c>
      <c r="C13" s="62" t="str">
        <f>'Core Indicators'!C13</f>
        <v>BOL002</v>
      </c>
      <c r="D13" s="62" t="str">
        <f>'Core Indicators'!D13</f>
        <v>Bolivia</v>
      </c>
      <c r="E13" s="62" t="str">
        <f>'Core Indicators'!E13</f>
        <v>BOL</v>
      </c>
      <c r="F13" s="41">
        <f>'Core Indicators'!O13</f>
        <v>1042950</v>
      </c>
      <c r="G13" s="41">
        <f>'Core Indicators'!W13</f>
        <v>3200000</v>
      </c>
      <c r="H13" s="41">
        <f>'Core Indicators'!AE13</f>
        <v>2200000</v>
      </c>
      <c r="I13" s="41">
        <f>'Core Indicators'!AM13</f>
        <v>994000</v>
      </c>
      <c r="J13" s="41" t="str">
        <f>'Core Indicators'!AU13</f>
        <v>x</v>
      </c>
      <c r="K13" s="41" t="str">
        <f>'Core Indicators'!BC13</f>
        <v>x</v>
      </c>
      <c r="L13" s="41">
        <f>'Core Indicators'!BK13</f>
        <v>58</v>
      </c>
      <c r="M13" s="41">
        <f>'Core Indicators'!BS13</f>
        <v>7259</v>
      </c>
      <c r="N13" s="41">
        <f>'Core Indicators'!CA13</f>
        <v>2530</v>
      </c>
      <c r="O13" s="41" t="e">
        <f>'Core Indicators'!CI13</f>
        <v>#N/A</v>
      </c>
      <c r="P13" s="41" t="str">
        <f>'Core Indicators'!CQ13</f>
        <v>x</v>
      </c>
      <c r="Q13" s="41">
        <f>'Core Indicators'!DG13</f>
        <v>1000000</v>
      </c>
      <c r="R13" s="41">
        <f>'Core Indicators'!DO13</f>
        <v>1206000</v>
      </c>
      <c r="S13" s="41">
        <f>'Core Indicators'!DW13</f>
        <v>994000</v>
      </c>
      <c r="T13" s="41">
        <f>'Core Indicators'!EE13</f>
        <v>0</v>
      </c>
      <c r="U13" s="41">
        <f>'Core Indicators'!EM13</f>
        <v>0</v>
      </c>
      <c r="V13" s="41">
        <f>'Core Indicators'!FC13</f>
        <v>2</v>
      </c>
      <c r="W13" s="41" t="str">
        <f>'Core Indicators'!FK13</f>
        <v>x</v>
      </c>
      <c r="X13" s="41" t="str">
        <f>'Core Indicators'!FS13</f>
        <v>x</v>
      </c>
      <c r="Y13" s="41">
        <f>'Core Indicators'!GA13</f>
        <v>1</v>
      </c>
      <c r="Z13" s="41">
        <f>'Core Indicators'!GI13</f>
        <v>0</v>
      </c>
      <c r="AA13" s="41">
        <f>'Core Indicators'!GQ13</f>
        <v>0</v>
      </c>
      <c r="AB13" s="41">
        <f>'Core Indicators'!GY13</f>
        <v>0</v>
      </c>
      <c r="AC13" s="41">
        <f>'Core Indicators'!HG13</f>
        <v>0</v>
      </c>
      <c r="AD13" s="41">
        <f>'Core Indicators'!HO13</f>
        <v>0</v>
      </c>
      <c r="AE13" s="41">
        <f>'Core Indicators'!HW13</f>
        <v>0</v>
      </c>
      <c r="AF13" s="41">
        <f>'Core Indicators'!IE13</f>
        <v>0</v>
      </c>
      <c r="AG13" s="41">
        <f>'Core Indicators'!IM13</f>
        <v>3</v>
      </c>
    </row>
    <row r="14" spans="1:33" s="43" customFormat="1" ht="20.149999999999999" customHeight="1" x14ac:dyDescent="0.35">
      <c r="A14" s="224" t="str">
        <f>'Core Indicators'!A:A</f>
        <v>Displacement from Venezuela to Brazil</v>
      </c>
      <c r="B14" s="224" t="str">
        <f>'Core Indicators'!B:B</f>
        <v>International Displacement</v>
      </c>
      <c r="C14" s="224" t="str">
        <f>'Core Indicators'!C14</f>
        <v>BRA002</v>
      </c>
      <c r="D14" s="224" t="str">
        <f>'Core Indicators'!D14</f>
        <v>Brazil</v>
      </c>
      <c r="E14" s="224" t="str">
        <f>'Core Indicators'!E14</f>
        <v>BRA</v>
      </c>
      <c r="F14" s="42">
        <f>'Core Indicators'!O14</f>
        <v>5359724</v>
      </c>
      <c r="G14" s="42">
        <f>'Core Indicators'!W14</f>
        <v>132346000</v>
      </c>
      <c r="H14" s="42">
        <f>'Core Indicators'!AE14</f>
        <v>1113000</v>
      </c>
      <c r="I14" s="42">
        <f>'Core Indicators'!AM14</f>
        <v>1025000</v>
      </c>
      <c r="J14" s="42" t="str">
        <f>'Core Indicators'!AU14</f>
        <v>x</v>
      </c>
      <c r="K14" s="42" t="str">
        <f>'Core Indicators'!BC14</f>
        <v>x</v>
      </c>
      <c r="L14" s="42" t="str">
        <f>'Core Indicators'!BK14</f>
        <v>x</v>
      </c>
      <c r="M14" s="42" t="str">
        <f>'Core Indicators'!BS14</f>
        <v>x</v>
      </c>
      <c r="N14" s="42" t="str">
        <f>'Core Indicators'!CA14</f>
        <v>x</v>
      </c>
      <c r="O14" s="42" t="e">
        <f>'Core Indicators'!CI14</f>
        <v>#N/A</v>
      </c>
      <c r="P14" s="42" t="str">
        <f>'Core Indicators'!CQ14</f>
        <v>x</v>
      </c>
      <c r="Q14" s="42">
        <f>'Core Indicators'!DG14</f>
        <v>131234000</v>
      </c>
      <c r="R14" s="42">
        <f>'Core Indicators'!DO14</f>
        <v>544000</v>
      </c>
      <c r="S14" s="42">
        <f>'Core Indicators'!DW14</f>
        <v>569000</v>
      </c>
      <c r="T14" s="42" t="str">
        <f>'Core Indicators'!EE14</f>
        <v>x</v>
      </c>
      <c r="U14" s="42" t="str">
        <f>'Core Indicators'!EM14</f>
        <v>x</v>
      </c>
      <c r="V14" s="42">
        <f>'Core Indicators'!FC14</f>
        <v>3</v>
      </c>
      <c r="W14" s="42" t="str">
        <f>'Core Indicators'!FK14</f>
        <v>x</v>
      </c>
      <c r="X14" s="42" t="str">
        <f>'Core Indicators'!FS14</f>
        <v>x</v>
      </c>
      <c r="Y14" s="42">
        <f>'Core Indicators'!GA14</f>
        <v>0</v>
      </c>
      <c r="Z14" s="42">
        <f>'Core Indicators'!GI14</f>
        <v>0</v>
      </c>
      <c r="AA14" s="42">
        <f>'Core Indicators'!GQ14</f>
        <v>0</v>
      </c>
      <c r="AB14" s="42">
        <f>'Core Indicators'!GY14</f>
        <v>0</v>
      </c>
      <c r="AC14" s="42">
        <f>'Core Indicators'!HG14</f>
        <v>0</v>
      </c>
      <c r="AD14" s="42">
        <f>'Core Indicators'!HO14</f>
        <v>0</v>
      </c>
      <c r="AE14" s="42">
        <f>'Core Indicators'!HW14</f>
        <v>0</v>
      </c>
      <c r="AF14" s="42">
        <f>'Core Indicators'!IE14</f>
        <v>0</v>
      </c>
      <c r="AG14" s="42">
        <f>'Core Indicators'!IM14</f>
        <v>2</v>
      </c>
    </row>
    <row r="15" spans="1:33" s="43" customFormat="1" ht="20.149999999999999" customHeight="1" x14ac:dyDescent="0.35">
      <c r="A15" s="62" t="str">
        <f>'Core Indicators'!A:A</f>
        <v>Conflict and Climatic Shocks in CAR</v>
      </c>
      <c r="B15" s="62" t="str">
        <f>'Core Indicators'!B:B</f>
        <v>Conflict/ Violence,Floods</v>
      </c>
      <c r="C15" s="62" t="str">
        <f>'Core Indicators'!C15</f>
        <v>CAF001</v>
      </c>
      <c r="D15" s="62" t="str">
        <f>'Core Indicators'!D15</f>
        <v>CAR</v>
      </c>
      <c r="E15" s="62" t="str">
        <f>'Core Indicators'!E15</f>
        <v>CAF</v>
      </c>
      <c r="F15" s="41">
        <f>'Core Indicators'!O15</f>
        <v>622980</v>
      </c>
      <c r="G15" s="41">
        <f>'Core Indicators'!W15</f>
        <v>5300000</v>
      </c>
      <c r="H15" s="41">
        <f>'Core Indicators'!AE15</f>
        <v>5300000</v>
      </c>
      <c r="I15" s="41">
        <f>'Core Indicators'!AM15</f>
        <v>1124000</v>
      </c>
      <c r="J15" s="41" t="str">
        <f>'Core Indicators'!AU15</f>
        <v>x</v>
      </c>
      <c r="K15" s="41" t="str">
        <f>'Core Indicators'!BC15</f>
        <v>x</v>
      </c>
      <c r="L15" s="41">
        <f>'Core Indicators'!BK15</f>
        <v>397</v>
      </c>
      <c r="M15" s="41" t="str">
        <f>'Core Indicators'!BS15</f>
        <v>x</v>
      </c>
      <c r="N15" s="41" t="str">
        <f>'Core Indicators'!CA15</f>
        <v>x</v>
      </c>
      <c r="O15" s="41" t="e">
        <f>'Core Indicators'!CI15</f>
        <v>#N/A</v>
      </c>
      <c r="P15" s="41" t="str">
        <f>'Core Indicators'!CQ15</f>
        <v>x</v>
      </c>
      <c r="Q15" s="41">
        <f>'Core Indicators'!DG15</f>
        <v>0</v>
      </c>
      <c r="R15" s="41">
        <f>'Core Indicators'!DO15</f>
        <v>2860000</v>
      </c>
      <c r="S15" s="41">
        <f>'Core Indicators'!DW15</f>
        <v>2123000</v>
      </c>
      <c r="T15" s="41">
        <f>'Core Indicators'!EE15</f>
        <v>317000</v>
      </c>
      <c r="U15" s="41">
        <f>'Core Indicators'!EM15</f>
        <v>0</v>
      </c>
      <c r="V15" s="41">
        <f>'Core Indicators'!FC15</f>
        <v>5</v>
      </c>
      <c r="W15" s="41" t="str">
        <f>'Core Indicators'!FK15</f>
        <v>x</v>
      </c>
      <c r="X15" s="41" t="str">
        <f>'Core Indicators'!FS15</f>
        <v>x</v>
      </c>
      <c r="Y15" s="41">
        <f>'Core Indicators'!GA15</f>
        <v>1</v>
      </c>
      <c r="Z15" s="41">
        <f>'Core Indicators'!GI15</f>
        <v>3</v>
      </c>
      <c r="AA15" s="41">
        <f>'Core Indicators'!GQ15</f>
        <v>1</v>
      </c>
      <c r="AB15" s="41">
        <f>'Core Indicators'!GY15</f>
        <v>2</v>
      </c>
      <c r="AC15" s="41">
        <f>'Core Indicators'!HG15</f>
        <v>0</v>
      </c>
      <c r="AD15" s="41">
        <f>'Core Indicators'!HO15</f>
        <v>2</v>
      </c>
      <c r="AE15" s="41">
        <f>'Core Indicators'!HW15</f>
        <v>3</v>
      </c>
      <c r="AF15" s="41">
        <f>'Core Indicators'!IE15</f>
        <v>1</v>
      </c>
      <c r="AG15" s="41">
        <f>'Core Indicators'!IM15</f>
        <v>2</v>
      </c>
    </row>
    <row r="16" spans="1:33" s="43" customFormat="1" ht="20.149999999999999" customHeight="1" x14ac:dyDescent="0.35">
      <c r="A16" s="224" t="str">
        <f>'Core Indicators'!A:A</f>
        <v>Displacement from Venezuela to Chile</v>
      </c>
      <c r="B16" s="224" t="str">
        <f>'Core Indicators'!B:B</f>
        <v>International Displacement</v>
      </c>
      <c r="C16" s="224" t="str">
        <f>'Core Indicators'!C16</f>
        <v>CHL002</v>
      </c>
      <c r="D16" s="224" t="str">
        <f>'Core Indicators'!D16</f>
        <v>Chile</v>
      </c>
      <c r="E16" s="224" t="str">
        <f>'Core Indicators'!E16</f>
        <v>CHL</v>
      </c>
      <c r="F16" s="42">
        <f>'Core Indicators'!O16</f>
        <v>349409</v>
      </c>
      <c r="G16" s="42">
        <f>'Core Indicators'!W16</f>
        <v>14595000</v>
      </c>
      <c r="H16" s="42">
        <f>'Core Indicators'!AE16</f>
        <v>808000</v>
      </c>
      <c r="I16" s="42">
        <f>'Core Indicators'!AM16</f>
        <v>695000</v>
      </c>
      <c r="J16" s="42" t="str">
        <f>'Core Indicators'!AU16</f>
        <v>x</v>
      </c>
      <c r="K16" s="42" t="str">
        <f>'Core Indicators'!BC16</f>
        <v>x</v>
      </c>
      <c r="L16" s="42" t="str">
        <f>'Core Indicators'!BK16</f>
        <v>x</v>
      </c>
      <c r="M16" s="42" t="str">
        <f>'Core Indicators'!BS16</f>
        <v>x</v>
      </c>
      <c r="N16" s="42" t="str">
        <f>'Core Indicators'!CA16</f>
        <v>x</v>
      </c>
      <c r="O16" s="42" t="e">
        <f>'Core Indicators'!CI16</f>
        <v>#N/A</v>
      </c>
      <c r="P16" s="42" t="str">
        <f>'Core Indicators'!CQ16</f>
        <v>x</v>
      </c>
      <c r="Q16" s="42">
        <f>'Core Indicators'!DG16</f>
        <v>14246000</v>
      </c>
      <c r="R16" s="42">
        <f>'Core Indicators'!DO16</f>
        <v>34000</v>
      </c>
      <c r="S16" s="42">
        <f>'Core Indicators'!DW16</f>
        <v>774000</v>
      </c>
      <c r="T16" s="42" t="str">
        <f>'Core Indicators'!EE16</f>
        <v>x</v>
      </c>
      <c r="U16" s="42" t="str">
        <f>'Core Indicators'!EM16</f>
        <v>x</v>
      </c>
      <c r="V16" s="42">
        <f>'Core Indicators'!FC16</f>
        <v>3</v>
      </c>
      <c r="W16" s="42" t="str">
        <f>'Core Indicators'!FK16</f>
        <v>x</v>
      </c>
      <c r="X16" s="42" t="str">
        <f>'Core Indicators'!FS16</f>
        <v>x</v>
      </c>
      <c r="Y16" s="42">
        <f>'Core Indicators'!GA16</f>
        <v>0</v>
      </c>
      <c r="Z16" s="42">
        <f>'Core Indicators'!GI16</f>
        <v>0</v>
      </c>
      <c r="AA16" s="42">
        <f>'Core Indicators'!GQ16</f>
        <v>0</v>
      </c>
      <c r="AB16" s="42">
        <f>'Core Indicators'!GY16</f>
        <v>0</v>
      </c>
      <c r="AC16" s="42">
        <f>'Core Indicators'!HG16</f>
        <v>0</v>
      </c>
      <c r="AD16" s="42">
        <f>'Core Indicators'!HO16</f>
        <v>1</v>
      </c>
      <c r="AE16" s="42">
        <f>'Core Indicators'!HW16</f>
        <v>0</v>
      </c>
      <c r="AF16" s="42">
        <f>'Core Indicators'!IE16</f>
        <v>2</v>
      </c>
      <c r="AG16" s="42">
        <f>'Core Indicators'!IM16</f>
        <v>1</v>
      </c>
    </row>
    <row r="17" spans="1:33" s="43" customFormat="1" ht="20.149999999999999" customHeight="1" x14ac:dyDescent="0.35">
      <c r="A17" s="62" t="str">
        <f>'Core Indicators'!A:A</f>
        <v>Displacement from Burkina Faso to northern Côte d’Ivoire</v>
      </c>
      <c r="B17" s="62" t="str">
        <f>'Core Indicators'!B:B</f>
        <v>International Displacement</v>
      </c>
      <c r="C17" s="62" t="str">
        <f>'Core Indicators'!C17</f>
        <v>CIV002</v>
      </c>
      <c r="D17" s="62" t="str">
        <f>'Core Indicators'!D17</f>
        <v>Côte d'Ivoire</v>
      </c>
      <c r="E17" s="62" t="str">
        <f>'Core Indicators'!E17</f>
        <v>CIV</v>
      </c>
      <c r="F17" s="41">
        <f>'Core Indicators'!O17</f>
        <v>19953</v>
      </c>
      <c r="G17" s="41">
        <f>'Core Indicators'!W17</f>
        <v>492000</v>
      </c>
      <c r="H17" s="41">
        <f>'Core Indicators'!AE17</f>
        <v>74000</v>
      </c>
      <c r="I17" s="41">
        <f>'Core Indicators'!AM17</f>
        <v>74000</v>
      </c>
      <c r="J17" s="41" t="str">
        <f>'Core Indicators'!AU17</f>
        <v>x</v>
      </c>
      <c r="K17" s="41" t="str">
        <f>'Core Indicators'!BC17</f>
        <v>x</v>
      </c>
      <c r="L17" s="41" t="str">
        <f>'Core Indicators'!BK17</f>
        <v>x</v>
      </c>
      <c r="M17" s="41" t="str">
        <f>'Core Indicators'!BS17</f>
        <v>x</v>
      </c>
      <c r="N17" s="41" t="str">
        <f>'Core Indicators'!CA17</f>
        <v>x</v>
      </c>
      <c r="O17" s="41" t="e">
        <f>'Core Indicators'!CI17</f>
        <v>#N/A</v>
      </c>
      <c r="P17" s="41" t="str">
        <f>'Core Indicators'!CQ17</f>
        <v>x</v>
      </c>
      <c r="Q17" s="41">
        <f>'Core Indicators'!DG17</f>
        <v>418000</v>
      </c>
      <c r="R17" s="41">
        <f>'Core Indicators'!DO17</f>
        <v>0</v>
      </c>
      <c r="S17" s="41">
        <f>'Core Indicators'!DW17</f>
        <v>74000</v>
      </c>
      <c r="T17" s="41" t="str">
        <f>'Core Indicators'!EE17</f>
        <v>x</v>
      </c>
      <c r="U17" s="41" t="str">
        <f>'Core Indicators'!EM17</f>
        <v>x</v>
      </c>
      <c r="V17" s="41">
        <f>'Core Indicators'!FC17</f>
        <v>3</v>
      </c>
      <c r="W17" s="41" t="str">
        <f>'Core Indicators'!FK17</f>
        <v>x</v>
      </c>
      <c r="X17" s="41" t="str">
        <f>'Core Indicators'!FS17</f>
        <v>x</v>
      </c>
      <c r="Y17" s="41">
        <f>'Core Indicators'!GA17</f>
        <v>0</v>
      </c>
      <c r="Z17" s="41">
        <f>'Core Indicators'!GI17</f>
        <v>0</v>
      </c>
      <c r="AA17" s="41">
        <f>'Core Indicators'!GQ17</f>
        <v>0</v>
      </c>
      <c r="AB17" s="41">
        <f>'Core Indicators'!GY17</f>
        <v>0</v>
      </c>
      <c r="AC17" s="41">
        <f>'Core Indicators'!HG17</f>
        <v>0</v>
      </c>
      <c r="AD17" s="41">
        <f>'Core Indicators'!HO17</f>
        <v>0</v>
      </c>
      <c r="AE17" s="41">
        <f>'Core Indicators'!HW17</f>
        <v>0</v>
      </c>
      <c r="AF17" s="41">
        <f>'Core Indicators'!IE17</f>
        <v>0</v>
      </c>
      <c r="AG17" s="41">
        <f>'Core Indicators'!IM17</f>
        <v>1</v>
      </c>
    </row>
    <row r="18" spans="1:33" s="43" customFormat="1" ht="20.149999999999999" customHeight="1" x14ac:dyDescent="0.35">
      <c r="A18" s="224" t="str">
        <f>'Core Indicators'!A:A</f>
        <v>Multiple crises in Cameroon</v>
      </c>
      <c r="B18" s="224" t="str">
        <f>'Core Indicators'!B:B</f>
        <v>Conflict/ Violence,Floods,International Displacement</v>
      </c>
      <c r="C18" s="224" t="str">
        <f>'Core Indicators'!C18</f>
        <v>CMR001</v>
      </c>
      <c r="D18" s="224" t="str">
        <f>'Core Indicators'!D18</f>
        <v>Cameroon</v>
      </c>
      <c r="E18" s="224" t="str">
        <f>'Core Indicators'!E18</f>
        <v>CMR</v>
      </c>
      <c r="F18" s="42">
        <f>'Core Indicators'!O18</f>
        <v>353214</v>
      </c>
      <c r="G18" s="42">
        <f>'Core Indicators'!W18</f>
        <v>24436000</v>
      </c>
      <c r="H18" s="42">
        <f>'Core Indicators'!AE18</f>
        <v>22347000</v>
      </c>
      <c r="I18" s="42">
        <f>'Core Indicators'!AM18</f>
        <v>1625000</v>
      </c>
      <c r="J18" s="42" t="str">
        <f>'Core Indicators'!AU18</f>
        <v>x</v>
      </c>
      <c r="K18" s="42" t="str">
        <f>'Core Indicators'!BC18</f>
        <v>x</v>
      </c>
      <c r="L18" s="42">
        <f>'Core Indicators'!BK18</f>
        <v>292</v>
      </c>
      <c r="M18" s="42" t="str">
        <f>'Core Indicators'!BS18</f>
        <v>x</v>
      </c>
      <c r="N18" s="42" t="str">
        <f>'Core Indicators'!CA18</f>
        <v>x</v>
      </c>
      <c r="O18" s="42" t="e">
        <f>'Core Indicators'!CI18</f>
        <v>#N/A</v>
      </c>
      <c r="P18" s="42" t="str">
        <f>'Core Indicators'!CQ18</f>
        <v>x</v>
      </c>
      <c r="Q18" s="42">
        <f>'Core Indicators'!DG18</f>
        <v>2089000</v>
      </c>
      <c r="R18" s="42">
        <f>'Core Indicators'!DO18</f>
        <v>19099000</v>
      </c>
      <c r="S18" s="42">
        <f>'Core Indicators'!DW18</f>
        <v>3249000</v>
      </c>
      <c r="T18" s="42">
        <f>'Core Indicators'!EE18</f>
        <v>0</v>
      </c>
      <c r="U18" s="42">
        <f>'Core Indicators'!EM18</f>
        <v>0</v>
      </c>
      <c r="V18" s="42">
        <f>'Core Indicators'!FC18</f>
        <v>5</v>
      </c>
      <c r="W18" s="42" t="str">
        <f>'Core Indicators'!FK18</f>
        <v>x</v>
      </c>
      <c r="X18" s="42" t="str">
        <f>'Core Indicators'!FS18</f>
        <v>x</v>
      </c>
      <c r="Y18" s="42">
        <f>'Core Indicators'!GA18</f>
        <v>2</v>
      </c>
      <c r="Z18" s="42">
        <f>'Core Indicators'!GI18</f>
        <v>3</v>
      </c>
      <c r="AA18" s="42">
        <f>'Core Indicators'!GQ18</f>
        <v>2</v>
      </c>
      <c r="AB18" s="42">
        <f>'Core Indicators'!GY18</f>
        <v>2</v>
      </c>
      <c r="AC18" s="42">
        <f>'Core Indicators'!HG18</f>
        <v>0</v>
      </c>
      <c r="AD18" s="42">
        <f>'Core Indicators'!HO18</f>
        <v>2</v>
      </c>
      <c r="AE18" s="42">
        <f>'Core Indicators'!HW18</f>
        <v>3</v>
      </c>
      <c r="AF18" s="42">
        <f>'Core Indicators'!IE18</f>
        <v>0</v>
      </c>
      <c r="AG18" s="42">
        <f>'Core Indicators'!IM18</f>
        <v>3</v>
      </c>
    </row>
    <row r="19" spans="1:33" s="43" customFormat="1" ht="20.149999999999999" customHeight="1" x14ac:dyDescent="0.35">
      <c r="A19" s="62" t="str">
        <f>'Core Indicators'!A:A</f>
        <v>Conflict in Far North region of Cameroon</v>
      </c>
      <c r="B19" s="62" t="str">
        <f>'Core Indicators'!B:B</f>
        <v>Conflict/ Violence</v>
      </c>
      <c r="C19" s="62" t="str">
        <f>'Core Indicators'!C19</f>
        <v>CMR002</v>
      </c>
      <c r="D19" s="62" t="str">
        <f>'Core Indicators'!D19</f>
        <v>Cameroon</v>
      </c>
      <c r="E19" s="62" t="str">
        <f>'Core Indicators'!E19</f>
        <v>CMR</v>
      </c>
      <c r="F19" s="41">
        <f>'Core Indicators'!O19</f>
        <v>34161</v>
      </c>
      <c r="G19" s="41">
        <f>'Core Indicators'!W19</f>
        <v>5337000</v>
      </c>
      <c r="H19" s="41">
        <f>'Core Indicators'!AE19</f>
        <v>5337000</v>
      </c>
      <c r="I19" s="41">
        <f>'Core Indicators'!AM19</f>
        <v>476000</v>
      </c>
      <c r="J19" s="41" t="str">
        <f>'Core Indicators'!AU19</f>
        <v>x</v>
      </c>
      <c r="K19" s="41" t="str">
        <f>'Core Indicators'!BC19</f>
        <v>x</v>
      </c>
      <c r="L19" s="41">
        <f>'Core Indicators'!BK19</f>
        <v>188</v>
      </c>
      <c r="M19" s="41" t="str">
        <f>'Core Indicators'!BS19</f>
        <v>x</v>
      </c>
      <c r="N19" s="41" t="str">
        <f>'Core Indicators'!CA19</f>
        <v>x</v>
      </c>
      <c r="O19" s="41" t="e">
        <f>'Core Indicators'!CI19</f>
        <v>#N/A</v>
      </c>
      <c r="P19" s="41" t="str">
        <f>'Core Indicators'!CQ19</f>
        <v>x</v>
      </c>
      <c r="Q19" s="41">
        <f>'Core Indicators'!DG19</f>
        <v>0</v>
      </c>
      <c r="R19" s="41">
        <f>'Core Indicators'!DO19</f>
        <v>3865000</v>
      </c>
      <c r="S19" s="41">
        <f>'Core Indicators'!DW19</f>
        <v>1472000</v>
      </c>
      <c r="T19" s="41">
        <f>'Core Indicators'!EE19</f>
        <v>0</v>
      </c>
      <c r="U19" s="41">
        <f>'Core Indicators'!EM19</f>
        <v>0</v>
      </c>
      <c r="V19" s="41">
        <f>'Core Indicators'!FC19</f>
        <v>5</v>
      </c>
      <c r="W19" s="41" t="str">
        <f>'Core Indicators'!FK19</f>
        <v>x</v>
      </c>
      <c r="X19" s="41" t="str">
        <f>'Core Indicators'!FS19</f>
        <v>x</v>
      </c>
      <c r="Y19" s="41">
        <f>'Core Indicators'!GA19</f>
        <v>2</v>
      </c>
      <c r="Z19" s="41">
        <f>'Core Indicators'!GI19</f>
        <v>3</v>
      </c>
      <c r="AA19" s="41">
        <f>'Core Indicators'!GQ19</f>
        <v>2</v>
      </c>
      <c r="AB19" s="41">
        <f>'Core Indicators'!GY19</f>
        <v>2</v>
      </c>
      <c r="AC19" s="41">
        <f>'Core Indicators'!HG19</f>
        <v>0</v>
      </c>
      <c r="AD19" s="41">
        <f>'Core Indicators'!HO19</f>
        <v>2</v>
      </c>
      <c r="AE19" s="41">
        <f>'Core Indicators'!HW19</f>
        <v>3</v>
      </c>
      <c r="AF19" s="41">
        <f>'Core Indicators'!IE19</f>
        <v>0</v>
      </c>
      <c r="AG19" s="41">
        <f>'Core Indicators'!IM19</f>
        <v>3</v>
      </c>
    </row>
    <row r="20" spans="1:33" s="43" customFormat="1" ht="20.149999999999999" customHeight="1" x14ac:dyDescent="0.35">
      <c r="A20" s="224" t="str">
        <f>'Core Indicators'!A:A</f>
        <v>Anglophone Crisis in Cameroon</v>
      </c>
      <c r="B20" s="224" t="str">
        <f>'Core Indicators'!B:B</f>
        <v>Conflict/ Violence</v>
      </c>
      <c r="C20" s="224" t="str">
        <f>'Core Indicators'!C20</f>
        <v>CMR003</v>
      </c>
      <c r="D20" s="224" t="str">
        <f>'Core Indicators'!D20</f>
        <v>Cameroon</v>
      </c>
      <c r="E20" s="224" t="str">
        <f>'Core Indicators'!E20</f>
        <v>CMR</v>
      </c>
      <c r="F20" s="42">
        <f>'Core Indicators'!O20</f>
        <v>153543</v>
      </c>
      <c r="G20" s="42">
        <f>'Core Indicators'!W20</f>
        <v>16728000</v>
      </c>
      <c r="H20" s="42">
        <f>'Core Indicators'!AE20</f>
        <v>16728000</v>
      </c>
      <c r="I20" s="42">
        <f>'Core Indicators'!AM20</f>
        <v>867000</v>
      </c>
      <c r="J20" s="42">
        <f>'Core Indicators'!AU20</f>
        <v>0</v>
      </c>
      <c r="K20" s="42" t="str">
        <f>'Core Indicators'!BC20</f>
        <v>x</v>
      </c>
      <c r="L20" s="42">
        <f>'Core Indicators'!BK20</f>
        <v>98</v>
      </c>
      <c r="M20" s="42" t="str">
        <f>'Core Indicators'!BS20</f>
        <v>x</v>
      </c>
      <c r="N20" s="42" t="str">
        <f>'Core Indicators'!CA20</f>
        <v>x</v>
      </c>
      <c r="O20" s="42" t="e">
        <f>'Core Indicators'!CI20</f>
        <v>#N/A</v>
      </c>
      <c r="P20" s="42" t="str">
        <f>'Core Indicators'!CQ20</f>
        <v>x</v>
      </c>
      <c r="Q20" s="42">
        <f>'Core Indicators'!DG20</f>
        <v>0</v>
      </c>
      <c r="R20" s="42">
        <f>'Core Indicators'!DO20</f>
        <v>15234000</v>
      </c>
      <c r="S20" s="42">
        <f>'Core Indicators'!DW20</f>
        <v>1494000</v>
      </c>
      <c r="T20" s="42">
        <f>'Core Indicators'!EE20</f>
        <v>0</v>
      </c>
      <c r="U20" s="42">
        <f>'Core Indicators'!EM20</f>
        <v>0</v>
      </c>
      <c r="V20" s="42">
        <f>'Core Indicators'!FC20</f>
        <v>5</v>
      </c>
      <c r="W20" s="42" t="str">
        <f>'Core Indicators'!FK20</f>
        <v>x</v>
      </c>
      <c r="X20" s="42" t="str">
        <f>'Core Indicators'!FS20</f>
        <v>x</v>
      </c>
      <c r="Y20" s="42">
        <f>'Core Indicators'!GA20</f>
        <v>2</v>
      </c>
      <c r="Z20" s="42">
        <f>'Core Indicators'!GI20</f>
        <v>3</v>
      </c>
      <c r="AA20" s="42">
        <f>'Core Indicators'!GQ20</f>
        <v>2</v>
      </c>
      <c r="AB20" s="42">
        <f>'Core Indicators'!GY20</f>
        <v>2</v>
      </c>
      <c r="AC20" s="42">
        <f>'Core Indicators'!HG20</f>
        <v>0</v>
      </c>
      <c r="AD20" s="42">
        <f>'Core Indicators'!HO20</f>
        <v>2</v>
      </c>
      <c r="AE20" s="42">
        <f>'Core Indicators'!HW20</f>
        <v>3</v>
      </c>
      <c r="AF20" s="42">
        <f>'Core Indicators'!IE20</f>
        <v>0</v>
      </c>
      <c r="AG20" s="42">
        <f>'Core Indicators'!IM20</f>
        <v>3</v>
      </c>
    </row>
    <row r="21" spans="1:33" s="43" customFormat="1" ht="20.149999999999999" customHeight="1" x14ac:dyDescent="0.35">
      <c r="A21" s="62" t="str">
        <f>'Core Indicators'!A:A</f>
        <v>Displacement from CAR to Cameroon</v>
      </c>
      <c r="B21" s="62" t="str">
        <f>'Core Indicators'!B:B</f>
        <v>International Displacement</v>
      </c>
      <c r="C21" s="62" t="str">
        <f>'Core Indicators'!C21</f>
        <v>CMR004</v>
      </c>
      <c r="D21" s="62" t="str">
        <f>'Core Indicators'!D21</f>
        <v>Cameroon</v>
      </c>
      <c r="E21" s="62" t="str">
        <f>'Core Indicators'!E21</f>
        <v>CMR</v>
      </c>
      <c r="F21" s="41">
        <f>'Core Indicators'!O21</f>
        <v>165510</v>
      </c>
      <c r="G21" s="41">
        <f>'Core Indicators'!W21</f>
        <v>2372000</v>
      </c>
      <c r="H21" s="41">
        <f>'Core Indicators'!AE21</f>
        <v>283000</v>
      </c>
      <c r="I21" s="41">
        <f>'Core Indicators'!AM21</f>
        <v>283000</v>
      </c>
      <c r="J21" s="41" t="str">
        <f>'Core Indicators'!AU21</f>
        <v>x</v>
      </c>
      <c r="K21" s="41" t="str">
        <f>'Core Indicators'!BC21</f>
        <v>x</v>
      </c>
      <c r="L21" s="41">
        <f>'Core Indicators'!BK21</f>
        <v>0</v>
      </c>
      <c r="M21" s="41" t="str">
        <f>'Core Indicators'!BS21</f>
        <v>x</v>
      </c>
      <c r="N21" s="41" t="str">
        <f>'Core Indicators'!CA21</f>
        <v>x</v>
      </c>
      <c r="O21" s="41" t="e">
        <f>'Core Indicators'!CI21</f>
        <v>#N/A</v>
      </c>
      <c r="P21" s="41" t="str">
        <f>'Core Indicators'!CQ21</f>
        <v>x</v>
      </c>
      <c r="Q21" s="41">
        <f>'Core Indicators'!DG21</f>
        <v>2089000</v>
      </c>
      <c r="R21" s="41">
        <f>'Core Indicators'!DO21</f>
        <v>0</v>
      </c>
      <c r="S21" s="41">
        <f>'Core Indicators'!DW21</f>
        <v>283000</v>
      </c>
      <c r="T21" s="41">
        <f>'Core Indicators'!EE21</f>
        <v>0</v>
      </c>
      <c r="U21" s="41">
        <f>'Core Indicators'!EM21</f>
        <v>0</v>
      </c>
      <c r="V21" s="41">
        <f>'Core Indicators'!FC21</f>
        <v>2</v>
      </c>
      <c r="W21" s="41" t="str">
        <f>'Core Indicators'!FK21</f>
        <v>x</v>
      </c>
      <c r="X21" s="41" t="str">
        <f>'Core Indicators'!FS21</f>
        <v>x</v>
      </c>
      <c r="Y21" s="41">
        <f>'Core Indicators'!GA21</f>
        <v>2</v>
      </c>
      <c r="Z21" s="41">
        <f>'Core Indicators'!GI21</f>
        <v>2</v>
      </c>
      <c r="AA21" s="41">
        <f>'Core Indicators'!GQ21</f>
        <v>0</v>
      </c>
      <c r="AB21" s="41">
        <f>'Core Indicators'!GY21</f>
        <v>0</v>
      </c>
      <c r="AC21" s="41">
        <f>'Core Indicators'!HG21</f>
        <v>0</v>
      </c>
      <c r="AD21" s="41">
        <f>'Core Indicators'!HO21</f>
        <v>1</v>
      </c>
      <c r="AE21" s="41">
        <f>'Core Indicators'!HW21</f>
        <v>0</v>
      </c>
      <c r="AF21" s="41">
        <f>'Core Indicators'!IE21</f>
        <v>0</v>
      </c>
      <c r="AG21" s="41">
        <f>'Core Indicators'!IM21</f>
        <v>3</v>
      </c>
    </row>
    <row r="22" spans="1:33" s="43" customFormat="1" ht="20.149999999999999" customHeight="1" x14ac:dyDescent="0.35">
      <c r="A22" s="224" t="str">
        <f>'Core Indicators'!A:A</f>
        <v>Complex crisis in DRC</v>
      </c>
      <c r="B22" s="224" t="str">
        <f>'Core Indicators'!B:B</f>
        <v>Conflict/ Violence,Floods,Political/economic crisis</v>
      </c>
      <c r="C22" s="224" t="str">
        <f>'Core Indicators'!C22</f>
        <v>COD001</v>
      </c>
      <c r="D22" s="224" t="str">
        <f>'Core Indicators'!D22</f>
        <v>DRC</v>
      </c>
      <c r="E22" s="224" t="str">
        <f>'Core Indicators'!E22</f>
        <v>COD</v>
      </c>
      <c r="F22" s="42">
        <f>'Core Indicators'!O22</f>
        <v>2267050</v>
      </c>
      <c r="G22" s="42">
        <f>'Core Indicators'!W22</f>
        <v>117800000</v>
      </c>
      <c r="H22" s="42">
        <f>'Core Indicators'!AE22</f>
        <v>84787000</v>
      </c>
      <c r="I22" s="42">
        <f>'Core Indicators'!AM22</f>
        <v>12094000</v>
      </c>
      <c r="J22" s="42" t="str">
        <f>'Core Indicators'!AU22</f>
        <v>x</v>
      </c>
      <c r="K22" s="42" t="str">
        <f>'Core Indicators'!BC22</f>
        <v>x</v>
      </c>
      <c r="L22" s="42">
        <f>'Core Indicators'!BK22</f>
        <v>3547</v>
      </c>
      <c r="M22" s="42" t="str">
        <f>'Core Indicators'!BS22</f>
        <v>x</v>
      </c>
      <c r="N22" s="42" t="str">
        <f>'Core Indicators'!CA22</f>
        <v>x</v>
      </c>
      <c r="O22" s="42" t="e">
        <f>'Core Indicators'!CI22</f>
        <v>#N/A</v>
      </c>
      <c r="P22" s="42" t="str">
        <f>'Core Indicators'!CQ22</f>
        <v>x</v>
      </c>
      <c r="Q22" s="42">
        <f>'Core Indicators'!DG22</f>
        <v>33013000</v>
      </c>
      <c r="R22" s="42">
        <f>'Core Indicators'!DO22</f>
        <v>63546000</v>
      </c>
      <c r="S22" s="42">
        <f>'Core Indicators'!DW22</f>
        <v>20611000</v>
      </c>
      <c r="T22" s="42">
        <f>'Core Indicators'!EE22</f>
        <v>631000</v>
      </c>
      <c r="U22" s="42">
        <f>'Core Indicators'!EM22</f>
        <v>0</v>
      </c>
      <c r="V22" s="42">
        <f>'Core Indicators'!FC22</f>
        <v>5</v>
      </c>
      <c r="W22" s="42" t="str">
        <f>'Core Indicators'!FK22</f>
        <v>x</v>
      </c>
      <c r="X22" s="42" t="str">
        <f>'Core Indicators'!FS22</f>
        <v>x</v>
      </c>
      <c r="Y22" s="42">
        <f>'Core Indicators'!GA22</f>
        <v>1</v>
      </c>
      <c r="Z22" s="42">
        <f>'Core Indicators'!GI22</f>
        <v>3</v>
      </c>
      <c r="AA22" s="42">
        <f>'Core Indicators'!GQ22</f>
        <v>3</v>
      </c>
      <c r="AB22" s="42">
        <f>'Core Indicators'!GY22</f>
        <v>3</v>
      </c>
      <c r="AC22" s="42">
        <f>'Core Indicators'!HG22</f>
        <v>0</v>
      </c>
      <c r="AD22" s="42">
        <f>'Core Indicators'!HO22</f>
        <v>2</v>
      </c>
      <c r="AE22" s="42">
        <f>'Core Indicators'!HW22</f>
        <v>3</v>
      </c>
      <c r="AF22" s="42">
        <f>'Core Indicators'!IE22</f>
        <v>2</v>
      </c>
      <c r="AG22" s="42">
        <f>'Core Indicators'!IM22</f>
        <v>3</v>
      </c>
    </row>
    <row r="23" spans="1:33" s="43" customFormat="1" ht="20.149999999999999" customHeight="1" x14ac:dyDescent="0.35">
      <c r="A23" s="62" t="str">
        <f>'Core Indicators'!A:A</f>
        <v>Conflict and Climatic Shocks in Colombia</v>
      </c>
      <c r="B23" s="62" t="str">
        <f>'Core Indicators'!B:B</f>
        <v>Conflict/ Violence,Drought/drier conditions,Floods</v>
      </c>
      <c r="C23" s="62" t="str">
        <f>'Core Indicators'!C23</f>
        <v>COL001</v>
      </c>
      <c r="D23" s="62" t="str">
        <f>'Core Indicators'!D23</f>
        <v>Colombia</v>
      </c>
      <c r="E23" s="62" t="str">
        <f>'Core Indicators'!E23</f>
        <v>COL</v>
      </c>
      <c r="F23" s="41">
        <f>'Core Indicators'!O23</f>
        <v>1141748</v>
      </c>
      <c r="G23" s="41">
        <f>'Core Indicators'!W23</f>
        <v>53100000</v>
      </c>
      <c r="H23" s="41">
        <f>'Core Indicators'!AE23</f>
        <v>53100000</v>
      </c>
      <c r="I23" s="41">
        <f>'Core Indicators'!AM23</f>
        <v>4130000</v>
      </c>
      <c r="J23" s="41" t="str">
        <f>'Core Indicators'!AU23</f>
        <v>x</v>
      </c>
      <c r="K23" s="41" t="str">
        <f>'Core Indicators'!BC23</f>
        <v>x</v>
      </c>
      <c r="L23" s="41">
        <f>'Core Indicators'!BK23</f>
        <v>1306</v>
      </c>
      <c r="M23" s="41" t="str">
        <f>'Core Indicators'!BS23</f>
        <v>x</v>
      </c>
      <c r="N23" s="41" t="str">
        <f>'Core Indicators'!CA23</f>
        <v>x</v>
      </c>
      <c r="O23" s="41" t="e">
        <f>'Core Indicators'!CI23</f>
        <v>#N/A</v>
      </c>
      <c r="P23" s="41" t="str">
        <f>'Core Indicators'!CQ23</f>
        <v>x</v>
      </c>
      <c r="Q23" s="41">
        <f>'Core Indicators'!DG23</f>
        <v>0</v>
      </c>
      <c r="R23" s="41">
        <f>'Core Indicators'!DO23</f>
        <v>44000000</v>
      </c>
      <c r="S23" s="41">
        <f>'Core Indicators'!DW23</f>
        <v>7103000</v>
      </c>
      <c r="T23" s="41">
        <f>'Core Indicators'!EE23</f>
        <v>1588000</v>
      </c>
      <c r="U23" s="41">
        <f>'Core Indicators'!EM23</f>
        <v>363000</v>
      </c>
      <c r="V23" s="41">
        <f>'Core Indicators'!FC23</f>
        <v>5</v>
      </c>
      <c r="W23" s="41" t="str">
        <f>'Core Indicators'!FK23</f>
        <v>x</v>
      </c>
      <c r="X23" s="41" t="str">
        <f>'Core Indicators'!FS23</f>
        <v>x</v>
      </c>
      <c r="Y23" s="41">
        <f>'Core Indicators'!GA23</f>
        <v>0</v>
      </c>
      <c r="Z23" s="41">
        <f>'Core Indicators'!GI23</f>
        <v>3</v>
      </c>
      <c r="AA23" s="41">
        <f>'Core Indicators'!GQ23</f>
        <v>1</v>
      </c>
      <c r="AB23" s="41">
        <f>'Core Indicators'!GY23</f>
        <v>0</v>
      </c>
      <c r="AC23" s="41">
        <f>'Core Indicators'!HG23</f>
        <v>0</v>
      </c>
      <c r="AD23" s="41">
        <f>'Core Indicators'!HO23</f>
        <v>2</v>
      </c>
      <c r="AE23" s="41">
        <f>'Core Indicators'!HW23</f>
        <v>1</v>
      </c>
      <c r="AF23" s="41">
        <f>'Core Indicators'!IE23</f>
        <v>2</v>
      </c>
      <c r="AG23" s="41">
        <f>'Core Indicators'!IM23</f>
        <v>3</v>
      </c>
    </row>
    <row r="24" spans="1:33" s="43" customFormat="1" ht="20.149999999999999" customHeight="1" x14ac:dyDescent="0.35">
      <c r="A24" s="224" t="str">
        <f>'Core Indicators'!A:A</f>
        <v>Displacement from Venezuela to Colombia</v>
      </c>
      <c r="B24" s="224" t="str">
        <f>'Core Indicators'!B:B</f>
        <v>International Displacement</v>
      </c>
      <c r="C24" s="224" t="str">
        <f>'Core Indicators'!C24</f>
        <v>COL002</v>
      </c>
      <c r="D24" s="224" t="str">
        <f>'Core Indicators'!D24</f>
        <v>Colombia</v>
      </c>
      <c r="E24" s="224" t="str">
        <f>'Core Indicators'!E24</f>
        <v>COL</v>
      </c>
      <c r="F24" s="42">
        <f>'Core Indicators'!O24</f>
        <v>586794</v>
      </c>
      <c r="G24" s="42">
        <f>'Core Indicators'!W24</f>
        <v>49058000</v>
      </c>
      <c r="H24" s="42">
        <f>'Core Indicators'!AE24</f>
        <v>4098000</v>
      </c>
      <c r="I24" s="42">
        <f>'Core Indicators'!AM24</f>
        <v>3950000</v>
      </c>
      <c r="J24" s="42" t="str">
        <f>'Core Indicators'!AU24</f>
        <v>x</v>
      </c>
      <c r="K24" s="42" t="str">
        <f>'Core Indicators'!BC24</f>
        <v>x</v>
      </c>
      <c r="L24" s="42">
        <f>'Core Indicators'!BK24</f>
        <v>0</v>
      </c>
      <c r="M24" s="42" t="str">
        <f>'Core Indicators'!BS24</f>
        <v>x</v>
      </c>
      <c r="N24" s="42" t="str">
        <f>'Core Indicators'!CA24</f>
        <v>x</v>
      </c>
      <c r="O24" s="42" t="e">
        <f>'Core Indicators'!CI24</f>
        <v>#N/A</v>
      </c>
      <c r="P24" s="42" t="str">
        <f>'Core Indicators'!CQ24</f>
        <v>x</v>
      </c>
      <c r="Q24" s="42">
        <f>'Core Indicators'!DG24</f>
        <v>44960000</v>
      </c>
      <c r="R24" s="42">
        <f>'Core Indicators'!DO24</f>
        <v>918000</v>
      </c>
      <c r="S24" s="42">
        <f>'Core Indicators'!DW24</f>
        <v>3180000</v>
      </c>
      <c r="T24" s="42" t="str">
        <f>'Core Indicators'!EE24</f>
        <v>x</v>
      </c>
      <c r="U24" s="42" t="str">
        <f>'Core Indicators'!EM24</f>
        <v>x</v>
      </c>
      <c r="V24" s="42">
        <f>'Core Indicators'!FC24</f>
        <v>3</v>
      </c>
      <c r="W24" s="42" t="str">
        <f>'Core Indicators'!FK24</f>
        <v>x</v>
      </c>
      <c r="X24" s="42" t="str">
        <f>'Core Indicators'!FS24</f>
        <v>x</v>
      </c>
      <c r="Y24" s="42">
        <f>'Core Indicators'!GA24</f>
        <v>0</v>
      </c>
      <c r="Z24" s="42">
        <f>'Core Indicators'!GI24</f>
        <v>3</v>
      </c>
      <c r="AA24" s="42">
        <f>'Core Indicators'!GQ24</f>
        <v>1</v>
      </c>
      <c r="AB24" s="42">
        <f>'Core Indicators'!GY24</f>
        <v>0</v>
      </c>
      <c r="AC24" s="42">
        <f>'Core Indicators'!HG24</f>
        <v>0</v>
      </c>
      <c r="AD24" s="42">
        <f>'Core Indicators'!HO24</f>
        <v>0</v>
      </c>
      <c r="AE24" s="42">
        <f>'Core Indicators'!HW24</f>
        <v>2</v>
      </c>
      <c r="AF24" s="42">
        <f>'Core Indicators'!IE24</f>
        <v>2</v>
      </c>
      <c r="AG24" s="42">
        <f>'Core Indicators'!IM24</f>
        <v>3</v>
      </c>
    </row>
    <row r="25" spans="1:33" s="43" customFormat="1" ht="20.149999999999999" customHeight="1" x14ac:dyDescent="0.35">
      <c r="A25" s="62" t="str">
        <f>'Core Indicators'!A:A</f>
        <v>Displacement from Nicaragua to Costa Rica</v>
      </c>
      <c r="B25" s="62" t="str">
        <f>'Core Indicators'!B:B</f>
        <v>International Displacement</v>
      </c>
      <c r="C25" s="62" t="str">
        <f>'Core Indicators'!C25</f>
        <v>CRI002</v>
      </c>
      <c r="D25" s="62" t="str">
        <f>'Core Indicators'!D25</f>
        <v>Costa Rica</v>
      </c>
      <c r="E25" s="62" t="str">
        <f>'Core Indicators'!E25</f>
        <v>CRI</v>
      </c>
      <c r="F25" s="41">
        <f>'Core Indicators'!O25</f>
        <v>20506</v>
      </c>
      <c r="G25" s="41">
        <f>'Core Indicators'!W25</f>
        <v>3857000</v>
      </c>
      <c r="H25" s="41">
        <f>'Core Indicators'!AE25</f>
        <v>204000</v>
      </c>
      <c r="I25" s="41">
        <f>'Core Indicators'!AM25</f>
        <v>204000</v>
      </c>
      <c r="J25" s="41" t="str">
        <f>'Core Indicators'!AU25</f>
        <v>x</v>
      </c>
      <c r="K25" s="41" t="str">
        <f>'Core Indicators'!BC25</f>
        <v>x</v>
      </c>
      <c r="L25" s="41" t="str">
        <f>'Core Indicators'!BK25</f>
        <v>x</v>
      </c>
      <c r="M25" s="41" t="str">
        <f>'Core Indicators'!BS25</f>
        <v>x</v>
      </c>
      <c r="N25" s="41" t="str">
        <f>'Core Indicators'!CA25</f>
        <v>x</v>
      </c>
      <c r="O25" s="41" t="e">
        <f>'Core Indicators'!CI25</f>
        <v>#N/A</v>
      </c>
      <c r="P25" s="41" t="str">
        <f>'Core Indicators'!CQ25</f>
        <v>x</v>
      </c>
      <c r="Q25" s="41">
        <f>'Core Indicators'!DG25</f>
        <v>3653000</v>
      </c>
      <c r="R25" s="41">
        <f>'Core Indicators'!DO25</f>
        <v>0</v>
      </c>
      <c r="S25" s="41">
        <f>'Core Indicators'!DW25</f>
        <v>204000</v>
      </c>
      <c r="T25" s="41" t="str">
        <f>'Core Indicators'!EE25</f>
        <v>x</v>
      </c>
      <c r="U25" s="41" t="str">
        <f>'Core Indicators'!EM25</f>
        <v>x</v>
      </c>
      <c r="V25" s="41">
        <f>'Core Indicators'!FC25</f>
        <v>2</v>
      </c>
      <c r="W25" s="41" t="str">
        <f>'Core Indicators'!FK25</f>
        <v>x</v>
      </c>
      <c r="X25" s="41" t="str">
        <f>'Core Indicators'!FS25</f>
        <v>x</v>
      </c>
      <c r="Y25" s="41">
        <f>'Core Indicators'!GA25</f>
        <v>0</v>
      </c>
      <c r="Z25" s="41">
        <f>'Core Indicators'!GI25</f>
        <v>0</v>
      </c>
      <c r="AA25" s="41">
        <f>'Core Indicators'!GQ25</f>
        <v>0</v>
      </c>
      <c r="AB25" s="41">
        <f>'Core Indicators'!GY25</f>
        <v>0</v>
      </c>
      <c r="AC25" s="41">
        <f>'Core Indicators'!HG25</f>
        <v>0</v>
      </c>
      <c r="AD25" s="41">
        <f>'Core Indicators'!HO25</f>
        <v>1</v>
      </c>
      <c r="AE25" s="41">
        <f>'Core Indicators'!HW25</f>
        <v>0</v>
      </c>
      <c r="AF25" s="41">
        <f>'Core Indicators'!IE25</f>
        <v>0</v>
      </c>
      <c r="AG25" s="41">
        <f>'Core Indicators'!IM25</f>
        <v>2</v>
      </c>
    </row>
    <row r="26" spans="1:33" s="43" customFormat="1" ht="20.149999999999999" customHeight="1" x14ac:dyDescent="0.35">
      <c r="A26" s="224" t="str">
        <f>'Core Indicators'!A:A</f>
        <v>Multiple crises in Djibouti</v>
      </c>
      <c r="B26" s="224" t="str">
        <f>'Core Indicators'!B:B</f>
        <v>International Displacement,Drought/drier conditions</v>
      </c>
      <c r="C26" s="224" t="str">
        <f>'Core Indicators'!C26</f>
        <v>DJI001</v>
      </c>
      <c r="D26" s="224" t="str">
        <f>'Core Indicators'!D26</f>
        <v>Djibouti</v>
      </c>
      <c r="E26" s="224" t="str">
        <f>'Core Indicators'!E26</f>
        <v>DJI</v>
      </c>
      <c r="F26" s="42">
        <f>'Core Indicators'!O26</f>
        <v>23180</v>
      </c>
      <c r="G26" s="42">
        <f>'Core Indicators'!W26</f>
        <v>1182000</v>
      </c>
      <c r="H26" s="42">
        <f>'Core Indicators'!AE26</f>
        <v>704000</v>
      </c>
      <c r="I26" s="42">
        <f>'Core Indicators'!AM26</f>
        <v>34000</v>
      </c>
      <c r="J26" s="42" t="str">
        <f>'Core Indicators'!AU26</f>
        <v>x</v>
      </c>
      <c r="K26" s="42" t="str">
        <f>'Core Indicators'!BC26</f>
        <v>x</v>
      </c>
      <c r="L26" s="42">
        <f>'Core Indicators'!BK26</f>
        <v>48</v>
      </c>
      <c r="M26" s="42" t="str">
        <f>'Core Indicators'!BS26</f>
        <v>x</v>
      </c>
      <c r="N26" s="42" t="str">
        <f>'Core Indicators'!CA26</f>
        <v>x</v>
      </c>
      <c r="O26" s="42" t="e">
        <f>'Core Indicators'!CI26</f>
        <v>#N/A</v>
      </c>
      <c r="P26" s="42" t="str">
        <f>'Core Indicators'!CQ26</f>
        <v>x</v>
      </c>
      <c r="Q26" s="42">
        <f>'Core Indicators'!DG26</f>
        <v>477000</v>
      </c>
      <c r="R26" s="42">
        <f>'Core Indicators'!DO26</f>
        <v>510000</v>
      </c>
      <c r="S26" s="42">
        <f>'Core Indicators'!DW26</f>
        <v>184000</v>
      </c>
      <c r="T26" s="42">
        <f>'Core Indicators'!EE26</f>
        <v>44000</v>
      </c>
      <c r="U26" s="42">
        <f>'Core Indicators'!EM26</f>
        <v>0</v>
      </c>
      <c r="V26" s="42">
        <f>'Core Indicators'!FC26</f>
        <v>5</v>
      </c>
      <c r="W26" s="42" t="str">
        <f>'Core Indicators'!FK26</f>
        <v>x</v>
      </c>
      <c r="X26" s="42" t="str">
        <f>'Core Indicators'!FS26</f>
        <v>x</v>
      </c>
      <c r="Y26" s="42">
        <f>'Core Indicators'!GA26</f>
        <v>0</v>
      </c>
      <c r="Z26" s="42">
        <f>'Core Indicators'!GI26</f>
        <v>0</v>
      </c>
      <c r="AA26" s="42">
        <f>'Core Indicators'!GQ26</f>
        <v>0</v>
      </c>
      <c r="AB26" s="42">
        <f>'Core Indicators'!GY26</f>
        <v>0</v>
      </c>
      <c r="AC26" s="42">
        <f>'Core Indicators'!HG26</f>
        <v>2</v>
      </c>
      <c r="AD26" s="42">
        <f>'Core Indicators'!HO26</f>
        <v>2</v>
      </c>
      <c r="AE26" s="42">
        <f>'Core Indicators'!HW26</f>
        <v>0</v>
      </c>
      <c r="AF26" s="42">
        <f>'Core Indicators'!IE26</f>
        <v>0</v>
      </c>
      <c r="AG26" s="42">
        <f>'Core Indicators'!IM26</f>
        <v>0</v>
      </c>
    </row>
    <row r="27" spans="1:33" s="43" customFormat="1" ht="20.149999999999999" customHeight="1" x14ac:dyDescent="0.35">
      <c r="A27" s="62" t="str">
        <f>'Core Indicators'!A:A</f>
        <v>International Displacement to Djibouti</v>
      </c>
      <c r="B27" s="62" t="str">
        <f>'Core Indicators'!B:B</f>
        <v>International Displacement</v>
      </c>
      <c r="C27" s="62" t="str">
        <f>'Core Indicators'!C27</f>
        <v>DJI002</v>
      </c>
      <c r="D27" s="62" t="str">
        <f>'Core Indicators'!D27</f>
        <v>Djibouti</v>
      </c>
      <c r="E27" s="62" t="str">
        <f>'Core Indicators'!E27</f>
        <v>DJI</v>
      </c>
      <c r="F27" s="41">
        <f>'Core Indicators'!O27</f>
        <v>7300</v>
      </c>
      <c r="G27" s="41">
        <f>'Core Indicators'!W27</f>
        <v>924000</v>
      </c>
      <c r="H27" s="41">
        <f>'Core Indicators'!AE27</f>
        <v>34000</v>
      </c>
      <c r="I27" s="41">
        <f>'Core Indicators'!AM27</f>
        <v>34000</v>
      </c>
      <c r="J27" s="41" t="str">
        <f>'Core Indicators'!AU27</f>
        <v>x</v>
      </c>
      <c r="K27" s="41" t="str">
        <f>'Core Indicators'!BC27</f>
        <v>x</v>
      </c>
      <c r="L27" s="41" t="str">
        <f>'Core Indicators'!BK27</f>
        <v>x</v>
      </c>
      <c r="M27" s="41" t="str">
        <f>'Core Indicators'!BS27</f>
        <v>x</v>
      </c>
      <c r="N27" s="41" t="str">
        <f>'Core Indicators'!CA27</f>
        <v>x</v>
      </c>
      <c r="O27" s="41" t="e">
        <f>'Core Indicators'!CI27</f>
        <v>#N/A</v>
      </c>
      <c r="P27" s="41" t="str">
        <f>'Core Indicators'!CQ27</f>
        <v>x</v>
      </c>
      <c r="Q27" s="41">
        <f>'Core Indicators'!DG27</f>
        <v>891000</v>
      </c>
      <c r="R27" s="41">
        <f>'Core Indicators'!DO27</f>
        <v>0</v>
      </c>
      <c r="S27" s="41">
        <f>'Core Indicators'!DW27</f>
        <v>34000</v>
      </c>
      <c r="T27" s="41" t="str">
        <f>'Core Indicators'!EE27</f>
        <v>x</v>
      </c>
      <c r="U27" s="41" t="str">
        <f>'Core Indicators'!EM27</f>
        <v>x</v>
      </c>
      <c r="V27" s="41">
        <f>'Core Indicators'!FC27</f>
        <v>1</v>
      </c>
      <c r="W27" s="41" t="str">
        <f>'Core Indicators'!FK27</f>
        <v>x</v>
      </c>
      <c r="X27" s="41" t="str">
        <f>'Core Indicators'!FS27</f>
        <v>x</v>
      </c>
      <c r="Y27" s="41">
        <f>'Core Indicators'!GA27</f>
        <v>0</v>
      </c>
      <c r="Z27" s="41">
        <f>'Core Indicators'!GI27</f>
        <v>0</v>
      </c>
      <c r="AA27" s="41">
        <f>'Core Indicators'!GQ27</f>
        <v>0</v>
      </c>
      <c r="AB27" s="41">
        <f>'Core Indicators'!GY27</f>
        <v>0</v>
      </c>
      <c r="AC27" s="41">
        <f>'Core Indicators'!HG27</f>
        <v>2</v>
      </c>
      <c r="AD27" s="41">
        <f>'Core Indicators'!HO27</f>
        <v>2</v>
      </c>
      <c r="AE27" s="41">
        <f>'Core Indicators'!HW27</f>
        <v>0</v>
      </c>
      <c r="AF27" s="41">
        <f>'Core Indicators'!IE27</f>
        <v>0</v>
      </c>
      <c r="AG27" s="41">
        <f>'Core Indicators'!IM27</f>
        <v>0</v>
      </c>
    </row>
    <row r="28" spans="1:33" s="43" customFormat="1" ht="20.149999999999999" customHeight="1" x14ac:dyDescent="0.35">
      <c r="A28" s="224" t="str">
        <f>'Core Indicators'!A:A</f>
        <v>Drought in Djibouti</v>
      </c>
      <c r="B28" s="224" t="str">
        <f>'Core Indicators'!B:B</f>
        <v>Drought/drier conditions</v>
      </c>
      <c r="C28" s="224" t="str">
        <f>'Core Indicators'!C28</f>
        <v>DJI003</v>
      </c>
      <c r="D28" s="224" t="str">
        <f>'Core Indicators'!D28</f>
        <v>Djibouti</v>
      </c>
      <c r="E28" s="224" t="str">
        <f>'Core Indicators'!E28</f>
        <v>DJI</v>
      </c>
      <c r="F28" s="42">
        <f>'Core Indicators'!O28</f>
        <v>23180</v>
      </c>
      <c r="G28" s="42">
        <f>'Core Indicators'!W28</f>
        <v>1182000</v>
      </c>
      <c r="H28" s="42">
        <f>'Core Indicators'!AE28</f>
        <v>704000</v>
      </c>
      <c r="I28" s="42">
        <f>'Core Indicators'!AM28</f>
        <v>0</v>
      </c>
      <c r="J28" s="42" t="str">
        <f>'Core Indicators'!AU28</f>
        <v>x</v>
      </c>
      <c r="K28" s="42" t="str">
        <f>'Core Indicators'!BC28</f>
        <v>x</v>
      </c>
      <c r="L28" s="42" t="str">
        <f>'Core Indicators'!BK28</f>
        <v>x</v>
      </c>
      <c r="M28" s="42" t="str">
        <f>'Core Indicators'!BS28</f>
        <v>x</v>
      </c>
      <c r="N28" s="42" t="str">
        <f>'Core Indicators'!CA28</f>
        <v>x</v>
      </c>
      <c r="O28" s="42" t="e">
        <f>'Core Indicators'!CI28</f>
        <v>#N/A</v>
      </c>
      <c r="P28" s="42" t="str">
        <f>'Core Indicators'!CQ28</f>
        <v>x</v>
      </c>
      <c r="Q28" s="42">
        <f>'Core Indicators'!DG28</f>
        <v>477000</v>
      </c>
      <c r="R28" s="42">
        <f>'Core Indicators'!DO28</f>
        <v>510000</v>
      </c>
      <c r="S28" s="42">
        <f>'Core Indicators'!DW28</f>
        <v>150000</v>
      </c>
      <c r="T28" s="42">
        <f>'Core Indicators'!EE28</f>
        <v>44000</v>
      </c>
      <c r="U28" s="42">
        <f>'Core Indicators'!EM28</f>
        <v>0</v>
      </c>
      <c r="V28" s="42">
        <f>'Core Indicators'!FC28</f>
        <v>5</v>
      </c>
      <c r="W28" s="42" t="str">
        <f>'Core Indicators'!FK28</f>
        <v>x</v>
      </c>
      <c r="X28" s="42" t="str">
        <f>'Core Indicators'!FS28</f>
        <v>x</v>
      </c>
      <c r="Y28" s="42">
        <f>'Core Indicators'!GA28</f>
        <v>0</v>
      </c>
      <c r="Z28" s="42">
        <f>'Core Indicators'!GI28</f>
        <v>0</v>
      </c>
      <c r="AA28" s="42">
        <f>'Core Indicators'!GQ28</f>
        <v>0</v>
      </c>
      <c r="AB28" s="42">
        <f>'Core Indicators'!GY28</f>
        <v>0</v>
      </c>
      <c r="AC28" s="42">
        <f>'Core Indicators'!HG28</f>
        <v>2</v>
      </c>
      <c r="AD28" s="42">
        <f>'Core Indicators'!HO28</f>
        <v>2</v>
      </c>
      <c r="AE28" s="42">
        <f>'Core Indicators'!HW28</f>
        <v>0</v>
      </c>
      <c r="AF28" s="42">
        <f>'Core Indicators'!IE28</f>
        <v>0</v>
      </c>
      <c r="AG28" s="42">
        <f>'Core Indicators'!IM28</f>
        <v>0</v>
      </c>
    </row>
    <row r="29" spans="1:33" ht="20.149999999999999" customHeight="1" x14ac:dyDescent="0.35">
      <c r="A29" s="62" t="str">
        <f>'Core Indicators'!A:A</f>
        <v>Displacement from Venezuela to Dominican Republic</v>
      </c>
      <c r="B29" s="62" t="str">
        <f>'Core Indicators'!B:B</f>
        <v>International Displacement</v>
      </c>
      <c r="C29" s="62" t="str">
        <f>'Core Indicators'!C29</f>
        <v>DOM002</v>
      </c>
      <c r="D29" s="62" t="str">
        <f>'Core Indicators'!D29</f>
        <v>Dominican Republic</v>
      </c>
      <c r="E29" s="62" t="str">
        <f>'Core Indicators'!E29</f>
        <v>DOM</v>
      </c>
      <c r="F29" s="41">
        <f>'Core Indicators'!O29</f>
        <v>48310</v>
      </c>
      <c r="G29" s="41">
        <f>'Core Indicators'!W29</f>
        <v>11400000</v>
      </c>
      <c r="H29" s="41">
        <f>'Core Indicators'!AE29</f>
        <v>136000</v>
      </c>
      <c r="I29" s="41">
        <f>'Core Indicators'!AM29</f>
        <v>129000</v>
      </c>
      <c r="J29" s="41" t="str">
        <f>'Core Indicators'!AU29</f>
        <v>x</v>
      </c>
      <c r="K29" s="41" t="str">
        <f>'Core Indicators'!BC29</f>
        <v>x</v>
      </c>
      <c r="L29" s="41" t="str">
        <f>'Core Indicators'!BK29</f>
        <v>x</v>
      </c>
      <c r="M29" s="41" t="str">
        <f>'Core Indicators'!BS29</f>
        <v>x</v>
      </c>
      <c r="N29" s="41" t="str">
        <f>'Core Indicators'!CA29</f>
        <v>x</v>
      </c>
      <c r="O29" s="41" t="e">
        <f>'Core Indicators'!CI29</f>
        <v>#N/A</v>
      </c>
      <c r="P29" s="41" t="str">
        <f>'Core Indicators'!CQ29</f>
        <v>x</v>
      </c>
      <c r="Q29" s="41">
        <f>'Core Indicators'!DG29</f>
        <v>11264000</v>
      </c>
      <c r="R29" s="41">
        <f>'Core Indicators'!DO29</f>
        <v>51000</v>
      </c>
      <c r="S29" s="41">
        <f>'Core Indicators'!DW29</f>
        <v>85000</v>
      </c>
      <c r="T29" s="41" t="str">
        <f>'Core Indicators'!EE29</f>
        <v>x</v>
      </c>
      <c r="U29" s="41" t="str">
        <f>'Core Indicators'!EM29</f>
        <v>x</v>
      </c>
      <c r="V29" s="41">
        <f>'Core Indicators'!FC29</f>
        <v>2</v>
      </c>
      <c r="W29" s="41" t="str">
        <f>'Core Indicators'!FK29</f>
        <v>x</v>
      </c>
      <c r="X29" s="41" t="str">
        <f>'Core Indicators'!FS29</f>
        <v>x</v>
      </c>
      <c r="Y29" s="41">
        <f>'Core Indicators'!GA29</f>
        <v>0</v>
      </c>
      <c r="Z29" s="41">
        <f>'Core Indicators'!GI29</f>
        <v>0</v>
      </c>
      <c r="AA29" s="41">
        <f>'Core Indicators'!GQ29</f>
        <v>0</v>
      </c>
      <c r="AB29" s="41">
        <f>'Core Indicators'!GY29</f>
        <v>0</v>
      </c>
      <c r="AC29" s="41">
        <f>'Core Indicators'!HG29</f>
        <v>0</v>
      </c>
      <c r="AD29" s="41">
        <f>'Core Indicators'!HO29</f>
        <v>0</v>
      </c>
      <c r="AE29" s="41">
        <f>'Core Indicators'!HW29</f>
        <v>0</v>
      </c>
      <c r="AF29" s="41">
        <f>'Core Indicators'!IE29</f>
        <v>0</v>
      </c>
      <c r="AG29" s="41">
        <f>'Core Indicators'!IM29</f>
        <v>2</v>
      </c>
    </row>
    <row r="30" spans="1:33" ht="20.149999999999999" customHeight="1" x14ac:dyDescent="0.35">
      <c r="A30" s="224" t="str">
        <f>'Core Indicators'!A:A</f>
        <v>International displacement to Algeria</v>
      </c>
      <c r="B30" s="224" t="str">
        <f>'Core Indicators'!B:B</f>
        <v>International Displacement</v>
      </c>
      <c r="C30" s="224" t="str">
        <f>'Core Indicators'!C30</f>
        <v>DZA002</v>
      </c>
      <c r="D30" s="224" t="str">
        <f>'Core Indicators'!D30</f>
        <v>Algeria</v>
      </c>
      <c r="E30" s="224" t="str">
        <f>'Core Indicators'!E30</f>
        <v>DZA</v>
      </c>
      <c r="F30" s="42">
        <f>'Core Indicators'!O30</f>
        <v>2381741</v>
      </c>
      <c r="G30" s="42">
        <f>'Core Indicators'!W30</f>
        <v>47287000</v>
      </c>
      <c r="H30" s="42">
        <f>'Core Indicators'!AE30</f>
        <v>263000</v>
      </c>
      <c r="I30" s="42">
        <f>'Core Indicators'!AM30</f>
        <v>263000</v>
      </c>
      <c r="J30" s="42" t="str">
        <f>'Core Indicators'!AU30</f>
        <v>x</v>
      </c>
      <c r="K30" s="42" t="str">
        <f>'Core Indicators'!BC30</f>
        <v>x</v>
      </c>
      <c r="L30" s="42">
        <f>'Core Indicators'!BK30</f>
        <v>876</v>
      </c>
      <c r="M30" s="42" t="str">
        <f>'Core Indicators'!BS30</f>
        <v>x</v>
      </c>
      <c r="N30" s="42" t="str">
        <f>'Core Indicators'!CA30</f>
        <v>x</v>
      </c>
      <c r="O30" s="42" t="e">
        <f>'Core Indicators'!CI30</f>
        <v>#N/A</v>
      </c>
      <c r="P30" s="42" t="str">
        <f>'Core Indicators'!CQ30</f>
        <v>x</v>
      </c>
      <c r="Q30" s="42">
        <f>'Core Indicators'!DG30</f>
        <v>47024000</v>
      </c>
      <c r="R30" s="42">
        <f>'Core Indicators'!DO30</f>
        <v>0</v>
      </c>
      <c r="S30" s="42">
        <f>'Core Indicators'!DW30</f>
        <v>263000</v>
      </c>
      <c r="T30" s="42" t="str">
        <f>'Core Indicators'!EE30</f>
        <v>x</v>
      </c>
      <c r="U30" s="42" t="str">
        <f>'Core Indicators'!EM30</f>
        <v>x</v>
      </c>
      <c r="V30" s="42">
        <f>'Core Indicators'!FC30</f>
        <v>4</v>
      </c>
      <c r="W30" s="42" t="str">
        <f>'Core Indicators'!FK30</f>
        <v>x</v>
      </c>
      <c r="X30" s="42" t="str">
        <f>'Core Indicators'!FS30</f>
        <v>x</v>
      </c>
      <c r="Y30" s="42">
        <f>'Core Indicators'!GA30</f>
        <v>2</v>
      </c>
      <c r="Z30" s="42">
        <f>'Core Indicators'!GI30</f>
        <v>0</v>
      </c>
      <c r="AA30" s="42">
        <f>'Core Indicators'!GQ30</f>
        <v>0</v>
      </c>
      <c r="AB30" s="42">
        <f>'Core Indicators'!GY30</f>
        <v>0</v>
      </c>
      <c r="AC30" s="42">
        <f>'Core Indicators'!HG30</f>
        <v>0</v>
      </c>
      <c r="AD30" s="42">
        <f>'Core Indicators'!HO30</f>
        <v>1</v>
      </c>
      <c r="AE30" s="42">
        <f>'Core Indicators'!HW30</f>
        <v>0</v>
      </c>
      <c r="AF30" s="42">
        <f>'Core Indicators'!IE30</f>
        <v>1</v>
      </c>
      <c r="AG30" s="42">
        <f>'Core Indicators'!IM30</f>
        <v>1</v>
      </c>
    </row>
    <row r="31" spans="1:33" ht="20.149999999999999" customHeight="1" x14ac:dyDescent="0.35">
      <c r="A31" s="62" t="str">
        <f>'Core Indicators'!A:A</f>
        <v>Displacement of Sahrawi refugees to Tindouf</v>
      </c>
      <c r="B31" s="62" t="str">
        <f>'Core Indicators'!B:B</f>
        <v>International Displacement</v>
      </c>
      <c r="C31" s="62" t="str">
        <f>'Core Indicators'!C31</f>
        <v>DZA003</v>
      </c>
      <c r="D31" s="62" t="str">
        <f>'Core Indicators'!D31</f>
        <v>Algeria</v>
      </c>
      <c r="E31" s="62" t="str">
        <f>'Core Indicators'!E31</f>
        <v>DZA</v>
      </c>
      <c r="F31" s="41">
        <f>'Core Indicators'!O31</f>
        <v>159000</v>
      </c>
      <c r="G31" s="41">
        <f>'Core Indicators'!W31</f>
        <v>223000</v>
      </c>
      <c r="H31" s="41">
        <f>'Core Indicators'!AE31</f>
        <v>174000</v>
      </c>
      <c r="I31" s="41">
        <f>'Core Indicators'!AM31</f>
        <v>174000</v>
      </c>
      <c r="J31" s="41" t="str">
        <f>'Core Indicators'!AU31</f>
        <v>x</v>
      </c>
      <c r="K31" s="41" t="str">
        <f>'Core Indicators'!BC31</f>
        <v>x</v>
      </c>
      <c r="L31" s="41">
        <f>'Core Indicators'!BK31</f>
        <v>3</v>
      </c>
      <c r="M31" s="41" t="str">
        <f>'Core Indicators'!BS31</f>
        <v>x</v>
      </c>
      <c r="N31" s="41" t="str">
        <f>'Core Indicators'!CA31</f>
        <v>x</v>
      </c>
      <c r="O31" s="41" t="e">
        <f>'Core Indicators'!CI31</f>
        <v>#N/A</v>
      </c>
      <c r="P31" s="41" t="str">
        <f>'Core Indicators'!CQ31</f>
        <v>x</v>
      </c>
      <c r="Q31" s="41">
        <f>'Core Indicators'!DG31</f>
        <v>49000</v>
      </c>
      <c r="R31" s="41">
        <f>'Core Indicators'!DO31</f>
        <v>0</v>
      </c>
      <c r="S31" s="41">
        <f>'Core Indicators'!DW31</f>
        <v>162000</v>
      </c>
      <c r="T31" s="41">
        <f>'Core Indicators'!EE31</f>
        <v>11000</v>
      </c>
      <c r="U31" s="41" t="str">
        <f>'Core Indicators'!EM31</f>
        <v>x</v>
      </c>
      <c r="V31" s="41">
        <f>'Core Indicators'!FC31</f>
        <v>2</v>
      </c>
      <c r="W31" s="41">
        <f>'Core Indicators'!FK31</f>
        <v>0</v>
      </c>
      <c r="X31" s="41">
        <f>'Core Indicators'!FS31</f>
        <v>0</v>
      </c>
      <c r="Y31" s="41">
        <f>'Core Indicators'!GA31</f>
        <v>2</v>
      </c>
      <c r="Z31" s="41">
        <f>'Core Indicators'!GI31</f>
        <v>1</v>
      </c>
      <c r="AA31" s="41">
        <f>'Core Indicators'!GQ31</f>
        <v>1</v>
      </c>
      <c r="AB31" s="41">
        <f>'Core Indicators'!GY31</f>
        <v>0</v>
      </c>
      <c r="AC31" s="41">
        <f>'Core Indicators'!HG31</f>
        <v>0</v>
      </c>
      <c r="AD31" s="41">
        <f>'Core Indicators'!HO31</f>
        <v>2</v>
      </c>
      <c r="AE31" s="41">
        <f>'Core Indicators'!HW31</f>
        <v>0</v>
      </c>
      <c r="AF31" s="41">
        <f>'Core Indicators'!IE31</f>
        <v>1</v>
      </c>
      <c r="AG31" s="41">
        <f>'Core Indicators'!IM31</f>
        <v>2</v>
      </c>
    </row>
    <row r="32" spans="1:33" ht="20.149999999999999" customHeight="1" x14ac:dyDescent="0.35">
      <c r="A32" s="224" t="str">
        <f>'Core Indicators'!A:A</f>
        <v>Multiple crises in Algeria</v>
      </c>
      <c r="B32" s="224" t="str">
        <f>'Core Indicators'!B:B</f>
        <v>International Displacement</v>
      </c>
      <c r="C32" s="224" t="str">
        <f>'Core Indicators'!C32</f>
        <v>DZA004</v>
      </c>
      <c r="D32" s="224" t="str">
        <f>'Core Indicators'!D32</f>
        <v>Algeria</v>
      </c>
      <c r="E32" s="224" t="str">
        <f>'Core Indicators'!E32</f>
        <v>DZA</v>
      </c>
      <c r="F32" s="42">
        <f>'Core Indicators'!O32</f>
        <v>2381741</v>
      </c>
      <c r="G32" s="42">
        <f>'Core Indicators'!W32</f>
        <v>47287000</v>
      </c>
      <c r="H32" s="42">
        <f>'Core Indicators'!AE32</f>
        <v>437000</v>
      </c>
      <c r="I32" s="42">
        <f>'Core Indicators'!AM32</f>
        <v>437000</v>
      </c>
      <c r="J32" s="42" t="str">
        <f>'Core Indicators'!AU32</f>
        <v>x</v>
      </c>
      <c r="K32" s="42" t="str">
        <f>'Core Indicators'!BC32</f>
        <v>x</v>
      </c>
      <c r="L32" s="42">
        <f>'Core Indicators'!BK32</f>
        <v>879</v>
      </c>
      <c r="M32" s="42" t="str">
        <f>'Core Indicators'!BS32</f>
        <v>x</v>
      </c>
      <c r="N32" s="42" t="str">
        <f>'Core Indicators'!CA32</f>
        <v>x</v>
      </c>
      <c r="O32" s="42" t="e">
        <f>'Core Indicators'!CI32</f>
        <v>#N/A</v>
      </c>
      <c r="P32" s="42" t="str">
        <f>'Core Indicators'!CQ32</f>
        <v>x</v>
      </c>
      <c r="Q32" s="42">
        <f>'Core Indicators'!DG32</f>
        <v>46851000</v>
      </c>
      <c r="R32" s="42">
        <f>'Core Indicators'!DO32</f>
        <v>0</v>
      </c>
      <c r="S32" s="42">
        <f>'Core Indicators'!DW32</f>
        <v>425000</v>
      </c>
      <c r="T32" s="42">
        <f>'Core Indicators'!EE32</f>
        <v>11000</v>
      </c>
      <c r="U32" s="42" t="str">
        <f>'Core Indicators'!EM32</f>
        <v>x</v>
      </c>
      <c r="V32" s="42">
        <f>'Core Indicators'!FC32</f>
        <v>4</v>
      </c>
      <c r="W32" s="42" t="str">
        <f>'Core Indicators'!FK32</f>
        <v>x</v>
      </c>
      <c r="X32" s="42" t="str">
        <f>'Core Indicators'!FS32</f>
        <v>x</v>
      </c>
      <c r="Y32" s="42">
        <f>'Core Indicators'!GA32</f>
        <v>2</v>
      </c>
      <c r="Z32" s="42">
        <f>'Core Indicators'!GI32</f>
        <v>1</v>
      </c>
      <c r="AA32" s="42">
        <f>'Core Indicators'!GQ32</f>
        <v>1</v>
      </c>
      <c r="AB32" s="42">
        <f>'Core Indicators'!GY32</f>
        <v>0</v>
      </c>
      <c r="AC32" s="42">
        <f>'Core Indicators'!HG32</f>
        <v>0</v>
      </c>
      <c r="AD32" s="42">
        <f>'Core Indicators'!HO32</f>
        <v>2</v>
      </c>
      <c r="AE32" s="42">
        <f>'Core Indicators'!HW32</f>
        <v>0</v>
      </c>
      <c r="AF32" s="42">
        <f>'Core Indicators'!IE32</f>
        <v>1</v>
      </c>
      <c r="AG32" s="42">
        <f>'Core Indicators'!IM32</f>
        <v>2</v>
      </c>
    </row>
    <row r="33" spans="1:33" ht="20.149999999999999" customHeight="1" x14ac:dyDescent="0.35">
      <c r="A33" s="62" t="str">
        <f>'Core Indicators'!A:A</f>
        <v>Multiple crises in Ecuador</v>
      </c>
      <c r="B33" s="62" t="str">
        <f>'Core Indicators'!B:B</f>
        <v>International Displacement,Conflict/ Violence,Floods</v>
      </c>
      <c r="C33" s="62" t="str">
        <f>'Core Indicators'!C33</f>
        <v>ECU001</v>
      </c>
      <c r="D33" s="62" t="str">
        <f>'Core Indicators'!D33</f>
        <v>Ecuador</v>
      </c>
      <c r="E33" s="62" t="str">
        <f>'Core Indicators'!E33</f>
        <v>ECU</v>
      </c>
      <c r="F33" s="41">
        <f>'Core Indicators'!O33</f>
        <v>198655</v>
      </c>
      <c r="G33" s="41">
        <f>'Core Indicators'!W33</f>
        <v>15067000</v>
      </c>
      <c r="H33" s="41">
        <f>'Core Indicators'!AE33</f>
        <v>3886000</v>
      </c>
      <c r="I33" s="41">
        <f>'Core Indicators'!AM33</f>
        <v>856000</v>
      </c>
      <c r="J33" s="41">
        <f>'Core Indicators'!AU33</f>
        <v>138</v>
      </c>
      <c r="K33" s="41" t="str">
        <f>'Core Indicators'!BC33</f>
        <v>x</v>
      </c>
      <c r="L33" s="41">
        <f>'Core Indicators'!BK33</f>
        <v>1988</v>
      </c>
      <c r="M33" s="41">
        <f>'Core Indicators'!BS33</f>
        <v>66071</v>
      </c>
      <c r="N33" s="41">
        <f>'Core Indicators'!CA33</f>
        <v>966</v>
      </c>
      <c r="O33" s="41" t="e">
        <f>'Core Indicators'!CI33</f>
        <v>#N/A</v>
      </c>
      <c r="P33" s="41" t="str">
        <f>'Core Indicators'!CQ33</f>
        <v>x</v>
      </c>
      <c r="Q33" s="41">
        <f>'Core Indicators'!DG33</f>
        <v>11182000</v>
      </c>
      <c r="R33" s="41">
        <f>'Core Indicators'!DO33</f>
        <v>352000</v>
      </c>
      <c r="S33" s="41">
        <f>'Core Indicators'!DW33</f>
        <v>3384000</v>
      </c>
      <c r="T33" s="41">
        <f>'Core Indicators'!EE33</f>
        <v>150000</v>
      </c>
      <c r="U33" s="41">
        <f>'Core Indicators'!EM33</f>
        <v>0</v>
      </c>
      <c r="V33" s="41">
        <f>'Core Indicators'!FC33</f>
        <v>4</v>
      </c>
      <c r="W33" s="41" t="str">
        <f>'Core Indicators'!FK33</f>
        <v>x</v>
      </c>
      <c r="X33" s="41" t="str">
        <f>'Core Indicators'!FS33</f>
        <v>x</v>
      </c>
      <c r="Y33" s="41">
        <f>'Core Indicators'!GA33</f>
        <v>0</v>
      </c>
      <c r="Z33" s="41">
        <f>'Core Indicators'!GI33</f>
        <v>0</v>
      </c>
      <c r="AA33" s="41">
        <f>'Core Indicators'!GQ33</f>
        <v>1</v>
      </c>
      <c r="AB33" s="41">
        <f>'Core Indicators'!GY33</f>
        <v>0</v>
      </c>
      <c r="AC33" s="41">
        <f>'Core Indicators'!HG33</f>
        <v>0</v>
      </c>
      <c r="AD33" s="41">
        <f>'Core Indicators'!HO33</f>
        <v>2</v>
      </c>
      <c r="AE33" s="41">
        <f>'Core Indicators'!HW33</f>
        <v>2</v>
      </c>
      <c r="AF33" s="41">
        <f>'Core Indicators'!IE33</f>
        <v>1</v>
      </c>
      <c r="AG33" s="41">
        <f>'Core Indicators'!IM33</f>
        <v>3</v>
      </c>
    </row>
    <row r="34" spans="1:33" ht="20.149999999999999" customHeight="1" x14ac:dyDescent="0.35">
      <c r="A34" s="224" t="str">
        <f>'Core Indicators'!A:A</f>
        <v>Displacement from Venezuela to Ecuador</v>
      </c>
      <c r="B34" s="224" t="str">
        <f>'Core Indicators'!B:B</f>
        <v>International Displacement</v>
      </c>
      <c r="C34" s="224" t="str">
        <f>'Core Indicators'!C34</f>
        <v>ECU002</v>
      </c>
      <c r="D34" s="224" t="str">
        <f>'Core Indicators'!D34</f>
        <v>Ecuador</v>
      </c>
      <c r="E34" s="224" t="str">
        <f>'Core Indicators'!E34</f>
        <v>ECU</v>
      </c>
      <c r="F34" s="42">
        <f>'Core Indicators'!O34</f>
        <v>71210</v>
      </c>
      <c r="G34" s="42">
        <f>'Core Indicators'!W34</f>
        <v>12117000</v>
      </c>
      <c r="H34" s="42">
        <f>'Core Indicators'!AE34</f>
        <v>900000</v>
      </c>
      <c r="I34" s="42">
        <f>'Core Indicators'!AM34</f>
        <v>764000</v>
      </c>
      <c r="J34" s="42" t="str">
        <f>'Core Indicators'!AU34</f>
        <v>x</v>
      </c>
      <c r="K34" s="42" t="str">
        <f>'Core Indicators'!BC34</f>
        <v>x</v>
      </c>
      <c r="L34" s="42" t="str">
        <f>'Core Indicators'!BK34</f>
        <v>x</v>
      </c>
      <c r="M34" s="42" t="str">
        <f>'Core Indicators'!BS34</f>
        <v>x</v>
      </c>
      <c r="N34" s="42" t="str">
        <f>'Core Indicators'!CA34</f>
        <v>x</v>
      </c>
      <c r="O34" s="42" t="e">
        <f>'Core Indicators'!CI34</f>
        <v>#N/A</v>
      </c>
      <c r="P34" s="42" t="str">
        <f>'Core Indicators'!CQ34</f>
        <v>x</v>
      </c>
      <c r="Q34" s="42">
        <f>'Core Indicators'!DG34</f>
        <v>11217000</v>
      </c>
      <c r="R34" s="42">
        <f>'Core Indicators'!DO34</f>
        <v>203000</v>
      </c>
      <c r="S34" s="42">
        <f>'Core Indicators'!DW34</f>
        <v>696000</v>
      </c>
      <c r="T34" s="42" t="str">
        <f>'Core Indicators'!EE34</f>
        <v>x</v>
      </c>
      <c r="U34" s="42" t="str">
        <f>'Core Indicators'!EM34</f>
        <v>x</v>
      </c>
      <c r="V34" s="42">
        <f>'Core Indicators'!FC34</f>
        <v>3</v>
      </c>
      <c r="W34" s="42" t="str">
        <f>'Core Indicators'!FK34</f>
        <v>x</v>
      </c>
      <c r="X34" s="42" t="str">
        <f>'Core Indicators'!FS34</f>
        <v>x</v>
      </c>
      <c r="Y34" s="42">
        <f>'Core Indicators'!GA34</f>
        <v>0</v>
      </c>
      <c r="Z34" s="42">
        <f>'Core Indicators'!GI34</f>
        <v>0</v>
      </c>
      <c r="AA34" s="42">
        <f>'Core Indicators'!GQ34</f>
        <v>1</v>
      </c>
      <c r="AB34" s="42">
        <f>'Core Indicators'!GY34</f>
        <v>0</v>
      </c>
      <c r="AC34" s="42">
        <f>'Core Indicators'!HG34</f>
        <v>0</v>
      </c>
      <c r="AD34" s="42">
        <f>'Core Indicators'!HO34</f>
        <v>2</v>
      </c>
      <c r="AE34" s="42">
        <f>'Core Indicators'!HW34</f>
        <v>2</v>
      </c>
      <c r="AF34" s="42">
        <f>'Core Indicators'!IE34</f>
        <v>1</v>
      </c>
      <c r="AG34" s="42">
        <f>'Core Indicators'!IM34</f>
        <v>3</v>
      </c>
    </row>
    <row r="35" spans="1:33" ht="20.149999999999999" customHeight="1" x14ac:dyDescent="0.35">
      <c r="A35" s="62" t="str">
        <f>'Core Indicators'!A:A</f>
        <v>Conflict and Violence in Ecuador</v>
      </c>
      <c r="B35" s="62" t="str">
        <f>'Core Indicators'!B:B</f>
        <v>Conflict/ Violence</v>
      </c>
      <c r="C35" s="62" t="str">
        <f>'Core Indicators'!C35</f>
        <v>ECU003</v>
      </c>
      <c r="D35" s="62" t="str">
        <f>'Core Indicators'!D35</f>
        <v>Ecuador</v>
      </c>
      <c r="E35" s="62" t="str">
        <f>'Core Indicators'!E35</f>
        <v>ECU</v>
      </c>
      <c r="F35" s="41">
        <f>'Core Indicators'!O35</f>
        <v>182317</v>
      </c>
      <c r="G35" s="41">
        <f>'Core Indicators'!W35</f>
        <v>13232000</v>
      </c>
      <c r="H35" s="41">
        <f>'Core Indicators'!AE35</f>
        <v>2780000</v>
      </c>
      <c r="I35" s="41">
        <f>'Core Indicators'!AM35</f>
        <v>93000</v>
      </c>
      <c r="J35" s="41" t="str">
        <f>'Core Indicators'!AU35</f>
        <v>x</v>
      </c>
      <c r="K35" s="41" t="str">
        <f>'Core Indicators'!BC35</f>
        <v>x</v>
      </c>
      <c r="L35" s="41">
        <f>'Core Indicators'!BK35</f>
        <v>1938</v>
      </c>
      <c r="M35" s="41">
        <f>'Core Indicators'!BS35</f>
        <v>73338</v>
      </c>
      <c r="N35" s="41">
        <f>'Core Indicators'!CA35</f>
        <v>1036</v>
      </c>
      <c r="O35" s="41" t="e">
        <f>'Core Indicators'!CI35</f>
        <v>#N/A</v>
      </c>
      <c r="P35" s="41" t="str">
        <f>'Core Indicators'!CQ35</f>
        <v>x</v>
      </c>
      <c r="Q35" s="41">
        <f>'Core Indicators'!DG35</f>
        <v>10452000</v>
      </c>
      <c r="R35" s="41">
        <f>'Core Indicators'!DO35</f>
        <v>0</v>
      </c>
      <c r="S35" s="41">
        <f>'Core Indicators'!DW35</f>
        <v>2630000</v>
      </c>
      <c r="T35" s="41">
        <f>'Core Indicators'!EE35</f>
        <v>150000</v>
      </c>
      <c r="U35" s="41">
        <f>'Core Indicators'!EM35</f>
        <v>0</v>
      </c>
      <c r="V35" s="41">
        <f>'Core Indicators'!FC35</f>
        <v>4</v>
      </c>
      <c r="W35" s="41" t="str">
        <f>'Core Indicators'!FK35</f>
        <v>x</v>
      </c>
      <c r="X35" s="41" t="str">
        <f>'Core Indicators'!FS35</f>
        <v>x</v>
      </c>
      <c r="Y35" s="41">
        <f>'Core Indicators'!GA35</f>
        <v>0</v>
      </c>
      <c r="Z35" s="41">
        <f>'Core Indicators'!GI35</f>
        <v>0</v>
      </c>
      <c r="AA35" s="41">
        <f>'Core Indicators'!GQ35</f>
        <v>1</v>
      </c>
      <c r="AB35" s="41">
        <f>'Core Indicators'!GY35</f>
        <v>0</v>
      </c>
      <c r="AC35" s="41">
        <f>'Core Indicators'!HG35</f>
        <v>0</v>
      </c>
      <c r="AD35" s="41">
        <f>'Core Indicators'!HO35</f>
        <v>2</v>
      </c>
      <c r="AE35" s="41">
        <f>'Core Indicators'!HW35</f>
        <v>1</v>
      </c>
      <c r="AF35" s="41">
        <f>'Core Indicators'!IE35</f>
        <v>1</v>
      </c>
      <c r="AG35" s="41">
        <f>'Core Indicators'!IM35</f>
        <v>3</v>
      </c>
    </row>
    <row r="36" spans="1:33" ht="20.149999999999999" customHeight="1" x14ac:dyDescent="0.35">
      <c r="A36" s="224" t="str">
        <f>'Core Indicators'!A:A</f>
        <v>Floods in Ecuador</v>
      </c>
      <c r="B36" s="224" t="str">
        <f>'Core Indicators'!B:B</f>
        <v>Floods</v>
      </c>
      <c r="C36" s="224" t="str">
        <f>'Core Indicators'!C36</f>
        <v>ECU004</v>
      </c>
      <c r="D36" s="224" t="str">
        <f>'Core Indicators'!D36</f>
        <v>Ecuador</v>
      </c>
      <c r="E36" s="224" t="str">
        <f>'Core Indicators'!E36</f>
        <v>ECU</v>
      </c>
      <c r="F36" s="42">
        <f>'Core Indicators'!O36</f>
        <v>48887</v>
      </c>
      <c r="G36" s="42">
        <f>'Core Indicators'!W36</f>
        <v>7598000</v>
      </c>
      <c r="H36" s="42">
        <f>'Core Indicators'!AE36</f>
        <v>206000</v>
      </c>
      <c r="I36" s="42" t="str">
        <f>'Core Indicators'!AM36</f>
        <v>x</v>
      </c>
      <c r="J36" s="42">
        <f>'Core Indicators'!AU36</f>
        <v>138</v>
      </c>
      <c r="K36" s="42" t="str">
        <f>'Core Indicators'!BC36</f>
        <v>x</v>
      </c>
      <c r="L36" s="42">
        <f>'Core Indicators'!BK36</f>
        <v>50</v>
      </c>
      <c r="M36" s="42">
        <f>'Core Indicators'!BS36</f>
        <v>73338</v>
      </c>
      <c r="N36" s="42">
        <f>'Core Indicators'!CA36</f>
        <v>1036</v>
      </c>
      <c r="O36" s="42" t="e">
        <f>'Core Indicators'!CI36</f>
        <v>#N/A</v>
      </c>
      <c r="P36" s="42" t="str">
        <f>'Core Indicators'!CQ36</f>
        <v>x</v>
      </c>
      <c r="Q36" s="42">
        <f>'Core Indicators'!DG36</f>
        <v>7392000</v>
      </c>
      <c r="R36" s="42">
        <f>'Core Indicators'!DO36</f>
        <v>149000</v>
      </c>
      <c r="S36" s="42">
        <f>'Core Indicators'!DW36</f>
        <v>58000</v>
      </c>
      <c r="T36" s="42" t="str">
        <f>'Core Indicators'!EE36</f>
        <v>x</v>
      </c>
      <c r="U36" s="42" t="str">
        <f>'Core Indicators'!EM36</f>
        <v>x</v>
      </c>
      <c r="V36" s="42">
        <f>'Core Indicators'!FC36</f>
        <v>4</v>
      </c>
      <c r="W36" s="42" t="str">
        <f>'Core Indicators'!FK36</f>
        <v>x</v>
      </c>
      <c r="X36" s="42" t="str">
        <f>'Core Indicators'!FS36</f>
        <v>x</v>
      </c>
      <c r="Y36" s="42">
        <f>'Core Indicators'!GA36</f>
        <v>0</v>
      </c>
      <c r="Z36" s="42">
        <f>'Core Indicators'!GI36</f>
        <v>0</v>
      </c>
      <c r="AA36" s="42">
        <f>'Core Indicators'!GQ36</f>
        <v>1</v>
      </c>
      <c r="AB36" s="42">
        <f>'Core Indicators'!GY36</f>
        <v>0</v>
      </c>
      <c r="AC36" s="42">
        <f>'Core Indicators'!HG36</f>
        <v>0</v>
      </c>
      <c r="AD36" s="42">
        <f>'Core Indicators'!HO36</f>
        <v>2</v>
      </c>
      <c r="AE36" s="42">
        <f>'Core Indicators'!HW36</f>
        <v>1</v>
      </c>
      <c r="AF36" s="42">
        <f>'Core Indicators'!IE36</f>
        <v>1</v>
      </c>
      <c r="AG36" s="42">
        <f>'Core Indicators'!IM36</f>
        <v>3</v>
      </c>
    </row>
    <row r="37" spans="1:33" ht="20.149999999999999" customHeight="1" x14ac:dyDescent="0.35">
      <c r="A37" s="62" t="str">
        <f>'Core Indicators'!A:A</f>
        <v>International displacement to Egypt</v>
      </c>
      <c r="B37" s="62" t="str">
        <f>'Core Indicators'!B:B</f>
        <v>International Displacement</v>
      </c>
      <c r="C37" s="62" t="str">
        <f>'Core Indicators'!C37</f>
        <v>EGY004</v>
      </c>
      <c r="D37" s="62" t="str">
        <f>'Core Indicators'!D37</f>
        <v>Egypt</v>
      </c>
      <c r="E37" s="62" t="str">
        <f>'Core Indicators'!E37</f>
        <v>EGY</v>
      </c>
      <c r="F37" s="41">
        <f>'Core Indicators'!O37</f>
        <v>18569</v>
      </c>
      <c r="G37" s="41">
        <f>'Core Indicators'!W37</f>
        <v>25310000</v>
      </c>
      <c r="H37" s="41">
        <f>'Core Indicators'!AE37</f>
        <v>982000</v>
      </c>
      <c r="I37" s="41">
        <f>'Core Indicators'!AM37</f>
        <v>982000</v>
      </c>
      <c r="J37" s="41" t="str">
        <f>'Core Indicators'!AU37</f>
        <v>x</v>
      </c>
      <c r="K37" s="41" t="str">
        <f>'Core Indicators'!BC37</f>
        <v>x</v>
      </c>
      <c r="L37" s="41">
        <f>'Core Indicators'!BK37</f>
        <v>0</v>
      </c>
      <c r="M37" s="41" t="str">
        <f>'Core Indicators'!BS37</f>
        <v>x</v>
      </c>
      <c r="N37" s="41" t="str">
        <f>'Core Indicators'!CA37</f>
        <v>x</v>
      </c>
      <c r="O37" s="41" t="e">
        <f>'Core Indicators'!CI37</f>
        <v>#N/A</v>
      </c>
      <c r="P37" s="41" t="str">
        <f>'Core Indicators'!CQ37</f>
        <v>x</v>
      </c>
      <c r="Q37" s="41">
        <f>'Core Indicators'!DG37</f>
        <v>24328000</v>
      </c>
      <c r="R37" s="41">
        <f>'Core Indicators'!DO37</f>
        <v>0</v>
      </c>
      <c r="S37" s="41">
        <f>'Core Indicators'!DW37</f>
        <v>982000</v>
      </c>
      <c r="T37" s="41" t="str">
        <f>'Core Indicators'!EE37</f>
        <v>x</v>
      </c>
      <c r="U37" s="41" t="str">
        <f>'Core Indicators'!EM37</f>
        <v>x</v>
      </c>
      <c r="V37" s="41">
        <f>'Core Indicators'!FC37</f>
        <v>2</v>
      </c>
      <c r="W37" s="41" t="str">
        <f>'Core Indicators'!FK37</f>
        <v>x</v>
      </c>
      <c r="X37" s="41" t="str">
        <f>'Core Indicators'!FS37</f>
        <v>x</v>
      </c>
      <c r="Y37" s="41">
        <f>'Core Indicators'!GA37</f>
        <v>1</v>
      </c>
      <c r="Z37" s="41">
        <f>'Core Indicators'!GI37</f>
        <v>0</v>
      </c>
      <c r="AA37" s="41">
        <f>'Core Indicators'!GQ37</f>
        <v>1</v>
      </c>
      <c r="AB37" s="41">
        <f>'Core Indicators'!GY37</f>
        <v>0</v>
      </c>
      <c r="AC37" s="41">
        <f>'Core Indicators'!HG37</f>
        <v>0</v>
      </c>
      <c r="AD37" s="41">
        <f>'Core Indicators'!HO37</f>
        <v>3</v>
      </c>
      <c r="AE37" s="41">
        <f>'Core Indicators'!HW37</f>
        <v>0</v>
      </c>
      <c r="AF37" s="41">
        <f>'Core Indicators'!IE37</f>
        <v>3</v>
      </c>
      <c r="AG37" s="41">
        <f>'Core Indicators'!IM37</f>
        <v>0</v>
      </c>
    </row>
    <row r="38" spans="1:33" ht="20.149999999999999" customHeight="1" x14ac:dyDescent="0.35">
      <c r="A38" s="224" t="str">
        <f>'Core Indicators'!A:A</f>
        <v>Complex crisis in Eritrea</v>
      </c>
      <c r="B38" s="224" t="str">
        <f>'Core Indicators'!B:B</f>
        <v>International Displacement,Political/economic crisis</v>
      </c>
      <c r="C38" s="224" t="str">
        <f>'Core Indicators'!C38</f>
        <v>ERI001</v>
      </c>
      <c r="D38" s="224" t="str">
        <f>'Core Indicators'!D38</f>
        <v>Eritrea</v>
      </c>
      <c r="E38" s="224" t="str">
        <f>'Core Indicators'!E38</f>
        <v>ERI</v>
      </c>
      <c r="F38" s="42">
        <f>'Core Indicators'!O38</f>
        <v>121041</v>
      </c>
      <c r="G38" s="42">
        <f>'Core Indicators'!W38</f>
        <v>3470000</v>
      </c>
      <c r="H38" s="42">
        <f>'Core Indicators'!AE38</f>
        <v>1100000</v>
      </c>
      <c r="I38" s="42">
        <f>'Core Indicators'!AM38</f>
        <v>692000</v>
      </c>
      <c r="J38" s="42">
        <f>'Core Indicators'!AU38</f>
        <v>0</v>
      </c>
      <c r="K38" s="42" t="str">
        <f>'Core Indicators'!BC38</f>
        <v>x</v>
      </c>
      <c r="L38" s="42">
        <f>'Core Indicators'!BK38</f>
        <v>0</v>
      </c>
      <c r="M38" s="42" t="str">
        <f>'Core Indicators'!BS38</f>
        <v>x</v>
      </c>
      <c r="N38" s="42" t="str">
        <f>'Core Indicators'!CA38</f>
        <v>x</v>
      </c>
      <c r="O38" s="42" t="e">
        <f>'Core Indicators'!CI38</f>
        <v>#N/A</v>
      </c>
      <c r="P38" s="42" t="str">
        <f>'Core Indicators'!CQ38</f>
        <v>x</v>
      </c>
      <c r="Q38" s="42">
        <f>'Core Indicators'!DG38</f>
        <v>2370000</v>
      </c>
      <c r="R38" s="42">
        <f>'Core Indicators'!DO38</f>
        <v>0</v>
      </c>
      <c r="S38" s="42">
        <f>'Core Indicators'!DW38</f>
        <v>1100000</v>
      </c>
      <c r="T38" s="42" t="str">
        <f>'Core Indicators'!EE38</f>
        <v>x</v>
      </c>
      <c r="U38" s="42" t="str">
        <f>'Core Indicators'!EM38</f>
        <v>x</v>
      </c>
      <c r="V38" s="42">
        <f>'Core Indicators'!FC38</f>
        <v>2</v>
      </c>
      <c r="W38" s="42" t="str">
        <f>'Core Indicators'!FK38</f>
        <v>x</v>
      </c>
      <c r="X38" s="42" t="str">
        <f>'Core Indicators'!FS38</f>
        <v>x</v>
      </c>
      <c r="Y38" s="42">
        <f>'Core Indicators'!GA38</f>
        <v>1</v>
      </c>
      <c r="Z38" s="42">
        <f>'Core Indicators'!GI38</f>
        <v>1</v>
      </c>
      <c r="AA38" s="42">
        <f>'Core Indicators'!GQ38</f>
        <v>2</v>
      </c>
      <c r="AB38" s="42">
        <f>'Core Indicators'!GY38</f>
        <v>0</v>
      </c>
      <c r="AC38" s="42">
        <f>'Core Indicators'!HG38</f>
        <v>0</v>
      </c>
      <c r="AD38" s="42">
        <f>'Core Indicators'!HO38</f>
        <v>2</v>
      </c>
      <c r="AE38" s="42">
        <f>'Core Indicators'!HW38</f>
        <v>0</v>
      </c>
      <c r="AF38" s="42">
        <f>'Core Indicators'!IE38</f>
        <v>2</v>
      </c>
      <c r="AG38" s="42">
        <f>'Core Indicators'!IM38</f>
        <v>0</v>
      </c>
    </row>
    <row r="39" spans="1:33" ht="20.149999999999999" customHeight="1" x14ac:dyDescent="0.35">
      <c r="A39" s="62" t="str">
        <f>'Core Indicators'!A:A</f>
        <v>International displacement to Spain</v>
      </c>
      <c r="B39" s="62" t="str">
        <f>'Core Indicators'!B:B</f>
        <v>International Displacement</v>
      </c>
      <c r="C39" s="62" t="str">
        <f>'Core Indicators'!C39</f>
        <v>ESP002</v>
      </c>
      <c r="D39" s="62" t="str">
        <f>'Core Indicators'!D39</f>
        <v>Spain</v>
      </c>
      <c r="E39" s="62" t="str">
        <f>'Core Indicators'!E39</f>
        <v>ESP</v>
      </c>
      <c r="F39" s="41">
        <f>'Core Indicators'!O39</f>
        <v>100037</v>
      </c>
      <c r="G39" s="41">
        <f>'Core Indicators'!W39</f>
        <v>12102000</v>
      </c>
      <c r="H39" s="41">
        <f>'Core Indicators'!AE39</f>
        <v>80000</v>
      </c>
      <c r="I39" s="41">
        <f>'Core Indicators'!AM39</f>
        <v>80000</v>
      </c>
      <c r="J39" s="41" t="str">
        <f>'Core Indicators'!AU39</f>
        <v>x</v>
      </c>
      <c r="K39" s="41" t="str">
        <f>'Core Indicators'!BC39</f>
        <v>x</v>
      </c>
      <c r="L39" s="41">
        <f>'Core Indicators'!BK39</f>
        <v>210</v>
      </c>
      <c r="M39" s="41" t="str">
        <f>'Core Indicators'!BS39</f>
        <v>x</v>
      </c>
      <c r="N39" s="41" t="str">
        <f>'Core Indicators'!CA39</f>
        <v>x</v>
      </c>
      <c r="O39" s="41" t="e">
        <f>'Core Indicators'!CI39</f>
        <v>#N/A</v>
      </c>
      <c r="P39" s="41" t="str">
        <f>'Core Indicators'!CQ39</f>
        <v>x</v>
      </c>
      <c r="Q39" s="41">
        <f>'Core Indicators'!DG39</f>
        <v>12022000</v>
      </c>
      <c r="R39" s="41">
        <f>'Core Indicators'!DO39</f>
        <v>0</v>
      </c>
      <c r="S39" s="41">
        <f>'Core Indicators'!DW39</f>
        <v>80000</v>
      </c>
      <c r="T39" s="41" t="str">
        <f>'Core Indicators'!EE39</f>
        <v>x</v>
      </c>
      <c r="U39" s="41" t="str">
        <f>'Core Indicators'!EM39</f>
        <v>x</v>
      </c>
      <c r="V39" s="41">
        <f>'Core Indicators'!FC39</f>
        <v>2</v>
      </c>
      <c r="W39" s="41" t="str">
        <f>'Core Indicators'!FK39</f>
        <v>x</v>
      </c>
      <c r="X39" s="41" t="str">
        <f>'Core Indicators'!FS39</f>
        <v>x</v>
      </c>
      <c r="Y39" s="41">
        <f>'Core Indicators'!GA39</f>
        <v>0</v>
      </c>
      <c r="Z39" s="41">
        <f>'Core Indicators'!GI39</f>
        <v>0</v>
      </c>
      <c r="AA39" s="41">
        <f>'Core Indicators'!GQ39</f>
        <v>0</v>
      </c>
      <c r="AB39" s="41">
        <f>'Core Indicators'!GY39</f>
        <v>0</v>
      </c>
      <c r="AC39" s="41">
        <f>'Core Indicators'!HG39</f>
        <v>0</v>
      </c>
      <c r="AD39" s="41">
        <f>'Core Indicators'!HO39</f>
        <v>0</v>
      </c>
      <c r="AE39" s="41">
        <f>'Core Indicators'!HW39</f>
        <v>0</v>
      </c>
      <c r="AF39" s="41">
        <f>'Core Indicators'!IE39</f>
        <v>0</v>
      </c>
      <c r="AG39" s="41">
        <f>'Core Indicators'!IM39</f>
        <v>1</v>
      </c>
    </row>
    <row r="40" spans="1:33" ht="20.149999999999999" customHeight="1" x14ac:dyDescent="0.35">
      <c r="A40" s="224" t="str">
        <f>'Core Indicators'!A:A</f>
        <v>Multiple crises in Ethiopia</v>
      </c>
      <c r="B40" s="224" t="str">
        <f>'Core Indicators'!B:B</f>
        <v>International Displacement,Conflict/ Violence,Drought/drier conditions,Floods,Political/economic crisis</v>
      </c>
      <c r="C40" s="224" t="str">
        <f>'Core Indicators'!C40</f>
        <v>ETH001</v>
      </c>
      <c r="D40" s="224" t="str">
        <f>'Core Indicators'!D40</f>
        <v>Ethiopia</v>
      </c>
      <c r="E40" s="224" t="str">
        <f>'Core Indicators'!E40</f>
        <v>ETH</v>
      </c>
      <c r="F40" s="42">
        <f>'Core Indicators'!O40</f>
        <v>1128571</v>
      </c>
      <c r="G40" s="42">
        <f>'Core Indicators'!W40</f>
        <v>134640000</v>
      </c>
      <c r="H40" s="42">
        <f>'Core Indicators'!AE40</f>
        <v>134640000</v>
      </c>
      <c r="I40" s="42">
        <f>'Core Indicators'!AM40</f>
        <v>7025000</v>
      </c>
      <c r="J40" s="42" t="str">
        <f>'Core Indicators'!AU40</f>
        <v>x</v>
      </c>
      <c r="K40" s="42" t="str">
        <f>'Core Indicators'!BC40</f>
        <v>x</v>
      </c>
      <c r="L40" s="42">
        <f>'Core Indicators'!BK40</f>
        <v>2282</v>
      </c>
      <c r="M40" s="42" t="str">
        <f>'Core Indicators'!BS40</f>
        <v>x</v>
      </c>
      <c r="N40" s="42" t="str">
        <f>'Core Indicators'!CA40</f>
        <v>x</v>
      </c>
      <c r="O40" s="42" t="e">
        <f>'Core Indicators'!CI40</f>
        <v>#N/A</v>
      </c>
      <c r="P40" s="42">
        <f>'Core Indicators'!CQ40</f>
        <v>4500000</v>
      </c>
      <c r="Q40" s="42">
        <f>'Core Indicators'!DG40</f>
        <v>0</v>
      </c>
      <c r="R40" s="42">
        <f>'Core Indicators'!DO40</f>
        <v>118563000</v>
      </c>
      <c r="S40" s="42">
        <f>'Core Indicators'!DW40</f>
        <v>16077000</v>
      </c>
      <c r="T40" s="42" t="str">
        <f>'Core Indicators'!EE40</f>
        <v>x</v>
      </c>
      <c r="U40" s="42" t="str">
        <f>'Core Indicators'!EM40</f>
        <v>x</v>
      </c>
      <c r="V40" s="42">
        <f>'Core Indicators'!FC40</f>
        <v>5</v>
      </c>
      <c r="W40" s="42" t="str">
        <f>'Core Indicators'!FK40</f>
        <v>x</v>
      </c>
      <c r="X40" s="42">
        <f>'Core Indicators'!FS40</f>
        <v>10000</v>
      </c>
      <c r="Y40" s="42">
        <f>'Core Indicators'!GA40</f>
        <v>1</v>
      </c>
      <c r="Z40" s="42">
        <f>'Core Indicators'!GI40</f>
        <v>3</v>
      </c>
      <c r="AA40" s="42">
        <f>'Core Indicators'!GQ40</f>
        <v>1</v>
      </c>
      <c r="AB40" s="42">
        <f>'Core Indicators'!GY40</f>
        <v>3</v>
      </c>
      <c r="AC40" s="42">
        <f>'Core Indicators'!HG40</f>
        <v>2</v>
      </c>
      <c r="AD40" s="42">
        <f>'Core Indicators'!HO40</f>
        <v>3</v>
      </c>
      <c r="AE40" s="42">
        <f>'Core Indicators'!HW40</f>
        <v>2</v>
      </c>
      <c r="AF40" s="42">
        <f>'Core Indicators'!IE40</f>
        <v>2</v>
      </c>
      <c r="AG40" s="42">
        <f>'Core Indicators'!IM40</f>
        <v>3</v>
      </c>
    </row>
    <row r="41" spans="1:33" ht="20.149999999999999" customHeight="1" x14ac:dyDescent="0.35">
      <c r="A41" s="62" t="str">
        <f>'Core Indicators'!A:A</f>
        <v>International Displacement to Ethiopia</v>
      </c>
      <c r="B41" s="62" t="str">
        <f>'Core Indicators'!B:B</f>
        <v>International Displacement</v>
      </c>
      <c r="C41" s="62" t="str">
        <f>'Core Indicators'!C41</f>
        <v>ETH003</v>
      </c>
      <c r="D41" s="62" t="str">
        <f>'Core Indicators'!D41</f>
        <v>Ethiopia</v>
      </c>
      <c r="E41" s="62" t="str">
        <f>'Core Indicators'!E41</f>
        <v>ETH</v>
      </c>
      <c r="F41" s="41">
        <f>'Core Indicators'!O41</f>
        <v>1070105</v>
      </c>
      <c r="G41" s="41">
        <f>'Core Indicators'!W41</f>
        <v>96624000</v>
      </c>
      <c r="H41" s="41">
        <f>'Core Indicators'!AE41</f>
        <v>1077000</v>
      </c>
      <c r="I41" s="41">
        <f>'Core Indicators'!AM41</f>
        <v>1077000</v>
      </c>
      <c r="J41" s="41" t="str">
        <f>'Core Indicators'!AU41</f>
        <v>x</v>
      </c>
      <c r="K41" s="41" t="str">
        <f>'Core Indicators'!BC41</f>
        <v>x</v>
      </c>
      <c r="L41" s="41" t="str">
        <f>'Core Indicators'!BK41</f>
        <v>x</v>
      </c>
      <c r="M41" s="41" t="str">
        <f>'Core Indicators'!BS41</f>
        <v>x</v>
      </c>
      <c r="N41" s="41" t="str">
        <f>'Core Indicators'!CA41</f>
        <v>x</v>
      </c>
      <c r="O41" s="41" t="e">
        <f>'Core Indicators'!CI41</f>
        <v>#N/A</v>
      </c>
      <c r="P41" s="41" t="str">
        <f>'Core Indicators'!CQ41</f>
        <v>x</v>
      </c>
      <c r="Q41" s="41">
        <f>'Core Indicators'!DG41</f>
        <v>95547000</v>
      </c>
      <c r="R41" s="41">
        <f>'Core Indicators'!DO41</f>
        <v>0</v>
      </c>
      <c r="S41" s="41">
        <f>'Core Indicators'!DW41</f>
        <v>1077000</v>
      </c>
      <c r="T41" s="41" t="str">
        <f>'Core Indicators'!EE41</f>
        <v>x</v>
      </c>
      <c r="U41" s="41" t="str">
        <f>'Core Indicators'!EM41</f>
        <v>x</v>
      </c>
      <c r="V41" s="41">
        <f>'Core Indicators'!FC41</f>
        <v>3</v>
      </c>
      <c r="W41" s="41">
        <f>'Core Indicators'!FK41</f>
        <v>0</v>
      </c>
      <c r="X41" s="41">
        <f>'Core Indicators'!FS41</f>
        <v>0</v>
      </c>
      <c r="Y41" s="41">
        <f>'Core Indicators'!GA41</f>
        <v>1</v>
      </c>
      <c r="Z41" s="41">
        <f>'Core Indicators'!GI41</f>
        <v>3</v>
      </c>
      <c r="AA41" s="41">
        <f>'Core Indicators'!GQ41</f>
        <v>1</v>
      </c>
      <c r="AB41" s="41">
        <f>'Core Indicators'!GY41</f>
        <v>3</v>
      </c>
      <c r="AC41" s="41">
        <f>'Core Indicators'!HG41</f>
        <v>2</v>
      </c>
      <c r="AD41" s="41">
        <f>'Core Indicators'!HO41</f>
        <v>3</v>
      </c>
      <c r="AE41" s="41">
        <f>'Core Indicators'!HW41</f>
        <v>1</v>
      </c>
      <c r="AF41" s="41">
        <f>'Core Indicators'!IE41</f>
        <v>2</v>
      </c>
      <c r="AG41" s="41">
        <f>'Core Indicators'!IM41</f>
        <v>3</v>
      </c>
    </row>
    <row r="42" spans="1:33" ht="20.149999999999999" customHeight="1" x14ac:dyDescent="0.35">
      <c r="A42" s="224" t="str">
        <f>'Core Indicators'!A:A</f>
        <v>Conflict, Climatic and Economic shocks in Ethiopia</v>
      </c>
      <c r="B42" s="224" t="str">
        <f>'Core Indicators'!B:B</f>
        <v>Conflict/ Violence,Floods,Drought/drier conditions,Political/economic crisis</v>
      </c>
      <c r="C42" s="224" t="str">
        <f>'Core Indicators'!C42</f>
        <v>ETH006</v>
      </c>
      <c r="D42" s="224" t="str">
        <f>'Core Indicators'!D42</f>
        <v>Ethiopia</v>
      </c>
      <c r="E42" s="224" t="str">
        <f>'Core Indicators'!E42</f>
        <v>ETH</v>
      </c>
      <c r="F42" s="42">
        <f>'Core Indicators'!O42</f>
        <v>1128571</v>
      </c>
      <c r="G42" s="42">
        <f>'Core Indicators'!W42</f>
        <v>134640000</v>
      </c>
      <c r="H42" s="42">
        <f>'Core Indicators'!AE42</f>
        <v>134640000</v>
      </c>
      <c r="I42" s="42">
        <f>'Core Indicators'!AM42</f>
        <v>5948000</v>
      </c>
      <c r="J42" s="42" t="str">
        <f>'Core Indicators'!AU42</f>
        <v>x</v>
      </c>
      <c r="K42" s="42" t="str">
        <f>'Core Indicators'!BC42</f>
        <v>x</v>
      </c>
      <c r="L42" s="42">
        <f>'Core Indicators'!BK42</f>
        <v>2282</v>
      </c>
      <c r="M42" s="42" t="e">
        <f>'Core Indicators'!BS42</f>
        <v>#N/A</v>
      </c>
      <c r="N42" s="42" t="e">
        <f>'Core Indicators'!CA42</f>
        <v>#N/A</v>
      </c>
      <c r="O42" s="42" t="e">
        <f>'Core Indicators'!CI42</f>
        <v>#N/A</v>
      </c>
      <c r="P42" s="42" t="e">
        <f>'Core Indicators'!CQ42</f>
        <v>#N/A</v>
      </c>
      <c r="Q42" s="42">
        <f>'Core Indicators'!DG42</f>
        <v>0</v>
      </c>
      <c r="R42" s="42">
        <f>'Core Indicators'!DO42</f>
        <v>119640000</v>
      </c>
      <c r="S42" s="42">
        <f>'Core Indicators'!DW42</f>
        <v>15000000</v>
      </c>
      <c r="T42" s="42" t="str">
        <f>'Core Indicators'!EE42</f>
        <v>x</v>
      </c>
      <c r="U42" s="42" t="str">
        <f>'Core Indicators'!EM42</f>
        <v>x</v>
      </c>
      <c r="V42" s="42">
        <f>'Core Indicators'!FC42</f>
        <v>4</v>
      </c>
      <c r="W42" s="42" t="e">
        <f>'Core Indicators'!FK42</f>
        <v>#N/A</v>
      </c>
      <c r="X42" s="42" t="e">
        <f>'Core Indicators'!FS42</f>
        <v>#N/A</v>
      </c>
      <c r="Y42" s="42">
        <f>'Core Indicators'!GA42</f>
        <v>1</v>
      </c>
      <c r="Z42" s="42">
        <f>'Core Indicators'!GI42</f>
        <v>3</v>
      </c>
      <c r="AA42" s="42">
        <f>'Core Indicators'!GQ42</f>
        <v>1</v>
      </c>
      <c r="AB42" s="42">
        <f>'Core Indicators'!GY42</f>
        <v>3</v>
      </c>
      <c r="AC42" s="42">
        <f>'Core Indicators'!HG42</f>
        <v>2</v>
      </c>
      <c r="AD42" s="42">
        <f>'Core Indicators'!HO42</f>
        <v>2</v>
      </c>
      <c r="AE42" s="42">
        <f>'Core Indicators'!HW42</f>
        <v>2</v>
      </c>
      <c r="AF42" s="42">
        <f>'Core Indicators'!IE42</f>
        <v>2</v>
      </c>
      <c r="AG42" s="42">
        <f>'Core Indicators'!IM42</f>
        <v>3</v>
      </c>
    </row>
    <row r="43" spans="1:33" ht="20.149999999999999" customHeight="1" x14ac:dyDescent="0.35">
      <c r="A43" s="62" t="str">
        <f>'Core Indicators'!A:A</f>
        <v>International Displacement to Greece</v>
      </c>
      <c r="B43" s="62" t="str">
        <f>'Core Indicators'!B:B</f>
        <v>International Displacement</v>
      </c>
      <c r="C43" s="62" t="str">
        <f>'Core Indicators'!C43</f>
        <v>GRC002</v>
      </c>
      <c r="D43" s="62" t="str">
        <f>'Core Indicators'!D43</f>
        <v>Greece</v>
      </c>
      <c r="E43" s="62" t="str">
        <f>'Core Indicators'!E43</f>
        <v>GRC</v>
      </c>
      <c r="F43" s="41">
        <f>'Core Indicators'!O43</f>
        <v>10794</v>
      </c>
      <c r="G43" s="41">
        <f>'Core Indicators'!W43</f>
        <v>776000</v>
      </c>
      <c r="H43" s="41">
        <f>'Core Indicators'!AE43</f>
        <v>239000</v>
      </c>
      <c r="I43" s="41">
        <f>'Core Indicators'!AM43</f>
        <v>239000</v>
      </c>
      <c r="J43" s="41">
        <f>'Core Indicators'!AU43</f>
        <v>0</v>
      </c>
      <c r="K43" s="41" t="str">
        <f>'Core Indicators'!BC43</f>
        <v>x</v>
      </c>
      <c r="L43" s="41">
        <f>'Core Indicators'!BK43</f>
        <v>23</v>
      </c>
      <c r="M43" s="41" t="str">
        <f>'Core Indicators'!BS43</f>
        <v>x</v>
      </c>
      <c r="N43" s="41" t="str">
        <f>'Core Indicators'!CA43</f>
        <v>x</v>
      </c>
      <c r="O43" s="41" t="e">
        <f>'Core Indicators'!CI43</f>
        <v>#N/A</v>
      </c>
      <c r="P43" s="41" t="str">
        <f>'Core Indicators'!CQ43</f>
        <v>x</v>
      </c>
      <c r="Q43" s="41">
        <f>'Core Indicators'!DG43</f>
        <v>537000</v>
      </c>
      <c r="R43" s="41">
        <f>'Core Indicators'!DO43</f>
        <v>0</v>
      </c>
      <c r="S43" s="41">
        <f>'Core Indicators'!DW43</f>
        <v>239000</v>
      </c>
      <c r="T43" s="41" t="str">
        <f>'Core Indicators'!EE43</f>
        <v>x</v>
      </c>
      <c r="U43" s="41" t="str">
        <f>'Core Indicators'!EM43</f>
        <v>x</v>
      </c>
      <c r="V43" s="41">
        <f>'Core Indicators'!FC43</f>
        <v>1</v>
      </c>
      <c r="W43" s="41" t="str">
        <f>'Core Indicators'!FK43</f>
        <v>x</v>
      </c>
      <c r="X43" s="41" t="str">
        <f>'Core Indicators'!FS43</f>
        <v>x</v>
      </c>
      <c r="Y43" s="41">
        <f>'Core Indicators'!GA43</f>
        <v>1</v>
      </c>
      <c r="Z43" s="41">
        <f>'Core Indicators'!GI43</f>
        <v>1</v>
      </c>
      <c r="AA43" s="41">
        <f>'Core Indicators'!GQ43</f>
        <v>1</v>
      </c>
      <c r="AB43" s="41">
        <f>'Core Indicators'!GY43</f>
        <v>0</v>
      </c>
      <c r="AC43" s="41">
        <f>'Core Indicators'!HG43</f>
        <v>2</v>
      </c>
      <c r="AD43" s="41">
        <f>'Core Indicators'!HO43</f>
        <v>3</v>
      </c>
      <c r="AE43" s="41">
        <f>'Core Indicators'!HW43</f>
        <v>0</v>
      </c>
      <c r="AF43" s="41">
        <f>'Core Indicators'!IE43</f>
        <v>0</v>
      </c>
      <c r="AG43" s="41">
        <f>'Core Indicators'!IM43</f>
        <v>0</v>
      </c>
    </row>
    <row r="44" spans="1:33" ht="20.149999999999999" customHeight="1" x14ac:dyDescent="0.35">
      <c r="A44" s="224" t="str">
        <f>'Core Indicators'!A:A</f>
        <v>Climatic Shocks and Violence in Guatemala</v>
      </c>
      <c r="B44" s="224" t="str">
        <f>'Core Indicators'!B:B</f>
        <v>Conflict/ Violence,Drought/drier conditions</v>
      </c>
      <c r="C44" s="224" t="str">
        <f>'Core Indicators'!C44</f>
        <v>GTM001</v>
      </c>
      <c r="D44" s="224" t="str">
        <f>'Core Indicators'!D44</f>
        <v>Guatemala</v>
      </c>
      <c r="E44" s="224" t="str">
        <f>'Core Indicators'!E44</f>
        <v>GTM</v>
      </c>
      <c r="F44" s="42">
        <f>'Core Indicators'!O44</f>
        <v>107160</v>
      </c>
      <c r="G44" s="42">
        <f>'Core Indicators'!W44</f>
        <v>18400000</v>
      </c>
      <c r="H44" s="42">
        <f>'Core Indicators'!AE44</f>
        <v>8065000</v>
      </c>
      <c r="I44" s="42">
        <f>'Core Indicators'!AM44</f>
        <v>282000</v>
      </c>
      <c r="J44" s="42" t="str">
        <f>'Core Indicators'!AU44</f>
        <v>x</v>
      </c>
      <c r="K44" s="42" t="str">
        <f>'Core Indicators'!BC44</f>
        <v>x</v>
      </c>
      <c r="L44" s="42">
        <f>'Core Indicators'!BK44</f>
        <v>179</v>
      </c>
      <c r="M44" s="42" t="str">
        <f>'Core Indicators'!BS44</f>
        <v>x</v>
      </c>
      <c r="N44" s="42" t="str">
        <f>'Core Indicators'!CA44</f>
        <v>x</v>
      </c>
      <c r="O44" s="42" t="e">
        <f>'Core Indicators'!CI44</f>
        <v>#N/A</v>
      </c>
      <c r="P44" s="42" t="str">
        <f>'Core Indicators'!CQ44</f>
        <v>x</v>
      </c>
      <c r="Q44" s="42">
        <f>'Core Indicators'!DG44</f>
        <v>10335000</v>
      </c>
      <c r="R44" s="42">
        <f>'Core Indicators'!DO44</f>
        <v>5902000</v>
      </c>
      <c r="S44" s="42">
        <f>'Core Indicators'!DW44</f>
        <v>1823000</v>
      </c>
      <c r="T44" s="42">
        <f>'Core Indicators'!EE44</f>
        <v>341000</v>
      </c>
      <c r="U44" s="42">
        <f>'Core Indicators'!EM44</f>
        <v>0</v>
      </c>
      <c r="V44" s="42">
        <f>'Core Indicators'!FC44</f>
        <v>4</v>
      </c>
      <c r="W44" s="42" t="str">
        <f>'Core Indicators'!FK44</f>
        <v>x</v>
      </c>
      <c r="X44" s="42" t="str">
        <f>'Core Indicators'!FS44</f>
        <v>x</v>
      </c>
      <c r="Y44" s="42">
        <f>'Core Indicators'!GA44</f>
        <v>2</v>
      </c>
      <c r="Z44" s="42">
        <f>'Core Indicators'!GI44</f>
        <v>0</v>
      </c>
      <c r="AA44" s="42">
        <f>'Core Indicators'!GQ44</f>
        <v>0</v>
      </c>
      <c r="AB44" s="42">
        <f>'Core Indicators'!GY44</f>
        <v>0</v>
      </c>
      <c r="AC44" s="42">
        <f>'Core Indicators'!HG44</f>
        <v>0</v>
      </c>
      <c r="AD44" s="42">
        <f>'Core Indicators'!HO44</f>
        <v>0</v>
      </c>
      <c r="AE44" s="42">
        <f>'Core Indicators'!HW44</f>
        <v>0</v>
      </c>
      <c r="AF44" s="42">
        <f>'Core Indicators'!IE44</f>
        <v>0</v>
      </c>
      <c r="AG44" s="42">
        <f>'Core Indicators'!IM44</f>
        <v>0</v>
      </c>
    </row>
    <row r="45" spans="1:33" ht="20.149999999999999" customHeight="1" x14ac:dyDescent="0.35">
      <c r="A45" s="62" t="str">
        <f>'Core Indicators'!A:A</f>
        <v>Climatic Shocks and Conflict and Violence in Honduras</v>
      </c>
      <c r="B45" s="62" t="str">
        <f>'Core Indicators'!B:B</f>
        <v>Drought/drier conditions,Conflict/ Violence</v>
      </c>
      <c r="C45" s="62" t="str">
        <f>'Core Indicators'!C45</f>
        <v>HND001</v>
      </c>
      <c r="D45" s="62" t="str">
        <f>'Core Indicators'!D45</f>
        <v>Honduras</v>
      </c>
      <c r="E45" s="62" t="str">
        <f>'Core Indicators'!E45</f>
        <v>HND</v>
      </c>
      <c r="F45" s="41">
        <f>'Core Indicators'!O45</f>
        <v>111890</v>
      </c>
      <c r="G45" s="41">
        <f>'Core Indicators'!W45</f>
        <v>10800000</v>
      </c>
      <c r="H45" s="41">
        <f>'Core Indicators'!AE45</f>
        <v>10800000</v>
      </c>
      <c r="I45" s="41">
        <f>'Core Indicators'!AM45</f>
        <v>393000</v>
      </c>
      <c r="J45" s="41" t="str">
        <f>'Core Indicators'!AU45</f>
        <v>x</v>
      </c>
      <c r="K45" s="41" t="str">
        <f>'Core Indicators'!BC45</f>
        <v>x</v>
      </c>
      <c r="L45" s="41">
        <f>'Core Indicators'!BK45</f>
        <v>290</v>
      </c>
      <c r="M45" s="41" t="str">
        <f>'Core Indicators'!BS45</f>
        <v>x</v>
      </c>
      <c r="N45" s="41" t="str">
        <f>'Core Indicators'!CA45</f>
        <v>x</v>
      </c>
      <c r="O45" s="41" t="e">
        <f>'Core Indicators'!CI45</f>
        <v>#N/A</v>
      </c>
      <c r="P45" s="41" t="str">
        <f>'Core Indicators'!CQ45</f>
        <v>x</v>
      </c>
      <c r="Q45" s="41">
        <f>'Core Indicators'!DG45</f>
        <v>0</v>
      </c>
      <c r="R45" s="41">
        <f>'Core Indicators'!DO45</f>
        <v>9200000</v>
      </c>
      <c r="S45" s="41">
        <f>'Core Indicators'!DW45</f>
        <v>1255000</v>
      </c>
      <c r="T45" s="41">
        <f>'Core Indicators'!EE45</f>
        <v>364000</v>
      </c>
      <c r="U45" s="41">
        <f>'Core Indicators'!EM45</f>
        <v>0</v>
      </c>
      <c r="V45" s="41">
        <f>'Core Indicators'!FC45</f>
        <v>5</v>
      </c>
      <c r="W45" s="41" t="str">
        <f>'Core Indicators'!FK45</f>
        <v>x</v>
      </c>
      <c r="X45" s="41" t="str">
        <f>'Core Indicators'!FS45</f>
        <v>x</v>
      </c>
      <c r="Y45" s="41">
        <f>'Core Indicators'!GA45</f>
        <v>0</v>
      </c>
      <c r="Z45" s="41">
        <f>'Core Indicators'!GI45</f>
        <v>1</v>
      </c>
      <c r="AA45" s="41">
        <f>'Core Indicators'!GQ45</f>
        <v>0</v>
      </c>
      <c r="AB45" s="41">
        <f>'Core Indicators'!GY45</f>
        <v>0</v>
      </c>
      <c r="AC45" s="41">
        <f>'Core Indicators'!HG45</f>
        <v>0</v>
      </c>
      <c r="AD45" s="41">
        <f>'Core Indicators'!HO45</f>
        <v>2</v>
      </c>
      <c r="AE45" s="41">
        <f>'Core Indicators'!HW45</f>
        <v>1</v>
      </c>
      <c r="AF45" s="41">
        <f>'Core Indicators'!IE45</f>
        <v>0</v>
      </c>
      <c r="AG45" s="41">
        <f>'Core Indicators'!IM45</f>
        <v>3</v>
      </c>
    </row>
    <row r="46" spans="1:33" ht="20.149999999999999" customHeight="1" x14ac:dyDescent="0.35">
      <c r="A46" s="224" t="str">
        <f>'Core Indicators'!A:A</f>
        <v>Complex crisis in Haiti</v>
      </c>
      <c r="B46" s="224" t="str">
        <f>'Core Indicators'!B:B</f>
        <v>Conflict/ Violence,Political/economic crisis,Floods,Drought/drier conditions</v>
      </c>
      <c r="C46" s="224" t="str">
        <f>'Core Indicators'!C46</f>
        <v>HTI001</v>
      </c>
      <c r="D46" s="224" t="str">
        <f>'Core Indicators'!D46</f>
        <v>Haiti</v>
      </c>
      <c r="E46" s="224" t="str">
        <f>'Core Indicators'!E46</f>
        <v>HTI</v>
      </c>
      <c r="F46" s="42">
        <f>'Core Indicators'!O46</f>
        <v>27560</v>
      </c>
      <c r="G46" s="42">
        <f>'Core Indicators'!W46</f>
        <v>11900000</v>
      </c>
      <c r="H46" s="42">
        <f>'Core Indicators'!AE46</f>
        <v>11900000</v>
      </c>
      <c r="I46" s="42">
        <f>'Core Indicators'!AM46</f>
        <v>1708000</v>
      </c>
      <c r="J46" s="42" t="str">
        <f>'Core Indicators'!AU46</f>
        <v>x</v>
      </c>
      <c r="K46" s="42" t="str">
        <f>'Core Indicators'!BC46</f>
        <v>x</v>
      </c>
      <c r="L46" s="42">
        <f>'Core Indicators'!BK46</f>
        <v>2274</v>
      </c>
      <c r="M46" s="42" t="str">
        <f>'Core Indicators'!BS46</f>
        <v>x</v>
      </c>
      <c r="N46" s="42" t="str">
        <f>'Core Indicators'!CA46</f>
        <v>x</v>
      </c>
      <c r="O46" s="42" t="e">
        <f>'Core Indicators'!CI46</f>
        <v>#N/A</v>
      </c>
      <c r="P46" s="42" t="str">
        <f>'Core Indicators'!CQ46</f>
        <v>x</v>
      </c>
      <c r="Q46" s="42">
        <f>'Core Indicators'!DG46</f>
        <v>0</v>
      </c>
      <c r="R46" s="42">
        <f>'Core Indicators'!DO46</f>
        <v>5946000</v>
      </c>
      <c r="S46" s="42">
        <f>'Core Indicators'!DW46</f>
        <v>4453000</v>
      </c>
      <c r="T46" s="42">
        <f>'Core Indicators'!EE46</f>
        <v>885000</v>
      </c>
      <c r="U46" s="42">
        <f>'Core Indicators'!EM46</f>
        <v>616000</v>
      </c>
      <c r="V46" s="42">
        <f>'Core Indicators'!FC46</f>
        <v>5</v>
      </c>
      <c r="W46" s="42" t="str">
        <f>'Core Indicators'!FK46</f>
        <v>x</v>
      </c>
      <c r="X46" s="42" t="str">
        <f>'Core Indicators'!FS46</f>
        <v>x</v>
      </c>
      <c r="Y46" s="42">
        <f>'Core Indicators'!GA46</f>
        <v>1</v>
      </c>
      <c r="Z46" s="42">
        <f>'Core Indicators'!GI46</f>
        <v>3</v>
      </c>
      <c r="AA46" s="42">
        <f>'Core Indicators'!GQ46</f>
        <v>2</v>
      </c>
      <c r="AB46" s="42">
        <f>'Core Indicators'!GY46</f>
        <v>1</v>
      </c>
      <c r="AC46" s="42">
        <f>'Core Indicators'!HG46</f>
        <v>0</v>
      </c>
      <c r="AD46" s="42">
        <f>'Core Indicators'!HO46</f>
        <v>2</v>
      </c>
      <c r="AE46" s="42">
        <f>'Core Indicators'!HW46</f>
        <v>3</v>
      </c>
      <c r="AF46" s="42">
        <f>'Core Indicators'!IE46</f>
        <v>0</v>
      </c>
      <c r="AG46" s="42">
        <f>'Core Indicators'!IM46</f>
        <v>3</v>
      </c>
    </row>
    <row r="47" spans="1:33" ht="20.149999999999999" customHeight="1" x14ac:dyDescent="0.35">
      <c r="A47" s="62" t="str">
        <f>'Core Indicators'!A:A</f>
        <v>Conflict in Papua</v>
      </c>
      <c r="B47" s="62" t="str">
        <f>'Core Indicators'!B:B</f>
        <v>Conflict/ Violence</v>
      </c>
      <c r="C47" s="62" t="str">
        <f>'Core Indicators'!C47</f>
        <v>IDN002</v>
      </c>
      <c r="D47" s="62" t="str">
        <f>'Core Indicators'!D47</f>
        <v>Indonesia</v>
      </c>
      <c r="E47" s="62" t="str">
        <f>'Core Indicators'!E47</f>
        <v>IDN</v>
      </c>
      <c r="F47" s="41">
        <f>'Core Indicators'!O47</f>
        <v>412214</v>
      </c>
      <c r="G47" s="41">
        <f>'Core Indicators'!W47</f>
        <v>5827000</v>
      </c>
      <c r="H47" s="41">
        <f>'Core Indicators'!AE47</f>
        <v>5827000</v>
      </c>
      <c r="I47" s="41">
        <f>'Core Indicators'!AM47</f>
        <v>100000</v>
      </c>
      <c r="J47" s="41" t="str">
        <f>'Core Indicators'!AU47</f>
        <v>x</v>
      </c>
      <c r="K47" s="41" t="str">
        <f>'Core Indicators'!BC47</f>
        <v>x</v>
      </c>
      <c r="L47" s="41">
        <f>'Core Indicators'!BK47</f>
        <v>102</v>
      </c>
      <c r="M47" s="41" t="str">
        <f>'Core Indicators'!BS47</f>
        <v>x</v>
      </c>
      <c r="N47" s="41" t="str">
        <f>'Core Indicators'!CA47</f>
        <v>x</v>
      </c>
      <c r="O47" s="41" t="e">
        <f>'Core Indicators'!CI47</f>
        <v>#N/A</v>
      </c>
      <c r="P47" s="41" t="str">
        <f>'Core Indicators'!CQ47</f>
        <v>x</v>
      </c>
      <c r="Q47" s="41">
        <f>'Core Indicators'!DG47</f>
        <v>0</v>
      </c>
      <c r="R47" s="41">
        <f>'Core Indicators'!DO47</f>
        <v>5727000</v>
      </c>
      <c r="S47" s="41">
        <f>'Core Indicators'!DW47</f>
        <v>100000</v>
      </c>
      <c r="T47" s="41" t="str">
        <f>'Core Indicators'!EE47</f>
        <v>x</v>
      </c>
      <c r="U47" s="41" t="str">
        <f>'Core Indicators'!EM47</f>
        <v>x</v>
      </c>
      <c r="V47" s="41">
        <f>'Core Indicators'!FC47</f>
        <v>4</v>
      </c>
      <c r="W47" s="41" t="str">
        <f>'Core Indicators'!FK47</f>
        <v>x</v>
      </c>
      <c r="X47" s="41" t="str">
        <f>'Core Indicators'!FS47</f>
        <v>x</v>
      </c>
      <c r="Y47" s="41">
        <f>'Core Indicators'!GA47</f>
        <v>1</v>
      </c>
      <c r="Z47" s="41">
        <f>'Core Indicators'!GI47</f>
        <v>2</v>
      </c>
      <c r="AA47" s="41">
        <f>'Core Indicators'!GQ47</f>
        <v>2</v>
      </c>
      <c r="AB47" s="41">
        <f>'Core Indicators'!GY47</f>
        <v>0</v>
      </c>
      <c r="AC47" s="41">
        <f>'Core Indicators'!HG47</f>
        <v>3</v>
      </c>
      <c r="AD47" s="41">
        <f>'Core Indicators'!HO47</f>
        <v>2</v>
      </c>
      <c r="AE47" s="41">
        <f>'Core Indicators'!HW47</f>
        <v>2</v>
      </c>
      <c r="AF47" s="41">
        <f>'Core Indicators'!IE47</f>
        <v>1</v>
      </c>
      <c r="AG47" s="41">
        <f>'Core Indicators'!IM47</f>
        <v>1</v>
      </c>
    </row>
    <row r="48" spans="1:33" ht="20.149999999999999" customHeight="1" x14ac:dyDescent="0.35">
      <c r="A48" s="224" t="str">
        <f>'Core Indicators'!A:A</f>
        <v>Multiple Crises in India</v>
      </c>
      <c r="B48" s="224">
        <f>'Core Indicators'!B:B</f>
        <v>0</v>
      </c>
      <c r="C48" s="224" t="str">
        <f>'Core Indicators'!C48</f>
        <v>IND001</v>
      </c>
      <c r="D48" s="224" t="str">
        <f>'Core Indicators'!D48</f>
        <v>India</v>
      </c>
      <c r="E48" s="224" t="str">
        <f>'Core Indicators'!E48</f>
        <v>IND</v>
      </c>
      <c r="F48" s="42">
        <f>'Core Indicators'!O48</f>
        <v>330097</v>
      </c>
      <c r="G48" s="42">
        <f>'Core Indicators'!W48</f>
        <v>50662000</v>
      </c>
      <c r="H48" s="42">
        <f>'Core Indicators'!AE48</f>
        <v>825000</v>
      </c>
      <c r="I48" s="42">
        <f>'Core Indicators'!AM48</f>
        <v>276000</v>
      </c>
      <c r="J48" s="42">
        <f>'Core Indicators'!AU48</f>
        <v>65</v>
      </c>
      <c r="K48" s="42" t="str">
        <f>'Core Indicators'!BC48</f>
        <v>x</v>
      </c>
      <c r="L48" s="42">
        <f>'Core Indicators'!BK48</f>
        <v>150</v>
      </c>
      <c r="M48" s="42">
        <f>'Core Indicators'!BS48</f>
        <v>36399</v>
      </c>
      <c r="N48" s="42">
        <f>'Core Indicators'!CA48</f>
        <v>159</v>
      </c>
      <c r="O48" s="42" t="e">
        <f>'Core Indicators'!CI48</f>
        <v>#N/A</v>
      </c>
      <c r="P48" s="42" t="str">
        <f>'Core Indicators'!CQ48</f>
        <v>x</v>
      </c>
      <c r="Q48" s="42">
        <f>'Core Indicators'!DG48</f>
        <v>49837000</v>
      </c>
      <c r="R48" s="42">
        <f>'Core Indicators'!DO48</f>
        <v>564000</v>
      </c>
      <c r="S48" s="42">
        <f>'Core Indicators'!DW48</f>
        <v>261000</v>
      </c>
      <c r="T48" s="42" t="str">
        <f>'Core Indicators'!EE48</f>
        <v>x</v>
      </c>
      <c r="U48" s="42" t="str">
        <f>'Core Indicators'!EM48</f>
        <v>x</v>
      </c>
      <c r="V48" s="42">
        <f>'Core Indicators'!FC48</f>
        <v>3</v>
      </c>
      <c r="W48" s="42" t="str">
        <f>'Core Indicators'!FK48</f>
        <v>x</v>
      </c>
      <c r="X48" s="42" t="str">
        <f>'Core Indicators'!FS48</f>
        <v>x</v>
      </c>
      <c r="Y48" s="42">
        <f>'Core Indicators'!GA48</f>
        <v>2</v>
      </c>
      <c r="Z48" s="42">
        <f>'Core Indicators'!GI48</f>
        <v>2</v>
      </c>
      <c r="AA48" s="42">
        <f>'Core Indicators'!GQ48</f>
        <v>1</v>
      </c>
      <c r="AB48" s="42">
        <f>'Core Indicators'!GY48</f>
        <v>0</v>
      </c>
      <c r="AC48" s="42">
        <f>'Core Indicators'!HG48</f>
        <v>0</v>
      </c>
      <c r="AD48" s="42">
        <f>'Core Indicators'!HO48</f>
        <v>3</v>
      </c>
      <c r="AE48" s="42">
        <f>'Core Indicators'!HW48</f>
        <v>2</v>
      </c>
      <c r="AF48" s="42">
        <f>'Core Indicators'!IE48</f>
        <v>0</v>
      </c>
      <c r="AG48" s="42">
        <f>'Core Indicators'!IM48</f>
        <v>3</v>
      </c>
    </row>
    <row r="49" spans="1:33" ht="20.149999999999999" customHeight="1" x14ac:dyDescent="0.35">
      <c r="A49" s="62" t="str">
        <f>'Core Indicators'!A:A</f>
        <v>Conflict in Jammu and Kashmir</v>
      </c>
      <c r="B49" s="62" t="str">
        <f>'Core Indicators'!B:B</f>
        <v>Conflict/ Violence</v>
      </c>
      <c r="C49" s="62" t="str">
        <f>'Core Indicators'!C49</f>
        <v>IND002</v>
      </c>
      <c r="D49" s="62" t="str">
        <f>'Core Indicators'!D49</f>
        <v>India</v>
      </c>
      <c r="E49" s="62" t="str">
        <f>'Core Indicators'!E49</f>
        <v>IND</v>
      </c>
      <c r="F49" s="41">
        <f>'Core Indicators'!O49</f>
        <v>222236</v>
      </c>
      <c r="G49" s="41">
        <f>'Core Indicators'!W49</f>
        <v>15990000</v>
      </c>
      <c r="H49" s="41">
        <f>'Core Indicators'!AE49</f>
        <v>17000</v>
      </c>
      <c r="I49" s="41">
        <f>'Core Indicators'!AM49</f>
        <v>15000</v>
      </c>
      <c r="J49" s="41">
        <f>'Core Indicators'!AU49</f>
        <v>63</v>
      </c>
      <c r="K49" s="41" t="str">
        <f>'Core Indicators'!BC49</f>
        <v>x</v>
      </c>
      <c r="L49" s="41">
        <f>'Core Indicators'!BK49</f>
        <v>127</v>
      </c>
      <c r="M49" s="41" t="str">
        <f>'Core Indicators'!BS49</f>
        <v>x</v>
      </c>
      <c r="N49" s="41" t="str">
        <f>'Core Indicators'!CA49</f>
        <v>x</v>
      </c>
      <c r="O49" s="41" t="e">
        <f>'Core Indicators'!CI49</f>
        <v>#N/A</v>
      </c>
      <c r="P49" s="41" t="str">
        <f>'Core Indicators'!CQ49</f>
        <v>x</v>
      </c>
      <c r="Q49" s="41">
        <f>'Core Indicators'!DG49</f>
        <v>15974000</v>
      </c>
      <c r="R49" s="41">
        <f>'Core Indicators'!DO49</f>
        <v>17000</v>
      </c>
      <c r="S49" s="41" t="str">
        <f>'Core Indicators'!DW49</f>
        <v>x</v>
      </c>
      <c r="T49" s="41" t="str">
        <f>'Core Indicators'!EE49</f>
        <v>x</v>
      </c>
      <c r="U49" s="41" t="str">
        <f>'Core Indicators'!EM49</f>
        <v>x</v>
      </c>
      <c r="V49" s="41">
        <f>'Core Indicators'!FC49</f>
        <v>3</v>
      </c>
      <c r="W49" s="41" t="str">
        <f>'Core Indicators'!FK49</f>
        <v>x</v>
      </c>
      <c r="X49" s="41" t="str">
        <f>'Core Indicators'!FS49</f>
        <v>x</v>
      </c>
      <c r="Y49" s="41">
        <f>'Core Indicators'!GA49</f>
        <v>2</v>
      </c>
      <c r="Z49" s="41">
        <f>'Core Indicators'!GI49</f>
        <v>3</v>
      </c>
      <c r="AA49" s="41">
        <f>'Core Indicators'!GQ49</f>
        <v>0</v>
      </c>
      <c r="AB49" s="41">
        <f>'Core Indicators'!GY49</f>
        <v>0</v>
      </c>
      <c r="AC49" s="41">
        <f>'Core Indicators'!HG49</f>
        <v>2</v>
      </c>
      <c r="AD49" s="41">
        <f>'Core Indicators'!HO49</f>
        <v>3</v>
      </c>
      <c r="AE49" s="41">
        <f>'Core Indicators'!HW49</f>
        <v>3</v>
      </c>
      <c r="AF49" s="41">
        <f>'Core Indicators'!IE49</f>
        <v>1</v>
      </c>
      <c r="AG49" s="41">
        <f>'Core Indicators'!IM49</f>
        <v>3</v>
      </c>
    </row>
    <row r="50" spans="1:33" ht="20.149999999999999" customHeight="1" x14ac:dyDescent="0.35">
      <c r="A50" s="224" t="str">
        <f>'Core Indicators'!A:A</f>
        <v>2025 Monsoon Floods in India</v>
      </c>
      <c r="B50" s="224" t="str">
        <f>'Core Indicators'!B:B</f>
        <v>Floods</v>
      </c>
      <c r="C50" s="224" t="str">
        <f>'Core Indicators'!C50</f>
        <v>IND007</v>
      </c>
      <c r="D50" s="224" t="str">
        <f>'Core Indicators'!D50</f>
        <v>India</v>
      </c>
      <c r="E50" s="224" t="str">
        <f>'Core Indicators'!E50</f>
        <v>IND</v>
      </c>
      <c r="F50" s="42">
        <f>'Core Indicators'!O50</f>
        <v>107861</v>
      </c>
      <c r="G50" s="42">
        <f>'Core Indicators'!W50</f>
        <v>34672000</v>
      </c>
      <c r="H50" s="42">
        <f>'Core Indicators'!AE50</f>
        <v>809000</v>
      </c>
      <c r="I50" s="42">
        <f>'Core Indicators'!AM50</f>
        <v>261000</v>
      </c>
      <c r="J50" s="42">
        <f>'Core Indicators'!AU50</f>
        <v>2</v>
      </c>
      <c r="K50" s="42" t="str">
        <f>'Core Indicators'!BC50</f>
        <v>x</v>
      </c>
      <c r="L50" s="42">
        <f>'Core Indicators'!BK50</f>
        <v>23</v>
      </c>
      <c r="M50" s="42">
        <f>'Core Indicators'!BS50</f>
        <v>36399</v>
      </c>
      <c r="N50" s="42">
        <f>'Core Indicators'!CA50</f>
        <v>159</v>
      </c>
      <c r="O50" s="42" t="e">
        <f>'Core Indicators'!CI50</f>
        <v>#N/A</v>
      </c>
      <c r="P50" s="42" t="str">
        <f>'Core Indicators'!CQ50</f>
        <v>x</v>
      </c>
      <c r="Q50" s="42">
        <f>'Core Indicators'!DG50</f>
        <v>33863000</v>
      </c>
      <c r="R50" s="42">
        <f>'Core Indicators'!DO50</f>
        <v>548000</v>
      </c>
      <c r="S50" s="42">
        <f>'Core Indicators'!DW50</f>
        <v>261000</v>
      </c>
      <c r="T50" s="42" t="str">
        <f>'Core Indicators'!EE50</f>
        <v>x</v>
      </c>
      <c r="U50" s="42" t="str">
        <f>'Core Indicators'!EM50</f>
        <v>x</v>
      </c>
      <c r="V50" s="42">
        <f>'Core Indicators'!FC50</f>
        <v>3</v>
      </c>
      <c r="W50" s="42" t="str">
        <f>'Core Indicators'!FK50</f>
        <v>x</v>
      </c>
      <c r="X50" s="42" t="str">
        <f>'Core Indicators'!FS50</f>
        <v>x</v>
      </c>
      <c r="Y50" s="42">
        <f>'Core Indicators'!GA50</f>
        <v>1</v>
      </c>
      <c r="Z50" s="42">
        <f>'Core Indicators'!GI50</f>
        <v>2</v>
      </c>
      <c r="AA50" s="42">
        <f>'Core Indicators'!GQ50</f>
        <v>0</v>
      </c>
      <c r="AB50" s="42">
        <f>'Core Indicators'!GY50</f>
        <v>0</v>
      </c>
      <c r="AC50" s="42">
        <f>'Core Indicators'!HG50</f>
        <v>0</v>
      </c>
      <c r="AD50" s="42">
        <f>'Core Indicators'!HO50</f>
        <v>0</v>
      </c>
      <c r="AE50" s="42">
        <f>'Core Indicators'!HW50</f>
        <v>0</v>
      </c>
      <c r="AF50" s="42">
        <f>'Core Indicators'!IE50</f>
        <v>1</v>
      </c>
      <c r="AG50" s="42">
        <f>'Core Indicators'!IM50</f>
        <v>3</v>
      </c>
    </row>
    <row r="51" spans="1:33" ht="20.149999999999999" customHeight="1" x14ac:dyDescent="0.35">
      <c r="A51" s="62" t="str">
        <f>'Core Indicators'!A:A</f>
        <v>Displacement from Afghanistan to Iran</v>
      </c>
      <c r="B51" s="62" t="str">
        <f>'Core Indicators'!B:B</f>
        <v>International Displacement</v>
      </c>
      <c r="C51" s="62" t="str">
        <f>'Core Indicators'!C51</f>
        <v>IRN004</v>
      </c>
      <c r="D51" s="62" t="str">
        <f>'Core Indicators'!D51</f>
        <v>Iran</v>
      </c>
      <c r="E51" s="62" t="str">
        <f>'Core Indicators'!E51</f>
        <v>IRN</v>
      </c>
      <c r="F51" s="41">
        <f>'Core Indicators'!O51</f>
        <v>239561</v>
      </c>
      <c r="G51" s="41">
        <f>'Core Indicators'!W51</f>
        <v>27084000</v>
      </c>
      <c r="H51" s="41">
        <f>'Core Indicators'!AE51</f>
        <v>5500000</v>
      </c>
      <c r="I51" s="41">
        <f>'Core Indicators'!AM51</f>
        <v>4500000</v>
      </c>
      <c r="J51" s="41" t="str">
        <f>'Core Indicators'!AU51</f>
        <v>x</v>
      </c>
      <c r="K51" s="41" t="str">
        <f>'Core Indicators'!BC51</f>
        <v>x</v>
      </c>
      <c r="L51" s="41" t="str">
        <f>'Core Indicators'!BK51</f>
        <v>x</v>
      </c>
      <c r="M51" s="41" t="str">
        <f>'Core Indicators'!BS51</f>
        <v>x</v>
      </c>
      <c r="N51" s="41" t="str">
        <f>'Core Indicators'!CA51</f>
        <v>x</v>
      </c>
      <c r="O51" s="41" t="e">
        <f>'Core Indicators'!CI51</f>
        <v>#N/A</v>
      </c>
      <c r="P51" s="41" t="str">
        <f>'Core Indicators'!CQ51</f>
        <v>x</v>
      </c>
      <c r="Q51" s="41">
        <f>'Core Indicators'!DG51</f>
        <v>21584000</v>
      </c>
      <c r="R51" s="41">
        <f>'Core Indicators'!DO51</f>
        <v>0</v>
      </c>
      <c r="S51" s="41">
        <f>'Core Indicators'!DW51</f>
        <v>2700000</v>
      </c>
      <c r="T51" s="41">
        <f>'Core Indicators'!EE51</f>
        <v>2800000</v>
      </c>
      <c r="U51" s="41">
        <f>'Core Indicators'!EM51</f>
        <v>0</v>
      </c>
      <c r="V51" s="41">
        <f>'Core Indicators'!FC51</f>
        <v>3</v>
      </c>
      <c r="W51" s="41" t="str">
        <f>'Core Indicators'!FK51</f>
        <v>x</v>
      </c>
      <c r="X51" s="41" t="str">
        <f>'Core Indicators'!FS51</f>
        <v>x</v>
      </c>
      <c r="Y51" s="41">
        <f>'Core Indicators'!GA51</f>
        <v>1</v>
      </c>
      <c r="Z51" s="41">
        <f>'Core Indicators'!GI51</f>
        <v>2</v>
      </c>
      <c r="AA51" s="41">
        <f>'Core Indicators'!GQ51</f>
        <v>2</v>
      </c>
      <c r="AB51" s="41">
        <f>'Core Indicators'!GY51</f>
        <v>1</v>
      </c>
      <c r="AC51" s="41">
        <f>'Core Indicators'!HG51</f>
        <v>2</v>
      </c>
      <c r="AD51" s="41">
        <f>'Core Indicators'!HO51</f>
        <v>3</v>
      </c>
      <c r="AE51" s="41">
        <f>'Core Indicators'!HW51</f>
        <v>0</v>
      </c>
      <c r="AF51" s="41">
        <f>'Core Indicators'!IE51</f>
        <v>1</v>
      </c>
      <c r="AG51" s="41">
        <f>'Core Indicators'!IM51</f>
        <v>2</v>
      </c>
    </row>
    <row r="52" spans="1:33" ht="20.149999999999999" customHeight="1" x14ac:dyDescent="0.35">
      <c r="A52" s="224" t="str">
        <f>'Core Indicators'!A:A</f>
        <v>Internal displacement in Iraq</v>
      </c>
      <c r="B52" s="224" t="str">
        <f>'Core Indicators'!B:B</f>
        <v>Conflict/ Violence,Political/economic crisis</v>
      </c>
      <c r="C52" s="224" t="str">
        <f>'Core Indicators'!C52</f>
        <v>IRQ002</v>
      </c>
      <c r="D52" s="224" t="str">
        <f>'Core Indicators'!D52</f>
        <v>Iraq</v>
      </c>
      <c r="E52" s="224" t="str">
        <f>'Core Indicators'!E52</f>
        <v>IRQ</v>
      </c>
      <c r="F52" s="42">
        <f>'Core Indicators'!O52</f>
        <v>382388</v>
      </c>
      <c r="G52" s="42">
        <f>'Core Indicators'!W52</f>
        <v>44260000</v>
      </c>
      <c r="H52" s="42">
        <f>'Core Indicators'!AE52</f>
        <v>5959000</v>
      </c>
      <c r="I52" s="42">
        <f>'Core Indicators'!AM52</f>
        <v>5959000</v>
      </c>
      <c r="J52" s="42" t="str">
        <f>'Core Indicators'!AU52</f>
        <v>x</v>
      </c>
      <c r="K52" s="42" t="str">
        <f>'Core Indicators'!BC52</f>
        <v>x</v>
      </c>
      <c r="L52" s="42">
        <f>'Core Indicators'!BK52</f>
        <v>388</v>
      </c>
      <c r="M52" s="42" t="str">
        <f>'Core Indicators'!BS52</f>
        <v>x</v>
      </c>
      <c r="N52" s="42" t="str">
        <f>'Core Indicators'!CA52</f>
        <v>x</v>
      </c>
      <c r="O52" s="42" t="e">
        <f>'Core Indicators'!CI52</f>
        <v>#N/A</v>
      </c>
      <c r="P52" s="42">
        <f>'Core Indicators'!CQ52</f>
        <v>133900</v>
      </c>
      <c r="Q52" s="42">
        <f>'Core Indicators'!DG52</f>
        <v>38300000</v>
      </c>
      <c r="R52" s="42">
        <f>'Core Indicators'!DO52</f>
        <v>3147000</v>
      </c>
      <c r="S52" s="42">
        <f>'Core Indicators'!DW52</f>
        <v>2155000</v>
      </c>
      <c r="T52" s="42">
        <f>'Core Indicators'!EE52</f>
        <v>657000</v>
      </c>
      <c r="U52" s="42">
        <f>'Core Indicators'!EM52</f>
        <v>0</v>
      </c>
      <c r="V52" s="42">
        <f>'Core Indicators'!FC52</f>
        <v>2</v>
      </c>
      <c r="W52" s="42">
        <f>'Core Indicators'!FK52</f>
        <v>1500000</v>
      </c>
      <c r="X52" s="42">
        <f>'Core Indicators'!FS52</f>
        <v>300000</v>
      </c>
      <c r="Y52" s="42">
        <f>'Core Indicators'!GA52</f>
        <v>1</v>
      </c>
      <c r="Z52" s="42">
        <f>'Core Indicators'!GI52</f>
        <v>3</v>
      </c>
      <c r="AA52" s="42">
        <f>'Core Indicators'!GQ52</f>
        <v>2</v>
      </c>
      <c r="AB52" s="42">
        <f>'Core Indicators'!GY52</f>
        <v>0</v>
      </c>
      <c r="AC52" s="42">
        <f>'Core Indicators'!HG52</f>
        <v>2</v>
      </c>
      <c r="AD52" s="42">
        <f>'Core Indicators'!HO52</f>
        <v>3</v>
      </c>
      <c r="AE52" s="42">
        <f>'Core Indicators'!HW52</f>
        <v>0</v>
      </c>
      <c r="AF52" s="42">
        <f>'Core Indicators'!IE52</f>
        <v>3</v>
      </c>
      <c r="AG52" s="42">
        <f>'Core Indicators'!IM52</f>
        <v>1</v>
      </c>
    </row>
    <row r="53" spans="1:33" ht="20.149999999999999" customHeight="1" x14ac:dyDescent="0.35">
      <c r="A53" s="62" t="str">
        <f>'Core Indicators'!A:A</f>
        <v>International Displacement to Italy</v>
      </c>
      <c r="B53" s="62" t="str">
        <f>'Core Indicators'!B:B</f>
        <v>International Displacement</v>
      </c>
      <c r="C53" s="62" t="str">
        <f>'Core Indicators'!C53</f>
        <v>ITA002</v>
      </c>
      <c r="D53" s="62" t="str">
        <f>'Core Indicators'!D53</f>
        <v>Italy</v>
      </c>
      <c r="E53" s="62" t="str">
        <f>'Core Indicators'!E53</f>
        <v>ITA</v>
      </c>
      <c r="F53" s="41">
        <f>'Core Indicators'!O53</f>
        <v>93557</v>
      </c>
      <c r="G53" s="41">
        <f>'Core Indicators'!W53</f>
        <v>13380000</v>
      </c>
      <c r="H53" s="41">
        <f>'Core Indicators'!AE53</f>
        <v>93000</v>
      </c>
      <c r="I53" s="41">
        <f>'Core Indicators'!AM53</f>
        <v>93000</v>
      </c>
      <c r="J53" s="41" t="str">
        <f>'Core Indicators'!AU53</f>
        <v>x</v>
      </c>
      <c r="K53" s="41" t="str">
        <f>'Core Indicators'!BC53</f>
        <v>x</v>
      </c>
      <c r="L53" s="41">
        <f>'Core Indicators'!BK53</f>
        <v>666</v>
      </c>
      <c r="M53" s="41" t="str">
        <f>'Core Indicators'!BS53</f>
        <v>x</v>
      </c>
      <c r="N53" s="41" t="str">
        <f>'Core Indicators'!CA53</f>
        <v>x</v>
      </c>
      <c r="O53" s="41" t="e">
        <f>'Core Indicators'!CI53</f>
        <v>#N/A</v>
      </c>
      <c r="P53" s="41" t="str">
        <f>'Core Indicators'!CQ53</f>
        <v>x</v>
      </c>
      <c r="Q53" s="41">
        <f>'Core Indicators'!DG53</f>
        <v>13286000</v>
      </c>
      <c r="R53" s="41">
        <f>'Core Indicators'!DO53</f>
        <v>0</v>
      </c>
      <c r="S53" s="41">
        <f>'Core Indicators'!DW53</f>
        <v>93000</v>
      </c>
      <c r="T53" s="41" t="str">
        <f>'Core Indicators'!EE53</f>
        <v>x</v>
      </c>
      <c r="U53" s="41" t="str">
        <f>'Core Indicators'!EM53</f>
        <v>x</v>
      </c>
      <c r="V53" s="41">
        <f>'Core Indicators'!FC53</f>
        <v>2</v>
      </c>
      <c r="W53" s="41" t="str">
        <f>'Core Indicators'!FK53</f>
        <v>x</v>
      </c>
      <c r="X53" s="41" t="str">
        <f>'Core Indicators'!FS53</f>
        <v>x</v>
      </c>
      <c r="Y53" s="41">
        <f>'Core Indicators'!GA53</f>
        <v>0</v>
      </c>
      <c r="Z53" s="41">
        <f>'Core Indicators'!GI53</f>
        <v>1</v>
      </c>
      <c r="AA53" s="41">
        <f>'Core Indicators'!GQ53</f>
        <v>1</v>
      </c>
      <c r="AB53" s="41">
        <f>'Core Indicators'!GY53</f>
        <v>0</v>
      </c>
      <c r="AC53" s="41">
        <f>'Core Indicators'!HG53</f>
        <v>0</v>
      </c>
      <c r="AD53" s="41">
        <f>'Core Indicators'!HO53</f>
        <v>2</v>
      </c>
      <c r="AE53" s="41">
        <f>'Core Indicators'!HW53</f>
        <v>0</v>
      </c>
      <c r="AF53" s="41">
        <f>'Core Indicators'!IE53</f>
        <v>0</v>
      </c>
      <c r="AG53" s="41">
        <f>'Core Indicators'!IM53</f>
        <v>1</v>
      </c>
    </row>
    <row r="54" spans="1:33" ht="20.149999999999999" customHeight="1" x14ac:dyDescent="0.35">
      <c r="A54" s="224" t="str">
        <f>'Core Indicators'!A:A</f>
        <v>International displacement from Syria to Jordan</v>
      </c>
      <c r="B54" s="224" t="str">
        <f>'Core Indicators'!B:B</f>
        <v>International Displacement</v>
      </c>
      <c r="C54" s="224" t="str">
        <f>'Core Indicators'!C54</f>
        <v>JOR002</v>
      </c>
      <c r="D54" s="224" t="str">
        <f>'Core Indicators'!D54</f>
        <v>Jordan</v>
      </c>
      <c r="E54" s="224" t="str">
        <f>'Core Indicators'!E54</f>
        <v>JOR</v>
      </c>
      <c r="F54" s="42">
        <f>'Core Indicators'!O54</f>
        <v>40463</v>
      </c>
      <c r="G54" s="42">
        <f>'Core Indicators'!W54</f>
        <v>9444000</v>
      </c>
      <c r="H54" s="42">
        <f>'Core Indicators'!AE54</f>
        <v>2921000</v>
      </c>
      <c r="I54" s="42">
        <f>'Core Indicators'!AM54</f>
        <v>1320000</v>
      </c>
      <c r="J54" s="42" t="str">
        <f>'Core Indicators'!AU54</f>
        <v>x</v>
      </c>
      <c r="K54" s="42" t="str">
        <f>'Core Indicators'!BC54</f>
        <v>x</v>
      </c>
      <c r="L54" s="42">
        <f>'Core Indicators'!BK54</f>
        <v>0</v>
      </c>
      <c r="M54" s="42" t="str">
        <f>'Core Indicators'!BS54</f>
        <v>x</v>
      </c>
      <c r="N54" s="42" t="str">
        <f>'Core Indicators'!CA54</f>
        <v>x</v>
      </c>
      <c r="O54" s="42" t="e">
        <f>'Core Indicators'!CI54</f>
        <v>#N/A</v>
      </c>
      <c r="P54" s="42" t="str">
        <f>'Core Indicators'!CQ54</f>
        <v>x</v>
      </c>
      <c r="Q54" s="42">
        <f>'Core Indicators'!DG54</f>
        <v>6523000</v>
      </c>
      <c r="R54" s="42">
        <f>'Core Indicators'!DO54</f>
        <v>488000</v>
      </c>
      <c r="S54" s="42">
        <f>'Core Indicators'!DW54</f>
        <v>2407000</v>
      </c>
      <c r="T54" s="42">
        <f>'Core Indicators'!EE54</f>
        <v>26000</v>
      </c>
      <c r="U54" s="42">
        <f>'Core Indicators'!EM54</f>
        <v>0</v>
      </c>
      <c r="V54" s="42">
        <f>'Core Indicators'!FC54</f>
        <v>2</v>
      </c>
      <c r="W54" s="42" t="str">
        <f>'Core Indicators'!FK54</f>
        <v>x</v>
      </c>
      <c r="X54" s="42" t="str">
        <f>'Core Indicators'!FS54</f>
        <v>x</v>
      </c>
      <c r="Y54" s="42">
        <f>'Core Indicators'!GA54</f>
        <v>1</v>
      </c>
      <c r="Z54" s="42">
        <f>'Core Indicators'!GI54</f>
        <v>0</v>
      </c>
      <c r="AA54" s="42">
        <f>'Core Indicators'!GQ54</f>
        <v>1</v>
      </c>
      <c r="AB54" s="42">
        <f>'Core Indicators'!GY54</f>
        <v>0</v>
      </c>
      <c r="AC54" s="42">
        <f>'Core Indicators'!HG54</f>
        <v>0</v>
      </c>
      <c r="AD54" s="42">
        <f>'Core Indicators'!HO54</f>
        <v>1</v>
      </c>
      <c r="AE54" s="42">
        <f>'Core Indicators'!HW54</f>
        <v>0</v>
      </c>
      <c r="AF54" s="42">
        <f>'Core Indicators'!IE54</f>
        <v>2</v>
      </c>
      <c r="AG54" s="42">
        <f>'Core Indicators'!IM54</f>
        <v>1</v>
      </c>
    </row>
    <row r="55" spans="1:33" ht="20.149999999999999" customHeight="1" x14ac:dyDescent="0.35">
      <c r="A55" s="62" t="str">
        <f>'Core Indicators'!A:A</f>
        <v>Multiple crises in Kenya</v>
      </c>
      <c r="B55" s="62" t="str">
        <f>'Core Indicators'!B:B</f>
        <v>Drought/drier conditions,International Displacement</v>
      </c>
      <c r="C55" s="62" t="str">
        <f>'Core Indicators'!C55</f>
        <v>KEN001</v>
      </c>
      <c r="D55" s="62" t="str">
        <f>'Core Indicators'!D55</f>
        <v>Kenya</v>
      </c>
      <c r="E55" s="62" t="str">
        <f>'Core Indicators'!E55</f>
        <v>KEN</v>
      </c>
      <c r="F55" s="41">
        <f>'Core Indicators'!O55</f>
        <v>519220</v>
      </c>
      <c r="G55" s="41">
        <f>'Core Indicators'!W55</f>
        <v>17470000</v>
      </c>
      <c r="H55" s="41">
        <f>'Core Indicators'!AE55</f>
        <v>10264000</v>
      </c>
      <c r="I55" s="41">
        <f>'Core Indicators'!AM55</f>
        <v>853000</v>
      </c>
      <c r="J55" s="41" t="str">
        <f>'Core Indicators'!AU55</f>
        <v>x</v>
      </c>
      <c r="K55" s="41">
        <f>'Core Indicators'!BC55</f>
        <v>921175</v>
      </c>
      <c r="L55" s="41">
        <f>'Core Indicators'!BK55</f>
        <v>664</v>
      </c>
      <c r="M55" s="41" t="str">
        <f>'Core Indicators'!BS55</f>
        <v>x</v>
      </c>
      <c r="N55" s="41" t="str">
        <f>'Core Indicators'!CA55</f>
        <v>x</v>
      </c>
      <c r="O55" s="41" t="e">
        <f>'Core Indicators'!CI55</f>
        <v>#N/A</v>
      </c>
      <c r="P55" s="41" t="str">
        <f>'Core Indicators'!CQ55</f>
        <v>x</v>
      </c>
      <c r="Q55" s="41">
        <f>'Core Indicators'!DG55</f>
        <v>7206000</v>
      </c>
      <c r="R55" s="41">
        <f>'Core Indicators'!DO55</f>
        <v>6588000</v>
      </c>
      <c r="S55" s="41">
        <f>'Core Indicators'!DW55</f>
        <v>3385000</v>
      </c>
      <c r="T55" s="41">
        <f>'Core Indicators'!EE55</f>
        <v>292000</v>
      </c>
      <c r="U55" s="41">
        <f>'Core Indicators'!EM55</f>
        <v>0</v>
      </c>
      <c r="V55" s="41">
        <f>'Core Indicators'!FC55</f>
        <v>3</v>
      </c>
      <c r="W55" s="41" t="str">
        <f>'Core Indicators'!FK55</f>
        <v>x</v>
      </c>
      <c r="X55" s="41" t="str">
        <f>'Core Indicators'!FS55</f>
        <v>x</v>
      </c>
      <c r="Y55" s="41">
        <f>'Core Indicators'!GA55</f>
        <v>0</v>
      </c>
      <c r="Z55" s="41">
        <f>'Core Indicators'!GI55</f>
        <v>0</v>
      </c>
      <c r="AA55" s="41">
        <f>'Core Indicators'!GQ55</f>
        <v>0</v>
      </c>
      <c r="AB55" s="41">
        <f>'Core Indicators'!GY55</f>
        <v>0</v>
      </c>
      <c r="AC55" s="41">
        <f>'Core Indicators'!HG55</f>
        <v>1</v>
      </c>
      <c r="AD55" s="41">
        <f>'Core Indicators'!HO55</f>
        <v>2</v>
      </c>
      <c r="AE55" s="41">
        <f>'Core Indicators'!HW55</f>
        <v>3</v>
      </c>
      <c r="AF55" s="41">
        <f>'Core Indicators'!IE55</f>
        <v>0</v>
      </c>
      <c r="AG55" s="41">
        <f>'Core Indicators'!IM55</f>
        <v>1</v>
      </c>
    </row>
    <row r="56" spans="1:33" ht="20.149999999999999" customHeight="1" x14ac:dyDescent="0.35">
      <c r="A56" s="224" t="str">
        <f>'Core Indicators'!A:A</f>
        <v>International displacement to Kenya</v>
      </c>
      <c r="B56" s="224" t="str">
        <f>'Core Indicators'!B:B</f>
        <v>International Displacement</v>
      </c>
      <c r="C56" s="224" t="str">
        <f>'Core Indicators'!C56</f>
        <v>KEN002</v>
      </c>
      <c r="D56" s="224" t="str">
        <f>'Core Indicators'!D56</f>
        <v>Kenya</v>
      </c>
      <c r="E56" s="224" t="str">
        <f>'Core Indicators'!E56</f>
        <v>KEN</v>
      </c>
      <c r="F56" s="42">
        <f>'Core Indicators'!O56</f>
        <v>38244</v>
      </c>
      <c r="G56" s="42">
        <f>'Core Indicators'!W56</f>
        <v>2803000</v>
      </c>
      <c r="H56" s="42">
        <f>'Core Indicators'!AE56</f>
        <v>853000</v>
      </c>
      <c r="I56" s="42">
        <f>'Core Indicators'!AM56</f>
        <v>853000</v>
      </c>
      <c r="J56" s="42">
        <f>'Core Indicators'!AU56</f>
        <v>0</v>
      </c>
      <c r="K56" s="42" t="str">
        <f>'Core Indicators'!BC56</f>
        <v>x</v>
      </c>
      <c r="L56" s="42">
        <f>'Core Indicators'!BK56</f>
        <v>0</v>
      </c>
      <c r="M56" s="42" t="str">
        <f>'Core Indicators'!BS56</f>
        <v>x</v>
      </c>
      <c r="N56" s="42" t="str">
        <f>'Core Indicators'!CA56</f>
        <v>x</v>
      </c>
      <c r="O56" s="42" t="e">
        <f>'Core Indicators'!CI56</f>
        <v>#N/A</v>
      </c>
      <c r="P56" s="42" t="str">
        <f>'Core Indicators'!CQ56</f>
        <v>x</v>
      </c>
      <c r="Q56" s="42">
        <f>'Core Indicators'!DG56</f>
        <v>1950000</v>
      </c>
      <c r="R56" s="42">
        <f>'Core Indicators'!DO56</f>
        <v>0</v>
      </c>
      <c r="S56" s="42">
        <f>'Core Indicators'!DW56</f>
        <v>853000</v>
      </c>
      <c r="T56" s="42" t="str">
        <f>'Core Indicators'!EE56</f>
        <v>x</v>
      </c>
      <c r="U56" s="42" t="str">
        <f>'Core Indicators'!EM56</f>
        <v>x</v>
      </c>
      <c r="V56" s="42">
        <f>'Core Indicators'!FC56</f>
        <v>1</v>
      </c>
      <c r="W56" s="42" t="str">
        <f>'Core Indicators'!FK56</f>
        <v>x</v>
      </c>
      <c r="X56" s="42" t="str">
        <f>'Core Indicators'!FS56</f>
        <v>x</v>
      </c>
      <c r="Y56" s="42">
        <f>'Core Indicators'!GA56</f>
        <v>0</v>
      </c>
      <c r="Z56" s="42">
        <f>'Core Indicators'!GI56</f>
        <v>0</v>
      </c>
      <c r="AA56" s="42">
        <f>'Core Indicators'!GQ56</f>
        <v>0</v>
      </c>
      <c r="AB56" s="42">
        <f>'Core Indicators'!GY56</f>
        <v>0</v>
      </c>
      <c r="AC56" s="42">
        <f>'Core Indicators'!HG56</f>
        <v>1</v>
      </c>
      <c r="AD56" s="42">
        <f>'Core Indicators'!HO56</f>
        <v>2</v>
      </c>
      <c r="AE56" s="42">
        <f>'Core Indicators'!HW56</f>
        <v>2</v>
      </c>
      <c r="AF56" s="42">
        <f>'Core Indicators'!IE56</f>
        <v>0</v>
      </c>
      <c r="AG56" s="42">
        <f>'Core Indicators'!IM56</f>
        <v>0</v>
      </c>
    </row>
    <row r="57" spans="1:33" ht="20.149999999999999" customHeight="1" x14ac:dyDescent="0.35">
      <c r="A57" s="62" t="str">
        <f>'Core Indicators'!A:A</f>
        <v>Drought in ASAL areas of Kenya</v>
      </c>
      <c r="B57" s="62" t="str">
        <f>'Core Indicators'!B:B</f>
        <v>Drought/drier conditions</v>
      </c>
      <c r="C57" s="62" t="str">
        <f>'Core Indicators'!C57</f>
        <v>KEN003</v>
      </c>
      <c r="D57" s="62" t="str">
        <f>'Core Indicators'!D57</f>
        <v>Kenya</v>
      </c>
      <c r="E57" s="62" t="str">
        <f>'Core Indicators'!E57</f>
        <v>KEN</v>
      </c>
      <c r="F57" s="41">
        <f>'Core Indicators'!O57</f>
        <v>519220</v>
      </c>
      <c r="G57" s="41">
        <f>'Core Indicators'!W57</f>
        <v>16617000</v>
      </c>
      <c r="H57" s="41">
        <f>'Core Indicators'!AE57</f>
        <v>9411000</v>
      </c>
      <c r="I57" s="41" t="str">
        <f>'Core Indicators'!AM57</f>
        <v>x</v>
      </c>
      <c r="J57" s="41" t="str">
        <f>'Core Indicators'!AU57</f>
        <v>x</v>
      </c>
      <c r="K57" s="41">
        <f>'Core Indicators'!BC57</f>
        <v>921175</v>
      </c>
      <c r="L57" s="41" t="str">
        <f>'Core Indicators'!BK57</f>
        <v>x</v>
      </c>
      <c r="M57" s="41" t="str">
        <f>'Core Indicators'!BS57</f>
        <v>x</v>
      </c>
      <c r="N57" s="41" t="str">
        <f>'Core Indicators'!CA57</f>
        <v>x</v>
      </c>
      <c r="O57" s="41" t="e">
        <f>'Core Indicators'!CI57</f>
        <v>#N/A</v>
      </c>
      <c r="P57" s="41" t="str">
        <f>'Core Indicators'!CQ57</f>
        <v>x</v>
      </c>
      <c r="Q57" s="41">
        <f>'Core Indicators'!DG57</f>
        <v>7206000</v>
      </c>
      <c r="R57" s="41">
        <f>'Core Indicators'!DO57</f>
        <v>6588000</v>
      </c>
      <c r="S57" s="41">
        <f>'Core Indicators'!DW57</f>
        <v>2532000</v>
      </c>
      <c r="T57" s="41">
        <f>'Core Indicators'!EE57</f>
        <v>292000</v>
      </c>
      <c r="U57" s="41">
        <f>'Core Indicators'!EM57</f>
        <v>0</v>
      </c>
      <c r="V57" s="41">
        <f>'Core Indicators'!FC57</f>
        <v>3</v>
      </c>
      <c r="W57" s="41" t="str">
        <f>'Core Indicators'!FK57</f>
        <v>x</v>
      </c>
      <c r="X57" s="41" t="str">
        <f>'Core Indicators'!FS57</f>
        <v>x</v>
      </c>
      <c r="Y57" s="41">
        <f>'Core Indicators'!GA57</f>
        <v>0</v>
      </c>
      <c r="Z57" s="41">
        <f>'Core Indicators'!GI57</f>
        <v>0</v>
      </c>
      <c r="AA57" s="41">
        <f>'Core Indicators'!GQ57</f>
        <v>0</v>
      </c>
      <c r="AB57" s="41">
        <f>'Core Indicators'!GY57</f>
        <v>0</v>
      </c>
      <c r="AC57" s="41">
        <f>'Core Indicators'!HG57</f>
        <v>0</v>
      </c>
      <c r="AD57" s="41">
        <f>'Core Indicators'!HO57</f>
        <v>2</v>
      </c>
      <c r="AE57" s="41">
        <f>'Core Indicators'!HW57</f>
        <v>2</v>
      </c>
      <c r="AF57" s="41">
        <f>'Core Indicators'!IE57</f>
        <v>0</v>
      </c>
      <c r="AG57" s="41">
        <f>'Core Indicators'!IM57</f>
        <v>1</v>
      </c>
    </row>
    <row r="58" spans="1:33" ht="20.149999999999999" customHeight="1" x14ac:dyDescent="0.35">
      <c r="A58" s="224" t="str">
        <f>'Core Indicators'!A:A</f>
        <v>International displacement from Syria to Lebanon</v>
      </c>
      <c r="B58" s="224" t="str">
        <f>'Core Indicators'!B:B</f>
        <v>International Displacement</v>
      </c>
      <c r="C58" s="224" t="str">
        <f>'Core Indicators'!C58</f>
        <v>LBN002</v>
      </c>
      <c r="D58" s="224" t="str">
        <f>'Core Indicators'!D58</f>
        <v>Lebanon</v>
      </c>
      <c r="E58" s="224" t="str">
        <f>'Core Indicators'!E58</f>
        <v>LBN</v>
      </c>
      <c r="F58" s="42">
        <f>'Core Indicators'!O58</f>
        <v>10230</v>
      </c>
      <c r="G58" s="42">
        <f>'Core Indicators'!W58</f>
        <v>5700000</v>
      </c>
      <c r="H58" s="42">
        <f>'Core Indicators'!AE58</f>
        <v>2349000</v>
      </c>
      <c r="I58" s="42">
        <f>'Core Indicators'!AM58</f>
        <v>1331000</v>
      </c>
      <c r="J58" s="42" t="str">
        <f>'Core Indicators'!AU58</f>
        <v>x</v>
      </c>
      <c r="K58" s="42" t="str">
        <f>'Core Indicators'!BC58</f>
        <v>x</v>
      </c>
      <c r="L58" s="42">
        <f>'Core Indicators'!BK58</f>
        <v>8</v>
      </c>
      <c r="M58" s="42" t="str">
        <f>'Core Indicators'!BS58</f>
        <v>x</v>
      </c>
      <c r="N58" s="42" t="str">
        <f>'Core Indicators'!CA58</f>
        <v>x</v>
      </c>
      <c r="O58" s="42" t="e">
        <f>'Core Indicators'!CI58</f>
        <v>#N/A</v>
      </c>
      <c r="P58" s="42" t="str">
        <f>'Core Indicators'!CQ58</f>
        <v>x</v>
      </c>
      <c r="Q58" s="42">
        <f>'Core Indicators'!DG58</f>
        <v>3351000</v>
      </c>
      <c r="R58" s="42">
        <f>'Core Indicators'!DO58</f>
        <v>1018000</v>
      </c>
      <c r="S58" s="42">
        <f>'Core Indicators'!DW58</f>
        <v>1287000</v>
      </c>
      <c r="T58" s="42">
        <f>'Core Indicators'!EE58</f>
        <v>44000</v>
      </c>
      <c r="U58" s="42">
        <f>'Core Indicators'!EM58</f>
        <v>0</v>
      </c>
      <c r="V58" s="42">
        <f>'Core Indicators'!FC58</f>
        <v>2</v>
      </c>
      <c r="W58" s="42" t="str">
        <f>'Core Indicators'!FK58</f>
        <v>x</v>
      </c>
      <c r="X58" s="42" t="str">
        <f>'Core Indicators'!FS58</f>
        <v>x</v>
      </c>
      <c r="Y58" s="42">
        <f>'Core Indicators'!GA58</f>
        <v>0</v>
      </c>
      <c r="Z58" s="42">
        <f>'Core Indicators'!GI58</f>
        <v>1</v>
      </c>
      <c r="AA58" s="42">
        <f>'Core Indicators'!GQ58</f>
        <v>1</v>
      </c>
      <c r="AB58" s="42">
        <f>'Core Indicators'!GY58</f>
        <v>0</v>
      </c>
      <c r="AC58" s="42">
        <f>'Core Indicators'!HG58</f>
        <v>2</v>
      </c>
      <c r="AD58" s="42">
        <f>'Core Indicators'!HO58</f>
        <v>3</v>
      </c>
      <c r="AE58" s="42">
        <f>'Core Indicators'!HW58</f>
        <v>2</v>
      </c>
      <c r="AF58" s="42">
        <f>'Core Indicators'!IE58</f>
        <v>3</v>
      </c>
      <c r="AG58" s="42">
        <f>'Core Indicators'!IM58</f>
        <v>1</v>
      </c>
    </row>
    <row r="59" spans="1:33" ht="20.149999999999999" customHeight="1" x14ac:dyDescent="0.35">
      <c r="A59" s="62" t="str">
        <f>'Core Indicators'!A:A</f>
        <v>Complex crisis in Lebanon</v>
      </c>
      <c r="B59" s="62" t="str">
        <f>'Core Indicators'!B:B</f>
        <v>Conflict/ Violence,Political/economic crisis</v>
      </c>
      <c r="C59" s="62" t="str">
        <f>'Core Indicators'!C59</f>
        <v>LBN006</v>
      </c>
      <c r="D59" s="62" t="str">
        <f>'Core Indicators'!D59</f>
        <v>Lebanon</v>
      </c>
      <c r="E59" s="62" t="str">
        <f>'Core Indicators'!E59</f>
        <v>LBN</v>
      </c>
      <c r="F59" s="41">
        <f>'Core Indicators'!O59</f>
        <v>10230</v>
      </c>
      <c r="G59" s="41">
        <f>'Core Indicators'!W59</f>
        <v>5700000</v>
      </c>
      <c r="H59" s="41">
        <f>'Core Indicators'!AE59</f>
        <v>5700000</v>
      </c>
      <c r="I59" s="41">
        <f>'Core Indicators'!AM59</f>
        <v>1064000</v>
      </c>
      <c r="J59" s="41" t="str">
        <f>'Core Indicators'!AU59</f>
        <v>x</v>
      </c>
      <c r="K59" s="41" t="str">
        <f>'Core Indicators'!BC59</f>
        <v>x</v>
      </c>
      <c r="L59" s="41">
        <f>'Core Indicators'!BK59</f>
        <v>216</v>
      </c>
      <c r="M59" s="41" t="str">
        <f>'Core Indicators'!BS59</f>
        <v>x</v>
      </c>
      <c r="N59" s="41" t="str">
        <f>'Core Indicators'!CA59</f>
        <v>x</v>
      </c>
      <c r="O59" s="41" t="e">
        <f>'Core Indicators'!CI59</f>
        <v>#N/A</v>
      </c>
      <c r="P59" s="41" t="str">
        <f>'Core Indicators'!CQ59</f>
        <v>x</v>
      </c>
      <c r="Q59" s="41">
        <f>'Core Indicators'!DG59</f>
        <v>0</v>
      </c>
      <c r="R59" s="41">
        <f>'Core Indicators'!DO59</f>
        <v>1600000</v>
      </c>
      <c r="S59" s="41">
        <f>'Core Indicators'!DW59</f>
        <v>3962000</v>
      </c>
      <c r="T59" s="41">
        <f>'Core Indicators'!EE59</f>
        <v>138000</v>
      </c>
      <c r="U59" s="41">
        <f>'Core Indicators'!EM59</f>
        <v>0</v>
      </c>
      <c r="V59" s="41">
        <f>'Core Indicators'!FC59</f>
        <v>5</v>
      </c>
      <c r="W59" s="41" t="str">
        <f>'Core Indicators'!FK59</f>
        <v>x</v>
      </c>
      <c r="X59" s="41" t="str">
        <f>'Core Indicators'!FS59</f>
        <v>x</v>
      </c>
      <c r="Y59" s="41">
        <f>'Core Indicators'!GA59</f>
        <v>1</v>
      </c>
      <c r="Z59" s="41">
        <f>'Core Indicators'!GI59</f>
        <v>1</v>
      </c>
      <c r="AA59" s="41">
        <f>'Core Indicators'!GQ59</f>
        <v>1</v>
      </c>
      <c r="AB59" s="41">
        <f>'Core Indicators'!GY59</f>
        <v>0</v>
      </c>
      <c r="AC59" s="41">
        <f>'Core Indicators'!HG59</f>
        <v>2</v>
      </c>
      <c r="AD59" s="41">
        <f>'Core Indicators'!HO59</f>
        <v>3</v>
      </c>
      <c r="AE59" s="41">
        <f>'Core Indicators'!HW59</f>
        <v>2</v>
      </c>
      <c r="AF59" s="41">
        <f>'Core Indicators'!IE59</f>
        <v>3</v>
      </c>
      <c r="AG59" s="41">
        <f>'Core Indicators'!IM59</f>
        <v>1</v>
      </c>
    </row>
    <row r="60" spans="1:33" ht="20.149999999999999" customHeight="1" x14ac:dyDescent="0.35">
      <c r="A60" s="224" t="str">
        <f>'Core Indicators'!A:A</f>
        <v>International displacement to Libya</v>
      </c>
      <c r="B60" s="224" t="str">
        <f>'Core Indicators'!B:B</f>
        <v>International Displacement</v>
      </c>
      <c r="C60" s="224" t="str">
        <f>'Core Indicators'!C60</f>
        <v>LBY002</v>
      </c>
      <c r="D60" s="224" t="str">
        <f>'Core Indicators'!D60</f>
        <v>Libya</v>
      </c>
      <c r="E60" s="224" t="str">
        <f>'Core Indicators'!E60</f>
        <v>LBY</v>
      </c>
      <c r="F60" s="42">
        <f>'Core Indicators'!O60</f>
        <v>1759540</v>
      </c>
      <c r="G60" s="42">
        <f>'Core Indicators'!W60</f>
        <v>7455000</v>
      </c>
      <c r="H60" s="42">
        <f>'Core Indicators'!AE60</f>
        <v>617000</v>
      </c>
      <c r="I60" s="42">
        <f>'Core Indicators'!AM60</f>
        <v>617000</v>
      </c>
      <c r="J60" s="42" t="str">
        <f>'Core Indicators'!AU60</f>
        <v>x</v>
      </c>
      <c r="K60" s="42" t="str">
        <f>'Core Indicators'!BC60</f>
        <v>x</v>
      </c>
      <c r="L60" s="42">
        <f>'Core Indicators'!BK60</f>
        <v>666</v>
      </c>
      <c r="M60" s="42" t="str">
        <f>'Core Indicators'!BS60</f>
        <v>x</v>
      </c>
      <c r="N60" s="42" t="str">
        <f>'Core Indicators'!CA60</f>
        <v>x</v>
      </c>
      <c r="O60" s="42" t="e">
        <f>'Core Indicators'!CI60</f>
        <v>#N/A</v>
      </c>
      <c r="P60" s="42" t="str">
        <f>'Core Indicators'!CQ60</f>
        <v>x</v>
      </c>
      <c r="Q60" s="42">
        <f>'Core Indicators'!DG60</f>
        <v>6838000</v>
      </c>
      <c r="R60" s="42">
        <f>'Core Indicators'!DO60</f>
        <v>0</v>
      </c>
      <c r="S60" s="42">
        <f>'Core Indicators'!DW60</f>
        <v>617000</v>
      </c>
      <c r="T60" s="42" t="str">
        <f>'Core Indicators'!EE60</f>
        <v>x</v>
      </c>
      <c r="U60" s="42" t="str">
        <f>'Core Indicators'!EM60</f>
        <v>x</v>
      </c>
      <c r="V60" s="42">
        <f>'Core Indicators'!FC60</f>
        <v>3</v>
      </c>
      <c r="W60" s="42" t="str">
        <f>'Core Indicators'!FK60</f>
        <v>x</v>
      </c>
      <c r="X60" s="42" t="str">
        <f>'Core Indicators'!FS60</f>
        <v>x</v>
      </c>
      <c r="Y60" s="42">
        <f>'Core Indicators'!GA60</f>
        <v>2</v>
      </c>
      <c r="Z60" s="42">
        <f>'Core Indicators'!GI60</f>
        <v>3</v>
      </c>
      <c r="AA60" s="42">
        <f>'Core Indicators'!GQ60</f>
        <v>1</v>
      </c>
      <c r="AB60" s="42">
        <f>'Core Indicators'!GY60</f>
        <v>0</v>
      </c>
      <c r="AC60" s="42">
        <f>'Core Indicators'!HG60</f>
        <v>2</v>
      </c>
      <c r="AD60" s="42">
        <f>'Core Indicators'!HO60</f>
        <v>3</v>
      </c>
      <c r="AE60" s="42">
        <f>'Core Indicators'!HW60</f>
        <v>0</v>
      </c>
      <c r="AF60" s="42">
        <f>'Core Indicators'!IE60</f>
        <v>1</v>
      </c>
      <c r="AG60" s="42">
        <f>'Core Indicators'!IM60</f>
        <v>1</v>
      </c>
    </row>
    <row r="61" spans="1:33" ht="20.149999999999999" customHeight="1" x14ac:dyDescent="0.35">
      <c r="A61" s="62" t="str">
        <f>'Core Indicators'!A:A</f>
        <v>Displacement from Sudan to Libya</v>
      </c>
      <c r="B61" s="62" t="str">
        <f>'Core Indicators'!B:B</f>
        <v>International Displacement</v>
      </c>
      <c r="C61" s="62" t="str">
        <f>'Core Indicators'!C61</f>
        <v>LBY004</v>
      </c>
      <c r="D61" s="62" t="str">
        <f>'Core Indicators'!D61</f>
        <v>Libya</v>
      </c>
      <c r="E61" s="62" t="str">
        <f>'Core Indicators'!E61</f>
        <v>LBY</v>
      </c>
      <c r="F61" s="41">
        <f>'Core Indicators'!O61</f>
        <v>868682</v>
      </c>
      <c r="G61" s="41">
        <f>'Core Indicators'!W61</f>
        <v>3268000</v>
      </c>
      <c r="H61" s="41">
        <f>'Core Indicators'!AE61</f>
        <v>383000</v>
      </c>
      <c r="I61" s="41">
        <f>'Core Indicators'!AM61</f>
        <v>313000</v>
      </c>
      <c r="J61" s="41" t="str">
        <f>'Core Indicators'!AU61</f>
        <v>x</v>
      </c>
      <c r="K61" s="41" t="str">
        <f>'Core Indicators'!BC61</f>
        <v>x</v>
      </c>
      <c r="L61" s="41">
        <f>'Core Indicators'!BK61</f>
        <v>1</v>
      </c>
      <c r="M61" s="41" t="str">
        <f>'Core Indicators'!BS61</f>
        <v>x</v>
      </c>
      <c r="N61" s="41" t="str">
        <f>'Core Indicators'!CA61</f>
        <v>x</v>
      </c>
      <c r="O61" s="41" t="e">
        <f>'Core Indicators'!CI61</f>
        <v>#N/A</v>
      </c>
      <c r="P61" s="41" t="str">
        <f>'Core Indicators'!CQ61</f>
        <v>x</v>
      </c>
      <c r="Q61" s="41">
        <f>'Core Indicators'!DG61</f>
        <v>2885000</v>
      </c>
      <c r="R61" s="41">
        <f>'Core Indicators'!DO61</f>
        <v>0</v>
      </c>
      <c r="S61" s="41">
        <f>'Core Indicators'!DW61</f>
        <v>142000</v>
      </c>
      <c r="T61" s="41">
        <f>'Core Indicators'!EE61</f>
        <v>241000</v>
      </c>
      <c r="U61" s="41" t="str">
        <f>'Core Indicators'!EM61</f>
        <v>x</v>
      </c>
      <c r="V61" s="41">
        <f>'Core Indicators'!FC61</f>
        <v>3</v>
      </c>
      <c r="W61" s="41" t="str">
        <f>'Core Indicators'!FK61</f>
        <v>x</v>
      </c>
      <c r="X61" s="41" t="str">
        <f>'Core Indicators'!FS61</f>
        <v>x</v>
      </c>
      <c r="Y61" s="41">
        <f>'Core Indicators'!GA61</f>
        <v>2</v>
      </c>
      <c r="Z61" s="41">
        <f>'Core Indicators'!GI61</f>
        <v>3</v>
      </c>
      <c r="AA61" s="41">
        <f>'Core Indicators'!GQ61</f>
        <v>1</v>
      </c>
      <c r="AB61" s="41">
        <f>'Core Indicators'!GY61</f>
        <v>0</v>
      </c>
      <c r="AC61" s="41">
        <f>'Core Indicators'!HG61</f>
        <v>2</v>
      </c>
      <c r="AD61" s="41">
        <f>'Core Indicators'!HO61</f>
        <v>3</v>
      </c>
      <c r="AE61" s="41">
        <f>'Core Indicators'!HW61</f>
        <v>0</v>
      </c>
      <c r="AF61" s="41">
        <f>'Core Indicators'!IE61</f>
        <v>1</v>
      </c>
      <c r="AG61" s="41">
        <f>'Core Indicators'!IM61</f>
        <v>1</v>
      </c>
    </row>
    <row r="62" spans="1:33" ht="20.149999999999999" customHeight="1" x14ac:dyDescent="0.35">
      <c r="A62" s="224" t="str">
        <f>'Core Indicators'!A:A</f>
        <v>Multiple crises in Libya</v>
      </c>
      <c r="B62" s="224" t="str">
        <f>'Core Indicators'!B:B</f>
        <v>International Displacement</v>
      </c>
      <c r="C62" s="224" t="str">
        <f>'Core Indicators'!C62</f>
        <v>LBY005</v>
      </c>
      <c r="D62" s="224" t="str">
        <f>'Core Indicators'!D62</f>
        <v>Libya</v>
      </c>
      <c r="E62" s="224" t="str">
        <f>'Core Indicators'!E62</f>
        <v>LBY</v>
      </c>
      <c r="F62" s="42">
        <f>'Core Indicators'!O62</f>
        <v>1759540</v>
      </c>
      <c r="G62" s="42">
        <f>'Core Indicators'!W62</f>
        <v>7455000</v>
      </c>
      <c r="H62" s="42">
        <f>'Core Indicators'!AE62</f>
        <v>1000000</v>
      </c>
      <c r="I62" s="42">
        <f>'Core Indicators'!AM62</f>
        <v>930000</v>
      </c>
      <c r="J62" s="42" t="str">
        <f>'Core Indicators'!AU62</f>
        <v>x</v>
      </c>
      <c r="K62" s="42" t="str">
        <f>'Core Indicators'!BC62</f>
        <v>x</v>
      </c>
      <c r="L62" s="42">
        <f>'Core Indicators'!BK62</f>
        <v>667</v>
      </c>
      <c r="M62" s="42" t="str">
        <f>'Core Indicators'!BS62</f>
        <v>x</v>
      </c>
      <c r="N62" s="42" t="str">
        <f>'Core Indicators'!CA62</f>
        <v>x</v>
      </c>
      <c r="O62" s="42" t="e">
        <f>'Core Indicators'!CI62</f>
        <v>#N/A</v>
      </c>
      <c r="P62" s="42" t="str">
        <f>'Core Indicators'!CQ62</f>
        <v>x</v>
      </c>
      <c r="Q62" s="42">
        <f>'Core Indicators'!DG62</f>
        <v>6455000</v>
      </c>
      <c r="R62" s="42">
        <f>'Core Indicators'!DO62</f>
        <v>0</v>
      </c>
      <c r="S62" s="42">
        <f>'Core Indicators'!DW62</f>
        <v>759000</v>
      </c>
      <c r="T62" s="42">
        <f>'Core Indicators'!EE62</f>
        <v>241000</v>
      </c>
      <c r="U62" s="42" t="str">
        <f>'Core Indicators'!EM62</f>
        <v>x</v>
      </c>
      <c r="V62" s="42">
        <f>'Core Indicators'!FC62</f>
        <v>3</v>
      </c>
      <c r="W62" s="42" t="str">
        <f>'Core Indicators'!FK62</f>
        <v>x</v>
      </c>
      <c r="X62" s="42" t="str">
        <f>'Core Indicators'!FS62</f>
        <v>x</v>
      </c>
      <c r="Y62" s="42">
        <f>'Core Indicators'!GA62</f>
        <v>2</v>
      </c>
      <c r="Z62" s="42">
        <f>'Core Indicators'!GI62</f>
        <v>3</v>
      </c>
      <c r="AA62" s="42">
        <f>'Core Indicators'!GQ62</f>
        <v>1</v>
      </c>
      <c r="AB62" s="42">
        <f>'Core Indicators'!GY62</f>
        <v>0</v>
      </c>
      <c r="AC62" s="42">
        <f>'Core Indicators'!HG62</f>
        <v>2</v>
      </c>
      <c r="AD62" s="42">
        <f>'Core Indicators'!HO62</f>
        <v>3</v>
      </c>
      <c r="AE62" s="42">
        <f>'Core Indicators'!HW62</f>
        <v>0</v>
      </c>
      <c r="AF62" s="42">
        <f>'Core Indicators'!IE62</f>
        <v>1</v>
      </c>
      <c r="AG62" s="42">
        <f>'Core Indicators'!IM62</f>
        <v>1</v>
      </c>
    </row>
    <row r="63" spans="1:33" ht="20.149999999999999" customHeight="1" x14ac:dyDescent="0.35">
      <c r="A63" s="62" t="str">
        <f>'Core Indicators'!A:A</f>
        <v>Drought in Lesotho</v>
      </c>
      <c r="B63" s="62" t="str">
        <f>'Core Indicators'!B:B</f>
        <v>Drought/drier conditions</v>
      </c>
      <c r="C63" s="62" t="str">
        <f>'Core Indicators'!C63</f>
        <v>LSO004</v>
      </c>
      <c r="D63" s="62" t="str">
        <f>'Core Indicators'!D63</f>
        <v>Lesotho</v>
      </c>
      <c r="E63" s="62" t="str">
        <f>'Core Indicators'!E63</f>
        <v>LSO</v>
      </c>
      <c r="F63" s="41">
        <f>'Core Indicators'!O63</f>
        <v>30355</v>
      </c>
      <c r="G63" s="41">
        <f>'Core Indicators'!W63</f>
        <v>1505000</v>
      </c>
      <c r="H63" s="41">
        <f>'Core Indicators'!AE63</f>
        <v>930000</v>
      </c>
      <c r="I63" s="41" t="str">
        <f>'Core Indicators'!AM63</f>
        <v>x</v>
      </c>
      <c r="J63" s="41" t="str">
        <f>'Core Indicators'!AU63</f>
        <v>x</v>
      </c>
      <c r="K63" s="41" t="str">
        <f>'Core Indicators'!BC63</f>
        <v>x</v>
      </c>
      <c r="L63" s="41" t="str">
        <f>'Core Indicators'!BK63</f>
        <v>x</v>
      </c>
      <c r="M63" s="41" t="str">
        <f>'Core Indicators'!BS63</f>
        <v>x</v>
      </c>
      <c r="N63" s="41" t="str">
        <f>'Core Indicators'!CA63</f>
        <v>x</v>
      </c>
      <c r="O63" s="41" t="e">
        <f>'Core Indicators'!CI63</f>
        <v>#N/A</v>
      </c>
      <c r="P63" s="41" t="str">
        <f>'Core Indicators'!CQ63</f>
        <v>x</v>
      </c>
      <c r="Q63" s="41">
        <f>'Core Indicators'!DG63</f>
        <v>575000</v>
      </c>
      <c r="R63" s="41">
        <f>'Core Indicators'!DO63</f>
        <v>595000</v>
      </c>
      <c r="S63" s="41">
        <f>'Core Indicators'!DW63</f>
        <v>335000</v>
      </c>
      <c r="T63" s="41">
        <f>'Core Indicators'!EE63</f>
        <v>0</v>
      </c>
      <c r="U63" s="41">
        <f>'Core Indicators'!EM63</f>
        <v>0</v>
      </c>
      <c r="V63" s="41">
        <f>'Core Indicators'!FC63</f>
        <v>1</v>
      </c>
      <c r="W63" s="41" t="str">
        <f>'Core Indicators'!FK63</f>
        <v>x</v>
      </c>
      <c r="X63" s="41" t="str">
        <f>'Core Indicators'!FS63</f>
        <v>x</v>
      </c>
      <c r="Y63" s="41">
        <f>'Core Indicators'!GA63</f>
        <v>0</v>
      </c>
      <c r="Z63" s="41">
        <f>'Core Indicators'!GI63</f>
        <v>0</v>
      </c>
      <c r="AA63" s="41">
        <f>'Core Indicators'!GQ63</f>
        <v>0</v>
      </c>
      <c r="AB63" s="41">
        <f>'Core Indicators'!GY63</f>
        <v>0</v>
      </c>
      <c r="AC63" s="41">
        <f>'Core Indicators'!HG63</f>
        <v>0</v>
      </c>
      <c r="AD63" s="41">
        <f>'Core Indicators'!HO63</f>
        <v>0</v>
      </c>
      <c r="AE63" s="41">
        <f>'Core Indicators'!HW63</f>
        <v>0</v>
      </c>
      <c r="AF63" s="41">
        <f>'Core Indicators'!IE63</f>
        <v>0</v>
      </c>
      <c r="AG63" s="41">
        <f>'Core Indicators'!IM63</f>
        <v>0</v>
      </c>
    </row>
    <row r="64" spans="1:33" ht="20.149999999999999" customHeight="1" x14ac:dyDescent="0.35">
      <c r="A64" s="224" t="str">
        <f>'Core Indicators'!A:A</f>
        <v>International displacement to Morocco</v>
      </c>
      <c r="B64" s="224" t="str">
        <f>'Core Indicators'!B:B</f>
        <v>International Displacement</v>
      </c>
      <c r="C64" s="224" t="str">
        <f>'Core Indicators'!C64</f>
        <v>MAR002</v>
      </c>
      <c r="D64" s="224" t="str">
        <f>'Core Indicators'!D64</f>
        <v>Morocco</v>
      </c>
      <c r="E64" s="224" t="str">
        <f>'Core Indicators'!E64</f>
        <v>MAR</v>
      </c>
      <c r="F64" s="42">
        <f>'Core Indicators'!O64</f>
        <v>2156</v>
      </c>
      <c r="G64" s="42">
        <f>'Core Indicators'!W64</f>
        <v>5206000</v>
      </c>
      <c r="H64" s="42">
        <f>'Core Indicators'!AE64</f>
        <v>27000</v>
      </c>
      <c r="I64" s="42">
        <f>'Core Indicators'!AM64</f>
        <v>27000</v>
      </c>
      <c r="J64" s="42" t="str">
        <f>'Core Indicators'!AU64</f>
        <v>x</v>
      </c>
      <c r="K64" s="42" t="str">
        <f>'Core Indicators'!BC64</f>
        <v>x</v>
      </c>
      <c r="L64" s="42">
        <f>'Core Indicators'!BK64</f>
        <v>210</v>
      </c>
      <c r="M64" s="42" t="str">
        <f>'Core Indicators'!BS64</f>
        <v>x</v>
      </c>
      <c r="N64" s="42" t="str">
        <f>'Core Indicators'!CA64</f>
        <v>x</v>
      </c>
      <c r="O64" s="42" t="e">
        <f>'Core Indicators'!CI64</f>
        <v>#N/A</v>
      </c>
      <c r="P64" s="42" t="str">
        <f>'Core Indicators'!CQ64</f>
        <v>x</v>
      </c>
      <c r="Q64" s="42">
        <f>'Core Indicators'!DG64</f>
        <v>5179000</v>
      </c>
      <c r="R64" s="42">
        <f>'Core Indicators'!DO64</f>
        <v>0</v>
      </c>
      <c r="S64" s="42">
        <f>'Core Indicators'!DW64</f>
        <v>27000</v>
      </c>
      <c r="T64" s="42" t="str">
        <f>'Core Indicators'!EE64</f>
        <v>x</v>
      </c>
      <c r="U64" s="42" t="str">
        <f>'Core Indicators'!EM64</f>
        <v>x</v>
      </c>
      <c r="V64" s="42">
        <f>'Core Indicators'!FC64</f>
        <v>3</v>
      </c>
      <c r="W64" s="42" t="str">
        <f>'Core Indicators'!FK64</f>
        <v>x</v>
      </c>
      <c r="X64" s="42" t="str">
        <f>'Core Indicators'!FS64</f>
        <v>x</v>
      </c>
      <c r="Y64" s="42">
        <f>'Core Indicators'!GA64</f>
        <v>2</v>
      </c>
      <c r="Z64" s="42">
        <f>'Core Indicators'!GI64</f>
        <v>0</v>
      </c>
      <c r="AA64" s="42">
        <f>'Core Indicators'!GQ64</f>
        <v>2</v>
      </c>
      <c r="AB64" s="42">
        <f>'Core Indicators'!GY64</f>
        <v>0</v>
      </c>
      <c r="AC64" s="42">
        <f>'Core Indicators'!HG64</f>
        <v>0</v>
      </c>
      <c r="AD64" s="42">
        <f>'Core Indicators'!HO64</f>
        <v>1</v>
      </c>
      <c r="AE64" s="42">
        <f>'Core Indicators'!HW64</f>
        <v>0</v>
      </c>
      <c r="AF64" s="42">
        <f>'Core Indicators'!IE64</f>
        <v>0</v>
      </c>
      <c r="AG64" s="42">
        <f>'Core Indicators'!IM64</f>
        <v>2</v>
      </c>
    </row>
    <row r="65" spans="1:33" ht="20.149999999999999" customHeight="1" x14ac:dyDescent="0.35">
      <c r="A65" s="62" t="str">
        <f>'Core Indicators'!A:A</f>
        <v>Displacement from Ukraine to Moldova</v>
      </c>
      <c r="B65" s="62" t="str">
        <f>'Core Indicators'!B:B</f>
        <v>International Displacement</v>
      </c>
      <c r="C65" s="62" t="str">
        <f>'Core Indicators'!C65</f>
        <v>MDA002</v>
      </c>
      <c r="D65" s="62" t="str">
        <f>'Core Indicators'!D65</f>
        <v>Moldova</v>
      </c>
      <c r="E65" s="62" t="str">
        <f>'Core Indicators'!E65</f>
        <v>MDA</v>
      </c>
      <c r="F65" s="41">
        <f>'Core Indicators'!O65</f>
        <v>32890</v>
      </c>
      <c r="G65" s="41">
        <f>'Core Indicators'!W65</f>
        <v>2589000</v>
      </c>
      <c r="H65" s="41">
        <f>'Core Indicators'!AE65</f>
        <v>131000</v>
      </c>
      <c r="I65" s="41">
        <f>'Core Indicators'!AM65</f>
        <v>131000</v>
      </c>
      <c r="J65" s="41" t="str">
        <f>'Core Indicators'!AU65</f>
        <v>x</v>
      </c>
      <c r="K65" s="41" t="str">
        <f>'Core Indicators'!BC65</f>
        <v>x</v>
      </c>
      <c r="L65" s="41">
        <f>'Core Indicators'!BK65</f>
        <v>0</v>
      </c>
      <c r="M65" s="41">
        <f>'Core Indicators'!BS65</f>
        <v>0</v>
      </c>
      <c r="N65" s="41">
        <f>'Core Indicators'!CA65</f>
        <v>0</v>
      </c>
      <c r="O65" s="41" t="e">
        <f>'Core Indicators'!CI65</f>
        <v>#N/A</v>
      </c>
      <c r="P65" s="41" t="str">
        <f>'Core Indicators'!CQ65</f>
        <v>x</v>
      </c>
      <c r="Q65" s="41">
        <f>'Core Indicators'!DG65</f>
        <v>2458000</v>
      </c>
      <c r="R65" s="41">
        <f>'Core Indicators'!DO65</f>
        <v>0</v>
      </c>
      <c r="S65" s="41">
        <f>'Core Indicators'!DW65</f>
        <v>131000</v>
      </c>
      <c r="T65" s="41">
        <f>'Core Indicators'!EE65</f>
        <v>0</v>
      </c>
      <c r="U65" s="41">
        <f>'Core Indicators'!EM65</f>
        <v>0</v>
      </c>
      <c r="V65" s="41">
        <f>'Core Indicators'!FC65</f>
        <v>2</v>
      </c>
      <c r="W65" s="41" t="str">
        <f>'Core Indicators'!FK65</f>
        <v>x</v>
      </c>
      <c r="X65" s="41" t="str">
        <f>'Core Indicators'!FS65</f>
        <v>x</v>
      </c>
      <c r="Y65" s="41">
        <f>'Core Indicators'!GA65</f>
        <v>0</v>
      </c>
      <c r="Z65" s="41">
        <f>'Core Indicators'!GI65</f>
        <v>2</v>
      </c>
      <c r="AA65" s="41">
        <f>'Core Indicators'!GQ65</f>
        <v>0</v>
      </c>
      <c r="AB65" s="41">
        <f>'Core Indicators'!GY65</f>
        <v>0</v>
      </c>
      <c r="AC65" s="41">
        <f>'Core Indicators'!HG65</f>
        <v>0</v>
      </c>
      <c r="AD65" s="41">
        <f>'Core Indicators'!HO65</f>
        <v>1</v>
      </c>
      <c r="AE65" s="41">
        <f>'Core Indicators'!HW65</f>
        <v>0</v>
      </c>
      <c r="AF65" s="41">
        <f>'Core Indicators'!IE65</f>
        <v>0</v>
      </c>
      <c r="AG65" s="41">
        <f>'Core Indicators'!IM65</f>
        <v>1</v>
      </c>
    </row>
    <row r="66" spans="1:33" ht="20.149999999999999" customHeight="1" x14ac:dyDescent="0.35">
      <c r="A66" s="224" t="str">
        <f>'Core Indicators'!A:A</f>
        <v>Drought in Southern Madagascar</v>
      </c>
      <c r="B66" s="224" t="str">
        <f>'Core Indicators'!B:B</f>
        <v>Drought/drier conditions</v>
      </c>
      <c r="C66" s="224" t="str">
        <f>'Core Indicators'!C66</f>
        <v>MDG002</v>
      </c>
      <c r="D66" s="224" t="str">
        <f>'Core Indicators'!D66</f>
        <v>Madagascar</v>
      </c>
      <c r="E66" s="224" t="str">
        <f>'Core Indicators'!E66</f>
        <v>MDG</v>
      </c>
      <c r="F66" s="42">
        <f>'Core Indicators'!O66</f>
        <v>149752</v>
      </c>
      <c r="G66" s="42">
        <f>'Core Indicators'!W66</f>
        <v>10607000</v>
      </c>
      <c r="H66" s="42">
        <f>'Core Indicators'!AE66</f>
        <v>6044000</v>
      </c>
      <c r="I66" s="42">
        <f>'Core Indicators'!AM66</f>
        <v>10000</v>
      </c>
      <c r="J66" s="42" t="str">
        <f>'Core Indicators'!AU66</f>
        <v>x</v>
      </c>
      <c r="K66" s="42">
        <f>'Core Indicators'!BC66</f>
        <v>196451</v>
      </c>
      <c r="L66" s="42" t="str">
        <f>'Core Indicators'!BK66</f>
        <v>x</v>
      </c>
      <c r="M66" s="42" t="str">
        <f>'Core Indicators'!BS66</f>
        <v>x</v>
      </c>
      <c r="N66" s="42" t="str">
        <f>'Core Indicators'!CA66</f>
        <v>x</v>
      </c>
      <c r="O66" s="42" t="e">
        <f>'Core Indicators'!CI66</f>
        <v>#N/A</v>
      </c>
      <c r="P66" s="42" t="str">
        <f>'Core Indicators'!CQ66</f>
        <v>x</v>
      </c>
      <c r="Q66" s="42">
        <f>'Core Indicators'!DG66</f>
        <v>4563000</v>
      </c>
      <c r="R66" s="42">
        <f>'Core Indicators'!DO66</f>
        <v>4923000</v>
      </c>
      <c r="S66" s="42">
        <f>'Core Indicators'!DW66</f>
        <v>1121000</v>
      </c>
      <c r="T66" s="42">
        <f>'Core Indicators'!EE66</f>
        <v>0</v>
      </c>
      <c r="U66" s="42">
        <f>'Core Indicators'!EM66</f>
        <v>0</v>
      </c>
      <c r="V66" s="42">
        <f>'Core Indicators'!FC66</f>
        <v>3</v>
      </c>
      <c r="W66" s="42" t="str">
        <f>'Core Indicators'!FK66</f>
        <v>x</v>
      </c>
      <c r="X66" s="42" t="str">
        <f>'Core Indicators'!FS66</f>
        <v>x</v>
      </c>
      <c r="Y66" s="42">
        <f>'Core Indicators'!GA66</f>
        <v>1</v>
      </c>
      <c r="Z66" s="42">
        <f>'Core Indicators'!GI66</f>
        <v>2</v>
      </c>
      <c r="AA66" s="42">
        <f>'Core Indicators'!GQ66</f>
        <v>0</v>
      </c>
      <c r="AB66" s="42">
        <f>'Core Indicators'!GY66</f>
        <v>0</v>
      </c>
      <c r="AC66" s="42">
        <f>'Core Indicators'!HG66</f>
        <v>0</v>
      </c>
      <c r="AD66" s="42">
        <f>'Core Indicators'!HO66</f>
        <v>0</v>
      </c>
      <c r="AE66" s="42">
        <f>'Core Indicators'!HW66</f>
        <v>0</v>
      </c>
      <c r="AF66" s="42">
        <f>'Core Indicators'!IE66</f>
        <v>0</v>
      </c>
      <c r="AG66" s="42">
        <f>'Core Indicators'!IM66</f>
        <v>3</v>
      </c>
    </row>
    <row r="67" spans="1:33" ht="20.149999999999999" customHeight="1" x14ac:dyDescent="0.35">
      <c r="A67" s="62" t="str">
        <f>'Core Indicators'!A:A</f>
        <v>International Displacement to Mexico</v>
      </c>
      <c r="B67" s="62" t="str">
        <f>'Core Indicators'!B:B</f>
        <v>International Displacement</v>
      </c>
      <c r="C67" s="62" t="str">
        <f>'Core Indicators'!C67</f>
        <v>MEX003</v>
      </c>
      <c r="D67" s="62" t="str">
        <f>'Core Indicators'!D67</f>
        <v>Mexico</v>
      </c>
      <c r="E67" s="62" t="str">
        <f>'Core Indicators'!E67</f>
        <v>MEX</v>
      </c>
      <c r="F67" s="41">
        <f>'Core Indicators'!O67</f>
        <v>392669</v>
      </c>
      <c r="G67" s="41">
        <f>'Core Indicators'!W67</f>
        <v>18733000</v>
      </c>
      <c r="H67" s="41">
        <f>'Core Indicators'!AE67</f>
        <v>1235000</v>
      </c>
      <c r="I67" s="41">
        <f>'Core Indicators'!AM67</f>
        <v>1235000</v>
      </c>
      <c r="J67" s="41" t="str">
        <f>'Core Indicators'!AU67</f>
        <v>x</v>
      </c>
      <c r="K67" s="41" t="str">
        <f>'Core Indicators'!BC67</f>
        <v>x</v>
      </c>
      <c r="L67" s="41">
        <f>'Core Indicators'!BK67</f>
        <v>0</v>
      </c>
      <c r="M67" s="41" t="str">
        <f>'Core Indicators'!BS67</f>
        <v>x</v>
      </c>
      <c r="N67" s="41" t="str">
        <f>'Core Indicators'!CA67</f>
        <v>x</v>
      </c>
      <c r="O67" s="41" t="e">
        <f>'Core Indicators'!CI67</f>
        <v>#N/A</v>
      </c>
      <c r="P67" s="41" t="str">
        <f>'Core Indicators'!CQ67</f>
        <v>x</v>
      </c>
      <c r="Q67" s="41">
        <f>'Core Indicators'!DG67</f>
        <v>17499000</v>
      </c>
      <c r="R67" s="41">
        <f>'Core Indicators'!DO67</f>
        <v>0</v>
      </c>
      <c r="S67" s="41">
        <f>'Core Indicators'!DW67</f>
        <v>1235000</v>
      </c>
      <c r="T67" s="41" t="str">
        <f>'Core Indicators'!EE67</f>
        <v>x</v>
      </c>
      <c r="U67" s="41" t="str">
        <f>'Core Indicators'!EM67</f>
        <v>x</v>
      </c>
      <c r="V67" s="41">
        <f>'Core Indicators'!FC67</f>
        <v>3</v>
      </c>
      <c r="W67" s="41" t="str">
        <f>'Core Indicators'!FK67</f>
        <v>x</v>
      </c>
      <c r="X67" s="41" t="str">
        <f>'Core Indicators'!FS67</f>
        <v>x</v>
      </c>
      <c r="Y67" s="41">
        <f>'Core Indicators'!GA67</f>
        <v>0</v>
      </c>
      <c r="Z67" s="41">
        <f>'Core Indicators'!GI67</f>
        <v>2</v>
      </c>
      <c r="AA67" s="41">
        <f>'Core Indicators'!GQ67</f>
        <v>0</v>
      </c>
      <c r="AB67" s="41">
        <f>'Core Indicators'!GY67</f>
        <v>0</v>
      </c>
      <c r="AC67" s="41">
        <f>'Core Indicators'!HG67</f>
        <v>0</v>
      </c>
      <c r="AD67" s="41">
        <f>'Core Indicators'!HO67</f>
        <v>0</v>
      </c>
      <c r="AE67" s="41">
        <f>'Core Indicators'!HW67</f>
        <v>1</v>
      </c>
      <c r="AF67" s="41">
        <f>'Core Indicators'!IE67</f>
        <v>1</v>
      </c>
      <c r="AG67" s="41">
        <f>'Core Indicators'!IM67</f>
        <v>2</v>
      </c>
    </row>
    <row r="68" spans="1:33" ht="20.149999999999999" customHeight="1" x14ac:dyDescent="0.35">
      <c r="A68" s="224" t="str">
        <f>'Core Indicators'!A:A</f>
        <v>Complex crisis in Mali</v>
      </c>
      <c r="B68" s="224" t="str">
        <f>'Core Indicators'!B:B</f>
        <v>Conflict/ Violence,Drought/drier conditions,Political/economic crisis</v>
      </c>
      <c r="C68" s="224" t="str">
        <f>'Core Indicators'!C68</f>
        <v>MLI001</v>
      </c>
      <c r="D68" s="224" t="str">
        <f>'Core Indicators'!D68</f>
        <v>Mali</v>
      </c>
      <c r="E68" s="224" t="str">
        <f>'Core Indicators'!E68</f>
        <v>MLI</v>
      </c>
      <c r="F68" s="42">
        <f>'Core Indicators'!O68</f>
        <v>1220190</v>
      </c>
      <c r="G68" s="42">
        <f>'Core Indicators'!W68</f>
        <v>25021000</v>
      </c>
      <c r="H68" s="42">
        <f>'Core Indicators'!AE68</f>
        <v>25021000</v>
      </c>
      <c r="I68" s="42">
        <f>'Core Indicators'!AM68</f>
        <v>1129000</v>
      </c>
      <c r="J68" s="42" t="str">
        <f>'Core Indicators'!AU68</f>
        <v>x</v>
      </c>
      <c r="K68" s="42" t="str">
        <f>'Core Indicators'!BC68</f>
        <v>x</v>
      </c>
      <c r="L68" s="42">
        <f>'Core Indicators'!BK68</f>
        <v>1890</v>
      </c>
      <c r="M68" s="42" t="str">
        <f>'Core Indicators'!BS68</f>
        <v>x</v>
      </c>
      <c r="N68" s="42" t="str">
        <f>'Core Indicators'!CA68</f>
        <v>x</v>
      </c>
      <c r="O68" s="42" t="e">
        <f>'Core Indicators'!CI68</f>
        <v>#N/A</v>
      </c>
      <c r="P68" s="42" t="str">
        <f>'Core Indicators'!CQ68</f>
        <v>x</v>
      </c>
      <c r="Q68" s="42">
        <f>'Core Indicators'!DG68</f>
        <v>0</v>
      </c>
      <c r="R68" s="42">
        <f>'Core Indicators'!DO68</f>
        <v>18869000</v>
      </c>
      <c r="S68" s="42">
        <f>'Core Indicators'!DW68</f>
        <v>4123000</v>
      </c>
      <c r="T68" s="42">
        <f>'Core Indicators'!EE68</f>
        <v>1929000</v>
      </c>
      <c r="U68" s="42">
        <f>'Core Indicators'!EM68</f>
        <v>100000</v>
      </c>
      <c r="V68" s="42">
        <f>'Core Indicators'!FC68</f>
        <v>5</v>
      </c>
      <c r="W68" s="42">
        <f>'Core Indicators'!FK68</f>
        <v>0</v>
      </c>
      <c r="X68" s="42">
        <f>'Core Indicators'!FS68</f>
        <v>0</v>
      </c>
      <c r="Y68" s="42">
        <f>'Core Indicators'!GA68</f>
        <v>1</v>
      </c>
      <c r="Z68" s="42">
        <f>'Core Indicators'!GI68</f>
        <v>2</v>
      </c>
      <c r="AA68" s="42">
        <f>'Core Indicators'!GQ68</f>
        <v>2</v>
      </c>
      <c r="AB68" s="42">
        <f>'Core Indicators'!GY68</f>
        <v>2</v>
      </c>
      <c r="AC68" s="42">
        <f>'Core Indicators'!HG68</f>
        <v>2</v>
      </c>
      <c r="AD68" s="42">
        <f>'Core Indicators'!HO68</f>
        <v>2</v>
      </c>
      <c r="AE68" s="42">
        <f>'Core Indicators'!HW68</f>
        <v>3</v>
      </c>
      <c r="AF68" s="42">
        <f>'Core Indicators'!IE68</f>
        <v>1</v>
      </c>
      <c r="AG68" s="42">
        <f>'Core Indicators'!IM68</f>
        <v>2</v>
      </c>
    </row>
    <row r="69" spans="1:33" ht="20.149999999999999" customHeight="1" x14ac:dyDescent="0.35">
      <c r="A69" s="62" t="str">
        <f>'Core Indicators'!A:A</f>
        <v>Multiple crises in Myanmar</v>
      </c>
      <c r="B69" s="62" t="str">
        <f>'Core Indicators'!B:B</f>
        <v>Conflict/ Violence,Earthquake</v>
      </c>
      <c r="C69" s="62" t="str">
        <f>'Core Indicators'!C69</f>
        <v>MMR001</v>
      </c>
      <c r="D69" s="62" t="str">
        <f>'Core Indicators'!D69</f>
        <v>Myanmar</v>
      </c>
      <c r="E69" s="62" t="str">
        <f>'Core Indicators'!E69</f>
        <v>MMR</v>
      </c>
      <c r="F69" s="41">
        <f>'Core Indicators'!O69</f>
        <v>676577</v>
      </c>
      <c r="G69" s="41">
        <f>'Core Indicators'!W69</f>
        <v>57008000</v>
      </c>
      <c r="H69" s="41">
        <f>'Core Indicators'!AE69</f>
        <v>57008000</v>
      </c>
      <c r="I69" s="41">
        <f>'Core Indicators'!AM69</f>
        <v>5296000</v>
      </c>
      <c r="J69" s="41">
        <f>'Core Indicators'!AU69</f>
        <v>5104</v>
      </c>
      <c r="K69" s="41" t="str">
        <f>'Core Indicators'!BC69</f>
        <v>x</v>
      </c>
      <c r="L69" s="41">
        <f>'Core Indicators'!BK69</f>
        <v>11031</v>
      </c>
      <c r="M69" s="41">
        <f>'Core Indicators'!BS69</f>
        <v>43146</v>
      </c>
      <c r="N69" s="41">
        <f>'Core Indicators'!CA69</f>
        <v>12441</v>
      </c>
      <c r="O69" s="41" t="e">
        <f>'Core Indicators'!CI69</f>
        <v>#N/A</v>
      </c>
      <c r="P69" s="41" t="str">
        <f>'Core Indicators'!CQ69</f>
        <v>x</v>
      </c>
      <c r="Q69" s="41">
        <f>'Core Indicators'!DG69</f>
        <v>0</v>
      </c>
      <c r="R69" s="41">
        <f>'Core Indicators'!DO69</f>
        <v>35106000</v>
      </c>
      <c r="S69" s="41">
        <f>'Core Indicators'!DW69</f>
        <v>13701000</v>
      </c>
      <c r="T69" s="41">
        <f>'Core Indicators'!EE69</f>
        <v>8165000</v>
      </c>
      <c r="U69" s="41">
        <f>'Core Indicators'!EM69</f>
        <v>36000</v>
      </c>
      <c r="V69" s="41">
        <f>'Core Indicators'!FC69</f>
        <v>5</v>
      </c>
      <c r="W69" s="41" t="str">
        <f>'Core Indicators'!FK69</f>
        <v>x</v>
      </c>
      <c r="X69" s="41">
        <f>'Core Indicators'!FS69</f>
        <v>500000</v>
      </c>
      <c r="Y69" s="41">
        <f>'Core Indicators'!GA69</f>
        <v>1</v>
      </c>
      <c r="Z69" s="41">
        <f>'Core Indicators'!GI69</f>
        <v>3</v>
      </c>
      <c r="AA69" s="41">
        <f>'Core Indicators'!GQ69</f>
        <v>3</v>
      </c>
      <c r="AB69" s="41">
        <f>'Core Indicators'!GY69</f>
        <v>3</v>
      </c>
      <c r="AC69" s="41">
        <f>'Core Indicators'!HG69</f>
        <v>3</v>
      </c>
      <c r="AD69" s="41">
        <f>'Core Indicators'!HO69</f>
        <v>3</v>
      </c>
      <c r="AE69" s="41">
        <f>'Core Indicators'!HW69</f>
        <v>3</v>
      </c>
      <c r="AF69" s="41">
        <f>'Core Indicators'!IE69</f>
        <v>2</v>
      </c>
      <c r="AG69" s="41">
        <f>'Core Indicators'!IM69</f>
        <v>3</v>
      </c>
    </row>
    <row r="70" spans="1:33" ht="20.149999999999999" customHeight="1" x14ac:dyDescent="0.35">
      <c r="A70" s="224" t="str">
        <f>'Core Indicators'!A:A</f>
        <v>Conflict in Rakhine</v>
      </c>
      <c r="B70" s="224" t="str">
        <f>'Core Indicators'!B:B</f>
        <v>Conflict/ Violence</v>
      </c>
      <c r="C70" s="224" t="str">
        <f>'Core Indicators'!C70</f>
        <v>MMR002</v>
      </c>
      <c r="D70" s="224" t="str">
        <f>'Core Indicators'!D70</f>
        <v>Myanmar</v>
      </c>
      <c r="E70" s="224" t="str">
        <f>'Core Indicators'!E70</f>
        <v>MMR</v>
      </c>
      <c r="F70" s="42">
        <f>'Core Indicators'!O70</f>
        <v>36778</v>
      </c>
      <c r="G70" s="42">
        <f>'Core Indicators'!W70</f>
        <v>3653000</v>
      </c>
      <c r="H70" s="42">
        <f>'Core Indicators'!AE70</f>
        <v>3653000</v>
      </c>
      <c r="I70" s="42">
        <f>'Core Indicators'!AM70</f>
        <v>1449000</v>
      </c>
      <c r="J70" s="42" t="str">
        <f>'Core Indicators'!AU70</f>
        <v>x</v>
      </c>
      <c r="K70" s="42" t="str">
        <f>'Core Indicators'!BC70</f>
        <v>x</v>
      </c>
      <c r="L70" s="42">
        <f>'Core Indicators'!BK70</f>
        <v>405</v>
      </c>
      <c r="M70" s="42" t="str">
        <f>'Core Indicators'!BS70</f>
        <v>x</v>
      </c>
      <c r="N70" s="42" t="str">
        <f>'Core Indicators'!CA70</f>
        <v>x</v>
      </c>
      <c r="O70" s="42" t="e">
        <f>'Core Indicators'!CI70</f>
        <v>#N/A</v>
      </c>
      <c r="P70" s="42" t="str">
        <f>'Core Indicators'!CQ70</f>
        <v>x</v>
      </c>
      <c r="Q70" s="42">
        <f>'Core Indicators'!DG70</f>
        <v>0</v>
      </c>
      <c r="R70" s="42">
        <f>'Core Indicators'!DO70</f>
        <v>1673000</v>
      </c>
      <c r="S70" s="42">
        <f>'Core Indicators'!DW70</f>
        <v>51000</v>
      </c>
      <c r="T70" s="42">
        <f>'Core Indicators'!EE70</f>
        <v>1893000</v>
      </c>
      <c r="U70" s="42">
        <f>'Core Indicators'!EM70</f>
        <v>36000</v>
      </c>
      <c r="V70" s="42">
        <f>'Core Indicators'!FC70</f>
        <v>5</v>
      </c>
      <c r="W70" s="42" t="str">
        <f>'Core Indicators'!FK70</f>
        <v>x</v>
      </c>
      <c r="X70" s="42" t="str">
        <f>'Core Indicators'!FS70</f>
        <v>x</v>
      </c>
      <c r="Y70" s="42">
        <f>'Core Indicators'!GA70</f>
        <v>1</v>
      </c>
      <c r="Z70" s="42">
        <f>'Core Indicators'!GI70</f>
        <v>3</v>
      </c>
      <c r="AA70" s="42">
        <f>'Core Indicators'!GQ70</f>
        <v>3</v>
      </c>
      <c r="AB70" s="42">
        <f>'Core Indicators'!GY70</f>
        <v>3</v>
      </c>
      <c r="AC70" s="42">
        <f>'Core Indicators'!HG70</f>
        <v>3</v>
      </c>
      <c r="AD70" s="42">
        <f>'Core Indicators'!HO70</f>
        <v>3</v>
      </c>
      <c r="AE70" s="42">
        <f>'Core Indicators'!HW70</f>
        <v>3</v>
      </c>
      <c r="AF70" s="42">
        <f>'Core Indicators'!IE70</f>
        <v>2</v>
      </c>
      <c r="AG70" s="42">
        <f>'Core Indicators'!IM70</f>
        <v>3</v>
      </c>
    </row>
    <row r="71" spans="1:33" ht="20.149999999999999" customHeight="1" x14ac:dyDescent="0.35">
      <c r="A71" s="62" t="str">
        <f>'Core Indicators'!A:A</f>
        <v>Conflict in Kachin and Shan</v>
      </c>
      <c r="B71" s="62" t="str">
        <f>'Core Indicators'!B:B</f>
        <v>Conflict/ Violence</v>
      </c>
      <c r="C71" s="62" t="str">
        <f>'Core Indicators'!C71</f>
        <v>MMR003</v>
      </c>
      <c r="D71" s="62" t="str">
        <f>'Core Indicators'!D71</f>
        <v>Myanmar</v>
      </c>
      <c r="E71" s="62" t="str">
        <f>'Core Indicators'!E71</f>
        <v>MMR</v>
      </c>
      <c r="F71" s="41">
        <f>'Core Indicators'!O71</f>
        <v>149601</v>
      </c>
      <c r="G71" s="41">
        <f>'Core Indicators'!W71</f>
        <v>5047000</v>
      </c>
      <c r="H71" s="41">
        <f>'Core Indicators'!AE71</f>
        <v>5047000</v>
      </c>
      <c r="I71" s="41">
        <f>'Core Indicators'!AM71</f>
        <v>304000</v>
      </c>
      <c r="J71" s="41" t="str">
        <f>'Core Indicators'!AU71</f>
        <v>x</v>
      </c>
      <c r="K71" s="41" t="str">
        <f>'Core Indicators'!BC71</f>
        <v>x</v>
      </c>
      <c r="L71" s="41">
        <f>'Core Indicators'!BK71</f>
        <v>364</v>
      </c>
      <c r="M71" s="41" t="str">
        <f>'Core Indicators'!BS71</f>
        <v>x</v>
      </c>
      <c r="N71" s="41" t="str">
        <f>'Core Indicators'!CA71</f>
        <v>x</v>
      </c>
      <c r="O71" s="41" t="e">
        <f>'Core Indicators'!CI71</f>
        <v>#N/A</v>
      </c>
      <c r="P71" s="41" t="str">
        <f>'Core Indicators'!CQ71</f>
        <v>x</v>
      </c>
      <c r="Q71" s="41">
        <f>'Core Indicators'!DG71</f>
        <v>0</v>
      </c>
      <c r="R71" s="41">
        <f>'Core Indicators'!DO71</f>
        <v>3102000</v>
      </c>
      <c r="S71" s="41">
        <f>'Core Indicators'!DW71</f>
        <v>537000</v>
      </c>
      <c r="T71" s="41">
        <f>'Core Indicators'!EE71</f>
        <v>1408000</v>
      </c>
      <c r="U71" s="41">
        <f>'Core Indicators'!EM71</f>
        <v>0</v>
      </c>
      <c r="V71" s="41">
        <f>'Core Indicators'!FC71</f>
        <v>4</v>
      </c>
      <c r="W71" s="41" t="str">
        <f>'Core Indicators'!FK71</f>
        <v>x</v>
      </c>
      <c r="X71" s="41" t="str">
        <f>'Core Indicators'!FS71</f>
        <v>x</v>
      </c>
      <c r="Y71" s="41">
        <f>'Core Indicators'!GA71</f>
        <v>1</v>
      </c>
      <c r="Z71" s="41">
        <f>'Core Indicators'!GI71</f>
        <v>3</v>
      </c>
      <c r="AA71" s="41">
        <f>'Core Indicators'!GQ71</f>
        <v>3</v>
      </c>
      <c r="AB71" s="41">
        <f>'Core Indicators'!GY71</f>
        <v>3</v>
      </c>
      <c r="AC71" s="41">
        <f>'Core Indicators'!HG71</f>
        <v>3</v>
      </c>
      <c r="AD71" s="41">
        <f>'Core Indicators'!HO71</f>
        <v>3</v>
      </c>
      <c r="AE71" s="41">
        <f>'Core Indicators'!HW71</f>
        <v>3</v>
      </c>
      <c r="AF71" s="41">
        <f>'Core Indicators'!IE71</f>
        <v>2</v>
      </c>
      <c r="AG71" s="41">
        <f>'Core Indicators'!IM71</f>
        <v>3</v>
      </c>
    </row>
    <row r="72" spans="1:33" ht="20.149999999999999" customHeight="1" x14ac:dyDescent="0.35">
      <c r="A72" s="224" t="str">
        <f>'Core Indicators'!A:A</f>
        <v>Post-coup conflict in Myanmar</v>
      </c>
      <c r="B72" s="224" t="str">
        <f>'Core Indicators'!B:B</f>
        <v>Conflict/ Violence</v>
      </c>
      <c r="C72" s="224" t="str">
        <f>'Core Indicators'!C72</f>
        <v>MMR004</v>
      </c>
      <c r="D72" s="224" t="str">
        <f>'Core Indicators'!D72</f>
        <v>Myanmar</v>
      </c>
      <c r="E72" s="224" t="str">
        <f>'Core Indicators'!E72</f>
        <v>MMR</v>
      </c>
      <c r="F72" s="42">
        <f>'Core Indicators'!O72</f>
        <v>216520</v>
      </c>
      <c r="G72" s="42">
        <f>'Core Indicators'!W72</f>
        <v>31108000</v>
      </c>
      <c r="H72" s="42">
        <f>'Core Indicators'!AE72</f>
        <v>31108000</v>
      </c>
      <c r="I72" s="42">
        <f>'Core Indicators'!AM72</f>
        <v>3542000</v>
      </c>
      <c r="J72" s="42" t="str">
        <f>'Core Indicators'!AU72</f>
        <v>x</v>
      </c>
      <c r="K72" s="42" t="str">
        <f>'Core Indicators'!BC72</f>
        <v>x</v>
      </c>
      <c r="L72" s="42">
        <f>'Core Indicators'!BK72</f>
        <v>6517</v>
      </c>
      <c r="M72" s="42" t="str">
        <f>'Core Indicators'!BS72</f>
        <v>x</v>
      </c>
      <c r="N72" s="42" t="str">
        <f>'Core Indicators'!CA72</f>
        <v>x</v>
      </c>
      <c r="O72" s="42" t="e">
        <f>'Core Indicators'!CI72</f>
        <v>#N/A</v>
      </c>
      <c r="P72" s="42" t="str">
        <f>'Core Indicators'!CQ72</f>
        <v>x</v>
      </c>
      <c r="Q72" s="42">
        <f>'Core Indicators'!DG72</f>
        <v>0</v>
      </c>
      <c r="R72" s="42">
        <f>'Core Indicators'!DO72</f>
        <v>19431000</v>
      </c>
      <c r="S72" s="42">
        <f>'Core Indicators'!DW72</f>
        <v>9730000</v>
      </c>
      <c r="T72" s="42">
        <f>'Core Indicators'!EE72</f>
        <v>1947000</v>
      </c>
      <c r="U72" s="42">
        <f>'Core Indicators'!EM72</f>
        <v>0</v>
      </c>
      <c r="V72" s="42">
        <f>'Core Indicators'!FC72</f>
        <v>5</v>
      </c>
      <c r="W72" s="42" t="str">
        <f>'Core Indicators'!FK72</f>
        <v>x</v>
      </c>
      <c r="X72" s="42" t="str">
        <f>'Core Indicators'!FS72</f>
        <v>x</v>
      </c>
      <c r="Y72" s="42">
        <f>'Core Indicators'!GA72</f>
        <v>1</v>
      </c>
      <c r="Z72" s="42">
        <f>'Core Indicators'!GI72</f>
        <v>3</v>
      </c>
      <c r="AA72" s="42">
        <f>'Core Indicators'!GQ72</f>
        <v>3</v>
      </c>
      <c r="AB72" s="42">
        <f>'Core Indicators'!GY72</f>
        <v>3</v>
      </c>
      <c r="AC72" s="42">
        <f>'Core Indicators'!HG72</f>
        <v>3</v>
      </c>
      <c r="AD72" s="42">
        <f>'Core Indicators'!HO72</f>
        <v>3</v>
      </c>
      <c r="AE72" s="42">
        <f>'Core Indicators'!HW72</f>
        <v>3</v>
      </c>
      <c r="AF72" s="42">
        <f>'Core Indicators'!IE72</f>
        <v>2</v>
      </c>
      <c r="AG72" s="42">
        <f>'Core Indicators'!IM72</f>
        <v>3</v>
      </c>
    </row>
    <row r="73" spans="1:33" ht="20.149999999999999" customHeight="1" x14ac:dyDescent="0.35">
      <c r="A73" s="62" t="str">
        <f>'Core Indicators'!A:A</f>
        <v>2025 Earthquake in Myanmar</v>
      </c>
      <c r="B73" s="62" t="str">
        <f>'Core Indicators'!B:B</f>
        <v>Earthquake</v>
      </c>
      <c r="C73" s="62" t="str">
        <f>'Core Indicators'!C73</f>
        <v>MMR007</v>
      </c>
      <c r="D73" s="62" t="str">
        <f>'Core Indicators'!D73</f>
        <v>Myanmar</v>
      </c>
      <c r="E73" s="62" t="str">
        <f>'Core Indicators'!E73</f>
        <v>MMR</v>
      </c>
      <c r="F73" s="41">
        <f>'Core Indicators'!O73</f>
        <v>273678</v>
      </c>
      <c r="G73" s="41">
        <f>'Core Indicators'!W73</f>
        <v>17200000</v>
      </c>
      <c r="H73" s="41">
        <f>'Core Indicators'!AE73</f>
        <v>17200000</v>
      </c>
      <c r="I73" s="41">
        <f>'Core Indicators'!AM73</f>
        <v>18000</v>
      </c>
      <c r="J73" s="41">
        <f>'Core Indicators'!AU73</f>
        <v>5104</v>
      </c>
      <c r="K73" s="41" t="str">
        <f>'Core Indicators'!BC73</f>
        <v>x</v>
      </c>
      <c r="L73" s="41">
        <f>'Core Indicators'!BK73</f>
        <v>3745</v>
      </c>
      <c r="M73" s="41">
        <f>'Core Indicators'!BS73</f>
        <v>43146</v>
      </c>
      <c r="N73" s="41">
        <f>'Core Indicators'!CA73</f>
        <v>12441</v>
      </c>
      <c r="O73" s="41" t="e">
        <f>'Core Indicators'!CI73</f>
        <v>#N/A</v>
      </c>
      <c r="P73" s="41" t="str">
        <f>'Core Indicators'!CQ73</f>
        <v>x</v>
      </c>
      <c r="Q73" s="41" t="str">
        <f>'Core Indicators'!DG73</f>
        <v>x</v>
      </c>
      <c r="R73" s="41">
        <f>'Core Indicators'!DO73</f>
        <v>10900000</v>
      </c>
      <c r="S73" s="41">
        <f>'Core Indicators'!DW73</f>
        <v>3382000</v>
      </c>
      <c r="T73" s="41">
        <f>'Core Indicators'!EE73</f>
        <v>2918000</v>
      </c>
      <c r="U73" s="41">
        <f>'Core Indicators'!EM73</f>
        <v>0</v>
      </c>
      <c r="V73" s="41">
        <f>'Core Indicators'!FC73</f>
        <v>4</v>
      </c>
      <c r="W73" s="41" t="str">
        <f>'Core Indicators'!FK73</f>
        <v>x</v>
      </c>
      <c r="X73" s="41">
        <f>'Core Indicators'!FS73</f>
        <v>500000</v>
      </c>
      <c r="Y73" s="41">
        <f>'Core Indicators'!GA73</f>
        <v>1</v>
      </c>
      <c r="Z73" s="41">
        <f>'Core Indicators'!GI73</f>
        <v>3</v>
      </c>
      <c r="AA73" s="41">
        <f>'Core Indicators'!GQ73</f>
        <v>3</v>
      </c>
      <c r="AB73" s="41">
        <f>'Core Indicators'!GY73</f>
        <v>3</v>
      </c>
      <c r="AC73" s="41">
        <f>'Core Indicators'!HG73</f>
        <v>2</v>
      </c>
      <c r="AD73" s="41">
        <f>'Core Indicators'!HO73</f>
        <v>2</v>
      </c>
      <c r="AE73" s="41">
        <f>'Core Indicators'!HW73</f>
        <v>2</v>
      </c>
      <c r="AF73" s="41">
        <f>'Core Indicators'!IE73</f>
        <v>2</v>
      </c>
      <c r="AG73" s="41">
        <f>'Core Indicators'!IM73</f>
        <v>3</v>
      </c>
    </row>
    <row r="74" spans="1:33" ht="20.149999999999999" customHeight="1" x14ac:dyDescent="0.35">
      <c r="A74" s="224" t="str">
        <f>'Core Indicators'!A:A</f>
        <v>Multiple Crises in Mozambique</v>
      </c>
      <c r="B74" s="224" t="str">
        <f>'Core Indicators'!B:B</f>
        <v>Conflict/ Violence,Cyclone,Drought/drier conditions</v>
      </c>
      <c r="C74" s="224" t="str">
        <f>'Core Indicators'!C74</f>
        <v>MOZ001</v>
      </c>
      <c r="D74" s="224" t="str">
        <f>'Core Indicators'!D74</f>
        <v>Mozambique</v>
      </c>
      <c r="E74" s="224" t="str">
        <f>'Core Indicators'!E74</f>
        <v>MOZ</v>
      </c>
      <c r="F74" s="42">
        <f>'Core Indicators'!O74</f>
        <v>488657</v>
      </c>
      <c r="G74" s="42">
        <f>'Core Indicators'!W74</f>
        <v>20045000</v>
      </c>
      <c r="H74" s="42">
        <f>'Core Indicators'!AE74</f>
        <v>6520000</v>
      </c>
      <c r="I74" s="42">
        <f>'Core Indicators'!AM74</f>
        <v>1174000</v>
      </c>
      <c r="J74" s="42" t="str">
        <f>'Core Indicators'!AU74</f>
        <v>x</v>
      </c>
      <c r="K74" s="42" t="str">
        <f>'Core Indicators'!BC74</f>
        <v>x</v>
      </c>
      <c r="L74" s="42">
        <f>'Core Indicators'!BK74</f>
        <v>180</v>
      </c>
      <c r="M74" s="42">
        <f>'Core Indicators'!BS74</f>
        <v>64105</v>
      </c>
      <c r="N74" s="42">
        <f>'Core Indicators'!CA74</f>
        <v>94509</v>
      </c>
      <c r="O74" s="42" t="e">
        <f>'Core Indicators'!CI74</f>
        <v>#N/A</v>
      </c>
      <c r="P74" s="42" t="str">
        <f>'Core Indicators'!CQ74</f>
        <v>x</v>
      </c>
      <c r="Q74" s="42">
        <f>'Core Indicators'!DG74</f>
        <v>13526000</v>
      </c>
      <c r="R74" s="42">
        <f>'Core Indicators'!DO74</f>
        <v>2967000</v>
      </c>
      <c r="S74" s="42">
        <f>'Core Indicators'!DW74</f>
        <v>2803000</v>
      </c>
      <c r="T74" s="42">
        <f>'Core Indicators'!EE74</f>
        <v>750000</v>
      </c>
      <c r="U74" s="42">
        <f>'Core Indicators'!EM74</f>
        <v>0</v>
      </c>
      <c r="V74" s="42">
        <f>'Core Indicators'!FC74</f>
        <v>5</v>
      </c>
      <c r="W74" s="42" t="str">
        <f>'Core Indicators'!FK74</f>
        <v>x</v>
      </c>
      <c r="X74" s="42" t="str">
        <f>'Core Indicators'!FS74</f>
        <v>x</v>
      </c>
      <c r="Y74" s="42">
        <f>'Core Indicators'!GA74</f>
        <v>1</v>
      </c>
      <c r="Z74" s="42">
        <f>'Core Indicators'!GI74</f>
        <v>2</v>
      </c>
      <c r="AA74" s="42">
        <f>'Core Indicators'!GQ74</f>
        <v>2</v>
      </c>
      <c r="AB74" s="42">
        <f>'Core Indicators'!GY74</f>
        <v>1</v>
      </c>
      <c r="AC74" s="42">
        <f>'Core Indicators'!HG74</f>
        <v>0</v>
      </c>
      <c r="AD74" s="42">
        <f>'Core Indicators'!HO74</f>
        <v>2</v>
      </c>
      <c r="AE74" s="42">
        <f>'Core Indicators'!HW74</f>
        <v>3</v>
      </c>
      <c r="AF74" s="42">
        <f>'Core Indicators'!IE74</f>
        <v>1</v>
      </c>
      <c r="AG74" s="42">
        <f>'Core Indicators'!IM74</f>
        <v>3</v>
      </c>
    </row>
    <row r="75" spans="1:33" ht="20.149999999999999" customHeight="1" x14ac:dyDescent="0.35">
      <c r="A75" s="62" t="str">
        <f>'Core Indicators'!A:A</f>
        <v>Conflict in Cabo Delgado</v>
      </c>
      <c r="B75" s="62" t="str">
        <f>'Core Indicators'!B:B</f>
        <v>Conflict/ Violence</v>
      </c>
      <c r="C75" s="62" t="str">
        <f>'Core Indicators'!C75</f>
        <v>MOZ004</v>
      </c>
      <c r="D75" s="62" t="str">
        <f>'Core Indicators'!D75</f>
        <v>Mozambique</v>
      </c>
      <c r="E75" s="62" t="str">
        <f>'Core Indicators'!E75</f>
        <v>MOZ</v>
      </c>
      <c r="F75" s="41">
        <f>'Core Indicators'!O75</f>
        <v>77897</v>
      </c>
      <c r="G75" s="41">
        <f>'Core Indicators'!W75</f>
        <v>12231000</v>
      </c>
      <c r="H75" s="41">
        <f>'Core Indicators'!AE75</f>
        <v>2908000</v>
      </c>
      <c r="I75" s="41">
        <f>'Core Indicators'!AM75</f>
        <v>1160000</v>
      </c>
      <c r="J75" s="41" t="str">
        <f>'Core Indicators'!AU75</f>
        <v>x</v>
      </c>
      <c r="K75" s="41" t="str">
        <f>'Core Indicators'!BC75</f>
        <v>x</v>
      </c>
      <c r="L75" s="41">
        <f>'Core Indicators'!BK75</f>
        <v>153</v>
      </c>
      <c r="M75" s="41" t="str">
        <f>'Core Indicators'!BS75</f>
        <v>x</v>
      </c>
      <c r="N75" s="41" t="str">
        <f>'Core Indicators'!CA75</f>
        <v>x</v>
      </c>
      <c r="O75" s="41" t="e">
        <f>'Core Indicators'!CI75</f>
        <v>#N/A</v>
      </c>
      <c r="P75" s="41" t="str">
        <f>'Core Indicators'!CQ75</f>
        <v>x</v>
      </c>
      <c r="Q75" s="41">
        <f>'Core Indicators'!DG75</f>
        <v>9323000</v>
      </c>
      <c r="R75" s="41">
        <f>'Core Indicators'!DO75</f>
        <v>1603000</v>
      </c>
      <c r="S75" s="41">
        <f>'Core Indicators'!DW75</f>
        <v>897000</v>
      </c>
      <c r="T75" s="41">
        <f>'Core Indicators'!EE75</f>
        <v>408000</v>
      </c>
      <c r="U75" s="41">
        <f>'Core Indicators'!EM75</f>
        <v>0</v>
      </c>
      <c r="V75" s="41">
        <f>'Core Indicators'!FC75</f>
        <v>5</v>
      </c>
      <c r="W75" s="41" t="str">
        <f>'Core Indicators'!FK75</f>
        <v>x</v>
      </c>
      <c r="X75" s="41" t="str">
        <f>'Core Indicators'!FS75</f>
        <v>x</v>
      </c>
      <c r="Y75" s="41">
        <f>'Core Indicators'!GA75</f>
        <v>1</v>
      </c>
      <c r="Z75" s="41">
        <f>'Core Indicators'!GI75</f>
        <v>2</v>
      </c>
      <c r="AA75" s="41">
        <f>'Core Indicators'!GQ75</f>
        <v>2</v>
      </c>
      <c r="AB75" s="41">
        <f>'Core Indicators'!GY75</f>
        <v>1</v>
      </c>
      <c r="AC75" s="41">
        <f>'Core Indicators'!HG75</f>
        <v>0</v>
      </c>
      <c r="AD75" s="41">
        <f>'Core Indicators'!HO75</f>
        <v>2</v>
      </c>
      <c r="AE75" s="41">
        <f>'Core Indicators'!HW75</f>
        <v>3</v>
      </c>
      <c r="AF75" s="41">
        <f>'Core Indicators'!IE75</f>
        <v>1</v>
      </c>
      <c r="AG75" s="41">
        <f>'Core Indicators'!IM75</f>
        <v>3</v>
      </c>
    </row>
    <row r="76" spans="1:33" ht="20.149999999999999" customHeight="1" x14ac:dyDescent="0.35">
      <c r="A76" s="224" t="str">
        <f>'Core Indicators'!A:A</f>
        <v>Drought in Mozambique</v>
      </c>
      <c r="B76" s="224" t="str">
        <f>'Core Indicators'!B:B</f>
        <v>Drought/drier conditions</v>
      </c>
      <c r="C76" s="224" t="str">
        <f>'Core Indicators'!C76</f>
        <v>MOZ012</v>
      </c>
      <c r="D76" s="224" t="str">
        <f>'Core Indicators'!D76</f>
        <v>Mozambique</v>
      </c>
      <c r="E76" s="224" t="str">
        <f>'Core Indicators'!E76</f>
        <v>MOZ</v>
      </c>
      <c r="F76" s="42">
        <f>'Core Indicators'!O76</f>
        <v>246350</v>
      </c>
      <c r="G76" s="42">
        <f>'Core Indicators'!W76</f>
        <v>5169000</v>
      </c>
      <c r="H76" s="42">
        <f>'Core Indicators'!AE76</f>
        <v>3512000</v>
      </c>
      <c r="I76" s="42">
        <f>'Core Indicators'!AM76</f>
        <v>2000</v>
      </c>
      <c r="J76" s="42" t="str">
        <f>'Core Indicators'!AU76</f>
        <v>x</v>
      </c>
      <c r="K76" s="42">
        <f>'Core Indicators'!BC76</f>
        <v>3342</v>
      </c>
      <c r="L76" s="42" t="str">
        <f>'Core Indicators'!BK76</f>
        <v>x</v>
      </c>
      <c r="M76" s="42" t="str">
        <f>'Core Indicators'!BS76</f>
        <v>x</v>
      </c>
      <c r="N76" s="42" t="str">
        <f>'Core Indicators'!CA76</f>
        <v>x</v>
      </c>
      <c r="O76" s="42" t="e">
        <f>'Core Indicators'!CI76</f>
        <v>#N/A</v>
      </c>
      <c r="P76" s="42" t="str">
        <f>'Core Indicators'!CQ76</f>
        <v>x</v>
      </c>
      <c r="Q76" s="42">
        <f>'Core Indicators'!DG76</f>
        <v>1657000</v>
      </c>
      <c r="R76" s="42">
        <f>'Core Indicators'!DO76</f>
        <v>1698000</v>
      </c>
      <c r="S76" s="42">
        <f>'Core Indicators'!DW76</f>
        <v>1398000</v>
      </c>
      <c r="T76" s="42">
        <f>'Core Indicators'!EE76</f>
        <v>416000</v>
      </c>
      <c r="U76" s="42">
        <f>'Core Indicators'!EM76</f>
        <v>0</v>
      </c>
      <c r="V76" s="42">
        <f>'Core Indicators'!FC76</f>
        <v>4</v>
      </c>
      <c r="W76" s="42" t="str">
        <f>'Core Indicators'!FK76</f>
        <v>x</v>
      </c>
      <c r="X76" s="42" t="str">
        <f>'Core Indicators'!FS76</f>
        <v>x</v>
      </c>
      <c r="Y76" s="42">
        <f>'Core Indicators'!GA76</f>
        <v>1</v>
      </c>
      <c r="Z76" s="42">
        <f>'Core Indicators'!GI76</f>
        <v>0</v>
      </c>
      <c r="AA76" s="42">
        <f>'Core Indicators'!GQ76</f>
        <v>1</v>
      </c>
      <c r="AB76" s="42">
        <f>'Core Indicators'!GY76</f>
        <v>0</v>
      </c>
      <c r="AC76" s="42">
        <f>'Core Indicators'!HG76</f>
        <v>0</v>
      </c>
      <c r="AD76" s="42">
        <f>'Core Indicators'!HO76</f>
        <v>1</v>
      </c>
      <c r="AE76" s="42">
        <f>'Core Indicators'!HW76</f>
        <v>0</v>
      </c>
      <c r="AF76" s="42">
        <f>'Core Indicators'!IE76</f>
        <v>1</v>
      </c>
      <c r="AG76" s="42">
        <f>'Core Indicators'!IM76</f>
        <v>3</v>
      </c>
    </row>
    <row r="77" spans="1:33" ht="20.149999999999999" customHeight="1" x14ac:dyDescent="0.35">
      <c r="A77" s="62" t="str">
        <f>'Core Indicators'!A:A</f>
        <v>2025 Cyclone season in Mozambique</v>
      </c>
      <c r="B77" s="62" t="str">
        <f>'Core Indicators'!B:B</f>
        <v>Cyclone</v>
      </c>
      <c r="C77" s="62" t="str">
        <f>'Core Indicators'!C77</f>
        <v>MOZ013</v>
      </c>
      <c r="D77" s="62" t="str">
        <f>'Core Indicators'!D77</f>
        <v>Mozambique</v>
      </c>
      <c r="E77" s="62" t="str">
        <f>'Core Indicators'!E77</f>
        <v>MOZ</v>
      </c>
      <c r="F77" s="41">
        <f>'Core Indicators'!O77</f>
        <v>181240</v>
      </c>
      <c r="G77" s="41">
        <f>'Core Indicators'!W77</f>
        <v>13164000</v>
      </c>
      <c r="H77" s="41">
        <f>'Core Indicators'!AE77</f>
        <v>778000</v>
      </c>
      <c r="I77" s="41">
        <f>'Core Indicators'!AM77</f>
        <v>12000</v>
      </c>
      <c r="J77" s="41">
        <f>'Core Indicators'!AU77</f>
        <v>1039</v>
      </c>
      <c r="K77" s="41" t="str">
        <f>'Core Indicators'!BC77</f>
        <v>x</v>
      </c>
      <c r="L77" s="41">
        <f>'Core Indicators'!BK77</f>
        <v>27</v>
      </c>
      <c r="M77" s="41">
        <f>'Core Indicators'!BS77</f>
        <v>64105</v>
      </c>
      <c r="N77" s="41">
        <f>'Core Indicators'!CA77</f>
        <v>94509</v>
      </c>
      <c r="O77" s="41" t="e">
        <f>'Core Indicators'!CI77</f>
        <v>#N/A</v>
      </c>
      <c r="P77" s="41" t="str">
        <f>'Core Indicators'!CQ77</f>
        <v>x</v>
      </c>
      <c r="Q77" s="41">
        <f>'Core Indicators'!DG77</f>
        <v>12386000</v>
      </c>
      <c r="R77" s="41">
        <f>'Core Indicators'!DO77</f>
        <v>0</v>
      </c>
      <c r="S77" s="41">
        <f>'Core Indicators'!DW77</f>
        <v>778000</v>
      </c>
      <c r="T77" s="41" t="str">
        <f>'Core Indicators'!EE77</f>
        <v>x</v>
      </c>
      <c r="U77" s="41" t="str">
        <f>'Core Indicators'!EM77</f>
        <v>x</v>
      </c>
      <c r="V77" s="41">
        <f>'Core Indicators'!FC77</f>
        <v>3</v>
      </c>
      <c r="W77" s="41" t="str">
        <f>'Core Indicators'!FK77</f>
        <v>x</v>
      </c>
      <c r="X77" s="41" t="str">
        <f>'Core Indicators'!FS77</f>
        <v>x</v>
      </c>
      <c r="Y77" s="41">
        <f>'Core Indicators'!GA77</f>
        <v>1</v>
      </c>
      <c r="Z77" s="41">
        <f>'Core Indicators'!GI77</f>
        <v>2</v>
      </c>
      <c r="AA77" s="41">
        <f>'Core Indicators'!GQ77</f>
        <v>2</v>
      </c>
      <c r="AB77" s="41">
        <f>'Core Indicators'!GY77</f>
        <v>1</v>
      </c>
      <c r="AC77" s="41">
        <f>'Core Indicators'!HG77</f>
        <v>0</v>
      </c>
      <c r="AD77" s="41">
        <f>'Core Indicators'!HO77</f>
        <v>2</v>
      </c>
      <c r="AE77" s="41">
        <f>'Core Indicators'!HW77</f>
        <v>3</v>
      </c>
      <c r="AF77" s="41">
        <f>'Core Indicators'!IE77</f>
        <v>1</v>
      </c>
      <c r="AG77" s="41">
        <f>'Core Indicators'!IM77</f>
        <v>3</v>
      </c>
    </row>
    <row r="78" spans="1:33" ht="20.149999999999999" customHeight="1" x14ac:dyDescent="0.35">
      <c r="A78" s="224" t="str">
        <f>'Core Indicators'!A:A</f>
        <v>Displacement from Mali to Mauritania</v>
      </c>
      <c r="B78" s="224" t="str">
        <f>'Core Indicators'!B:B</f>
        <v>International Displacement</v>
      </c>
      <c r="C78" s="224" t="str">
        <f>'Core Indicators'!C78</f>
        <v>MRT002</v>
      </c>
      <c r="D78" s="224" t="str">
        <f>'Core Indicators'!D78</f>
        <v>Mauritania</v>
      </c>
      <c r="E78" s="224" t="str">
        <f>'Core Indicators'!E78</f>
        <v>MRT</v>
      </c>
      <c r="F78" s="42">
        <f>'Core Indicators'!O78</f>
        <v>206000</v>
      </c>
      <c r="G78" s="42">
        <f>'Core Indicators'!W78</f>
        <v>2246000</v>
      </c>
      <c r="H78" s="42">
        <f>'Core Indicators'!AE78</f>
        <v>388000</v>
      </c>
      <c r="I78" s="42">
        <f>'Core Indicators'!AM78</f>
        <v>170000</v>
      </c>
      <c r="J78" s="42">
        <f>'Core Indicators'!AU78</f>
        <v>0</v>
      </c>
      <c r="K78" s="42" t="str">
        <f>'Core Indicators'!BC78</f>
        <v>x</v>
      </c>
      <c r="L78" s="42">
        <f>'Core Indicators'!BK78</f>
        <v>0</v>
      </c>
      <c r="M78" s="42">
        <f>'Core Indicators'!BS78</f>
        <v>0</v>
      </c>
      <c r="N78" s="42">
        <f>'Core Indicators'!CA78</f>
        <v>0</v>
      </c>
      <c r="O78" s="42" t="e">
        <f>'Core Indicators'!CI78</f>
        <v>#N/A</v>
      </c>
      <c r="P78" s="42" t="str">
        <f>'Core Indicators'!CQ78</f>
        <v>x</v>
      </c>
      <c r="Q78" s="42">
        <f>'Core Indicators'!DG78</f>
        <v>1858000</v>
      </c>
      <c r="R78" s="42">
        <f>'Core Indicators'!DO78</f>
        <v>0</v>
      </c>
      <c r="S78" s="42">
        <f>'Core Indicators'!DW78</f>
        <v>388000</v>
      </c>
      <c r="T78" s="42" t="str">
        <f>'Core Indicators'!EE78</f>
        <v>x</v>
      </c>
      <c r="U78" s="42" t="str">
        <f>'Core Indicators'!EM78</f>
        <v>x</v>
      </c>
      <c r="V78" s="42">
        <f>'Core Indicators'!FC78</f>
        <v>2</v>
      </c>
      <c r="W78" s="42" t="str">
        <f>'Core Indicators'!FK78</f>
        <v>x</v>
      </c>
      <c r="X78" s="42" t="str">
        <f>'Core Indicators'!FS78</f>
        <v>x</v>
      </c>
      <c r="Y78" s="42">
        <f>'Core Indicators'!GA78</f>
        <v>0</v>
      </c>
      <c r="Z78" s="42">
        <f>'Core Indicators'!GI78</f>
        <v>0</v>
      </c>
      <c r="AA78" s="42">
        <f>'Core Indicators'!GQ78</f>
        <v>0</v>
      </c>
      <c r="AB78" s="42">
        <f>'Core Indicators'!GY78</f>
        <v>0</v>
      </c>
      <c r="AC78" s="42">
        <f>'Core Indicators'!HG78</f>
        <v>0</v>
      </c>
      <c r="AD78" s="42">
        <f>'Core Indicators'!HO78</f>
        <v>3</v>
      </c>
      <c r="AE78" s="42">
        <f>'Core Indicators'!HW78</f>
        <v>0</v>
      </c>
      <c r="AF78" s="42">
        <f>'Core Indicators'!IE78</f>
        <v>2</v>
      </c>
      <c r="AG78" s="42">
        <f>'Core Indicators'!IM78</f>
        <v>0</v>
      </c>
    </row>
    <row r="79" spans="1:33" ht="20.149999999999999" customHeight="1" x14ac:dyDescent="0.35">
      <c r="A79" s="62" t="str">
        <f>'Core Indicators'!A:A</f>
        <v>Climatic shocks in Mauritania</v>
      </c>
      <c r="B79" s="62" t="str">
        <f>'Core Indicators'!B:B</f>
        <v>Drought/drier conditions,Floods</v>
      </c>
      <c r="C79" s="62" t="str">
        <f>'Core Indicators'!C79</f>
        <v>MRT003</v>
      </c>
      <c r="D79" s="62" t="str">
        <f>'Core Indicators'!D79</f>
        <v>Mauritania</v>
      </c>
      <c r="E79" s="62" t="str">
        <f>'Core Indicators'!E79</f>
        <v>MRT</v>
      </c>
      <c r="F79" s="41">
        <f>'Core Indicators'!O79</f>
        <v>1030700</v>
      </c>
      <c r="G79" s="41">
        <f>'Core Indicators'!W79</f>
        <v>4928000</v>
      </c>
      <c r="H79" s="41">
        <f>'Core Indicators'!AE79</f>
        <v>1815000</v>
      </c>
      <c r="I79" s="41" t="str">
        <f>'Core Indicators'!AM79</f>
        <v>x</v>
      </c>
      <c r="J79" s="41" t="str">
        <f>'Core Indicators'!AU79</f>
        <v>x</v>
      </c>
      <c r="K79" s="41">
        <f>'Core Indicators'!BC79</f>
        <v>136000</v>
      </c>
      <c r="L79" s="41">
        <f>'Core Indicators'!BK79</f>
        <v>0</v>
      </c>
      <c r="M79" s="41" t="str">
        <f>'Core Indicators'!BS79</f>
        <v>x</v>
      </c>
      <c r="N79" s="41" t="str">
        <f>'Core Indicators'!CA79</f>
        <v>x</v>
      </c>
      <c r="O79" s="41" t="e">
        <f>'Core Indicators'!CI79</f>
        <v>#N/A</v>
      </c>
      <c r="P79" s="41" t="str">
        <f>'Core Indicators'!CQ79</f>
        <v>x</v>
      </c>
      <c r="Q79" s="41">
        <f>'Core Indicators'!DG79</f>
        <v>3113000</v>
      </c>
      <c r="R79" s="41">
        <f>'Core Indicators'!DO79</f>
        <v>1224000</v>
      </c>
      <c r="S79" s="41">
        <f>'Core Indicators'!DW79</f>
        <v>579000</v>
      </c>
      <c r="T79" s="41">
        <f>'Core Indicators'!EE79</f>
        <v>12000</v>
      </c>
      <c r="U79" s="41">
        <f>'Core Indicators'!EM79</f>
        <v>0</v>
      </c>
      <c r="V79" s="41">
        <f>'Core Indicators'!FC79</f>
        <v>3</v>
      </c>
      <c r="W79" s="41" t="str">
        <f>'Core Indicators'!FK79</f>
        <v>x</v>
      </c>
      <c r="X79" s="41" t="str">
        <f>'Core Indicators'!FS79</f>
        <v>x</v>
      </c>
      <c r="Y79" s="41">
        <f>'Core Indicators'!GA79</f>
        <v>0</v>
      </c>
      <c r="Z79" s="41">
        <f>'Core Indicators'!GI79</f>
        <v>0</v>
      </c>
      <c r="AA79" s="41">
        <f>'Core Indicators'!GQ79</f>
        <v>0</v>
      </c>
      <c r="AB79" s="41">
        <f>'Core Indicators'!GY79</f>
        <v>0</v>
      </c>
      <c r="AC79" s="41">
        <f>'Core Indicators'!HG79</f>
        <v>0</v>
      </c>
      <c r="AD79" s="41">
        <f>'Core Indicators'!HO79</f>
        <v>3</v>
      </c>
      <c r="AE79" s="41">
        <f>'Core Indicators'!HW79</f>
        <v>0</v>
      </c>
      <c r="AF79" s="41">
        <f>'Core Indicators'!IE79</f>
        <v>2</v>
      </c>
      <c r="AG79" s="41">
        <f>'Core Indicators'!IM79</f>
        <v>0</v>
      </c>
    </row>
    <row r="80" spans="1:33" ht="20.149999999999999" customHeight="1" x14ac:dyDescent="0.35">
      <c r="A80" s="224" t="str">
        <f>'Core Indicators'!A:A</f>
        <v>Climatic shocks in Malawi</v>
      </c>
      <c r="B80" s="224" t="str">
        <f>'Core Indicators'!B:B</f>
        <v>Drought/drier conditions,Cyclone,Floods,Political/economic crisis</v>
      </c>
      <c r="C80" s="224" t="str">
        <f>'Core Indicators'!C80</f>
        <v>MWI002</v>
      </c>
      <c r="D80" s="224" t="str">
        <f>'Core Indicators'!D80</f>
        <v>Malawi</v>
      </c>
      <c r="E80" s="224" t="str">
        <f>'Core Indicators'!E80</f>
        <v>MWI</v>
      </c>
      <c r="F80" s="42">
        <f>'Core Indicators'!O80</f>
        <v>94080</v>
      </c>
      <c r="G80" s="42">
        <f>'Core Indicators'!W80</f>
        <v>22079000</v>
      </c>
      <c r="H80" s="42">
        <f>'Core Indicators'!AE80</f>
        <v>9000000</v>
      </c>
      <c r="I80" s="42">
        <f>'Core Indicators'!AM80</f>
        <v>505000</v>
      </c>
      <c r="J80" s="42" t="str">
        <f>'Core Indicators'!AU80</f>
        <v>x</v>
      </c>
      <c r="K80" s="42">
        <f>'Core Indicators'!BC80</f>
        <v>67</v>
      </c>
      <c r="L80" s="42" t="str">
        <f>'Core Indicators'!BK80</f>
        <v>x</v>
      </c>
      <c r="M80" s="42">
        <f>'Core Indicators'!BS80</f>
        <v>260681</v>
      </c>
      <c r="N80" s="42">
        <f>'Core Indicators'!CA80</f>
        <v>120394</v>
      </c>
      <c r="O80" s="42" t="e">
        <f>'Core Indicators'!CI80</f>
        <v>#N/A</v>
      </c>
      <c r="P80" s="42">
        <f>'Core Indicators'!CQ80</f>
        <v>507</v>
      </c>
      <c r="Q80" s="42">
        <f>'Core Indicators'!DG80</f>
        <v>13079000</v>
      </c>
      <c r="R80" s="42">
        <f>'Core Indicators'!DO80</f>
        <v>0</v>
      </c>
      <c r="S80" s="42">
        <f>'Core Indicators'!DW80</f>
        <v>9000000</v>
      </c>
      <c r="T80" s="42" t="str">
        <f>'Core Indicators'!EE80</f>
        <v>x</v>
      </c>
      <c r="U80" s="42">
        <f>'Core Indicators'!EM80</f>
        <v>0</v>
      </c>
      <c r="V80" s="42">
        <f>'Core Indicators'!FC80</f>
        <v>5</v>
      </c>
      <c r="W80" s="42">
        <f>'Core Indicators'!FK80</f>
        <v>0</v>
      </c>
      <c r="X80" s="42">
        <f>'Core Indicators'!FS80</f>
        <v>0</v>
      </c>
      <c r="Y80" s="42">
        <f>'Core Indicators'!GA80</f>
        <v>1</v>
      </c>
      <c r="Z80" s="42">
        <f>'Core Indicators'!GI80</f>
        <v>2</v>
      </c>
      <c r="AA80" s="42">
        <f>'Core Indicators'!GQ80</f>
        <v>0</v>
      </c>
      <c r="AB80" s="42">
        <f>'Core Indicators'!GY80</f>
        <v>0</v>
      </c>
      <c r="AC80" s="42">
        <f>'Core Indicators'!HG80</f>
        <v>0</v>
      </c>
      <c r="AD80" s="42">
        <f>'Core Indicators'!HO80</f>
        <v>0</v>
      </c>
      <c r="AE80" s="42">
        <f>'Core Indicators'!HW80</f>
        <v>0</v>
      </c>
      <c r="AF80" s="42">
        <f>'Core Indicators'!IE80</f>
        <v>0</v>
      </c>
      <c r="AG80" s="42">
        <f>'Core Indicators'!IM80</f>
        <v>3</v>
      </c>
    </row>
    <row r="81" spans="1:33" ht="20.149999999999999" customHeight="1" x14ac:dyDescent="0.35">
      <c r="A81" s="62" t="str">
        <f>'Core Indicators'!A:A</f>
        <v>International Displacement to Malaysia</v>
      </c>
      <c r="B81" s="62" t="str">
        <f>'Core Indicators'!B:B</f>
        <v>International Displacement</v>
      </c>
      <c r="C81" s="62" t="str">
        <f>'Core Indicators'!C81</f>
        <v>MYS001</v>
      </c>
      <c r="D81" s="62" t="str">
        <f>'Core Indicators'!D81</f>
        <v>Malaysia</v>
      </c>
      <c r="E81" s="62" t="str">
        <f>'Core Indicators'!E81</f>
        <v>MYS</v>
      </c>
      <c r="F81" s="41">
        <f>'Core Indicators'!O81</f>
        <v>9206</v>
      </c>
      <c r="G81" s="41">
        <f>'Core Indicators'!W81</f>
        <v>11300000</v>
      </c>
      <c r="H81" s="41">
        <f>'Core Indicators'!AE81</f>
        <v>200000</v>
      </c>
      <c r="I81" s="41">
        <f>'Core Indicators'!AM81</f>
        <v>200000</v>
      </c>
      <c r="J81" s="41" t="str">
        <f>'Core Indicators'!AU81</f>
        <v>x</v>
      </c>
      <c r="K81" s="41" t="str">
        <f>'Core Indicators'!BC81</f>
        <v>x</v>
      </c>
      <c r="L81" s="41">
        <f>'Core Indicators'!BK81</f>
        <v>0</v>
      </c>
      <c r="M81" s="41" t="str">
        <f>'Core Indicators'!BS81</f>
        <v>x</v>
      </c>
      <c r="N81" s="41" t="str">
        <f>'Core Indicators'!CA81</f>
        <v>x</v>
      </c>
      <c r="O81" s="41" t="e">
        <f>'Core Indicators'!CI81</f>
        <v>#N/A</v>
      </c>
      <c r="P81" s="41" t="str">
        <f>'Core Indicators'!CQ81</f>
        <v>x</v>
      </c>
      <c r="Q81" s="41">
        <f>'Core Indicators'!DG81</f>
        <v>11100000</v>
      </c>
      <c r="R81" s="41">
        <f>'Core Indicators'!DO81</f>
        <v>0</v>
      </c>
      <c r="S81" s="41">
        <f>'Core Indicators'!DW81</f>
        <v>200000</v>
      </c>
      <c r="T81" s="41" t="str">
        <f>'Core Indicators'!EE81</f>
        <v>x</v>
      </c>
      <c r="U81" s="41" t="str">
        <f>'Core Indicators'!EM81</f>
        <v>x</v>
      </c>
      <c r="V81" s="41">
        <f>'Core Indicators'!FC81</f>
        <v>2</v>
      </c>
      <c r="W81" s="41" t="str">
        <f>'Core Indicators'!FK81</f>
        <v>x</v>
      </c>
      <c r="X81" s="41" t="str">
        <f>'Core Indicators'!FS81</f>
        <v>x</v>
      </c>
      <c r="Y81" s="41">
        <f>'Core Indicators'!GA81</f>
        <v>0</v>
      </c>
      <c r="Z81" s="41">
        <f>'Core Indicators'!GI81</f>
        <v>1</v>
      </c>
      <c r="AA81" s="41">
        <f>'Core Indicators'!GQ81</f>
        <v>1</v>
      </c>
      <c r="AB81" s="41">
        <f>'Core Indicators'!GY81</f>
        <v>0</v>
      </c>
      <c r="AC81" s="41">
        <f>'Core Indicators'!HG81</f>
        <v>2</v>
      </c>
      <c r="AD81" s="41">
        <f>'Core Indicators'!HO81</f>
        <v>3</v>
      </c>
      <c r="AE81" s="41">
        <f>'Core Indicators'!HW81</f>
        <v>0</v>
      </c>
      <c r="AF81" s="41">
        <f>'Core Indicators'!IE81</f>
        <v>0</v>
      </c>
      <c r="AG81" s="41">
        <f>'Core Indicators'!IM81</f>
        <v>0</v>
      </c>
    </row>
    <row r="82" spans="1:33" ht="20.149999999999999" customHeight="1" x14ac:dyDescent="0.35">
      <c r="A82" s="224" t="str">
        <f>'Core Indicators'!A:A</f>
        <v>Drought in Namibia</v>
      </c>
      <c r="B82" s="224" t="str">
        <f>'Core Indicators'!B:B</f>
        <v>Drought/drier conditions</v>
      </c>
      <c r="C82" s="224" t="str">
        <f>'Core Indicators'!C82</f>
        <v>NAM002</v>
      </c>
      <c r="D82" s="224" t="str">
        <f>'Core Indicators'!D82</f>
        <v>Namibia</v>
      </c>
      <c r="E82" s="224" t="str">
        <f>'Core Indicators'!E82</f>
        <v>NAM</v>
      </c>
      <c r="F82" s="42">
        <f>'Core Indicators'!O82</f>
        <v>823290</v>
      </c>
      <c r="G82" s="42">
        <f>'Core Indicators'!W82</f>
        <v>3022000</v>
      </c>
      <c r="H82" s="42">
        <f>'Core Indicators'!AE82</f>
        <v>1773000</v>
      </c>
      <c r="I82" s="42">
        <f>'Core Indicators'!AM82</f>
        <v>1000</v>
      </c>
      <c r="J82" s="42">
        <f>'Core Indicators'!AU82</f>
        <v>0</v>
      </c>
      <c r="K82" s="42">
        <f>'Core Indicators'!BC82</f>
        <v>0</v>
      </c>
      <c r="L82" s="42" t="str">
        <f>'Core Indicators'!BK82</f>
        <v>x</v>
      </c>
      <c r="M82" s="42" t="e">
        <f>'Core Indicators'!BS82</f>
        <v>#N/A</v>
      </c>
      <c r="N82" s="42" t="e">
        <f>'Core Indicators'!CA82</f>
        <v>#N/A</v>
      </c>
      <c r="O82" s="42" t="e">
        <f>'Core Indicators'!CI82</f>
        <v>#N/A</v>
      </c>
      <c r="P82" s="42" t="e">
        <f>'Core Indicators'!CQ82</f>
        <v>#N/A</v>
      </c>
      <c r="Q82" s="42">
        <f>'Core Indicators'!DG82</f>
        <v>1249000</v>
      </c>
      <c r="R82" s="42">
        <f>'Core Indicators'!DO82</f>
        <v>997000</v>
      </c>
      <c r="S82" s="42">
        <f>'Core Indicators'!DW82</f>
        <v>765000</v>
      </c>
      <c r="T82" s="42">
        <f>'Core Indicators'!EE82</f>
        <v>11000</v>
      </c>
      <c r="U82" s="42">
        <f>'Core Indicators'!EM82</f>
        <v>0</v>
      </c>
      <c r="V82" s="42">
        <f>'Core Indicators'!FC82</f>
        <v>2</v>
      </c>
      <c r="W82" s="42" t="e">
        <f>'Core Indicators'!FK82</f>
        <v>#N/A</v>
      </c>
      <c r="X82" s="42" t="e">
        <f>'Core Indicators'!FS82</f>
        <v>#N/A</v>
      </c>
      <c r="Y82" s="42">
        <f>'Core Indicators'!GA82</f>
        <v>1</v>
      </c>
      <c r="Z82" s="42">
        <f>'Core Indicators'!GI82</f>
        <v>0</v>
      </c>
      <c r="AA82" s="42">
        <f>'Core Indicators'!GQ82</f>
        <v>0</v>
      </c>
      <c r="AB82" s="42">
        <f>'Core Indicators'!GY82</f>
        <v>0</v>
      </c>
      <c r="AC82" s="42">
        <f>'Core Indicators'!HG82</f>
        <v>0</v>
      </c>
      <c r="AD82" s="42">
        <f>'Core Indicators'!HO82</f>
        <v>0</v>
      </c>
      <c r="AE82" s="42">
        <f>'Core Indicators'!HW82</f>
        <v>0</v>
      </c>
      <c r="AF82" s="42">
        <f>'Core Indicators'!IE82</f>
        <v>0</v>
      </c>
      <c r="AG82" s="42">
        <f>'Core Indicators'!IM82</f>
        <v>3</v>
      </c>
    </row>
    <row r="83" spans="1:33" ht="20.149999999999999" customHeight="1" x14ac:dyDescent="0.35">
      <c r="A83" s="62" t="str">
        <f>'Core Indicators'!A:A</f>
        <v>International displacement from Nigeria to Niger</v>
      </c>
      <c r="B83" s="62" t="str">
        <f>'Core Indicators'!B:B</f>
        <v>International Displacement</v>
      </c>
      <c r="C83" s="62" t="str">
        <f>'Core Indicators'!C83</f>
        <v>NER004</v>
      </c>
      <c r="D83" s="62" t="str">
        <f>'Core Indicators'!D83</f>
        <v>Niger</v>
      </c>
      <c r="E83" s="62" t="str">
        <f>'Core Indicators'!E83</f>
        <v>NER</v>
      </c>
      <c r="F83" s="41">
        <f>'Core Indicators'!O83</f>
        <v>41796</v>
      </c>
      <c r="G83" s="41">
        <f>'Core Indicators'!W83</f>
        <v>5354000</v>
      </c>
      <c r="H83" s="41">
        <f>'Core Indicators'!AE83</f>
        <v>104000</v>
      </c>
      <c r="I83" s="41">
        <f>'Core Indicators'!AM83</f>
        <v>104000</v>
      </c>
      <c r="J83" s="41" t="str">
        <f>'Core Indicators'!AU83</f>
        <v>x</v>
      </c>
      <c r="K83" s="41" t="str">
        <f>'Core Indicators'!BC83</f>
        <v>x</v>
      </c>
      <c r="L83" s="41" t="str">
        <f>'Core Indicators'!BK83</f>
        <v>x</v>
      </c>
      <c r="M83" s="41">
        <f>'Core Indicators'!BS83</f>
        <v>0</v>
      </c>
      <c r="N83" s="41">
        <f>'Core Indicators'!CA83</f>
        <v>0</v>
      </c>
      <c r="O83" s="41" t="e">
        <f>'Core Indicators'!CI83</f>
        <v>#N/A</v>
      </c>
      <c r="P83" s="41">
        <f>'Core Indicators'!CQ83</f>
        <v>0</v>
      </c>
      <c r="Q83" s="41">
        <f>'Core Indicators'!DG83</f>
        <v>5249000</v>
      </c>
      <c r="R83" s="41">
        <f>'Core Indicators'!DO83</f>
        <v>0</v>
      </c>
      <c r="S83" s="41">
        <f>'Core Indicators'!DW83</f>
        <v>104000</v>
      </c>
      <c r="T83" s="41" t="str">
        <f>'Core Indicators'!EE83</f>
        <v>x</v>
      </c>
      <c r="U83" s="41" t="str">
        <f>'Core Indicators'!EM83</f>
        <v>x</v>
      </c>
      <c r="V83" s="41">
        <f>'Core Indicators'!FC83</f>
        <v>3</v>
      </c>
      <c r="W83" s="41" t="str">
        <f>'Core Indicators'!FK83</f>
        <v>x</v>
      </c>
      <c r="X83" s="41" t="str">
        <f>'Core Indicators'!FS83</f>
        <v>x</v>
      </c>
      <c r="Y83" s="41">
        <f>'Core Indicators'!GA83</f>
        <v>1</v>
      </c>
      <c r="Z83" s="41">
        <f>'Core Indicators'!GI83</f>
        <v>2</v>
      </c>
      <c r="AA83" s="41">
        <f>'Core Indicators'!GQ83</f>
        <v>1</v>
      </c>
      <c r="AB83" s="41">
        <f>'Core Indicators'!GY83</f>
        <v>0</v>
      </c>
      <c r="AC83" s="41">
        <f>'Core Indicators'!HG83</f>
        <v>0</v>
      </c>
      <c r="AD83" s="41">
        <f>'Core Indicators'!HO83</f>
        <v>0</v>
      </c>
      <c r="AE83" s="41">
        <f>'Core Indicators'!HW83</f>
        <v>1</v>
      </c>
      <c r="AF83" s="41">
        <f>'Core Indicators'!IE83</f>
        <v>2</v>
      </c>
      <c r="AG83" s="41">
        <f>'Core Indicators'!IM83</f>
        <v>3</v>
      </c>
    </row>
    <row r="84" spans="1:33" ht="20.149999999999999" customHeight="1" x14ac:dyDescent="0.35">
      <c r="A84" s="224" t="str">
        <f>'Core Indicators'!A:A</f>
        <v>Complex crisis in Niger</v>
      </c>
      <c r="B84" s="224" t="str">
        <f>'Core Indicators'!B:B</f>
        <v>Conflict/ Violence,Drought/drier conditions,Floods</v>
      </c>
      <c r="C84" s="224" t="str">
        <f>'Core Indicators'!C84</f>
        <v>NER006</v>
      </c>
      <c r="D84" s="224" t="str">
        <f>'Core Indicators'!D84</f>
        <v>Niger</v>
      </c>
      <c r="E84" s="224" t="str">
        <f>'Core Indicators'!E84</f>
        <v>NER</v>
      </c>
      <c r="F84" s="42">
        <f>'Core Indicators'!O84</f>
        <v>1266700</v>
      </c>
      <c r="G84" s="42">
        <f>'Core Indicators'!W84</f>
        <v>27701000</v>
      </c>
      <c r="H84" s="42">
        <f>'Core Indicators'!AE84</f>
        <v>27701000</v>
      </c>
      <c r="I84" s="42">
        <f>'Core Indicators'!AM84</f>
        <v>987000</v>
      </c>
      <c r="J84" s="42" t="str">
        <f>'Core Indicators'!AU84</f>
        <v>x</v>
      </c>
      <c r="K84" s="42" t="str">
        <f>'Core Indicators'!BC84</f>
        <v>x</v>
      </c>
      <c r="L84" s="42">
        <f>'Core Indicators'!BK84</f>
        <v>828</v>
      </c>
      <c r="M84" s="42" t="str">
        <f>'Core Indicators'!BS84</f>
        <v>x</v>
      </c>
      <c r="N84" s="42" t="str">
        <f>'Core Indicators'!CA84</f>
        <v>x</v>
      </c>
      <c r="O84" s="42" t="e">
        <f>'Core Indicators'!CI84</f>
        <v>#N/A</v>
      </c>
      <c r="P84" s="42" t="str">
        <f>'Core Indicators'!CQ84</f>
        <v>x</v>
      </c>
      <c r="Q84" s="42">
        <f>'Core Indicators'!DG84</f>
        <v>0</v>
      </c>
      <c r="R84" s="42">
        <f>'Core Indicators'!DO84</f>
        <v>25001000</v>
      </c>
      <c r="S84" s="42">
        <f>'Core Indicators'!DW84</f>
        <v>2585000</v>
      </c>
      <c r="T84" s="42">
        <f>'Core Indicators'!EE84</f>
        <v>115000</v>
      </c>
      <c r="U84" s="42">
        <f>'Core Indicators'!EM84</f>
        <v>0</v>
      </c>
      <c r="V84" s="42">
        <f>'Core Indicators'!FC84</f>
        <v>3</v>
      </c>
      <c r="W84" s="42" t="str">
        <f>'Core Indicators'!FK84</f>
        <v>x</v>
      </c>
      <c r="X84" s="42" t="str">
        <f>'Core Indicators'!FS84</f>
        <v>x</v>
      </c>
      <c r="Y84" s="42">
        <f>'Core Indicators'!GA84</f>
        <v>2</v>
      </c>
      <c r="Z84" s="42">
        <f>'Core Indicators'!GI84</f>
        <v>3</v>
      </c>
      <c r="AA84" s="42">
        <f>'Core Indicators'!GQ84</f>
        <v>2</v>
      </c>
      <c r="AB84" s="42">
        <f>'Core Indicators'!GY84</f>
        <v>0</v>
      </c>
      <c r="AC84" s="42">
        <f>'Core Indicators'!HG84</f>
        <v>0</v>
      </c>
      <c r="AD84" s="42">
        <f>'Core Indicators'!HO84</f>
        <v>0</v>
      </c>
      <c r="AE84" s="42">
        <f>'Core Indicators'!HW84</f>
        <v>2</v>
      </c>
      <c r="AF84" s="42">
        <f>'Core Indicators'!IE84</f>
        <v>2</v>
      </c>
      <c r="AG84" s="42">
        <f>'Core Indicators'!IM84</f>
        <v>3</v>
      </c>
    </row>
    <row r="85" spans="1:33" ht="20.149999999999999" customHeight="1" x14ac:dyDescent="0.35">
      <c r="A85" s="62" t="str">
        <f>'Core Indicators'!A:A</f>
        <v>Complex crisis in Nigeria</v>
      </c>
      <c r="B85" s="62" t="str">
        <f>'Core Indicators'!B:B</f>
        <v>Conflict/ Violence,Floods,Political/economic crisis</v>
      </c>
      <c r="C85" s="62" t="str">
        <f>'Core Indicators'!C85</f>
        <v>NGA001</v>
      </c>
      <c r="D85" s="62" t="str">
        <f>'Core Indicators'!D85</f>
        <v>Nigeria</v>
      </c>
      <c r="E85" s="62" t="str">
        <f>'Core Indicators'!E85</f>
        <v>NGA</v>
      </c>
      <c r="F85" s="41">
        <f>'Core Indicators'!O85</f>
        <v>910770</v>
      </c>
      <c r="G85" s="41">
        <f>'Core Indicators'!W85</f>
        <v>206466000</v>
      </c>
      <c r="H85" s="41">
        <f>'Core Indicators'!AE85</f>
        <v>122612000</v>
      </c>
      <c r="I85" s="41">
        <f>'Core Indicators'!AM85</f>
        <v>6105000</v>
      </c>
      <c r="J85" s="41" t="str">
        <f>'Core Indicators'!AU85</f>
        <v>x</v>
      </c>
      <c r="K85" s="41">
        <f>'Core Indicators'!BC85</f>
        <v>6229199</v>
      </c>
      <c r="L85" s="41">
        <f>'Core Indicators'!BK85</f>
        <v>4693</v>
      </c>
      <c r="M85" s="41" t="str">
        <f>'Core Indicators'!BS85</f>
        <v>x</v>
      </c>
      <c r="N85" s="41" t="str">
        <f>'Core Indicators'!CA85</f>
        <v>x</v>
      </c>
      <c r="O85" s="41" t="e">
        <f>'Core Indicators'!CI85</f>
        <v>#N/A</v>
      </c>
      <c r="P85" s="41" t="str">
        <f>'Core Indicators'!CQ85</f>
        <v>x</v>
      </c>
      <c r="Q85" s="41">
        <f>'Core Indicators'!DG85</f>
        <v>83854000</v>
      </c>
      <c r="R85" s="41">
        <f>'Core Indicators'!DO85</f>
        <v>91987000</v>
      </c>
      <c r="S85" s="41">
        <f>'Core Indicators'!DW85</f>
        <v>29442000</v>
      </c>
      <c r="T85" s="41">
        <f>'Core Indicators'!EE85</f>
        <v>1182000</v>
      </c>
      <c r="U85" s="41">
        <f>'Core Indicators'!EM85</f>
        <v>0</v>
      </c>
      <c r="V85" s="41">
        <f>'Core Indicators'!FC85</f>
        <v>5</v>
      </c>
      <c r="W85" s="41" t="str">
        <f>'Core Indicators'!FK85</f>
        <v>x</v>
      </c>
      <c r="X85" s="41" t="str">
        <f>'Core Indicators'!FS85</f>
        <v>x</v>
      </c>
      <c r="Y85" s="41">
        <f>'Core Indicators'!GA85</f>
        <v>2</v>
      </c>
      <c r="Z85" s="41">
        <f>'Core Indicators'!GI85</f>
        <v>3</v>
      </c>
      <c r="AA85" s="41">
        <f>'Core Indicators'!GQ85</f>
        <v>3</v>
      </c>
      <c r="AB85" s="41">
        <f>'Core Indicators'!GY85</f>
        <v>3</v>
      </c>
      <c r="AC85" s="41">
        <f>'Core Indicators'!HG85</f>
        <v>1</v>
      </c>
      <c r="AD85" s="41">
        <f>'Core Indicators'!HO85</f>
        <v>3</v>
      </c>
      <c r="AE85" s="41">
        <f>'Core Indicators'!HW85</f>
        <v>3</v>
      </c>
      <c r="AF85" s="41">
        <f>'Core Indicators'!IE85</f>
        <v>1</v>
      </c>
      <c r="AG85" s="41">
        <f>'Core Indicators'!IM85</f>
        <v>3</v>
      </c>
    </row>
    <row r="86" spans="1:33" ht="20.149999999999999" customHeight="1" x14ac:dyDescent="0.35">
      <c r="A86" s="224" t="str">
        <f>'Core Indicators'!A:A</f>
        <v>Conflict in the BAY states</v>
      </c>
      <c r="B86" s="224" t="str">
        <f>'Core Indicators'!B:B</f>
        <v>Conflict/ Violence</v>
      </c>
      <c r="C86" s="224" t="str">
        <f>'Core Indicators'!C86</f>
        <v>NGA004</v>
      </c>
      <c r="D86" s="224" t="str">
        <f>'Core Indicators'!D86</f>
        <v>Nigeria</v>
      </c>
      <c r="E86" s="224" t="str">
        <f>'Core Indicators'!E86</f>
        <v>NGA</v>
      </c>
      <c r="F86" s="42">
        <f>'Core Indicators'!O86</f>
        <v>157918</v>
      </c>
      <c r="G86" s="42">
        <f>'Core Indicators'!W86</f>
        <v>16053000</v>
      </c>
      <c r="H86" s="42">
        <f>'Core Indicators'!AE86</f>
        <v>16053000</v>
      </c>
      <c r="I86" s="42">
        <f>'Core Indicators'!AM86</f>
        <v>4658000</v>
      </c>
      <c r="J86" s="42" t="str">
        <f>'Core Indicators'!AU86</f>
        <v>x</v>
      </c>
      <c r="K86" s="42">
        <f>'Core Indicators'!BC86</f>
        <v>4600000</v>
      </c>
      <c r="L86" s="42">
        <f>'Core Indicators'!BK86</f>
        <v>1609</v>
      </c>
      <c r="M86" s="42" t="str">
        <f>'Core Indicators'!BS86</f>
        <v>x</v>
      </c>
      <c r="N86" s="42" t="str">
        <f>'Core Indicators'!CA86</f>
        <v>x</v>
      </c>
      <c r="O86" s="42" t="e">
        <f>'Core Indicators'!CI86</f>
        <v>#N/A</v>
      </c>
      <c r="P86" s="42" t="str">
        <f>'Core Indicators'!CQ86</f>
        <v>x</v>
      </c>
      <c r="Q86" s="42">
        <f>'Core Indicators'!DG86</f>
        <v>0</v>
      </c>
      <c r="R86" s="42">
        <f>'Core Indicators'!DO86</f>
        <v>8183000</v>
      </c>
      <c r="S86" s="42">
        <f>'Core Indicators'!DW86</f>
        <v>5920000</v>
      </c>
      <c r="T86" s="42">
        <f>'Core Indicators'!EE86</f>
        <v>1950000</v>
      </c>
      <c r="U86" s="42">
        <f>'Core Indicators'!EM86</f>
        <v>0</v>
      </c>
      <c r="V86" s="42">
        <f>'Core Indicators'!FC86</f>
        <v>5</v>
      </c>
      <c r="W86" s="42" t="str">
        <f>'Core Indicators'!FK86</f>
        <v>x</v>
      </c>
      <c r="X86" s="42" t="str">
        <f>'Core Indicators'!FS86</f>
        <v>x</v>
      </c>
      <c r="Y86" s="42">
        <f>'Core Indicators'!GA86</f>
        <v>2</v>
      </c>
      <c r="Z86" s="42">
        <f>'Core Indicators'!GI86</f>
        <v>3</v>
      </c>
      <c r="AA86" s="42">
        <f>'Core Indicators'!GQ86</f>
        <v>3</v>
      </c>
      <c r="AB86" s="42">
        <f>'Core Indicators'!GY86</f>
        <v>3</v>
      </c>
      <c r="AC86" s="42">
        <f>'Core Indicators'!HG86</f>
        <v>1</v>
      </c>
      <c r="AD86" s="42">
        <f>'Core Indicators'!HO86</f>
        <v>3</v>
      </c>
      <c r="AE86" s="42">
        <f>'Core Indicators'!HW86</f>
        <v>3</v>
      </c>
      <c r="AF86" s="42">
        <f>'Core Indicators'!IE86</f>
        <v>1</v>
      </c>
      <c r="AG86" s="42">
        <f>'Core Indicators'!IM86</f>
        <v>3</v>
      </c>
    </row>
    <row r="87" spans="1:33" ht="20.149999999999999" customHeight="1" x14ac:dyDescent="0.35">
      <c r="A87" s="62" t="str">
        <f>'Core Indicators'!A:A</f>
        <v>Conflict in North West Nigeria</v>
      </c>
      <c r="B87" s="62" t="str">
        <f>'Core Indicators'!B:B</f>
        <v>Conflict/ Violence</v>
      </c>
      <c r="C87" s="62" t="str">
        <f>'Core Indicators'!C87</f>
        <v>NGA007</v>
      </c>
      <c r="D87" s="62" t="str">
        <f>'Core Indicators'!D87</f>
        <v>Nigeria</v>
      </c>
      <c r="E87" s="62" t="str">
        <f>'Core Indicators'!E87</f>
        <v>NGA</v>
      </c>
      <c r="F87" s="41">
        <f>'Core Indicators'!O87</f>
        <v>237708</v>
      </c>
      <c r="G87" s="41">
        <f>'Core Indicators'!W87</f>
        <v>45234000</v>
      </c>
      <c r="H87" s="41">
        <f>'Core Indicators'!AE87</f>
        <v>28373000</v>
      </c>
      <c r="I87" s="41">
        <f>'Core Indicators'!AM87</f>
        <v>774000</v>
      </c>
      <c r="J87" s="41" t="str">
        <f>'Core Indicators'!AU87</f>
        <v>x</v>
      </c>
      <c r="K87" s="41" t="str">
        <f>'Core Indicators'!BC87</f>
        <v>x</v>
      </c>
      <c r="L87" s="41">
        <f>'Core Indicators'!BK87</f>
        <v>2149</v>
      </c>
      <c r="M87" s="41" t="str">
        <f>'Core Indicators'!BS87</f>
        <v>x</v>
      </c>
      <c r="N87" s="41" t="str">
        <f>'Core Indicators'!CA87</f>
        <v>x</v>
      </c>
      <c r="O87" s="41" t="e">
        <f>'Core Indicators'!CI87</f>
        <v>#N/A</v>
      </c>
      <c r="P87" s="41" t="str">
        <f>'Core Indicators'!CQ87</f>
        <v>x</v>
      </c>
      <c r="Q87" s="41">
        <f>'Core Indicators'!DG87</f>
        <v>16861000</v>
      </c>
      <c r="R87" s="41">
        <f>'Core Indicators'!DO87</f>
        <v>19301000</v>
      </c>
      <c r="S87" s="41">
        <f>'Core Indicators'!DW87</f>
        <v>8234000</v>
      </c>
      <c r="T87" s="41">
        <f>'Core Indicators'!EE87</f>
        <v>838000</v>
      </c>
      <c r="U87" s="41">
        <f>'Core Indicators'!EM87</f>
        <v>0</v>
      </c>
      <c r="V87" s="41">
        <f>'Core Indicators'!FC87</f>
        <v>2</v>
      </c>
      <c r="W87" s="41" t="str">
        <f>'Core Indicators'!FK87</f>
        <v>x</v>
      </c>
      <c r="X87" s="41" t="str">
        <f>'Core Indicators'!FS87</f>
        <v>x</v>
      </c>
      <c r="Y87" s="41">
        <f>'Core Indicators'!GA87</f>
        <v>2</v>
      </c>
      <c r="Z87" s="41">
        <f>'Core Indicators'!GI87</f>
        <v>2</v>
      </c>
      <c r="AA87" s="41">
        <f>'Core Indicators'!GQ87</f>
        <v>1</v>
      </c>
      <c r="AB87" s="41">
        <f>'Core Indicators'!GY87</f>
        <v>0</v>
      </c>
      <c r="AC87" s="41">
        <f>'Core Indicators'!HG87</f>
        <v>0</v>
      </c>
      <c r="AD87" s="41">
        <f>'Core Indicators'!HO87</f>
        <v>2</v>
      </c>
      <c r="AE87" s="41">
        <f>'Core Indicators'!HW87</f>
        <v>3</v>
      </c>
      <c r="AF87" s="41">
        <f>'Core Indicators'!IE87</f>
        <v>1</v>
      </c>
      <c r="AG87" s="41">
        <f>'Core Indicators'!IM87</f>
        <v>2</v>
      </c>
    </row>
    <row r="88" spans="1:33" ht="20.149999999999999" customHeight="1" x14ac:dyDescent="0.35">
      <c r="A88" s="224" t="str">
        <f>'Core Indicators'!A:A</f>
        <v>International displacement from Cameroon to Nigeria</v>
      </c>
      <c r="B88" s="224" t="str">
        <f>'Core Indicators'!B:B</f>
        <v>International Displacement</v>
      </c>
      <c r="C88" s="224" t="str">
        <f>'Core Indicators'!C88</f>
        <v>NGA008</v>
      </c>
      <c r="D88" s="224" t="str">
        <f>'Core Indicators'!D88</f>
        <v>Nigeria</v>
      </c>
      <c r="E88" s="224" t="str">
        <f>'Core Indicators'!E88</f>
        <v>NGA</v>
      </c>
      <c r="F88" s="42">
        <f>'Core Indicators'!O88</f>
        <v>108869</v>
      </c>
      <c r="G88" s="42">
        <f>'Core Indicators'!W88</f>
        <v>12793000</v>
      </c>
      <c r="H88" s="42">
        <f>'Core Indicators'!AE88</f>
        <v>118000</v>
      </c>
      <c r="I88" s="42">
        <f>'Core Indicators'!AM88</f>
        <v>118000</v>
      </c>
      <c r="J88" s="42" t="str">
        <f>'Core Indicators'!AU88</f>
        <v>x</v>
      </c>
      <c r="K88" s="42" t="str">
        <f>'Core Indicators'!BC88</f>
        <v>x</v>
      </c>
      <c r="L88" s="42" t="str">
        <f>'Core Indicators'!BK88</f>
        <v>x</v>
      </c>
      <c r="M88" s="42" t="str">
        <f>'Core Indicators'!BS88</f>
        <v>x</v>
      </c>
      <c r="N88" s="42" t="str">
        <f>'Core Indicators'!CA88</f>
        <v>x</v>
      </c>
      <c r="O88" s="42" t="e">
        <f>'Core Indicators'!CI88</f>
        <v>#N/A</v>
      </c>
      <c r="P88" s="42" t="str">
        <f>'Core Indicators'!CQ88</f>
        <v>x</v>
      </c>
      <c r="Q88" s="42">
        <f>'Core Indicators'!DG88</f>
        <v>12675000</v>
      </c>
      <c r="R88" s="42">
        <f>'Core Indicators'!DO88</f>
        <v>0</v>
      </c>
      <c r="S88" s="42">
        <f>'Core Indicators'!DW88</f>
        <v>118000</v>
      </c>
      <c r="T88" s="42" t="str">
        <f>'Core Indicators'!EE88</f>
        <v>x</v>
      </c>
      <c r="U88" s="42" t="str">
        <f>'Core Indicators'!EM88</f>
        <v>x</v>
      </c>
      <c r="V88" s="42">
        <f>'Core Indicators'!FC88</f>
        <v>3</v>
      </c>
      <c r="W88" s="42" t="str">
        <f>'Core Indicators'!FK88</f>
        <v>x</v>
      </c>
      <c r="X88" s="42" t="str">
        <f>'Core Indicators'!FS88</f>
        <v>x</v>
      </c>
      <c r="Y88" s="42">
        <f>'Core Indicators'!GA88</f>
        <v>1</v>
      </c>
      <c r="Z88" s="42">
        <f>'Core Indicators'!GI88</f>
        <v>2</v>
      </c>
      <c r="AA88" s="42">
        <f>'Core Indicators'!GQ88</f>
        <v>0</v>
      </c>
      <c r="AB88" s="42">
        <f>'Core Indicators'!GY88</f>
        <v>0</v>
      </c>
      <c r="AC88" s="42">
        <f>'Core Indicators'!HG88</f>
        <v>0</v>
      </c>
      <c r="AD88" s="42">
        <f>'Core Indicators'!HO88</f>
        <v>1</v>
      </c>
      <c r="AE88" s="42">
        <f>'Core Indicators'!HW88</f>
        <v>0</v>
      </c>
      <c r="AF88" s="42">
        <f>'Core Indicators'!IE88</f>
        <v>1</v>
      </c>
      <c r="AG88" s="42">
        <f>'Core Indicators'!IM88</f>
        <v>1</v>
      </c>
    </row>
    <row r="89" spans="1:33" ht="20.149999999999999" customHeight="1" x14ac:dyDescent="0.35">
      <c r="A89" s="62" t="str">
        <f>'Core Indicators'!A:A</f>
        <v>Political and Economic crisis in Nicaragua</v>
      </c>
      <c r="B89" s="62" t="str">
        <f>'Core Indicators'!B:B</f>
        <v>Political/economic crisis</v>
      </c>
      <c r="C89" s="62" t="str">
        <f>'Core Indicators'!C89</f>
        <v>NIC001</v>
      </c>
      <c r="D89" s="62" t="str">
        <f>'Core Indicators'!D89</f>
        <v>Nicaragua</v>
      </c>
      <c r="E89" s="62" t="str">
        <f>'Core Indicators'!E89</f>
        <v>NIC</v>
      </c>
      <c r="F89" s="41">
        <f>'Core Indicators'!O89</f>
        <v>120340</v>
      </c>
      <c r="G89" s="41">
        <f>'Core Indicators'!W89</f>
        <v>6824000</v>
      </c>
      <c r="H89" s="41">
        <f>'Core Indicators'!AE89</f>
        <v>6824000</v>
      </c>
      <c r="I89" s="41">
        <f>'Core Indicators'!AM89</f>
        <v>210000</v>
      </c>
      <c r="J89" s="41" t="str">
        <f>'Core Indicators'!AU89</f>
        <v>x</v>
      </c>
      <c r="K89" s="41" t="str">
        <f>'Core Indicators'!BC89</f>
        <v>x</v>
      </c>
      <c r="L89" s="41">
        <f>'Core Indicators'!BK89</f>
        <v>3</v>
      </c>
      <c r="M89" s="41" t="str">
        <f>'Core Indicators'!BS89</f>
        <v>x</v>
      </c>
      <c r="N89" s="41" t="str">
        <f>'Core Indicators'!CA89</f>
        <v>x</v>
      </c>
      <c r="O89" s="41" t="e">
        <f>'Core Indicators'!CI89</f>
        <v>#N/A</v>
      </c>
      <c r="P89" s="41" t="str">
        <f>'Core Indicators'!CQ89</f>
        <v>x</v>
      </c>
      <c r="Q89" s="41">
        <f>'Core Indicators'!DG89</f>
        <v>0</v>
      </c>
      <c r="R89" s="41">
        <f>'Core Indicators'!DO89</f>
        <v>6574000</v>
      </c>
      <c r="S89" s="41">
        <f>'Core Indicators'!DW89</f>
        <v>250000</v>
      </c>
      <c r="T89" s="41" t="str">
        <f>'Core Indicators'!EE89</f>
        <v>x</v>
      </c>
      <c r="U89" s="41" t="str">
        <f>'Core Indicators'!EM89</f>
        <v>x</v>
      </c>
      <c r="V89" s="41" t="str">
        <f>'Core Indicators'!FC89</f>
        <v>x</v>
      </c>
      <c r="W89" s="41" t="str">
        <f>'Core Indicators'!FK89</f>
        <v>x</v>
      </c>
      <c r="X89" s="41" t="str">
        <f>'Core Indicators'!FS89</f>
        <v>x</v>
      </c>
      <c r="Y89" s="41">
        <f>'Core Indicators'!GA89</f>
        <v>2</v>
      </c>
      <c r="Z89" s="41">
        <f>'Core Indicators'!GI89</f>
        <v>0</v>
      </c>
      <c r="AA89" s="41">
        <f>'Core Indicators'!GQ89</f>
        <v>0</v>
      </c>
      <c r="AB89" s="41">
        <f>'Core Indicators'!GY89</f>
        <v>0</v>
      </c>
      <c r="AC89" s="41">
        <f>'Core Indicators'!HG89</f>
        <v>0</v>
      </c>
      <c r="AD89" s="41">
        <f>'Core Indicators'!HO89</f>
        <v>0</v>
      </c>
      <c r="AE89" s="41">
        <f>'Core Indicators'!HW89</f>
        <v>1</v>
      </c>
      <c r="AF89" s="41">
        <f>'Core Indicators'!IE89</f>
        <v>0</v>
      </c>
      <c r="AG89" s="41">
        <f>'Core Indicators'!IM89</f>
        <v>0</v>
      </c>
    </row>
    <row r="90" spans="1:33" ht="20.149999999999999" customHeight="1" x14ac:dyDescent="0.35">
      <c r="A90" s="224" t="str">
        <f>'Core Indicators'!A:A</f>
        <v>Conflict in Azad Jammu &amp; Kashmir</v>
      </c>
      <c r="B90" s="224" t="str">
        <f>'Core Indicators'!B:B</f>
        <v>Conflict/ Violence</v>
      </c>
      <c r="C90" s="224" t="str">
        <f>'Core Indicators'!C90</f>
        <v>PAK004</v>
      </c>
      <c r="D90" s="224" t="str">
        <f>'Core Indicators'!D90</f>
        <v>Pakistan</v>
      </c>
      <c r="E90" s="224" t="str">
        <f>'Core Indicators'!E90</f>
        <v>PAK</v>
      </c>
      <c r="F90" s="42">
        <f>'Core Indicators'!O90</f>
        <v>13297</v>
      </c>
      <c r="G90" s="42">
        <f>'Core Indicators'!W90</f>
        <v>4461000</v>
      </c>
      <c r="H90" s="42">
        <f>'Core Indicators'!AE90</f>
        <v>3000</v>
      </c>
      <c r="I90" s="42">
        <f>'Core Indicators'!AM90</f>
        <v>3000</v>
      </c>
      <c r="J90" s="42">
        <f>'Core Indicators'!AU90</f>
        <v>57</v>
      </c>
      <c r="K90" s="42" t="str">
        <f>'Core Indicators'!BC90</f>
        <v>x</v>
      </c>
      <c r="L90" s="42">
        <f>'Core Indicators'!BK90</f>
        <v>47</v>
      </c>
      <c r="M90" s="42">
        <f>'Core Indicators'!BS90</f>
        <v>127</v>
      </c>
      <c r="N90" s="42">
        <f>'Core Indicators'!CA90</f>
        <v>12</v>
      </c>
      <c r="O90" s="42" t="e">
        <f>'Core Indicators'!CI90</f>
        <v>#N/A</v>
      </c>
      <c r="P90" s="42" t="str">
        <f>'Core Indicators'!CQ90</f>
        <v>x</v>
      </c>
      <c r="Q90" s="42">
        <f>'Core Indicators'!DG90</f>
        <v>4461000</v>
      </c>
      <c r="R90" s="42" t="str">
        <f>'Core Indicators'!DO90</f>
        <v>x</v>
      </c>
      <c r="S90" s="42" t="str">
        <f>'Core Indicators'!DW90</f>
        <v>x</v>
      </c>
      <c r="T90" s="42" t="str">
        <f>'Core Indicators'!EE90</f>
        <v>x</v>
      </c>
      <c r="U90" s="42" t="str">
        <f>'Core Indicators'!EM90</f>
        <v>x</v>
      </c>
      <c r="V90" s="42">
        <f>'Core Indicators'!FC90</f>
        <v>2</v>
      </c>
      <c r="W90" s="42" t="str">
        <f>'Core Indicators'!FK90</f>
        <v>x</v>
      </c>
      <c r="X90" s="42" t="str">
        <f>'Core Indicators'!FS90</f>
        <v>x</v>
      </c>
      <c r="Y90" s="42">
        <f>'Core Indicators'!GA90</f>
        <v>1</v>
      </c>
      <c r="Z90" s="42">
        <f>'Core Indicators'!GI90</f>
        <v>1</v>
      </c>
      <c r="AA90" s="42">
        <f>'Core Indicators'!GQ90</f>
        <v>0</v>
      </c>
      <c r="AB90" s="42">
        <f>'Core Indicators'!GY90</f>
        <v>0</v>
      </c>
      <c r="AC90" s="42">
        <f>'Core Indicators'!HG90</f>
        <v>0</v>
      </c>
      <c r="AD90" s="42">
        <f>'Core Indicators'!HO90</f>
        <v>2</v>
      </c>
      <c r="AE90" s="42">
        <f>'Core Indicators'!HW90</f>
        <v>2</v>
      </c>
      <c r="AF90" s="42">
        <f>'Core Indicators'!IE90</f>
        <v>1</v>
      </c>
      <c r="AG90" s="42">
        <f>'Core Indicators'!IM90</f>
        <v>3</v>
      </c>
    </row>
    <row r="91" spans="1:33" ht="20.149999999999999" customHeight="1" x14ac:dyDescent="0.35">
      <c r="A91" s="62" t="str">
        <f>'Core Indicators'!A:A</f>
        <v xml:space="preserve">Floods and political and economic crisis </v>
      </c>
      <c r="B91" s="62" t="str">
        <f>'Core Indicators'!B:B</f>
        <v>Floods,Political/economic crisis</v>
      </c>
      <c r="C91" s="62" t="str">
        <f>'Core Indicators'!C91</f>
        <v>PAK006</v>
      </c>
      <c r="D91" s="62" t="str">
        <f>'Core Indicators'!D91</f>
        <v>Pakistan</v>
      </c>
      <c r="E91" s="62" t="str">
        <f>'Core Indicators'!E91</f>
        <v>PAK</v>
      </c>
      <c r="F91" s="41">
        <f>'Core Indicators'!O91</f>
        <v>484256</v>
      </c>
      <c r="G91" s="41">
        <f>'Core Indicators'!W91</f>
        <v>50789000</v>
      </c>
      <c r="H91" s="41">
        <f>'Core Indicators'!AE91</f>
        <v>27455000</v>
      </c>
      <c r="I91" s="41">
        <f>'Core Indicators'!AM91</f>
        <v>143000</v>
      </c>
      <c r="J91" s="41" t="str">
        <f>'Core Indicators'!AU91</f>
        <v>x</v>
      </c>
      <c r="K91" s="41" t="e">
        <f>'Core Indicators'!BC91</f>
        <v>#N/A</v>
      </c>
      <c r="L91" s="41" t="str">
        <f>'Core Indicators'!BK91</f>
        <v>x</v>
      </c>
      <c r="M91" s="41" t="e">
        <f>'Core Indicators'!BS91</f>
        <v>#N/A</v>
      </c>
      <c r="N91" s="41" t="e">
        <f>'Core Indicators'!CA91</f>
        <v>#N/A</v>
      </c>
      <c r="O91" s="41" t="e">
        <f>'Core Indicators'!CI91</f>
        <v>#N/A</v>
      </c>
      <c r="P91" s="41" t="e">
        <f>'Core Indicators'!CQ91</f>
        <v>#N/A</v>
      </c>
      <c r="Q91" s="41">
        <f>'Core Indicators'!DG91</f>
        <v>23334000</v>
      </c>
      <c r="R91" s="41">
        <f>'Core Indicators'!DO91</f>
        <v>17463000</v>
      </c>
      <c r="S91" s="41">
        <f>'Core Indicators'!DW91</f>
        <v>9284000</v>
      </c>
      <c r="T91" s="41">
        <f>'Core Indicators'!EE91</f>
        <v>708000</v>
      </c>
      <c r="U91" s="41">
        <f>'Core Indicators'!EM91</f>
        <v>0</v>
      </c>
      <c r="V91" s="41">
        <f>'Core Indicators'!FC91</f>
        <v>4</v>
      </c>
      <c r="W91" s="41" t="e">
        <f>'Core Indicators'!FK91</f>
        <v>#N/A</v>
      </c>
      <c r="X91" s="41" t="e">
        <f>'Core Indicators'!FS91</f>
        <v>#N/A</v>
      </c>
      <c r="Y91" s="41">
        <f>'Core Indicators'!GA91</f>
        <v>1</v>
      </c>
      <c r="Z91" s="41">
        <f>'Core Indicators'!GI91</f>
        <v>3</v>
      </c>
      <c r="AA91" s="41">
        <f>'Core Indicators'!GQ91</f>
        <v>0</v>
      </c>
      <c r="AB91" s="41">
        <f>'Core Indicators'!GY91</f>
        <v>0</v>
      </c>
      <c r="AC91" s="41">
        <f>'Core Indicators'!HG91</f>
        <v>2</v>
      </c>
      <c r="AD91" s="41">
        <f>'Core Indicators'!HO91</f>
        <v>3</v>
      </c>
      <c r="AE91" s="41">
        <f>'Core Indicators'!HW91</f>
        <v>2</v>
      </c>
      <c r="AF91" s="41">
        <f>'Core Indicators'!IE91</f>
        <v>1</v>
      </c>
      <c r="AG91" s="41">
        <f>'Core Indicators'!IM91</f>
        <v>3</v>
      </c>
    </row>
    <row r="92" spans="1:33" ht="20.149999999999999" customHeight="1" x14ac:dyDescent="0.35">
      <c r="A92" s="224" t="str">
        <f>'Core Indicators'!A:A</f>
        <v>Displacement from Afghanistan to Pakistan</v>
      </c>
      <c r="B92" s="224" t="str">
        <f>'Core Indicators'!B:B</f>
        <v>International Displacement</v>
      </c>
      <c r="C92" s="224" t="str">
        <f>'Core Indicators'!C92</f>
        <v>PAK007</v>
      </c>
      <c r="D92" s="224" t="str">
        <f>'Core Indicators'!D92</f>
        <v>Pakistan</v>
      </c>
      <c r="E92" s="224" t="str">
        <f>'Core Indicators'!E92</f>
        <v>PAK</v>
      </c>
      <c r="F92" s="42">
        <f>'Core Indicators'!O92</f>
        <v>449837</v>
      </c>
      <c r="G92" s="42">
        <f>'Core Indicators'!W92</f>
        <v>60674000</v>
      </c>
      <c r="H92" s="42">
        <f>'Core Indicators'!AE92</f>
        <v>2560000</v>
      </c>
      <c r="I92" s="42">
        <f>'Core Indicators'!AM92</f>
        <v>2560000</v>
      </c>
      <c r="J92" s="42" t="str">
        <f>'Core Indicators'!AU92</f>
        <v>x</v>
      </c>
      <c r="K92" s="42" t="e">
        <f>'Core Indicators'!BC92</f>
        <v>#N/A</v>
      </c>
      <c r="L92" s="42" t="str">
        <f>'Core Indicators'!BK92</f>
        <v>x</v>
      </c>
      <c r="M92" s="42" t="e">
        <f>'Core Indicators'!BS92</f>
        <v>#N/A</v>
      </c>
      <c r="N92" s="42" t="e">
        <f>'Core Indicators'!CA92</f>
        <v>#N/A</v>
      </c>
      <c r="O92" s="42" t="e">
        <f>'Core Indicators'!CI92</f>
        <v>#N/A</v>
      </c>
      <c r="P92" s="42" t="e">
        <f>'Core Indicators'!CQ92</f>
        <v>#N/A</v>
      </c>
      <c r="Q92" s="42">
        <f>'Core Indicators'!DG92</f>
        <v>58114000</v>
      </c>
      <c r="R92" s="42">
        <f>'Core Indicators'!DO92</f>
        <v>0</v>
      </c>
      <c r="S92" s="42">
        <f>'Core Indicators'!DW92</f>
        <v>2560000</v>
      </c>
      <c r="T92" s="42" t="str">
        <f>'Core Indicators'!EE92</f>
        <v>x</v>
      </c>
      <c r="U92" s="42" t="str">
        <f>'Core Indicators'!EM92</f>
        <v>x</v>
      </c>
      <c r="V92" s="42">
        <f>'Core Indicators'!FC92</f>
        <v>3</v>
      </c>
      <c r="W92" s="42" t="e">
        <f>'Core Indicators'!FK92</f>
        <v>#N/A</v>
      </c>
      <c r="X92" s="42" t="e">
        <f>'Core Indicators'!FS92</f>
        <v>#N/A</v>
      </c>
      <c r="Y92" s="42">
        <f>'Core Indicators'!GA92</f>
        <v>1</v>
      </c>
      <c r="Z92" s="42">
        <f>'Core Indicators'!GI92</f>
        <v>2</v>
      </c>
      <c r="AA92" s="42">
        <f>'Core Indicators'!GQ92</f>
        <v>0</v>
      </c>
      <c r="AB92" s="42">
        <f>'Core Indicators'!GY92</f>
        <v>0</v>
      </c>
      <c r="AC92" s="42">
        <f>'Core Indicators'!HG92</f>
        <v>2</v>
      </c>
      <c r="AD92" s="42">
        <f>'Core Indicators'!HO92</f>
        <v>3</v>
      </c>
      <c r="AE92" s="42">
        <f>'Core Indicators'!HW92</f>
        <v>2</v>
      </c>
      <c r="AF92" s="42">
        <f>'Core Indicators'!IE92</f>
        <v>1</v>
      </c>
      <c r="AG92" s="42">
        <f>'Core Indicators'!IM92</f>
        <v>3</v>
      </c>
    </row>
    <row r="93" spans="1:33" ht="20.149999999999999" customHeight="1" x14ac:dyDescent="0.35">
      <c r="A93" s="62" t="str">
        <f>'Core Indicators'!A:A</f>
        <v>Multiple crises in Pakistan</v>
      </c>
      <c r="B93" s="62" t="str">
        <f>'Core Indicators'!B:B</f>
        <v>Floods,International Displacement,Political/economic crisis,Conflict/ Violence</v>
      </c>
      <c r="C93" s="62" t="str">
        <f>'Core Indicators'!C93</f>
        <v>PAK008</v>
      </c>
      <c r="D93" s="62" t="str">
        <f>'Core Indicators'!D93</f>
        <v>Pakistan</v>
      </c>
      <c r="E93" s="62" t="str">
        <f>'Core Indicators'!E93</f>
        <v>PAK</v>
      </c>
      <c r="F93" s="41">
        <f>'Core Indicators'!O93</f>
        <v>498459</v>
      </c>
      <c r="G93" s="41">
        <f>'Core Indicators'!W93</f>
        <v>86490000</v>
      </c>
      <c r="H93" s="41">
        <f>'Core Indicators'!AE93</f>
        <v>27893000</v>
      </c>
      <c r="I93" s="41">
        <f>'Core Indicators'!AM93</f>
        <v>2706000</v>
      </c>
      <c r="J93" s="41">
        <f>'Core Indicators'!AU93</f>
        <v>57</v>
      </c>
      <c r="K93" s="41" t="str">
        <f>'Core Indicators'!BC93</f>
        <v>x</v>
      </c>
      <c r="L93" s="41">
        <f>'Core Indicators'!BK93</f>
        <v>47</v>
      </c>
      <c r="M93" s="41" t="str">
        <f>'Core Indicators'!BS93</f>
        <v>x</v>
      </c>
      <c r="N93" s="41" t="str">
        <f>'Core Indicators'!CA93</f>
        <v>x</v>
      </c>
      <c r="O93" s="41" t="e">
        <f>'Core Indicators'!CI93</f>
        <v>#N/A</v>
      </c>
      <c r="P93" s="41" t="str">
        <f>'Core Indicators'!CQ93</f>
        <v>x</v>
      </c>
      <c r="Q93" s="41">
        <f>'Core Indicators'!DG93</f>
        <v>58597000</v>
      </c>
      <c r="R93" s="41">
        <f>'Core Indicators'!DO93</f>
        <v>17466000</v>
      </c>
      <c r="S93" s="41">
        <f>'Core Indicators'!DW93</f>
        <v>9719000</v>
      </c>
      <c r="T93" s="41">
        <f>'Core Indicators'!EE93</f>
        <v>708000</v>
      </c>
      <c r="U93" s="41" t="str">
        <f>'Core Indicators'!EM93</f>
        <v>x</v>
      </c>
      <c r="V93" s="41">
        <f>'Core Indicators'!FC93</f>
        <v>4</v>
      </c>
      <c r="W93" s="41" t="str">
        <f>'Core Indicators'!FK93</f>
        <v>x</v>
      </c>
      <c r="X93" s="41" t="str">
        <f>'Core Indicators'!FS93</f>
        <v>x</v>
      </c>
      <c r="Y93" s="41">
        <f>'Core Indicators'!GA93</f>
        <v>1</v>
      </c>
      <c r="Z93" s="41">
        <f>'Core Indicators'!GI93</f>
        <v>2</v>
      </c>
      <c r="AA93" s="41">
        <f>'Core Indicators'!GQ93</f>
        <v>1</v>
      </c>
      <c r="AB93" s="41">
        <f>'Core Indicators'!GY93</f>
        <v>0</v>
      </c>
      <c r="AC93" s="41">
        <f>'Core Indicators'!HG93</f>
        <v>2</v>
      </c>
      <c r="AD93" s="41">
        <f>'Core Indicators'!HO93</f>
        <v>3</v>
      </c>
      <c r="AE93" s="41">
        <f>'Core Indicators'!HW93</f>
        <v>2</v>
      </c>
      <c r="AF93" s="41">
        <f>'Core Indicators'!IE93</f>
        <v>1</v>
      </c>
      <c r="AG93" s="41">
        <f>'Core Indicators'!IM93</f>
        <v>3</v>
      </c>
    </row>
    <row r="94" spans="1:33" ht="20.149999999999999" customHeight="1" x14ac:dyDescent="0.35">
      <c r="A94" s="224" t="str">
        <f>'Core Indicators'!A:A</f>
        <v>Displacement from Venezuela to Panama</v>
      </c>
      <c r="B94" s="224" t="str">
        <f>'Core Indicators'!B:B</f>
        <v>International Displacement</v>
      </c>
      <c r="C94" s="224" t="str">
        <f>'Core Indicators'!C94</f>
        <v>PAN002</v>
      </c>
      <c r="D94" s="224" t="str">
        <f>'Core Indicators'!D94</f>
        <v>Panama</v>
      </c>
      <c r="E94" s="224" t="str">
        <f>'Core Indicators'!E94</f>
        <v>PAN</v>
      </c>
      <c r="F94" s="42">
        <f>'Core Indicators'!O94</f>
        <v>74180</v>
      </c>
      <c r="G94" s="42">
        <f>'Core Indicators'!W94</f>
        <v>4500000</v>
      </c>
      <c r="H94" s="42">
        <f>'Core Indicators'!AE94</f>
        <v>461000</v>
      </c>
      <c r="I94" s="42">
        <f>'Core Indicators'!AM94</f>
        <v>458000</v>
      </c>
      <c r="J94" s="42" t="str">
        <f>'Core Indicators'!AU94</f>
        <v>x</v>
      </c>
      <c r="K94" s="42" t="str">
        <f>'Core Indicators'!BC94</f>
        <v>x</v>
      </c>
      <c r="L94" s="42" t="str">
        <f>'Core Indicators'!BK94</f>
        <v>x</v>
      </c>
      <c r="M94" s="42" t="str">
        <f>'Core Indicators'!BS94</f>
        <v>x</v>
      </c>
      <c r="N94" s="42" t="str">
        <f>'Core Indicators'!CA94</f>
        <v>x</v>
      </c>
      <c r="O94" s="42" t="e">
        <f>'Core Indicators'!CI94</f>
        <v>#N/A</v>
      </c>
      <c r="P94" s="42" t="str">
        <f>'Core Indicators'!CQ94</f>
        <v>x</v>
      </c>
      <c r="Q94" s="42">
        <f>'Core Indicators'!DG94</f>
        <v>4036000</v>
      </c>
      <c r="R94" s="42">
        <f>'Core Indicators'!DO94</f>
        <v>52000</v>
      </c>
      <c r="S94" s="42">
        <f>'Core Indicators'!DW94</f>
        <v>412000</v>
      </c>
      <c r="T94" s="42" t="str">
        <f>'Core Indicators'!EE94</f>
        <v>x</v>
      </c>
      <c r="U94" s="42" t="str">
        <f>'Core Indicators'!EM94</f>
        <v>x</v>
      </c>
      <c r="V94" s="42">
        <f>'Core Indicators'!FC94</f>
        <v>3</v>
      </c>
      <c r="W94" s="42" t="str">
        <f>'Core Indicators'!FK94</f>
        <v>x</v>
      </c>
      <c r="X94" s="42" t="str">
        <f>'Core Indicators'!FS94</f>
        <v>x</v>
      </c>
      <c r="Y94" s="42">
        <f>'Core Indicators'!GA94</f>
        <v>1</v>
      </c>
      <c r="Z94" s="42">
        <f>'Core Indicators'!GI94</f>
        <v>1</v>
      </c>
      <c r="AA94" s="42">
        <f>'Core Indicators'!GQ94</f>
        <v>0</v>
      </c>
      <c r="AB94" s="42">
        <f>'Core Indicators'!GY94</f>
        <v>0</v>
      </c>
      <c r="AC94" s="42">
        <f>'Core Indicators'!HG94</f>
        <v>0</v>
      </c>
      <c r="AD94" s="42">
        <f>'Core Indicators'!HO94</f>
        <v>0</v>
      </c>
      <c r="AE94" s="42">
        <f>'Core Indicators'!HW94</f>
        <v>1</v>
      </c>
      <c r="AF94" s="42">
        <f>'Core Indicators'!IE94</f>
        <v>0</v>
      </c>
      <c r="AG94" s="42">
        <f>'Core Indicators'!IM94</f>
        <v>1</v>
      </c>
    </row>
    <row r="95" spans="1:33" ht="20.149999999999999" customHeight="1" x14ac:dyDescent="0.35">
      <c r="A95" s="62" t="str">
        <f>'Core Indicators'!A:A</f>
        <v>Displacement from Venezuela to Peru</v>
      </c>
      <c r="B95" s="62" t="str">
        <f>'Core Indicators'!B:B</f>
        <v>International Displacement</v>
      </c>
      <c r="C95" s="62" t="str">
        <f>'Core Indicators'!C95</f>
        <v>PER002</v>
      </c>
      <c r="D95" s="62" t="str">
        <f>'Core Indicators'!D95</f>
        <v>Peru</v>
      </c>
      <c r="E95" s="62" t="str">
        <f>'Core Indicators'!E95</f>
        <v>PER</v>
      </c>
      <c r="F95" s="41">
        <f>'Core Indicators'!O95</f>
        <v>672294</v>
      </c>
      <c r="G95" s="41">
        <f>'Core Indicators'!W95</f>
        <v>24844000</v>
      </c>
      <c r="H95" s="41">
        <f>'Core Indicators'!AE95</f>
        <v>2913000</v>
      </c>
      <c r="I95" s="41">
        <f>'Core Indicators'!AM95</f>
        <v>2053000</v>
      </c>
      <c r="J95" s="41" t="str">
        <f>'Core Indicators'!AU95</f>
        <v>x</v>
      </c>
      <c r="K95" s="41" t="str">
        <f>'Core Indicators'!BC95</f>
        <v>x</v>
      </c>
      <c r="L95" s="41" t="str">
        <f>'Core Indicators'!BK95</f>
        <v>x</v>
      </c>
      <c r="M95" s="41" t="str">
        <f>'Core Indicators'!BS95</f>
        <v>x</v>
      </c>
      <c r="N95" s="41" t="str">
        <f>'Core Indicators'!CA95</f>
        <v>x</v>
      </c>
      <c r="O95" s="41" t="e">
        <f>'Core Indicators'!CI95</f>
        <v>#N/A</v>
      </c>
      <c r="P95" s="41" t="str">
        <f>'Core Indicators'!CQ95</f>
        <v>x</v>
      </c>
      <c r="Q95" s="41">
        <f>'Core Indicators'!DG95</f>
        <v>21931000</v>
      </c>
      <c r="R95" s="41">
        <f>'Core Indicators'!DO95</f>
        <v>643000</v>
      </c>
      <c r="S95" s="41">
        <f>'Core Indicators'!DW95</f>
        <v>2270000</v>
      </c>
      <c r="T95" s="41" t="str">
        <f>'Core Indicators'!EE95</f>
        <v>x</v>
      </c>
      <c r="U95" s="41" t="str">
        <f>'Core Indicators'!EM95</f>
        <v>x</v>
      </c>
      <c r="V95" s="41">
        <f>'Core Indicators'!FC95</f>
        <v>3</v>
      </c>
      <c r="W95" s="41" t="str">
        <f>'Core Indicators'!FK95</f>
        <v>x</v>
      </c>
      <c r="X95" s="41" t="str">
        <f>'Core Indicators'!FS95</f>
        <v>x</v>
      </c>
      <c r="Y95" s="41">
        <f>'Core Indicators'!GA95</f>
        <v>0</v>
      </c>
      <c r="Z95" s="41">
        <f>'Core Indicators'!GI95</f>
        <v>0</v>
      </c>
      <c r="AA95" s="41">
        <f>'Core Indicators'!GQ95</f>
        <v>0</v>
      </c>
      <c r="AB95" s="41">
        <f>'Core Indicators'!GY95</f>
        <v>0</v>
      </c>
      <c r="AC95" s="41">
        <f>'Core Indicators'!HG95</f>
        <v>0</v>
      </c>
      <c r="AD95" s="41">
        <f>'Core Indicators'!HO95</f>
        <v>1</v>
      </c>
      <c r="AE95" s="41">
        <f>'Core Indicators'!HW95</f>
        <v>0</v>
      </c>
      <c r="AF95" s="41">
        <f>'Core Indicators'!IE95</f>
        <v>1</v>
      </c>
      <c r="AG95" s="41">
        <f>'Core Indicators'!IM95</f>
        <v>2</v>
      </c>
    </row>
    <row r="96" spans="1:33" ht="20.149999999999999" customHeight="1" x14ac:dyDescent="0.35">
      <c r="A96" s="224" t="str">
        <f>'Core Indicators'!A:A</f>
        <v>Conflict in Mindanao</v>
      </c>
      <c r="B96" s="224" t="str">
        <f>'Core Indicators'!B:B</f>
        <v>Conflict/ Violence</v>
      </c>
      <c r="C96" s="224" t="str">
        <f>'Core Indicators'!C96</f>
        <v>PHL003</v>
      </c>
      <c r="D96" s="224" t="str">
        <f>'Core Indicators'!D96</f>
        <v>Philippines</v>
      </c>
      <c r="E96" s="224" t="str">
        <f>'Core Indicators'!E96</f>
        <v>PHL</v>
      </c>
      <c r="F96" s="42">
        <f>'Core Indicators'!O96</f>
        <v>99949</v>
      </c>
      <c r="G96" s="42">
        <f>'Core Indicators'!W96</f>
        <v>26252000</v>
      </c>
      <c r="H96" s="42">
        <f>'Core Indicators'!AE96</f>
        <v>97000</v>
      </c>
      <c r="I96" s="42">
        <f>'Core Indicators'!AM96</f>
        <v>97000</v>
      </c>
      <c r="J96" s="42" t="str">
        <f>'Core Indicators'!AU96</f>
        <v>x</v>
      </c>
      <c r="K96" s="42" t="str">
        <f>'Core Indicators'!BC96</f>
        <v>x</v>
      </c>
      <c r="L96" s="42">
        <f>'Core Indicators'!BK96</f>
        <v>142</v>
      </c>
      <c r="M96" s="42" t="str">
        <f>'Core Indicators'!BS96</f>
        <v>x</v>
      </c>
      <c r="N96" s="42" t="str">
        <f>'Core Indicators'!CA96</f>
        <v>x</v>
      </c>
      <c r="O96" s="42" t="e">
        <f>'Core Indicators'!CI96</f>
        <v>#N/A</v>
      </c>
      <c r="P96" s="42" t="str">
        <f>'Core Indicators'!CQ96</f>
        <v>x</v>
      </c>
      <c r="Q96" s="42">
        <f>'Core Indicators'!DG96</f>
        <v>26156000</v>
      </c>
      <c r="R96" s="42">
        <f>'Core Indicators'!DO96</f>
        <v>0</v>
      </c>
      <c r="S96" s="42">
        <f>'Core Indicators'!DW96</f>
        <v>97000</v>
      </c>
      <c r="T96" s="42" t="str">
        <f>'Core Indicators'!EE96</f>
        <v>x</v>
      </c>
      <c r="U96" s="42" t="str">
        <f>'Core Indicators'!EM96</f>
        <v>x</v>
      </c>
      <c r="V96" s="42">
        <f>'Core Indicators'!FC96</f>
        <v>4</v>
      </c>
      <c r="W96" s="42" t="str">
        <f>'Core Indicators'!FK96</f>
        <v>x</v>
      </c>
      <c r="X96" s="42" t="str">
        <f>'Core Indicators'!FS96</f>
        <v>x</v>
      </c>
      <c r="Y96" s="42">
        <f>'Core Indicators'!GA96</f>
        <v>1</v>
      </c>
      <c r="Z96" s="42">
        <f>'Core Indicators'!GI96</f>
        <v>1</v>
      </c>
      <c r="AA96" s="42">
        <f>'Core Indicators'!GQ96</f>
        <v>1</v>
      </c>
      <c r="AB96" s="42">
        <f>'Core Indicators'!GY96</f>
        <v>0</v>
      </c>
      <c r="AC96" s="42">
        <f>'Core Indicators'!HG96</f>
        <v>0</v>
      </c>
      <c r="AD96" s="42">
        <f>'Core Indicators'!HO96</f>
        <v>0</v>
      </c>
      <c r="AE96" s="42">
        <f>'Core Indicators'!HW96</f>
        <v>0</v>
      </c>
      <c r="AF96" s="42">
        <f>'Core Indicators'!IE96</f>
        <v>1</v>
      </c>
      <c r="AG96" s="42">
        <f>'Core Indicators'!IM96</f>
        <v>3</v>
      </c>
    </row>
    <row r="97" spans="1:33" ht="20.149999999999999" customHeight="1" x14ac:dyDescent="0.35">
      <c r="A97" s="62" t="str">
        <f>'Core Indicators'!A:A</f>
        <v>Conflict in Highlands</v>
      </c>
      <c r="B97" s="62" t="str">
        <f>'Core Indicators'!B:B</f>
        <v>Conflict/ Violence</v>
      </c>
      <c r="C97" s="62" t="str">
        <f>'Core Indicators'!C97</f>
        <v>PNG003</v>
      </c>
      <c r="D97" s="62" t="str">
        <f>'Core Indicators'!D97</f>
        <v>Papua New Guinea</v>
      </c>
      <c r="E97" s="62" t="str">
        <f>'Core Indicators'!E97</f>
        <v>PNG</v>
      </c>
      <c r="F97" s="41">
        <f>'Core Indicators'!O97</f>
        <v>63667</v>
      </c>
      <c r="G97" s="41">
        <f>'Core Indicators'!W97</f>
        <v>4566000</v>
      </c>
      <c r="H97" s="41">
        <f>'Core Indicators'!AE97</f>
        <v>571000</v>
      </c>
      <c r="I97" s="41">
        <f>'Core Indicators'!AM97</f>
        <v>9000</v>
      </c>
      <c r="J97" s="41" t="str">
        <f>'Core Indicators'!AU97</f>
        <v>x</v>
      </c>
      <c r="K97" s="41" t="str">
        <f>'Core Indicators'!BC97</f>
        <v>x</v>
      </c>
      <c r="L97" s="41">
        <f>'Core Indicators'!BK97</f>
        <v>34</v>
      </c>
      <c r="M97" s="41" t="str">
        <f>'Core Indicators'!BS97</f>
        <v>x</v>
      </c>
      <c r="N97" s="41" t="str">
        <f>'Core Indicators'!CA97</f>
        <v>x</v>
      </c>
      <c r="O97" s="41" t="e">
        <f>'Core Indicators'!CI97</f>
        <v>#N/A</v>
      </c>
      <c r="P97" s="41" t="str">
        <f>'Core Indicators'!CQ97</f>
        <v>x</v>
      </c>
      <c r="Q97" s="41">
        <f>'Core Indicators'!DG97</f>
        <v>3995000</v>
      </c>
      <c r="R97" s="41">
        <f>'Core Indicators'!DO97</f>
        <v>562000</v>
      </c>
      <c r="S97" s="41">
        <f>'Core Indicators'!DW97</f>
        <v>9000</v>
      </c>
      <c r="T97" s="41" t="str">
        <f>'Core Indicators'!EE97</f>
        <v>x</v>
      </c>
      <c r="U97" s="41" t="str">
        <f>'Core Indicators'!EM97</f>
        <v>x</v>
      </c>
      <c r="V97" s="41">
        <f>'Core Indicators'!FC97</f>
        <v>4</v>
      </c>
      <c r="W97" s="41" t="str">
        <f>'Core Indicators'!FK97</f>
        <v>x</v>
      </c>
      <c r="X97" s="41" t="str">
        <f>'Core Indicators'!FS97</f>
        <v>x</v>
      </c>
      <c r="Y97" s="41">
        <f>'Core Indicators'!GA97</f>
        <v>1</v>
      </c>
      <c r="Z97" s="41">
        <f>'Core Indicators'!GI97</f>
        <v>2</v>
      </c>
      <c r="AA97" s="41">
        <f>'Core Indicators'!GQ97</f>
        <v>0</v>
      </c>
      <c r="AB97" s="41">
        <f>'Core Indicators'!GY97</f>
        <v>0</v>
      </c>
      <c r="AC97" s="41">
        <f>'Core Indicators'!HG97</f>
        <v>0</v>
      </c>
      <c r="AD97" s="41">
        <f>'Core Indicators'!HO97</f>
        <v>2</v>
      </c>
      <c r="AE97" s="41">
        <f>'Core Indicators'!HW97</f>
        <v>2</v>
      </c>
      <c r="AF97" s="41">
        <f>'Core Indicators'!IE97</f>
        <v>0</v>
      </c>
      <c r="AG97" s="41">
        <f>'Core Indicators'!IM97</f>
        <v>3</v>
      </c>
    </row>
    <row r="98" spans="1:33" ht="20.149999999999999" customHeight="1" x14ac:dyDescent="0.35">
      <c r="A98" s="224" t="str">
        <f>'Core Indicators'!A:A</f>
        <v>Complex crisis in DPRK</v>
      </c>
      <c r="B98" s="224" t="str">
        <f>'Core Indicators'!B:B</f>
        <v>Drought/drier conditions,Political/economic crisis,Floods</v>
      </c>
      <c r="C98" s="224" t="str">
        <f>'Core Indicators'!C98</f>
        <v>PRK001</v>
      </c>
      <c r="D98" s="224" t="str">
        <f>'Core Indicators'!D98</f>
        <v>DPRK</v>
      </c>
      <c r="E98" s="224" t="str">
        <f>'Core Indicators'!E98</f>
        <v>PRK</v>
      </c>
      <c r="F98" s="42">
        <f>'Core Indicators'!O98</f>
        <v>120410</v>
      </c>
      <c r="G98" s="42">
        <f>'Core Indicators'!W98</f>
        <v>26555000</v>
      </c>
      <c r="H98" s="42">
        <f>'Core Indicators'!AE98</f>
        <v>26555000</v>
      </c>
      <c r="I98" s="42">
        <f>'Core Indicators'!AM98</f>
        <v>34000</v>
      </c>
      <c r="J98" s="42" t="str">
        <f>'Core Indicators'!AU98</f>
        <v>x</v>
      </c>
      <c r="K98" s="42" t="str">
        <f>'Core Indicators'!BC98</f>
        <v>x</v>
      </c>
      <c r="L98" s="42" t="str">
        <f>'Core Indicators'!BK98</f>
        <v>x</v>
      </c>
      <c r="M98" s="42" t="str">
        <f>'Core Indicators'!BS98</f>
        <v>x</v>
      </c>
      <c r="N98" s="42" t="str">
        <f>'Core Indicators'!CA98</f>
        <v>x</v>
      </c>
      <c r="O98" s="42" t="e">
        <f>'Core Indicators'!CI98</f>
        <v>#N/A</v>
      </c>
      <c r="P98" s="42" t="str">
        <f>'Core Indicators'!CQ98</f>
        <v>x</v>
      </c>
      <c r="Q98" s="42">
        <f>'Core Indicators'!DG98</f>
        <v>0</v>
      </c>
      <c r="R98" s="42">
        <f>'Core Indicators'!DO98</f>
        <v>16125000</v>
      </c>
      <c r="S98" s="42">
        <f>'Core Indicators'!DW98</f>
        <v>10430000</v>
      </c>
      <c r="T98" s="42" t="str">
        <f>'Core Indicators'!EE98</f>
        <v>x</v>
      </c>
      <c r="U98" s="42" t="str">
        <f>'Core Indicators'!EM98</f>
        <v>x</v>
      </c>
      <c r="V98" s="42">
        <f>'Core Indicators'!FC98</f>
        <v>4</v>
      </c>
      <c r="W98" s="42" t="str">
        <f>'Core Indicators'!FK98</f>
        <v>x</v>
      </c>
      <c r="X98" s="42" t="str">
        <f>'Core Indicators'!FS98</f>
        <v>x</v>
      </c>
      <c r="Y98" s="42">
        <f>'Core Indicators'!GA98</f>
        <v>1</v>
      </c>
      <c r="Z98" s="42">
        <f>'Core Indicators'!GI98</f>
        <v>2</v>
      </c>
      <c r="AA98" s="42">
        <f>'Core Indicators'!GQ98</f>
        <v>1</v>
      </c>
      <c r="AB98" s="42">
        <f>'Core Indicators'!GY98</f>
        <v>0</v>
      </c>
      <c r="AC98" s="42">
        <f>'Core Indicators'!HG98</f>
        <v>2</v>
      </c>
      <c r="AD98" s="42">
        <f>'Core Indicators'!HO98</f>
        <v>2</v>
      </c>
      <c r="AE98" s="42">
        <f>'Core Indicators'!HW98</f>
        <v>0</v>
      </c>
      <c r="AF98" s="42">
        <f>'Core Indicators'!IE98</f>
        <v>0</v>
      </c>
      <c r="AG98" s="42">
        <f>'Core Indicators'!IM98</f>
        <v>1</v>
      </c>
    </row>
    <row r="99" spans="1:33" ht="20.149999999999999" customHeight="1" x14ac:dyDescent="0.35">
      <c r="A99" s="62" t="str">
        <f>'Core Indicators'!A:A</f>
        <v>Multiple crises in Palestine</v>
      </c>
      <c r="B99" s="62" t="str">
        <f>'Core Indicators'!B:B</f>
        <v>Conflict/ Violence</v>
      </c>
      <c r="C99" s="62" t="str">
        <f>'Core Indicators'!C99</f>
        <v>PSE002</v>
      </c>
      <c r="D99" s="62" t="str">
        <f>'Core Indicators'!D99</f>
        <v>Palestine</v>
      </c>
      <c r="E99" s="62" t="str">
        <f>'Core Indicators'!E99</f>
        <v>PSE</v>
      </c>
      <c r="F99" s="41">
        <f>'Core Indicators'!O99</f>
        <v>6025</v>
      </c>
      <c r="G99" s="41">
        <f>'Core Indicators'!W99</f>
        <v>5370000</v>
      </c>
      <c r="H99" s="41">
        <f>'Core Indicators'!AE99</f>
        <v>5370000</v>
      </c>
      <c r="I99" s="41">
        <f>'Core Indicators'!AM99</f>
        <v>6361000</v>
      </c>
      <c r="J99" s="41">
        <f>'Core Indicators'!AU99</f>
        <v>17689</v>
      </c>
      <c r="K99" s="41" t="str">
        <f>'Core Indicators'!BC99</f>
        <v>x</v>
      </c>
      <c r="L99" s="41">
        <f>'Core Indicators'!BK99</f>
        <v>8999</v>
      </c>
      <c r="M99" s="41" t="str">
        <f>'Core Indicators'!BS99</f>
        <v>x</v>
      </c>
      <c r="N99" s="41" t="str">
        <f>'Core Indicators'!CA99</f>
        <v>x</v>
      </c>
      <c r="O99" s="41" t="e">
        <f>'Core Indicators'!CI99</f>
        <v>#N/A</v>
      </c>
      <c r="P99" s="41" t="str">
        <f>'Core Indicators'!CQ99</f>
        <v>x</v>
      </c>
      <c r="Q99" s="41">
        <f>'Core Indicators'!DG99</f>
        <v>0</v>
      </c>
      <c r="R99" s="41">
        <f>'Core Indicators'!DO99</f>
        <v>2070000</v>
      </c>
      <c r="S99" s="41">
        <f>'Core Indicators'!DW99</f>
        <v>1696000</v>
      </c>
      <c r="T99" s="41">
        <f>'Core Indicators'!EE99</f>
        <v>1135000</v>
      </c>
      <c r="U99" s="41">
        <f>'Core Indicators'!EM99</f>
        <v>470000</v>
      </c>
      <c r="V99" s="41">
        <f>'Core Indicators'!FC99</f>
        <v>5</v>
      </c>
      <c r="W99" s="41" t="str">
        <f>'Core Indicators'!FK99</f>
        <v>x</v>
      </c>
      <c r="X99" s="41" t="str">
        <f>'Core Indicators'!FS99</f>
        <v>x</v>
      </c>
      <c r="Y99" s="41">
        <f>'Core Indicators'!GA99</f>
        <v>3</v>
      </c>
      <c r="Z99" s="41">
        <f>'Core Indicators'!GI99</f>
        <v>3</v>
      </c>
      <c r="AA99" s="41">
        <f>'Core Indicators'!GQ99</f>
        <v>3</v>
      </c>
      <c r="AB99" s="41">
        <f>'Core Indicators'!GY99</f>
        <v>3</v>
      </c>
      <c r="AC99" s="41">
        <f>'Core Indicators'!HG99</f>
        <v>3</v>
      </c>
      <c r="AD99" s="41">
        <f>'Core Indicators'!HO99</f>
        <v>3</v>
      </c>
      <c r="AE99" s="41">
        <f>'Core Indicators'!HW99</f>
        <v>3</v>
      </c>
      <c r="AF99" s="41">
        <f>'Core Indicators'!IE99</f>
        <v>2</v>
      </c>
      <c r="AG99" s="41">
        <f>'Core Indicators'!IM99</f>
        <v>3</v>
      </c>
    </row>
    <row r="100" spans="1:33" ht="20.149999999999999" customHeight="1" x14ac:dyDescent="0.35">
      <c r="A100" s="224" t="str">
        <f>'Core Indicators'!A:A</f>
        <v>Conflict in the West Bank</v>
      </c>
      <c r="B100" s="224" t="str">
        <f>'Core Indicators'!B:B</f>
        <v>Conflict/ Violence</v>
      </c>
      <c r="C100" s="224" t="str">
        <f>'Core Indicators'!C100</f>
        <v>PSE003</v>
      </c>
      <c r="D100" s="224" t="str">
        <f>'Core Indicators'!D100</f>
        <v>Palestine</v>
      </c>
      <c r="E100" s="224" t="str">
        <f>'Core Indicators'!E100</f>
        <v>PSE</v>
      </c>
      <c r="F100" s="42">
        <f>'Core Indicators'!O100</f>
        <v>5660</v>
      </c>
      <c r="G100" s="42">
        <f>'Core Indicators'!W100</f>
        <v>3270000</v>
      </c>
      <c r="H100" s="42">
        <f>'Core Indicators'!AE100</f>
        <v>3270000</v>
      </c>
      <c r="I100" s="42">
        <f>'Core Indicators'!AM100</f>
        <v>4382000</v>
      </c>
      <c r="J100" s="42">
        <f>'Core Indicators'!AU100</f>
        <v>2014</v>
      </c>
      <c r="K100" s="42" t="str">
        <f>'Core Indicators'!BC100</f>
        <v>x</v>
      </c>
      <c r="L100" s="42">
        <f>'Core Indicators'!BK100</f>
        <v>171</v>
      </c>
      <c r="M100" s="42" t="str">
        <f>'Core Indicators'!BS100</f>
        <v>x</v>
      </c>
      <c r="N100" s="42" t="str">
        <f>'Core Indicators'!CA100</f>
        <v>x</v>
      </c>
      <c r="O100" s="42" t="e">
        <f>'Core Indicators'!CI100</f>
        <v>#N/A</v>
      </c>
      <c r="P100" s="42" t="str">
        <f>'Core Indicators'!CQ100</f>
        <v>x</v>
      </c>
      <c r="Q100" s="42">
        <f>'Core Indicators'!DG100</f>
        <v>0</v>
      </c>
      <c r="R100" s="42">
        <f>'Core Indicators'!DO100</f>
        <v>2070000</v>
      </c>
      <c r="S100" s="42">
        <f>'Core Indicators'!DW100</f>
        <v>1200000</v>
      </c>
      <c r="T100" s="42" t="str">
        <f>'Core Indicators'!EE100</f>
        <v>x</v>
      </c>
      <c r="U100" s="42" t="str">
        <f>'Core Indicators'!EM100</f>
        <v>x</v>
      </c>
      <c r="V100" s="42">
        <f>'Core Indicators'!FC100</f>
        <v>5</v>
      </c>
      <c r="W100" s="42" t="str">
        <f>'Core Indicators'!FK100</f>
        <v>x</v>
      </c>
      <c r="X100" s="42" t="str">
        <f>'Core Indicators'!FS100</f>
        <v>x</v>
      </c>
      <c r="Y100" s="42">
        <f>'Core Indicators'!GA100</f>
        <v>2</v>
      </c>
      <c r="Z100" s="42">
        <f>'Core Indicators'!GI100</f>
        <v>3</v>
      </c>
      <c r="AA100" s="42">
        <f>'Core Indicators'!GQ100</f>
        <v>3</v>
      </c>
      <c r="AB100" s="42">
        <f>'Core Indicators'!GY100</f>
        <v>2</v>
      </c>
      <c r="AC100" s="42">
        <f>'Core Indicators'!HG100</f>
        <v>2</v>
      </c>
      <c r="AD100" s="42">
        <f>'Core Indicators'!HO100</f>
        <v>3</v>
      </c>
      <c r="AE100" s="42">
        <f>'Core Indicators'!HW100</f>
        <v>3</v>
      </c>
      <c r="AF100" s="42">
        <f>'Core Indicators'!IE100</f>
        <v>2</v>
      </c>
      <c r="AG100" s="42">
        <f>'Core Indicators'!IM100</f>
        <v>0</v>
      </c>
    </row>
    <row r="101" spans="1:33" ht="20.149999999999999" customHeight="1" x14ac:dyDescent="0.35">
      <c r="A101" s="62" t="str">
        <f>'Core Indicators'!A:A</f>
        <v>Conflict in Gaza</v>
      </c>
      <c r="B101" s="62" t="str">
        <f>'Core Indicators'!B:B</f>
        <v>Conflict/ Violence</v>
      </c>
      <c r="C101" s="62" t="str">
        <f>'Core Indicators'!C101</f>
        <v>PSE004</v>
      </c>
      <c r="D101" s="62" t="str">
        <f>'Core Indicators'!D101</f>
        <v>Palestine</v>
      </c>
      <c r="E101" s="62" t="str">
        <f>'Core Indicators'!E101</f>
        <v>PSE</v>
      </c>
      <c r="F101" s="41">
        <f>'Core Indicators'!O101</f>
        <v>365</v>
      </c>
      <c r="G101" s="41">
        <f>'Core Indicators'!W101</f>
        <v>2100000</v>
      </c>
      <c r="H101" s="41">
        <f>'Core Indicators'!AE101</f>
        <v>2100000</v>
      </c>
      <c r="I101" s="41">
        <f>'Core Indicators'!AM101</f>
        <v>1979000</v>
      </c>
      <c r="J101" s="41">
        <f>'Core Indicators'!AU101</f>
        <v>15675</v>
      </c>
      <c r="K101" s="41" t="str">
        <f>'Core Indicators'!BC101</f>
        <v>x</v>
      </c>
      <c r="L101" s="41">
        <f>'Core Indicators'!BK101</f>
        <v>8828</v>
      </c>
      <c r="M101" s="41" t="str">
        <f>'Core Indicators'!BS101</f>
        <v>x</v>
      </c>
      <c r="N101" s="41" t="str">
        <f>'Core Indicators'!CA101</f>
        <v>x</v>
      </c>
      <c r="O101" s="41" t="e">
        <f>'Core Indicators'!CI101</f>
        <v>#N/A</v>
      </c>
      <c r="P101" s="41" t="str">
        <f>'Core Indicators'!CQ101</f>
        <v>x</v>
      </c>
      <c r="Q101" s="41">
        <f>'Core Indicators'!DG101</f>
        <v>0</v>
      </c>
      <c r="R101" s="41">
        <f>'Core Indicators'!DO101</f>
        <v>0</v>
      </c>
      <c r="S101" s="41">
        <f>'Core Indicators'!DW101</f>
        <v>496000</v>
      </c>
      <c r="T101" s="41">
        <f>'Core Indicators'!EE101</f>
        <v>1135000</v>
      </c>
      <c r="U101" s="41">
        <f>'Core Indicators'!EM101</f>
        <v>470000</v>
      </c>
      <c r="V101" s="41">
        <f>'Core Indicators'!FC101</f>
        <v>5</v>
      </c>
      <c r="W101" s="41" t="str">
        <f>'Core Indicators'!FK101</f>
        <v>x</v>
      </c>
      <c r="X101" s="41" t="str">
        <f>'Core Indicators'!FS101</f>
        <v>x</v>
      </c>
      <c r="Y101" s="41">
        <f>'Core Indicators'!GA101</f>
        <v>2</v>
      </c>
      <c r="Z101" s="41">
        <f>'Core Indicators'!GI101</f>
        <v>3</v>
      </c>
      <c r="AA101" s="41">
        <f>'Core Indicators'!GQ101</f>
        <v>3</v>
      </c>
      <c r="AB101" s="41">
        <f>'Core Indicators'!GY101</f>
        <v>3</v>
      </c>
      <c r="AC101" s="41">
        <f>'Core Indicators'!HG101</f>
        <v>3</v>
      </c>
      <c r="AD101" s="41">
        <f>'Core Indicators'!HO101</f>
        <v>3</v>
      </c>
      <c r="AE101" s="41">
        <f>'Core Indicators'!HW101</f>
        <v>3</v>
      </c>
      <c r="AF101" s="41">
        <f>'Core Indicators'!IE101</f>
        <v>2</v>
      </c>
      <c r="AG101" s="41">
        <f>'Core Indicators'!IM101</f>
        <v>3</v>
      </c>
    </row>
    <row r="102" spans="1:33" ht="20.149999999999999" customHeight="1" x14ac:dyDescent="0.35">
      <c r="A102" s="224" t="str">
        <f>'Core Indicators'!A:A</f>
        <v>Displacement from Ukraine to Russia</v>
      </c>
      <c r="B102" s="224" t="str">
        <f>'Core Indicators'!B:B</f>
        <v>International Displacement</v>
      </c>
      <c r="C102" s="224" t="str">
        <f>'Core Indicators'!C102</f>
        <v>RUS002</v>
      </c>
      <c r="D102" s="224" t="str">
        <f>'Core Indicators'!D102</f>
        <v>Russia</v>
      </c>
      <c r="E102" s="224" t="str">
        <f>'Core Indicators'!E102</f>
        <v>RUS</v>
      </c>
      <c r="F102" s="42">
        <f>'Core Indicators'!O102</f>
        <v>16376870</v>
      </c>
      <c r="G102" s="42">
        <f>'Core Indicators'!W102</f>
        <v>145050000</v>
      </c>
      <c r="H102" s="42">
        <f>'Core Indicators'!AE102</f>
        <v>1224000</v>
      </c>
      <c r="I102" s="42">
        <f>'Core Indicators'!AM102</f>
        <v>1224000</v>
      </c>
      <c r="J102" s="42" t="str">
        <f>'Core Indicators'!AU102</f>
        <v>x</v>
      </c>
      <c r="K102" s="42" t="str">
        <f>'Core Indicators'!BC102</f>
        <v>x</v>
      </c>
      <c r="L102" s="42">
        <f>'Core Indicators'!BK102</f>
        <v>0</v>
      </c>
      <c r="M102" s="42" t="str">
        <f>'Core Indicators'!BS102</f>
        <v>x</v>
      </c>
      <c r="N102" s="42" t="str">
        <f>'Core Indicators'!CA102</f>
        <v>x</v>
      </c>
      <c r="O102" s="42" t="e">
        <f>'Core Indicators'!CI102</f>
        <v>#N/A</v>
      </c>
      <c r="P102" s="42" t="str">
        <f>'Core Indicators'!CQ102</f>
        <v>x</v>
      </c>
      <c r="Q102" s="42">
        <f>'Core Indicators'!DG102</f>
        <v>143826000</v>
      </c>
      <c r="R102" s="42">
        <f>'Core Indicators'!DO102</f>
        <v>0</v>
      </c>
      <c r="S102" s="42">
        <f>'Core Indicators'!DW102</f>
        <v>1224000</v>
      </c>
      <c r="T102" s="42">
        <f>'Core Indicators'!EE102</f>
        <v>0</v>
      </c>
      <c r="U102" s="42">
        <f>'Core Indicators'!EM102</f>
        <v>0</v>
      </c>
      <c r="V102" s="42">
        <f>'Core Indicators'!FC102</f>
        <v>2</v>
      </c>
      <c r="W102" s="42" t="str">
        <f>'Core Indicators'!FK102</f>
        <v>x</v>
      </c>
      <c r="X102" s="42" t="str">
        <f>'Core Indicators'!FS102</f>
        <v>x</v>
      </c>
      <c r="Y102" s="42">
        <f>'Core Indicators'!GA102</f>
        <v>2</v>
      </c>
      <c r="Z102" s="42">
        <f>'Core Indicators'!GI102</f>
        <v>1</v>
      </c>
      <c r="AA102" s="42">
        <f>'Core Indicators'!GQ102</f>
        <v>2</v>
      </c>
      <c r="AB102" s="42">
        <f>'Core Indicators'!GY102</f>
        <v>0</v>
      </c>
      <c r="AC102" s="42">
        <f>'Core Indicators'!HG102</f>
        <v>3</v>
      </c>
      <c r="AD102" s="42">
        <f>'Core Indicators'!HO102</f>
        <v>2</v>
      </c>
      <c r="AE102" s="42">
        <f>'Core Indicators'!HW102</f>
        <v>1</v>
      </c>
      <c r="AF102" s="42">
        <f>'Core Indicators'!IE102</f>
        <v>0</v>
      </c>
      <c r="AG102" s="42">
        <f>'Core Indicators'!IM102</f>
        <v>2</v>
      </c>
    </row>
    <row r="103" spans="1:33" ht="20.149999999999999" customHeight="1" x14ac:dyDescent="0.35">
      <c r="A103" s="62" t="str">
        <f>'Core Indicators'!A:A</f>
        <v>International displacement to Rwanda</v>
      </c>
      <c r="B103" s="62" t="str">
        <f>'Core Indicators'!B:B</f>
        <v>International Displacement</v>
      </c>
      <c r="C103" s="62" t="str">
        <f>'Core Indicators'!C103</f>
        <v>RWA002</v>
      </c>
      <c r="D103" s="62" t="str">
        <f>'Core Indicators'!D103</f>
        <v>Rwanda</v>
      </c>
      <c r="E103" s="62" t="str">
        <f>'Core Indicators'!E103</f>
        <v>RWA</v>
      </c>
      <c r="F103" s="41">
        <f>'Core Indicators'!O103</f>
        <v>20524</v>
      </c>
      <c r="G103" s="41">
        <f>'Core Indicators'!W103</f>
        <v>2519000</v>
      </c>
      <c r="H103" s="41">
        <f>'Core Indicators'!AE103</f>
        <v>137000</v>
      </c>
      <c r="I103" s="41">
        <f>'Core Indicators'!AM103</f>
        <v>137000</v>
      </c>
      <c r="J103" s="41" t="str">
        <f>'Core Indicators'!AU103</f>
        <v>x</v>
      </c>
      <c r="K103" s="41" t="str">
        <f>'Core Indicators'!BC103</f>
        <v>x</v>
      </c>
      <c r="L103" s="41" t="str">
        <f>'Core Indicators'!BK103</f>
        <v>x</v>
      </c>
      <c r="M103" s="41" t="str">
        <f>'Core Indicators'!BS103</f>
        <v>x</v>
      </c>
      <c r="N103" s="41" t="str">
        <f>'Core Indicators'!CA103</f>
        <v>x</v>
      </c>
      <c r="O103" s="41" t="e">
        <f>'Core Indicators'!CI103</f>
        <v>#N/A</v>
      </c>
      <c r="P103" s="41" t="str">
        <f>'Core Indicators'!CQ103</f>
        <v>x</v>
      </c>
      <c r="Q103" s="41">
        <f>'Core Indicators'!DG103</f>
        <v>2382000</v>
      </c>
      <c r="R103" s="41">
        <f>'Core Indicators'!DO103</f>
        <v>0</v>
      </c>
      <c r="S103" s="41">
        <f>'Core Indicators'!DW103</f>
        <v>137000</v>
      </c>
      <c r="T103" s="41" t="str">
        <f>'Core Indicators'!EE103</f>
        <v>x</v>
      </c>
      <c r="U103" s="41" t="str">
        <f>'Core Indicators'!EM103</f>
        <v>x</v>
      </c>
      <c r="V103" s="41">
        <f>'Core Indicators'!FC103</f>
        <v>3</v>
      </c>
      <c r="W103" s="41">
        <f>'Core Indicators'!FK103</f>
        <v>0</v>
      </c>
      <c r="X103" s="41">
        <f>'Core Indicators'!FS103</f>
        <v>0</v>
      </c>
      <c r="Y103" s="41">
        <f>'Core Indicators'!GA103</f>
        <v>1</v>
      </c>
      <c r="Z103" s="41">
        <f>'Core Indicators'!GI103</f>
        <v>1</v>
      </c>
      <c r="AA103" s="41">
        <f>'Core Indicators'!GQ103</f>
        <v>0</v>
      </c>
      <c r="AB103" s="41">
        <f>'Core Indicators'!GY103</f>
        <v>0</v>
      </c>
      <c r="AC103" s="41">
        <f>'Core Indicators'!HG103</f>
        <v>0</v>
      </c>
      <c r="AD103" s="41">
        <f>'Core Indicators'!HO103</f>
        <v>0</v>
      </c>
      <c r="AE103" s="41">
        <f>'Core Indicators'!HW103</f>
        <v>0</v>
      </c>
      <c r="AF103" s="41">
        <f>'Core Indicators'!IE103</f>
        <v>0</v>
      </c>
      <c r="AG103" s="41">
        <f>'Core Indicators'!IM103</f>
        <v>0</v>
      </c>
    </row>
    <row r="104" spans="1:33" ht="20.149999999999999" customHeight="1" x14ac:dyDescent="0.35">
      <c r="A104" s="224" t="str">
        <f>'Core Indicators'!A:A</f>
        <v>Complex crisis in Sudan</v>
      </c>
      <c r="B104" s="224" t="str">
        <f>'Core Indicators'!B:B</f>
        <v>International Displacement,Conflict/ Violence,Political/economic crisis</v>
      </c>
      <c r="C104" s="224" t="str">
        <f>'Core Indicators'!C104</f>
        <v>SDN001</v>
      </c>
      <c r="D104" s="224" t="str">
        <f>'Core Indicators'!D104</f>
        <v>Sudan</v>
      </c>
      <c r="E104" s="224" t="str">
        <f>'Core Indicators'!E104</f>
        <v>SDN</v>
      </c>
      <c r="F104" s="42">
        <f>'Core Indicators'!O104</f>
        <v>1840687</v>
      </c>
      <c r="G104" s="42">
        <f>'Core Indicators'!W104</f>
        <v>47500000</v>
      </c>
      <c r="H104" s="42">
        <f>'Core Indicators'!AE104</f>
        <v>47500000</v>
      </c>
      <c r="I104" s="42">
        <f>'Core Indicators'!AM104</f>
        <v>14554000</v>
      </c>
      <c r="J104" s="42" t="str">
        <f>'Core Indicators'!AU104</f>
        <v>x</v>
      </c>
      <c r="K104" s="42" t="str">
        <f>'Core Indicators'!BC104</f>
        <v>x</v>
      </c>
      <c r="L104" s="42">
        <f>'Core Indicators'!BK104</f>
        <v>11343</v>
      </c>
      <c r="M104" s="42" t="str">
        <f>'Core Indicators'!BS104</f>
        <v>x</v>
      </c>
      <c r="N104" s="42" t="str">
        <f>'Core Indicators'!CA104</f>
        <v>x</v>
      </c>
      <c r="O104" s="42" t="e">
        <f>'Core Indicators'!CI104</f>
        <v>#N/A</v>
      </c>
      <c r="P104" s="42" t="str">
        <f>'Core Indicators'!CQ104</f>
        <v>x</v>
      </c>
      <c r="Q104" s="42">
        <f>'Core Indicators'!DG104</f>
        <v>0</v>
      </c>
      <c r="R104" s="42">
        <f>'Core Indicators'!DO104</f>
        <v>17059000</v>
      </c>
      <c r="S104" s="42">
        <f>'Core Indicators'!DW104</f>
        <v>12499000</v>
      </c>
      <c r="T104" s="42">
        <f>'Core Indicators'!EE104</f>
        <v>15619000</v>
      </c>
      <c r="U104" s="42">
        <f>'Core Indicators'!EM104</f>
        <v>2323000</v>
      </c>
      <c r="V104" s="42">
        <f>'Core Indicators'!FC104</f>
        <v>5</v>
      </c>
      <c r="W104" s="42" t="str">
        <f>'Core Indicators'!FK104</f>
        <v>x</v>
      </c>
      <c r="X104" s="42" t="str">
        <f>'Core Indicators'!FS104</f>
        <v>x</v>
      </c>
      <c r="Y104" s="42">
        <f>'Core Indicators'!GA104</f>
        <v>2</v>
      </c>
      <c r="Z104" s="42">
        <f>'Core Indicators'!GI104</f>
        <v>3</v>
      </c>
      <c r="AA104" s="42">
        <f>'Core Indicators'!GQ104</f>
        <v>3</v>
      </c>
      <c r="AB104" s="42">
        <f>'Core Indicators'!GY104</f>
        <v>3</v>
      </c>
      <c r="AC104" s="42">
        <f>'Core Indicators'!HG104</f>
        <v>3</v>
      </c>
      <c r="AD104" s="42">
        <f>'Core Indicators'!HO104</f>
        <v>3</v>
      </c>
      <c r="AE104" s="42">
        <f>'Core Indicators'!HW104</f>
        <v>3</v>
      </c>
      <c r="AF104" s="42">
        <f>'Core Indicators'!IE104</f>
        <v>1</v>
      </c>
      <c r="AG104" s="42">
        <f>'Core Indicators'!IM104</f>
        <v>3</v>
      </c>
    </row>
    <row r="105" spans="1:33" ht="20.149999999999999" customHeight="1" x14ac:dyDescent="0.35">
      <c r="A105" s="62" t="str">
        <f>'Core Indicators'!A:A</f>
        <v>Climatic shocks and economic vulnerability in Senegal</v>
      </c>
      <c r="B105" s="62" t="str">
        <f>'Core Indicators'!B:B</f>
        <v>Floods,Drought/drier conditions,Political/economic crisis</v>
      </c>
      <c r="C105" s="62" t="str">
        <f>'Core Indicators'!C105</f>
        <v>SEN002</v>
      </c>
      <c r="D105" s="62" t="str">
        <f>'Core Indicators'!D105</f>
        <v>Senegal</v>
      </c>
      <c r="E105" s="62" t="str">
        <f>'Core Indicators'!E105</f>
        <v>SEN</v>
      </c>
      <c r="F105" s="41">
        <f>'Core Indicators'!O105</f>
        <v>192530</v>
      </c>
      <c r="G105" s="41">
        <f>'Core Indicators'!W105</f>
        <v>19076000</v>
      </c>
      <c r="H105" s="41">
        <f>'Core Indicators'!AE105</f>
        <v>5657000</v>
      </c>
      <c r="I105" s="41" t="str">
        <f>'Core Indicators'!AM105</f>
        <v>x</v>
      </c>
      <c r="J105" s="41" t="str">
        <f>'Core Indicators'!AU105</f>
        <v>x</v>
      </c>
      <c r="K105" s="41" t="str">
        <f>'Core Indicators'!BC105</f>
        <v>x</v>
      </c>
      <c r="L105" s="41" t="str">
        <f>'Core Indicators'!BK105</f>
        <v>x</v>
      </c>
      <c r="M105" s="41" t="str">
        <f>'Core Indicators'!BS105</f>
        <v>x</v>
      </c>
      <c r="N105" s="41" t="str">
        <f>'Core Indicators'!CA105</f>
        <v>x</v>
      </c>
      <c r="O105" s="41" t="e">
        <f>'Core Indicators'!CI105</f>
        <v>#N/A</v>
      </c>
      <c r="P105" s="41" t="str">
        <f>'Core Indicators'!CQ105</f>
        <v>x</v>
      </c>
      <c r="Q105" s="41">
        <f>'Core Indicators'!DG105</f>
        <v>13419000</v>
      </c>
      <c r="R105" s="41">
        <f>'Core Indicators'!DO105</f>
        <v>4343000</v>
      </c>
      <c r="S105" s="41">
        <f>'Core Indicators'!DW105</f>
        <v>1222000</v>
      </c>
      <c r="T105" s="41">
        <f>'Core Indicators'!EE105</f>
        <v>92000</v>
      </c>
      <c r="U105" s="41">
        <f>'Core Indicators'!EM105</f>
        <v>0</v>
      </c>
      <c r="V105" s="41">
        <f>'Core Indicators'!FC105</f>
        <v>5</v>
      </c>
      <c r="W105" s="41" t="str">
        <f>'Core Indicators'!FK105</f>
        <v>x</v>
      </c>
      <c r="X105" s="41" t="str">
        <f>'Core Indicators'!FS105</f>
        <v>x</v>
      </c>
      <c r="Y105" s="41">
        <f>'Core Indicators'!GA105</f>
        <v>0</v>
      </c>
      <c r="Z105" s="41">
        <f>'Core Indicators'!GI105</f>
        <v>0</v>
      </c>
      <c r="AA105" s="41">
        <f>'Core Indicators'!GQ105</f>
        <v>0</v>
      </c>
      <c r="AB105" s="41">
        <f>'Core Indicators'!GY105</f>
        <v>0</v>
      </c>
      <c r="AC105" s="41">
        <f>'Core Indicators'!HG105</f>
        <v>0</v>
      </c>
      <c r="AD105" s="41">
        <f>'Core Indicators'!HO105</f>
        <v>0</v>
      </c>
      <c r="AE105" s="41">
        <f>'Core Indicators'!HW105</f>
        <v>0</v>
      </c>
      <c r="AF105" s="41">
        <f>'Core Indicators'!IE105</f>
        <v>1</v>
      </c>
      <c r="AG105" s="41">
        <f>'Core Indicators'!IM105</f>
        <v>1</v>
      </c>
    </row>
    <row r="106" spans="1:33" ht="20.149999999999999" customHeight="1" x14ac:dyDescent="0.35">
      <c r="A106" s="224" t="str">
        <f>'Core Indicators'!A:A</f>
        <v>Political and Economic crisis in El Salvador</v>
      </c>
      <c r="B106" s="224" t="str">
        <f>'Core Indicators'!B:B</f>
        <v>Political/economic crisis</v>
      </c>
      <c r="C106" s="224" t="str">
        <f>'Core Indicators'!C106</f>
        <v>SLV001</v>
      </c>
      <c r="D106" s="224" t="str">
        <f>'Core Indicators'!D106</f>
        <v>El Salvador</v>
      </c>
      <c r="E106" s="224" t="str">
        <f>'Core Indicators'!E106</f>
        <v>SLV</v>
      </c>
      <c r="F106" s="42">
        <f>'Core Indicators'!O106</f>
        <v>20720</v>
      </c>
      <c r="G106" s="42">
        <f>'Core Indicators'!W106</f>
        <v>6400000</v>
      </c>
      <c r="H106" s="42">
        <f>'Core Indicators'!AE106</f>
        <v>5681000</v>
      </c>
      <c r="I106" s="42">
        <f>'Core Indicators'!AM106</f>
        <v>289000</v>
      </c>
      <c r="J106" s="42" t="str">
        <f>'Core Indicators'!AU106</f>
        <v>x</v>
      </c>
      <c r="K106" s="42" t="str">
        <f>'Core Indicators'!BC106</f>
        <v>x</v>
      </c>
      <c r="L106" s="42">
        <f>'Core Indicators'!BK106</f>
        <v>2</v>
      </c>
      <c r="M106" s="42" t="str">
        <f>'Core Indicators'!BS106</f>
        <v>x</v>
      </c>
      <c r="N106" s="42" t="str">
        <f>'Core Indicators'!CA106</f>
        <v>x</v>
      </c>
      <c r="O106" s="42" t="e">
        <f>'Core Indicators'!CI106</f>
        <v>#N/A</v>
      </c>
      <c r="P106" s="42" t="str">
        <f>'Core Indicators'!CQ106</f>
        <v>x</v>
      </c>
      <c r="Q106" s="42">
        <f>'Core Indicators'!DG106</f>
        <v>719000</v>
      </c>
      <c r="R106" s="42">
        <f>'Core Indicators'!DO106</f>
        <v>4862000</v>
      </c>
      <c r="S106" s="42">
        <f>'Core Indicators'!DW106</f>
        <v>819000</v>
      </c>
      <c r="T106" s="42">
        <f>'Core Indicators'!EE106</f>
        <v>0</v>
      </c>
      <c r="U106" s="42">
        <f>'Core Indicators'!EM106</f>
        <v>0</v>
      </c>
      <c r="V106" s="42">
        <f>'Core Indicators'!FC106</f>
        <v>4</v>
      </c>
      <c r="W106" s="42" t="str">
        <f>'Core Indicators'!FK106</f>
        <v>x</v>
      </c>
      <c r="X106" s="42" t="str">
        <f>'Core Indicators'!FS106</f>
        <v>x</v>
      </c>
      <c r="Y106" s="42">
        <f>'Core Indicators'!GA106</f>
        <v>2</v>
      </c>
      <c r="Z106" s="42">
        <f>'Core Indicators'!GI106</f>
        <v>1</v>
      </c>
      <c r="AA106" s="42">
        <f>'Core Indicators'!GQ106</f>
        <v>1</v>
      </c>
      <c r="AB106" s="42">
        <f>'Core Indicators'!GY106</f>
        <v>0</v>
      </c>
      <c r="AC106" s="42">
        <f>'Core Indicators'!HG106</f>
        <v>2</v>
      </c>
      <c r="AD106" s="42">
        <f>'Core Indicators'!HO106</f>
        <v>0</v>
      </c>
      <c r="AE106" s="42">
        <f>'Core Indicators'!HW106</f>
        <v>0</v>
      </c>
      <c r="AF106" s="42">
        <f>'Core Indicators'!IE106</f>
        <v>0</v>
      </c>
      <c r="AG106" s="42">
        <f>'Core Indicators'!IM106</f>
        <v>0</v>
      </c>
    </row>
    <row r="107" spans="1:33" ht="20.149999999999999" customHeight="1" x14ac:dyDescent="0.35">
      <c r="A107" s="62" t="str">
        <f>'Core Indicators'!A:A</f>
        <v>Complex crisis in Somalia</v>
      </c>
      <c r="B107" s="62" t="str">
        <f>'Core Indicators'!B:B</f>
        <v>Conflict/ Violence,International Displacement,Floods,Drought/drier conditions</v>
      </c>
      <c r="C107" s="62" t="str">
        <f>'Core Indicators'!C107</f>
        <v>SOM001</v>
      </c>
      <c r="D107" s="62" t="str">
        <f>'Core Indicators'!D107</f>
        <v>Somalia</v>
      </c>
      <c r="E107" s="62" t="str">
        <f>'Core Indicators'!E107</f>
        <v>SOM</v>
      </c>
      <c r="F107" s="41">
        <f>'Core Indicators'!O107</f>
        <v>627340</v>
      </c>
      <c r="G107" s="41">
        <f>'Core Indicators'!W107</f>
        <v>19280000</v>
      </c>
      <c r="H107" s="41">
        <f>'Core Indicators'!AE107</f>
        <v>9080000</v>
      </c>
      <c r="I107" s="41">
        <f>'Core Indicators'!AM107</f>
        <v>5620000</v>
      </c>
      <c r="J107" s="41" t="str">
        <f>'Core Indicators'!AU107</f>
        <v>x</v>
      </c>
      <c r="K107" s="41">
        <f>'Core Indicators'!BC107</f>
        <v>1803035</v>
      </c>
      <c r="L107" s="41">
        <f>'Core Indicators'!BK107</f>
        <v>5097</v>
      </c>
      <c r="M107" s="41" t="str">
        <f>'Core Indicators'!BS107</f>
        <v>x</v>
      </c>
      <c r="N107" s="41" t="str">
        <f>'Core Indicators'!CA107</f>
        <v>x</v>
      </c>
      <c r="O107" s="41" t="e">
        <f>'Core Indicators'!CI107</f>
        <v>#N/A</v>
      </c>
      <c r="P107" s="41" t="str">
        <f>'Core Indicators'!CQ107</f>
        <v>x</v>
      </c>
      <c r="Q107" s="41">
        <f>'Core Indicators'!DG107</f>
        <v>10200000</v>
      </c>
      <c r="R107" s="41">
        <f>'Core Indicators'!DO107</f>
        <v>3100000</v>
      </c>
      <c r="S107" s="41">
        <f>'Core Indicators'!DW107</f>
        <v>2880000</v>
      </c>
      <c r="T107" s="41">
        <f>'Core Indicators'!EE107</f>
        <v>3100000</v>
      </c>
      <c r="U107" s="41">
        <f>'Core Indicators'!EM107</f>
        <v>0</v>
      </c>
      <c r="V107" s="41">
        <f>'Core Indicators'!FC107</f>
        <v>5</v>
      </c>
      <c r="W107" s="41" t="str">
        <f>'Core Indicators'!FK107</f>
        <v>x</v>
      </c>
      <c r="X107" s="41" t="str">
        <f>'Core Indicators'!FS107</f>
        <v>x</v>
      </c>
      <c r="Y107" s="41">
        <f>'Core Indicators'!GA107</f>
        <v>1</v>
      </c>
      <c r="Z107" s="41">
        <f>'Core Indicators'!GI107</f>
        <v>3</v>
      </c>
      <c r="AA107" s="41">
        <f>'Core Indicators'!GQ107</f>
        <v>3</v>
      </c>
      <c r="AB107" s="41">
        <f>'Core Indicators'!GY107</f>
        <v>3</v>
      </c>
      <c r="AC107" s="41">
        <f>'Core Indicators'!HG107</f>
        <v>0</v>
      </c>
      <c r="AD107" s="41">
        <f>'Core Indicators'!HO107</f>
        <v>3</v>
      </c>
      <c r="AE107" s="41">
        <f>'Core Indicators'!HW107</f>
        <v>3</v>
      </c>
      <c r="AF107" s="41">
        <f>'Core Indicators'!IE107</f>
        <v>3</v>
      </c>
      <c r="AG107" s="41">
        <f>'Core Indicators'!IM107</f>
        <v>3</v>
      </c>
    </row>
    <row r="108" spans="1:33" ht="20.149999999999999" customHeight="1" x14ac:dyDescent="0.35">
      <c r="A108" s="224" t="str">
        <f>'Core Indicators'!A:A</f>
        <v>International displacement to Somalia</v>
      </c>
      <c r="B108" s="224" t="str">
        <f>'Core Indicators'!B:B</f>
        <v>International Displacement</v>
      </c>
      <c r="C108" s="224" t="str">
        <f>'Core Indicators'!C108</f>
        <v>SOM002</v>
      </c>
      <c r="D108" s="224" t="str">
        <f>'Core Indicators'!D108</f>
        <v>Somalia</v>
      </c>
      <c r="E108" s="224" t="str">
        <f>'Core Indicators'!E108</f>
        <v>SOM</v>
      </c>
      <c r="F108" s="42">
        <f>'Core Indicators'!O108</f>
        <v>98924</v>
      </c>
      <c r="G108" s="42">
        <f>'Core Indicators'!W108</f>
        <v>2738000</v>
      </c>
      <c r="H108" s="42">
        <f>'Core Indicators'!AE108</f>
        <v>44000</v>
      </c>
      <c r="I108" s="42">
        <f>'Core Indicators'!AM108</f>
        <v>44000</v>
      </c>
      <c r="J108" s="42" t="str">
        <f>'Core Indicators'!AU108</f>
        <v>x</v>
      </c>
      <c r="K108" s="42" t="str">
        <f>'Core Indicators'!BC108</f>
        <v>x</v>
      </c>
      <c r="L108" s="42" t="str">
        <f>'Core Indicators'!BK108</f>
        <v>x</v>
      </c>
      <c r="M108" s="42" t="str">
        <f>'Core Indicators'!BS108</f>
        <v>x</v>
      </c>
      <c r="N108" s="42" t="str">
        <f>'Core Indicators'!CA108</f>
        <v>x</v>
      </c>
      <c r="O108" s="42" t="e">
        <f>'Core Indicators'!CI108</f>
        <v>#N/A</v>
      </c>
      <c r="P108" s="42" t="str">
        <f>'Core Indicators'!CQ108</f>
        <v>x</v>
      </c>
      <c r="Q108" s="42">
        <f>'Core Indicators'!DG108</f>
        <v>2694000</v>
      </c>
      <c r="R108" s="42">
        <f>'Core Indicators'!DO108</f>
        <v>0</v>
      </c>
      <c r="S108" s="42">
        <f>'Core Indicators'!DW108</f>
        <v>44000</v>
      </c>
      <c r="T108" s="42" t="str">
        <f>'Core Indicators'!EE108</f>
        <v>x</v>
      </c>
      <c r="U108" s="42" t="str">
        <f>'Core Indicators'!EM108</f>
        <v>x</v>
      </c>
      <c r="V108" s="42">
        <f>'Core Indicators'!FC108</f>
        <v>3</v>
      </c>
      <c r="W108" s="42" t="str">
        <f>'Core Indicators'!FK108</f>
        <v>x</v>
      </c>
      <c r="X108" s="42" t="str">
        <f>'Core Indicators'!FS108</f>
        <v>x</v>
      </c>
      <c r="Y108" s="42">
        <f>'Core Indicators'!GA108</f>
        <v>1</v>
      </c>
      <c r="Z108" s="42">
        <f>'Core Indicators'!GI108</f>
        <v>3</v>
      </c>
      <c r="AA108" s="42">
        <f>'Core Indicators'!GQ108</f>
        <v>2</v>
      </c>
      <c r="AB108" s="42">
        <f>'Core Indicators'!GY108</f>
        <v>3</v>
      </c>
      <c r="AC108" s="42">
        <f>'Core Indicators'!HG108</f>
        <v>0</v>
      </c>
      <c r="AD108" s="42">
        <f>'Core Indicators'!HO108</f>
        <v>3</v>
      </c>
      <c r="AE108" s="42">
        <f>'Core Indicators'!HW108</f>
        <v>3</v>
      </c>
      <c r="AF108" s="42">
        <f>'Core Indicators'!IE108</f>
        <v>3</v>
      </c>
      <c r="AG108" s="42">
        <f>'Core Indicators'!IM108</f>
        <v>3</v>
      </c>
    </row>
    <row r="109" spans="1:33" ht="20.149999999999999" customHeight="1" x14ac:dyDescent="0.35">
      <c r="A109" s="62" t="str">
        <f>'Core Indicators'!A:A</f>
        <v>Complex crisis in South Sudan</v>
      </c>
      <c r="B109" s="62" t="str">
        <f>'Core Indicators'!B:B</f>
        <v>Conflict/ Violence,Floods,Political/economic crisis</v>
      </c>
      <c r="C109" s="62" t="str">
        <f>'Core Indicators'!C109</f>
        <v>SSD001</v>
      </c>
      <c r="D109" s="62" t="str">
        <f>'Core Indicators'!D109</f>
        <v>South Sudan</v>
      </c>
      <c r="E109" s="62" t="str">
        <f>'Core Indicators'!E109</f>
        <v>SSD</v>
      </c>
      <c r="F109" s="41">
        <f>'Core Indicators'!O109</f>
        <v>631930</v>
      </c>
      <c r="G109" s="41">
        <f>'Core Indicators'!W109</f>
        <v>13400000</v>
      </c>
      <c r="H109" s="41">
        <f>'Core Indicators'!AE109</f>
        <v>11290000</v>
      </c>
      <c r="I109" s="41">
        <f>'Core Indicators'!AM109</f>
        <v>8230000</v>
      </c>
      <c r="J109" s="41" t="str">
        <f>'Core Indicators'!AU109</f>
        <v>x</v>
      </c>
      <c r="K109" s="41">
        <f>'Core Indicators'!BC109</f>
        <v>4537517</v>
      </c>
      <c r="L109" s="41">
        <f>'Core Indicators'!BK109</f>
        <v>1722</v>
      </c>
      <c r="M109" s="41" t="str">
        <f>'Core Indicators'!BS109</f>
        <v>x</v>
      </c>
      <c r="N109" s="41" t="str">
        <f>'Core Indicators'!CA109</f>
        <v>x</v>
      </c>
      <c r="O109" s="41" t="e">
        <f>'Core Indicators'!CI109</f>
        <v>#N/A</v>
      </c>
      <c r="P109" s="41" t="str">
        <f>'Core Indicators'!CQ109</f>
        <v>x</v>
      </c>
      <c r="Q109" s="41">
        <f>'Core Indicators'!DG109</f>
        <v>2110000</v>
      </c>
      <c r="R109" s="41">
        <f>'Core Indicators'!DO109</f>
        <v>2680000</v>
      </c>
      <c r="S109" s="41">
        <f>'Core Indicators'!DW109</f>
        <v>5090000</v>
      </c>
      <c r="T109" s="41">
        <f>'Core Indicators'!EE109</f>
        <v>3520000</v>
      </c>
      <c r="U109" s="41">
        <f>'Core Indicators'!EM109</f>
        <v>0</v>
      </c>
      <c r="V109" s="41">
        <f>'Core Indicators'!FC109</f>
        <v>5</v>
      </c>
      <c r="W109" s="41" t="str">
        <f>'Core Indicators'!FK109</f>
        <v>x</v>
      </c>
      <c r="X109" s="41" t="str">
        <f>'Core Indicators'!FS109</f>
        <v>x</v>
      </c>
      <c r="Y109" s="41">
        <f>'Core Indicators'!GA109</f>
        <v>1</v>
      </c>
      <c r="Z109" s="41">
        <f>'Core Indicators'!GI109</f>
        <v>3</v>
      </c>
      <c r="AA109" s="41">
        <f>'Core Indicators'!GQ109</f>
        <v>2</v>
      </c>
      <c r="AB109" s="41">
        <f>'Core Indicators'!GY109</f>
        <v>3</v>
      </c>
      <c r="AC109" s="41">
        <f>'Core Indicators'!HG109</f>
        <v>0</v>
      </c>
      <c r="AD109" s="41">
        <f>'Core Indicators'!HO109</f>
        <v>3</v>
      </c>
      <c r="AE109" s="41">
        <f>'Core Indicators'!HW109</f>
        <v>3</v>
      </c>
      <c r="AF109" s="41">
        <f>'Core Indicators'!IE109</f>
        <v>3</v>
      </c>
      <c r="AG109" s="41">
        <f>'Core Indicators'!IM109</f>
        <v>3</v>
      </c>
    </row>
    <row r="110" spans="1:33" ht="20.149999999999999" customHeight="1" x14ac:dyDescent="0.35">
      <c r="A110" s="224" t="str">
        <f>'Core Indicators'!A:A</f>
        <v>Displacement from Sudan to South Sudan</v>
      </c>
      <c r="B110" s="224" t="str">
        <f>'Core Indicators'!B:B</f>
        <v>International Displacement</v>
      </c>
      <c r="C110" s="224" t="str">
        <f>'Core Indicators'!C110</f>
        <v>SSD004</v>
      </c>
      <c r="D110" s="224" t="str">
        <f>'Core Indicators'!D110</f>
        <v>South Sudan</v>
      </c>
      <c r="E110" s="224" t="str">
        <f>'Core Indicators'!E110</f>
        <v>SSD</v>
      </c>
      <c r="F110" s="42">
        <f>'Core Indicators'!O110</f>
        <v>631930</v>
      </c>
      <c r="G110" s="42">
        <f>'Core Indicators'!W110</f>
        <v>13400000</v>
      </c>
      <c r="H110" s="42">
        <f>'Core Indicators'!AE110</f>
        <v>1176000</v>
      </c>
      <c r="I110" s="42">
        <f>'Core Indicators'!AM110</f>
        <v>1176000</v>
      </c>
      <c r="J110" s="42" t="str">
        <f>'Core Indicators'!AU110</f>
        <v>x</v>
      </c>
      <c r="K110" s="42">
        <f>'Core Indicators'!BC110</f>
        <v>4537517</v>
      </c>
      <c r="L110" s="42" t="str">
        <f>'Core Indicators'!BK110</f>
        <v>x</v>
      </c>
      <c r="M110" s="42" t="str">
        <f>'Core Indicators'!BS110</f>
        <v>x</v>
      </c>
      <c r="N110" s="42" t="str">
        <f>'Core Indicators'!CA110</f>
        <v>x</v>
      </c>
      <c r="O110" s="42" t="e">
        <f>'Core Indicators'!CI110</f>
        <v>#N/A</v>
      </c>
      <c r="P110" s="42" t="str">
        <f>'Core Indicators'!CQ110</f>
        <v>x</v>
      </c>
      <c r="Q110" s="42">
        <f>'Core Indicators'!DG110</f>
        <v>12224000</v>
      </c>
      <c r="R110" s="42">
        <f>'Core Indicators'!DO110</f>
        <v>0</v>
      </c>
      <c r="S110" s="42">
        <f>'Core Indicators'!DW110</f>
        <v>1176000</v>
      </c>
      <c r="T110" s="42" t="str">
        <f>'Core Indicators'!EE110</f>
        <v>x</v>
      </c>
      <c r="U110" s="42" t="str">
        <f>'Core Indicators'!EM110</f>
        <v>x</v>
      </c>
      <c r="V110" s="42">
        <f>'Core Indicators'!FC110</f>
        <v>4</v>
      </c>
      <c r="W110" s="42" t="str">
        <f>'Core Indicators'!FK110</f>
        <v>x</v>
      </c>
      <c r="X110" s="42" t="str">
        <f>'Core Indicators'!FS110</f>
        <v>x</v>
      </c>
      <c r="Y110" s="42">
        <f>'Core Indicators'!GA110</f>
        <v>1</v>
      </c>
      <c r="Z110" s="42">
        <f>'Core Indicators'!GI110</f>
        <v>3</v>
      </c>
      <c r="AA110" s="42">
        <f>'Core Indicators'!GQ110</f>
        <v>2</v>
      </c>
      <c r="AB110" s="42">
        <f>'Core Indicators'!GY110</f>
        <v>3</v>
      </c>
      <c r="AC110" s="42">
        <f>'Core Indicators'!HG110</f>
        <v>0</v>
      </c>
      <c r="AD110" s="42">
        <f>'Core Indicators'!HO110</f>
        <v>3</v>
      </c>
      <c r="AE110" s="42">
        <f>'Core Indicators'!HW110</f>
        <v>3</v>
      </c>
      <c r="AF110" s="42">
        <f>'Core Indicators'!IE110</f>
        <v>3</v>
      </c>
      <c r="AG110" s="42">
        <f>'Core Indicators'!IM110</f>
        <v>3</v>
      </c>
    </row>
    <row r="111" spans="1:33" ht="20.149999999999999" customHeight="1" x14ac:dyDescent="0.35">
      <c r="A111" s="62" t="str">
        <f>'Core Indicators'!A:A</f>
        <v>Drought in Eswatini</v>
      </c>
      <c r="B111" s="62" t="str">
        <f>'Core Indicators'!B:B</f>
        <v>Drought/drier conditions</v>
      </c>
      <c r="C111" s="62" t="str">
        <f>'Core Indicators'!C111</f>
        <v>SWZ001</v>
      </c>
      <c r="D111" s="62" t="str">
        <f>'Core Indicators'!D111</f>
        <v>Eswatini</v>
      </c>
      <c r="E111" s="62" t="str">
        <f>'Core Indicators'!E111</f>
        <v>SWZ</v>
      </c>
      <c r="F111" s="41">
        <f>'Core Indicators'!O111</f>
        <v>17300</v>
      </c>
      <c r="G111" s="41">
        <f>'Core Indicators'!W111</f>
        <v>1205000</v>
      </c>
      <c r="H111" s="41">
        <f>'Core Indicators'!AE111</f>
        <v>764000</v>
      </c>
      <c r="I111" s="41">
        <f>'Core Indicators'!AM111</f>
        <v>0</v>
      </c>
      <c r="J111" s="41">
        <f>'Core Indicators'!AU111</f>
        <v>0</v>
      </c>
      <c r="K111" s="41">
        <f>'Core Indicators'!BC111</f>
        <v>0</v>
      </c>
      <c r="L111" s="41">
        <f>'Core Indicators'!BK111</f>
        <v>0</v>
      </c>
      <c r="M111" s="41" t="e">
        <f>'Core Indicators'!BS111</f>
        <v>#N/A</v>
      </c>
      <c r="N111" s="41" t="e">
        <f>'Core Indicators'!CA111</f>
        <v>#N/A</v>
      </c>
      <c r="O111" s="41" t="e">
        <f>'Core Indicators'!CI111</f>
        <v>#N/A</v>
      </c>
      <c r="P111" s="41" t="e">
        <f>'Core Indicators'!CQ111</f>
        <v>#N/A</v>
      </c>
      <c r="Q111" s="41">
        <f>'Core Indicators'!DG111</f>
        <v>441000</v>
      </c>
      <c r="R111" s="41">
        <f>'Core Indicators'!DO111</f>
        <v>460000</v>
      </c>
      <c r="S111" s="41">
        <f>'Core Indicators'!DW111</f>
        <v>270000</v>
      </c>
      <c r="T111" s="41">
        <f>'Core Indicators'!EE111</f>
        <v>34000</v>
      </c>
      <c r="U111" s="41">
        <f>'Core Indicators'!EM111</f>
        <v>0</v>
      </c>
      <c r="V111" s="41">
        <f>'Core Indicators'!FC111</f>
        <v>2</v>
      </c>
      <c r="W111" s="41" t="e">
        <f>'Core Indicators'!FK111</f>
        <v>#N/A</v>
      </c>
      <c r="X111" s="41" t="e">
        <f>'Core Indicators'!FS111</f>
        <v>#N/A</v>
      </c>
      <c r="Y111" s="41">
        <f>'Core Indicators'!GA111</f>
        <v>1</v>
      </c>
      <c r="Z111" s="41">
        <f>'Core Indicators'!GI111</f>
        <v>0</v>
      </c>
      <c r="AA111" s="41">
        <f>'Core Indicators'!GQ111</f>
        <v>0</v>
      </c>
      <c r="AB111" s="41">
        <f>'Core Indicators'!GY111</f>
        <v>0</v>
      </c>
      <c r="AC111" s="41">
        <f>'Core Indicators'!HG111</f>
        <v>0</v>
      </c>
      <c r="AD111" s="41">
        <f>'Core Indicators'!HO111</f>
        <v>0</v>
      </c>
      <c r="AE111" s="41">
        <f>'Core Indicators'!HW111</f>
        <v>0</v>
      </c>
      <c r="AF111" s="41">
        <f>'Core Indicators'!IE111</f>
        <v>0</v>
      </c>
      <c r="AG111" s="41">
        <f>'Core Indicators'!IM111</f>
        <v>3</v>
      </c>
    </row>
    <row r="112" spans="1:33" ht="20.149999999999999" customHeight="1" x14ac:dyDescent="0.35">
      <c r="A112" s="224" t="str">
        <f>'Core Indicators'!A:A</f>
        <v>Complex crisis in Syria</v>
      </c>
      <c r="B112" s="224" t="str">
        <f>'Core Indicators'!B:B</f>
        <v>Conflict/ Violence,Political/economic crisis,Drought/drier conditions</v>
      </c>
      <c r="C112" s="224" t="str">
        <f>'Core Indicators'!C112</f>
        <v>SYR003</v>
      </c>
      <c r="D112" s="224" t="str">
        <f>'Core Indicators'!D112</f>
        <v>Syria</v>
      </c>
      <c r="E112" s="224" t="str">
        <f>'Core Indicators'!E112</f>
        <v>SYR</v>
      </c>
      <c r="F112" s="42">
        <f>'Core Indicators'!O112</f>
        <v>185180</v>
      </c>
      <c r="G112" s="42">
        <f>'Core Indicators'!W112</f>
        <v>25413000</v>
      </c>
      <c r="H112" s="42">
        <f>'Core Indicators'!AE112</f>
        <v>25413000</v>
      </c>
      <c r="I112" s="42">
        <f>'Core Indicators'!AM112</f>
        <v>13108000</v>
      </c>
      <c r="J112" s="42" t="str">
        <f>'Core Indicators'!AU112</f>
        <v>x</v>
      </c>
      <c r="K112" s="42" t="str">
        <f>'Core Indicators'!BC112</f>
        <v>x</v>
      </c>
      <c r="L112" s="42">
        <f>'Core Indicators'!BK112</f>
        <v>6608</v>
      </c>
      <c r="M112" s="42" t="str">
        <f>'Core Indicators'!BS112</f>
        <v>x</v>
      </c>
      <c r="N112" s="42" t="str">
        <f>'Core Indicators'!CA112</f>
        <v>x</v>
      </c>
      <c r="O112" s="42" t="e">
        <f>'Core Indicators'!CI112</f>
        <v>#N/A</v>
      </c>
      <c r="P112" s="42" t="str">
        <f>'Core Indicators'!CQ112</f>
        <v>x</v>
      </c>
      <c r="Q112" s="42">
        <f>'Core Indicators'!DG112</f>
        <v>0</v>
      </c>
      <c r="R112" s="42">
        <f>'Core Indicators'!DO112</f>
        <v>8942000</v>
      </c>
      <c r="S112" s="42">
        <f>'Core Indicators'!DW112</f>
        <v>7093000</v>
      </c>
      <c r="T112" s="42">
        <f>'Core Indicators'!EE112</f>
        <v>9378000</v>
      </c>
      <c r="U112" s="42">
        <f>'Core Indicators'!EM112</f>
        <v>0</v>
      </c>
      <c r="V112" s="42">
        <f>'Core Indicators'!FC112</f>
        <v>5</v>
      </c>
      <c r="W112" s="42" t="str">
        <f>'Core Indicators'!FK112</f>
        <v>x</v>
      </c>
      <c r="X112" s="42" t="str">
        <f>'Core Indicators'!FS112</f>
        <v>x</v>
      </c>
      <c r="Y112" s="42">
        <f>'Core Indicators'!GA112</f>
        <v>1</v>
      </c>
      <c r="Z112" s="42">
        <f>'Core Indicators'!GI112</f>
        <v>3</v>
      </c>
      <c r="AA112" s="42">
        <f>'Core Indicators'!GQ112</f>
        <v>2</v>
      </c>
      <c r="AB112" s="42">
        <f>'Core Indicators'!GY112</f>
        <v>3</v>
      </c>
      <c r="AC112" s="42">
        <f>'Core Indicators'!HG112</f>
        <v>0</v>
      </c>
      <c r="AD112" s="42">
        <f>'Core Indicators'!HO112</f>
        <v>3</v>
      </c>
      <c r="AE112" s="42">
        <f>'Core Indicators'!HW112</f>
        <v>2</v>
      </c>
      <c r="AF112" s="42">
        <f>'Core Indicators'!IE112</f>
        <v>2</v>
      </c>
      <c r="AG112" s="42">
        <f>'Core Indicators'!IM112</f>
        <v>0</v>
      </c>
    </row>
    <row r="113" spans="1:33" ht="20.149999999999999" customHeight="1" x14ac:dyDescent="0.35">
      <c r="A113" s="62" t="str">
        <f>'Core Indicators'!A:A</f>
        <v>Complex crisis in Chad</v>
      </c>
      <c r="B113" s="62" t="str">
        <f>'Core Indicators'!B:B</f>
        <v>Conflict/ Violence,Floods</v>
      </c>
      <c r="C113" s="62" t="str">
        <f>'Core Indicators'!C113</f>
        <v>TCD001</v>
      </c>
      <c r="D113" s="62" t="str">
        <f>'Core Indicators'!D113</f>
        <v>Chad</v>
      </c>
      <c r="E113" s="62" t="str">
        <f>'Core Indicators'!E113</f>
        <v>TCD</v>
      </c>
      <c r="F113" s="41">
        <f>'Core Indicators'!O113</f>
        <v>1265193</v>
      </c>
      <c r="G113" s="41">
        <f>'Core Indicators'!W113</f>
        <v>20869000</v>
      </c>
      <c r="H113" s="41">
        <f>'Core Indicators'!AE113</f>
        <v>20869000</v>
      </c>
      <c r="I113" s="41">
        <f>'Core Indicators'!AM113</f>
        <v>2021000</v>
      </c>
      <c r="J113" s="41" t="str">
        <f>'Core Indicators'!AU113</f>
        <v>x</v>
      </c>
      <c r="K113" s="41" t="str">
        <f>'Core Indicators'!BC113</f>
        <v>x</v>
      </c>
      <c r="L113" s="41">
        <f>'Core Indicators'!BK113</f>
        <v>134</v>
      </c>
      <c r="M113" s="41" t="str">
        <f>'Core Indicators'!BS113</f>
        <v>x</v>
      </c>
      <c r="N113" s="41" t="str">
        <f>'Core Indicators'!CA113</f>
        <v>x</v>
      </c>
      <c r="O113" s="41" t="e">
        <f>'Core Indicators'!CI113</f>
        <v>#N/A</v>
      </c>
      <c r="P113" s="41" t="str">
        <f>'Core Indicators'!CQ113</f>
        <v>x</v>
      </c>
      <c r="Q113" s="41">
        <f>'Core Indicators'!DG113</f>
        <v>0</v>
      </c>
      <c r="R113" s="41">
        <f>'Core Indicators'!DO113</f>
        <v>15398000</v>
      </c>
      <c r="S113" s="41">
        <f>'Core Indicators'!DW113</f>
        <v>4856000</v>
      </c>
      <c r="T113" s="41">
        <f>'Core Indicators'!EE113</f>
        <v>615000</v>
      </c>
      <c r="U113" s="41">
        <f>'Core Indicators'!EM113</f>
        <v>0</v>
      </c>
      <c r="V113" s="41">
        <f>'Core Indicators'!FC113</f>
        <v>4</v>
      </c>
      <c r="W113" s="41" t="str">
        <f>'Core Indicators'!FK113</f>
        <v>x</v>
      </c>
      <c r="X113" s="41" t="str">
        <f>'Core Indicators'!FS113</f>
        <v>x</v>
      </c>
      <c r="Y113" s="41">
        <f>'Core Indicators'!GA113</f>
        <v>1</v>
      </c>
      <c r="Z113" s="41">
        <f>'Core Indicators'!GI113</f>
        <v>3</v>
      </c>
      <c r="AA113" s="41">
        <f>'Core Indicators'!GQ113</f>
        <v>1</v>
      </c>
      <c r="AB113" s="41">
        <f>'Core Indicators'!GY113</f>
        <v>0</v>
      </c>
      <c r="AC113" s="41">
        <f>'Core Indicators'!HG113</f>
        <v>0</v>
      </c>
      <c r="AD113" s="41">
        <f>'Core Indicators'!HO113</f>
        <v>2</v>
      </c>
      <c r="AE113" s="41">
        <f>'Core Indicators'!HW113</f>
        <v>3</v>
      </c>
      <c r="AF113" s="41">
        <f>'Core Indicators'!IE113</f>
        <v>3</v>
      </c>
      <c r="AG113" s="41">
        <f>'Core Indicators'!IM113</f>
        <v>3</v>
      </c>
    </row>
    <row r="114" spans="1:33" ht="20.149999999999999" customHeight="1" x14ac:dyDescent="0.35">
      <c r="A114" s="224" t="str">
        <f>'Core Indicators'!A:A</f>
        <v>Conflict in Lac province</v>
      </c>
      <c r="B114" s="224" t="str">
        <f>'Core Indicators'!B:B</f>
        <v>Conflict/ Violence</v>
      </c>
      <c r="C114" s="224" t="str">
        <f>'Core Indicators'!C114</f>
        <v>TCD003</v>
      </c>
      <c r="D114" s="224" t="str">
        <f>'Core Indicators'!D114</f>
        <v>Chad</v>
      </c>
      <c r="E114" s="224" t="str">
        <f>'Core Indicators'!E114</f>
        <v>TCD</v>
      </c>
      <c r="F114" s="42">
        <f>'Core Indicators'!O114</f>
        <v>19779</v>
      </c>
      <c r="G114" s="42">
        <f>'Core Indicators'!W114</f>
        <v>756000</v>
      </c>
      <c r="H114" s="42">
        <f>'Core Indicators'!AE114</f>
        <v>756000</v>
      </c>
      <c r="I114" s="42">
        <f>'Core Indicators'!AM114</f>
        <v>264000</v>
      </c>
      <c r="J114" s="42" t="str">
        <f>'Core Indicators'!AU114</f>
        <v>x</v>
      </c>
      <c r="K114" s="42" t="str">
        <f>'Core Indicators'!BC114</f>
        <v>x</v>
      </c>
      <c r="L114" s="42">
        <f>'Core Indicators'!BK114</f>
        <v>7</v>
      </c>
      <c r="M114" s="42" t="str">
        <f>'Core Indicators'!BS114</f>
        <v>x</v>
      </c>
      <c r="N114" s="42" t="str">
        <f>'Core Indicators'!CA114</f>
        <v>x</v>
      </c>
      <c r="O114" s="42" t="e">
        <f>'Core Indicators'!CI114</f>
        <v>#N/A</v>
      </c>
      <c r="P114" s="42" t="str">
        <f>'Core Indicators'!CQ114</f>
        <v>x</v>
      </c>
      <c r="Q114" s="42">
        <f>'Core Indicators'!DG114</f>
        <v>0</v>
      </c>
      <c r="R114" s="42">
        <f>'Core Indicators'!DO114</f>
        <v>108000</v>
      </c>
      <c r="S114" s="42">
        <f>'Core Indicators'!DW114</f>
        <v>96000</v>
      </c>
      <c r="T114" s="42">
        <f>'Core Indicators'!EE114</f>
        <v>552000</v>
      </c>
      <c r="U114" s="42">
        <f>'Core Indicators'!EM114</f>
        <v>0</v>
      </c>
      <c r="V114" s="42">
        <f>'Core Indicators'!FC114</f>
        <v>4</v>
      </c>
      <c r="W114" s="42" t="str">
        <f>'Core Indicators'!FK114</f>
        <v>x</v>
      </c>
      <c r="X114" s="42" t="str">
        <f>'Core Indicators'!FS114</f>
        <v>x</v>
      </c>
      <c r="Y114" s="42">
        <f>'Core Indicators'!GA114</f>
        <v>1</v>
      </c>
      <c r="Z114" s="42">
        <f>'Core Indicators'!GI114</f>
        <v>2</v>
      </c>
      <c r="AA114" s="42">
        <f>'Core Indicators'!GQ114</f>
        <v>1</v>
      </c>
      <c r="AB114" s="42">
        <f>'Core Indicators'!GY114</f>
        <v>0</v>
      </c>
      <c r="AC114" s="42">
        <f>'Core Indicators'!HG114</f>
        <v>0</v>
      </c>
      <c r="AD114" s="42">
        <f>'Core Indicators'!HO114</f>
        <v>0</v>
      </c>
      <c r="AE114" s="42">
        <f>'Core Indicators'!HW114</f>
        <v>1</v>
      </c>
      <c r="AF114" s="42">
        <f>'Core Indicators'!IE114</f>
        <v>3</v>
      </c>
      <c r="AG114" s="42">
        <f>'Core Indicators'!IM114</f>
        <v>2</v>
      </c>
    </row>
    <row r="115" spans="1:33" ht="20.149999999999999" customHeight="1" x14ac:dyDescent="0.35">
      <c r="A115" s="62" t="str">
        <f>'Core Indicators'!A:A</f>
        <v>Displacement from CAR to Chad</v>
      </c>
      <c r="B115" s="62" t="str">
        <f>'Core Indicators'!B:B</f>
        <v>International Displacement</v>
      </c>
      <c r="C115" s="62" t="str">
        <f>'Core Indicators'!C115</f>
        <v>TCD004</v>
      </c>
      <c r="D115" s="62" t="str">
        <f>'Core Indicators'!D115</f>
        <v>Chad</v>
      </c>
      <c r="E115" s="62" t="str">
        <f>'Core Indicators'!E115</f>
        <v>TCD</v>
      </c>
      <c r="F115" s="41">
        <f>'Core Indicators'!O115</f>
        <v>150378</v>
      </c>
      <c r="G115" s="41">
        <f>'Core Indicators'!W115</f>
        <v>4044000</v>
      </c>
      <c r="H115" s="41">
        <f>'Core Indicators'!AE115</f>
        <v>139000</v>
      </c>
      <c r="I115" s="41">
        <f>'Core Indicators'!AM115</f>
        <v>139000</v>
      </c>
      <c r="J115" s="41" t="str">
        <f>'Core Indicators'!AU115</f>
        <v>x</v>
      </c>
      <c r="K115" s="41" t="str">
        <f>'Core Indicators'!BC115</f>
        <v>x</v>
      </c>
      <c r="L115" s="41" t="str">
        <f>'Core Indicators'!BK115</f>
        <v>x</v>
      </c>
      <c r="M115" s="41" t="str">
        <f>'Core Indicators'!BS115</f>
        <v>x</v>
      </c>
      <c r="N115" s="41">
        <f>'Core Indicators'!CA115</f>
        <v>0</v>
      </c>
      <c r="O115" s="41" t="e">
        <f>'Core Indicators'!CI115</f>
        <v>#N/A</v>
      </c>
      <c r="P115" s="41" t="str">
        <f>'Core Indicators'!CQ115</f>
        <v>x</v>
      </c>
      <c r="Q115" s="41">
        <f>'Core Indicators'!DG115</f>
        <v>3905000</v>
      </c>
      <c r="R115" s="41">
        <f>'Core Indicators'!DO115</f>
        <v>0</v>
      </c>
      <c r="S115" s="41">
        <f>'Core Indicators'!DW115</f>
        <v>139000</v>
      </c>
      <c r="T115" s="41" t="str">
        <f>'Core Indicators'!EE115</f>
        <v>x</v>
      </c>
      <c r="U115" s="41" t="str">
        <f>'Core Indicators'!EM115</f>
        <v>x</v>
      </c>
      <c r="V115" s="41">
        <f>'Core Indicators'!FC115</f>
        <v>3</v>
      </c>
      <c r="W115" s="41" t="str">
        <f>'Core Indicators'!FK115</f>
        <v>x</v>
      </c>
      <c r="X115" s="41" t="str">
        <f>'Core Indicators'!FS115</f>
        <v>x</v>
      </c>
      <c r="Y115" s="41">
        <f>'Core Indicators'!GA115</f>
        <v>1</v>
      </c>
      <c r="Z115" s="41">
        <f>'Core Indicators'!GI115</f>
        <v>2</v>
      </c>
      <c r="AA115" s="41">
        <f>'Core Indicators'!GQ115</f>
        <v>0</v>
      </c>
      <c r="AB115" s="41">
        <f>'Core Indicators'!GY115</f>
        <v>0</v>
      </c>
      <c r="AC115" s="41">
        <f>'Core Indicators'!HG115</f>
        <v>0</v>
      </c>
      <c r="AD115" s="41">
        <f>'Core Indicators'!HO115</f>
        <v>1</v>
      </c>
      <c r="AE115" s="41">
        <f>'Core Indicators'!HW115</f>
        <v>1</v>
      </c>
      <c r="AF115" s="41">
        <f>'Core Indicators'!IE115</f>
        <v>3</v>
      </c>
      <c r="AG115" s="41">
        <f>'Core Indicators'!IM115</f>
        <v>2</v>
      </c>
    </row>
    <row r="116" spans="1:33" ht="20.149999999999999" customHeight="1" x14ac:dyDescent="0.35">
      <c r="A116" s="224" t="str">
        <f>'Core Indicators'!A:A</f>
        <v>Displacement from Sudan to Chad</v>
      </c>
      <c r="B116" s="224" t="str">
        <f>'Core Indicators'!B:B</f>
        <v>International Displacement</v>
      </c>
      <c r="C116" s="224" t="str">
        <f>'Core Indicators'!C116</f>
        <v>TCD005</v>
      </c>
      <c r="D116" s="224" t="str">
        <f>'Core Indicators'!D116</f>
        <v>Chad</v>
      </c>
      <c r="E116" s="224" t="str">
        <f>'Core Indicators'!E116</f>
        <v>TCD</v>
      </c>
      <c r="F116" s="42">
        <f>'Core Indicators'!O116</f>
        <v>241393</v>
      </c>
      <c r="G116" s="42">
        <f>'Core Indicators'!W116</f>
        <v>3012000</v>
      </c>
      <c r="H116" s="42">
        <f>'Core Indicators'!AE116</f>
        <v>1253000</v>
      </c>
      <c r="I116" s="42">
        <f>'Core Indicators'!AM116</f>
        <v>1253000</v>
      </c>
      <c r="J116" s="42" t="str">
        <f>'Core Indicators'!AU116</f>
        <v>x</v>
      </c>
      <c r="K116" s="42" t="str">
        <f>'Core Indicators'!BC116</f>
        <v>x</v>
      </c>
      <c r="L116" s="42" t="str">
        <f>'Core Indicators'!BK116</f>
        <v>x</v>
      </c>
      <c r="M116" s="42" t="str">
        <f>'Core Indicators'!BS116</f>
        <v>x</v>
      </c>
      <c r="N116" s="42">
        <f>'Core Indicators'!CA116</f>
        <v>0</v>
      </c>
      <c r="O116" s="42" t="e">
        <f>'Core Indicators'!CI116</f>
        <v>#N/A</v>
      </c>
      <c r="P116" s="42" t="str">
        <f>'Core Indicators'!CQ116</f>
        <v>x</v>
      </c>
      <c r="Q116" s="42">
        <f>'Core Indicators'!DG116</f>
        <v>1759000</v>
      </c>
      <c r="R116" s="42">
        <f>'Core Indicators'!DO116</f>
        <v>0</v>
      </c>
      <c r="S116" s="42">
        <f>'Core Indicators'!DW116</f>
        <v>1253000</v>
      </c>
      <c r="T116" s="42" t="str">
        <f>'Core Indicators'!EE116</f>
        <v>x</v>
      </c>
      <c r="U116" s="42" t="str">
        <f>'Core Indicators'!EM116</f>
        <v>x</v>
      </c>
      <c r="V116" s="42">
        <f>'Core Indicators'!FC116</f>
        <v>3</v>
      </c>
      <c r="W116" s="42" t="str">
        <f>'Core Indicators'!FK116</f>
        <v>x</v>
      </c>
      <c r="X116" s="42" t="str">
        <f>'Core Indicators'!FS116</f>
        <v>x</v>
      </c>
      <c r="Y116" s="42">
        <f>'Core Indicators'!GA116</f>
        <v>1</v>
      </c>
      <c r="Z116" s="42">
        <f>'Core Indicators'!GI116</f>
        <v>2</v>
      </c>
      <c r="AA116" s="42">
        <f>'Core Indicators'!GQ116</f>
        <v>0</v>
      </c>
      <c r="AB116" s="42">
        <f>'Core Indicators'!GY116</f>
        <v>0</v>
      </c>
      <c r="AC116" s="42">
        <f>'Core Indicators'!HG116</f>
        <v>0</v>
      </c>
      <c r="AD116" s="42">
        <f>'Core Indicators'!HO116</f>
        <v>1</v>
      </c>
      <c r="AE116" s="42">
        <f>'Core Indicators'!HW116</f>
        <v>1</v>
      </c>
      <c r="AF116" s="42">
        <f>'Core Indicators'!IE116</f>
        <v>3</v>
      </c>
      <c r="AG116" s="42">
        <f>'Core Indicators'!IM116</f>
        <v>2</v>
      </c>
    </row>
    <row r="117" spans="1:33" ht="20.149999999999999" customHeight="1" x14ac:dyDescent="0.35">
      <c r="A117" s="62" t="str">
        <f>'Core Indicators'!A:A</f>
        <v>Conflict in Savanes region</v>
      </c>
      <c r="B117" s="62" t="str">
        <f>'Core Indicators'!B:B</f>
        <v>Conflict/ Violence</v>
      </c>
      <c r="C117" s="62" t="str">
        <f>'Core Indicators'!C117</f>
        <v>TGO002</v>
      </c>
      <c r="D117" s="62" t="str">
        <f>'Core Indicators'!D117</f>
        <v>Togo</v>
      </c>
      <c r="E117" s="62" t="str">
        <f>'Core Indicators'!E117</f>
        <v>TGO</v>
      </c>
      <c r="F117" s="41">
        <f>'Core Indicators'!O117</f>
        <v>8560</v>
      </c>
      <c r="G117" s="41">
        <f>'Core Indicators'!W117</f>
        <v>1224000</v>
      </c>
      <c r="H117" s="41">
        <f>'Core Indicators'!AE117</f>
        <v>565000</v>
      </c>
      <c r="I117" s="41">
        <f>'Core Indicators'!AM117</f>
        <v>10000</v>
      </c>
      <c r="J117" s="41" t="str">
        <f>'Core Indicators'!AU117</f>
        <v>x</v>
      </c>
      <c r="K117" s="41" t="str">
        <f>'Core Indicators'!BC117</f>
        <v>x</v>
      </c>
      <c r="L117" s="41">
        <f>'Core Indicators'!BK117</f>
        <v>3</v>
      </c>
      <c r="M117" s="41" t="str">
        <f>'Core Indicators'!BS117</f>
        <v>x</v>
      </c>
      <c r="N117" s="41" t="str">
        <f>'Core Indicators'!CA117</f>
        <v>x</v>
      </c>
      <c r="O117" s="41" t="e">
        <f>'Core Indicators'!CI117</f>
        <v>#N/A</v>
      </c>
      <c r="P117" s="41" t="str">
        <f>'Core Indicators'!CQ117</f>
        <v>x</v>
      </c>
      <c r="Q117" s="41">
        <f>'Core Indicators'!DG117</f>
        <v>659000</v>
      </c>
      <c r="R117" s="41">
        <f>'Core Indicators'!DO117</f>
        <v>340000</v>
      </c>
      <c r="S117" s="41">
        <f>'Core Indicators'!DW117</f>
        <v>225000</v>
      </c>
      <c r="T117" s="41">
        <f>'Core Indicators'!EE117</f>
        <v>0</v>
      </c>
      <c r="U117" s="41">
        <f>'Core Indicators'!EM117</f>
        <v>0</v>
      </c>
      <c r="V117" s="41">
        <f>'Core Indicators'!FC117</f>
        <v>4</v>
      </c>
      <c r="W117" s="41" t="str">
        <f>'Core Indicators'!FK117</f>
        <v>x</v>
      </c>
      <c r="X117" s="41" t="str">
        <f>'Core Indicators'!FS117</f>
        <v>x</v>
      </c>
      <c r="Y117" s="41">
        <f>'Core Indicators'!GA117</f>
        <v>1</v>
      </c>
      <c r="Z117" s="41">
        <f>'Core Indicators'!GI117</f>
        <v>0</v>
      </c>
      <c r="AA117" s="41">
        <f>'Core Indicators'!GQ117</f>
        <v>0</v>
      </c>
      <c r="AB117" s="41">
        <f>'Core Indicators'!GY117</f>
        <v>0</v>
      </c>
      <c r="AC117" s="41">
        <f>'Core Indicators'!HG117</f>
        <v>0</v>
      </c>
      <c r="AD117" s="41">
        <f>'Core Indicators'!HO117</f>
        <v>0</v>
      </c>
      <c r="AE117" s="41">
        <f>'Core Indicators'!HW117</f>
        <v>1</v>
      </c>
      <c r="AF117" s="41">
        <f>'Core Indicators'!IE117</f>
        <v>1</v>
      </c>
      <c r="AG117" s="41">
        <f>'Core Indicators'!IM117</f>
        <v>0</v>
      </c>
    </row>
    <row r="118" spans="1:33" ht="20.149999999999999" customHeight="1" x14ac:dyDescent="0.35">
      <c r="A118" s="224" t="str">
        <f>'Core Indicators'!A:A</f>
        <v>Displacement from Myanmar to Thailand</v>
      </c>
      <c r="B118" s="224" t="str">
        <f>'Core Indicators'!B:B</f>
        <v>International Displacement</v>
      </c>
      <c r="C118" s="224" t="str">
        <f>'Core Indicators'!C118</f>
        <v>THA003</v>
      </c>
      <c r="D118" s="224" t="str">
        <f>'Core Indicators'!D118</f>
        <v>Thailand</v>
      </c>
      <c r="E118" s="224" t="str">
        <f>'Core Indicators'!E118</f>
        <v>THA</v>
      </c>
      <c r="F118" s="42">
        <f>'Core Indicators'!O118</f>
        <v>12012</v>
      </c>
      <c r="G118" s="42">
        <f>'Core Indicators'!W118</f>
        <v>431000</v>
      </c>
      <c r="H118" s="42">
        <f>'Core Indicators'!AE118</f>
        <v>128000</v>
      </c>
      <c r="I118" s="42">
        <f>'Core Indicators'!AM118</f>
        <v>128000</v>
      </c>
      <c r="J118" s="42" t="str">
        <f>'Core Indicators'!AU118</f>
        <v>x</v>
      </c>
      <c r="K118" s="42" t="str">
        <f>'Core Indicators'!BC118</f>
        <v>x</v>
      </c>
      <c r="L118" s="42">
        <f>'Core Indicators'!BK118</f>
        <v>0</v>
      </c>
      <c r="M118" s="42" t="str">
        <f>'Core Indicators'!BS118</f>
        <v>x</v>
      </c>
      <c r="N118" s="42" t="str">
        <f>'Core Indicators'!CA118</f>
        <v>x</v>
      </c>
      <c r="O118" s="42" t="e">
        <f>'Core Indicators'!CI118</f>
        <v>#N/A</v>
      </c>
      <c r="P118" s="42" t="str">
        <f>'Core Indicators'!CQ118</f>
        <v>x</v>
      </c>
      <c r="Q118" s="42">
        <f>'Core Indicators'!DG118</f>
        <v>303000</v>
      </c>
      <c r="R118" s="42">
        <f>'Core Indicators'!DO118</f>
        <v>0</v>
      </c>
      <c r="S118" s="42">
        <f>'Core Indicators'!DW118</f>
        <v>128000</v>
      </c>
      <c r="T118" s="42" t="str">
        <f>'Core Indicators'!EE118</f>
        <v>x</v>
      </c>
      <c r="U118" s="42" t="str">
        <f>'Core Indicators'!EM118</f>
        <v>x</v>
      </c>
      <c r="V118" s="42">
        <f>'Core Indicators'!FC118</f>
        <v>1</v>
      </c>
      <c r="W118" s="42" t="str">
        <f>'Core Indicators'!FK118</f>
        <v>x</v>
      </c>
      <c r="X118" s="42" t="str">
        <f>'Core Indicators'!FS118</f>
        <v>x</v>
      </c>
      <c r="Y118" s="42">
        <f>'Core Indicators'!GA118</f>
        <v>1</v>
      </c>
      <c r="Z118" s="42">
        <f>'Core Indicators'!GI118</f>
        <v>0</v>
      </c>
      <c r="AA118" s="42">
        <f>'Core Indicators'!GQ118</f>
        <v>1</v>
      </c>
      <c r="AB118" s="42">
        <f>'Core Indicators'!GY118</f>
        <v>0</v>
      </c>
      <c r="AC118" s="42">
        <f>'Core Indicators'!HG118</f>
        <v>2</v>
      </c>
      <c r="AD118" s="42">
        <f>'Core Indicators'!HO118</f>
        <v>2</v>
      </c>
      <c r="AE118" s="42">
        <f>'Core Indicators'!HW118</f>
        <v>0</v>
      </c>
      <c r="AF118" s="42">
        <f>'Core Indicators'!IE118</f>
        <v>3</v>
      </c>
      <c r="AG118" s="42">
        <f>'Core Indicators'!IM118</f>
        <v>3</v>
      </c>
    </row>
    <row r="119" spans="1:33" ht="20.149999999999999" customHeight="1" x14ac:dyDescent="0.35">
      <c r="A119" s="62" t="str">
        <f>'Core Indicators'!A:A</f>
        <v>Displacement from Venezuela to Trinidad and Tobago</v>
      </c>
      <c r="B119" s="62" t="str">
        <f>'Core Indicators'!B:B</f>
        <v>International Displacement</v>
      </c>
      <c r="C119" s="62" t="str">
        <f>'Core Indicators'!C119</f>
        <v>TTO002</v>
      </c>
      <c r="D119" s="62" t="str">
        <f>'Core Indicators'!D119</f>
        <v>Trinidad and Tobago</v>
      </c>
      <c r="E119" s="62" t="str">
        <f>'Core Indicators'!E119</f>
        <v>TTO</v>
      </c>
      <c r="F119" s="41">
        <f>'Core Indicators'!O119</f>
        <v>5130</v>
      </c>
      <c r="G119" s="41">
        <f>'Core Indicators'!W119</f>
        <v>1500000</v>
      </c>
      <c r="H119" s="41">
        <f>'Core Indicators'!AE119</f>
        <v>39000</v>
      </c>
      <c r="I119" s="41">
        <f>'Core Indicators'!AM119</f>
        <v>36000</v>
      </c>
      <c r="J119" s="41" t="str">
        <f>'Core Indicators'!AU119</f>
        <v>x</v>
      </c>
      <c r="K119" s="41" t="str">
        <f>'Core Indicators'!BC119</f>
        <v>x</v>
      </c>
      <c r="L119" s="41" t="str">
        <f>'Core Indicators'!BK119</f>
        <v>x</v>
      </c>
      <c r="M119" s="41" t="str">
        <f>'Core Indicators'!BS119</f>
        <v>x</v>
      </c>
      <c r="N119" s="41" t="str">
        <f>'Core Indicators'!CA119</f>
        <v>x</v>
      </c>
      <c r="O119" s="41" t="e">
        <f>'Core Indicators'!CI119</f>
        <v>#N/A</v>
      </c>
      <c r="P119" s="41" t="str">
        <f>'Core Indicators'!CQ119</f>
        <v>x</v>
      </c>
      <c r="Q119" s="41">
        <f>'Core Indicators'!DG119</f>
        <v>1461000</v>
      </c>
      <c r="R119" s="41">
        <f>'Core Indicators'!DO119</f>
        <v>11000</v>
      </c>
      <c r="S119" s="41">
        <f>'Core Indicators'!DW119</f>
        <v>28000</v>
      </c>
      <c r="T119" s="41" t="str">
        <f>'Core Indicators'!EE119</f>
        <v>x</v>
      </c>
      <c r="U119" s="41" t="str">
        <f>'Core Indicators'!EM119</f>
        <v>x</v>
      </c>
      <c r="V119" s="41">
        <f>'Core Indicators'!FC119</f>
        <v>3</v>
      </c>
      <c r="W119" s="41" t="str">
        <f>'Core Indicators'!FK119</f>
        <v>x</v>
      </c>
      <c r="X119" s="41" t="str">
        <f>'Core Indicators'!FS119</f>
        <v>x</v>
      </c>
      <c r="Y119" s="41">
        <f>'Core Indicators'!GA119</f>
        <v>0</v>
      </c>
      <c r="Z119" s="41">
        <f>'Core Indicators'!GI119</f>
        <v>0</v>
      </c>
      <c r="AA119" s="41">
        <f>'Core Indicators'!GQ119</f>
        <v>0</v>
      </c>
      <c r="AB119" s="41">
        <f>'Core Indicators'!GY119</f>
        <v>0</v>
      </c>
      <c r="AC119" s="41">
        <f>'Core Indicators'!HG119</f>
        <v>0</v>
      </c>
      <c r="AD119" s="41">
        <f>'Core Indicators'!HO119</f>
        <v>0</v>
      </c>
      <c r="AE119" s="41">
        <f>'Core Indicators'!HW119</f>
        <v>0</v>
      </c>
      <c r="AF119" s="41">
        <f>'Core Indicators'!IE119</f>
        <v>0</v>
      </c>
      <c r="AG119" s="41">
        <f>'Core Indicators'!IM119</f>
        <v>0</v>
      </c>
    </row>
    <row r="120" spans="1:33" ht="20.149999999999999" customHeight="1" x14ac:dyDescent="0.35">
      <c r="A120" s="224" t="str">
        <f>'Core Indicators'!A:A</f>
        <v>International displacement to Tunisia</v>
      </c>
      <c r="B120" s="224" t="str">
        <f>'Core Indicators'!B:B</f>
        <v>International Displacement</v>
      </c>
      <c r="C120" s="224" t="str">
        <f>'Core Indicators'!C120</f>
        <v>TUN002</v>
      </c>
      <c r="D120" s="224" t="str">
        <f>'Core Indicators'!D120</f>
        <v>Tunisia</v>
      </c>
      <c r="E120" s="224" t="str">
        <f>'Core Indicators'!E120</f>
        <v>TUN</v>
      </c>
      <c r="F120" s="42">
        <f>'Core Indicators'!O120</f>
        <v>20151</v>
      </c>
      <c r="G120" s="42">
        <f>'Core Indicators'!W120</f>
        <v>4057000</v>
      </c>
      <c r="H120" s="42">
        <f>'Core Indicators'!AE120</f>
        <v>34000</v>
      </c>
      <c r="I120" s="42">
        <f>'Core Indicators'!AM120</f>
        <v>34000</v>
      </c>
      <c r="J120" s="42" t="str">
        <f>'Core Indicators'!AU120</f>
        <v>x</v>
      </c>
      <c r="K120" s="42" t="str">
        <f>'Core Indicators'!BC120</f>
        <v>x</v>
      </c>
      <c r="L120" s="42">
        <f>'Core Indicators'!BK120</f>
        <v>666</v>
      </c>
      <c r="M120" s="42" t="str">
        <f>'Core Indicators'!BS120</f>
        <v>x</v>
      </c>
      <c r="N120" s="42" t="str">
        <f>'Core Indicators'!CA120</f>
        <v>x</v>
      </c>
      <c r="O120" s="42" t="e">
        <f>'Core Indicators'!CI120</f>
        <v>#N/A</v>
      </c>
      <c r="P120" s="42" t="str">
        <f>'Core Indicators'!CQ120</f>
        <v>x</v>
      </c>
      <c r="Q120" s="42">
        <f>'Core Indicators'!DG120</f>
        <v>4023000</v>
      </c>
      <c r="R120" s="42">
        <f>'Core Indicators'!DO120</f>
        <v>0</v>
      </c>
      <c r="S120" s="42">
        <f>'Core Indicators'!DW120</f>
        <v>34000</v>
      </c>
      <c r="T120" s="42" t="str">
        <f>'Core Indicators'!EE120</f>
        <v>x</v>
      </c>
      <c r="U120" s="42" t="str">
        <f>'Core Indicators'!EM120</f>
        <v>x</v>
      </c>
      <c r="V120" s="42">
        <f>'Core Indicators'!FC120</f>
        <v>3</v>
      </c>
      <c r="W120" s="42" t="str">
        <f>'Core Indicators'!FK120</f>
        <v>x</v>
      </c>
      <c r="X120" s="42" t="str">
        <f>'Core Indicators'!FS120</f>
        <v>x</v>
      </c>
      <c r="Y120" s="42">
        <f>'Core Indicators'!GA120</f>
        <v>0</v>
      </c>
      <c r="Z120" s="42">
        <f>'Core Indicators'!GI120</f>
        <v>1</v>
      </c>
      <c r="AA120" s="42">
        <f>'Core Indicators'!GQ120</f>
        <v>2</v>
      </c>
      <c r="AB120" s="42">
        <f>'Core Indicators'!GY120</f>
        <v>2</v>
      </c>
      <c r="AC120" s="42">
        <f>'Core Indicators'!HG120</f>
        <v>2</v>
      </c>
      <c r="AD120" s="42">
        <f>'Core Indicators'!HO120</f>
        <v>3</v>
      </c>
      <c r="AE120" s="42">
        <f>'Core Indicators'!HW120</f>
        <v>0</v>
      </c>
      <c r="AF120" s="42">
        <f>'Core Indicators'!IE120</f>
        <v>1</v>
      </c>
      <c r="AG120" s="42">
        <f>'Core Indicators'!IM120</f>
        <v>1</v>
      </c>
    </row>
    <row r="121" spans="1:33" ht="20.149999999999999" customHeight="1" x14ac:dyDescent="0.35">
      <c r="A121" s="62" t="str">
        <f>'Core Indicators'!A:A</f>
        <v>Multiple Crises in Türkiye</v>
      </c>
      <c r="B121" s="62" t="str">
        <f>'Core Indicators'!B:B</f>
        <v>International Displacement,Earthquake</v>
      </c>
      <c r="C121" s="62" t="str">
        <f>'Core Indicators'!C121</f>
        <v>TUR001</v>
      </c>
      <c r="D121" s="62" t="str">
        <f>'Core Indicators'!D121</f>
        <v>Türkiye</v>
      </c>
      <c r="E121" s="62" t="str">
        <f>'Core Indicators'!E121</f>
        <v>TUR</v>
      </c>
      <c r="F121" s="41">
        <f>'Core Indicators'!O121</f>
        <v>342110</v>
      </c>
      <c r="G121" s="41">
        <f>'Core Indicators'!W121</f>
        <v>64237000</v>
      </c>
      <c r="H121" s="41">
        <f>'Core Indicators'!AE121</f>
        <v>10634000</v>
      </c>
      <c r="I121" s="41">
        <f>'Core Indicators'!AM121</f>
        <v>3060000</v>
      </c>
      <c r="J121" s="41" t="str">
        <f>'Core Indicators'!AU121</f>
        <v>x</v>
      </c>
      <c r="K121" s="41" t="str">
        <f>'Core Indicators'!BC121</f>
        <v>x</v>
      </c>
      <c r="L121" s="41">
        <f>'Core Indicators'!BK121</f>
        <v>33</v>
      </c>
      <c r="M121" s="41" t="str">
        <f>'Core Indicators'!BS121</f>
        <v>x</v>
      </c>
      <c r="N121" s="41" t="str">
        <f>'Core Indicators'!CA121</f>
        <v>x</v>
      </c>
      <c r="O121" s="41" t="e">
        <f>'Core Indicators'!CI121</f>
        <v>#N/A</v>
      </c>
      <c r="P121" s="41" t="str">
        <f>'Core Indicators'!CQ121</f>
        <v>x</v>
      </c>
      <c r="Q121" s="41">
        <f>'Core Indicators'!DG121</f>
        <v>53603000</v>
      </c>
      <c r="R121" s="41">
        <f>'Core Indicators'!DO121</f>
        <v>0</v>
      </c>
      <c r="S121" s="41">
        <f>'Core Indicators'!DW121</f>
        <v>10634000</v>
      </c>
      <c r="T121" s="41">
        <f>'Core Indicators'!EE121</f>
        <v>0</v>
      </c>
      <c r="U121" s="41">
        <f>'Core Indicators'!EM121</f>
        <v>0</v>
      </c>
      <c r="V121" s="41">
        <f>'Core Indicators'!FC121</f>
        <v>5</v>
      </c>
      <c r="W121" s="41" t="str">
        <f>'Core Indicators'!FK121</f>
        <v>x</v>
      </c>
      <c r="X121" s="41" t="str">
        <f>'Core Indicators'!FS121</f>
        <v>x</v>
      </c>
      <c r="Y121" s="41">
        <f>'Core Indicators'!GA121</f>
        <v>1</v>
      </c>
      <c r="Z121" s="41">
        <f>'Core Indicators'!GI121</f>
        <v>0</v>
      </c>
      <c r="AA121" s="41">
        <f>'Core Indicators'!GQ121</f>
        <v>1</v>
      </c>
      <c r="AB121" s="41">
        <f>'Core Indicators'!GY121</f>
        <v>0</v>
      </c>
      <c r="AC121" s="41">
        <f>'Core Indicators'!HG121</f>
        <v>2</v>
      </c>
      <c r="AD121" s="41">
        <f>'Core Indicators'!HO121</f>
        <v>3</v>
      </c>
      <c r="AE121" s="41">
        <f>'Core Indicators'!HW121</f>
        <v>0</v>
      </c>
      <c r="AF121" s="41">
        <f>'Core Indicators'!IE121</f>
        <v>3</v>
      </c>
      <c r="AG121" s="41">
        <f>'Core Indicators'!IM121</f>
        <v>0</v>
      </c>
    </row>
    <row r="122" spans="1:33" ht="20.149999999999999" customHeight="1" x14ac:dyDescent="0.35">
      <c r="A122" s="224" t="str">
        <f>'Core Indicators'!A:A</f>
        <v>Displacement from Syria to Türkiye</v>
      </c>
      <c r="B122" s="224" t="str">
        <f>'Core Indicators'!B:B</f>
        <v>International Displacement</v>
      </c>
      <c r="C122" s="224" t="str">
        <f>'Core Indicators'!C122</f>
        <v>TUR002</v>
      </c>
      <c r="D122" s="224" t="str">
        <f>'Core Indicators'!D122</f>
        <v>Türkiye</v>
      </c>
      <c r="E122" s="224" t="str">
        <f>'Core Indicators'!E122</f>
        <v>TUR</v>
      </c>
      <c r="F122" s="42">
        <f>'Core Indicators'!O122</f>
        <v>203090</v>
      </c>
      <c r="G122" s="42">
        <f>'Core Indicators'!W122</f>
        <v>47513000</v>
      </c>
      <c r="H122" s="42">
        <f>'Core Indicators'!AE122</f>
        <v>10371000</v>
      </c>
      <c r="I122" s="42">
        <f>'Core Indicators'!AM122</f>
        <v>2797000</v>
      </c>
      <c r="J122" s="42" t="str">
        <f>'Core Indicators'!AU122</f>
        <v>x</v>
      </c>
      <c r="K122" s="42" t="str">
        <f>'Core Indicators'!BC122</f>
        <v>x</v>
      </c>
      <c r="L122" s="42">
        <f>'Core Indicators'!BK122</f>
        <v>0</v>
      </c>
      <c r="M122" s="42">
        <f>'Core Indicators'!BS122</f>
        <v>0</v>
      </c>
      <c r="N122" s="42">
        <f>'Core Indicators'!CA122</f>
        <v>0</v>
      </c>
      <c r="O122" s="42" t="e">
        <f>'Core Indicators'!CI122</f>
        <v>#N/A</v>
      </c>
      <c r="P122" s="42" t="str">
        <f>'Core Indicators'!CQ122</f>
        <v>x</v>
      </c>
      <c r="Q122" s="42">
        <f>'Core Indicators'!DG122</f>
        <v>37142000</v>
      </c>
      <c r="R122" s="42">
        <f>'Core Indicators'!DO122</f>
        <v>0</v>
      </c>
      <c r="S122" s="42">
        <f>'Core Indicators'!DW122</f>
        <v>10371000</v>
      </c>
      <c r="T122" s="42" t="str">
        <f>'Core Indicators'!EE122</f>
        <v>x</v>
      </c>
      <c r="U122" s="42" t="str">
        <f>'Core Indicators'!EM122</f>
        <v>x</v>
      </c>
      <c r="V122" s="42">
        <f>'Core Indicators'!FC122</f>
        <v>3</v>
      </c>
      <c r="W122" s="42" t="str">
        <f>'Core Indicators'!FK122</f>
        <v>x</v>
      </c>
      <c r="X122" s="42" t="str">
        <f>'Core Indicators'!FS122</f>
        <v>x</v>
      </c>
      <c r="Y122" s="42">
        <f>'Core Indicators'!GA122</f>
        <v>1</v>
      </c>
      <c r="Z122" s="42">
        <f>'Core Indicators'!GI122</f>
        <v>0</v>
      </c>
      <c r="AA122" s="42">
        <f>'Core Indicators'!GQ122</f>
        <v>1</v>
      </c>
      <c r="AB122" s="42">
        <f>'Core Indicators'!GY122</f>
        <v>0</v>
      </c>
      <c r="AC122" s="42">
        <f>'Core Indicators'!HG122</f>
        <v>2</v>
      </c>
      <c r="AD122" s="42">
        <f>'Core Indicators'!HO122</f>
        <v>3</v>
      </c>
      <c r="AE122" s="42">
        <f>'Core Indicators'!HW122</f>
        <v>0</v>
      </c>
      <c r="AF122" s="42">
        <f>'Core Indicators'!IE122</f>
        <v>3</v>
      </c>
      <c r="AG122" s="42">
        <f>'Core Indicators'!IM122</f>
        <v>0</v>
      </c>
    </row>
    <row r="123" spans="1:33" ht="20.149999999999999" customHeight="1" x14ac:dyDescent="0.35">
      <c r="A123" s="62" t="str">
        <f>'Core Indicators'!A:A</f>
        <v>International Displacement to Türkiye</v>
      </c>
      <c r="B123" s="62" t="str">
        <f>'Core Indicators'!B:B</f>
        <v>International Displacement</v>
      </c>
      <c r="C123" s="62" t="str">
        <f>'Core Indicators'!C123</f>
        <v>TUR003</v>
      </c>
      <c r="D123" s="62" t="str">
        <f>'Core Indicators'!D123</f>
        <v>Türkiye</v>
      </c>
      <c r="E123" s="62" t="str">
        <f>'Core Indicators'!E123</f>
        <v>TUR</v>
      </c>
      <c r="F123" s="41">
        <f>'Core Indicators'!O123</f>
        <v>140419</v>
      </c>
      <c r="G123" s="41">
        <f>'Core Indicators'!W123</f>
        <v>16724000</v>
      </c>
      <c r="H123" s="41">
        <f>'Core Indicators'!AE123</f>
        <v>263000</v>
      </c>
      <c r="I123" s="41">
        <f>'Core Indicators'!AM123</f>
        <v>263000</v>
      </c>
      <c r="J123" s="41" t="str">
        <f>'Core Indicators'!AU123</f>
        <v>x</v>
      </c>
      <c r="K123" s="41" t="str">
        <f>'Core Indicators'!BC123</f>
        <v>x</v>
      </c>
      <c r="L123" s="41">
        <f>'Core Indicators'!BK123</f>
        <v>33</v>
      </c>
      <c r="M123" s="41">
        <f>'Core Indicators'!BS123</f>
        <v>0</v>
      </c>
      <c r="N123" s="41">
        <f>'Core Indicators'!CA123</f>
        <v>0</v>
      </c>
      <c r="O123" s="41" t="e">
        <f>'Core Indicators'!CI123</f>
        <v>#N/A</v>
      </c>
      <c r="P123" s="41" t="str">
        <f>'Core Indicators'!CQ123</f>
        <v>x</v>
      </c>
      <c r="Q123" s="41">
        <f>'Core Indicators'!DG123</f>
        <v>16461000</v>
      </c>
      <c r="R123" s="41">
        <f>'Core Indicators'!DO123</f>
        <v>0</v>
      </c>
      <c r="S123" s="41">
        <f>'Core Indicators'!DW123</f>
        <v>263000</v>
      </c>
      <c r="T123" s="41">
        <f>'Core Indicators'!EE123</f>
        <v>0</v>
      </c>
      <c r="U123" s="41">
        <f>'Core Indicators'!EM123</f>
        <v>0</v>
      </c>
      <c r="V123" s="41">
        <f>'Core Indicators'!FC123</f>
        <v>3</v>
      </c>
      <c r="W123" s="41" t="str">
        <f>'Core Indicators'!FK123</f>
        <v>x</v>
      </c>
      <c r="X123" s="41" t="str">
        <f>'Core Indicators'!FS123</f>
        <v>x</v>
      </c>
      <c r="Y123" s="41">
        <f>'Core Indicators'!GA123</f>
        <v>1</v>
      </c>
      <c r="Z123" s="41">
        <f>'Core Indicators'!GI123</f>
        <v>0</v>
      </c>
      <c r="AA123" s="41">
        <f>'Core Indicators'!GQ123</f>
        <v>0</v>
      </c>
      <c r="AB123" s="41">
        <f>'Core Indicators'!GY123</f>
        <v>0</v>
      </c>
      <c r="AC123" s="41">
        <f>'Core Indicators'!HG123</f>
        <v>2</v>
      </c>
      <c r="AD123" s="41">
        <f>'Core Indicators'!HO123</f>
        <v>3</v>
      </c>
      <c r="AE123" s="41">
        <f>'Core Indicators'!HW123</f>
        <v>0</v>
      </c>
      <c r="AF123" s="41">
        <f>'Core Indicators'!IE123</f>
        <v>3</v>
      </c>
      <c r="AG123" s="41">
        <f>'Core Indicators'!IM123</f>
        <v>0</v>
      </c>
    </row>
    <row r="124" spans="1:33" ht="20.149999999999999" customHeight="1" x14ac:dyDescent="0.35">
      <c r="A124" s="224" t="str">
        <f>'Core Indicators'!A:A</f>
        <v>Multiple Crises in Tanzania</v>
      </c>
      <c r="B124" s="224" t="str">
        <f>'Core Indicators'!B:B</f>
        <v>International Displacement,Drought/drier conditions,Floods</v>
      </c>
      <c r="C124" s="224" t="str">
        <f>'Core Indicators'!C124</f>
        <v>TZA001</v>
      </c>
      <c r="D124" s="224" t="str">
        <f>'Core Indicators'!D124</f>
        <v>Tanzania</v>
      </c>
      <c r="E124" s="224" t="str">
        <f>'Core Indicators'!E124</f>
        <v>TZA</v>
      </c>
      <c r="F124" s="42">
        <f>'Core Indicators'!O124</f>
        <v>347601</v>
      </c>
      <c r="G124" s="42">
        <f>'Core Indicators'!W124</f>
        <v>19847000</v>
      </c>
      <c r="H124" s="42">
        <f>'Core Indicators'!AE124</f>
        <v>1433000</v>
      </c>
      <c r="I124" s="42">
        <f>'Core Indicators'!AM124</f>
        <v>307000</v>
      </c>
      <c r="J124" s="42" t="str">
        <f>'Core Indicators'!AU124</f>
        <v>x</v>
      </c>
      <c r="K124" s="42" t="str">
        <f>'Core Indicators'!BC124</f>
        <v>x</v>
      </c>
      <c r="L124" s="42" t="str">
        <f>'Core Indicators'!BK124</f>
        <v>x</v>
      </c>
      <c r="M124" s="42" t="str">
        <f>'Core Indicators'!BS124</f>
        <v>x</v>
      </c>
      <c r="N124" s="42" t="str">
        <f>'Core Indicators'!CA124</f>
        <v>x</v>
      </c>
      <c r="O124" s="42" t="e">
        <f>'Core Indicators'!CI124</f>
        <v>#N/A</v>
      </c>
      <c r="P124" s="42" t="str">
        <f>'Core Indicators'!CQ124</f>
        <v>x</v>
      </c>
      <c r="Q124" s="42">
        <f>'Core Indicators'!DG124</f>
        <v>18415000</v>
      </c>
      <c r="R124" s="42">
        <f>'Core Indicators'!DO124</f>
        <v>959000</v>
      </c>
      <c r="S124" s="42">
        <f>'Core Indicators'!DW124</f>
        <v>473000</v>
      </c>
      <c r="T124" s="42" t="str">
        <f>'Core Indicators'!EE124</f>
        <v>x</v>
      </c>
      <c r="U124" s="42">
        <f>'Core Indicators'!EM124</f>
        <v>0</v>
      </c>
      <c r="V124" s="42">
        <f>'Core Indicators'!FC124</f>
        <v>2</v>
      </c>
      <c r="W124" s="42" t="str">
        <f>'Core Indicators'!FK124</f>
        <v>x</v>
      </c>
      <c r="X124" s="42" t="str">
        <f>'Core Indicators'!FS124</f>
        <v>x</v>
      </c>
      <c r="Y124" s="42">
        <f>'Core Indicators'!GA124</f>
        <v>1</v>
      </c>
      <c r="Z124" s="42">
        <f>'Core Indicators'!GI124</f>
        <v>1</v>
      </c>
      <c r="AA124" s="42">
        <f>'Core Indicators'!GQ124</f>
        <v>0</v>
      </c>
      <c r="AB124" s="42">
        <f>'Core Indicators'!GY124</f>
        <v>0</v>
      </c>
      <c r="AC124" s="42">
        <f>'Core Indicators'!HG124</f>
        <v>0</v>
      </c>
      <c r="AD124" s="42">
        <f>'Core Indicators'!HO124</f>
        <v>0</v>
      </c>
      <c r="AE124" s="42">
        <f>'Core Indicators'!HW124</f>
        <v>0</v>
      </c>
      <c r="AF124" s="42">
        <f>'Core Indicators'!IE124</f>
        <v>0</v>
      </c>
      <c r="AG124" s="42">
        <f>'Core Indicators'!IM124</f>
        <v>3</v>
      </c>
    </row>
    <row r="125" spans="1:33" ht="20.149999999999999" customHeight="1" x14ac:dyDescent="0.35">
      <c r="A125" s="62" t="str">
        <f>'Core Indicators'!A:A</f>
        <v>International Displacement to Tanzania</v>
      </c>
      <c r="B125" s="62" t="str">
        <f>'Core Indicators'!B:B</f>
        <v>International Displacement</v>
      </c>
      <c r="C125" s="62" t="str">
        <f>'Core Indicators'!C125</f>
        <v>TZA002</v>
      </c>
      <c r="D125" s="62" t="str">
        <f>'Core Indicators'!D125</f>
        <v>Tanzania</v>
      </c>
      <c r="E125" s="62" t="str">
        <f>'Core Indicators'!E125</f>
        <v>TZA</v>
      </c>
      <c r="F125" s="41">
        <f>'Core Indicators'!O125</f>
        <v>187103</v>
      </c>
      <c r="G125" s="41">
        <f>'Core Indicators'!W125</f>
        <v>15015000</v>
      </c>
      <c r="H125" s="41">
        <f>'Core Indicators'!AE125</f>
        <v>232000</v>
      </c>
      <c r="I125" s="41">
        <f>'Core Indicators'!AM125</f>
        <v>232000</v>
      </c>
      <c r="J125" s="41">
        <f>'Core Indicators'!AU125</f>
        <v>0</v>
      </c>
      <c r="K125" s="41" t="str">
        <f>'Core Indicators'!BC125</f>
        <v>x</v>
      </c>
      <c r="L125" s="41" t="str">
        <f>'Core Indicators'!BK125</f>
        <v>x</v>
      </c>
      <c r="M125" s="41" t="str">
        <f>'Core Indicators'!BS125</f>
        <v>x</v>
      </c>
      <c r="N125" s="41" t="str">
        <f>'Core Indicators'!CA125</f>
        <v>x</v>
      </c>
      <c r="O125" s="41" t="e">
        <f>'Core Indicators'!CI125</f>
        <v>#N/A</v>
      </c>
      <c r="P125" s="41" t="str">
        <f>'Core Indicators'!CQ125</f>
        <v>x</v>
      </c>
      <c r="Q125" s="41">
        <f>'Core Indicators'!DG125</f>
        <v>14783000</v>
      </c>
      <c r="R125" s="41">
        <f>'Core Indicators'!DO125</f>
        <v>0</v>
      </c>
      <c r="S125" s="41">
        <f>'Core Indicators'!DW125</f>
        <v>232000</v>
      </c>
      <c r="T125" s="41" t="str">
        <f>'Core Indicators'!EE125</f>
        <v>x</v>
      </c>
      <c r="U125" s="41">
        <f>'Core Indicators'!EM125</f>
        <v>0</v>
      </c>
      <c r="V125" s="41">
        <f>'Core Indicators'!FC125</f>
        <v>2</v>
      </c>
      <c r="W125" s="41" t="str">
        <f>'Core Indicators'!FK125</f>
        <v>x</v>
      </c>
      <c r="X125" s="41" t="str">
        <f>'Core Indicators'!FS125</f>
        <v>x</v>
      </c>
      <c r="Y125" s="41">
        <f>'Core Indicators'!GA125</f>
        <v>1</v>
      </c>
      <c r="Z125" s="41">
        <f>'Core Indicators'!GI125</f>
        <v>0</v>
      </c>
      <c r="AA125" s="41">
        <f>'Core Indicators'!GQ125</f>
        <v>0</v>
      </c>
      <c r="AB125" s="41">
        <f>'Core Indicators'!GY125</f>
        <v>0</v>
      </c>
      <c r="AC125" s="41">
        <f>'Core Indicators'!HG125</f>
        <v>0</v>
      </c>
      <c r="AD125" s="41">
        <f>'Core Indicators'!HO125</f>
        <v>0</v>
      </c>
      <c r="AE125" s="41">
        <f>'Core Indicators'!HW125</f>
        <v>0</v>
      </c>
      <c r="AF125" s="41">
        <f>'Core Indicators'!IE125</f>
        <v>0</v>
      </c>
      <c r="AG125" s="41">
        <f>'Core Indicators'!IM125</f>
        <v>3</v>
      </c>
    </row>
    <row r="126" spans="1:33" ht="20.149999999999999" customHeight="1" x14ac:dyDescent="0.35">
      <c r="A126" s="224" t="str">
        <f>'Core Indicators'!A:A</f>
        <v>Drought and floods in Tanzania</v>
      </c>
      <c r="B126" s="224" t="str">
        <f>'Core Indicators'!B:B</f>
        <v>Drought/drier conditions,Floods</v>
      </c>
      <c r="C126" s="224" t="str">
        <f>'Core Indicators'!C126</f>
        <v>TZA003</v>
      </c>
      <c r="D126" s="224" t="str">
        <f>'Core Indicators'!D126</f>
        <v>Tanzania</v>
      </c>
      <c r="E126" s="224" t="str">
        <f>'Core Indicators'!E126</f>
        <v>TZA</v>
      </c>
      <c r="F126" s="42">
        <f>'Core Indicators'!O126</f>
        <v>160498</v>
      </c>
      <c r="G126" s="42">
        <f>'Core Indicators'!W126</f>
        <v>4832000</v>
      </c>
      <c r="H126" s="42">
        <f>'Core Indicators'!AE126</f>
        <v>1201000</v>
      </c>
      <c r="I126" s="42">
        <f>'Core Indicators'!AM126</f>
        <v>75000</v>
      </c>
      <c r="J126" s="42" t="str">
        <f>'Core Indicators'!AU126</f>
        <v>x</v>
      </c>
      <c r="K126" s="42" t="str">
        <f>'Core Indicators'!BC126</f>
        <v>x</v>
      </c>
      <c r="L126" s="42" t="str">
        <f>'Core Indicators'!BK126</f>
        <v>x</v>
      </c>
      <c r="M126" s="42" t="str">
        <f>'Core Indicators'!BS126</f>
        <v>x</v>
      </c>
      <c r="N126" s="42" t="str">
        <f>'Core Indicators'!CA126</f>
        <v>x</v>
      </c>
      <c r="O126" s="42" t="e">
        <f>'Core Indicators'!CI126</f>
        <v>#N/A</v>
      </c>
      <c r="P126" s="42" t="str">
        <f>'Core Indicators'!CQ126</f>
        <v>x</v>
      </c>
      <c r="Q126" s="42">
        <f>'Core Indicators'!DG126</f>
        <v>3632000</v>
      </c>
      <c r="R126" s="42">
        <f>'Core Indicators'!DO126</f>
        <v>959000</v>
      </c>
      <c r="S126" s="42">
        <f>'Core Indicators'!DW126</f>
        <v>242000</v>
      </c>
      <c r="T126" s="42">
        <f>'Core Indicators'!EE126</f>
        <v>0</v>
      </c>
      <c r="U126" s="42">
        <f>'Core Indicators'!EM126</f>
        <v>0</v>
      </c>
      <c r="V126" s="42">
        <f>'Core Indicators'!FC126</f>
        <v>2</v>
      </c>
      <c r="W126" s="42" t="str">
        <f>'Core Indicators'!FK126</f>
        <v>x</v>
      </c>
      <c r="X126" s="42" t="str">
        <f>'Core Indicators'!FS126</f>
        <v>x</v>
      </c>
      <c r="Y126" s="42">
        <f>'Core Indicators'!GA126</f>
        <v>1</v>
      </c>
      <c r="Z126" s="42">
        <f>'Core Indicators'!GI126</f>
        <v>1</v>
      </c>
      <c r="AA126" s="42">
        <f>'Core Indicators'!GQ126</f>
        <v>0</v>
      </c>
      <c r="AB126" s="42">
        <f>'Core Indicators'!GY126</f>
        <v>0</v>
      </c>
      <c r="AC126" s="42">
        <f>'Core Indicators'!HG126</f>
        <v>0</v>
      </c>
      <c r="AD126" s="42">
        <f>'Core Indicators'!HO126</f>
        <v>0</v>
      </c>
      <c r="AE126" s="42">
        <f>'Core Indicators'!HW126</f>
        <v>0</v>
      </c>
      <c r="AF126" s="42">
        <f>'Core Indicators'!IE126</f>
        <v>0</v>
      </c>
      <c r="AG126" s="42">
        <f>'Core Indicators'!IM126</f>
        <v>3</v>
      </c>
    </row>
    <row r="127" spans="1:33" ht="20.149999999999999" customHeight="1" x14ac:dyDescent="0.35">
      <c r="A127" s="62" t="str">
        <f>'Core Indicators'!A:A</f>
        <v>International Displacement to Uganda</v>
      </c>
      <c r="B127" s="62" t="str">
        <f>'Core Indicators'!B:B</f>
        <v>International Displacement</v>
      </c>
      <c r="C127" s="62" t="str">
        <f>'Core Indicators'!C127</f>
        <v>UGA005</v>
      </c>
      <c r="D127" s="62" t="str">
        <f>'Core Indicators'!D127</f>
        <v>Uganda</v>
      </c>
      <c r="E127" s="62" t="str">
        <f>'Core Indicators'!E127</f>
        <v>UGA</v>
      </c>
      <c r="F127" s="41">
        <f>'Core Indicators'!O127</f>
        <v>26513</v>
      </c>
      <c r="G127" s="41">
        <f>'Core Indicators'!W127</f>
        <v>8304000</v>
      </c>
      <c r="H127" s="41">
        <f>'Core Indicators'!AE127</f>
        <v>1913000</v>
      </c>
      <c r="I127" s="41">
        <f>'Core Indicators'!AM127</f>
        <v>1913000</v>
      </c>
      <c r="J127" s="41" t="str">
        <f>'Core Indicators'!AU127</f>
        <v>x</v>
      </c>
      <c r="K127" s="41">
        <f>'Core Indicators'!BC127</f>
        <v>70445</v>
      </c>
      <c r="L127" s="41" t="str">
        <f>'Core Indicators'!BK127</f>
        <v>x</v>
      </c>
      <c r="M127" s="41" t="str">
        <f>'Core Indicators'!BS127</f>
        <v>x</v>
      </c>
      <c r="N127" s="41" t="str">
        <f>'Core Indicators'!CA127</f>
        <v>x</v>
      </c>
      <c r="O127" s="41" t="e">
        <f>'Core Indicators'!CI127</f>
        <v>#N/A</v>
      </c>
      <c r="P127" s="41" t="str">
        <f>'Core Indicators'!CQ127</f>
        <v>x</v>
      </c>
      <c r="Q127" s="41">
        <f>'Core Indicators'!DG127</f>
        <v>6390000</v>
      </c>
      <c r="R127" s="41">
        <f>'Core Indicators'!DO127</f>
        <v>0</v>
      </c>
      <c r="S127" s="41">
        <f>'Core Indicators'!DW127</f>
        <v>1913000</v>
      </c>
      <c r="T127" s="41" t="str">
        <f>'Core Indicators'!EE127</f>
        <v>x</v>
      </c>
      <c r="U127" s="41" t="str">
        <f>'Core Indicators'!EM127</f>
        <v>x</v>
      </c>
      <c r="V127" s="41">
        <f>'Core Indicators'!FC127</f>
        <v>3</v>
      </c>
      <c r="W127" s="41" t="str">
        <f>'Core Indicators'!FK127</f>
        <v>x</v>
      </c>
      <c r="X127" s="41" t="str">
        <f>'Core Indicators'!FS127</f>
        <v>x</v>
      </c>
      <c r="Y127" s="41">
        <f>'Core Indicators'!GA127</f>
        <v>2</v>
      </c>
      <c r="Z127" s="41">
        <f>'Core Indicators'!GI127</f>
        <v>0</v>
      </c>
      <c r="AA127" s="41">
        <f>'Core Indicators'!GQ127</f>
        <v>1</v>
      </c>
      <c r="AB127" s="41">
        <f>'Core Indicators'!GY127</f>
        <v>0</v>
      </c>
      <c r="AC127" s="41">
        <f>'Core Indicators'!HG127</f>
        <v>0</v>
      </c>
      <c r="AD127" s="41">
        <f>'Core Indicators'!HO127</f>
        <v>0</v>
      </c>
      <c r="AE127" s="41">
        <f>'Core Indicators'!HW127</f>
        <v>0</v>
      </c>
      <c r="AF127" s="41">
        <f>'Core Indicators'!IE127</f>
        <v>1</v>
      </c>
      <c r="AG127" s="41">
        <f>'Core Indicators'!IM127</f>
        <v>3</v>
      </c>
    </row>
    <row r="128" spans="1:33" ht="20.149999999999999" customHeight="1" x14ac:dyDescent="0.35">
      <c r="A128" s="224" t="str">
        <f>'Core Indicators'!A:A</f>
        <v>Conflict in Ukraine</v>
      </c>
      <c r="B128" s="224" t="str">
        <f>'Core Indicators'!B:B</f>
        <v>Conflict/ Violence</v>
      </c>
      <c r="C128" s="224" t="str">
        <f>'Core Indicators'!C128</f>
        <v>UKR002</v>
      </c>
      <c r="D128" s="224" t="str">
        <f>'Core Indicators'!D128</f>
        <v>Ukraine</v>
      </c>
      <c r="E128" s="224" t="str">
        <f>'Core Indicators'!E128</f>
        <v>UKR</v>
      </c>
      <c r="F128" s="42">
        <f>'Core Indicators'!O128</f>
        <v>603628</v>
      </c>
      <c r="G128" s="42">
        <f>'Core Indicators'!W128</f>
        <v>37700000</v>
      </c>
      <c r="H128" s="42">
        <f>'Core Indicators'!AE128</f>
        <v>16300000</v>
      </c>
      <c r="I128" s="42">
        <f>'Core Indicators'!AM128</f>
        <v>13514000</v>
      </c>
      <c r="J128" s="42">
        <f>'Core Indicators'!AU128</f>
        <v>4807</v>
      </c>
      <c r="K128" s="42" t="str">
        <f>'Core Indicators'!BC128</f>
        <v>x</v>
      </c>
      <c r="L128" s="42">
        <f>'Core Indicators'!BK128</f>
        <v>968</v>
      </c>
      <c r="M128" s="42">
        <f>'Core Indicators'!BS128</f>
        <v>236000</v>
      </c>
      <c r="N128" s="42">
        <f>'Core Indicators'!CA128</f>
        <v>236000</v>
      </c>
      <c r="O128" s="42" t="e">
        <f>'Core Indicators'!CI128</f>
        <v>#N/A</v>
      </c>
      <c r="P128" s="42">
        <f>'Core Indicators'!CQ128</f>
        <v>524000000000</v>
      </c>
      <c r="Q128" s="42">
        <f>'Core Indicators'!DG128</f>
        <v>21400000</v>
      </c>
      <c r="R128" s="42">
        <f>'Core Indicators'!DO128</f>
        <v>3600000</v>
      </c>
      <c r="S128" s="42">
        <f>'Core Indicators'!DW128</f>
        <v>7874000</v>
      </c>
      <c r="T128" s="42">
        <f>'Core Indicators'!EE128</f>
        <v>3556000</v>
      </c>
      <c r="U128" s="42">
        <f>'Core Indicators'!EM128</f>
        <v>1270000</v>
      </c>
      <c r="V128" s="42">
        <f>'Core Indicators'!FC128</f>
        <v>5</v>
      </c>
      <c r="W128" s="42" t="str">
        <f>'Core Indicators'!FK128</f>
        <v>x</v>
      </c>
      <c r="X128" s="42" t="str">
        <f>'Core Indicators'!FS128</f>
        <v>x</v>
      </c>
      <c r="Y128" s="42">
        <f>'Core Indicators'!GA128</f>
        <v>0</v>
      </c>
      <c r="Z128" s="42">
        <f>'Core Indicators'!GI128</f>
        <v>3</v>
      </c>
      <c r="AA128" s="42">
        <f>'Core Indicators'!GQ128</f>
        <v>2</v>
      </c>
      <c r="AB128" s="42">
        <f>'Core Indicators'!GY128</f>
        <v>3</v>
      </c>
      <c r="AC128" s="42">
        <f>'Core Indicators'!HG128</f>
        <v>2</v>
      </c>
      <c r="AD128" s="42">
        <f>'Core Indicators'!HO128</f>
        <v>3</v>
      </c>
      <c r="AE128" s="42">
        <f>'Core Indicators'!HW128</f>
        <v>3</v>
      </c>
      <c r="AF128" s="42">
        <f>'Core Indicators'!IE128</f>
        <v>3</v>
      </c>
      <c r="AG128" s="42">
        <f>'Core Indicators'!IM128</f>
        <v>3</v>
      </c>
    </row>
    <row r="129" spans="1:33" ht="20.149999999999999" customHeight="1" x14ac:dyDescent="0.35">
      <c r="A129" s="62" t="str">
        <f>'Core Indicators'!A:A</f>
        <v>Political and Economic crisis in Venezuela</v>
      </c>
      <c r="B129" s="62" t="str">
        <f>'Core Indicators'!B:B</f>
        <v>Political/economic crisis,Conflict/ Violence</v>
      </c>
      <c r="C129" s="62" t="str">
        <f>'Core Indicators'!C129</f>
        <v>VEN001</v>
      </c>
      <c r="D129" s="62" t="str">
        <f>'Core Indicators'!D129</f>
        <v>Venezuela</v>
      </c>
      <c r="E129" s="62" t="str">
        <f>'Core Indicators'!E129</f>
        <v>VEN</v>
      </c>
      <c r="F129" s="41">
        <f>'Core Indicators'!O129</f>
        <v>882050</v>
      </c>
      <c r="G129" s="41">
        <f>'Core Indicators'!W129</f>
        <v>27100000</v>
      </c>
      <c r="H129" s="41">
        <f>'Core Indicators'!AE129</f>
        <v>18699000</v>
      </c>
      <c r="I129" s="41">
        <f>'Core Indicators'!AM129</f>
        <v>7891000</v>
      </c>
      <c r="J129" s="41" t="str">
        <f>'Core Indicators'!AU129</f>
        <v>x</v>
      </c>
      <c r="K129" s="41" t="str">
        <f>'Core Indicators'!BC129</f>
        <v>x</v>
      </c>
      <c r="L129" s="41">
        <f>'Core Indicators'!BK129</f>
        <v>223</v>
      </c>
      <c r="M129" s="41" t="str">
        <f>'Core Indicators'!BS129</f>
        <v>x</v>
      </c>
      <c r="N129" s="41" t="str">
        <f>'Core Indicators'!CA129</f>
        <v>x</v>
      </c>
      <c r="O129" s="41" t="e">
        <f>'Core Indicators'!CI129</f>
        <v>#N/A</v>
      </c>
      <c r="P129" s="41" t="str">
        <f>'Core Indicators'!CQ129</f>
        <v>x</v>
      </c>
      <c r="Q129" s="41">
        <f>'Core Indicators'!DG129</f>
        <v>8401000</v>
      </c>
      <c r="R129" s="41">
        <f>'Core Indicators'!DO129</f>
        <v>10755000</v>
      </c>
      <c r="S129" s="41">
        <f>'Core Indicators'!DW129</f>
        <v>6697000</v>
      </c>
      <c r="T129" s="41">
        <f>'Core Indicators'!EE129</f>
        <v>1040000</v>
      </c>
      <c r="U129" s="41">
        <f>'Core Indicators'!EM129</f>
        <v>25000</v>
      </c>
      <c r="V129" s="41">
        <f>'Core Indicators'!FC129</f>
        <v>3</v>
      </c>
      <c r="W129" s="41" t="str">
        <f>'Core Indicators'!FK129</f>
        <v>x</v>
      </c>
      <c r="X129" s="41" t="str">
        <f>'Core Indicators'!FS129</f>
        <v>x</v>
      </c>
      <c r="Y129" s="41">
        <f>'Core Indicators'!GA129</f>
        <v>2</v>
      </c>
      <c r="Z129" s="41">
        <f>'Core Indicators'!GI129</f>
        <v>2</v>
      </c>
      <c r="AA129" s="41">
        <f>'Core Indicators'!GQ129</f>
        <v>1</v>
      </c>
      <c r="AB129" s="41">
        <f>'Core Indicators'!GY129</f>
        <v>0</v>
      </c>
      <c r="AC129" s="41">
        <f>'Core Indicators'!HG129</f>
        <v>1</v>
      </c>
      <c r="AD129" s="41">
        <f>'Core Indicators'!HO129</f>
        <v>1</v>
      </c>
      <c r="AE129" s="41">
        <f>'Core Indicators'!HW129</f>
        <v>1</v>
      </c>
      <c r="AF129" s="41">
        <f>'Core Indicators'!IE129</f>
        <v>1</v>
      </c>
      <c r="AG129" s="41">
        <f>'Core Indicators'!IM129</f>
        <v>3</v>
      </c>
    </row>
    <row r="130" spans="1:33" ht="20.149999999999999" customHeight="1" x14ac:dyDescent="0.35">
      <c r="A130" s="224" t="str">
        <f>'Core Indicators'!A:A</f>
        <v>Complex crisis in Yemen</v>
      </c>
      <c r="B130" s="224" t="str">
        <f>'Core Indicators'!B:B</f>
        <v>Conflict/ Violence,Drought/drier conditions,Political/economic crisis</v>
      </c>
      <c r="C130" s="224" t="str">
        <f>'Core Indicators'!C130</f>
        <v>YEM001</v>
      </c>
      <c r="D130" s="224" t="str">
        <f>'Core Indicators'!D130</f>
        <v>Yemen</v>
      </c>
      <c r="E130" s="224" t="str">
        <f>'Core Indicators'!E130</f>
        <v>YEM</v>
      </c>
      <c r="F130" s="42">
        <f>'Core Indicators'!O130</f>
        <v>527970</v>
      </c>
      <c r="G130" s="42">
        <f>'Core Indicators'!W130</f>
        <v>34900000</v>
      </c>
      <c r="H130" s="42">
        <f>'Core Indicators'!AE130</f>
        <v>34900000</v>
      </c>
      <c r="I130" s="42">
        <f>'Core Indicators'!AM130</f>
        <v>5152000</v>
      </c>
      <c r="J130" s="42" t="str">
        <f>'Core Indicators'!AU130</f>
        <v>x</v>
      </c>
      <c r="K130" s="42" t="str">
        <f>'Core Indicators'!BC130</f>
        <v>x</v>
      </c>
      <c r="L130" s="42">
        <f>'Core Indicators'!BK130</f>
        <v>1613</v>
      </c>
      <c r="M130" s="42" t="str">
        <f>'Core Indicators'!BS130</f>
        <v>x</v>
      </c>
      <c r="N130" s="42" t="str">
        <f>'Core Indicators'!CA130</f>
        <v>x</v>
      </c>
      <c r="O130" s="42" t="e">
        <f>'Core Indicators'!CI130</f>
        <v>#N/A</v>
      </c>
      <c r="P130" s="42" t="str">
        <f>'Core Indicators'!CQ130</f>
        <v>x</v>
      </c>
      <c r="Q130" s="42">
        <f>'Core Indicators'!DG130</f>
        <v>0</v>
      </c>
      <c r="R130" s="42">
        <f>'Core Indicators'!DO130</f>
        <v>15360000</v>
      </c>
      <c r="S130" s="42">
        <f>'Core Indicators'!DW130</f>
        <v>10057000</v>
      </c>
      <c r="T130" s="42">
        <f>'Core Indicators'!EE130</f>
        <v>9483000</v>
      </c>
      <c r="U130" s="42">
        <f>'Core Indicators'!EM130</f>
        <v>0</v>
      </c>
      <c r="V130" s="42">
        <f>'Core Indicators'!FC130</f>
        <v>5</v>
      </c>
      <c r="W130" s="42" t="str">
        <f>'Core Indicators'!FK130</f>
        <v>x</v>
      </c>
      <c r="X130" s="42" t="str">
        <f>'Core Indicators'!FS130</f>
        <v>x</v>
      </c>
      <c r="Y130" s="42">
        <f>'Core Indicators'!GA130</f>
        <v>2</v>
      </c>
      <c r="Z130" s="42">
        <f>'Core Indicators'!GI130</f>
        <v>3</v>
      </c>
      <c r="AA130" s="42">
        <f>'Core Indicators'!GQ130</f>
        <v>3</v>
      </c>
      <c r="AB130" s="42">
        <f>'Core Indicators'!GY130</f>
        <v>3</v>
      </c>
      <c r="AC130" s="42">
        <f>'Core Indicators'!HG130</f>
        <v>2</v>
      </c>
      <c r="AD130" s="42">
        <f>'Core Indicators'!HO130</f>
        <v>3</v>
      </c>
      <c r="AE130" s="42">
        <f>'Core Indicators'!HW130</f>
        <v>3</v>
      </c>
      <c r="AF130" s="42">
        <f>'Core Indicators'!IE130</f>
        <v>2</v>
      </c>
      <c r="AG130" s="42">
        <f>'Core Indicators'!IM130</f>
        <v>3</v>
      </c>
    </row>
    <row r="131" spans="1:33" ht="20.149999999999999" customHeight="1" x14ac:dyDescent="0.35">
      <c r="A131" s="62" t="str">
        <f>'Core Indicators'!A:A</f>
        <v>International Displacement to Yemen</v>
      </c>
      <c r="B131" s="62" t="str">
        <f>'Core Indicators'!B:B</f>
        <v>International Displacement</v>
      </c>
      <c r="C131" s="62" t="str">
        <f>'Core Indicators'!C131</f>
        <v>YEM002</v>
      </c>
      <c r="D131" s="62" t="str">
        <f>'Core Indicators'!D131</f>
        <v>Yemen</v>
      </c>
      <c r="E131" s="62" t="str">
        <f>'Core Indicators'!E131</f>
        <v>YEM</v>
      </c>
      <c r="F131" s="41">
        <f>'Core Indicators'!O131</f>
        <v>147450</v>
      </c>
      <c r="G131" s="41">
        <f>'Core Indicators'!W131</f>
        <v>4365000</v>
      </c>
      <c r="H131" s="41">
        <f>'Core Indicators'!AE131</f>
        <v>194000</v>
      </c>
      <c r="I131" s="41">
        <f>'Core Indicators'!AM131</f>
        <v>194000</v>
      </c>
      <c r="J131" s="41" t="str">
        <f>'Core Indicators'!AU131</f>
        <v>x</v>
      </c>
      <c r="K131" s="41" t="str">
        <f>'Core Indicators'!BC131</f>
        <v>x</v>
      </c>
      <c r="L131" s="41">
        <f>'Core Indicators'!BK131</f>
        <v>42</v>
      </c>
      <c r="M131" s="41" t="str">
        <f>'Core Indicators'!BS131</f>
        <v>x</v>
      </c>
      <c r="N131" s="41" t="str">
        <f>'Core Indicators'!CA131</f>
        <v>x</v>
      </c>
      <c r="O131" s="41" t="e">
        <f>'Core Indicators'!CI131</f>
        <v>#N/A</v>
      </c>
      <c r="P131" s="41" t="str">
        <f>'Core Indicators'!CQ131</f>
        <v>x</v>
      </c>
      <c r="Q131" s="41">
        <f>'Core Indicators'!DG131</f>
        <v>4171000</v>
      </c>
      <c r="R131" s="41">
        <f>'Core Indicators'!DO131</f>
        <v>0</v>
      </c>
      <c r="S131" s="41">
        <f>'Core Indicators'!DW131</f>
        <v>0</v>
      </c>
      <c r="T131" s="41">
        <f>'Core Indicators'!EE131</f>
        <v>194000</v>
      </c>
      <c r="U131" s="41">
        <f>'Core Indicators'!EM131</f>
        <v>0</v>
      </c>
      <c r="V131" s="41">
        <f>'Core Indicators'!FC131</f>
        <v>1</v>
      </c>
      <c r="W131" s="41" t="str">
        <f>'Core Indicators'!FK131</f>
        <v>x</v>
      </c>
      <c r="X131" s="41" t="str">
        <f>'Core Indicators'!FS131</f>
        <v>x</v>
      </c>
      <c r="Y131" s="41">
        <f>'Core Indicators'!GA131</f>
        <v>1</v>
      </c>
      <c r="Z131" s="41">
        <f>'Core Indicators'!GI131</f>
        <v>3</v>
      </c>
      <c r="AA131" s="41">
        <f>'Core Indicators'!GQ131</f>
        <v>3</v>
      </c>
      <c r="AB131" s="41">
        <f>'Core Indicators'!GY131</f>
        <v>3</v>
      </c>
      <c r="AC131" s="41">
        <f>'Core Indicators'!HG131</f>
        <v>2</v>
      </c>
      <c r="AD131" s="41">
        <f>'Core Indicators'!HO131</f>
        <v>3</v>
      </c>
      <c r="AE131" s="41">
        <f>'Core Indicators'!HW131</f>
        <v>3</v>
      </c>
      <c r="AF131" s="41">
        <f>'Core Indicators'!IE131</f>
        <v>2</v>
      </c>
      <c r="AG131" s="41">
        <f>'Core Indicators'!IM131</f>
        <v>3</v>
      </c>
    </row>
    <row r="132" spans="1:33" ht="20.149999999999999" customHeight="1" x14ac:dyDescent="0.35">
      <c r="A132" s="224" t="str">
        <f>'Core Indicators'!A:A</f>
        <v>Drought in Zambia</v>
      </c>
      <c r="B132" s="224" t="str">
        <f>'Core Indicators'!B:B</f>
        <v>Drought/drier conditions</v>
      </c>
      <c r="C132" s="224" t="str">
        <f>'Core Indicators'!C132</f>
        <v>ZMB002</v>
      </c>
      <c r="D132" s="224" t="str">
        <f>'Core Indicators'!D132</f>
        <v>Zambia</v>
      </c>
      <c r="E132" s="224" t="str">
        <f>'Core Indicators'!E132</f>
        <v>ZMB</v>
      </c>
      <c r="F132" s="42">
        <f>'Core Indicators'!O132</f>
        <v>752618</v>
      </c>
      <c r="G132" s="42">
        <f>'Core Indicators'!W132</f>
        <v>17766000</v>
      </c>
      <c r="H132" s="42">
        <f>'Core Indicators'!AE132</f>
        <v>13354000</v>
      </c>
      <c r="I132" s="42">
        <f>'Core Indicators'!AM132</f>
        <v>202000</v>
      </c>
      <c r="J132" s="42">
        <f>'Core Indicators'!AU132</f>
        <v>0</v>
      </c>
      <c r="K132" s="42">
        <f>'Core Indicators'!BC132</f>
        <v>20200</v>
      </c>
      <c r="L132" s="42" t="str">
        <f>'Core Indicators'!BK132</f>
        <v>x</v>
      </c>
      <c r="M132" s="42">
        <f>'Core Indicators'!BS132</f>
        <v>0</v>
      </c>
      <c r="N132" s="42">
        <f>'Core Indicators'!CA132</f>
        <v>0</v>
      </c>
      <c r="O132" s="42" t="e">
        <f>'Core Indicators'!CI132</f>
        <v>#N/A</v>
      </c>
      <c r="P132" s="42" t="str">
        <f>'Core Indicators'!CQ132</f>
        <v>x</v>
      </c>
      <c r="Q132" s="42">
        <f>'Core Indicators'!DG132</f>
        <v>4412000</v>
      </c>
      <c r="R132" s="42">
        <f>'Core Indicators'!DO132</f>
        <v>7522000</v>
      </c>
      <c r="S132" s="42">
        <f>'Core Indicators'!DW132</f>
        <v>5597000</v>
      </c>
      <c r="T132" s="42">
        <f>'Core Indicators'!EE132</f>
        <v>236000</v>
      </c>
      <c r="U132" s="42">
        <f>'Core Indicators'!EM132</f>
        <v>0</v>
      </c>
      <c r="V132" s="42">
        <f>'Core Indicators'!FC132</f>
        <v>4</v>
      </c>
      <c r="W132" s="42" t="str">
        <f>'Core Indicators'!FK132</f>
        <v>x</v>
      </c>
      <c r="X132" s="42" t="str">
        <f>'Core Indicators'!FS132</f>
        <v>x</v>
      </c>
      <c r="Y132" s="42">
        <f>'Core Indicators'!GA132</f>
        <v>1</v>
      </c>
      <c r="Z132" s="42">
        <f>'Core Indicators'!GI132</f>
        <v>0</v>
      </c>
      <c r="AA132" s="42">
        <f>'Core Indicators'!GQ132</f>
        <v>0</v>
      </c>
      <c r="AB132" s="42">
        <f>'Core Indicators'!GY132</f>
        <v>0</v>
      </c>
      <c r="AC132" s="42">
        <f>'Core Indicators'!HG132</f>
        <v>0</v>
      </c>
      <c r="AD132" s="42">
        <f>'Core Indicators'!HO132</f>
        <v>0</v>
      </c>
      <c r="AE132" s="42">
        <f>'Core Indicators'!HW132</f>
        <v>0</v>
      </c>
      <c r="AF132" s="42">
        <f>'Core Indicators'!IE132</f>
        <v>0</v>
      </c>
      <c r="AG132" s="42">
        <f>'Core Indicators'!IM132</f>
        <v>3</v>
      </c>
    </row>
    <row r="133" spans="1:33" ht="20.149999999999999" customHeight="1" x14ac:dyDescent="0.35">
      <c r="A133" s="62" t="str">
        <f>'Core Indicators'!A:A</f>
        <v>Drought and political economic crisis in Zimbabwe</v>
      </c>
      <c r="B133" s="62" t="str">
        <f>'Core Indicators'!B:B</f>
        <v>Drought/drier conditions</v>
      </c>
      <c r="C133" s="62" t="str">
        <f>'Core Indicators'!C133</f>
        <v>ZWE001</v>
      </c>
      <c r="D133" s="62" t="str">
        <f>'Core Indicators'!D133</f>
        <v>Zimbabwe</v>
      </c>
      <c r="E133" s="62" t="str">
        <f>'Core Indicators'!E133</f>
        <v>ZWE</v>
      </c>
      <c r="F133" s="41">
        <f>'Core Indicators'!O133</f>
        <v>386850</v>
      </c>
      <c r="G133" s="41">
        <f>'Core Indicators'!W133</f>
        <v>16873000</v>
      </c>
      <c r="H133" s="41">
        <f>'Core Indicators'!AE133</f>
        <v>16873000</v>
      </c>
      <c r="I133" s="41">
        <f>'Core Indicators'!AM133</f>
        <v>189000</v>
      </c>
      <c r="J133" s="41">
        <f>'Core Indicators'!AU133</f>
        <v>0</v>
      </c>
      <c r="K133" s="41" t="str">
        <f>'Core Indicators'!BC133</f>
        <v>x</v>
      </c>
      <c r="L133" s="41">
        <f>'Core Indicators'!BK133</f>
        <v>5</v>
      </c>
      <c r="M133" s="41" t="str">
        <f>'Core Indicators'!BS133</f>
        <v>x</v>
      </c>
      <c r="N133" s="41" t="str">
        <f>'Core Indicators'!CA133</f>
        <v>x</v>
      </c>
      <c r="O133" s="41" t="e">
        <f>'Core Indicators'!CI133</f>
        <v>#N/A</v>
      </c>
      <c r="P133" s="41" t="str">
        <f>'Core Indicators'!CQ133</f>
        <v>x</v>
      </c>
      <c r="Q133" s="41">
        <f>'Core Indicators'!DG133</f>
        <v>0</v>
      </c>
      <c r="R133" s="41">
        <f>'Core Indicators'!DO133</f>
        <v>9273000</v>
      </c>
      <c r="S133" s="41">
        <f>'Core Indicators'!DW133</f>
        <v>7600000</v>
      </c>
      <c r="T133" s="41" t="str">
        <f>'Core Indicators'!EE133</f>
        <v>x</v>
      </c>
      <c r="U133" s="41" t="str">
        <f>'Core Indicators'!EM133</f>
        <v>x</v>
      </c>
      <c r="V133" s="41">
        <f>'Core Indicators'!FC133</f>
        <v>4</v>
      </c>
      <c r="W133" s="41" t="str">
        <f>'Core Indicators'!FK133</f>
        <v>x</v>
      </c>
      <c r="X133" s="41" t="str">
        <f>'Core Indicators'!FS133</f>
        <v>x</v>
      </c>
      <c r="Y133" s="41">
        <f>'Core Indicators'!GA133</f>
        <v>2</v>
      </c>
      <c r="Z133" s="41">
        <f>'Core Indicators'!GI133</f>
        <v>1</v>
      </c>
      <c r="AA133" s="41">
        <f>'Core Indicators'!GQ133</f>
        <v>1</v>
      </c>
      <c r="AB133" s="41">
        <f>'Core Indicators'!GY133</f>
        <v>0</v>
      </c>
      <c r="AC133" s="41">
        <f>'Core Indicators'!HG133</f>
        <v>0</v>
      </c>
      <c r="AD133" s="41">
        <f>'Core Indicators'!HO133</f>
        <v>0</v>
      </c>
      <c r="AE133" s="41">
        <f>'Core Indicators'!HW133</f>
        <v>0</v>
      </c>
      <c r="AF133" s="41">
        <f>'Core Indicators'!IE133</f>
        <v>2</v>
      </c>
      <c r="AG133" s="41">
        <f>'Core Indicators'!IM133</f>
        <v>3</v>
      </c>
    </row>
    <row r="134" spans="1:33" ht="20.149999999999999" customHeight="1" x14ac:dyDescent="0.35"/>
    <row r="135" spans="1:33" ht="20.149999999999999" customHeight="1" x14ac:dyDescent="0.35"/>
    <row r="136" spans="1:33" ht="20.149999999999999" customHeight="1" x14ac:dyDescent="0.35"/>
    <row r="137" spans="1:33" ht="20.149999999999999" customHeight="1" x14ac:dyDescent="0.35"/>
    <row r="138" spans="1:33" ht="20.149999999999999" customHeight="1" x14ac:dyDescent="0.35"/>
    <row r="139" spans="1:33" ht="20.149999999999999" customHeight="1" x14ac:dyDescent="0.35"/>
    <row r="140" spans="1:33" ht="20.149999999999999" customHeight="1" x14ac:dyDescent="0.35"/>
    <row r="141" spans="1:33" ht="20.149999999999999" customHeight="1" x14ac:dyDescent="0.35"/>
    <row r="142" spans="1:33" ht="19.399999999999999" customHeight="1" x14ac:dyDescent="0.35"/>
    <row r="143" spans="1:33" ht="19.399999999999999" customHeight="1" x14ac:dyDescent="0.35"/>
    <row r="144" spans="1:33" ht="19.399999999999999" customHeight="1" x14ac:dyDescent="0.35"/>
  </sheetData>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08080"/>
  </sheetPr>
  <dimension ref="A1:DL318"/>
  <sheetViews>
    <sheetView topLeftCell="Q1" workbookViewId="0">
      <selection activeCell="J1" sqref="J1"/>
    </sheetView>
  </sheetViews>
  <sheetFormatPr defaultRowHeight="14.5" x14ac:dyDescent="0.35"/>
  <cols>
    <col min="1" max="1" width="48" customWidth="1"/>
    <col min="2" max="2" width="6.453125" customWidth="1"/>
    <col min="3" max="9" width="6" customWidth="1"/>
    <col min="10" max="10" width="9" customWidth="1"/>
    <col min="11" max="14" width="6" customWidth="1"/>
    <col min="15" max="16" width="9" customWidth="1"/>
  </cols>
  <sheetData>
    <row r="1" spans="1:116" ht="125" customHeight="1" x14ac:dyDescent="0.35">
      <c r="A1" s="254" t="s">
        <v>2</v>
      </c>
      <c r="B1" s="255" t="s">
        <v>7560</v>
      </c>
      <c r="C1" s="256" t="s">
        <v>7704</v>
      </c>
      <c r="D1" s="256" t="s">
        <v>7705</v>
      </c>
      <c r="E1" s="256" t="s">
        <v>7619</v>
      </c>
      <c r="F1" s="256" t="s">
        <v>7616</v>
      </c>
      <c r="G1" s="256" t="s">
        <v>7706</v>
      </c>
      <c r="H1" s="256" t="s">
        <v>7622</v>
      </c>
      <c r="I1" s="256" t="s">
        <v>7707</v>
      </c>
      <c r="J1" s="256" t="s">
        <v>7708</v>
      </c>
      <c r="K1" s="256" t="s">
        <v>7629</v>
      </c>
      <c r="L1" s="256" t="s">
        <v>7630</v>
      </c>
      <c r="M1" s="256" t="s">
        <v>7709</v>
      </c>
      <c r="N1" s="256" t="s">
        <v>7710</v>
      </c>
      <c r="O1" s="256" t="s">
        <v>7711</v>
      </c>
      <c r="P1" s="256" t="s">
        <v>7712</v>
      </c>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1:116" ht="30" customHeight="1" x14ac:dyDescent="0.35">
      <c r="A2" s="258" t="s">
        <v>7713</v>
      </c>
      <c r="B2" s="259"/>
      <c r="C2" s="260" t="s">
        <v>7714</v>
      </c>
      <c r="D2" s="260" t="s">
        <v>7715</v>
      </c>
      <c r="E2" s="260" t="s">
        <v>7716</v>
      </c>
      <c r="F2" s="260" t="s">
        <v>7717</v>
      </c>
      <c r="G2" s="260" t="s">
        <v>7717</v>
      </c>
      <c r="H2" s="260" t="s">
        <v>7718</v>
      </c>
      <c r="I2" s="260" t="s">
        <v>7719</v>
      </c>
      <c r="J2" s="260" t="s">
        <v>7720</v>
      </c>
      <c r="K2" s="260" t="s">
        <v>7719</v>
      </c>
      <c r="L2" s="260" t="s">
        <v>7717</v>
      </c>
      <c r="M2" s="260" t="s">
        <v>7721</v>
      </c>
      <c r="N2" s="260" t="s">
        <v>7717</v>
      </c>
      <c r="O2" s="260" t="s">
        <v>7720</v>
      </c>
      <c r="P2" s="260"/>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257"/>
      <c r="AW2" s="257"/>
      <c r="AX2" s="257"/>
      <c r="AY2" s="257"/>
      <c r="AZ2" s="257"/>
      <c r="BA2" s="257"/>
      <c r="BB2" s="257"/>
      <c r="BC2" s="257"/>
      <c r="BD2" s="257"/>
      <c r="BE2" s="257"/>
      <c r="BF2" s="257"/>
      <c r="BG2" s="257"/>
      <c r="BH2" s="257"/>
      <c r="BI2" s="257"/>
      <c r="BJ2" s="257"/>
      <c r="BK2" s="257"/>
      <c r="BL2" s="257"/>
      <c r="BM2" s="257"/>
      <c r="BN2" s="257"/>
      <c r="BO2" s="257"/>
      <c r="BP2" s="257"/>
      <c r="BQ2" s="257"/>
      <c r="BR2" s="257"/>
      <c r="BS2" s="257"/>
      <c r="BT2" s="257"/>
      <c r="BU2" s="257"/>
      <c r="BV2" s="257"/>
      <c r="BW2" s="257"/>
      <c r="BX2" s="257"/>
      <c r="BY2" s="257"/>
      <c r="BZ2" s="257"/>
      <c r="CA2" s="257"/>
      <c r="CB2" s="257"/>
      <c r="CC2" s="257"/>
      <c r="CD2" s="257"/>
      <c r="CE2" s="257"/>
      <c r="CF2" s="257"/>
      <c r="CG2" s="257"/>
      <c r="CH2" s="257"/>
      <c r="CI2" s="257"/>
      <c r="CJ2" s="257"/>
      <c r="CK2" s="257"/>
      <c r="CL2" s="257"/>
      <c r="CM2" s="257"/>
      <c r="CN2" s="257"/>
      <c r="CO2" s="257"/>
      <c r="CP2" s="257"/>
      <c r="CQ2" s="257"/>
      <c r="CR2" s="257"/>
      <c r="CS2" s="257"/>
      <c r="CT2" s="257"/>
      <c r="CU2" s="257"/>
      <c r="CV2" s="257"/>
      <c r="CW2" s="257"/>
      <c r="CX2" s="257"/>
      <c r="CY2" s="257"/>
      <c r="CZ2" s="257"/>
      <c r="DA2" s="257"/>
      <c r="DB2" s="257"/>
      <c r="DC2" s="257"/>
      <c r="DD2" s="257"/>
      <c r="DE2" s="257"/>
      <c r="DF2" s="257"/>
      <c r="DG2" s="257"/>
      <c r="DH2" s="257"/>
      <c r="DI2" s="257"/>
      <c r="DJ2" s="257"/>
      <c r="DK2" s="257"/>
      <c r="DL2" s="257"/>
    </row>
    <row r="3" spans="1:116" x14ac:dyDescent="0.35">
      <c r="A3" s="258" t="s">
        <v>7722</v>
      </c>
      <c r="B3" s="259"/>
      <c r="C3" s="261" t="s">
        <v>7723</v>
      </c>
      <c r="D3" s="261" t="s">
        <v>7723</v>
      </c>
      <c r="E3" s="261" t="s">
        <v>7724</v>
      </c>
      <c r="F3" s="261" t="s">
        <v>7723</v>
      </c>
      <c r="G3" s="261" t="s">
        <v>7723</v>
      </c>
      <c r="H3" s="261" t="s">
        <v>7723</v>
      </c>
      <c r="I3" s="261" t="s">
        <v>7723</v>
      </c>
      <c r="J3" s="261" t="s">
        <v>7696</v>
      </c>
      <c r="K3" s="261" t="s">
        <v>7723</v>
      </c>
      <c r="L3" s="261" t="s">
        <v>7723</v>
      </c>
      <c r="M3" s="261" t="s">
        <v>7723</v>
      </c>
      <c r="N3" s="261" t="s">
        <v>7723</v>
      </c>
      <c r="O3" s="261" t="s">
        <v>7696</v>
      </c>
      <c r="P3" s="261" t="s">
        <v>7695</v>
      </c>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1:116" x14ac:dyDescent="0.35">
      <c r="A4" s="258" t="s">
        <v>7725</v>
      </c>
      <c r="B4" s="259" t="s">
        <v>7726</v>
      </c>
      <c r="C4" s="262" t="s">
        <v>17</v>
      </c>
      <c r="D4" s="263" t="s">
        <v>17</v>
      </c>
      <c r="E4" s="262" t="s">
        <v>17</v>
      </c>
      <c r="F4" s="262" t="s">
        <v>17</v>
      </c>
      <c r="G4" s="262" t="s">
        <v>17</v>
      </c>
      <c r="H4" s="262" t="s">
        <v>17</v>
      </c>
      <c r="I4" s="263" t="s">
        <v>17</v>
      </c>
      <c r="J4" s="263" t="str">
        <f>IFERROR(VLOOKUP($B4,'Core Indicators'!$E$3:$EU$906,147,FALSE),"x")</f>
        <v>x</v>
      </c>
      <c r="K4" s="264">
        <v>1.27</v>
      </c>
      <c r="L4" s="262" t="s">
        <v>17</v>
      </c>
      <c r="M4" s="263" t="s">
        <v>17</v>
      </c>
      <c r="N4" s="263" t="s">
        <v>17</v>
      </c>
      <c r="O4" s="263" t="str">
        <f>IFERROR(VLOOKUP(B4,'Core Indicators'!$E$3:$G$9906,3,FALSE),"x")</f>
        <v>x</v>
      </c>
      <c r="P4" s="263" t="s">
        <v>17</v>
      </c>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1:116" x14ac:dyDescent="0.35">
      <c r="A5" s="258" t="s">
        <v>694</v>
      </c>
      <c r="B5" s="259" t="s">
        <v>7727</v>
      </c>
      <c r="C5" s="262">
        <v>0.75057700400000005</v>
      </c>
      <c r="D5" s="263">
        <v>4</v>
      </c>
      <c r="E5" s="262">
        <v>0</v>
      </c>
      <c r="F5" s="262">
        <v>1.8666666670000001</v>
      </c>
      <c r="G5" s="262">
        <v>0.66100000000000003</v>
      </c>
      <c r="H5" s="262" t="s">
        <v>17</v>
      </c>
      <c r="I5" s="263">
        <v>4</v>
      </c>
      <c r="J5" s="263">
        <f>IFERROR(VLOOKUP($B5,'Core Indicators'!$E$3:$EU$906,147,FALSE),"x")</f>
        <v>597</v>
      </c>
      <c r="K5" s="264">
        <v>-1.65</v>
      </c>
      <c r="L5" s="262">
        <v>2.09</v>
      </c>
      <c r="M5" s="263">
        <v>6</v>
      </c>
      <c r="N5" s="263">
        <v>17</v>
      </c>
      <c r="O5" s="263">
        <f>IFERROR(VLOOKUP(B5,'Core Indicators'!$E$3:$G$9906,3,FALSE),"x")</f>
        <v>46000000</v>
      </c>
      <c r="P5" s="263">
        <v>652230</v>
      </c>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1:116" x14ac:dyDescent="0.35">
      <c r="A6" s="258" t="s">
        <v>3245</v>
      </c>
      <c r="B6" s="259" t="s">
        <v>7728</v>
      </c>
      <c r="C6" s="262">
        <v>0.76260000999999999</v>
      </c>
      <c r="D6" s="263">
        <v>4</v>
      </c>
      <c r="E6" s="262">
        <v>0.62</v>
      </c>
      <c r="F6" s="262">
        <v>4.45</v>
      </c>
      <c r="G6" s="262">
        <v>0.51500000000000001</v>
      </c>
      <c r="H6" s="262">
        <v>51.3</v>
      </c>
      <c r="I6" s="263">
        <v>3</v>
      </c>
      <c r="J6" s="263" t="str">
        <f>IFERROR(VLOOKUP($B6,'Core Indicators'!$E$3:$EU$906,147,FALSE),"x")</f>
        <v>x</v>
      </c>
      <c r="K6" s="264">
        <v>-1.1000000000000001</v>
      </c>
      <c r="L6" s="262">
        <v>4.51</v>
      </c>
      <c r="M6" s="263">
        <v>28</v>
      </c>
      <c r="N6" s="263">
        <v>32</v>
      </c>
      <c r="O6" s="263">
        <f>IFERROR(VLOOKUP(B6,'Core Indicators'!$E$3:$G$9906,3,FALSE),"x")</f>
        <v>36750000</v>
      </c>
      <c r="P6" s="263">
        <v>1246700</v>
      </c>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7"/>
      <c r="AY6" s="257"/>
      <c r="AZ6" s="257"/>
      <c r="BA6" s="257"/>
      <c r="BB6" s="257"/>
      <c r="BC6" s="257"/>
      <c r="BD6" s="257"/>
      <c r="BE6" s="257"/>
      <c r="BF6" s="257"/>
      <c r="BG6" s="257"/>
      <c r="BH6" s="257"/>
      <c r="BI6" s="257"/>
      <c r="BJ6" s="257"/>
      <c r="BK6" s="257"/>
      <c r="BL6" s="257"/>
      <c r="BM6" s="257"/>
      <c r="BN6" s="257"/>
      <c r="BO6" s="257"/>
      <c r="BP6" s="257"/>
      <c r="BQ6" s="257"/>
      <c r="BR6" s="257"/>
      <c r="BS6" s="257"/>
      <c r="BT6" s="257"/>
      <c r="BU6" s="257"/>
      <c r="BV6" s="257"/>
      <c r="BW6" s="257"/>
      <c r="BX6" s="257"/>
      <c r="BY6" s="257"/>
      <c r="BZ6" s="257"/>
      <c r="CA6" s="257"/>
      <c r="CB6" s="257"/>
      <c r="CC6" s="257"/>
      <c r="CD6" s="257"/>
      <c r="CE6" s="257"/>
      <c r="CF6" s="257"/>
      <c r="CG6" s="257"/>
      <c r="CH6" s="257"/>
      <c r="CI6" s="257"/>
      <c r="CJ6" s="257"/>
      <c r="CK6" s="257"/>
      <c r="CL6" s="257"/>
      <c r="CM6" s="257"/>
      <c r="CN6" s="257"/>
      <c r="CO6" s="257"/>
      <c r="CP6" s="257"/>
      <c r="CQ6" s="257"/>
      <c r="CR6" s="257"/>
      <c r="CS6" s="257"/>
      <c r="CT6" s="257"/>
      <c r="CU6" s="257"/>
      <c r="CV6" s="257"/>
      <c r="CW6" s="257"/>
      <c r="CX6" s="257"/>
      <c r="CY6" s="257"/>
      <c r="CZ6" s="257"/>
      <c r="DA6" s="257"/>
      <c r="DB6" s="257"/>
      <c r="DC6" s="257"/>
      <c r="DD6" s="257"/>
      <c r="DE6" s="257"/>
      <c r="DF6" s="257"/>
      <c r="DG6" s="257"/>
      <c r="DH6" s="257"/>
      <c r="DI6" s="257"/>
      <c r="DJ6" s="257"/>
      <c r="DK6" s="257"/>
      <c r="DL6" s="257"/>
    </row>
    <row r="7" spans="1:116" x14ac:dyDescent="0.35">
      <c r="A7" s="258" t="s">
        <v>7729</v>
      </c>
      <c r="B7" s="259" t="s">
        <v>7730</v>
      </c>
      <c r="C7" s="262" t="s">
        <v>17</v>
      </c>
      <c r="D7" s="263" t="s">
        <v>17</v>
      </c>
      <c r="E7" s="262" t="s">
        <v>17</v>
      </c>
      <c r="F7" s="262" t="s">
        <v>17</v>
      </c>
      <c r="G7" s="262" t="s">
        <v>17</v>
      </c>
      <c r="H7" s="262" t="s">
        <v>17</v>
      </c>
      <c r="I7" s="263" t="s">
        <v>17</v>
      </c>
      <c r="J7" s="263" t="str">
        <f>IFERROR(VLOOKUP($B7,'Core Indicators'!$E$3:$EU$906,147,FALSE),"x")</f>
        <v>x</v>
      </c>
      <c r="K7" s="264">
        <v>0.68</v>
      </c>
      <c r="L7" s="262" t="s">
        <v>17</v>
      </c>
      <c r="M7" s="263" t="s">
        <v>17</v>
      </c>
      <c r="N7" s="263" t="s">
        <v>17</v>
      </c>
      <c r="O7" s="263" t="str">
        <f>IFERROR(VLOOKUP(B7,'Core Indicators'!$E$3:$G$9906,3,FALSE),"x")</f>
        <v>x</v>
      </c>
      <c r="P7" s="263" t="s">
        <v>17</v>
      </c>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57"/>
      <c r="BG7" s="257"/>
      <c r="BH7" s="257"/>
      <c r="BI7" s="257"/>
      <c r="BJ7" s="257"/>
      <c r="BK7" s="257"/>
      <c r="BL7" s="257"/>
      <c r="BM7" s="257"/>
      <c r="BN7" s="257"/>
      <c r="BO7" s="257"/>
      <c r="BP7" s="257"/>
      <c r="BQ7" s="257"/>
      <c r="BR7" s="257"/>
      <c r="BS7" s="257"/>
      <c r="BT7" s="257"/>
      <c r="BU7" s="257"/>
      <c r="BV7" s="257"/>
      <c r="BW7" s="257"/>
      <c r="BX7" s="257"/>
      <c r="BY7" s="257"/>
      <c r="BZ7" s="257"/>
      <c r="CA7" s="257"/>
      <c r="CB7" s="257"/>
      <c r="CC7" s="257"/>
      <c r="CD7" s="257"/>
      <c r="CE7" s="257"/>
      <c r="CF7" s="257"/>
      <c r="CG7" s="257"/>
      <c r="CH7" s="257"/>
      <c r="CI7" s="257"/>
      <c r="CJ7" s="257"/>
      <c r="CK7" s="257"/>
      <c r="CL7" s="257"/>
      <c r="CM7" s="257"/>
      <c r="CN7" s="257"/>
      <c r="CO7" s="257"/>
      <c r="CP7" s="257"/>
      <c r="CQ7" s="257"/>
      <c r="CR7" s="257"/>
      <c r="CS7" s="257"/>
      <c r="CT7" s="257"/>
      <c r="CU7" s="257"/>
      <c r="CV7" s="257"/>
      <c r="CW7" s="257"/>
      <c r="CX7" s="257"/>
      <c r="CY7" s="257"/>
      <c r="CZ7" s="257"/>
      <c r="DA7" s="257"/>
      <c r="DB7" s="257"/>
      <c r="DC7" s="257"/>
      <c r="DD7" s="257"/>
      <c r="DE7" s="257"/>
      <c r="DF7" s="257"/>
      <c r="DG7" s="257"/>
      <c r="DH7" s="257"/>
      <c r="DI7" s="257"/>
      <c r="DJ7" s="257"/>
      <c r="DK7" s="257"/>
      <c r="DL7" s="257"/>
    </row>
    <row r="8" spans="1:116" x14ac:dyDescent="0.35">
      <c r="A8" s="258" t="s">
        <v>7731</v>
      </c>
      <c r="B8" s="259" t="s">
        <v>7732</v>
      </c>
      <c r="C8" s="262">
        <v>0.32080001200000002</v>
      </c>
      <c r="D8" s="263">
        <v>9</v>
      </c>
      <c r="E8" s="262">
        <v>0.04</v>
      </c>
      <c r="F8" s="262">
        <v>7.5</v>
      </c>
      <c r="G8" s="262">
        <v>0.107</v>
      </c>
      <c r="H8" s="262">
        <v>29.4</v>
      </c>
      <c r="I8" s="263">
        <v>2</v>
      </c>
      <c r="J8" s="263" t="str">
        <f>IFERROR(VLOOKUP($B8,'Core Indicators'!$E$3:$EU$906,147,FALSE),"x")</f>
        <v>x</v>
      </c>
      <c r="K8" s="264">
        <v>-0.16</v>
      </c>
      <c r="L8" s="262">
        <v>7.27</v>
      </c>
      <c r="M8" s="263">
        <v>68</v>
      </c>
      <c r="N8" s="263">
        <v>42</v>
      </c>
      <c r="O8" s="263" t="str">
        <f>IFERROR(VLOOKUP(B8,'Core Indicators'!$E$3:$G$9906,3,FALSE),"x")</f>
        <v>x</v>
      </c>
      <c r="P8" s="263">
        <v>27400</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c r="BT8" s="257"/>
      <c r="BU8" s="257"/>
      <c r="BV8" s="257"/>
      <c r="BW8" s="257"/>
      <c r="BX8" s="257"/>
      <c r="BY8" s="257"/>
      <c r="BZ8" s="257"/>
      <c r="CA8" s="257"/>
      <c r="CB8" s="257"/>
      <c r="CC8" s="257"/>
      <c r="CD8" s="257"/>
      <c r="CE8" s="257"/>
      <c r="CF8" s="257"/>
      <c r="CG8" s="257"/>
      <c r="CH8" s="257"/>
      <c r="CI8" s="257"/>
      <c r="CJ8" s="257"/>
      <c r="CK8" s="257"/>
      <c r="CL8" s="257"/>
      <c r="CM8" s="257"/>
      <c r="CN8" s="257"/>
      <c r="CO8" s="257"/>
      <c r="CP8" s="257"/>
      <c r="CQ8" s="257"/>
      <c r="CR8" s="257"/>
      <c r="CS8" s="257"/>
      <c r="CT8" s="257"/>
      <c r="CU8" s="257"/>
      <c r="CV8" s="257"/>
      <c r="CW8" s="257"/>
      <c r="CX8" s="257"/>
      <c r="CY8" s="257"/>
      <c r="CZ8" s="257"/>
      <c r="DA8" s="257"/>
      <c r="DB8" s="257"/>
      <c r="DC8" s="257"/>
      <c r="DD8" s="257"/>
      <c r="DE8" s="257"/>
      <c r="DF8" s="257"/>
      <c r="DG8" s="257"/>
      <c r="DH8" s="257"/>
      <c r="DI8" s="257"/>
      <c r="DJ8" s="257"/>
      <c r="DK8" s="257"/>
      <c r="DL8" s="257"/>
    </row>
    <row r="9" spans="1:116" x14ac:dyDescent="0.35">
      <c r="A9" s="258" t="s">
        <v>7733</v>
      </c>
      <c r="B9" s="259" t="s">
        <v>7734</v>
      </c>
      <c r="C9" s="262" t="s">
        <v>17</v>
      </c>
      <c r="D9" s="263" t="s">
        <v>17</v>
      </c>
      <c r="E9" s="262" t="s">
        <v>17</v>
      </c>
      <c r="F9" s="262" t="s">
        <v>17</v>
      </c>
      <c r="G9" s="262" t="s">
        <v>17</v>
      </c>
      <c r="H9" s="262" t="s">
        <v>17</v>
      </c>
      <c r="I9" s="263" t="s">
        <v>17</v>
      </c>
      <c r="J9" s="263" t="str">
        <f>IFERROR(VLOOKUP($B9,'Core Indicators'!$E$3:$EU$906,147,FALSE),"x")</f>
        <v>x</v>
      </c>
      <c r="K9" s="264">
        <v>1.48544991</v>
      </c>
      <c r="L9" s="262" t="s">
        <v>17</v>
      </c>
      <c r="M9" s="263">
        <v>93</v>
      </c>
      <c r="N9" s="263" t="s">
        <v>17</v>
      </c>
      <c r="O9" s="263" t="str">
        <f>IFERROR(VLOOKUP(B9,'Core Indicators'!$E$3:$G$9906,3,FALSE),"x")</f>
        <v>x</v>
      </c>
      <c r="P9" s="263" t="s">
        <v>17</v>
      </c>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257"/>
      <c r="BS9" s="257"/>
      <c r="BT9" s="257"/>
      <c r="BU9" s="257"/>
      <c r="BV9" s="257"/>
      <c r="BW9" s="257"/>
      <c r="BX9" s="257"/>
      <c r="BY9" s="257"/>
      <c r="BZ9" s="257"/>
      <c r="CA9" s="257"/>
      <c r="CB9" s="257"/>
      <c r="CC9" s="257"/>
      <c r="CD9" s="257"/>
      <c r="CE9" s="257"/>
      <c r="CF9" s="257"/>
      <c r="CG9" s="257"/>
      <c r="CH9" s="257"/>
      <c r="CI9" s="257"/>
      <c r="CJ9" s="257"/>
      <c r="CK9" s="257"/>
      <c r="CL9" s="257"/>
      <c r="CM9" s="257"/>
      <c r="CN9" s="257"/>
      <c r="CO9" s="257"/>
      <c r="CP9" s="257"/>
      <c r="CQ9" s="257"/>
      <c r="CR9" s="257"/>
      <c r="CS9" s="257"/>
      <c r="CT9" s="257"/>
      <c r="CU9" s="257"/>
      <c r="CV9" s="257"/>
      <c r="CW9" s="257"/>
      <c r="CX9" s="257"/>
      <c r="CY9" s="257"/>
      <c r="CZ9" s="257"/>
      <c r="DA9" s="257"/>
      <c r="DB9" s="257"/>
      <c r="DC9" s="257"/>
      <c r="DD9" s="257"/>
      <c r="DE9" s="257"/>
      <c r="DF9" s="257"/>
      <c r="DG9" s="257"/>
      <c r="DH9" s="257"/>
      <c r="DI9" s="257"/>
      <c r="DJ9" s="257"/>
      <c r="DK9" s="257"/>
      <c r="DL9" s="257"/>
    </row>
    <row r="10" spans="1:116" x14ac:dyDescent="0.35">
      <c r="A10" s="258" t="s">
        <v>7735</v>
      </c>
      <c r="B10" s="259" t="s">
        <v>7736</v>
      </c>
      <c r="C10" s="262" t="s">
        <v>17</v>
      </c>
      <c r="D10" s="263" t="s">
        <v>17</v>
      </c>
      <c r="E10" s="262" t="s">
        <v>17</v>
      </c>
      <c r="F10" s="262" t="s">
        <v>17</v>
      </c>
      <c r="G10" s="262" t="s">
        <v>17</v>
      </c>
      <c r="H10" s="262" t="s">
        <v>17</v>
      </c>
      <c r="I10" s="263" t="s">
        <v>17</v>
      </c>
      <c r="J10" s="263" t="str">
        <f>IFERROR(VLOOKUP($B10,'Core Indicators'!$E$3:$EU$906,147,FALSE),"x")</f>
        <v>x</v>
      </c>
      <c r="K10" s="264" t="s">
        <v>17</v>
      </c>
      <c r="L10" s="262" t="s">
        <v>17</v>
      </c>
      <c r="M10" s="263" t="s">
        <v>17</v>
      </c>
      <c r="N10" s="263" t="s">
        <v>17</v>
      </c>
      <c r="O10" s="263" t="str">
        <f>IFERROR(VLOOKUP(B10,'Core Indicators'!$E$3:$G$9906,3,FALSE),"x")</f>
        <v>x</v>
      </c>
      <c r="P10" s="263" t="s">
        <v>17</v>
      </c>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7"/>
      <c r="BU10" s="257"/>
      <c r="BV10" s="257"/>
      <c r="BW10" s="257"/>
      <c r="BX10" s="257"/>
      <c r="BY10" s="257"/>
      <c r="BZ10" s="257"/>
      <c r="CA10" s="257"/>
      <c r="CB10" s="257"/>
      <c r="CC10" s="257"/>
      <c r="CD10" s="257"/>
      <c r="CE10" s="257"/>
      <c r="CF10" s="257"/>
      <c r="CG10" s="257"/>
      <c r="CH10" s="257"/>
      <c r="CI10" s="257"/>
      <c r="CJ10" s="257"/>
      <c r="CK10" s="257"/>
      <c r="CL10" s="257"/>
      <c r="CM10" s="257"/>
      <c r="CN10" s="257"/>
      <c r="CO10" s="257"/>
      <c r="CP10" s="257"/>
      <c r="CQ10" s="257"/>
      <c r="CR10" s="257"/>
      <c r="CS10" s="257"/>
      <c r="CT10" s="257"/>
      <c r="CU10" s="257"/>
      <c r="CV10" s="257"/>
      <c r="CW10" s="257"/>
      <c r="CX10" s="257"/>
      <c r="CY10" s="257"/>
      <c r="CZ10" s="257"/>
      <c r="DA10" s="257"/>
      <c r="DB10" s="257"/>
      <c r="DC10" s="257"/>
      <c r="DD10" s="257"/>
      <c r="DE10" s="257"/>
      <c r="DF10" s="257"/>
      <c r="DG10" s="257"/>
      <c r="DH10" s="257"/>
      <c r="DI10" s="257"/>
      <c r="DJ10" s="257"/>
      <c r="DK10" s="257"/>
      <c r="DL10" s="257"/>
    </row>
    <row r="11" spans="1:116" x14ac:dyDescent="0.35">
      <c r="A11" s="258" t="s">
        <v>7737</v>
      </c>
      <c r="B11" s="259" t="s">
        <v>7738</v>
      </c>
      <c r="C11" s="262">
        <v>0.985600001</v>
      </c>
      <c r="D11" s="263">
        <v>1</v>
      </c>
      <c r="E11" s="262">
        <v>0</v>
      </c>
      <c r="F11" s="262">
        <v>4.0999999999999996</v>
      </c>
      <c r="G11" s="262">
        <v>0.04</v>
      </c>
      <c r="H11" s="262">
        <v>26.4</v>
      </c>
      <c r="I11" s="263">
        <v>0</v>
      </c>
      <c r="J11" s="263" t="str">
        <f>IFERROR(VLOOKUP($B11,'Core Indicators'!$E$3:$EU$906,147,FALSE),"x")</f>
        <v>x</v>
      </c>
      <c r="K11" s="264">
        <v>0.88</v>
      </c>
      <c r="L11" s="262">
        <v>6.05</v>
      </c>
      <c r="M11" s="263">
        <v>18</v>
      </c>
      <c r="N11" s="263">
        <v>68</v>
      </c>
      <c r="O11" s="263" t="str">
        <f>IFERROR(VLOOKUP(B11,'Core Indicators'!$E$3:$G$9906,3,FALSE),"x")</f>
        <v>x</v>
      </c>
      <c r="P11" s="263">
        <v>71020</v>
      </c>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c r="BR11" s="257"/>
      <c r="BS11" s="257"/>
      <c r="BT11" s="257"/>
      <c r="BU11" s="257"/>
      <c r="BV11" s="257"/>
      <c r="BW11" s="257"/>
      <c r="BX11" s="257"/>
      <c r="BY11" s="257"/>
      <c r="BZ11" s="257"/>
      <c r="CA11" s="257"/>
      <c r="CB11" s="257"/>
      <c r="CC11" s="257"/>
      <c r="CD11" s="257"/>
      <c r="CE11" s="257"/>
      <c r="CF11" s="257"/>
      <c r="CG11" s="257"/>
      <c r="CH11" s="257"/>
      <c r="CI11" s="257"/>
      <c r="CJ11" s="257"/>
      <c r="CK11" s="257"/>
      <c r="CL11" s="257"/>
      <c r="CM11" s="257"/>
      <c r="CN11" s="257"/>
      <c r="CO11" s="257"/>
      <c r="CP11" s="257"/>
      <c r="CQ11" s="257"/>
      <c r="CR11" s="257"/>
      <c r="CS11" s="257"/>
      <c r="CT11" s="257"/>
      <c r="CU11" s="257"/>
      <c r="CV11" s="257"/>
      <c r="CW11" s="257"/>
      <c r="CX11" s="257"/>
      <c r="CY11" s="257"/>
      <c r="CZ11" s="257"/>
      <c r="DA11" s="257"/>
      <c r="DB11" s="257"/>
      <c r="DC11" s="257"/>
      <c r="DD11" s="257"/>
      <c r="DE11" s="257"/>
      <c r="DF11" s="257"/>
      <c r="DG11" s="257"/>
      <c r="DH11" s="257"/>
      <c r="DI11" s="257"/>
      <c r="DJ11" s="257"/>
      <c r="DK11" s="257"/>
      <c r="DL11" s="257"/>
    </row>
    <row r="12" spans="1:116" x14ac:dyDescent="0.35">
      <c r="A12" s="258" t="s">
        <v>7739</v>
      </c>
      <c r="B12" s="259" t="s">
        <v>7740</v>
      </c>
      <c r="C12" s="262">
        <v>5.8874943999999999E-2</v>
      </c>
      <c r="D12" s="263">
        <v>12</v>
      </c>
      <c r="E12" s="262">
        <v>0.01</v>
      </c>
      <c r="F12" s="262">
        <v>7.45</v>
      </c>
      <c r="G12" s="262">
        <v>0.26400000000000001</v>
      </c>
      <c r="H12" s="262">
        <v>42.4</v>
      </c>
      <c r="I12" s="263">
        <v>0</v>
      </c>
      <c r="J12" s="263" t="str">
        <f>IFERROR(VLOOKUP($B12,'Core Indicators'!$E$3:$EU$906,147,FALSE),"x")</f>
        <v>x</v>
      </c>
      <c r="K12" s="264">
        <v>-0.41</v>
      </c>
      <c r="L12" s="262">
        <v>6.48</v>
      </c>
      <c r="M12" s="263">
        <v>85</v>
      </c>
      <c r="N12" s="263">
        <v>37</v>
      </c>
      <c r="O12" s="263" t="str">
        <f>IFERROR(VLOOKUP(B12,'Core Indicators'!$E$3:$G$9906,3,FALSE),"x")</f>
        <v>x</v>
      </c>
      <c r="P12" s="263">
        <v>2736690</v>
      </c>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c r="BR12" s="257"/>
      <c r="BS12" s="257"/>
      <c r="BT12" s="257"/>
      <c r="BU12" s="257"/>
      <c r="BV12" s="257"/>
      <c r="BW12" s="257"/>
      <c r="BX12" s="257"/>
      <c r="BY12" s="257"/>
      <c r="BZ12" s="257"/>
      <c r="CA12" s="257"/>
      <c r="CB12" s="257"/>
      <c r="CC12" s="257"/>
      <c r="CD12" s="257"/>
      <c r="CE12" s="257"/>
      <c r="CF12" s="257"/>
      <c r="CG12" s="257"/>
      <c r="CH12" s="257"/>
      <c r="CI12" s="257"/>
      <c r="CJ12" s="257"/>
      <c r="CK12" s="257"/>
      <c r="CL12" s="257"/>
      <c r="CM12" s="257"/>
      <c r="CN12" s="257"/>
      <c r="CO12" s="257"/>
      <c r="CP12" s="257"/>
      <c r="CQ12" s="257"/>
      <c r="CR12" s="257"/>
      <c r="CS12" s="257"/>
      <c r="CT12" s="257"/>
      <c r="CU12" s="257"/>
      <c r="CV12" s="257"/>
      <c r="CW12" s="257"/>
      <c r="CX12" s="257"/>
      <c r="CY12" s="257"/>
      <c r="CZ12" s="257"/>
      <c r="DA12" s="257"/>
      <c r="DB12" s="257"/>
      <c r="DC12" s="257"/>
      <c r="DD12" s="257"/>
      <c r="DE12" s="257"/>
      <c r="DF12" s="257"/>
      <c r="DG12" s="257"/>
      <c r="DH12" s="257"/>
      <c r="DI12" s="257"/>
      <c r="DJ12" s="257"/>
      <c r="DK12" s="257"/>
      <c r="DL12" s="257"/>
    </row>
    <row r="13" spans="1:116" x14ac:dyDescent="0.35">
      <c r="A13" s="258" t="s">
        <v>7741</v>
      </c>
      <c r="B13" s="259" t="s">
        <v>7742</v>
      </c>
      <c r="C13" s="262">
        <v>4.1389244999999998E-2</v>
      </c>
      <c r="D13" s="263">
        <v>6</v>
      </c>
      <c r="E13" s="262">
        <v>1.7999999999999999E-2</v>
      </c>
      <c r="F13" s="262">
        <v>6.9</v>
      </c>
      <c r="G13" s="262">
        <v>0.18</v>
      </c>
      <c r="H13" s="262">
        <v>27.2</v>
      </c>
      <c r="I13" s="263">
        <v>3</v>
      </c>
      <c r="J13" s="263" t="str">
        <f>IFERROR(VLOOKUP($B13,'Core Indicators'!$E$3:$EU$906,147,FALSE),"x")</f>
        <v>x</v>
      </c>
      <c r="K13" s="264">
        <v>-0.12</v>
      </c>
      <c r="L13" s="262">
        <v>6.61</v>
      </c>
      <c r="M13" s="263">
        <v>54</v>
      </c>
      <c r="N13" s="263">
        <v>47</v>
      </c>
      <c r="O13" s="263" t="str">
        <f>IFERROR(VLOOKUP(B13,'Core Indicators'!$E$3:$G$9906,3,FALSE),"x")</f>
        <v>x</v>
      </c>
      <c r="P13" s="263">
        <v>28470</v>
      </c>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257"/>
      <c r="BN13" s="257"/>
      <c r="BO13" s="257"/>
      <c r="BP13" s="257"/>
      <c r="BQ13" s="257"/>
      <c r="BR13" s="257"/>
      <c r="BS13" s="257"/>
      <c r="BT13" s="257"/>
      <c r="BU13" s="257"/>
      <c r="BV13" s="257"/>
      <c r="BW13" s="257"/>
      <c r="BX13" s="257"/>
      <c r="BY13" s="257"/>
      <c r="BZ13" s="257"/>
      <c r="CA13" s="257"/>
      <c r="CB13" s="257"/>
      <c r="CC13" s="257"/>
      <c r="CD13" s="257"/>
      <c r="CE13" s="257"/>
      <c r="CF13" s="257"/>
      <c r="CG13" s="257"/>
      <c r="CH13" s="257"/>
      <c r="CI13" s="257"/>
      <c r="CJ13" s="257"/>
      <c r="CK13" s="257"/>
      <c r="CL13" s="257"/>
      <c r="CM13" s="257"/>
      <c r="CN13" s="257"/>
      <c r="CO13" s="257"/>
      <c r="CP13" s="257"/>
      <c r="CQ13" s="257"/>
      <c r="CR13" s="257"/>
      <c r="CS13" s="257"/>
      <c r="CT13" s="257"/>
      <c r="CU13" s="257"/>
      <c r="CV13" s="257"/>
      <c r="CW13" s="257"/>
      <c r="CX13" s="257"/>
      <c r="CY13" s="257"/>
      <c r="CZ13" s="257"/>
      <c r="DA13" s="257"/>
      <c r="DB13" s="257"/>
      <c r="DC13" s="257"/>
      <c r="DD13" s="257"/>
      <c r="DE13" s="257"/>
      <c r="DF13" s="257"/>
      <c r="DG13" s="257"/>
      <c r="DH13" s="257"/>
      <c r="DI13" s="257"/>
      <c r="DJ13" s="257"/>
      <c r="DK13" s="257"/>
      <c r="DL13" s="257"/>
    </row>
    <row r="14" spans="1:116" x14ac:dyDescent="0.35">
      <c r="A14" s="258" t="s">
        <v>7743</v>
      </c>
      <c r="B14" s="259" t="s">
        <v>7744</v>
      </c>
      <c r="C14" s="262" t="s">
        <v>17</v>
      </c>
      <c r="D14" s="263" t="s">
        <v>17</v>
      </c>
      <c r="E14" s="262" t="s">
        <v>17</v>
      </c>
      <c r="F14" s="262" t="s">
        <v>17</v>
      </c>
      <c r="G14" s="262" t="s">
        <v>17</v>
      </c>
      <c r="H14" s="262" t="s">
        <v>17</v>
      </c>
      <c r="I14" s="263" t="s">
        <v>17</v>
      </c>
      <c r="J14" s="263" t="str">
        <f>IFERROR(VLOOKUP($B14,'Core Indicators'!$E$3:$EU$906,147,FALSE),"x")</f>
        <v>x</v>
      </c>
      <c r="K14" s="264">
        <v>1.21</v>
      </c>
      <c r="L14" s="262" t="s">
        <v>17</v>
      </c>
      <c r="M14" s="263" t="s">
        <v>17</v>
      </c>
      <c r="N14" s="263" t="s">
        <v>17</v>
      </c>
      <c r="O14" s="263" t="str">
        <f>IFERROR(VLOOKUP(B14,'Core Indicators'!$E$3:$G$9906,3,FALSE),"x")</f>
        <v>x</v>
      </c>
      <c r="P14" s="263" t="s">
        <v>17</v>
      </c>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7"/>
      <c r="BP14" s="257"/>
      <c r="BQ14" s="257"/>
      <c r="BR14" s="257"/>
      <c r="BS14" s="257"/>
      <c r="BT14" s="257"/>
      <c r="BU14" s="257"/>
      <c r="BV14" s="257"/>
      <c r="BW14" s="257"/>
      <c r="BX14" s="257"/>
      <c r="BY14" s="257"/>
      <c r="BZ14" s="257"/>
      <c r="CA14" s="257"/>
      <c r="CB14" s="257"/>
      <c r="CC14" s="257"/>
      <c r="CD14" s="257"/>
      <c r="CE14" s="257"/>
      <c r="CF14" s="257"/>
      <c r="CG14" s="257"/>
      <c r="CH14" s="257"/>
      <c r="CI14" s="257"/>
      <c r="CJ14" s="257"/>
      <c r="CK14" s="257"/>
      <c r="CL14" s="257"/>
      <c r="CM14" s="257"/>
      <c r="CN14" s="257"/>
      <c r="CO14" s="257"/>
      <c r="CP14" s="257"/>
      <c r="CQ14" s="257"/>
      <c r="CR14" s="257"/>
      <c r="CS14" s="257"/>
      <c r="CT14" s="257"/>
      <c r="CU14" s="257"/>
      <c r="CV14" s="257"/>
      <c r="CW14" s="257"/>
      <c r="CX14" s="257"/>
      <c r="CY14" s="257"/>
      <c r="CZ14" s="257"/>
      <c r="DA14" s="257"/>
      <c r="DB14" s="257"/>
      <c r="DC14" s="257"/>
      <c r="DD14" s="257"/>
      <c r="DE14" s="257"/>
      <c r="DF14" s="257"/>
      <c r="DG14" s="257"/>
      <c r="DH14" s="257"/>
      <c r="DI14" s="257"/>
      <c r="DJ14" s="257"/>
      <c r="DK14" s="257"/>
      <c r="DL14" s="257"/>
    </row>
    <row r="15" spans="1:116" x14ac:dyDescent="0.35">
      <c r="A15" s="258" t="s">
        <v>7745</v>
      </c>
      <c r="B15" s="259" t="s">
        <v>7746</v>
      </c>
      <c r="C15" s="262">
        <v>0</v>
      </c>
      <c r="D15" s="263">
        <v>13</v>
      </c>
      <c r="E15" s="262">
        <v>0</v>
      </c>
      <c r="F15" s="262" t="s">
        <v>17</v>
      </c>
      <c r="G15" s="262">
        <v>0.24</v>
      </c>
      <c r="H15" s="262" t="s">
        <v>17</v>
      </c>
      <c r="I15" s="263">
        <v>0</v>
      </c>
      <c r="J15" s="263" t="str">
        <f>IFERROR(VLOOKUP($B15,'Core Indicators'!$E$3:$EU$906,147,FALSE),"x")</f>
        <v>x</v>
      </c>
      <c r="K15" s="264">
        <v>0.38</v>
      </c>
      <c r="L15" s="262" t="s">
        <v>17</v>
      </c>
      <c r="M15" s="263">
        <v>83</v>
      </c>
      <c r="N15" s="263" t="s">
        <v>17</v>
      </c>
      <c r="O15" s="263" t="str">
        <f>IFERROR(VLOOKUP(B15,'Core Indicators'!$E$3:$G$9906,3,FALSE),"x")</f>
        <v>x</v>
      </c>
      <c r="P15" s="263">
        <v>440</v>
      </c>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c r="BR15" s="257"/>
      <c r="BS15" s="257"/>
      <c r="BT15" s="257"/>
      <c r="BU15" s="257"/>
      <c r="BV15" s="257"/>
      <c r="BW15" s="257"/>
      <c r="BX15" s="257"/>
      <c r="BY15" s="257"/>
      <c r="BZ15" s="257"/>
      <c r="CA15" s="257"/>
      <c r="CB15" s="257"/>
      <c r="CC15" s="257"/>
      <c r="CD15" s="257"/>
      <c r="CE15" s="257"/>
      <c r="CF15" s="257"/>
      <c r="CG15" s="257"/>
      <c r="CH15" s="257"/>
      <c r="CI15" s="257"/>
      <c r="CJ15" s="257"/>
      <c r="CK15" s="257"/>
      <c r="CL15" s="257"/>
      <c r="CM15" s="257"/>
      <c r="CN15" s="257"/>
      <c r="CO15" s="257"/>
      <c r="CP15" s="257"/>
      <c r="CQ15" s="257"/>
      <c r="CR15" s="257"/>
      <c r="CS15" s="257"/>
      <c r="CT15" s="257"/>
      <c r="CU15" s="257"/>
      <c r="CV15" s="257"/>
      <c r="CW15" s="257"/>
      <c r="CX15" s="257"/>
      <c r="CY15" s="257"/>
      <c r="CZ15" s="257"/>
      <c r="DA15" s="257"/>
      <c r="DB15" s="257"/>
      <c r="DC15" s="257"/>
      <c r="DD15" s="257"/>
      <c r="DE15" s="257"/>
      <c r="DF15" s="257"/>
      <c r="DG15" s="257"/>
      <c r="DH15" s="257"/>
      <c r="DI15" s="257"/>
      <c r="DJ15" s="257"/>
      <c r="DK15" s="257"/>
      <c r="DL15" s="257"/>
    </row>
    <row r="16" spans="1:116" x14ac:dyDescent="0.35">
      <c r="A16" s="258" t="s">
        <v>7747</v>
      </c>
      <c r="B16" s="259" t="s">
        <v>7748</v>
      </c>
      <c r="C16" s="262">
        <v>0.29240004400000003</v>
      </c>
      <c r="D16" s="263">
        <v>14</v>
      </c>
      <c r="E16" s="262">
        <v>0.02</v>
      </c>
      <c r="F16" s="262" t="s">
        <v>17</v>
      </c>
      <c r="G16" s="262">
        <v>5.6000000000000001E-2</v>
      </c>
      <c r="H16" s="262">
        <v>34.299999999999997</v>
      </c>
      <c r="I16" s="263">
        <v>0</v>
      </c>
      <c r="J16" s="263" t="str">
        <f>IFERROR(VLOOKUP($B16,'Core Indicators'!$E$3:$EU$906,147,FALSE),"x")</f>
        <v>x</v>
      </c>
      <c r="K16" s="264">
        <v>1.52</v>
      </c>
      <c r="L16" s="262" t="s">
        <v>17</v>
      </c>
      <c r="M16" s="263">
        <v>95</v>
      </c>
      <c r="N16" s="263">
        <v>77</v>
      </c>
      <c r="O16" s="263" t="str">
        <f>IFERROR(VLOOKUP(B16,'Core Indicators'!$E$3:$G$9906,3,FALSE),"x")</f>
        <v>x</v>
      </c>
      <c r="P16" s="263">
        <v>7692020</v>
      </c>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c r="BR16" s="257"/>
      <c r="BS16" s="257"/>
      <c r="BT16" s="257"/>
      <c r="BU16" s="257"/>
      <c r="BV16" s="257"/>
      <c r="BW16" s="257"/>
      <c r="BX16" s="257"/>
      <c r="BY16" s="257"/>
      <c r="BZ16" s="257"/>
      <c r="CA16" s="257"/>
      <c r="CB16" s="257"/>
      <c r="CC16" s="257"/>
      <c r="CD16" s="257"/>
      <c r="CE16" s="257"/>
      <c r="CF16" s="257"/>
      <c r="CG16" s="257"/>
      <c r="CH16" s="257"/>
      <c r="CI16" s="257"/>
      <c r="CJ16" s="257"/>
      <c r="CK16" s="257"/>
      <c r="CL16" s="257"/>
      <c r="CM16" s="257"/>
      <c r="CN16" s="257"/>
      <c r="CO16" s="257"/>
      <c r="CP16" s="257"/>
      <c r="CQ16" s="257"/>
      <c r="CR16" s="257"/>
      <c r="CS16" s="257"/>
      <c r="CT16" s="257"/>
      <c r="CU16" s="257"/>
      <c r="CV16" s="257"/>
      <c r="CW16" s="257"/>
      <c r="CX16" s="257"/>
      <c r="CY16" s="257"/>
      <c r="CZ16" s="257"/>
      <c r="DA16" s="257"/>
      <c r="DB16" s="257"/>
      <c r="DC16" s="257"/>
      <c r="DD16" s="257"/>
      <c r="DE16" s="257"/>
      <c r="DF16" s="257"/>
      <c r="DG16" s="257"/>
      <c r="DH16" s="257"/>
      <c r="DI16" s="257"/>
      <c r="DJ16" s="257"/>
      <c r="DK16" s="257"/>
      <c r="DL16" s="257"/>
    </row>
    <row r="17" spans="1:116" x14ac:dyDescent="0.35">
      <c r="A17" s="258" t="s">
        <v>7749</v>
      </c>
      <c r="B17" s="259" t="s">
        <v>7750</v>
      </c>
      <c r="C17" s="262">
        <v>0.135090987</v>
      </c>
      <c r="D17" s="263">
        <v>12</v>
      </c>
      <c r="E17" s="262">
        <v>7.7999999999999996E-3</v>
      </c>
      <c r="F17" s="262" t="s">
        <v>17</v>
      </c>
      <c r="G17" s="262">
        <v>3.3000000000000002E-2</v>
      </c>
      <c r="H17" s="262">
        <v>30.9</v>
      </c>
      <c r="I17" s="263">
        <v>0</v>
      </c>
      <c r="J17" s="263" t="str">
        <f>IFERROR(VLOOKUP($B17,'Core Indicators'!$E$3:$EU$906,147,FALSE),"x")</f>
        <v>x</v>
      </c>
      <c r="K17" s="264">
        <v>1.75</v>
      </c>
      <c r="L17" s="262" t="s">
        <v>17</v>
      </c>
      <c r="M17" s="263">
        <v>93</v>
      </c>
      <c r="N17" s="263">
        <v>67</v>
      </c>
      <c r="O17" s="263" t="str">
        <f>IFERROR(VLOOKUP(B17,'Core Indicators'!$E$3:$G$9906,3,FALSE),"x")</f>
        <v>x</v>
      </c>
      <c r="P17" s="263">
        <v>82520</v>
      </c>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c r="BT17" s="257"/>
      <c r="BU17" s="257"/>
      <c r="BV17" s="257"/>
      <c r="BW17" s="257"/>
      <c r="BX17" s="257"/>
      <c r="BY17" s="257"/>
      <c r="BZ17" s="257"/>
      <c r="CA17" s="257"/>
      <c r="CB17" s="257"/>
      <c r="CC17" s="257"/>
      <c r="CD17" s="257"/>
      <c r="CE17" s="257"/>
      <c r="CF17" s="257"/>
      <c r="CG17" s="257"/>
      <c r="CH17" s="257"/>
      <c r="CI17" s="257"/>
      <c r="CJ17" s="257"/>
      <c r="CK17" s="257"/>
      <c r="CL17" s="257"/>
      <c r="CM17" s="257"/>
      <c r="CN17" s="257"/>
      <c r="CO17" s="257"/>
      <c r="CP17" s="257"/>
      <c r="CQ17" s="257"/>
      <c r="CR17" s="257"/>
      <c r="CS17" s="257"/>
      <c r="CT17" s="257"/>
      <c r="CU17" s="257"/>
      <c r="CV17" s="257"/>
      <c r="CW17" s="257"/>
      <c r="CX17" s="257"/>
      <c r="CY17" s="257"/>
      <c r="CZ17" s="257"/>
      <c r="DA17" s="257"/>
      <c r="DB17" s="257"/>
      <c r="DC17" s="257"/>
      <c r="DD17" s="257"/>
      <c r="DE17" s="257"/>
      <c r="DF17" s="257"/>
      <c r="DG17" s="257"/>
      <c r="DH17" s="257"/>
      <c r="DI17" s="257"/>
      <c r="DJ17" s="257"/>
      <c r="DK17" s="257"/>
      <c r="DL17" s="257"/>
    </row>
    <row r="18" spans="1:116" x14ac:dyDescent="0.35">
      <c r="A18" s="258" t="s">
        <v>7751</v>
      </c>
      <c r="B18" s="259" t="s">
        <v>7752</v>
      </c>
      <c r="C18" s="262">
        <v>0.15286196899999999</v>
      </c>
      <c r="D18" s="263">
        <v>4</v>
      </c>
      <c r="E18" s="262">
        <v>5.5E-2</v>
      </c>
      <c r="F18" s="262">
        <v>3.5833333330000001</v>
      </c>
      <c r="G18" s="262">
        <v>0.315</v>
      </c>
      <c r="H18" s="262">
        <v>26.6</v>
      </c>
      <c r="I18" s="263">
        <v>5</v>
      </c>
      <c r="J18" s="263" t="str">
        <f>IFERROR(VLOOKUP($B18,'Core Indicators'!$E$3:$EU$906,147,FALSE),"x")</f>
        <v>x</v>
      </c>
      <c r="K18" s="264">
        <v>-0.56999999999999995</v>
      </c>
      <c r="L18" s="262">
        <v>4.5599999999999996</v>
      </c>
      <c r="M18" s="263">
        <v>7</v>
      </c>
      <c r="N18" s="263">
        <v>22</v>
      </c>
      <c r="O18" s="263" t="str">
        <f>IFERROR(VLOOKUP(B18,'Core Indicators'!$E$3:$G$9906,3,FALSE),"x")</f>
        <v>x</v>
      </c>
      <c r="P18" s="263">
        <v>82650</v>
      </c>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1:116" x14ac:dyDescent="0.35">
      <c r="A19" s="258" t="s">
        <v>1618</v>
      </c>
      <c r="B19" s="259" t="s">
        <v>7753</v>
      </c>
      <c r="C19" s="262">
        <v>0.25789995900000001</v>
      </c>
      <c r="D19" s="263">
        <v>19</v>
      </c>
      <c r="E19" s="262">
        <v>0</v>
      </c>
      <c r="F19" s="262">
        <v>3.55</v>
      </c>
      <c r="G19" s="262">
        <v>0.501</v>
      </c>
      <c r="H19" s="262">
        <v>37.5</v>
      </c>
      <c r="I19" s="263">
        <v>3</v>
      </c>
      <c r="J19" s="263">
        <f>IFERROR(VLOOKUP($B19,'Core Indicators'!$E$3:$EU$906,147,FALSE),"x")</f>
        <v>179</v>
      </c>
      <c r="K19" s="264">
        <v>-1.25</v>
      </c>
      <c r="L19" s="262">
        <v>3.54</v>
      </c>
      <c r="M19" s="263">
        <v>15</v>
      </c>
      <c r="N19" s="263">
        <v>17</v>
      </c>
      <c r="O19" s="263">
        <f>IFERROR(VLOOKUP(B19,'Core Indicators'!$E$3:$G$9906,3,FALSE),"x")</f>
        <v>12289000</v>
      </c>
      <c r="P19" s="263">
        <v>25680</v>
      </c>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c r="BR19" s="257"/>
      <c r="BS19" s="257"/>
      <c r="BT19" s="257"/>
      <c r="BU19" s="257"/>
      <c r="BV19" s="257"/>
      <c r="BW19" s="257"/>
      <c r="BX19" s="257"/>
      <c r="BY19" s="257"/>
      <c r="BZ19" s="257"/>
      <c r="CA19" s="257"/>
      <c r="CB19" s="257"/>
      <c r="CC19" s="257"/>
      <c r="CD19" s="257"/>
      <c r="CE19" s="257"/>
      <c r="CF19" s="257"/>
      <c r="CG19" s="257"/>
      <c r="CH19" s="257"/>
      <c r="CI19" s="257"/>
      <c r="CJ19" s="257"/>
      <c r="CK19" s="257"/>
      <c r="CL19" s="257"/>
      <c r="CM19" s="257"/>
      <c r="CN19" s="257"/>
      <c r="CO19" s="257"/>
      <c r="CP19" s="257"/>
      <c r="CQ19" s="257"/>
      <c r="CR19" s="257"/>
      <c r="CS19" s="257"/>
      <c r="CT19" s="257"/>
      <c r="CU19" s="257"/>
      <c r="CV19" s="257"/>
      <c r="CW19" s="257"/>
      <c r="CX19" s="257"/>
      <c r="CY19" s="257"/>
      <c r="CZ19" s="257"/>
      <c r="DA19" s="257"/>
      <c r="DB19" s="257"/>
      <c r="DC19" s="257"/>
      <c r="DD19" s="257"/>
      <c r="DE19" s="257"/>
      <c r="DF19" s="257"/>
      <c r="DG19" s="257"/>
      <c r="DH19" s="257"/>
      <c r="DI19" s="257"/>
      <c r="DJ19" s="257"/>
      <c r="DK19" s="257"/>
      <c r="DL19" s="257"/>
    </row>
    <row r="20" spans="1:116" x14ac:dyDescent="0.35">
      <c r="A20" s="258" t="s">
        <v>7754</v>
      </c>
      <c r="B20" s="259" t="s">
        <v>7755</v>
      </c>
      <c r="C20" s="262">
        <v>0.491800026</v>
      </c>
      <c r="D20" s="263">
        <v>12</v>
      </c>
      <c r="E20" s="262">
        <v>0.01</v>
      </c>
      <c r="F20" s="262" t="s">
        <v>17</v>
      </c>
      <c r="G20" s="262">
        <v>3.1E-2</v>
      </c>
      <c r="H20" s="262">
        <v>26.4</v>
      </c>
      <c r="I20" s="263">
        <v>0</v>
      </c>
      <c r="J20" s="263" t="str">
        <f>IFERROR(VLOOKUP($B20,'Core Indicators'!$E$3:$EU$906,147,FALSE),"x")</f>
        <v>x</v>
      </c>
      <c r="K20" s="264">
        <v>1.3</v>
      </c>
      <c r="L20" s="262" t="s">
        <v>17</v>
      </c>
      <c r="M20" s="263">
        <v>96</v>
      </c>
      <c r="N20" s="263">
        <v>69</v>
      </c>
      <c r="O20" s="263" t="str">
        <f>IFERROR(VLOOKUP(B20,'Core Indicators'!$E$3:$G$9906,3,FALSE),"x")</f>
        <v>x</v>
      </c>
      <c r="P20" s="263">
        <v>30280</v>
      </c>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c r="BR20" s="257"/>
      <c r="BS20" s="257"/>
      <c r="BT20" s="257"/>
      <c r="BU20" s="257"/>
      <c r="BV20" s="257"/>
      <c r="BW20" s="257"/>
      <c r="BX20" s="257"/>
      <c r="BY20" s="257"/>
      <c r="BZ20" s="257"/>
      <c r="CA20" s="257"/>
      <c r="CB20" s="257"/>
      <c r="CC20" s="257"/>
      <c r="CD20" s="257"/>
      <c r="CE20" s="257"/>
      <c r="CF20" s="257"/>
      <c r="CG20" s="257"/>
      <c r="CH20" s="257"/>
      <c r="CI20" s="257"/>
      <c r="CJ20" s="257"/>
      <c r="CK20" s="257"/>
      <c r="CL20" s="257"/>
      <c r="CM20" s="257"/>
      <c r="CN20" s="257"/>
      <c r="CO20" s="257"/>
      <c r="CP20" s="257"/>
      <c r="CQ20" s="257"/>
      <c r="CR20" s="257"/>
      <c r="CS20" s="257"/>
      <c r="CT20" s="257"/>
      <c r="CU20" s="257"/>
      <c r="CV20" s="257"/>
      <c r="CW20" s="257"/>
      <c r="CX20" s="257"/>
      <c r="CY20" s="257"/>
      <c r="CZ20" s="257"/>
      <c r="DA20" s="257"/>
      <c r="DB20" s="257"/>
      <c r="DC20" s="257"/>
      <c r="DD20" s="257"/>
      <c r="DE20" s="257"/>
      <c r="DF20" s="257"/>
      <c r="DG20" s="257"/>
      <c r="DH20" s="257"/>
      <c r="DI20" s="257"/>
      <c r="DJ20" s="257"/>
      <c r="DK20" s="257"/>
      <c r="DL20" s="257"/>
    </row>
    <row r="21" spans="1:116" x14ac:dyDescent="0.35">
      <c r="A21" s="258" t="s">
        <v>2182</v>
      </c>
      <c r="B21" s="259" t="s">
        <v>7756</v>
      </c>
      <c r="C21" s="262">
        <v>0.81187498700000005</v>
      </c>
      <c r="D21" s="263">
        <v>9</v>
      </c>
      <c r="E21" s="262">
        <v>0.33</v>
      </c>
      <c r="F21" s="262">
        <v>5.483333333</v>
      </c>
      <c r="G21" s="262">
        <v>0.57299999999999995</v>
      </c>
      <c r="H21" s="262">
        <v>34.4</v>
      </c>
      <c r="I21" s="263">
        <v>0</v>
      </c>
      <c r="J21" s="263">
        <f>IFERROR(VLOOKUP($B21,'Core Indicators'!$E$3:$EU$906,147,FALSE),"x")</f>
        <v>356</v>
      </c>
      <c r="K21" s="264">
        <v>-0.51</v>
      </c>
      <c r="L21" s="262">
        <v>5.47</v>
      </c>
      <c r="M21" s="263">
        <v>60</v>
      </c>
      <c r="N21" s="263">
        <v>45</v>
      </c>
      <c r="O21" s="263">
        <f>IFERROR(VLOOKUP(B21,'Core Indicators'!$E$3:$G$9906,3,FALSE),"x")</f>
        <v>14728000</v>
      </c>
      <c r="P21" s="263">
        <v>112760</v>
      </c>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7"/>
      <c r="BU21" s="257"/>
      <c r="BV21" s="257"/>
      <c r="BW21" s="257"/>
      <c r="BX21" s="257"/>
      <c r="BY21" s="257"/>
      <c r="BZ21" s="257"/>
      <c r="CA21" s="257"/>
      <c r="CB21" s="257"/>
      <c r="CC21" s="257"/>
      <c r="CD21" s="257"/>
      <c r="CE21" s="257"/>
      <c r="CF21" s="257"/>
      <c r="CG21" s="257"/>
      <c r="CH21" s="257"/>
      <c r="CI21" s="257"/>
      <c r="CJ21" s="257"/>
      <c r="CK21" s="257"/>
      <c r="CL21" s="257"/>
      <c r="CM21" s="257"/>
      <c r="CN21" s="257"/>
      <c r="CO21" s="257"/>
      <c r="CP21" s="257"/>
      <c r="CQ21" s="257"/>
      <c r="CR21" s="257"/>
      <c r="CS21" s="257"/>
      <c r="CT21" s="257"/>
      <c r="CU21" s="257"/>
      <c r="CV21" s="257"/>
      <c r="CW21" s="257"/>
      <c r="CX21" s="257"/>
      <c r="CY21" s="257"/>
      <c r="CZ21" s="257"/>
      <c r="DA21" s="257"/>
      <c r="DB21" s="257"/>
      <c r="DC21" s="257"/>
      <c r="DD21" s="257"/>
      <c r="DE21" s="257"/>
      <c r="DF21" s="257"/>
      <c r="DG21" s="257"/>
      <c r="DH21" s="257"/>
      <c r="DI21" s="257"/>
      <c r="DJ21" s="257"/>
      <c r="DK21" s="257"/>
      <c r="DL21" s="257"/>
    </row>
    <row r="22" spans="1:116" x14ac:dyDescent="0.35">
      <c r="A22" s="258" t="s">
        <v>1881</v>
      </c>
      <c r="B22" s="259" t="s">
        <v>7757</v>
      </c>
      <c r="C22" s="262">
        <v>0.55109997700000002</v>
      </c>
      <c r="D22" s="263">
        <v>11</v>
      </c>
      <c r="E22" s="262">
        <v>0</v>
      </c>
      <c r="F22" s="262">
        <v>3.8833333329999999</v>
      </c>
      <c r="G22" s="262">
        <v>0.55500000000000005</v>
      </c>
      <c r="H22" s="262">
        <v>37.4</v>
      </c>
      <c r="I22" s="263">
        <v>5</v>
      </c>
      <c r="J22" s="263">
        <f>IFERROR(VLOOKUP($B22,'Core Indicators'!$E$3:$EU$906,147,FALSE),"x")</f>
        <v>3484</v>
      </c>
      <c r="K22" s="264">
        <v>-0.74</v>
      </c>
      <c r="L22" s="262">
        <v>4.1900000000000004</v>
      </c>
      <c r="M22" s="263">
        <v>25</v>
      </c>
      <c r="N22" s="263">
        <v>41</v>
      </c>
      <c r="O22" s="263">
        <f>IFERROR(VLOOKUP(B22,'Core Indicators'!$E$3:$G$9906,3,FALSE),"x")</f>
        <v>23946000</v>
      </c>
      <c r="P22" s="263">
        <v>273600</v>
      </c>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c r="BV22" s="257"/>
      <c r="BW22" s="257"/>
      <c r="BX22" s="257"/>
      <c r="BY22" s="257"/>
      <c r="BZ22" s="257"/>
      <c r="CA22" s="257"/>
      <c r="CB22" s="257"/>
      <c r="CC22" s="257"/>
      <c r="CD22" s="257"/>
      <c r="CE22" s="257"/>
      <c r="CF22" s="257"/>
      <c r="CG22" s="257"/>
      <c r="CH22" s="257"/>
      <c r="CI22" s="257"/>
      <c r="CJ22" s="257"/>
      <c r="CK22" s="257"/>
      <c r="CL22" s="257"/>
      <c r="CM22" s="257"/>
      <c r="CN22" s="257"/>
      <c r="CO22" s="257"/>
      <c r="CP22" s="257"/>
      <c r="CQ22" s="257"/>
      <c r="CR22" s="257"/>
      <c r="CS22" s="257"/>
      <c r="CT22" s="257"/>
      <c r="CU22" s="257"/>
      <c r="CV22" s="257"/>
      <c r="CW22" s="257"/>
      <c r="CX22" s="257"/>
      <c r="CY22" s="257"/>
      <c r="CZ22" s="257"/>
      <c r="DA22" s="257"/>
      <c r="DB22" s="257"/>
      <c r="DC22" s="257"/>
      <c r="DD22" s="257"/>
      <c r="DE22" s="257"/>
      <c r="DF22" s="257"/>
      <c r="DG22" s="257"/>
      <c r="DH22" s="257"/>
      <c r="DI22" s="257"/>
      <c r="DJ22" s="257"/>
      <c r="DK22" s="257"/>
      <c r="DL22" s="257"/>
    </row>
    <row r="23" spans="1:116" x14ac:dyDescent="0.35">
      <c r="A23" s="258" t="s">
        <v>528</v>
      </c>
      <c r="B23" s="259" t="s">
        <v>7758</v>
      </c>
      <c r="C23" s="262">
        <v>0.18887103399999999</v>
      </c>
      <c r="D23" s="263">
        <v>7</v>
      </c>
      <c r="E23" s="262">
        <v>0.122</v>
      </c>
      <c r="F23" s="262">
        <v>4.0333333329999999</v>
      </c>
      <c r="G23" s="262">
        <v>0.48699999999999999</v>
      </c>
      <c r="H23" s="262">
        <v>33.4</v>
      </c>
      <c r="I23" s="263">
        <v>3</v>
      </c>
      <c r="J23" s="263">
        <f>IFERROR(VLOOKUP($B23,'Core Indicators'!$E$3:$EU$906,147,FALSE),"x")</f>
        <v>8</v>
      </c>
      <c r="K23" s="264">
        <v>-0.5</v>
      </c>
      <c r="L23" s="262">
        <v>4.45</v>
      </c>
      <c r="M23" s="263">
        <v>45</v>
      </c>
      <c r="N23" s="263">
        <v>23</v>
      </c>
      <c r="O23" s="263">
        <f>IFERROR(VLOOKUP(B23,'Core Indicators'!$E$3:$G$9906,3,FALSE),"x")</f>
        <v>170968000</v>
      </c>
      <c r="P23" s="263">
        <v>130170</v>
      </c>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c r="BR23" s="257"/>
      <c r="BS23" s="257"/>
      <c r="BT23" s="257"/>
      <c r="BU23" s="257"/>
      <c r="BV23" s="257"/>
      <c r="BW23" s="257"/>
      <c r="BX23" s="257"/>
      <c r="BY23" s="257"/>
      <c r="BZ23" s="257"/>
      <c r="CA23" s="257"/>
      <c r="CB23" s="257"/>
      <c r="CC23" s="257"/>
      <c r="CD23" s="257"/>
      <c r="CE23" s="257"/>
      <c r="CF23" s="257"/>
      <c r="CG23" s="257"/>
      <c r="CH23" s="257"/>
      <c r="CI23" s="257"/>
      <c r="CJ23" s="257"/>
      <c r="CK23" s="257"/>
      <c r="CL23" s="257"/>
      <c r="CM23" s="257"/>
      <c r="CN23" s="257"/>
      <c r="CO23" s="257"/>
      <c r="CP23" s="257"/>
      <c r="CQ23" s="257"/>
      <c r="CR23" s="257"/>
      <c r="CS23" s="257"/>
      <c r="CT23" s="257"/>
      <c r="CU23" s="257"/>
      <c r="CV23" s="257"/>
      <c r="CW23" s="257"/>
      <c r="CX23" s="257"/>
      <c r="CY23" s="257"/>
      <c r="CZ23" s="257"/>
      <c r="DA23" s="257"/>
      <c r="DB23" s="257"/>
      <c r="DC23" s="257"/>
      <c r="DD23" s="257"/>
      <c r="DE23" s="257"/>
      <c r="DF23" s="257"/>
      <c r="DG23" s="257"/>
      <c r="DH23" s="257"/>
      <c r="DI23" s="257"/>
      <c r="DJ23" s="257"/>
      <c r="DK23" s="257"/>
      <c r="DL23" s="257"/>
    </row>
    <row r="24" spans="1:116" x14ac:dyDescent="0.35">
      <c r="A24" s="258" t="s">
        <v>7759</v>
      </c>
      <c r="B24" s="259" t="s">
        <v>7760</v>
      </c>
      <c r="C24" s="262">
        <v>0.29830702799999997</v>
      </c>
      <c r="D24" s="263">
        <v>9</v>
      </c>
      <c r="E24" s="262">
        <v>0.05</v>
      </c>
      <c r="F24" s="262">
        <v>7.2</v>
      </c>
      <c r="G24" s="262">
        <v>0.20799999999999999</v>
      </c>
      <c r="H24" s="262">
        <v>38.200000000000003</v>
      </c>
      <c r="I24" s="263">
        <v>0</v>
      </c>
      <c r="J24" s="263" t="str">
        <f>IFERROR(VLOOKUP($B24,'Core Indicators'!$E$3:$EU$906,147,FALSE),"x")</f>
        <v>x</v>
      </c>
      <c r="K24" s="264">
        <v>-0.01</v>
      </c>
      <c r="L24" s="262">
        <v>7.42</v>
      </c>
      <c r="M24" s="263">
        <v>77</v>
      </c>
      <c r="N24" s="263">
        <v>43</v>
      </c>
      <c r="O24" s="263" t="str">
        <f>IFERROR(VLOOKUP(B24,'Core Indicators'!$E$3:$G$9906,3,FALSE),"x")</f>
        <v>x</v>
      </c>
      <c r="P24" s="263">
        <v>108560</v>
      </c>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c r="BR24" s="257"/>
      <c r="BS24" s="257"/>
      <c r="BT24" s="257"/>
      <c r="BU24" s="257"/>
      <c r="BV24" s="257"/>
      <c r="BW24" s="257"/>
      <c r="BX24" s="257"/>
      <c r="BY24" s="257"/>
      <c r="BZ24" s="257"/>
      <c r="CA24" s="257"/>
      <c r="CB24" s="257"/>
      <c r="CC24" s="257"/>
      <c r="CD24" s="257"/>
      <c r="CE24" s="257"/>
      <c r="CF24" s="257"/>
      <c r="CG24" s="257"/>
      <c r="CH24" s="257"/>
      <c r="CI24" s="257"/>
      <c r="CJ24" s="257"/>
      <c r="CK24" s="257"/>
      <c r="CL24" s="257"/>
      <c r="CM24" s="257"/>
      <c r="CN24" s="257"/>
      <c r="CO24" s="257"/>
      <c r="CP24" s="257"/>
      <c r="CQ24" s="257"/>
      <c r="CR24" s="257"/>
      <c r="CS24" s="257"/>
      <c r="CT24" s="257"/>
      <c r="CU24" s="257"/>
      <c r="CV24" s="257"/>
      <c r="CW24" s="257"/>
      <c r="CX24" s="257"/>
      <c r="CY24" s="257"/>
      <c r="CZ24" s="257"/>
      <c r="DA24" s="257"/>
      <c r="DB24" s="257"/>
      <c r="DC24" s="257"/>
      <c r="DD24" s="257"/>
      <c r="DE24" s="257"/>
      <c r="DF24" s="257"/>
      <c r="DG24" s="257"/>
      <c r="DH24" s="257"/>
      <c r="DI24" s="257"/>
      <c r="DJ24" s="257"/>
      <c r="DK24" s="257"/>
      <c r="DL24" s="257"/>
    </row>
    <row r="25" spans="1:116" x14ac:dyDescent="0.35">
      <c r="A25" s="258" t="s">
        <v>7761</v>
      </c>
      <c r="B25" s="259" t="s">
        <v>7762</v>
      </c>
      <c r="C25" s="262">
        <v>0.85500000200000004</v>
      </c>
      <c r="D25" s="263">
        <v>3</v>
      </c>
      <c r="E25" s="262">
        <v>0</v>
      </c>
      <c r="F25" s="262">
        <v>3.2166666670000001</v>
      </c>
      <c r="G25" s="262">
        <v>0.16500000000000001</v>
      </c>
      <c r="H25" s="262" t="s">
        <v>17</v>
      </c>
      <c r="I25" s="263">
        <v>3</v>
      </c>
      <c r="J25" s="263" t="str">
        <f>IFERROR(VLOOKUP($B25,'Core Indicators'!$E$3:$EU$906,147,FALSE),"x")</f>
        <v>x</v>
      </c>
      <c r="K25" s="264">
        <v>0.47</v>
      </c>
      <c r="L25" s="262">
        <v>4.5199999999999996</v>
      </c>
      <c r="M25" s="263">
        <v>12</v>
      </c>
      <c r="N25" s="263">
        <v>53</v>
      </c>
      <c r="O25" s="263" t="str">
        <f>IFERROR(VLOOKUP(B25,'Core Indicators'!$E$3:$G$9906,3,FALSE),"x")</f>
        <v>x</v>
      </c>
      <c r="P25" s="263">
        <v>790</v>
      </c>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c r="BR25" s="257"/>
      <c r="BS25" s="257"/>
      <c r="BT25" s="257"/>
      <c r="BU25" s="257"/>
      <c r="BV25" s="257"/>
      <c r="BW25" s="257"/>
      <c r="BX25" s="257"/>
      <c r="BY25" s="257"/>
      <c r="BZ25" s="257"/>
      <c r="CA25" s="257"/>
      <c r="CB25" s="257"/>
      <c r="CC25" s="257"/>
      <c r="CD25" s="257"/>
      <c r="CE25" s="257"/>
      <c r="CF25" s="257"/>
      <c r="CG25" s="257"/>
      <c r="CH25" s="257"/>
      <c r="CI25" s="257"/>
      <c r="CJ25" s="257"/>
      <c r="CK25" s="257"/>
      <c r="CL25" s="257"/>
      <c r="CM25" s="257"/>
      <c r="CN25" s="257"/>
      <c r="CO25" s="257"/>
      <c r="CP25" s="257"/>
      <c r="CQ25" s="257"/>
      <c r="CR25" s="257"/>
      <c r="CS25" s="257"/>
      <c r="CT25" s="257"/>
      <c r="CU25" s="257"/>
      <c r="CV25" s="257"/>
      <c r="CW25" s="257"/>
      <c r="CX25" s="257"/>
      <c r="CY25" s="257"/>
      <c r="CZ25" s="257"/>
      <c r="DA25" s="257"/>
      <c r="DB25" s="257"/>
      <c r="DC25" s="257"/>
      <c r="DD25" s="257"/>
      <c r="DE25" s="257"/>
      <c r="DF25" s="257"/>
      <c r="DG25" s="257"/>
      <c r="DH25" s="257"/>
      <c r="DI25" s="257"/>
      <c r="DJ25" s="257"/>
      <c r="DK25" s="257"/>
      <c r="DL25" s="257"/>
    </row>
    <row r="26" spans="1:116" x14ac:dyDescent="0.35">
      <c r="A26" s="258" t="s">
        <v>7763</v>
      </c>
      <c r="B26" s="259" t="s">
        <v>7764</v>
      </c>
      <c r="C26" s="262">
        <v>0.275290959</v>
      </c>
      <c r="D26" s="263">
        <v>12</v>
      </c>
      <c r="E26" s="262">
        <v>0</v>
      </c>
      <c r="F26" s="262" t="s">
        <v>17</v>
      </c>
      <c r="G26" s="262">
        <v>0.32500000000000001</v>
      </c>
      <c r="H26" s="262" t="s">
        <v>17</v>
      </c>
      <c r="I26" s="263">
        <v>0</v>
      </c>
      <c r="J26" s="263" t="str">
        <f>IFERROR(VLOOKUP($B26,'Core Indicators'!$E$3:$EU$906,147,FALSE),"x")</f>
        <v>x</v>
      </c>
      <c r="K26" s="264">
        <v>0.18</v>
      </c>
      <c r="L26" s="262" t="s">
        <v>17</v>
      </c>
      <c r="M26" s="263">
        <v>90</v>
      </c>
      <c r="N26" s="263">
        <v>65</v>
      </c>
      <c r="O26" s="263" t="str">
        <f>IFERROR(VLOOKUP(B26,'Core Indicators'!$E$3:$G$9906,3,FALSE),"x")</f>
        <v>x</v>
      </c>
      <c r="P26" s="263">
        <v>10010</v>
      </c>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c r="BR26" s="257"/>
      <c r="BS26" s="257"/>
      <c r="BT26" s="257"/>
      <c r="BU26" s="257"/>
      <c r="BV26" s="257"/>
      <c r="BW26" s="257"/>
      <c r="BX26" s="257"/>
      <c r="BY26" s="257"/>
      <c r="BZ26" s="257"/>
      <c r="CA26" s="257"/>
      <c r="CB26" s="257"/>
      <c r="CC26" s="257"/>
      <c r="CD26" s="257"/>
      <c r="CE26" s="257"/>
      <c r="CF26" s="257"/>
      <c r="CG26" s="257"/>
      <c r="CH26" s="257"/>
      <c r="CI26" s="257"/>
      <c r="CJ26" s="257"/>
      <c r="CK26" s="257"/>
      <c r="CL26" s="257"/>
      <c r="CM26" s="257"/>
      <c r="CN26" s="257"/>
      <c r="CO26" s="257"/>
      <c r="CP26" s="257"/>
      <c r="CQ26" s="257"/>
      <c r="CR26" s="257"/>
      <c r="CS26" s="257"/>
      <c r="CT26" s="257"/>
      <c r="CU26" s="257"/>
      <c r="CV26" s="257"/>
      <c r="CW26" s="257"/>
      <c r="CX26" s="257"/>
      <c r="CY26" s="257"/>
      <c r="CZ26" s="257"/>
      <c r="DA26" s="257"/>
      <c r="DB26" s="257"/>
      <c r="DC26" s="257"/>
      <c r="DD26" s="257"/>
      <c r="DE26" s="257"/>
      <c r="DF26" s="257"/>
      <c r="DG26" s="257"/>
      <c r="DH26" s="257"/>
      <c r="DI26" s="257"/>
      <c r="DJ26" s="257"/>
      <c r="DK26" s="257"/>
      <c r="DL26" s="257"/>
    </row>
    <row r="27" spans="1:116" x14ac:dyDescent="0.35">
      <c r="A27" s="258" t="s">
        <v>7765</v>
      </c>
      <c r="B27" s="259" t="s">
        <v>7766</v>
      </c>
      <c r="C27" s="262">
        <v>0.63031901499999998</v>
      </c>
      <c r="D27" s="263">
        <v>6</v>
      </c>
      <c r="E27" s="262">
        <v>0.01</v>
      </c>
      <c r="F27" s="262">
        <v>5.55</v>
      </c>
      <c r="G27" s="262">
        <v>0.157</v>
      </c>
      <c r="H27" s="262">
        <v>33</v>
      </c>
      <c r="I27" s="263">
        <v>1</v>
      </c>
      <c r="J27" s="263" t="str">
        <f>IFERROR(VLOOKUP($B27,'Core Indicators'!$E$3:$EU$906,147,FALSE),"x")</f>
        <v>x</v>
      </c>
      <c r="K27" s="264">
        <v>-0.35</v>
      </c>
      <c r="L27" s="262">
        <v>5.92</v>
      </c>
      <c r="M27" s="263">
        <v>52</v>
      </c>
      <c r="N27" s="263">
        <v>33</v>
      </c>
      <c r="O27" s="263" t="str">
        <f>IFERROR(VLOOKUP(B27,'Core Indicators'!$E$3:$G$9906,3,FALSE),"x")</f>
        <v>x</v>
      </c>
      <c r="P27" s="263">
        <v>51200</v>
      </c>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c r="BR27" s="257"/>
      <c r="BS27" s="257"/>
      <c r="BT27" s="257"/>
      <c r="BU27" s="257"/>
      <c r="BV27" s="257"/>
      <c r="BW27" s="257"/>
      <c r="BX27" s="257"/>
      <c r="BY27" s="257"/>
      <c r="BZ27" s="257"/>
      <c r="CA27" s="257"/>
      <c r="CB27" s="257"/>
      <c r="CC27" s="257"/>
      <c r="CD27" s="257"/>
      <c r="CE27" s="257"/>
      <c r="CF27" s="257"/>
      <c r="CG27" s="257"/>
      <c r="CH27" s="257"/>
      <c r="CI27" s="257"/>
      <c r="CJ27" s="257"/>
      <c r="CK27" s="257"/>
      <c r="CL27" s="257"/>
      <c r="CM27" s="257"/>
      <c r="CN27" s="257"/>
      <c r="CO27" s="257"/>
      <c r="CP27" s="257"/>
      <c r="CQ27" s="257"/>
      <c r="CR27" s="257"/>
      <c r="CS27" s="257"/>
      <c r="CT27" s="257"/>
      <c r="CU27" s="257"/>
      <c r="CV27" s="257"/>
      <c r="CW27" s="257"/>
      <c r="CX27" s="257"/>
      <c r="CY27" s="257"/>
      <c r="CZ27" s="257"/>
      <c r="DA27" s="257"/>
      <c r="DB27" s="257"/>
      <c r="DC27" s="257"/>
      <c r="DD27" s="257"/>
      <c r="DE27" s="257"/>
      <c r="DF27" s="257"/>
      <c r="DG27" s="257"/>
      <c r="DH27" s="257"/>
      <c r="DI27" s="257"/>
      <c r="DJ27" s="257"/>
      <c r="DK27" s="257"/>
      <c r="DL27" s="257"/>
    </row>
    <row r="28" spans="1:116" x14ac:dyDescent="0.35">
      <c r="A28" s="258" t="s">
        <v>619</v>
      </c>
      <c r="B28" s="259" t="s">
        <v>7767</v>
      </c>
      <c r="C28" s="262">
        <v>0.29158097999999999</v>
      </c>
      <c r="D28" s="263">
        <v>2</v>
      </c>
      <c r="E28" s="262">
        <v>4.1000000000000002E-2</v>
      </c>
      <c r="F28" s="262">
        <v>3.4666666670000001</v>
      </c>
      <c r="G28" s="262">
        <v>0.08</v>
      </c>
      <c r="H28" s="262">
        <v>24.4</v>
      </c>
      <c r="I28" s="263">
        <v>3</v>
      </c>
      <c r="J28" s="263">
        <f>IFERROR(VLOOKUP($B28,'Core Indicators'!$E$3:$EU$906,147,FALSE),"x")</f>
        <v>0</v>
      </c>
      <c r="K28" s="264">
        <v>-1.25</v>
      </c>
      <c r="L28" s="262">
        <v>4.25</v>
      </c>
      <c r="M28" s="263">
        <v>7</v>
      </c>
      <c r="N28" s="263">
        <v>33</v>
      </c>
      <c r="O28" s="263">
        <f>IFERROR(VLOOKUP(B28,'Core Indicators'!$E$3:$G$9906,3,FALSE),"x")</f>
        <v>9220000</v>
      </c>
      <c r="P28" s="263">
        <v>202950</v>
      </c>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c r="BR28" s="257"/>
      <c r="BS28" s="257"/>
      <c r="BT28" s="257"/>
      <c r="BU28" s="257"/>
      <c r="BV28" s="257"/>
      <c r="BW28" s="257"/>
      <c r="BX28" s="257"/>
      <c r="BY28" s="257"/>
      <c r="BZ28" s="257"/>
      <c r="CA28" s="257"/>
      <c r="CB28" s="257"/>
      <c r="CC28" s="257"/>
      <c r="CD28" s="257"/>
      <c r="CE28" s="257"/>
      <c r="CF28" s="257"/>
      <c r="CG28" s="257"/>
      <c r="CH28" s="257"/>
      <c r="CI28" s="257"/>
      <c r="CJ28" s="257"/>
      <c r="CK28" s="257"/>
      <c r="CL28" s="257"/>
      <c r="CM28" s="257"/>
      <c r="CN28" s="257"/>
      <c r="CO28" s="257"/>
      <c r="CP28" s="257"/>
      <c r="CQ28" s="257"/>
      <c r="CR28" s="257"/>
      <c r="CS28" s="257"/>
      <c r="CT28" s="257"/>
      <c r="CU28" s="257"/>
      <c r="CV28" s="257"/>
      <c r="CW28" s="257"/>
      <c r="CX28" s="257"/>
      <c r="CY28" s="257"/>
      <c r="CZ28" s="257"/>
      <c r="DA28" s="257"/>
      <c r="DB28" s="257"/>
      <c r="DC28" s="257"/>
      <c r="DD28" s="257"/>
      <c r="DE28" s="257"/>
      <c r="DF28" s="257"/>
      <c r="DG28" s="257"/>
      <c r="DH28" s="257"/>
      <c r="DI28" s="257"/>
      <c r="DJ28" s="257"/>
      <c r="DK28" s="257"/>
      <c r="DL28" s="257"/>
    </row>
    <row r="29" spans="1:116" x14ac:dyDescent="0.35">
      <c r="A29" s="258" t="s">
        <v>7768</v>
      </c>
      <c r="B29" s="259" t="s">
        <v>7769</v>
      </c>
      <c r="C29" s="262">
        <v>0.63658801600000003</v>
      </c>
      <c r="D29" s="263">
        <v>14</v>
      </c>
      <c r="E29" s="262">
        <v>0</v>
      </c>
      <c r="F29" s="262" t="s">
        <v>17</v>
      </c>
      <c r="G29" s="262">
        <v>0.42799999999999999</v>
      </c>
      <c r="H29" s="262">
        <v>39.9</v>
      </c>
      <c r="I29" s="263">
        <v>0</v>
      </c>
      <c r="J29" s="263" t="str">
        <f>IFERROR(VLOOKUP($B29,'Core Indicators'!$E$3:$EU$906,147,FALSE),"x")</f>
        <v>x</v>
      </c>
      <c r="K29" s="264">
        <v>-0.64</v>
      </c>
      <c r="L29" s="262" t="s">
        <v>17</v>
      </c>
      <c r="M29" s="263">
        <v>88</v>
      </c>
      <c r="N29" s="263" t="s">
        <v>17</v>
      </c>
      <c r="O29" s="263" t="str">
        <f>IFERROR(VLOOKUP(B29,'Core Indicators'!$E$3:$G$9906,3,FALSE),"x")</f>
        <v>x</v>
      </c>
      <c r="P29" s="263">
        <v>22810</v>
      </c>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c r="BR29" s="257"/>
      <c r="BS29" s="257"/>
      <c r="BT29" s="257"/>
      <c r="BU29" s="257"/>
      <c r="BV29" s="257"/>
      <c r="BW29" s="257"/>
      <c r="BX29" s="257"/>
      <c r="BY29" s="257"/>
      <c r="BZ29" s="257"/>
      <c r="CA29" s="257"/>
      <c r="CB29" s="257"/>
      <c r="CC29" s="257"/>
      <c r="CD29" s="257"/>
      <c r="CE29" s="257"/>
      <c r="CF29" s="257"/>
      <c r="CG29" s="257"/>
      <c r="CH29" s="257"/>
      <c r="CI29" s="257"/>
      <c r="CJ29" s="257"/>
      <c r="CK29" s="257"/>
      <c r="CL29" s="257"/>
      <c r="CM29" s="257"/>
      <c r="CN29" s="257"/>
      <c r="CO29" s="257"/>
      <c r="CP29" s="257"/>
      <c r="CQ29" s="257"/>
      <c r="CR29" s="257"/>
      <c r="CS29" s="257"/>
      <c r="CT29" s="257"/>
      <c r="CU29" s="257"/>
      <c r="CV29" s="257"/>
      <c r="CW29" s="257"/>
      <c r="CX29" s="257"/>
      <c r="CY29" s="257"/>
      <c r="CZ29" s="257"/>
      <c r="DA29" s="257"/>
      <c r="DB29" s="257"/>
      <c r="DC29" s="257"/>
      <c r="DD29" s="257"/>
      <c r="DE29" s="257"/>
      <c r="DF29" s="257"/>
      <c r="DG29" s="257"/>
      <c r="DH29" s="257"/>
      <c r="DI29" s="257"/>
      <c r="DJ29" s="257"/>
      <c r="DK29" s="257"/>
      <c r="DL29" s="257"/>
    </row>
    <row r="30" spans="1:116" x14ac:dyDescent="0.35">
      <c r="A30" s="258" t="s">
        <v>7770</v>
      </c>
      <c r="B30" s="259" t="s">
        <v>7771</v>
      </c>
      <c r="C30" s="262" t="s">
        <v>17</v>
      </c>
      <c r="D30" s="263" t="s">
        <v>17</v>
      </c>
      <c r="E30" s="262" t="s">
        <v>17</v>
      </c>
      <c r="F30" s="262" t="s">
        <v>17</v>
      </c>
      <c r="G30" s="262" t="s">
        <v>17</v>
      </c>
      <c r="H30" s="262" t="s">
        <v>17</v>
      </c>
      <c r="I30" s="263" t="s">
        <v>17</v>
      </c>
      <c r="J30" s="263" t="str">
        <f>IFERROR(VLOOKUP($B30,'Core Indicators'!$E$3:$EU$906,147,FALSE),"x")</f>
        <v>x</v>
      </c>
      <c r="K30" s="264">
        <v>0.68</v>
      </c>
      <c r="L30" s="262" t="s">
        <v>17</v>
      </c>
      <c r="M30" s="263" t="s">
        <v>17</v>
      </c>
      <c r="N30" s="263" t="s">
        <v>17</v>
      </c>
      <c r="O30" s="263" t="str">
        <f>IFERROR(VLOOKUP(B30,'Core Indicators'!$E$3:$G$9906,3,FALSE),"x")</f>
        <v>x</v>
      </c>
      <c r="P30" s="263" t="s">
        <v>17</v>
      </c>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c r="BR30" s="257"/>
      <c r="BS30" s="257"/>
      <c r="BT30" s="257"/>
      <c r="BU30" s="257"/>
      <c r="BV30" s="257"/>
      <c r="BW30" s="257"/>
      <c r="BX30" s="257"/>
      <c r="BY30" s="257"/>
      <c r="BZ30" s="257"/>
      <c r="CA30" s="257"/>
      <c r="CB30" s="257"/>
      <c r="CC30" s="257"/>
      <c r="CD30" s="257"/>
      <c r="CE30" s="257"/>
      <c r="CF30" s="257"/>
      <c r="CG30" s="257"/>
      <c r="CH30" s="257"/>
      <c r="CI30" s="257"/>
      <c r="CJ30" s="257"/>
      <c r="CK30" s="257"/>
      <c r="CL30" s="257"/>
      <c r="CM30" s="257"/>
      <c r="CN30" s="257"/>
      <c r="CO30" s="257"/>
      <c r="CP30" s="257"/>
      <c r="CQ30" s="257"/>
      <c r="CR30" s="257"/>
      <c r="CS30" s="257"/>
      <c r="CT30" s="257"/>
      <c r="CU30" s="257"/>
      <c r="CV30" s="257"/>
      <c r="CW30" s="257"/>
      <c r="CX30" s="257"/>
      <c r="CY30" s="257"/>
      <c r="CZ30" s="257"/>
      <c r="DA30" s="257"/>
      <c r="DB30" s="257"/>
      <c r="DC30" s="257"/>
      <c r="DD30" s="257"/>
      <c r="DE30" s="257"/>
      <c r="DF30" s="257"/>
      <c r="DG30" s="257"/>
      <c r="DH30" s="257"/>
      <c r="DI30" s="257"/>
      <c r="DJ30" s="257"/>
      <c r="DK30" s="257"/>
      <c r="DL30" s="257"/>
    </row>
    <row r="31" spans="1:116" x14ac:dyDescent="0.35">
      <c r="A31" s="258" t="s">
        <v>1093</v>
      </c>
      <c r="B31" s="259" t="s">
        <v>7772</v>
      </c>
      <c r="C31" s="262">
        <v>0.67240000200000005</v>
      </c>
      <c r="D31" s="263">
        <v>11</v>
      </c>
      <c r="E31" s="262">
        <v>3.5000000000000003E-2</v>
      </c>
      <c r="F31" s="262">
        <v>7</v>
      </c>
      <c r="G31" s="262">
        <v>0.41899999999999998</v>
      </c>
      <c r="H31" s="262">
        <v>42.1</v>
      </c>
      <c r="I31" s="263">
        <v>3</v>
      </c>
      <c r="J31" s="263">
        <f>IFERROR(VLOOKUP($B31,'Core Indicators'!$E$3:$EU$906,147,FALSE),"x")</f>
        <v>58</v>
      </c>
      <c r="K31" s="264">
        <v>-1.22</v>
      </c>
      <c r="L31" s="262">
        <v>6.04</v>
      </c>
      <c r="M31" s="263">
        <v>65</v>
      </c>
      <c r="N31" s="263">
        <v>28</v>
      </c>
      <c r="O31" s="263">
        <f>IFERROR(VLOOKUP(B31,'Core Indicators'!$E$3:$G$9906,3,FALSE),"x")</f>
        <v>12006000</v>
      </c>
      <c r="P31" s="263">
        <v>1083300</v>
      </c>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row>
    <row r="32" spans="1:116" x14ac:dyDescent="0.35">
      <c r="A32" s="258" t="s">
        <v>539</v>
      </c>
      <c r="B32" s="259" t="s">
        <v>7773</v>
      </c>
      <c r="C32" s="262">
        <v>0.51540597300000002</v>
      </c>
      <c r="D32" s="263">
        <v>12</v>
      </c>
      <c r="E32" s="262">
        <v>6.6299999999999998E-2</v>
      </c>
      <c r="F32" s="262">
        <v>6.9</v>
      </c>
      <c r="G32" s="262">
        <v>0.39</v>
      </c>
      <c r="H32" s="262">
        <v>51.6</v>
      </c>
      <c r="I32" s="263">
        <v>3</v>
      </c>
      <c r="J32" s="263" t="str">
        <f>IFERROR(VLOOKUP($B32,'Core Indicators'!$E$3:$EU$906,147,FALSE),"x")</f>
        <v>x</v>
      </c>
      <c r="K32" s="264">
        <v>-0.31</v>
      </c>
      <c r="L32" s="262">
        <v>6.75</v>
      </c>
      <c r="M32" s="263">
        <v>72</v>
      </c>
      <c r="N32" s="263">
        <v>34</v>
      </c>
      <c r="O32" s="263">
        <f>IFERROR(VLOOKUP(B32,'Core Indicators'!$E$3:$G$9906,3,FALSE),"x")</f>
        <v>212584000</v>
      </c>
      <c r="P32" s="263">
        <v>8358140</v>
      </c>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S32" s="257"/>
      <c r="BT32" s="257"/>
      <c r="BU32" s="257"/>
      <c r="BV32" s="257"/>
      <c r="BW32" s="257"/>
      <c r="BX32" s="257"/>
      <c r="BY32" s="257"/>
      <c r="BZ32" s="257"/>
      <c r="CA32" s="257"/>
      <c r="CB32" s="257"/>
      <c r="CC32" s="257"/>
      <c r="CD32" s="257"/>
      <c r="CE32" s="257"/>
      <c r="CF32" s="257"/>
      <c r="CG32" s="257"/>
      <c r="CH32" s="257"/>
      <c r="CI32" s="257"/>
      <c r="CJ32" s="257"/>
      <c r="CK32" s="257"/>
      <c r="CL32" s="257"/>
      <c r="CM32" s="257"/>
      <c r="CN32" s="257"/>
      <c r="CO32" s="257"/>
      <c r="CP32" s="257"/>
      <c r="CQ32" s="257"/>
      <c r="CR32" s="257"/>
      <c r="CS32" s="257"/>
      <c r="CT32" s="257"/>
      <c r="CU32" s="257"/>
      <c r="CV32" s="257"/>
      <c r="CW32" s="257"/>
      <c r="CX32" s="257"/>
      <c r="CY32" s="257"/>
      <c r="CZ32" s="257"/>
      <c r="DA32" s="257"/>
      <c r="DB32" s="257"/>
      <c r="DC32" s="257"/>
      <c r="DD32" s="257"/>
      <c r="DE32" s="257"/>
      <c r="DF32" s="257"/>
      <c r="DG32" s="257"/>
      <c r="DH32" s="257"/>
      <c r="DI32" s="257"/>
      <c r="DJ32" s="257"/>
      <c r="DK32" s="257"/>
      <c r="DL32" s="257"/>
    </row>
    <row r="33" spans="1:116" x14ac:dyDescent="0.35">
      <c r="A33" s="258" t="s">
        <v>7774</v>
      </c>
      <c r="B33" s="259" t="s">
        <v>7775</v>
      </c>
      <c r="C33" s="262">
        <v>0</v>
      </c>
      <c r="D33" s="263">
        <v>12</v>
      </c>
      <c r="E33" s="262">
        <v>0</v>
      </c>
      <c r="F33" s="262" t="s">
        <v>17</v>
      </c>
      <c r="G33" s="262">
        <v>0.29699999999999999</v>
      </c>
      <c r="H33" s="262">
        <v>34.1</v>
      </c>
      <c r="I33" s="263">
        <v>0</v>
      </c>
      <c r="J33" s="263" t="str">
        <f>IFERROR(VLOOKUP($B33,'Core Indicators'!$E$3:$EU$906,147,FALSE),"x")</f>
        <v>x</v>
      </c>
      <c r="K33" s="264">
        <v>0.41</v>
      </c>
      <c r="L33" s="262" t="s">
        <v>17</v>
      </c>
      <c r="M33" s="263">
        <v>94</v>
      </c>
      <c r="N33" s="263">
        <v>68</v>
      </c>
      <c r="O33" s="263" t="str">
        <f>IFERROR(VLOOKUP(B33,'Core Indicators'!$E$3:$G$9906,3,FALSE),"x")</f>
        <v>x</v>
      </c>
      <c r="P33" s="263">
        <v>430</v>
      </c>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S33" s="257"/>
      <c r="BT33" s="257"/>
      <c r="BU33" s="257"/>
      <c r="BV33" s="257"/>
      <c r="BW33" s="257"/>
      <c r="BX33" s="257"/>
      <c r="BY33" s="257"/>
      <c r="BZ33" s="257"/>
      <c r="CA33" s="257"/>
      <c r="CB33" s="257"/>
      <c r="CC33" s="257"/>
      <c r="CD33" s="257"/>
      <c r="CE33" s="257"/>
      <c r="CF33" s="257"/>
      <c r="CG33" s="257"/>
      <c r="CH33" s="257"/>
      <c r="CI33" s="257"/>
      <c r="CJ33" s="257"/>
      <c r="CK33" s="257"/>
      <c r="CL33" s="257"/>
      <c r="CM33" s="257"/>
      <c r="CN33" s="257"/>
      <c r="CO33" s="257"/>
      <c r="CP33" s="257"/>
      <c r="CQ33" s="257"/>
      <c r="CR33" s="257"/>
      <c r="CS33" s="257"/>
      <c r="CT33" s="257"/>
      <c r="CU33" s="257"/>
      <c r="CV33" s="257"/>
      <c r="CW33" s="257"/>
      <c r="CX33" s="257"/>
      <c r="CY33" s="257"/>
      <c r="CZ33" s="257"/>
      <c r="DA33" s="257"/>
      <c r="DB33" s="257"/>
      <c r="DC33" s="257"/>
      <c r="DD33" s="257"/>
      <c r="DE33" s="257"/>
      <c r="DF33" s="257"/>
      <c r="DG33" s="257"/>
      <c r="DH33" s="257"/>
      <c r="DI33" s="257"/>
      <c r="DJ33" s="257"/>
      <c r="DK33" s="257"/>
      <c r="DL33" s="257"/>
    </row>
    <row r="34" spans="1:116" x14ac:dyDescent="0.35">
      <c r="A34" s="258" t="s">
        <v>7776</v>
      </c>
      <c r="B34" s="259" t="s">
        <v>7777</v>
      </c>
      <c r="C34" s="262">
        <v>0.65450000699999999</v>
      </c>
      <c r="D34" s="263">
        <v>3</v>
      </c>
      <c r="E34" s="262">
        <v>0</v>
      </c>
      <c r="F34" s="262" t="s">
        <v>17</v>
      </c>
      <c r="G34" s="262">
        <v>0.25700000000000001</v>
      </c>
      <c r="H34" s="262" t="s">
        <v>17</v>
      </c>
      <c r="I34" s="263">
        <v>0</v>
      </c>
      <c r="J34" s="263" t="str">
        <f>IFERROR(VLOOKUP($B34,'Core Indicators'!$E$3:$EU$906,147,FALSE),"x")</f>
        <v>x</v>
      </c>
      <c r="K34" s="264">
        <v>0.89</v>
      </c>
      <c r="L34" s="262" t="s">
        <v>17</v>
      </c>
      <c r="M34" s="263">
        <v>27</v>
      </c>
      <c r="N34" s="263">
        <v>60</v>
      </c>
      <c r="O34" s="263" t="str">
        <f>IFERROR(VLOOKUP(B34,'Core Indicators'!$E$3:$G$9906,3,FALSE),"x")</f>
        <v>x</v>
      </c>
      <c r="P34" s="263">
        <v>5270</v>
      </c>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R34" s="257"/>
      <c r="BS34" s="257"/>
      <c r="BT34" s="257"/>
      <c r="BU34" s="257"/>
      <c r="BV34" s="257"/>
      <c r="BW34" s="257"/>
      <c r="BX34" s="257"/>
      <c r="BY34" s="257"/>
      <c r="BZ34" s="257"/>
      <c r="CA34" s="257"/>
      <c r="CB34" s="257"/>
      <c r="CC34" s="257"/>
      <c r="CD34" s="257"/>
      <c r="CE34" s="257"/>
      <c r="CF34" s="257"/>
      <c r="CG34" s="257"/>
      <c r="CH34" s="257"/>
      <c r="CI34" s="257"/>
      <c r="CJ34" s="257"/>
      <c r="CK34" s="257"/>
      <c r="CL34" s="257"/>
      <c r="CM34" s="257"/>
      <c r="CN34" s="257"/>
      <c r="CO34" s="257"/>
      <c r="CP34" s="257"/>
      <c r="CQ34" s="257"/>
      <c r="CR34" s="257"/>
      <c r="CS34" s="257"/>
      <c r="CT34" s="257"/>
      <c r="CU34" s="257"/>
      <c r="CV34" s="257"/>
      <c r="CW34" s="257"/>
      <c r="CX34" s="257"/>
      <c r="CY34" s="257"/>
      <c r="CZ34" s="257"/>
      <c r="DA34" s="257"/>
      <c r="DB34" s="257"/>
      <c r="DC34" s="257"/>
      <c r="DD34" s="257"/>
      <c r="DE34" s="257"/>
      <c r="DF34" s="257"/>
      <c r="DG34" s="257"/>
      <c r="DH34" s="257"/>
      <c r="DI34" s="257"/>
      <c r="DJ34" s="257"/>
      <c r="DK34" s="257"/>
      <c r="DL34" s="257"/>
    </row>
    <row r="35" spans="1:116" x14ac:dyDescent="0.35">
      <c r="A35" s="258" t="s">
        <v>7778</v>
      </c>
      <c r="B35" s="259" t="s">
        <v>7779</v>
      </c>
      <c r="C35" s="262">
        <v>0.75999999299999998</v>
      </c>
      <c r="D35" s="263">
        <v>6</v>
      </c>
      <c r="E35" s="262">
        <v>0</v>
      </c>
      <c r="F35" s="262">
        <v>7.2</v>
      </c>
      <c r="G35" s="262">
        <v>0.27800000000000002</v>
      </c>
      <c r="H35" s="262">
        <v>28.5</v>
      </c>
      <c r="I35" s="263">
        <v>0</v>
      </c>
      <c r="J35" s="263" t="str">
        <f>IFERROR(VLOOKUP($B35,'Core Indicators'!$E$3:$EU$906,147,FALSE),"x")</f>
        <v>x</v>
      </c>
      <c r="K35" s="264">
        <v>0.67</v>
      </c>
      <c r="L35" s="262">
        <v>6.46</v>
      </c>
      <c r="M35" s="263">
        <v>68</v>
      </c>
      <c r="N35" s="263">
        <v>72</v>
      </c>
      <c r="O35" s="263" t="str">
        <f>IFERROR(VLOOKUP(B35,'Core Indicators'!$E$3:$G$9906,3,FALSE),"x")</f>
        <v>x</v>
      </c>
      <c r="P35" s="263">
        <v>38140</v>
      </c>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row>
    <row r="36" spans="1:116" x14ac:dyDescent="0.35">
      <c r="A36" s="258" t="s">
        <v>7780</v>
      </c>
      <c r="B36" s="259" t="s">
        <v>7781</v>
      </c>
      <c r="C36" s="262">
        <v>0.66707900799999997</v>
      </c>
      <c r="D36" s="263">
        <v>10</v>
      </c>
      <c r="E36" s="262">
        <v>0.02</v>
      </c>
      <c r="F36" s="262">
        <v>8.1</v>
      </c>
      <c r="G36" s="262">
        <v>0.49</v>
      </c>
      <c r="H36" s="262">
        <v>54.9</v>
      </c>
      <c r="I36" s="263">
        <v>0</v>
      </c>
      <c r="J36" s="263" t="str">
        <f>IFERROR(VLOOKUP($B36,'Core Indicators'!$E$3:$EU$906,147,FALSE),"x")</f>
        <v>x</v>
      </c>
      <c r="K36" s="264">
        <v>0.39</v>
      </c>
      <c r="L36" s="262">
        <v>7.41</v>
      </c>
      <c r="M36" s="263">
        <v>75</v>
      </c>
      <c r="N36" s="263">
        <v>57</v>
      </c>
      <c r="O36" s="263" t="str">
        <f>IFERROR(VLOOKUP(B36,'Core Indicators'!$E$3:$G$9906,3,FALSE),"x")</f>
        <v>x</v>
      </c>
      <c r="P36" s="263">
        <v>566730</v>
      </c>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1:116" x14ac:dyDescent="0.35">
      <c r="A37" s="258" t="s">
        <v>2230</v>
      </c>
      <c r="B37" s="259" t="s">
        <v>7782</v>
      </c>
      <c r="C37" s="262">
        <v>0.80073498600000004</v>
      </c>
      <c r="D37" s="263">
        <v>4</v>
      </c>
      <c r="E37" s="262">
        <v>0.183</v>
      </c>
      <c r="F37" s="262">
        <v>3.55</v>
      </c>
      <c r="G37" s="262" t="s">
        <v>17</v>
      </c>
      <c r="H37" s="262">
        <v>43</v>
      </c>
      <c r="I37" s="263">
        <v>4</v>
      </c>
      <c r="J37" s="263">
        <f>IFERROR(VLOOKUP($B37,'Core Indicators'!$E$3:$EU$906,147,FALSE),"x")</f>
        <v>397</v>
      </c>
      <c r="K37" s="264">
        <v>-1.76</v>
      </c>
      <c r="L37" s="262">
        <v>3.28</v>
      </c>
      <c r="M37" s="263">
        <v>5</v>
      </c>
      <c r="N37" s="263">
        <v>24</v>
      </c>
      <c r="O37" s="263">
        <f>IFERROR(VLOOKUP(B37,'Core Indicators'!$E$3:$G$9906,3,FALSE),"x")</f>
        <v>5300000</v>
      </c>
      <c r="P37" s="263">
        <v>622980</v>
      </c>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c r="BR37" s="257"/>
      <c r="BS37" s="257"/>
      <c r="BT37" s="257"/>
      <c r="BU37" s="257"/>
      <c r="BV37" s="257"/>
      <c r="BW37" s="257"/>
      <c r="BX37" s="257"/>
      <c r="BY37" s="257"/>
      <c r="BZ37" s="257"/>
      <c r="CA37" s="257"/>
      <c r="CB37" s="257"/>
      <c r="CC37" s="257"/>
      <c r="CD37" s="257"/>
      <c r="CE37" s="257"/>
      <c r="CF37" s="257"/>
      <c r="CG37" s="257"/>
      <c r="CH37" s="257"/>
      <c r="CI37" s="257"/>
      <c r="CJ37" s="257"/>
      <c r="CK37" s="257"/>
      <c r="CL37" s="257"/>
      <c r="CM37" s="257"/>
      <c r="CN37" s="257"/>
      <c r="CO37" s="257"/>
      <c r="CP37" s="257"/>
      <c r="CQ37" s="257"/>
      <c r="CR37" s="257"/>
      <c r="CS37" s="257"/>
      <c r="CT37" s="257"/>
      <c r="CU37" s="257"/>
      <c r="CV37" s="257"/>
      <c r="CW37" s="257"/>
      <c r="CX37" s="257"/>
      <c r="CY37" s="257"/>
      <c r="CZ37" s="257"/>
      <c r="DA37" s="257"/>
      <c r="DB37" s="257"/>
      <c r="DC37" s="257"/>
      <c r="DD37" s="257"/>
      <c r="DE37" s="257"/>
      <c r="DF37" s="257"/>
      <c r="DG37" s="257"/>
      <c r="DH37" s="257"/>
      <c r="DI37" s="257"/>
      <c r="DJ37" s="257"/>
      <c r="DK37" s="257"/>
      <c r="DL37" s="257"/>
    </row>
    <row r="38" spans="1:116" x14ac:dyDescent="0.35">
      <c r="A38" s="258" t="s">
        <v>7783</v>
      </c>
      <c r="B38" s="259" t="s">
        <v>7784</v>
      </c>
      <c r="C38" s="262">
        <v>0.59659902899999995</v>
      </c>
      <c r="D38" s="263">
        <v>12</v>
      </c>
      <c r="E38" s="262">
        <v>2.8000000000000001E-2</v>
      </c>
      <c r="F38" s="262" t="s">
        <v>17</v>
      </c>
      <c r="G38" s="262">
        <v>5.1999999999999998E-2</v>
      </c>
      <c r="H38" s="262">
        <v>29.9</v>
      </c>
      <c r="I38" s="263">
        <v>0</v>
      </c>
      <c r="J38" s="263" t="str">
        <f>IFERROR(VLOOKUP($B38,'Core Indicators'!$E$3:$EU$906,147,FALSE),"x")</f>
        <v>x</v>
      </c>
      <c r="K38" s="264">
        <v>1.47</v>
      </c>
      <c r="L38" s="262" t="s">
        <v>17</v>
      </c>
      <c r="M38" s="263">
        <v>97</v>
      </c>
      <c r="N38" s="263">
        <v>75</v>
      </c>
      <c r="O38" s="263" t="str">
        <f>IFERROR(VLOOKUP(B38,'Core Indicators'!$E$3:$G$9906,3,FALSE),"x")</f>
        <v>x</v>
      </c>
      <c r="P38" s="263">
        <v>8788700</v>
      </c>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c r="BR38" s="257"/>
      <c r="BS38" s="257"/>
      <c r="BT38" s="257"/>
      <c r="BU38" s="257"/>
      <c r="BV38" s="257"/>
      <c r="BW38" s="257"/>
      <c r="BX38" s="257"/>
      <c r="BY38" s="257"/>
      <c r="BZ38" s="257"/>
      <c r="CA38" s="257"/>
      <c r="CB38" s="257"/>
      <c r="CC38" s="257"/>
      <c r="CD38" s="257"/>
      <c r="CE38" s="257"/>
      <c r="CF38" s="257"/>
      <c r="CG38" s="257"/>
      <c r="CH38" s="257"/>
      <c r="CI38" s="257"/>
      <c r="CJ38" s="257"/>
      <c r="CK38" s="257"/>
      <c r="CL38" s="257"/>
      <c r="CM38" s="257"/>
      <c r="CN38" s="257"/>
      <c r="CO38" s="257"/>
      <c r="CP38" s="257"/>
      <c r="CQ38" s="257"/>
      <c r="CR38" s="257"/>
      <c r="CS38" s="257"/>
      <c r="CT38" s="257"/>
      <c r="CU38" s="257"/>
      <c r="CV38" s="257"/>
      <c r="CW38" s="257"/>
      <c r="CX38" s="257"/>
      <c r="CY38" s="257"/>
      <c r="CZ38" s="257"/>
      <c r="DA38" s="257"/>
      <c r="DB38" s="257"/>
      <c r="DC38" s="257"/>
      <c r="DD38" s="257"/>
      <c r="DE38" s="257"/>
      <c r="DF38" s="257"/>
      <c r="DG38" s="257"/>
      <c r="DH38" s="257"/>
      <c r="DI38" s="257"/>
      <c r="DJ38" s="257"/>
      <c r="DK38" s="257"/>
      <c r="DL38" s="257"/>
    </row>
    <row r="39" spans="1:116" x14ac:dyDescent="0.35">
      <c r="A39" s="258" t="s">
        <v>7785</v>
      </c>
      <c r="B39" s="259" t="s">
        <v>7786</v>
      </c>
      <c r="C39" s="262">
        <v>0.54501000700000002</v>
      </c>
      <c r="D39" s="263">
        <v>11</v>
      </c>
      <c r="E39" s="262">
        <v>0</v>
      </c>
      <c r="F39" s="262" t="s">
        <v>17</v>
      </c>
      <c r="G39" s="262">
        <v>0.01</v>
      </c>
      <c r="H39" s="262">
        <v>33.799999999999997</v>
      </c>
      <c r="I39" s="263">
        <v>0</v>
      </c>
      <c r="J39" s="263" t="str">
        <f>IFERROR(VLOOKUP($B39,'Core Indicators'!$E$3:$EU$906,147,FALSE),"x")</f>
        <v>x</v>
      </c>
      <c r="K39" s="264">
        <v>1.76</v>
      </c>
      <c r="L39" s="262" t="s">
        <v>17</v>
      </c>
      <c r="M39" s="263">
        <v>96</v>
      </c>
      <c r="N39" s="263">
        <v>81</v>
      </c>
      <c r="O39" s="263" t="str">
        <f>IFERROR(VLOOKUP(B39,'Core Indicators'!$E$3:$G$9906,3,FALSE),"x")</f>
        <v>x</v>
      </c>
      <c r="P39" s="263">
        <v>39509.599999999999</v>
      </c>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c r="BR39" s="257"/>
      <c r="BS39" s="257"/>
      <c r="BT39" s="257"/>
      <c r="BU39" s="257"/>
      <c r="BV39" s="257"/>
      <c r="BW39" s="257"/>
      <c r="BX39" s="257"/>
      <c r="BY39" s="257"/>
      <c r="BZ39" s="257"/>
      <c r="CA39" s="257"/>
      <c r="CB39" s="257"/>
      <c r="CC39" s="257"/>
      <c r="CD39" s="257"/>
      <c r="CE39" s="257"/>
      <c r="CF39" s="257"/>
      <c r="CG39" s="257"/>
      <c r="CH39" s="257"/>
      <c r="CI39" s="257"/>
      <c r="CJ39" s="257"/>
      <c r="CK39" s="257"/>
      <c r="CL39" s="257"/>
      <c r="CM39" s="257"/>
      <c r="CN39" s="257"/>
      <c r="CO39" s="257"/>
      <c r="CP39" s="257"/>
      <c r="CQ39" s="257"/>
      <c r="CR39" s="257"/>
      <c r="CS39" s="257"/>
      <c r="CT39" s="257"/>
      <c r="CU39" s="257"/>
      <c r="CV39" s="257"/>
      <c r="CW39" s="257"/>
      <c r="CX39" s="257"/>
      <c r="CY39" s="257"/>
      <c r="CZ39" s="257"/>
      <c r="DA39" s="257"/>
      <c r="DB39" s="257"/>
      <c r="DC39" s="257"/>
      <c r="DD39" s="257"/>
      <c r="DE39" s="257"/>
      <c r="DF39" s="257"/>
      <c r="DG39" s="257"/>
      <c r="DH39" s="257"/>
      <c r="DI39" s="257"/>
      <c r="DJ39" s="257"/>
      <c r="DK39" s="257"/>
      <c r="DL39" s="257"/>
    </row>
    <row r="40" spans="1:116" x14ac:dyDescent="0.35">
      <c r="A40" s="258" t="s">
        <v>931</v>
      </c>
      <c r="B40" s="259" t="s">
        <v>7787</v>
      </c>
      <c r="C40" s="262">
        <v>0.22897403699999999</v>
      </c>
      <c r="D40" s="263">
        <v>12</v>
      </c>
      <c r="E40" s="262">
        <v>0.04</v>
      </c>
      <c r="F40" s="262">
        <v>9.25</v>
      </c>
      <c r="G40" s="262">
        <v>0.10199999999999999</v>
      </c>
      <c r="H40" s="262">
        <v>43</v>
      </c>
      <c r="I40" s="263">
        <v>3</v>
      </c>
      <c r="J40" s="263" t="str">
        <f>IFERROR(VLOOKUP($B40,'Core Indicators'!$E$3:$EU$906,147,FALSE),"x")</f>
        <v>x</v>
      </c>
      <c r="K40" s="264">
        <v>0.63</v>
      </c>
      <c r="L40" s="262">
        <v>8.8800000000000008</v>
      </c>
      <c r="M40" s="263">
        <v>95</v>
      </c>
      <c r="N40" s="263">
        <v>63</v>
      </c>
      <c r="O40" s="263">
        <f>IFERROR(VLOOKUP(B40,'Core Indicators'!$E$3:$G$9906,3,FALSE),"x")</f>
        <v>19700000</v>
      </c>
      <c r="P40" s="263">
        <v>743532</v>
      </c>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c r="BR40" s="257"/>
      <c r="BS40" s="257"/>
      <c r="BT40" s="257"/>
      <c r="BU40" s="257"/>
      <c r="BV40" s="257"/>
      <c r="BW40" s="257"/>
      <c r="BX40" s="257"/>
      <c r="BY40" s="257"/>
      <c r="BZ40" s="257"/>
      <c r="CA40" s="257"/>
      <c r="CB40" s="257"/>
      <c r="CC40" s="257"/>
      <c r="CD40" s="257"/>
      <c r="CE40" s="257"/>
      <c r="CF40" s="257"/>
      <c r="CG40" s="257"/>
      <c r="CH40" s="257"/>
      <c r="CI40" s="257"/>
      <c r="CJ40" s="257"/>
      <c r="CK40" s="257"/>
      <c r="CL40" s="257"/>
      <c r="CM40" s="257"/>
      <c r="CN40" s="257"/>
      <c r="CO40" s="257"/>
      <c r="CP40" s="257"/>
      <c r="CQ40" s="257"/>
      <c r="CR40" s="257"/>
      <c r="CS40" s="257"/>
      <c r="CT40" s="257"/>
      <c r="CU40" s="257"/>
      <c r="CV40" s="257"/>
      <c r="CW40" s="257"/>
      <c r="CX40" s="257"/>
      <c r="CY40" s="257"/>
      <c r="CZ40" s="257"/>
      <c r="DA40" s="257"/>
      <c r="DB40" s="257"/>
      <c r="DC40" s="257"/>
      <c r="DD40" s="257"/>
      <c r="DE40" s="257"/>
      <c r="DF40" s="257"/>
      <c r="DG40" s="257"/>
      <c r="DH40" s="257"/>
      <c r="DI40" s="257"/>
      <c r="DJ40" s="257"/>
      <c r="DK40" s="257"/>
      <c r="DL40" s="257"/>
    </row>
    <row r="41" spans="1:116" x14ac:dyDescent="0.35">
      <c r="A41" s="258" t="s">
        <v>7788</v>
      </c>
      <c r="B41" s="259" t="s">
        <v>7789</v>
      </c>
      <c r="C41" s="262">
        <v>0.16040162399999999</v>
      </c>
      <c r="D41" s="263">
        <v>0</v>
      </c>
      <c r="E41" s="262">
        <v>0.43430000000000002</v>
      </c>
      <c r="F41" s="262">
        <v>3.1833333330000002</v>
      </c>
      <c r="G41" s="262">
        <v>0.13200000000000001</v>
      </c>
      <c r="H41" s="262">
        <v>35.700000000000003</v>
      </c>
      <c r="I41" s="263">
        <v>3</v>
      </c>
      <c r="J41" s="263" t="str">
        <f>IFERROR(VLOOKUP($B41,'Core Indicators'!$E$3:$EU$906,147,FALSE),"x")</f>
        <v>x</v>
      </c>
      <c r="K41" s="264">
        <v>-0.04</v>
      </c>
      <c r="L41" s="262">
        <v>4.75</v>
      </c>
      <c r="M41" s="263">
        <v>9</v>
      </c>
      <c r="N41" s="263">
        <v>43</v>
      </c>
      <c r="O41" s="263" t="str">
        <f>IFERROR(VLOOKUP(B41,'Core Indicators'!$E$3:$G$9906,3,FALSE),"x")</f>
        <v>x</v>
      </c>
      <c r="P41" s="263">
        <v>9388210</v>
      </c>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7"/>
      <c r="DE41" s="257"/>
      <c r="DF41" s="257"/>
      <c r="DG41" s="257"/>
      <c r="DH41" s="257"/>
      <c r="DI41" s="257"/>
      <c r="DJ41" s="257"/>
      <c r="DK41" s="257"/>
      <c r="DL41" s="257"/>
    </row>
    <row r="42" spans="1:116" x14ac:dyDescent="0.35">
      <c r="A42" s="258" t="s">
        <v>1213</v>
      </c>
      <c r="B42" s="259" t="s">
        <v>7790</v>
      </c>
      <c r="C42" s="262">
        <v>0.77389999700000001</v>
      </c>
      <c r="D42" s="263">
        <v>4</v>
      </c>
      <c r="E42" s="262">
        <v>0.34</v>
      </c>
      <c r="F42" s="262">
        <v>4.8833333330000004</v>
      </c>
      <c r="G42" s="262">
        <v>0.58899999999999997</v>
      </c>
      <c r="H42" s="262">
        <v>35.299999999999997</v>
      </c>
      <c r="I42" s="263">
        <v>3</v>
      </c>
      <c r="J42" s="263" t="str">
        <f>IFERROR(VLOOKUP($B42,'Core Indicators'!$E$3:$EU$906,147,FALSE),"x")</f>
        <v>x</v>
      </c>
      <c r="K42" s="264">
        <v>-0.46</v>
      </c>
      <c r="L42" s="262">
        <v>5.05</v>
      </c>
      <c r="M42" s="263">
        <v>49</v>
      </c>
      <c r="N42" s="263">
        <v>45</v>
      </c>
      <c r="O42" s="263">
        <f>IFERROR(VLOOKUP(B42,'Core Indicators'!$E$3:$G$9906,3,FALSE),"x")</f>
        <v>32595000</v>
      </c>
      <c r="P42" s="263">
        <v>318000</v>
      </c>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row>
    <row r="43" spans="1:116" x14ac:dyDescent="0.35">
      <c r="A43" s="258" t="s">
        <v>2242</v>
      </c>
      <c r="B43" s="259" t="s">
        <v>7791</v>
      </c>
      <c r="C43" s="262">
        <v>0.85829999899999998</v>
      </c>
      <c r="D43" s="263">
        <v>5</v>
      </c>
      <c r="E43" s="262">
        <v>0</v>
      </c>
      <c r="F43" s="262">
        <v>3.5666666669999998</v>
      </c>
      <c r="G43" s="262">
        <v>0.55800000000000005</v>
      </c>
      <c r="H43" s="262">
        <v>42.2</v>
      </c>
      <c r="I43" s="263">
        <v>5</v>
      </c>
      <c r="J43" s="263">
        <f>IFERROR(VLOOKUP($B43,'Core Indicators'!$E$3:$EU$906,147,FALSE),"x")</f>
        <v>292</v>
      </c>
      <c r="K43" s="264">
        <v>-1.04</v>
      </c>
      <c r="L43" s="262">
        <v>4.09</v>
      </c>
      <c r="M43" s="263">
        <v>15</v>
      </c>
      <c r="N43" s="263">
        <v>26</v>
      </c>
      <c r="O43" s="263">
        <f>IFERROR(VLOOKUP(B43,'Core Indicators'!$E$3:$G$9906,3,FALSE),"x")</f>
        <v>29694000</v>
      </c>
      <c r="P43" s="263">
        <v>472710</v>
      </c>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116" x14ac:dyDescent="0.35">
      <c r="A44" s="258" t="s">
        <v>1937</v>
      </c>
      <c r="B44" s="259" t="s">
        <v>7792</v>
      </c>
      <c r="C44" s="262">
        <v>0.93905500099999994</v>
      </c>
      <c r="D44" s="263">
        <v>3</v>
      </c>
      <c r="E44" s="262">
        <v>0.61299999999999999</v>
      </c>
      <c r="F44" s="262">
        <v>3.6666666669999999</v>
      </c>
      <c r="G44" s="262">
        <v>0.60399999999999998</v>
      </c>
      <c r="H44" s="262">
        <v>44.7</v>
      </c>
      <c r="I44" s="263">
        <v>5</v>
      </c>
      <c r="J44" s="263">
        <f>IFERROR(VLOOKUP($B44,'Core Indicators'!$E$3:$EU$906,147,FALSE),"x")</f>
        <v>3547</v>
      </c>
      <c r="K44" s="264">
        <v>-1.672433853</v>
      </c>
      <c r="L44" s="262">
        <v>2.75</v>
      </c>
      <c r="M44" s="263">
        <v>18</v>
      </c>
      <c r="N44" s="263">
        <v>20</v>
      </c>
      <c r="O44" s="263">
        <f>IFERROR(VLOOKUP(B44,'Core Indicators'!$E$3:$G$9906,3,FALSE),"x")</f>
        <v>117800000</v>
      </c>
      <c r="P44" s="263">
        <v>2267050</v>
      </c>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c r="BV44" s="257"/>
      <c r="BW44" s="257"/>
      <c r="BX44" s="257"/>
      <c r="BY44" s="257"/>
      <c r="BZ44" s="257"/>
      <c r="CA44" s="257"/>
      <c r="CB44" s="257"/>
      <c r="CC44" s="257"/>
      <c r="CD44" s="257"/>
      <c r="CE44" s="257"/>
      <c r="CF44" s="257"/>
      <c r="CG44" s="257"/>
      <c r="CH44" s="257"/>
      <c r="CI44" s="257"/>
      <c r="CJ44" s="257"/>
      <c r="CK44" s="257"/>
      <c r="CL44" s="257"/>
      <c r="CM44" s="257"/>
      <c r="CN44" s="257"/>
      <c r="CO44" s="257"/>
      <c r="CP44" s="257"/>
      <c r="CQ44" s="257"/>
      <c r="CR44" s="257"/>
      <c r="CS44" s="257"/>
      <c r="CT44" s="257"/>
      <c r="CU44" s="257"/>
      <c r="CV44" s="257"/>
      <c r="CW44" s="257"/>
      <c r="CX44" s="257"/>
      <c r="CY44" s="257"/>
      <c r="CZ44" s="257"/>
      <c r="DA44" s="257"/>
      <c r="DB44" s="257"/>
      <c r="DC44" s="257"/>
      <c r="DD44" s="257"/>
      <c r="DE44" s="257"/>
      <c r="DF44" s="257"/>
      <c r="DG44" s="257"/>
      <c r="DH44" s="257"/>
      <c r="DI44" s="257"/>
      <c r="DJ44" s="257"/>
      <c r="DK44" s="257"/>
      <c r="DL44" s="257"/>
    </row>
    <row r="45" spans="1:116" x14ac:dyDescent="0.35">
      <c r="A45" s="258" t="s">
        <v>7793</v>
      </c>
      <c r="B45" s="259" t="s">
        <v>7794</v>
      </c>
      <c r="C45" s="262">
        <v>0.87909999299999997</v>
      </c>
      <c r="D45" s="263">
        <v>10</v>
      </c>
      <c r="E45" s="262">
        <v>0.72</v>
      </c>
      <c r="F45" s="262">
        <v>3.35</v>
      </c>
      <c r="G45" s="262">
        <v>0.56499999999999995</v>
      </c>
      <c r="H45" s="262">
        <v>48.9</v>
      </c>
      <c r="I45" s="263">
        <v>1</v>
      </c>
      <c r="J45" s="263" t="str">
        <f>IFERROR(VLOOKUP($B45,'Core Indicators'!$E$3:$EU$906,147,FALSE),"x")</f>
        <v>x</v>
      </c>
      <c r="K45" s="264">
        <v>-1.02</v>
      </c>
      <c r="L45" s="262">
        <v>6.69</v>
      </c>
      <c r="M45" s="263">
        <v>17</v>
      </c>
      <c r="N45" s="263">
        <v>23</v>
      </c>
      <c r="O45" s="263" t="str">
        <f>IFERROR(VLOOKUP(B45,'Core Indicators'!$E$3:$G$9906,3,FALSE),"x")</f>
        <v>x</v>
      </c>
      <c r="P45" s="263">
        <v>341500</v>
      </c>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c r="BV45" s="257"/>
      <c r="BW45" s="257"/>
      <c r="BX45" s="257"/>
      <c r="BY45" s="257"/>
      <c r="BZ45" s="257"/>
      <c r="CA45" s="257"/>
      <c r="CB45" s="257"/>
      <c r="CC45" s="257"/>
      <c r="CD45" s="257"/>
      <c r="CE45" s="257"/>
      <c r="CF45" s="257"/>
      <c r="CG45" s="257"/>
      <c r="CH45" s="257"/>
      <c r="CI45" s="257"/>
      <c r="CJ45" s="257"/>
      <c r="CK45" s="257"/>
      <c r="CL45" s="257"/>
      <c r="CM45" s="257"/>
      <c r="CN45" s="257"/>
      <c r="CO45" s="257"/>
      <c r="CP45" s="257"/>
      <c r="CQ45" s="257"/>
      <c r="CR45" s="257"/>
      <c r="CS45" s="257"/>
      <c r="CT45" s="257"/>
      <c r="CU45" s="257"/>
      <c r="CV45" s="257"/>
      <c r="CW45" s="257"/>
      <c r="CX45" s="257"/>
      <c r="CY45" s="257"/>
      <c r="CZ45" s="257"/>
      <c r="DA45" s="257"/>
      <c r="DB45" s="257"/>
      <c r="DC45" s="257"/>
      <c r="DD45" s="257"/>
      <c r="DE45" s="257"/>
      <c r="DF45" s="257"/>
      <c r="DG45" s="257"/>
      <c r="DH45" s="257"/>
      <c r="DI45" s="257"/>
      <c r="DJ45" s="257"/>
      <c r="DK45" s="257"/>
      <c r="DL45" s="257"/>
    </row>
    <row r="46" spans="1:116" x14ac:dyDescent="0.35">
      <c r="A46" s="258" t="s">
        <v>7795</v>
      </c>
      <c r="B46" s="259" t="s">
        <v>7796</v>
      </c>
      <c r="C46" s="262" t="s">
        <v>17</v>
      </c>
      <c r="D46" s="263" t="s">
        <v>17</v>
      </c>
      <c r="E46" s="262" t="s">
        <v>17</v>
      </c>
      <c r="F46" s="262" t="s">
        <v>17</v>
      </c>
      <c r="G46" s="262" t="s">
        <v>17</v>
      </c>
      <c r="H46" s="262" t="s">
        <v>17</v>
      </c>
      <c r="I46" s="263" t="s">
        <v>17</v>
      </c>
      <c r="J46" s="263" t="str">
        <f>IFERROR(VLOOKUP($B46,'Core Indicators'!$E$3:$EU$906,147,FALSE),"x")</f>
        <v>x</v>
      </c>
      <c r="K46" s="264">
        <v>-0.53</v>
      </c>
      <c r="L46" s="262" t="s">
        <v>17</v>
      </c>
      <c r="M46" s="263" t="s">
        <v>17</v>
      </c>
      <c r="N46" s="263" t="s">
        <v>17</v>
      </c>
      <c r="O46" s="263" t="str">
        <f>IFERROR(VLOOKUP(B46,'Core Indicators'!$E$3:$G$9906,3,FALSE),"x")</f>
        <v>x</v>
      </c>
      <c r="P46" s="263" t="s">
        <v>17</v>
      </c>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c r="CF46" s="257"/>
      <c r="CG46" s="257"/>
      <c r="CH46" s="257"/>
      <c r="CI46" s="257"/>
      <c r="CJ46" s="257"/>
      <c r="CK46" s="257"/>
      <c r="CL46" s="257"/>
      <c r="CM46" s="257"/>
      <c r="CN46" s="257"/>
      <c r="CO46" s="257"/>
      <c r="CP46" s="257"/>
      <c r="CQ46" s="257"/>
      <c r="CR46" s="257"/>
      <c r="CS46" s="257"/>
      <c r="CT46" s="257"/>
      <c r="CU46" s="257"/>
      <c r="CV46" s="257"/>
      <c r="CW46" s="257"/>
      <c r="CX46" s="257"/>
      <c r="CY46" s="257"/>
      <c r="CZ46" s="257"/>
      <c r="DA46" s="257"/>
      <c r="DB46" s="257"/>
      <c r="DC46" s="257"/>
      <c r="DD46" s="257"/>
      <c r="DE46" s="257"/>
      <c r="DF46" s="257"/>
      <c r="DG46" s="257"/>
      <c r="DH46" s="257"/>
      <c r="DI46" s="257"/>
      <c r="DJ46" s="257"/>
      <c r="DK46" s="257"/>
      <c r="DL46" s="257"/>
    </row>
    <row r="47" spans="1:116" x14ac:dyDescent="0.35">
      <c r="A47" s="258" t="s">
        <v>364</v>
      </c>
      <c r="B47" s="259" t="s">
        <v>7797</v>
      </c>
      <c r="C47" s="262">
        <v>0.43180003</v>
      </c>
      <c r="D47" s="263">
        <v>10</v>
      </c>
      <c r="E47" s="262">
        <v>0.247</v>
      </c>
      <c r="F47" s="262">
        <v>6.5</v>
      </c>
      <c r="G47" s="262">
        <v>0.39300000000000002</v>
      </c>
      <c r="H47" s="262">
        <v>53.9</v>
      </c>
      <c r="I47" s="263">
        <v>4</v>
      </c>
      <c r="J47" s="263">
        <f>IFERROR(VLOOKUP($B47,'Core Indicators'!$E$3:$EU$906,147,FALSE),"x")</f>
        <v>1306</v>
      </c>
      <c r="K47" s="264">
        <v>-0.46</v>
      </c>
      <c r="L47" s="262">
        <v>6.57</v>
      </c>
      <c r="M47" s="263">
        <v>70</v>
      </c>
      <c r="N47" s="263">
        <v>39</v>
      </c>
      <c r="O47" s="263">
        <f>IFERROR(VLOOKUP(B47,'Core Indicators'!$E$3:$G$9906,3,FALSE),"x")</f>
        <v>53100000</v>
      </c>
      <c r="P47" s="263">
        <v>1109500</v>
      </c>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c r="CO47" s="257"/>
      <c r="CP47" s="257"/>
      <c r="CQ47" s="257"/>
      <c r="CR47" s="257"/>
      <c r="CS47" s="257"/>
      <c r="CT47" s="257"/>
      <c r="CU47" s="257"/>
      <c r="CV47" s="257"/>
      <c r="CW47" s="257"/>
      <c r="CX47" s="257"/>
      <c r="CY47" s="257"/>
      <c r="CZ47" s="257"/>
      <c r="DA47" s="257"/>
      <c r="DB47" s="257"/>
      <c r="DC47" s="257"/>
      <c r="DD47" s="257"/>
      <c r="DE47" s="257"/>
      <c r="DF47" s="257"/>
      <c r="DG47" s="257"/>
      <c r="DH47" s="257"/>
      <c r="DI47" s="257"/>
      <c r="DJ47" s="257"/>
      <c r="DK47" s="257"/>
      <c r="DL47" s="257"/>
    </row>
    <row r="48" spans="1:116" x14ac:dyDescent="0.35">
      <c r="A48" s="258" t="s">
        <v>7798</v>
      </c>
      <c r="B48" s="259" t="s">
        <v>7799</v>
      </c>
      <c r="C48" s="262">
        <v>0.54602201500000003</v>
      </c>
      <c r="D48" s="263">
        <v>10</v>
      </c>
      <c r="E48" s="262">
        <v>0</v>
      </c>
      <c r="F48" s="262" t="s">
        <v>17</v>
      </c>
      <c r="G48" s="262">
        <v>0.501</v>
      </c>
      <c r="H48" s="262">
        <v>45.3</v>
      </c>
      <c r="I48" s="263">
        <v>0</v>
      </c>
      <c r="J48" s="263" t="str">
        <f>IFERROR(VLOOKUP($B48,'Core Indicators'!$E$3:$EU$906,147,FALSE),"x")</f>
        <v>x</v>
      </c>
      <c r="K48" s="264">
        <v>-1.34</v>
      </c>
      <c r="L48" s="262" t="s">
        <v>17</v>
      </c>
      <c r="M48" s="263">
        <v>42</v>
      </c>
      <c r="N48" s="263">
        <v>21</v>
      </c>
      <c r="O48" s="263" t="str">
        <f>IFERROR(VLOOKUP(B48,'Core Indicators'!$E$3:$G$9906,3,FALSE),"x")</f>
        <v>x</v>
      </c>
      <c r="P48" s="263">
        <v>1861</v>
      </c>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c r="CO48" s="257"/>
      <c r="CP48" s="257"/>
      <c r="CQ48" s="257"/>
      <c r="CR48" s="257"/>
      <c r="CS48" s="257"/>
      <c r="CT48" s="257"/>
      <c r="CU48" s="257"/>
      <c r="CV48" s="257"/>
      <c r="CW48" s="257"/>
      <c r="CX48" s="257"/>
      <c r="CY48" s="257"/>
      <c r="CZ48" s="257"/>
      <c r="DA48" s="257"/>
      <c r="DB48" s="257"/>
      <c r="DC48" s="257"/>
      <c r="DD48" s="257"/>
      <c r="DE48" s="257"/>
      <c r="DF48" s="257"/>
      <c r="DG48" s="257"/>
      <c r="DH48" s="257"/>
      <c r="DI48" s="257"/>
      <c r="DJ48" s="257"/>
      <c r="DK48" s="257"/>
      <c r="DL48" s="257"/>
    </row>
    <row r="49" spans="1:116" x14ac:dyDescent="0.35">
      <c r="A49" s="258" t="s">
        <v>7800</v>
      </c>
      <c r="B49" s="259" t="s">
        <v>7801</v>
      </c>
      <c r="C49" s="262">
        <v>0</v>
      </c>
      <c r="D49" s="263">
        <v>13</v>
      </c>
      <c r="E49" s="262">
        <v>0</v>
      </c>
      <c r="F49" s="262" t="s">
        <v>17</v>
      </c>
      <c r="G49" s="262">
        <v>0.29799999999999999</v>
      </c>
      <c r="H49" s="262">
        <v>42.4</v>
      </c>
      <c r="I49" s="263">
        <v>0</v>
      </c>
      <c r="J49" s="263" t="str">
        <f>IFERROR(VLOOKUP($B49,'Core Indicators'!$E$3:$EU$906,147,FALSE),"x")</f>
        <v>x</v>
      </c>
      <c r="K49" s="264">
        <v>0.4</v>
      </c>
      <c r="L49" s="262" t="s">
        <v>17</v>
      </c>
      <c r="M49" s="263">
        <v>92</v>
      </c>
      <c r="N49" s="263">
        <v>62</v>
      </c>
      <c r="O49" s="263" t="str">
        <f>IFERROR(VLOOKUP(B49,'Core Indicators'!$E$3:$G$9906,3,FALSE),"x")</f>
        <v>x</v>
      </c>
      <c r="P49" s="263">
        <v>4030</v>
      </c>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c r="CO49" s="257"/>
      <c r="CP49" s="257"/>
      <c r="CQ49" s="257"/>
      <c r="CR49" s="257"/>
      <c r="CS49" s="257"/>
      <c r="CT49" s="257"/>
      <c r="CU49" s="257"/>
      <c r="CV49" s="257"/>
      <c r="CW49" s="257"/>
      <c r="CX49" s="257"/>
      <c r="CY49" s="257"/>
      <c r="CZ49" s="257"/>
      <c r="DA49" s="257"/>
      <c r="DB49" s="257"/>
      <c r="DC49" s="257"/>
      <c r="DD49" s="257"/>
      <c r="DE49" s="257"/>
      <c r="DF49" s="257"/>
      <c r="DG49" s="257"/>
      <c r="DH49" s="257"/>
      <c r="DI49" s="257"/>
      <c r="DJ49" s="257"/>
      <c r="DK49" s="257"/>
      <c r="DL49" s="257"/>
    </row>
    <row r="50" spans="1:116" x14ac:dyDescent="0.35">
      <c r="A50" s="258" t="s">
        <v>376</v>
      </c>
      <c r="B50" s="259" t="s">
        <v>7802</v>
      </c>
      <c r="C50" s="262">
        <v>0.29277098000000001</v>
      </c>
      <c r="D50" s="263">
        <v>11</v>
      </c>
      <c r="E50" s="262">
        <v>0.02</v>
      </c>
      <c r="F50" s="262">
        <v>9.0500000000000007</v>
      </c>
      <c r="G50" s="262">
        <v>0.217</v>
      </c>
      <c r="H50" s="262">
        <v>45.8</v>
      </c>
      <c r="I50" s="263">
        <v>0</v>
      </c>
      <c r="J50" s="263" t="str">
        <f>IFERROR(VLOOKUP($B50,'Core Indicators'!$E$3:$EU$906,147,FALSE),"x")</f>
        <v>x</v>
      </c>
      <c r="K50" s="264">
        <v>0.39</v>
      </c>
      <c r="L50" s="262">
        <v>8.4499999999999993</v>
      </c>
      <c r="M50" s="263">
        <v>91</v>
      </c>
      <c r="N50" s="263">
        <v>58</v>
      </c>
      <c r="O50" s="263">
        <f>IFERROR(VLOOKUP(B50,'Core Indicators'!$E$3:$G$9906,3,FALSE),"x")</f>
        <v>5150000</v>
      </c>
      <c r="P50" s="263">
        <v>51060</v>
      </c>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c r="CO50" s="257"/>
      <c r="CP50" s="257"/>
      <c r="CQ50" s="257"/>
      <c r="CR50" s="257"/>
      <c r="CS50" s="257"/>
      <c r="CT50" s="257"/>
      <c r="CU50" s="257"/>
      <c r="CV50" s="257"/>
      <c r="CW50" s="257"/>
      <c r="CX50" s="257"/>
      <c r="CY50" s="257"/>
      <c r="CZ50" s="257"/>
      <c r="DA50" s="257"/>
      <c r="DB50" s="257"/>
      <c r="DC50" s="257"/>
      <c r="DD50" s="257"/>
      <c r="DE50" s="257"/>
      <c r="DF50" s="257"/>
      <c r="DG50" s="257"/>
      <c r="DH50" s="257"/>
      <c r="DI50" s="257"/>
      <c r="DJ50" s="257"/>
      <c r="DK50" s="257"/>
      <c r="DL50" s="257"/>
    </row>
    <row r="51" spans="1:116" x14ac:dyDescent="0.35">
      <c r="A51" s="258" t="s">
        <v>7803</v>
      </c>
      <c r="B51" s="259" t="s">
        <v>7804</v>
      </c>
      <c r="C51" s="262">
        <v>0.46023803699999999</v>
      </c>
      <c r="D51" s="263">
        <v>0</v>
      </c>
      <c r="E51" s="262">
        <v>0</v>
      </c>
      <c r="F51" s="262">
        <v>3.266666667</v>
      </c>
      <c r="G51" s="262">
        <v>0.29599999999999999</v>
      </c>
      <c r="H51" s="262" t="s">
        <v>17</v>
      </c>
      <c r="I51" s="263">
        <v>2</v>
      </c>
      <c r="J51" s="263" t="str">
        <f>IFERROR(VLOOKUP($B51,'Core Indicators'!$E$3:$EU$906,147,FALSE),"x")</f>
        <v>x</v>
      </c>
      <c r="K51" s="264">
        <v>-0.45</v>
      </c>
      <c r="L51" s="262">
        <v>3.38</v>
      </c>
      <c r="M51" s="263">
        <v>10</v>
      </c>
      <c r="N51" s="263">
        <v>41</v>
      </c>
      <c r="O51" s="263" t="str">
        <f>IFERROR(VLOOKUP(B51,'Core Indicators'!$E$3:$G$9906,3,FALSE),"x")</f>
        <v>x</v>
      </c>
      <c r="P51" s="263">
        <v>103800</v>
      </c>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c r="CO51" s="257"/>
      <c r="CP51" s="257"/>
      <c r="CQ51" s="257"/>
      <c r="CR51" s="257"/>
      <c r="CS51" s="257"/>
      <c r="CT51" s="257"/>
      <c r="CU51" s="257"/>
      <c r="CV51" s="257"/>
      <c r="CW51" s="257"/>
      <c r="CX51" s="257"/>
      <c r="CY51" s="257"/>
      <c r="CZ51" s="257"/>
      <c r="DA51" s="257"/>
      <c r="DB51" s="257"/>
      <c r="DC51" s="257"/>
      <c r="DD51" s="257"/>
      <c r="DE51" s="257"/>
      <c r="DF51" s="257"/>
      <c r="DG51" s="257"/>
      <c r="DH51" s="257"/>
      <c r="DI51" s="257"/>
      <c r="DJ51" s="257"/>
      <c r="DK51" s="257"/>
      <c r="DL51" s="257"/>
    </row>
    <row r="52" spans="1:116" x14ac:dyDescent="0.35">
      <c r="A52" s="258" t="s">
        <v>7805</v>
      </c>
      <c r="B52" s="259" t="s">
        <v>7806</v>
      </c>
      <c r="C52" s="262" t="s">
        <v>17</v>
      </c>
      <c r="D52" s="263" t="s">
        <v>17</v>
      </c>
      <c r="E52" s="262" t="s">
        <v>17</v>
      </c>
      <c r="F52" s="262" t="s">
        <v>17</v>
      </c>
      <c r="G52" s="262" t="s">
        <v>17</v>
      </c>
      <c r="H52" s="262" t="s">
        <v>17</v>
      </c>
      <c r="I52" s="263" t="s">
        <v>17</v>
      </c>
      <c r="J52" s="263" t="str">
        <f>IFERROR(VLOOKUP($B52,'Core Indicators'!$E$3:$EU$906,147,FALSE),"x")</f>
        <v>x</v>
      </c>
      <c r="K52" s="264">
        <v>0.72</v>
      </c>
      <c r="L52" s="262" t="s">
        <v>17</v>
      </c>
      <c r="M52" s="263" t="s">
        <v>17</v>
      </c>
      <c r="N52" s="263" t="s">
        <v>17</v>
      </c>
      <c r="O52" s="263" t="str">
        <f>IFERROR(VLOOKUP(B52,'Core Indicators'!$E$3:$G$9906,3,FALSE),"x")</f>
        <v>x</v>
      </c>
      <c r="P52" s="263" t="s">
        <v>17</v>
      </c>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c r="CO52" s="257"/>
      <c r="CP52" s="257"/>
      <c r="CQ52" s="257"/>
      <c r="CR52" s="257"/>
      <c r="CS52" s="257"/>
      <c r="CT52" s="257"/>
      <c r="CU52" s="257"/>
      <c r="CV52" s="257"/>
      <c r="CW52" s="257"/>
      <c r="CX52" s="257"/>
      <c r="CY52" s="257"/>
      <c r="CZ52" s="257"/>
      <c r="DA52" s="257"/>
      <c r="DB52" s="257"/>
      <c r="DC52" s="257"/>
      <c r="DD52" s="257"/>
      <c r="DE52" s="257"/>
      <c r="DF52" s="257"/>
      <c r="DG52" s="257"/>
      <c r="DH52" s="257"/>
      <c r="DI52" s="257"/>
      <c r="DJ52" s="257"/>
      <c r="DK52" s="257"/>
      <c r="DL52" s="257"/>
    </row>
    <row r="53" spans="1:116" x14ac:dyDescent="0.35">
      <c r="A53" s="258" t="s">
        <v>7807</v>
      </c>
      <c r="B53" s="259" t="s">
        <v>7808</v>
      </c>
      <c r="C53" s="262">
        <v>0.32759997800000001</v>
      </c>
      <c r="D53" s="263">
        <v>11</v>
      </c>
      <c r="E53" s="262">
        <v>0</v>
      </c>
      <c r="F53" s="262" t="s">
        <v>17</v>
      </c>
      <c r="G53" s="262">
        <v>0.252</v>
      </c>
      <c r="H53" s="262">
        <v>31.5</v>
      </c>
      <c r="I53" s="263">
        <v>2</v>
      </c>
      <c r="J53" s="263" t="str">
        <f>IFERROR(VLOOKUP($B53,'Core Indicators'!$E$3:$EU$906,147,FALSE),"x")</f>
        <v>x</v>
      </c>
      <c r="K53" s="264">
        <v>0.63</v>
      </c>
      <c r="L53" s="262" t="s">
        <v>17</v>
      </c>
      <c r="M53" s="263">
        <v>91</v>
      </c>
      <c r="N53" s="263">
        <v>56</v>
      </c>
      <c r="O53" s="263" t="str">
        <f>IFERROR(VLOOKUP(B53,'Core Indicators'!$E$3:$G$9906,3,FALSE),"x")</f>
        <v>x</v>
      </c>
      <c r="P53" s="263">
        <v>9240</v>
      </c>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c r="CO53" s="257"/>
      <c r="CP53" s="257"/>
      <c r="CQ53" s="257"/>
      <c r="CR53" s="257"/>
      <c r="CS53" s="257"/>
      <c r="CT53" s="257"/>
      <c r="CU53" s="257"/>
      <c r="CV53" s="257"/>
      <c r="CW53" s="257"/>
      <c r="CX53" s="257"/>
      <c r="CY53" s="257"/>
      <c r="CZ53" s="257"/>
      <c r="DA53" s="257"/>
      <c r="DB53" s="257"/>
      <c r="DC53" s="257"/>
      <c r="DD53" s="257"/>
      <c r="DE53" s="257"/>
      <c r="DF53" s="257"/>
      <c r="DG53" s="257"/>
      <c r="DH53" s="257"/>
      <c r="DI53" s="257"/>
      <c r="DJ53" s="257"/>
      <c r="DK53" s="257"/>
      <c r="DL53" s="257"/>
    </row>
    <row r="54" spans="1:116" x14ac:dyDescent="0.35">
      <c r="A54" s="258" t="s">
        <v>7809</v>
      </c>
      <c r="B54" s="259" t="s">
        <v>7810</v>
      </c>
      <c r="C54" s="262">
        <v>5.5215993999999997E-2</v>
      </c>
      <c r="D54" s="263">
        <v>11</v>
      </c>
      <c r="E54" s="262">
        <v>5.7000000000000002E-2</v>
      </c>
      <c r="F54" s="262">
        <v>9.1999999999999993</v>
      </c>
      <c r="G54" s="262">
        <v>8.7999999999999995E-2</v>
      </c>
      <c r="H54" s="262">
        <v>25.9</v>
      </c>
      <c r="I54" s="263">
        <v>0</v>
      </c>
      <c r="J54" s="263" t="str">
        <f>IFERROR(VLOOKUP($B54,'Core Indicators'!$E$3:$EU$906,147,FALSE),"x")</f>
        <v>x</v>
      </c>
      <c r="K54" s="264">
        <v>1.1399999999999999</v>
      </c>
      <c r="L54" s="262">
        <v>9.2100000000000009</v>
      </c>
      <c r="M54" s="263">
        <v>95</v>
      </c>
      <c r="N54" s="263">
        <v>56</v>
      </c>
      <c r="O54" s="263" t="str">
        <f>IFERROR(VLOOKUP(B54,'Core Indicators'!$E$3:$G$9906,3,FALSE),"x")</f>
        <v>x</v>
      </c>
      <c r="P54" s="263">
        <v>77186.8</v>
      </c>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c r="CO54" s="257"/>
      <c r="CP54" s="257"/>
      <c r="CQ54" s="257"/>
      <c r="CR54" s="257"/>
      <c r="CS54" s="257"/>
      <c r="CT54" s="257"/>
      <c r="CU54" s="257"/>
      <c r="CV54" s="257"/>
      <c r="CW54" s="257"/>
      <c r="CX54" s="257"/>
      <c r="CY54" s="257"/>
      <c r="CZ54" s="257"/>
      <c r="DA54" s="257"/>
      <c r="DB54" s="257"/>
      <c r="DC54" s="257"/>
      <c r="DD54" s="257"/>
      <c r="DE54" s="257"/>
      <c r="DF54" s="257"/>
      <c r="DG54" s="257"/>
      <c r="DH54" s="257"/>
      <c r="DI54" s="257"/>
      <c r="DJ54" s="257"/>
      <c r="DK54" s="257"/>
      <c r="DL54" s="257"/>
    </row>
    <row r="55" spans="1:116" x14ac:dyDescent="0.35">
      <c r="A55" s="258" t="s">
        <v>7811</v>
      </c>
      <c r="B55" s="259" t="s">
        <v>7812</v>
      </c>
      <c r="C55" s="262">
        <v>0</v>
      </c>
      <c r="D55" s="263">
        <v>11</v>
      </c>
      <c r="E55" s="262">
        <v>0</v>
      </c>
      <c r="F55" s="262" t="s">
        <v>17</v>
      </c>
      <c r="G55" s="262">
        <v>5.7000000000000002E-2</v>
      </c>
      <c r="H55" s="262">
        <v>32.4</v>
      </c>
      <c r="I55" s="263">
        <v>3</v>
      </c>
      <c r="J55" s="263" t="str">
        <f>IFERROR(VLOOKUP($B55,'Core Indicators'!$E$3:$EU$906,147,FALSE),"x")</f>
        <v>x</v>
      </c>
      <c r="K55" s="264">
        <v>1.55</v>
      </c>
      <c r="L55" s="262" t="s">
        <v>17</v>
      </c>
      <c r="M55" s="263">
        <v>95</v>
      </c>
      <c r="N55" s="263">
        <v>75</v>
      </c>
      <c r="O55" s="263" t="str">
        <f>IFERROR(VLOOKUP(B55,'Core Indicators'!$E$3:$G$9906,3,FALSE),"x")</f>
        <v>x</v>
      </c>
      <c r="P55" s="263">
        <v>349390</v>
      </c>
      <c r="Q55" s="257"/>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c r="CO55" s="257"/>
      <c r="CP55" s="257"/>
      <c r="CQ55" s="257"/>
      <c r="CR55" s="257"/>
      <c r="CS55" s="257"/>
      <c r="CT55" s="257"/>
      <c r="CU55" s="257"/>
      <c r="CV55" s="257"/>
      <c r="CW55" s="257"/>
      <c r="CX55" s="257"/>
      <c r="CY55" s="257"/>
      <c r="CZ55" s="257"/>
      <c r="DA55" s="257"/>
      <c r="DB55" s="257"/>
      <c r="DC55" s="257"/>
      <c r="DD55" s="257"/>
      <c r="DE55" s="257"/>
      <c r="DF55" s="257"/>
      <c r="DG55" s="257"/>
      <c r="DH55" s="257"/>
      <c r="DI55" s="257"/>
      <c r="DJ55" s="257"/>
      <c r="DK55" s="257"/>
      <c r="DL55" s="257"/>
    </row>
    <row r="56" spans="1:116" x14ac:dyDescent="0.35">
      <c r="A56" s="258" t="s">
        <v>333</v>
      </c>
      <c r="B56" s="259" t="s">
        <v>7813</v>
      </c>
      <c r="C56" s="262">
        <v>0.56789997699999994</v>
      </c>
      <c r="D56" s="263">
        <v>6</v>
      </c>
      <c r="E56" s="262">
        <v>0</v>
      </c>
      <c r="F56" s="262">
        <v>3.6166666670000001</v>
      </c>
      <c r="G56" s="262">
        <v>0.48099999999999998</v>
      </c>
      <c r="H56" s="262">
        <v>41.6</v>
      </c>
      <c r="I56" s="263">
        <v>1</v>
      </c>
      <c r="J56" s="263">
        <f>IFERROR(VLOOKUP($B56,'Core Indicators'!$E$3:$EU$906,147,FALSE),"x")</f>
        <v>48</v>
      </c>
      <c r="K56" s="264">
        <v>-1.1299999999999999</v>
      </c>
      <c r="L56" s="262">
        <v>3.93</v>
      </c>
      <c r="M56" s="263">
        <v>24</v>
      </c>
      <c r="N56" s="263">
        <v>31</v>
      </c>
      <c r="O56" s="263">
        <f>IFERROR(VLOOKUP(B56,'Core Indicators'!$E$3:$G$9906,3,FALSE),"x")</f>
        <v>1200000</v>
      </c>
      <c r="P56" s="263">
        <v>23180</v>
      </c>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c r="CO56" s="257"/>
      <c r="CP56" s="257"/>
      <c r="CQ56" s="257"/>
      <c r="CR56" s="257"/>
      <c r="CS56" s="257"/>
      <c r="CT56" s="257"/>
      <c r="CU56" s="257"/>
      <c r="CV56" s="257"/>
      <c r="CW56" s="257"/>
      <c r="CX56" s="257"/>
      <c r="CY56" s="257"/>
      <c r="CZ56" s="257"/>
      <c r="DA56" s="257"/>
      <c r="DB56" s="257"/>
      <c r="DC56" s="257"/>
      <c r="DD56" s="257"/>
      <c r="DE56" s="257"/>
      <c r="DF56" s="257"/>
      <c r="DG56" s="257"/>
      <c r="DH56" s="257"/>
      <c r="DI56" s="257"/>
      <c r="DJ56" s="257"/>
      <c r="DK56" s="257"/>
      <c r="DL56" s="257"/>
    </row>
    <row r="57" spans="1:116" x14ac:dyDescent="0.35">
      <c r="A57" s="258" t="s">
        <v>7814</v>
      </c>
      <c r="B57" s="259" t="s">
        <v>7815</v>
      </c>
      <c r="C57" s="262">
        <v>0</v>
      </c>
      <c r="D57" s="263">
        <v>13</v>
      </c>
      <c r="E57" s="262">
        <v>0</v>
      </c>
      <c r="F57" s="262" t="s">
        <v>17</v>
      </c>
      <c r="G57" s="262" t="s">
        <v>17</v>
      </c>
      <c r="H57" s="262" t="s">
        <v>17</v>
      </c>
      <c r="I57" s="263">
        <v>0</v>
      </c>
      <c r="J57" s="263" t="str">
        <f>IFERROR(VLOOKUP($B57,'Core Indicators'!$E$3:$EU$906,147,FALSE),"x")</f>
        <v>x</v>
      </c>
      <c r="K57" s="264">
        <v>0.62</v>
      </c>
      <c r="L57" s="262" t="s">
        <v>17</v>
      </c>
      <c r="M57" s="263">
        <v>92</v>
      </c>
      <c r="N57" s="263">
        <v>60</v>
      </c>
      <c r="O57" s="263" t="str">
        <f>IFERROR(VLOOKUP(B57,'Core Indicators'!$E$3:$G$9906,3,FALSE),"x")</f>
        <v>x</v>
      </c>
      <c r="P57" s="263">
        <v>750</v>
      </c>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c r="CO57" s="257"/>
      <c r="CP57" s="257"/>
      <c r="CQ57" s="257"/>
      <c r="CR57" s="257"/>
      <c r="CS57" s="257"/>
      <c r="CT57" s="257"/>
      <c r="CU57" s="257"/>
      <c r="CV57" s="257"/>
      <c r="CW57" s="257"/>
      <c r="CX57" s="257"/>
      <c r="CY57" s="257"/>
      <c r="CZ57" s="257"/>
      <c r="DA57" s="257"/>
      <c r="DB57" s="257"/>
      <c r="DC57" s="257"/>
      <c r="DD57" s="257"/>
      <c r="DE57" s="257"/>
      <c r="DF57" s="257"/>
      <c r="DG57" s="257"/>
      <c r="DH57" s="257"/>
      <c r="DI57" s="257"/>
      <c r="DJ57" s="257"/>
      <c r="DK57" s="257"/>
      <c r="DL57" s="257"/>
    </row>
    <row r="58" spans="1:116" x14ac:dyDescent="0.35">
      <c r="A58" s="258" t="s">
        <v>7816</v>
      </c>
      <c r="B58" s="259" t="s">
        <v>7817</v>
      </c>
      <c r="C58" s="262">
        <v>0</v>
      </c>
      <c r="D58" s="263">
        <v>12</v>
      </c>
      <c r="E58" s="262">
        <v>0</v>
      </c>
      <c r="F58" s="262" t="s">
        <v>17</v>
      </c>
      <c r="G58" s="262">
        <v>3.0000000000000001E-3</v>
      </c>
      <c r="H58" s="262">
        <v>29.3</v>
      </c>
      <c r="I58" s="263">
        <v>0</v>
      </c>
      <c r="J58" s="263" t="str">
        <f>IFERROR(VLOOKUP($B58,'Core Indicators'!$E$3:$EU$906,147,FALSE),"x")</f>
        <v>x</v>
      </c>
      <c r="K58" s="264">
        <v>1.91</v>
      </c>
      <c r="L58" s="262" t="s">
        <v>17</v>
      </c>
      <c r="M58" s="263">
        <v>97</v>
      </c>
      <c r="N58" s="263">
        <v>90</v>
      </c>
      <c r="O58" s="263" t="str">
        <f>IFERROR(VLOOKUP(B58,'Core Indicators'!$E$3:$G$9906,3,FALSE),"x")</f>
        <v>x</v>
      </c>
      <c r="P58" s="263">
        <v>40000</v>
      </c>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c r="CO58" s="257"/>
      <c r="CP58" s="257"/>
      <c r="CQ58" s="257"/>
      <c r="CR58" s="257"/>
      <c r="CS58" s="257"/>
      <c r="CT58" s="257"/>
      <c r="CU58" s="257"/>
      <c r="CV58" s="257"/>
      <c r="CW58" s="257"/>
      <c r="CX58" s="257"/>
      <c r="CY58" s="257"/>
      <c r="CZ58" s="257"/>
      <c r="DA58" s="257"/>
      <c r="DB58" s="257"/>
      <c r="DC58" s="257"/>
      <c r="DD58" s="257"/>
      <c r="DE58" s="257"/>
      <c r="DF58" s="257"/>
      <c r="DG58" s="257"/>
      <c r="DH58" s="257"/>
      <c r="DI58" s="257"/>
      <c r="DJ58" s="257"/>
      <c r="DK58" s="257"/>
      <c r="DL58" s="257"/>
    </row>
    <row r="59" spans="1:116" x14ac:dyDescent="0.35">
      <c r="A59" s="258" t="s">
        <v>390</v>
      </c>
      <c r="B59" s="259" t="s">
        <v>7818</v>
      </c>
      <c r="C59" s="262">
        <v>0.134570987</v>
      </c>
      <c r="D59" s="263">
        <v>7</v>
      </c>
      <c r="E59" s="262">
        <v>7.0000000000000007E-2</v>
      </c>
      <c r="F59" s="262">
        <v>7.25</v>
      </c>
      <c r="G59" s="262">
        <v>0.41699999999999998</v>
      </c>
      <c r="H59" s="262">
        <v>38.4</v>
      </c>
      <c r="I59" s="263">
        <v>0</v>
      </c>
      <c r="J59" s="263" t="str">
        <f>IFERROR(VLOOKUP($B59,'Core Indicators'!$E$3:$EU$906,147,FALSE),"x")</f>
        <v>x</v>
      </c>
      <c r="K59" s="264">
        <v>-0.13</v>
      </c>
      <c r="L59" s="262">
        <v>6.77</v>
      </c>
      <c r="M59" s="263">
        <v>68</v>
      </c>
      <c r="N59" s="263">
        <v>36</v>
      </c>
      <c r="O59" s="263">
        <f>IFERROR(VLOOKUP(B59,'Core Indicators'!$E$3:$G$9906,3,FALSE),"x")</f>
        <v>11400000</v>
      </c>
      <c r="P59" s="263">
        <v>47531</v>
      </c>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c r="CO59" s="257"/>
      <c r="CP59" s="257"/>
      <c r="CQ59" s="257"/>
      <c r="CR59" s="257"/>
      <c r="CS59" s="257"/>
      <c r="CT59" s="257"/>
      <c r="CU59" s="257"/>
      <c r="CV59" s="257"/>
      <c r="CW59" s="257"/>
      <c r="CX59" s="257"/>
      <c r="CY59" s="257"/>
      <c r="CZ59" s="257"/>
      <c r="DA59" s="257"/>
      <c r="DB59" s="257"/>
      <c r="DC59" s="257"/>
      <c r="DD59" s="257"/>
      <c r="DE59" s="257"/>
      <c r="DF59" s="257"/>
      <c r="DG59" s="257"/>
      <c r="DH59" s="257"/>
      <c r="DI59" s="257"/>
      <c r="DJ59" s="257"/>
      <c r="DK59" s="257"/>
      <c r="DL59" s="257"/>
    </row>
    <row r="60" spans="1:116" x14ac:dyDescent="0.35">
      <c r="A60" s="258" t="s">
        <v>74</v>
      </c>
      <c r="B60" s="259" t="s">
        <v>7819</v>
      </c>
      <c r="C60" s="262">
        <v>0.40319995800000002</v>
      </c>
      <c r="D60" s="263">
        <v>3</v>
      </c>
      <c r="E60" s="262">
        <v>0.27</v>
      </c>
      <c r="F60" s="262">
        <v>4.5999999999999996</v>
      </c>
      <c r="G60" s="262">
        <v>0.443</v>
      </c>
      <c r="H60" s="262">
        <v>27.6</v>
      </c>
      <c r="I60" s="263">
        <v>2</v>
      </c>
      <c r="J60" s="263">
        <f>IFERROR(VLOOKUP($B60,'Core Indicators'!$E$3:$EU$906,147,FALSE),"x")</f>
        <v>879</v>
      </c>
      <c r="K60" s="264">
        <v>-0.68</v>
      </c>
      <c r="L60" s="262">
        <v>5</v>
      </c>
      <c r="M60" s="263">
        <v>31</v>
      </c>
      <c r="N60" s="263">
        <v>34</v>
      </c>
      <c r="O60" s="263">
        <f>IFERROR(VLOOKUP(B60,'Core Indicators'!$E$3:$G$9906,3,FALSE),"x")</f>
        <v>47287000</v>
      </c>
      <c r="P60" s="263">
        <v>2381741</v>
      </c>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c r="CP60" s="257"/>
      <c r="CQ60" s="257"/>
      <c r="CR60" s="257"/>
      <c r="CS60" s="257"/>
      <c r="CT60" s="257"/>
      <c r="CU60" s="257"/>
      <c r="CV60" s="257"/>
      <c r="CW60" s="257"/>
      <c r="CX60" s="257"/>
      <c r="CY60" s="257"/>
      <c r="CZ60" s="257"/>
      <c r="DA60" s="257"/>
      <c r="DB60" s="257"/>
      <c r="DC60" s="257"/>
      <c r="DD60" s="257"/>
      <c r="DE60" s="257"/>
      <c r="DF60" s="257"/>
      <c r="DG60" s="257"/>
      <c r="DH60" s="257"/>
      <c r="DI60" s="257"/>
      <c r="DJ60" s="257"/>
      <c r="DK60" s="257"/>
      <c r="DL60" s="257"/>
    </row>
    <row r="61" spans="1:116" x14ac:dyDescent="0.35">
      <c r="A61" s="258" t="s">
        <v>416</v>
      </c>
      <c r="B61" s="259" t="s">
        <v>7820</v>
      </c>
      <c r="C61" s="262">
        <v>0.32659999699999998</v>
      </c>
      <c r="D61" s="263">
        <v>9</v>
      </c>
      <c r="E61" s="262">
        <v>0.31</v>
      </c>
      <c r="F61" s="262">
        <v>6.6</v>
      </c>
      <c r="G61" s="262">
        <v>0.35799999999999998</v>
      </c>
      <c r="H61" s="262">
        <v>44.6</v>
      </c>
      <c r="I61" s="263">
        <v>3</v>
      </c>
      <c r="J61" s="263">
        <f>IFERROR(VLOOKUP($B61,'Core Indicators'!$E$3:$EU$906,147,FALSE),"x")</f>
        <v>1988</v>
      </c>
      <c r="K61" s="264">
        <v>-0.96</v>
      </c>
      <c r="L61" s="262">
        <v>6.14</v>
      </c>
      <c r="M61" s="263">
        <v>65</v>
      </c>
      <c r="N61" s="263">
        <v>32</v>
      </c>
      <c r="O61" s="263">
        <f>IFERROR(VLOOKUP(B61,'Core Indicators'!$E$3:$G$9906,3,FALSE),"x")</f>
        <v>18100000</v>
      </c>
      <c r="P61" s="263">
        <v>248360</v>
      </c>
      <c r="Q61" s="257"/>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c r="CO61" s="257"/>
      <c r="CP61" s="257"/>
      <c r="CQ61" s="257"/>
      <c r="CR61" s="257"/>
      <c r="CS61" s="257"/>
      <c r="CT61" s="257"/>
      <c r="CU61" s="257"/>
      <c r="CV61" s="257"/>
      <c r="CW61" s="257"/>
      <c r="CX61" s="257"/>
      <c r="CY61" s="257"/>
      <c r="CZ61" s="257"/>
      <c r="DA61" s="257"/>
      <c r="DB61" s="257"/>
      <c r="DC61" s="257"/>
      <c r="DD61" s="257"/>
      <c r="DE61" s="257"/>
      <c r="DF61" s="257"/>
      <c r="DG61" s="257"/>
      <c r="DH61" s="257"/>
      <c r="DI61" s="257"/>
      <c r="DJ61" s="257"/>
      <c r="DK61" s="257"/>
      <c r="DL61" s="257"/>
    </row>
    <row r="62" spans="1:116" x14ac:dyDescent="0.35">
      <c r="A62" s="258" t="s">
        <v>641</v>
      </c>
      <c r="B62" s="259" t="s">
        <v>7821</v>
      </c>
      <c r="C62" s="262">
        <v>0.163799952</v>
      </c>
      <c r="D62" s="263">
        <v>3</v>
      </c>
      <c r="E62" s="262">
        <v>0.09</v>
      </c>
      <c r="F62" s="262">
        <v>3.4166666669999999</v>
      </c>
      <c r="G62" s="262">
        <v>0.39800000000000002</v>
      </c>
      <c r="H62" s="262">
        <v>28.5</v>
      </c>
      <c r="I62" s="263">
        <v>3</v>
      </c>
      <c r="J62" s="263">
        <f>IFERROR(VLOOKUP($B62,'Core Indicators'!$E$3:$EU$906,147,FALSE),"x")</f>
        <v>0</v>
      </c>
      <c r="K62" s="264">
        <v>-0.18</v>
      </c>
      <c r="L62" s="262">
        <v>3.94</v>
      </c>
      <c r="M62" s="263">
        <v>18</v>
      </c>
      <c r="N62" s="263">
        <v>30</v>
      </c>
      <c r="O62" s="263">
        <f>IFERROR(VLOOKUP(B62,'Core Indicators'!$E$3:$G$9906,3,FALSE),"x")</f>
        <v>117284000</v>
      </c>
      <c r="P62" s="263">
        <v>995450</v>
      </c>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c r="CO62" s="257"/>
      <c r="CP62" s="257"/>
      <c r="CQ62" s="257"/>
      <c r="CR62" s="257"/>
      <c r="CS62" s="257"/>
      <c r="CT62" s="257"/>
      <c r="CU62" s="257"/>
      <c r="CV62" s="257"/>
      <c r="CW62" s="257"/>
      <c r="CX62" s="257"/>
      <c r="CY62" s="257"/>
      <c r="CZ62" s="257"/>
      <c r="DA62" s="257"/>
      <c r="DB62" s="257"/>
      <c r="DC62" s="257"/>
      <c r="DD62" s="257"/>
      <c r="DE62" s="257"/>
      <c r="DF62" s="257"/>
      <c r="DG62" s="257"/>
      <c r="DH62" s="257"/>
      <c r="DI62" s="257"/>
      <c r="DJ62" s="257"/>
      <c r="DK62" s="257"/>
      <c r="DL62" s="257"/>
    </row>
    <row r="63" spans="1:116" x14ac:dyDescent="0.35">
      <c r="A63" s="258" t="s">
        <v>1534</v>
      </c>
      <c r="B63" s="259" t="s">
        <v>7822</v>
      </c>
      <c r="C63" s="262">
        <v>0.61300002099999995</v>
      </c>
      <c r="D63" s="263">
        <v>0</v>
      </c>
      <c r="E63" s="262">
        <v>0</v>
      </c>
      <c r="F63" s="262">
        <v>2.016666667</v>
      </c>
      <c r="G63" s="262" t="s">
        <v>17</v>
      </c>
      <c r="H63" s="262" t="s">
        <v>17</v>
      </c>
      <c r="I63" s="263">
        <v>4</v>
      </c>
      <c r="J63" s="263">
        <f>IFERROR(VLOOKUP($B63,'Core Indicators'!$E$3:$EU$906,147,FALSE),"x")</f>
        <v>0</v>
      </c>
      <c r="K63" s="264">
        <v>-1.76</v>
      </c>
      <c r="L63" s="262">
        <v>1.62</v>
      </c>
      <c r="M63" s="263">
        <v>3</v>
      </c>
      <c r="N63" s="263">
        <v>13</v>
      </c>
      <c r="O63" s="263">
        <f>IFERROR(VLOOKUP(B63,'Core Indicators'!$E$3:$G$9906,3,FALSE),"x")</f>
        <v>3470000</v>
      </c>
      <c r="P63" s="263">
        <v>121040.8</v>
      </c>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c r="CO63" s="257"/>
      <c r="CP63" s="257"/>
      <c r="CQ63" s="257"/>
      <c r="CR63" s="257"/>
      <c r="CS63" s="257"/>
      <c r="CT63" s="257"/>
      <c r="CU63" s="257"/>
      <c r="CV63" s="257"/>
      <c r="CW63" s="257"/>
      <c r="CX63" s="257"/>
      <c r="CY63" s="257"/>
      <c r="CZ63" s="257"/>
      <c r="DA63" s="257"/>
      <c r="DB63" s="257"/>
      <c r="DC63" s="257"/>
      <c r="DD63" s="257"/>
      <c r="DE63" s="257"/>
      <c r="DF63" s="257"/>
      <c r="DG63" s="257"/>
      <c r="DH63" s="257"/>
      <c r="DI63" s="257"/>
      <c r="DJ63" s="257"/>
      <c r="DK63" s="257"/>
      <c r="DL63" s="257"/>
    </row>
    <row r="64" spans="1:116" x14ac:dyDescent="0.35">
      <c r="A64" s="258" t="s">
        <v>7823</v>
      </c>
      <c r="B64" s="259" t="s">
        <v>7824</v>
      </c>
      <c r="C64" s="262" t="s">
        <v>17</v>
      </c>
      <c r="D64" s="263" t="s">
        <v>17</v>
      </c>
      <c r="E64" s="262" t="s">
        <v>17</v>
      </c>
      <c r="F64" s="262" t="s">
        <v>17</v>
      </c>
      <c r="G64" s="262" t="s">
        <v>17</v>
      </c>
      <c r="H64" s="262" t="s">
        <v>17</v>
      </c>
      <c r="I64" s="263" t="s">
        <v>17</v>
      </c>
      <c r="J64" s="263" t="str">
        <f>IFERROR(VLOOKUP($B64,'Core Indicators'!$E$3:$EU$906,147,FALSE),"x")</f>
        <v>x</v>
      </c>
      <c r="K64" s="264" t="s">
        <v>17</v>
      </c>
      <c r="L64" s="262" t="s">
        <v>17</v>
      </c>
      <c r="M64" s="263">
        <v>4</v>
      </c>
      <c r="N64" s="263" t="s">
        <v>17</v>
      </c>
      <c r="O64" s="263" t="str">
        <f>IFERROR(VLOOKUP(B64,'Core Indicators'!$E$3:$G$9906,3,FALSE),"x")</f>
        <v>x</v>
      </c>
      <c r="P64" s="263" t="s">
        <v>17</v>
      </c>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c r="CI64" s="257"/>
      <c r="CJ64" s="257"/>
      <c r="CK64" s="257"/>
      <c r="CL64" s="257"/>
      <c r="CM64" s="257"/>
      <c r="CN64" s="257"/>
      <c r="CO64" s="257"/>
      <c r="CP64" s="257"/>
      <c r="CQ64" s="257"/>
      <c r="CR64" s="257"/>
      <c r="CS64" s="257"/>
      <c r="CT64" s="257"/>
      <c r="CU64" s="257"/>
      <c r="CV64" s="257"/>
      <c r="CW64" s="257"/>
      <c r="CX64" s="257"/>
      <c r="CY64" s="257"/>
      <c r="CZ64" s="257"/>
      <c r="DA64" s="257"/>
      <c r="DB64" s="257"/>
      <c r="DC64" s="257"/>
      <c r="DD64" s="257"/>
      <c r="DE64" s="257"/>
      <c r="DF64" s="257"/>
      <c r="DG64" s="257"/>
      <c r="DH64" s="257"/>
      <c r="DI64" s="257"/>
      <c r="DJ64" s="257"/>
      <c r="DK64" s="257"/>
      <c r="DL64" s="257"/>
    </row>
    <row r="65" spans="1:116" x14ac:dyDescent="0.35">
      <c r="A65" s="258" t="s">
        <v>663</v>
      </c>
      <c r="B65" s="259" t="s">
        <v>7825</v>
      </c>
      <c r="C65" s="262">
        <v>0.50216199100000003</v>
      </c>
      <c r="D65" s="263">
        <v>11</v>
      </c>
      <c r="E65" s="262">
        <v>0.30199999999999999</v>
      </c>
      <c r="F65" s="262" t="s">
        <v>17</v>
      </c>
      <c r="G65" s="262">
        <v>4.2999999999999997E-2</v>
      </c>
      <c r="H65" s="262">
        <v>33.6</v>
      </c>
      <c r="I65" s="263">
        <v>1</v>
      </c>
      <c r="J65" s="263">
        <f>IFERROR(VLOOKUP($B65,'Core Indicators'!$E$3:$EU$906,147,FALSE),"x")</f>
        <v>210</v>
      </c>
      <c r="K65" s="264">
        <v>0.82</v>
      </c>
      <c r="L65" s="262" t="s">
        <v>17</v>
      </c>
      <c r="M65" s="263">
        <v>90</v>
      </c>
      <c r="N65" s="263">
        <v>56</v>
      </c>
      <c r="O65" s="263">
        <f>IFERROR(VLOOKUP(B65,'Core Indicators'!$E$3:$G$9906,3,FALSE),"x")</f>
        <v>47891000</v>
      </c>
      <c r="P65" s="263">
        <v>499733.2</v>
      </c>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S65" s="257"/>
      <c r="CT65" s="257"/>
      <c r="CU65" s="257"/>
      <c r="CV65" s="257"/>
      <c r="CW65" s="257"/>
      <c r="CX65" s="257"/>
      <c r="CY65" s="257"/>
      <c r="CZ65" s="257"/>
      <c r="DA65" s="257"/>
      <c r="DB65" s="257"/>
      <c r="DC65" s="257"/>
      <c r="DD65" s="257"/>
      <c r="DE65" s="257"/>
      <c r="DF65" s="257"/>
      <c r="DG65" s="257"/>
      <c r="DH65" s="257"/>
      <c r="DI65" s="257"/>
      <c r="DJ65" s="257"/>
      <c r="DK65" s="257"/>
      <c r="DL65" s="257"/>
    </row>
    <row r="66" spans="1:116" x14ac:dyDescent="0.35">
      <c r="A66" s="258" t="s">
        <v>7826</v>
      </c>
      <c r="B66" s="259" t="s">
        <v>7827</v>
      </c>
      <c r="C66" s="262">
        <v>0.47281296699999997</v>
      </c>
      <c r="D66" s="263">
        <v>13</v>
      </c>
      <c r="E66" s="262">
        <v>0.28999999999999998</v>
      </c>
      <c r="F66" s="262">
        <v>9.75</v>
      </c>
      <c r="G66" s="262">
        <v>6.0999999999999999E-2</v>
      </c>
      <c r="H66" s="262">
        <v>32.299999999999997</v>
      </c>
      <c r="I66" s="263">
        <v>0</v>
      </c>
      <c r="J66" s="263" t="str">
        <f>IFERROR(VLOOKUP($B66,'Core Indicators'!$E$3:$EU$906,147,FALSE),"x")</f>
        <v>x</v>
      </c>
      <c r="K66" s="264">
        <v>1.43</v>
      </c>
      <c r="L66" s="262">
        <v>9.52</v>
      </c>
      <c r="M66" s="263">
        <v>96</v>
      </c>
      <c r="N66" s="263">
        <v>76</v>
      </c>
      <c r="O66" s="263" t="str">
        <f>IFERROR(VLOOKUP(B66,'Core Indicators'!$E$3:$G$9906,3,FALSE),"x")</f>
        <v>x</v>
      </c>
      <c r="P66" s="263">
        <v>42750</v>
      </c>
      <c r="Q66" s="257"/>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c r="CF66" s="257"/>
      <c r="CG66" s="257"/>
      <c r="CH66" s="257"/>
      <c r="CI66" s="257"/>
      <c r="CJ66" s="257"/>
      <c r="CK66" s="257"/>
      <c r="CL66" s="257"/>
      <c r="CM66" s="257"/>
      <c r="CN66" s="257"/>
      <c r="CO66" s="257"/>
      <c r="CP66" s="257"/>
      <c r="CQ66" s="257"/>
      <c r="CR66" s="257"/>
      <c r="CS66" s="257"/>
      <c r="CT66" s="257"/>
      <c r="CU66" s="257"/>
      <c r="CV66" s="257"/>
      <c r="CW66" s="257"/>
      <c r="CX66" s="257"/>
      <c r="CY66" s="257"/>
      <c r="CZ66" s="257"/>
      <c r="DA66" s="257"/>
      <c r="DB66" s="257"/>
      <c r="DC66" s="257"/>
      <c r="DD66" s="257"/>
      <c r="DE66" s="257"/>
      <c r="DF66" s="257"/>
      <c r="DG66" s="257"/>
      <c r="DH66" s="257"/>
      <c r="DI66" s="257"/>
      <c r="DJ66" s="257"/>
      <c r="DK66" s="257"/>
      <c r="DL66" s="257"/>
    </row>
    <row r="67" spans="1:116" x14ac:dyDescent="0.35">
      <c r="A67" s="258" t="s">
        <v>282</v>
      </c>
      <c r="B67" s="259" t="s">
        <v>7828</v>
      </c>
      <c r="C67" s="262">
        <v>0.77339285899999999</v>
      </c>
      <c r="D67" s="263">
        <v>3</v>
      </c>
      <c r="E67" s="262">
        <v>0.27339999999999998</v>
      </c>
      <c r="F67" s="262">
        <v>3.7166666670000001</v>
      </c>
      <c r="G67" s="262">
        <v>0.497</v>
      </c>
      <c r="H67" s="262">
        <v>31.1</v>
      </c>
      <c r="I67" s="263">
        <v>4</v>
      </c>
      <c r="J67" s="263">
        <f>IFERROR(VLOOKUP($B67,'Core Indicators'!$E$3:$EU$906,147,FALSE),"x")</f>
        <v>2282</v>
      </c>
      <c r="K67" s="264">
        <v>-0.67</v>
      </c>
      <c r="L67" s="262">
        <v>3.77</v>
      </c>
      <c r="M67" s="263">
        <v>18</v>
      </c>
      <c r="N67" s="263">
        <v>37</v>
      </c>
      <c r="O67" s="263">
        <f>IFERROR(VLOOKUP(B67,'Core Indicators'!$E$3:$G$9906,3,FALSE),"x")</f>
        <v>134640000</v>
      </c>
      <c r="P67" s="263">
        <v>1128571.3</v>
      </c>
      <c r="Q67" s="257"/>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c r="CF67" s="257"/>
      <c r="CG67" s="257"/>
      <c r="CH67" s="257"/>
      <c r="CI67" s="257"/>
      <c r="CJ67" s="257"/>
      <c r="CK67" s="257"/>
      <c r="CL67" s="257"/>
      <c r="CM67" s="257"/>
      <c r="CN67" s="257"/>
      <c r="CO67" s="257"/>
      <c r="CP67" s="257"/>
      <c r="CQ67" s="257"/>
      <c r="CR67" s="257"/>
      <c r="CS67" s="257"/>
      <c r="CT67" s="257"/>
      <c r="CU67" s="257"/>
      <c r="CV67" s="257"/>
      <c r="CW67" s="257"/>
      <c r="CX67" s="257"/>
      <c r="CY67" s="257"/>
      <c r="CZ67" s="257"/>
      <c r="DA67" s="257"/>
      <c r="DB67" s="257"/>
      <c r="DC67" s="257"/>
      <c r="DD67" s="257"/>
      <c r="DE67" s="257"/>
      <c r="DF67" s="257"/>
      <c r="DG67" s="257"/>
      <c r="DH67" s="257"/>
      <c r="DI67" s="257"/>
      <c r="DJ67" s="257"/>
      <c r="DK67" s="257"/>
      <c r="DL67" s="257"/>
    </row>
    <row r="68" spans="1:116" x14ac:dyDescent="0.35">
      <c r="A68" s="258" t="s">
        <v>7829</v>
      </c>
      <c r="B68" s="259" t="s">
        <v>7830</v>
      </c>
      <c r="C68" s="262">
        <v>0.13149998700000001</v>
      </c>
      <c r="D68" s="263">
        <v>11</v>
      </c>
      <c r="E68" s="262">
        <v>0</v>
      </c>
      <c r="F68" s="262" t="s">
        <v>17</v>
      </c>
      <c r="G68" s="262">
        <v>2.1000000000000001E-2</v>
      </c>
      <c r="H68" s="262">
        <v>27.9</v>
      </c>
      <c r="I68" s="263">
        <v>0</v>
      </c>
      <c r="J68" s="263" t="str">
        <f>IFERROR(VLOOKUP($B68,'Core Indicators'!$E$3:$EU$906,147,FALSE),"x")</f>
        <v>x</v>
      </c>
      <c r="K68" s="264">
        <v>1.97</v>
      </c>
      <c r="L68" s="262" t="s">
        <v>17</v>
      </c>
      <c r="M68" s="263">
        <v>100</v>
      </c>
      <c r="N68" s="263">
        <v>88</v>
      </c>
      <c r="O68" s="263" t="str">
        <f>IFERROR(VLOOKUP(B68,'Core Indicators'!$E$3:$G$9906,3,FALSE),"x")</f>
        <v>x</v>
      </c>
      <c r="P68" s="263">
        <v>303947.7</v>
      </c>
      <c r="Q68" s="257"/>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c r="AQ68" s="257"/>
      <c r="AR68" s="257"/>
      <c r="AS68" s="257"/>
      <c r="AT68" s="257"/>
      <c r="AU68" s="257"/>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c r="CO68" s="257"/>
      <c r="CP68" s="257"/>
      <c r="CQ68" s="257"/>
      <c r="CR68" s="257"/>
      <c r="CS68" s="257"/>
      <c r="CT68" s="257"/>
      <c r="CU68" s="257"/>
      <c r="CV68" s="257"/>
      <c r="CW68" s="257"/>
      <c r="CX68" s="257"/>
      <c r="CY68" s="257"/>
      <c r="CZ68" s="257"/>
      <c r="DA68" s="257"/>
      <c r="DB68" s="257"/>
      <c r="DC68" s="257"/>
      <c r="DD68" s="257"/>
      <c r="DE68" s="257"/>
      <c r="DF68" s="257"/>
      <c r="DG68" s="257"/>
      <c r="DH68" s="257"/>
      <c r="DI68" s="257"/>
      <c r="DJ68" s="257"/>
      <c r="DK68" s="257"/>
      <c r="DL68" s="257"/>
    </row>
    <row r="69" spans="1:116" x14ac:dyDescent="0.35">
      <c r="A69" s="258" t="s">
        <v>7831</v>
      </c>
      <c r="B69" s="259" t="s">
        <v>7832</v>
      </c>
      <c r="C69" s="262">
        <v>0.53238296699999998</v>
      </c>
      <c r="D69" s="263">
        <v>3</v>
      </c>
      <c r="E69" s="262">
        <v>0</v>
      </c>
      <c r="F69" s="262" t="s">
        <v>17</v>
      </c>
      <c r="G69" s="262">
        <v>0.35</v>
      </c>
      <c r="H69" s="262">
        <v>30.7</v>
      </c>
      <c r="I69" s="263">
        <v>1</v>
      </c>
      <c r="J69" s="263" t="str">
        <f>IFERROR(VLOOKUP($B69,'Core Indicators'!$E$3:$EU$906,147,FALSE),"x")</f>
        <v>x</v>
      </c>
      <c r="K69" s="264">
        <v>0.3</v>
      </c>
      <c r="L69" s="262" t="s">
        <v>17</v>
      </c>
      <c r="M69" s="263">
        <v>69</v>
      </c>
      <c r="N69" s="263">
        <v>55</v>
      </c>
      <c r="O69" s="263" t="str">
        <f>IFERROR(VLOOKUP(B69,'Core Indicators'!$E$3:$G$9906,3,FALSE),"x")</f>
        <v>x</v>
      </c>
      <c r="P69" s="263">
        <v>18270</v>
      </c>
      <c r="Q69" s="257"/>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c r="CF69" s="257"/>
      <c r="CG69" s="257"/>
      <c r="CH69" s="257"/>
      <c r="CI69" s="257"/>
      <c r="CJ69" s="257"/>
      <c r="CK69" s="257"/>
      <c r="CL69" s="257"/>
      <c r="CM69" s="257"/>
      <c r="CN69" s="257"/>
      <c r="CO69" s="257"/>
      <c r="CP69" s="257"/>
      <c r="CQ69" s="257"/>
      <c r="CR69" s="257"/>
      <c r="CS69" s="257"/>
      <c r="CT69" s="257"/>
      <c r="CU69" s="257"/>
      <c r="CV69" s="257"/>
      <c r="CW69" s="257"/>
      <c r="CX69" s="257"/>
      <c r="CY69" s="257"/>
      <c r="CZ69" s="257"/>
      <c r="DA69" s="257"/>
      <c r="DB69" s="257"/>
      <c r="DC69" s="257"/>
      <c r="DD69" s="257"/>
      <c r="DE69" s="257"/>
      <c r="DF69" s="257"/>
      <c r="DG69" s="257"/>
      <c r="DH69" s="257"/>
      <c r="DI69" s="257"/>
      <c r="DJ69" s="257"/>
      <c r="DK69" s="257"/>
      <c r="DL69" s="257"/>
    </row>
    <row r="70" spans="1:116" x14ac:dyDescent="0.35">
      <c r="A70" s="258" t="s">
        <v>7833</v>
      </c>
      <c r="B70" s="259" t="s">
        <v>7834</v>
      </c>
      <c r="C70" s="262">
        <v>4.7355978999999999E-2</v>
      </c>
      <c r="D70" s="263">
        <v>10</v>
      </c>
      <c r="E70" s="262">
        <v>2.3E-2</v>
      </c>
      <c r="F70" s="262" t="s">
        <v>17</v>
      </c>
      <c r="G70" s="262">
        <v>3.4000000000000002E-2</v>
      </c>
      <c r="H70" s="262">
        <v>31.2</v>
      </c>
      <c r="I70" s="263">
        <v>2</v>
      </c>
      <c r="J70" s="263" t="str">
        <f>IFERROR(VLOOKUP($B70,'Core Indicators'!$E$3:$EU$906,147,FALSE),"x")</f>
        <v>x</v>
      </c>
      <c r="K70" s="264">
        <v>1.18</v>
      </c>
      <c r="L70" s="262" t="s">
        <v>17</v>
      </c>
      <c r="M70" s="263">
        <v>89</v>
      </c>
      <c r="N70" s="263">
        <v>67</v>
      </c>
      <c r="O70" s="263" t="str">
        <f>IFERROR(VLOOKUP(B70,'Core Indicators'!$E$3:$G$9906,3,FALSE),"x")</f>
        <v>x</v>
      </c>
      <c r="P70" s="263">
        <v>547557</v>
      </c>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c r="CF70" s="257"/>
      <c r="CG70" s="257"/>
      <c r="CH70" s="257"/>
      <c r="CI70" s="257"/>
      <c r="CJ70" s="257"/>
      <c r="CK70" s="257"/>
      <c r="CL70" s="257"/>
      <c r="CM70" s="257"/>
      <c r="CN70" s="257"/>
      <c r="CO70" s="257"/>
      <c r="CP70" s="257"/>
      <c r="CQ70" s="257"/>
      <c r="CR70" s="257"/>
      <c r="CS70" s="257"/>
      <c r="CT70" s="257"/>
      <c r="CU70" s="257"/>
      <c r="CV70" s="257"/>
      <c r="CW70" s="257"/>
      <c r="CX70" s="257"/>
      <c r="CY70" s="257"/>
      <c r="CZ70" s="257"/>
      <c r="DA70" s="257"/>
      <c r="DB70" s="257"/>
      <c r="DC70" s="257"/>
      <c r="DD70" s="257"/>
      <c r="DE70" s="257"/>
      <c r="DF70" s="257"/>
      <c r="DG70" s="257"/>
      <c r="DH70" s="257"/>
      <c r="DI70" s="257"/>
      <c r="DJ70" s="257"/>
      <c r="DK70" s="257"/>
      <c r="DL70" s="257"/>
    </row>
    <row r="71" spans="1:116" x14ac:dyDescent="0.35">
      <c r="A71" s="258" t="s">
        <v>7835</v>
      </c>
      <c r="B71" s="259" t="s">
        <v>7836</v>
      </c>
      <c r="C71" s="262">
        <v>0</v>
      </c>
      <c r="D71" s="263">
        <v>11</v>
      </c>
      <c r="E71" s="262">
        <v>0</v>
      </c>
      <c r="F71" s="262" t="s">
        <v>17</v>
      </c>
      <c r="G71" s="262" t="s">
        <v>17</v>
      </c>
      <c r="H71" s="262">
        <v>40.1</v>
      </c>
      <c r="I71" s="263">
        <v>0</v>
      </c>
      <c r="J71" s="263" t="str">
        <f>IFERROR(VLOOKUP($B71,'Core Indicators'!$E$3:$EU$906,147,FALSE),"x")</f>
        <v>x</v>
      </c>
      <c r="K71" s="264">
        <v>0.64</v>
      </c>
      <c r="L71" s="262" t="s">
        <v>17</v>
      </c>
      <c r="M71" s="263">
        <v>92</v>
      </c>
      <c r="N71" s="263" t="s">
        <v>17</v>
      </c>
      <c r="O71" s="263" t="str">
        <f>IFERROR(VLOOKUP(B71,'Core Indicators'!$E$3:$G$9906,3,FALSE),"x")</f>
        <v>x</v>
      </c>
      <c r="P71" s="263">
        <v>700</v>
      </c>
      <c r="Q71" s="257"/>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c r="CF71" s="257"/>
      <c r="CG71" s="257"/>
      <c r="CH71" s="257"/>
      <c r="CI71" s="257"/>
      <c r="CJ71" s="257"/>
      <c r="CK71" s="257"/>
      <c r="CL71" s="257"/>
      <c r="CM71" s="257"/>
      <c r="CN71" s="257"/>
      <c r="CO71" s="257"/>
      <c r="CP71" s="257"/>
      <c r="CQ71" s="257"/>
      <c r="CR71" s="257"/>
      <c r="CS71" s="257"/>
      <c r="CT71" s="257"/>
      <c r="CU71" s="257"/>
      <c r="CV71" s="257"/>
      <c r="CW71" s="257"/>
      <c r="CX71" s="257"/>
      <c r="CY71" s="257"/>
      <c r="CZ71" s="257"/>
      <c r="DA71" s="257"/>
      <c r="DB71" s="257"/>
      <c r="DC71" s="257"/>
      <c r="DD71" s="257"/>
      <c r="DE71" s="257"/>
      <c r="DF71" s="257"/>
      <c r="DG71" s="257"/>
      <c r="DH71" s="257"/>
      <c r="DI71" s="257"/>
      <c r="DJ71" s="257"/>
      <c r="DK71" s="257"/>
      <c r="DL71" s="257"/>
    </row>
    <row r="72" spans="1:116" x14ac:dyDescent="0.35">
      <c r="A72" s="258" t="s">
        <v>7837</v>
      </c>
      <c r="B72" s="259" t="s">
        <v>7838</v>
      </c>
      <c r="C72" s="262">
        <v>0.77740000499999995</v>
      </c>
      <c r="D72" s="263">
        <v>9</v>
      </c>
      <c r="E72" s="262">
        <v>0.01</v>
      </c>
      <c r="F72" s="262">
        <v>4.7</v>
      </c>
      <c r="G72" s="262">
        <v>0.505</v>
      </c>
      <c r="H72" s="262">
        <v>38</v>
      </c>
      <c r="I72" s="263">
        <v>2</v>
      </c>
      <c r="J72" s="263" t="str">
        <f>IFERROR(VLOOKUP($B72,'Core Indicators'!$E$3:$EU$906,147,FALSE),"x")</f>
        <v>x</v>
      </c>
      <c r="K72" s="264">
        <v>-0.87</v>
      </c>
      <c r="L72" s="262">
        <v>5.03</v>
      </c>
      <c r="M72" s="263">
        <v>21</v>
      </c>
      <c r="N72" s="263">
        <v>27</v>
      </c>
      <c r="O72" s="263" t="str">
        <f>IFERROR(VLOOKUP(B72,'Core Indicators'!$E$3:$G$9906,3,FALSE),"x")</f>
        <v>x</v>
      </c>
      <c r="P72" s="263">
        <v>257670</v>
      </c>
      <c r="Q72" s="257"/>
      <c r="R72" s="257"/>
      <c r="S72" s="257"/>
      <c r="T72" s="257"/>
      <c r="U72" s="257"/>
      <c r="V72" s="257"/>
      <c r="W72" s="257"/>
      <c r="X72" s="257"/>
      <c r="Y72" s="257"/>
      <c r="Z72" s="257"/>
      <c r="AA72" s="257"/>
      <c r="AB72" s="257"/>
      <c r="AC72" s="257"/>
      <c r="AD72" s="257"/>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c r="CF72" s="257"/>
      <c r="CG72" s="257"/>
      <c r="CH72" s="257"/>
      <c r="CI72" s="257"/>
      <c r="CJ72" s="257"/>
      <c r="CK72" s="257"/>
      <c r="CL72" s="257"/>
      <c r="CM72" s="257"/>
      <c r="CN72" s="257"/>
      <c r="CO72" s="257"/>
      <c r="CP72" s="257"/>
      <c r="CQ72" s="257"/>
      <c r="CR72" s="257"/>
      <c r="CS72" s="257"/>
      <c r="CT72" s="257"/>
      <c r="CU72" s="257"/>
      <c r="CV72" s="257"/>
      <c r="CW72" s="257"/>
      <c r="CX72" s="257"/>
      <c r="CY72" s="257"/>
      <c r="CZ72" s="257"/>
      <c r="DA72" s="257"/>
      <c r="DB72" s="257"/>
      <c r="DC72" s="257"/>
      <c r="DD72" s="257"/>
      <c r="DE72" s="257"/>
      <c r="DF72" s="257"/>
      <c r="DG72" s="257"/>
      <c r="DH72" s="257"/>
      <c r="DI72" s="257"/>
      <c r="DJ72" s="257"/>
      <c r="DK72" s="257"/>
      <c r="DL72" s="257"/>
    </row>
    <row r="73" spans="1:116" x14ac:dyDescent="0.35">
      <c r="A73" s="258" t="s">
        <v>7839</v>
      </c>
      <c r="B73" s="259" t="s">
        <v>7840</v>
      </c>
      <c r="C73" s="262">
        <v>0.32496100300000003</v>
      </c>
      <c r="D73" s="263">
        <v>13</v>
      </c>
      <c r="E73" s="262">
        <v>7.0000000000000007E-2</v>
      </c>
      <c r="F73" s="262" t="s">
        <v>17</v>
      </c>
      <c r="G73" s="262">
        <v>8.3000000000000004E-2</v>
      </c>
      <c r="H73" s="262">
        <v>32.4</v>
      </c>
      <c r="I73" s="263">
        <v>3</v>
      </c>
      <c r="J73" s="263" t="str">
        <f>IFERROR(VLOOKUP($B73,'Core Indicators'!$E$3:$EU$906,147,FALSE),"x")</f>
        <v>x</v>
      </c>
      <c r="K73" s="264">
        <v>1.4</v>
      </c>
      <c r="L73" s="262" t="s">
        <v>17</v>
      </c>
      <c r="M73" s="263">
        <v>92</v>
      </c>
      <c r="N73" s="263">
        <v>71</v>
      </c>
      <c r="O73" s="263" t="str">
        <f>IFERROR(VLOOKUP(B73,'Core Indicators'!$E$3:$G$9906,3,FALSE),"x")</f>
        <v>x</v>
      </c>
      <c r="P73" s="263">
        <v>241930</v>
      </c>
      <c r="Q73" s="257"/>
      <c r="R73" s="257"/>
      <c r="S73" s="257"/>
      <c r="T73" s="257"/>
      <c r="U73" s="257"/>
      <c r="V73" s="257"/>
      <c r="W73" s="257"/>
      <c r="X73" s="257"/>
      <c r="Y73" s="257"/>
      <c r="Z73" s="257"/>
      <c r="AA73" s="257"/>
      <c r="AB73" s="257"/>
      <c r="AC73" s="257"/>
      <c r="AD73" s="257"/>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c r="CF73" s="257"/>
      <c r="CG73" s="257"/>
      <c r="CH73" s="257"/>
      <c r="CI73" s="257"/>
      <c r="CJ73" s="257"/>
      <c r="CK73" s="257"/>
      <c r="CL73" s="257"/>
      <c r="CM73" s="257"/>
      <c r="CN73" s="257"/>
      <c r="CO73" s="257"/>
      <c r="CP73" s="257"/>
      <c r="CQ73" s="257"/>
      <c r="CR73" s="257"/>
      <c r="CS73" s="257"/>
      <c r="CT73" s="257"/>
      <c r="CU73" s="257"/>
      <c r="CV73" s="257"/>
      <c r="CW73" s="257"/>
      <c r="CX73" s="257"/>
      <c r="CY73" s="257"/>
      <c r="CZ73" s="257"/>
      <c r="DA73" s="257"/>
      <c r="DB73" s="257"/>
      <c r="DC73" s="257"/>
      <c r="DD73" s="257"/>
      <c r="DE73" s="257"/>
      <c r="DF73" s="257"/>
      <c r="DG73" s="257"/>
      <c r="DH73" s="257"/>
      <c r="DI73" s="257"/>
      <c r="DJ73" s="257"/>
      <c r="DK73" s="257"/>
      <c r="DL73" s="257"/>
    </row>
    <row r="74" spans="1:116" x14ac:dyDescent="0.35">
      <c r="A74" s="258" t="s">
        <v>7841</v>
      </c>
      <c r="B74" s="259" t="s">
        <v>7842</v>
      </c>
      <c r="C74" s="262">
        <v>0.32528704600000002</v>
      </c>
      <c r="D74" s="263">
        <v>5</v>
      </c>
      <c r="E74" s="262">
        <v>0.30399999999999999</v>
      </c>
      <c r="F74" s="262">
        <v>5.65</v>
      </c>
      <c r="G74" s="262">
        <v>0.25700000000000001</v>
      </c>
      <c r="H74" s="262">
        <v>34.799999999999997</v>
      </c>
      <c r="I74" s="263">
        <v>3</v>
      </c>
      <c r="J74" s="263" t="str">
        <f>IFERROR(VLOOKUP($B74,'Core Indicators'!$E$3:$EU$906,147,FALSE),"x")</f>
        <v>x</v>
      </c>
      <c r="K74" s="264">
        <v>0.18</v>
      </c>
      <c r="L74" s="262">
        <v>5.79</v>
      </c>
      <c r="M74" s="263">
        <v>55</v>
      </c>
      <c r="N74" s="263">
        <v>53</v>
      </c>
      <c r="O74" s="263" t="str">
        <f>IFERROR(VLOOKUP(B74,'Core Indicators'!$E$3:$G$9906,3,FALSE),"x")</f>
        <v>x</v>
      </c>
      <c r="P74" s="263">
        <v>69490</v>
      </c>
      <c r="Q74" s="257"/>
      <c r="R74" s="257"/>
      <c r="S74" s="257"/>
      <c r="T74" s="257"/>
      <c r="U74" s="257"/>
      <c r="V74" s="257"/>
      <c r="W74" s="257"/>
      <c r="X74" s="257"/>
      <c r="Y74" s="257"/>
      <c r="Z74" s="257"/>
      <c r="AA74" s="257"/>
      <c r="AB74" s="257"/>
      <c r="AC74" s="257"/>
      <c r="AD74" s="257"/>
      <c r="AE74" s="257"/>
      <c r="AF74" s="257"/>
      <c r="AG74" s="257"/>
      <c r="AH74" s="257"/>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c r="CF74" s="257"/>
      <c r="CG74" s="257"/>
      <c r="CH74" s="257"/>
      <c r="CI74" s="257"/>
      <c r="CJ74" s="257"/>
      <c r="CK74" s="257"/>
      <c r="CL74" s="257"/>
      <c r="CM74" s="257"/>
      <c r="CN74" s="257"/>
      <c r="CO74" s="257"/>
      <c r="CP74" s="257"/>
      <c r="CQ74" s="257"/>
      <c r="CR74" s="257"/>
      <c r="CS74" s="257"/>
      <c r="CT74" s="257"/>
      <c r="CU74" s="257"/>
      <c r="CV74" s="257"/>
      <c r="CW74" s="257"/>
      <c r="CX74" s="257"/>
      <c r="CY74" s="257"/>
      <c r="CZ74" s="257"/>
      <c r="DA74" s="257"/>
      <c r="DB74" s="257"/>
      <c r="DC74" s="257"/>
      <c r="DD74" s="257"/>
      <c r="DE74" s="257"/>
      <c r="DF74" s="257"/>
      <c r="DG74" s="257"/>
      <c r="DH74" s="257"/>
      <c r="DI74" s="257"/>
      <c r="DJ74" s="257"/>
      <c r="DK74" s="257"/>
      <c r="DL74" s="257"/>
    </row>
    <row r="75" spans="1:116" x14ac:dyDescent="0.35">
      <c r="A75" s="258" t="s">
        <v>7843</v>
      </c>
      <c r="B75" s="259" t="s">
        <v>7844</v>
      </c>
      <c r="C75" s="262">
        <v>0.779950001</v>
      </c>
      <c r="D75" s="263">
        <v>11</v>
      </c>
      <c r="E75" s="262">
        <v>0</v>
      </c>
      <c r="F75" s="262">
        <v>7.85</v>
      </c>
      <c r="G75" s="262">
        <v>0.51400000000000001</v>
      </c>
      <c r="H75" s="262">
        <v>43.5</v>
      </c>
      <c r="I75" s="263">
        <v>2</v>
      </c>
      <c r="J75" s="263" t="str">
        <f>IFERROR(VLOOKUP($B75,'Core Indicators'!$E$3:$EU$906,147,FALSE),"x")</f>
        <v>x</v>
      </c>
      <c r="K75" s="264">
        <v>-0.1</v>
      </c>
      <c r="L75" s="262">
        <v>6.53</v>
      </c>
      <c r="M75" s="263">
        <v>80</v>
      </c>
      <c r="N75" s="263">
        <v>42</v>
      </c>
      <c r="O75" s="263" t="str">
        <f>IFERROR(VLOOKUP(B75,'Core Indicators'!$E$3:$G$9906,3,FALSE),"x")</f>
        <v>x</v>
      </c>
      <c r="P75" s="263">
        <v>227533</v>
      </c>
      <c r="Q75" s="257"/>
      <c r="R75" s="257"/>
      <c r="S75" s="257"/>
      <c r="T75" s="257"/>
      <c r="U75" s="257"/>
      <c r="V75" s="257"/>
      <c r="W75" s="257"/>
      <c r="X75" s="257"/>
      <c r="Y75" s="257"/>
      <c r="Z75" s="257"/>
      <c r="AA75" s="257"/>
      <c r="AB75" s="257"/>
      <c r="AC75" s="257"/>
      <c r="AD75" s="257"/>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c r="CF75" s="257"/>
      <c r="CG75" s="257"/>
      <c r="CH75" s="257"/>
      <c r="CI75" s="257"/>
      <c r="CJ75" s="257"/>
      <c r="CK75" s="257"/>
      <c r="CL75" s="257"/>
      <c r="CM75" s="257"/>
      <c r="CN75" s="257"/>
      <c r="CO75" s="257"/>
      <c r="CP75" s="257"/>
      <c r="CQ75" s="257"/>
      <c r="CR75" s="257"/>
      <c r="CS75" s="257"/>
      <c r="CT75" s="257"/>
      <c r="CU75" s="257"/>
      <c r="CV75" s="257"/>
      <c r="CW75" s="257"/>
      <c r="CX75" s="257"/>
      <c r="CY75" s="257"/>
      <c r="CZ75" s="257"/>
      <c r="DA75" s="257"/>
      <c r="DB75" s="257"/>
      <c r="DC75" s="257"/>
      <c r="DD75" s="257"/>
      <c r="DE75" s="257"/>
      <c r="DF75" s="257"/>
      <c r="DG75" s="257"/>
      <c r="DH75" s="257"/>
      <c r="DI75" s="257"/>
      <c r="DJ75" s="257"/>
      <c r="DK75" s="257"/>
      <c r="DL75" s="257"/>
    </row>
    <row r="76" spans="1:116" x14ac:dyDescent="0.35">
      <c r="A76" s="258" t="s">
        <v>7845</v>
      </c>
      <c r="B76" s="259" t="s">
        <v>7846</v>
      </c>
      <c r="C76" s="262">
        <v>0.709999987</v>
      </c>
      <c r="D76" s="263">
        <v>6</v>
      </c>
      <c r="E76" s="262">
        <v>0.6</v>
      </c>
      <c r="F76" s="262">
        <v>4.3666666669999996</v>
      </c>
      <c r="G76" s="262">
        <v>0.60899999999999999</v>
      </c>
      <c r="H76" s="262">
        <v>29.6</v>
      </c>
      <c r="I76" s="263">
        <v>3</v>
      </c>
      <c r="J76" s="263" t="str">
        <f>IFERROR(VLOOKUP($B76,'Core Indicators'!$E$3:$EU$906,147,FALSE),"x")</f>
        <v>x</v>
      </c>
      <c r="K76" s="264">
        <v>-1.1100000000000001</v>
      </c>
      <c r="L76" s="262">
        <v>4.29</v>
      </c>
      <c r="M76" s="263">
        <v>30</v>
      </c>
      <c r="N76" s="263">
        <v>28</v>
      </c>
      <c r="O76" s="263" t="str">
        <f>IFERROR(VLOOKUP(B76,'Core Indicators'!$E$3:$G$9906,3,FALSE),"x")</f>
        <v>x</v>
      </c>
      <c r="P76" s="263">
        <v>245720</v>
      </c>
      <c r="Q76" s="257"/>
      <c r="R76" s="257"/>
      <c r="S76" s="257"/>
      <c r="T76" s="257"/>
      <c r="U76" s="257"/>
      <c r="V76" s="257"/>
      <c r="W76" s="257"/>
      <c r="X76" s="257"/>
      <c r="Y76" s="257"/>
      <c r="Z76" s="257"/>
      <c r="AA76" s="257"/>
      <c r="AB76" s="257"/>
      <c r="AC76" s="257"/>
      <c r="AD76" s="257"/>
      <c r="AE76" s="257"/>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c r="CF76" s="257"/>
      <c r="CG76" s="257"/>
      <c r="CH76" s="257"/>
      <c r="CI76" s="257"/>
      <c r="CJ76" s="257"/>
      <c r="CK76" s="257"/>
      <c r="CL76" s="257"/>
      <c r="CM76" s="257"/>
      <c r="CN76" s="257"/>
      <c r="CO76" s="257"/>
      <c r="CP76" s="257"/>
      <c r="CQ76" s="257"/>
      <c r="CR76" s="257"/>
      <c r="CS76" s="257"/>
      <c r="CT76" s="257"/>
      <c r="CU76" s="257"/>
      <c r="CV76" s="257"/>
      <c r="CW76" s="257"/>
      <c r="CX76" s="257"/>
      <c r="CY76" s="257"/>
      <c r="CZ76" s="257"/>
      <c r="DA76" s="257"/>
      <c r="DB76" s="257"/>
      <c r="DC76" s="257"/>
      <c r="DD76" s="257"/>
      <c r="DE76" s="257"/>
      <c r="DF76" s="257"/>
      <c r="DG76" s="257"/>
      <c r="DH76" s="257"/>
      <c r="DI76" s="257"/>
      <c r="DJ76" s="257"/>
      <c r="DK76" s="257"/>
      <c r="DL76" s="257"/>
    </row>
    <row r="77" spans="1:116" x14ac:dyDescent="0.35">
      <c r="A77" s="258" t="s">
        <v>7847</v>
      </c>
      <c r="B77" s="259" t="s">
        <v>7848</v>
      </c>
      <c r="C77" s="262">
        <v>0.77542499399999998</v>
      </c>
      <c r="D77" s="263">
        <v>8</v>
      </c>
      <c r="E77" s="262">
        <v>0</v>
      </c>
      <c r="F77" s="262">
        <v>7.2</v>
      </c>
      <c r="G77" s="262">
        <v>0.57799999999999996</v>
      </c>
      <c r="H77" s="262">
        <v>38.799999999999997</v>
      </c>
      <c r="I77" s="263">
        <v>2</v>
      </c>
      <c r="J77" s="263" t="str">
        <f>IFERROR(VLOOKUP($B77,'Core Indicators'!$E$3:$EU$906,147,FALSE),"x")</f>
        <v>x</v>
      </c>
      <c r="K77" s="264">
        <v>-0.37</v>
      </c>
      <c r="L77" s="262">
        <v>6.17</v>
      </c>
      <c r="M77" s="263">
        <v>50</v>
      </c>
      <c r="N77" s="263">
        <v>38</v>
      </c>
      <c r="O77" s="263" t="str">
        <f>IFERROR(VLOOKUP(B77,'Core Indicators'!$E$3:$G$9906,3,FALSE),"x")</f>
        <v>x</v>
      </c>
      <c r="P77" s="263">
        <v>10120</v>
      </c>
      <c r="Q77" s="257"/>
      <c r="R77" s="257"/>
      <c r="S77" s="257"/>
      <c r="T77" s="257"/>
      <c r="U77" s="257"/>
      <c r="V77" s="257"/>
      <c r="W77" s="257"/>
      <c r="X77" s="257"/>
      <c r="Y77" s="257"/>
      <c r="Z77" s="257"/>
      <c r="AA77" s="257"/>
      <c r="AB77" s="257"/>
      <c r="AC77" s="257"/>
      <c r="AD77" s="257"/>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c r="CF77" s="257"/>
      <c r="CG77" s="257"/>
      <c r="CH77" s="257"/>
      <c r="CI77" s="257"/>
      <c r="CJ77" s="257"/>
      <c r="CK77" s="257"/>
      <c r="CL77" s="257"/>
      <c r="CM77" s="257"/>
      <c r="CN77" s="257"/>
      <c r="CO77" s="257"/>
      <c r="CP77" s="257"/>
      <c r="CQ77" s="257"/>
      <c r="CR77" s="257"/>
      <c r="CS77" s="257"/>
      <c r="CT77" s="257"/>
      <c r="CU77" s="257"/>
      <c r="CV77" s="257"/>
      <c r="CW77" s="257"/>
      <c r="CX77" s="257"/>
      <c r="CY77" s="257"/>
      <c r="CZ77" s="257"/>
      <c r="DA77" s="257"/>
      <c r="DB77" s="257"/>
      <c r="DC77" s="257"/>
      <c r="DD77" s="257"/>
      <c r="DE77" s="257"/>
      <c r="DF77" s="257"/>
      <c r="DG77" s="257"/>
      <c r="DH77" s="257"/>
      <c r="DI77" s="257"/>
      <c r="DJ77" s="257"/>
      <c r="DK77" s="257"/>
      <c r="DL77" s="257"/>
    </row>
    <row r="78" spans="1:116" x14ac:dyDescent="0.35">
      <c r="A78" s="258" t="s">
        <v>7849</v>
      </c>
      <c r="B78" s="259" t="s">
        <v>7850</v>
      </c>
      <c r="C78" s="262">
        <v>0.88509999299999997</v>
      </c>
      <c r="D78" s="263">
        <v>11</v>
      </c>
      <c r="E78" s="262">
        <v>0.14000000000000001</v>
      </c>
      <c r="F78" s="262">
        <v>5.15</v>
      </c>
      <c r="G78" s="262">
        <v>0.63200000000000001</v>
      </c>
      <c r="H78" s="262">
        <v>33.4</v>
      </c>
      <c r="I78" s="263">
        <v>0</v>
      </c>
      <c r="J78" s="263" t="str">
        <f>IFERROR(VLOOKUP($B78,'Core Indicators'!$E$3:$EU$906,147,FALSE),"x")</f>
        <v>x</v>
      </c>
      <c r="K78" s="264">
        <v>-1.44</v>
      </c>
      <c r="L78" s="262">
        <v>4.5199999999999996</v>
      </c>
      <c r="M78" s="263">
        <v>41</v>
      </c>
      <c r="N78" s="263">
        <v>21</v>
      </c>
      <c r="O78" s="263" t="str">
        <f>IFERROR(VLOOKUP(B78,'Core Indicators'!$E$3:$G$9906,3,FALSE),"x")</f>
        <v>x</v>
      </c>
      <c r="P78" s="263">
        <v>28120</v>
      </c>
      <c r="Q78" s="257"/>
      <c r="R78" s="257"/>
      <c r="S78" s="257"/>
      <c r="T78" s="257"/>
      <c r="U78" s="257"/>
      <c r="V78" s="257"/>
      <c r="W78" s="257"/>
      <c r="X78" s="257"/>
      <c r="Y78" s="257"/>
      <c r="Z78" s="257"/>
      <c r="AA78" s="257"/>
      <c r="AB78" s="257"/>
      <c r="AC78" s="257"/>
      <c r="AD78" s="257"/>
      <c r="AE78" s="257"/>
      <c r="AF78" s="257"/>
      <c r="AG78" s="257"/>
      <c r="AH78" s="257"/>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c r="CF78" s="257"/>
      <c r="CG78" s="257"/>
      <c r="CH78" s="257"/>
      <c r="CI78" s="257"/>
      <c r="CJ78" s="257"/>
      <c r="CK78" s="257"/>
      <c r="CL78" s="257"/>
      <c r="CM78" s="257"/>
      <c r="CN78" s="257"/>
      <c r="CO78" s="257"/>
      <c r="CP78" s="257"/>
      <c r="CQ78" s="257"/>
      <c r="CR78" s="257"/>
      <c r="CS78" s="257"/>
      <c r="CT78" s="257"/>
      <c r="CU78" s="257"/>
      <c r="CV78" s="257"/>
      <c r="CW78" s="257"/>
      <c r="CX78" s="257"/>
      <c r="CY78" s="257"/>
      <c r="CZ78" s="257"/>
      <c r="DA78" s="257"/>
      <c r="DB78" s="257"/>
      <c r="DC78" s="257"/>
      <c r="DD78" s="257"/>
      <c r="DE78" s="257"/>
      <c r="DF78" s="257"/>
      <c r="DG78" s="257"/>
      <c r="DH78" s="257"/>
      <c r="DI78" s="257"/>
      <c r="DJ78" s="257"/>
      <c r="DK78" s="257"/>
      <c r="DL78" s="257"/>
    </row>
    <row r="79" spans="1:116" x14ac:dyDescent="0.35">
      <c r="A79" s="258" t="s">
        <v>7851</v>
      </c>
      <c r="B79" s="259" t="s">
        <v>7852</v>
      </c>
      <c r="C79" s="262">
        <v>0.25992401199999998</v>
      </c>
      <c r="D79" s="263">
        <v>4</v>
      </c>
      <c r="E79" s="262">
        <v>0</v>
      </c>
      <c r="F79" s="262">
        <v>2.8833333329999999</v>
      </c>
      <c r="G79" s="262" t="s">
        <v>17</v>
      </c>
      <c r="H79" s="262">
        <v>38.5</v>
      </c>
      <c r="I79" s="263">
        <v>0</v>
      </c>
      <c r="J79" s="263" t="str">
        <f>IFERROR(VLOOKUP($B79,'Core Indicators'!$E$3:$EU$906,147,FALSE),"x")</f>
        <v>x</v>
      </c>
      <c r="K79" s="264">
        <v>-1.34</v>
      </c>
      <c r="L79" s="262">
        <v>2.98</v>
      </c>
      <c r="M79" s="263">
        <v>5</v>
      </c>
      <c r="N79" s="263">
        <v>13</v>
      </c>
      <c r="O79" s="263" t="str">
        <f>IFERROR(VLOOKUP(B79,'Core Indicators'!$E$3:$G$9906,3,FALSE),"x")</f>
        <v>x</v>
      </c>
      <c r="P79" s="263">
        <v>28050</v>
      </c>
      <c r="Q79" s="257"/>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c r="CF79" s="257"/>
      <c r="CG79" s="257"/>
      <c r="CH79" s="257"/>
      <c r="CI79" s="257"/>
      <c r="CJ79" s="257"/>
      <c r="CK79" s="257"/>
      <c r="CL79" s="257"/>
      <c r="CM79" s="257"/>
      <c r="CN79" s="257"/>
      <c r="CO79" s="257"/>
      <c r="CP79" s="257"/>
      <c r="CQ79" s="257"/>
      <c r="CR79" s="257"/>
      <c r="CS79" s="257"/>
      <c r="CT79" s="257"/>
      <c r="CU79" s="257"/>
      <c r="CV79" s="257"/>
      <c r="CW79" s="257"/>
      <c r="CX79" s="257"/>
      <c r="CY79" s="257"/>
      <c r="CZ79" s="257"/>
      <c r="DA79" s="257"/>
      <c r="DB79" s="257"/>
      <c r="DC79" s="257"/>
      <c r="DD79" s="257"/>
      <c r="DE79" s="257"/>
      <c r="DF79" s="257"/>
      <c r="DG79" s="257"/>
      <c r="DH79" s="257"/>
      <c r="DI79" s="257"/>
      <c r="DJ79" s="257"/>
      <c r="DK79" s="257"/>
      <c r="DL79" s="257"/>
    </row>
    <row r="80" spans="1:116" x14ac:dyDescent="0.35">
      <c r="A80" s="258" t="s">
        <v>40</v>
      </c>
      <c r="B80" s="259" t="s">
        <v>7853</v>
      </c>
      <c r="C80" s="262">
        <v>7.7842040000000001E-2</v>
      </c>
      <c r="D80" s="263">
        <v>9</v>
      </c>
      <c r="E80" s="262">
        <v>2.7E-2</v>
      </c>
      <c r="F80" s="262" t="s">
        <v>17</v>
      </c>
      <c r="G80" s="262">
        <v>0.10299999999999999</v>
      </c>
      <c r="H80" s="262">
        <v>33.4</v>
      </c>
      <c r="I80" s="263">
        <v>3</v>
      </c>
      <c r="J80" s="263">
        <f>IFERROR(VLOOKUP($B80,'Core Indicators'!$E$3:$EU$906,147,FALSE),"x")</f>
        <v>23</v>
      </c>
      <c r="K80" s="264">
        <v>0.21</v>
      </c>
      <c r="L80" s="262" t="s">
        <v>17</v>
      </c>
      <c r="M80" s="263">
        <v>85</v>
      </c>
      <c r="N80" s="263">
        <v>49</v>
      </c>
      <c r="O80" s="263">
        <f>IFERROR(VLOOKUP(B80,'Core Indicators'!$E$3:$G$9906,3,FALSE),"x")</f>
        <v>10406000</v>
      </c>
      <c r="P80" s="263">
        <v>128900</v>
      </c>
      <c r="Q80" s="257"/>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c r="CO80" s="257"/>
      <c r="CP80" s="257"/>
      <c r="CQ80" s="257"/>
      <c r="CR80" s="257"/>
      <c r="CS80" s="257"/>
      <c r="CT80" s="257"/>
      <c r="CU80" s="257"/>
      <c r="CV80" s="257"/>
      <c r="CW80" s="257"/>
      <c r="CX80" s="257"/>
      <c r="CY80" s="257"/>
      <c r="CZ80" s="257"/>
      <c r="DA80" s="257"/>
      <c r="DB80" s="257"/>
      <c r="DC80" s="257"/>
      <c r="DD80" s="257"/>
      <c r="DE80" s="257"/>
      <c r="DF80" s="257"/>
      <c r="DG80" s="257"/>
      <c r="DH80" s="257"/>
      <c r="DI80" s="257"/>
      <c r="DJ80" s="257"/>
      <c r="DK80" s="257"/>
      <c r="DL80" s="257"/>
    </row>
    <row r="81" spans="1:116" x14ac:dyDescent="0.35">
      <c r="A81" s="258" t="s">
        <v>7854</v>
      </c>
      <c r="B81" s="259" t="s">
        <v>7855</v>
      </c>
      <c r="C81" s="262">
        <v>0</v>
      </c>
      <c r="D81" s="263">
        <v>13</v>
      </c>
      <c r="E81" s="262">
        <v>0</v>
      </c>
      <c r="F81" s="262" t="s">
        <v>17</v>
      </c>
      <c r="G81" s="262">
        <v>0.22600000000000001</v>
      </c>
      <c r="H81" s="262">
        <v>43.8</v>
      </c>
      <c r="I81" s="263">
        <v>0</v>
      </c>
      <c r="J81" s="263" t="str">
        <f>IFERROR(VLOOKUP($B81,'Core Indicators'!$E$3:$EU$906,147,FALSE),"x")</f>
        <v>x</v>
      </c>
      <c r="K81" s="264">
        <v>0.6</v>
      </c>
      <c r="L81" s="262" t="s">
        <v>17</v>
      </c>
      <c r="M81" s="263">
        <v>89</v>
      </c>
      <c r="N81" s="263">
        <v>56</v>
      </c>
      <c r="O81" s="263" t="str">
        <f>IFERROR(VLOOKUP(B81,'Core Indicators'!$E$3:$G$9906,3,FALSE),"x")</f>
        <v>x</v>
      </c>
      <c r="P81" s="263">
        <v>340</v>
      </c>
      <c r="Q81" s="257"/>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c r="CF81" s="257"/>
      <c r="CG81" s="257"/>
      <c r="CH81" s="257"/>
      <c r="CI81" s="257"/>
      <c r="CJ81" s="257"/>
      <c r="CK81" s="257"/>
      <c r="CL81" s="257"/>
      <c r="CM81" s="257"/>
      <c r="CN81" s="257"/>
      <c r="CO81" s="257"/>
      <c r="CP81" s="257"/>
      <c r="CQ81" s="257"/>
      <c r="CR81" s="257"/>
      <c r="CS81" s="257"/>
      <c r="CT81" s="257"/>
      <c r="CU81" s="257"/>
      <c r="CV81" s="257"/>
      <c r="CW81" s="257"/>
      <c r="CX81" s="257"/>
      <c r="CY81" s="257"/>
      <c r="CZ81" s="257"/>
      <c r="DA81" s="257"/>
      <c r="DB81" s="257"/>
      <c r="DC81" s="257"/>
      <c r="DD81" s="257"/>
      <c r="DE81" s="257"/>
      <c r="DF81" s="257"/>
      <c r="DG81" s="257"/>
      <c r="DH81" s="257"/>
      <c r="DI81" s="257"/>
      <c r="DJ81" s="257"/>
      <c r="DK81" s="257"/>
      <c r="DL81" s="257"/>
    </row>
    <row r="82" spans="1:116" x14ac:dyDescent="0.35">
      <c r="A82" s="258" t="s">
        <v>7856</v>
      </c>
      <c r="B82" s="259" t="s">
        <v>7857</v>
      </c>
      <c r="C82" s="262" t="s">
        <v>17</v>
      </c>
      <c r="D82" s="263" t="s">
        <v>17</v>
      </c>
      <c r="E82" s="262" t="s">
        <v>17</v>
      </c>
      <c r="F82" s="262" t="s">
        <v>17</v>
      </c>
      <c r="G82" s="262" t="s">
        <v>17</v>
      </c>
      <c r="H82" s="262" t="s">
        <v>17</v>
      </c>
      <c r="I82" s="263" t="s">
        <v>17</v>
      </c>
      <c r="J82" s="263" t="str">
        <f>IFERROR(VLOOKUP($B82,'Core Indicators'!$E$3:$EU$906,147,FALSE),"x")</f>
        <v>x</v>
      </c>
      <c r="K82" s="264">
        <v>1.68</v>
      </c>
      <c r="L82" s="262" t="s">
        <v>17</v>
      </c>
      <c r="M82" s="263" t="s">
        <v>17</v>
      </c>
      <c r="N82" s="263" t="s">
        <v>17</v>
      </c>
      <c r="O82" s="263" t="str">
        <f>IFERROR(VLOOKUP(B82,'Core Indicators'!$E$3:$G$9906,3,FALSE),"x")</f>
        <v>x</v>
      </c>
      <c r="P82" s="263" t="s">
        <v>17</v>
      </c>
      <c r="Q82" s="257"/>
      <c r="R82" s="257"/>
      <c r="S82" s="257"/>
      <c r="T82" s="257"/>
      <c r="U82" s="257"/>
      <c r="V82" s="257"/>
      <c r="W82" s="257"/>
      <c r="X82" s="257"/>
      <c r="Y82" s="257"/>
      <c r="Z82" s="257"/>
      <c r="AA82" s="257"/>
      <c r="AB82" s="257"/>
      <c r="AC82" s="257"/>
      <c r="AD82" s="257"/>
      <c r="AE82" s="257"/>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c r="CF82" s="257"/>
      <c r="CG82" s="257"/>
      <c r="CH82" s="257"/>
      <c r="CI82" s="257"/>
      <c r="CJ82" s="257"/>
      <c r="CK82" s="257"/>
      <c r="CL82" s="257"/>
      <c r="CM82" s="257"/>
      <c r="CN82" s="257"/>
      <c r="CO82" s="257"/>
      <c r="CP82" s="257"/>
      <c r="CQ82" s="257"/>
      <c r="CR82" s="257"/>
      <c r="CS82" s="257"/>
      <c r="CT82" s="257"/>
      <c r="CU82" s="257"/>
      <c r="CV82" s="257"/>
      <c r="CW82" s="257"/>
      <c r="CX82" s="257"/>
      <c r="CY82" s="257"/>
      <c r="CZ82" s="257"/>
      <c r="DA82" s="257"/>
      <c r="DB82" s="257"/>
      <c r="DC82" s="257"/>
      <c r="DD82" s="257"/>
      <c r="DE82" s="257"/>
      <c r="DF82" s="257"/>
      <c r="DG82" s="257"/>
      <c r="DH82" s="257"/>
      <c r="DI82" s="257"/>
      <c r="DJ82" s="257"/>
      <c r="DK82" s="257"/>
      <c r="DL82" s="257"/>
    </row>
    <row r="83" spans="1:116" x14ac:dyDescent="0.35">
      <c r="A83" s="258" t="s">
        <v>883</v>
      </c>
      <c r="B83" s="259" t="s">
        <v>7858</v>
      </c>
      <c r="C83" s="262">
        <v>0.50436202500000005</v>
      </c>
      <c r="D83" s="263">
        <v>11</v>
      </c>
      <c r="E83" s="262">
        <v>0.39200000000000002</v>
      </c>
      <c r="F83" s="262">
        <v>3.9</v>
      </c>
      <c r="G83" s="262">
        <v>0.48</v>
      </c>
      <c r="H83" s="262">
        <v>45.2</v>
      </c>
      <c r="I83" s="263">
        <v>3</v>
      </c>
      <c r="J83" s="263">
        <f>IFERROR(VLOOKUP($B83,'Core Indicators'!$E$3:$EU$906,147,FALSE),"x")</f>
        <v>179</v>
      </c>
      <c r="K83" s="264">
        <v>-1.08</v>
      </c>
      <c r="L83" s="262">
        <v>4.47</v>
      </c>
      <c r="M83" s="263">
        <v>48</v>
      </c>
      <c r="N83" s="263">
        <v>25</v>
      </c>
      <c r="O83" s="263">
        <f>IFERROR(VLOOKUP(B83,'Core Indicators'!$E$3:$G$9906,3,FALSE),"x")</f>
        <v>18400000</v>
      </c>
      <c r="P83" s="263">
        <v>107160</v>
      </c>
      <c r="Q83" s="257"/>
      <c r="R83" s="257"/>
      <c r="S83" s="257"/>
      <c r="T83" s="257"/>
      <c r="U83" s="257"/>
      <c r="V83" s="257"/>
      <c r="W83" s="257"/>
      <c r="X83" s="257"/>
      <c r="Y83" s="257"/>
      <c r="Z83" s="257"/>
      <c r="AA83" s="257"/>
      <c r="AB83" s="257"/>
      <c r="AC83" s="257"/>
      <c r="AD83" s="257"/>
      <c r="AE83" s="257"/>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c r="CF83" s="257"/>
      <c r="CG83" s="257"/>
      <c r="CH83" s="257"/>
      <c r="CI83" s="257"/>
      <c r="CJ83" s="257"/>
      <c r="CK83" s="257"/>
      <c r="CL83" s="257"/>
      <c r="CM83" s="257"/>
      <c r="CN83" s="257"/>
      <c r="CO83" s="257"/>
      <c r="CP83" s="257"/>
      <c r="CQ83" s="257"/>
      <c r="CR83" s="257"/>
      <c r="CS83" s="257"/>
      <c r="CT83" s="257"/>
      <c r="CU83" s="257"/>
      <c r="CV83" s="257"/>
      <c r="CW83" s="257"/>
      <c r="CX83" s="257"/>
      <c r="CY83" s="257"/>
      <c r="CZ83" s="257"/>
      <c r="DA83" s="257"/>
      <c r="DB83" s="257"/>
      <c r="DC83" s="257"/>
      <c r="DD83" s="257"/>
      <c r="DE83" s="257"/>
      <c r="DF83" s="257"/>
      <c r="DG83" s="257"/>
      <c r="DH83" s="257"/>
      <c r="DI83" s="257"/>
      <c r="DJ83" s="257"/>
      <c r="DK83" s="257"/>
      <c r="DL83" s="257"/>
    </row>
    <row r="84" spans="1:116" x14ac:dyDescent="0.35">
      <c r="A84" s="258" t="s">
        <v>7859</v>
      </c>
      <c r="B84" s="259" t="s">
        <v>7860</v>
      </c>
      <c r="C84" s="262" t="s">
        <v>17</v>
      </c>
      <c r="D84" s="263" t="s">
        <v>17</v>
      </c>
      <c r="E84" s="262" t="s">
        <v>17</v>
      </c>
      <c r="F84" s="262" t="s">
        <v>17</v>
      </c>
      <c r="G84" s="262" t="s">
        <v>17</v>
      </c>
      <c r="H84" s="262" t="s">
        <v>17</v>
      </c>
      <c r="I84" s="263" t="s">
        <v>17</v>
      </c>
      <c r="J84" s="263" t="str">
        <f>IFERROR(VLOOKUP($B84,'Core Indicators'!$E$3:$EU$906,147,FALSE),"x")</f>
        <v>x</v>
      </c>
      <c r="K84" s="264">
        <v>1.1299999999999999</v>
      </c>
      <c r="L84" s="262" t="s">
        <v>17</v>
      </c>
      <c r="M84" s="263" t="s">
        <v>17</v>
      </c>
      <c r="N84" s="263" t="s">
        <v>17</v>
      </c>
      <c r="O84" s="263" t="str">
        <f>IFERROR(VLOOKUP(B84,'Core Indicators'!$E$3:$G$9906,3,FALSE),"x")</f>
        <v>x</v>
      </c>
      <c r="P84" s="263" t="s">
        <v>17</v>
      </c>
      <c r="Q84" s="257"/>
      <c r="R84" s="257"/>
      <c r="S84" s="257"/>
      <c r="T84" s="257"/>
      <c r="U84" s="257"/>
      <c r="V84" s="257"/>
      <c r="W84" s="257"/>
      <c r="X84" s="257"/>
      <c r="Y84" s="257"/>
      <c r="Z84" s="257"/>
      <c r="AA84" s="257"/>
      <c r="AB84" s="257"/>
      <c r="AC84" s="257"/>
      <c r="AD84" s="257"/>
      <c r="AE84" s="257"/>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c r="CF84" s="257"/>
      <c r="CG84" s="257"/>
      <c r="CH84" s="257"/>
      <c r="CI84" s="257"/>
      <c r="CJ84" s="257"/>
      <c r="CK84" s="257"/>
      <c r="CL84" s="257"/>
      <c r="CM84" s="257"/>
      <c r="CN84" s="257"/>
      <c r="CO84" s="257"/>
      <c r="CP84" s="257"/>
      <c r="CQ84" s="257"/>
      <c r="CR84" s="257"/>
      <c r="CS84" s="257"/>
      <c r="CT84" s="257"/>
      <c r="CU84" s="257"/>
      <c r="CV84" s="257"/>
      <c r="CW84" s="257"/>
      <c r="CX84" s="257"/>
      <c r="CY84" s="257"/>
      <c r="CZ84" s="257"/>
      <c r="DA84" s="257"/>
      <c r="DB84" s="257"/>
      <c r="DC84" s="257"/>
      <c r="DD84" s="257"/>
      <c r="DE84" s="257"/>
      <c r="DF84" s="257"/>
      <c r="DG84" s="257"/>
      <c r="DH84" s="257"/>
      <c r="DI84" s="257"/>
      <c r="DJ84" s="257"/>
      <c r="DK84" s="257"/>
      <c r="DL84" s="257"/>
    </row>
    <row r="85" spans="1:116" x14ac:dyDescent="0.35">
      <c r="A85" s="258" t="s">
        <v>7861</v>
      </c>
      <c r="B85" s="259" t="s">
        <v>7862</v>
      </c>
      <c r="C85" s="262" t="s">
        <v>17</v>
      </c>
      <c r="D85" s="263" t="s">
        <v>17</v>
      </c>
      <c r="E85" s="262" t="s">
        <v>17</v>
      </c>
      <c r="F85" s="262" t="s">
        <v>17</v>
      </c>
      <c r="G85" s="262" t="s">
        <v>17</v>
      </c>
      <c r="H85" s="262" t="s">
        <v>17</v>
      </c>
      <c r="I85" s="263" t="s">
        <v>17</v>
      </c>
      <c r="J85" s="263" t="str">
        <f>IFERROR(VLOOKUP($B85,'Core Indicators'!$E$3:$EU$906,147,FALSE),"x")</f>
        <v>x</v>
      </c>
      <c r="K85" s="264">
        <v>0.95</v>
      </c>
      <c r="L85" s="262" t="s">
        <v>17</v>
      </c>
      <c r="M85" s="263" t="s">
        <v>17</v>
      </c>
      <c r="N85" s="263" t="s">
        <v>17</v>
      </c>
      <c r="O85" s="263" t="str">
        <f>IFERROR(VLOOKUP(B85,'Core Indicators'!$E$3:$G$9906,3,FALSE),"x")</f>
        <v>x</v>
      </c>
      <c r="P85" s="263" t="s">
        <v>17</v>
      </c>
      <c r="Q85" s="257"/>
      <c r="R85" s="257"/>
      <c r="S85" s="257"/>
      <c r="T85" s="257"/>
      <c r="U85" s="257"/>
      <c r="V85" s="257"/>
      <c r="W85" s="257"/>
      <c r="X85" s="257"/>
      <c r="Y85" s="257"/>
      <c r="Z85" s="257"/>
      <c r="AA85" s="257"/>
      <c r="AB85" s="257"/>
      <c r="AC85" s="257"/>
      <c r="AD85" s="257"/>
      <c r="AE85" s="257"/>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c r="CF85" s="257"/>
      <c r="CG85" s="257"/>
      <c r="CH85" s="257"/>
      <c r="CI85" s="257"/>
      <c r="CJ85" s="257"/>
      <c r="CK85" s="257"/>
      <c r="CL85" s="257"/>
      <c r="CM85" s="257"/>
      <c r="CN85" s="257"/>
      <c r="CO85" s="257"/>
      <c r="CP85" s="257"/>
      <c r="CQ85" s="257"/>
      <c r="CR85" s="257"/>
      <c r="CS85" s="257"/>
      <c r="CT85" s="257"/>
      <c r="CU85" s="257"/>
      <c r="CV85" s="257"/>
      <c r="CW85" s="257"/>
      <c r="CX85" s="257"/>
      <c r="CY85" s="257"/>
      <c r="CZ85" s="257"/>
      <c r="DA85" s="257"/>
      <c r="DB85" s="257"/>
      <c r="DC85" s="257"/>
      <c r="DD85" s="257"/>
      <c r="DE85" s="257"/>
      <c r="DF85" s="257"/>
      <c r="DG85" s="257"/>
      <c r="DH85" s="257"/>
      <c r="DI85" s="257"/>
      <c r="DJ85" s="257"/>
      <c r="DK85" s="257"/>
      <c r="DL85" s="257"/>
    </row>
    <row r="86" spans="1:116" x14ac:dyDescent="0.35">
      <c r="A86" s="258" t="s">
        <v>7863</v>
      </c>
      <c r="B86" s="259" t="s">
        <v>7864</v>
      </c>
      <c r="C86" s="262">
        <v>0.74530700100000002</v>
      </c>
      <c r="D86" s="263">
        <v>10</v>
      </c>
      <c r="E86" s="262">
        <v>0</v>
      </c>
      <c r="F86" s="262" t="s">
        <v>17</v>
      </c>
      <c r="G86" s="262">
        <v>0.42699999999999999</v>
      </c>
      <c r="H86" s="262">
        <v>45.1</v>
      </c>
      <c r="I86" s="263">
        <v>0</v>
      </c>
      <c r="J86" s="263" t="str">
        <f>IFERROR(VLOOKUP($B86,'Core Indicators'!$E$3:$EU$906,147,FALSE),"x")</f>
        <v>x</v>
      </c>
      <c r="K86" s="264">
        <v>-0.34</v>
      </c>
      <c r="L86" s="262" t="s">
        <v>17</v>
      </c>
      <c r="M86" s="263">
        <v>74</v>
      </c>
      <c r="N86" s="263">
        <v>39</v>
      </c>
      <c r="O86" s="263" t="str">
        <f>IFERROR(VLOOKUP(B86,'Core Indicators'!$E$3:$G$9906,3,FALSE),"x")</f>
        <v>x</v>
      </c>
      <c r="P86" s="263">
        <v>196850</v>
      </c>
      <c r="Q86" s="257"/>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c r="CF86" s="257"/>
      <c r="CG86" s="257"/>
      <c r="CH86" s="257"/>
      <c r="CI86" s="257"/>
      <c r="CJ86" s="257"/>
      <c r="CK86" s="257"/>
      <c r="CL86" s="257"/>
      <c r="CM86" s="257"/>
      <c r="CN86" s="257"/>
      <c r="CO86" s="257"/>
      <c r="CP86" s="257"/>
      <c r="CQ86" s="257"/>
      <c r="CR86" s="257"/>
      <c r="CS86" s="257"/>
      <c r="CT86" s="257"/>
      <c r="CU86" s="257"/>
      <c r="CV86" s="257"/>
      <c r="CW86" s="257"/>
      <c r="CX86" s="257"/>
      <c r="CY86" s="257"/>
      <c r="CZ86" s="257"/>
      <c r="DA86" s="257"/>
      <c r="DB86" s="257"/>
      <c r="DC86" s="257"/>
      <c r="DD86" s="257"/>
      <c r="DE86" s="257"/>
      <c r="DF86" s="257"/>
      <c r="DG86" s="257"/>
      <c r="DH86" s="257"/>
      <c r="DI86" s="257"/>
      <c r="DJ86" s="257"/>
      <c r="DK86" s="257"/>
      <c r="DL86" s="257"/>
    </row>
    <row r="87" spans="1:116" x14ac:dyDescent="0.35">
      <c r="A87" s="258" t="s">
        <v>7865</v>
      </c>
      <c r="B87" s="259" t="s">
        <v>7866</v>
      </c>
      <c r="C87" s="262" t="s">
        <v>17</v>
      </c>
      <c r="D87" s="263" t="s">
        <v>17</v>
      </c>
      <c r="E87" s="262" t="s">
        <v>17</v>
      </c>
      <c r="F87" s="262" t="s">
        <v>17</v>
      </c>
      <c r="G87" s="262" t="s">
        <v>17</v>
      </c>
      <c r="H87" s="262" t="s">
        <v>17</v>
      </c>
      <c r="I87" s="263" t="s">
        <v>17</v>
      </c>
      <c r="J87" s="263" t="str">
        <f>IFERROR(VLOOKUP($B87,'Core Indicators'!$E$3:$EU$906,147,FALSE),"x")</f>
        <v>x</v>
      </c>
      <c r="K87" s="264">
        <v>1.29</v>
      </c>
      <c r="L87" s="262" t="s">
        <v>17</v>
      </c>
      <c r="M87" s="263">
        <v>40</v>
      </c>
      <c r="N87" s="263">
        <v>74</v>
      </c>
      <c r="O87" s="263" t="str">
        <f>IFERROR(VLOOKUP(B87,'Core Indicators'!$E$3:$G$9906,3,FALSE),"x")</f>
        <v>x</v>
      </c>
      <c r="P87" s="263" t="s">
        <v>17</v>
      </c>
      <c r="Q87" s="257"/>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c r="CF87" s="257"/>
      <c r="CG87" s="257"/>
      <c r="CH87" s="257"/>
      <c r="CI87" s="257"/>
      <c r="CJ87" s="257"/>
      <c r="CK87" s="257"/>
      <c r="CL87" s="257"/>
      <c r="CM87" s="257"/>
      <c r="CN87" s="257"/>
      <c r="CO87" s="257"/>
      <c r="CP87" s="257"/>
      <c r="CQ87" s="257"/>
      <c r="CR87" s="257"/>
      <c r="CS87" s="257"/>
      <c r="CT87" s="257"/>
      <c r="CU87" s="257"/>
      <c r="CV87" s="257"/>
      <c r="CW87" s="257"/>
      <c r="CX87" s="257"/>
      <c r="CY87" s="257"/>
      <c r="CZ87" s="257"/>
      <c r="DA87" s="257"/>
      <c r="DB87" s="257"/>
      <c r="DC87" s="257"/>
      <c r="DD87" s="257"/>
      <c r="DE87" s="257"/>
      <c r="DF87" s="257"/>
      <c r="DG87" s="257"/>
      <c r="DH87" s="257"/>
      <c r="DI87" s="257"/>
      <c r="DJ87" s="257"/>
      <c r="DK87" s="257"/>
      <c r="DL87" s="257"/>
    </row>
    <row r="88" spans="1:116" x14ac:dyDescent="0.35">
      <c r="A88" s="258" t="s">
        <v>910</v>
      </c>
      <c r="B88" s="259" t="s">
        <v>7867</v>
      </c>
      <c r="C88" s="262">
        <v>0.16637495299999999</v>
      </c>
      <c r="D88" s="263">
        <v>9</v>
      </c>
      <c r="E88" s="262">
        <v>6.8000000000000005E-2</v>
      </c>
      <c r="F88" s="262">
        <v>4.75</v>
      </c>
      <c r="G88" s="262">
        <v>0.437</v>
      </c>
      <c r="H88" s="262">
        <v>46.8</v>
      </c>
      <c r="I88" s="263">
        <v>3</v>
      </c>
      <c r="J88" s="263">
        <f>IFERROR(VLOOKUP($B88,'Core Indicators'!$E$3:$EU$906,147,FALSE),"x")</f>
        <v>290</v>
      </c>
      <c r="K88" s="264">
        <v>-1.1000000000000001</v>
      </c>
      <c r="L88" s="262">
        <v>4.91</v>
      </c>
      <c r="M88" s="263">
        <v>48</v>
      </c>
      <c r="N88" s="263">
        <v>22</v>
      </c>
      <c r="O88" s="263">
        <f>IFERROR(VLOOKUP(B88,'Core Indicators'!$E$3:$G$9906,3,FALSE),"x")</f>
        <v>10800000</v>
      </c>
      <c r="P88" s="263">
        <v>111890</v>
      </c>
      <c r="Q88" s="257"/>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c r="CF88" s="257"/>
      <c r="CG88" s="257"/>
      <c r="CH88" s="257"/>
      <c r="CI88" s="257"/>
      <c r="CJ88" s="257"/>
      <c r="CK88" s="257"/>
      <c r="CL88" s="257"/>
      <c r="CM88" s="257"/>
      <c r="CN88" s="257"/>
      <c r="CO88" s="257"/>
      <c r="CP88" s="257"/>
      <c r="CQ88" s="257"/>
      <c r="CR88" s="257"/>
      <c r="CS88" s="257"/>
      <c r="CT88" s="257"/>
      <c r="CU88" s="257"/>
      <c r="CV88" s="257"/>
      <c r="CW88" s="257"/>
      <c r="CX88" s="257"/>
      <c r="CY88" s="257"/>
      <c r="CZ88" s="257"/>
      <c r="DA88" s="257"/>
      <c r="DB88" s="257"/>
      <c r="DC88" s="257"/>
      <c r="DD88" s="257"/>
      <c r="DE88" s="257"/>
      <c r="DF88" s="257"/>
      <c r="DG88" s="257"/>
      <c r="DH88" s="257"/>
      <c r="DI88" s="257"/>
      <c r="DJ88" s="257"/>
      <c r="DK88" s="257"/>
      <c r="DL88" s="257"/>
    </row>
    <row r="89" spans="1:116" x14ac:dyDescent="0.35">
      <c r="A89" s="258" t="s">
        <v>7868</v>
      </c>
      <c r="B89" s="259" t="s">
        <v>7869</v>
      </c>
      <c r="C89" s="262">
        <v>0.180837209</v>
      </c>
      <c r="D89" s="263">
        <v>11</v>
      </c>
      <c r="E89" s="262">
        <v>1.6799999999999999E-2</v>
      </c>
      <c r="F89" s="262">
        <v>8.5500000000000007</v>
      </c>
      <c r="G89" s="262">
        <v>7.3999999999999996E-2</v>
      </c>
      <c r="H89" s="262">
        <v>30</v>
      </c>
      <c r="I89" s="263">
        <v>1</v>
      </c>
      <c r="J89" s="263" t="str">
        <f>IFERROR(VLOOKUP($B89,'Core Indicators'!$E$3:$EU$906,147,FALSE),"x")</f>
        <v>x</v>
      </c>
      <c r="K89" s="264">
        <v>0.36</v>
      </c>
      <c r="L89" s="262">
        <v>8.56</v>
      </c>
      <c r="M89" s="263">
        <v>82</v>
      </c>
      <c r="N89" s="263">
        <v>47</v>
      </c>
      <c r="O89" s="263" t="str">
        <f>IFERROR(VLOOKUP(B89,'Core Indicators'!$E$3:$G$9906,3,FALSE),"x")</f>
        <v>x</v>
      </c>
      <c r="P89" s="263">
        <v>55960</v>
      </c>
      <c r="Q89" s="257"/>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c r="CF89" s="257"/>
      <c r="CG89" s="257"/>
      <c r="CH89" s="257"/>
      <c r="CI89" s="257"/>
      <c r="CJ89" s="257"/>
      <c r="CK89" s="257"/>
      <c r="CL89" s="257"/>
      <c r="CM89" s="257"/>
      <c r="CN89" s="257"/>
      <c r="CO89" s="257"/>
      <c r="CP89" s="257"/>
      <c r="CQ89" s="257"/>
      <c r="CR89" s="257"/>
      <c r="CS89" s="257"/>
      <c r="CT89" s="257"/>
      <c r="CU89" s="257"/>
      <c r="CV89" s="257"/>
      <c r="CW89" s="257"/>
      <c r="CX89" s="257"/>
      <c r="CY89" s="257"/>
      <c r="CZ89" s="257"/>
      <c r="DA89" s="257"/>
      <c r="DB89" s="257"/>
      <c r="DC89" s="257"/>
      <c r="DD89" s="257"/>
      <c r="DE89" s="257"/>
      <c r="DF89" s="257"/>
      <c r="DG89" s="257"/>
      <c r="DH89" s="257"/>
      <c r="DI89" s="257"/>
      <c r="DJ89" s="257"/>
      <c r="DK89" s="257"/>
      <c r="DL89" s="257"/>
    </row>
    <row r="90" spans="1:116" x14ac:dyDescent="0.35">
      <c r="A90" s="258" t="s">
        <v>870</v>
      </c>
      <c r="B90" s="259" t="s">
        <v>7870</v>
      </c>
      <c r="C90" s="262">
        <v>8.7975031999999995E-2</v>
      </c>
      <c r="D90" s="263">
        <v>8</v>
      </c>
      <c r="E90" s="262">
        <v>0</v>
      </c>
      <c r="F90" s="262">
        <v>2.483333333</v>
      </c>
      <c r="G90" s="262">
        <v>0.61799999999999999</v>
      </c>
      <c r="H90" s="262">
        <v>41.1</v>
      </c>
      <c r="I90" s="263">
        <v>5</v>
      </c>
      <c r="J90" s="263">
        <f>IFERROR(VLOOKUP($B90,'Core Indicators'!$E$3:$EU$906,147,FALSE),"x")</f>
        <v>2274</v>
      </c>
      <c r="K90" s="264">
        <v>-1.36</v>
      </c>
      <c r="L90" s="262">
        <v>2.4700000000000002</v>
      </c>
      <c r="M90" s="263">
        <v>24</v>
      </c>
      <c r="N90" s="263">
        <v>16</v>
      </c>
      <c r="O90" s="263">
        <f>IFERROR(VLOOKUP(B90,'Core Indicators'!$E$3:$G$9906,3,FALSE),"x")</f>
        <v>11900000</v>
      </c>
      <c r="P90" s="263">
        <v>27560</v>
      </c>
      <c r="Q90" s="257"/>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c r="CF90" s="257"/>
      <c r="CG90" s="257"/>
      <c r="CH90" s="257"/>
      <c r="CI90" s="257"/>
      <c r="CJ90" s="257"/>
      <c r="CK90" s="257"/>
      <c r="CL90" s="257"/>
      <c r="CM90" s="257"/>
      <c r="CN90" s="257"/>
      <c r="CO90" s="257"/>
      <c r="CP90" s="257"/>
      <c r="CQ90" s="257"/>
      <c r="CR90" s="257"/>
      <c r="CS90" s="257"/>
      <c r="CT90" s="257"/>
      <c r="CU90" s="257"/>
      <c r="CV90" s="257"/>
      <c r="CW90" s="257"/>
      <c r="CX90" s="257"/>
      <c r="CY90" s="257"/>
      <c r="CZ90" s="257"/>
      <c r="DA90" s="257"/>
      <c r="DB90" s="257"/>
      <c r="DC90" s="257"/>
      <c r="DD90" s="257"/>
      <c r="DE90" s="257"/>
      <c r="DF90" s="257"/>
      <c r="DG90" s="257"/>
      <c r="DH90" s="257"/>
      <c r="DI90" s="257"/>
      <c r="DJ90" s="257"/>
      <c r="DK90" s="257"/>
      <c r="DL90" s="257"/>
    </row>
    <row r="91" spans="1:116" x14ac:dyDescent="0.35">
      <c r="A91" s="258" t="s">
        <v>7871</v>
      </c>
      <c r="B91" s="259" t="s">
        <v>7872</v>
      </c>
      <c r="C91" s="262">
        <v>0.18740004299999999</v>
      </c>
      <c r="D91" s="263">
        <v>11</v>
      </c>
      <c r="E91" s="262">
        <v>0.05</v>
      </c>
      <c r="F91" s="262">
        <v>6.3</v>
      </c>
      <c r="G91" s="262">
        <v>0.21299999999999999</v>
      </c>
      <c r="H91" s="262">
        <v>30.2</v>
      </c>
      <c r="I91" s="263">
        <v>1</v>
      </c>
      <c r="J91" s="263" t="str">
        <f>IFERROR(VLOOKUP($B91,'Core Indicators'!$E$3:$EU$906,147,FALSE),"x")</f>
        <v>x</v>
      </c>
      <c r="K91" s="264">
        <v>0.43</v>
      </c>
      <c r="L91" s="262">
        <v>6.56</v>
      </c>
      <c r="M91" s="263">
        <v>65</v>
      </c>
      <c r="N91" s="263">
        <v>41</v>
      </c>
      <c r="O91" s="263" t="str">
        <f>IFERROR(VLOOKUP(B91,'Core Indicators'!$E$3:$G$9906,3,FALSE),"x")</f>
        <v>x</v>
      </c>
      <c r="P91" s="263">
        <v>91260</v>
      </c>
      <c r="Q91" s="257"/>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c r="CG91" s="257"/>
      <c r="CH91" s="257"/>
      <c r="CI91" s="257"/>
      <c r="CJ91" s="257"/>
      <c r="CK91" s="257"/>
      <c r="CL91" s="257"/>
      <c r="CM91" s="257"/>
      <c r="CN91" s="257"/>
      <c r="CO91" s="257"/>
      <c r="CP91" s="257"/>
      <c r="CQ91" s="257"/>
      <c r="CR91" s="257"/>
      <c r="CS91" s="257"/>
      <c r="CT91" s="257"/>
      <c r="CU91" s="257"/>
      <c r="CV91" s="257"/>
      <c r="CW91" s="257"/>
      <c r="CX91" s="257"/>
      <c r="CY91" s="257"/>
      <c r="CZ91" s="257"/>
      <c r="DA91" s="257"/>
      <c r="DB91" s="257"/>
      <c r="DC91" s="257"/>
      <c r="DD91" s="257"/>
      <c r="DE91" s="257"/>
      <c r="DF91" s="257"/>
      <c r="DG91" s="257"/>
      <c r="DH91" s="257"/>
      <c r="DI91" s="257"/>
      <c r="DJ91" s="257"/>
      <c r="DK91" s="257"/>
      <c r="DL91" s="257"/>
    </row>
    <row r="92" spans="1:116" x14ac:dyDescent="0.35">
      <c r="A92" s="258" t="s">
        <v>185</v>
      </c>
      <c r="B92" s="259" t="s">
        <v>7873</v>
      </c>
      <c r="C92" s="262">
        <v>0.774848922</v>
      </c>
      <c r="D92" s="263">
        <v>5</v>
      </c>
      <c r="E92" s="262">
        <v>0.10680000000000001</v>
      </c>
      <c r="F92" s="262">
        <v>6.3</v>
      </c>
      <c r="G92" s="262">
        <v>0.42299999999999999</v>
      </c>
      <c r="H92" s="262">
        <v>34.9</v>
      </c>
      <c r="I92" s="263">
        <v>3</v>
      </c>
      <c r="J92" s="263">
        <f>IFERROR(VLOOKUP($B92,'Core Indicators'!$E$3:$EU$906,147,FALSE),"x")</f>
        <v>102</v>
      </c>
      <c r="K92" s="264">
        <v>-0.15</v>
      </c>
      <c r="L92" s="262">
        <v>6.19</v>
      </c>
      <c r="M92" s="263">
        <v>56</v>
      </c>
      <c r="N92" s="263">
        <v>37</v>
      </c>
      <c r="O92" s="263">
        <f>IFERROR(VLOOKUP(B92,'Core Indicators'!$E$3:$G$9906,3,FALSE),"x")</f>
        <v>284453000</v>
      </c>
      <c r="P92" s="263">
        <v>1892555.5</v>
      </c>
      <c r="Q92" s="257"/>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c r="CF92" s="257"/>
      <c r="CG92" s="257"/>
      <c r="CH92" s="257"/>
      <c r="CI92" s="257"/>
      <c r="CJ92" s="257"/>
      <c r="CK92" s="257"/>
      <c r="CL92" s="257"/>
      <c r="CM92" s="257"/>
      <c r="CN92" s="257"/>
      <c r="CO92" s="257"/>
      <c r="CP92" s="257"/>
      <c r="CQ92" s="257"/>
      <c r="CR92" s="257"/>
      <c r="CS92" s="257"/>
      <c r="CT92" s="257"/>
      <c r="CU92" s="257"/>
      <c r="CV92" s="257"/>
      <c r="CW92" s="257"/>
      <c r="CX92" s="257"/>
      <c r="CY92" s="257"/>
      <c r="CZ92" s="257"/>
      <c r="DA92" s="257"/>
      <c r="DB92" s="257"/>
      <c r="DC92" s="257"/>
      <c r="DD92" s="257"/>
      <c r="DE92" s="257"/>
      <c r="DF92" s="257"/>
      <c r="DG92" s="257"/>
      <c r="DH92" s="257"/>
      <c r="DI92" s="257"/>
      <c r="DJ92" s="257"/>
      <c r="DK92" s="257"/>
      <c r="DL92" s="257"/>
    </row>
    <row r="93" spans="1:116" x14ac:dyDescent="0.35">
      <c r="A93" s="258" t="s">
        <v>1201</v>
      </c>
      <c r="B93" s="259" t="s">
        <v>7874</v>
      </c>
      <c r="C93" s="262">
        <v>0.87948376399999995</v>
      </c>
      <c r="D93" s="263">
        <v>7</v>
      </c>
      <c r="E93" s="262">
        <v>7.0000000000000001E-3</v>
      </c>
      <c r="F93" s="262">
        <v>6.1</v>
      </c>
      <c r="G93" s="262">
        <v>0.40300000000000002</v>
      </c>
      <c r="H93" s="262">
        <v>25.5</v>
      </c>
      <c r="I93" s="263">
        <v>4</v>
      </c>
      <c r="J93" s="263">
        <f>IFERROR(VLOOKUP($B93,'Core Indicators'!$E$3:$EU$906,147,FALSE),"x")</f>
        <v>150</v>
      </c>
      <c r="K93" s="264">
        <v>0.19</v>
      </c>
      <c r="L93" s="262">
        <v>5.84</v>
      </c>
      <c r="M93" s="263">
        <v>63</v>
      </c>
      <c r="N93" s="263">
        <v>38</v>
      </c>
      <c r="O93" s="263">
        <f>IFERROR(VLOOKUP(B93,'Core Indicators'!$E$3:$G$9906,3,FALSE),"x")</f>
        <v>1463447000</v>
      </c>
      <c r="P93" s="263">
        <v>2973190</v>
      </c>
      <c r="Q93" s="257"/>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c r="CO93" s="257"/>
      <c r="CP93" s="257"/>
      <c r="CQ93" s="257"/>
      <c r="CR93" s="257"/>
      <c r="CS93" s="257"/>
      <c r="CT93" s="257"/>
      <c r="CU93" s="257"/>
      <c r="CV93" s="257"/>
      <c r="CW93" s="257"/>
      <c r="CX93" s="257"/>
      <c r="CY93" s="257"/>
      <c r="CZ93" s="257"/>
      <c r="DA93" s="257"/>
      <c r="DB93" s="257"/>
      <c r="DC93" s="257"/>
      <c r="DD93" s="257"/>
      <c r="DE93" s="257"/>
      <c r="DF93" s="257"/>
      <c r="DG93" s="257"/>
      <c r="DH93" s="257"/>
      <c r="DI93" s="257"/>
      <c r="DJ93" s="257"/>
      <c r="DK93" s="257"/>
      <c r="DL93" s="257"/>
    </row>
    <row r="94" spans="1:116" x14ac:dyDescent="0.35">
      <c r="A94" s="258" t="s">
        <v>7875</v>
      </c>
      <c r="B94" s="259" t="s">
        <v>7876</v>
      </c>
      <c r="C94" s="262">
        <v>0</v>
      </c>
      <c r="D94" s="263">
        <v>12</v>
      </c>
      <c r="E94" s="262">
        <v>0</v>
      </c>
      <c r="F94" s="262" t="s">
        <v>17</v>
      </c>
      <c r="G94" s="262">
        <v>5.3999999999999999E-2</v>
      </c>
      <c r="H94" s="262">
        <v>29.9</v>
      </c>
      <c r="I94" s="263">
        <v>0</v>
      </c>
      <c r="J94" s="263" t="str">
        <f>IFERROR(VLOOKUP($B94,'Core Indicators'!$E$3:$EU$906,147,FALSE),"x")</f>
        <v>x</v>
      </c>
      <c r="K94" s="264">
        <v>1.63</v>
      </c>
      <c r="L94" s="262" t="s">
        <v>17</v>
      </c>
      <c r="M94" s="263">
        <v>97</v>
      </c>
      <c r="N94" s="263">
        <v>77</v>
      </c>
      <c r="O94" s="263" t="str">
        <f>IFERROR(VLOOKUP(B94,'Core Indicators'!$E$3:$G$9906,3,FALSE),"x")</f>
        <v>x</v>
      </c>
      <c r="P94" s="263">
        <v>68890</v>
      </c>
      <c r="Q94" s="257"/>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c r="CF94" s="257"/>
      <c r="CG94" s="257"/>
      <c r="CH94" s="257"/>
      <c r="CI94" s="257"/>
      <c r="CJ94" s="257"/>
      <c r="CK94" s="257"/>
      <c r="CL94" s="257"/>
      <c r="CM94" s="257"/>
      <c r="CN94" s="257"/>
      <c r="CO94" s="257"/>
      <c r="CP94" s="257"/>
      <c r="CQ94" s="257"/>
      <c r="CR94" s="257"/>
      <c r="CS94" s="257"/>
      <c r="CT94" s="257"/>
      <c r="CU94" s="257"/>
      <c r="CV94" s="257"/>
      <c r="CW94" s="257"/>
      <c r="CX94" s="257"/>
      <c r="CY94" s="257"/>
      <c r="CZ94" s="257"/>
      <c r="DA94" s="257"/>
      <c r="DB94" s="257"/>
      <c r="DC94" s="257"/>
      <c r="DD94" s="257"/>
      <c r="DE94" s="257"/>
      <c r="DF94" s="257"/>
      <c r="DG94" s="257"/>
      <c r="DH94" s="257"/>
      <c r="DI94" s="257"/>
      <c r="DJ94" s="257"/>
      <c r="DK94" s="257"/>
      <c r="DL94" s="257"/>
    </row>
    <row r="95" spans="1:116" x14ac:dyDescent="0.35">
      <c r="A95" s="258" t="s">
        <v>221</v>
      </c>
      <c r="B95" s="259" t="s">
        <v>7877</v>
      </c>
      <c r="C95" s="262">
        <v>0.67411710300000005</v>
      </c>
      <c r="D95" s="263">
        <v>0</v>
      </c>
      <c r="E95" s="262">
        <v>0.1595</v>
      </c>
      <c r="F95" s="262">
        <v>2.7833333329999999</v>
      </c>
      <c r="G95" s="262">
        <v>0.48199999999999998</v>
      </c>
      <c r="H95" s="262">
        <v>35.9</v>
      </c>
      <c r="I95" s="263">
        <v>3</v>
      </c>
      <c r="J95" s="263" t="str">
        <f>IFERROR(VLOOKUP($B95,'Core Indicators'!$E$3:$EU$906,147,FALSE),"x")</f>
        <v>x</v>
      </c>
      <c r="K95" s="264">
        <v>-1.06</v>
      </c>
      <c r="L95" s="262">
        <v>2.57</v>
      </c>
      <c r="M95" s="263">
        <v>11</v>
      </c>
      <c r="N95" s="263">
        <v>23</v>
      </c>
      <c r="O95" s="263">
        <f>IFERROR(VLOOKUP(B95,'Core Indicators'!$E$3:$G$9906,3,FALSE),"x")</f>
        <v>92418000</v>
      </c>
      <c r="P95" s="263">
        <v>1622500</v>
      </c>
      <c r="Q95" s="257"/>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c r="CF95" s="257"/>
      <c r="CG95" s="257"/>
      <c r="CH95" s="257"/>
      <c r="CI95" s="257"/>
      <c r="CJ95" s="257"/>
      <c r="CK95" s="257"/>
      <c r="CL95" s="257"/>
      <c r="CM95" s="257"/>
      <c r="CN95" s="257"/>
      <c r="CO95" s="257"/>
      <c r="CP95" s="257"/>
      <c r="CQ95" s="257"/>
      <c r="CR95" s="257"/>
      <c r="CS95" s="257"/>
      <c r="CT95" s="257"/>
      <c r="CU95" s="257"/>
      <c r="CV95" s="257"/>
      <c r="CW95" s="257"/>
      <c r="CX95" s="257"/>
      <c r="CY95" s="257"/>
      <c r="CZ95" s="257"/>
      <c r="DA95" s="257"/>
      <c r="DB95" s="257"/>
      <c r="DC95" s="257"/>
      <c r="DD95" s="257"/>
      <c r="DE95" s="257"/>
      <c r="DF95" s="257"/>
      <c r="DG95" s="257"/>
      <c r="DH95" s="257"/>
      <c r="DI95" s="257"/>
      <c r="DJ95" s="257"/>
      <c r="DK95" s="257"/>
      <c r="DL95" s="257"/>
    </row>
    <row r="96" spans="1:116" x14ac:dyDescent="0.35">
      <c r="A96" s="258" t="s">
        <v>85</v>
      </c>
      <c r="B96" s="259" t="s">
        <v>7878</v>
      </c>
      <c r="C96" s="262">
        <v>0.54934900099999995</v>
      </c>
      <c r="D96" s="263">
        <v>2</v>
      </c>
      <c r="E96" s="262">
        <v>0</v>
      </c>
      <c r="F96" s="262">
        <v>4.4000000000000004</v>
      </c>
      <c r="G96" s="262">
        <v>0.55800000000000005</v>
      </c>
      <c r="H96" s="262">
        <v>29.8</v>
      </c>
      <c r="I96" s="263">
        <v>3</v>
      </c>
      <c r="J96" s="263">
        <f>IFERROR(VLOOKUP($B96,'Core Indicators'!$E$3:$EU$906,147,FALSE),"x")</f>
        <v>388</v>
      </c>
      <c r="K96" s="264">
        <v>-1.69</v>
      </c>
      <c r="L96" s="262">
        <v>4.0599999999999996</v>
      </c>
      <c r="M96" s="263">
        <v>31</v>
      </c>
      <c r="N96" s="263">
        <v>26</v>
      </c>
      <c r="O96" s="263">
        <f>IFERROR(VLOOKUP(B96,'Core Indicators'!$E$3:$G$9906,3,FALSE),"x")</f>
        <v>45074000</v>
      </c>
      <c r="P96" s="263">
        <v>434128</v>
      </c>
      <c r="Q96" s="257"/>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c r="CF96" s="257"/>
      <c r="CG96" s="257"/>
      <c r="CH96" s="257"/>
      <c r="CI96" s="257"/>
      <c r="CJ96" s="257"/>
      <c r="CK96" s="257"/>
      <c r="CL96" s="257"/>
      <c r="CM96" s="257"/>
      <c r="CN96" s="257"/>
      <c r="CO96" s="257"/>
      <c r="CP96" s="257"/>
      <c r="CQ96" s="257"/>
      <c r="CR96" s="257"/>
      <c r="CS96" s="257"/>
      <c r="CT96" s="257"/>
      <c r="CU96" s="257"/>
      <c r="CV96" s="257"/>
      <c r="CW96" s="257"/>
      <c r="CX96" s="257"/>
      <c r="CY96" s="257"/>
      <c r="CZ96" s="257"/>
      <c r="DA96" s="257"/>
      <c r="DB96" s="257"/>
      <c r="DC96" s="257"/>
      <c r="DD96" s="257"/>
      <c r="DE96" s="257"/>
      <c r="DF96" s="257"/>
      <c r="DG96" s="257"/>
      <c r="DH96" s="257"/>
      <c r="DI96" s="257"/>
      <c r="DJ96" s="257"/>
      <c r="DK96" s="257"/>
      <c r="DL96" s="257"/>
    </row>
    <row r="97" spans="1:116" x14ac:dyDescent="0.35">
      <c r="A97" s="258" t="s">
        <v>7879</v>
      </c>
      <c r="B97" s="259" t="s">
        <v>7880</v>
      </c>
      <c r="C97" s="262">
        <v>0</v>
      </c>
      <c r="D97" s="263">
        <v>12</v>
      </c>
      <c r="E97" s="262">
        <v>0</v>
      </c>
      <c r="F97" s="262" t="s">
        <v>17</v>
      </c>
      <c r="G97" s="262">
        <v>2.4E-2</v>
      </c>
      <c r="H97" s="262">
        <v>26.6</v>
      </c>
      <c r="I97" s="263">
        <v>0</v>
      </c>
      <c r="J97" s="263" t="str">
        <f>IFERROR(VLOOKUP($B97,'Core Indicators'!$E$3:$EU$906,147,FALSE),"x")</f>
        <v>x</v>
      </c>
      <c r="K97" s="264">
        <v>1.72</v>
      </c>
      <c r="L97" s="262" t="s">
        <v>17</v>
      </c>
      <c r="M97" s="263">
        <v>95</v>
      </c>
      <c r="N97" s="263">
        <v>77</v>
      </c>
      <c r="O97" s="263" t="str">
        <f>IFERROR(VLOOKUP(B97,'Core Indicators'!$E$3:$G$9906,3,FALSE),"x")</f>
        <v>x</v>
      </c>
      <c r="P97" s="263">
        <v>100830</v>
      </c>
      <c r="Q97" s="257"/>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c r="CF97" s="257"/>
      <c r="CG97" s="257"/>
      <c r="CH97" s="257"/>
      <c r="CI97" s="257"/>
      <c r="CJ97" s="257"/>
      <c r="CK97" s="257"/>
      <c r="CL97" s="257"/>
      <c r="CM97" s="257"/>
      <c r="CN97" s="257"/>
      <c r="CO97" s="257"/>
      <c r="CP97" s="257"/>
      <c r="CQ97" s="257"/>
      <c r="CR97" s="257"/>
      <c r="CS97" s="257"/>
      <c r="CT97" s="257"/>
      <c r="CU97" s="257"/>
      <c r="CV97" s="257"/>
      <c r="CW97" s="257"/>
      <c r="CX97" s="257"/>
      <c r="CY97" s="257"/>
      <c r="CZ97" s="257"/>
      <c r="DA97" s="257"/>
      <c r="DB97" s="257"/>
      <c r="DC97" s="257"/>
      <c r="DD97" s="257"/>
      <c r="DE97" s="257"/>
      <c r="DF97" s="257"/>
      <c r="DG97" s="257"/>
      <c r="DH97" s="257"/>
      <c r="DI97" s="257"/>
      <c r="DJ97" s="257"/>
      <c r="DK97" s="257"/>
      <c r="DL97" s="257"/>
    </row>
    <row r="98" spans="1:116" x14ac:dyDescent="0.35">
      <c r="A98" s="258" t="s">
        <v>7881</v>
      </c>
      <c r="B98" s="259" t="s">
        <v>7882</v>
      </c>
      <c r="C98" s="262">
        <v>0.77369999599999995</v>
      </c>
      <c r="D98" s="263">
        <v>4</v>
      </c>
      <c r="E98" s="262">
        <v>0.44</v>
      </c>
      <c r="F98" s="262" t="s">
        <v>17</v>
      </c>
      <c r="G98" s="262">
        <v>0.08</v>
      </c>
      <c r="H98" s="262">
        <v>37.9</v>
      </c>
      <c r="I98" s="263">
        <v>5</v>
      </c>
      <c r="J98" s="263" t="str">
        <f>IFERROR(VLOOKUP($B98,'Core Indicators'!$E$3:$EU$906,147,FALSE),"x")</f>
        <v>x</v>
      </c>
      <c r="K98" s="264">
        <v>0.78</v>
      </c>
      <c r="L98" s="262" t="s">
        <v>17</v>
      </c>
      <c r="M98" s="263">
        <v>73</v>
      </c>
      <c r="N98" s="263">
        <v>64</v>
      </c>
      <c r="O98" s="263" t="str">
        <f>IFERROR(VLOOKUP(B98,'Core Indicators'!$E$3:$G$9906,3,FALSE),"x")</f>
        <v>x</v>
      </c>
      <c r="P98" s="263">
        <v>21640</v>
      </c>
      <c r="Q98" s="257"/>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c r="CO98" s="257"/>
      <c r="CP98" s="257"/>
      <c r="CQ98" s="257"/>
      <c r="CR98" s="257"/>
      <c r="CS98" s="257"/>
      <c r="CT98" s="257"/>
      <c r="CU98" s="257"/>
      <c r="CV98" s="257"/>
      <c r="CW98" s="257"/>
      <c r="CX98" s="257"/>
      <c r="CY98" s="257"/>
      <c r="CZ98" s="257"/>
      <c r="DA98" s="257"/>
      <c r="DB98" s="257"/>
      <c r="DC98" s="257"/>
      <c r="DD98" s="257"/>
      <c r="DE98" s="257"/>
      <c r="DF98" s="257"/>
      <c r="DG98" s="257"/>
      <c r="DH98" s="257"/>
      <c r="DI98" s="257"/>
      <c r="DJ98" s="257"/>
      <c r="DK98" s="257"/>
      <c r="DL98" s="257"/>
    </row>
    <row r="99" spans="1:116" x14ac:dyDescent="0.35">
      <c r="A99" s="258" t="s">
        <v>652</v>
      </c>
      <c r="B99" s="259" t="s">
        <v>7883</v>
      </c>
      <c r="C99" s="262">
        <v>0.12520399600000001</v>
      </c>
      <c r="D99" s="263">
        <v>12</v>
      </c>
      <c r="E99" s="262">
        <v>5.4999999999999997E-3</v>
      </c>
      <c r="F99" s="262" t="s">
        <v>17</v>
      </c>
      <c r="G99" s="262">
        <v>4.2999999999999997E-2</v>
      </c>
      <c r="H99" s="262">
        <v>33.700000000000003</v>
      </c>
      <c r="I99" s="263">
        <v>0</v>
      </c>
      <c r="J99" s="263">
        <f>IFERROR(VLOOKUP($B99,'Core Indicators'!$E$3:$EU$906,147,FALSE),"x")</f>
        <v>666</v>
      </c>
      <c r="K99" s="264">
        <v>0.39</v>
      </c>
      <c r="L99" s="262" t="s">
        <v>17</v>
      </c>
      <c r="M99" s="263">
        <v>89</v>
      </c>
      <c r="N99" s="263">
        <v>54</v>
      </c>
      <c r="O99" s="263">
        <f>IFERROR(VLOOKUP(B99,'Core Indicators'!$E$3:$G$9906,3,FALSE),"x")</f>
        <v>59153000</v>
      </c>
      <c r="P99" s="263">
        <v>295717</v>
      </c>
      <c r="Q99" s="257"/>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c r="CF99" s="257"/>
      <c r="CG99" s="257"/>
      <c r="CH99" s="257"/>
      <c r="CI99" s="257"/>
      <c r="CJ99" s="257"/>
      <c r="CK99" s="257"/>
      <c r="CL99" s="257"/>
      <c r="CM99" s="257"/>
      <c r="CN99" s="257"/>
      <c r="CO99" s="257"/>
      <c r="CP99" s="257"/>
      <c r="CQ99" s="257"/>
      <c r="CR99" s="257"/>
      <c r="CS99" s="257"/>
      <c r="CT99" s="257"/>
      <c r="CU99" s="257"/>
      <c r="CV99" s="257"/>
      <c r="CW99" s="257"/>
      <c r="CX99" s="257"/>
      <c r="CY99" s="257"/>
      <c r="CZ99" s="257"/>
      <c r="DA99" s="257"/>
      <c r="DB99" s="257"/>
      <c r="DC99" s="257"/>
      <c r="DD99" s="257"/>
      <c r="DE99" s="257"/>
      <c r="DF99" s="257"/>
      <c r="DG99" s="257"/>
      <c r="DH99" s="257"/>
      <c r="DI99" s="257"/>
      <c r="DJ99" s="257"/>
      <c r="DK99" s="257"/>
      <c r="DL99" s="257"/>
    </row>
    <row r="100" spans="1:116" x14ac:dyDescent="0.35">
      <c r="A100" s="258" t="s">
        <v>7884</v>
      </c>
      <c r="B100" s="259" t="s">
        <v>7885</v>
      </c>
      <c r="C100" s="262">
        <v>0</v>
      </c>
      <c r="D100" s="263">
        <v>13</v>
      </c>
      <c r="E100" s="262">
        <v>0</v>
      </c>
      <c r="F100" s="262">
        <v>8.0500000000000007</v>
      </c>
      <c r="G100" s="262">
        <v>0.35799999999999998</v>
      </c>
      <c r="H100" s="262">
        <v>39.9</v>
      </c>
      <c r="I100" s="263">
        <v>3</v>
      </c>
      <c r="J100" s="263" t="str">
        <f>IFERROR(VLOOKUP($B100,'Core Indicators'!$E$3:$EU$906,147,FALSE),"x")</f>
        <v>x</v>
      </c>
      <c r="K100" s="264">
        <v>-0.17</v>
      </c>
      <c r="L100" s="262">
        <v>7.1</v>
      </c>
      <c r="M100" s="263">
        <v>80</v>
      </c>
      <c r="N100" s="263">
        <v>44</v>
      </c>
      <c r="O100" s="263" t="str">
        <f>IFERROR(VLOOKUP(B100,'Core Indicators'!$E$3:$G$9906,3,FALSE),"x")</f>
        <v>x</v>
      </c>
      <c r="P100" s="263">
        <v>10830</v>
      </c>
      <c r="Q100" s="257"/>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c r="CF100" s="257"/>
      <c r="CG100" s="257"/>
      <c r="CH100" s="257"/>
      <c r="CI100" s="257"/>
      <c r="CJ100" s="257"/>
      <c r="CK100" s="257"/>
      <c r="CL100" s="257"/>
      <c r="CM100" s="257"/>
      <c r="CN100" s="257"/>
      <c r="CO100" s="257"/>
      <c r="CP100" s="257"/>
      <c r="CQ100" s="257"/>
      <c r="CR100" s="257"/>
      <c r="CS100" s="257"/>
      <c r="CT100" s="257"/>
      <c r="CU100" s="257"/>
      <c r="CV100" s="257"/>
      <c r="CW100" s="257"/>
      <c r="CX100" s="257"/>
      <c r="CY100" s="257"/>
      <c r="CZ100" s="257"/>
      <c r="DA100" s="257"/>
      <c r="DB100" s="257"/>
      <c r="DC100" s="257"/>
      <c r="DD100" s="257"/>
      <c r="DE100" s="257"/>
      <c r="DF100" s="257"/>
      <c r="DG100" s="257"/>
      <c r="DH100" s="257"/>
      <c r="DI100" s="257"/>
      <c r="DJ100" s="257"/>
      <c r="DK100" s="257"/>
      <c r="DL100" s="257"/>
    </row>
    <row r="101" spans="1:116" x14ac:dyDescent="0.35">
      <c r="A101" s="258" t="s">
        <v>7886</v>
      </c>
      <c r="B101" s="259" t="s">
        <v>7887</v>
      </c>
      <c r="C101" s="262" t="s">
        <v>17</v>
      </c>
      <c r="D101" s="263" t="s">
        <v>17</v>
      </c>
      <c r="E101" s="262" t="s">
        <v>17</v>
      </c>
      <c r="F101" s="262" t="s">
        <v>17</v>
      </c>
      <c r="G101" s="262" t="s">
        <v>17</v>
      </c>
      <c r="H101" s="262" t="s">
        <v>17</v>
      </c>
      <c r="I101" s="263" t="s">
        <v>17</v>
      </c>
      <c r="J101" s="263" t="str">
        <f>IFERROR(VLOOKUP($B101,'Core Indicators'!$E$3:$EU$906,147,FALSE),"x")</f>
        <v>x</v>
      </c>
      <c r="K101" s="264">
        <v>1.68</v>
      </c>
      <c r="L101" s="262" t="s">
        <v>17</v>
      </c>
      <c r="M101" s="263" t="s">
        <v>17</v>
      </c>
      <c r="N101" s="263" t="s">
        <v>17</v>
      </c>
      <c r="O101" s="263" t="str">
        <f>IFERROR(VLOOKUP(B101,'Core Indicators'!$E$3:$G$9906,3,FALSE),"x")</f>
        <v>x</v>
      </c>
      <c r="P101" s="263" t="s">
        <v>17</v>
      </c>
      <c r="Q101" s="257"/>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S101" s="257"/>
      <c r="CT101" s="257"/>
      <c r="CU101" s="257"/>
      <c r="CV101" s="257"/>
      <c r="CW101" s="257"/>
      <c r="CX101" s="257"/>
      <c r="CY101" s="257"/>
      <c r="CZ101" s="257"/>
      <c r="DA101" s="257"/>
      <c r="DB101" s="257"/>
      <c r="DC101" s="257"/>
      <c r="DD101" s="257"/>
      <c r="DE101" s="257"/>
      <c r="DF101" s="257"/>
      <c r="DG101" s="257"/>
      <c r="DH101" s="257"/>
      <c r="DI101" s="257"/>
      <c r="DJ101" s="257"/>
      <c r="DK101" s="257"/>
      <c r="DL101" s="257"/>
    </row>
    <row r="102" spans="1:116" x14ac:dyDescent="0.35">
      <c r="A102" s="258" t="s">
        <v>55</v>
      </c>
      <c r="B102" s="259" t="s">
        <v>7888</v>
      </c>
      <c r="C102" s="262">
        <v>0.58639999499999995</v>
      </c>
      <c r="D102" s="263">
        <v>2</v>
      </c>
      <c r="E102" s="262">
        <v>0.57999999999999996</v>
      </c>
      <c r="F102" s="262">
        <v>4.0333333329999999</v>
      </c>
      <c r="G102" s="262">
        <v>0.433</v>
      </c>
      <c r="H102" s="262">
        <v>33.700000000000003</v>
      </c>
      <c r="I102" s="263">
        <v>3</v>
      </c>
      <c r="J102" s="263">
        <f>IFERROR(VLOOKUP($B102,'Core Indicators'!$E$3:$EU$906,147,FALSE),"x")</f>
        <v>0</v>
      </c>
      <c r="K102" s="264">
        <v>0.26</v>
      </c>
      <c r="L102" s="262">
        <v>4.87</v>
      </c>
      <c r="M102" s="263">
        <v>34</v>
      </c>
      <c r="N102" s="263">
        <v>49</v>
      </c>
      <c r="O102" s="263">
        <f>IFERROR(VLOOKUP(B102,'Core Indicators'!$E$3:$G$9906,3,FALSE),"x")</f>
        <v>11836000</v>
      </c>
      <c r="P102" s="263">
        <v>88794</v>
      </c>
      <c r="Q102" s="257"/>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c r="CF102" s="257"/>
      <c r="CG102" s="257"/>
      <c r="CH102" s="257"/>
      <c r="CI102" s="257"/>
      <c r="CJ102" s="257"/>
      <c r="CK102" s="257"/>
      <c r="CL102" s="257"/>
      <c r="CM102" s="257"/>
      <c r="CN102" s="257"/>
      <c r="CO102" s="257"/>
      <c r="CP102" s="257"/>
      <c r="CQ102" s="257"/>
      <c r="CR102" s="257"/>
      <c r="CS102" s="257"/>
      <c r="CT102" s="257"/>
      <c r="CU102" s="257"/>
      <c r="CV102" s="257"/>
      <c r="CW102" s="257"/>
      <c r="CX102" s="257"/>
      <c r="CY102" s="257"/>
      <c r="CZ102" s="257"/>
      <c r="DA102" s="257"/>
      <c r="DB102" s="257"/>
      <c r="DC102" s="257"/>
      <c r="DD102" s="257"/>
      <c r="DE102" s="257"/>
      <c r="DF102" s="257"/>
      <c r="DG102" s="257"/>
      <c r="DH102" s="257"/>
      <c r="DI102" s="257"/>
      <c r="DJ102" s="257"/>
      <c r="DK102" s="257"/>
      <c r="DL102" s="257"/>
    </row>
    <row r="103" spans="1:116" x14ac:dyDescent="0.35">
      <c r="A103" s="258" t="s">
        <v>7889</v>
      </c>
      <c r="B103" s="259" t="s">
        <v>7890</v>
      </c>
      <c r="C103" s="262">
        <v>4.1406014999999997E-2</v>
      </c>
      <c r="D103" s="263">
        <v>12</v>
      </c>
      <c r="E103" s="262">
        <v>2.2020000000000001E-2</v>
      </c>
      <c r="F103" s="262" t="s">
        <v>17</v>
      </c>
      <c r="G103" s="262">
        <v>5.8999999999999997E-2</v>
      </c>
      <c r="H103" s="262">
        <v>32.299999999999997</v>
      </c>
      <c r="I103" s="263">
        <v>2</v>
      </c>
      <c r="J103" s="263" t="str">
        <f>IFERROR(VLOOKUP($B103,'Core Indicators'!$E$3:$EU$906,147,FALSE),"x")</f>
        <v>x</v>
      </c>
      <c r="K103" s="264">
        <v>1.54</v>
      </c>
      <c r="L103" s="262" t="s">
        <v>17</v>
      </c>
      <c r="M103" s="263">
        <v>96</v>
      </c>
      <c r="N103" s="263">
        <v>71</v>
      </c>
      <c r="O103" s="263" t="str">
        <f>IFERROR(VLOOKUP(B103,'Core Indicators'!$E$3:$G$9906,3,FALSE),"x")</f>
        <v>x</v>
      </c>
      <c r="P103" s="263">
        <v>364500</v>
      </c>
      <c r="Q103" s="257"/>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c r="CF103" s="257"/>
      <c r="CG103" s="257"/>
      <c r="CH103" s="257"/>
      <c r="CI103" s="257"/>
      <c r="CJ103" s="257"/>
      <c r="CK103" s="257"/>
      <c r="CL103" s="257"/>
      <c r="CM103" s="257"/>
      <c r="CN103" s="257"/>
      <c r="CO103" s="257"/>
      <c r="CP103" s="257"/>
      <c r="CQ103" s="257"/>
      <c r="CR103" s="257"/>
      <c r="CS103" s="257"/>
      <c r="CT103" s="257"/>
      <c r="CU103" s="257"/>
      <c r="CV103" s="257"/>
      <c r="CW103" s="257"/>
      <c r="CX103" s="257"/>
      <c r="CY103" s="257"/>
      <c r="CZ103" s="257"/>
      <c r="DA103" s="257"/>
      <c r="DB103" s="257"/>
      <c r="DC103" s="257"/>
      <c r="DD103" s="257"/>
      <c r="DE103" s="257"/>
      <c r="DF103" s="257"/>
      <c r="DG103" s="257"/>
      <c r="DH103" s="257"/>
      <c r="DI103" s="257"/>
      <c r="DJ103" s="257"/>
      <c r="DK103" s="257"/>
      <c r="DL103" s="257"/>
    </row>
    <row r="104" spans="1:116" x14ac:dyDescent="0.35">
      <c r="A104" s="258" t="s">
        <v>7891</v>
      </c>
      <c r="B104" s="259" t="s">
        <v>7892</v>
      </c>
      <c r="C104" s="262">
        <v>0.492865989</v>
      </c>
      <c r="D104" s="263">
        <v>4</v>
      </c>
      <c r="E104" s="262">
        <v>0.41699999999999998</v>
      </c>
      <c r="F104" s="262">
        <v>3.733333333</v>
      </c>
      <c r="G104" s="262">
        <v>0.182</v>
      </c>
      <c r="H104" s="262">
        <v>29.2</v>
      </c>
      <c r="I104" s="263">
        <v>2</v>
      </c>
      <c r="J104" s="263" t="str">
        <f>IFERROR(VLOOKUP($B104,'Core Indicators'!$E$3:$EU$906,147,FALSE),"x")</f>
        <v>x</v>
      </c>
      <c r="K104" s="264">
        <v>-0.45</v>
      </c>
      <c r="L104" s="262">
        <v>4.9400000000000004</v>
      </c>
      <c r="M104" s="263">
        <v>23</v>
      </c>
      <c r="N104" s="263">
        <v>40</v>
      </c>
      <c r="O104" s="263" t="str">
        <f>IFERROR(VLOOKUP(B104,'Core Indicators'!$E$3:$G$9906,3,FALSE),"x")</f>
        <v>x</v>
      </c>
      <c r="P104" s="263">
        <v>2699700</v>
      </c>
      <c r="Q104" s="257"/>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c r="CF104" s="257"/>
      <c r="CG104" s="257"/>
      <c r="CH104" s="257"/>
      <c r="CI104" s="257"/>
      <c r="CJ104" s="257"/>
      <c r="CK104" s="257"/>
      <c r="CL104" s="257"/>
      <c r="CM104" s="257"/>
      <c r="CN104" s="257"/>
      <c r="CO104" s="257"/>
      <c r="CP104" s="257"/>
      <c r="CQ104" s="257"/>
      <c r="CR104" s="257"/>
      <c r="CS104" s="257"/>
      <c r="CT104" s="257"/>
      <c r="CU104" s="257"/>
      <c r="CV104" s="257"/>
      <c r="CW104" s="257"/>
      <c r="CX104" s="257"/>
      <c r="CY104" s="257"/>
      <c r="CZ104" s="257"/>
      <c r="DA104" s="257"/>
      <c r="DB104" s="257"/>
      <c r="DC104" s="257"/>
      <c r="DD104" s="257"/>
      <c r="DE104" s="257"/>
      <c r="DF104" s="257"/>
      <c r="DG104" s="257"/>
      <c r="DH104" s="257"/>
      <c r="DI104" s="257"/>
      <c r="DJ104" s="257"/>
      <c r="DK104" s="257"/>
      <c r="DL104" s="257"/>
    </row>
    <row r="105" spans="1:116" x14ac:dyDescent="0.35">
      <c r="A105" s="258" t="s">
        <v>427</v>
      </c>
      <c r="B105" s="259" t="s">
        <v>7893</v>
      </c>
      <c r="C105" s="262">
        <v>0.85490000300000002</v>
      </c>
      <c r="D105" s="263">
        <v>4</v>
      </c>
      <c r="E105" s="262">
        <v>0.08</v>
      </c>
      <c r="F105" s="262">
        <v>5.85</v>
      </c>
      <c r="G105" s="262">
        <v>0.52600000000000002</v>
      </c>
      <c r="H105" s="262">
        <v>38.700000000000003</v>
      </c>
      <c r="I105" s="263">
        <v>5</v>
      </c>
      <c r="J105" s="263" t="str">
        <f>IFERROR(VLOOKUP($B105,'Core Indicators'!$E$3:$EU$906,147,FALSE),"x")</f>
        <v>x</v>
      </c>
      <c r="K105" s="264">
        <v>-0.33</v>
      </c>
      <c r="L105" s="262">
        <v>5.84</v>
      </c>
      <c r="M105" s="263">
        <v>51</v>
      </c>
      <c r="N105" s="263">
        <v>32</v>
      </c>
      <c r="O105" s="263">
        <f>IFERROR(VLOOKUP(B105,'Core Indicators'!$E$3:$G$9906,3,FALSE),"x")</f>
        <v>58353000</v>
      </c>
      <c r="P105" s="263">
        <v>569140</v>
      </c>
      <c r="Q105" s="257"/>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row>
    <row r="106" spans="1:116" x14ac:dyDescent="0.35">
      <c r="A106" s="258" t="s">
        <v>7894</v>
      </c>
      <c r="B106" s="259" t="s">
        <v>7895</v>
      </c>
      <c r="C106" s="262">
        <v>0.54403001500000003</v>
      </c>
      <c r="D106" s="263">
        <v>6</v>
      </c>
      <c r="E106" s="262">
        <v>0.27300000000000002</v>
      </c>
      <c r="F106" s="262">
        <v>4.5666666669999998</v>
      </c>
      <c r="G106" s="262">
        <v>0.34</v>
      </c>
      <c r="H106" s="262">
        <v>26.4</v>
      </c>
      <c r="I106" s="263">
        <v>3</v>
      </c>
      <c r="J106" s="263" t="str">
        <f>IFERROR(VLOOKUP($B106,'Core Indicators'!$E$3:$EU$906,147,FALSE),"x")</f>
        <v>x</v>
      </c>
      <c r="K106" s="264">
        <v>-1.17</v>
      </c>
      <c r="L106" s="262">
        <v>4.9800000000000004</v>
      </c>
      <c r="M106" s="263">
        <v>26</v>
      </c>
      <c r="N106" s="263">
        <v>25</v>
      </c>
      <c r="O106" s="263" t="str">
        <f>IFERROR(VLOOKUP(B106,'Core Indicators'!$E$3:$G$9906,3,FALSE),"x")</f>
        <v>x</v>
      </c>
      <c r="P106" s="263">
        <v>191800</v>
      </c>
      <c r="Q106" s="257"/>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row>
    <row r="107" spans="1:116" x14ac:dyDescent="0.35">
      <c r="A107" s="258" t="s">
        <v>7896</v>
      </c>
      <c r="B107" s="259" t="s">
        <v>7897</v>
      </c>
      <c r="C107" s="262">
        <v>9.6800022999999999E-2</v>
      </c>
      <c r="D107" s="263">
        <v>9</v>
      </c>
      <c r="E107" s="262">
        <v>3.5000000000000003E-2</v>
      </c>
      <c r="F107" s="262">
        <v>3.0333333329999999</v>
      </c>
      <c r="G107" s="262">
        <v>0.50600000000000001</v>
      </c>
      <c r="H107" s="262" t="s">
        <v>17</v>
      </c>
      <c r="I107" s="263">
        <v>2</v>
      </c>
      <c r="J107" s="263" t="str">
        <f>IFERROR(VLOOKUP($B107,'Core Indicators'!$E$3:$EU$906,147,FALSE),"x")</f>
        <v>x</v>
      </c>
      <c r="K107" s="264">
        <v>-0.82</v>
      </c>
      <c r="L107" s="262">
        <v>3.87</v>
      </c>
      <c r="M107" s="263">
        <v>23</v>
      </c>
      <c r="N107" s="263">
        <v>21</v>
      </c>
      <c r="O107" s="263" t="str">
        <f>IFERROR(VLOOKUP(B107,'Core Indicators'!$E$3:$G$9906,3,FALSE),"x")</f>
        <v>x</v>
      </c>
      <c r="P107" s="263">
        <v>176520</v>
      </c>
      <c r="Q107" s="257"/>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c r="CF107" s="257"/>
      <c r="CG107" s="257"/>
      <c r="CH107" s="257"/>
      <c r="CI107" s="257"/>
      <c r="CJ107" s="257"/>
      <c r="CK107" s="257"/>
      <c r="CL107" s="257"/>
      <c r="CM107" s="257"/>
      <c r="CN107" s="257"/>
      <c r="CO107" s="257"/>
      <c r="CP107" s="257"/>
      <c r="CQ107" s="257"/>
      <c r="CR107" s="257"/>
      <c r="CS107" s="257"/>
      <c r="CT107" s="257"/>
      <c r="CU107" s="257"/>
      <c r="CV107" s="257"/>
      <c r="CW107" s="257"/>
      <c r="CX107" s="257"/>
      <c r="CY107" s="257"/>
      <c r="CZ107" s="257"/>
      <c r="DA107" s="257"/>
      <c r="DB107" s="257"/>
      <c r="DC107" s="257"/>
      <c r="DD107" s="257"/>
      <c r="DE107" s="257"/>
      <c r="DF107" s="257"/>
      <c r="DG107" s="257"/>
      <c r="DH107" s="257"/>
      <c r="DI107" s="257"/>
      <c r="DJ107" s="257"/>
      <c r="DK107" s="257"/>
      <c r="DL107" s="257"/>
    </row>
    <row r="108" spans="1:116" x14ac:dyDescent="0.35">
      <c r="A108" s="258" t="s">
        <v>7898</v>
      </c>
      <c r="B108" s="259" t="s">
        <v>7899</v>
      </c>
      <c r="C108" s="262">
        <v>0</v>
      </c>
      <c r="D108" s="263">
        <v>13</v>
      </c>
      <c r="E108" s="262">
        <v>0</v>
      </c>
      <c r="F108" s="262" t="s">
        <v>17</v>
      </c>
      <c r="G108" s="262" t="s">
        <v>17</v>
      </c>
      <c r="H108" s="262">
        <v>27.8</v>
      </c>
      <c r="I108" s="263">
        <v>0</v>
      </c>
      <c r="J108" s="263" t="str">
        <f>IFERROR(VLOOKUP($B108,'Core Indicators'!$E$3:$EU$906,147,FALSE),"x")</f>
        <v>x</v>
      </c>
      <c r="K108" s="264">
        <v>0.59</v>
      </c>
      <c r="L108" s="262" t="s">
        <v>17</v>
      </c>
      <c r="M108" s="263">
        <v>89</v>
      </c>
      <c r="N108" s="263" t="s">
        <v>17</v>
      </c>
      <c r="O108" s="263" t="str">
        <f>IFERROR(VLOOKUP(B108,'Core Indicators'!$E$3:$G$9906,3,FALSE),"x")</f>
        <v>x</v>
      </c>
      <c r="P108" s="263">
        <v>810</v>
      </c>
      <c r="Q108" s="257"/>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c r="CF108" s="257"/>
      <c r="CG108" s="257"/>
      <c r="CH108" s="257"/>
      <c r="CI108" s="257"/>
      <c r="CJ108" s="257"/>
      <c r="CK108" s="257"/>
      <c r="CL108" s="257"/>
      <c r="CM108" s="257"/>
      <c r="CN108" s="257"/>
      <c r="CO108" s="257"/>
      <c r="CP108" s="257"/>
      <c r="CQ108" s="257"/>
      <c r="CR108" s="257"/>
      <c r="CS108" s="257"/>
      <c r="CT108" s="257"/>
      <c r="CU108" s="257"/>
      <c r="CV108" s="257"/>
      <c r="CW108" s="257"/>
      <c r="CX108" s="257"/>
      <c r="CY108" s="257"/>
      <c r="CZ108" s="257"/>
      <c r="DA108" s="257"/>
      <c r="DB108" s="257"/>
      <c r="DC108" s="257"/>
      <c r="DD108" s="257"/>
      <c r="DE108" s="257"/>
      <c r="DF108" s="257"/>
      <c r="DG108" s="257"/>
      <c r="DH108" s="257"/>
      <c r="DI108" s="257"/>
      <c r="DJ108" s="257"/>
      <c r="DK108" s="257"/>
      <c r="DL108" s="257"/>
    </row>
    <row r="109" spans="1:116" x14ac:dyDescent="0.35">
      <c r="A109" s="258" t="s">
        <v>7900</v>
      </c>
      <c r="B109" s="259" t="s">
        <v>7901</v>
      </c>
      <c r="C109" s="262">
        <v>0</v>
      </c>
      <c r="D109" s="263">
        <v>13</v>
      </c>
      <c r="E109" s="262">
        <v>0</v>
      </c>
      <c r="F109" s="262" t="s">
        <v>17</v>
      </c>
      <c r="G109" s="262" t="s">
        <v>17</v>
      </c>
      <c r="H109" s="262" t="s">
        <v>17</v>
      </c>
      <c r="I109" s="263">
        <v>0</v>
      </c>
      <c r="J109" s="263" t="str">
        <f>IFERROR(VLOOKUP($B109,'Core Indicators'!$E$3:$EU$906,147,FALSE),"x")</f>
        <v>x</v>
      </c>
      <c r="K109" s="264">
        <v>0.48</v>
      </c>
      <c r="L109" s="262" t="s">
        <v>17</v>
      </c>
      <c r="M109" s="263">
        <v>89</v>
      </c>
      <c r="N109" s="263" t="s">
        <v>17</v>
      </c>
      <c r="O109" s="263" t="str">
        <f>IFERROR(VLOOKUP(B109,'Core Indicators'!$E$3:$G$9906,3,FALSE),"x")</f>
        <v>x</v>
      </c>
      <c r="P109" s="263">
        <v>260</v>
      </c>
      <c r="Q109" s="257"/>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c r="CO109" s="257"/>
      <c r="CP109" s="257"/>
      <c r="CQ109" s="257"/>
      <c r="CR109" s="257"/>
      <c r="CS109" s="257"/>
      <c r="CT109" s="257"/>
      <c r="CU109" s="257"/>
      <c r="CV109" s="257"/>
      <c r="CW109" s="257"/>
      <c r="CX109" s="257"/>
      <c r="CY109" s="257"/>
      <c r="CZ109" s="257"/>
      <c r="DA109" s="257"/>
      <c r="DB109" s="257"/>
      <c r="DC109" s="257"/>
      <c r="DD109" s="257"/>
      <c r="DE109" s="257"/>
      <c r="DF109" s="257"/>
      <c r="DG109" s="257"/>
      <c r="DH109" s="257"/>
      <c r="DI109" s="257"/>
      <c r="DJ109" s="257"/>
      <c r="DK109" s="257"/>
      <c r="DL109" s="257"/>
    </row>
    <row r="110" spans="1:116" x14ac:dyDescent="0.35">
      <c r="A110" s="258" t="s">
        <v>7902</v>
      </c>
      <c r="B110" s="259" t="s">
        <v>7903</v>
      </c>
      <c r="C110" s="262">
        <v>0</v>
      </c>
      <c r="D110" s="263">
        <v>10</v>
      </c>
      <c r="E110" s="262">
        <v>0</v>
      </c>
      <c r="F110" s="262">
        <v>8.5500000000000007</v>
      </c>
      <c r="G110" s="262">
        <v>3.7999999999999999E-2</v>
      </c>
      <c r="H110" s="262">
        <v>32.9</v>
      </c>
      <c r="I110" s="263">
        <v>2</v>
      </c>
      <c r="J110" s="263" t="str">
        <f>IFERROR(VLOOKUP($B110,'Core Indicators'!$E$3:$EU$906,147,FALSE),"x")</f>
        <v>x</v>
      </c>
      <c r="K110" s="264">
        <v>1.25</v>
      </c>
      <c r="L110" s="262">
        <v>8.56</v>
      </c>
      <c r="M110" s="263">
        <v>81</v>
      </c>
      <c r="N110" s="263">
        <v>64</v>
      </c>
      <c r="O110" s="263" t="str">
        <f>IFERROR(VLOOKUP(B110,'Core Indicators'!$E$3:$G$9906,3,FALSE),"x")</f>
        <v>x</v>
      </c>
      <c r="P110" s="263">
        <v>97600</v>
      </c>
      <c r="Q110" s="257"/>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c r="CF110" s="257"/>
      <c r="CG110" s="257"/>
      <c r="CH110" s="257"/>
      <c r="CI110" s="257"/>
      <c r="CJ110" s="257"/>
      <c r="CK110" s="257"/>
      <c r="CL110" s="257"/>
      <c r="CM110" s="257"/>
      <c r="CN110" s="257"/>
      <c r="CO110" s="257"/>
      <c r="CP110" s="257"/>
      <c r="CQ110" s="257"/>
      <c r="CR110" s="257"/>
      <c r="CS110" s="257"/>
      <c r="CT110" s="257"/>
      <c r="CU110" s="257"/>
      <c r="CV110" s="257"/>
      <c r="CW110" s="257"/>
      <c r="CX110" s="257"/>
      <c r="CY110" s="257"/>
      <c r="CZ110" s="257"/>
      <c r="DA110" s="257"/>
      <c r="DB110" s="257"/>
      <c r="DC110" s="257"/>
      <c r="DD110" s="257"/>
      <c r="DE110" s="257"/>
      <c r="DF110" s="257"/>
      <c r="DG110" s="257"/>
      <c r="DH110" s="257"/>
      <c r="DI110" s="257"/>
      <c r="DJ110" s="257"/>
      <c r="DK110" s="257"/>
      <c r="DL110" s="257"/>
    </row>
    <row r="111" spans="1:116" x14ac:dyDescent="0.35">
      <c r="A111" s="258" t="s">
        <v>7904</v>
      </c>
      <c r="B111" s="259" t="s">
        <v>7905</v>
      </c>
      <c r="C111" s="262">
        <v>0.93409999799999999</v>
      </c>
      <c r="D111" s="263">
        <v>5</v>
      </c>
      <c r="E111" s="262">
        <v>0.15</v>
      </c>
      <c r="F111" s="262">
        <v>4.5333333329999999</v>
      </c>
      <c r="G111" s="262">
        <v>0.188</v>
      </c>
      <c r="H111" s="262" t="s">
        <v>17</v>
      </c>
      <c r="I111" s="263">
        <v>1</v>
      </c>
      <c r="J111" s="263" t="str">
        <f>IFERROR(VLOOKUP($B111,'Core Indicators'!$E$3:$EU$906,147,FALSE),"x")</f>
        <v>x</v>
      </c>
      <c r="K111" s="264">
        <v>0.34</v>
      </c>
      <c r="L111" s="262">
        <v>5.77</v>
      </c>
      <c r="M111" s="263">
        <v>31</v>
      </c>
      <c r="N111" s="263">
        <v>46</v>
      </c>
      <c r="O111" s="263" t="str">
        <f>IFERROR(VLOOKUP(B111,'Core Indicators'!$E$3:$G$9906,3,FALSE),"x")</f>
        <v>x</v>
      </c>
      <c r="P111" s="263">
        <v>17820</v>
      </c>
      <c r="Q111" s="257"/>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c r="CF111" s="257"/>
      <c r="CG111" s="257"/>
      <c r="CH111" s="257"/>
      <c r="CI111" s="257"/>
      <c r="CJ111" s="257"/>
      <c r="CK111" s="257"/>
      <c r="CL111" s="257"/>
      <c r="CM111" s="257"/>
      <c r="CN111" s="257"/>
      <c r="CO111" s="257"/>
      <c r="CP111" s="257"/>
      <c r="CQ111" s="257"/>
      <c r="CR111" s="257"/>
      <c r="CS111" s="257"/>
      <c r="CT111" s="257"/>
      <c r="CU111" s="257"/>
      <c r="CV111" s="257"/>
      <c r="CW111" s="257"/>
      <c r="CX111" s="257"/>
      <c r="CY111" s="257"/>
      <c r="CZ111" s="257"/>
      <c r="DA111" s="257"/>
      <c r="DB111" s="257"/>
      <c r="DC111" s="257"/>
      <c r="DD111" s="257"/>
      <c r="DE111" s="257"/>
      <c r="DF111" s="257"/>
      <c r="DG111" s="257"/>
      <c r="DH111" s="257"/>
      <c r="DI111" s="257"/>
      <c r="DJ111" s="257"/>
      <c r="DK111" s="257"/>
      <c r="DL111" s="257"/>
    </row>
    <row r="112" spans="1:116" x14ac:dyDescent="0.35">
      <c r="A112" s="258" t="s">
        <v>7906</v>
      </c>
      <c r="B112" s="259" t="s">
        <v>7907</v>
      </c>
      <c r="C112" s="262">
        <v>0.64979998900000002</v>
      </c>
      <c r="D112" s="263">
        <v>2</v>
      </c>
      <c r="E112" s="262">
        <v>0.39700000000000002</v>
      </c>
      <c r="F112" s="262">
        <v>3.0833333330000001</v>
      </c>
      <c r="G112" s="262">
        <v>0.47499999999999998</v>
      </c>
      <c r="H112" s="262">
        <v>38.799999999999997</v>
      </c>
      <c r="I112" s="263">
        <v>2</v>
      </c>
      <c r="J112" s="263" t="str">
        <f>IFERROR(VLOOKUP($B112,'Core Indicators'!$E$3:$EU$906,147,FALSE),"x")</f>
        <v>x</v>
      </c>
      <c r="K112" s="264">
        <v>-0.83</v>
      </c>
      <c r="L112" s="262">
        <v>3.47</v>
      </c>
      <c r="M112" s="263">
        <v>13</v>
      </c>
      <c r="N112" s="263">
        <v>33</v>
      </c>
      <c r="O112" s="263" t="str">
        <f>IFERROR(VLOOKUP(B112,'Core Indicators'!$E$3:$G$9906,3,FALSE),"x")</f>
        <v>x</v>
      </c>
      <c r="P112" s="263">
        <v>230800</v>
      </c>
      <c r="Q112" s="257"/>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c r="CF112" s="257"/>
      <c r="CG112" s="257"/>
      <c r="CH112" s="257"/>
      <c r="CI112" s="257"/>
      <c r="CJ112" s="257"/>
      <c r="CK112" s="257"/>
      <c r="CL112" s="257"/>
      <c r="CM112" s="257"/>
      <c r="CN112" s="257"/>
      <c r="CO112" s="257"/>
      <c r="CP112" s="257"/>
      <c r="CQ112" s="257"/>
      <c r="CR112" s="257"/>
      <c r="CS112" s="257"/>
      <c r="CT112" s="257"/>
      <c r="CU112" s="257"/>
      <c r="CV112" s="257"/>
      <c r="CW112" s="257"/>
      <c r="CX112" s="257"/>
      <c r="CY112" s="257"/>
      <c r="CZ112" s="257"/>
      <c r="DA112" s="257"/>
      <c r="DB112" s="257"/>
      <c r="DC112" s="257"/>
      <c r="DD112" s="257"/>
      <c r="DE112" s="257"/>
      <c r="DF112" s="257"/>
      <c r="DG112" s="257"/>
      <c r="DH112" s="257"/>
      <c r="DI112" s="257"/>
      <c r="DJ112" s="257"/>
      <c r="DK112" s="257"/>
      <c r="DL112" s="257"/>
    </row>
    <row r="113" spans="1:116" x14ac:dyDescent="0.35">
      <c r="A113" s="258" t="s">
        <v>701</v>
      </c>
      <c r="B113" s="259" t="s">
        <v>7908</v>
      </c>
      <c r="C113" s="262">
        <v>0.81310000500000001</v>
      </c>
      <c r="D113" s="263">
        <v>6</v>
      </c>
      <c r="E113" s="262">
        <v>0.1</v>
      </c>
      <c r="F113" s="262">
        <v>5.25</v>
      </c>
      <c r="G113" s="262">
        <v>0.36</v>
      </c>
      <c r="H113" s="262">
        <v>31.8</v>
      </c>
      <c r="I113" s="263">
        <v>3</v>
      </c>
      <c r="J113" s="263">
        <f>IFERROR(VLOOKUP($B113,'Core Indicators'!$E$3:$EU$906,147,FALSE),"x")</f>
        <v>216</v>
      </c>
      <c r="K113" s="264">
        <v>-1.17</v>
      </c>
      <c r="L113" s="262">
        <v>4.45</v>
      </c>
      <c r="M113" s="263">
        <v>39</v>
      </c>
      <c r="N113" s="263">
        <v>22</v>
      </c>
      <c r="O113" s="263">
        <f>IFERROR(VLOOKUP(B113,'Core Indicators'!$E$3:$G$9906,3,FALSE),"x")</f>
        <v>5700000</v>
      </c>
      <c r="P113" s="263">
        <v>10230</v>
      </c>
      <c r="Q113" s="257"/>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c r="CF113" s="257"/>
      <c r="CG113" s="257"/>
      <c r="CH113" s="257"/>
      <c r="CI113" s="257"/>
      <c r="CJ113" s="257"/>
      <c r="CK113" s="257"/>
      <c r="CL113" s="257"/>
      <c r="CM113" s="257"/>
      <c r="CN113" s="257"/>
      <c r="CO113" s="257"/>
      <c r="CP113" s="257"/>
      <c r="CQ113" s="257"/>
      <c r="CR113" s="257"/>
      <c r="CS113" s="257"/>
      <c r="CT113" s="257"/>
      <c r="CU113" s="257"/>
      <c r="CV113" s="257"/>
      <c r="CW113" s="257"/>
      <c r="CX113" s="257"/>
      <c r="CY113" s="257"/>
      <c r="CZ113" s="257"/>
      <c r="DA113" s="257"/>
      <c r="DB113" s="257"/>
      <c r="DC113" s="257"/>
      <c r="DD113" s="257"/>
      <c r="DE113" s="257"/>
      <c r="DF113" s="257"/>
      <c r="DG113" s="257"/>
      <c r="DH113" s="257"/>
      <c r="DI113" s="257"/>
      <c r="DJ113" s="257"/>
      <c r="DK113" s="257"/>
      <c r="DL113" s="257"/>
    </row>
    <row r="114" spans="1:116" x14ac:dyDescent="0.35">
      <c r="A114" s="258" t="s">
        <v>7909</v>
      </c>
      <c r="B114" s="259" t="s">
        <v>7910</v>
      </c>
      <c r="C114" s="262">
        <v>0.98191099999999998</v>
      </c>
      <c r="D114" s="263">
        <v>11</v>
      </c>
      <c r="E114" s="262">
        <v>0</v>
      </c>
      <c r="F114" s="262">
        <v>6.25</v>
      </c>
      <c r="G114" s="262">
        <v>0.64600000000000002</v>
      </c>
      <c r="H114" s="262">
        <v>35.299999999999997</v>
      </c>
      <c r="I114" s="263">
        <v>0</v>
      </c>
      <c r="J114" s="263" t="str">
        <f>IFERROR(VLOOKUP($B114,'Core Indicators'!$E$3:$EU$906,147,FALSE),"x")</f>
        <v>x</v>
      </c>
      <c r="K114" s="264">
        <v>-1.03</v>
      </c>
      <c r="L114" s="262">
        <v>5.16</v>
      </c>
      <c r="M114" s="263">
        <v>64</v>
      </c>
      <c r="N114" s="263">
        <v>27</v>
      </c>
      <c r="O114" s="263" t="str">
        <f>IFERROR(VLOOKUP(B114,'Core Indicators'!$E$3:$G$9906,3,FALSE),"x")</f>
        <v>x</v>
      </c>
      <c r="P114" s="263">
        <v>96320</v>
      </c>
      <c r="Q114" s="257"/>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c r="CF114" s="257"/>
      <c r="CG114" s="257"/>
      <c r="CH114" s="257"/>
      <c r="CI114" s="257"/>
      <c r="CJ114" s="257"/>
      <c r="CK114" s="257"/>
      <c r="CL114" s="257"/>
      <c r="CM114" s="257"/>
      <c r="CN114" s="257"/>
      <c r="CO114" s="257"/>
      <c r="CP114" s="257"/>
      <c r="CQ114" s="257"/>
      <c r="CR114" s="257"/>
      <c r="CS114" s="257"/>
      <c r="CT114" s="257"/>
      <c r="CU114" s="257"/>
      <c r="CV114" s="257"/>
      <c r="CW114" s="257"/>
      <c r="CX114" s="257"/>
      <c r="CY114" s="257"/>
      <c r="CZ114" s="257"/>
      <c r="DA114" s="257"/>
      <c r="DB114" s="257"/>
      <c r="DC114" s="257"/>
      <c r="DD114" s="257"/>
      <c r="DE114" s="257"/>
      <c r="DF114" s="257"/>
      <c r="DG114" s="257"/>
      <c r="DH114" s="257"/>
      <c r="DI114" s="257"/>
      <c r="DJ114" s="257"/>
      <c r="DK114" s="257"/>
      <c r="DL114" s="257"/>
    </row>
    <row r="115" spans="1:116" x14ac:dyDescent="0.35">
      <c r="A115" s="258" t="s">
        <v>764</v>
      </c>
      <c r="B115" s="259" t="s">
        <v>7911</v>
      </c>
      <c r="C115" s="262">
        <v>0.27512803000000002</v>
      </c>
      <c r="D115" s="263">
        <v>1</v>
      </c>
      <c r="E115" s="262">
        <v>0</v>
      </c>
      <c r="F115" s="262">
        <v>2.0499999999999998</v>
      </c>
      <c r="G115" s="262">
        <v>0.253</v>
      </c>
      <c r="H115" s="262" t="s">
        <v>17</v>
      </c>
      <c r="I115" s="263">
        <v>3</v>
      </c>
      <c r="J115" s="263">
        <f>IFERROR(VLOOKUP($B115,'Core Indicators'!$E$3:$EU$906,147,FALSE),"x")</f>
        <v>667</v>
      </c>
      <c r="K115" s="264">
        <v>-1.77</v>
      </c>
      <c r="L115" s="262">
        <v>2.19</v>
      </c>
      <c r="M115" s="263">
        <v>10</v>
      </c>
      <c r="N115" s="263">
        <v>13</v>
      </c>
      <c r="O115" s="263">
        <f>IFERROR(VLOOKUP(B115,'Core Indicators'!$E$3:$G$9906,3,FALSE),"x")</f>
        <v>7455000</v>
      </c>
      <c r="P115" s="263">
        <v>1759540</v>
      </c>
      <c r="Q115" s="257"/>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c r="CF115" s="257"/>
      <c r="CG115" s="257"/>
      <c r="CH115" s="257"/>
      <c r="CI115" s="257"/>
      <c r="CJ115" s="257"/>
      <c r="CK115" s="257"/>
      <c r="CL115" s="257"/>
      <c r="CM115" s="257"/>
      <c r="CN115" s="257"/>
      <c r="CO115" s="257"/>
      <c r="CP115" s="257"/>
      <c r="CQ115" s="257"/>
      <c r="CR115" s="257"/>
      <c r="CS115" s="257"/>
      <c r="CT115" s="257"/>
      <c r="CU115" s="257"/>
      <c r="CV115" s="257"/>
      <c r="CW115" s="257"/>
      <c r="CX115" s="257"/>
      <c r="CY115" s="257"/>
      <c r="CZ115" s="257"/>
      <c r="DA115" s="257"/>
      <c r="DB115" s="257"/>
      <c r="DC115" s="257"/>
      <c r="DD115" s="257"/>
      <c r="DE115" s="257"/>
      <c r="DF115" s="257"/>
      <c r="DG115" s="257"/>
      <c r="DH115" s="257"/>
      <c r="DI115" s="257"/>
      <c r="DJ115" s="257"/>
      <c r="DK115" s="257"/>
      <c r="DL115" s="257"/>
    </row>
    <row r="116" spans="1:116" x14ac:dyDescent="0.35">
      <c r="A116" s="258" t="s">
        <v>7912</v>
      </c>
      <c r="B116" s="259" t="s">
        <v>7913</v>
      </c>
      <c r="C116" s="262">
        <v>0</v>
      </c>
      <c r="D116" s="263">
        <v>12</v>
      </c>
      <c r="E116" s="262">
        <v>0</v>
      </c>
      <c r="F116" s="262" t="s">
        <v>17</v>
      </c>
      <c r="G116" s="262">
        <v>0.32700000000000001</v>
      </c>
      <c r="H116" s="262">
        <v>43.7</v>
      </c>
      <c r="I116" s="263">
        <v>0</v>
      </c>
      <c r="J116" s="263" t="str">
        <f>IFERROR(VLOOKUP($B116,'Core Indicators'!$E$3:$EU$906,147,FALSE),"x")</f>
        <v>x</v>
      </c>
      <c r="K116" s="264">
        <v>0.61</v>
      </c>
      <c r="L116" s="262" t="s">
        <v>17</v>
      </c>
      <c r="M116" s="263">
        <v>91</v>
      </c>
      <c r="N116" s="263">
        <v>59</v>
      </c>
      <c r="O116" s="263" t="str">
        <f>IFERROR(VLOOKUP(B116,'Core Indicators'!$E$3:$G$9906,3,FALSE),"x")</f>
        <v>x</v>
      </c>
      <c r="P116" s="263">
        <v>610</v>
      </c>
      <c r="Q116" s="257"/>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c r="CF116" s="257"/>
      <c r="CG116" s="257"/>
      <c r="CH116" s="257"/>
      <c r="CI116" s="257"/>
      <c r="CJ116" s="257"/>
      <c r="CK116" s="257"/>
      <c r="CL116" s="257"/>
      <c r="CM116" s="257"/>
      <c r="CN116" s="257"/>
      <c r="CO116" s="257"/>
      <c r="CP116" s="257"/>
      <c r="CQ116" s="257"/>
      <c r="CR116" s="257"/>
      <c r="CS116" s="257"/>
      <c r="CT116" s="257"/>
      <c r="CU116" s="257"/>
      <c r="CV116" s="257"/>
      <c r="CW116" s="257"/>
      <c r="CX116" s="257"/>
      <c r="CY116" s="257"/>
      <c r="CZ116" s="257"/>
      <c r="DA116" s="257"/>
      <c r="DB116" s="257"/>
      <c r="DC116" s="257"/>
      <c r="DD116" s="257"/>
      <c r="DE116" s="257"/>
      <c r="DF116" s="257"/>
      <c r="DG116" s="257"/>
      <c r="DH116" s="257"/>
      <c r="DI116" s="257"/>
      <c r="DJ116" s="257"/>
      <c r="DK116" s="257"/>
      <c r="DL116" s="257"/>
    </row>
    <row r="117" spans="1:116" x14ac:dyDescent="0.35">
      <c r="A117" s="258" t="s">
        <v>7914</v>
      </c>
      <c r="B117" s="259" t="s">
        <v>7915</v>
      </c>
      <c r="C117" s="262">
        <v>0</v>
      </c>
      <c r="D117" s="263">
        <v>12</v>
      </c>
      <c r="E117" s="262">
        <v>0</v>
      </c>
      <c r="F117" s="262" t="s">
        <v>17</v>
      </c>
      <c r="G117" s="262" t="s">
        <v>17</v>
      </c>
      <c r="H117" s="262" t="s">
        <v>17</v>
      </c>
      <c r="I117" s="263">
        <v>0</v>
      </c>
      <c r="J117" s="263" t="str">
        <f>IFERROR(VLOOKUP($B117,'Core Indicators'!$E$3:$EU$906,147,FALSE),"x")</f>
        <v>x</v>
      </c>
      <c r="K117" s="264">
        <v>1.71</v>
      </c>
      <c r="L117" s="262" t="s">
        <v>17</v>
      </c>
      <c r="M117" s="263">
        <v>90</v>
      </c>
      <c r="N117" s="263" t="s">
        <v>17</v>
      </c>
      <c r="O117" s="263" t="str">
        <f>IFERROR(VLOOKUP(B117,'Core Indicators'!$E$3:$G$9906,3,FALSE),"x")</f>
        <v>x</v>
      </c>
      <c r="P117" s="263">
        <v>160</v>
      </c>
      <c r="Q117" s="257"/>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c r="CF117" s="257"/>
      <c r="CG117" s="257"/>
      <c r="CH117" s="257"/>
      <c r="CI117" s="257"/>
      <c r="CJ117" s="257"/>
      <c r="CK117" s="257"/>
      <c r="CL117" s="257"/>
      <c r="CM117" s="257"/>
      <c r="CN117" s="257"/>
      <c r="CO117" s="257"/>
      <c r="CP117" s="257"/>
      <c r="CQ117" s="257"/>
      <c r="CR117" s="257"/>
      <c r="CS117" s="257"/>
      <c r="CT117" s="257"/>
      <c r="CU117" s="257"/>
      <c r="CV117" s="257"/>
      <c r="CW117" s="257"/>
      <c r="CX117" s="257"/>
      <c r="CY117" s="257"/>
      <c r="CZ117" s="257"/>
      <c r="DA117" s="257"/>
      <c r="DB117" s="257"/>
      <c r="DC117" s="257"/>
      <c r="DD117" s="257"/>
      <c r="DE117" s="257"/>
      <c r="DF117" s="257"/>
      <c r="DG117" s="257"/>
      <c r="DH117" s="257"/>
      <c r="DI117" s="257"/>
      <c r="DJ117" s="257"/>
      <c r="DK117" s="257"/>
      <c r="DL117" s="257"/>
    </row>
    <row r="118" spans="1:116" x14ac:dyDescent="0.35">
      <c r="A118" s="258" t="s">
        <v>7916</v>
      </c>
      <c r="B118" s="259" t="s">
        <v>7917</v>
      </c>
      <c r="C118" s="262">
        <v>0.41570000000000001</v>
      </c>
      <c r="D118" s="263">
        <v>5</v>
      </c>
      <c r="E118" s="262">
        <v>0.11</v>
      </c>
      <c r="F118" s="262">
        <v>6.2</v>
      </c>
      <c r="G118" s="262">
        <v>0.36699999999999999</v>
      </c>
      <c r="H118" s="262">
        <v>37.700000000000003</v>
      </c>
      <c r="I118" s="263">
        <v>3</v>
      </c>
      <c r="J118" s="263" t="str">
        <f>IFERROR(VLOOKUP($B118,'Core Indicators'!$E$3:$EU$906,147,FALSE),"x")</f>
        <v>x</v>
      </c>
      <c r="K118" s="264">
        <v>-0.09</v>
      </c>
      <c r="L118" s="262">
        <v>5.65</v>
      </c>
      <c r="M118" s="263">
        <v>58</v>
      </c>
      <c r="N118" s="263">
        <v>32</v>
      </c>
      <c r="O118" s="263" t="str">
        <f>IFERROR(VLOOKUP(B118,'Core Indicators'!$E$3:$G$9906,3,FALSE),"x")</f>
        <v>x</v>
      </c>
      <c r="P118" s="263">
        <v>61860</v>
      </c>
      <c r="Q118" s="257"/>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c r="CF118" s="257"/>
      <c r="CG118" s="257"/>
      <c r="CH118" s="257"/>
      <c r="CI118" s="257"/>
      <c r="CJ118" s="257"/>
      <c r="CK118" s="257"/>
      <c r="CL118" s="257"/>
      <c r="CM118" s="257"/>
      <c r="CN118" s="257"/>
      <c r="CO118" s="257"/>
      <c r="CP118" s="257"/>
      <c r="CQ118" s="257"/>
      <c r="CR118" s="257"/>
      <c r="CS118" s="257"/>
      <c r="CT118" s="257"/>
      <c r="CU118" s="257"/>
      <c r="CV118" s="257"/>
      <c r="CW118" s="257"/>
      <c r="CX118" s="257"/>
      <c r="CY118" s="257"/>
      <c r="CZ118" s="257"/>
      <c r="DA118" s="257"/>
      <c r="DB118" s="257"/>
      <c r="DC118" s="257"/>
      <c r="DD118" s="257"/>
      <c r="DE118" s="257"/>
      <c r="DF118" s="257"/>
      <c r="DG118" s="257"/>
      <c r="DH118" s="257"/>
      <c r="DI118" s="257"/>
      <c r="DJ118" s="257"/>
      <c r="DK118" s="257"/>
      <c r="DL118" s="257"/>
    </row>
    <row r="119" spans="1:116" x14ac:dyDescent="0.35">
      <c r="A119" s="258" t="s">
        <v>1813</v>
      </c>
      <c r="B119" s="259" t="s">
        <v>7918</v>
      </c>
      <c r="C119" s="262">
        <v>0</v>
      </c>
      <c r="D119" s="263">
        <v>11</v>
      </c>
      <c r="E119" s="262">
        <v>0</v>
      </c>
      <c r="F119" s="262">
        <v>5.8</v>
      </c>
      <c r="G119" s="262">
        <v>0.53400000000000003</v>
      </c>
      <c r="H119" s="262">
        <v>44.9</v>
      </c>
      <c r="I119" s="263">
        <v>0</v>
      </c>
      <c r="J119" s="263" t="str">
        <f>IFERROR(VLOOKUP($B119,'Core Indicators'!$E$3:$EU$906,147,FALSE),"x")</f>
        <v>x</v>
      </c>
      <c r="K119" s="264">
        <v>-0.48</v>
      </c>
      <c r="L119" s="262">
        <v>5.45</v>
      </c>
      <c r="M119" s="263">
        <v>66</v>
      </c>
      <c r="N119" s="263">
        <v>37</v>
      </c>
      <c r="O119" s="263">
        <f>IFERROR(VLOOKUP(B119,'Core Indicators'!$E$3:$G$9906,3,FALSE),"x")</f>
        <v>2400000</v>
      </c>
      <c r="P119" s="263">
        <v>30360</v>
      </c>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c r="CF119" s="257"/>
      <c r="CG119" s="257"/>
      <c r="CH119" s="257"/>
      <c r="CI119" s="257"/>
      <c r="CJ119" s="257"/>
      <c r="CK119" s="257"/>
      <c r="CL119" s="257"/>
      <c r="CM119" s="257"/>
      <c r="CN119" s="257"/>
      <c r="CO119" s="257"/>
      <c r="CP119" s="257"/>
      <c r="CQ119" s="257"/>
      <c r="CR119" s="257"/>
      <c r="CS119" s="257"/>
      <c r="CT119" s="257"/>
      <c r="CU119" s="257"/>
      <c r="CV119" s="257"/>
      <c r="CW119" s="257"/>
      <c r="CX119" s="257"/>
      <c r="CY119" s="257"/>
      <c r="CZ119" s="257"/>
      <c r="DA119" s="257"/>
      <c r="DB119" s="257"/>
      <c r="DC119" s="257"/>
      <c r="DD119" s="257"/>
      <c r="DE119" s="257"/>
      <c r="DF119" s="257"/>
      <c r="DG119" s="257"/>
      <c r="DH119" s="257"/>
      <c r="DI119" s="257"/>
      <c r="DJ119" s="257"/>
      <c r="DK119" s="257"/>
      <c r="DL119" s="257"/>
    </row>
    <row r="120" spans="1:116" x14ac:dyDescent="0.35">
      <c r="A120" s="258" t="s">
        <v>7919</v>
      </c>
      <c r="B120" s="259" t="s">
        <v>7920</v>
      </c>
      <c r="C120" s="262">
        <v>0.28331598699999999</v>
      </c>
      <c r="D120" s="263">
        <v>9</v>
      </c>
      <c r="E120" s="262">
        <v>0.13</v>
      </c>
      <c r="F120" s="262">
        <v>9.5</v>
      </c>
      <c r="G120" s="262">
        <v>7.0000000000000007E-2</v>
      </c>
      <c r="H120" s="262">
        <v>36.6</v>
      </c>
      <c r="I120" s="263">
        <v>0</v>
      </c>
      <c r="J120" s="263" t="str">
        <f>IFERROR(VLOOKUP($B120,'Core Indicators'!$E$3:$EU$906,147,FALSE),"x")</f>
        <v>x</v>
      </c>
      <c r="K120" s="264">
        <v>1.27</v>
      </c>
      <c r="L120" s="262">
        <v>9.2899999999999991</v>
      </c>
      <c r="M120" s="263">
        <v>89</v>
      </c>
      <c r="N120" s="263">
        <v>63</v>
      </c>
      <c r="O120" s="263" t="str">
        <f>IFERROR(VLOOKUP(B120,'Core Indicators'!$E$3:$G$9906,3,FALSE),"x")</f>
        <v>x</v>
      </c>
      <c r="P120" s="263">
        <v>62610</v>
      </c>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c r="CF120" s="257"/>
      <c r="CG120" s="257"/>
      <c r="CH120" s="257"/>
      <c r="CI120" s="257"/>
      <c r="CJ120" s="257"/>
      <c r="CK120" s="257"/>
      <c r="CL120" s="257"/>
      <c r="CM120" s="257"/>
      <c r="CN120" s="257"/>
      <c r="CO120" s="257"/>
      <c r="CP120" s="257"/>
      <c r="CQ120" s="257"/>
      <c r="CR120" s="257"/>
      <c r="CS120" s="257"/>
      <c r="CT120" s="257"/>
      <c r="CU120" s="257"/>
      <c r="CV120" s="257"/>
      <c r="CW120" s="257"/>
      <c r="CX120" s="257"/>
      <c r="CY120" s="257"/>
      <c r="CZ120" s="257"/>
      <c r="DA120" s="257"/>
      <c r="DB120" s="257"/>
      <c r="DC120" s="257"/>
      <c r="DD120" s="257"/>
      <c r="DE120" s="257"/>
      <c r="DF120" s="257"/>
      <c r="DG120" s="257"/>
      <c r="DH120" s="257"/>
      <c r="DI120" s="257"/>
      <c r="DJ120" s="257"/>
      <c r="DK120" s="257"/>
      <c r="DL120" s="257"/>
    </row>
    <row r="121" spans="1:116" x14ac:dyDescent="0.35">
      <c r="A121" s="258" t="s">
        <v>7921</v>
      </c>
      <c r="B121" s="259" t="s">
        <v>7922</v>
      </c>
      <c r="C121" s="262">
        <v>0.71591100900000004</v>
      </c>
      <c r="D121" s="263">
        <v>14</v>
      </c>
      <c r="E121" s="262">
        <v>0</v>
      </c>
      <c r="F121" s="262" t="s">
        <v>17</v>
      </c>
      <c r="G121" s="262">
        <v>4.3999999999999997E-2</v>
      </c>
      <c r="H121" s="262">
        <v>34.1</v>
      </c>
      <c r="I121" s="263">
        <v>0</v>
      </c>
      <c r="J121" s="263" t="str">
        <f>IFERROR(VLOOKUP($B121,'Core Indicators'!$E$3:$EU$906,147,FALSE),"x")</f>
        <v>x</v>
      </c>
      <c r="K121" s="264">
        <v>1.75</v>
      </c>
      <c r="L121" s="262" t="s">
        <v>17</v>
      </c>
      <c r="M121" s="263">
        <v>97</v>
      </c>
      <c r="N121" s="263">
        <v>81</v>
      </c>
      <c r="O121" s="263" t="str">
        <f>IFERROR(VLOOKUP(B121,'Core Indicators'!$E$3:$G$9906,3,FALSE),"x")</f>
        <v>x</v>
      </c>
      <c r="P121" s="263">
        <v>2574.5</v>
      </c>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c r="CF121" s="257"/>
      <c r="CG121" s="257"/>
      <c r="CH121" s="257"/>
      <c r="CI121" s="257"/>
      <c r="CJ121" s="257"/>
      <c r="CK121" s="257"/>
      <c r="CL121" s="257"/>
      <c r="CM121" s="257"/>
      <c r="CN121" s="257"/>
      <c r="CO121" s="257"/>
      <c r="CP121" s="257"/>
      <c r="CQ121" s="257"/>
      <c r="CR121" s="257"/>
      <c r="CS121" s="257"/>
      <c r="CT121" s="257"/>
      <c r="CU121" s="257"/>
      <c r="CV121" s="257"/>
      <c r="CW121" s="257"/>
      <c r="CX121" s="257"/>
      <c r="CY121" s="257"/>
      <c r="CZ121" s="257"/>
      <c r="DA121" s="257"/>
      <c r="DB121" s="257"/>
      <c r="DC121" s="257"/>
      <c r="DD121" s="257"/>
      <c r="DE121" s="257"/>
      <c r="DF121" s="257"/>
      <c r="DG121" s="257"/>
      <c r="DH121" s="257"/>
      <c r="DI121" s="257"/>
      <c r="DJ121" s="257"/>
      <c r="DK121" s="257"/>
      <c r="DL121" s="257"/>
    </row>
    <row r="122" spans="1:116" x14ac:dyDescent="0.35">
      <c r="A122" s="258" t="s">
        <v>7923</v>
      </c>
      <c r="B122" s="259" t="s">
        <v>7924</v>
      </c>
      <c r="C122" s="262">
        <v>0.57146297700000004</v>
      </c>
      <c r="D122" s="263">
        <v>10</v>
      </c>
      <c r="E122" s="262">
        <v>0.35299999999999998</v>
      </c>
      <c r="F122" s="262">
        <v>8.9499999999999993</v>
      </c>
      <c r="G122" s="262">
        <v>0.11700000000000001</v>
      </c>
      <c r="H122" s="262">
        <v>33.700000000000003</v>
      </c>
      <c r="I122" s="263">
        <v>0</v>
      </c>
      <c r="J122" s="263" t="str">
        <f>IFERROR(VLOOKUP($B122,'Core Indicators'!$E$3:$EU$906,147,FALSE),"x")</f>
        <v>x</v>
      </c>
      <c r="K122" s="264">
        <v>1.04</v>
      </c>
      <c r="L122" s="262">
        <v>8.7799999999999994</v>
      </c>
      <c r="M122" s="263">
        <v>89</v>
      </c>
      <c r="N122" s="263">
        <v>59</v>
      </c>
      <c r="O122" s="263" t="str">
        <f>IFERROR(VLOOKUP(B122,'Core Indicators'!$E$3:$G$9906,3,FALSE),"x")</f>
        <v>x</v>
      </c>
      <c r="P122" s="263">
        <v>62230</v>
      </c>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c r="CF122" s="257"/>
      <c r="CG122" s="257"/>
      <c r="CH122" s="257"/>
      <c r="CI122" s="257"/>
      <c r="CJ122" s="257"/>
      <c r="CK122" s="257"/>
      <c r="CL122" s="257"/>
      <c r="CM122" s="257"/>
      <c r="CN122" s="257"/>
      <c r="CO122" s="257"/>
      <c r="CP122" s="257"/>
      <c r="CQ122" s="257"/>
      <c r="CR122" s="257"/>
      <c r="CS122" s="257"/>
      <c r="CT122" s="257"/>
      <c r="CU122" s="257"/>
      <c r="CV122" s="257"/>
      <c r="CW122" s="257"/>
      <c r="CX122" s="257"/>
      <c r="CY122" s="257"/>
      <c r="CZ122" s="257"/>
      <c r="DA122" s="257"/>
      <c r="DB122" s="257"/>
      <c r="DC122" s="257"/>
      <c r="DD122" s="257"/>
      <c r="DE122" s="257"/>
      <c r="DF122" s="257"/>
      <c r="DG122" s="257"/>
      <c r="DH122" s="257"/>
      <c r="DI122" s="257"/>
      <c r="DJ122" s="257"/>
      <c r="DK122" s="257"/>
      <c r="DL122" s="257"/>
    </row>
    <row r="123" spans="1:116" x14ac:dyDescent="0.35">
      <c r="A123" s="258" t="s">
        <v>7925</v>
      </c>
      <c r="B123" s="259" t="s">
        <v>7926</v>
      </c>
      <c r="C123" s="262" t="s">
        <v>17</v>
      </c>
      <c r="D123" s="263" t="s">
        <v>17</v>
      </c>
      <c r="E123" s="262" t="s">
        <v>17</v>
      </c>
      <c r="F123" s="262" t="s">
        <v>17</v>
      </c>
      <c r="G123" s="262" t="s">
        <v>17</v>
      </c>
      <c r="H123" s="262" t="s">
        <v>17</v>
      </c>
      <c r="I123" s="263" t="s">
        <v>17</v>
      </c>
      <c r="J123" s="263" t="str">
        <f>IFERROR(VLOOKUP($B123,'Core Indicators'!$E$3:$EU$906,147,FALSE),"x")</f>
        <v>x</v>
      </c>
      <c r="K123" s="264">
        <v>0.78</v>
      </c>
      <c r="L123" s="262" t="s">
        <v>17</v>
      </c>
      <c r="M123" s="263" t="s">
        <v>17</v>
      </c>
      <c r="N123" s="263" t="s">
        <v>17</v>
      </c>
      <c r="O123" s="263" t="str">
        <f>IFERROR(VLOOKUP(B123,'Core Indicators'!$E$3:$G$9906,3,FALSE),"x")</f>
        <v>x</v>
      </c>
      <c r="P123" s="263" t="s">
        <v>17</v>
      </c>
      <c r="Q123" s="257"/>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c r="CF123" s="257"/>
      <c r="CG123" s="257"/>
      <c r="CH123" s="257"/>
      <c r="CI123" s="257"/>
      <c r="CJ123" s="257"/>
      <c r="CK123" s="257"/>
      <c r="CL123" s="257"/>
      <c r="CM123" s="257"/>
      <c r="CN123" s="257"/>
      <c r="CO123" s="257"/>
      <c r="CP123" s="257"/>
      <c r="CQ123" s="257"/>
      <c r="CR123" s="257"/>
      <c r="CS123" s="257"/>
      <c r="CT123" s="257"/>
      <c r="CU123" s="257"/>
      <c r="CV123" s="257"/>
      <c r="CW123" s="257"/>
      <c r="CX123" s="257"/>
      <c r="CY123" s="257"/>
      <c r="CZ123" s="257"/>
      <c r="DA123" s="257"/>
      <c r="DB123" s="257"/>
      <c r="DC123" s="257"/>
      <c r="DD123" s="257"/>
      <c r="DE123" s="257"/>
      <c r="DF123" s="257"/>
      <c r="DG123" s="257"/>
      <c r="DH123" s="257"/>
      <c r="DI123" s="257"/>
      <c r="DJ123" s="257"/>
      <c r="DK123" s="257"/>
      <c r="DL123" s="257"/>
    </row>
    <row r="124" spans="1:116" x14ac:dyDescent="0.35">
      <c r="A124" s="258" t="s">
        <v>607</v>
      </c>
      <c r="B124" s="259" t="s">
        <v>7927</v>
      </c>
      <c r="C124" s="262">
        <v>0.495615998</v>
      </c>
      <c r="D124" s="263">
        <v>5</v>
      </c>
      <c r="E124" s="262">
        <v>0.4</v>
      </c>
      <c r="F124" s="262">
        <v>3.516666667</v>
      </c>
      <c r="G124" s="262">
        <v>0.438</v>
      </c>
      <c r="H124" s="262">
        <v>39.5</v>
      </c>
      <c r="I124" s="263">
        <v>3</v>
      </c>
      <c r="J124" s="263">
        <f>IFERROR(VLOOKUP($B124,'Core Indicators'!$E$3:$EU$906,147,FALSE),"x")</f>
        <v>210</v>
      </c>
      <c r="K124" s="264">
        <v>-0.13</v>
      </c>
      <c r="L124" s="262">
        <v>4.54</v>
      </c>
      <c r="M124" s="263">
        <v>37</v>
      </c>
      <c r="N124" s="263">
        <v>37</v>
      </c>
      <c r="O124" s="263">
        <f>IFERROR(VLOOKUP(B124,'Core Indicators'!$E$3:$G$9906,3,FALSE),"x")</f>
        <v>38221000</v>
      </c>
      <c r="P124" s="263">
        <v>446300</v>
      </c>
      <c r="Q124" s="257"/>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c r="CF124" s="257"/>
      <c r="CG124" s="257"/>
      <c r="CH124" s="257"/>
      <c r="CI124" s="257"/>
      <c r="CJ124" s="257"/>
      <c r="CK124" s="257"/>
      <c r="CL124" s="257"/>
      <c r="CM124" s="257"/>
      <c r="CN124" s="257"/>
      <c r="CO124" s="257"/>
      <c r="CP124" s="257"/>
      <c r="CQ124" s="257"/>
      <c r="CR124" s="257"/>
      <c r="CS124" s="257"/>
      <c r="CT124" s="257"/>
      <c r="CU124" s="257"/>
      <c r="CV124" s="257"/>
      <c r="CW124" s="257"/>
      <c r="CX124" s="257"/>
      <c r="CY124" s="257"/>
      <c r="CZ124" s="257"/>
      <c r="DA124" s="257"/>
      <c r="DB124" s="257"/>
      <c r="DC124" s="257"/>
      <c r="DD124" s="257"/>
      <c r="DE124" s="257"/>
      <c r="DF124" s="257"/>
      <c r="DG124" s="257"/>
      <c r="DH124" s="257"/>
      <c r="DI124" s="257"/>
      <c r="DJ124" s="257"/>
      <c r="DK124" s="257"/>
      <c r="DL124" s="257"/>
    </row>
    <row r="125" spans="1:116" x14ac:dyDescent="0.35">
      <c r="A125" s="258" t="s">
        <v>7928</v>
      </c>
      <c r="B125" s="259" t="s">
        <v>7929</v>
      </c>
      <c r="C125" s="262" t="s">
        <v>17</v>
      </c>
      <c r="D125" s="263" t="s">
        <v>17</v>
      </c>
      <c r="E125" s="262" t="s">
        <v>17</v>
      </c>
      <c r="F125" s="262" t="s">
        <v>17</v>
      </c>
      <c r="G125" s="262" t="s">
        <v>17</v>
      </c>
      <c r="H125" s="262" t="s">
        <v>17</v>
      </c>
      <c r="I125" s="263" t="s">
        <v>17</v>
      </c>
      <c r="J125" s="263" t="str">
        <f>IFERROR(VLOOKUP($B125,'Core Indicators'!$E$3:$EU$906,147,FALSE),"x")</f>
        <v>x</v>
      </c>
      <c r="K125" s="264">
        <v>1.48</v>
      </c>
      <c r="L125" s="262" t="s">
        <v>17</v>
      </c>
      <c r="M125" s="263">
        <v>82</v>
      </c>
      <c r="N125" s="263" t="s">
        <v>17</v>
      </c>
      <c r="O125" s="263" t="str">
        <f>IFERROR(VLOOKUP(B125,'Core Indicators'!$E$3:$G$9906,3,FALSE),"x")</f>
        <v>x</v>
      </c>
      <c r="P125" s="263" t="s">
        <v>17</v>
      </c>
      <c r="Q125" s="257"/>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c r="CF125" s="257"/>
      <c r="CG125" s="257"/>
      <c r="CH125" s="257"/>
      <c r="CI125" s="257"/>
      <c r="CJ125" s="257"/>
      <c r="CK125" s="257"/>
      <c r="CL125" s="257"/>
      <c r="CM125" s="257"/>
      <c r="CN125" s="257"/>
      <c r="CO125" s="257"/>
      <c r="CP125" s="257"/>
      <c r="CQ125" s="257"/>
      <c r="CR125" s="257"/>
      <c r="CS125" s="257"/>
      <c r="CT125" s="257"/>
      <c r="CU125" s="257"/>
      <c r="CV125" s="257"/>
      <c r="CW125" s="257"/>
      <c r="CX125" s="257"/>
      <c r="CY125" s="257"/>
      <c r="CZ125" s="257"/>
      <c r="DA125" s="257"/>
      <c r="DB125" s="257"/>
      <c r="DC125" s="257"/>
      <c r="DD125" s="257"/>
      <c r="DE125" s="257"/>
      <c r="DF125" s="257"/>
      <c r="DG125" s="257"/>
      <c r="DH125" s="257"/>
      <c r="DI125" s="257"/>
      <c r="DJ125" s="257"/>
      <c r="DK125" s="257"/>
      <c r="DL125" s="257"/>
    </row>
    <row r="126" spans="1:116" x14ac:dyDescent="0.35">
      <c r="A126" s="258" t="s">
        <v>630</v>
      </c>
      <c r="B126" s="259" t="s">
        <v>7930</v>
      </c>
      <c r="C126" s="262">
        <v>0.42207301899999999</v>
      </c>
      <c r="D126" s="263">
        <v>7</v>
      </c>
      <c r="E126" s="262">
        <v>0.19400000000000001</v>
      </c>
      <c r="F126" s="262">
        <v>6.7</v>
      </c>
      <c r="G126" s="262">
        <v>0.14599999999999999</v>
      </c>
      <c r="H126" s="262">
        <v>25.9</v>
      </c>
      <c r="I126" s="263">
        <v>3</v>
      </c>
      <c r="J126" s="263">
        <f>IFERROR(VLOOKUP($B126,'Core Indicators'!$E$3:$EU$906,147,FALSE),"x")</f>
        <v>0</v>
      </c>
      <c r="K126" s="264">
        <v>-0.15</v>
      </c>
      <c r="L126" s="262">
        <v>6.37</v>
      </c>
      <c r="M126" s="263">
        <v>60</v>
      </c>
      <c r="N126" s="263">
        <v>43</v>
      </c>
      <c r="O126" s="263">
        <f>IFERROR(VLOOKUP(B126,'Core Indicators'!$E$3:$G$9906,3,FALSE),"x")</f>
        <v>2589000</v>
      </c>
      <c r="P126" s="263">
        <v>32970</v>
      </c>
      <c r="Q126" s="257"/>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c r="CF126" s="257"/>
      <c r="CG126" s="257"/>
      <c r="CH126" s="257"/>
      <c r="CI126" s="257"/>
      <c r="CJ126" s="257"/>
      <c r="CK126" s="257"/>
      <c r="CL126" s="257"/>
      <c r="CM126" s="257"/>
      <c r="CN126" s="257"/>
      <c r="CO126" s="257"/>
      <c r="CP126" s="257"/>
      <c r="CQ126" s="257"/>
      <c r="CR126" s="257"/>
      <c r="CS126" s="257"/>
      <c r="CT126" s="257"/>
      <c r="CU126" s="257"/>
      <c r="CV126" s="257"/>
      <c r="CW126" s="257"/>
      <c r="CX126" s="257"/>
      <c r="CY126" s="257"/>
      <c r="CZ126" s="257"/>
      <c r="DA126" s="257"/>
      <c r="DB126" s="257"/>
      <c r="DC126" s="257"/>
      <c r="DD126" s="257"/>
      <c r="DE126" s="257"/>
      <c r="DF126" s="257"/>
      <c r="DG126" s="257"/>
      <c r="DH126" s="257"/>
      <c r="DI126" s="257"/>
      <c r="DJ126" s="257"/>
      <c r="DK126" s="257"/>
      <c r="DL126" s="257"/>
    </row>
    <row r="127" spans="1:116" x14ac:dyDescent="0.35">
      <c r="A127" s="258" t="s">
        <v>475</v>
      </c>
      <c r="B127" s="259" t="s">
        <v>7931</v>
      </c>
      <c r="C127" s="262">
        <v>0.614533989</v>
      </c>
      <c r="D127" s="263">
        <v>6</v>
      </c>
      <c r="E127" s="262">
        <v>0</v>
      </c>
      <c r="F127" s="262">
        <v>4.516666667</v>
      </c>
      <c r="G127" s="262">
        <v>0.58399999999999996</v>
      </c>
      <c r="H127" s="262">
        <v>42.5</v>
      </c>
      <c r="I127" s="263">
        <v>0</v>
      </c>
      <c r="J127" s="263" t="str">
        <f>IFERROR(VLOOKUP($B127,'Core Indicators'!$E$3:$EU$906,147,FALSE),"x")</f>
        <v>x</v>
      </c>
      <c r="K127" s="264">
        <v>-0.97</v>
      </c>
      <c r="L127" s="262">
        <v>4.47</v>
      </c>
      <c r="M127" s="263">
        <v>55</v>
      </c>
      <c r="N127" s="263">
        <v>26</v>
      </c>
      <c r="O127" s="263">
        <f>IFERROR(VLOOKUP(B127,'Core Indicators'!$E$3:$G$9906,3,FALSE),"x")</f>
        <v>32551000</v>
      </c>
      <c r="P127" s="263">
        <v>581800</v>
      </c>
      <c r="Q127" s="257"/>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c r="CF127" s="257"/>
      <c r="CG127" s="257"/>
      <c r="CH127" s="257"/>
      <c r="CI127" s="257"/>
      <c r="CJ127" s="257"/>
      <c r="CK127" s="257"/>
      <c r="CL127" s="257"/>
      <c r="CM127" s="257"/>
      <c r="CN127" s="257"/>
      <c r="CO127" s="257"/>
      <c r="CP127" s="257"/>
      <c r="CQ127" s="257"/>
      <c r="CR127" s="257"/>
      <c r="CS127" s="257"/>
      <c r="CT127" s="257"/>
      <c r="CU127" s="257"/>
      <c r="CV127" s="257"/>
      <c r="CW127" s="257"/>
      <c r="CX127" s="257"/>
      <c r="CY127" s="257"/>
      <c r="CZ127" s="257"/>
      <c r="DA127" s="257"/>
      <c r="DB127" s="257"/>
      <c r="DC127" s="257"/>
      <c r="DD127" s="257"/>
      <c r="DE127" s="257"/>
      <c r="DF127" s="257"/>
      <c r="DG127" s="257"/>
      <c r="DH127" s="257"/>
      <c r="DI127" s="257"/>
      <c r="DJ127" s="257"/>
      <c r="DK127" s="257"/>
      <c r="DL127" s="257"/>
    </row>
    <row r="128" spans="1:116" x14ac:dyDescent="0.35">
      <c r="A128" s="258" t="s">
        <v>7932</v>
      </c>
      <c r="B128" s="259" t="s">
        <v>7933</v>
      </c>
      <c r="C128" s="262">
        <v>1.9899980000000001E-2</v>
      </c>
      <c r="D128" s="263">
        <v>8</v>
      </c>
      <c r="E128" s="262">
        <v>0</v>
      </c>
      <c r="F128" s="262" t="s">
        <v>17</v>
      </c>
      <c r="G128" s="262">
        <v>0.309</v>
      </c>
      <c r="H128" s="262">
        <v>29.3</v>
      </c>
      <c r="I128" s="263">
        <v>3</v>
      </c>
      <c r="J128" s="263" t="str">
        <f>IFERROR(VLOOKUP($B128,'Core Indicators'!$E$3:$EU$906,147,FALSE),"x")</f>
        <v>x</v>
      </c>
      <c r="K128" s="264">
        <v>-0.08</v>
      </c>
      <c r="L128" s="262" t="s">
        <v>17</v>
      </c>
      <c r="M128" s="263">
        <v>43</v>
      </c>
      <c r="N128" s="263">
        <v>38</v>
      </c>
      <c r="O128" s="263" t="str">
        <f>IFERROR(VLOOKUP(B128,'Core Indicators'!$E$3:$G$9906,3,FALSE),"x")</f>
        <v>x</v>
      </c>
      <c r="P128" s="263">
        <v>300</v>
      </c>
      <c r="Q128" s="257"/>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c r="CF128" s="257"/>
      <c r="CG128" s="257"/>
      <c r="CH128" s="257"/>
      <c r="CI128" s="257"/>
      <c r="CJ128" s="257"/>
      <c r="CK128" s="257"/>
      <c r="CL128" s="257"/>
      <c r="CM128" s="257"/>
      <c r="CN128" s="257"/>
      <c r="CO128" s="257"/>
      <c r="CP128" s="257"/>
      <c r="CQ128" s="257"/>
      <c r="CR128" s="257"/>
      <c r="CS128" s="257"/>
      <c r="CT128" s="257"/>
      <c r="CU128" s="257"/>
      <c r="CV128" s="257"/>
      <c r="CW128" s="257"/>
      <c r="CX128" s="257"/>
      <c r="CY128" s="257"/>
      <c r="CZ128" s="257"/>
      <c r="DA128" s="257"/>
      <c r="DB128" s="257"/>
      <c r="DC128" s="257"/>
      <c r="DD128" s="257"/>
      <c r="DE128" s="257"/>
      <c r="DF128" s="257"/>
      <c r="DG128" s="257"/>
      <c r="DH128" s="257"/>
      <c r="DI128" s="257"/>
      <c r="DJ128" s="257"/>
      <c r="DK128" s="257"/>
      <c r="DL128" s="257"/>
    </row>
    <row r="129" spans="1:116" x14ac:dyDescent="0.35">
      <c r="A129" s="258" t="s">
        <v>404</v>
      </c>
      <c r="B129" s="259" t="s">
        <v>7934</v>
      </c>
      <c r="C129" s="262">
        <v>0.33568599999999998</v>
      </c>
      <c r="D129" s="263">
        <v>10</v>
      </c>
      <c r="E129" s="262">
        <v>0.11</v>
      </c>
      <c r="F129" s="262">
        <v>5.7</v>
      </c>
      <c r="G129" s="262">
        <v>0.35799999999999998</v>
      </c>
      <c r="H129" s="262">
        <v>43.5</v>
      </c>
      <c r="I129" s="263">
        <v>4</v>
      </c>
      <c r="J129" s="263">
        <f>IFERROR(VLOOKUP($B129,'Core Indicators'!$E$3:$EU$906,147,FALSE),"x")</f>
        <v>0</v>
      </c>
      <c r="K129" s="264">
        <v>-0.81</v>
      </c>
      <c r="L129" s="262">
        <v>5.74</v>
      </c>
      <c r="M129" s="263">
        <v>59</v>
      </c>
      <c r="N129" s="263">
        <v>26</v>
      </c>
      <c r="O129" s="263">
        <f>IFERROR(VLOOKUP(B129,'Core Indicators'!$E$3:$G$9906,3,FALSE),"x")</f>
        <v>126014000</v>
      </c>
      <c r="P129" s="263">
        <v>1943950</v>
      </c>
      <c r="Q129" s="257"/>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row>
    <row r="130" spans="1:116" x14ac:dyDescent="0.35">
      <c r="A130" s="258" t="s">
        <v>7935</v>
      </c>
      <c r="B130" s="259" t="s">
        <v>7936</v>
      </c>
      <c r="C130" s="262">
        <v>0</v>
      </c>
      <c r="D130" s="263">
        <v>12</v>
      </c>
      <c r="E130" s="262">
        <v>0</v>
      </c>
      <c r="F130" s="262" t="s">
        <v>17</v>
      </c>
      <c r="G130" s="262" t="s">
        <v>17</v>
      </c>
      <c r="H130" s="262">
        <v>35.5</v>
      </c>
      <c r="I130" s="263">
        <v>0</v>
      </c>
      <c r="J130" s="263" t="str">
        <f>IFERROR(VLOOKUP($B130,'Core Indicators'!$E$3:$EU$906,147,FALSE),"x")</f>
        <v>x</v>
      </c>
      <c r="K130" s="264">
        <v>0.68</v>
      </c>
      <c r="L130" s="262" t="s">
        <v>17</v>
      </c>
      <c r="M130" s="263">
        <v>93</v>
      </c>
      <c r="N130" s="263" t="s">
        <v>17</v>
      </c>
      <c r="O130" s="263" t="str">
        <f>IFERROR(VLOOKUP(B130,'Core Indicators'!$E$3:$G$9906,3,FALSE),"x")</f>
        <v>x</v>
      </c>
      <c r="P130" s="263">
        <v>180</v>
      </c>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row>
    <row r="131" spans="1:116" x14ac:dyDescent="0.35">
      <c r="A131" s="258" t="s">
        <v>7937</v>
      </c>
      <c r="B131" s="259" t="s">
        <v>7938</v>
      </c>
      <c r="C131" s="262">
        <v>0.52384804100000004</v>
      </c>
      <c r="D131" s="263">
        <v>10</v>
      </c>
      <c r="E131" s="262">
        <v>0.06</v>
      </c>
      <c r="F131" s="262">
        <v>7.75</v>
      </c>
      <c r="G131" s="262">
        <v>0.112</v>
      </c>
      <c r="H131" s="262">
        <v>33.5</v>
      </c>
      <c r="I131" s="263">
        <v>2</v>
      </c>
      <c r="J131" s="263" t="str">
        <f>IFERROR(VLOOKUP($B131,'Core Indicators'!$E$3:$EU$906,147,FALSE),"x")</f>
        <v>x</v>
      </c>
      <c r="K131" s="264">
        <v>-0.17</v>
      </c>
      <c r="L131" s="262">
        <v>7.46</v>
      </c>
      <c r="M131" s="263">
        <v>67</v>
      </c>
      <c r="N131" s="263">
        <v>40</v>
      </c>
      <c r="O131" s="263" t="str">
        <f>IFERROR(VLOOKUP(B131,'Core Indicators'!$E$3:$G$9906,3,FALSE),"x")</f>
        <v>x</v>
      </c>
      <c r="P131" s="263">
        <v>25220</v>
      </c>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row>
    <row r="132" spans="1:116" x14ac:dyDescent="0.35">
      <c r="A132" s="258" t="s">
        <v>1071</v>
      </c>
      <c r="B132" s="259" t="s">
        <v>7939</v>
      </c>
      <c r="C132" s="262">
        <v>0.18420004300000001</v>
      </c>
      <c r="D132" s="263">
        <v>12</v>
      </c>
      <c r="E132" s="262">
        <v>0</v>
      </c>
      <c r="F132" s="262">
        <v>3.4</v>
      </c>
      <c r="G132" s="262">
        <v>0.61199999999999999</v>
      </c>
      <c r="H132" s="262">
        <v>35.700000000000003</v>
      </c>
      <c r="I132" s="263">
        <v>5</v>
      </c>
      <c r="J132" s="263">
        <f>IFERROR(VLOOKUP($B132,'Core Indicators'!$E$3:$EU$906,147,FALSE),"x")</f>
        <v>1890</v>
      </c>
      <c r="K132" s="264">
        <v>-0.98</v>
      </c>
      <c r="L132" s="262">
        <v>3.75</v>
      </c>
      <c r="M132" s="263">
        <v>24</v>
      </c>
      <c r="N132" s="263">
        <v>27</v>
      </c>
      <c r="O132" s="263">
        <f>IFERROR(VLOOKUP(B132,'Core Indicators'!$E$3:$G$9906,3,FALSE),"x")</f>
        <v>25021000</v>
      </c>
      <c r="P132" s="263">
        <v>1220190</v>
      </c>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row>
    <row r="133" spans="1:116" x14ac:dyDescent="0.35">
      <c r="A133" s="258" t="s">
        <v>7940</v>
      </c>
      <c r="B133" s="259" t="s">
        <v>7941</v>
      </c>
      <c r="C133" s="262">
        <v>0</v>
      </c>
      <c r="D133" s="263">
        <v>12</v>
      </c>
      <c r="E133" s="262">
        <v>0</v>
      </c>
      <c r="F133" s="262" t="s">
        <v>17</v>
      </c>
      <c r="G133" s="262">
        <v>0.111</v>
      </c>
      <c r="H133" s="262">
        <v>34.6</v>
      </c>
      <c r="I133" s="263">
        <v>0</v>
      </c>
      <c r="J133" s="263" t="str">
        <f>IFERROR(VLOOKUP($B133,'Core Indicators'!$E$3:$EU$906,147,FALSE),"x")</f>
        <v>x</v>
      </c>
      <c r="K133" s="264">
        <v>0.7</v>
      </c>
      <c r="L133" s="262" t="s">
        <v>17</v>
      </c>
      <c r="M133" s="263">
        <v>87</v>
      </c>
      <c r="N133" s="263">
        <v>46</v>
      </c>
      <c r="O133" s="263" t="str">
        <f>IFERROR(VLOOKUP(B133,'Core Indicators'!$E$3:$G$9906,3,FALSE),"x")</f>
        <v>x</v>
      </c>
      <c r="P133" s="263">
        <v>320</v>
      </c>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row>
    <row r="134" spans="1:116" x14ac:dyDescent="0.35">
      <c r="A134" s="258" t="s">
        <v>1041</v>
      </c>
      <c r="B134" s="259" t="s">
        <v>7942</v>
      </c>
      <c r="C134" s="262">
        <v>0.52264674</v>
      </c>
      <c r="D134" s="263">
        <v>0</v>
      </c>
      <c r="E134" s="262">
        <v>0.30299999999999999</v>
      </c>
      <c r="F134" s="262">
        <v>1.733333333</v>
      </c>
      <c r="G134" s="262">
        <v>0.47799999999999998</v>
      </c>
      <c r="H134" s="262">
        <v>30.7</v>
      </c>
      <c r="I134" s="263">
        <v>5</v>
      </c>
      <c r="J134" s="263">
        <f>IFERROR(VLOOKUP($B134,'Core Indicators'!$E$3:$EU$906,147,FALSE),"x")</f>
        <v>11031</v>
      </c>
      <c r="K134" s="264">
        <v>-1.62</v>
      </c>
      <c r="L134" s="262">
        <v>1.83</v>
      </c>
      <c r="M134" s="263">
        <v>7</v>
      </c>
      <c r="N134" s="263">
        <v>16</v>
      </c>
      <c r="O134" s="263">
        <f>IFERROR(VLOOKUP(B134,'Core Indicators'!$E$3:$G$9906,3,FALSE),"x")</f>
        <v>57008000</v>
      </c>
      <c r="P134" s="263">
        <v>652670</v>
      </c>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row>
    <row r="135" spans="1:116" x14ac:dyDescent="0.35">
      <c r="A135" s="258" t="s">
        <v>7943</v>
      </c>
      <c r="B135" s="259" t="s">
        <v>7944</v>
      </c>
      <c r="C135" s="262">
        <v>0.69836900999999996</v>
      </c>
      <c r="D135" s="263">
        <v>10</v>
      </c>
      <c r="E135" s="262">
        <v>5.4199999999999998E-2</v>
      </c>
      <c r="F135" s="262">
        <v>7.1</v>
      </c>
      <c r="G135" s="262">
        <v>0.121</v>
      </c>
      <c r="H135" s="262">
        <v>34.299999999999997</v>
      </c>
      <c r="I135" s="263">
        <v>2</v>
      </c>
      <c r="J135" s="263" t="str">
        <f>IFERROR(VLOOKUP($B135,'Core Indicators'!$E$3:$EU$906,147,FALSE),"x")</f>
        <v>x</v>
      </c>
      <c r="K135" s="264">
        <v>-0.04</v>
      </c>
      <c r="L135" s="262">
        <v>7.12</v>
      </c>
      <c r="M135" s="263">
        <v>69</v>
      </c>
      <c r="N135" s="263">
        <v>46</v>
      </c>
      <c r="O135" s="263" t="str">
        <f>IFERROR(VLOOKUP(B135,'Core Indicators'!$E$3:$G$9906,3,FALSE),"x")</f>
        <v>x</v>
      </c>
      <c r="P135" s="263">
        <v>13450</v>
      </c>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row>
    <row r="136" spans="1:116" x14ac:dyDescent="0.35">
      <c r="A136" s="258" t="s">
        <v>7945</v>
      </c>
      <c r="B136" s="259" t="s">
        <v>7946</v>
      </c>
      <c r="C136" s="262">
        <v>0.27589995899999997</v>
      </c>
      <c r="D136" s="263">
        <v>11</v>
      </c>
      <c r="E136" s="262">
        <v>7.0000000000000007E-2</v>
      </c>
      <c r="F136" s="262">
        <v>7.25</v>
      </c>
      <c r="G136" s="262">
        <v>0.28399999999999997</v>
      </c>
      <c r="H136" s="262">
        <v>31.4</v>
      </c>
      <c r="I136" s="263">
        <v>0</v>
      </c>
      <c r="J136" s="263" t="str">
        <f>IFERROR(VLOOKUP($B136,'Core Indicators'!$E$3:$EU$906,147,FALSE),"x")</f>
        <v>x</v>
      </c>
      <c r="K136" s="264">
        <v>-0.18</v>
      </c>
      <c r="L136" s="262">
        <v>6.55</v>
      </c>
      <c r="M136" s="263">
        <v>84</v>
      </c>
      <c r="N136" s="263">
        <v>33</v>
      </c>
      <c r="O136" s="263" t="str">
        <f>IFERROR(VLOOKUP(B136,'Core Indicators'!$E$3:$G$9906,3,FALSE),"x")</f>
        <v>x</v>
      </c>
      <c r="P136" s="263">
        <v>1557507</v>
      </c>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c r="CF136" s="257"/>
      <c r="CG136" s="257"/>
      <c r="CH136" s="257"/>
      <c r="CI136" s="257"/>
      <c r="CJ136" s="257"/>
      <c r="CK136" s="257"/>
      <c r="CL136" s="257"/>
      <c r="CM136" s="257"/>
      <c r="CN136" s="257"/>
      <c r="CO136" s="257"/>
      <c r="CP136" s="257"/>
      <c r="CQ136" s="257"/>
      <c r="CR136" s="257"/>
      <c r="CS136" s="257"/>
      <c r="CT136" s="257"/>
      <c r="CU136" s="257"/>
      <c r="CV136" s="257"/>
      <c r="CW136" s="257"/>
      <c r="CX136" s="257"/>
      <c r="CY136" s="257"/>
      <c r="CZ136" s="257"/>
      <c r="DA136" s="257"/>
      <c r="DB136" s="257"/>
      <c r="DC136" s="257"/>
      <c r="DD136" s="257"/>
      <c r="DE136" s="257"/>
      <c r="DF136" s="257"/>
      <c r="DG136" s="257"/>
      <c r="DH136" s="257"/>
      <c r="DI136" s="257"/>
      <c r="DJ136" s="257"/>
      <c r="DK136" s="257"/>
      <c r="DL136" s="257"/>
    </row>
    <row r="137" spans="1:116" x14ac:dyDescent="0.35">
      <c r="A137" s="258" t="s">
        <v>435</v>
      </c>
      <c r="B137" s="259" t="s">
        <v>7947</v>
      </c>
      <c r="C137" s="262">
        <v>0.90353799999999995</v>
      </c>
      <c r="D137" s="263">
        <v>7</v>
      </c>
      <c r="E137" s="262">
        <v>0.16500000000000001</v>
      </c>
      <c r="F137" s="262">
        <v>4.1333333330000004</v>
      </c>
      <c r="G137" s="262">
        <v>0.47899999999999998</v>
      </c>
      <c r="H137" s="262">
        <v>50.3</v>
      </c>
      <c r="I137" s="263">
        <v>3</v>
      </c>
      <c r="J137" s="263">
        <f>IFERROR(VLOOKUP($B137,'Core Indicators'!$E$3:$EU$906,147,FALSE),"x")</f>
        <v>180</v>
      </c>
      <c r="K137" s="264">
        <v>-1.03</v>
      </c>
      <c r="L137" s="262">
        <v>4.2300000000000004</v>
      </c>
      <c r="M137" s="263">
        <v>41</v>
      </c>
      <c r="N137" s="263">
        <v>25</v>
      </c>
      <c r="O137" s="263">
        <f>IFERROR(VLOOKUP(B137,'Core Indicators'!$E$3:$G$9906,3,FALSE),"x")</f>
        <v>35389000</v>
      </c>
      <c r="P137" s="263">
        <v>786380</v>
      </c>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c r="CF137" s="257"/>
      <c r="CG137" s="257"/>
      <c r="CH137" s="257"/>
      <c r="CI137" s="257"/>
      <c r="CJ137" s="257"/>
      <c r="CK137" s="257"/>
      <c r="CL137" s="257"/>
      <c r="CM137" s="257"/>
      <c r="CN137" s="257"/>
      <c r="CO137" s="257"/>
      <c r="CP137" s="257"/>
      <c r="CQ137" s="257"/>
      <c r="CR137" s="257"/>
      <c r="CS137" s="257"/>
      <c r="CT137" s="257"/>
      <c r="CU137" s="257"/>
      <c r="CV137" s="257"/>
      <c r="CW137" s="257"/>
      <c r="CX137" s="257"/>
      <c r="CY137" s="257"/>
      <c r="CZ137" s="257"/>
      <c r="DA137" s="257"/>
      <c r="DB137" s="257"/>
      <c r="DC137" s="257"/>
      <c r="DD137" s="257"/>
      <c r="DE137" s="257"/>
      <c r="DF137" s="257"/>
      <c r="DG137" s="257"/>
      <c r="DH137" s="257"/>
      <c r="DI137" s="257"/>
      <c r="DJ137" s="257"/>
      <c r="DK137" s="257"/>
      <c r="DL137" s="257"/>
    </row>
    <row r="138" spans="1:116" x14ac:dyDescent="0.35">
      <c r="A138" s="258" t="s">
        <v>68</v>
      </c>
      <c r="B138" s="259" t="s">
        <v>7948</v>
      </c>
      <c r="C138" s="262">
        <v>0.65999998100000001</v>
      </c>
      <c r="D138" s="263">
        <v>5</v>
      </c>
      <c r="E138" s="262">
        <v>0</v>
      </c>
      <c r="F138" s="262">
        <v>4.4166666670000003</v>
      </c>
      <c r="G138" s="262">
        <v>0.60299999999999998</v>
      </c>
      <c r="H138" s="262">
        <v>32</v>
      </c>
      <c r="I138" s="263">
        <v>3</v>
      </c>
      <c r="J138" s="263">
        <f>IFERROR(VLOOKUP($B138,'Core Indicators'!$E$3:$EU$906,147,FALSE),"x")</f>
        <v>0</v>
      </c>
      <c r="K138" s="264">
        <v>-0.64</v>
      </c>
      <c r="L138" s="262">
        <v>4.32</v>
      </c>
      <c r="M138" s="263">
        <v>39</v>
      </c>
      <c r="N138" s="263">
        <v>30</v>
      </c>
      <c r="O138" s="263">
        <f>IFERROR(VLOOKUP(B138,'Core Indicators'!$E$3:$G$9906,3,FALSE),"x")</f>
        <v>5309000</v>
      </c>
      <c r="P138" s="263">
        <v>1030700</v>
      </c>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c r="CF138" s="257"/>
      <c r="CG138" s="257"/>
      <c r="CH138" s="257"/>
      <c r="CI138" s="257"/>
      <c r="CJ138" s="257"/>
      <c r="CK138" s="257"/>
      <c r="CL138" s="257"/>
      <c r="CM138" s="257"/>
      <c r="CN138" s="257"/>
      <c r="CO138" s="257"/>
      <c r="CP138" s="257"/>
      <c r="CQ138" s="257"/>
      <c r="CR138" s="257"/>
      <c r="CS138" s="257"/>
      <c r="CT138" s="257"/>
      <c r="CU138" s="257"/>
      <c r="CV138" s="257"/>
      <c r="CW138" s="257"/>
      <c r="CX138" s="257"/>
      <c r="CY138" s="257"/>
      <c r="CZ138" s="257"/>
      <c r="DA138" s="257"/>
      <c r="DB138" s="257"/>
      <c r="DC138" s="257"/>
      <c r="DD138" s="257"/>
      <c r="DE138" s="257"/>
      <c r="DF138" s="257"/>
      <c r="DG138" s="257"/>
      <c r="DH138" s="257"/>
      <c r="DI138" s="257"/>
      <c r="DJ138" s="257"/>
      <c r="DK138" s="257"/>
      <c r="DL138" s="257"/>
    </row>
    <row r="139" spans="1:116" x14ac:dyDescent="0.35">
      <c r="A139" s="258" t="s">
        <v>7949</v>
      </c>
      <c r="B139" s="259" t="s">
        <v>7950</v>
      </c>
      <c r="C139" s="262" t="s">
        <v>17</v>
      </c>
      <c r="D139" s="263" t="s">
        <v>17</v>
      </c>
      <c r="E139" s="262" t="s">
        <v>17</v>
      </c>
      <c r="F139" s="262" t="s">
        <v>17</v>
      </c>
      <c r="G139" s="262" t="s">
        <v>17</v>
      </c>
      <c r="H139" s="262" t="s">
        <v>17</v>
      </c>
      <c r="I139" s="263" t="s">
        <v>17</v>
      </c>
      <c r="J139" s="263" t="str">
        <f>IFERROR(VLOOKUP($B139,'Core Indicators'!$E$3:$EU$906,147,FALSE),"x")</f>
        <v>x</v>
      </c>
      <c r="K139" s="264">
        <v>0.68</v>
      </c>
      <c r="L139" s="262" t="s">
        <v>17</v>
      </c>
      <c r="M139" s="263" t="s">
        <v>17</v>
      </c>
      <c r="N139" s="263" t="s">
        <v>17</v>
      </c>
      <c r="O139" s="263" t="str">
        <f>IFERROR(VLOOKUP(B139,'Core Indicators'!$E$3:$G$9906,3,FALSE),"x")</f>
        <v>x</v>
      </c>
      <c r="P139" s="263" t="s">
        <v>17</v>
      </c>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c r="CF139" s="257"/>
      <c r="CG139" s="257"/>
      <c r="CH139" s="257"/>
      <c r="CI139" s="257"/>
      <c r="CJ139" s="257"/>
      <c r="CK139" s="257"/>
      <c r="CL139" s="257"/>
      <c r="CM139" s="257"/>
      <c r="CN139" s="257"/>
      <c r="CO139" s="257"/>
      <c r="CP139" s="257"/>
      <c r="CQ139" s="257"/>
      <c r="CR139" s="257"/>
      <c r="CS139" s="257"/>
      <c r="CT139" s="257"/>
      <c r="CU139" s="257"/>
      <c r="CV139" s="257"/>
      <c r="CW139" s="257"/>
      <c r="CX139" s="257"/>
      <c r="CY139" s="257"/>
      <c r="CZ139" s="257"/>
      <c r="DA139" s="257"/>
      <c r="DB139" s="257"/>
      <c r="DC139" s="257"/>
      <c r="DD139" s="257"/>
      <c r="DE139" s="257"/>
      <c r="DF139" s="257"/>
      <c r="DG139" s="257"/>
      <c r="DH139" s="257"/>
      <c r="DI139" s="257"/>
      <c r="DJ139" s="257"/>
      <c r="DK139" s="257"/>
      <c r="DL139" s="257"/>
    </row>
    <row r="140" spans="1:116" x14ac:dyDescent="0.35">
      <c r="A140" s="258" t="s">
        <v>7951</v>
      </c>
      <c r="B140" s="259" t="s">
        <v>7952</v>
      </c>
      <c r="C140" s="262">
        <v>0.73069998999999997</v>
      </c>
      <c r="D140" s="263">
        <v>11</v>
      </c>
      <c r="E140" s="262">
        <v>0</v>
      </c>
      <c r="F140" s="262">
        <v>7.95</v>
      </c>
      <c r="G140" s="262">
        <v>0.35199999999999998</v>
      </c>
      <c r="H140" s="262">
        <v>36.799999999999997</v>
      </c>
      <c r="I140" s="263">
        <v>0</v>
      </c>
      <c r="J140" s="263" t="str">
        <f>IFERROR(VLOOKUP($B140,'Core Indicators'!$E$3:$EU$906,147,FALSE),"x")</f>
        <v>x</v>
      </c>
      <c r="K140" s="264">
        <v>0.81</v>
      </c>
      <c r="L140" s="262">
        <v>7.71</v>
      </c>
      <c r="M140" s="263">
        <v>86</v>
      </c>
      <c r="N140" s="263">
        <v>51</v>
      </c>
      <c r="O140" s="263" t="str">
        <f>IFERROR(VLOOKUP(B140,'Core Indicators'!$E$3:$G$9906,3,FALSE),"x")</f>
        <v>x</v>
      </c>
      <c r="P140" s="263">
        <v>1997</v>
      </c>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c r="CF140" s="257"/>
      <c r="CG140" s="257"/>
      <c r="CH140" s="257"/>
      <c r="CI140" s="257"/>
      <c r="CJ140" s="257"/>
      <c r="CK140" s="257"/>
      <c r="CL140" s="257"/>
      <c r="CM140" s="257"/>
      <c r="CN140" s="257"/>
      <c r="CO140" s="257"/>
      <c r="CP140" s="257"/>
      <c r="CQ140" s="257"/>
      <c r="CR140" s="257"/>
      <c r="CS140" s="257"/>
      <c r="CT140" s="257"/>
      <c r="CU140" s="257"/>
      <c r="CV140" s="257"/>
      <c r="CW140" s="257"/>
      <c r="CX140" s="257"/>
      <c r="CY140" s="257"/>
      <c r="CZ140" s="257"/>
      <c r="DA140" s="257"/>
      <c r="DB140" s="257"/>
      <c r="DC140" s="257"/>
      <c r="DD140" s="257"/>
      <c r="DE140" s="257"/>
      <c r="DF140" s="257"/>
      <c r="DG140" s="257"/>
      <c r="DH140" s="257"/>
      <c r="DI140" s="257"/>
      <c r="DJ140" s="257"/>
      <c r="DK140" s="257"/>
      <c r="DL140" s="257"/>
    </row>
    <row r="141" spans="1:116" x14ac:dyDescent="0.35">
      <c r="A141" s="258" t="s">
        <v>409</v>
      </c>
      <c r="B141" s="259" t="s">
        <v>7953</v>
      </c>
      <c r="C141" s="262">
        <v>0.60879998800000001</v>
      </c>
      <c r="D141" s="263">
        <v>10</v>
      </c>
      <c r="E141" s="262">
        <v>0</v>
      </c>
      <c r="F141" s="262">
        <v>6.65</v>
      </c>
      <c r="G141" s="262">
        <v>0.58099999999999996</v>
      </c>
      <c r="H141" s="262">
        <v>38.5</v>
      </c>
      <c r="I141" s="263">
        <v>0</v>
      </c>
      <c r="J141" s="263" t="str">
        <f>IFERROR(VLOOKUP($B141,'Core Indicators'!$E$3:$EU$906,147,FALSE),"x")</f>
        <v>x</v>
      </c>
      <c r="K141" s="264">
        <v>-0.16</v>
      </c>
      <c r="L141" s="262">
        <v>5.54</v>
      </c>
      <c r="M141" s="263">
        <v>65</v>
      </c>
      <c r="N141" s="263">
        <v>34</v>
      </c>
      <c r="O141" s="263">
        <f>IFERROR(VLOOKUP(B141,'Core Indicators'!$E$3:$G$9906,3,FALSE),"x")</f>
        <v>22079000</v>
      </c>
      <c r="P141" s="263">
        <v>94280</v>
      </c>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c r="CF141" s="257"/>
      <c r="CG141" s="257"/>
      <c r="CH141" s="257"/>
      <c r="CI141" s="257"/>
      <c r="CJ141" s="257"/>
      <c r="CK141" s="257"/>
      <c r="CL141" s="257"/>
      <c r="CM141" s="257"/>
      <c r="CN141" s="257"/>
      <c r="CO141" s="257"/>
      <c r="CP141" s="257"/>
      <c r="CQ141" s="257"/>
      <c r="CR141" s="257"/>
      <c r="CS141" s="257"/>
      <c r="CT141" s="257"/>
      <c r="CU141" s="257"/>
      <c r="CV141" s="257"/>
      <c r="CW141" s="257"/>
      <c r="CX141" s="257"/>
      <c r="CY141" s="257"/>
      <c r="CZ141" s="257"/>
      <c r="DA141" s="257"/>
      <c r="DB141" s="257"/>
      <c r="DC141" s="257"/>
      <c r="DD141" s="257"/>
      <c r="DE141" s="257"/>
      <c r="DF141" s="257"/>
      <c r="DG141" s="257"/>
      <c r="DH141" s="257"/>
      <c r="DI141" s="257"/>
      <c r="DJ141" s="257"/>
      <c r="DK141" s="257"/>
      <c r="DL141" s="257"/>
    </row>
    <row r="142" spans="1:116" x14ac:dyDescent="0.35">
      <c r="A142" s="258" t="s">
        <v>734</v>
      </c>
      <c r="B142" s="259" t="s">
        <v>7954</v>
      </c>
      <c r="C142" s="262">
        <v>0.69328200100000004</v>
      </c>
      <c r="D142" s="263">
        <v>3</v>
      </c>
      <c r="E142" s="262">
        <v>5.8999999999999997E-2</v>
      </c>
      <c r="F142" s="262">
        <v>5.4</v>
      </c>
      <c r="G142" s="262">
        <v>0.17199999999999999</v>
      </c>
      <c r="H142" s="262">
        <v>40.700000000000003</v>
      </c>
      <c r="I142" s="263">
        <v>1</v>
      </c>
      <c r="J142" s="263">
        <f>IFERROR(VLOOKUP($B142,'Core Indicators'!$E$3:$EU$906,147,FALSE),"x")</f>
        <v>0</v>
      </c>
      <c r="K142" s="264">
        <v>0.56999999999999995</v>
      </c>
      <c r="L142" s="262">
        <v>6.24</v>
      </c>
      <c r="M142" s="263">
        <v>53</v>
      </c>
      <c r="N142" s="263">
        <v>50</v>
      </c>
      <c r="O142" s="263">
        <f>IFERROR(VLOOKUP(B142,'Core Indicators'!$E$3:$G$9906,3,FALSE),"x")</f>
        <v>34059000</v>
      </c>
      <c r="P142" s="263">
        <v>328550</v>
      </c>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c r="CF142" s="257"/>
      <c r="CG142" s="257"/>
      <c r="CH142" s="257"/>
      <c r="CI142" s="257"/>
      <c r="CJ142" s="257"/>
      <c r="CK142" s="257"/>
      <c r="CL142" s="257"/>
      <c r="CM142" s="257"/>
      <c r="CN142" s="257"/>
      <c r="CO142" s="257"/>
      <c r="CP142" s="257"/>
      <c r="CQ142" s="257"/>
      <c r="CR142" s="257"/>
      <c r="CS142" s="257"/>
      <c r="CT142" s="257"/>
      <c r="CU142" s="257"/>
      <c r="CV142" s="257"/>
      <c r="CW142" s="257"/>
      <c r="CX142" s="257"/>
      <c r="CY142" s="257"/>
      <c r="CZ142" s="257"/>
      <c r="DA142" s="257"/>
      <c r="DB142" s="257"/>
      <c r="DC142" s="257"/>
      <c r="DD142" s="257"/>
      <c r="DE142" s="257"/>
      <c r="DF142" s="257"/>
      <c r="DG142" s="257"/>
      <c r="DH142" s="257"/>
      <c r="DI142" s="257"/>
      <c r="DJ142" s="257"/>
      <c r="DK142" s="257"/>
      <c r="DL142" s="257"/>
    </row>
    <row r="143" spans="1:116" x14ac:dyDescent="0.35">
      <c r="A143" s="258" t="s">
        <v>211</v>
      </c>
      <c r="B143" s="259" t="s">
        <v>7955</v>
      </c>
      <c r="C143" s="262">
        <v>0.72633300499999998</v>
      </c>
      <c r="D143" s="263">
        <v>11</v>
      </c>
      <c r="E143" s="262">
        <v>0.161</v>
      </c>
      <c r="F143" s="262">
        <v>7.35</v>
      </c>
      <c r="G143" s="262">
        <v>0.44800000000000001</v>
      </c>
      <c r="H143" s="262">
        <v>59.1</v>
      </c>
      <c r="I143" s="263">
        <v>0</v>
      </c>
      <c r="J143" s="263" t="str">
        <f>IFERROR(VLOOKUP($B143,'Core Indicators'!$E$3:$EU$906,147,FALSE),"x")</f>
        <v>x</v>
      </c>
      <c r="K143" s="264">
        <v>0.45</v>
      </c>
      <c r="L143" s="262">
        <v>6.26</v>
      </c>
      <c r="M143" s="263">
        <v>73</v>
      </c>
      <c r="N143" s="263">
        <v>49</v>
      </c>
      <c r="O143" s="263">
        <f>IFERROR(VLOOKUP(B143,'Core Indicators'!$E$3:$G$9906,3,FALSE),"x")</f>
        <v>3022000</v>
      </c>
      <c r="P143" s="263">
        <v>823290</v>
      </c>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c r="CF143" s="257"/>
      <c r="CG143" s="257"/>
      <c r="CH143" s="257"/>
      <c r="CI143" s="257"/>
      <c r="CJ143" s="257"/>
      <c r="CK143" s="257"/>
      <c r="CL143" s="257"/>
      <c r="CM143" s="257"/>
      <c r="CN143" s="257"/>
      <c r="CO143" s="257"/>
      <c r="CP143" s="257"/>
      <c r="CQ143" s="257"/>
      <c r="CR143" s="257"/>
      <c r="CS143" s="257"/>
      <c r="CT143" s="257"/>
      <c r="CU143" s="257"/>
      <c r="CV143" s="257"/>
      <c r="CW143" s="257"/>
      <c r="CX143" s="257"/>
      <c r="CY143" s="257"/>
      <c r="CZ143" s="257"/>
      <c r="DA143" s="257"/>
      <c r="DB143" s="257"/>
      <c r="DC143" s="257"/>
      <c r="DD143" s="257"/>
      <c r="DE143" s="257"/>
      <c r="DF143" s="257"/>
      <c r="DG143" s="257"/>
      <c r="DH143" s="257"/>
      <c r="DI143" s="257"/>
      <c r="DJ143" s="257"/>
      <c r="DK143" s="257"/>
      <c r="DL143" s="257"/>
    </row>
    <row r="144" spans="1:116" x14ac:dyDescent="0.35">
      <c r="A144" s="258" t="s">
        <v>201</v>
      </c>
      <c r="B144" s="259" t="s">
        <v>7956</v>
      </c>
      <c r="C144" s="262">
        <v>0.629549998</v>
      </c>
      <c r="D144" s="263">
        <v>8</v>
      </c>
      <c r="E144" s="262">
        <v>8.5000000000000006E-2</v>
      </c>
      <c r="F144" s="262">
        <v>6</v>
      </c>
      <c r="G144" s="262">
        <v>0.59099999999999997</v>
      </c>
      <c r="H144" s="262">
        <v>32.9</v>
      </c>
      <c r="I144" s="263">
        <v>3</v>
      </c>
      <c r="J144" s="263">
        <f>IFERROR(VLOOKUP($B144,'Core Indicators'!$E$3:$EU$906,147,FALSE),"x")</f>
        <v>828</v>
      </c>
      <c r="K144" s="264">
        <v>-0.71</v>
      </c>
      <c r="L144" s="262">
        <v>5</v>
      </c>
      <c r="M144" s="263">
        <v>30</v>
      </c>
      <c r="N144" s="263">
        <v>34</v>
      </c>
      <c r="O144" s="263">
        <f>IFERROR(VLOOKUP(B144,'Core Indicators'!$E$3:$G$9906,3,FALSE),"x")</f>
        <v>27701000</v>
      </c>
      <c r="P144" s="263">
        <v>1266700</v>
      </c>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c r="CF144" s="257"/>
      <c r="CG144" s="257"/>
      <c r="CH144" s="257"/>
      <c r="CI144" s="257"/>
      <c r="CJ144" s="257"/>
      <c r="CK144" s="257"/>
      <c r="CL144" s="257"/>
      <c r="CM144" s="257"/>
      <c r="CN144" s="257"/>
      <c r="CO144" s="257"/>
      <c r="CP144" s="257"/>
      <c r="CQ144" s="257"/>
      <c r="CR144" s="257"/>
      <c r="CS144" s="257"/>
      <c r="CT144" s="257"/>
      <c r="CU144" s="257"/>
      <c r="CV144" s="257"/>
      <c r="CW144" s="257"/>
      <c r="CX144" s="257"/>
      <c r="CY144" s="257"/>
      <c r="CZ144" s="257"/>
      <c r="DA144" s="257"/>
      <c r="DB144" s="257"/>
      <c r="DC144" s="257"/>
      <c r="DD144" s="257"/>
      <c r="DE144" s="257"/>
      <c r="DF144" s="257"/>
      <c r="DG144" s="257"/>
      <c r="DH144" s="257"/>
      <c r="DI144" s="257"/>
      <c r="DJ144" s="257"/>
      <c r="DK144" s="257"/>
      <c r="DL144" s="257"/>
    </row>
    <row r="145" spans="1:116" x14ac:dyDescent="0.35">
      <c r="A145" s="258" t="s">
        <v>456</v>
      </c>
      <c r="B145" s="259" t="s">
        <v>7957</v>
      </c>
      <c r="C145" s="262">
        <v>0.82875000499999996</v>
      </c>
      <c r="D145" s="263">
        <v>3</v>
      </c>
      <c r="E145" s="262">
        <v>0.03</v>
      </c>
      <c r="F145" s="262">
        <v>4.2</v>
      </c>
      <c r="G145" s="262">
        <v>0.67700000000000005</v>
      </c>
      <c r="H145" s="262">
        <v>35.1</v>
      </c>
      <c r="I145" s="263">
        <v>5</v>
      </c>
      <c r="J145" s="263">
        <f>IFERROR(VLOOKUP($B145,'Core Indicators'!$E$3:$EU$906,147,FALSE),"x")</f>
        <v>5466</v>
      </c>
      <c r="K145" s="264">
        <v>-0.89</v>
      </c>
      <c r="L145" s="262">
        <v>3.87</v>
      </c>
      <c r="M145" s="263">
        <v>44</v>
      </c>
      <c r="N145" s="263">
        <v>26</v>
      </c>
      <c r="O145" s="263">
        <f>IFERROR(VLOOKUP(B145,'Core Indicators'!$E$3:$G$9906,3,FALSE),"x")</f>
        <v>237500000</v>
      </c>
      <c r="P145" s="263">
        <v>910770</v>
      </c>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c r="CF145" s="257"/>
      <c r="CG145" s="257"/>
      <c r="CH145" s="257"/>
      <c r="CI145" s="257"/>
      <c r="CJ145" s="257"/>
      <c r="CK145" s="257"/>
      <c r="CL145" s="257"/>
      <c r="CM145" s="257"/>
      <c r="CN145" s="257"/>
      <c r="CO145" s="257"/>
      <c r="CP145" s="257"/>
      <c r="CQ145" s="257"/>
      <c r="CR145" s="257"/>
      <c r="CS145" s="257"/>
      <c r="CT145" s="257"/>
      <c r="CU145" s="257"/>
      <c r="CV145" s="257"/>
      <c r="CW145" s="257"/>
      <c r="CX145" s="257"/>
      <c r="CY145" s="257"/>
      <c r="CZ145" s="257"/>
      <c r="DA145" s="257"/>
      <c r="DB145" s="257"/>
      <c r="DC145" s="257"/>
      <c r="DD145" s="257"/>
      <c r="DE145" s="257"/>
      <c r="DF145" s="257"/>
      <c r="DG145" s="257"/>
      <c r="DH145" s="257"/>
      <c r="DI145" s="257"/>
      <c r="DJ145" s="257"/>
      <c r="DK145" s="257"/>
      <c r="DL145" s="257"/>
    </row>
    <row r="146" spans="1:116" x14ac:dyDescent="0.35">
      <c r="A146" s="258" t="s">
        <v>383</v>
      </c>
      <c r="B146" s="259" t="s">
        <v>7958</v>
      </c>
      <c r="C146" s="262">
        <v>0.25107097499999997</v>
      </c>
      <c r="D146" s="263">
        <v>6</v>
      </c>
      <c r="E146" s="262">
        <v>0.13950000000000001</v>
      </c>
      <c r="F146" s="262">
        <v>3.2</v>
      </c>
      <c r="G146" s="262">
        <v>0.40799999999999997</v>
      </c>
      <c r="H146" s="262">
        <v>46.2</v>
      </c>
      <c r="I146" s="263">
        <v>3</v>
      </c>
      <c r="J146" s="263">
        <f>IFERROR(VLOOKUP($B146,'Core Indicators'!$E$3:$EU$906,147,FALSE),"x")</f>
        <v>3</v>
      </c>
      <c r="K146" s="264">
        <v>-1.28</v>
      </c>
      <c r="L146" s="262">
        <v>3.87</v>
      </c>
      <c r="M146" s="263">
        <v>14</v>
      </c>
      <c r="N146" s="263">
        <v>14</v>
      </c>
      <c r="O146" s="263">
        <f>IFERROR(VLOOKUP(B146,'Core Indicators'!$E$3:$G$9906,3,FALSE),"x")</f>
        <v>6824000</v>
      </c>
      <c r="P146" s="263">
        <v>120340</v>
      </c>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c r="CF146" s="257"/>
      <c r="CG146" s="257"/>
      <c r="CH146" s="257"/>
      <c r="CI146" s="257"/>
      <c r="CJ146" s="257"/>
      <c r="CK146" s="257"/>
      <c r="CL146" s="257"/>
      <c r="CM146" s="257"/>
      <c r="CN146" s="257"/>
      <c r="CO146" s="257"/>
      <c r="CP146" s="257"/>
      <c r="CQ146" s="257"/>
      <c r="CR146" s="257"/>
      <c r="CS146" s="257"/>
      <c r="CT146" s="257"/>
      <c r="CU146" s="257"/>
      <c r="CV146" s="257"/>
      <c r="CW146" s="257"/>
      <c r="CX146" s="257"/>
      <c r="CY146" s="257"/>
      <c r="CZ146" s="257"/>
      <c r="DA146" s="257"/>
      <c r="DB146" s="257"/>
      <c r="DC146" s="257"/>
      <c r="DD146" s="257"/>
      <c r="DE146" s="257"/>
      <c r="DF146" s="257"/>
      <c r="DG146" s="257"/>
      <c r="DH146" s="257"/>
      <c r="DI146" s="257"/>
      <c r="DJ146" s="257"/>
      <c r="DK146" s="257"/>
      <c r="DL146" s="257"/>
    </row>
    <row r="147" spans="1:116" x14ac:dyDescent="0.35">
      <c r="A147" s="258" t="s">
        <v>7959</v>
      </c>
      <c r="B147" s="259" t="s">
        <v>7960</v>
      </c>
      <c r="C147" s="262" t="s">
        <v>17</v>
      </c>
      <c r="D147" s="263" t="s">
        <v>17</v>
      </c>
      <c r="E147" s="262" t="s">
        <v>17</v>
      </c>
      <c r="F147" s="262" t="s">
        <v>17</v>
      </c>
      <c r="G147" s="262" t="s">
        <v>17</v>
      </c>
      <c r="H147" s="262" t="s">
        <v>17</v>
      </c>
      <c r="I147" s="263" t="s">
        <v>17</v>
      </c>
      <c r="J147" s="263" t="str">
        <f>IFERROR(VLOOKUP($B147,'Core Indicators'!$E$3:$EU$906,147,FALSE),"x")</f>
        <v>x</v>
      </c>
      <c r="K147" s="264">
        <v>-0.53</v>
      </c>
      <c r="L147" s="262" t="s">
        <v>17</v>
      </c>
      <c r="M147" s="263" t="s">
        <v>17</v>
      </c>
      <c r="N147" s="263" t="s">
        <v>17</v>
      </c>
      <c r="O147" s="263" t="str">
        <f>IFERROR(VLOOKUP(B147,'Core Indicators'!$E$3:$G$9906,3,FALSE),"x")</f>
        <v>x</v>
      </c>
      <c r="P147" s="263" t="s">
        <v>17</v>
      </c>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c r="CF147" s="257"/>
      <c r="CG147" s="257"/>
      <c r="CH147" s="257"/>
      <c r="CI147" s="257"/>
      <c r="CJ147" s="257"/>
      <c r="CK147" s="257"/>
      <c r="CL147" s="257"/>
      <c r="CM147" s="257"/>
      <c r="CN147" s="257"/>
      <c r="CO147" s="257"/>
      <c r="CP147" s="257"/>
      <c r="CQ147" s="257"/>
      <c r="CR147" s="257"/>
      <c r="CS147" s="257"/>
      <c r="CT147" s="257"/>
      <c r="CU147" s="257"/>
      <c r="CV147" s="257"/>
      <c r="CW147" s="257"/>
      <c r="CX147" s="257"/>
      <c r="CY147" s="257"/>
      <c r="CZ147" s="257"/>
      <c r="DA147" s="257"/>
      <c r="DB147" s="257"/>
      <c r="DC147" s="257"/>
      <c r="DD147" s="257"/>
      <c r="DE147" s="257"/>
      <c r="DF147" s="257"/>
      <c r="DG147" s="257"/>
      <c r="DH147" s="257"/>
      <c r="DI147" s="257"/>
      <c r="DJ147" s="257"/>
      <c r="DK147" s="257"/>
      <c r="DL147" s="257"/>
    </row>
    <row r="148" spans="1:116" x14ac:dyDescent="0.35">
      <c r="A148" s="258" t="s">
        <v>7961</v>
      </c>
      <c r="B148" s="259" t="s">
        <v>7962</v>
      </c>
      <c r="C148" s="262">
        <v>9.5000023000000003E-2</v>
      </c>
      <c r="D148" s="263">
        <v>13</v>
      </c>
      <c r="E148" s="262">
        <v>0</v>
      </c>
      <c r="F148" s="262" t="s">
        <v>17</v>
      </c>
      <c r="G148" s="262">
        <v>1.2999999999999999E-2</v>
      </c>
      <c r="H148" s="262">
        <v>25.7</v>
      </c>
      <c r="I148" s="263">
        <v>0</v>
      </c>
      <c r="J148" s="263" t="str">
        <f>IFERROR(VLOOKUP($B148,'Core Indicators'!$E$3:$EU$906,147,FALSE),"x")</f>
        <v>x</v>
      </c>
      <c r="K148" s="264">
        <v>1.64</v>
      </c>
      <c r="L148" s="262" t="s">
        <v>17</v>
      </c>
      <c r="M148" s="263">
        <v>97</v>
      </c>
      <c r="N148" s="263">
        <v>78</v>
      </c>
      <c r="O148" s="263" t="str">
        <f>IFERROR(VLOOKUP(B148,'Core Indicators'!$E$3:$G$9906,3,FALSE),"x")</f>
        <v>x</v>
      </c>
      <c r="P148" s="263">
        <v>33670</v>
      </c>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c r="CF148" s="257"/>
      <c r="CG148" s="257"/>
      <c r="CH148" s="257"/>
      <c r="CI148" s="257"/>
      <c r="CJ148" s="257"/>
      <c r="CK148" s="257"/>
      <c r="CL148" s="257"/>
      <c r="CM148" s="257"/>
      <c r="CN148" s="257"/>
      <c r="CO148" s="257"/>
      <c r="CP148" s="257"/>
      <c r="CQ148" s="257"/>
      <c r="CR148" s="257"/>
      <c r="CS148" s="257"/>
      <c r="CT148" s="257"/>
      <c r="CU148" s="257"/>
      <c r="CV148" s="257"/>
      <c r="CW148" s="257"/>
      <c r="CX148" s="257"/>
      <c r="CY148" s="257"/>
      <c r="CZ148" s="257"/>
      <c r="DA148" s="257"/>
      <c r="DB148" s="257"/>
      <c r="DC148" s="257"/>
      <c r="DD148" s="257"/>
      <c r="DE148" s="257"/>
      <c r="DF148" s="257"/>
      <c r="DG148" s="257"/>
      <c r="DH148" s="257"/>
      <c r="DI148" s="257"/>
      <c r="DJ148" s="257"/>
      <c r="DK148" s="257"/>
      <c r="DL148" s="257"/>
    </row>
    <row r="149" spans="1:116" x14ac:dyDescent="0.35">
      <c r="A149" s="258" t="s">
        <v>7963</v>
      </c>
      <c r="B149" s="259" t="s">
        <v>7964</v>
      </c>
      <c r="C149" s="262">
        <v>0</v>
      </c>
      <c r="D149" s="263">
        <v>12</v>
      </c>
      <c r="E149" s="262">
        <v>0</v>
      </c>
      <c r="F149" s="262" t="s">
        <v>17</v>
      </c>
      <c r="G149" s="262">
        <v>4.0000000000000001E-3</v>
      </c>
      <c r="H149" s="262">
        <v>26.9</v>
      </c>
      <c r="I149" s="263">
        <v>0</v>
      </c>
      <c r="J149" s="263" t="str">
        <f>IFERROR(VLOOKUP($B149,'Core Indicators'!$E$3:$EU$906,147,FALSE),"x")</f>
        <v>x</v>
      </c>
      <c r="K149" s="264">
        <v>1.83</v>
      </c>
      <c r="L149" s="262" t="s">
        <v>17</v>
      </c>
      <c r="M149" s="263">
        <v>99</v>
      </c>
      <c r="N149" s="263">
        <v>81</v>
      </c>
      <c r="O149" s="263" t="str">
        <f>IFERROR(VLOOKUP(B149,'Core Indicators'!$E$3:$G$9906,3,FALSE),"x")</f>
        <v>x</v>
      </c>
      <c r="P149" s="263">
        <v>364270</v>
      </c>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c r="CF149" s="257"/>
      <c r="CG149" s="257"/>
      <c r="CH149" s="257"/>
      <c r="CI149" s="257"/>
      <c r="CJ149" s="257"/>
      <c r="CK149" s="257"/>
      <c r="CL149" s="257"/>
      <c r="CM149" s="257"/>
      <c r="CN149" s="257"/>
      <c r="CO149" s="257"/>
      <c r="CP149" s="257"/>
      <c r="CQ149" s="257"/>
      <c r="CR149" s="257"/>
      <c r="CS149" s="257"/>
      <c r="CT149" s="257"/>
      <c r="CU149" s="257"/>
      <c r="CV149" s="257"/>
      <c r="CW149" s="257"/>
      <c r="CX149" s="257"/>
      <c r="CY149" s="257"/>
      <c r="CZ149" s="257"/>
      <c r="DA149" s="257"/>
      <c r="DB149" s="257"/>
      <c r="DC149" s="257"/>
      <c r="DD149" s="257"/>
      <c r="DE149" s="257"/>
      <c r="DF149" s="257"/>
      <c r="DG149" s="257"/>
      <c r="DH149" s="257"/>
      <c r="DI149" s="257"/>
      <c r="DJ149" s="257"/>
      <c r="DK149" s="257"/>
      <c r="DL149" s="257"/>
    </row>
    <row r="150" spans="1:116" x14ac:dyDescent="0.35">
      <c r="A150" s="258" t="s">
        <v>7965</v>
      </c>
      <c r="B150" s="259" t="s">
        <v>7966</v>
      </c>
      <c r="C150" s="262">
        <v>0.76569999700000002</v>
      </c>
      <c r="D150" s="263">
        <v>8</v>
      </c>
      <c r="E150" s="262">
        <v>0.09</v>
      </c>
      <c r="F150" s="262">
        <v>6.35</v>
      </c>
      <c r="G150" s="262">
        <v>0.48699999999999999</v>
      </c>
      <c r="H150" s="262">
        <v>30</v>
      </c>
      <c r="I150" s="263">
        <v>3</v>
      </c>
      <c r="J150" s="263" t="str">
        <f>IFERROR(VLOOKUP($B150,'Core Indicators'!$E$3:$EU$906,147,FALSE),"x")</f>
        <v>x</v>
      </c>
      <c r="K150" s="264">
        <v>-0.46</v>
      </c>
      <c r="L150" s="262">
        <v>5.5</v>
      </c>
      <c r="M150" s="263">
        <v>62</v>
      </c>
      <c r="N150" s="263">
        <v>34</v>
      </c>
      <c r="O150" s="263" t="str">
        <f>IFERROR(VLOOKUP(B150,'Core Indicators'!$E$3:$G$9906,3,FALSE),"x")</f>
        <v>x</v>
      </c>
      <c r="P150" s="263">
        <v>143350</v>
      </c>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c r="CF150" s="257"/>
      <c r="CG150" s="257"/>
      <c r="CH150" s="257"/>
      <c r="CI150" s="257"/>
      <c r="CJ150" s="257"/>
      <c r="CK150" s="257"/>
      <c r="CL150" s="257"/>
      <c r="CM150" s="257"/>
      <c r="CN150" s="257"/>
      <c r="CO150" s="257"/>
      <c r="CP150" s="257"/>
      <c r="CQ150" s="257"/>
      <c r="CR150" s="257"/>
      <c r="CS150" s="257"/>
      <c r="CT150" s="257"/>
      <c r="CU150" s="257"/>
      <c r="CV150" s="257"/>
      <c r="CW150" s="257"/>
      <c r="CX150" s="257"/>
      <c r="CY150" s="257"/>
      <c r="CZ150" s="257"/>
      <c r="DA150" s="257"/>
      <c r="DB150" s="257"/>
      <c r="DC150" s="257"/>
      <c r="DD150" s="257"/>
      <c r="DE150" s="257"/>
      <c r="DF150" s="257"/>
      <c r="DG150" s="257"/>
      <c r="DH150" s="257"/>
      <c r="DI150" s="257"/>
      <c r="DJ150" s="257"/>
      <c r="DK150" s="257"/>
      <c r="DL150" s="257"/>
    </row>
    <row r="151" spans="1:116" x14ac:dyDescent="0.35">
      <c r="A151" s="258" t="s">
        <v>7967</v>
      </c>
      <c r="B151" s="259" t="s">
        <v>7968</v>
      </c>
      <c r="C151" s="262">
        <v>0</v>
      </c>
      <c r="D151" s="263">
        <v>12</v>
      </c>
      <c r="E151" s="262">
        <v>0</v>
      </c>
      <c r="F151" s="262" t="s">
        <v>17</v>
      </c>
      <c r="G151" s="262" t="s">
        <v>17</v>
      </c>
      <c r="H151" s="262">
        <v>32.4</v>
      </c>
      <c r="I151" s="263">
        <v>0</v>
      </c>
      <c r="J151" s="263" t="str">
        <f>IFERROR(VLOOKUP($B151,'Core Indicators'!$E$3:$EU$906,147,FALSE),"x")</f>
        <v>x</v>
      </c>
      <c r="K151" s="264">
        <v>-0.02</v>
      </c>
      <c r="L151" s="262" t="s">
        <v>17</v>
      </c>
      <c r="M151" s="263">
        <v>75</v>
      </c>
      <c r="N151" s="263" t="s">
        <v>17</v>
      </c>
      <c r="O151" s="263" t="str">
        <f>IFERROR(VLOOKUP(B151,'Core Indicators'!$E$3:$G$9906,3,FALSE),"x")</f>
        <v>x</v>
      </c>
      <c r="P151" s="263">
        <v>20</v>
      </c>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c r="CF151" s="257"/>
      <c r="CG151" s="257"/>
      <c r="CH151" s="257"/>
      <c r="CI151" s="257"/>
      <c r="CJ151" s="257"/>
      <c r="CK151" s="257"/>
      <c r="CL151" s="257"/>
      <c r="CM151" s="257"/>
      <c r="CN151" s="257"/>
      <c r="CO151" s="257"/>
      <c r="CP151" s="257"/>
      <c r="CQ151" s="257"/>
      <c r="CR151" s="257"/>
      <c r="CS151" s="257"/>
      <c r="CT151" s="257"/>
      <c r="CU151" s="257"/>
      <c r="CV151" s="257"/>
      <c r="CW151" s="257"/>
      <c r="CX151" s="257"/>
      <c r="CY151" s="257"/>
      <c r="CZ151" s="257"/>
      <c r="DA151" s="257"/>
      <c r="DB151" s="257"/>
      <c r="DC151" s="257"/>
      <c r="DD151" s="257"/>
      <c r="DE151" s="257"/>
      <c r="DF151" s="257"/>
      <c r="DG151" s="257"/>
      <c r="DH151" s="257"/>
      <c r="DI151" s="257"/>
      <c r="DJ151" s="257"/>
      <c r="DK151" s="257"/>
      <c r="DL151" s="257"/>
    </row>
    <row r="152" spans="1:116" x14ac:dyDescent="0.35">
      <c r="A152" s="258" t="s">
        <v>7969</v>
      </c>
      <c r="B152" s="259" t="s">
        <v>7970</v>
      </c>
      <c r="C152" s="262">
        <v>0.50848300199999996</v>
      </c>
      <c r="D152" s="263">
        <v>13</v>
      </c>
      <c r="E152" s="262">
        <v>0</v>
      </c>
      <c r="F152" s="262" t="s">
        <v>17</v>
      </c>
      <c r="G152" s="262">
        <v>8.2000000000000003E-2</v>
      </c>
      <c r="H152" s="262" t="s">
        <v>17</v>
      </c>
      <c r="I152" s="263">
        <v>0</v>
      </c>
      <c r="J152" s="263" t="str">
        <f>IFERROR(VLOOKUP($B152,'Core Indicators'!$E$3:$EU$906,147,FALSE),"x")</f>
        <v>x</v>
      </c>
      <c r="K152" s="264">
        <v>1.71</v>
      </c>
      <c r="L152" s="262" t="s">
        <v>17</v>
      </c>
      <c r="M152" s="263">
        <v>99</v>
      </c>
      <c r="N152" s="263">
        <v>83</v>
      </c>
      <c r="O152" s="263" t="str">
        <f>IFERROR(VLOOKUP(B152,'Core Indicators'!$E$3:$G$9906,3,FALSE),"x")</f>
        <v>x</v>
      </c>
      <c r="P152" s="263">
        <v>263310</v>
      </c>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c r="CF152" s="257"/>
      <c r="CG152" s="257"/>
      <c r="CH152" s="257"/>
      <c r="CI152" s="257"/>
      <c r="CJ152" s="257"/>
      <c r="CK152" s="257"/>
      <c r="CL152" s="257"/>
      <c r="CM152" s="257"/>
      <c r="CN152" s="257"/>
      <c r="CO152" s="257"/>
      <c r="CP152" s="257"/>
      <c r="CQ152" s="257"/>
      <c r="CR152" s="257"/>
      <c r="CS152" s="257"/>
      <c r="CT152" s="257"/>
      <c r="CU152" s="257"/>
      <c r="CV152" s="257"/>
      <c r="CW152" s="257"/>
      <c r="CX152" s="257"/>
      <c r="CY152" s="257"/>
      <c r="CZ152" s="257"/>
      <c r="DA152" s="257"/>
      <c r="DB152" s="257"/>
      <c r="DC152" s="257"/>
      <c r="DD152" s="257"/>
      <c r="DE152" s="257"/>
      <c r="DF152" s="257"/>
      <c r="DG152" s="257"/>
      <c r="DH152" s="257"/>
      <c r="DI152" s="257"/>
      <c r="DJ152" s="257"/>
      <c r="DK152" s="257"/>
      <c r="DL152" s="257"/>
    </row>
    <row r="153" spans="1:116" x14ac:dyDescent="0.35">
      <c r="A153" s="258" t="s">
        <v>7971</v>
      </c>
      <c r="B153" s="259" t="s">
        <v>7972</v>
      </c>
      <c r="C153" s="262">
        <v>0.452399985</v>
      </c>
      <c r="D153" s="263">
        <v>5</v>
      </c>
      <c r="E153" s="262">
        <v>0</v>
      </c>
      <c r="F153" s="262">
        <v>2.85</v>
      </c>
      <c r="G153" s="262">
        <v>0.222</v>
      </c>
      <c r="H153" s="262" t="s">
        <v>17</v>
      </c>
      <c r="I153" s="263">
        <v>1</v>
      </c>
      <c r="J153" s="263" t="str">
        <f>IFERROR(VLOOKUP($B153,'Core Indicators'!$E$3:$EU$906,147,FALSE),"x")</f>
        <v>x</v>
      </c>
      <c r="K153" s="264">
        <v>0.61</v>
      </c>
      <c r="L153" s="262">
        <v>4.25</v>
      </c>
      <c r="M153" s="263">
        <v>24</v>
      </c>
      <c r="N153" s="263">
        <v>55</v>
      </c>
      <c r="O153" s="263" t="str">
        <f>IFERROR(VLOOKUP(B153,'Core Indicators'!$E$3:$G$9906,3,FALSE),"x")</f>
        <v>x</v>
      </c>
      <c r="P153" s="263">
        <v>309500</v>
      </c>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c r="CF153" s="257"/>
      <c r="CG153" s="257"/>
      <c r="CH153" s="257"/>
      <c r="CI153" s="257"/>
      <c r="CJ153" s="257"/>
      <c r="CK153" s="257"/>
      <c r="CL153" s="257"/>
      <c r="CM153" s="257"/>
      <c r="CN153" s="257"/>
      <c r="CO153" s="257"/>
      <c r="CP153" s="257"/>
      <c r="CQ153" s="257"/>
      <c r="CR153" s="257"/>
      <c r="CS153" s="257"/>
      <c r="CT153" s="257"/>
      <c r="CU153" s="257"/>
      <c r="CV153" s="257"/>
      <c r="CW153" s="257"/>
      <c r="CX153" s="257"/>
      <c r="CY153" s="257"/>
      <c r="CZ153" s="257"/>
      <c r="DA153" s="257"/>
      <c r="DB153" s="257"/>
      <c r="DC153" s="257"/>
      <c r="DD153" s="257"/>
      <c r="DE153" s="257"/>
      <c r="DF153" s="257"/>
      <c r="DG153" s="257"/>
      <c r="DH153" s="257"/>
      <c r="DI153" s="257"/>
      <c r="DJ153" s="257"/>
      <c r="DK153" s="257"/>
      <c r="DL153" s="257"/>
    </row>
    <row r="154" spans="1:116" x14ac:dyDescent="0.35">
      <c r="A154" s="258" t="s">
        <v>3257</v>
      </c>
      <c r="B154" s="259" t="s">
        <v>7973</v>
      </c>
      <c r="C154" s="262">
        <v>0.63669099600000001</v>
      </c>
      <c r="D154" s="263">
        <v>3</v>
      </c>
      <c r="E154" s="262">
        <v>0.16</v>
      </c>
      <c r="F154" s="262">
        <v>3.65</v>
      </c>
      <c r="G154" s="262">
        <v>0.53600000000000003</v>
      </c>
      <c r="H154" s="262">
        <v>29.6</v>
      </c>
      <c r="I154" s="263">
        <v>4</v>
      </c>
      <c r="J154" s="263">
        <f>IFERROR(VLOOKUP($B154,'Core Indicators'!$E$3:$EU$906,147,FALSE),"x")</f>
        <v>47</v>
      </c>
      <c r="K154" s="264">
        <v>-0.86</v>
      </c>
      <c r="L154" s="262">
        <v>3.65</v>
      </c>
      <c r="M154" s="263">
        <v>32</v>
      </c>
      <c r="N154" s="263">
        <v>27</v>
      </c>
      <c r="O154" s="263">
        <f>IFERROR(VLOOKUP(B154,'Core Indicators'!$E$3:$G$9906,3,FALSE),"x")</f>
        <v>254237000</v>
      </c>
      <c r="P154" s="263">
        <v>770880</v>
      </c>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c r="CF154" s="257"/>
      <c r="CG154" s="257"/>
      <c r="CH154" s="257"/>
      <c r="CI154" s="257"/>
      <c r="CJ154" s="257"/>
      <c r="CK154" s="257"/>
      <c r="CL154" s="257"/>
      <c r="CM154" s="257"/>
      <c r="CN154" s="257"/>
      <c r="CO154" s="257"/>
      <c r="CP154" s="257"/>
      <c r="CQ154" s="257"/>
      <c r="CR154" s="257"/>
      <c r="CS154" s="257"/>
      <c r="CT154" s="257"/>
      <c r="CU154" s="257"/>
      <c r="CV154" s="257"/>
      <c r="CW154" s="257"/>
      <c r="CX154" s="257"/>
      <c r="CY154" s="257"/>
      <c r="CZ154" s="257"/>
      <c r="DA154" s="257"/>
      <c r="DB154" s="257"/>
      <c r="DC154" s="257"/>
      <c r="DD154" s="257"/>
      <c r="DE154" s="257"/>
      <c r="DF154" s="257"/>
      <c r="DG154" s="257"/>
      <c r="DH154" s="257"/>
      <c r="DI154" s="257"/>
      <c r="DJ154" s="257"/>
      <c r="DK154" s="257"/>
      <c r="DL154" s="257"/>
    </row>
    <row r="155" spans="1:116" x14ac:dyDescent="0.35">
      <c r="A155" s="258" t="s">
        <v>994</v>
      </c>
      <c r="B155" s="259" t="s">
        <v>7974</v>
      </c>
      <c r="C155" s="262">
        <v>0.46147503000000001</v>
      </c>
      <c r="D155" s="263">
        <v>12</v>
      </c>
      <c r="E155" s="262">
        <v>0.126</v>
      </c>
      <c r="F155" s="262">
        <v>6.75</v>
      </c>
      <c r="G155" s="262">
        <v>0.374</v>
      </c>
      <c r="H155" s="262">
        <v>48.9</v>
      </c>
      <c r="I155" s="263">
        <v>0</v>
      </c>
      <c r="J155" s="263" t="str">
        <f>IFERROR(VLOOKUP($B155,'Core Indicators'!$E$3:$EU$906,147,FALSE),"x")</f>
        <v>x</v>
      </c>
      <c r="K155" s="264">
        <v>-0.35</v>
      </c>
      <c r="L155" s="262">
        <v>6.68</v>
      </c>
      <c r="M155" s="263">
        <v>83</v>
      </c>
      <c r="N155" s="263">
        <v>33</v>
      </c>
      <c r="O155" s="263">
        <f>IFERROR(VLOOKUP(B155,'Core Indicators'!$E$3:$G$9906,3,FALSE),"x")</f>
        <v>4500000</v>
      </c>
      <c r="P155" s="263">
        <v>74180</v>
      </c>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c r="CF155" s="257"/>
      <c r="CG155" s="257"/>
      <c r="CH155" s="257"/>
      <c r="CI155" s="257"/>
      <c r="CJ155" s="257"/>
      <c r="CK155" s="257"/>
      <c r="CL155" s="257"/>
      <c r="CM155" s="257"/>
      <c r="CN155" s="257"/>
      <c r="CO155" s="257"/>
      <c r="CP155" s="257"/>
      <c r="CQ155" s="257"/>
      <c r="CR155" s="257"/>
      <c r="CS155" s="257"/>
      <c r="CT155" s="257"/>
      <c r="CU155" s="257"/>
      <c r="CV155" s="257"/>
      <c r="CW155" s="257"/>
      <c r="CX155" s="257"/>
      <c r="CY155" s="257"/>
      <c r="CZ155" s="257"/>
      <c r="DA155" s="257"/>
      <c r="DB155" s="257"/>
      <c r="DC155" s="257"/>
      <c r="DD155" s="257"/>
      <c r="DE155" s="257"/>
      <c r="DF155" s="257"/>
      <c r="DG155" s="257"/>
      <c r="DH155" s="257"/>
      <c r="DI155" s="257"/>
      <c r="DJ155" s="257"/>
      <c r="DK155" s="257"/>
      <c r="DL155" s="257"/>
    </row>
    <row r="156" spans="1:116" x14ac:dyDescent="0.35">
      <c r="A156" s="258" t="s">
        <v>942</v>
      </c>
      <c r="B156" s="259" t="s">
        <v>7975</v>
      </c>
      <c r="C156" s="262">
        <v>0.50070998600000005</v>
      </c>
      <c r="D156" s="263">
        <v>9</v>
      </c>
      <c r="E156" s="262">
        <v>0.45</v>
      </c>
      <c r="F156" s="262">
        <v>5.95</v>
      </c>
      <c r="G156" s="262">
        <v>0.34</v>
      </c>
      <c r="H156" s="262">
        <v>40.700000000000003</v>
      </c>
      <c r="I156" s="263">
        <v>3</v>
      </c>
      <c r="J156" s="263" t="str">
        <f>IFERROR(VLOOKUP($B156,'Core Indicators'!$E$3:$EU$906,147,FALSE),"x")</f>
        <v>x</v>
      </c>
      <c r="K156" s="264">
        <v>-0.54</v>
      </c>
      <c r="L156" s="262">
        <v>6.39</v>
      </c>
      <c r="M156" s="263">
        <v>67</v>
      </c>
      <c r="N156" s="263">
        <v>31</v>
      </c>
      <c r="O156" s="263">
        <f>IFERROR(VLOOKUP(B156,'Core Indicators'!$E$3:$G$9906,3,FALSE),"x")</f>
        <v>33000000</v>
      </c>
      <c r="P156" s="263">
        <v>1280000</v>
      </c>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c r="CF156" s="257"/>
      <c r="CG156" s="257"/>
      <c r="CH156" s="257"/>
      <c r="CI156" s="257"/>
      <c r="CJ156" s="257"/>
      <c r="CK156" s="257"/>
      <c r="CL156" s="257"/>
      <c r="CM156" s="257"/>
      <c r="CN156" s="257"/>
      <c r="CO156" s="257"/>
      <c r="CP156" s="257"/>
      <c r="CQ156" s="257"/>
      <c r="CR156" s="257"/>
      <c r="CS156" s="257"/>
      <c r="CT156" s="257"/>
      <c r="CU156" s="257"/>
      <c r="CV156" s="257"/>
      <c r="CW156" s="257"/>
      <c r="CX156" s="257"/>
      <c r="CY156" s="257"/>
      <c r="CZ156" s="257"/>
      <c r="DA156" s="257"/>
      <c r="DB156" s="257"/>
      <c r="DC156" s="257"/>
      <c r="DD156" s="257"/>
      <c r="DE156" s="257"/>
      <c r="DF156" s="257"/>
      <c r="DG156" s="257"/>
      <c r="DH156" s="257"/>
      <c r="DI156" s="257"/>
      <c r="DJ156" s="257"/>
      <c r="DK156" s="257"/>
      <c r="DL156" s="257"/>
    </row>
    <row r="157" spans="1:116" x14ac:dyDescent="0.35">
      <c r="A157" s="258" t="s">
        <v>585</v>
      </c>
      <c r="B157" s="259" t="s">
        <v>7976</v>
      </c>
      <c r="C157" s="262">
        <v>0.253667953</v>
      </c>
      <c r="D157" s="263">
        <v>9</v>
      </c>
      <c r="E157" s="262">
        <v>0.14099999999999999</v>
      </c>
      <c r="F157" s="262">
        <v>5.3</v>
      </c>
      <c r="G157" s="262">
        <v>0.35099999999999998</v>
      </c>
      <c r="H157" s="262">
        <v>39.299999999999997</v>
      </c>
      <c r="I157" s="263">
        <v>3</v>
      </c>
      <c r="J157" s="263">
        <f>IFERROR(VLOOKUP($B157,'Core Indicators'!$E$3:$EU$906,147,FALSE),"x")</f>
        <v>142</v>
      </c>
      <c r="K157" s="264">
        <v>-0.42</v>
      </c>
      <c r="L157" s="262">
        <v>5.58</v>
      </c>
      <c r="M157" s="263">
        <v>58</v>
      </c>
      <c r="N157" s="263">
        <v>33</v>
      </c>
      <c r="O157" s="263">
        <f>IFERROR(VLOOKUP(B157,'Core Indicators'!$E$3:$G$9906,3,FALSE),"x")</f>
        <v>109033000</v>
      </c>
      <c r="P157" s="263">
        <v>298170</v>
      </c>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c r="CF157" s="257"/>
      <c r="CG157" s="257"/>
      <c r="CH157" s="257"/>
      <c r="CI157" s="257"/>
      <c r="CJ157" s="257"/>
      <c r="CK157" s="257"/>
      <c r="CL157" s="257"/>
      <c r="CM157" s="257"/>
      <c r="CN157" s="257"/>
      <c r="CO157" s="257"/>
      <c r="CP157" s="257"/>
      <c r="CQ157" s="257"/>
      <c r="CR157" s="257"/>
      <c r="CS157" s="257"/>
      <c r="CT157" s="257"/>
      <c r="CU157" s="257"/>
      <c r="CV157" s="257"/>
      <c r="CW157" s="257"/>
      <c r="CX157" s="257"/>
      <c r="CY157" s="257"/>
      <c r="CZ157" s="257"/>
      <c r="DA157" s="257"/>
      <c r="DB157" s="257"/>
      <c r="DC157" s="257"/>
      <c r="DD157" s="257"/>
      <c r="DE157" s="257"/>
      <c r="DF157" s="257"/>
      <c r="DG157" s="257"/>
      <c r="DH157" s="257"/>
      <c r="DI157" s="257"/>
      <c r="DJ157" s="257"/>
      <c r="DK157" s="257"/>
      <c r="DL157" s="257"/>
    </row>
    <row r="158" spans="1:116" x14ac:dyDescent="0.35">
      <c r="A158" s="258" t="s">
        <v>7977</v>
      </c>
      <c r="B158" s="259" t="s">
        <v>7978</v>
      </c>
      <c r="C158" s="262">
        <v>0</v>
      </c>
      <c r="D158" s="263">
        <v>12</v>
      </c>
      <c r="E158" s="262">
        <v>0</v>
      </c>
      <c r="F158" s="262" t="s">
        <v>17</v>
      </c>
      <c r="G158" s="262" t="s">
        <v>17</v>
      </c>
      <c r="H158" s="262" t="s">
        <v>17</v>
      </c>
      <c r="I158" s="263">
        <v>0</v>
      </c>
      <c r="J158" s="263" t="str">
        <f>IFERROR(VLOOKUP($B158,'Core Indicators'!$E$3:$EU$906,147,FALSE),"x")</f>
        <v>x</v>
      </c>
      <c r="K158" s="264">
        <v>0.94</v>
      </c>
      <c r="L158" s="262" t="s">
        <v>17</v>
      </c>
      <c r="M158" s="263">
        <v>92</v>
      </c>
      <c r="N158" s="263" t="s">
        <v>17</v>
      </c>
      <c r="O158" s="263" t="str">
        <f>IFERROR(VLOOKUP(B158,'Core Indicators'!$E$3:$G$9906,3,FALSE),"x")</f>
        <v>x</v>
      </c>
      <c r="P158" s="263">
        <v>460</v>
      </c>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c r="CF158" s="257"/>
      <c r="CG158" s="257"/>
      <c r="CH158" s="257"/>
      <c r="CI158" s="257"/>
      <c r="CJ158" s="257"/>
      <c r="CK158" s="257"/>
      <c r="CL158" s="257"/>
      <c r="CM158" s="257"/>
      <c r="CN158" s="257"/>
      <c r="CO158" s="257"/>
      <c r="CP158" s="257"/>
      <c r="CQ158" s="257"/>
      <c r="CR158" s="257"/>
      <c r="CS158" s="257"/>
      <c r="CT158" s="257"/>
      <c r="CU158" s="257"/>
      <c r="CV158" s="257"/>
      <c r="CW158" s="257"/>
      <c r="CX158" s="257"/>
      <c r="CY158" s="257"/>
      <c r="CZ158" s="257"/>
      <c r="DA158" s="257"/>
      <c r="DB158" s="257"/>
      <c r="DC158" s="257"/>
      <c r="DD158" s="257"/>
      <c r="DE158" s="257"/>
      <c r="DF158" s="257"/>
      <c r="DG158" s="257"/>
      <c r="DH158" s="257"/>
      <c r="DI158" s="257"/>
      <c r="DJ158" s="257"/>
      <c r="DK158" s="257"/>
      <c r="DL158" s="257"/>
    </row>
    <row r="159" spans="1:116" x14ac:dyDescent="0.35">
      <c r="A159" s="258" t="s">
        <v>516</v>
      </c>
      <c r="B159" s="259" t="s">
        <v>7979</v>
      </c>
      <c r="C159" s="262">
        <v>6.5687959000000004E-2</v>
      </c>
      <c r="D159" s="263">
        <v>11</v>
      </c>
      <c r="E159" s="262">
        <v>0</v>
      </c>
      <c r="F159" s="262">
        <v>5.1166666669999996</v>
      </c>
      <c r="G159" s="262">
        <v>0.58399999999999996</v>
      </c>
      <c r="H159" s="262">
        <v>41.9</v>
      </c>
      <c r="I159" s="263">
        <v>3</v>
      </c>
      <c r="J159" s="263">
        <f>IFERROR(VLOOKUP($B159,'Core Indicators'!$E$3:$EU$906,147,FALSE),"x")</f>
        <v>34</v>
      </c>
      <c r="K159" s="264">
        <v>-0.54</v>
      </c>
      <c r="L159" s="262">
        <v>4.75</v>
      </c>
      <c r="M159" s="263">
        <v>61</v>
      </c>
      <c r="N159" s="263">
        <v>31</v>
      </c>
      <c r="O159" s="263">
        <f>IFERROR(VLOOKUP(B159,'Core Indicators'!$E$3:$G$9906,3,FALSE),"x")</f>
        <v>10756000</v>
      </c>
      <c r="P159" s="263">
        <v>452860</v>
      </c>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c r="CF159" s="257"/>
      <c r="CG159" s="257"/>
      <c r="CH159" s="257"/>
      <c r="CI159" s="257"/>
      <c r="CJ159" s="257"/>
      <c r="CK159" s="257"/>
      <c r="CL159" s="257"/>
      <c r="CM159" s="257"/>
      <c r="CN159" s="257"/>
      <c r="CO159" s="257"/>
      <c r="CP159" s="257"/>
      <c r="CQ159" s="257"/>
      <c r="CR159" s="257"/>
      <c r="CS159" s="257"/>
      <c r="CT159" s="257"/>
      <c r="CU159" s="257"/>
      <c r="CV159" s="257"/>
      <c r="CW159" s="257"/>
      <c r="CX159" s="257"/>
      <c r="CY159" s="257"/>
      <c r="CZ159" s="257"/>
      <c r="DA159" s="257"/>
      <c r="DB159" s="257"/>
      <c r="DC159" s="257"/>
      <c r="DD159" s="257"/>
      <c r="DE159" s="257"/>
      <c r="DF159" s="257"/>
      <c r="DG159" s="257"/>
      <c r="DH159" s="257"/>
      <c r="DI159" s="257"/>
      <c r="DJ159" s="257"/>
      <c r="DK159" s="257"/>
      <c r="DL159" s="257"/>
    </row>
    <row r="160" spans="1:116" x14ac:dyDescent="0.35">
      <c r="A160" s="258" t="s">
        <v>7980</v>
      </c>
      <c r="B160" s="259" t="s">
        <v>7981</v>
      </c>
      <c r="C160" s="262">
        <v>7.8200950000000005E-2</v>
      </c>
      <c r="D160" s="263">
        <v>12</v>
      </c>
      <c r="E160" s="262">
        <v>1.15E-2</v>
      </c>
      <c r="F160" s="262">
        <v>7.4</v>
      </c>
      <c r="G160" s="262">
        <v>8.1000000000000003E-2</v>
      </c>
      <c r="H160" s="262">
        <v>28.9</v>
      </c>
      <c r="I160" s="263">
        <v>0</v>
      </c>
      <c r="J160" s="263" t="str">
        <f>IFERROR(VLOOKUP($B160,'Core Indicators'!$E$3:$EU$906,147,FALSE),"x")</f>
        <v>x</v>
      </c>
      <c r="K160" s="264">
        <v>0.46</v>
      </c>
      <c r="L160" s="262">
        <v>7.77</v>
      </c>
      <c r="M160" s="263">
        <v>82</v>
      </c>
      <c r="N160" s="263">
        <v>53</v>
      </c>
      <c r="O160" s="263" t="str">
        <f>IFERROR(VLOOKUP(B160,'Core Indicators'!$E$3:$G$9906,3,FALSE),"x")</f>
        <v>x</v>
      </c>
      <c r="P160" s="263">
        <v>306100</v>
      </c>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c r="CF160" s="257"/>
      <c r="CG160" s="257"/>
      <c r="CH160" s="257"/>
      <c r="CI160" s="257"/>
      <c r="CJ160" s="257"/>
      <c r="CK160" s="257"/>
      <c r="CL160" s="257"/>
      <c r="CM160" s="257"/>
      <c r="CN160" s="257"/>
      <c r="CO160" s="257"/>
      <c r="CP160" s="257"/>
      <c r="CQ160" s="257"/>
      <c r="CR160" s="257"/>
      <c r="CS160" s="257"/>
      <c r="CT160" s="257"/>
      <c r="CU160" s="257"/>
      <c r="CV160" s="257"/>
      <c r="CW160" s="257"/>
      <c r="CX160" s="257"/>
      <c r="CY160" s="257"/>
      <c r="CZ160" s="257"/>
      <c r="DA160" s="257"/>
      <c r="DB160" s="257"/>
      <c r="DC160" s="257"/>
      <c r="DD160" s="257"/>
      <c r="DE160" s="257"/>
      <c r="DF160" s="257"/>
      <c r="DG160" s="257"/>
      <c r="DH160" s="257"/>
      <c r="DI160" s="257"/>
      <c r="DJ160" s="257"/>
      <c r="DK160" s="257"/>
      <c r="DL160" s="257"/>
    </row>
    <row r="161" spans="1:116" x14ac:dyDescent="0.35">
      <c r="A161" s="258" t="s">
        <v>7982</v>
      </c>
      <c r="B161" s="259" t="s">
        <v>7983</v>
      </c>
      <c r="C161" s="262" t="s">
        <v>17</v>
      </c>
      <c r="D161" s="263" t="s">
        <v>17</v>
      </c>
      <c r="E161" s="262" t="s">
        <v>17</v>
      </c>
      <c r="F161" s="262" t="s">
        <v>17</v>
      </c>
      <c r="G161" s="262" t="s">
        <v>17</v>
      </c>
      <c r="H161" s="262" t="s">
        <v>17</v>
      </c>
      <c r="I161" s="263" t="s">
        <v>17</v>
      </c>
      <c r="J161" s="263" t="str">
        <f>IFERROR(VLOOKUP($B161,'Core Indicators'!$E$3:$EU$906,147,FALSE),"x")</f>
        <v>x</v>
      </c>
      <c r="K161" s="264">
        <v>0.49</v>
      </c>
      <c r="L161" s="262" t="s">
        <v>17</v>
      </c>
      <c r="M161" s="263" t="s">
        <v>17</v>
      </c>
      <c r="N161" s="263" t="s">
        <v>17</v>
      </c>
      <c r="O161" s="263" t="str">
        <f>IFERROR(VLOOKUP(B161,'Core Indicators'!$E$3:$G$9906,3,FALSE),"x")</f>
        <v>x</v>
      </c>
      <c r="P161" s="263" t="s">
        <v>17</v>
      </c>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c r="CF161" s="257"/>
      <c r="CG161" s="257"/>
      <c r="CH161" s="257"/>
      <c r="CI161" s="257"/>
      <c r="CJ161" s="257"/>
      <c r="CK161" s="257"/>
      <c r="CL161" s="257"/>
      <c r="CM161" s="257"/>
      <c r="CN161" s="257"/>
      <c r="CO161" s="257"/>
      <c r="CP161" s="257"/>
      <c r="CQ161" s="257"/>
      <c r="CR161" s="257"/>
      <c r="CS161" s="257"/>
      <c r="CT161" s="257"/>
      <c r="CU161" s="257"/>
      <c r="CV161" s="257"/>
      <c r="CW161" s="257"/>
      <c r="CX161" s="257"/>
      <c r="CY161" s="257"/>
      <c r="CZ161" s="257"/>
      <c r="DA161" s="257"/>
      <c r="DB161" s="257"/>
      <c r="DC161" s="257"/>
      <c r="DD161" s="257"/>
      <c r="DE161" s="257"/>
      <c r="DF161" s="257"/>
      <c r="DG161" s="257"/>
      <c r="DH161" s="257"/>
      <c r="DI161" s="257"/>
      <c r="DJ161" s="257"/>
      <c r="DK161" s="257"/>
      <c r="DL161" s="257"/>
    </row>
    <row r="162" spans="1:116" x14ac:dyDescent="0.35">
      <c r="A162" s="258" t="s">
        <v>15</v>
      </c>
      <c r="B162" s="259" t="s">
        <v>7984</v>
      </c>
      <c r="C162" s="262">
        <v>0</v>
      </c>
      <c r="D162" s="263">
        <v>0</v>
      </c>
      <c r="E162" s="262">
        <v>0</v>
      </c>
      <c r="F162" s="262">
        <v>2.5499999999999998</v>
      </c>
      <c r="G162" s="262" t="s">
        <v>17</v>
      </c>
      <c r="H162" s="262" t="s">
        <v>17</v>
      </c>
      <c r="I162" s="263">
        <v>3</v>
      </c>
      <c r="J162" s="263" t="str">
        <f>IFERROR(VLOOKUP($B162,'Core Indicators'!$E$3:$EU$906,147,FALSE),"x")</f>
        <v>x</v>
      </c>
      <c r="K162" s="264">
        <v>-1.64</v>
      </c>
      <c r="L162" s="262">
        <v>2.04</v>
      </c>
      <c r="M162" s="263">
        <v>3</v>
      </c>
      <c r="N162" s="263">
        <v>15</v>
      </c>
      <c r="O162" s="263">
        <f>IFERROR(VLOOKUP(B162,'Core Indicators'!$E$3:$G$9906,3,FALSE),"x")</f>
        <v>26555000</v>
      </c>
      <c r="P162" s="263">
        <v>120410</v>
      </c>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c r="CF162" s="257"/>
      <c r="CG162" s="257"/>
      <c r="CH162" s="257"/>
      <c r="CI162" s="257"/>
      <c r="CJ162" s="257"/>
      <c r="CK162" s="257"/>
      <c r="CL162" s="257"/>
      <c r="CM162" s="257"/>
      <c r="CN162" s="257"/>
      <c r="CO162" s="257"/>
      <c r="CP162" s="257"/>
      <c r="CQ162" s="257"/>
      <c r="CR162" s="257"/>
      <c r="CS162" s="257"/>
      <c r="CT162" s="257"/>
      <c r="CU162" s="257"/>
      <c r="CV162" s="257"/>
      <c r="CW162" s="257"/>
      <c r="CX162" s="257"/>
      <c r="CY162" s="257"/>
      <c r="CZ162" s="257"/>
      <c r="DA162" s="257"/>
      <c r="DB162" s="257"/>
      <c r="DC162" s="257"/>
      <c r="DD162" s="257"/>
      <c r="DE162" s="257"/>
      <c r="DF162" s="257"/>
      <c r="DG162" s="257"/>
      <c r="DH162" s="257"/>
      <c r="DI162" s="257"/>
      <c r="DJ162" s="257"/>
      <c r="DK162" s="257"/>
      <c r="DL162" s="257"/>
    </row>
    <row r="163" spans="1:116" x14ac:dyDescent="0.35">
      <c r="A163" s="258" t="s">
        <v>7985</v>
      </c>
      <c r="B163" s="259" t="s">
        <v>7986</v>
      </c>
      <c r="C163" s="262">
        <v>0</v>
      </c>
      <c r="D163" s="263">
        <v>13</v>
      </c>
      <c r="E163" s="262">
        <v>0</v>
      </c>
      <c r="F163" s="262" t="s">
        <v>17</v>
      </c>
      <c r="G163" s="262">
        <v>7.5999999999999998E-2</v>
      </c>
      <c r="H163" s="262">
        <v>36.299999999999997</v>
      </c>
      <c r="I163" s="263">
        <v>0</v>
      </c>
      <c r="J163" s="263" t="str">
        <f>IFERROR(VLOOKUP($B163,'Core Indicators'!$E$3:$EU$906,147,FALSE),"x")</f>
        <v>x</v>
      </c>
      <c r="K163" s="264">
        <v>1.07</v>
      </c>
      <c r="L163" s="262" t="s">
        <v>17</v>
      </c>
      <c r="M163" s="263">
        <v>96</v>
      </c>
      <c r="N163" s="263">
        <v>57</v>
      </c>
      <c r="O163" s="263" t="str">
        <f>IFERROR(VLOOKUP(B163,'Core Indicators'!$E$3:$G$9906,3,FALSE),"x")</f>
        <v>x</v>
      </c>
      <c r="P163" s="263">
        <v>91605.6</v>
      </c>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c r="CF163" s="257"/>
      <c r="CG163" s="257"/>
      <c r="CH163" s="257"/>
      <c r="CI163" s="257"/>
      <c r="CJ163" s="257"/>
      <c r="CK163" s="257"/>
      <c r="CL163" s="257"/>
      <c r="CM163" s="257"/>
      <c r="CN163" s="257"/>
      <c r="CO163" s="257"/>
      <c r="CP163" s="257"/>
      <c r="CQ163" s="257"/>
      <c r="CR163" s="257"/>
      <c r="CS163" s="257"/>
      <c r="CT163" s="257"/>
      <c r="CU163" s="257"/>
      <c r="CV163" s="257"/>
      <c r="CW163" s="257"/>
      <c r="CX163" s="257"/>
      <c r="CY163" s="257"/>
      <c r="CZ163" s="257"/>
      <c r="DA163" s="257"/>
      <c r="DB163" s="257"/>
      <c r="DC163" s="257"/>
      <c r="DD163" s="257"/>
      <c r="DE163" s="257"/>
      <c r="DF163" s="257"/>
      <c r="DG163" s="257"/>
      <c r="DH163" s="257"/>
      <c r="DI163" s="257"/>
      <c r="DJ163" s="257"/>
      <c r="DK163" s="257"/>
      <c r="DL163" s="257"/>
    </row>
    <row r="164" spans="1:116" x14ac:dyDescent="0.35">
      <c r="A164" s="258" t="s">
        <v>7987</v>
      </c>
      <c r="B164" s="259" t="s">
        <v>7988</v>
      </c>
      <c r="C164" s="262">
        <v>0.106575013</v>
      </c>
      <c r="D164" s="263">
        <v>12</v>
      </c>
      <c r="E164" s="262">
        <v>1.7999999999999999E-2</v>
      </c>
      <c r="F164" s="262">
        <v>6.55</v>
      </c>
      <c r="G164" s="262">
        <v>0.41199999999999998</v>
      </c>
      <c r="H164" s="262">
        <v>44.4</v>
      </c>
      <c r="I164" s="263">
        <v>1</v>
      </c>
      <c r="J164" s="263" t="str">
        <f>IFERROR(VLOOKUP($B164,'Core Indicators'!$E$3:$EU$906,147,FALSE),"x")</f>
        <v>x</v>
      </c>
      <c r="K164" s="264">
        <v>-0.57999999999999996</v>
      </c>
      <c r="L164" s="262">
        <v>6.24</v>
      </c>
      <c r="M164" s="263">
        <v>63</v>
      </c>
      <c r="N164" s="263">
        <v>24</v>
      </c>
      <c r="O164" s="263" t="str">
        <f>IFERROR(VLOOKUP(B164,'Core Indicators'!$E$3:$G$9906,3,FALSE),"x")</f>
        <v>x</v>
      </c>
      <c r="P164" s="263">
        <v>397300</v>
      </c>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c r="CF164" s="257"/>
      <c r="CG164" s="257"/>
      <c r="CH164" s="257"/>
      <c r="CI164" s="257"/>
      <c r="CJ164" s="257"/>
      <c r="CK164" s="257"/>
      <c r="CL164" s="257"/>
      <c r="CM164" s="257"/>
      <c r="CN164" s="257"/>
      <c r="CO164" s="257"/>
      <c r="CP164" s="257"/>
      <c r="CQ164" s="257"/>
      <c r="CR164" s="257"/>
      <c r="CS164" s="257"/>
      <c r="CT164" s="257"/>
      <c r="CU164" s="257"/>
      <c r="CV164" s="257"/>
      <c r="CW164" s="257"/>
      <c r="CX164" s="257"/>
      <c r="CY164" s="257"/>
      <c r="CZ164" s="257"/>
      <c r="DA164" s="257"/>
      <c r="DB164" s="257"/>
      <c r="DC164" s="257"/>
      <c r="DD164" s="257"/>
      <c r="DE164" s="257"/>
      <c r="DF164" s="257"/>
      <c r="DG164" s="257"/>
      <c r="DH164" s="257"/>
      <c r="DI164" s="257"/>
      <c r="DJ164" s="257"/>
      <c r="DK164" s="257"/>
      <c r="DL164" s="257"/>
    </row>
    <row r="165" spans="1:116" x14ac:dyDescent="0.35">
      <c r="A165" s="258" t="s">
        <v>830</v>
      </c>
      <c r="B165" s="259" t="s">
        <v>7989</v>
      </c>
      <c r="C165" s="262">
        <v>0</v>
      </c>
      <c r="D165" s="263" t="s">
        <v>17</v>
      </c>
      <c r="E165" s="262">
        <v>0</v>
      </c>
      <c r="F165" s="262" t="s">
        <v>17</v>
      </c>
      <c r="G165" s="262" t="s">
        <v>17</v>
      </c>
      <c r="H165" s="262">
        <v>36.4</v>
      </c>
      <c r="I165" s="263">
        <v>1</v>
      </c>
      <c r="J165" s="263">
        <f>IFERROR(VLOOKUP($B165,'Core Indicators'!$E$3:$EU$906,147,FALSE),"x")</f>
        <v>8999</v>
      </c>
      <c r="K165" s="264">
        <v>-0.48548009990000002</v>
      </c>
      <c r="L165" s="262" t="s">
        <v>17</v>
      </c>
      <c r="M165" s="263">
        <v>11</v>
      </c>
      <c r="N165" s="263" t="s">
        <v>17</v>
      </c>
      <c r="O165" s="263">
        <f>IFERROR(VLOOKUP(B165,'Core Indicators'!$E$3:$G$9906,3,FALSE),"x")</f>
        <v>5500000</v>
      </c>
      <c r="P165" s="263">
        <v>6025</v>
      </c>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c r="CF165" s="257"/>
      <c r="CG165" s="257"/>
      <c r="CH165" s="257"/>
      <c r="CI165" s="257"/>
      <c r="CJ165" s="257"/>
      <c r="CK165" s="257"/>
      <c r="CL165" s="257"/>
      <c r="CM165" s="257"/>
      <c r="CN165" s="257"/>
      <c r="CO165" s="257"/>
      <c r="CP165" s="257"/>
      <c r="CQ165" s="257"/>
      <c r="CR165" s="257"/>
      <c r="CS165" s="257"/>
      <c r="CT165" s="257"/>
      <c r="CU165" s="257"/>
      <c r="CV165" s="257"/>
      <c r="CW165" s="257"/>
      <c r="CX165" s="257"/>
      <c r="CY165" s="257"/>
      <c r="CZ165" s="257"/>
      <c r="DA165" s="257"/>
      <c r="DB165" s="257"/>
      <c r="DC165" s="257"/>
      <c r="DD165" s="257"/>
      <c r="DE165" s="257"/>
      <c r="DF165" s="257"/>
      <c r="DG165" s="257"/>
      <c r="DH165" s="257"/>
      <c r="DI165" s="257"/>
      <c r="DJ165" s="257"/>
      <c r="DK165" s="257"/>
      <c r="DL165" s="257"/>
    </row>
    <row r="166" spans="1:116" x14ac:dyDescent="0.35">
      <c r="A166" s="258" t="s">
        <v>7990</v>
      </c>
      <c r="B166" s="259" t="s">
        <v>7991</v>
      </c>
      <c r="C166" s="262">
        <v>0.98654400099999995</v>
      </c>
      <c r="D166" s="263">
        <v>2</v>
      </c>
      <c r="E166" s="262">
        <v>0</v>
      </c>
      <c r="F166" s="262">
        <v>3.95</v>
      </c>
      <c r="G166" s="262">
        <v>0.19500000000000001</v>
      </c>
      <c r="H166" s="262">
        <v>35.1</v>
      </c>
      <c r="I166" s="263">
        <v>0</v>
      </c>
      <c r="J166" s="263" t="str">
        <f>IFERROR(VLOOKUP($B166,'Core Indicators'!$E$3:$EU$906,147,FALSE),"x")</f>
        <v>x</v>
      </c>
      <c r="K166" s="264">
        <v>0.93</v>
      </c>
      <c r="L166" s="262">
        <v>5.81</v>
      </c>
      <c r="M166" s="263">
        <v>25</v>
      </c>
      <c r="N166" s="263">
        <v>59</v>
      </c>
      <c r="O166" s="263" t="str">
        <f>IFERROR(VLOOKUP(B166,'Core Indicators'!$E$3:$G$9906,3,FALSE),"x")</f>
        <v>x</v>
      </c>
      <c r="P166" s="263">
        <v>11490</v>
      </c>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c r="CF166" s="257"/>
      <c r="CG166" s="257"/>
      <c r="CH166" s="257"/>
      <c r="CI166" s="257"/>
      <c r="CJ166" s="257"/>
      <c r="CK166" s="257"/>
      <c r="CL166" s="257"/>
      <c r="CM166" s="257"/>
      <c r="CN166" s="257"/>
      <c r="CO166" s="257"/>
      <c r="CP166" s="257"/>
      <c r="CQ166" s="257"/>
      <c r="CR166" s="257"/>
      <c r="CS166" s="257"/>
      <c r="CT166" s="257"/>
      <c r="CU166" s="257"/>
      <c r="CV166" s="257"/>
      <c r="CW166" s="257"/>
      <c r="CX166" s="257"/>
      <c r="CY166" s="257"/>
      <c r="CZ166" s="257"/>
      <c r="DA166" s="257"/>
      <c r="DB166" s="257"/>
      <c r="DC166" s="257"/>
      <c r="DD166" s="257"/>
      <c r="DE166" s="257"/>
      <c r="DF166" s="257"/>
      <c r="DG166" s="257"/>
      <c r="DH166" s="257"/>
      <c r="DI166" s="257"/>
      <c r="DJ166" s="257"/>
      <c r="DK166" s="257"/>
      <c r="DL166" s="257"/>
    </row>
    <row r="167" spans="1:116" x14ac:dyDescent="0.35">
      <c r="A167" s="258" t="s">
        <v>7992</v>
      </c>
      <c r="B167" s="259" t="s">
        <v>7993</v>
      </c>
      <c r="C167" s="262" t="s">
        <v>17</v>
      </c>
      <c r="D167" s="263" t="s">
        <v>17</v>
      </c>
      <c r="E167" s="262" t="s">
        <v>17</v>
      </c>
      <c r="F167" s="262" t="s">
        <v>17</v>
      </c>
      <c r="G167" s="262" t="s">
        <v>17</v>
      </c>
      <c r="H167" s="262" t="s">
        <v>17</v>
      </c>
      <c r="I167" s="263" t="s">
        <v>17</v>
      </c>
      <c r="J167" s="263" t="str">
        <f>IFERROR(VLOOKUP($B167,'Core Indicators'!$E$3:$EU$906,147,FALSE),"x")</f>
        <v>x</v>
      </c>
      <c r="K167" s="264">
        <v>0.68</v>
      </c>
      <c r="L167" s="262" t="s">
        <v>17</v>
      </c>
      <c r="M167" s="263" t="s">
        <v>17</v>
      </c>
      <c r="N167" s="263" t="s">
        <v>17</v>
      </c>
      <c r="O167" s="263" t="str">
        <f>IFERROR(VLOOKUP(B167,'Core Indicators'!$E$3:$G$9906,3,FALSE),"x")</f>
        <v>x</v>
      </c>
      <c r="P167" s="263" t="s">
        <v>17</v>
      </c>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c r="CF167" s="257"/>
      <c r="CG167" s="257"/>
      <c r="CH167" s="257"/>
      <c r="CI167" s="257"/>
      <c r="CJ167" s="257"/>
      <c r="CK167" s="257"/>
      <c r="CL167" s="257"/>
      <c r="CM167" s="257"/>
      <c r="CN167" s="257"/>
      <c r="CO167" s="257"/>
      <c r="CP167" s="257"/>
      <c r="CQ167" s="257"/>
      <c r="CR167" s="257"/>
      <c r="CS167" s="257"/>
      <c r="CT167" s="257"/>
      <c r="CU167" s="257"/>
      <c r="CV167" s="257"/>
      <c r="CW167" s="257"/>
      <c r="CX167" s="257"/>
      <c r="CY167" s="257"/>
      <c r="CZ167" s="257"/>
      <c r="DA167" s="257"/>
      <c r="DB167" s="257"/>
      <c r="DC167" s="257"/>
      <c r="DD167" s="257"/>
      <c r="DE167" s="257"/>
      <c r="DF167" s="257"/>
      <c r="DG167" s="257"/>
      <c r="DH167" s="257"/>
      <c r="DI167" s="257"/>
      <c r="DJ167" s="257"/>
      <c r="DK167" s="257"/>
      <c r="DL167" s="257"/>
    </row>
    <row r="168" spans="1:116" x14ac:dyDescent="0.35">
      <c r="A168" s="258" t="s">
        <v>7994</v>
      </c>
      <c r="B168" s="259" t="s">
        <v>7995</v>
      </c>
      <c r="C168" s="262">
        <v>0.24308152499999999</v>
      </c>
      <c r="D168" s="263" t="s">
        <v>17</v>
      </c>
      <c r="E168" s="262" t="s">
        <v>17</v>
      </c>
      <c r="F168" s="262">
        <v>6.8</v>
      </c>
      <c r="G168" s="262" t="s">
        <v>17</v>
      </c>
      <c r="H168" s="262">
        <v>29</v>
      </c>
      <c r="I168" s="263" t="s">
        <v>17</v>
      </c>
      <c r="J168" s="263" t="str">
        <f>IFERROR(VLOOKUP($B168,'Core Indicators'!$E$3:$EU$906,147,FALSE),"x")</f>
        <v>x</v>
      </c>
      <c r="K168" s="264">
        <v>-0.366031259</v>
      </c>
      <c r="L168" s="262">
        <v>6.42</v>
      </c>
      <c r="M168" s="263">
        <v>60</v>
      </c>
      <c r="N168" s="263">
        <v>41</v>
      </c>
      <c r="O168" s="263" t="str">
        <f>IFERROR(VLOOKUP(B168,'Core Indicators'!$E$3:$G$9906,3,FALSE),"x")</f>
        <v>x</v>
      </c>
      <c r="P168" s="263" t="s">
        <v>17</v>
      </c>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c r="CF168" s="257"/>
      <c r="CG168" s="257"/>
      <c r="CH168" s="257"/>
      <c r="CI168" s="257"/>
      <c r="CJ168" s="257"/>
      <c r="CK168" s="257"/>
      <c r="CL168" s="257"/>
      <c r="CM168" s="257"/>
      <c r="CN168" s="257"/>
      <c r="CO168" s="257"/>
      <c r="CP168" s="257"/>
      <c r="CQ168" s="257"/>
      <c r="CR168" s="257"/>
      <c r="CS168" s="257"/>
      <c r="CT168" s="257"/>
      <c r="CU168" s="257"/>
      <c r="CV168" s="257"/>
      <c r="CW168" s="257"/>
      <c r="CX168" s="257"/>
      <c r="CY168" s="257"/>
      <c r="CZ168" s="257"/>
      <c r="DA168" s="257"/>
      <c r="DB168" s="257"/>
      <c r="DC168" s="257"/>
      <c r="DD168" s="257"/>
      <c r="DE168" s="257"/>
      <c r="DF168" s="257"/>
      <c r="DG168" s="257"/>
      <c r="DH168" s="257"/>
      <c r="DI168" s="257"/>
      <c r="DJ168" s="257"/>
      <c r="DK168" s="257"/>
      <c r="DL168" s="257"/>
    </row>
    <row r="169" spans="1:116" x14ac:dyDescent="0.35">
      <c r="A169" s="258" t="s">
        <v>7996</v>
      </c>
      <c r="B169" s="259" t="s">
        <v>7997</v>
      </c>
      <c r="C169" s="262">
        <v>0.298089035</v>
      </c>
      <c r="D169" s="263">
        <v>8</v>
      </c>
      <c r="E169" s="262">
        <v>2.7E-2</v>
      </c>
      <c r="F169" s="262">
        <v>7.65</v>
      </c>
      <c r="G169" s="262">
        <v>0.22700000000000001</v>
      </c>
      <c r="H169" s="262">
        <v>32.299999999999997</v>
      </c>
      <c r="I169" s="263">
        <v>0</v>
      </c>
      <c r="J169" s="263" t="str">
        <f>IFERROR(VLOOKUP($B169,'Core Indicators'!$E$3:$EU$906,147,FALSE),"x")</f>
        <v>x</v>
      </c>
      <c r="K169" s="264">
        <v>0.40415573100000002</v>
      </c>
      <c r="L169" s="262">
        <v>7.61</v>
      </c>
      <c r="M169" s="263">
        <v>82</v>
      </c>
      <c r="N169" s="263">
        <v>46</v>
      </c>
      <c r="O169" s="263" t="str">
        <f>IFERROR(VLOOKUP(B169,'Core Indicators'!$E$3:$G$9906,3,FALSE),"x")</f>
        <v>x</v>
      </c>
      <c r="P169" s="263">
        <v>230080</v>
      </c>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c r="CF169" s="257"/>
      <c r="CG169" s="257"/>
      <c r="CH169" s="257"/>
      <c r="CI169" s="257"/>
      <c r="CJ169" s="257"/>
      <c r="CK169" s="257"/>
      <c r="CL169" s="257"/>
      <c r="CM169" s="257"/>
      <c r="CN169" s="257"/>
      <c r="CO169" s="257"/>
      <c r="CP169" s="257"/>
      <c r="CQ169" s="257"/>
      <c r="CR169" s="257"/>
      <c r="CS169" s="257"/>
      <c r="CT169" s="257"/>
      <c r="CU169" s="257"/>
      <c r="CV169" s="257"/>
      <c r="CW169" s="257"/>
      <c r="CX169" s="257"/>
      <c r="CY169" s="257"/>
      <c r="CZ169" s="257"/>
      <c r="DA169" s="257"/>
      <c r="DB169" s="257"/>
      <c r="DC169" s="257"/>
      <c r="DD169" s="257"/>
      <c r="DE169" s="257"/>
      <c r="DF169" s="257"/>
      <c r="DG169" s="257"/>
      <c r="DH169" s="257"/>
      <c r="DI169" s="257"/>
      <c r="DJ169" s="257"/>
      <c r="DK169" s="257"/>
      <c r="DL169" s="257"/>
    </row>
    <row r="170" spans="1:116" x14ac:dyDescent="0.35">
      <c r="A170" s="258" t="s">
        <v>557</v>
      </c>
      <c r="B170" s="259" t="s">
        <v>7998</v>
      </c>
      <c r="C170" s="262">
        <v>0.34629133099999998</v>
      </c>
      <c r="D170" s="263">
        <v>2</v>
      </c>
      <c r="E170" s="262">
        <v>0.16450000000000001</v>
      </c>
      <c r="F170" s="262">
        <v>3.4333333330000002</v>
      </c>
      <c r="G170" s="262">
        <v>0.16900000000000001</v>
      </c>
      <c r="H170" s="262">
        <v>35.1</v>
      </c>
      <c r="I170" s="263">
        <v>3</v>
      </c>
      <c r="J170" s="263">
        <f>IFERROR(VLOOKUP($B170,'Core Indicators'!$E$3:$EU$906,147,FALSE),"x")</f>
        <v>0</v>
      </c>
      <c r="K170" s="264">
        <v>-1.19</v>
      </c>
      <c r="L170" s="262">
        <v>4.18</v>
      </c>
      <c r="M170" s="263">
        <v>12</v>
      </c>
      <c r="N170" s="263">
        <v>22</v>
      </c>
      <c r="O170" s="263">
        <f>IFERROR(VLOOKUP(B170,'Core Indicators'!$E$3:$G$9906,3,FALSE),"x")</f>
        <v>145050000</v>
      </c>
      <c r="P170" s="263">
        <v>16376870</v>
      </c>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c r="CF170" s="257"/>
      <c r="CG170" s="257"/>
      <c r="CH170" s="257"/>
      <c r="CI170" s="257"/>
      <c r="CJ170" s="257"/>
      <c r="CK170" s="257"/>
      <c r="CL170" s="257"/>
      <c r="CM170" s="257"/>
      <c r="CN170" s="257"/>
      <c r="CO170" s="257"/>
      <c r="CP170" s="257"/>
      <c r="CQ170" s="257"/>
      <c r="CR170" s="257"/>
      <c r="CS170" s="257"/>
      <c r="CT170" s="257"/>
      <c r="CU170" s="257"/>
      <c r="CV170" s="257"/>
      <c r="CW170" s="257"/>
      <c r="CX170" s="257"/>
      <c r="CY170" s="257"/>
      <c r="CZ170" s="257"/>
      <c r="DA170" s="257"/>
      <c r="DB170" s="257"/>
      <c r="DC170" s="257"/>
      <c r="DD170" s="257"/>
      <c r="DE170" s="257"/>
      <c r="DF170" s="257"/>
      <c r="DG170" s="257"/>
      <c r="DH170" s="257"/>
      <c r="DI170" s="257"/>
      <c r="DJ170" s="257"/>
      <c r="DK170" s="257"/>
      <c r="DL170" s="257"/>
    </row>
    <row r="171" spans="1:116" x14ac:dyDescent="0.35">
      <c r="A171" s="258" t="s">
        <v>91</v>
      </c>
      <c r="B171" s="259" t="s">
        <v>7999</v>
      </c>
      <c r="C171" s="262">
        <v>0.27190004200000001</v>
      </c>
      <c r="D171" s="263">
        <v>5</v>
      </c>
      <c r="E171" s="262">
        <v>0.84</v>
      </c>
      <c r="F171" s="262">
        <v>3.7833333329999999</v>
      </c>
      <c r="G171" s="262">
        <v>0.39400000000000002</v>
      </c>
      <c r="H171" s="262">
        <v>43.7</v>
      </c>
      <c r="I171" s="263">
        <v>3</v>
      </c>
      <c r="J171" s="263" t="str">
        <f>IFERROR(VLOOKUP($B171,'Core Indicators'!$E$3:$EU$906,147,FALSE),"x")</f>
        <v>x</v>
      </c>
      <c r="K171" s="264">
        <v>0.21</v>
      </c>
      <c r="L171" s="262">
        <v>4.55</v>
      </c>
      <c r="M171" s="263">
        <v>21</v>
      </c>
      <c r="N171" s="263">
        <v>57</v>
      </c>
      <c r="O171" s="263">
        <f>IFERROR(VLOOKUP(B171,'Core Indicators'!$E$3:$G$9906,3,FALSE),"x")</f>
        <v>14737000</v>
      </c>
      <c r="P171" s="263">
        <v>24670</v>
      </c>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c r="CF171" s="257"/>
      <c r="CG171" s="257"/>
      <c r="CH171" s="257"/>
      <c r="CI171" s="257"/>
      <c r="CJ171" s="257"/>
      <c r="CK171" s="257"/>
      <c r="CL171" s="257"/>
      <c r="CM171" s="257"/>
      <c r="CN171" s="257"/>
      <c r="CO171" s="257"/>
      <c r="CP171" s="257"/>
      <c r="CQ171" s="257"/>
      <c r="CR171" s="257"/>
      <c r="CS171" s="257"/>
      <c r="CT171" s="257"/>
      <c r="CU171" s="257"/>
      <c r="CV171" s="257"/>
      <c r="CW171" s="257"/>
      <c r="CX171" s="257"/>
      <c r="CY171" s="257"/>
      <c r="CZ171" s="257"/>
      <c r="DA171" s="257"/>
      <c r="DB171" s="257"/>
      <c r="DC171" s="257"/>
      <c r="DD171" s="257"/>
      <c r="DE171" s="257"/>
      <c r="DF171" s="257"/>
      <c r="DG171" s="257"/>
      <c r="DH171" s="257"/>
      <c r="DI171" s="257"/>
      <c r="DJ171" s="257"/>
      <c r="DK171" s="257"/>
      <c r="DL171" s="257"/>
    </row>
    <row r="172" spans="1:116" x14ac:dyDescent="0.35">
      <c r="A172" s="258" t="s">
        <v>8000</v>
      </c>
      <c r="B172" s="259" t="s">
        <v>8001</v>
      </c>
      <c r="C172" s="262">
        <v>0.77989999300000001</v>
      </c>
      <c r="D172" s="263">
        <v>0</v>
      </c>
      <c r="E172" s="262">
        <v>0.17</v>
      </c>
      <c r="F172" s="262">
        <v>2.733333333</v>
      </c>
      <c r="G172" s="262">
        <v>0.22800000000000001</v>
      </c>
      <c r="H172" s="262" t="s">
        <v>17</v>
      </c>
      <c r="I172" s="263">
        <v>4</v>
      </c>
      <c r="J172" s="263" t="str">
        <f>IFERROR(VLOOKUP($B172,'Core Indicators'!$E$3:$EU$906,147,FALSE),"x")</f>
        <v>x</v>
      </c>
      <c r="K172" s="264">
        <v>0.41</v>
      </c>
      <c r="L172" s="262">
        <v>4.5999999999999996</v>
      </c>
      <c r="M172" s="263">
        <v>9</v>
      </c>
      <c r="N172" s="263">
        <v>59</v>
      </c>
      <c r="O172" s="263" t="str">
        <f>IFERROR(VLOOKUP(B172,'Core Indicators'!$E$3:$G$9906,3,FALSE),"x")</f>
        <v>x</v>
      </c>
      <c r="P172" s="263">
        <v>2149690</v>
      </c>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c r="CF172" s="257"/>
      <c r="CG172" s="257"/>
      <c r="CH172" s="257"/>
      <c r="CI172" s="257"/>
      <c r="CJ172" s="257"/>
      <c r="CK172" s="257"/>
      <c r="CL172" s="257"/>
      <c r="CM172" s="257"/>
      <c r="CN172" s="257"/>
      <c r="CO172" s="257"/>
      <c r="CP172" s="257"/>
      <c r="CQ172" s="257"/>
      <c r="CR172" s="257"/>
      <c r="CS172" s="257"/>
      <c r="CT172" s="257"/>
      <c r="CU172" s="257"/>
      <c r="CV172" s="257"/>
      <c r="CW172" s="257"/>
      <c r="CX172" s="257"/>
      <c r="CY172" s="257"/>
      <c r="CZ172" s="257"/>
      <c r="DA172" s="257"/>
      <c r="DB172" s="257"/>
      <c r="DC172" s="257"/>
      <c r="DD172" s="257"/>
      <c r="DE172" s="257"/>
      <c r="DF172" s="257"/>
      <c r="DG172" s="257"/>
      <c r="DH172" s="257"/>
      <c r="DI172" s="257"/>
      <c r="DJ172" s="257"/>
      <c r="DK172" s="257"/>
      <c r="DL172" s="257"/>
    </row>
    <row r="173" spans="1:116" x14ac:dyDescent="0.35">
      <c r="A173" s="258" t="s">
        <v>722</v>
      </c>
      <c r="B173" s="259" t="s">
        <v>8002</v>
      </c>
      <c r="C173" s="262">
        <v>0.79894100499999998</v>
      </c>
      <c r="D173" s="263">
        <v>4</v>
      </c>
      <c r="E173" s="262">
        <v>0.55000000000000004</v>
      </c>
      <c r="F173" s="262">
        <v>2.0499999999999998</v>
      </c>
      <c r="G173" s="262">
        <v>0.58799999999999997</v>
      </c>
      <c r="H173" s="262">
        <v>34.200000000000003</v>
      </c>
      <c r="I173" s="263">
        <v>5</v>
      </c>
      <c r="J173" s="263">
        <f>IFERROR(VLOOKUP($B173,'Core Indicators'!$E$3:$EU$906,147,FALSE),"x")</f>
        <v>11343</v>
      </c>
      <c r="K173" s="264">
        <v>-1.67</v>
      </c>
      <c r="L173" s="262">
        <v>1.92</v>
      </c>
      <c r="M173" s="263">
        <v>2</v>
      </c>
      <c r="N173" s="263">
        <v>15</v>
      </c>
      <c r="O173" s="263">
        <f>IFERROR(VLOOKUP(B173,'Core Indicators'!$E$3:$G$9906,3,FALSE),"x")</f>
        <v>47500000</v>
      </c>
      <c r="P173" s="263">
        <v>1868000</v>
      </c>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c r="CF173" s="257"/>
      <c r="CG173" s="257"/>
      <c r="CH173" s="257"/>
      <c r="CI173" s="257"/>
      <c r="CJ173" s="257"/>
      <c r="CK173" s="257"/>
      <c r="CL173" s="257"/>
      <c r="CM173" s="257"/>
      <c r="CN173" s="257"/>
      <c r="CO173" s="257"/>
      <c r="CP173" s="257"/>
      <c r="CQ173" s="257"/>
      <c r="CR173" s="257"/>
      <c r="CS173" s="257"/>
      <c r="CT173" s="257"/>
      <c r="CU173" s="257"/>
      <c r="CV173" s="257"/>
      <c r="CW173" s="257"/>
      <c r="CX173" s="257"/>
      <c r="CY173" s="257"/>
      <c r="CZ173" s="257"/>
      <c r="DA173" s="257"/>
      <c r="DB173" s="257"/>
      <c r="DC173" s="257"/>
      <c r="DD173" s="257"/>
      <c r="DE173" s="257"/>
      <c r="DF173" s="257"/>
      <c r="DG173" s="257"/>
      <c r="DH173" s="257"/>
      <c r="DI173" s="257"/>
      <c r="DJ173" s="257"/>
      <c r="DK173" s="257"/>
      <c r="DL173" s="257"/>
    </row>
    <row r="174" spans="1:116" x14ac:dyDescent="0.35">
      <c r="A174" s="258" t="s">
        <v>2386</v>
      </c>
      <c r="B174" s="259" t="s">
        <v>8003</v>
      </c>
      <c r="C174" s="262">
        <v>0.72594999500000001</v>
      </c>
      <c r="D174" s="263">
        <v>9</v>
      </c>
      <c r="E174" s="262">
        <v>0</v>
      </c>
      <c r="F174" s="262">
        <v>6.9</v>
      </c>
      <c r="G174" s="262">
        <v>0.49</v>
      </c>
      <c r="H174" s="262">
        <v>36.200000000000003</v>
      </c>
      <c r="I174" s="263">
        <v>3</v>
      </c>
      <c r="J174" s="263" t="str">
        <f>IFERROR(VLOOKUP($B174,'Core Indicators'!$E$3:$EU$906,147,FALSE),"x")</f>
        <v>x</v>
      </c>
      <c r="K174" s="264">
        <v>-0.27</v>
      </c>
      <c r="L174" s="262">
        <v>5.93</v>
      </c>
      <c r="M174" s="263">
        <v>69</v>
      </c>
      <c r="N174" s="263">
        <v>45</v>
      </c>
      <c r="O174" s="263">
        <f>IFERROR(VLOOKUP(B174,'Core Indicators'!$E$3:$G$9906,3,FALSE),"x")</f>
        <v>19076000</v>
      </c>
      <c r="P174" s="263">
        <v>192530</v>
      </c>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c r="CF174" s="257"/>
      <c r="CG174" s="257"/>
      <c r="CH174" s="257"/>
      <c r="CI174" s="257"/>
      <c r="CJ174" s="257"/>
      <c r="CK174" s="257"/>
      <c r="CL174" s="257"/>
      <c r="CM174" s="257"/>
      <c r="CN174" s="257"/>
      <c r="CO174" s="257"/>
      <c r="CP174" s="257"/>
      <c r="CQ174" s="257"/>
      <c r="CR174" s="257"/>
      <c r="CS174" s="257"/>
      <c r="CT174" s="257"/>
      <c r="CU174" s="257"/>
      <c r="CV174" s="257"/>
      <c r="CW174" s="257"/>
      <c r="CX174" s="257"/>
      <c r="CY174" s="257"/>
      <c r="CZ174" s="257"/>
      <c r="DA174" s="257"/>
      <c r="DB174" s="257"/>
      <c r="DC174" s="257"/>
      <c r="DD174" s="257"/>
      <c r="DE174" s="257"/>
      <c r="DF174" s="257"/>
      <c r="DG174" s="257"/>
      <c r="DH174" s="257"/>
      <c r="DI174" s="257"/>
      <c r="DJ174" s="257"/>
      <c r="DK174" s="257"/>
      <c r="DL174" s="257"/>
    </row>
    <row r="175" spans="1:116" x14ac:dyDescent="0.35">
      <c r="A175" s="258" t="s">
        <v>8004</v>
      </c>
      <c r="B175" s="259" t="s">
        <v>8005</v>
      </c>
      <c r="C175" s="262">
        <v>0.75837801100000002</v>
      </c>
      <c r="D175" s="263">
        <v>6</v>
      </c>
      <c r="E175" s="262">
        <v>0</v>
      </c>
      <c r="F175" s="262">
        <v>5.4666666670000001</v>
      </c>
      <c r="G175" s="262">
        <v>3.1E-2</v>
      </c>
      <c r="H175" s="262" t="s">
        <v>17</v>
      </c>
      <c r="I175" s="263">
        <v>0</v>
      </c>
      <c r="J175" s="263" t="str">
        <f>IFERROR(VLOOKUP($B175,'Core Indicators'!$E$3:$EU$906,147,FALSE),"x")</f>
        <v>x</v>
      </c>
      <c r="K175" s="264">
        <v>1.75</v>
      </c>
      <c r="L175" s="262">
        <v>7.22</v>
      </c>
      <c r="M175" s="263">
        <v>48</v>
      </c>
      <c r="N175" s="263">
        <v>84</v>
      </c>
      <c r="O175" s="263" t="str">
        <f>IFERROR(VLOOKUP(B175,'Core Indicators'!$E$3:$G$9906,3,FALSE),"x")</f>
        <v>x</v>
      </c>
      <c r="P175" s="263">
        <v>718</v>
      </c>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c r="CO175" s="257"/>
      <c r="CP175" s="257"/>
      <c r="CQ175" s="257"/>
      <c r="CR175" s="257"/>
      <c r="CS175" s="257"/>
      <c r="CT175" s="257"/>
      <c r="CU175" s="257"/>
      <c r="CV175" s="257"/>
      <c r="CW175" s="257"/>
      <c r="CX175" s="257"/>
      <c r="CY175" s="257"/>
      <c r="CZ175" s="257"/>
      <c r="DA175" s="257"/>
      <c r="DB175" s="257"/>
      <c r="DC175" s="257"/>
      <c r="DD175" s="257"/>
      <c r="DE175" s="257"/>
      <c r="DF175" s="257"/>
      <c r="DG175" s="257"/>
      <c r="DH175" s="257"/>
      <c r="DI175" s="257"/>
      <c r="DJ175" s="257"/>
      <c r="DK175" s="257"/>
      <c r="DL175" s="257"/>
    </row>
    <row r="176" spans="1:116" x14ac:dyDescent="0.35">
      <c r="A176" s="258" t="s">
        <v>8006</v>
      </c>
      <c r="B176" s="259" t="s">
        <v>8007</v>
      </c>
      <c r="C176" s="262">
        <v>0</v>
      </c>
      <c r="D176" s="263">
        <v>12</v>
      </c>
      <c r="E176" s="262">
        <v>0</v>
      </c>
      <c r="F176" s="262" t="s">
        <v>17</v>
      </c>
      <c r="G176" s="262">
        <v>0.47799999999999998</v>
      </c>
      <c r="H176" s="262">
        <v>37.1</v>
      </c>
      <c r="I176" s="263">
        <v>0</v>
      </c>
      <c r="J176" s="263" t="str">
        <f>IFERROR(VLOOKUP($B176,'Core Indicators'!$E$3:$EU$906,147,FALSE),"x")</f>
        <v>x</v>
      </c>
      <c r="K176" s="264">
        <v>-0.26</v>
      </c>
      <c r="L176" s="262" t="s">
        <v>17</v>
      </c>
      <c r="M176" s="263">
        <v>75</v>
      </c>
      <c r="N176" s="263">
        <v>43</v>
      </c>
      <c r="O176" s="263" t="str">
        <f>IFERROR(VLOOKUP(B176,'Core Indicators'!$E$3:$G$9906,3,FALSE),"x")</f>
        <v>x</v>
      </c>
      <c r="P176" s="263">
        <v>27990</v>
      </c>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7"/>
      <c r="CH176" s="257"/>
      <c r="CI176" s="257"/>
      <c r="CJ176" s="257"/>
      <c r="CK176" s="257"/>
      <c r="CL176" s="257"/>
      <c r="CM176" s="257"/>
      <c r="CN176" s="257"/>
      <c r="CO176" s="257"/>
      <c r="CP176" s="257"/>
      <c r="CQ176" s="257"/>
      <c r="CR176" s="257"/>
      <c r="CS176" s="257"/>
      <c r="CT176" s="257"/>
      <c r="CU176" s="257"/>
      <c r="CV176" s="257"/>
      <c r="CW176" s="257"/>
      <c r="CX176" s="257"/>
      <c r="CY176" s="257"/>
      <c r="CZ176" s="257"/>
      <c r="DA176" s="257"/>
      <c r="DB176" s="257"/>
      <c r="DC176" s="257"/>
      <c r="DD176" s="257"/>
      <c r="DE176" s="257"/>
      <c r="DF176" s="257"/>
      <c r="DG176" s="257"/>
      <c r="DH176" s="257"/>
      <c r="DI176" s="257"/>
      <c r="DJ176" s="257"/>
      <c r="DK176" s="257"/>
      <c r="DL176" s="257"/>
    </row>
    <row r="177" spans="1:116" x14ac:dyDescent="0.35">
      <c r="A177" s="258" t="s">
        <v>8008</v>
      </c>
      <c r="B177" s="259" t="s">
        <v>8009</v>
      </c>
      <c r="C177" s="262">
        <v>0.811099986</v>
      </c>
      <c r="D177" s="263">
        <v>7</v>
      </c>
      <c r="E177" s="262">
        <v>0.37</v>
      </c>
      <c r="F177" s="262">
        <v>5.85</v>
      </c>
      <c r="G177" s="262">
        <v>0.56599999999999995</v>
      </c>
      <c r="H177" s="262">
        <v>35.700000000000003</v>
      </c>
      <c r="I177" s="263">
        <v>3</v>
      </c>
      <c r="J177" s="263" t="str">
        <f>IFERROR(VLOOKUP($B177,'Core Indicators'!$E$3:$EU$906,147,FALSE),"x")</f>
        <v>x</v>
      </c>
      <c r="K177" s="264">
        <v>-0.83</v>
      </c>
      <c r="L177" s="262">
        <v>5.05</v>
      </c>
      <c r="M177" s="263">
        <v>59</v>
      </c>
      <c r="N177" s="263">
        <v>33</v>
      </c>
      <c r="O177" s="263" t="str">
        <f>IFERROR(VLOOKUP(B177,'Core Indicators'!$E$3:$G$9906,3,FALSE),"x")</f>
        <v>x</v>
      </c>
      <c r="P177" s="263">
        <v>72180</v>
      </c>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c r="CO177" s="257"/>
      <c r="CP177" s="257"/>
      <c r="CQ177" s="257"/>
      <c r="CR177" s="257"/>
      <c r="CS177" s="257"/>
      <c r="CT177" s="257"/>
      <c r="CU177" s="257"/>
      <c r="CV177" s="257"/>
      <c r="CW177" s="257"/>
      <c r="CX177" s="257"/>
      <c r="CY177" s="257"/>
      <c r="CZ177" s="257"/>
      <c r="DA177" s="257"/>
      <c r="DB177" s="257"/>
      <c r="DC177" s="257"/>
      <c r="DD177" s="257"/>
      <c r="DE177" s="257"/>
      <c r="DF177" s="257"/>
      <c r="DG177" s="257"/>
      <c r="DH177" s="257"/>
      <c r="DI177" s="257"/>
      <c r="DJ177" s="257"/>
      <c r="DK177" s="257"/>
      <c r="DL177" s="257"/>
    </row>
    <row r="178" spans="1:116" x14ac:dyDescent="0.35">
      <c r="A178" s="258" t="s">
        <v>895</v>
      </c>
      <c r="B178" s="259" t="s">
        <v>8010</v>
      </c>
      <c r="C178" s="262">
        <v>0.180000043</v>
      </c>
      <c r="D178" s="263">
        <v>12</v>
      </c>
      <c r="E178" s="262">
        <v>0</v>
      </c>
      <c r="F178" s="262">
        <v>5.266666667</v>
      </c>
      <c r="G178" s="262">
        <v>0.36199999999999999</v>
      </c>
      <c r="H178" s="262">
        <v>39.799999999999997</v>
      </c>
      <c r="I178" s="263">
        <v>3</v>
      </c>
      <c r="J178" s="263">
        <f>IFERROR(VLOOKUP($B178,'Core Indicators'!$E$3:$EU$906,147,FALSE),"x")</f>
        <v>2</v>
      </c>
      <c r="K178" s="264">
        <v>-0.37</v>
      </c>
      <c r="L178" s="262">
        <v>5.69</v>
      </c>
      <c r="M178" s="263">
        <v>47</v>
      </c>
      <c r="N178" s="263">
        <v>30</v>
      </c>
      <c r="O178" s="263">
        <f>IFERROR(VLOOKUP(B178,'Core Indicators'!$E$3:$G$9906,3,FALSE),"x")</f>
        <v>6400000</v>
      </c>
      <c r="P178" s="263">
        <v>20720</v>
      </c>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c r="CF178" s="257"/>
      <c r="CG178" s="257"/>
      <c r="CH178" s="257"/>
      <c r="CI178" s="257"/>
      <c r="CJ178" s="257"/>
      <c r="CK178" s="257"/>
      <c r="CL178" s="257"/>
      <c r="CM178" s="257"/>
      <c r="CN178" s="257"/>
      <c r="CO178" s="257"/>
      <c r="CP178" s="257"/>
      <c r="CQ178" s="257"/>
      <c r="CR178" s="257"/>
      <c r="CS178" s="257"/>
      <c r="CT178" s="257"/>
      <c r="CU178" s="257"/>
      <c r="CV178" s="257"/>
      <c r="CW178" s="257"/>
      <c r="CX178" s="257"/>
      <c r="CY178" s="257"/>
      <c r="CZ178" s="257"/>
      <c r="DA178" s="257"/>
      <c r="DB178" s="257"/>
      <c r="DC178" s="257"/>
      <c r="DD178" s="257"/>
      <c r="DE178" s="257"/>
      <c r="DF178" s="257"/>
      <c r="DG178" s="257"/>
      <c r="DH178" s="257"/>
      <c r="DI178" s="257"/>
      <c r="DJ178" s="257"/>
      <c r="DK178" s="257"/>
      <c r="DL178" s="257"/>
    </row>
    <row r="179" spans="1:116" x14ac:dyDescent="0.35">
      <c r="A179" s="258" t="s">
        <v>8011</v>
      </c>
      <c r="B179" s="259" t="s">
        <v>8012</v>
      </c>
      <c r="C179" s="262" t="s">
        <v>17</v>
      </c>
      <c r="D179" s="263" t="s">
        <v>17</v>
      </c>
      <c r="E179" s="262" t="s">
        <v>17</v>
      </c>
      <c r="F179" s="262" t="s">
        <v>17</v>
      </c>
      <c r="G179" s="262" t="s">
        <v>17</v>
      </c>
      <c r="H179" s="262" t="s">
        <v>17</v>
      </c>
      <c r="I179" s="263" t="s">
        <v>17</v>
      </c>
      <c r="J179" s="263" t="str">
        <f>IFERROR(VLOOKUP($B179,'Core Indicators'!$E$3:$EU$906,147,FALSE),"x")</f>
        <v>x</v>
      </c>
      <c r="K179" s="264">
        <v>1.48</v>
      </c>
      <c r="L179" s="262" t="s">
        <v>17</v>
      </c>
      <c r="M179" s="263">
        <v>97</v>
      </c>
      <c r="N179" s="263" t="s">
        <v>17</v>
      </c>
      <c r="O179" s="263" t="str">
        <f>IFERROR(VLOOKUP(B179,'Core Indicators'!$E$3:$G$9906,3,FALSE),"x")</f>
        <v>x</v>
      </c>
      <c r="P179" s="263" t="s">
        <v>17</v>
      </c>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c r="CF179" s="257"/>
      <c r="CG179" s="257"/>
      <c r="CH179" s="257"/>
      <c r="CI179" s="257"/>
      <c r="CJ179" s="257"/>
      <c r="CK179" s="257"/>
      <c r="CL179" s="257"/>
      <c r="CM179" s="257"/>
      <c r="CN179" s="257"/>
      <c r="CO179" s="257"/>
      <c r="CP179" s="257"/>
      <c r="CQ179" s="257"/>
      <c r="CR179" s="257"/>
      <c r="CS179" s="257"/>
      <c r="CT179" s="257"/>
      <c r="CU179" s="257"/>
      <c r="CV179" s="257"/>
      <c r="CW179" s="257"/>
      <c r="CX179" s="257"/>
      <c r="CY179" s="257"/>
      <c r="CZ179" s="257"/>
      <c r="DA179" s="257"/>
      <c r="DB179" s="257"/>
      <c r="DC179" s="257"/>
      <c r="DD179" s="257"/>
      <c r="DE179" s="257"/>
      <c r="DF179" s="257"/>
      <c r="DG179" s="257"/>
      <c r="DH179" s="257"/>
      <c r="DI179" s="257"/>
      <c r="DJ179" s="257"/>
      <c r="DK179" s="257"/>
      <c r="DL179" s="257"/>
    </row>
    <row r="180" spans="1:116" x14ac:dyDescent="0.35">
      <c r="A180" s="258" t="s">
        <v>445</v>
      </c>
      <c r="B180" s="259" t="s">
        <v>8013</v>
      </c>
      <c r="C180" s="262">
        <v>0</v>
      </c>
      <c r="D180" s="263" t="s">
        <v>17</v>
      </c>
      <c r="E180" s="262">
        <v>0</v>
      </c>
      <c r="F180" s="262">
        <v>1.683333333</v>
      </c>
      <c r="G180" s="262">
        <v>0.67500000000000004</v>
      </c>
      <c r="H180" s="262">
        <v>36.799999999999997</v>
      </c>
      <c r="I180" s="263">
        <v>5</v>
      </c>
      <c r="J180" s="263">
        <f>IFERROR(VLOOKUP($B180,'Core Indicators'!$E$3:$EU$906,147,FALSE),"x")</f>
        <v>5097</v>
      </c>
      <c r="K180" s="264">
        <v>-2.21</v>
      </c>
      <c r="L180" s="262">
        <v>1.72</v>
      </c>
      <c r="M180" s="263">
        <v>8</v>
      </c>
      <c r="N180" s="263">
        <v>9</v>
      </c>
      <c r="O180" s="263">
        <f>IFERROR(VLOOKUP(B180,'Core Indicators'!$E$3:$G$9906,3,FALSE),"x")</f>
        <v>19280000</v>
      </c>
      <c r="P180" s="263">
        <v>627340</v>
      </c>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c r="CF180" s="257"/>
      <c r="CG180" s="257"/>
      <c r="CH180" s="257"/>
      <c r="CI180" s="257"/>
      <c r="CJ180" s="257"/>
      <c r="CK180" s="257"/>
      <c r="CL180" s="257"/>
      <c r="CM180" s="257"/>
      <c r="CN180" s="257"/>
      <c r="CO180" s="257"/>
      <c r="CP180" s="257"/>
      <c r="CQ180" s="257"/>
      <c r="CR180" s="257"/>
      <c r="CS180" s="257"/>
      <c r="CT180" s="257"/>
      <c r="CU180" s="257"/>
      <c r="CV180" s="257"/>
      <c r="CW180" s="257"/>
      <c r="CX180" s="257"/>
      <c r="CY180" s="257"/>
      <c r="CZ180" s="257"/>
      <c r="DA180" s="257"/>
      <c r="DB180" s="257"/>
      <c r="DC180" s="257"/>
      <c r="DD180" s="257"/>
      <c r="DE180" s="257"/>
      <c r="DF180" s="257"/>
      <c r="DG180" s="257"/>
      <c r="DH180" s="257"/>
      <c r="DI180" s="257"/>
      <c r="DJ180" s="257"/>
      <c r="DK180" s="257"/>
      <c r="DL180" s="257"/>
    </row>
    <row r="181" spans="1:116" x14ac:dyDescent="0.35">
      <c r="A181" s="258" t="s">
        <v>8014</v>
      </c>
      <c r="B181" s="259" t="s">
        <v>8015</v>
      </c>
      <c r="C181" s="262">
        <v>0.29580800000000002</v>
      </c>
      <c r="D181" s="263">
        <v>8</v>
      </c>
      <c r="E181" s="262">
        <v>0</v>
      </c>
      <c r="F181" s="262">
        <v>6.05</v>
      </c>
      <c r="G181" s="262">
        <v>0.11700000000000001</v>
      </c>
      <c r="H181" s="262">
        <v>32.799999999999997</v>
      </c>
      <c r="I181" s="263">
        <v>3</v>
      </c>
      <c r="J181" s="263" t="str">
        <f>IFERROR(VLOOKUP($B181,'Core Indicators'!$E$3:$EU$906,147,FALSE),"x")</f>
        <v>x</v>
      </c>
      <c r="K181" s="264">
        <v>-7.0000000000000007E-2</v>
      </c>
      <c r="L181" s="262">
        <v>6.35</v>
      </c>
      <c r="M181" s="263">
        <v>56</v>
      </c>
      <c r="N181" s="263">
        <v>35</v>
      </c>
      <c r="O181" s="263" t="str">
        <f>IFERROR(VLOOKUP(B181,'Core Indicators'!$E$3:$G$9906,3,FALSE),"x")</f>
        <v>x</v>
      </c>
      <c r="P181" s="263">
        <v>84090</v>
      </c>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c r="CO181" s="257"/>
      <c r="CP181" s="257"/>
      <c r="CQ181" s="257"/>
      <c r="CR181" s="257"/>
      <c r="CS181" s="257"/>
      <c r="CT181" s="257"/>
      <c r="CU181" s="257"/>
      <c r="CV181" s="257"/>
      <c r="CW181" s="257"/>
      <c r="CX181" s="257"/>
      <c r="CY181" s="257"/>
      <c r="CZ181" s="257"/>
      <c r="DA181" s="257"/>
      <c r="DB181" s="257"/>
      <c r="DC181" s="257"/>
      <c r="DD181" s="257"/>
      <c r="DE181" s="257"/>
      <c r="DF181" s="257"/>
      <c r="DG181" s="257"/>
      <c r="DH181" s="257"/>
      <c r="DI181" s="257"/>
      <c r="DJ181" s="257"/>
      <c r="DK181" s="257"/>
      <c r="DL181" s="257"/>
    </row>
    <row r="182" spans="1:116" x14ac:dyDescent="0.35">
      <c r="A182" s="258" t="s">
        <v>1513</v>
      </c>
      <c r="B182" s="259" t="s">
        <v>8016</v>
      </c>
      <c r="C182" s="262">
        <v>0.77884999399999999</v>
      </c>
      <c r="D182" s="263">
        <v>10</v>
      </c>
      <c r="E182" s="262">
        <v>0</v>
      </c>
      <c r="F182" s="262">
        <v>2.6166666670000001</v>
      </c>
      <c r="G182" s="262" t="s">
        <v>17</v>
      </c>
      <c r="H182" s="262">
        <v>44</v>
      </c>
      <c r="I182" s="263">
        <v>5</v>
      </c>
      <c r="J182" s="263">
        <f>IFERROR(VLOOKUP($B182,'Core Indicators'!$E$3:$EU$906,147,FALSE),"x")</f>
        <v>1722</v>
      </c>
      <c r="K182" s="264">
        <v>-2.14</v>
      </c>
      <c r="L182" s="262">
        <v>2.27</v>
      </c>
      <c r="M182" s="263">
        <v>1</v>
      </c>
      <c r="N182" s="263">
        <v>8</v>
      </c>
      <c r="O182" s="263">
        <f>IFERROR(VLOOKUP(B182,'Core Indicators'!$E$3:$G$9906,3,FALSE),"x")</f>
        <v>13400000</v>
      </c>
      <c r="P182" s="263">
        <v>631930</v>
      </c>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c r="CO182" s="257"/>
      <c r="CP182" s="257"/>
      <c r="CQ182" s="257"/>
      <c r="CR182" s="257"/>
      <c r="CS182" s="257"/>
      <c r="CT182" s="257"/>
      <c r="CU182" s="257"/>
      <c r="CV182" s="257"/>
      <c r="CW182" s="257"/>
      <c r="CX182" s="257"/>
      <c r="CY182" s="257"/>
      <c r="CZ182" s="257"/>
      <c r="DA182" s="257"/>
      <c r="DB182" s="257"/>
      <c r="DC182" s="257"/>
      <c r="DD182" s="257"/>
      <c r="DE182" s="257"/>
      <c r="DF182" s="257"/>
      <c r="DG182" s="257"/>
      <c r="DH182" s="257"/>
      <c r="DI182" s="257"/>
      <c r="DJ182" s="257"/>
      <c r="DK182" s="257"/>
      <c r="DL182" s="257"/>
    </row>
    <row r="183" spans="1:116" x14ac:dyDescent="0.35">
      <c r="A183" s="258" t="s">
        <v>8017</v>
      </c>
      <c r="B183" s="259" t="s">
        <v>8018</v>
      </c>
      <c r="C183" s="262">
        <v>0</v>
      </c>
      <c r="D183" s="263">
        <v>13</v>
      </c>
      <c r="E183" s="262">
        <v>0</v>
      </c>
      <c r="F183" s="262" t="s">
        <v>17</v>
      </c>
      <c r="G183" s="262">
        <v>0.49199999999999999</v>
      </c>
      <c r="H183" s="262">
        <v>40.700000000000003</v>
      </c>
      <c r="I183" s="263">
        <v>0</v>
      </c>
      <c r="J183" s="263" t="str">
        <f>IFERROR(VLOOKUP($B183,'Core Indicators'!$E$3:$EU$906,147,FALSE),"x")</f>
        <v>x</v>
      </c>
      <c r="K183" s="264">
        <v>-0.69</v>
      </c>
      <c r="L183" s="262" t="s">
        <v>17</v>
      </c>
      <c r="M183" s="263">
        <v>84</v>
      </c>
      <c r="N183" s="263">
        <v>45</v>
      </c>
      <c r="O183" s="263" t="str">
        <f>IFERROR(VLOOKUP(B183,'Core Indicators'!$E$3:$G$9906,3,FALSE),"x")</f>
        <v>x</v>
      </c>
      <c r="P183" s="263">
        <v>960</v>
      </c>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c r="CO183" s="257"/>
      <c r="CP183" s="257"/>
      <c r="CQ183" s="257"/>
      <c r="CR183" s="257"/>
      <c r="CS183" s="257"/>
      <c r="CT183" s="257"/>
      <c r="CU183" s="257"/>
      <c r="CV183" s="257"/>
      <c r="CW183" s="257"/>
      <c r="CX183" s="257"/>
      <c r="CY183" s="257"/>
      <c r="CZ183" s="257"/>
      <c r="DA183" s="257"/>
      <c r="DB183" s="257"/>
      <c r="DC183" s="257"/>
      <c r="DD183" s="257"/>
      <c r="DE183" s="257"/>
      <c r="DF183" s="257"/>
      <c r="DG183" s="257"/>
      <c r="DH183" s="257"/>
      <c r="DI183" s="257"/>
      <c r="DJ183" s="257"/>
      <c r="DK183" s="257"/>
      <c r="DL183" s="257"/>
    </row>
    <row r="184" spans="1:116" x14ac:dyDescent="0.35">
      <c r="A184" s="258" t="s">
        <v>8019</v>
      </c>
      <c r="B184" s="259" t="s">
        <v>8020</v>
      </c>
      <c r="C184" s="262">
        <v>0.77306485199999997</v>
      </c>
      <c r="D184" s="263">
        <v>12</v>
      </c>
      <c r="E184" s="262">
        <v>0</v>
      </c>
      <c r="F184" s="262" t="s">
        <v>17</v>
      </c>
      <c r="G184" s="262">
        <v>0.39100000000000001</v>
      </c>
      <c r="H184" s="262">
        <v>39.200000000000003</v>
      </c>
      <c r="I184" s="263">
        <v>0</v>
      </c>
      <c r="J184" s="263" t="str">
        <f>IFERROR(VLOOKUP($B184,'Core Indicators'!$E$3:$EU$906,147,FALSE),"x")</f>
        <v>x</v>
      </c>
      <c r="K184" s="264">
        <v>-0.06</v>
      </c>
      <c r="L184" s="262" t="s">
        <v>17</v>
      </c>
      <c r="M184" s="263">
        <v>80</v>
      </c>
      <c r="N184" s="263">
        <v>40</v>
      </c>
      <c r="O184" s="263" t="str">
        <f>IFERROR(VLOOKUP(B184,'Core Indicators'!$E$3:$G$9906,3,FALSE),"x")</f>
        <v>x</v>
      </c>
      <c r="P184" s="263">
        <v>156000</v>
      </c>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c r="CF184" s="257"/>
      <c r="CG184" s="257"/>
      <c r="CH184" s="257"/>
      <c r="CI184" s="257"/>
      <c r="CJ184" s="257"/>
      <c r="CK184" s="257"/>
      <c r="CL184" s="257"/>
      <c r="CM184" s="257"/>
      <c r="CN184" s="257"/>
      <c r="CO184" s="257"/>
      <c r="CP184" s="257"/>
      <c r="CQ184" s="257"/>
      <c r="CR184" s="257"/>
      <c r="CS184" s="257"/>
      <c r="CT184" s="257"/>
      <c r="CU184" s="257"/>
      <c r="CV184" s="257"/>
      <c r="CW184" s="257"/>
      <c r="CX184" s="257"/>
      <c r="CY184" s="257"/>
      <c r="CZ184" s="257"/>
      <c r="DA184" s="257"/>
      <c r="DB184" s="257"/>
      <c r="DC184" s="257"/>
      <c r="DD184" s="257"/>
      <c r="DE184" s="257"/>
      <c r="DF184" s="257"/>
      <c r="DG184" s="257"/>
      <c r="DH184" s="257"/>
      <c r="DI184" s="257"/>
      <c r="DJ184" s="257"/>
      <c r="DK184" s="257"/>
      <c r="DL184" s="257"/>
    </row>
    <row r="185" spans="1:116" x14ac:dyDescent="0.35">
      <c r="A185" s="258" t="s">
        <v>8021</v>
      </c>
      <c r="B185" s="259" t="s">
        <v>8022</v>
      </c>
      <c r="C185" s="262">
        <v>0.34016300900000002</v>
      </c>
      <c r="D185" s="263">
        <v>10</v>
      </c>
      <c r="E185" s="262">
        <v>0.19400000000000001</v>
      </c>
      <c r="F185" s="262">
        <v>8.6</v>
      </c>
      <c r="G185" s="262">
        <v>0.17599999999999999</v>
      </c>
      <c r="H185" s="262">
        <v>24.1</v>
      </c>
      <c r="I185" s="263">
        <v>1</v>
      </c>
      <c r="J185" s="263" t="str">
        <f>IFERROR(VLOOKUP($B185,'Core Indicators'!$E$3:$EU$906,147,FALSE),"x")</f>
        <v>x</v>
      </c>
      <c r="K185" s="264">
        <v>0.6</v>
      </c>
      <c r="L185" s="262">
        <v>8.6199999999999992</v>
      </c>
      <c r="M185" s="263">
        <v>89</v>
      </c>
      <c r="N185" s="263">
        <v>49</v>
      </c>
      <c r="O185" s="263" t="str">
        <f>IFERROR(VLOOKUP(B185,'Core Indicators'!$E$3:$G$9906,3,FALSE),"x")</f>
        <v>x</v>
      </c>
      <c r="P185" s="263">
        <v>48080</v>
      </c>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c r="CF185" s="257"/>
      <c r="CG185" s="257"/>
      <c r="CH185" s="257"/>
      <c r="CI185" s="257"/>
      <c r="CJ185" s="257"/>
      <c r="CK185" s="257"/>
      <c r="CL185" s="257"/>
      <c r="CM185" s="257"/>
      <c r="CN185" s="257"/>
      <c r="CO185" s="257"/>
      <c r="CP185" s="257"/>
      <c r="CQ185" s="257"/>
      <c r="CR185" s="257"/>
      <c r="CS185" s="257"/>
      <c r="CT185" s="257"/>
      <c r="CU185" s="257"/>
      <c r="CV185" s="257"/>
      <c r="CW185" s="257"/>
      <c r="CX185" s="257"/>
      <c r="CY185" s="257"/>
      <c r="CZ185" s="257"/>
      <c r="DA185" s="257"/>
      <c r="DB185" s="257"/>
      <c r="DC185" s="257"/>
      <c r="DD185" s="257"/>
      <c r="DE185" s="257"/>
      <c r="DF185" s="257"/>
      <c r="DG185" s="257"/>
      <c r="DH185" s="257"/>
      <c r="DI185" s="257"/>
      <c r="DJ185" s="257"/>
      <c r="DK185" s="257"/>
      <c r="DL185" s="257"/>
    </row>
    <row r="186" spans="1:116" x14ac:dyDescent="0.35">
      <c r="A186" s="258" t="s">
        <v>8023</v>
      </c>
      <c r="B186" s="259" t="s">
        <v>8024</v>
      </c>
      <c r="C186" s="262">
        <v>0.3094266</v>
      </c>
      <c r="D186" s="263">
        <v>13</v>
      </c>
      <c r="E186" s="262">
        <v>5.33E-2</v>
      </c>
      <c r="F186" s="262">
        <v>8.9499999999999993</v>
      </c>
      <c r="G186" s="262">
        <v>4.2000000000000003E-2</v>
      </c>
      <c r="H186" s="262">
        <v>24.3</v>
      </c>
      <c r="I186" s="263">
        <v>0</v>
      </c>
      <c r="J186" s="263" t="str">
        <f>IFERROR(VLOOKUP($B186,'Core Indicators'!$E$3:$EU$906,147,FALSE),"x")</f>
        <v>x</v>
      </c>
      <c r="K186" s="264">
        <v>1.04</v>
      </c>
      <c r="L186" s="262">
        <v>9.08</v>
      </c>
      <c r="M186" s="263">
        <v>96</v>
      </c>
      <c r="N186" s="263">
        <v>60</v>
      </c>
      <c r="O186" s="263" t="str">
        <f>IFERROR(VLOOKUP(B186,'Core Indicators'!$E$3:$G$9906,3,FALSE),"x")</f>
        <v>x</v>
      </c>
      <c r="P186" s="263">
        <v>20136.400000000001</v>
      </c>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c r="CF186" s="257"/>
      <c r="CG186" s="257"/>
      <c r="CH186" s="257"/>
      <c r="CI186" s="257"/>
      <c r="CJ186" s="257"/>
      <c r="CK186" s="257"/>
      <c r="CL186" s="257"/>
      <c r="CM186" s="257"/>
      <c r="CN186" s="257"/>
      <c r="CO186" s="257"/>
      <c r="CP186" s="257"/>
      <c r="CQ186" s="257"/>
      <c r="CR186" s="257"/>
      <c r="CS186" s="257"/>
      <c r="CT186" s="257"/>
      <c r="CU186" s="257"/>
      <c r="CV186" s="257"/>
      <c r="CW186" s="257"/>
      <c r="CX186" s="257"/>
      <c r="CY186" s="257"/>
      <c r="CZ186" s="257"/>
      <c r="DA186" s="257"/>
      <c r="DB186" s="257"/>
      <c r="DC186" s="257"/>
      <c r="DD186" s="257"/>
      <c r="DE186" s="257"/>
      <c r="DF186" s="257"/>
      <c r="DG186" s="257"/>
      <c r="DH186" s="257"/>
      <c r="DI186" s="257"/>
      <c r="DJ186" s="257"/>
      <c r="DK186" s="257"/>
      <c r="DL186" s="257"/>
    </row>
    <row r="187" spans="1:116" x14ac:dyDescent="0.35">
      <c r="A187" s="258" t="s">
        <v>8025</v>
      </c>
      <c r="B187" s="259" t="s">
        <v>8026</v>
      </c>
      <c r="C187" s="262">
        <v>0</v>
      </c>
      <c r="D187" s="263">
        <v>12</v>
      </c>
      <c r="E187" s="262">
        <v>0</v>
      </c>
      <c r="F187" s="262" t="s">
        <v>17</v>
      </c>
      <c r="G187" s="262">
        <v>7.0000000000000001E-3</v>
      </c>
      <c r="H187" s="262">
        <v>31.6</v>
      </c>
      <c r="I187" s="263">
        <v>3</v>
      </c>
      <c r="J187" s="263" t="str">
        <f>IFERROR(VLOOKUP($B187,'Core Indicators'!$E$3:$EU$906,147,FALSE),"x")</f>
        <v>x</v>
      </c>
      <c r="K187" s="264">
        <v>1.6</v>
      </c>
      <c r="L187" s="262" t="s">
        <v>17</v>
      </c>
      <c r="M187" s="263">
        <v>99</v>
      </c>
      <c r="N187" s="263">
        <v>80</v>
      </c>
      <c r="O187" s="263" t="str">
        <f>IFERROR(VLOOKUP(B187,'Core Indicators'!$E$3:$G$9906,3,FALSE),"x")</f>
        <v>x</v>
      </c>
      <c r="P187" s="263">
        <v>407283.5</v>
      </c>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c r="CF187" s="257"/>
      <c r="CG187" s="257"/>
      <c r="CH187" s="257"/>
      <c r="CI187" s="257"/>
      <c r="CJ187" s="257"/>
      <c r="CK187" s="257"/>
      <c r="CL187" s="257"/>
      <c r="CM187" s="257"/>
      <c r="CN187" s="257"/>
      <c r="CO187" s="257"/>
      <c r="CP187" s="257"/>
      <c r="CQ187" s="257"/>
      <c r="CR187" s="257"/>
      <c r="CS187" s="257"/>
      <c r="CT187" s="257"/>
      <c r="CU187" s="257"/>
      <c r="CV187" s="257"/>
      <c r="CW187" s="257"/>
      <c r="CX187" s="257"/>
      <c r="CY187" s="257"/>
      <c r="CZ187" s="257"/>
      <c r="DA187" s="257"/>
      <c r="DB187" s="257"/>
      <c r="DC187" s="257"/>
      <c r="DD187" s="257"/>
      <c r="DE187" s="257"/>
      <c r="DF187" s="257"/>
      <c r="DG187" s="257"/>
      <c r="DH187" s="257"/>
      <c r="DI187" s="257"/>
      <c r="DJ187" s="257"/>
      <c r="DK187" s="257"/>
      <c r="DL187" s="257"/>
    </row>
    <row r="188" spans="1:116" x14ac:dyDescent="0.35">
      <c r="A188" s="258" t="s">
        <v>216</v>
      </c>
      <c r="B188" s="259" t="s">
        <v>8027</v>
      </c>
      <c r="C188" s="262">
        <v>0</v>
      </c>
      <c r="D188" s="263">
        <v>5</v>
      </c>
      <c r="E188" s="262">
        <v>0</v>
      </c>
      <c r="F188" s="262">
        <v>3.4</v>
      </c>
      <c r="G188" s="262">
        <v>0.48399999999999999</v>
      </c>
      <c r="H188" s="262">
        <v>54.6</v>
      </c>
      <c r="I188" s="263">
        <v>2</v>
      </c>
      <c r="J188" s="263">
        <f>IFERROR(VLOOKUP($B188,'Core Indicators'!$E$3:$EU$906,147,FALSE),"x")</f>
        <v>0</v>
      </c>
      <c r="K188" s="264">
        <v>-0.6</v>
      </c>
      <c r="L188" s="262">
        <v>3.63</v>
      </c>
      <c r="M188" s="263">
        <v>17</v>
      </c>
      <c r="N188" s="263">
        <v>27</v>
      </c>
      <c r="O188" s="263">
        <f>IFERROR(VLOOKUP(B188,'Core Indicators'!$E$3:$G$9906,3,FALSE),"x")</f>
        <v>1253000</v>
      </c>
      <c r="P188" s="263">
        <v>17200</v>
      </c>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c r="CF188" s="257"/>
      <c r="CG188" s="257"/>
      <c r="CH188" s="257"/>
      <c r="CI188" s="257"/>
      <c r="CJ188" s="257"/>
      <c r="CK188" s="257"/>
      <c r="CL188" s="257"/>
      <c r="CM188" s="257"/>
      <c r="CN188" s="257"/>
      <c r="CO188" s="257"/>
      <c r="CP188" s="257"/>
      <c r="CQ188" s="257"/>
      <c r="CR188" s="257"/>
      <c r="CS188" s="257"/>
      <c r="CT188" s="257"/>
      <c r="CU188" s="257"/>
      <c r="CV188" s="257"/>
      <c r="CW188" s="257"/>
      <c r="CX188" s="257"/>
      <c r="CY188" s="257"/>
      <c r="CZ188" s="257"/>
      <c r="DA188" s="257"/>
      <c r="DB188" s="257"/>
      <c r="DC188" s="257"/>
      <c r="DD188" s="257"/>
      <c r="DE188" s="257"/>
      <c r="DF188" s="257"/>
      <c r="DG188" s="257"/>
      <c r="DH188" s="257"/>
      <c r="DI188" s="257"/>
      <c r="DJ188" s="257"/>
      <c r="DK188" s="257"/>
      <c r="DL188" s="257"/>
    </row>
    <row r="189" spans="1:116" x14ac:dyDescent="0.35">
      <c r="A189" s="258" t="s">
        <v>8028</v>
      </c>
      <c r="B189" s="259" t="s">
        <v>8029</v>
      </c>
      <c r="C189" s="262">
        <v>0</v>
      </c>
      <c r="D189" s="263">
        <v>8</v>
      </c>
      <c r="E189" s="262">
        <v>0</v>
      </c>
      <c r="F189" s="262" t="s">
        <v>17</v>
      </c>
      <c r="G189" s="262" t="s">
        <v>17</v>
      </c>
      <c r="H189" s="262">
        <v>32.1</v>
      </c>
      <c r="I189" s="263">
        <v>0</v>
      </c>
      <c r="J189" s="263" t="str">
        <f>IFERROR(VLOOKUP($B189,'Core Indicators'!$E$3:$EU$906,147,FALSE),"x")</f>
        <v>x</v>
      </c>
      <c r="K189" s="264">
        <v>0.43</v>
      </c>
      <c r="L189" s="262" t="s">
        <v>17</v>
      </c>
      <c r="M189" s="263">
        <v>80</v>
      </c>
      <c r="N189" s="263">
        <v>72</v>
      </c>
      <c r="O189" s="263" t="str">
        <f>IFERROR(VLOOKUP(B189,'Core Indicators'!$E$3:$G$9906,3,FALSE),"x")</f>
        <v>x</v>
      </c>
      <c r="P189" s="263">
        <v>460</v>
      </c>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c r="CF189" s="257"/>
      <c r="CG189" s="257"/>
      <c r="CH189" s="257"/>
      <c r="CI189" s="257"/>
      <c r="CJ189" s="257"/>
      <c r="CK189" s="257"/>
      <c r="CL189" s="257"/>
      <c r="CM189" s="257"/>
      <c r="CN189" s="257"/>
      <c r="CO189" s="257"/>
      <c r="CP189" s="257"/>
      <c r="CQ189" s="257"/>
      <c r="CR189" s="257"/>
      <c r="CS189" s="257"/>
      <c r="CT189" s="257"/>
      <c r="CU189" s="257"/>
      <c r="CV189" s="257"/>
      <c r="CW189" s="257"/>
      <c r="CX189" s="257"/>
      <c r="CY189" s="257"/>
      <c r="CZ189" s="257"/>
      <c r="DA189" s="257"/>
      <c r="DB189" s="257"/>
      <c r="DC189" s="257"/>
      <c r="DD189" s="257"/>
      <c r="DE189" s="257"/>
      <c r="DF189" s="257"/>
      <c r="DG189" s="257"/>
      <c r="DH189" s="257"/>
      <c r="DI189" s="257"/>
      <c r="DJ189" s="257"/>
      <c r="DK189" s="257"/>
      <c r="DL189" s="257"/>
    </row>
    <row r="190" spans="1:116" x14ac:dyDescent="0.35">
      <c r="A190" s="258" t="s">
        <v>858</v>
      </c>
      <c r="B190" s="259" t="s">
        <v>8030</v>
      </c>
      <c r="C190" s="262">
        <v>0.54330003299999996</v>
      </c>
      <c r="D190" s="263">
        <v>1</v>
      </c>
      <c r="E190" s="262">
        <v>0.85</v>
      </c>
      <c r="F190" s="262">
        <v>1.75</v>
      </c>
      <c r="G190" s="262">
        <v>0.49</v>
      </c>
      <c r="H190" s="262">
        <v>26.6</v>
      </c>
      <c r="I190" s="263">
        <v>4</v>
      </c>
      <c r="J190" s="263">
        <f>IFERROR(VLOOKUP($B190,'Core Indicators'!$E$3:$EU$906,147,FALSE),"x")</f>
        <v>6608</v>
      </c>
      <c r="K190" s="264">
        <v>-2.04</v>
      </c>
      <c r="L190" s="262">
        <v>1.48</v>
      </c>
      <c r="M190" s="263">
        <v>5</v>
      </c>
      <c r="N190" s="263">
        <v>12</v>
      </c>
      <c r="O190" s="263">
        <f>IFERROR(VLOOKUP(B190,'Core Indicators'!$E$3:$G$9906,3,FALSE),"x")</f>
        <v>25413000</v>
      </c>
      <c r="P190" s="263">
        <v>183630</v>
      </c>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c r="CF190" s="257"/>
      <c r="CG190" s="257"/>
      <c r="CH190" s="257"/>
      <c r="CI190" s="257"/>
      <c r="CJ190" s="257"/>
      <c r="CK190" s="257"/>
      <c r="CL190" s="257"/>
      <c r="CM190" s="257"/>
      <c r="CN190" s="257"/>
      <c r="CO190" s="257"/>
      <c r="CP190" s="257"/>
      <c r="CQ190" s="257"/>
      <c r="CR190" s="257"/>
      <c r="CS190" s="257"/>
      <c r="CT190" s="257"/>
      <c r="CU190" s="257"/>
      <c r="CV190" s="257"/>
      <c r="CW190" s="257"/>
      <c r="CX190" s="257"/>
      <c r="CY190" s="257"/>
      <c r="CZ190" s="257"/>
      <c r="DA190" s="257"/>
      <c r="DB190" s="257"/>
      <c r="DC190" s="257"/>
      <c r="DD190" s="257"/>
      <c r="DE190" s="257"/>
      <c r="DF190" s="257"/>
      <c r="DG190" s="257"/>
      <c r="DH190" s="257"/>
      <c r="DI190" s="257"/>
      <c r="DJ190" s="257"/>
      <c r="DK190" s="257"/>
      <c r="DL190" s="257"/>
    </row>
    <row r="191" spans="1:116" x14ac:dyDescent="0.35">
      <c r="A191" s="258" t="s">
        <v>102</v>
      </c>
      <c r="B191" s="259" t="s">
        <v>8031</v>
      </c>
      <c r="C191" s="262">
        <v>0.89948399300000004</v>
      </c>
      <c r="D191" s="263">
        <v>9</v>
      </c>
      <c r="E191" s="262">
        <v>0.185</v>
      </c>
      <c r="F191" s="262">
        <v>2.3666666670000001</v>
      </c>
      <c r="G191" s="262">
        <v>0.67</v>
      </c>
      <c r="H191" s="262">
        <v>37.4</v>
      </c>
      <c r="I191" s="263">
        <v>5</v>
      </c>
      <c r="J191" s="263">
        <f>IFERROR(VLOOKUP($B191,'Core Indicators'!$E$3:$EU$906,147,FALSE),"x")</f>
        <v>134</v>
      </c>
      <c r="K191" s="264">
        <v>-1.35</v>
      </c>
      <c r="L191" s="262">
        <v>2.72</v>
      </c>
      <c r="M191" s="263">
        <v>15</v>
      </c>
      <c r="N191" s="263">
        <v>21</v>
      </c>
      <c r="O191" s="263">
        <f>IFERROR(VLOOKUP(B191,'Core Indicators'!$E$3:$G$9906,3,FALSE),"x")</f>
        <v>20869000</v>
      </c>
      <c r="P191" s="263">
        <v>1259200</v>
      </c>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c r="CF191" s="257"/>
      <c r="CG191" s="257"/>
      <c r="CH191" s="257"/>
      <c r="CI191" s="257"/>
      <c r="CJ191" s="257"/>
      <c r="CK191" s="257"/>
      <c r="CL191" s="257"/>
      <c r="CM191" s="257"/>
      <c r="CN191" s="257"/>
      <c r="CO191" s="257"/>
      <c r="CP191" s="257"/>
      <c r="CQ191" s="257"/>
      <c r="CR191" s="257"/>
      <c r="CS191" s="257"/>
      <c r="CT191" s="257"/>
      <c r="CU191" s="257"/>
      <c r="CV191" s="257"/>
      <c r="CW191" s="257"/>
      <c r="CX191" s="257"/>
      <c r="CY191" s="257"/>
      <c r="CZ191" s="257"/>
      <c r="DA191" s="257"/>
      <c r="DB191" s="257"/>
      <c r="DC191" s="257"/>
      <c r="DD191" s="257"/>
      <c r="DE191" s="257"/>
      <c r="DF191" s="257"/>
      <c r="DG191" s="257"/>
      <c r="DH191" s="257"/>
      <c r="DI191" s="257"/>
      <c r="DJ191" s="257"/>
      <c r="DK191" s="257"/>
      <c r="DL191" s="257"/>
    </row>
    <row r="192" spans="1:116" x14ac:dyDescent="0.35">
      <c r="A192" s="258" t="s">
        <v>2434</v>
      </c>
      <c r="B192" s="259" t="s">
        <v>8032</v>
      </c>
      <c r="C192" s="262">
        <v>0.73349999600000004</v>
      </c>
      <c r="D192" s="263">
        <v>5</v>
      </c>
      <c r="E192" s="262">
        <v>0</v>
      </c>
      <c r="F192" s="262">
        <v>4.7166666670000001</v>
      </c>
      <c r="G192" s="262">
        <v>0.56399999999999995</v>
      </c>
      <c r="H192" s="262">
        <v>37.9</v>
      </c>
      <c r="I192" s="263">
        <v>2</v>
      </c>
      <c r="J192" s="263">
        <f>IFERROR(VLOOKUP($B192,'Core Indicators'!$E$3:$EU$906,147,FALSE),"x")</f>
        <v>3</v>
      </c>
      <c r="K192" s="264">
        <v>-0.53</v>
      </c>
      <c r="L192" s="262">
        <v>4.72</v>
      </c>
      <c r="M192" s="263">
        <v>41</v>
      </c>
      <c r="N192" s="263">
        <v>32</v>
      </c>
      <c r="O192" s="263">
        <f>IFERROR(VLOOKUP(B192,'Core Indicators'!$E$3:$G$9906,3,FALSE),"x")</f>
        <v>9671000</v>
      </c>
      <c r="P192" s="263">
        <v>54390</v>
      </c>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c r="CF192" s="257"/>
      <c r="CG192" s="257"/>
      <c r="CH192" s="257"/>
      <c r="CI192" s="257"/>
      <c r="CJ192" s="257"/>
      <c r="CK192" s="257"/>
      <c r="CL192" s="257"/>
      <c r="CM192" s="257"/>
      <c r="CN192" s="257"/>
      <c r="CO192" s="257"/>
      <c r="CP192" s="257"/>
      <c r="CQ192" s="257"/>
      <c r="CR192" s="257"/>
      <c r="CS192" s="257"/>
      <c r="CT192" s="257"/>
      <c r="CU192" s="257"/>
      <c r="CV192" s="257"/>
      <c r="CW192" s="257"/>
      <c r="CX192" s="257"/>
      <c r="CY192" s="257"/>
      <c r="CZ192" s="257"/>
      <c r="DA192" s="257"/>
      <c r="DB192" s="257"/>
      <c r="DC192" s="257"/>
      <c r="DD192" s="257"/>
      <c r="DE192" s="257"/>
      <c r="DF192" s="257"/>
      <c r="DG192" s="257"/>
      <c r="DH192" s="257"/>
      <c r="DI192" s="257"/>
      <c r="DJ192" s="257"/>
      <c r="DK192" s="257"/>
      <c r="DL192" s="257"/>
    </row>
    <row r="193" spans="1:116" x14ac:dyDescent="0.35">
      <c r="A193" s="258" t="s">
        <v>574</v>
      </c>
      <c r="B193" s="259" t="s">
        <v>8033</v>
      </c>
      <c r="C193" s="262">
        <v>0.31875000399999998</v>
      </c>
      <c r="D193" s="263">
        <v>8</v>
      </c>
      <c r="E193" s="262">
        <v>0.05</v>
      </c>
      <c r="F193" s="262">
        <v>3.8</v>
      </c>
      <c r="G193" s="262">
        <v>0.28799999999999998</v>
      </c>
      <c r="H193" s="262">
        <v>33.5</v>
      </c>
      <c r="I193" s="263">
        <v>3</v>
      </c>
      <c r="J193" s="263">
        <f>IFERROR(VLOOKUP($B193,'Core Indicators'!$E$3:$EU$906,147,FALSE),"x")</f>
        <v>0</v>
      </c>
      <c r="K193" s="264">
        <v>0.24</v>
      </c>
      <c r="L193" s="262">
        <v>4.95</v>
      </c>
      <c r="M193" s="263">
        <v>34</v>
      </c>
      <c r="N193" s="263">
        <v>34</v>
      </c>
      <c r="O193" s="263">
        <f>IFERROR(VLOOKUP(B193,'Core Indicators'!$E$3:$G$9906,3,FALSE),"x")</f>
        <v>69523000</v>
      </c>
      <c r="P193" s="263">
        <v>510890</v>
      </c>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c r="CF193" s="257"/>
      <c r="CG193" s="257"/>
      <c r="CH193" s="257"/>
      <c r="CI193" s="257"/>
      <c r="CJ193" s="257"/>
      <c r="CK193" s="257"/>
      <c r="CL193" s="257"/>
      <c r="CM193" s="257"/>
      <c r="CN193" s="257"/>
      <c r="CO193" s="257"/>
      <c r="CP193" s="257"/>
      <c r="CQ193" s="257"/>
      <c r="CR193" s="257"/>
      <c r="CS193" s="257"/>
      <c r="CT193" s="257"/>
      <c r="CU193" s="257"/>
      <c r="CV193" s="257"/>
      <c r="CW193" s="257"/>
      <c r="CX193" s="257"/>
      <c r="CY193" s="257"/>
      <c r="CZ193" s="257"/>
      <c r="DA193" s="257"/>
      <c r="DB193" s="257"/>
      <c r="DC193" s="257"/>
      <c r="DD193" s="257"/>
      <c r="DE193" s="257"/>
      <c r="DF193" s="257"/>
      <c r="DG193" s="257"/>
      <c r="DH193" s="257"/>
      <c r="DI193" s="257"/>
      <c r="DJ193" s="257"/>
      <c r="DK193" s="257"/>
      <c r="DL193" s="257"/>
    </row>
    <row r="194" spans="1:116" x14ac:dyDescent="0.35">
      <c r="A194" s="258" t="s">
        <v>8034</v>
      </c>
      <c r="B194" s="259" t="s">
        <v>8035</v>
      </c>
      <c r="C194" s="262">
        <v>0.31050103299999998</v>
      </c>
      <c r="D194" s="263">
        <v>5</v>
      </c>
      <c r="E194" s="262">
        <v>0.21299999999999999</v>
      </c>
      <c r="F194" s="262">
        <v>2.8166666669999998</v>
      </c>
      <c r="G194" s="262">
        <v>0.25800000000000001</v>
      </c>
      <c r="H194" s="262">
        <v>34</v>
      </c>
      <c r="I194" s="263">
        <v>3</v>
      </c>
      <c r="J194" s="263" t="str">
        <f>IFERROR(VLOOKUP($B194,'Core Indicators'!$E$3:$EU$906,147,FALSE),"x")</f>
        <v>x</v>
      </c>
      <c r="K194" s="264">
        <v>-1.28</v>
      </c>
      <c r="L194" s="262">
        <v>3.16</v>
      </c>
      <c r="M194" s="263">
        <v>5</v>
      </c>
      <c r="N194" s="263">
        <v>19</v>
      </c>
      <c r="O194" s="263" t="str">
        <f>IFERROR(VLOOKUP(B194,'Core Indicators'!$E$3:$G$9906,3,FALSE),"x")</f>
        <v>x</v>
      </c>
      <c r="P194" s="263">
        <v>138790</v>
      </c>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c r="CF194" s="257"/>
      <c r="CG194" s="257"/>
      <c r="CH194" s="257"/>
      <c r="CI194" s="257"/>
      <c r="CJ194" s="257"/>
      <c r="CK194" s="257"/>
      <c r="CL194" s="257"/>
      <c r="CM194" s="257"/>
      <c r="CN194" s="257"/>
      <c r="CO194" s="257"/>
      <c r="CP194" s="257"/>
      <c r="CQ194" s="257"/>
      <c r="CR194" s="257"/>
      <c r="CS194" s="257"/>
      <c r="CT194" s="257"/>
      <c r="CU194" s="257"/>
      <c r="CV194" s="257"/>
      <c r="CW194" s="257"/>
      <c r="CX194" s="257"/>
      <c r="CY194" s="257"/>
      <c r="CZ194" s="257"/>
      <c r="DA194" s="257"/>
      <c r="DB194" s="257"/>
      <c r="DC194" s="257"/>
      <c r="DD194" s="257"/>
      <c r="DE194" s="257"/>
      <c r="DF194" s="257"/>
      <c r="DG194" s="257"/>
      <c r="DH194" s="257"/>
      <c r="DI194" s="257"/>
      <c r="DJ194" s="257"/>
      <c r="DK194" s="257"/>
      <c r="DL194" s="257"/>
    </row>
    <row r="195" spans="1:116" x14ac:dyDescent="0.35">
      <c r="A195" s="258" t="s">
        <v>8036</v>
      </c>
      <c r="B195" s="259" t="s">
        <v>8037</v>
      </c>
      <c r="C195" s="262">
        <v>0.27369995899999999</v>
      </c>
      <c r="D195" s="263">
        <v>1</v>
      </c>
      <c r="E195" s="262">
        <v>0.1</v>
      </c>
      <c r="F195" s="262">
        <v>2.7</v>
      </c>
      <c r="G195" s="262" t="s">
        <v>17</v>
      </c>
      <c r="H195" s="262">
        <v>40.799999999999997</v>
      </c>
      <c r="I195" s="263">
        <v>0</v>
      </c>
      <c r="J195" s="263" t="str">
        <f>IFERROR(VLOOKUP($B195,'Core Indicators'!$E$3:$EU$906,147,FALSE),"x")</f>
        <v>x</v>
      </c>
      <c r="K195" s="264">
        <v>-1.49</v>
      </c>
      <c r="L195" s="262">
        <v>2.67</v>
      </c>
      <c r="M195" s="263">
        <v>1</v>
      </c>
      <c r="N195" s="263">
        <v>17</v>
      </c>
      <c r="O195" s="263" t="str">
        <f>IFERROR(VLOOKUP(B195,'Core Indicators'!$E$3:$G$9906,3,FALSE),"x")</f>
        <v>x</v>
      </c>
      <c r="P195" s="263">
        <v>469930</v>
      </c>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c r="CF195" s="257"/>
      <c r="CG195" s="257"/>
      <c r="CH195" s="257"/>
      <c r="CI195" s="257"/>
      <c r="CJ195" s="257"/>
      <c r="CK195" s="257"/>
      <c r="CL195" s="257"/>
      <c r="CM195" s="257"/>
      <c r="CN195" s="257"/>
      <c r="CO195" s="257"/>
      <c r="CP195" s="257"/>
      <c r="CQ195" s="257"/>
      <c r="CR195" s="257"/>
      <c r="CS195" s="257"/>
      <c r="CT195" s="257"/>
      <c r="CU195" s="257"/>
      <c r="CV195" s="257"/>
      <c r="CW195" s="257"/>
      <c r="CX195" s="257"/>
      <c r="CY195" s="257"/>
      <c r="CZ195" s="257"/>
      <c r="DA195" s="257"/>
      <c r="DB195" s="257"/>
      <c r="DC195" s="257"/>
      <c r="DD195" s="257"/>
      <c r="DE195" s="257"/>
      <c r="DF195" s="257"/>
      <c r="DG195" s="257"/>
      <c r="DH195" s="257"/>
      <c r="DI195" s="257"/>
      <c r="DJ195" s="257"/>
      <c r="DK195" s="257"/>
      <c r="DL195" s="257"/>
    </row>
    <row r="196" spans="1:116" x14ac:dyDescent="0.35">
      <c r="A196" s="258" t="s">
        <v>8038</v>
      </c>
      <c r="B196" s="259" t="s">
        <v>8039</v>
      </c>
      <c r="C196" s="262">
        <v>0</v>
      </c>
      <c r="D196" s="263">
        <v>13</v>
      </c>
      <c r="E196" s="262">
        <v>0</v>
      </c>
      <c r="F196" s="262">
        <v>7.9</v>
      </c>
      <c r="G196" s="262">
        <v>0.39400000000000002</v>
      </c>
      <c r="H196" s="262">
        <v>28.7</v>
      </c>
      <c r="I196" s="263">
        <v>0</v>
      </c>
      <c r="J196" s="263" t="str">
        <f>IFERROR(VLOOKUP($B196,'Core Indicators'!$E$3:$EU$906,147,FALSE),"x")</f>
        <v>x</v>
      </c>
      <c r="K196" s="264">
        <v>-0.88339597000000003</v>
      </c>
      <c r="L196" s="262">
        <v>6.22</v>
      </c>
      <c r="M196" s="263">
        <v>72</v>
      </c>
      <c r="N196" s="263">
        <v>44</v>
      </c>
      <c r="O196" s="263" t="str">
        <f>IFERROR(VLOOKUP(B196,'Core Indicators'!$E$3:$G$9906,3,FALSE),"x")</f>
        <v>x</v>
      </c>
      <c r="P196" s="263">
        <v>14870</v>
      </c>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c r="CF196" s="257"/>
      <c r="CG196" s="257"/>
      <c r="CH196" s="257"/>
      <c r="CI196" s="257"/>
      <c r="CJ196" s="257"/>
      <c r="CK196" s="257"/>
      <c r="CL196" s="257"/>
      <c r="CM196" s="257"/>
      <c r="CN196" s="257"/>
      <c r="CO196" s="257"/>
      <c r="CP196" s="257"/>
      <c r="CQ196" s="257"/>
      <c r="CR196" s="257"/>
      <c r="CS196" s="257"/>
      <c r="CT196" s="257"/>
      <c r="CU196" s="257"/>
      <c r="CV196" s="257"/>
      <c r="CW196" s="257"/>
      <c r="CX196" s="257"/>
      <c r="CY196" s="257"/>
      <c r="CZ196" s="257"/>
      <c r="DA196" s="257"/>
      <c r="DB196" s="257"/>
      <c r="DC196" s="257"/>
      <c r="DD196" s="257"/>
      <c r="DE196" s="257"/>
      <c r="DF196" s="257"/>
      <c r="DG196" s="257"/>
      <c r="DH196" s="257"/>
      <c r="DI196" s="257"/>
      <c r="DJ196" s="257"/>
      <c r="DK196" s="257"/>
      <c r="DL196" s="257"/>
    </row>
    <row r="197" spans="1:116" x14ac:dyDescent="0.35">
      <c r="A197" s="258" t="s">
        <v>8040</v>
      </c>
      <c r="B197" s="259" t="s">
        <v>8041</v>
      </c>
      <c r="C197" s="262">
        <v>0</v>
      </c>
      <c r="D197" s="263">
        <v>11</v>
      </c>
      <c r="E197" s="262">
        <v>0</v>
      </c>
      <c r="F197" s="262" t="s">
        <v>17</v>
      </c>
      <c r="G197" s="262">
        <v>0.44400000000000001</v>
      </c>
      <c r="H197" s="262">
        <v>27.1</v>
      </c>
      <c r="I197" s="263">
        <v>0</v>
      </c>
      <c r="J197" s="263" t="str">
        <f>IFERROR(VLOOKUP($B197,'Core Indicators'!$E$3:$EU$906,147,FALSE),"x")</f>
        <v>x</v>
      </c>
      <c r="K197" s="264">
        <v>0.55000000000000004</v>
      </c>
      <c r="L197" s="262" t="s">
        <v>17</v>
      </c>
      <c r="M197" s="263">
        <v>80</v>
      </c>
      <c r="N197" s="263" t="s">
        <v>17</v>
      </c>
      <c r="O197" s="263" t="str">
        <f>IFERROR(VLOOKUP(B197,'Core Indicators'!$E$3:$G$9906,3,FALSE),"x")</f>
        <v>x</v>
      </c>
      <c r="P197" s="263">
        <v>720</v>
      </c>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c r="CF197" s="257"/>
      <c r="CG197" s="257"/>
      <c r="CH197" s="257"/>
      <c r="CI197" s="257"/>
      <c r="CJ197" s="257"/>
      <c r="CK197" s="257"/>
      <c r="CL197" s="257"/>
      <c r="CM197" s="257"/>
      <c r="CN197" s="257"/>
      <c r="CO197" s="257"/>
      <c r="CP197" s="257"/>
      <c r="CQ197" s="257"/>
      <c r="CR197" s="257"/>
      <c r="CS197" s="257"/>
      <c r="CT197" s="257"/>
      <c r="CU197" s="257"/>
      <c r="CV197" s="257"/>
      <c r="CW197" s="257"/>
      <c r="CX197" s="257"/>
      <c r="CY197" s="257"/>
      <c r="CZ197" s="257"/>
      <c r="DA197" s="257"/>
      <c r="DB197" s="257"/>
      <c r="DC197" s="257"/>
      <c r="DD197" s="257"/>
      <c r="DE197" s="257"/>
      <c r="DF197" s="257"/>
      <c r="DG197" s="257"/>
      <c r="DH197" s="257"/>
      <c r="DI197" s="257"/>
      <c r="DJ197" s="257"/>
      <c r="DK197" s="257"/>
      <c r="DL197" s="257"/>
    </row>
    <row r="198" spans="1:116" x14ac:dyDescent="0.35">
      <c r="A198" s="258" t="s">
        <v>422</v>
      </c>
      <c r="B198" s="259" t="s">
        <v>8042</v>
      </c>
      <c r="C198" s="262">
        <v>0.75771999300000004</v>
      </c>
      <c r="D198" s="263">
        <v>12</v>
      </c>
      <c r="E198" s="262">
        <v>0.40300000000000002</v>
      </c>
      <c r="F198" s="262">
        <v>8.35</v>
      </c>
      <c r="G198" s="262">
        <v>0.26200000000000001</v>
      </c>
      <c r="H198" s="262">
        <v>40.299999999999997</v>
      </c>
      <c r="I198" s="263">
        <v>0</v>
      </c>
      <c r="J198" s="263" t="str">
        <f>IFERROR(VLOOKUP($B198,'Core Indicators'!$E$3:$EU$906,147,FALSE),"x")</f>
        <v>x</v>
      </c>
      <c r="K198" s="264">
        <v>-0.28000000000000003</v>
      </c>
      <c r="L198" s="262">
        <v>7.48</v>
      </c>
      <c r="M198" s="263">
        <v>82</v>
      </c>
      <c r="N198" s="263">
        <v>41</v>
      </c>
      <c r="O198" s="263">
        <f>IFERROR(VLOOKUP(B198,'Core Indicators'!$E$3:$G$9906,3,FALSE),"x")</f>
        <v>1500000</v>
      </c>
      <c r="P198" s="263">
        <v>5130</v>
      </c>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c r="CF198" s="257"/>
      <c r="CG198" s="257"/>
      <c r="CH198" s="257"/>
      <c r="CI198" s="257"/>
      <c r="CJ198" s="257"/>
      <c r="CK198" s="257"/>
      <c r="CL198" s="257"/>
      <c r="CM198" s="257"/>
      <c r="CN198" s="257"/>
      <c r="CO198" s="257"/>
      <c r="CP198" s="257"/>
      <c r="CQ198" s="257"/>
      <c r="CR198" s="257"/>
      <c r="CS198" s="257"/>
      <c r="CT198" s="257"/>
      <c r="CU198" s="257"/>
      <c r="CV198" s="257"/>
      <c r="CW198" s="257"/>
      <c r="CX198" s="257"/>
      <c r="CY198" s="257"/>
      <c r="CZ198" s="257"/>
      <c r="DA198" s="257"/>
      <c r="DB198" s="257"/>
      <c r="DC198" s="257"/>
      <c r="DD198" s="257"/>
      <c r="DE198" s="257"/>
      <c r="DF198" s="257"/>
      <c r="DG198" s="257"/>
      <c r="DH198" s="257"/>
      <c r="DI198" s="257"/>
      <c r="DJ198" s="257"/>
      <c r="DK198" s="257"/>
      <c r="DL198" s="257"/>
    </row>
    <row r="199" spans="1:116" x14ac:dyDescent="0.35">
      <c r="A199" s="258" t="s">
        <v>595</v>
      </c>
      <c r="B199" s="259" t="s">
        <v>8043</v>
      </c>
      <c r="C199" s="262">
        <v>3.9599963000000002E-2</v>
      </c>
      <c r="D199" s="263">
        <v>7</v>
      </c>
      <c r="E199" s="262">
        <v>0</v>
      </c>
      <c r="F199" s="262">
        <v>4.983333333</v>
      </c>
      <c r="G199" s="262">
        <v>0.23799999999999999</v>
      </c>
      <c r="H199" s="262">
        <v>33.700000000000003</v>
      </c>
      <c r="I199" s="263">
        <v>3</v>
      </c>
      <c r="J199" s="263">
        <f>IFERROR(VLOOKUP($B199,'Core Indicators'!$E$3:$EU$906,147,FALSE),"x")</f>
        <v>666</v>
      </c>
      <c r="K199" s="264">
        <v>-0.14000000000000001</v>
      </c>
      <c r="L199" s="262">
        <v>5.24</v>
      </c>
      <c r="M199" s="263">
        <v>44</v>
      </c>
      <c r="N199" s="263">
        <v>39</v>
      </c>
      <c r="O199" s="263">
        <f>IFERROR(VLOOKUP(B199,'Core Indicators'!$E$3:$G$9906,3,FALSE),"x")</f>
        <v>12306000</v>
      </c>
      <c r="P199" s="263">
        <v>155360</v>
      </c>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c r="CF199" s="257"/>
      <c r="CG199" s="257"/>
      <c r="CH199" s="257"/>
      <c r="CI199" s="257"/>
      <c r="CJ199" s="257"/>
      <c r="CK199" s="257"/>
      <c r="CL199" s="257"/>
      <c r="CM199" s="257"/>
      <c r="CN199" s="257"/>
      <c r="CO199" s="257"/>
      <c r="CP199" s="257"/>
      <c r="CQ199" s="257"/>
      <c r="CR199" s="257"/>
      <c r="CS199" s="257"/>
      <c r="CT199" s="257"/>
      <c r="CU199" s="257"/>
      <c r="CV199" s="257"/>
      <c r="CW199" s="257"/>
      <c r="CX199" s="257"/>
      <c r="CY199" s="257"/>
      <c r="CZ199" s="257"/>
      <c r="DA199" s="257"/>
      <c r="DB199" s="257"/>
      <c r="DC199" s="257"/>
      <c r="DD199" s="257"/>
      <c r="DE199" s="257"/>
      <c r="DF199" s="257"/>
      <c r="DG199" s="257"/>
      <c r="DH199" s="257"/>
      <c r="DI199" s="257"/>
      <c r="DJ199" s="257"/>
      <c r="DK199" s="257"/>
      <c r="DL199" s="257"/>
    </row>
    <row r="200" spans="1:116" x14ac:dyDescent="0.35">
      <c r="A200" s="258" t="s">
        <v>133</v>
      </c>
      <c r="B200" s="259" t="s">
        <v>8044</v>
      </c>
      <c r="C200" s="262">
        <v>0.40505643699999999</v>
      </c>
      <c r="D200" s="263">
        <v>7</v>
      </c>
      <c r="E200" s="262">
        <v>0.34</v>
      </c>
      <c r="F200" s="262">
        <v>4.233333333</v>
      </c>
      <c r="G200" s="262">
        <v>0.22700000000000001</v>
      </c>
      <c r="H200" s="262">
        <v>44.5</v>
      </c>
      <c r="I200" s="263">
        <v>4</v>
      </c>
      <c r="J200" s="263">
        <f>IFERROR(VLOOKUP($B200,'Core Indicators'!$E$3:$EU$906,147,FALSE),"x")</f>
        <v>33</v>
      </c>
      <c r="K200" s="264">
        <v>-0.51</v>
      </c>
      <c r="L200" s="262">
        <v>4.96</v>
      </c>
      <c r="M200" s="263">
        <v>33</v>
      </c>
      <c r="N200" s="263">
        <v>34</v>
      </c>
      <c r="O200" s="263">
        <f>IFERROR(VLOOKUP(B200,'Core Indicators'!$E$3:$G$9906,3,FALSE),"x")</f>
        <v>85326000</v>
      </c>
      <c r="P200" s="263">
        <v>769630</v>
      </c>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c r="BZ200" s="257"/>
      <c r="CA200" s="257"/>
      <c r="CB200" s="257"/>
      <c r="CC200" s="257"/>
      <c r="CD200" s="257"/>
      <c r="CE200" s="257"/>
      <c r="CF200" s="257"/>
      <c r="CG200" s="257"/>
      <c r="CH200" s="257"/>
      <c r="CI200" s="257"/>
      <c r="CJ200" s="257"/>
      <c r="CK200" s="257"/>
      <c r="CL200" s="257"/>
      <c r="CM200" s="257"/>
      <c r="CN200" s="257"/>
      <c r="CO200" s="257"/>
      <c r="CP200" s="257"/>
      <c r="CQ200" s="257"/>
      <c r="CR200" s="257"/>
      <c r="CS200" s="257"/>
      <c r="CT200" s="257"/>
      <c r="CU200" s="257"/>
      <c r="CV200" s="257"/>
      <c r="CW200" s="257"/>
      <c r="CX200" s="257"/>
      <c r="CY200" s="257"/>
      <c r="CZ200" s="257"/>
      <c r="DA200" s="257"/>
      <c r="DB200" s="257"/>
      <c r="DC200" s="257"/>
      <c r="DD200" s="257"/>
      <c r="DE200" s="257"/>
      <c r="DF200" s="257"/>
      <c r="DG200" s="257"/>
      <c r="DH200" s="257"/>
      <c r="DI200" s="257"/>
      <c r="DJ200" s="257"/>
      <c r="DK200" s="257"/>
      <c r="DL200" s="257"/>
    </row>
    <row r="201" spans="1:116" x14ac:dyDescent="0.35">
      <c r="A201" s="258" t="s">
        <v>8045</v>
      </c>
      <c r="B201" s="259" t="s">
        <v>8046</v>
      </c>
      <c r="C201" s="262">
        <v>0</v>
      </c>
      <c r="D201" s="263">
        <v>11</v>
      </c>
      <c r="E201" s="262">
        <v>0</v>
      </c>
      <c r="F201" s="262" t="s">
        <v>17</v>
      </c>
      <c r="G201" s="262" t="s">
        <v>17</v>
      </c>
      <c r="H201" s="262">
        <v>39.1</v>
      </c>
      <c r="I201" s="263">
        <v>0</v>
      </c>
      <c r="J201" s="263" t="str">
        <f>IFERROR(VLOOKUP($B201,'Core Indicators'!$E$3:$EU$906,147,FALSE),"x")</f>
        <v>x</v>
      </c>
      <c r="K201" s="264">
        <v>1.01</v>
      </c>
      <c r="L201" s="262" t="s">
        <v>17</v>
      </c>
      <c r="M201" s="263">
        <v>93</v>
      </c>
      <c r="N201" s="263" t="s">
        <v>17</v>
      </c>
      <c r="O201" s="263" t="str">
        <f>IFERROR(VLOOKUP(B201,'Core Indicators'!$E$3:$G$9906,3,FALSE),"x")</f>
        <v>x</v>
      </c>
      <c r="P201" s="263">
        <v>30</v>
      </c>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c r="BZ201" s="257"/>
      <c r="CA201" s="257"/>
      <c r="CB201" s="257"/>
      <c r="CC201" s="257"/>
      <c r="CD201" s="257"/>
      <c r="CE201" s="257"/>
      <c r="CF201" s="257"/>
      <c r="CG201" s="257"/>
      <c r="CH201" s="257"/>
      <c r="CI201" s="257"/>
      <c r="CJ201" s="257"/>
      <c r="CK201" s="257"/>
      <c r="CL201" s="257"/>
      <c r="CM201" s="257"/>
      <c r="CN201" s="257"/>
      <c r="CO201" s="257"/>
      <c r="CP201" s="257"/>
      <c r="CQ201" s="257"/>
      <c r="CR201" s="257"/>
      <c r="CS201" s="257"/>
      <c r="CT201" s="257"/>
      <c r="CU201" s="257"/>
      <c r="CV201" s="257"/>
      <c r="CW201" s="257"/>
      <c r="CX201" s="257"/>
      <c r="CY201" s="257"/>
      <c r="CZ201" s="257"/>
      <c r="DA201" s="257"/>
      <c r="DB201" s="257"/>
      <c r="DC201" s="257"/>
      <c r="DD201" s="257"/>
      <c r="DE201" s="257"/>
      <c r="DF201" s="257"/>
      <c r="DG201" s="257"/>
      <c r="DH201" s="257"/>
      <c r="DI201" s="257"/>
      <c r="DJ201" s="257"/>
      <c r="DK201" s="257"/>
      <c r="DL201" s="257"/>
    </row>
    <row r="202" spans="1:116" x14ac:dyDescent="0.35">
      <c r="A202" s="258" t="s">
        <v>8047</v>
      </c>
      <c r="B202" s="259" t="s">
        <v>8048</v>
      </c>
      <c r="C202" s="262">
        <v>0.27440004299999998</v>
      </c>
      <c r="D202" s="263" t="s">
        <v>17</v>
      </c>
      <c r="E202" s="262" t="s">
        <v>17</v>
      </c>
      <c r="F202" s="262">
        <v>9.6</v>
      </c>
      <c r="G202" s="262" t="s">
        <v>17</v>
      </c>
      <c r="H202" s="262" t="s">
        <v>17</v>
      </c>
      <c r="I202" s="263" t="s">
        <v>17</v>
      </c>
      <c r="J202" s="263" t="str">
        <f>IFERROR(VLOOKUP($B202,'Core Indicators'!$E$3:$EU$906,147,FALSE),"x")</f>
        <v>x</v>
      </c>
      <c r="K202" s="264">
        <v>1.26</v>
      </c>
      <c r="L202" s="262">
        <v>9.51</v>
      </c>
      <c r="M202" s="263">
        <v>94</v>
      </c>
      <c r="N202" s="263">
        <v>67</v>
      </c>
      <c r="O202" s="263" t="str">
        <f>IFERROR(VLOOKUP(B202,'Core Indicators'!$E$3:$G$9906,3,FALSE),"x")</f>
        <v>x</v>
      </c>
      <c r="P202" s="263" t="s">
        <v>17</v>
      </c>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c r="BZ202" s="257"/>
      <c r="CA202" s="257"/>
      <c r="CB202" s="257"/>
      <c r="CC202" s="257"/>
      <c r="CD202" s="257"/>
      <c r="CE202" s="257"/>
      <c r="CF202" s="257"/>
      <c r="CG202" s="257"/>
      <c r="CH202" s="257"/>
      <c r="CI202" s="257"/>
      <c r="CJ202" s="257"/>
      <c r="CK202" s="257"/>
      <c r="CL202" s="257"/>
      <c r="CM202" s="257"/>
      <c r="CN202" s="257"/>
      <c r="CO202" s="257"/>
      <c r="CP202" s="257"/>
      <c r="CQ202" s="257"/>
      <c r="CR202" s="257"/>
      <c r="CS202" s="257"/>
      <c r="CT202" s="257"/>
      <c r="CU202" s="257"/>
      <c r="CV202" s="257"/>
      <c r="CW202" s="257"/>
      <c r="CX202" s="257"/>
      <c r="CY202" s="257"/>
      <c r="CZ202" s="257"/>
      <c r="DA202" s="257"/>
      <c r="DB202" s="257"/>
      <c r="DC202" s="257"/>
      <c r="DD202" s="257"/>
      <c r="DE202" s="257"/>
      <c r="DF202" s="257"/>
      <c r="DG202" s="257"/>
      <c r="DH202" s="257"/>
      <c r="DI202" s="257"/>
      <c r="DJ202" s="257"/>
      <c r="DK202" s="257"/>
      <c r="DL202" s="257"/>
    </row>
    <row r="203" spans="1:116" x14ac:dyDescent="0.35">
      <c r="A203" s="258" t="s">
        <v>32</v>
      </c>
      <c r="B203" s="259" t="s">
        <v>8049</v>
      </c>
      <c r="C203" s="262">
        <v>0.50555201699999996</v>
      </c>
      <c r="D203" s="263">
        <v>7</v>
      </c>
      <c r="E203" s="262">
        <v>0</v>
      </c>
      <c r="F203" s="262">
        <v>4.9000000000000004</v>
      </c>
      <c r="G203" s="262">
        <v>0.504</v>
      </c>
      <c r="H203" s="262">
        <v>40.5</v>
      </c>
      <c r="I203" s="263">
        <v>1</v>
      </c>
      <c r="J203" s="263" t="str">
        <f>IFERROR(VLOOKUP($B203,'Core Indicators'!$E$3:$EU$906,147,FALSE),"x")</f>
        <v>x</v>
      </c>
      <c r="K203" s="264">
        <v>-0.37</v>
      </c>
      <c r="L203" s="262">
        <v>5.13</v>
      </c>
      <c r="M203" s="263">
        <v>35</v>
      </c>
      <c r="N203" s="263">
        <v>41</v>
      </c>
      <c r="O203" s="263">
        <f>IFERROR(VLOOKUP(B203,'Core Indicators'!$E$3:$G$9906,3,FALSE),"x")</f>
        <v>70057000</v>
      </c>
      <c r="P203" s="263">
        <v>885800</v>
      </c>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c r="BZ203" s="257"/>
      <c r="CA203" s="257"/>
      <c r="CB203" s="257"/>
      <c r="CC203" s="257"/>
      <c r="CD203" s="257"/>
      <c r="CE203" s="257"/>
      <c r="CF203" s="257"/>
      <c r="CG203" s="257"/>
      <c r="CH203" s="257"/>
      <c r="CI203" s="257"/>
      <c r="CJ203" s="257"/>
      <c r="CK203" s="257"/>
      <c r="CL203" s="257"/>
      <c r="CM203" s="257"/>
      <c r="CN203" s="257"/>
      <c r="CO203" s="257"/>
      <c r="CP203" s="257"/>
      <c r="CQ203" s="257"/>
      <c r="CR203" s="257"/>
      <c r="CS203" s="257"/>
      <c r="CT203" s="257"/>
      <c r="CU203" s="257"/>
      <c r="CV203" s="257"/>
      <c r="CW203" s="257"/>
      <c r="CX203" s="257"/>
      <c r="CY203" s="257"/>
      <c r="CZ203" s="257"/>
      <c r="DA203" s="257"/>
      <c r="DB203" s="257"/>
      <c r="DC203" s="257"/>
      <c r="DD203" s="257"/>
      <c r="DE203" s="257"/>
      <c r="DF203" s="257"/>
      <c r="DG203" s="257"/>
      <c r="DH203" s="257"/>
      <c r="DI203" s="257"/>
      <c r="DJ203" s="257"/>
      <c r="DK203" s="257"/>
      <c r="DL203" s="257"/>
    </row>
    <row r="204" spans="1:116" x14ac:dyDescent="0.35">
      <c r="A204" s="258" t="s">
        <v>1668</v>
      </c>
      <c r="B204" s="259" t="s">
        <v>8050</v>
      </c>
      <c r="C204" s="262">
        <v>0.92157199999999995</v>
      </c>
      <c r="D204" s="263">
        <v>7</v>
      </c>
      <c r="E204" s="262">
        <v>0.23899999999999999</v>
      </c>
      <c r="F204" s="262">
        <v>4.5333333329999999</v>
      </c>
      <c r="G204" s="262">
        <v>0.52400000000000002</v>
      </c>
      <c r="H204" s="262">
        <v>42.7</v>
      </c>
      <c r="I204" s="263">
        <v>5</v>
      </c>
      <c r="J204" s="263" t="str">
        <f>IFERROR(VLOOKUP($B204,'Core Indicators'!$E$3:$EU$906,147,FALSE),"x")</f>
        <v>x</v>
      </c>
      <c r="K204" s="264">
        <v>-0.47</v>
      </c>
      <c r="L204" s="262">
        <v>4.8</v>
      </c>
      <c r="M204" s="263">
        <v>34</v>
      </c>
      <c r="N204" s="263">
        <v>26</v>
      </c>
      <c r="O204" s="263">
        <f>IFERROR(VLOOKUP(B204,'Core Indicators'!$E$3:$G$9906,3,FALSE),"x")</f>
        <v>53313000</v>
      </c>
      <c r="P204" s="263">
        <v>200520</v>
      </c>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c r="BZ204" s="257"/>
      <c r="CA204" s="257"/>
      <c r="CB204" s="257"/>
      <c r="CC204" s="257"/>
      <c r="CD204" s="257"/>
      <c r="CE204" s="257"/>
      <c r="CF204" s="257"/>
      <c r="CG204" s="257"/>
      <c r="CH204" s="257"/>
      <c r="CI204" s="257"/>
      <c r="CJ204" s="257"/>
      <c r="CK204" s="257"/>
      <c r="CL204" s="257"/>
      <c r="CM204" s="257"/>
      <c r="CN204" s="257"/>
      <c r="CO204" s="257"/>
      <c r="CP204" s="257"/>
      <c r="CQ204" s="257"/>
      <c r="CR204" s="257"/>
      <c r="CS204" s="257"/>
      <c r="CT204" s="257"/>
      <c r="CU204" s="257"/>
      <c r="CV204" s="257"/>
      <c r="CW204" s="257"/>
      <c r="CX204" s="257"/>
      <c r="CY204" s="257"/>
      <c r="CZ204" s="257"/>
      <c r="DA204" s="257"/>
      <c r="DB204" s="257"/>
      <c r="DC204" s="257"/>
      <c r="DD204" s="257"/>
      <c r="DE204" s="257"/>
      <c r="DF204" s="257"/>
      <c r="DG204" s="257"/>
      <c r="DH204" s="257"/>
      <c r="DI204" s="257"/>
      <c r="DJ204" s="257"/>
      <c r="DK204" s="257"/>
      <c r="DL204" s="257"/>
    </row>
    <row r="205" spans="1:116" x14ac:dyDescent="0.35">
      <c r="A205" s="258" t="s">
        <v>549</v>
      </c>
      <c r="B205" s="259" t="s">
        <v>8051</v>
      </c>
      <c r="C205" s="262">
        <v>0.32836996899999998</v>
      </c>
      <c r="D205" s="263">
        <v>10</v>
      </c>
      <c r="E205" s="262">
        <v>1.6E-2</v>
      </c>
      <c r="F205" s="262">
        <v>7.05</v>
      </c>
      <c r="G205" s="262" t="s">
        <v>17</v>
      </c>
      <c r="H205" s="262">
        <v>25.6</v>
      </c>
      <c r="I205" s="263">
        <v>2</v>
      </c>
      <c r="J205" s="263">
        <f>IFERROR(VLOOKUP($B205,'Core Indicators'!$E$3:$EU$906,147,FALSE),"x")</f>
        <v>968</v>
      </c>
      <c r="K205" s="264">
        <v>-0.89</v>
      </c>
      <c r="L205" s="262">
        <v>6.51</v>
      </c>
      <c r="M205" s="263">
        <v>51</v>
      </c>
      <c r="N205" s="263">
        <v>35</v>
      </c>
      <c r="O205" s="263">
        <f>IFERROR(VLOOKUP(B205,'Core Indicators'!$E$3:$G$9906,3,FALSE),"x")</f>
        <v>37700000</v>
      </c>
      <c r="P205" s="263">
        <v>579400</v>
      </c>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c r="BZ205" s="257"/>
      <c r="CA205" s="257"/>
      <c r="CB205" s="257"/>
      <c r="CC205" s="257"/>
      <c r="CD205" s="257"/>
      <c r="CE205" s="257"/>
      <c r="CF205" s="257"/>
      <c r="CG205" s="257"/>
      <c r="CH205" s="257"/>
      <c r="CI205" s="257"/>
      <c r="CJ205" s="257"/>
      <c r="CK205" s="257"/>
      <c r="CL205" s="257"/>
      <c r="CM205" s="257"/>
      <c r="CN205" s="257"/>
      <c r="CO205" s="257"/>
      <c r="CP205" s="257"/>
      <c r="CQ205" s="257"/>
      <c r="CR205" s="257"/>
      <c r="CS205" s="257"/>
      <c r="CT205" s="257"/>
      <c r="CU205" s="257"/>
      <c r="CV205" s="257"/>
      <c r="CW205" s="257"/>
      <c r="CX205" s="257"/>
      <c r="CY205" s="257"/>
      <c r="CZ205" s="257"/>
      <c r="DA205" s="257"/>
      <c r="DB205" s="257"/>
      <c r="DC205" s="257"/>
      <c r="DD205" s="257"/>
      <c r="DE205" s="257"/>
      <c r="DF205" s="257"/>
      <c r="DG205" s="257"/>
      <c r="DH205" s="257"/>
      <c r="DI205" s="257"/>
      <c r="DJ205" s="257"/>
      <c r="DK205" s="257"/>
      <c r="DL205" s="257"/>
    </row>
    <row r="206" spans="1:116" x14ac:dyDescent="0.35">
      <c r="A206" s="258" t="s">
        <v>8052</v>
      </c>
      <c r="B206" s="259" t="s">
        <v>8053</v>
      </c>
      <c r="C206" s="262">
        <v>0.16945201400000001</v>
      </c>
      <c r="D206" s="263">
        <v>13</v>
      </c>
      <c r="E206" s="262">
        <v>0.08</v>
      </c>
      <c r="F206" s="262">
        <v>9.9499999999999993</v>
      </c>
      <c r="G206" s="262">
        <v>0.218</v>
      </c>
      <c r="H206" s="262">
        <v>40.9</v>
      </c>
      <c r="I206" s="263">
        <v>0</v>
      </c>
      <c r="J206" s="263" t="str">
        <f>IFERROR(VLOOKUP($B206,'Core Indicators'!$E$3:$EU$906,147,FALSE),"x")</f>
        <v>x</v>
      </c>
      <c r="K206" s="264">
        <v>0.72</v>
      </c>
      <c r="L206" s="262">
        <v>9.19</v>
      </c>
      <c r="M206" s="263">
        <v>96</v>
      </c>
      <c r="N206" s="263">
        <v>76</v>
      </c>
      <c r="O206" s="263" t="str">
        <f>IFERROR(VLOOKUP(B206,'Core Indicators'!$E$3:$G$9906,3,FALSE),"x")</f>
        <v>x</v>
      </c>
      <c r="P206" s="263">
        <v>175020</v>
      </c>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c r="BZ206" s="257"/>
      <c r="CA206" s="257"/>
      <c r="CB206" s="257"/>
      <c r="CC206" s="257"/>
      <c r="CD206" s="257"/>
      <c r="CE206" s="257"/>
      <c r="CF206" s="257"/>
      <c r="CG206" s="257"/>
      <c r="CH206" s="257"/>
      <c r="CI206" s="257"/>
      <c r="CJ206" s="257"/>
      <c r="CK206" s="257"/>
      <c r="CL206" s="257"/>
      <c r="CM206" s="257"/>
      <c r="CN206" s="257"/>
      <c r="CO206" s="257"/>
      <c r="CP206" s="257"/>
      <c r="CQ206" s="257"/>
      <c r="CR206" s="257"/>
      <c r="CS206" s="257"/>
      <c r="CT206" s="257"/>
      <c r="CU206" s="257"/>
      <c r="CV206" s="257"/>
      <c r="CW206" s="257"/>
      <c r="CX206" s="257"/>
      <c r="CY206" s="257"/>
      <c r="CZ206" s="257"/>
      <c r="DA206" s="257"/>
      <c r="DB206" s="257"/>
      <c r="DC206" s="257"/>
      <c r="DD206" s="257"/>
      <c r="DE206" s="257"/>
      <c r="DF206" s="257"/>
      <c r="DG206" s="257"/>
      <c r="DH206" s="257"/>
      <c r="DI206" s="257"/>
      <c r="DJ206" s="257"/>
      <c r="DK206" s="257"/>
      <c r="DL206" s="257"/>
    </row>
    <row r="207" spans="1:116" x14ac:dyDescent="0.35">
      <c r="A207" s="258" t="s">
        <v>8054</v>
      </c>
      <c r="B207" s="259" t="s">
        <v>8055</v>
      </c>
      <c r="C207" s="262">
        <v>0.58414396999999996</v>
      </c>
      <c r="D207" s="263">
        <v>11</v>
      </c>
      <c r="E207" s="262">
        <v>0.17299999999999999</v>
      </c>
      <c r="F207" s="262" t="s">
        <v>17</v>
      </c>
      <c r="G207" s="262">
        <v>0.16900000000000001</v>
      </c>
      <c r="H207" s="262">
        <v>41.8</v>
      </c>
      <c r="I207" s="263">
        <v>3</v>
      </c>
      <c r="J207" s="263" t="str">
        <f>IFERROR(VLOOKUP($B207,'Core Indicators'!$E$3:$EU$906,147,FALSE),"x")</f>
        <v>x</v>
      </c>
      <c r="K207" s="264">
        <v>1.33</v>
      </c>
      <c r="L207" s="262" t="s">
        <v>17</v>
      </c>
      <c r="M207" s="263">
        <v>84</v>
      </c>
      <c r="N207" s="263">
        <v>65</v>
      </c>
      <c r="O207" s="263" t="str">
        <f>IFERROR(VLOOKUP(B207,'Core Indicators'!$E$3:$G$9906,3,FALSE),"x")</f>
        <v>x</v>
      </c>
      <c r="P207" s="263">
        <v>9147420</v>
      </c>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c r="BZ207" s="257"/>
      <c r="CA207" s="257"/>
      <c r="CB207" s="257"/>
      <c r="CC207" s="257"/>
      <c r="CD207" s="257"/>
      <c r="CE207" s="257"/>
      <c r="CF207" s="257"/>
      <c r="CG207" s="257"/>
      <c r="CH207" s="257"/>
      <c r="CI207" s="257"/>
      <c r="CJ207" s="257"/>
      <c r="CK207" s="257"/>
      <c r="CL207" s="257"/>
      <c r="CM207" s="257"/>
      <c r="CN207" s="257"/>
      <c r="CO207" s="257"/>
      <c r="CP207" s="257"/>
      <c r="CQ207" s="257"/>
      <c r="CR207" s="257"/>
      <c r="CS207" s="257"/>
      <c r="CT207" s="257"/>
      <c r="CU207" s="257"/>
      <c r="CV207" s="257"/>
      <c r="CW207" s="257"/>
      <c r="CX207" s="257"/>
      <c r="CY207" s="257"/>
      <c r="CZ207" s="257"/>
      <c r="DA207" s="257"/>
      <c r="DB207" s="257"/>
      <c r="DC207" s="257"/>
      <c r="DD207" s="257"/>
      <c r="DE207" s="257"/>
      <c r="DF207" s="257"/>
      <c r="DG207" s="257"/>
      <c r="DH207" s="257"/>
      <c r="DI207" s="257"/>
      <c r="DJ207" s="257"/>
      <c r="DK207" s="257"/>
      <c r="DL207" s="257"/>
    </row>
    <row r="208" spans="1:116" x14ac:dyDescent="0.35">
      <c r="A208" s="258" t="s">
        <v>8056</v>
      </c>
      <c r="B208" s="259" t="s">
        <v>8057</v>
      </c>
      <c r="C208" s="262">
        <v>0.35384998099999998</v>
      </c>
      <c r="D208" s="263">
        <v>1</v>
      </c>
      <c r="E208" s="262">
        <v>0.16</v>
      </c>
      <c r="F208" s="262">
        <v>3.7</v>
      </c>
      <c r="G208" s="262">
        <v>0.29099999999999998</v>
      </c>
      <c r="H208" s="262">
        <v>34.5</v>
      </c>
      <c r="I208" s="263">
        <v>1</v>
      </c>
      <c r="J208" s="263" t="str">
        <f>IFERROR(VLOOKUP($B208,'Core Indicators'!$E$3:$EU$906,147,FALSE),"x")</f>
        <v>x</v>
      </c>
      <c r="K208" s="264">
        <v>-0.83</v>
      </c>
      <c r="L208" s="262">
        <v>4.24</v>
      </c>
      <c r="M208" s="263">
        <v>12</v>
      </c>
      <c r="N208" s="263">
        <v>32</v>
      </c>
      <c r="O208" s="263" t="str">
        <f>IFERROR(VLOOKUP(B208,'Core Indicators'!$E$3:$G$9906,3,FALSE),"x")</f>
        <v>x</v>
      </c>
      <c r="P208" s="263">
        <v>440653</v>
      </c>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c r="BZ208" s="257"/>
      <c r="CA208" s="257"/>
      <c r="CB208" s="257"/>
      <c r="CC208" s="257"/>
      <c r="CD208" s="257"/>
      <c r="CE208" s="257"/>
      <c r="CF208" s="257"/>
      <c r="CG208" s="257"/>
      <c r="CH208" s="257"/>
      <c r="CI208" s="257"/>
      <c r="CJ208" s="257"/>
      <c r="CK208" s="257"/>
      <c r="CL208" s="257"/>
      <c r="CM208" s="257"/>
      <c r="CN208" s="257"/>
      <c r="CO208" s="257"/>
      <c r="CP208" s="257"/>
      <c r="CQ208" s="257"/>
      <c r="CR208" s="257"/>
      <c r="CS208" s="257"/>
      <c r="CT208" s="257"/>
      <c r="CU208" s="257"/>
      <c r="CV208" s="257"/>
      <c r="CW208" s="257"/>
      <c r="CX208" s="257"/>
      <c r="CY208" s="257"/>
      <c r="CZ208" s="257"/>
      <c r="DA208" s="257"/>
      <c r="DB208" s="257"/>
      <c r="DC208" s="257"/>
      <c r="DD208" s="257"/>
      <c r="DE208" s="257"/>
      <c r="DF208" s="257"/>
      <c r="DG208" s="257"/>
      <c r="DH208" s="257"/>
      <c r="DI208" s="257"/>
      <c r="DJ208" s="257"/>
      <c r="DK208" s="257"/>
      <c r="DL208" s="257"/>
    </row>
    <row r="209" spans="1:116" x14ac:dyDescent="0.35">
      <c r="A209" s="258" t="s">
        <v>8058</v>
      </c>
      <c r="B209" s="259" t="s">
        <v>8059</v>
      </c>
      <c r="C209" s="262">
        <v>0</v>
      </c>
      <c r="D209" s="263">
        <v>12</v>
      </c>
      <c r="E209" s="262">
        <v>0</v>
      </c>
      <c r="F209" s="262" t="s">
        <v>17</v>
      </c>
      <c r="G209" s="262" t="s">
        <v>17</v>
      </c>
      <c r="H209" s="262" t="s">
        <v>17</v>
      </c>
      <c r="I209" s="263">
        <v>0</v>
      </c>
      <c r="J209" s="263" t="str">
        <f>IFERROR(VLOOKUP($B209,'Core Indicators'!$E$3:$EU$906,147,FALSE),"x")</f>
        <v>x</v>
      </c>
      <c r="K209" s="264">
        <v>0.56999999999999995</v>
      </c>
      <c r="L209" s="262" t="s">
        <v>17</v>
      </c>
      <c r="M209" s="263">
        <v>90</v>
      </c>
      <c r="N209" s="263">
        <v>63</v>
      </c>
      <c r="O209" s="263" t="str">
        <f>IFERROR(VLOOKUP(B209,'Core Indicators'!$E$3:$G$9906,3,FALSE),"x")</f>
        <v>x</v>
      </c>
      <c r="P209" s="263">
        <v>390</v>
      </c>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c r="CF209" s="257"/>
      <c r="CG209" s="257"/>
      <c r="CH209" s="257"/>
      <c r="CI209" s="257"/>
      <c r="CJ209" s="257"/>
      <c r="CK209" s="257"/>
      <c r="CL209" s="257"/>
      <c r="CM209" s="257"/>
      <c r="CN209" s="257"/>
      <c r="CO209" s="257"/>
      <c r="CP209" s="257"/>
      <c r="CQ209" s="257"/>
      <c r="CR209" s="257"/>
      <c r="CS209" s="257"/>
      <c r="CT209" s="257"/>
      <c r="CU209" s="257"/>
      <c r="CV209" s="257"/>
      <c r="CW209" s="257"/>
      <c r="CX209" s="257"/>
      <c r="CY209" s="257"/>
      <c r="CZ209" s="257"/>
      <c r="DA209" s="257"/>
      <c r="DB209" s="257"/>
      <c r="DC209" s="257"/>
      <c r="DD209" s="257"/>
      <c r="DE209" s="257"/>
      <c r="DF209" s="257"/>
      <c r="DG209" s="257"/>
      <c r="DH209" s="257"/>
      <c r="DI209" s="257"/>
      <c r="DJ209" s="257"/>
      <c r="DK209" s="257"/>
      <c r="DL209" s="257"/>
    </row>
    <row r="210" spans="1:116" x14ac:dyDescent="0.35">
      <c r="A210" s="258" t="s">
        <v>952</v>
      </c>
      <c r="B210" s="259" t="s">
        <v>8060</v>
      </c>
      <c r="C210" s="262">
        <v>0.26454201700000002</v>
      </c>
      <c r="D210" s="263">
        <v>7</v>
      </c>
      <c r="E210" s="262">
        <v>0.12</v>
      </c>
      <c r="F210" s="262">
        <v>3.0833333330000001</v>
      </c>
      <c r="G210" s="262">
        <v>0.51200000000000001</v>
      </c>
      <c r="H210" s="262">
        <v>44.7</v>
      </c>
      <c r="I210" s="263">
        <v>3</v>
      </c>
      <c r="J210" s="263">
        <f>IFERROR(VLOOKUP($B210,'Core Indicators'!$E$3:$EU$906,147,FALSE),"x")</f>
        <v>223</v>
      </c>
      <c r="K210" s="264">
        <v>-2.15</v>
      </c>
      <c r="L210" s="262">
        <v>2.74</v>
      </c>
      <c r="M210" s="263">
        <v>13</v>
      </c>
      <c r="N210" s="263">
        <v>10</v>
      </c>
      <c r="O210" s="263">
        <f>IFERROR(VLOOKUP(B210,'Core Indicators'!$E$3:$G$9906,3,FALSE),"x")</f>
        <v>27100000</v>
      </c>
      <c r="P210" s="263">
        <v>882050</v>
      </c>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c r="BZ210" s="257"/>
      <c r="CA210" s="257"/>
      <c r="CB210" s="257"/>
      <c r="CC210" s="257"/>
      <c r="CD210" s="257"/>
      <c r="CE210" s="257"/>
      <c r="CF210" s="257"/>
      <c r="CG210" s="257"/>
      <c r="CH210" s="257"/>
      <c r="CI210" s="257"/>
      <c r="CJ210" s="257"/>
      <c r="CK210" s="257"/>
      <c r="CL210" s="257"/>
      <c r="CM210" s="257"/>
      <c r="CN210" s="257"/>
      <c r="CO210" s="257"/>
      <c r="CP210" s="257"/>
      <c r="CQ210" s="257"/>
      <c r="CR210" s="257"/>
      <c r="CS210" s="257"/>
      <c r="CT210" s="257"/>
      <c r="CU210" s="257"/>
      <c r="CV210" s="257"/>
      <c r="CW210" s="257"/>
      <c r="CX210" s="257"/>
      <c r="CY210" s="257"/>
      <c r="CZ210" s="257"/>
      <c r="DA210" s="257"/>
      <c r="DB210" s="257"/>
      <c r="DC210" s="257"/>
      <c r="DD210" s="257"/>
      <c r="DE210" s="257"/>
      <c r="DF210" s="257"/>
      <c r="DG210" s="257"/>
      <c r="DH210" s="257"/>
      <c r="DI210" s="257"/>
      <c r="DJ210" s="257"/>
      <c r="DK210" s="257"/>
      <c r="DL210" s="257"/>
    </row>
    <row r="211" spans="1:116" x14ac:dyDescent="0.35">
      <c r="A211" s="258" t="s">
        <v>8061</v>
      </c>
      <c r="B211" s="259" t="s">
        <v>8062</v>
      </c>
      <c r="C211" s="262" t="s">
        <v>17</v>
      </c>
      <c r="D211" s="263" t="s">
        <v>17</v>
      </c>
      <c r="E211" s="262" t="s">
        <v>17</v>
      </c>
      <c r="F211" s="262" t="s">
        <v>17</v>
      </c>
      <c r="G211" s="262" t="s">
        <v>17</v>
      </c>
      <c r="H211" s="262" t="s">
        <v>17</v>
      </c>
      <c r="I211" s="263" t="s">
        <v>17</v>
      </c>
      <c r="J211" s="263" t="str">
        <f>IFERROR(VLOOKUP($B211,'Core Indicators'!$E$3:$EU$906,147,FALSE),"x")</f>
        <v>x</v>
      </c>
      <c r="K211" s="264">
        <v>0.95</v>
      </c>
      <c r="L211" s="262" t="s">
        <v>17</v>
      </c>
      <c r="M211" s="263" t="s">
        <v>17</v>
      </c>
      <c r="N211" s="263" t="s">
        <v>17</v>
      </c>
      <c r="O211" s="263" t="str">
        <f>IFERROR(VLOOKUP(B211,'Core Indicators'!$E$3:$G$9906,3,FALSE),"x")</f>
        <v>x</v>
      </c>
      <c r="P211" s="263" t="s">
        <v>17</v>
      </c>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c r="CF211" s="257"/>
      <c r="CG211" s="257"/>
      <c r="CH211" s="257"/>
      <c r="CI211" s="257"/>
      <c r="CJ211" s="257"/>
      <c r="CK211" s="257"/>
      <c r="CL211" s="257"/>
      <c r="CM211" s="257"/>
      <c r="CN211" s="257"/>
      <c r="CO211" s="257"/>
      <c r="CP211" s="257"/>
      <c r="CQ211" s="257"/>
      <c r="CR211" s="257"/>
      <c r="CS211" s="257"/>
      <c r="CT211" s="257"/>
      <c r="CU211" s="257"/>
      <c r="CV211" s="257"/>
      <c r="CW211" s="257"/>
      <c r="CX211" s="257"/>
      <c r="CY211" s="257"/>
      <c r="CZ211" s="257"/>
      <c r="DA211" s="257"/>
      <c r="DB211" s="257"/>
      <c r="DC211" s="257"/>
      <c r="DD211" s="257"/>
      <c r="DE211" s="257"/>
      <c r="DF211" s="257"/>
      <c r="DG211" s="257"/>
      <c r="DH211" s="257"/>
      <c r="DI211" s="257"/>
      <c r="DJ211" s="257"/>
      <c r="DK211" s="257"/>
      <c r="DL211" s="257"/>
    </row>
    <row r="212" spans="1:116" x14ac:dyDescent="0.35">
      <c r="A212" s="258" t="s">
        <v>8063</v>
      </c>
      <c r="B212" s="259" t="s">
        <v>8064</v>
      </c>
      <c r="C212" s="262">
        <v>0.27606595900000003</v>
      </c>
      <c r="D212" s="263">
        <v>1</v>
      </c>
      <c r="E212" s="262">
        <v>0.10100000000000001</v>
      </c>
      <c r="F212" s="262">
        <v>3.6333333329999999</v>
      </c>
      <c r="G212" s="262">
        <v>0.29899999999999999</v>
      </c>
      <c r="H212" s="262">
        <v>36.1</v>
      </c>
      <c r="I212" s="263">
        <v>3</v>
      </c>
      <c r="J212" s="263" t="str">
        <f>IFERROR(VLOOKUP($B212,'Core Indicators'!$E$3:$EU$906,147,FALSE),"x")</f>
        <v>x</v>
      </c>
      <c r="K212" s="264">
        <v>-0.09</v>
      </c>
      <c r="L212" s="262">
        <v>4.92</v>
      </c>
      <c r="M212" s="263">
        <v>20</v>
      </c>
      <c r="N212" s="263">
        <v>40</v>
      </c>
      <c r="O212" s="263" t="str">
        <f>IFERROR(VLOOKUP(B212,'Core Indicators'!$E$3:$G$9906,3,FALSE),"x")</f>
        <v>x</v>
      </c>
      <c r="P212" s="263">
        <v>313429</v>
      </c>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c r="CF212" s="257"/>
      <c r="CG212" s="257"/>
      <c r="CH212" s="257"/>
      <c r="CI212" s="257"/>
      <c r="CJ212" s="257"/>
      <c r="CK212" s="257"/>
      <c r="CL212" s="257"/>
      <c r="CM212" s="257"/>
      <c r="CN212" s="257"/>
      <c r="CO212" s="257"/>
      <c r="CP212" s="257"/>
      <c r="CQ212" s="257"/>
      <c r="CR212" s="257"/>
      <c r="CS212" s="257"/>
      <c r="CT212" s="257"/>
      <c r="CU212" s="257"/>
      <c r="CV212" s="257"/>
      <c r="CW212" s="257"/>
      <c r="CX212" s="257"/>
      <c r="CY212" s="257"/>
      <c r="CZ212" s="257"/>
      <c r="DA212" s="257"/>
      <c r="DB212" s="257"/>
      <c r="DC212" s="257"/>
      <c r="DD212" s="257"/>
      <c r="DE212" s="257"/>
      <c r="DF212" s="257"/>
      <c r="DG212" s="257"/>
      <c r="DH212" s="257"/>
      <c r="DI212" s="257"/>
      <c r="DJ212" s="257"/>
      <c r="DK212" s="257"/>
      <c r="DL212" s="257"/>
    </row>
    <row r="213" spans="1:116" x14ac:dyDescent="0.35">
      <c r="A213" s="258" t="s">
        <v>8065</v>
      </c>
      <c r="B213" s="259" t="s">
        <v>8066</v>
      </c>
      <c r="C213" s="262">
        <v>0</v>
      </c>
      <c r="D213" s="263">
        <v>12</v>
      </c>
      <c r="E213" s="262">
        <v>0</v>
      </c>
      <c r="F213" s="262" t="s">
        <v>17</v>
      </c>
      <c r="G213" s="262">
        <v>0.55600000000000005</v>
      </c>
      <c r="H213" s="262">
        <v>32.299999999999997</v>
      </c>
      <c r="I213" s="263">
        <v>0</v>
      </c>
      <c r="J213" s="263" t="str">
        <f>IFERROR(VLOOKUP($B213,'Core Indicators'!$E$3:$EU$906,147,FALSE),"x")</f>
        <v>x</v>
      </c>
      <c r="K213" s="264">
        <v>0.14000000000000001</v>
      </c>
      <c r="L213" s="262" t="s">
        <v>17</v>
      </c>
      <c r="M213" s="263">
        <v>82</v>
      </c>
      <c r="N213" s="263">
        <v>50</v>
      </c>
      <c r="O213" s="263" t="str">
        <f>IFERROR(VLOOKUP(B213,'Core Indicators'!$E$3:$G$9906,3,FALSE),"x")</f>
        <v>x</v>
      </c>
      <c r="P213" s="263">
        <v>12190</v>
      </c>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c r="BZ213" s="257"/>
      <c r="CA213" s="257"/>
      <c r="CB213" s="257"/>
      <c r="CC213" s="257"/>
      <c r="CD213" s="257"/>
      <c r="CE213" s="257"/>
      <c r="CF213" s="257"/>
      <c r="CG213" s="257"/>
      <c r="CH213" s="257"/>
      <c r="CI213" s="257"/>
      <c r="CJ213" s="257"/>
      <c r="CK213" s="257"/>
      <c r="CL213" s="257"/>
      <c r="CM213" s="257"/>
      <c r="CN213" s="257"/>
      <c r="CO213" s="257"/>
      <c r="CP213" s="257"/>
      <c r="CQ213" s="257"/>
      <c r="CR213" s="257"/>
      <c r="CS213" s="257"/>
      <c r="CT213" s="257"/>
      <c r="CU213" s="257"/>
      <c r="CV213" s="257"/>
      <c r="CW213" s="257"/>
      <c r="CX213" s="257"/>
      <c r="CY213" s="257"/>
      <c r="CZ213" s="257"/>
      <c r="DA213" s="257"/>
      <c r="DB213" s="257"/>
      <c r="DC213" s="257"/>
      <c r="DD213" s="257"/>
      <c r="DE213" s="257"/>
      <c r="DF213" s="257"/>
      <c r="DG213" s="257"/>
      <c r="DH213" s="257"/>
      <c r="DI213" s="257"/>
      <c r="DJ213" s="257"/>
      <c r="DK213" s="257"/>
      <c r="DL213" s="257"/>
    </row>
    <row r="214" spans="1:116" x14ac:dyDescent="0.35">
      <c r="A214" s="258" t="s">
        <v>8067</v>
      </c>
      <c r="B214" s="259" t="s">
        <v>8068</v>
      </c>
      <c r="C214" s="262">
        <v>0</v>
      </c>
      <c r="D214" s="263">
        <v>11</v>
      </c>
      <c r="E214" s="262">
        <v>0</v>
      </c>
      <c r="F214" s="262" t="s">
        <v>17</v>
      </c>
      <c r="G214" s="262">
        <v>0.41599999999999998</v>
      </c>
      <c r="H214" s="262">
        <v>38.700000000000003</v>
      </c>
      <c r="I214" s="263">
        <v>0</v>
      </c>
      <c r="J214" s="263" t="str">
        <f>IFERROR(VLOOKUP($B214,'Core Indicators'!$E$3:$EU$906,147,FALSE),"x")</f>
        <v>x</v>
      </c>
      <c r="K214" s="264">
        <v>0.9</v>
      </c>
      <c r="L214" s="262" t="s">
        <v>17</v>
      </c>
      <c r="M214" s="263">
        <v>84</v>
      </c>
      <c r="N214" s="263" t="s">
        <v>17</v>
      </c>
      <c r="O214" s="263" t="str">
        <f>IFERROR(VLOOKUP(B214,'Core Indicators'!$E$3:$G$9906,3,FALSE),"x")</f>
        <v>x</v>
      </c>
      <c r="P214" s="263">
        <v>2780</v>
      </c>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c r="BZ214" s="257"/>
      <c r="CA214" s="257"/>
      <c r="CB214" s="257"/>
      <c r="CC214" s="257"/>
      <c r="CD214" s="257"/>
      <c r="CE214" s="257"/>
      <c r="CF214" s="257"/>
      <c r="CG214" s="257"/>
      <c r="CH214" s="257"/>
      <c r="CI214" s="257"/>
      <c r="CJ214" s="257"/>
      <c r="CK214" s="257"/>
      <c r="CL214" s="257"/>
      <c r="CM214" s="257"/>
      <c r="CN214" s="257"/>
      <c r="CO214" s="257"/>
      <c r="CP214" s="257"/>
      <c r="CQ214" s="257"/>
      <c r="CR214" s="257"/>
      <c r="CS214" s="257"/>
      <c r="CT214" s="257"/>
      <c r="CU214" s="257"/>
      <c r="CV214" s="257"/>
      <c r="CW214" s="257"/>
      <c r="CX214" s="257"/>
      <c r="CY214" s="257"/>
      <c r="CZ214" s="257"/>
      <c r="DA214" s="257"/>
      <c r="DB214" s="257"/>
      <c r="DC214" s="257"/>
      <c r="DD214" s="257"/>
      <c r="DE214" s="257"/>
      <c r="DF214" s="257"/>
      <c r="DG214" s="257"/>
      <c r="DH214" s="257"/>
      <c r="DI214" s="257"/>
      <c r="DJ214" s="257"/>
      <c r="DK214" s="257"/>
      <c r="DL214" s="257"/>
    </row>
    <row r="215" spans="1:116" x14ac:dyDescent="0.35">
      <c r="A215" s="258" t="s">
        <v>795</v>
      </c>
      <c r="B215" s="259" t="s">
        <v>8069</v>
      </c>
      <c r="C215" s="262">
        <v>0.624999992</v>
      </c>
      <c r="D215" s="263">
        <v>2</v>
      </c>
      <c r="E215" s="262">
        <v>0</v>
      </c>
      <c r="F215" s="262">
        <v>1.566666667</v>
      </c>
      <c r="G215" s="262">
        <v>0.83799999999999997</v>
      </c>
      <c r="H215" s="262">
        <v>36.700000000000003</v>
      </c>
      <c r="I215" s="263">
        <v>4</v>
      </c>
      <c r="J215" s="263">
        <f>IFERROR(VLOOKUP($B215,'Core Indicators'!$E$3:$EU$906,147,FALSE),"x")</f>
        <v>1655</v>
      </c>
      <c r="K215" s="264">
        <v>-1.84</v>
      </c>
      <c r="L215" s="262">
        <v>1.44</v>
      </c>
      <c r="M215" s="263">
        <v>10</v>
      </c>
      <c r="N215" s="263">
        <v>13</v>
      </c>
      <c r="O215" s="263">
        <f>IFERROR(VLOOKUP(B215,'Core Indicators'!$E$3:$G$9906,3,FALSE),"x")</f>
        <v>34900000</v>
      </c>
      <c r="P215" s="263">
        <v>527970</v>
      </c>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c r="BZ215" s="257"/>
      <c r="CA215" s="257"/>
      <c r="CB215" s="257"/>
      <c r="CC215" s="257"/>
      <c r="CD215" s="257"/>
      <c r="CE215" s="257"/>
      <c r="CF215" s="257"/>
      <c r="CG215" s="257"/>
      <c r="CH215" s="257"/>
      <c r="CI215" s="257"/>
      <c r="CJ215" s="257"/>
      <c r="CK215" s="257"/>
      <c r="CL215" s="257"/>
      <c r="CM215" s="257"/>
      <c r="CN215" s="257"/>
      <c r="CO215" s="257"/>
      <c r="CP215" s="257"/>
      <c r="CQ215" s="257"/>
      <c r="CR215" s="257"/>
      <c r="CS215" s="257"/>
      <c r="CT215" s="257"/>
      <c r="CU215" s="257"/>
      <c r="CV215" s="257"/>
      <c r="CW215" s="257"/>
      <c r="CX215" s="257"/>
      <c r="CY215" s="257"/>
      <c r="CZ215" s="257"/>
      <c r="DA215" s="257"/>
      <c r="DB215" s="257"/>
      <c r="DC215" s="257"/>
      <c r="DD215" s="257"/>
      <c r="DE215" s="257"/>
      <c r="DF215" s="257"/>
      <c r="DG215" s="257"/>
      <c r="DH215" s="257"/>
      <c r="DI215" s="257"/>
      <c r="DJ215" s="257"/>
      <c r="DK215" s="257"/>
      <c r="DL215" s="257"/>
    </row>
    <row r="216" spans="1:116" x14ac:dyDescent="0.35">
      <c r="A216" s="258" t="s">
        <v>8070</v>
      </c>
      <c r="B216" s="259" t="s">
        <v>8071</v>
      </c>
      <c r="C216" s="262">
        <v>0.875724956</v>
      </c>
      <c r="D216" s="263">
        <v>11</v>
      </c>
      <c r="E216" s="262">
        <v>0</v>
      </c>
      <c r="F216" s="262">
        <v>7</v>
      </c>
      <c r="G216" s="262">
        <v>0.38800000000000001</v>
      </c>
      <c r="H216" s="262">
        <v>63</v>
      </c>
      <c r="I216" s="263">
        <v>3</v>
      </c>
      <c r="J216" s="263" t="str">
        <f>IFERROR(VLOOKUP($B216,'Core Indicators'!$E$3:$EU$906,147,FALSE),"x")</f>
        <v>x</v>
      </c>
      <c r="K216" s="264">
        <v>0.09</v>
      </c>
      <c r="L216" s="262">
        <v>6.34</v>
      </c>
      <c r="M216" s="263">
        <v>81</v>
      </c>
      <c r="N216" s="263">
        <v>41</v>
      </c>
      <c r="O216" s="263" t="str">
        <f>IFERROR(VLOOKUP(B216,'Core Indicators'!$E$3:$G$9906,3,FALSE),"x")</f>
        <v>x</v>
      </c>
      <c r="P216" s="263">
        <v>1213090</v>
      </c>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c r="BZ216" s="257"/>
      <c r="CA216" s="257"/>
      <c r="CB216" s="257"/>
      <c r="CC216" s="257"/>
      <c r="CD216" s="257"/>
      <c r="CE216" s="257"/>
      <c r="CF216" s="257"/>
      <c r="CG216" s="257"/>
      <c r="CH216" s="257"/>
      <c r="CI216" s="257"/>
      <c r="CJ216" s="257"/>
      <c r="CK216" s="257"/>
      <c r="CL216" s="257"/>
      <c r="CM216" s="257"/>
      <c r="CN216" s="257"/>
      <c r="CO216" s="257"/>
      <c r="CP216" s="257"/>
      <c r="CQ216" s="257"/>
      <c r="CR216" s="257"/>
      <c r="CS216" s="257"/>
      <c r="CT216" s="257"/>
      <c r="CU216" s="257"/>
      <c r="CV216" s="257"/>
      <c r="CW216" s="257"/>
      <c r="CX216" s="257"/>
      <c r="CY216" s="257"/>
      <c r="CZ216" s="257"/>
      <c r="DA216" s="257"/>
      <c r="DB216" s="257"/>
      <c r="DC216" s="257"/>
      <c r="DD216" s="257"/>
      <c r="DE216" s="257"/>
      <c r="DF216" s="257"/>
      <c r="DG216" s="257"/>
      <c r="DH216" s="257"/>
      <c r="DI216" s="257"/>
      <c r="DJ216" s="257"/>
      <c r="DK216" s="257"/>
      <c r="DL216" s="257"/>
    </row>
    <row r="217" spans="1:116" x14ac:dyDescent="0.35">
      <c r="A217" s="258" t="s">
        <v>61</v>
      </c>
      <c r="B217" s="259" t="s">
        <v>8072</v>
      </c>
      <c r="C217" s="262">
        <v>0.70259998800000001</v>
      </c>
      <c r="D217" s="263">
        <v>8</v>
      </c>
      <c r="E217" s="262">
        <v>0</v>
      </c>
      <c r="F217" s="262">
        <v>6.2</v>
      </c>
      <c r="G217" s="262">
        <v>0.52400000000000002</v>
      </c>
      <c r="H217" s="262">
        <v>51.5</v>
      </c>
      <c r="I217" s="263">
        <v>0</v>
      </c>
      <c r="J217" s="263" t="str">
        <f>IFERROR(VLOOKUP($B217,'Core Indicators'!$E$3:$EU$906,147,FALSE),"x")</f>
        <v>x</v>
      </c>
      <c r="K217" s="264">
        <v>-0.53</v>
      </c>
      <c r="L217" s="262">
        <v>5.37</v>
      </c>
      <c r="M217" s="263">
        <v>53</v>
      </c>
      <c r="N217" s="263">
        <v>39</v>
      </c>
      <c r="O217" s="263">
        <f>IFERROR(VLOOKUP(B217,'Core Indicators'!$E$3:$G$9906,3,FALSE),"x")</f>
        <v>21767000</v>
      </c>
      <c r="P217" s="263">
        <v>743390</v>
      </c>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c r="BZ217" s="257"/>
      <c r="CA217" s="257"/>
      <c r="CB217" s="257"/>
      <c r="CC217" s="257"/>
      <c r="CD217" s="257"/>
      <c r="CE217" s="257"/>
      <c r="CF217" s="257"/>
      <c r="CG217" s="257"/>
      <c r="CH217" s="257"/>
      <c r="CI217" s="257"/>
      <c r="CJ217" s="257"/>
      <c r="CK217" s="257"/>
      <c r="CL217" s="257"/>
      <c r="CM217" s="257"/>
      <c r="CN217" s="257"/>
      <c r="CO217" s="257"/>
      <c r="CP217" s="257"/>
      <c r="CQ217" s="257"/>
      <c r="CR217" s="257"/>
      <c r="CS217" s="257"/>
      <c r="CT217" s="257"/>
      <c r="CU217" s="257"/>
      <c r="CV217" s="257"/>
      <c r="CW217" s="257"/>
      <c r="CX217" s="257"/>
      <c r="CY217" s="257"/>
      <c r="CZ217" s="257"/>
      <c r="DA217" s="257"/>
      <c r="DB217" s="257"/>
      <c r="DC217" s="257"/>
      <c r="DD217" s="257"/>
      <c r="DE217" s="257"/>
      <c r="DF217" s="257"/>
      <c r="DG217" s="257"/>
      <c r="DH217" s="257"/>
      <c r="DI217" s="257"/>
      <c r="DJ217" s="257"/>
      <c r="DK217" s="257"/>
      <c r="DL217" s="257"/>
    </row>
    <row r="218" spans="1:116" x14ac:dyDescent="0.35">
      <c r="A218" s="258" t="s">
        <v>49</v>
      </c>
      <c r="B218" s="259" t="s">
        <v>8073</v>
      </c>
      <c r="C218" s="262">
        <v>0.30790001099999997</v>
      </c>
      <c r="D218" s="263">
        <v>0</v>
      </c>
      <c r="E218" s="262">
        <v>0.03</v>
      </c>
      <c r="F218" s="262">
        <v>3.95</v>
      </c>
      <c r="G218" s="262">
        <v>0.51900000000000002</v>
      </c>
      <c r="H218" s="262">
        <v>50.3</v>
      </c>
      <c r="I218" s="263">
        <v>3</v>
      </c>
      <c r="J218" s="263">
        <f>IFERROR(VLOOKUP($B218,'Core Indicators'!$E$3:$EU$906,147,FALSE),"x")</f>
        <v>5</v>
      </c>
      <c r="K218" s="264">
        <v>-1.28</v>
      </c>
      <c r="L218" s="262">
        <v>3.24</v>
      </c>
      <c r="M218" s="263">
        <v>26</v>
      </c>
      <c r="N218" s="263">
        <v>21</v>
      </c>
      <c r="O218" s="263">
        <f>IFERROR(VLOOKUP(B218,'Core Indicators'!$E$3:$G$9906,3,FALSE),"x")</f>
        <v>16873000</v>
      </c>
      <c r="P218" s="263">
        <v>386850</v>
      </c>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c r="BZ218" s="257"/>
      <c r="CA218" s="257"/>
      <c r="CB218" s="257"/>
      <c r="CC218" s="257"/>
      <c r="CD218" s="257"/>
      <c r="CE218" s="257"/>
      <c r="CF218" s="257"/>
      <c r="CG218" s="257"/>
      <c r="CH218" s="257"/>
      <c r="CI218" s="257"/>
      <c r="CJ218" s="257"/>
      <c r="CK218" s="257"/>
      <c r="CL218" s="257"/>
      <c r="CM218" s="257"/>
      <c r="CN218" s="257"/>
      <c r="CO218" s="257"/>
      <c r="CP218" s="257"/>
      <c r="CQ218" s="257"/>
      <c r="CR218" s="257"/>
      <c r="CS218" s="257"/>
      <c r="CT218" s="257"/>
      <c r="CU218" s="257"/>
      <c r="CV218" s="257"/>
      <c r="CW218" s="257"/>
      <c r="CX218" s="257"/>
      <c r="CY218" s="257"/>
      <c r="CZ218" s="257"/>
      <c r="DA218" s="257"/>
      <c r="DB218" s="257"/>
      <c r="DC218" s="257"/>
      <c r="DD218" s="257"/>
      <c r="DE218" s="257"/>
      <c r="DF218" s="257"/>
      <c r="DG218" s="257"/>
      <c r="DH218" s="257"/>
      <c r="DI218" s="257"/>
      <c r="DJ218" s="257"/>
      <c r="DK218" s="257"/>
      <c r="DL218" s="257"/>
    </row>
    <row r="219" spans="1:116" x14ac:dyDescent="0.35">
      <c r="A219" s="257"/>
      <c r="B219" s="257"/>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c r="BZ219" s="257"/>
      <c r="CA219" s="257"/>
      <c r="CB219" s="257"/>
      <c r="CC219" s="257"/>
      <c r="CD219" s="257"/>
      <c r="CE219" s="257"/>
      <c r="CF219" s="257"/>
      <c r="CG219" s="257"/>
      <c r="CH219" s="257"/>
      <c r="CI219" s="257"/>
      <c r="CJ219" s="257"/>
      <c r="CK219" s="257"/>
      <c r="CL219" s="257"/>
      <c r="CM219" s="257"/>
      <c r="CN219" s="257"/>
      <c r="CO219" s="257"/>
      <c r="CP219" s="257"/>
      <c r="CQ219" s="257"/>
      <c r="CR219" s="257"/>
      <c r="CS219" s="257"/>
      <c r="CT219" s="257"/>
      <c r="CU219" s="257"/>
      <c r="CV219" s="257"/>
      <c r="CW219" s="257"/>
      <c r="CX219" s="257"/>
      <c r="CY219" s="257"/>
      <c r="CZ219" s="257"/>
      <c r="DA219" s="257"/>
      <c r="DB219" s="257"/>
      <c r="DC219" s="257"/>
      <c r="DD219" s="257"/>
      <c r="DE219" s="257"/>
      <c r="DF219" s="257"/>
      <c r="DG219" s="257"/>
      <c r="DH219" s="257"/>
      <c r="DI219" s="257"/>
      <c r="DJ219" s="257"/>
      <c r="DK219" s="257"/>
      <c r="DL219" s="257"/>
    </row>
    <row r="220" spans="1:116" x14ac:dyDescent="0.35">
      <c r="A220" s="257"/>
      <c r="B220" s="257"/>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c r="BZ220" s="257"/>
      <c r="CA220" s="257"/>
      <c r="CB220" s="257"/>
      <c r="CC220" s="257"/>
      <c r="CD220" s="257"/>
      <c r="CE220" s="257"/>
      <c r="CF220" s="257"/>
      <c r="CG220" s="257"/>
      <c r="CH220" s="257"/>
      <c r="CI220" s="257"/>
      <c r="CJ220" s="257"/>
      <c r="CK220" s="257"/>
      <c r="CL220" s="257"/>
      <c r="CM220" s="257"/>
      <c r="CN220" s="257"/>
      <c r="CO220" s="257"/>
      <c r="CP220" s="257"/>
      <c r="CQ220" s="257"/>
      <c r="CR220" s="257"/>
      <c r="CS220" s="257"/>
      <c r="CT220" s="257"/>
      <c r="CU220" s="257"/>
      <c r="CV220" s="257"/>
      <c r="CW220" s="257"/>
      <c r="CX220" s="257"/>
      <c r="CY220" s="257"/>
      <c r="CZ220" s="257"/>
      <c r="DA220" s="257"/>
      <c r="DB220" s="257"/>
      <c r="DC220" s="257"/>
      <c r="DD220" s="257"/>
      <c r="DE220" s="257"/>
      <c r="DF220" s="257"/>
      <c r="DG220" s="257"/>
      <c r="DH220" s="257"/>
      <c r="DI220" s="257"/>
      <c r="DJ220" s="257"/>
      <c r="DK220" s="257"/>
      <c r="DL220" s="257"/>
    </row>
    <row r="221" spans="1:116" x14ac:dyDescent="0.35">
      <c r="A221" s="257"/>
      <c r="B221" s="257"/>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c r="BZ221" s="257"/>
      <c r="CA221" s="257"/>
      <c r="CB221" s="257"/>
      <c r="CC221" s="257"/>
      <c r="CD221" s="257"/>
      <c r="CE221" s="257"/>
      <c r="CF221" s="257"/>
      <c r="CG221" s="257"/>
      <c r="CH221" s="257"/>
      <c r="CI221" s="257"/>
      <c r="CJ221" s="257"/>
      <c r="CK221" s="257"/>
      <c r="CL221" s="257"/>
      <c r="CM221" s="257"/>
      <c r="CN221" s="257"/>
      <c r="CO221" s="257"/>
      <c r="CP221" s="257"/>
      <c r="CQ221" s="257"/>
      <c r="CR221" s="257"/>
      <c r="CS221" s="257"/>
      <c r="CT221" s="257"/>
      <c r="CU221" s="257"/>
      <c r="CV221" s="257"/>
      <c r="CW221" s="257"/>
      <c r="CX221" s="257"/>
      <c r="CY221" s="257"/>
      <c r="CZ221" s="257"/>
      <c r="DA221" s="257"/>
      <c r="DB221" s="257"/>
      <c r="DC221" s="257"/>
      <c r="DD221" s="257"/>
      <c r="DE221" s="257"/>
      <c r="DF221" s="257"/>
      <c r="DG221" s="257"/>
      <c r="DH221" s="257"/>
      <c r="DI221" s="257"/>
      <c r="DJ221" s="257"/>
      <c r="DK221" s="257"/>
      <c r="DL221" s="257"/>
    </row>
    <row r="222" spans="1:116" x14ac:dyDescent="0.35">
      <c r="A222" s="257"/>
      <c r="B222" s="257"/>
      <c r="C222" s="257"/>
      <c r="D222" s="257"/>
      <c r="E222" s="257"/>
      <c r="F222" s="257"/>
      <c r="G222" s="257"/>
      <c r="H222" s="257"/>
      <c r="I222" s="257"/>
      <c r="J222" s="257"/>
      <c r="K222" s="257"/>
      <c r="L222" s="257"/>
      <c r="M222" s="257"/>
      <c r="N222" s="257"/>
      <c r="O222" s="257"/>
      <c r="P222" s="257"/>
      <c r="Q222" s="257"/>
      <c r="R222" s="257"/>
      <c r="S222" s="257"/>
      <c r="T222" s="257"/>
      <c r="U222" s="257"/>
      <c r="V222" s="257"/>
      <c r="W222" s="257"/>
      <c r="X222" s="257"/>
      <c r="Y222" s="257"/>
      <c r="Z222" s="257"/>
      <c r="AA222" s="257"/>
      <c r="AB222" s="257"/>
      <c r="AC222" s="257"/>
      <c r="AD222" s="257"/>
      <c r="AE222" s="257"/>
      <c r="AF222" s="257"/>
      <c r="AG222" s="257"/>
      <c r="AH222" s="257"/>
      <c r="AI222" s="257"/>
      <c r="AJ222" s="257"/>
      <c r="AK222" s="257"/>
      <c r="AL222" s="257"/>
      <c r="AM222" s="257"/>
      <c r="AN222" s="257"/>
      <c r="AO222" s="257"/>
      <c r="AP222" s="257"/>
      <c r="AQ222" s="257"/>
      <c r="AR222" s="257"/>
      <c r="AS222" s="257"/>
      <c r="AT222" s="257"/>
      <c r="AU222" s="257"/>
      <c r="AV222" s="257"/>
      <c r="AW222" s="257"/>
      <c r="AX222" s="257"/>
      <c r="AY222" s="257"/>
      <c r="AZ222" s="257"/>
      <c r="BA222" s="257"/>
      <c r="BB222" s="257"/>
      <c r="BC222" s="257"/>
      <c r="BD222" s="257"/>
      <c r="BE222" s="257"/>
      <c r="BF222" s="257"/>
      <c r="BG222" s="257"/>
      <c r="BH222" s="257"/>
      <c r="BI222" s="257"/>
      <c r="BJ222" s="257"/>
      <c r="BK222" s="257"/>
      <c r="BL222" s="257"/>
      <c r="BM222" s="257"/>
      <c r="BN222" s="257"/>
      <c r="BO222" s="257"/>
      <c r="BP222" s="257"/>
      <c r="BQ222" s="257"/>
      <c r="BR222" s="257"/>
      <c r="BS222" s="257"/>
      <c r="BT222" s="257"/>
      <c r="BU222" s="257"/>
      <c r="BV222" s="257"/>
      <c r="BW222" s="257"/>
      <c r="BX222" s="257"/>
      <c r="BY222" s="257"/>
      <c r="BZ222" s="257"/>
      <c r="CA222" s="257"/>
      <c r="CB222" s="257"/>
      <c r="CC222" s="257"/>
      <c r="CD222" s="257"/>
      <c r="CE222" s="257"/>
      <c r="CF222" s="257"/>
      <c r="CG222" s="257"/>
      <c r="CH222" s="257"/>
      <c r="CI222" s="257"/>
      <c r="CJ222" s="257"/>
      <c r="CK222" s="257"/>
      <c r="CL222" s="257"/>
      <c r="CM222" s="257"/>
      <c r="CN222" s="257"/>
      <c r="CO222" s="257"/>
      <c r="CP222" s="257"/>
      <c r="CQ222" s="257"/>
      <c r="CR222" s="257"/>
      <c r="CS222" s="257"/>
      <c r="CT222" s="257"/>
      <c r="CU222" s="257"/>
      <c r="CV222" s="257"/>
      <c r="CW222" s="257"/>
      <c r="CX222" s="257"/>
      <c r="CY222" s="257"/>
      <c r="CZ222" s="257"/>
      <c r="DA222" s="257"/>
      <c r="DB222" s="257"/>
      <c r="DC222" s="257"/>
      <c r="DD222" s="257"/>
      <c r="DE222" s="257"/>
      <c r="DF222" s="257"/>
      <c r="DG222" s="257"/>
      <c r="DH222" s="257"/>
      <c r="DI222" s="257"/>
      <c r="DJ222" s="257"/>
      <c r="DK222" s="257"/>
      <c r="DL222" s="257"/>
    </row>
    <row r="223" spans="1:116" x14ac:dyDescent="0.35">
      <c r="A223" s="257"/>
      <c r="B223" s="257"/>
      <c r="C223" s="257"/>
      <c r="D223" s="257"/>
      <c r="E223" s="257"/>
      <c r="F223" s="257"/>
      <c r="G223" s="257"/>
      <c r="H223" s="257"/>
      <c r="I223" s="257"/>
      <c r="J223" s="257"/>
      <c r="K223" s="257"/>
      <c r="L223" s="257"/>
      <c r="M223" s="257"/>
      <c r="N223" s="257"/>
      <c r="O223" s="257"/>
      <c r="P223" s="257"/>
      <c r="Q223" s="257"/>
      <c r="R223" s="257"/>
      <c r="S223" s="257"/>
      <c r="T223" s="257"/>
      <c r="U223" s="257"/>
      <c r="V223" s="257"/>
      <c r="W223" s="257"/>
      <c r="X223" s="257"/>
      <c r="Y223" s="257"/>
      <c r="Z223" s="257"/>
      <c r="AA223" s="257"/>
      <c r="AB223" s="257"/>
      <c r="AC223" s="257"/>
      <c r="AD223" s="257"/>
      <c r="AE223" s="257"/>
      <c r="AF223" s="257"/>
      <c r="AG223" s="257"/>
      <c r="AH223" s="257"/>
      <c r="AI223" s="257"/>
      <c r="AJ223" s="257"/>
      <c r="AK223" s="257"/>
      <c r="AL223" s="257"/>
      <c r="AM223" s="257"/>
      <c r="AN223" s="257"/>
      <c r="AO223" s="257"/>
      <c r="AP223" s="257"/>
      <c r="AQ223" s="257"/>
      <c r="AR223" s="257"/>
      <c r="AS223" s="257"/>
      <c r="AT223" s="257"/>
      <c r="AU223" s="257"/>
      <c r="AV223" s="257"/>
      <c r="AW223" s="257"/>
      <c r="AX223" s="257"/>
      <c r="AY223" s="257"/>
      <c r="AZ223" s="257"/>
      <c r="BA223" s="257"/>
      <c r="BB223" s="257"/>
      <c r="BC223" s="257"/>
      <c r="BD223" s="257"/>
      <c r="BE223" s="257"/>
      <c r="BF223" s="257"/>
      <c r="BG223" s="257"/>
      <c r="BH223" s="257"/>
      <c r="BI223" s="257"/>
      <c r="BJ223" s="257"/>
      <c r="BK223" s="257"/>
      <c r="BL223" s="257"/>
      <c r="BM223" s="257"/>
      <c r="BN223" s="257"/>
      <c r="BO223" s="257"/>
      <c r="BP223" s="257"/>
      <c r="BQ223" s="257"/>
      <c r="BR223" s="257"/>
      <c r="BS223" s="257"/>
      <c r="BT223" s="257"/>
      <c r="BU223" s="257"/>
      <c r="BV223" s="257"/>
      <c r="BW223" s="257"/>
      <c r="BX223" s="257"/>
      <c r="BY223" s="257"/>
      <c r="BZ223" s="257"/>
      <c r="CA223" s="257"/>
      <c r="CB223" s="257"/>
      <c r="CC223" s="257"/>
      <c r="CD223" s="257"/>
      <c r="CE223" s="257"/>
      <c r="CF223" s="257"/>
      <c r="CG223" s="257"/>
      <c r="CH223" s="257"/>
      <c r="CI223" s="257"/>
      <c r="CJ223" s="257"/>
      <c r="CK223" s="257"/>
      <c r="CL223" s="257"/>
      <c r="CM223" s="257"/>
      <c r="CN223" s="257"/>
      <c r="CO223" s="257"/>
      <c r="CP223" s="257"/>
      <c r="CQ223" s="257"/>
      <c r="CR223" s="257"/>
      <c r="CS223" s="257"/>
      <c r="CT223" s="257"/>
      <c r="CU223" s="257"/>
      <c r="CV223" s="257"/>
      <c r="CW223" s="257"/>
      <c r="CX223" s="257"/>
      <c r="CY223" s="257"/>
      <c r="CZ223" s="257"/>
      <c r="DA223" s="257"/>
      <c r="DB223" s="257"/>
      <c r="DC223" s="257"/>
      <c r="DD223" s="257"/>
      <c r="DE223" s="257"/>
      <c r="DF223" s="257"/>
      <c r="DG223" s="257"/>
      <c r="DH223" s="257"/>
      <c r="DI223" s="257"/>
      <c r="DJ223" s="257"/>
      <c r="DK223" s="257"/>
      <c r="DL223" s="257"/>
    </row>
    <row r="224" spans="1:116" x14ac:dyDescent="0.35">
      <c r="A224" s="257"/>
      <c r="B224" s="257"/>
      <c r="C224" s="257"/>
      <c r="D224" s="257"/>
      <c r="E224" s="257"/>
      <c r="F224" s="257"/>
      <c r="G224" s="257"/>
      <c r="H224" s="257"/>
      <c r="I224" s="257"/>
      <c r="J224" s="257"/>
      <c r="K224" s="257"/>
      <c r="L224" s="257"/>
      <c r="M224" s="257"/>
      <c r="N224" s="257"/>
      <c r="O224" s="257"/>
      <c r="P224" s="257"/>
      <c r="Q224" s="257"/>
      <c r="R224" s="257"/>
      <c r="S224" s="257"/>
      <c r="T224" s="257"/>
      <c r="U224" s="257"/>
      <c r="V224" s="257"/>
      <c r="W224" s="257"/>
      <c r="X224" s="257"/>
      <c r="Y224" s="257"/>
      <c r="Z224" s="257"/>
      <c r="AA224" s="257"/>
      <c r="AB224" s="257"/>
      <c r="AC224" s="257"/>
      <c r="AD224" s="257"/>
      <c r="AE224" s="257"/>
      <c r="AF224" s="257"/>
      <c r="AG224" s="257"/>
      <c r="AH224" s="257"/>
      <c r="AI224" s="257"/>
      <c r="AJ224" s="257"/>
      <c r="AK224" s="257"/>
      <c r="AL224" s="257"/>
      <c r="AM224" s="257"/>
      <c r="AN224" s="257"/>
      <c r="AO224" s="257"/>
      <c r="AP224" s="257"/>
      <c r="AQ224" s="257"/>
      <c r="AR224" s="257"/>
      <c r="AS224" s="257"/>
      <c r="AT224" s="257"/>
      <c r="AU224" s="257"/>
      <c r="AV224" s="257"/>
      <c r="AW224" s="257"/>
      <c r="AX224" s="257"/>
      <c r="AY224" s="257"/>
      <c r="AZ224" s="257"/>
      <c r="BA224" s="257"/>
      <c r="BB224" s="257"/>
      <c r="BC224" s="257"/>
      <c r="BD224" s="257"/>
      <c r="BE224" s="257"/>
      <c r="BF224" s="257"/>
      <c r="BG224" s="257"/>
      <c r="BH224" s="257"/>
      <c r="BI224" s="257"/>
      <c r="BJ224" s="257"/>
      <c r="BK224" s="257"/>
      <c r="BL224" s="257"/>
      <c r="BM224" s="257"/>
      <c r="BN224" s="257"/>
      <c r="BO224" s="257"/>
      <c r="BP224" s="257"/>
      <c r="BQ224" s="257"/>
      <c r="BR224" s="257"/>
      <c r="BS224" s="257"/>
      <c r="BT224" s="257"/>
      <c r="BU224" s="257"/>
      <c r="BV224" s="257"/>
      <c r="BW224" s="257"/>
      <c r="BX224" s="257"/>
      <c r="BY224" s="257"/>
      <c r="BZ224" s="257"/>
      <c r="CA224" s="257"/>
      <c r="CB224" s="257"/>
      <c r="CC224" s="257"/>
      <c r="CD224" s="257"/>
      <c r="CE224" s="257"/>
      <c r="CF224" s="257"/>
      <c r="CG224" s="257"/>
      <c r="CH224" s="257"/>
      <c r="CI224" s="257"/>
      <c r="CJ224" s="257"/>
      <c r="CK224" s="257"/>
      <c r="CL224" s="257"/>
      <c r="CM224" s="257"/>
      <c r="CN224" s="257"/>
      <c r="CO224" s="257"/>
      <c r="CP224" s="257"/>
      <c r="CQ224" s="257"/>
      <c r="CR224" s="257"/>
      <c r="CS224" s="257"/>
      <c r="CT224" s="257"/>
      <c r="CU224" s="257"/>
      <c r="CV224" s="257"/>
      <c r="CW224" s="257"/>
      <c r="CX224" s="257"/>
      <c r="CY224" s="257"/>
      <c r="CZ224" s="257"/>
      <c r="DA224" s="257"/>
      <c r="DB224" s="257"/>
      <c r="DC224" s="257"/>
      <c r="DD224" s="257"/>
      <c r="DE224" s="257"/>
      <c r="DF224" s="257"/>
      <c r="DG224" s="257"/>
      <c r="DH224" s="257"/>
      <c r="DI224" s="257"/>
      <c r="DJ224" s="257"/>
      <c r="DK224" s="257"/>
      <c r="DL224" s="257"/>
    </row>
    <row r="225" spans="1:116" x14ac:dyDescent="0.35">
      <c r="A225" s="257"/>
      <c r="B225" s="257"/>
      <c r="C225" s="257"/>
      <c r="D225" s="257"/>
      <c r="E225" s="257"/>
      <c r="F225" s="257"/>
      <c r="G225" s="257"/>
      <c r="H225" s="257"/>
      <c r="I225" s="257"/>
      <c r="J225" s="257"/>
      <c r="K225" s="257"/>
      <c r="L225" s="257"/>
      <c r="M225" s="257"/>
      <c r="N225" s="257"/>
      <c r="O225" s="257"/>
      <c r="P225" s="257"/>
      <c r="Q225" s="257"/>
      <c r="R225" s="257"/>
      <c r="S225" s="257"/>
      <c r="T225" s="257"/>
      <c r="U225" s="257"/>
      <c r="V225" s="257"/>
      <c r="W225" s="257"/>
      <c r="X225" s="257"/>
      <c r="Y225" s="257"/>
      <c r="Z225" s="257"/>
      <c r="AA225" s="257"/>
      <c r="AB225" s="257"/>
      <c r="AC225" s="257"/>
      <c r="AD225" s="257"/>
      <c r="AE225" s="257"/>
      <c r="AF225" s="257"/>
      <c r="AG225" s="257"/>
      <c r="AH225" s="257"/>
      <c r="AI225" s="257"/>
      <c r="AJ225" s="257"/>
      <c r="AK225" s="257"/>
      <c r="AL225" s="257"/>
      <c r="AM225" s="257"/>
      <c r="AN225" s="257"/>
      <c r="AO225" s="257"/>
      <c r="AP225" s="257"/>
      <c r="AQ225" s="257"/>
      <c r="AR225" s="257"/>
      <c r="AS225" s="257"/>
      <c r="AT225" s="257"/>
      <c r="AU225" s="257"/>
      <c r="AV225" s="257"/>
      <c r="AW225" s="257"/>
      <c r="AX225" s="257"/>
      <c r="AY225" s="257"/>
      <c r="AZ225" s="257"/>
      <c r="BA225" s="257"/>
      <c r="BB225" s="257"/>
      <c r="BC225" s="257"/>
      <c r="BD225" s="257"/>
      <c r="BE225" s="257"/>
      <c r="BF225" s="257"/>
      <c r="BG225" s="257"/>
      <c r="BH225" s="257"/>
      <c r="BI225" s="257"/>
      <c r="BJ225" s="257"/>
      <c r="BK225" s="257"/>
      <c r="BL225" s="257"/>
      <c r="BM225" s="257"/>
      <c r="BN225" s="257"/>
      <c r="BO225" s="257"/>
      <c r="BP225" s="257"/>
      <c r="BQ225" s="257"/>
      <c r="BR225" s="257"/>
      <c r="BS225" s="257"/>
      <c r="BT225" s="257"/>
      <c r="BU225" s="257"/>
      <c r="BV225" s="257"/>
      <c r="BW225" s="257"/>
      <c r="BX225" s="257"/>
      <c r="BY225" s="257"/>
      <c r="BZ225" s="257"/>
      <c r="CA225" s="257"/>
      <c r="CB225" s="257"/>
      <c r="CC225" s="257"/>
      <c r="CD225" s="257"/>
      <c r="CE225" s="257"/>
      <c r="CF225" s="257"/>
      <c r="CG225" s="257"/>
      <c r="CH225" s="257"/>
      <c r="CI225" s="257"/>
      <c r="CJ225" s="257"/>
      <c r="CK225" s="257"/>
      <c r="CL225" s="257"/>
      <c r="CM225" s="257"/>
      <c r="CN225" s="257"/>
      <c r="CO225" s="257"/>
      <c r="CP225" s="257"/>
      <c r="CQ225" s="257"/>
      <c r="CR225" s="257"/>
      <c r="CS225" s="257"/>
      <c r="CT225" s="257"/>
      <c r="CU225" s="257"/>
      <c r="CV225" s="257"/>
      <c r="CW225" s="257"/>
      <c r="CX225" s="257"/>
      <c r="CY225" s="257"/>
      <c r="CZ225" s="257"/>
      <c r="DA225" s="257"/>
      <c r="DB225" s="257"/>
      <c r="DC225" s="257"/>
      <c r="DD225" s="257"/>
      <c r="DE225" s="257"/>
      <c r="DF225" s="257"/>
      <c r="DG225" s="257"/>
      <c r="DH225" s="257"/>
      <c r="DI225" s="257"/>
      <c r="DJ225" s="257"/>
      <c r="DK225" s="257"/>
      <c r="DL225" s="257"/>
    </row>
    <row r="226" spans="1:116" x14ac:dyDescent="0.35">
      <c r="A226" s="257"/>
      <c r="B226" s="257"/>
      <c r="C226" s="257"/>
      <c r="D226" s="257"/>
      <c r="E226" s="257"/>
      <c r="F226" s="257"/>
      <c r="G226" s="257"/>
      <c r="H226" s="257"/>
      <c r="I226" s="257"/>
      <c r="J226" s="257"/>
      <c r="K226" s="257"/>
      <c r="L226" s="257"/>
      <c r="M226" s="257"/>
      <c r="N226" s="257"/>
      <c r="O226" s="257"/>
      <c r="P226" s="257"/>
      <c r="Q226" s="257"/>
      <c r="R226" s="257"/>
      <c r="S226" s="257"/>
      <c r="T226" s="257"/>
      <c r="U226" s="257"/>
      <c r="V226" s="257"/>
      <c r="W226" s="257"/>
      <c r="X226" s="257"/>
      <c r="Y226" s="257"/>
      <c r="Z226" s="257"/>
      <c r="AA226" s="257"/>
      <c r="AB226" s="257"/>
      <c r="AC226" s="257"/>
      <c r="AD226" s="257"/>
      <c r="AE226" s="257"/>
      <c r="AF226" s="257"/>
      <c r="AG226" s="257"/>
      <c r="AH226" s="257"/>
      <c r="AI226" s="257"/>
      <c r="AJ226" s="257"/>
      <c r="AK226" s="257"/>
      <c r="AL226" s="257"/>
      <c r="AM226" s="257"/>
      <c r="AN226" s="257"/>
      <c r="AO226" s="257"/>
      <c r="AP226" s="257"/>
      <c r="AQ226" s="257"/>
      <c r="AR226" s="257"/>
      <c r="AS226" s="257"/>
      <c r="AT226" s="257"/>
      <c r="AU226" s="257"/>
      <c r="AV226" s="257"/>
      <c r="AW226" s="257"/>
      <c r="AX226" s="257"/>
      <c r="AY226" s="257"/>
      <c r="AZ226" s="257"/>
      <c r="BA226" s="257"/>
      <c r="BB226" s="257"/>
      <c r="BC226" s="257"/>
      <c r="BD226" s="257"/>
      <c r="BE226" s="257"/>
      <c r="BF226" s="257"/>
      <c r="BG226" s="257"/>
      <c r="BH226" s="257"/>
      <c r="BI226" s="257"/>
      <c r="BJ226" s="257"/>
      <c r="BK226" s="257"/>
      <c r="BL226" s="257"/>
      <c r="BM226" s="257"/>
      <c r="BN226" s="257"/>
      <c r="BO226" s="257"/>
      <c r="BP226" s="257"/>
      <c r="BQ226" s="257"/>
      <c r="BR226" s="257"/>
      <c r="BS226" s="257"/>
      <c r="BT226" s="257"/>
      <c r="BU226" s="257"/>
      <c r="BV226" s="257"/>
      <c r="BW226" s="257"/>
      <c r="BX226" s="257"/>
      <c r="BY226" s="257"/>
      <c r="BZ226" s="257"/>
      <c r="CA226" s="257"/>
      <c r="CB226" s="257"/>
      <c r="CC226" s="257"/>
      <c r="CD226" s="257"/>
      <c r="CE226" s="257"/>
      <c r="CF226" s="257"/>
      <c r="CG226" s="257"/>
      <c r="CH226" s="257"/>
      <c r="CI226" s="257"/>
      <c r="CJ226" s="257"/>
      <c r="CK226" s="257"/>
      <c r="CL226" s="257"/>
      <c r="CM226" s="257"/>
      <c r="CN226" s="257"/>
      <c r="CO226" s="257"/>
      <c r="CP226" s="257"/>
      <c r="CQ226" s="257"/>
      <c r="CR226" s="257"/>
      <c r="CS226" s="257"/>
      <c r="CT226" s="257"/>
      <c r="CU226" s="257"/>
      <c r="CV226" s="257"/>
      <c r="CW226" s="257"/>
      <c r="CX226" s="257"/>
      <c r="CY226" s="257"/>
      <c r="CZ226" s="257"/>
      <c r="DA226" s="257"/>
      <c r="DB226" s="257"/>
      <c r="DC226" s="257"/>
      <c r="DD226" s="257"/>
      <c r="DE226" s="257"/>
      <c r="DF226" s="257"/>
      <c r="DG226" s="257"/>
      <c r="DH226" s="257"/>
      <c r="DI226" s="257"/>
      <c r="DJ226" s="257"/>
      <c r="DK226" s="257"/>
      <c r="DL226" s="257"/>
    </row>
    <row r="227" spans="1:116" x14ac:dyDescent="0.35">
      <c r="A227" s="257"/>
      <c r="B227" s="257"/>
      <c r="C227" s="257"/>
      <c r="D227" s="257"/>
      <c r="E227" s="257"/>
      <c r="F227" s="257"/>
      <c r="G227" s="257"/>
      <c r="H227" s="257"/>
      <c r="I227" s="257"/>
      <c r="J227" s="257"/>
      <c r="K227" s="257"/>
      <c r="L227" s="257"/>
      <c r="M227" s="257"/>
      <c r="N227" s="257"/>
      <c r="O227" s="257"/>
      <c r="P227" s="257"/>
      <c r="Q227" s="257"/>
      <c r="R227" s="257"/>
      <c r="S227" s="257"/>
      <c r="T227" s="257"/>
      <c r="U227" s="257"/>
      <c r="V227" s="257"/>
      <c r="W227" s="257"/>
      <c r="X227" s="257"/>
      <c r="Y227" s="257"/>
      <c r="Z227" s="257"/>
      <c r="AA227" s="257"/>
      <c r="AB227" s="257"/>
      <c r="AC227" s="257"/>
      <c r="AD227" s="257"/>
      <c r="AE227" s="257"/>
      <c r="AF227" s="257"/>
      <c r="AG227" s="257"/>
      <c r="AH227" s="257"/>
      <c r="AI227" s="257"/>
      <c r="AJ227" s="257"/>
      <c r="AK227" s="257"/>
      <c r="AL227" s="257"/>
      <c r="AM227" s="257"/>
      <c r="AN227" s="257"/>
      <c r="AO227" s="257"/>
      <c r="AP227" s="257"/>
      <c r="AQ227" s="257"/>
      <c r="AR227" s="257"/>
      <c r="AS227" s="257"/>
      <c r="AT227" s="257"/>
      <c r="AU227" s="257"/>
      <c r="AV227" s="257"/>
      <c r="AW227" s="257"/>
      <c r="AX227" s="257"/>
      <c r="AY227" s="257"/>
      <c r="AZ227" s="257"/>
      <c r="BA227" s="257"/>
      <c r="BB227" s="257"/>
      <c r="BC227" s="257"/>
      <c r="BD227" s="257"/>
      <c r="BE227" s="257"/>
      <c r="BF227" s="257"/>
      <c r="BG227" s="257"/>
      <c r="BH227" s="257"/>
      <c r="BI227" s="257"/>
      <c r="BJ227" s="257"/>
      <c r="BK227" s="257"/>
      <c r="BL227" s="257"/>
      <c r="BM227" s="257"/>
      <c r="BN227" s="257"/>
      <c r="BO227" s="257"/>
      <c r="BP227" s="257"/>
      <c r="BQ227" s="257"/>
      <c r="BR227" s="257"/>
      <c r="BS227" s="257"/>
      <c r="BT227" s="257"/>
      <c r="BU227" s="257"/>
      <c r="BV227" s="257"/>
      <c r="BW227" s="257"/>
      <c r="BX227" s="257"/>
      <c r="BY227" s="257"/>
      <c r="BZ227" s="257"/>
      <c r="CA227" s="257"/>
      <c r="CB227" s="257"/>
      <c r="CC227" s="257"/>
      <c r="CD227" s="257"/>
      <c r="CE227" s="257"/>
      <c r="CF227" s="257"/>
      <c r="CG227" s="257"/>
      <c r="CH227" s="257"/>
      <c r="CI227" s="257"/>
      <c r="CJ227" s="257"/>
      <c r="CK227" s="257"/>
      <c r="CL227" s="257"/>
      <c r="CM227" s="257"/>
      <c r="CN227" s="257"/>
      <c r="CO227" s="257"/>
      <c r="CP227" s="257"/>
      <c r="CQ227" s="257"/>
      <c r="CR227" s="257"/>
      <c r="CS227" s="257"/>
      <c r="CT227" s="257"/>
      <c r="CU227" s="257"/>
      <c r="CV227" s="257"/>
      <c r="CW227" s="257"/>
      <c r="CX227" s="257"/>
      <c r="CY227" s="257"/>
      <c r="CZ227" s="257"/>
      <c r="DA227" s="257"/>
      <c r="DB227" s="257"/>
      <c r="DC227" s="257"/>
      <c r="DD227" s="257"/>
      <c r="DE227" s="257"/>
      <c r="DF227" s="257"/>
      <c r="DG227" s="257"/>
      <c r="DH227" s="257"/>
      <c r="DI227" s="257"/>
      <c r="DJ227" s="257"/>
      <c r="DK227" s="257"/>
      <c r="DL227" s="257"/>
    </row>
    <row r="228" spans="1:116" x14ac:dyDescent="0.35">
      <c r="A228" s="257"/>
      <c r="B228" s="257"/>
      <c r="C228" s="257"/>
      <c r="D228" s="257"/>
      <c r="E228" s="257"/>
      <c r="F228" s="257"/>
      <c r="G228" s="257"/>
      <c r="H228" s="257"/>
      <c r="I228" s="257"/>
      <c r="J228" s="257"/>
      <c r="K228" s="257"/>
      <c r="L228" s="257"/>
      <c r="M228" s="257"/>
      <c r="N228" s="257"/>
      <c r="O228" s="257"/>
      <c r="P228" s="257"/>
      <c r="Q228" s="257"/>
      <c r="R228" s="257"/>
      <c r="S228" s="257"/>
      <c r="T228" s="257"/>
      <c r="U228" s="257"/>
      <c r="V228" s="257"/>
      <c r="W228" s="257"/>
      <c r="X228" s="257"/>
      <c r="Y228" s="257"/>
      <c r="Z228" s="257"/>
      <c r="AA228" s="257"/>
      <c r="AB228" s="257"/>
      <c r="AC228" s="257"/>
      <c r="AD228" s="257"/>
      <c r="AE228" s="257"/>
      <c r="AF228" s="257"/>
      <c r="AG228" s="257"/>
      <c r="AH228" s="257"/>
      <c r="AI228" s="257"/>
      <c r="AJ228" s="257"/>
      <c r="AK228" s="257"/>
      <c r="AL228" s="257"/>
      <c r="AM228" s="257"/>
      <c r="AN228" s="257"/>
      <c r="AO228" s="257"/>
      <c r="AP228" s="257"/>
      <c r="AQ228" s="257"/>
      <c r="AR228" s="257"/>
      <c r="AS228" s="257"/>
      <c r="AT228" s="257"/>
      <c r="AU228" s="257"/>
      <c r="AV228" s="257"/>
      <c r="AW228" s="257"/>
      <c r="AX228" s="257"/>
      <c r="AY228" s="257"/>
      <c r="AZ228" s="257"/>
      <c r="BA228" s="257"/>
      <c r="BB228" s="257"/>
      <c r="BC228" s="257"/>
      <c r="BD228" s="257"/>
      <c r="BE228" s="257"/>
      <c r="BF228" s="257"/>
      <c r="BG228" s="257"/>
      <c r="BH228" s="257"/>
      <c r="BI228" s="257"/>
      <c r="BJ228" s="257"/>
      <c r="BK228" s="257"/>
      <c r="BL228" s="257"/>
      <c r="BM228" s="257"/>
      <c r="BN228" s="257"/>
      <c r="BO228" s="257"/>
      <c r="BP228" s="257"/>
      <c r="BQ228" s="257"/>
      <c r="BR228" s="257"/>
      <c r="BS228" s="257"/>
      <c r="BT228" s="257"/>
      <c r="BU228" s="257"/>
      <c r="BV228" s="257"/>
      <c r="BW228" s="257"/>
      <c r="BX228" s="257"/>
      <c r="BY228" s="257"/>
      <c r="BZ228" s="257"/>
      <c r="CA228" s="257"/>
      <c r="CB228" s="257"/>
      <c r="CC228" s="257"/>
      <c r="CD228" s="257"/>
      <c r="CE228" s="257"/>
      <c r="CF228" s="257"/>
      <c r="CG228" s="257"/>
      <c r="CH228" s="257"/>
      <c r="CI228" s="257"/>
      <c r="CJ228" s="257"/>
      <c r="CK228" s="257"/>
      <c r="CL228" s="257"/>
      <c r="CM228" s="257"/>
      <c r="CN228" s="257"/>
      <c r="CO228" s="257"/>
      <c r="CP228" s="257"/>
      <c r="CQ228" s="257"/>
      <c r="CR228" s="257"/>
      <c r="CS228" s="257"/>
      <c r="CT228" s="257"/>
      <c r="CU228" s="257"/>
      <c r="CV228" s="257"/>
      <c r="CW228" s="257"/>
      <c r="CX228" s="257"/>
      <c r="CY228" s="257"/>
      <c r="CZ228" s="257"/>
      <c r="DA228" s="257"/>
      <c r="DB228" s="257"/>
      <c r="DC228" s="257"/>
      <c r="DD228" s="257"/>
      <c r="DE228" s="257"/>
      <c r="DF228" s="257"/>
      <c r="DG228" s="257"/>
      <c r="DH228" s="257"/>
      <c r="DI228" s="257"/>
      <c r="DJ228" s="257"/>
      <c r="DK228" s="257"/>
      <c r="DL228" s="257"/>
    </row>
    <row r="229" spans="1:116" x14ac:dyDescent="0.35">
      <c r="A229" s="257"/>
      <c r="B229" s="257"/>
      <c r="C229" s="257"/>
      <c r="D229" s="257"/>
      <c r="E229" s="257"/>
      <c r="F229" s="257"/>
      <c r="G229" s="257"/>
      <c r="H229" s="257"/>
      <c r="I229" s="257"/>
      <c r="J229" s="257"/>
      <c r="K229" s="257"/>
      <c r="L229" s="257"/>
      <c r="M229" s="257"/>
      <c r="N229" s="257"/>
      <c r="O229" s="257"/>
      <c r="P229" s="257"/>
      <c r="Q229" s="257"/>
      <c r="R229" s="257"/>
      <c r="S229" s="257"/>
      <c r="T229" s="257"/>
      <c r="U229" s="257"/>
      <c r="V229" s="257"/>
      <c r="W229" s="257"/>
      <c r="X229" s="257"/>
      <c r="Y229" s="257"/>
      <c r="Z229" s="257"/>
      <c r="AA229" s="257"/>
      <c r="AB229" s="257"/>
      <c r="AC229" s="257"/>
      <c r="AD229" s="257"/>
      <c r="AE229" s="257"/>
      <c r="AF229" s="257"/>
      <c r="AG229" s="257"/>
      <c r="AH229" s="257"/>
      <c r="AI229" s="257"/>
      <c r="AJ229" s="257"/>
      <c r="AK229" s="257"/>
      <c r="AL229" s="257"/>
      <c r="AM229" s="257"/>
      <c r="AN229" s="257"/>
      <c r="AO229" s="257"/>
      <c r="AP229" s="257"/>
      <c r="AQ229" s="257"/>
      <c r="AR229" s="257"/>
      <c r="AS229" s="257"/>
      <c r="AT229" s="257"/>
      <c r="AU229" s="257"/>
      <c r="AV229" s="257"/>
      <c r="AW229" s="257"/>
      <c r="AX229" s="257"/>
      <c r="AY229" s="257"/>
      <c r="AZ229" s="257"/>
      <c r="BA229" s="257"/>
      <c r="BB229" s="257"/>
      <c r="BC229" s="257"/>
      <c r="BD229" s="257"/>
      <c r="BE229" s="257"/>
      <c r="BF229" s="257"/>
      <c r="BG229" s="257"/>
      <c r="BH229" s="257"/>
      <c r="BI229" s="257"/>
      <c r="BJ229" s="257"/>
      <c r="BK229" s="257"/>
      <c r="BL229" s="257"/>
      <c r="BM229" s="257"/>
      <c r="BN229" s="257"/>
      <c r="BO229" s="257"/>
      <c r="BP229" s="257"/>
      <c r="BQ229" s="257"/>
      <c r="BR229" s="257"/>
      <c r="BS229" s="257"/>
      <c r="BT229" s="257"/>
      <c r="BU229" s="257"/>
      <c r="BV229" s="257"/>
      <c r="BW229" s="257"/>
      <c r="BX229" s="257"/>
      <c r="BY229" s="257"/>
      <c r="BZ229" s="257"/>
      <c r="CA229" s="257"/>
      <c r="CB229" s="257"/>
      <c r="CC229" s="257"/>
      <c r="CD229" s="257"/>
      <c r="CE229" s="257"/>
      <c r="CF229" s="257"/>
      <c r="CG229" s="257"/>
      <c r="CH229" s="257"/>
      <c r="CI229" s="257"/>
      <c r="CJ229" s="257"/>
      <c r="CK229" s="257"/>
      <c r="CL229" s="257"/>
      <c r="CM229" s="257"/>
      <c r="CN229" s="257"/>
      <c r="CO229" s="257"/>
      <c r="CP229" s="257"/>
      <c r="CQ229" s="257"/>
      <c r="CR229" s="257"/>
      <c r="CS229" s="257"/>
      <c r="CT229" s="257"/>
      <c r="CU229" s="257"/>
      <c r="CV229" s="257"/>
      <c r="CW229" s="257"/>
      <c r="CX229" s="257"/>
      <c r="CY229" s="257"/>
      <c r="CZ229" s="257"/>
      <c r="DA229" s="257"/>
      <c r="DB229" s="257"/>
      <c r="DC229" s="257"/>
      <c r="DD229" s="257"/>
      <c r="DE229" s="257"/>
      <c r="DF229" s="257"/>
      <c r="DG229" s="257"/>
      <c r="DH229" s="257"/>
      <c r="DI229" s="257"/>
      <c r="DJ229" s="257"/>
      <c r="DK229" s="257"/>
      <c r="DL229" s="257"/>
    </row>
    <row r="230" spans="1:116" x14ac:dyDescent="0.35">
      <c r="A230" s="257"/>
      <c r="B230" s="257"/>
      <c r="C230" s="257"/>
      <c r="D230" s="257"/>
      <c r="E230" s="257"/>
      <c r="F230" s="257"/>
      <c r="G230" s="257"/>
      <c r="H230" s="257"/>
      <c r="I230" s="257"/>
      <c r="J230" s="257"/>
      <c r="K230" s="257"/>
      <c r="L230" s="257"/>
      <c r="M230" s="257"/>
      <c r="N230" s="257"/>
      <c r="O230" s="257"/>
      <c r="P230" s="257"/>
      <c r="Q230" s="257"/>
      <c r="R230" s="257"/>
      <c r="S230" s="257"/>
      <c r="T230" s="257"/>
      <c r="U230" s="257"/>
      <c r="V230" s="257"/>
      <c r="W230" s="257"/>
      <c r="X230" s="257"/>
      <c r="Y230" s="257"/>
      <c r="Z230" s="257"/>
      <c r="AA230" s="257"/>
      <c r="AB230" s="257"/>
      <c r="AC230" s="257"/>
      <c r="AD230" s="257"/>
      <c r="AE230" s="257"/>
      <c r="AF230" s="257"/>
      <c r="AG230" s="257"/>
      <c r="AH230" s="257"/>
      <c r="AI230" s="257"/>
      <c r="AJ230" s="257"/>
      <c r="AK230" s="257"/>
      <c r="AL230" s="257"/>
      <c r="AM230" s="257"/>
      <c r="AN230" s="257"/>
      <c r="AO230" s="257"/>
      <c r="AP230" s="257"/>
      <c r="AQ230" s="257"/>
      <c r="AR230" s="257"/>
      <c r="AS230" s="257"/>
      <c r="AT230" s="257"/>
      <c r="AU230" s="257"/>
      <c r="AV230" s="257"/>
      <c r="AW230" s="257"/>
      <c r="AX230" s="257"/>
      <c r="AY230" s="257"/>
      <c r="AZ230" s="257"/>
      <c r="BA230" s="257"/>
      <c r="BB230" s="257"/>
      <c r="BC230" s="257"/>
      <c r="BD230" s="257"/>
      <c r="BE230" s="257"/>
      <c r="BF230" s="257"/>
      <c r="BG230" s="257"/>
      <c r="BH230" s="257"/>
      <c r="BI230" s="257"/>
      <c r="BJ230" s="257"/>
      <c r="BK230" s="257"/>
      <c r="BL230" s="257"/>
      <c r="BM230" s="257"/>
      <c r="BN230" s="257"/>
      <c r="BO230" s="257"/>
      <c r="BP230" s="257"/>
      <c r="BQ230" s="257"/>
      <c r="BR230" s="257"/>
      <c r="BS230" s="257"/>
      <c r="BT230" s="257"/>
      <c r="BU230" s="257"/>
      <c r="BV230" s="257"/>
      <c r="BW230" s="257"/>
      <c r="BX230" s="257"/>
      <c r="BY230" s="257"/>
      <c r="BZ230" s="257"/>
      <c r="CA230" s="257"/>
      <c r="CB230" s="257"/>
      <c r="CC230" s="257"/>
      <c r="CD230" s="257"/>
      <c r="CE230" s="257"/>
      <c r="CF230" s="257"/>
      <c r="CG230" s="257"/>
      <c r="CH230" s="257"/>
      <c r="CI230" s="257"/>
      <c r="CJ230" s="257"/>
      <c r="CK230" s="257"/>
      <c r="CL230" s="257"/>
      <c r="CM230" s="257"/>
      <c r="CN230" s="257"/>
      <c r="CO230" s="257"/>
      <c r="CP230" s="257"/>
      <c r="CQ230" s="257"/>
      <c r="CR230" s="257"/>
      <c r="CS230" s="257"/>
      <c r="CT230" s="257"/>
      <c r="CU230" s="257"/>
      <c r="CV230" s="257"/>
      <c r="CW230" s="257"/>
      <c r="CX230" s="257"/>
      <c r="CY230" s="257"/>
      <c r="CZ230" s="257"/>
      <c r="DA230" s="257"/>
      <c r="DB230" s="257"/>
      <c r="DC230" s="257"/>
      <c r="DD230" s="257"/>
      <c r="DE230" s="257"/>
      <c r="DF230" s="257"/>
      <c r="DG230" s="257"/>
      <c r="DH230" s="257"/>
      <c r="DI230" s="257"/>
      <c r="DJ230" s="257"/>
      <c r="DK230" s="257"/>
      <c r="DL230" s="257"/>
    </row>
    <row r="231" spans="1:116" x14ac:dyDescent="0.35">
      <c r="A231" s="257"/>
      <c r="B231" s="257"/>
      <c r="C231" s="257"/>
      <c r="D231" s="257"/>
      <c r="E231" s="257"/>
      <c r="F231" s="257"/>
      <c r="G231" s="257"/>
      <c r="H231" s="257"/>
      <c r="I231" s="257"/>
      <c r="J231" s="257"/>
      <c r="K231" s="257"/>
      <c r="L231" s="257"/>
      <c r="M231" s="257"/>
      <c r="N231" s="257"/>
      <c r="O231" s="257"/>
      <c r="P231" s="257"/>
      <c r="Q231" s="257"/>
      <c r="R231" s="257"/>
      <c r="S231" s="257"/>
      <c r="T231" s="257"/>
      <c r="U231" s="257"/>
      <c r="V231" s="257"/>
      <c r="W231" s="257"/>
      <c r="X231" s="257"/>
      <c r="Y231" s="257"/>
      <c r="Z231" s="257"/>
      <c r="AA231" s="257"/>
      <c r="AB231" s="257"/>
      <c r="AC231" s="257"/>
      <c r="AD231" s="257"/>
      <c r="AE231" s="257"/>
      <c r="AF231" s="257"/>
      <c r="AG231" s="257"/>
      <c r="AH231" s="257"/>
      <c r="AI231" s="257"/>
      <c r="AJ231" s="257"/>
      <c r="AK231" s="257"/>
      <c r="AL231" s="257"/>
      <c r="AM231" s="257"/>
      <c r="AN231" s="257"/>
      <c r="AO231" s="257"/>
      <c r="AP231" s="257"/>
      <c r="AQ231" s="257"/>
      <c r="AR231" s="257"/>
      <c r="AS231" s="257"/>
      <c r="AT231" s="257"/>
      <c r="AU231" s="257"/>
      <c r="AV231" s="257"/>
      <c r="AW231" s="257"/>
      <c r="AX231" s="257"/>
      <c r="AY231" s="257"/>
      <c r="AZ231" s="257"/>
      <c r="BA231" s="257"/>
      <c r="BB231" s="257"/>
      <c r="BC231" s="257"/>
      <c r="BD231" s="257"/>
      <c r="BE231" s="257"/>
      <c r="BF231" s="257"/>
      <c r="BG231" s="257"/>
      <c r="BH231" s="257"/>
      <c r="BI231" s="257"/>
      <c r="BJ231" s="257"/>
      <c r="BK231" s="257"/>
      <c r="BL231" s="257"/>
      <c r="BM231" s="257"/>
      <c r="BN231" s="257"/>
      <c r="BO231" s="257"/>
      <c r="BP231" s="257"/>
      <c r="BQ231" s="257"/>
      <c r="BR231" s="257"/>
      <c r="BS231" s="257"/>
      <c r="BT231" s="257"/>
      <c r="BU231" s="257"/>
      <c r="BV231" s="257"/>
      <c r="BW231" s="257"/>
      <c r="BX231" s="257"/>
      <c r="BY231" s="257"/>
      <c r="BZ231" s="257"/>
      <c r="CA231" s="257"/>
      <c r="CB231" s="257"/>
      <c r="CC231" s="257"/>
      <c r="CD231" s="257"/>
      <c r="CE231" s="257"/>
      <c r="CF231" s="257"/>
      <c r="CG231" s="257"/>
      <c r="CH231" s="257"/>
      <c r="CI231" s="257"/>
      <c r="CJ231" s="257"/>
      <c r="CK231" s="257"/>
      <c r="CL231" s="257"/>
      <c r="CM231" s="257"/>
      <c r="CN231" s="257"/>
      <c r="CO231" s="257"/>
      <c r="CP231" s="257"/>
      <c r="CQ231" s="257"/>
      <c r="CR231" s="257"/>
      <c r="CS231" s="257"/>
      <c r="CT231" s="257"/>
      <c r="CU231" s="257"/>
      <c r="CV231" s="257"/>
      <c r="CW231" s="257"/>
      <c r="CX231" s="257"/>
      <c r="CY231" s="257"/>
      <c r="CZ231" s="257"/>
      <c r="DA231" s="257"/>
      <c r="DB231" s="257"/>
      <c r="DC231" s="257"/>
      <c r="DD231" s="257"/>
      <c r="DE231" s="257"/>
      <c r="DF231" s="257"/>
      <c r="DG231" s="257"/>
      <c r="DH231" s="257"/>
      <c r="DI231" s="257"/>
      <c r="DJ231" s="257"/>
      <c r="DK231" s="257"/>
      <c r="DL231" s="257"/>
    </row>
    <row r="232" spans="1:116" x14ac:dyDescent="0.35">
      <c r="A232" s="257"/>
      <c r="B232" s="257"/>
      <c r="C232" s="257"/>
      <c r="D232" s="257"/>
      <c r="E232" s="257"/>
      <c r="F232" s="257"/>
      <c r="G232" s="257"/>
      <c r="H232" s="257"/>
      <c r="I232" s="257"/>
      <c r="J232" s="257"/>
      <c r="K232" s="257"/>
      <c r="L232" s="257"/>
      <c r="M232" s="257"/>
      <c r="N232" s="257"/>
      <c r="O232" s="257"/>
      <c r="P232" s="257"/>
      <c r="Q232" s="257"/>
      <c r="R232" s="257"/>
      <c r="S232" s="257"/>
      <c r="T232" s="257"/>
      <c r="U232" s="257"/>
      <c r="V232" s="257"/>
      <c r="W232" s="257"/>
      <c r="X232" s="257"/>
      <c r="Y232" s="257"/>
      <c r="Z232" s="257"/>
      <c r="AA232" s="257"/>
      <c r="AB232" s="257"/>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7"/>
      <c r="AY232" s="257"/>
      <c r="AZ232" s="257"/>
      <c r="BA232" s="257"/>
      <c r="BB232" s="257"/>
      <c r="BC232" s="257"/>
      <c r="BD232" s="257"/>
      <c r="BE232" s="257"/>
      <c r="BF232" s="257"/>
      <c r="BG232" s="257"/>
      <c r="BH232" s="257"/>
      <c r="BI232" s="257"/>
      <c r="BJ232" s="257"/>
      <c r="BK232" s="257"/>
      <c r="BL232" s="257"/>
      <c r="BM232" s="257"/>
      <c r="BN232" s="257"/>
      <c r="BO232" s="257"/>
      <c r="BP232" s="257"/>
      <c r="BQ232" s="257"/>
      <c r="BR232" s="257"/>
      <c r="BS232" s="257"/>
      <c r="BT232" s="257"/>
      <c r="BU232" s="257"/>
      <c r="BV232" s="257"/>
      <c r="BW232" s="257"/>
      <c r="BX232" s="257"/>
      <c r="BY232" s="257"/>
      <c r="BZ232" s="257"/>
      <c r="CA232" s="257"/>
      <c r="CB232" s="257"/>
      <c r="CC232" s="257"/>
      <c r="CD232" s="257"/>
      <c r="CE232" s="257"/>
      <c r="CF232" s="257"/>
      <c r="CG232" s="257"/>
      <c r="CH232" s="257"/>
      <c r="CI232" s="257"/>
      <c r="CJ232" s="257"/>
      <c r="CK232" s="257"/>
      <c r="CL232" s="257"/>
      <c r="CM232" s="257"/>
      <c r="CN232" s="257"/>
      <c r="CO232" s="257"/>
      <c r="CP232" s="257"/>
      <c r="CQ232" s="257"/>
      <c r="CR232" s="257"/>
      <c r="CS232" s="257"/>
      <c r="CT232" s="257"/>
      <c r="CU232" s="257"/>
      <c r="CV232" s="257"/>
      <c r="CW232" s="257"/>
      <c r="CX232" s="257"/>
      <c r="CY232" s="257"/>
      <c r="CZ232" s="257"/>
      <c r="DA232" s="257"/>
      <c r="DB232" s="257"/>
      <c r="DC232" s="257"/>
      <c r="DD232" s="257"/>
      <c r="DE232" s="257"/>
      <c r="DF232" s="257"/>
      <c r="DG232" s="257"/>
      <c r="DH232" s="257"/>
      <c r="DI232" s="257"/>
      <c r="DJ232" s="257"/>
      <c r="DK232" s="257"/>
      <c r="DL232" s="257"/>
    </row>
    <row r="233" spans="1:116" x14ac:dyDescent="0.35">
      <c r="A233" s="257"/>
      <c r="B233" s="257"/>
      <c r="C233" s="257"/>
      <c r="D233" s="257"/>
      <c r="E233" s="257"/>
      <c r="F233" s="257"/>
      <c r="G233" s="257"/>
      <c r="H233" s="257"/>
      <c r="I233" s="257"/>
      <c r="J233" s="257"/>
      <c r="K233" s="257"/>
      <c r="L233" s="257"/>
      <c r="M233" s="257"/>
      <c r="N233" s="257"/>
      <c r="O233" s="257"/>
      <c r="P233" s="257"/>
      <c r="Q233" s="257"/>
      <c r="R233" s="257"/>
      <c r="S233" s="257"/>
      <c r="T233" s="257"/>
      <c r="U233" s="257"/>
      <c r="V233" s="257"/>
      <c r="W233" s="257"/>
      <c r="X233" s="257"/>
      <c r="Y233" s="257"/>
      <c r="Z233" s="257"/>
      <c r="AA233" s="257"/>
      <c r="AB233" s="257"/>
      <c r="AC233" s="257"/>
      <c r="AD233" s="257"/>
      <c r="AE233" s="257"/>
      <c r="AF233" s="257"/>
      <c r="AG233" s="257"/>
      <c r="AH233" s="257"/>
      <c r="AI233" s="257"/>
      <c r="AJ233" s="257"/>
      <c r="AK233" s="257"/>
      <c r="AL233" s="257"/>
      <c r="AM233" s="257"/>
      <c r="AN233" s="257"/>
      <c r="AO233" s="257"/>
      <c r="AP233" s="257"/>
      <c r="AQ233" s="257"/>
      <c r="AR233" s="257"/>
      <c r="AS233" s="257"/>
      <c r="AT233" s="257"/>
      <c r="AU233" s="257"/>
      <c r="AV233" s="257"/>
      <c r="AW233" s="257"/>
      <c r="AX233" s="257"/>
      <c r="AY233" s="257"/>
      <c r="AZ233" s="257"/>
      <c r="BA233" s="257"/>
      <c r="BB233" s="257"/>
      <c r="BC233" s="257"/>
      <c r="BD233" s="257"/>
      <c r="BE233" s="257"/>
      <c r="BF233" s="257"/>
      <c r="BG233" s="257"/>
      <c r="BH233" s="257"/>
      <c r="BI233" s="257"/>
      <c r="BJ233" s="257"/>
      <c r="BK233" s="257"/>
      <c r="BL233" s="257"/>
      <c r="BM233" s="257"/>
      <c r="BN233" s="257"/>
      <c r="BO233" s="257"/>
      <c r="BP233" s="257"/>
      <c r="BQ233" s="257"/>
      <c r="BR233" s="257"/>
      <c r="BS233" s="257"/>
      <c r="BT233" s="257"/>
      <c r="BU233" s="257"/>
      <c r="BV233" s="257"/>
      <c r="BW233" s="257"/>
      <c r="BX233" s="257"/>
      <c r="BY233" s="257"/>
      <c r="BZ233" s="257"/>
      <c r="CA233" s="257"/>
      <c r="CB233" s="257"/>
      <c r="CC233" s="257"/>
      <c r="CD233" s="257"/>
      <c r="CE233" s="257"/>
      <c r="CF233" s="257"/>
      <c r="CG233" s="257"/>
      <c r="CH233" s="257"/>
      <c r="CI233" s="257"/>
      <c r="CJ233" s="257"/>
      <c r="CK233" s="257"/>
      <c r="CL233" s="257"/>
      <c r="CM233" s="257"/>
      <c r="CN233" s="257"/>
      <c r="CO233" s="257"/>
      <c r="CP233" s="257"/>
      <c r="CQ233" s="257"/>
      <c r="CR233" s="257"/>
      <c r="CS233" s="257"/>
      <c r="CT233" s="257"/>
      <c r="CU233" s="257"/>
      <c r="CV233" s="257"/>
      <c r="CW233" s="257"/>
      <c r="CX233" s="257"/>
      <c r="CY233" s="257"/>
      <c r="CZ233" s="257"/>
      <c r="DA233" s="257"/>
      <c r="DB233" s="257"/>
      <c r="DC233" s="257"/>
      <c r="DD233" s="257"/>
      <c r="DE233" s="257"/>
      <c r="DF233" s="257"/>
      <c r="DG233" s="257"/>
      <c r="DH233" s="257"/>
      <c r="DI233" s="257"/>
      <c r="DJ233" s="257"/>
      <c r="DK233" s="257"/>
      <c r="DL233" s="257"/>
    </row>
    <row r="234" spans="1:116" x14ac:dyDescent="0.35">
      <c r="A234" s="257"/>
      <c r="B234" s="257"/>
      <c r="C234" s="257"/>
      <c r="D234" s="257"/>
      <c r="E234" s="257"/>
      <c r="F234" s="257"/>
      <c r="G234" s="257"/>
      <c r="H234" s="257"/>
      <c r="I234" s="257"/>
      <c r="J234" s="257"/>
      <c r="K234" s="257"/>
      <c r="L234" s="257"/>
      <c r="M234" s="257"/>
      <c r="N234" s="257"/>
      <c r="O234" s="257"/>
      <c r="P234" s="257"/>
      <c r="Q234" s="257"/>
      <c r="R234" s="257"/>
      <c r="S234" s="257"/>
      <c r="T234" s="257"/>
      <c r="U234" s="257"/>
      <c r="V234" s="257"/>
      <c r="W234" s="257"/>
      <c r="X234" s="257"/>
      <c r="Y234" s="257"/>
      <c r="Z234" s="257"/>
      <c r="AA234" s="257"/>
      <c r="AB234" s="257"/>
      <c r="AC234" s="257"/>
      <c r="AD234" s="257"/>
      <c r="AE234" s="257"/>
      <c r="AF234" s="257"/>
      <c r="AG234" s="257"/>
      <c r="AH234" s="257"/>
      <c r="AI234" s="257"/>
      <c r="AJ234" s="257"/>
      <c r="AK234" s="257"/>
      <c r="AL234" s="257"/>
      <c r="AM234" s="257"/>
      <c r="AN234" s="257"/>
      <c r="AO234" s="257"/>
      <c r="AP234" s="257"/>
      <c r="AQ234" s="257"/>
      <c r="AR234" s="257"/>
      <c r="AS234" s="257"/>
      <c r="AT234" s="257"/>
      <c r="AU234" s="257"/>
      <c r="AV234" s="257"/>
      <c r="AW234" s="257"/>
      <c r="AX234" s="257"/>
      <c r="AY234" s="257"/>
      <c r="AZ234" s="257"/>
      <c r="BA234" s="257"/>
      <c r="BB234" s="257"/>
      <c r="BC234" s="257"/>
      <c r="BD234" s="257"/>
      <c r="BE234" s="257"/>
      <c r="BF234" s="257"/>
      <c r="BG234" s="257"/>
      <c r="BH234" s="257"/>
      <c r="BI234" s="257"/>
      <c r="BJ234" s="257"/>
      <c r="BK234" s="257"/>
      <c r="BL234" s="257"/>
      <c r="BM234" s="257"/>
      <c r="BN234" s="257"/>
      <c r="BO234" s="257"/>
      <c r="BP234" s="257"/>
      <c r="BQ234" s="257"/>
      <c r="BR234" s="257"/>
      <c r="BS234" s="257"/>
      <c r="BT234" s="257"/>
      <c r="BU234" s="257"/>
      <c r="BV234" s="257"/>
      <c r="BW234" s="257"/>
      <c r="BX234" s="257"/>
      <c r="BY234" s="257"/>
      <c r="BZ234" s="257"/>
      <c r="CA234" s="257"/>
      <c r="CB234" s="257"/>
      <c r="CC234" s="257"/>
      <c r="CD234" s="257"/>
      <c r="CE234" s="257"/>
      <c r="CF234" s="257"/>
      <c r="CG234" s="257"/>
      <c r="CH234" s="257"/>
      <c r="CI234" s="257"/>
      <c r="CJ234" s="257"/>
      <c r="CK234" s="257"/>
      <c r="CL234" s="257"/>
      <c r="CM234" s="257"/>
      <c r="CN234" s="257"/>
      <c r="CO234" s="257"/>
      <c r="CP234" s="257"/>
      <c r="CQ234" s="257"/>
      <c r="CR234" s="257"/>
      <c r="CS234" s="257"/>
      <c r="CT234" s="257"/>
      <c r="CU234" s="257"/>
      <c r="CV234" s="257"/>
      <c r="CW234" s="257"/>
      <c r="CX234" s="257"/>
      <c r="CY234" s="257"/>
      <c r="CZ234" s="257"/>
      <c r="DA234" s="257"/>
      <c r="DB234" s="257"/>
      <c r="DC234" s="257"/>
      <c r="DD234" s="257"/>
      <c r="DE234" s="257"/>
      <c r="DF234" s="257"/>
      <c r="DG234" s="257"/>
      <c r="DH234" s="257"/>
      <c r="DI234" s="257"/>
      <c r="DJ234" s="257"/>
      <c r="DK234" s="257"/>
      <c r="DL234" s="257"/>
    </row>
    <row r="235" spans="1:116" x14ac:dyDescent="0.35">
      <c r="A235" s="257"/>
      <c r="B235" s="257"/>
      <c r="C235" s="257"/>
      <c r="D235" s="257"/>
      <c r="E235" s="257"/>
      <c r="F235" s="257"/>
      <c r="G235" s="257"/>
      <c r="H235" s="257"/>
      <c r="I235" s="257"/>
      <c r="J235" s="257"/>
      <c r="K235" s="257"/>
      <c r="L235" s="257"/>
      <c r="M235" s="257"/>
      <c r="N235" s="257"/>
      <c r="O235" s="257"/>
      <c r="P235" s="257"/>
      <c r="Q235" s="257"/>
      <c r="R235" s="257"/>
      <c r="S235" s="257"/>
      <c r="T235" s="257"/>
      <c r="U235" s="257"/>
      <c r="V235" s="257"/>
      <c r="W235" s="257"/>
      <c r="X235" s="257"/>
      <c r="Y235" s="257"/>
      <c r="Z235" s="257"/>
      <c r="AA235" s="257"/>
      <c r="AB235" s="257"/>
      <c r="AC235" s="257"/>
      <c r="AD235" s="257"/>
      <c r="AE235" s="257"/>
      <c r="AF235" s="257"/>
      <c r="AG235" s="257"/>
      <c r="AH235" s="257"/>
      <c r="AI235" s="257"/>
      <c r="AJ235" s="257"/>
      <c r="AK235" s="257"/>
      <c r="AL235" s="257"/>
      <c r="AM235" s="257"/>
      <c r="AN235" s="257"/>
      <c r="AO235" s="257"/>
      <c r="AP235" s="257"/>
      <c r="AQ235" s="257"/>
      <c r="AR235" s="257"/>
      <c r="AS235" s="257"/>
      <c r="AT235" s="257"/>
      <c r="AU235" s="257"/>
      <c r="AV235" s="257"/>
      <c r="AW235" s="257"/>
      <c r="AX235" s="257"/>
      <c r="AY235" s="257"/>
      <c r="AZ235" s="257"/>
      <c r="BA235" s="257"/>
      <c r="BB235" s="257"/>
      <c r="BC235" s="257"/>
      <c r="BD235" s="257"/>
      <c r="BE235" s="257"/>
      <c r="BF235" s="257"/>
      <c r="BG235" s="257"/>
      <c r="BH235" s="257"/>
      <c r="BI235" s="257"/>
      <c r="BJ235" s="257"/>
      <c r="BK235" s="257"/>
      <c r="BL235" s="257"/>
      <c r="BM235" s="257"/>
      <c r="BN235" s="257"/>
      <c r="BO235" s="257"/>
      <c r="BP235" s="257"/>
      <c r="BQ235" s="257"/>
      <c r="BR235" s="257"/>
      <c r="BS235" s="257"/>
      <c r="BT235" s="257"/>
      <c r="BU235" s="257"/>
      <c r="BV235" s="257"/>
      <c r="BW235" s="257"/>
      <c r="BX235" s="257"/>
      <c r="BY235" s="257"/>
      <c r="BZ235" s="257"/>
      <c r="CA235" s="257"/>
      <c r="CB235" s="257"/>
      <c r="CC235" s="257"/>
      <c r="CD235" s="257"/>
      <c r="CE235" s="257"/>
      <c r="CF235" s="257"/>
      <c r="CG235" s="257"/>
      <c r="CH235" s="257"/>
      <c r="CI235" s="257"/>
      <c r="CJ235" s="257"/>
      <c r="CK235" s="257"/>
      <c r="CL235" s="257"/>
      <c r="CM235" s="257"/>
      <c r="CN235" s="257"/>
      <c r="CO235" s="257"/>
      <c r="CP235" s="257"/>
      <c r="CQ235" s="257"/>
      <c r="CR235" s="257"/>
      <c r="CS235" s="257"/>
      <c r="CT235" s="257"/>
      <c r="CU235" s="257"/>
      <c r="CV235" s="257"/>
      <c r="CW235" s="257"/>
      <c r="CX235" s="257"/>
      <c r="CY235" s="257"/>
      <c r="CZ235" s="257"/>
      <c r="DA235" s="257"/>
      <c r="DB235" s="257"/>
      <c r="DC235" s="257"/>
      <c r="DD235" s="257"/>
      <c r="DE235" s="257"/>
      <c r="DF235" s="257"/>
      <c r="DG235" s="257"/>
      <c r="DH235" s="257"/>
      <c r="DI235" s="257"/>
      <c r="DJ235" s="257"/>
      <c r="DK235" s="257"/>
      <c r="DL235" s="257"/>
    </row>
    <row r="236" spans="1:116" x14ac:dyDescent="0.35">
      <c r="A236" s="257"/>
      <c r="B236" s="257"/>
      <c r="C236" s="257"/>
      <c r="D236" s="257"/>
      <c r="E236" s="257"/>
      <c r="F236" s="257"/>
      <c r="G236" s="257"/>
      <c r="H236" s="257"/>
      <c r="I236" s="257"/>
      <c r="J236" s="257"/>
      <c r="K236" s="257"/>
      <c r="L236" s="257"/>
      <c r="M236" s="257"/>
      <c r="N236" s="257"/>
      <c r="O236" s="257"/>
      <c r="P236" s="257"/>
      <c r="Q236" s="257"/>
      <c r="R236" s="257"/>
      <c r="S236" s="257"/>
      <c r="T236" s="257"/>
      <c r="U236" s="257"/>
      <c r="V236" s="257"/>
      <c r="W236" s="257"/>
      <c r="X236" s="257"/>
      <c r="Y236" s="257"/>
      <c r="Z236" s="257"/>
      <c r="AA236" s="257"/>
      <c r="AB236" s="257"/>
      <c r="AC236" s="257"/>
      <c r="AD236" s="257"/>
      <c r="AE236" s="257"/>
      <c r="AF236" s="257"/>
      <c r="AG236" s="257"/>
      <c r="AH236" s="257"/>
      <c r="AI236" s="257"/>
      <c r="AJ236" s="257"/>
      <c r="AK236" s="257"/>
      <c r="AL236" s="257"/>
      <c r="AM236" s="257"/>
      <c r="AN236" s="257"/>
      <c r="AO236" s="257"/>
      <c r="AP236" s="257"/>
      <c r="AQ236" s="257"/>
      <c r="AR236" s="257"/>
      <c r="AS236" s="257"/>
      <c r="AT236" s="257"/>
      <c r="AU236" s="257"/>
      <c r="AV236" s="257"/>
      <c r="AW236" s="257"/>
      <c r="AX236" s="257"/>
      <c r="AY236" s="257"/>
      <c r="AZ236" s="257"/>
      <c r="BA236" s="257"/>
      <c r="BB236" s="257"/>
      <c r="BC236" s="257"/>
      <c r="BD236" s="257"/>
      <c r="BE236" s="257"/>
      <c r="BF236" s="257"/>
      <c r="BG236" s="257"/>
      <c r="BH236" s="257"/>
      <c r="BI236" s="257"/>
      <c r="BJ236" s="257"/>
      <c r="BK236" s="257"/>
      <c r="BL236" s="257"/>
      <c r="BM236" s="257"/>
      <c r="BN236" s="257"/>
      <c r="BO236" s="257"/>
      <c r="BP236" s="257"/>
      <c r="BQ236" s="257"/>
      <c r="BR236" s="257"/>
      <c r="BS236" s="257"/>
      <c r="BT236" s="257"/>
      <c r="BU236" s="257"/>
      <c r="BV236" s="257"/>
      <c r="BW236" s="257"/>
      <c r="BX236" s="257"/>
      <c r="BY236" s="257"/>
      <c r="BZ236" s="257"/>
      <c r="CA236" s="257"/>
      <c r="CB236" s="257"/>
      <c r="CC236" s="257"/>
      <c r="CD236" s="257"/>
      <c r="CE236" s="257"/>
      <c r="CF236" s="257"/>
      <c r="CG236" s="257"/>
      <c r="CH236" s="257"/>
      <c r="CI236" s="257"/>
      <c r="CJ236" s="257"/>
      <c r="CK236" s="257"/>
      <c r="CL236" s="257"/>
      <c r="CM236" s="257"/>
      <c r="CN236" s="257"/>
      <c r="CO236" s="257"/>
      <c r="CP236" s="257"/>
      <c r="CQ236" s="257"/>
      <c r="CR236" s="257"/>
      <c r="CS236" s="257"/>
      <c r="CT236" s="257"/>
      <c r="CU236" s="257"/>
      <c r="CV236" s="257"/>
      <c r="CW236" s="257"/>
      <c r="CX236" s="257"/>
      <c r="CY236" s="257"/>
      <c r="CZ236" s="257"/>
      <c r="DA236" s="257"/>
      <c r="DB236" s="257"/>
      <c r="DC236" s="257"/>
      <c r="DD236" s="257"/>
      <c r="DE236" s="257"/>
      <c r="DF236" s="257"/>
      <c r="DG236" s="257"/>
      <c r="DH236" s="257"/>
      <c r="DI236" s="257"/>
      <c r="DJ236" s="257"/>
      <c r="DK236" s="257"/>
      <c r="DL236" s="257"/>
    </row>
    <row r="237" spans="1:116" x14ac:dyDescent="0.35">
      <c r="A237" s="257"/>
      <c r="B237" s="257"/>
      <c r="C237" s="257"/>
      <c r="D237" s="257"/>
      <c r="E237" s="257"/>
      <c r="F237" s="257"/>
      <c r="G237" s="257"/>
      <c r="H237" s="257"/>
      <c r="I237" s="257"/>
      <c r="J237" s="257"/>
      <c r="K237" s="257"/>
      <c r="L237" s="257"/>
      <c r="M237" s="257"/>
      <c r="N237" s="257"/>
      <c r="O237" s="257"/>
      <c r="P237" s="257"/>
      <c r="Q237" s="257"/>
      <c r="R237" s="257"/>
      <c r="S237" s="257"/>
      <c r="T237" s="257"/>
      <c r="U237" s="257"/>
      <c r="V237" s="257"/>
      <c r="W237" s="257"/>
      <c r="X237" s="257"/>
      <c r="Y237" s="257"/>
      <c r="Z237" s="257"/>
      <c r="AA237" s="257"/>
      <c r="AB237" s="257"/>
      <c r="AC237" s="257"/>
      <c r="AD237" s="257"/>
      <c r="AE237" s="257"/>
      <c r="AF237" s="257"/>
      <c r="AG237" s="257"/>
      <c r="AH237" s="257"/>
      <c r="AI237" s="257"/>
      <c r="AJ237" s="257"/>
      <c r="AK237" s="257"/>
      <c r="AL237" s="257"/>
      <c r="AM237" s="257"/>
      <c r="AN237" s="257"/>
      <c r="AO237" s="257"/>
      <c r="AP237" s="257"/>
      <c r="AQ237" s="257"/>
      <c r="AR237" s="257"/>
      <c r="AS237" s="257"/>
      <c r="AT237" s="257"/>
      <c r="AU237" s="257"/>
      <c r="AV237" s="257"/>
      <c r="AW237" s="257"/>
      <c r="AX237" s="257"/>
      <c r="AY237" s="257"/>
      <c r="AZ237" s="257"/>
      <c r="BA237" s="257"/>
      <c r="BB237" s="257"/>
      <c r="BC237" s="257"/>
      <c r="BD237" s="257"/>
      <c r="BE237" s="257"/>
      <c r="BF237" s="257"/>
      <c r="BG237" s="257"/>
      <c r="BH237" s="257"/>
      <c r="BI237" s="257"/>
      <c r="BJ237" s="257"/>
      <c r="BK237" s="257"/>
      <c r="BL237" s="257"/>
      <c r="BM237" s="257"/>
      <c r="BN237" s="257"/>
      <c r="BO237" s="257"/>
      <c r="BP237" s="257"/>
      <c r="BQ237" s="257"/>
      <c r="BR237" s="257"/>
      <c r="BS237" s="257"/>
      <c r="BT237" s="257"/>
      <c r="BU237" s="257"/>
      <c r="BV237" s="257"/>
      <c r="BW237" s="257"/>
      <c r="BX237" s="257"/>
      <c r="BY237" s="257"/>
      <c r="BZ237" s="257"/>
      <c r="CA237" s="257"/>
      <c r="CB237" s="257"/>
      <c r="CC237" s="257"/>
      <c r="CD237" s="257"/>
      <c r="CE237" s="257"/>
      <c r="CF237" s="257"/>
      <c r="CG237" s="257"/>
      <c r="CH237" s="257"/>
      <c r="CI237" s="257"/>
      <c r="CJ237" s="257"/>
      <c r="CK237" s="257"/>
      <c r="CL237" s="257"/>
      <c r="CM237" s="257"/>
      <c r="CN237" s="257"/>
      <c r="CO237" s="257"/>
      <c r="CP237" s="257"/>
      <c r="CQ237" s="257"/>
      <c r="CR237" s="257"/>
      <c r="CS237" s="257"/>
      <c r="CT237" s="257"/>
      <c r="CU237" s="257"/>
      <c r="CV237" s="257"/>
      <c r="CW237" s="257"/>
      <c r="CX237" s="257"/>
      <c r="CY237" s="257"/>
      <c r="CZ237" s="257"/>
      <c r="DA237" s="257"/>
      <c r="DB237" s="257"/>
      <c r="DC237" s="257"/>
      <c r="DD237" s="257"/>
      <c r="DE237" s="257"/>
      <c r="DF237" s="257"/>
      <c r="DG237" s="257"/>
      <c r="DH237" s="257"/>
      <c r="DI237" s="257"/>
      <c r="DJ237" s="257"/>
      <c r="DK237" s="257"/>
      <c r="DL237" s="257"/>
    </row>
    <row r="238" spans="1:116" x14ac:dyDescent="0.35">
      <c r="A238" s="257"/>
      <c r="B238" s="257"/>
      <c r="C238" s="257"/>
      <c r="D238" s="257"/>
      <c r="E238" s="257"/>
      <c r="F238" s="257"/>
      <c r="G238" s="257"/>
      <c r="H238" s="257"/>
      <c r="I238" s="257"/>
      <c r="J238" s="257"/>
      <c r="K238" s="257"/>
      <c r="L238" s="257"/>
      <c r="M238" s="257"/>
      <c r="N238" s="257"/>
      <c r="O238" s="257"/>
      <c r="P238" s="257"/>
      <c r="Q238" s="257"/>
      <c r="R238" s="257"/>
      <c r="S238" s="257"/>
      <c r="T238" s="257"/>
      <c r="U238" s="257"/>
      <c r="V238" s="257"/>
      <c r="W238" s="257"/>
      <c r="X238" s="257"/>
      <c r="Y238" s="257"/>
      <c r="Z238" s="257"/>
      <c r="AA238" s="257"/>
      <c r="AB238" s="257"/>
      <c r="AC238" s="257"/>
      <c r="AD238" s="257"/>
      <c r="AE238" s="257"/>
      <c r="AF238" s="257"/>
      <c r="AG238" s="257"/>
      <c r="AH238" s="257"/>
      <c r="AI238" s="257"/>
      <c r="AJ238" s="257"/>
      <c r="AK238" s="257"/>
      <c r="AL238" s="257"/>
      <c r="AM238" s="257"/>
      <c r="AN238" s="257"/>
      <c r="AO238" s="257"/>
      <c r="AP238" s="257"/>
      <c r="AQ238" s="257"/>
      <c r="AR238" s="257"/>
      <c r="AS238" s="257"/>
      <c r="AT238" s="257"/>
      <c r="AU238" s="257"/>
      <c r="AV238" s="257"/>
      <c r="AW238" s="257"/>
      <c r="AX238" s="257"/>
      <c r="AY238" s="257"/>
      <c r="AZ238" s="257"/>
      <c r="BA238" s="257"/>
      <c r="BB238" s="257"/>
      <c r="BC238" s="257"/>
      <c r="BD238" s="257"/>
      <c r="BE238" s="257"/>
      <c r="BF238" s="257"/>
      <c r="BG238" s="257"/>
      <c r="BH238" s="257"/>
      <c r="BI238" s="257"/>
      <c r="BJ238" s="257"/>
      <c r="BK238" s="257"/>
      <c r="BL238" s="257"/>
      <c r="BM238" s="257"/>
      <c r="BN238" s="257"/>
      <c r="BO238" s="257"/>
      <c r="BP238" s="257"/>
      <c r="BQ238" s="257"/>
      <c r="BR238" s="257"/>
      <c r="BS238" s="257"/>
      <c r="BT238" s="257"/>
      <c r="BU238" s="257"/>
      <c r="BV238" s="257"/>
      <c r="BW238" s="257"/>
      <c r="BX238" s="257"/>
      <c r="BY238" s="257"/>
      <c r="BZ238" s="257"/>
      <c r="CA238" s="257"/>
      <c r="CB238" s="257"/>
      <c r="CC238" s="257"/>
      <c r="CD238" s="257"/>
      <c r="CE238" s="257"/>
      <c r="CF238" s="257"/>
      <c r="CG238" s="257"/>
      <c r="CH238" s="257"/>
      <c r="CI238" s="257"/>
      <c r="CJ238" s="257"/>
      <c r="CK238" s="257"/>
      <c r="CL238" s="257"/>
      <c r="CM238" s="257"/>
      <c r="CN238" s="257"/>
      <c r="CO238" s="257"/>
      <c r="CP238" s="257"/>
      <c r="CQ238" s="257"/>
      <c r="CR238" s="257"/>
      <c r="CS238" s="257"/>
      <c r="CT238" s="257"/>
      <c r="CU238" s="257"/>
      <c r="CV238" s="257"/>
      <c r="CW238" s="257"/>
      <c r="CX238" s="257"/>
      <c r="CY238" s="257"/>
      <c r="CZ238" s="257"/>
      <c r="DA238" s="257"/>
      <c r="DB238" s="257"/>
      <c r="DC238" s="257"/>
      <c r="DD238" s="257"/>
      <c r="DE238" s="257"/>
      <c r="DF238" s="257"/>
      <c r="DG238" s="257"/>
      <c r="DH238" s="257"/>
      <c r="DI238" s="257"/>
      <c r="DJ238" s="257"/>
      <c r="DK238" s="257"/>
      <c r="DL238" s="257"/>
    </row>
    <row r="239" spans="1:116" x14ac:dyDescent="0.35">
      <c r="A239" s="257"/>
      <c r="B239" s="257"/>
      <c r="C239" s="257"/>
      <c r="D239" s="257"/>
      <c r="E239" s="257"/>
      <c r="F239" s="257"/>
      <c r="G239" s="257"/>
      <c r="H239" s="257"/>
      <c r="I239" s="257"/>
      <c r="J239" s="257"/>
      <c r="K239" s="257"/>
      <c r="L239" s="257"/>
      <c r="M239" s="257"/>
      <c r="N239" s="257"/>
      <c r="O239" s="257"/>
      <c r="P239" s="257"/>
      <c r="Q239" s="257"/>
      <c r="R239" s="257"/>
      <c r="S239" s="257"/>
      <c r="T239" s="257"/>
      <c r="U239" s="257"/>
      <c r="V239" s="257"/>
      <c r="W239" s="257"/>
      <c r="X239" s="257"/>
      <c r="Y239" s="257"/>
      <c r="Z239" s="257"/>
      <c r="AA239" s="257"/>
      <c r="AB239" s="257"/>
      <c r="AC239" s="257"/>
      <c r="AD239" s="257"/>
      <c r="AE239" s="257"/>
      <c r="AF239" s="257"/>
      <c r="AG239" s="257"/>
      <c r="AH239" s="257"/>
      <c r="AI239" s="257"/>
      <c r="AJ239" s="257"/>
      <c r="AK239" s="257"/>
      <c r="AL239" s="257"/>
      <c r="AM239" s="257"/>
      <c r="AN239" s="257"/>
      <c r="AO239" s="257"/>
      <c r="AP239" s="257"/>
      <c r="AQ239" s="257"/>
      <c r="AR239" s="257"/>
      <c r="AS239" s="257"/>
      <c r="AT239" s="257"/>
      <c r="AU239" s="257"/>
      <c r="AV239" s="257"/>
      <c r="AW239" s="257"/>
      <c r="AX239" s="257"/>
      <c r="AY239" s="257"/>
      <c r="AZ239" s="257"/>
      <c r="BA239" s="257"/>
      <c r="BB239" s="257"/>
      <c r="BC239" s="257"/>
      <c r="BD239" s="257"/>
      <c r="BE239" s="257"/>
      <c r="BF239" s="257"/>
      <c r="BG239" s="257"/>
      <c r="BH239" s="257"/>
      <c r="BI239" s="257"/>
      <c r="BJ239" s="257"/>
      <c r="BK239" s="257"/>
      <c r="BL239" s="257"/>
      <c r="BM239" s="257"/>
      <c r="BN239" s="257"/>
      <c r="BO239" s="257"/>
      <c r="BP239" s="257"/>
      <c r="BQ239" s="257"/>
      <c r="BR239" s="257"/>
      <c r="BS239" s="257"/>
      <c r="BT239" s="257"/>
      <c r="BU239" s="257"/>
      <c r="BV239" s="257"/>
      <c r="BW239" s="257"/>
      <c r="BX239" s="257"/>
      <c r="BY239" s="257"/>
      <c r="BZ239" s="257"/>
      <c r="CA239" s="257"/>
      <c r="CB239" s="257"/>
      <c r="CC239" s="257"/>
      <c r="CD239" s="257"/>
      <c r="CE239" s="257"/>
      <c r="CF239" s="257"/>
      <c r="CG239" s="257"/>
      <c r="CH239" s="257"/>
      <c r="CI239" s="257"/>
      <c r="CJ239" s="257"/>
      <c r="CK239" s="257"/>
      <c r="CL239" s="257"/>
      <c r="CM239" s="257"/>
      <c r="CN239" s="257"/>
      <c r="CO239" s="257"/>
      <c r="CP239" s="257"/>
      <c r="CQ239" s="257"/>
      <c r="CR239" s="257"/>
      <c r="CS239" s="257"/>
      <c r="CT239" s="257"/>
      <c r="CU239" s="257"/>
      <c r="CV239" s="257"/>
      <c r="CW239" s="257"/>
      <c r="CX239" s="257"/>
      <c r="CY239" s="257"/>
      <c r="CZ239" s="257"/>
      <c r="DA239" s="257"/>
      <c r="DB239" s="257"/>
      <c r="DC239" s="257"/>
      <c r="DD239" s="257"/>
      <c r="DE239" s="257"/>
      <c r="DF239" s="257"/>
      <c r="DG239" s="257"/>
      <c r="DH239" s="257"/>
      <c r="DI239" s="257"/>
      <c r="DJ239" s="257"/>
      <c r="DK239" s="257"/>
      <c r="DL239" s="257"/>
    </row>
    <row r="240" spans="1:116" x14ac:dyDescent="0.35">
      <c r="A240" s="257"/>
      <c r="B240" s="257"/>
      <c r="C240" s="257"/>
      <c r="D240" s="257"/>
      <c r="E240" s="257"/>
      <c r="F240" s="257"/>
      <c r="G240" s="257"/>
      <c r="H240" s="257"/>
      <c r="I240" s="257"/>
      <c r="J240" s="257"/>
      <c r="K240" s="257"/>
      <c r="L240" s="257"/>
      <c r="M240" s="257"/>
      <c r="N240" s="257"/>
      <c r="O240" s="257"/>
      <c r="P240" s="257"/>
      <c r="Q240" s="257"/>
      <c r="R240" s="257"/>
      <c r="S240" s="257"/>
      <c r="T240" s="257"/>
      <c r="U240" s="257"/>
      <c r="V240" s="257"/>
      <c r="W240" s="257"/>
      <c r="X240" s="257"/>
      <c r="Y240" s="257"/>
      <c r="Z240" s="257"/>
      <c r="AA240" s="257"/>
      <c r="AB240" s="257"/>
      <c r="AC240" s="257"/>
      <c r="AD240" s="257"/>
      <c r="AE240" s="257"/>
      <c r="AF240" s="257"/>
      <c r="AG240" s="257"/>
      <c r="AH240" s="257"/>
      <c r="AI240" s="257"/>
      <c r="AJ240" s="257"/>
      <c r="AK240" s="257"/>
      <c r="AL240" s="257"/>
      <c r="AM240" s="257"/>
      <c r="AN240" s="257"/>
      <c r="AO240" s="257"/>
      <c r="AP240" s="257"/>
      <c r="AQ240" s="257"/>
      <c r="AR240" s="257"/>
      <c r="AS240" s="257"/>
      <c r="AT240" s="257"/>
      <c r="AU240" s="257"/>
      <c r="AV240" s="257"/>
      <c r="AW240" s="257"/>
      <c r="AX240" s="257"/>
      <c r="AY240" s="257"/>
      <c r="AZ240" s="257"/>
      <c r="BA240" s="257"/>
      <c r="BB240" s="257"/>
      <c r="BC240" s="257"/>
      <c r="BD240" s="257"/>
      <c r="BE240" s="257"/>
      <c r="BF240" s="257"/>
      <c r="BG240" s="257"/>
      <c r="BH240" s="257"/>
      <c r="BI240" s="257"/>
      <c r="BJ240" s="257"/>
      <c r="BK240" s="257"/>
      <c r="BL240" s="257"/>
      <c r="BM240" s="257"/>
      <c r="BN240" s="257"/>
      <c r="BO240" s="257"/>
      <c r="BP240" s="257"/>
      <c r="BQ240" s="257"/>
      <c r="BR240" s="257"/>
      <c r="BS240" s="257"/>
      <c r="BT240" s="257"/>
      <c r="BU240" s="257"/>
      <c r="BV240" s="257"/>
      <c r="BW240" s="257"/>
      <c r="BX240" s="257"/>
      <c r="BY240" s="257"/>
      <c r="BZ240" s="257"/>
      <c r="CA240" s="257"/>
      <c r="CB240" s="257"/>
      <c r="CC240" s="257"/>
      <c r="CD240" s="257"/>
      <c r="CE240" s="257"/>
      <c r="CF240" s="257"/>
      <c r="CG240" s="257"/>
      <c r="CH240" s="257"/>
      <c r="CI240" s="257"/>
      <c r="CJ240" s="257"/>
      <c r="CK240" s="257"/>
      <c r="CL240" s="257"/>
      <c r="CM240" s="257"/>
      <c r="CN240" s="257"/>
      <c r="CO240" s="257"/>
      <c r="CP240" s="257"/>
      <c r="CQ240" s="257"/>
      <c r="CR240" s="257"/>
      <c r="CS240" s="257"/>
      <c r="CT240" s="257"/>
      <c r="CU240" s="257"/>
      <c r="CV240" s="257"/>
      <c r="CW240" s="257"/>
      <c r="CX240" s="257"/>
      <c r="CY240" s="257"/>
      <c r="CZ240" s="257"/>
      <c r="DA240" s="257"/>
      <c r="DB240" s="257"/>
      <c r="DC240" s="257"/>
      <c r="DD240" s="257"/>
      <c r="DE240" s="257"/>
      <c r="DF240" s="257"/>
      <c r="DG240" s="257"/>
      <c r="DH240" s="257"/>
      <c r="DI240" s="257"/>
      <c r="DJ240" s="257"/>
      <c r="DK240" s="257"/>
      <c r="DL240" s="257"/>
    </row>
    <row r="241" spans="1:116" x14ac:dyDescent="0.35">
      <c r="A241" s="257"/>
      <c r="B241" s="257"/>
      <c r="C241" s="257"/>
      <c r="D241" s="257"/>
      <c r="E241" s="257"/>
      <c r="F241" s="257"/>
      <c r="G241" s="257"/>
      <c r="H241" s="257"/>
      <c r="I241" s="257"/>
      <c r="J241" s="257"/>
      <c r="K241" s="257"/>
      <c r="L241" s="257"/>
      <c r="M241" s="257"/>
      <c r="N241" s="257"/>
      <c r="O241" s="257"/>
      <c r="P241" s="257"/>
      <c r="Q241" s="257"/>
      <c r="R241" s="257"/>
      <c r="S241" s="257"/>
      <c r="T241" s="257"/>
      <c r="U241" s="257"/>
      <c r="V241" s="257"/>
      <c r="W241" s="257"/>
      <c r="X241" s="257"/>
      <c r="Y241" s="257"/>
      <c r="Z241" s="257"/>
      <c r="AA241" s="257"/>
      <c r="AB241" s="257"/>
      <c r="AC241" s="257"/>
      <c r="AD241" s="257"/>
      <c r="AE241" s="257"/>
      <c r="AF241" s="257"/>
      <c r="AG241" s="257"/>
      <c r="AH241" s="257"/>
      <c r="AI241" s="257"/>
      <c r="AJ241" s="257"/>
      <c r="AK241" s="257"/>
      <c r="AL241" s="257"/>
      <c r="AM241" s="257"/>
      <c r="AN241" s="257"/>
      <c r="AO241" s="257"/>
      <c r="AP241" s="257"/>
      <c r="AQ241" s="257"/>
      <c r="AR241" s="257"/>
      <c r="AS241" s="257"/>
      <c r="AT241" s="257"/>
      <c r="AU241" s="257"/>
      <c r="AV241" s="257"/>
      <c r="AW241" s="257"/>
      <c r="AX241" s="257"/>
      <c r="AY241" s="257"/>
      <c r="AZ241" s="257"/>
      <c r="BA241" s="257"/>
      <c r="BB241" s="257"/>
      <c r="BC241" s="257"/>
      <c r="BD241" s="257"/>
      <c r="BE241" s="257"/>
      <c r="BF241" s="257"/>
      <c r="BG241" s="257"/>
      <c r="BH241" s="257"/>
      <c r="BI241" s="257"/>
      <c r="BJ241" s="257"/>
      <c r="BK241" s="257"/>
      <c r="BL241" s="257"/>
      <c r="BM241" s="257"/>
      <c r="BN241" s="257"/>
      <c r="BO241" s="257"/>
      <c r="BP241" s="257"/>
      <c r="BQ241" s="257"/>
      <c r="BR241" s="257"/>
      <c r="BS241" s="257"/>
      <c r="BT241" s="257"/>
      <c r="BU241" s="257"/>
      <c r="BV241" s="257"/>
      <c r="BW241" s="257"/>
      <c r="BX241" s="257"/>
      <c r="BY241" s="257"/>
      <c r="BZ241" s="257"/>
      <c r="CA241" s="257"/>
      <c r="CB241" s="257"/>
      <c r="CC241" s="257"/>
      <c r="CD241" s="257"/>
      <c r="CE241" s="257"/>
      <c r="CF241" s="257"/>
      <c r="CG241" s="257"/>
      <c r="CH241" s="257"/>
      <c r="CI241" s="257"/>
      <c r="CJ241" s="257"/>
      <c r="CK241" s="257"/>
      <c r="CL241" s="257"/>
      <c r="CM241" s="257"/>
      <c r="CN241" s="257"/>
      <c r="CO241" s="257"/>
      <c r="CP241" s="257"/>
      <c r="CQ241" s="257"/>
      <c r="CR241" s="257"/>
      <c r="CS241" s="257"/>
      <c r="CT241" s="257"/>
      <c r="CU241" s="257"/>
      <c r="CV241" s="257"/>
      <c r="CW241" s="257"/>
      <c r="CX241" s="257"/>
      <c r="CY241" s="257"/>
      <c r="CZ241" s="257"/>
      <c r="DA241" s="257"/>
      <c r="DB241" s="257"/>
      <c r="DC241" s="257"/>
      <c r="DD241" s="257"/>
      <c r="DE241" s="257"/>
      <c r="DF241" s="257"/>
      <c r="DG241" s="257"/>
      <c r="DH241" s="257"/>
      <c r="DI241" s="257"/>
      <c r="DJ241" s="257"/>
      <c r="DK241" s="257"/>
      <c r="DL241" s="257"/>
    </row>
    <row r="242" spans="1:116" x14ac:dyDescent="0.35">
      <c r="A242" s="257"/>
      <c r="B242" s="257"/>
      <c r="C242" s="257"/>
      <c r="D242" s="257"/>
      <c r="E242" s="257"/>
      <c r="F242" s="257"/>
      <c r="G242" s="257"/>
      <c r="H242" s="257"/>
      <c r="I242" s="257"/>
      <c r="J242" s="257"/>
      <c r="K242" s="257"/>
      <c r="L242" s="257"/>
      <c r="M242" s="257"/>
      <c r="N242" s="257"/>
      <c r="O242" s="257"/>
      <c r="P242" s="257"/>
      <c r="Q242" s="257"/>
      <c r="R242" s="257"/>
      <c r="S242" s="257"/>
      <c r="T242" s="257"/>
      <c r="U242" s="257"/>
      <c r="V242" s="257"/>
      <c r="W242" s="257"/>
      <c r="X242" s="257"/>
      <c r="Y242" s="257"/>
      <c r="Z242" s="257"/>
      <c r="AA242" s="257"/>
      <c r="AB242" s="257"/>
      <c r="AC242" s="257"/>
      <c r="AD242" s="257"/>
      <c r="AE242" s="257"/>
      <c r="AF242" s="257"/>
      <c r="AG242" s="257"/>
      <c r="AH242" s="257"/>
      <c r="AI242" s="257"/>
      <c r="AJ242" s="257"/>
      <c r="AK242" s="257"/>
      <c r="AL242" s="257"/>
      <c r="AM242" s="257"/>
      <c r="AN242" s="257"/>
      <c r="AO242" s="257"/>
      <c r="AP242" s="257"/>
      <c r="AQ242" s="257"/>
      <c r="AR242" s="257"/>
      <c r="AS242" s="257"/>
      <c r="AT242" s="257"/>
      <c r="AU242" s="257"/>
      <c r="AV242" s="257"/>
      <c r="AW242" s="257"/>
      <c r="AX242" s="257"/>
      <c r="AY242" s="257"/>
      <c r="AZ242" s="257"/>
      <c r="BA242" s="257"/>
      <c r="BB242" s="257"/>
      <c r="BC242" s="257"/>
      <c r="BD242" s="257"/>
      <c r="BE242" s="257"/>
      <c r="BF242" s="257"/>
      <c r="BG242" s="257"/>
      <c r="BH242" s="257"/>
      <c r="BI242" s="257"/>
      <c r="BJ242" s="257"/>
      <c r="BK242" s="257"/>
      <c r="BL242" s="257"/>
      <c r="BM242" s="257"/>
      <c r="BN242" s="257"/>
      <c r="BO242" s="257"/>
      <c r="BP242" s="257"/>
      <c r="BQ242" s="257"/>
      <c r="BR242" s="257"/>
      <c r="BS242" s="257"/>
      <c r="BT242" s="257"/>
      <c r="BU242" s="257"/>
      <c r="BV242" s="257"/>
      <c r="BW242" s="257"/>
      <c r="BX242" s="257"/>
      <c r="BY242" s="257"/>
      <c r="BZ242" s="257"/>
      <c r="CA242" s="257"/>
      <c r="CB242" s="257"/>
      <c r="CC242" s="257"/>
      <c r="CD242" s="257"/>
      <c r="CE242" s="257"/>
      <c r="CF242" s="257"/>
      <c r="CG242" s="257"/>
      <c r="CH242" s="257"/>
      <c r="CI242" s="257"/>
      <c r="CJ242" s="257"/>
      <c r="CK242" s="257"/>
      <c r="CL242" s="257"/>
      <c r="CM242" s="257"/>
      <c r="CN242" s="257"/>
      <c r="CO242" s="257"/>
      <c r="CP242" s="257"/>
      <c r="CQ242" s="257"/>
      <c r="CR242" s="257"/>
      <c r="CS242" s="257"/>
      <c r="CT242" s="257"/>
      <c r="CU242" s="257"/>
      <c r="CV242" s="257"/>
      <c r="CW242" s="257"/>
      <c r="CX242" s="257"/>
      <c r="CY242" s="257"/>
      <c r="CZ242" s="257"/>
      <c r="DA242" s="257"/>
      <c r="DB242" s="257"/>
      <c r="DC242" s="257"/>
      <c r="DD242" s="257"/>
      <c r="DE242" s="257"/>
      <c r="DF242" s="257"/>
      <c r="DG242" s="257"/>
      <c r="DH242" s="257"/>
      <c r="DI242" s="257"/>
      <c r="DJ242" s="257"/>
      <c r="DK242" s="257"/>
      <c r="DL242" s="257"/>
    </row>
    <row r="243" spans="1:116" x14ac:dyDescent="0.35">
      <c r="A243" s="257"/>
      <c r="B243" s="257"/>
      <c r="C243" s="257"/>
      <c r="D243" s="257"/>
      <c r="E243" s="257"/>
      <c r="F243" s="257"/>
      <c r="G243" s="257"/>
      <c r="H243" s="257"/>
      <c r="I243" s="257"/>
      <c r="J243" s="257"/>
      <c r="K243" s="257"/>
      <c r="L243" s="257"/>
      <c r="M243" s="257"/>
      <c r="N243" s="257"/>
      <c r="O243" s="257"/>
      <c r="P243" s="257"/>
      <c r="Q243" s="257"/>
      <c r="R243" s="257"/>
      <c r="S243" s="257"/>
      <c r="T243" s="257"/>
      <c r="U243" s="257"/>
      <c r="V243" s="257"/>
      <c r="W243" s="257"/>
      <c r="X243" s="257"/>
      <c r="Y243" s="257"/>
      <c r="Z243" s="257"/>
      <c r="AA243" s="257"/>
      <c r="AB243" s="257"/>
      <c r="AC243" s="257"/>
      <c r="AD243" s="257"/>
      <c r="AE243" s="257"/>
      <c r="AF243" s="257"/>
      <c r="AG243" s="257"/>
      <c r="AH243" s="257"/>
      <c r="AI243" s="257"/>
      <c r="AJ243" s="257"/>
      <c r="AK243" s="257"/>
      <c r="AL243" s="257"/>
      <c r="AM243" s="257"/>
      <c r="AN243" s="257"/>
      <c r="AO243" s="257"/>
      <c r="AP243" s="257"/>
      <c r="AQ243" s="257"/>
      <c r="AR243" s="257"/>
      <c r="AS243" s="257"/>
      <c r="AT243" s="257"/>
      <c r="AU243" s="257"/>
      <c r="AV243" s="257"/>
      <c r="AW243" s="257"/>
      <c r="AX243" s="257"/>
      <c r="AY243" s="257"/>
      <c r="AZ243" s="257"/>
      <c r="BA243" s="257"/>
      <c r="BB243" s="257"/>
      <c r="BC243" s="257"/>
      <c r="BD243" s="257"/>
      <c r="BE243" s="257"/>
      <c r="BF243" s="257"/>
      <c r="BG243" s="257"/>
      <c r="BH243" s="257"/>
      <c r="BI243" s="257"/>
      <c r="BJ243" s="257"/>
      <c r="BK243" s="257"/>
      <c r="BL243" s="257"/>
      <c r="BM243" s="257"/>
      <c r="BN243" s="257"/>
      <c r="BO243" s="257"/>
      <c r="BP243" s="257"/>
      <c r="BQ243" s="257"/>
      <c r="BR243" s="257"/>
      <c r="BS243" s="257"/>
      <c r="BT243" s="257"/>
      <c r="BU243" s="257"/>
      <c r="BV243" s="257"/>
      <c r="BW243" s="257"/>
      <c r="BX243" s="257"/>
      <c r="BY243" s="257"/>
      <c r="BZ243" s="257"/>
      <c r="CA243" s="257"/>
      <c r="CB243" s="257"/>
      <c r="CC243" s="257"/>
      <c r="CD243" s="257"/>
      <c r="CE243" s="257"/>
      <c r="CF243" s="257"/>
      <c r="CG243" s="257"/>
      <c r="CH243" s="257"/>
      <c r="CI243" s="257"/>
      <c r="CJ243" s="257"/>
      <c r="CK243" s="257"/>
      <c r="CL243" s="257"/>
      <c r="CM243" s="257"/>
      <c r="CN243" s="257"/>
      <c r="CO243" s="257"/>
      <c r="CP243" s="257"/>
      <c r="CQ243" s="257"/>
      <c r="CR243" s="257"/>
      <c r="CS243" s="257"/>
      <c r="CT243" s="257"/>
      <c r="CU243" s="257"/>
      <c r="CV243" s="257"/>
      <c r="CW243" s="257"/>
      <c r="CX243" s="257"/>
      <c r="CY243" s="257"/>
      <c r="CZ243" s="257"/>
      <c r="DA243" s="257"/>
      <c r="DB243" s="257"/>
      <c r="DC243" s="257"/>
      <c r="DD243" s="257"/>
      <c r="DE243" s="257"/>
      <c r="DF243" s="257"/>
      <c r="DG243" s="257"/>
      <c r="DH243" s="257"/>
      <c r="DI243" s="257"/>
      <c r="DJ243" s="257"/>
      <c r="DK243" s="257"/>
      <c r="DL243" s="257"/>
    </row>
    <row r="244" spans="1:116" x14ac:dyDescent="0.35">
      <c r="A244" s="257"/>
      <c r="B244" s="257"/>
      <c r="C244" s="257"/>
      <c r="D244" s="257"/>
      <c r="E244" s="257"/>
      <c r="F244" s="257"/>
      <c r="G244" s="257"/>
      <c r="H244" s="257"/>
      <c r="I244" s="257"/>
      <c r="J244" s="257"/>
      <c r="K244" s="257"/>
      <c r="L244" s="257"/>
      <c r="M244" s="257"/>
      <c r="N244" s="257"/>
      <c r="O244" s="257"/>
      <c r="P244" s="257"/>
      <c r="Q244" s="257"/>
      <c r="R244" s="257"/>
      <c r="S244" s="257"/>
      <c r="T244" s="257"/>
      <c r="U244" s="257"/>
      <c r="V244" s="257"/>
      <c r="W244" s="257"/>
      <c r="X244" s="257"/>
      <c r="Y244" s="257"/>
      <c r="Z244" s="257"/>
      <c r="AA244" s="257"/>
      <c r="AB244" s="257"/>
      <c r="AC244" s="257"/>
      <c r="AD244" s="257"/>
      <c r="AE244" s="257"/>
      <c r="AF244" s="257"/>
      <c r="AG244" s="257"/>
      <c r="AH244" s="257"/>
      <c r="AI244" s="257"/>
      <c r="AJ244" s="257"/>
      <c r="AK244" s="257"/>
      <c r="AL244" s="257"/>
      <c r="AM244" s="257"/>
      <c r="AN244" s="257"/>
      <c r="AO244" s="257"/>
      <c r="AP244" s="257"/>
      <c r="AQ244" s="257"/>
      <c r="AR244" s="257"/>
      <c r="AS244" s="257"/>
      <c r="AT244" s="257"/>
      <c r="AU244" s="257"/>
      <c r="AV244" s="257"/>
      <c r="AW244" s="257"/>
      <c r="AX244" s="257"/>
      <c r="AY244" s="257"/>
      <c r="AZ244" s="257"/>
      <c r="BA244" s="257"/>
      <c r="BB244" s="257"/>
      <c r="BC244" s="257"/>
      <c r="BD244" s="257"/>
      <c r="BE244" s="257"/>
      <c r="BF244" s="257"/>
      <c r="BG244" s="257"/>
      <c r="BH244" s="257"/>
      <c r="BI244" s="257"/>
      <c r="BJ244" s="257"/>
      <c r="BK244" s="257"/>
      <c r="BL244" s="257"/>
      <c r="BM244" s="257"/>
      <c r="BN244" s="257"/>
      <c r="BO244" s="257"/>
      <c r="BP244" s="257"/>
      <c r="BQ244" s="257"/>
      <c r="BR244" s="257"/>
      <c r="BS244" s="257"/>
      <c r="BT244" s="257"/>
      <c r="BU244" s="257"/>
      <c r="BV244" s="257"/>
      <c r="BW244" s="257"/>
      <c r="BX244" s="257"/>
      <c r="BY244" s="257"/>
      <c r="BZ244" s="257"/>
      <c r="CA244" s="257"/>
      <c r="CB244" s="257"/>
      <c r="CC244" s="257"/>
      <c r="CD244" s="257"/>
      <c r="CE244" s="257"/>
      <c r="CF244" s="257"/>
      <c r="CG244" s="257"/>
      <c r="CH244" s="257"/>
      <c r="CI244" s="257"/>
      <c r="CJ244" s="257"/>
      <c r="CK244" s="257"/>
      <c r="CL244" s="257"/>
      <c r="CM244" s="257"/>
      <c r="CN244" s="257"/>
      <c r="CO244" s="257"/>
      <c r="CP244" s="257"/>
      <c r="CQ244" s="257"/>
      <c r="CR244" s="257"/>
      <c r="CS244" s="257"/>
      <c r="CT244" s="257"/>
      <c r="CU244" s="257"/>
      <c r="CV244" s="257"/>
      <c r="CW244" s="257"/>
      <c r="CX244" s="257"/>
      <c r="CY244" s="257"/>
      <c r="CZ244" s="257"/>
      <c r="DA244" s="257"/>
      <c r="DB244" s="257"/>
      <c r="DC244" s="257"/>
      <c r="DD244" s="257"/>
      <c r="DE244" s="257"/>
      <c r="DF244" s="257"/>
      <c r="DG244" s="257"/>
      <c r="DH244" s="257"/>
      <c r="DI244" s="257"/>
      <c r="DJ244" s="257"/>
      <c r="DK244" s="257"/>
      <c r="DL244" s="257"/>
    </row>
    <row r="245" spans="1:116" x14ac:dyDescent="0.35">
      <c r="A245" s="257"/>
      <c r="B245" s="257"/>
      <c r="C245" s="257"/>
      <c r="D245" s="257"/>
      <c r="E245" s="257"/>
      <c r="F245" s="257"/>
      <c r="G245" s="257"/>
      <c r="H245" s="257"/>
      <c r="I245" s="257"/>
      <c r="J245" s="257"/>
      <c r="K245" s="257"/>
      <c r="L245" s="257"/>
      <c r="M245" s="257"/>
      <c r="N245" s="257"/>
      <c r="O245" s="257"/>
      <c r="P245" s="257"/>
      <c r="Q245" s="257"/>
      <c r="R245" s="257"/>
      <c r="S245" s="257"/>
      <c r="T245" s="257"/>
      <c r="U245" s="257"/>
      <c r="V245" s="257"/>
      <c r="W245" s="257"/>
      <c r="X245" s="257"/>
      <c r="Y245" s="257"/>
      <c r="Z245" s="257"/>
      <c r="AA245" s="257"/>
      <c r="AB245" s="257"/>
      <c r="AC245" s="257"/>
      <c r="AD245" s="257"/>
      <c r="AE245" s="257"/>
      <c r="AF245" s="257"/>
      <c r="AG245" s="257"/>
      <c r="AH245" s="257"/>
      <c r="AI245" s="257"/>
      <c r="AJ245" s="257"/>
      <c r="AK245" s="257"/>
      <c r="AL245" s="257"/>
      <c r="AM245" s="257"/>
      <c r="AN245" s="257"/>
      <c r="AO245" s="257"/>
      <c r="AP245" s="257"/>
      <c r="AQ245" s="257"/>
      <c r="AR245" s="257"/>
      <c r="AS245" s="257"/>
      <c r="AT245" s="257"/>
      <c r="AU245" s="257"/>
      <c r="AV245" s="257"/>
      <c r="AW245" s="257"/>
      <c r="AX245" s="257"/>
      <c r="AY245" s="257"/>
      <c r="AZ245" s="257"/>
      <c r="BA245" s="257"/>
      <c r="BB245" s="257"/>
      <c r="BC245" s="257"/>
      <c r="BD245" s="257"/>
      <c r="BE245" s="257"/>
      <c r="BF245" s="257"/>
      <c r="BG245" s="257"/>
      <c r="BH245" s="257"/>
      <c r="BI245" s="257"/>
      <c r="BJ245" s="257"/>
      <c r="BK245" s="257"/>
      <c r="BL245" s="257"/>
      <c r="BM245" s="257"/>
      <c r="BN245" s="257"/>
      <c r="BO245" s="257"/>
      <c r="BP245" s="257"/>
      <c r="BQ245" s="257"/>
      <c r="BR245" s="257"/>
      <c r="BS245" s="257"/>
      <c r="BT245" s="257"/>
      <c r="BU245" s="257"/>
      <c r="BV245" s="257"/>
      <c r="BW245" s="257"/>
      <c r="BX245" s="257"/>
      <c r="BY245" s="257"/>
      <c r="BZ245" s="257"/>
      <c r="CA245" s="257"/>
      <c r="CB245" s="257"/>
      <c r="CC245" s="257"/>
      <c r="CD245" s="257"/>
      <c r="CE245" s="257"/>
      <c r="CF245" s="257"/>
      <c r="CG245" s="257"/>
      <c r="CH245" s="257"/>
      <c r="CI245" s="257"/>
      <c r="CJ245" s="257"/>
      <c r="CK245" s="257"/>
      <c r="CL245" s="257"/>
      <c r="CM245" s="257"/>
      <c r="CN245" s="257"/>
      <c r="CO245" s="257"/>
      <c r="CP245" s="257"/>
      <c r="CQ245" s="257"/>
      <c r="CR245" s="257"/>
      <c r="CS245" s="257"/>
      <c r="CT245" s="257"/>
      <c r="CU245" s="257"/>
      <c r="CV245" s="257"/>
      <c r="CW245" s="257"/>
      <c r="CX245" s="257"/>
      <c r="CY245" s="257"/>
      <c r="CZ245" s="257"/>
      <c r="DA245" s="257"/>
      <c r="DB245" s="257"/>
      <c r="DC245" s="257"/>
      <c r="DD245" s="257"/>
      <c r="DE245" s="257"/>
      <c r="DF245" s="257"/>
      <c r="DG245" s="257"/>
      <c r="DH245" s="257"/>
      <c r="DI245" s="257"/>
      <c r="DJ245" s="257"/>
      <c r="DK245" s="257"/>
      <c r="DL245" s="257"/>
    </row>
    <row r="246" spans="1:116" x14ac:dyDescent="0.35">
      <c r="A246" s="257"/>
      <c r="B246" s="257"/>
      <c r="C246" s="257"/>
      <c r="D246" s="257"/>
      <c r="E246" s="257"/>
      <c r="F246" s="257"/>
      <c r="G246" s="257"/>
      <c r="H246" s="257"/>
      <c r="I246" s="257"/>
      <c r="J246" s="257"/>
      <c r="K246" s="257"/>
      <c r="L246" s="257"/>
      <c r="M246" s="257"/>
      <c r="N246" s="257"/>
      <c r="O246" s="257"/>
      <c r="P246" s="257"/>
      <c r="Q246" s="257"/>
      <c r="R246" s="257"/>
      <c r="S246" s="257"/>
      <c r="T246" s="257"/>
      <c r="U246" s="257"/>
      <c r="V246" s="257"/>
      <c r="W246" s="257"/>
      <c r="X246" s="257"/>
      <c r="Y246" s="257"/>
      <c r="Z246" s="257"/>
      <c r="AA246" s="257"/>
      <c r="AB246" s="257"/>
      <c r="AC246" s="257"/>
      <c r="AD246" s="257"/>
      <c r="AE246" s="257"/>
      <c r="AF246" s="257"/>
      <c r="AG246" s="257"/>
      <c r="AH246" s="257"/>
      <c r="AI246" s="257"/>
      <c r="AJ246" s="257"/>
      <c r="AK246" s="257"/>
      <c r="AL246" s="257"/>
      <c r="AM246" s="257"/>
      <c r="AN246" s="257"/>
      <c r="AO246" s="257"/>
      <c r="AP246" s="257"/>
      <c r="AQ246" s="257"/>
      <c r="AR246" s="257"/>
      <c r="AS246" s="257"/>
      <c r="AT246" s="257"/>
      <c r="AU246" s="257"/>
      <c r="AV246" s="257"/>
      <c r="AW246" s="257"/>
      <c r="AX246" s="257"/>
      <c r="AY246" s="257"/>
      <c r="AZ246" s="257"/>
      <c r="BA246" s="257"/>
      <c r="BB246" s="257"/>
      <c r="BC246" s="257"/>
      <c r="BD246" s="257"/>
      <c r="BE246" s="257"/>
      <c r="BF246" s="257"/>
      <c r="BG246" s="257"/>
      <c r="BH246" s="257"/>
      <c r="BI246" s="257"/>
      <c r="BJ246" s="257"/>
      <c r="BK246" s="257"/>
      <c r="BL246" s="257"/>
      <c r="BM246" s="257"/>
      <c r="BN246" s="257"/>
      <c r="BO246" s="257"/>
      <c r="BP246" s="257"/>
      <c r="BQ246" s="257"/>
      <c r="BR246" s="257"/>
      <c r="BS246" s="257"/>
      <c r="BT246" s="257"/>
      <c r="BU246" s="257"/>
      <c r="BV246" s="257"/>
      <c r="BW246" s="257"/>
      <c r="BX246" s="257"/>
      <c r="BY246" s="257"/>
      <c r="BZ246" s="257"/>
      <c r="CA246" s="257"/>
      <c r="CB246" s="257"/>
      <c r="CC246" s="257"/>
      <c r="CD246" s="257"/>
      <c r="CE246" s="257"/>
      <c r="CF246" s="257"/>
      <c r="CG246" s="257"/>
      <c r="CH246" s="257"/>
      <c r="CI246" s="257"/>
      <c r="CJ246" s="257"/>
      <c r="CK246" s="257"/>
      <c r="CL246" s="257"/>
      <c r="CM246" s="257"/>
      <c r="CN246" s="257"/>
      <c r="CO246" s="257"/>
      <c r="CP246" s="257"/>
      <c r="CQ246" s="257"/>
      <c r="CR246" s="257"/>
      <c r="CS246" s="257"/>
      <c r="CT246" s="257"/>
      <c r="CU246" s="257"/>
      <c r="CV246" s="257"/>
      <c r="CW246" s="257"/>
      <c r="CX246" s="257"/>
      <c r="CY246" s="257"/>
      <c r="CZ246" s="257"/>
      <c r="DA246" s="257"/>
      <c r="DB246" s="257"/>
      <c r="DC246" s="257"/>
      <c r="DD246" s="257"/>
      <c r="DE246" s="257"/>
      <c r="DF246" s="257"/>
      <c r="DG246" s="257"/>
      <c r="DH246" s="257"/>
      <c r="DI246" s="257"/>
      <c r="DJ246" s="257"/>
      <c r="DK246" s="257"/>
      <c r="DL246" s="257"/>
    </row>
    <row r="247" spans="1:116" x14ac:dyDescent="0.35">
      <c r="A247" s="257"/>
      <c r="B247" s="257"/>
      <c r="C247" s="257"/>
      <c r="D247" s="257"/>
      <c r="E247" s="257"/>
      <c r="F247" s="257"/>
      <c r="G247" s="257"/>
      <c r="H247" s="257"/>
      <c r="I247" s="257"/>
      <c r="J247" s="257"/>
      <c r="K247" s="257"/>
      <c r="L247" s="257"/>
      <c r="M247" s="257"/>
      <c r="N247" s="257"/>
      <c r="O247" s="257"/>
      <c r="P247" s="257"/>
      <c r="Q247" s="257"/>
      <c r="R247" s="257"/>
      <c r="S247" s="257"/>
      <c r="T247" s="257"/>
      <c r="U247" s="257"/>
      <c r="V247" s="257"/>
      <c r="W247" s="257"/>
      <c r="X247" s="257"/>
      <c r="Y247" s="257"/>
      <c r="Z247" s="257"/>
      <c r="AA247" s="257"/>
      <c r="AB247" s="257"/>
      <c r="AC247" s="257"/>
      <c r="AD247" s="257"/>
      <c r="AE247" s="257"/>
      <c r="AF247" s="257"/>
      <c r="AG247" s="257"/>
      <c r="AH247" s="257"/>
      <c r="AI247" s="257"/>
      <c r="AJ247" s="257"/>
      <c r="AK247" s="257"/>
      <c r="AL247" s="257"/>
      <c r="AM247" s="257"/>
      <c r="AN247" s="257"/>
      <c r="AO247" s="257"/>
      <c r="AP247" s="257"/>
      <c r="AQ247" s="257"/>
      <c r="AR247" s="257"/>
      <c r="AS247" s="257"/>
      <c r="AT247" s="257"/>
      <c r="AU247" s="257"/>
      <c r="AV247" s="257"/>
      <c r="AW247" s="257"/>
      <c r="AX247" s="257"/>
      <c r="AY247" s="257"/>
      <c r="AZ247" s="257"/>
      <c r="BA247" s="257"/>
      <c r="BB247" s="257"/>
      <c r="BC247" s="257"/>
      <c r="BD247" s="257"/>
      <c r="BE247" s="257"/>
      <c r="BF247" s="257"/>
      <c r="BG247" s="257"/>
      <c r="BH247" s="257"/>
      <c r="BI247" s="257"/>
      <c r="BJ247" s="257"/>
      <c r="BK247" s="257"/>
      <c r="BL247" s="257"/>
      <c r="BM247" s="257"/>
      <c r="BN247" s="257"/>
      <c r="BO247" s="257"/>
      <c r="BP247" s="257"/>
      <c r="BQ247" s="257"/>
      <c r="BR247" s="257"/>
      <c r="BS247" s="257"/>
      <c r="BT247" s="257"/>
      <c r="BU247" s="257"/>
      <c r="BV247" s="257"/>
      <c r="BW247" s="257"/>
      <c r="BX247" s="257"/>
      <c r="BY247" s="257"/>
      <c r="BZ247" s="257"/>
      <c r="CA247" s="257"/>
      <c r="CB247" s="257"/>
      <c r="CC247" s="257"/>
      <c r="CD247" s="257"/>
      <c r="CE247" s="257"/>
      <c r="CF247" s="257"/>
      <c r="CG247" s="257"/>
      <c r="CH247" s="257"/>
      <c r="CI247" s="257"/>
      <c r="CJ247" s="257"/>
      <c r="CK247" s="257"/>
      <c r="CL247" s="257"/>
      <c r="CM247" s="257"/>
      <c r="CN247" s="257"/>
      <c r="CO247" s="257"/>
      <c r="CP247" s="257"/>
      <c r="CQ247" s="257"/>
      <c r="CR247" s="257"/>
      <c r="CS247" s="257"/>
      <c r="CT247" s="257"/>
      <c r="CU247" s="257"/>
      <c r="CV247" s="257"/>
      <c r="CW247" s="257"/>
      <c r="CX247" s="257"/>
      <c r="CY247" s="257"/>
      <c r="CZ247" s="257"/>
      <c r="DA247" s="257"/>
      <c r="DB247" s="257"/>
      <c r="DC247" s="257"/>
      <c r="DD247" s="257"/>
      <c r="DE247" s="257"/>
      <c r="DF247" s="257"/>
      <c r="DG247" s="257"/>
      <c r="DH247" s="257"/>
      <c r="DI247" s="257"/>
      <c r="DJ247" s="257"/>
      <c r="DK247" s="257"/>
      <c r="DL247" s="257"/>
    </row>
    <row r="248" spans="1:116" x14ac:dyDescent="0.35">
      <c r="A248" s="257"/>
      <c r="B248" s="257"/>
      <c r="C248" s="257"/>
      <c r="D248" s="257"/>
      <c r="E248" s="257"/>
      <c r="F248" s="257"/>
      <c r="G248" s="257"/>
      <c r="H248" s="257"/>
      <c r="I248" s="257"/>
      <c r="J248" s="257"/>
      <c r="K248" s="257"/>
      <c r="L248" s="257"/>
      <c r="M248" s="257"/>
      <c r="N248" s="257"/>
      <c r="O248" s="257"/>
      <c r="P248" s="257"/>
      <c r="Q248" s="257"/>
      <c r="R248" s="257"/>
      <c r="S248" s="257"/>
      <c r="T248" s="257"/>
      <c r="U248" s="257"/>
      <c r="V248" s="257"/>
      <c r="W248" s="257"/>
      <c r="X248" s="257"/>
      <c r="Y248" s="257"/>
      <c r="Z248" s="257"/>
      <c r="AA248" s="257"/>
      <c r="AB248" s="257"/>
      <c r="AC248" s="257"/>
      <c r="AD248" s="257"/>
      <c r="AE248" s="257"/>
      <c r="AF248" s="257"/>
      <c r="AG248" s="257"/>
      <c r="AH248" s="257"/>
      <c r="AI248" s="257"/>
      <c r="AJ248" s="257"/>
      <c r="AK248" s="257"/>
      <c r="AL248" s="257"/>
      <c r="AM248" s="257"/>
      <c r="AN248" s="257"/>
      <c r="AO248" s="257"/>
      <c r="AP248" s="257"/>
      <c r="AQ248" s="257"/>
      <c r="AR248" s="257"/>
      <c r="AS248" s="257"/>
      <c r="AT248" s="257"/>
      <c r="AU248" s="257"/>
      <c r="AV248" s="257"/>
      <c r="AW248" s="257"/>
      <c r="AX248" s="257"/>
      <c r="AY248" s="257"/>
      <c r="AZ248" s="257"/>
      <c r="BA248" s="257"/>
      <c r="BB248" s="257"/>
      <c r="BC248" s="257"/>
      <c r="BD248" s="257"/>
      <c r="BE248" s="257"/>
      <c r="BF248" s="257"/>
      <c r="BG248" s="257"/>
      <c r="BH248" s="257"/>
      <c r="BI248" s="257"/>
      <c r="BJ248" s="257"/>
      <c r="BK248" s="257"/>
      <c r="BL248" s="257"/>
      <c r="BM248" s="257"/>
      <c r="BN248" s="257"/>
      <c r="BO248" s="257"/>
      <c r="BP248" s="257"/>
      <c r="BQ248" s="257"/>
      <c r="BR248" s="257"/>
      <c r="BS248" s="257"/>
      <c r="BT248" s="257"/>
      <c r="BU248" s="257"/>
      <c r="BV248" s="257"/>
      <c r="BW248" s="257"/>
      <c r="BX248" s="257"/>
      <c r="BY248" s="257"/>
      <c r="BZ248" s="257"/>
      <c r="CA248" s="257"/>
      <c r="CB248" s="257"/>
      <c r="CC248" s="257"/>
      <c r="CD248" s="257"/>
      <c r="CE248" s="257"/>
      <c r="CF248" s="257"/>
      <c r="CG248" s="257"/>
      <c r="CH248" s="257"/>
      <c r="CI248" s="257"/>
      <c r="CJ248" s="257"/>
      <c r="CK248" s="257"/>
      <c r="CL248" s="257"/>
      <c r="CM248" s="257"/>
      <c r="CN248" s="257"/>
      <c r="CO248" s="257"/>
      <c r="CP248" s="257"/>
      <c r="CQ248" s="257"/>
      <c r="CR248" s="257"/>
      <c r="CS248" s="257"/>
      <c r="CT248" s="257"/>
      <c r="CU248" s="257"/>
      <c r="CV248" s="257"/>
      <c r="CW248" s="257"/>
      <c r="CX248" s="257"/>
      <c r="CY248" s="257"/>
      <c r="CZ248" s="257"/>
      <c r="DA248" s="257"/>
      <c r="DB248" s="257"/>
      <c r="DC248" s="257"/>
      <c r="DD248" s="257"/>
      <c r="DE248" s="257"/>
      <c r="DF248" s="257"/>
      <c r="DG248" s="257"/>
      <c r="DH248" s="257"/>
      <c r="DI248" s="257"/>
      <c r="DJ248" s="257"/>
      <c r="DK248" s="257"/>
      <c r="DL248" s="257"/>
    </row>
    <row r="249" spans="1:116" x14ac:dyDescent="0.35">
      <c r="A249" s="257"/>
      <c r="B249" s="257"/>
      <c r="C249" s="257"/>
      <c r="D249" s="257"/>
      <c r="E249" s="257"/>
      <c r="F249" s="257"/>
      <c r="G249" s="257"/>
      <c r="H249" s="257"/>
      <c r="I249" s="257"/>
      <c r="J249" s="257"/>
      <c r="K249" s="257"/>
      <c r="L249" s="257"/>
      <c r="M249" s="257"/>
      <c r="N249" s="257"/>
      <c r="O249" s="257"/>
      <c r="P249" s="257"/>
      <c r="Q249" s="257"/>
      <c r="R249" s="257"/>
      <c r="S249" s="257"/>
      <c r="T249" s="257"/>
      <c r="U249" s="257"/>
      <c r="V249" s="257"/>
      <c r="W249" s="257"/>
      <c r="X249" s="257"/>
      <c r="Y249" s="257"/>
      <c r="Z249" s="257"/>
      <c r="AA249" s="257"/>
      <c r="AB249" s="257"/>
      <c r="AC249" s="257"/>
      <c r="AD249" s="257"/>
      <c r="AE249" s="257"/>
      <c r="AF249" s="257"/>
      <c r="AG249" s="257"/>
      <c r="AH249" s="257"/>
      <c r="AI249" s="257"/>
      <c r="AJ249" s="257"/>
      <c r="AK249" s="257"/>
      <c r="AL249" s="257"/>
      <c r="AM249" s="257"/>
      <c r="AN249" s="257"/>
      <c r="AO249" s="257"/>
      <c r="AP249" s="257"/>
      <c r="AQ249" s="257"/>
      <c r="AR249" s="257"/>
      <c r="AS249" s="257"/>
      <c r="AT249" s="257"/>
      <c r="AU249" s="257"/>
      <c r="AV249" s="257"/>
      <c r="AW249" s="257"/>
      <c r="AX249" s="257"/>
      <c r="AY249" s="257"/>
      <c r="AZ249" s="257"/>
      <c r="BA249" s="257"/>
      <c r="BB249" s="257"/>
      <c r="BC249" s="257"/>
      <c r="BD249" s="257"/>
      <c r="BE249" s="257"/>
      <c r="BF249" s="257"/>
      <c r="BG249" s="257"/>
      <c r="BH249" s="257"/>
      <c r="BI249" s="257"/>
      <c r="BJ249" s="257"/>
      <c r="BK249" s="257"/>
      <c r="BL249" s="257"/>
      <c r="BM249" s="257"/>
      <c r="BN249" s="257"/>
      <c r="BO249" s="257"/>
      <c r="BP249" s="257"/>
      <c r="BQ249" s="257"/>
      <c r="BR249" s="257"/>
      <c r="BS249" s="257"/>
      <c r="BT249" s="257"/>
      <c r="BU249" s="257"/>
      <c r="BV249" s="257"/>
      <c r="BW249" s="257"/>
      <c r="BX249" s="257"/>
      <c r="BY249" s="257"/>
      <c r="BZ249" s="257"/>
      <c r="CA249" s="257"/>
      <c r="CB249" s="257"/>
      <c r="CC249" s="257"/>
      <c r="CD249" s="257"/>
      <c r="CE249" s="257"/>
      <c r="CF249" s="257"/>
      <c r="CG249" s="257"/>
      <c r="CH249" s="257"/>
      <c r="CI249" s="257"/>
      <c r="CJ249" s="257"/>
      <c r="CK249" s="257"/>
      <c r="CL249" s="257"/>
      <c r="CM249" s="257"/>
      <c r="CN249" s="257"/>
      <c r="CO249" s="257"/>
      <c r="CP249" s="257"/>
      <c r="CQ249" s="257"/>
      <c r="CR249" s="257"/>
      <c r="CS249" s="257"/>
      <c r="CT249" s="257"/>
      <c r="CU249" s="257"/>
      <c r="CV249" s="257"/>
      <c r="CW249" s="257"/>
      <c r="CX249" s="257"/>
      <c r="CY249" s="257"/>
      <c r="CZ249" s="257"/>
      <c r="DA249" s="257"/>
      <c r="DB249" s="257"/>
      <c r="DC249" s="257"/>
      <c r="DD249" s="257"/>
      <c r="DE249" s="257"/>
      <c r="DF249" s="257"/>
      <c r="DG249" s="257"/>
      <c r="DH249" s="257"/>
      <c r="DI249" s="257"/>
      <c r="DJ249" s="257"/>
      <c r="DK249" s="257"/>
      <c r="DL249" s="257"/>
    </row>
    <row r="250" spans="1:116" x14ac:dyDescent="0.35">
      <c r="A250" s="257"/>
      <c r="B250" s="257"/>
      <c r="C250" s="257"/>
      <c r="D250" s="257"/>
      <c r="E250" s="257"/>
      <c r="F250" s="257"/>
      <c r="G250" s="257"/>
      <c r="H250" s="257"/>
      <c r="I250" s="257"/>
      <c r="J250" s="257"/>
      <c r="K250" s="257"/>
      <c r="L250" s="257"/>
      <c r="M250" s="257"/>
      <c r="N250" s="257"/>
      <c r="O250" s="257"/>
      <c r="P250" s="257"/>
      <c r="Q250" s="257"/>
      <c r="R250" s="257"/>
      <c r="S250" s="257"/>
      <c r="T250" s="257"/>
      <c r="U250" s="257"/>
      <c r="V250" s="257"/>
      <c r="W250" s="257"/>
      <c r="X250" s="257"/>
      <c r="Y250" s="257"/>
      <c r="Z250" s="257"/>
      <c r="AA250" s="257"/>
      <c r="AB250" s="257"/>
      <c r="AC250" s="257"/>
      <c r="AD250" s="257"/>
      <c r="AE250" s="257"/>
      <c r="AF250" s="257"/>
      <c r="AG250" s="257"/>
      <c r="AH250" s="257"/>
      <c r="AI250" s="257"/>
      <c r="AJ250" s="257"/>
      <c r="AK250" s="257"/>
      <c r="AL250" s="257"/>
      <c r="AM250" s="257"/>
      <c r="AN250" s="257"/>
      <c r="AO250" s="257"/>
      <c r="AP250" s="257"/>
      <c r="AQ250" s="257"/>
      <c r="AR250" s="257"/>
      <c r="AS250" s="257"/>
      <c r="AT250" s="257"/>
      <c r="AU250" s="257"/>
      <c r="AV250" s="257"/>
      <c r="AW250" s="257"/>
      <c r="AX250" s="257"/>
      <c r="AY250" s="257"/>
      <c r="AZ250" s="257"/>
      <c r="BA250" s="257"/>
      <c r="BB250" s="257"/>
      <c r="BC250" s="257"/>
      <c r="BD250" s="257"/>
      <c r="BE250" s="257"/>
      <c r="BF250" s="257"/>
      <c r="BG250" s="257"/>
      <c r="BH250" s="257"/>
      <c r="BI250" s="257"/>
      <c r="BJ250" s="257"/>
      <c r="BK250" s="257"/>
      <c r="BL250" s="257"/>
      <c r="BM250" s="257"/>
      <c r="BN250" s="257"/>
      <c r="BO250" s="257"/>
      <c r="BP250" s="257"/>
      <c r="BQ250" s="257"/>
      <c r="BR250" s="257"/>
      <c r="BS250" s="257"/>
      <c r="BT250" s="257"/>
      <c r="BU250" s="257"/>
      <c r="BV250" s="257"/>
      <c r="BW250" s="257"/>
      <c r="BX250" s="257"/>
      <c r="BY250" s="257"/>
      <c r="BZ250" s="257"/>
      <c r="CA250" s="257"/>
      <c r="CB250" s="257"/>
      <c r="CC250" s="257"/>
      <c r="CD250" s="257"/>
      <c r="CE250" s="257"/>
      <c r="CF250" s="257"/>
      <c r="CG250" s="257"/>
      <c r="CH250" s="257"/>
      <c r="CI250" s="257"/>
      <c r="CJ250" s="257"/>
      <c r="CK250" s="257"/>
      <c r="CL250" s="257"/>
      <c r="CM250" s="257"/>
      <c r="CN250" s="257"/>
      <c r="CO250" s="257"/>
      <c r="CP250" s="257"/>
      <c r="CQ250" s="257"/>
      <c r="CR250" s="257"/>
      <c r="CS250" s="257"/>
      <c r="CT250" s="257"/>
      <c r="CU250" s="257"/>
      <c r="CV250" s="257"/>
      <c r="CW250" s="257"/>
      <c r="CX250" s="257"/>
      <c r="CY250" s="257"/>
      <c r="CZ250" s="257"/>
      <c r="DA250" s="257"/>
      <c r="DB250" s="257"/>
      <c r="DC250" s="257"/>
      <c r="DD250" s="257"/>
      <c r="DE250" s="257"/>
      <c r="DF250" s="257"/>
      <c r="DG250" s="257"/>
      <c r="DH250" s="257"/>
      <c r="DI250" s="257"/>
      <c r="DJ250" s="257"/>
      <c r="DK250" s="257"/>
      <c r="DL250" s="257"/>
    </row>
    <row r="251" spans="1:116" x14ac:dyDescent="0.35">
      <c r="A251" s="257"/>
      <c r="B251" s="257"/>
      <c r="C251" s="257"/>
      <c r="D251" s="257"/>
      <c r="E251" s="257"/>
      <c r="F251" s="257"/>
      <c r="G251" s="257"/>
      <c r="H251" s="257"/>
      <c r="I251" s="257"/>
      <c r="J251" s="257"/>
      <c r="K251" s="257"/>
      <c r="L251" s="257"/>
      <c r="M251" s="257"/>
      <c r="N251" s="257"/>
      <c r="O251" s="257"/>
      <c r="P251" s="257"/>
      <c r="Q251" s="257"/>
      <c r="R251" s="257"/>
      <c r="S251" s="257"/>
      <c r="T251" s="257"/>
      <c r="U251" s="257"/>
      <c r="V251" s="257"/>
      <c r="W251" s="257"/>
      <c r="X251" s="257"/>
      <c r="Y251" s="257"/>
      <c r="Z251" s="257"/>
      <c r="AA251" s="257"/>
      <c r="AB251" s="257"/>
      <c r="AC251" s="257"/>
      <c r="AD251" s="257"/>
      <c r="AE251" s="257"/>
      <c r="AF251" s="257"/>
      <c r="AG251" s="257"/>
      <c r="AH251" s="257"/>
      <c r="AI251" s="257"/>
      <c r="AJ251" s="257"/>
      <c r="AK251" s="257"/>
      <c r="AL251" s="257"/>
      <c r="AM251" s="257"/>
      <c r="AN251" s="257"/>
      <c r="AO251" s="257"/>
      <c r="AP251" s="257"/>
      <c r="AQ251" s="257"/>
      <c r="AR251" s="257"/>
      <c r="AS251" s="257"/>
      <c r="AT251" s="257"/>
      <c r="AU251" s="257"/>
      <c r="AV251" s="257"/>
      <c r="AW251" s="257"/>
      <c r="AX251" s="257"/>
      <c r="AY251" s="257"/>
      <c r="AZ251" s="257"/>
      <c r="BA251" s="257"/>
      <c r="BB251" s="257"/>
      <c r="BC251" s="257"/>
      <c r="BD251" s="257"/>
      <c r="BE251" s="257"/>
      <c r="BF251" s="257"/>
      <c r="BG251" s="257"/>
      <c r="BH251" s="257"/>
      <c r="BI251" s="257"/>
      <c r="BJ251" s="257"/>
      <c r="BK251" s="257"/>
      <c r="BL251" s="257"/>
      <c r="BM251" s="257"/>
      <c r="BN251" s="257"/>
      <c r="BO251" s="257"/>
      <c r="BP251" s="257"/>
      <c r="BQ251" s="257"/>
      <c r="BR251" s="257"/>
      <c r="BS251" s="257"/>
      <c r="BT251" s="257"/>
      <c r="BU251" s="257"/>
      <c r="BV251" s="257"/>
      <c r="BW251" s="257"/>
      <c r="BX251" s="257"/>
      <c r="BY251" s="257"/>
      <c r="BZ251" s="257"/>
      <c r="CA251" s="257"/>
      <c r="CB251" s="257"/>
      <c r="CC251" s="257"/>
      <c r="CD251" s="257"/>
      <c r="CE251" s="257"/>
      <c r="CF251" s="257"/>
      <c r="CG251" s="257"/>
      <c r="CH251" s="257"/>
      <c r="CI251" s="257"/>
      <c r="CJ251" s="257"/>
      <c r="CK251" s="257"/>
      <c r="CL251" s="257"/>
      <c r="CM251" s="257"/>
      <c r="CN251" s="257"/>
      <c r="CO251" s="257"/>
      <c r="CP251" s="257"/>
      <c r="CQ251" s="257"/>
      <c r="CR251" s="257"/>
      <c r="CS251" s="257"/>
      <c r="CT251" s="257"/>
      <c r="CU251" s="257"/>
      <c r="CV251" s="257"/>
      <c r="CW251" s="257"/>
      <c r="CX251" s="257"/>
      <c r="CY251" s="257"/>
      <c r="CZ251" s="257"/>
      <c r="DA251" s="257"/>
      <c r="DB251" s="257"/>
      <c r="DC251" s="257"/>
      <c r="DD251" s="257"/>
      <c r="DE251" s="257"/>
      <c r="DF251" s="257"/>
      <c r="DG251" s="257"/>
      <c r="DH251" s="257"/>
      <c r="DI251" s="257"/>
      <c r="DJ251" s="257"/>
      <c r="DK251" s="257"/>
      <c r="DL251" s="257"/>
    </row>
    <row r="252" spans="1:116" x14ac:dyDescent="0.35">
      <c r="A252" s="257"/>
      <c r="B252" s="257"/>
      <c r="C252" s="257"/>
      <c r="D252" s="257"/>
      <c r="E252" s="257"/>
      <c r="F252" s="257"/>
      <c r="G252" s="257"/>
      <c r="H252" s="257"/>
      <c r="I252" s="257"/>
      <c r="J252" s="257"/>
      <c r="K252" s="257"/>
      <c r="L252" s="257"/>
      <c r="M252" s="257"/>
      <c r="N252" s="257"/>
      <c r="O252" s="257"/>
      <c r="P252" s="257"/>
      <c r="Q252" s="257"/>
      <c r="R252" s="257"/>
      <c r="S252" s="257"/>
      <c r="T252" s="257"/>
      <c r="U252" s="257"/>
      <c r="V252" s="257"/>
      <c r="W252" s="257"/>
      <c r="X252" s="257"/>
      <c r="Y252" s="257"/>
      <c r="Z252" s="257"/>
      <c r="AA252" s="257"/>
      <c r="AB252" s="257"/>
      <c r="AC252" s="257"/>
      <c r="AD252" s="257"/>
      <c r="AE252" s="257"/>
      <c r="AF252" s="257"/>
      <c r="AG252" s="257"/>
      <c r="AH252" s="257"/>
      <c r="AI252" s="257"/>
      <c r="AJ252" s="257"/>
      <c r="AK252" s="257"/>
      <c r="AL252" s="257"/>
      <c r="AM252" s="257"/>
      <c r="AN252" s="257"/>
      <c r="AO252" s="257"/>
      <c r="AP252" s="257"/>
      <c r="AQ252" s="257"/>
      <c r="AR252" s="257"/>
      <c r="AS252" s="257"/>
      <c r="AT252" s="257"/>
      <c r="AU252" s="257"/>
      <c r="AV252" s="257"/>
      <c r="AW252" s="257"/>
      <c r="AX252" s="257"/>
      <c r="AY252" s="257"/>
      <c r="AZ252" s="257"/>
      <c r="BA252" s="257"/>
      <c r="BB252" s="257"/>
      <c r="BC252" s="257"/>
      <c r="BD252" s="257"/>
      <c r="BE252" s="257"/>
      <c r="BF252" s="257"/>
      <c r="BG252" s="257"/>
      <c r="BH252" s="257"/>
      <c r="BI252" s="257"/>
      <c r="BJ252" s="257"/>
      <c r="BK252" s="257"/>
      <c r="BL252" s="257"/>
      <c r="BM252" s="257"/>
      <c r="BN252" s="257"/>
      <c r="BO252" s="257"/>
      <c r="BP252" s="257"/>
      <c r="BQ252" s="257"/>
      <c r="BR252" s="257"/>
      <c r="BS252" s="257"/>
      <c r="BT252" s="257"/>
      <c r="BU252" s="257"/>
      <c r="BV252" s="257"/>
      <c r="BW252" s="257"/>
      <c r="BX252" s="257"/>
      <c r="BY252" s="257"/>
      <c r="BZ252" s="257"/>
      <c r="CA252" s="257"/>
      <c r="CB252" s="257"/>
      <c r="CC252" s="257"/>
      <c r="CD252" s="257"/>
      <c r="CE252" s="257"/>
      <c r="CF252" s="257"/>
      <c r="CG252" s="257"/>
      <c r="CH252" s="257"/>
      <c r="CI252" s="257"/>
      <c r="CJ252" s="257"/>
      <c r="CK252" s="257"/>
      <c r="CL252" s="257"/>
      <c r="CM252" s="257"/>
      <c r="CN252" s="257"/>
      <c r="CO252" s="257"/>
      <c r="CP252" s="257"/>
      <c r="CQ252" s="257"/>
      <c r="CR252" s="257"/>
      <c r="CS252" s="257"/>
      <c r="CT252" s="257"/>
      <c r="CU252" s="257"/>
      <c r="CV252" s="257"/>
      <c r="CW252" s="257"/>
      <c r="CX252" s="257"/>
      <c r="CY252" s="257"/>
      <c r="CZ252" s="257"/>
      <c r="DA252" s="257"/>
      <c r="DB252" s="257"/>
      <c r="DC252" s="257"/>
      <c r="DD252" s="257"/>
      <c r="DE252" s="257"/>
      <c r="DF252" s="257"/>
      <c r="DG252" s="257"/>
      <c r="DH252" s="257"/>
      <c r="DI252" s="257"/>
      <c r="DJ252" s="257"/>
      <c r="DK252" s="257"/>
      <c r="DL252" s="257"/>
    </row>
    <row r="253" spans="1:116" x14ac:dyDescent="0.35">
      <c r="A253" s="257"/>
      <c r="B253" s="257"/>
      <c r="C253" s="257"/>
      <c r="D253" s="257"/>
      <c r="E253" s="257"/>
      <c r="F253" s="257"/>
      <c r="G253" s="257"/>
      <c r="H253" s="257"/>
      <c r="I253" s="257"/>
      <c r="J253" s="257"/>
      <c r="K253" s="257"/>
      <c r="L253" s="257"/>
      <c r="M253" s="257"/>
      <c r="N253" s="257"/>
      <c r="O253" s="257"/>
      <c r="P253" s="257"/>
      <c r="Q253" s="257"/>
      <c r="R253" s="257"/>
      <c r="S253" s="257"/>
      <c r="T253" s="257"/>
      <c r="U253" s="257"/>
      <c r="V253" s="257"/>
      <c r="W253" s="257"/>
      <c r="X253" s="257"/>
      <c r="Y253" s="257"/>
      <c r="Z253" s="257"/>
      <c r="AA253" s="257"/>
      <c r="AB253" s="257"/>
      <c r="AC253" s="257"/>
      <c r="AD253" s="257"/>
      <c r="AE253" s="257"/>
      <c r="AF253" s="257"/>
      <c r="AG253" s="257"/>
      <c r="AH253" s="257"/>
      <c r="AI253" s="257"/>
      <c r="AJ253" s="257"/>
      <c r="AK253" s="257"/>
      <c r="AL253" s="257"/>
      <c r="AM253" s="257"/>
      <c r="AN253" s="257"/>
      <c r="AO253" s="257"/>
      <c r="AP253" s="257"/>
      <c r="AQ253" s="257"/>
      <c r="AR253" s="257"/>
      <c r="AS253" s="257"/>
      <c r="AT253" s="257"/>
      <c r="AU253" s="257"/>
      <c r="AV253" s="257"/>
      <c r="AW253" s="257"/>
      <c r="AX253" s="257"/>
      <c r="AY253" s="257"/>
      <c r="AZ253" s="257"/>
      <c r="BA253" s="257"/>
      <c r="BB253" s="257"/>
      <c r="BC253" s="257"/>
      <c r="BD253" s="257"/>
      <c r="BE253" s="257"/>
      <c r="BF253" s="257"/>
      <c r="BG253" s="257"/>
      <c r="BH253" s="257"/>
      <c r="BI253" s="257"/>
      <c r="BJ253" s="257"/>
      <c r="BK253" s="257"/>
      <c r="BL253" s="257"/>
      <c r="BM253" s="257"/>
      <c r="BN253" s="257"/>
      <c r="BO253" s="257"/>
      <c r="BP253" s="257"/>
      <c r="BQ253" s="257"/>
      <c r="BR253" s="257"/>
      <c r="BS253" s="257"/>
      <c r="BT253" s="257"/>
      <c r="BU253" s="257"/>
      <c r="BV253" s="257"/>
      <c r="BW253" s="257"/>
      <c r="BX253" s="257"/>
      <c r="BY253" s="257"/>
      <c r="BZ253" s="257"/>
      <c r="CA253" s="257"/>
      <c r="CB253" s="257"/>
      <c r="CC253" s="257"/>
      <c r="CD253" s="257"/>
      <c r="CE253" s="257"/>
      <c r="CF253" s="257"/>
      <c r="CG253" s="257"/>
      <c r="CH253" s="257"/>
      <c r="CI253" s="257"/>
      <c r="CJ253" s="257"/>
      <c r="CK253" s="257"/>
      <c r="CL253" s="257"/>
      <c r="CM253" s="257"/>
      <c r="CN253" s="257"/>
      <c r="CO253" s="257"/>
      <c r="CP253" s="257"/>
      <c r="CQ253" s="257"/>
      <c r="CR253" s="257"/>
      <c r="CS253" s="257"/>
      <c r="CT253" s="257"/>
      <c r="CU253" s="257"/>
      <c r="CV253" s="257"/>
      <c r="CW253" s="257"/>
      <c r="CX253" s="257"/>
      <c r="CY253" s="257"/>
      <c r="CZ253" s="257"/>
      <c r="DA253" s="257"/>
      <c r="DB253" s="257"/>
      <c r="DC253" s="257"/>
      <c r="DD253" s="257"/>
      <c r="DE253" s="257"/>
      <c r="DF253" s="257"/>
      <c r="DG253" s="257"/>
      <c r="DH253" s="257"/>
      <c r="DI253" s="257"/>
      <c r="DJ253" s="257"/>
      <c r="DK253" s="257"/>
      <c r="DL253" s="257"/>
    </row>
    <row r="254" spans="1:116" x14ac:dyDescent="0.35">
      <c r="A254" s="257"/>
      <c r="B254" s="257"/>
      <c r="C254" s="257"/>
      <c r="D254" s="257"/>
      <c r="E254" s="257"/>
      <c r="F254" s="257"/>
      <c r="G254" s="257"/>
      <c r="H254" s="257"/>
      <c r="I254" s="257"/>
      <c r="J254" s="257"/>
      <c r="K254" s="257"/>
      <c r="L254" s="257"/>
      <c r="M254" s="257"/>
      <c r="N254" s="257"/>
      <c r="O254" s="257"/>
      <c r="P254" s="257"/>
      <c r="Q254" s="257"/>
      <c r="R254" s="257"/>
      <c r="S254" s="257"/>
      <c r="T254" s="257"/>
      <c r="U254" s="257"/>
      <c r="V254" s="257"/>
      <c r="W254" s="257"/>
      <c r="X254" s="257"/>
      <c r="Y254" s="257"/>
      <c r="Z254" s="257"/>
      <c r="AA254" s="257"/>
      <c r="AB254" s="257"/>
      <c r="AC254" s="257"/>
      <c r="AD254" s="257"/>
      <c r="AE254" s="257"/>
      <c r="AF254" s="257"/>
      <c r="AG254" s="257"/>
      <c r="AH254" s="257"/>
      <c r="AI254" s="257"/>
      <c r="AJ254" s="257"/>
      <c r="AK254" s="257"/>
      <c r="AL254" s="257"/>
      <c r="AM254" s="257"/>
      <c r="AN254" s="257"/>
      <c r="AO254" s="257"/>
      <c r="AP254" s="257"/>
      <c r="AQ254" s="257"/>
      <c r="AR254" s="257"/>
      <c r="AS254" s="257"/>
      <c r="AT254" s="257"/>
      <c r="AU254" s="257"/>
      <c r="AV254" s="257"/>
      <c r="AW254" s="257"/>
      <c r="AX254" s="257"/>
      <c r="AY254" s="257"/>
      <c r="AZ254" s="257"/>
      <c r="BA254" s="257"/>
      <c r="BB254" s="257"/>
      <c r="BC254" s="257"/>
      <c r="BD254" s="257"/>
      <c r="BE254" s="257"/>
      <c r="BF254" s="257"/>
      <c r="BG254" s="257"/>
      <c r="BH254" s="257"/>
      <c r="BI254" s="257"/>
      <c r="BJ254" s="257"/>
      <c r="BK254" s="257"/>
      <c r="BL254" s="257"/>
      <c r="BM254" s="257"/>
      <c r="BN254" s="257"/>
      <c r="BO254" s="257"/>
      <c r="BP254" s="257"/>
      <c r="BQ254" s="257"/>
      <c r="BR254" s="257"/>
      <c r="BS254" s="257"/>
      <c r="BT254" s="257"/>
      <c r="BU254" s="257"/>
      <c r="BV254" s="257"/>
      <c r="BW254" s="257"/>
      <c r="BX254" s="257"/>
      <c r="BY254" s="257"/>
      <c r="BZ254" s="257"/>
      <c r="CA254" s="257"/>
      <c r="CB254" s="257"/>
      <c r="CC254" s="257"/>
      <c r="CD254" s="257"/>
      <c r="CE254" s="257"/>
      <c r="CF254" s="257"/>
      <c r="CG254" s="257"/>
      <c r="CH254" s="257"/>
      <c r="CI254" s="257"/>
      <c r="CJ254" s="257"/>
      <c r="CK254" s="257"/>
      <c r="CL254" s="257"/>
      <c r="CM254" s="257"/>
      <c r="CN254" s="257"/>
      <c r="CO254" s="257"/>
      <c r="CP254" s="257"/>
      <c r="CQ254" s="257"/>
      <c r="CR254" s="257"/>
      <c r="CS254" s="257"/>
      <c r="CT254" s="257"/>
      <c r="CU254" s="257"/>
      <c r="CV254" s="257"/>
      <c r="CW254" s="257"/>
      <c r="CX254" s="257"/>
      <c r="CY254" s="257"/>
      <c r="CZ254" s="257"/>
      <c r="DA254" s="257"/>
      <c r="DB254" s="257"/>
      <c r="DC254" s="257"/>
      <c r="DD254" s="257"/>
      <c r="DE254" s="257"/>
      <c r="DF254" s="257"/>
      <c r="DG254" s="257"/>
      <c r="DH254" s="257"/>
      <c r="DI254" s="257"/>
      <c r="DJ254" s="257"/>
      <c r="DK254" s="257"/>
      <c r="DL254" s="257"/>
    </row>
    <row r="255" spans="1:116" x14ac:dyDescent="0.35">
      <c r="A255" s="257"/>
      <c r="B255" s="257"/>
      <c r="C255" s="257"/>
      <c r="D255" s="257"/>
      <c r="E255" s="257"/>
      <c r="F255" s="257"/>
      <c r="G255" s="257"/>
      <c r="H255" s="257"/>
      <c r="I255" s="257"/>
      <c r="J255" s="257"/>
      <c r="K255" s="257"/>
      <c r="L255" s="257"/>
      <c r="M255" s="257"/>
      <c r="N255" s="257"/>
      <c r="O255" s="257"/>
      <c r="P255" s="257"/>
      <c r="Q255" s="257"/>
      <c r="R255" s="257"/>
      <c r="S255" s="257"/>
      <c r="T255" s="257"/>
      <c r="U255" s="257"/>
      <c r="V255" s="257"/>
      <c r="W255" s="257"/>
      <c r="X255" s="257"/>
      <c r="Y255" s="257"/>
      <c r="Z255" s="257"/>
      <c r="AA255" s="257"/>
      <c r="AB255" s="257"/>
      <c r="AC255" s="257"/>
      <c r="AD255" s="257"/>
      <c r="AE255" s="257"/>
      <c r="AF255" s="257"/>
      <c r="AG255" s="257"/>
      <c r="AH255" s="257"/>
      <c r="AI255" s="257"/>
      <c r="AJ255" s="257"/>
      <c r="AK255" s="257"/>
      <c r="AL255" s="257"/>
      <c r="AM255" s="257"/>
      <c r="AN255" s="257"/>
      <c r="AO255" s="257"/>
      <c r="AP255" s="257"/>
      <c r="AQ255" s="257"/>
      <c r="AR255" s="257"/>
      <c r="AS255" s="257"/>
      <c r="AT255" s="257"/>
      <c r="AU255" s="257"/>
      <c r="AV255" s="257"/>
      <c r="AW255" s="257"/>
      <c r="AX255" s="257"/>
      <c r="AY255" s="257"/>
      <c r="AZ255" s="257"/>
      <c r="BA255" s="257"/>
      <c r="BB255" s="257"/>
      <c r="BC255" s="257"/>
      <c r="BD255" s="257"/>
      <c r="BE255" s="257"/>
      <c r="BF255" s="257"/>
      <c r="BG255" s="257"/>
      <c r="BH255" s="257"/>
      <c r="BI255" s="257"/>
      <c r="BJ255" s="257"/>
      <c r="BK255" s="257"/>
      <c r="BL255" s="257"/>
      <c r="BM255" s="257"/>
      <c r="BN255" s="257"/>
      <c r="BO255" s="257"/>
      <c r="BP255" s="257"/>
      <c r="BQ255" s="257"/>
      <c r="BR255" s="257"/>
      <c r="BS255" s="257"/>
      <c r="BT255" s="257"/>
      <c r="BU255" s="257"/>
      <c r="BV255" s="257"/>
      <c r="BW255" s="257"/>
      <c r="BX255" s="257"/>
      <c r="BY255" s="257"/>
      <c r="BZ255" s="257"/>
      <c r="CA255" s="257"/>
      <c r="CB255" s="257"/>
      <c r="CC255" s="257"/>
      <c r="CD255" s="257"/>
      <c r="CE255" s="257"/>
      <c r="CF255" s="257"/>
      <c r="CG255" s="257"/>
      <c r="CH255" s="257"/>
      <c r="CI255" s="257"/>
      <c r="CJ255" s="257"/>
      <c r="CK255" s="257"/>
      <c r="CL255" s="257"/>
      <c r="CM255" s="257"/>
      <c r="CN255" s="257"/>
      <c r="CO255" s="257"/>
      <c r="CP255" s="257"/>
      <c r="CQ255" s="257"/>
      <c r="CR255" s="257"/>
      <c r="CS255" s="257"/>
      <c r="CT255" s="257"/>
      <c r="CU255" s="257"/>
      <c r="CV255" s="257"/>
      <c r="CW255" s="257"/>
      <c r="CX255" s="257"/>
      <c r="CY255" s="257"/>
      <c r="CZ255" s="257"/>
      <c r="DA255" s="257"/>
      <c r="DB255" s="257"/>
      <c r="DC255" s="257"/>
      <c r="DD255" s="257"/>
      <c r="DE255" s="257"/>
      <c r="DF255" s="257"/>
      <c r="DG255" s="257"/>
      <c r="DH255" s="257"/>
      <c r="DI255" s="257"/>
      <c r="DJ255" s="257"/>
      <c r="DK255" s="257"/>
      <c r="DL255" s="257"/>
    </row>
    <row r="256" spans="1:116" x14ac:dyDescent="0.35">
      <c r="A256" s="257"/>
      <c r="B256" s="257"/>
      <c r="C256" s="257"/>
      <c r="D256" s="257"/>
      <c r="E256" s="257"/>
      <c r="F256" s="257"/>
      <c r="G256" s="257"/>
      <c r="H256" s="257"/>
      <c r="I256" s="257"/>
      <c r="J256" s="257"/>
      <c r="K256" s="257"/>
      <c r="L256" s="257"/>
      <c r="M256" s="257"/>
      <c r="N256" s="257"/>
      <c r="O256" s="257"/>
      <c r="P256" s="257"/>
      <c r="Q256" s="257"/>
      <c r="R256" s="257"/>
      <c r="S256" s="257"/>
      <c r="T256" s="257"/>
      <c r="U256" s="257"/>
      <c r="V256" s="257"/>
      <c r="W256" s="257"/>
      <c r="X256" s="257"/>
      <c r="Y256" s="257"/>
      <c r="Z256" s="257"/>
      <c r="AA256" s="257"/>
      <c r="AB256" s="257"/>
      <c r="AC256" s="257"/>
      <c r="AD256" s="257"/>
      <c r="AE256" s="257"/>
      <c r="AF256" s="257"/>
      <c r="AG256" s="257"/>
      <c r="AH256" s="257"/>
      <c r="AI256" s="257"/>
      <c r="AJ256" s="257"/>
      <c r="AK256" s="257"/>
      <c r="AL256" s="257"/>
      <c r="AM256" s="257"/>
      <c r="AN256" s="257"/>
      <c r="AO256" s="257"/>
      <c r="AP256" s="257"/>
      <c r="AQ256" s="257"/>
      <c r="AR256" s="257"/>
      <c r="AS256" s="257"/>
      <c r="AT256" s="257"/>
      <c r="AU256" s="257"/>
      <c r="AV256" s="257"/>
      <c r="AW256" s="257"/>
      <c r="AX256" s="257"/>
      <c r="AY256" s="257"/>
      <c r="AZ256" s="257"/>
      <c r="BA256" s="257"/>
      <c r="BB256" s="257"/>
      <c r="BC256" s="257"/>
      <c r="BD256" s="257"/>
      <c r="BE256" s="257"/>
      <c r="BF256" s="257"/>
      <c r="BG256" s="257"/>
      <c r="BH256" s="257"/>
      <c r="BI256" s="257"/>
      <c r="BJ256" s="257"/>
      <c r="BK256" s="257"/>
      <c r="BL256" s="257"/>
      <c r="BM256" s="257"/>
      <c r="BN256" s="257"/>
      <c r="BO256" s="257"/>
      <c r="BP256" s="257"/>
      <c r="BQ256" s="257"/>
      <c r="BR256" s="257"/>
      <c r="BS256" s="257"/>
      <c r="BT256" s="257"/>
      <c r="BU256" s="257"/>
      <c r="BV256" s="257"/>
      <c r="BW256" s="257"/>
      <c r="BX256" s="257"/>
      <c r="BY256" s="257"/>
      <c r="BZ256" s="257"/>
      <c r="CA256" s="257"/>
      <c r="CB256" s="257"/>
      <c r="CC256" s="257"/>
      <c r="CD256" s="257"/>
      <c r="CE256" s="257"/>
      <c r="CF256" s="257"/>
      <c r="CG256" s="257"/>
      <c r="CH256" s="257"/>
      <c r="CI256" s="257"/>
      <c r="CJ256" s="257"/>
      <c r="CK256" s="257"/>
      <c r="CL256" s="257"/>
      <c r="CM256" s="257"/>
      <c r="CN256" s="257"/>
      <c r="CO256" s="257"/>
      <c r="CP256" s="257"/>
      <c r="CQ256" s="257"/>
      <c r="CR256" s="257"/>
      <c r="CS256" s="257"/>
      <c r="CT256" s="257"/>
      <c r="CU256" s="257"/>
      <c r="CV256" s="257"/>
      <c r="CW256" s="257"/>
      <c r="CX256" s="257"/>
      <c r="CY256" s="257"/>
      <c r="CZ256" s="257"/>
      <c r="DA256" s="257"/>
      <c r="DB256" s="257"/>
      <c r="DC256" s="257"/>
      <c r="DD256" s="257"/>
      <c r="DE256" s="257"/>
      <c r="DF256" s="257"/>
      <c r="DG256" s="257"/>
      <c r="DH256" s="257"/>
      <c r="DI256" s="257"/>
      <c r="DJ256" s="257"/>
      <c r="DK256" s="257"/>
      <c r="DL256" s="257"/>
    </row>
    <row r="257" spans="1:116" x14ac:dyDescent="0.35">
      <c r="A257" s="257"/>
      <c r="B257" s="257"/>
      <c r="C257" s="257"/>
      <c r="D257" s="257"/>
      <c r="E257" s="257"/>
      <c r="F257" s="257"/>
      <c r="G257" s="257"/>
      <c r="H257" s="257"/>
      <c r="I257" s="257"/>
      <c r="J257" s="257"/>
      <c r="K257" s="257"/>
      <c r="L257" s="257"/>
      <c r="M257" s="257"/>
      <c r="N257" s="257"/>
      <c r="O257" s="257"/>
      <c r="P257" s="257"/>
      <c r="Q257" s="257"/>
      <c r="R257" s="257"/>
      <c r="S257" s="257"/>
      <c r="T257" s="257"/>
      <c r="U257" s="257"/>
      <c r="V257" s="257"/>
      <c r="W257" s="257"/>
      <c r="X257" s="257"/>
      <c r="Y257" s="257"/>
      <c r="Z257" s="257"/>
      <c r="AA257" s="257"/>
      <c r="AB257" s="257"/>
      <c r="AC257" s="257"/>
      <c r="AD257" s="257"/>
      <c r="AE257" s="257"/>
      <c r="AF257" s="257"/>
      <c r="AG257" s="257"/>
      <c r="AH257" s="257"/>
      <c r="AI257" s="257"/>
      <c r="AJ257" s="257"/>
      <c r="AK257" s="257"/>
      <c r="AL257" s="257"/>
      <c r="AM257" s="257"/>
      <c r="AN257" s="257"/>
      <c r="AO257" s="257"/>
      <c r="AP257" s="257"/>
      <c r="AQ257" s="257"/>
      <c r="AR257" s="257"/>
      <c r="AS257" s="257"/>
      <c r="AT257" s="257"/>
      <c r="AU257" s="257"/>
      <c r="AV257" s="257"/>
      <c r="AW257" s="257"/>
      <c r="AX257" s="257"/>
      <c r="AY257" s="257"/>
      <c r="AZ257" s="257"/>
      <c r="BA257" s="257"/>
      <c r="BB257" s="257"/>
      <c r="BC257" s="257"/>
      <c r="BD257" s="257"/>
      <c r="BE257" s="257"/>
      <c r="BF257" s="257"/>
      <c r="BG257" s="257"/>
      <c r="BH257" s="257"/>
      <c r="BI257" s="257"/>
      <c r="BJ257" s="257"/>
      <c r="BK257" s="257"/>
      <c r="BL257" s="257"/>
      <c r="BM257" s="257"/>
      <c r="BN257" s="257"/>
      <c r="BO257" s="257"/>
      <c r="BP257" s="257"/>
      <c r="BQ257" s="257"/>
      <c r="BR257" s="257"/>
      <c r="BS257" s="257"/>
      <c r="BT257" s="257"/>
      <c r="BU257" s="257"/>
      <c r="BV257" s="257"/>
      <c r="BW257" s="257"/>
      <c r="BX257" s="257"/>
      <c r="BY257" s="257"/>
      <c r="BZ257" s="257"/>
      <c r="CA257" s="257"/>
      <c r="CB257" s="257"/>
      <c r="CC257" s="257"/>
      <c r="CD257" s="257"/>
      <c r="CE257" s="257"/>
      <c r="CF257" s="257"/>
      <c r="CG257" s="257"/>
      <c r="CH257" s="257"/>
      <c r="CI257" s="257"/>
      <c r="CJ257" s="257"/>
      <c r="CK257" s="257"/>
      <c r="CL257" s="257"/>
      <c r="CM257" s="257"/>
      <c r="CN257" s="257"/>
      <c r="CO257" s="257"/>
      <c r="CP257" s="257"/>
      <c r="CQ257" s="257"/>
      <c r="CR257" s="257"/>
      <c r="CS257" s="257"/>
      <c r="CT257" s="257"/>
      <c r="CU257" s="257"/>
      <c r="CV257" s="257"/>
      <c r="CW257" s="257"/>
      <c r="CX257" s="257"/>
      <c r="CY257" s="257"/>
      <c r="CZ257" s="257"/>
      <c r="DA257" s="257"/>
      <c r="DB257" s="257"/>
      <c r="DC257" s="257"/>
      <c r="DD257" s="257"/>
      <c r="DE257" s="257"/>
      <c r="DF257" s="257"/>
      <c r="DG257" s="257"/>
      <c r="DH257" s="257"/>
      <c r="DI257" s="257"/>
      <c r="DJ257" s="257"/>
      <c r="DK257" s="257"/>
      <c r="DL257" s="257"/>
    </row>
    <row r="258" spans="1:116" x14ac:dyDescent="0.35">
      <c r="A258" s="257"/>
      <c r="B258" s="257"/>
      <c r="C258" s="257"/>
      <c r="D258" s="257"/>
      <c r="E258" s="257"/>
      <c r="F258" s="257"/>
      <c r="G258" s="257"/>
      <c r="H258" s="257"/>
      <c r="I258" s="257"/>
      <c r="J258" s="257"/>
      <c r="K258" s="257"/>
      <c r="L258" s="257"/>
      <c r="M258" s="257"/>
      <c r="N258" s="257"/>
      <c r="O258" s="257"/>
      <c r="P258" s="257"/>
      <c r="Q258" s="257"/>
      <c r="R258" s="257"/>
      <c r="S258" s="257"/>
      <c r="T258" s="257"/>
      <c r="U258" s="257"/>
      <c r="V258" s="257"/>
      <c r="W258" s="257"/>
      <c r="X258" s="257"/>
      <c r="Y258" s="257"/>
      <c r="Z258" s="257"/>
      <c r="AA258" s="257"/>
      <c r="AB258" s="257"/>
      <c r="AC258" s="257"/>
      <c r="AD258" s="257"/>
      <c r="AE258" s="257"/>
      <c r="AF258" s="257"/>
      <c r="AG258" s="257"/>
      <c r="AH258" s="257"/>
      <c r="AI258" s="257"/>
      <c r="AJ258" s="257"/>
      <c r="AK258" s="257"/>
      <c r="AL258" s="257"/>
      <c r="AM258" s="257"/>
      <c r="AN258" s="257"/>
      <c r="AO258" s="257"/>
      <c r="AP258" s="257"/>
      <c r="AQ258" s="257"/>
      <c r="AR258" s="257"/>
      <c r="AS258" s="257"/>
      <c r="AT258" s="257"/>
      <c r="AU258" s="257"/>
      <c r="AV258" s="257"/>
      <c r="AW258" s="257"/>
      <c r="AX258" s="257"/>
      <c r="AY258" s="257"/>
      <c r="AZ258" s="257"/>
      <c r="BA258" s="257"/>
      <c r="BB258" s="257"/>
      <c r="BC258" s="257"/>
      <c r="BD258" s="257"/>
      <c r="BE258" s="257"/>
      <c r="BF258" s="257"/>
      <c r="BG258" s="257"/>
      <c r="BH258" s="257"/>
      <c r="BI258" s="257"/>
      <c r="BJ258" s="257"/>
      <c r="BK258" s="257"/>
      <c r="BL258" s="257"/>
      <c r="BM258" s="257"/>
      <c r="BN258" s="257"/>
      <c r="BO258" s="257"/>
      <c r="BP258" s="257"/>
      <c r="BQ258" s="257"/>
      <c r="BR258" s="257"/>
      <c r="BS258" s="257"/>
      <c r="BT258" s="257"/>
      <c r="BU258" s="257"/>
      <c r="BV258" s="257"/>
      <c r="BW258" s="257"/>
      <c r="BX258" s="257"/>
      <c r="BY258" s="257"/>
      <c r="BZ258" s="257"/>
      <c r="CA258" s="257"/>
      <c r="CB258" s="257"/>
      <c r="CC258" s="257"/>
      <c r="CD258" s="257"/>
      <c r="CE258" s="257"/>
      <c r="CF258" s="257"/>
      <c r="CG258" s="257"/>
      <c r="CH258" s="257"/>
      <c r="CI258" s="257"/>
      <c r="CJ258" s="257"/>
      <c r="CK258" s="257"/>
      <c r="CL258" s="257"/>
      <c r="CM258" s="257"/>
      <c r="CN258" s="257"/>
      <c r="CO258" s="257"/>
      <c r="CP258" s="257"/>
      <c r="CQ258" s="257"/>
      <c r="CR258" s="257"/>
      <c r="CS258" s="257"/>
      <c r="CT258" s="257"/>
      <c r="CU258" s="257"/>
      <c r="CV258" s="257"/>
      <c r="CW258" s="257"/>
      <c r="CX258" s="257"/>
      <c r="CY258" s="257"/>
      <c r="CZ258" s="257"/>
      <c r="DA258" s="257"/>
      <c r="DB258" s="257"/>
      <c r="DC258" s="257"/>
      <c r="DD258" s="257"/>
      <c r="DE258" s="257"/>
      <c r="DF258" s="257"/>
      <c r="DG258" s="257"/>
      <c r="DH258" s="257"/>
      <c r="DI258" s="257"/>
      <c r="DJ258" s="257"/>
      <c r="DK258" s="257"/>
      <c r="DL258" s="257"/>
    </row>
    <row r="259" spans="1:116" x14ac:dyDescent="0.35">
      <c r="A259" s="257"/>
      <c r="B259" s="257"/>
      <c r="C259" s="257"/>
      <c r="D259" s="257"/>
      <c r="E259" s="257"/>
      <c r="F259" s="257"/>
      <c r="G259" s="257"/>
      <c r="H259" s="257"/>
      <c r="I259" s="257"/>
      <c r="J259" s="257"/>
      <c r="K259" s="257"/>
      <c r="L259" s="257"/>
      <c r="M259" s="257"/>
      <c r="N259" s="257"/>
      <c r="O259" s="257"/>
      <c r="P259" s="257"/>
      <c r="Q259" s="257"/>
      <c r="R259" s="257"/>
      <c r="S259" s="257"/>
      <c r="T259" s="257"/>
      <c r="U259" s="257"/>
      <c r="V259" s="257"/>
      <c r="W259" s="257"/>
      <c r="X259" s="257"/>
      <c r="Y259" s="257"/>
      <c r="Z259" s="257"/>
      <c r="AA259" s="257"/>
      <c r="AB259" s="257"/>
      <c r="AC259" s="257"/>
      <c r="AD259" s="257"/>
      <c r="AE259" s="257"/>
      <c r="AF259" s="257"/>
      <c r="AG259" s="257"/>
      <c r="AH259" s="257"/>
      <c r="AI259" s="257"/>
      <c r="AJ259" s="257"/>
      <c r="AK259" s="257"/>
      <c r="AL259" s="257"/>
      <c r="AM259" s="257"/>
      <c r="AN259" s="257"/>
      <c r="AO259" s="257"/>
      <c r="AP259" s="257"/>
      <c r="AQ259" s="257"/>
      <c r="AR259" s="257"/>
      <c r="AS259" s="257"/>
      <c r="AT259" s="257"/>
      <c r="AU259" s="257"/>
      <c r="AV259" s="257"/>
      <c r="AW259" s="257"/>
      <c r="AX259" s="257"/>
      <c r="AY259" s="257"/>
      <c r="AZ259" s="257"/>
      <c r="BA259" s="257"/>
      <c r="BB259" s="257"/>
      <c r="BC259" s="257"/>
      <c r="BD259" s="257"/>
      <c r="BE259" s="257"/>
      <c r="BF259" s="257"/>
      <c r="BG259" s="257"/>
      <c r="BH259" s="257"/>
      <c r="BI259" s="257"/>
      <c r="BJ259" s="257"/>
      <c r="BK259" s="257"/>
      <c r="BL259" s="257"/>
      <c r="BM259" s="257"/>
      <c r="BN259" s="257"/>
      <c r="BO259" s="257"/>
      <c r="BP259" s="257"/>
      <c r="BQ259" s="257"/>
      <c r="BR259" s="257"/>
      <c r="BS259" s="257"/>
      <c r="BT259" s="257"/>
      <c r="BU259" s="257"/>
      <c r="BV259" s="257"/>
      <c r="BW259" s="257"/>
      <c r="BX259" s="257"/>
      <c r="BY259" s="257"/>
      <c r="BZ259" s="257"/>
      <c r="CA259" s="257"/>
      <c r="CB259" s="257"/>
      <c r="CC259" s="257"/>
      <c r="CD259" s="257"/>
      <c r="CE259" s="257"/>
      <c r="CF259" s="257"/>
      <c r="CG259" s="257"/>
      <c r="CH259" s="257"/>
      <c r="CI259" s="257"/>
      <c r="CJ259" s="257"/>
      <c r="CK259" s="257"/>
      <c r="CL259" s="257"/>
      <c r="CM259" s="257"/>
      <c r="CN259" s="257"/>
      <c r="CO259" s="257"/>
      <c r="CP259" s="257"/>
      <c r="CQ259" s="257"/>
      <c r="CR259" s="257"/>
      <c r="CS259" s="257"/>
      <c r="CT259" s="257"/>
      <c r="CU259" s="257"/>
      <c r="CV259" s="257"/>
      <c r="CW259" s="257"/>
      <c r="CX259" s="257"/>
      <c r="CY259" s="257"/>
      <c r="CZ259" s="257"/>
      <c r="DA259" s="257"/>
      <c r="DB259" s="257"/>
      <c r="DC259" s="257"/>
      <c r="DD259" s="257"/>
      <c r="DE259" s="257"/>
      <c r="DF259" s="257"/>
      <c r="DG259" s="257"/>
      <c r="DH259" s="257"/>
      <c r="DI259" s="257"/>
      <c r="DJ259" s="257"/>
      <c r="DK259" s="257"/>
      <c r="DL259" s="257"/>
    </row>
    <row r="260" spans="1:116" x14ac:dyDescent="0.35">
      <c r="A260" s="257"/>
      <c r="B260" s="257"/>
      <c r="C260" s="257"/>
      <c r="D260" s="257"/>
      <c r="E260" s="257"/>
      <c r="F260" s="257"/>
      <c r="G260" s="257"/>
      <c r="H260" s="257"/>
      <c r="I260" s="257"/>
      <c r="J260" s="257"/>
      <c r="K260" s="257"/>
      <c r="L260" s="257"/>
      <c r="M260" s="257"/>
      <c r="N260" s="257"/>
      <c r="O260" s="257"/>
      <c r="P260" s="257"/>
      <c r="Q260" s="257"/>
      <c r="R260" s="257"/>
      <c r="S260" s="257"/>
      <c r="T260" s="257"/>
      <c r="U260" s="257"/>
      <c r="V260" s="257"/>
      <c r="W260" s="257"/>
      <c r="X260" s="257"/>
      <c r="Y260" s="257"/>
      <c r="Z260" s="257"/>
      <c r="AA260" s="257"/>
      <c r="AB260" s="257"/>
      <c r="AC260" s="257"/>
      <c r="AD260" s="257"/>
      <c r="AE260" s="257"/>
      <c r="AF260" s="257"/>
      <c r="AG260" s="257"/>
      <c r="AH260" s="257"/>
      <c r="AI260" s="257"/>
      <c r="AJ260" s="257"/>
      <c r="AK260" s="257"/>
      <c r="AL260" s="257"/>
      <c r="AM260" s="257"/>
      <c r="AN260" s="257"/>
      <c r="AO260" s="257"/>
      <c r="AP260" s="257"/>
      <c r="AQ260" s="257"/>
      <c r="AR260" s="257"/>
      <c r="AS260" s="257"/>
      <c r="AT260" s="257"/>
      <c r="AU260" s="257"/>
      <c r="AV260" s="257"/>
      <c r="AW260" s="257"/>
      <c r="AX260" s="257"/>
      <c r="AY260" s="257"/>
      <c r="AZ260" s="257"/>
      <c r="BA260" s="257"/>
      <c r="BB260" s="257"/>
      <c r="BC260" s="257"/>
      <c r="BD260" s="257"/>
      <c r="BE260" s="257"/>
      <c r="BF260" s="257"/>
      <c r="BG260" s="257"/>
      <c r="BH260" s="257"/>
      <c r="BI260" s="257"/>
      <c r="BJ260" s="257"/>
      <c r="BK260" s="257"/>
      <c r="BL260" s="257"/>
      <c r="BM260" s="257"/>
      <c r="BN260" s="257"/>
      <c r="BO260" s="257"/>
      <c r="BP260" s="257"/>
      <c r="BQ260" s="257"/>
      <c r="BR260" s="257"/>
      <c r="BS260" s="257"/>
      <c r="BT260" s="257"/>
      <c r="BU260" s="257"/>
      <c r="BV260" s="257"/>
      <c r="BW260" s="257"/>
      <c r="BX260" s="257"/>
      <c r="BY260" s="257"/>
      <c r="BZ260" s="257"/>
      <c r="CA260" s="257"/>
      <c r="CB260" s="257"/>
      <c r="CC260" s="257"/>
      <c r="CD260" s="257"/>
      <c r="CE260" s="257"/>
      <c r="CF260" s="257"/>
      <c r="CG260" s="257"/>
      <c r="CH260" s="257"/>
      <c r="CI260" s="257"/>
      <c r="CJ260" s="257"/>
      <c r="CK260" s="257"/>
      <c r="CL260" s="257"/>
      <c r="CM260" s="257"/>
      <c r="CN260" s="257"/>
      <c r="CO260" s="257"/>
      <c r="CP260" s="257"/>
      <c r="CQ260" s="257"/>
      <c r="CR260" s="257"/>
      <c r="CS260" s="257"/>
      <c r="CT260" s="257"/>
      <c r="CU260" s="257"/>
      <c r="CV260" s="257"/>
      <c r="CW260" s="257"/>
      <c r="CX260" s="257"/>
      <c r="CY260" s="257"/>
      <c r="CZ260" s="257"/>
      <c r="DA260" s="257"/>
      <c r="DB260" s="257"/>
      <c r="DC260" s="257"/>
      <c r="DD260" s="257"/>
      <c r="DE260" s="257"/>
      <c r="DF260" s="257"/>
      <c r="DG260" s="257"/>
      <c r="DH260" s="257"/>
      <c r="DI260" s="257"/>
      <c r="DJ260" s="257"/>
      <c r="DK260" s="257"/>
      <c r="DL260" s="257"/>
    </row>
    <row r="261" spans="1:116" x14ac:dyDescent="0.35">
      <c r="A261" s="257"/>
      <c r="B261" s="257"/>
      <c r="C261" s="257"/>
      <c r="D261" s="257"/>
      <c r="E261" s="257"/>
      <c r="F261" s="257"/>
      <c r="G261" s="257"/>
      <c r="H261" s="257"/>
      <c r="I261" s="257"/>
      <c r="J261" s="257"/>
      <c r="K261" s="257"/>
      <c r="L261" s="257"/>
      <c r="M261" s="257"/>
      <c r="N261" s="257"/>
      <c r="O261" s="257"/>
      <c r="P261" s="257"/>
      <c r="Q261" s="257"/>
      <c r="R261" s="257"/>
      <c r="S261" s="257"/>
      <c r="T261" s="257"/>
      <c r="U261" s="257"/>
      <c r="V261" s="257"/>
      <c r="W261" s="257"/>
      <c r="X261" s="257"/>
      <c r="Y261" s="257"/>
      <c r="Z261" s="257"/>
      <c r="AA261" s="257"/>
      <c r="AB261" s="257"/>
      <c r="AC261" s="257"/>
      <c r="AD261" s="257"/>
      <c r="AE261" s="257"/>
      <c r="AF261" s="257"/>
      <c r="AG261" s="257"/>
      <c r="AH261" s="257"/>
      <c r="AI261" s="257"/>
      <c r="AJ261" s="257"/>
      <c r="AK261" s="257"/>
      <c r="AL261" s="257"/>
      <c r="AM261" s="257"/>
      <c r="AN261" s="257"/>
      <c r="AO261" s="257"/>
      <c r="AP261" s="257"/>
      <c r="AQ261" s="257"/>
      <c r="AR261" s="257"/>
      <c r="AS261" s="257"/>
      <c r="AT261" s="257"/>
      <c r="AU261" s="257"/>
      <c r="AV261" s="257"/>
      <c r="AW261" s="257"/>
      <c r="AX261" s="257"/>
      <c r="AY261" s="257"/>
      <c r="AZ261" s="257"/>
      <c r="BA261" s="257"/>
      <c r="BB261" s="257"/>
      <c r="BC261" s="257"/>
      <c r="BD261" s="257"/>
      <c r="BE261" s="257"/>
      <c r="BF261" s="257"/>
      <c r="BG261" s="257"/>
      <c r="BH261" s="257"/>
      <c r="BI261" s="257"/>
      <c r="BJ261" s="257"/>
      <c r="BK261" s="257"/>
      <c r="BL261" s="257"/>
      <c r="BM261" s="257"/>
      <c r="BN261" s="257"/>
      <c r="BO261" s="257"/>
      <c r="BP261" s="257"/>
      <c r="BQ261" s="257"/>
      <c r="BR261" s="257"/>
      <c r="BS261" s="257"/>
      <c r="BT261" s="257"/>
      <c r="BU261" s="257"/>
      <c r="BV261" s="257"/>
      <c r="BW261" s="257"/>
      <c r="BX261" s="257"/>
      <c r="BY261" s="257"/>
      <c r="BZ261" s="257"/>
      <c r="CA261" s="257"/>
      <c r="CB261" s="257"/>
      <c r="CC261" s="257"/>
      <c r="CD261" s="257"/>
      <c r="CE261" s="257"/>
      <c r="CF261" s="257"/>
      <c r="CG261" s="257"/>
      <c r="CH261" s="257"/>
      <c r="CI261" s="257"/>
      <c r="CJ261" s="257"/>
      <c r="CK261" s="257"/>
      <c r="CL261" s="257"/>
      <c r="CM261" s="257"/>
      <c r="CN261" s="257"/>
      <c r="CO261" s="257"/>
      <c r="CP261" s="257"/>
      <c r="CQ261" s="257"/>
      <c r="CR261" s="257"/>
      <c r="CS261" s="257"/>
      <c r="CT261" s="257"/>
      <c r="CU261" s="257"/>
      <c r="CV261" s="257"/>
      <c r="CW261" s="257"/>
      <c r="CX261" s="257"/>
      <c r="CY261" s="257"/>
      <c r="CZ261" s="257"/>
      <c r="DA261" s="257"/>
      <c r="DB261" s="257"/>
      <c r="DC261" s="257"/>
      <c r="DD261" s="257"/>
      <c r="DE261" s="257"/>
      <c r="DF261" s="257"/>
      <c r="DG261" s="257"/>
      <c r="DH261" s="257"/>
      <c r="DI261" s="257"/>
      <c r="DJ261" s="257"/>
      <c r="DK261" s="257"/>
      <c r="DL261" s="257"/>
    </row>
    <row r="262" spans="1:116" x14ac:dyDescent="0.35">
      <c r="A262" s="257"/>
      <c r="B262" s="257"/>
      <c r="C262" s="257"/>
      <c r="D262" s="257"/>
      <c r="E262" s="257"/>
      <c r="F262" s="257"/>
      <c r="G262" s="257"/>
      <c r="H262" s="257"/>
      <c r="I262" s="257"/>
      <c r="J262" s="257"/>
      <c r="K262" s="257"/>
      <c r="L262" s="257"/>
      <c r="M262" s="257"/>
      <c r="N262" s="257"/>
      <c r="O262" s="257"/>
      <c r="P262" s="257"/>
      <c r="Q262" s="257"/>
      <c r="R262" s="257"/>
      <c r="S262" s="257"/>
      <c r="T262" s="257"/>
      <c r="U262" s="257"/>
      <c r="V262" s="257"/>
      <c r="W262" s="257"/>
      <c r="X262" s="257"/>
      <c r="Y262" s="257"/>
      <c r="Z262" s="257"/>
      <c r="AA262" s="257"/>
      <c r="AB262" s="257"/>
      <c r="AC262" s="257"/>
      <c r="AD262" s="257"/>
      <c r="AE262" s="257"/>
      <c r="AF262" s="257"/>
      <c r="AG262" s="257"/>
      <c r="AH262" s="257"/>
      <c r="AI262" s="257"/>
      <c r="AJ262" s="257"/>
      <c r="AK262" s="257"/>
      <c r="AL262" s="257"/>
      <c r="AM262" s="257"/>
      <c r="AN262" s="257"/>
      <c r="AO262" s="257"/>
      <c r="AP262" s="257"/>
      <c r="AQ262" s="257"/>
      <c r="AR262" s="257"/>
      <c r="AS262" s="257"/>
      <c r="AT262" s="257"/>
      <c r="AU262" s="257"/>
      <c r="AV262" s="257"/>
      <c r="AW262" s="257"/>
      <c r="AX262" s="257"/>
      <c r="AY262" s="257"/>
      <c r="AZ262" s="257"/>
      <c r="BA262" s="257"/>
      <c r="BB262" s="257"/>
      <c r="BC262" s="257"/>
      <c r="BD262" s="257"/>
      <c r="BE262" s="257"/>
      <c r="BF262" s="257"/>
      <c r="BG262" s="257"/>
      <c r="BH262" s="257"/>
      <c r="BI262" s="257"/>
      <c r="BJ262" s="257"/>
      <c r="BK262" s="257"/>
      <c r="BL262" s="257"/>
      <c r="BM262" s="257"/>
      <c r="BN262" s="257"/>
      <c r="BO262" s="257"/>
      <c r="BP262" s="257"/>
      <c r="BQ262" s="257"/>
      <c r="BR262" s="257"/>
      <c r="BS262" s="257"/>
      <c r="BT262" s="257"/>
      <c r="BU262" s="257"/>
      <c r="BV262" s="257"/>
      <c r="BW262" s="257"/>
      <c r="BX262" s="257"/>
      <c r="BY262" s="257"/>
      <c r="BZ262" s="257"/>
      <c r="CA262" s="257"/>
      <c r="CB262" s="257"/>
      <c r="CC262" s="257"/>
      <c r="CD262" s="257"/>
      <c r="CE262" s="257"/>
      <c r="CF262" s="257"/>
      <c r="CG262" s="257"/>
      <c r="CH262" s="257"/>
      <c r="CI262" s="257"/>
      <c r="CJ262" s="257"/>
      <c r="CK262" s="257"/>
      <c r="CL262" s="257"/>
      <c r="CM262" s="257"/>
      <c r="CN262" s="257"/>
      <c r="CO262" s="257"/>
      <c r="CP262" s="257"/>
      <c r="CQ262" s="257"/>
      <c r="CR262" s="257"/>
      <c r="CS262" s="257"/>
      <c r="CT262" s="257"/>
      <c r="CU262" s="257"/>
      <c r="CV262" s="257"/>
      <c r="CW262" s="257"/>
      <c r="CX262" s="257"/>
      <c r="CY262" s="257"/>
      <c r="CZ262" s="257"/>
      <c r="DA262" s="257"/>
      <c r="DB262" s="257"/>
      <c r="DC262" s="257"/>
      <c r="DD262" s="257"/>
      <c r="DE262" s="257"/>
      <c r="DF262" s="257"/>
      <c r="DG262" s="257"/>
      <c r="DH262" s="257"/>
      <c r="DI262" s="257"/>
      <c r="DJ262" s="257"/>
      <c r="DK262" s="257"/>
      <c r="DL262" s="257"/>
    </row>
    <row r="263" spans="1:116" x14ac:dyDescent="0.35">
      <c r="A263" s="257"/>
      <c r="B263" s="257"/>
      <c r="C263" s="257"/>
      <c r="D263" s="257"/>
      <c r="E263" s="257"/>
      <c r="F263" s="257"/>
      <c r="G263" s="257"/>
      <c r="H263" s="257"/>
      <c r="I263" s="257"/>
      <c r="J263" s="257"/>
      <c r="K263" s="257"/>
      <c r="L263" s="257"/>
      <c r="M263" s="257"/>
      <c r="N263" s="257"/>
      <c r="O263" s="257"/>
      <c r="P263" s="257"/>
      <c r="Q263" s="257"/>
      <c r="R263" s="257"/>
      <c r="S263" s="257"/>
      <c r="T263" s="257"/>
      <c r="U263" s="257"/>
      <c r="V263" s="257"/>
      <c r="W263" s="257"/>
      <c r="X263" s="257"/>
      <c r="Y263" s="257"/>
      <c r="Z263" s="257"/>
      <c r="AA263" s="257"/>
      <c r="AB263" s="257"/>
      <c r="AC263" s="257"/>
      <c r="AD263" s="257"/>
      <c r="AE263" s="257"/>
      <c r="AF263" s="257"/>
      <c r="AG263" s="257"/>
      <c r="AH263" s="257"/>
      <c r="AI263" s="257"/>
      <c r="AJ263" s="257"/>
      <c r="AK263" s="257"/>
      <c r="AL263" s="257"/>
      <c r="AM263" s="257"/>
      <c r="AN263" s="257"/>
      <c r="AO263" s="257"/>
      <c r="AP263" s="257"/>
      <c r="AQ263" s="257"/>
      <c r="AR263" s="257"/>
      <c r="AS263" s="257"/>
      <c r="AT263" s="257"/>
      <c r="AU263" s="257"/>
      <c r="AV263" s="257"/>
      <c r="AW263" s="257"/>
      <c r="AX263" s="257"/>
      <c r="AY263" s="257"/>
      <c r="AZ263" s="257"/>
      <c r="BA263" s="257"/>
      <c r="BB263" s="257"/>
      <c r="BC263" s="257"/>
      <c r="BD263" s="257"/>
      <c r="BE263" s="257"/>
      <c r="BF263" s="257"/>
      <c r="BG263" s="257"/>
      <c r="BH263" s="257"/>
      <c r="BI263" s="257"/>
      <c r="BJ263" s="257"/>
      <c r="BK263" s="257"/>
      <c r="BL263" s="257"/>
      <c r="BM263" s="257"/>
      <c r="BN263" s="257"/>
      <c r="BO263" s="257"/>
      <c r="BP263" s="257"/>
      <c r="BQ263" s="257"/>
      <c r="BR263" s="257"/>
      <c r="BS263" s="257"/>
      <c r="BT263" s="257"/>
      <c r="BU263" s="257"/>
      <c r="BV263" s="257"/>
      <c r="BW263" s="257"/>
      <c r="BX263" s="257"/>
      <c r="BY263" s="257"/>
      <c r="BZ263" s="257"/>
      <c r="CA263" s="257"/>
      <c r="CB263" s="257"/>
      <c r="CC263" s="257"/>
      <c r="CD263" s="257"/>
      <c r="CE263" s="257"/>
      <c r="CF263" s="257"/>
      <c r="CG263" s="257"/>
      <c r="CH263" s="257"/>
      <c r="CI263" s="257"/>
      <c r="CJ263" s="257"/>
      <c r="CK263" s="257"/>
      <c r="CL263" s="257"/>
      <c r="CM263" s="257"/>
      <c r="CN263" s="257"/>
      <c r="CO263" s="257"/>
      <c r="CP263" s="257"/>
      <c r="CQ263" s="257"/>
      <c r="CR263" s="257"/>
      <c r="CS263" s="257"/>
      <c r="CT263" s="257"/>
      <c r="CU263" s="257"/>
      <c r="CV263" s="257"/>
      <c r="CW263" s="257"/>
      <c r="CX263" s="257"/>
      <c r="CY263" s="257"/>
      <c r="CZ263" s="257"/>
      <c r="DA263" s="257"/>
      <c r="DB263" s="257"/>
      <c r="DC263" s="257"/>
      <c r="DD263" s="257"/>
      <c r="DE263" s="257"/>
      <c r="DF263" s="257"/>
      <c r="DG263" s="257"/>
      <c r="DH263" s="257"/>
      <c r="DI263" s="257"/>
      <c r="DJ263" s="257"/>
      <c r="DK263" s="257"/>
      <c r="DL263" s="257"/>
    </row>
    <row r="264" spans="1:116" x14ac:dyDescent="0.35">
      <c r="A264" s="257"/>
      <c r="B264" s="257"/>
      <c r="C264" s="257"/>
      <c r="D264" s="257"/>
      <c r="E264" s="257"/>
      <c r="F264" s="257"/>
      <c r="G264" s="257"/>
      <c r="H264" s="257"/>
      <c r="I264" s="257"/>
      <c r="J264" s="257"/>
      <c r="K264" s="257"/>
      <c r="L264" s="257"/>
      <c r="M264" s="257"/>
      <c r="N264" s="257"/>
      <c r="O264" s="257"/>
      <c r="P264" s="257"/>
      <c r="Q264" s="257"/>
      <c r="R264" s="257"/>
      <c r="S264" s="257"/>
      <c r="T264" s="257"/>
      <c r="U264" s="257"/>
      <c r="V264" s="257"/>
      <c r="W264" s="257"/>
      <c r="X264" s="257"/>
      <c r="Y264" s="257"/>
      <c r="Z264" s="257"/>
      <c r="AA264" s="257"/>
      <c r="AB264" s="257"/>
      <c r="AC264" s="257"/>
      <c r="AD264" s="257"/>
      <c r="AE264" s="257"/>
      <c r="AF264" s="257"/>
      <c r="AG264" s="257"/>
      <c r="AH264" s="257"/>
      <c r="AI264" s="257"/>
      <c r="AJ264" s="257"/>
      <c r="AK264" s="257"/>
      <c r="AL264" s="257"/>
      <c r="AM264" s="257"/>
      <c r="AN264" s="257"/>
      <c r="AO264" s="257"/>
      <c r="AP264" s="257"/>
      <c r="AQ264" s="257"/>
      <c r="AR264" s="257"/>
      <c r="AS264" s="257"/>
      <c r="AT264" s="257"/>
      <c r="AU264" s="257"/>
      <c r="AV264" s="257"/>
      <c r="AW264" s="257"/>
      <c r="AX264" s="257"/>
      <c r="AY264" s="257"/>
      <c r="AZ264" s="257"/>
      <c r="BA264" s="257"/>
      <c r="BB264" s="257"/>
      <c r="BC264" s="257"/>
      <c r="BD264" s="257"/>
      <c r="BE264" s="257"/>
      <c r="BF264" s="257"/>
      <c r="BG264" s="257"/>
      <c r="BH264" s="257"/>
      <c r="BI264" s="257"/>
      <c r="BJ264" s="257"/>
      <c r="BK264" s="257"/>
      <c r="BL264" s="257"/>
      <c r="BM264" s="257"/>
      <c r="BN264" s="257"/>
      <c r="BO264" s="257"/>
      <c r="BP264" s="257"/>
      <c r="BQ264" s="257"/>
      <c r="BR264" s="257"/>
      <c r="BS264" s="257"/>
      <c r="BT264" s="257"/>
      <c r="BU264" s="257"/>
      <c r="BV264" s="257"/>
      <c r="BW264" s="257"/>
      <c r="BX264" s="257"/>
      <c r="BY264" s="257"/>
      <c r="BZ264" s="257"/>
      <c r="CA264" s="257"/>
      <c r="CB264" s="257"/>
      <c r="CC264" s="257"/>
      <c r="CD264" s="257"/>
      <c r="CE264" s="257"/>
      <c r="CF264" s="257"/>
      <c r="CG264" s="257"/>
      <c r="CH264" s="257"/>
      <c r="CI264" s="257"/>
      <c r="CJ264" s="257"/>
      <c r="CK264" s="257"/>
      <c r="CL264" s="257"/>
      <c r="CM264" s="257"/>
      <c r="CN264" s="257"/>
      <c r="CO264" s="257"/>
      <c r="CP264" s="257"/>
      <c r="CQ264" s="257"/>
      <c r="CR264" s="257"/>
      <c r="CS264" s="257"/>
      <c r="CT264" s="257"/>
      <c r="CU264" s="257"/>
      <c r="CV264" s="257"/>
      <c r="CW264" s="257"/>
      <c r="CX264" s="257"/>
      <c r="CY264" s="257"/>
      <c r="CZ264" s="257"/>
      <c r="DA264" s="257"/>
      <c r="DB264" s="257"/>
      <c r="DC264" s="257"/>
      <c r="DD264" s="257"/>
      <c r="DE264" s="257"/>
      <c r="DF264" s="257"/>
      <c r="DG264" s="257"/>
      <c r="DH264" s="257"/>
      <c r="DI264" s="257"/>
      <c r="DJ264" s="257"/>
      <c r="DK264" s="257"/>
      <c r="DL264" s="257"/>
    </row>
    <row r="265" spans="1:116" x14ac:dyDescent="0.35">
      <c r="A265" s="257"/>
      <c r="B265" s="257"/>
      <c r="C265" s="257"/>
      <c r="D265" s="257"/>
      <c r="E265" s="257"/>
      <c r="F265" s="257"/>
      <c r="G265" s="257"/>
      <c r="H265" s="257"/>
      <c r="I265" s="257"/>
      <c r="J265" s="257"/>
      <c r="K265" s="257"/>
      <c r="L265" s="257"/>
      <c r="M265" s="257"/>
      <c r="N265" s="257"/>
      <c r="O265" s="257"/>
      <c r="P265" s="257"/>
      <c r="Q265" s="257"/>
      <c r="R265" s="257"/>
      <c r="S265" s="257"/>
      <c r="T265" s="257"/>
      <c r="U265" s="257"/>
      <c r="V265" s="257"/>
      <c r="W265" s="257"/>
      <c r="X265" s="257"/>
      <c r="Y265" s="257"/>
      <c r="Z265" s="257"/>
      <c r="AA265" s="257"/>
      <c r="AB265" s="257"/>
      <c r="AC265" s="257"/>
      <c r="AD265" s="257"/>
      <c r="AE265" s="257"/>
      <c r="AF265" s="257"/>
      <c r="AG265" s="257"/>
      <c r="AH265" s="257"/>
      <c r="AI265" s="257"/>
      <c r="AJ265" s="257"/>
      <c r="AK265" s="257"/>
      <c r="AL265" s="257"/>
      <c r="AM265" s="257"/>
      <c r="AN265" s="257"/>
      <c r="AO265" s="257"/>
      <c r="AP265" s="257"/>
      <c r="AQ265" s="257"/>
      <c r="AR265" s="257"/>
      <c r="AS265" s="257"/>
      <c r="AT265" s="257"/>
      <c r="AU265" s="257"/>
      <c r="AV265" s="257"/>
      <c r="AW265" s="257"/>
      <c r="AX265" s="257"/>
      <c r="AY265" s="257"/>
      <c r="AZ265" s="257"/>
      <c r="BA265" s="257"/>
      <c r="BB265" s="257"/>
      <c r="BC265" s="257"/>
      <c r="BD265" s="257"/>
      <c r="BE265" s="257"/>
      <c r="BF265" s="257"/>
      <c r="BG265" s="257"/>
      <c r="BH265" s="257"/>
      <c r="BI265" s="257"/>
      <c r="BJ265" s="257"/>
      <c r="BK265" s="257"/>
      <c r="BL265" s="257"/>
      <c r="BM265" s="257"/>
      <c r="BN265" s="257"/>
      <c r="BO265" s="257"/>
      <c r="BP265" s="257"/>
      <c r="BQ265" s="257"/>
      <c r="BR265" s="257"/>
      <c r="BS265" s="257"/>
      <c r="BT265" s="257"/>
      <c r="BU265" s="257"/>
      <c r="BV265" s="257"/>
      <c r="BW265" s="257"/>
      <c r="BX265" s="257"/>
      <c r="BY265" s="257"/>
      <c r="BZ265" s="257"/>
      <c r="CA265" s="257"/>
      <c r="CB265" s="257"/>
      <c r="CC265" s="257"/>
      <c r="CD265" s="257"/>
      <c r="CE265" s="257"/>
      <c r="CF265" s="257"/>
      <c r="CG265" s="257"/>
      <c r="CH265" s="257"/>
      <c r="CI265" s="257"/>
      <c r="CJ265" s="257"/>
      <c r="CK265" s="257"/>
      <c r="CL265" s="257"/>
      <c r="CM265" s="257"/>
      <c r="CN265" s="257"/>
      <c r="CO265" s="257"/>
      <c r="CP265" s="257"/>
      <c r="CQ265" s="257"/>
      <c r="CR265" s="257"/>
      <c r="CS265" s="257"/>
      <c r="CT265" s="257"/>
      <c r="CU265" s="257"/>
      <c r="CV265" s="257"/>
      <c r="CW265" s="257"/>
      <c r="CX265" s="257"/>
      <c r="CY265" s="257"/>
      <c r="CZ265" s="257"/>
      <c r="DA265" s="257"/>
      <c r="DB265" s="257"/>
      <c r="DC265" s="257"/>
      <c r="DD265" s="257"/>
      <c r="DE265" s="257"/>
      <c r="DF265" s="257"/>
      <c r="DG265" s="257"/>
      <c r="DH265" s="257"/>
      <c r="DI265" s="257"/>
      <c r="DJ265" s="257"/>
      <c r="DK265" s="257"/>
      <c r="DL265" s="257"/>
    </row>
    <row r="266" spans="1:116" x14ac:dyDescent="0.35">
      <c r="A266" s="257"/>
      <c r="B266" s="257"/>
      <c r="C266" s="257"/>
      <c r="D266" s="257"/>
      <c r="E266" s="257"/>
      <c r="F266" s="257"/>
      <c r="G266" s="257"/>
      <c r="H266" s="257"/>
      <c r="I266" s="257"/>
      <c r="J266" s="257"/>
      <c r="K266" s="257"/>
      <c r="L266" s="257"/>
      <c r="M266" s="257"/>
      <c r="N266" s="257"/>
      <c r="O266" s="257"/>
      <c r="P266" s="257"/>
      <c r="Q266" s="257"/>
      <c r="R266" s="257"/>
      <c r="S266" s="257"/>
      <c r="T266" s="257"/>
      <c r="U266" s="257"/>
      <c r="V266" s="257"/>
      <c r="W266" s="257"/>
      <c r="X266" s="257"/>
      <c r="Y266" s="257"/>
      <c r="Z266" s="257"/>
      <c r="AA266" s="257"/>
      <c r="AB266" s="257"/>
      <c r="AC266" s="257"/>
      <c r="AD266" s="257"/>
      <c r="AE266" s="257"/>
      <c r="AF266" s="257"/>
      <c r="AG266" s="257"/>
      <c r="AH266" s="257"/>
      <c r="AI266" s="257"/>
      <c r="AJ266" s="257"/>
      <c r="AK266" s="257"/>
      <c r="AL266" s="257"/>
      <c r="AM266" s="257"/>
      <c r="AN266" s="257"/>
      <c r="AO266" s="257"/>
      <c r="AP266" s="257"/>
      <c r="AQ266" s="257"/>
      <c r="AR266" s="257"/>
      <c r="AS266" s="257"/>
      <c r="AT266" s="257"/>
      <c r="AU266" s="257"/>
      <c r="AV266" s="257"/>
      <c r="AW266" s="257"/>
      <c r="AX266" s="257"/>
      <c r="AY266" s="257"/>
      <c r="AZ266" s="257"/>
      <c r="BA266" s="257"/>
      <c r="BB266" s="257"/>
      <c r="BC266" s="257"/>
      <c r="BD266" s="257"/>
      <c r="BE266" s="257"/>
      <c r="BF266" s="257"/>
      <c r="BG266" s="257"/>
      <c r="BH266" s="257"/>
      <c r="BI266" s="257"/>
      <c r="BJ266" s="257"/>
      <c r="BK266" s="257"/>
      <c r="BL266" s="257"/>
      <c r="BM266" s="257"/>
      <c r="BN266" s="257"/>
      <c r="BO266" s="257"/>
      <c r="BP266" s="257"/>
      <c r="BQ266" s="257"/>
      <c r="BR266" s="257"/>
      <c r="BS266" s="257"/>
      <c r="BT266" s="257"/>
      <c r="BU266" s="257"/>
      <c r="BV266" s="257"/>
      <c r="BW266" s="257"/>
      <c r="BX266" s="257"/>
      <c r="BY266" s="257"/>
      <c r="BZ266" s="257"/>
      <c r="CA266" s="257"/>
      <c r="CB266" s="257"/>
      <c r="CC266" s="257"/>
      <c r="CD266" s="257"/>
      <c r="CE266" s="257"/>
      <c r="CF266" s="257"/>
      <c r="CG266" s="257"/>
      <c r="CH266" s="257"/>
      <c r="CI266" s="257"/>
      <c r="CJ266" s="257"/>
      <c r="CK266" s="257"/>
      <c r="CL266" s="257"/>
      <c r="CM266" s="257"/>
      <c r="CN266" s="257"/>
      <c r="CO266" s="257"/>
      <c r="CP266" s="257"/>
      <c r="CQ266" s="257"/>
      <c r="CR266" s="257"/>
      <c r="CS266" s="257"/>
      <c r="CT266" s="257"/>
      <c r="CU266" s="257"/>
      <c r="CV266" s="257"/>
      <c r="CW266" s="257"/>
      <c r="CX266" s="257"/>
      <c r="CY266" s="257"/>
      <c r="CZ266" s="257"/>
      <c r="DA266" s="257"/>
      <c r="DB266" s="257"/>
      <c r="DC266" s="257"/>
      <c r="DD266" s="257"/>
      <c r="DE266" s="257"/>
      <c r="DF266" s="257"/>
      <c r="DG266" s="257"/>
      <c r="DH266" s="257"/>
      <c r="DI266" s="257"/>
      <c r="DJ266" s="257"/>
      <c r="DK266" s="257"/>
      <c r="DL266" s="257"/>
    </row>
    <row r="267" spans="1:116" x14ac:dyDescent="0.35">
      <c r="A267" s="257"/>
      <c r="B267" s="257"/>
      <c r="C267" s="257"/>
      <c r="D267" s="257"/>
      <c r="E267" s="257"/>
      <c r="F267" s="257"/>
      <c r="G267" s="257"/>
      <c r="H267" s="257"/>
      <c r="I267" s="257"/>
      <c r="J267" s="257"/>
      <c r="K267" s="257"/>
      <c r="L267" s="257"/>
      <c r="M267" s="257"/>
      <c r="N267" s="257"/>
      <c r="O267" s="257"/>
      <c r="P267" s="257"/>
      <c r="Q267" s="257"/>
      <c r="R267" s="257"/>
      <c r="S267" s="257"/>
      <c r="T267" s="257"/>
      <c r="U267" s="257"/>
      <c r="V267" s="257"/>
      <c r="W267" s="257"/>
      <c r="X267" s="257"/>
      <c r="Y267" s="257"/>
      <c r="Z267" s="257"/>
      <c r="AA267" s="257"/>
      <c r="AB267" s="257"/>
      <c r="AC267" s="257"/>
      <c r="AD267" s="257"/>
      <c r="AE267" s="257"/>
      <c r="AF267" s="257"/>
      <c r="AG267" s="257"/>
      <c r="AH267" s="257"/>
      <c r="AI267" s="257"/>
      <c r="AJ267" s="257"/>
      <c r="AK267" s="257"/>
      <c r="AL267" s="257"/>
      <c r="AM267" s="257"/>
      <c r="AN267" s="257"/>
      <c r="AO267" s="257"/>
      <c r="AP267" s="257"/>
      <c r="AQ267" s="257"/>
      <c r="AR267" s="257"/>
      <c r="AS267" s="257"/>
      <c r="AT267" s="257"/>
      <c r="AU267" s="257"/>
      <c r="AV267" s="257"/>
      <c r="AW267" s="257"/>
      <c r="AX267" s="257"/>
      <c r="AY267" s="257"/>
      <c r="AZ267" s="257"/>
      <c r="BA267" s="257"/>
      <c r="BB267" s="257"/>
      <c r="BC267" s="257"/>
      <c r="BD267" s="257"/>
      <c r="BE267" s="257"/>
      <c r="BF267" s="257"/>
      <c r="BG267" s="257"/>
      <c r="BH267" s="257"/>
      <c r="BI267" s="257"/>
      <c r="BJ267" s="257"/>
      <c r="BK267" s="257"/>
      <c r="BL267" s="257"/>
      <c r="BM267" s="257"/>
      <c r="BN267" s="257"/>
      <c r="BO267" s="257"/>
      <c r="BP267" s="257"/>
      <c r="BQ267" s="257"/>
      <c r="BR267" s="257"/>
      <c r="BS267" s="257"/>
      <c r="BT267" s="257"/>
      <c r="BU267" s="257"/>
      <c r="BV267" s="257"/>
      <c r="BW267" s="257"/>
      <c r="BX267" s="257"/>
      <c r="BY267" s="257"/>
      <c r="BZ267" s="257"/>
      <c r="CA267" s="257"/>
      <c r="CB267" s="257"/>
      <c r="CC267" s="257"/>
      <c r="CD267" s="257"/>
      <c r="CE267" s="257"/>
      <c r="CF267" s="257"/>
      <c r="CG267" s="257"/>
      <c r="CH267" s="257"/>
      <c r="CI267" s="257"/>
      <c r="CJ267" s="257"/>
      <c r="CK267" s="257"/>
      <c r="CL267" s="257"/>
      <c r="CM267" s="257"/>
      <c r="CN267" s="257"/>
      <c r="CO267" s="257"/>
      <c r="CP267" s="257"/>
      <c r="CQ267" s="257"/>
      <c r="CR267" s="257"/>
      <c r="CS267" s="257"/>
      <c r="CT267" s="257"/>
      <c r="CU267" s="257"/>
      <c r="CV267" s="257"/>
      <c r="CW267" s="257"/>
      <c r="CX267" s="257"/>
      <c r="CY267" s="257"/>
      <c r="CZ267" s="257"/>
      <c r="DA267" s="257"/>
      <c r="DB267" s="257"/>
      <c r="DC267" s="257"/>
      <c r="DD267" s="257"/>
      <c r="DE267" s="257"/>
      <c r="DF267" s="257"/>
      <c r="DG267" s="257"/>
      <c r="DH267" s="257"/>
      <c r="DI267" s="257"/>
      <c r="DJ267" s="257"/>
      <c r="DK267" s="257"/>
      <c r="DL267" s="257"/>
    </row>
    <row r="268" spans="1:116" x14ac:dyDescent="0.35">
      <c r="A268" s="257"/>
      <c r="B268" s="257"/>
      <c r="C268" s="257"/>
      <c r="D268" s="257"/>
      <c r="E268" s="257"/>
      <c r="F268" s="257"/>
      <c r="G268" s="257"/>
      <c r="H268" s="257"/>
      <c r="I268" s="257"/>
      <c r="J268" s="257"/>
      <c r="K268" s="257"/>
      <c r="L268" s="257"/>
      <c r="M268" s="257"/>
      <c r="N268" s="257"/>
      <c r="O268" s="257"/>
      <c r="P268" s="257"/>
      <c r="Q268" s="257"/>
      <c r="R268" s="257"/>
      <c r="S268" s="257"/>
      <c r="T268" s="257"/>
      <c r="U268" s="257"/>
      <c r="V268" s="257"/>
      <c r="W268" s="257"/>
      <c r="X268" s="257"/>
      <c r="Y268" s="257"/>
      <c r="Z268" s="257"/>
      <c r="AA268" s="257"/>
      <c r="AB268" s="257"/>
      <c r="AC268" s="257"/>
      <c r="AD268" s="257"/>
      <c r="AE268" s="257"/>
      <c r="AF268" s="257"/>
      <c r="AG268" s="257"/>
      <c r="AH268" s="257"/>
      <c r="AI268" s="257"/>
      <c r="AJ268" s="257"/>
      <c r="AK268" s="257"/>
      <c r="AL268" s="257"/>
      <c r="AM268" s="257"/>
      <c r="AN268" s="257"/>
      <c r="AO268" s="257"/>
      <c r="AP268" s="257"/>
      <c r="AQ268" s="257"/>
      <c r="AR268" s="257"/>
      <c r="AS268" s="257"/>
      <c r="AT268" s="257"/>
      <c r="AU268" s="257"/>
      <c r="AV268" s="257"/>
      <c r="AW268" s="257"/>
      <c r="AX268" s="257"/>
      <c r="AY268" s="257"/>
      <c r="AZ268" s="257"/>
      <c r="BA268" s="257"/>
      <c r="BB268" s="257"/>
      <c r="BC268" s="257"/>
      <c r="BD268" s="257"/>
      <c r="BE268" s="257"/>
      <c r="BF268" s="257"/>
      <c r="BG268" s="257"/>
      <c r="BH268" s="257"/>
      <c r="BI268" s="257"/>
      <c r="BJ268" s="257"/>
      <c r="BK268" s="257"/>
      <c r="BL268" s="257"/>
      <c r="BM268" s="257"/>
      <c r="BN268" s="257"/>
      <c r="BO268" s="257"/>
      <c r="BP268" s="257"/>
      <c r="BQ268" s="257"/>
      <c r="BR268" s="257"/>
      <c r="BS268" s="257"/>
      <c r="BT268" s="257"/>
      <c r="BU268" s="257"/>
      <c r="BV268" s="257"/>
      <c r="BW268" s="257"/>
      <c r="BX268" s="257"/>
      <c r="BY268" s="257"/>
      <c r="BZ268" s="257"/>
      <c r="CA268" s="257"/>
      <c r="CB268" s="257"/>
      <c r="CC268" s="257"/>
      <c r="CD268" s="257"/>
      <c r="CE268" s="257"/>
      <c r="CF268" s="257"/>
      <c r="CG268" s="257"/>
      <c r="CH268" s="257"/>
      <c r="CI268" s="257"/>
      <c r="CJ268" s="257"/>
      <c r="CK268" s="257"/>
      <c r="CL268" s="257"/>
      <c r="CM268" s="257"/>
      <c r="CN268" s="257"/>
      <c r="CO268" s="257"/>
      <c r="CP268" s="257"/>
      <c r="CQ268" s="257"/>
      <c r="CR268" s="257"/>
      <c r="CS268" s="257"/>
      <c r="CT268" s="257"/>
      <c r="CU268" s="257"/>
      <c r="CV268" s="257"/>
      <c r="CW268" s="257"/>
      <c r="CX268" s="257"/>
      <c r="CY268" s="257"/>
      <c r="CZ268" s="257"/>
      <c r="DA268" s="257"/>
      <c r="DB268" s="257"/>
      <c r="DC268" s="257"/>
      <c r="DD268" s="257"/>
      <c r="DE268" s="257"/>
      <c r="DF268" s="257"/>
      <c r="DG268" s="257"/>
      <c r="DH268" s="257"/>
      <c r="DI268" s="257"/>
      <c r="DJ268" s="257"/>
      <c r="DK268" s="257"/>
      <c r="DL268" s="257"/>
    </row>
    <row r="269" spans="1:116" x14ac:dyDescent="0.35">
      <c r="A269" s="257"/>
      <c r="B269" s="257"/>
      <c r="C269" s="257"/>
      <c r="D269" s="257"/>
      <c r="E269" s="257"/>
      <c r="F269" s="257"/>
      <c r="G269" s="257"/>
      <c r="H269" s="257"/>
      <c r="I269" s="257"/>
      <c r="J269" s="257"/>
      <c r="K269" s="257"/>
      <c r="L269" s="257"/>
      <c r="M269" s="257"/>
      <c r="N269" s="257"/>
      <c r="O269" s="257"/>
      <c r="P269" s="257"/>
      <c r="Q269" s="257"/>
      <c r="R269" s="257"/>
      <c r="S269" s="257"/>
      <c r="T269" s="257"/>
      <c r="U269" s="257"/>
      <c r="V269" s="257"/>
      <c r="W269" s="257"/>
      <c r="X269" s="257"/>
      <c r="Y269" s="257"/>
      <c r="Z269" s="257"/>
      <c r="AA269" s="257"/>
      <c r="AB269" s="257"/>
      <c r="AC269" s="257"/>
      <c r="AD269" s="257"/>
      <c r="AE269" s="257"/>
      <c r="AF269" s="257"/>
      <c r="AG269" s="257"/>
      <c r="AH269" s="257"/>
      <c r="AI269" s="257"/>
      <c r="AJ269" s="257"/>
      <c r="AK269" s="257"/>
      <c r="AL269" s="257"/>
      <c r="AM269" s="257"/>
      <c r="AN269" s="257"/>
      <c r="AO269" s="257"/>
      <c r="AP269" s="257"/>
      <c r="AQ269" s="257"/>
      <c r="AR269" s="257"/>
      <c r="AS269" s="257"/>
      <c r="AT269" s="257"/>
      <c r="AU269" s="257"/>
      <c r="AV269" s="257"/>
      <c r="AW269" s="257"/>
      <c r="AX269" s="257"/>
      <c r="AY269" s="257"/>
      <c r="AZ269" s="257"/>
      <c r="BA269" s="257"/>
      <c r="BB269" s="257"/>
      <c r="BC269" s="257"/>
      <c r="BD269" s="257"/>
      <c r="BE269" s="257"/>
      <c r="BF269" s="257"/>
      <c r="BG269" s="257"/>
      <c r="BH269" s="257"/>
      <c r="BI269" s="257"/>
      <c r="BJ269" s="257"/>
      <c r="BK269" s="257"/>
      <c r="BL269" s="257"/>
      <c r="BM269" s="257"/>
      <c r="BN269" s="257"/>
      <c r="BO269" s="257"/>
      <c r="BP269" s="257"/>
      <c r="BQ269" s="257"/>
      <c r="BR269" s="257"/>
      <c r="BS269" s="257"/>
      <c r="BT269" s="257"/>
      <c r="BU269" s="257"/>
      <c r="BV269" s="257"/>
      <c r="BW269" s="257"/>
      <c r="BX269" s="257"/>
      <c r="BY269" s="257"/>
      <c r="BZ269" s="257"/>
      <c r="CA269" s="257"/>
      <c r="CB269" s="257"/>
      <c r="CC269" s="257"/>
      <c r="CD269" s="257"/>
      <c r="CE269" s="257"/>
      <c r="CF269" s="257"/>
      <c r="CG269" s="257"/>
      <c r="CH269" s="257"/>
      <c r="CI269" s="257"/>
      <c r="CJ269" s="257"/>
      <c r="CK269" s="257"/>
      <c r="CL269" s="257"/>
      <c r="CM269" s="257"/>
      <c r="CN269" s="257"/>
      <c r="CO269" s="257"/>
      <c r="CP269" s="257"/>
      <c r="CQ269" s="257"/>
      <c r="CR269" s="257"/>
      <c r="CS269" s="257"/>
      <c r="CT269" s="257"/>
      <c r="CU269" s="257"/>
      <c r="CV269" s="257"/>
      <c r="CW269" s="257"/>
      <c r="CX269" s="257"/>
      <c r="CY269" s="257"/>
      <c r="CZ269" s="257"/>
      <c r="DA269" s="257"/>
      <c r="DB269" s="257"/>
      <c r="DC269" s="257"/>
      <c r="DD269" s="257"/>
      <c r="DE269" s="257"/>
      <c r="DF269" s="257"/>
      <c r="DG269" s="257"/>
      <c r="DH269" s="257"/>
      <c r="DI269" s="257"/>
      <c r="DJ269" s="257"/>
      <c r="DK269" s="257"/>
      <c r="DL269" s="257"/>
    </row>
    <row r="270" spans="1:116" x14ac:dyDescent="0.35">
      <c r="A270" s="257"/>
      <c r="B270" s="257"/>
      <c r="C270" s="257"/>
      <c r="D270" s="257"/>
      <c r="E270" s="257"/>
      <c r="F270" s="257"/>
      <c r="G270" s="257"/>
      <c r="H270" s="257"/>
      <c r="I270" s="257"/>
      <c r="J270" s="257"/>
      <c r="K270" s="257"/>
      <c r="L270" s="257"/>
      <c r="M270" s="257"/>
      <c r="N270" s="257"/>
      <c r="O270" s="257"/>
      <c r="P270" s="257"/>
      <c r="Q270" s="257"/>
      <c r="R270" s="257"/>
      <c r="S270" s="257"/>
      <c r="T270" s="257"/>
      <c r="U270" s="257"/>
      <c r="V270" s="257"/>
      <c r="W270" s="257"/>
      <c r="X270" s="257"/>
      <c r="Y270" s="257"/>
      <c r="Z270" s="257"/>
      <c r="AA270" s="257"/>
      <c r="AB270" s="257"/>
      <c r="AC270" s="257"/>
      <c r="AD270" s="257"/>
      <c r="AE270" s="257"/>
      <c r="AF270" s="257"/>
      <c r="AG270" s="257"/>
      <c r="AH270" s="257"/>
      <c r="AI270" s="257"/>
      <c r="AJ270" s="257"/>
      <c r="AK270" s="257"/>
      <c r="AL270" s="257"/>
      <c r="AM270" s="257"/>
      <c r="AN270" s="257"/>
      <c r="AO270" s="257"/>
      <c r="AP270" s="257"/>
      <c r="AQ270" s="257"/>
      <c r="AR270" s="257"/>
      <c r="AS270" s="257"/>
      <c r="AT270" s="257"/>
      <c r="AU270" s="257"/>
      <c r="AV270" s="257"/>
      <c r="AW270" s="257"/>
      <c r="AX270" s="257"/>
      <c r="AY270" s="257"/>
      <c r="AZ270" s="257"/>
      <c r="BA270" s="257"/>
      <c r="BB270" s="257"/>
      <c r="BC270" s="257"/>
      <c r="BD270" s="257"/>
      <c r="BE270" s="257"/>
      <c r="BF270" s="257"/>
      <c r="BG270" s="257"/>
      <c r="BH270" s="257"/>
      <c r="BI270" s="257"/>
      <c r="BJ270" s="257"/>
      <c r="BK270" s="257"/>
      <c r="BL270" s="257"/>
      <c r="BM270" s="257"/>
      <c r="BN270" s="257"/>
      <c r="BO270" s="257"/>
      <c r="BP270" s="257"/>
      <c r="BQ270" s="257"/>
      <c r="BR270" s="257"/>
      <c r="BS270" s="257"/>
      <c r="BT270" s="257"/>
      <c r="BU270" s="257"/>
      <c r="BV270" s="257"/>
      <c r="BW270" s="257"/>
      <c r="BX270" s="257"/>
      <c r="BY270" s="257"/>
      <c r="BZ270" s="257"/>
      <c r="CA270" s="257"/>
      <c r="CB270" s="257"/>
      <c r="CC270" s="257"/>
      <c r="CD270" s="257"/>
      <c r="CE270" s="257"/>
      <c r="CF270" s="257"/>
      <c r="CG270" s="257"/>
      <c r="CH270" s="257"/>
      <c r="CI270" s="257"/>
      <c r="CJ270" s="257"/>
      <c r="CK270" s="257"/>
      <c r="CL270" s="257"/>
      <c r="CM270" s="257"/>
      <c r="CN270" s="257"/>
      <c r="CO270" s="257"/>
      <c r="CP270" s="257"/>
      <c r="CQ270" s="257"/>
      <c r="CR270" s="257"/>
      <c r="CS270" s="257"/>
      <c r="CT270" s="257"/>
      <c r="CU270" s="257"/>
      <c r="CV270" s="257"/>
      <c r="CW270" s="257"/>
      <c r="CX270" s="257"/>
      <c r="CY270" s="257"/>
      <c r="CZ270" s="257"/>
      <c r="DA270" s="257"/>
      <c r="DB270" s="257"/>
      <c r="DC270" s="257"/>
      <c r="DD270" s="257"/>
      <c r="DE270" s="257"/>
      <c r="DF270" s="257"/>
      <c r="DG270" s="257"/>
      <c r="DH270" s="257"/>
      <c r="DI270" s="257"/>
      <c r="DJ270" s="257"/>
      <c r="DK270" s="257"/>
      <c r="DL270" s="257"/>
    </row>
    <row r="271" spans="1:116" x14ac:dyDescent="0.35">
      <c r="A271" s="257"/>
      <c r="B271" s="257"/>
      <c r="C271" s="257"/>
      <c r="D271" s="257"/>
      <c r="E271" s="257"/>
      <c r="F271" s="257"/>
      <c r="G271" s="257"/>
      <c r="H271" s="257"/>
      <c r="I271" s="257"/>
      <c r="J271" s="257"/>
      <c r="K271" s="257"/>
      <c r="L271" s="257"/>
      <c r="M271" s="257"/>
      <c r="N271" s="257"/>
      <c r="O271" s="257"/>
      <c r="P271" s="257"/>
      <c r="Q271" s="257"/>
      <c r="R271" s="257"/>
      <c r="S271" s="257"/>
      <c r="T271" s="257"/>
      <c r="U271" s="257"/>
      <c r="V271" s="257"/>
      <c r="W271" s="257"/>
      <c r="X271" s="257"/>
      <c r="Y271" s="257"/>
      <c r="Z271" s="257"/>
      <c r="AA271" s="257"/>
      <c r="AB271" s="257"/>
      <c r="AC271" s="257"/>
      <c r="AD271" s="257"/>
      <c r="AE271" s="257"/>
      <c r="AF271" s="257"/>
      <c r="AG271" s="257"/>
      <c r="AH271" s="257"/>
      <c r="AI271" s="257"/>
      <c r="AJ271" s="257"/>
      <c r="AK271" s="257"/>
      <c r="AL271" s="257"/>
      <c r="AM271" s="257"/>
      <c r="AN271" s="257"/>
      <c r="AO271" s="257"/>
      <c r="AP271" s="257"/>
      <c r="AQ271" s="257"/>
      <c r="AR271" s="257"/>
      <c r="AS271" s="257"/>
      <c r="AT271" s="257"/>
      <c r="AU271" s="257"/>
      <c r="AV271" s="257"/>
      <c r="AW271" s="257"/>
      <c r="AX271" s="257"/>
      <c r="AY271" s="257"/>
      <c r="AZ271" s="257"/>
      <c r="BA271" s="257"/>
      <c r="BB271" s="257"/>
      <c r="BC271" s="257"/>
      <c r="BD271" s="257"/>
      <c r="BE271" s="257"/>
      <c r="BF271" s="257"/>
      <c r="BG271" s="257"/>
      <c r="BH271" s="257"/>
      <c r="BI271" s="257"/>
      <c r="BJ271" s="257"/>
      <c r="BK271" s="257"/>
      <c r="BL271" s="257"/>
      <c r="BM271" s="257"/>
      <c r="BN271" s="257"/>
      <c r="BO271" s="257"/>
      <c r="BP271" s="257"/>
      <c r="BQ271" s="257"/>
      <c r="BR271" s="257"/>
      <c r="BS271" s="257"/>
      <c r="BT271" s="257"/>
      <c r="BU271" s="257"/>
      <c r="BV271" s="257"/>
      <c r="BW271" s="257"/>
      <c r="BX271" s="257"/>
      <c r="BY271" s="257"/>
      <c r="BZ271" s="257"/>
      <c r="CA271" s="257"/>
      <c r="CB271" s="257"/>
      <c r="CC271" s="257"/>
      <c r="CD271" s="257"/>
      <c r="CE271" s="257"/>
      <c r="CF271" s="257"/>
      <c r="CG271" s="257"/>
      <c r="CH271" s="257"/>
      <c r="CI271" s="257"/>
      <c r="CJ271" s="257"/>
      <c r="CK271" s="257"/>
      <c r="CL271" s="257"/>
      <c r="CM271" s="257"/>
      <c r="CN271" s="257"/>
      <c r="CO271" s="257"/>
      <c r="CP271" s="257"/>
      <c r="CQ271" s="257"/>
      <c r="CR271" s="257"/>
      <c r="CS271" s="257"/>
      <c r="CT271" s="257"/>
      <c r="CU271" s="257"/>
      <c r="CV271" s="257"/>
      <c r="CW271" s="257"/>
      <c r="CX271" s="257"/>
      <c r="CY271" s="257"/>
      <c r="CZ271" s="257"/>
      <c r="DA271" s="257"/>
      <c r="DB271" s="257"/>
      <c r="DC271" s="257"/>
      <c r="DD271" s="257"/>
      <c r="DE271" s="257"/>
      <c r="DF271" s="257"/>
      <c r="DG271" s="257"/>
      <c r="DH271" s="257"/>
      <c r="DI271" s="257"/>
      <c r="DJ271" s="257"/>
      <c r="DK271" s="257"/>
      <c r="DL271" s="257"/>
    </row>
    <row r="272" spans="1:116" x14ac:dyDescent="0.35">
      <c r="A272" s="257"/>
      <c r="B272" s="257"/>
      <c r="C272" s="257"/>
      <c r="D272" s="257"/>
      <c r="E272" s="257"/>
      <c r="F272" s="257"/>
      <c r="G272" s="257"/>
      <c r="H272" s="257"/>
      <c r="I272" s="257"/>
      <c r="J272" s="257"/>
      <c r="K272" s="257"/>
      <c r="L272" s="257"/>
      <c r="M272" s="257"/>
      <c r="N272" s="257"/>
      <c r="O272" s="257"/>
      <c r="P272" s="257"/>
      <c r="Q272" s="257"/>
      <c r="R272" s="257"/>
      <c r="S272" s="257"/>
      <c r="T272" s="257"/>
      <c r="U272" s="257"/>
      <c r="V272" s="257"/>
      <c r="W272" s="257"/>
      <c r="X272" s="257"/>
      <c r="Y272" s="257"/>
      <c r="Z272" s="257"/>
      <c r="AA272" s="257"/>
      <c r="AB272" s="257"/>
      <c r="AC272" s="257"/>
      <c r="AD272" s="257"/>
      <c r="AE272" s="257"/>
      <c r="AF272" s="257"/>
      <c r="AG272" s="257"/>
      <c r="AH272" s="257"/>
      <c r="AI272" s="257"/>
      <c r="AJ272" s="257"/>
      <c r="AK272" s="257"/>
      <c r="AL272" s="257"/>
      <c r="AM272" s="257"/>
      <c r="AN272" s="257"/>
      <c r="AO272" s="257"/>
      <c r="AP272" s="257"/>
      <c r="AQ272" s="257"/>
      <c r="AR272" s="257"/>
      <c r="AS272" s="257"/>
      <c r="AT272" s="257"/>
      <c r="AU272" s="257"/>
      <c r="AV272" s="257"/>
      <c r="AW272" s="257"/>
      <c r="AX272" s="257"/>
      <c r="AY272" s="257"/>
      <c r="AZ272" s="257"/>
      <c r="BA272" s="257"/>
      <c r="BB272" s="257"/>
      <c r="BC272" s="257"/>
      <c r="BD272" s="257"/>
      <c r="BE272" s="257"/>
      <c r="BF272" s="257"/>
      <c r="BG272" s="257"/>
      <c r="BH272" s="257"/>
      <c r="BI272" s="257"/>
      <c r="BJ272" s="257"/>
      <c r="BK272" s="257"/>
      <c r="BL272" s="257"/>
      <c r="BM272" s="257"/>
      <c r="BN272" s="257"/>
      <c r="BO272" s="257"/>
      <c r="BP272" s="257"/>
      <c r="BQ272" s="257"/>
      <c r="BR272" s="257"/>
      <c r="BS272" s="257"/>
      <c r="BT272" s="257"/>
      <c r="BU272" s="257"/>
      <c r="BV272" s="257"/>
      <c r="BW272" s="257"/>
      <c r="BX272" s="257"/>
      <c r="BY272" s="257"/>
      <c r="BZ272" s="257"/>
      <c r="CA272" s="257"/>
      <c r="CB272" s="257"/>
      <c r="CC272" s="257"/>
      <c r="CD272" s="257"/>
      <c r="CE272" s="257"/>
      <c r="CF272" s="257"/>
      <c r="CG272" s="257"/>
      <c r="CH272" s="257"/>
      <c r="CI272" s="257"/>
      <c r="CJ272" s="257"/>
      <c r="CK272" s="257"/>
      <c r="CL272" s="257"/>
      <c r="CM272" s="257"/>
      <c r="CN272" s="257"/>
      <c r="CO272" s="257"/>
      <c r="CP272" s="257"/>
      <c r="CQ272" s="257"/>
      <c r="CR272" s="257"/>
      <c r="CS272" s="257"/>
      <c r="CT272" s="257"/>
      <c r="CU272" s="257"/>
      <c r="CV272" s="257"/>
      <c r="CW272" s="257"/>
      <c r="CX272" s="257"/>
      <c r="CY272" s="257"/>
      <c r="CZ272" s="257"/>
      <c r="DA272" s="257"/>
      <c r="DB272" s="257"/>
      <c r="DC272" s="257"/>
      <c r="DD272" s="257"/>
      <c r="DE272" s="257"/>
      <c r="DF272" s="257"/>
      <c r="DG272" s="257"/>
      <c r="DH272" s="257"/>
      <c r="DI272" s="257"/>
      <c r="DJ272" s="257"/>
      <c r="DK272" s="257"/>
      <c r="DL272" s="257"/>
    </row>
    <row r="273" spans="1:116" x14ac:dyDescent="0.35">
      <c r="A273" s="257"/>
      <c r="B273" s="257"/>
      <c r="C273" s="257"/>
      <c r="D273" s="257"/>
      <c r="E273" s="257"/>
      <c r="F273" s="257"/>
      <c r="G273" s="257"/>
      <c r="H273" s="257"/>
      <c r="I273" s="257"/>
      <c r="J273" s="257"/>
      <c r="K273" s="257"/>
      <c r="L273" s="257"/>
      <c r="M273" s="257"/>
      <c r="N273" s="257"/>
      <c r="O273" s="257"/>
      <c r="P273" s="257"/>
      <c r="Q273" s="257"/>
      <c r="R273" s="257"/>
      <c r="S273" s="257"/>
      <c r="T273" s="257"/>
      <c r="U273" s="257"/>
      <c r="V273" s="257"/>
      <c r="W273" s="257"/>
      <c r="X273" s="257"/>
      <c r="Y273" s="257"/>
      <c r="Z273" s="257"/>
      <c r="AA273" s="257"/>
      <c r="AB273" s="257"/>
      <c r="AC273" s="257"/>
      <c r="AD273" s="257"/>
      <c r="AE273" s="257"/>
      <c r="AF273" s="257"/>
      <c r="AG273" s="257"/>
      <c r="AH273" s="257"/>
      <c r="AI273" s="257"/>
      <c r="AJ273" s="257"/>
      <c r="AK273" s="257"/>
      <c r="AL273" s="257"/>
      <c r="AM273" s="257"/>
      <c r="AN273" s="257"/>
      <c r="AO273" s="257"/>
      <c r="AP273" s="257"/>
      <c r="AQ273" s="257"/>
      <c r="AR273" s="257"/>
      <c r="AS273" s="257"/>
      <c r="AT273" s="257"/>
      <c r="AU273" s="257"/>
      <c r="AV273" s="257"/>
      <c r="AW273" s="257"/>
      <c r="AX273" s="257"/>
      <c r="AY273" s="257"/>
      <c r="AZ273" s="257"/>
      <c r="BA273" s="257"/>
      <c r="BB273" s="257"/>
      <c r="BC273" s="257"/>
      <c r="BD273" s="257"/>
      <c r="BE273" s="257"/>
      <c r="BF273" s="257"/>
      <c r="BG273" s="257"/>
      <c r="BH273" s="257"/>
      <c r="BI273" s="257"/>
      <c r="BJ273" s="257"/>
      <c r="BK273" s="257"/>
      <c r="BL273" s="257"/>
      <c r="BM273" s="257"/>
      <c r="BN273" s="257"/>
      <c r="BO273" s="257"/>
      <c r="BP273" s="257"/>
      <c r="BQ273" s="257"/>
      <c r="BR273" s="257"/>
      <c r="BS273" s="257"/>
      <c r="BT273" s="257"/>
      <c r="BU273" s="257"/>
      <c r="BV273" s="257"/>
      <c r="BW273" s="257"/>
      <c r="BX273" s="257"/>
      <c r="BY273" s="257"/>
      <c r="BZ273" s="257"/>
      <c r="CA273" s="257"/>
      <c r="CB273" s="257"/>
      <c r="CC273" s="257"/>
      <c r="CD273" s="257"/>
      <c r="CE273" s="257"/>
      <c r="CF273" s="257"/>
      <c r="CG273" s="257"/>
      <c r="CH273" s="257"/>
      <c r="CI273" s="257"/>
      <c r="CJ273" s="257"/>
      <c r="CK273" s="257"/>
      <c r="CL273" s="257"/>
      <c r="CM273" s="257"/>
      <c r="CN273" s="257"/>
      <c r="CO273" s="257"/>
      <c r="CP273" s="257"/>
      <c r="CQ273" s="257"/>
      <c r="CR273" s="257"/>
      <c r="CS273" s="257"/>
      <c r="CT273" s="257"/>
      <c r="CU273" s="257"/>
      <c r="CV273" s="257"/>
      <c r="CW273" s="257"/>
      <c r="CX273" s="257"/>
      <c r="CY273" s="257"/>
      <c r="CZ273" s="257"/>
      <c r="DA273" s="257"/>
      <c r="DB273" s="257"/>
      <c r="DC273" s="257"/>
      <c r="DD273" s="257"/>
      <c r="DE273" s="257"/>
      <c r="DF273" s="257"/>
      <c r="DG273" s="257"/>
      <c r="DH273" s="257"/>
      <c r="DI273" s="257"/>
      <c r="DJ273" s="257"/>
      <c r="DK273" s="257"/>
      <c r="DL273" s="257"/>
    </row>
    <row r="274" spans="1:116" x14ac:dyDescent="0.35">
      <c r="A274" s="257"/>
      <c r="B274" s="257"/>
      <c r="C274" s="257"/>
      <c r="D274" s="257"/>
      <c r="E274" s="257"/>
      <c r="F274" s="257"/>
      <c r="G274" s="257"/>
      <c r="H274" s="257"/>
      <c r="I274" s="257"/>
      <c r="J274" s="257"/>
      <c r="K274" s="257"/>
      <c r="L274" s="257"/>
      <c r="M274" s="257"/>
      <c r="N274" s="257"/>
      <c r="O274" s="257"/>
      <c r="P274" s="257"/>
      <c r="Q274" s="257"/>
      <c r="R274" s="257"/>
      <c r="S274" s="257"/>
      <c r="T274" s="257"/>
      <c r="U274" s="257"/>
      <c r="V274" s="257"/>
      <c r="W274" s="257"/>
      <c r="X274" s="257"/>
      <c r="Y274" s="257"/>
      <c r="Z274" s="257"/>
      <c r="AA274" s="257"/>
      <c r="AB274" s="257"/>
      <c r="AC274" s="257"/>
      <c r="AD274" s="257"/>
      <c r="AE274" s="257"/>
      <c r="AF274" s="257"/>
      <c r="AG274" s="257"/>
      <c r="AH274" s="257"/>
      <c r="AI274" s="257"/>
      <c r="AJ274" s="257"/>
      <c r="AK274" s="257"/>
      <c r="AL274" s="257"/>
      <c r="AM274" s="257"/>
      <c r="AN274" s="257"/>
      <c r="AO274" s="257"/>
      <c r="AP274" s="257"/>
      <c r="AQ274" s="257"/>
      <c r="AR274" s="257"/>
      <c r="AS274" s="257"/>
      <c r="AT274" s="257"/>
      <c r="AU274" s="257"/>
      <c r="AV274" s="257"/>
      <c r="AW274" s="257"/>
      <c r="AX274" s="257"/>
      <c r="AY274" s="257"/>
      <c r="AZ274" s="257"/>
      <c r="BA274" s="257"/>
      <c r="BB274" s="257"/>
      <c r="BC274" s="257"/>
      <c r="BD274" s="257"/>
      <c r="BE274" s="257"/>
      <c r="BF274" s="257"/>
      <c r="BG274" s="257"/>
      <c r="BH274" s="257"/>
      <c r="BI274" s="257"/>
      <c r="BJ274" s="257"/>
      <c r="BK274" s="257"/>
      <c r="BL274" s="257"/>
      <c r="BM274" s="257"/>
      <c r="BN274" s="257"/>
      <c r="BO274" s="257"/>
      <c r="BP274" s="257"/>
      <c r="BQ274" s="257"/>
      <c r="BR274" s="257"/>
      <c r="BS274" s="257"/>
      <c r="BT274" s="257"/>
      <c r="BU274" s="257"/>
      <c r="BV274" s="257"/>
      <c r="BW274" s="257"/>
      <c r="BX274" s="257"/>
      <c r="BY274" s="257"/>
      <c r="BZ274" s="257"/>
      <c r="CA274" s="257"/>
      <c r="CB274" s="257"/>
      <c r="CC274" s="257"/>
      <c r="CD274" s="257"/>
      <c r="CE274" s="257"/>
      <c r="CF274" s="257"/>
      <c r="CG274" s="257"/>
      <c r="CH274" s="257"/>
      <c r="CI274" s="257"/>
      <c r="CJ274" s="257"/>
      <c r="CK274" s="257"/>
      <c r="CL274" s="257"/>
      <c r="CM274" s="257"/>
      <c r="CN274" s="257"/>
      <c r="CO274" s="257"/>
      <c r="CP274" s="257"/>
      <c r="CQ274" s="257"/>
      <c r="CR274" s="257"/>
      <c r="CS274" s="257"/>
      <c r="CT274" s="257"/>
      <c r="CU274" s="257"/>
      <c r="CV274" s="257"/>
      <c r="CW274" s="257"/>
      <c r="CX274" s="257"/>
      <c r="CY274" s="257"/>
      <c r="CZ274" s="257"/>
      <c r="DA274" s="257"/>
      <c r="DB274" s="257"/>
      <c r="DC274" s="257"/>
      <c r="DD274" s="257"/>
      <c r="DE274" s="257"/>
      <c r="DF274" s="257"/>
      <c r="DG274" s="257"/>
      <c r="DH274" s="257"/>
      <c r="DI274" s="257"/>
      <c r="DJ274" s="257"/>
      <c r="DK274" s="257"/>
      <c r="DL274" s="257"/>
    </row>
    <row r="275" spans="1:116" x14ac:dyDescent="0.35">
      <c r="A275" s="257"/>
      <c r="B275" s="257"/>
      <c r="C275" s="257"/>
      <c r="D275" s="257"/>
      <c r="E275" s="257"/>
      <c r="F275" s="257"/>
      <c r="G275" s="257"/>
      <c r="H275" s="257"/>
      <c r="I275" s="257"/>
      <c r="J275" s="257"/>
      <c r="K275" s="257"/>
      <c r="L275" s="257"/>
      <c r="M275" s="257"/>
      <c r="N275" s="257"/>
      <c r="O275" s="257"/>
      <c r="P275" s="257"/>
      <c r="Q275" s="257"/>
      <c r="R275" s="257"/>
      <c r="S275" s="257"/>
      <c r="T275" s="257"/>
      <c r="U275" s="257"/>
      <c r="V275" s="257"/>
      <c r="W275" s="257"/>
      <c r="X275" s="257"/>
      <c r="Y275" s="257"/>
      <c r="Z275" s="257"/>
      <c r="AA275" s="257"/>
      <c r="AB275" s="257"/>
      <c r="AC275" s="257"/>
      <c r="AD275" s="257"/>
      <c r="AE275" s="257"/>
      <c r="AF275" s="257"/>
      <c r="AG275" s="257"/>
      <c r="AH275" s="257"/>
      <c r="AI275" s="257"/>
      <c r="AJ275" s="257"/>
      <c r="AK275" s="257"/>
      <c r="AL275" s="257"/>
      <c r="AM275" s="257"/>
      <c r="AN275" s="257"/>
      <c r="AO275" s="257"/>
      <c r="AP275" s="257"/>
      <c r="AQ275" s="257"/>
      <c r="AR275" s="257"/>
      <c r="AS275" s="257"/>
      <c r="AT275" s="257"/>
      <c r="AU275" s="257"/>
      <c r="AV275" s="257"/>
      <c r="AW275" s="257"/>
      <c r="AX275" s="257"/>
      <c r="AY275" s="257"/>
      <c r="AZ275" s="257"/>
      <c r="BA275" s="257"/>
      <c r="BB275" s="257"/>
      <c r="BC275" s="257"/>
      <c r="BD275" s="257"/>
      <c r="BE275" s="257"/>
      <c r="BF275" s="257"/>
      <c r="BG275" s="257"/>
      <c r="BH275" s="257"/>
      <c r="BI275" s="257"/>
      <c r="BJ275" s="257"/>
      <c r="BK275" s="257"/>
      <c r="BL275" s="257"/>
      <c r="BM275" s="257"/>
      <c r="BN275" s="257"/>
      <c r="BO275" s="257"/>
      <c r="BP275" s="257"/>
      <c r="BQ275" s="257"/>
      <c r="BR275" s="257"/>
      <c r="BS275" s="257"/>
      <c r="BT275" s="257"/>
      <c r="BU275" s="257"/>
      <c r="BV275" s="257"/>
      <c r="BW275" s="257"/>
      <c r="BX275" s="257"/>
      <c r="BY275" s="257"/>
      <c r="BZ275" s="257"/>
      <c r="CA275" s="257"/>
      <c r="CB275" s="257"/>
      <c r="CC275" s="257"/>
      <c r="CD275" s="257"/>
      <c r="CE275" s="257"/>
      <c r="CF275" s="257"/>
      <c r="CG275" s="257"/>
      <c r="CH275" s="257"/>
      <c r="CI275" s="257"/>
      <c r="CJ275" s="257"/>
      <c r="CK275" s="257"/>
      <c r="CL275" s="257"/>
      <c r="CM275" s="257"/>
      <c r="CN275" s="257"/>
      <c r="CO275" s="257"/>
      <c r="CP275" s="257"/>
      <c r="CQ275" s="257"/>
      <c r="CR275" s="257"/>
      <c r="CS275" s="257"/>
      <c r="CT275" s="257"/>
      <c r="CU275" s="257"/>
      <c r="CV275" s="257"/>
      <c r="CW275" s="257"/>
      <c r="CX275" s="257"/>
      <c r="CY275" s="257"/>
      <c r="CZ275" s="257"/>
      <c r="DA275" s="257"/>
      <c r="DB275" s="257"/>
      <c r="DC275" s="257"/>
      <c r="DD275" s="257"/>
      <c r="DE275" s="257"/>
      <c r="DF275" s="257"/>
      <c r="DG275" s="257"/>
      <c r="DH275" s="257"/>
      <c r="DI275" s="257"/>
      <c r="DJ275" s="257"/>
      <c r="DK275" s="257"/>
      <c r="DL275" s="257"/>
    </row>
    <row r="276" spans="1:116" x14ac:dyDescent="0.35">
      <c r="A276" s="257"/>
      <c r="B276" s="257"/>
      <c r="C276" s="257"/>
      <c r="D276" s="257"/>
      <c r="E276" s="257"/>
      <c r="F276" s="257"/>
      <c r="G276" s="257"/>
      <c r="H276" s="257"/>
      <c r="I276" s="257"/>
      <c r="J276" s="257"/>
      <c r="K276" s="257"/>
      <c r="L276" s="257"/>
      <c r="M276" s="257"/>
      <c r="N276" s="257"/>
      <c r="O276" s="257"/>
      <c r="P276" s="257"/>
      <c r="Q276" s="257"/>
      <c r="R276" s="257"/>
      <c r="S276" s="257"/>
      <c r="T276" s="257"/>
      <c r="U276" s="257"/>
      <c r="V276" s="257"/>
      <c r="W276" s="257"/>
      <c r="X276" s="257"/>
      <c r="Y276" s="257"/>
      <c r="Z276" s="257"/>
      <c r="AA276" s="257"/>
      <c r="AB276" s="257"/>
      <c r="AC276" s="257"/>
      <c r="AD276" s="257"/>
      <c r="AE276" s="257"/>
      <c r="AF276" s="257"/>
      <c r="AG276" s="257"/>
      <c r="AH276" s="257"/>
      <c r="AI276" s="257"/>
      <c r="AJ276" s="257"/>
      <c r="AK276" s="257"/>
      <c r="AL276" s="257"/>
      <c r="AM276" s="257"/>
      <c r="AN276" s="257"/>
      <c r="AO276" s="257"/>
      <c r="AP276" s="257"/>
      <c r="AQ276" s="257"/>
      <c r="AR276" s="257"/>
      <c r="AS276" s="257"/>
      <c r="AT276" s="257"/>
      <c r="AU276" s="257"/>
      <c r="AV276" s="257"/>
      <c r="AW276" s="257"/>
      <c r="AX276" s="257"/>
      <c r="AY276" s="257"/>
      <c r="AZ276" s="257"/>
      <c r="BA276" s="257"/>
      <c r="BB276" s="257"/>
      <c r="BC276" s="257"/>
      <c r="BD276" s="257"/>
      <c r="BE276" s="257"/>
      <c r="BF276" s="257"/>
      <c r="BG276" s="257"/>
      <c r="BH276" s="257"/>
      <c r="BI276" s="257"/>
      <c r="BJ276" s="257"/>
      <c r="BK276" s="257"/>
      <c r="BL276" s="257"/>
      <c r="BM276" s="257"/>
      <c r="BN276" s="257"/>
      <c r="BO276" s="257"/>
      <c r="BP276" s="257"/>
      <c r="BQ276" s="257"/>
      <c r="BR276" s="257"/>
      <c r="BS276" s="257"/>
      <c r="BT276" s="257"/>
      <c r="BU276" s="257"/>
      <c r="BV276" s="257"/>
      <c r="BW276" s="257"/>
      <c r="BX276" s="257"/>
      <c r="BY276" s="257"/>
      <c r="BZ276" s="257"/>
      <c r="CA276" s="257"/>
      <c r="CB276" s="257"/>
      <c r="CC276" s="257"/>
      <c r="CD276" s="257"/>
      <c r="CE276" s="257"/>
      <c r="CF276" s="257"/>
      <c r="CG276" s="257"/>
      <c r="CH276" s="257"/>
      <c r="CI276" s="257"/>
      <c r="CJ276" s="257"/>
      <c r="CK276" s="257"/>
      <c r="CL276" s="257"/>
      <c r="CM276" s="257"/>
      <c r="CN276" s="257"/>
      <c r="CO276" s="257"/>
      <c r="CP276" s="257"/>
      <c r="CQ276" s="257"/>
      <c r="CR276" s="257"/>
      <c r="CS276" s="257"/>
      <c r="CT276" s="257"/>
      <c r="CU276" s="257"/>
      <c r="CV276" s="257"/>
      <c r="CW276" s="257"/>
      <c r="CX276" s="257"/>
      <c r="CY276" s="257"/>
      <c r="CZ276" s="257"/>
      <c r="DA276" s="257"/>
      <c r="DB276" s="257"/>
      <c r="DC276" s="257"/>
      <c r="DD276" s="257"/>
      <c r="DE276" s="257"/>
      <c r="DF276" s="257"/>
      <c r="DG276" s="257"/>
      <c r="DH276" s="257"/>
      <c r="DI276" s="257"/>
      <c r="DJ276" s="257"/>
      <c r="DK276" s="257"/>
      <c r="DL276" s="257"/>
    </row>
    <row r="277" spans="1:116" x14ac:dyDescent="0.35">
      <c r="A277" s="257"/>
      <c r="B277" s="257"/>
      <c r="C277" s="257"/>
      <c r="D277" s="257"/>
      <c r="E277" s="257"/>
      <c r="F277" s="257"/>
      <c r="G277" s="257"/>
      <c r="H277" s="257"/>
      <c r="I277" s="257"/>
      <c r="J277" s="257"/>
      <c r="K277" s="257"/>
      <c r="L277" s="257"/>
      <c r="M277" s="257"/>
      <c r="N277" s="257"/>
      <c r="O277" s="257"/>
      <c r="P277" s="257"/>
      <c r="Q277" s="257"/>
      <c r="R277" s="257"/>
      <c r="S277" s="257"/>
      <c r="T277" s="257"/>
      <c r="U277" s="257"/>
      <c r="V277" s="257"/>
      <c r="W277" s="257"/>
      <c r="X277" s="257"/>
      <c r="Y277" s="257"/>
      <c r="Z277" s="257"/>
      <c r="AA277" s="257"/>
      <c r="AB277" s="257"/>
      <c r="AC277" s="257"/>
      <c r="AD277" s="257"/>
      <c r="AE277" s="257"/>
      <c r="AF277" s="257"/>
      <c r="AG277" s="257"/>
      <c r="AH277" s="257"/>
      <c r="AI277" s="257"/>
      <c r="AJ277" s="257"/>
      <c r="AK277" s="257"/>
      <c r="AL277" s="257"/>
      <c r="AM277" s="257"/>
      <c r="AN277" s="257"/>
      <c r="AO277" s="257"/>
      <c r="AP277" s="257"/>
      <c r="AQ277" s="257"/>
      <c r="AR277" s="257"/>
      <c r="AS277" s="257"/>
      <c r="AT277" s="257"/>
      <c r="AU277" s="257"/>
      <c r="AV277" s="257"/>
      <c r="AW277" s="257"/>
      <c r="AX277" s="257"/>
      <c r="AY277" s="257"/>
      <c r="AZ277" s="257"/>
      <c r="BA277" s="257"/>
      <c r="BB277" s="257"/>
      <c r="BC277" s="257"/>
      <c r="BD277" s="257"/>
      <c r="BE277" s="257"/>
      <c r="BF277" s="257"/>
      <c r="BG277" s="257"/>
      <c r="BH277" s="257"/>
      <c r="BI277" s="257"/>
      <c r="BJ277" s="257"/>
      <c r="BK277" s="257"/>
      <c r="BL277" s="257"/>
      <c r="BM277" s="257"/>
      <c r="BN277" s="257"/>
      <c r="BO277" s="257"/>
      <c r="BP277" s="257"/>
      <c r="BQ277" s="257"/>
      <c r="BR277" s="257"/>
      <c r="BS277" s="257"/>
      <c r="BT277" s="257"/>
      <c r="BU277" s="257"/>
      <c r="BV277" s="257"/>
      <c r="BW277" s="257"/>
      <c r="BX277" s="257"/>
      <c r="BY277" s="257"/>
      <c r="BZ277" s="257"/>
      <c r="CA277" s="257"/>
      <c r="CB277" s="257"/>
      <c r="CC277" s="257"/>
      <c r="CD277" s="257"/>
      <c r="CE277" s="257"/>
      <c r="CF277" s="257"/>
      <c r="CG277" s="257"/>
      <c r="CH277" s="257"/>
      <c r="CI277" s="257"/>
      <c r="CJ277" s="257"/>
      <c r="CK277" s="257"/>
      <c r="CL277" s="257"/>
      <c r="CM277" s="257"/>
      <c r="CN277" s="257"/>
      <c r="CO277" s="257"/>
      <c r="CP277" s="257"/>
      <c r="CQ277" s="257"/>
      <c r="CR277" s="257"/>
      <c r="CS277" s="257"/>
      <c r="CT277" s="257"/>
      <c r="CU277" s="257"/>
      <c r="CV277" s="257"/>
      <c r="CW277" s="257"/>
      <c r="CX277" s="257"/>
      <c r="CY277" s="257"/>
      <c r="CZ277" s="257"/>
      <c r="DA277" s="257"/>
      <c r="DB277" s="257"/>
      <c r="DC277" s="257"/>
      <c r="DD277" s="257"/>
      <c r="DE277" s="257"/>
      <c r="DF277" s="257"/>
      <c r="DG277" s="257"/>
      <c r="DH277" s="257"/>
      <c r="DI277" s="257"/>
      <c r="DJ277" s="257"/>
      <c r="DK277" s="257"/>
      <c r="DL277" s="257"/>
    </row>
    <row r="278" spans="1:116" x14ac:dyDescent="0.35">
      <c r="A278" s="257"/>
      <c r="B278" s="257"/>
      <c r="C278" s="257"/>
      <c r="D278" s="257"/>
      <c r="E278" s="257"/>
      <c r="F278" s="257"/>
      <c r="G278" s="257"/>
      <c r="H278" s="257"/>
      <c r="I278" s="257"/>
      <c r="J278" s="257"/>
      <c r="K278" s="257"/>
      <c r="L278" s="257"/>
      <c r="M278" s="257"/>
      <c r="N278" s="257"/>
      <c r="O278" s="257"/>
      <c r="P278" s="257"/>
      <c r="Q278" s="257"/>
      <c r="R278" s="257"/>
      <c r="S278" s="257"/>
      <c r="T278" s="257"/>
      <c r="U278" s="257"/>
      <c r="V278" s="257"/>
      <c r="W278" s="257"/>
      <c r="X278" s="257"/>
      <c r="Y278" s="257"/>
      <c r="Z278" s="257"/>
      <c r="AA278" s="257"/>
      <c r="AB278" s="257"/>
      <c r="AC278" s="257"/>
      <c r="AD278" s="257"/>
      <c r="AE278" s="257"/>
      <c r="AF278" s="257"/>
      <c r="AG278" s="257"/>
      <c r="AH278" s="257"/>
      <c r="AI278" s="257"/>
      <c r="AJ278" s="257"/>
      <c r="AK278" s="257"/>
      <c r="AL278" s="257"/>
      <c r="AM278" s="257"/>
      <c r="AN278" s="257"/>
      <c r="AO278" s="257"/>
      <c r="AP278" s="257"/>
      <c r="AQ278" s="257"/>
      <c r="AR278" s="257"/>
      <c r="AS278" s="257"/>
      <c r="AT278" s="257"/>
      <c r="AU278" s="257"/>
      <c r="AV278" s="257"/>
      <c r="AW278" s="257"/>
      <c r="AX278" s="257"/>
      <c r="AY278" s="257"/>
      <c r="AZ278" s="257"/>
      <c r="BA278" s="257"/>
      <c r="BB278" s="257"/>
      <c r="BC278" s="257"/>
      <c r="BD278" s="257"/>
      <c r="BE278" s="257"/>
      <c r="BF278" s="257"/>
      <c r="BG278" s="257"/>
      <c r="BH278" s="257"/>
      <c r="BI278" s="257"/>
      <c r="BJ278" s="257"/>
      <c r="BK278" s="257"/>
      <c r="BL278" s="257"/>
      <c r="BM278" s="257"/>
      <c r="BN278" s="257"/>
      <c r="BO278" s="257"/>
      <c r="BP278" s="257"/>
      <c r="BQ278" s="257"/>
      <c r="BR278" s="257"/>
      <c r="BS278" s="257"/>
      <c r="BT278" s="257"/>
      <c r="BU278" s="257"/>
      <c r="BV278" s="257"/>
      <c r="BW278" s="257"/>
      <c r="BX278" s="257"/>
      <c r="BY278" s="257"/>
      <c r="BZ278" s="257"/>
      <c r="CA278" s="257"/>
      <c r="CB278" s="257"/>
      <c r="CC278" s="257"/>
      <c r="CD278" s="257"/>
      <c r="CE278" s="257"/>
      <c r="CF278" s="257"/>
      <c r="CG278" s="257"/>
      <c r="CH278" s="257"/>
      <c r="CI278" s="257"/>
      <c r="CJ278" s="257"/>
      <c r="CK278" s="257"/>
      <c r="CL278" s="257"/>
      <c r="CM278" s="257"/>
      <c r="CN278" s="257"/>
      <c r="CO278" s="257"/>
      <c r="CP278" s="257"/>
      <c r="CQ278" s="257"/>
      <c r="CR278" s="257"/>
      <c r="CS278" s="257"/>
      <c r="CT278" s="257"/>
      <c r="CU278" s="257"/>
      <c r="CV278" s="257"/>
      <c r="CW278" s="257"/>
      <c r="CX278" s="257"/>
      <c r="CY278" s="257"/>
      <c r="CZ278" s="257"/>
      <c r="DA278" s="257"/>
      <c r="DB278" s="257"/>
      <c r="DC278" s="257"/>
      <c r="DD278" s="257"/>
      <c r="DE278" s="257"/>
      <c r="DF278" s="257"/>
      <c r="DG278" s="257"/>
      <c r="DH278" s="257"/>
      <c r="DI278" s="257"/>
      <c r="DJ278" s="257"/>
      <c r="DK278" s="257"/>
      <c r="DL278" s="257"/>
    </row>
    <row r="279" spans="1:116" x14ac:dyDescent="0.35">
      <c r="A279" s="257"/>
      <c r="B279" s="257"/>
      <c r="C279" s="257"/>
      <c r="D279" s="257"/>
      <c r="E279" s="257"/>
      <c r="F279" s="257"/>
      <c r="G279" s="257"/>
      <c r="H279" s="257"/>
      <c r="I279" s="257"/>
      <c r="J279" s="257"/>
      <c r="K279" s="257"/>
      <c r="L279" s="257"/>
      <c r="M279" s="257"/>
      <c r="N279" s="257"/>
      <c r="O279" s="257"/>
      <c r="P279" s="257"/>
      <c r="Q279" s="257"/>
      <c r="R279" s="257"/>
      <c r="S279" s="257"/>
      <c r="T279" s="257"/>
      <c r="U279" s="257"/>
      <c r="V279" s="257"/>
      <c r="W279" s="257"/>
      <c r="X279" s="257"/>
      <c r="Y279" s="257"/>
      <c r="Z279" s="257"/>
      <c r="AA279" s="257"/>
      <c r="AB279" s="257"/>
      <c r="AC279" s="257"/>
      <c r="AD279" s="257"/>
      <c r="AE279" s="257"/>
      <c r="AF279" s="257"/>
      <c r="AG279" s="257"/>
      <c r="AH279" s="257"/>
      <c r="AI279" s="257"/>
      <c r="AJ279" s="257"/>
      <c r="AK279" s="257"/>
      <c r="AL279" s="257"/>
      <c r="AM279" s="257"/>
      <c r="AN279" s="257"/>
      <c r="AO279" s="257"/>
      <c r="AP279" s="257"/>
      <c r="AQ279" s="257"/>
      <c r="AR279" s="257"/>
      <c r="AS279" s="257"/>
      <c r="AT279" s="257"/>
      <c r="AU279" s="257"/>
      <c r="AV279" s="257"/>
      <c r="AW279" s="257"/>
      <c r="AX279" s="257"/>
      <c r="AY279" s="257"/>
      <c r="AZ279" s="257"/>
      <c r="BA279" s="257"/>
      <c r="BB279" s="257"/>
      <c r="BC279" s="257"/>
      <c r="BD279" s="257"/>
      <c r="BE279" s="257"/>
      <c r="BF279" s="257"/>
      <c r="BG279" s="257"/>
      <c r="BH279" s="257"/>
      <c r="BI279" s="257"/>
      <c r="BJ279" s="257"/>
      <c r="BK279" s="257"/>
      <c r="BL279" s="257"/>
      <c r="BM279" s="257"/>
      <c r="BN279" s="257"/>
      <c r="BO279" s="257"/>
      <c r="BP279" s="257"/>
      <c r="BQ279" s="257"/>
      <c r="BR279" s="257"/>
      <c r="BS279" s="257"/>
      <c r="BT279" s="257"/>
      <c r="BU279" s="257"/>
      <c r="BV279" s="257"/>
      <c r="BW279" s="257"/>
      <c r="BX279" s="257"/>
      <c r="BY279" s="257"/>
      <c r="BZ279" s="257"/>
      <c r="CA279" s="257"/>
      <c r="CB279" s="257"/>
      <c r="CC279" s="257"/>
      <c r="CD279" s="257"/>
      <c r="CE279" s="257"/>
      <c r="CF279" s="257"/>
      <c r="CG279" s="257"/>
      <c r="CH279" s="257"/>
      <c r="CI279" s="257"/>
      <c r="CJ279" s="257"/>
      <c r="CK279" s="257"/>
      <c r="CL279" s="257"/>
      <c r="CM279" s="257"/>
      <c r="CN279" s="257"/>
      <c r="CO279" s="257"/>
      <c r="CP279" s="257"/>
      <c r="CQ279" s="257"/>
      <c r="CR279" s="257"/>
      <c r="CS279" s="257"/>
      <c r="CT279" s="257"/>
      <c r="CU279" s="257"/>
      <c r="CV279" s="257"/>
      <c r="CW279" s="257"/>
      <c r="CX279" s="257"/>
      <c r="CY279" s="257"/>
      <c r="CZ279" s="257"/>
      <c r="DA279" s="257"/>
      <c r="DB279" s="257"/>
      <c r="DC279" s="257"/>
      <c r="DD279" s="257"/>
      <c r="DE279" s="257"/>
      <c r="DF279" s="257"/>
      <c r="DG279" s="257"/>
      <c r="DH279" s="257"/>
      <c r="DI279" s="257"/>
      <c r="DJ279" s="257"/>
      <c r="DK279" s="257"/>
      <c r="DL279" s="257"/>
    </row>
    <row r="280" spans="1:116" x14ac:dyDescent="0.35">
      <c r="A280" s="257"/>
      <c r="B280" s="257"/>
      <c r="C280" s="257"/>
      <c r="D280" s="257"/>
      <c r="E280" s="257"/>
      <c r="F280" s="257"/>
      <c r="G280" s="257"/>
      <c r="H280" s="257"/>
      <c r="I280" s="257"/>
      <c r="J280" s="257"/>
      <c r="K280" s="257"/>
      <c r="L280" s="257"/>
      <c r="M280" s="257"/>
      <c r="N280" s="257"/>
      <c r="O280" s="257"/>
      <c r="P280" s="257"/>
      <c r="Q280" s="257"/>
      <c r="R280" s="257"/>
      <c r="S280" s="257"/>
      <c r="T280" s="257"/>
      <c r="U280" s="257"/>
      <c r="V280" s="257"/>
      <c r="W280" s="257"/>
      <c r="X280" s="257"/>
      <c r="Y280" s="257"/>
      <c r="Z280" s="257"/>
      <c r="AA280" s="257"/>
      <c r="AB280" s="257"/>
      <c r="AC280" s="257"/>
      <c r="AD280" s="257"/>
      <c r="AE280" s="257"/>
      <c r="AF280" s="257"/>
      <c r="AG280" s="257"/>
      <c r="AH280" s="257"/>
      <c r="AI280" s="257"/>
      <c r="AJ280" s="257"/>
      <c r="AK280" s="257"/>
      <c r="AL280" s="257"/>
      <c r="AM280" s="257"/>
      <c r="AN280" s="257"/>
      <c r="AO280" s="257"/>
      <c r="AP280" s="257"/>
      <c r="AQ280" s="257"/>
      <c r="AR280" s="257"/>
      <c r="AS280" s="257"/>
      <c r="AT280" s="257"/>
      <c r="AU280" s="257"/>
      <c r="AV280" s="257"/>
      <c r="AW280" s="257"/>
      <c r="AX280" s="257"/>
      <c r="AY280" s="257"/>
      <c r="AZ280" s="257"/>
      <c r="BA280" s="257"/>
      <c r="BB280" s="257"/>
      <c r="BC280" s="257"/>
      <c r="BD280" s="257"/>
      <c r="BE280" s="257"/>
      <c r="BF280" s="257"/>
      <c r="BG280" s="257"/>
      <c r="BH280" s="257"/>
      <c r="BI280" s="257"/>
      <c r="BJ280" s="257"/>
      <c r="BK280" s="257"/>
      <c r="BL280" s="257"/>
      <c r="BM280" s="257"/>
      <c r="BN280" s="257"/>
      <c r="BO280" s="257"/>
      <c r="BP280" s="257"/>
      <c r="BQ280" s="257"/>
      <c r="BR280" s="257"/>
      <c r="BS280" s="257"/>
      <c r="BT280" s="257"/>
      <c r="BU280" s="257"/>
      <c r="BV280" s="257"/>
      <c r="BW280" s="257"/>
      <c r="BX280" s="257"/>
      <c r="BY280" s="257"/>
      <c r="BZ280" s="257"/>
      <c r="CA280" s="257"/>
      <c r="CB280" s="257"/>
      <c r="CC280" s="257"/>
      <c r="CD280" s="257"/>
      <c r="CE280" s="257"/>
      <c r="CF280" s="257"/>
      <c r="CG280" s="257"/>
      <c r="CH280" s="257"/>
      <c r="CI280" s="257"/>
      <c r="CJ280" s="257"/>
      <c r="CK280" s="257"/>
      <c r="CL280" s="257"/>
      <c r="CM280" s="257"/>
      <c r="CN280" s="257"/>
      <c r="CO280" s="257"/>
      <c r="CP280" s="257"/>
      <c r="CQ280" s="257"/>
      <c r="CR280" s="257"/>
      <c r="CS280" s="257"/>
      <c r="CT280" s="257"/>
      <c r="CU280" s="257"/>
      <c r="CV280" s="257"/>
      <c r="CW280" s="257"/>
      <c r="CX280" s="257"/>
      <c r="CY280" s="257"/>
      <c r="CZ280" s="257"/>
      <c r="DA280" s="257"/>
      <c r="DB280" s="257"/>
      <c r="DC280" s="257"/>
      <c r="DD280" s="257"/>
      <c r="DE280" s="257"/>
      <c r="DF280" s="257"/>
      <c r="DG280" s="257"/>
      <c r="DH280" s="257"/>
      <c r="DI280" s="257"/>
      <c r="DJ280" s="257"/>
      <c r="DK280" s="257"/>
      <c r="DL280" s="257"/>
    </row>
    <row r="281" spans="1:116" x14ac:dyDescent="0.35">
      <c r="A281" s="257"/>
      <c r="B281" s="257"/>
      <c r="C281" s="257"/>
      <c r="D281" s="257"/>
      <c r="E281" s="257"/>
      <c r="F281" s="257"/>
      <c r="G281" s="257"/>
      <c r="H281" s="257"/>
      <c r="I281" s="257"/>
      <c r="J281" s="257"/>
      <c r="K281" s="257"/>
      <c r="L281" s="257"/>
      <c r="M281" s="257"/>
      <c r="N281" s="257"/>
      <c r="O281" s="257"/>
      <c r="P281" s="257"/>
      <c r="Q281" s="257"/>
      <c r="R281" s="257"/>
      <c r="S281" s="257"/>
      <c r="T281" s="257"/>
      <c r="U281" s="257"/>
      <c r="V281" s="257"/>
      <c r="W281" s="257"/>
      <c r="X281" s="257"/>
      <c r="Y281" s="257"/>
      <c r="Z281" s="257"/>
      <c r="AA281" s="257"/>
      <c r="AB281" s="257"/>
      <c r="AC281" s="257"/>
      <c r="AD281" s="257"/>
      <c r="AE281" s="257"/>
      <c r="AF281" s="257"/>
      <c r="AG281" s="257"/>
      <c r="AH281" s="257"/>
      <c r="AI281" s="257"/>
      <c r="AJ281" s="257"/>
      <c r="AK281" s="257"/>
      <c r="AL281" s="257"/>
      <c r="AM281" s="257"/>
      <c r="AN281" s="257"/>
      <c r="AO281" s="257"/>
      <c r="AP281" s="257"/>
      <c r="AQ281" s="257"/>
      <c r="AR281" s="257"/>
      <c r="AS281" s="257"/>
      <c r="AT281" s="257"/>
      <c r="AU281" s="257"/>
      <c r="AV281" s="257"/>
      <c r="AW281" s="257"/>
      <c r="AX281" s="257"/>
      <c r="AY281" s="257"/>
      <c r="AZ281" s="257"/>
      <c r="BA281" s="257"/>
      <c r="BB281" s="257"/>
      <c r="BC281" s="257"/>
      <c r="BD281" s="257"/>
      <c r="BE281" s="257"/>
      <c r="BF281" s="257"/>
      <c r="BG281" s="257"/>
      <c r="BH281" s="257"/>
      <c r="BI281" s="257"/>
      <c r="BJ281" s="257"/>
      <c r="BK281" s="257"/>
      <c r="BL281" s="257"/>
      <c r="BM281" s="257"/>
      <c r="BN281" s="257"/>
      <c r="BO281" s="257"/>
      <c r="BP281" s="257"/>
      <c r="BQ281" s="257"/>
      <c r="BR281" s="257"/>
      <c r="BS281" s="257"/>
      <c r="BT281" s="257"/>
      <c r="BU281" s="257"/>
      <c r="BV281" s="257"/>
      <c r="BW281" s="257"/>
      <c r="BX281" s="257"/>
      <c r="BY281" s="257"/>
      <c r="BZ281" s="257"/>
      <c r="CA281" s="257"/>
      <c r="CB281" s="257"/>
      <c r="CC281" s="257"/>
      <c r="CD281" s="257"/>
      <c r="CE281" s="257"/>
      <c r="CF281" s="257"/>
      <c r="CG281" s="257"/>
      <c r="CH281" s="257"/>
      <c r="CI281" s="257"/>
      <c r="CJ281" s="257"/>
      <c r="CK281" s="257"/>
      <c r="CL281" s="257"/>
      <c r="CM281" s="257"/>
      <c r="CN281" s="257"/>
      <c r="CO281" s="257"/>
      <c r="CP281" s="257"/>
      <c r="CQ281" s="257"/>
      <c r="CR281" s="257"/>
      <c r="CS281" s="257"/>
      <c r="CT281" s="257"/>
      <c r="CU281" s="257"/>
      <c r="CV281" s="257"/>
      <c r="CW281" s="257"/>
      <c r="CX281" s="257"/>
      <c r="CY281" s="257"/>
      <c r="CZ281" s="257"/>
      <c r="DA281" s="257"/>
      <c r="DB281" s="257"/>
      <c r="DC281" s="257"/>
      <c r="DD281" s="257"/>
      <c r="DE281" s="257"/>
      <c r="DF281" s="257"/>
      <c r="DG281" s="257"/>
      <c r="DH281" s="257"/>
      <c r="DI281" s="257"/>
      <c r="DJ281" s="257"/>
      <c r="DK281" s="257"/>
      <c r="DL281" s="257"/>
    </row>
    <row r="282" spans="1:116" x14ac:dyDescent="0.35">
      <c r="A282" s="257"/>
      <c r="B282" s="257"/>
      <c r="C282" s="257"/>
      <c r="D282" s="257"/>
      <c r="E282" s="257"/>
      <c r="F282" s="257"/>
      <c r="G282" s="257"/>
      <c r="H282" s="257"/>
      <c r="I282" s="257"/>
      <c r="J282" s="257"/>
      <c r="K282" s="257"/>
      <c r="L282" s="257"/>
      <c r="M282" s="257"/>
      <c r="N282" s="257"/>
      <c r="O282" s="257"/>
      <c r="P282" s="257"/>
      <c r="Q282" s="257"/>
      <c r="R282" s="257"/>
      <c r="S282" s="257"/>
      <c r="T282" s="257"/>
      <c r="U282" s="257"/>
      <c r="V282" s="257"/>
      <c r="W282" s="257"/>
      <c r="X282" s="257"/>
      <c r="Y282" s="257"/>
      <c r="Z282" s="257"/>
      <c r="AA282" s="257"/>
      <c r="AB282" s="257"/>
      <c r="AC282" s="257"/>
      <c r="AD282" s="257"/>
      <c r="AE282" s="257"/>
      <c r="AF282" s="257"/>
      <c r="AG282" s="257"/>
      <c r="AH282" s="257"/>
      <c r="AI282" s="257"/>
      <c r="AJ282" s="257"/>
      <c r="AK282" s="257"/>
      <c r="AL282" s="257"/>
      <c r="AM282" s="257"/>
      <c r="AN282" s="257"/>
      <c r="AO282" s="257"/>
      <c r="AP282" s="257"/>
      <c r="AQ282" s="257"/>
      <c r="AR282" s="257"/>
      <c r="AS282" s="257"/>
      <c r="AT282" s="257"/>
      <c r="AU282" s="257"/>
      <c r="AV282" s="257"/>
      <c r="AW282" s="257"/>
      <c r="AX282" s="257"/>
      <c r="AY282" s="257"/>
      <c r="AZ282" s="257"/>
      <c r="BA282" s="257"/>
      <c r="BB282" s="257"/>
      <c r="BC282" s="257"/>
      <c r="BD282" s="257"/>
      <c r="BE282" s="257"/>
      <c r="BF282" s="257"/>
      <c r="BG282" s="257"/>
      <c r="BH282" s="257"/>
      <c r="BI282" s="257"/>
      <c r="BJ282" s="257"/>
      <c r="BK282" s="257"/>
      <c r="BL282" s="257"/>
      <c r="BM282" s="257"/>
      <c r="BN282" s="257"/>
      <c r="BO282" s="257"/>
      <c r="BP282" s="257"/>
      <c r="BQ282" s="257"/>
      <c r="BR282" s="257"/>
      <c r="BS282" s="257"/>
      <c r="BT282" s="257"/>
      <c r="BU282" s="257"/>
      <c r="BV282" s="257"/>
      <c r="BW282" s="257"/>
      <c r="BX282" s="257"/>
      <c r="BY282" s="257"/>
      <c r="BZ282" s="257"/>
      <c r="CA282" s="257"/>
      <c r="CB282" s="257"/>
      <c r="CC282" s="257"/>
      <c r="CD282" s="257"/>
      <c r="CE282" s="257"/>
      <c r="CF282" s="257"/>
      <c r="CG282" s="257"/>
      <c r="CH282" s="257"/>
      <c r="CI282" s="257"/>
      <c r="CJ282" s="257"/>
      <c r="CK282" s="257"/>
      <c r="CL282" s="257"/>
      <c r="CM282" s="257"/>
      <c r="CN282" s="257"/>
      <c r="CO282" s="257"/>
      <c r="CP282" s="257"/>
      <c r="CQ282" s="257"/>
      <c r="CR282" s="257"/>
      <c r="CS282" s="257"/>
      <c r="CT282" s="257"/>
      <c r="CU282" s="257"/>
      <c r="CV282" s="257"/>
      <c r="CW282" s="257"/>
      <c r="CX282" s="257"/>
      <c r="CY282" s="257"/>
      <c r="CZ282" s="257"/>
      <c r="DA282" s="257"/>
      <c r="DB282" s="257"/>
      <c r="DC282" s="257"/>
      <c r="DD282" s="257"/>
      <c r="DE282" s="257"/>
      <c r="DF282" s="257"/>
      <c r="DG282" s="257"/>
      <c r="DH282" s="257"/>
      <c r="DI282" s="257"/>
      <c r="DJ282" s="257"/>
      <c r="DK282" s="257"/>
      <c r="DL282" s="257"/>
    </row>
    <row r="283" spans="1:116" x14ac:dyDescent="0.35">
      <c r="A283" s="257"/>
      <c r="B283" s="257"/>
      <c r="C283" s="257"/>
      <c r="D283" s="257"/>
      <c r="E283" s="257"/>
      <c r="F283" s="257"/>
      <c r="G283" s="257"/>
      <c r="H283" s="257"/>
      <c r="I283" s="257"/>
      <c r="J283" s="257"/>
      <c r="K283" s="257"/>
      <c r="L283" s="257"/>
      <c r="M283" s="257"/>
      <c r="N283" s="257"/>
      <c r="O283" s="257"/>
      <c r="P283" s="257"/>
      <c r="Q283" s="257"/>
      <c r="R283" s="257"/>
      <c r="S283" s="257"/>
      <c r="T283" s="257"/>
      <c r="U283" s="257"/>
      <c r="V283" s="257"/>
      <c r="W283" s="257"/>
      <c r="X283" s="257"/>
      <c r="Y283" s="257"/>
      <c r="Z283" s="257"/>
      <c r="AA283" s="257"/>
      <c r="AB283" s="257"/>
      <c r="AC283" s="257"/>
      <c r="AD283" s="257"/>
      <c r="AE283" s="257"/>
      <c r="AF283" s="257"/>
      <c r="AG283" s="257"/>
      <c r="AH283" s="257"/>
      <c r="AI283" s="257"/>
      <c r="AJ283" s="257"/>
      <c r="AK283" s="257"/>
      <c r="AL283" s="257"/>
      <c r="AM283" s="257"/>
      <c r="AN283" s="257"/>
      <c r="AO283" s="257"/>
      <c r="AP283" s="257"/>
      <c r="AQ283" s="257"/>
      <c r="AR283" s="257"/>
      <c r="AS283" s="257"/>
      <c r="AT283" s="257"/>
      <c r="AU283" s="257"/>
      <c r="AV283" s="257"/>
      <c r="AW283" s="257"/>
      <c r="AX283" s="257"/>
      <c r="AY283" s="257"/>
      <c r="AZ283" s="257"/>
      <c r="BA283" s="257"/>
      <c r="BB283" s="257"/>
      <c r="BC283" s="257"/>
      <c r="BD283" s="257"/>
      <c r="BE283" s="257"/>
      <c r="BF283" s="257"/>
      <c r="BG283" s="257"/>
      <c r="BH283" s="257"/>
      <c r="BI283" s="257"/>
      <c r="BJ283" s="257"/>
      <c r="BK283" s="257"/>
      <c r="BL283" s="257"/>
      <c r="BM283" s="257"/>
      <c r="BN283" s="257"/>
      <c r="BO283" s="257"/>
      <c r="BP283" s="257"/>
      <c r="BQ283" s="257"/>
      <c r="BR283" s="257"/>
      <c r="BS283" s="257"/>
      <c r="BT283" s="257"/>
      <c r="BU283" s="257"/>
      <c r="BV283" s="257"/>
      <c r="BW283" s="257"/>
      <c r="BX283" s="257"/>
      <c r="BY283" s="257"/>
      <c r="BZ283" s="257"/>
      <c r="CA283" s="257"/>
      <c r="CB283" s="257"/>
      <c r="CC283" s="257"/>
      <c r="CD283" s="257"/>
      <c r="CE283" s="257"/>
      <c r="CF283" s="257"/>
      <c r="CG283" s="257"/>
      <c r="CH283" s="257"/>
      <c r="CI283" s="257"/>
      <c r="CJ283" s="257"/>
      <c r="CK283" s="257"/>
      <c r="CL283" s="257"/>
      <c r="CM283" s="257"/>
      <c r="CN283" s="257"/>
      <c r="CO283" s="257"/>
      <c r="CP283" s="257"/>
      <c r="CQ283" s="257"/>
      <c r="CR283" s="257"/>
      <c r="CS283" s="257"/>
      <c r="CT283" s="257"/>
      <c r="CU283" s="257"/>
      <c r="CV283" s="257"/>
      <c r="CW283" s="257"/>
      <c r="CX283" s="257"/>
      <c r="CY283" s="257"/>
      <c r="CZ283" s="257"/>
      <c r="DA283" s="257"/>
      <c r="DB283" s="257"/>
      <c r="DC283" s="257"/>
      <c r="DD283" s="257"/>
      <c r="DE283" s="257"/>
      <c r="DF283" s="257"/>
      <c r="DG283" s="257"/>
      <c r="DH283" s="257"/>
      <c r="DI283" s="257"/>
      <c r="DJ283" s="257"/>
      <c r="DK283" s="257"/>
      <c r="DL283" s="257"/>
    </row>
    <row r="284" spans="1:116" x14ac:dyDescent="0.35">
      <c r="A284" s="257"/>
      <c r="B284" s="257"/>
      <c r="C284" s="257"/>
      <c r="D284" s="257"/>
      <c r="E284" s="257"/>
      <c r="F284" s="257"/>
      <c r="G284" s="257"/>
      <c r="H284" s="257"/>
      <c r="I284" s="257"/>
      <c r="J284" s="257"/>
      <c r="K284" s="257"/>
      <c r="L284" s="257"/>
      <c r="M284" s="257"/>
      <c r="N284" s="257"/>
      <c r="O284" s="257"/>
      <c r="P284" s="257"/>
      <c r="Q284" s="257"/>
      <c r="R284" s="257"/>
      <c r="S284" s="257"/>
      <c r="T284" s="257"/>
      <c r="U284" s="257"/>
      <c r="V284" s="257"/>
      <c r="W284" s="257"/>
      <c r="X284" s="257"/>
      <c r="Y284" s="257"/>
      <c r="Z284" s="257"/>
      <c r="AA284" s="257"/>
      <c r="AB284" s="257"/>
      <c r="AC284" s="257"/>
      <c r="AD284" s="257"/>
      <c r="AE284" s="257"/>
      <c r="AF284" s="257"/>
      <c r="AG284" s="257"/>
      <c r="AH284" s="257"/>
      <c r="AI284" s="257"/>
      <c r="AJ284" s="257"/>
      <c r="AK284" s="257"/>
      <c r="AL284" s="257"/>
      <c r="AM284" s="257"/>
      <c r="AN284" s="257"/>
      <c r="AO284" s="257"/>
      <c r="AP284" s="257"/>
      <c r="AQ284" s="257"/>
      <c r="AR284" s="257"/>
      <c r="AS284" s="257"/>
      <c r="AT284" s="257"/>
      <c r="AU284" s="257"/>
      <c r="AV284" s="257"/>
      <c r="AW284" s="257"/>
      <c r="AX284" s="257"/>
      <c r="AY284" s="257"/>
      <c r="AZ284" s="257"/>
      <c r="BA284" s="257"/>
      <c r="BB284" s="257"/>
      <c r="BC284" s="257"/>
      <c r="BD284" s="257"/>
      <c r="BE284" s="257"/>
      <c r="BF284" s="257"/>
      <c r="BG284" s="257"/>
      <c r="BH284" s="257"/>
      <c r="BI284" s="257"/>
      <c r="BJ284" s="257"/>
      <c r="BK284" s="257"/>
      <c r="BL284" s="257"/>
      <c r="BM284" s="257"/>
      <c r="BN284" s="257"/>
      <c r="BO284" s="257"/>
      <c r="BP284" s="257"/>
      <c r="BQ284" s="257"/>
      <c r="BR284" s="257"/>
      <c r="BS284" s="257"/>
      <c r="BT284" s="257"/>
      <c r="BU284" s="257"/>
      <c r="BV284" s="257"/>
      <c r="BW284" s="257"/>
      <c r="BX284" s="257"/>
      <c r="BY284" s="257"/>
      <c r="BZ284" s="257"/>
      <c r="CA284" s="257"/>
      <c r="CB284" s="257"/>
      <c r="CC284" s="257"/>
      <c r="CD284" s="257"/>
      <c r="CE284" s="257"/>
      <c r="CF284" s="257"/>
      <c r="CG284" s="257"/>
      <c r="CH284" s="257"/>
      <c r="CI284" s="257"/>
      <c r="CJ284" s="257"/>
      <c r="CK284" s="257"/>
      <c r="CL284" s="257"/>
      <c r="CM284" s="257"/>
      <c r="CN284" s="257"/>
      <c r="CO284" s="257"/>
      <c r="CP284" s="257"/>
      <c r="CQ284" s="257"/>
      <c r="CR284" s="257"/>
      <c r="CS284" s="257"/>
      <c r="CT284" s="257"/>
      <c r="CU284" s="257"/>
      <c r="CV284" s="257"/>
      <c r="CW284" s="257"/>
      <c r="CX284" s="257"/>
      <c r="CY284" s="257"/>
      <c r="CZ284" s="257"/>
      <c r="DA284" s="257"/>
      <c r="DB284" s="257"/>
      <c r="DC284" s="257"/>
      <c r="DD284" s="257"/>
      <c r="DE284" s="257"/>
      <c r="DF284" s="257"/>
      <c r="DG284" s="257"/>
      <c r="DH284" s="257"/>
      <c r="DI284" s="257"/>
      <c r="DJ284" s="257"/>
      <c r="DK284" s="257"/>
      <c r="DL284" s="257"/>
    </row>
    <row r="285" spans="1:116" x14ac:dyDescent="0.35">
      <c r="A285" s="257"/>
      <c r="B285" s="257"/>
      <c r="C285" s="257"/>
      <c r="D285" s="257"/>
      <c r="E285" s="257"/>
      <c r="F285" s="257"/>
      <c r="G285" s="257"/>
      <c r="H285" s="257"/>
      <c r="I285" s="257"/>
      <c r="J285" s="257"/>
      <c r="K285" s="257"/>
      <c r="L285" s="257"/>
      <c r="M285" s="257"/>
      <c r="N285" s="257"/>
      <c r="O285" s="257"/>
      <c r="P285" s="257"/>
      <c r="Q285" s="257"/>
      <c r="R285" s="257"/>
      <c r="S285" s="257"/>
      <c r="T285" s="257"/>
      <c r="U285" s="257"/>
      <c r="V285" s="257"/>
      <c r="W285" s="257"/>
      <c r="X285" s="257"/>
      <c r="Y285" s="257"/>
      <c r="Z285" s="257"/>
      <c r="AA285" s="257"/>
      <c r="AB285" s="257"/>
      <c r="AC285" s="257"/>
      <c r="AD285" s="257"/>
      <c r="AE285" s="257"/>
      <c r="AF285" s="257"/>
      <c r="AG285" s="257"/>
      <c r="AH285" s="257"/>
      <c r="AI285" s="257"/>
      <c r="AJ285" s="257"/>
      <c r="AK285" s="257"/>
      <c r="AL285" s="257"/>
      <c r="AM285" s="257"/>
      <c r="AN285" s="257"/>
      <c r="AO285" s="257"/>
      <c r="AP285" s="257"/>
      <c r="AQ285" s="257"/>
      <c r="AR285" s="257"/>
      <c r="AS285" s="257"/>
      <c r="AT285" s="257"/>
      <c r="AU285" s="257"/>
      <c r="AV285" s="257"/>
      <c r="AW285" s="257"/>
      <c r="AX285" s="257"/>
      <c r="AY285" s="257"/>
      <c r="AZ285" s="257"/>
      <c r="BA285" s="257"/>
      <c r="BB285" s="257"/>
      <c r="BC285" s="257"/>
      <c r="BD285" s="257"/>
      <c r="BE285" s="257"/>
      <c r="BF285" s="257"/>
      <c r="BG285" s="257"/>
      <c r="BH285" s="257"/>
      <c r="BI285" s="257"/>
      <c r="BJ285" s="257"/>
      <c r="BK285" s="257"/>
      <c r="BL285" s="257"/>
      <c r="BM285" s="257"/>
      <c r="BN285" s="257"/>
      <c r="BO285" s="257"/>
      <c r="BP285" s="257"/>
      <c r="BQ285" s="257"/>
      <c r="BR285" s="257"/>
      <c r="BS285" s="257"/>
      <c r="BT285" s="257"/>
      <c r="BU285" s="257"/>
      <c r="BV285" s="257"/>
      <c r="BW285" s="257"/>
      <c r="BX285" s="257"/>
      <c r="BY285" s="257"/>
      <c r="BZ285" s="257"/>
      <c r="CA285" s="257"/>
      <c r="CB285" s="257"/>
      <c r="CC285" s="257"/>
      <c r="CD285" s="257"/>
      <c r="CE285" s="257"/>
      <c r="CF285" s="257"/>
      <c r="CG285" s="257"/>
      <c r="CH285" s="257"/>
      <c r="CI285" s="257"/>
      <c r="CJ285" s="257"/>
      <c r="CK285" s="257"/>
      <c r="CL285" s="257"/>
      <c r="CM285" s="257"/>
      <c r="CN285" s="257"/>
      <c r="CO285" s="257"/>
      <c r="CP285" s="257"/>
      <c r="CQ285" s="257"/>
      <c r="CR285" s="257"/>
      <c r="CS285" s="257"/>
      <c r="CT285" s="257"/>
      <c r="CU285" s="257"/>
      <c r="CV285" s="257"/>
      <c r="CW285" s="257"/>
      <c r="CX285" s="257"/>
      <c r="CY285" s="257"/>
      <c r="CZ285" s="257"/>
      <c r="DA285" s="257"/>
      <c r="DB285" s="257"/>
      <c r="DC285" s="257"/>
      <c r="DD285" s="257"/>
      <c r="DE285" s="257"/>
      <c r="DF285" s="257"/>
      <c r="DG285" s="257"/>
      <c r="DH285" s="257"/>
      <c r="DI285" s="257"/>
      <c r="DJ285" s="257"/>
      <c r="DK285" s="257"/>
      <c r="DL285" s="257"/>
    </row>
    <row r="286" spans="1:116" x14ac:dyDescent="0.35">
      <c r="A286" s="257"/>
      <c r="B286" s="257"/>
      <c r="C286" s="257"/>
      <c r="D286" s="257"/>
      <c r="E286" s="257"/>
      <c r="F286" s="257"/>
      <c r="G286" s="257"/>
      <c r="H286" s="257"/>
      <c r="I286" s="257"/>
      <c r="J286" s="257"/>
      <c r="K286" s="257"/>
      <c r="L286" s="257"/>
      <c r="M286" s="257"/>
      <c r="N286" s="257"/>
      <c r="O286" s="257"/>
      <c r="P286" s="257"/>
      <c r="Q286" s="257"/>
      <c r="R286" s="257"/>
      <c r="S286" s="257"/>
      <c r="T286" s="257"/>
      <c r="U286" s="257"/>
      <c r="V286" s="257"/>
      <c r="W286" s="257"/>
      <c r="X286" s="257"/>
      <c r="Y286" s="257"/>
      <c r="Z286" s="257"/>
      <c r="AA286" s="257"/>
      <c r="AB286" s="257"/>
      <c r="AC286" s="257"/>
      <c r="AD286" s="257"/>
      <c r="AE286" s="257"/>
      <c r="AF286" s="257"/>
      <c r="AG286" s="257"/>
      <c r="AH286" s="257"/>
      <c r="AI286" s="257"/>
      <c r="AJ286" s="257"/>
      <c r="AK286" s="257"/>
      <c r="AL286" s="257"/>
      <c r="AM286" s="257"/>
      <c r="AN286" s="257"/>
      <c r="AO286" s="257"/>
      <c r="AP286" s="257"/>
      <c r="AQ286" s="257"/>
      <c r="AR286" s="257"/>
      <c r="AS286" s="257"/>
      <c r="AT286" s="257"/>
      <c r="AU286" s="257"/>
      <c r="AV286" s="257"/>
      <c r="AW286" s="257"/>
      <c r="AX286" s="257"/>
      <c r="AY286" s="257"/>
      <c r="AZ286" s="257"/>
      <c r="BA286" s="257"/>
      <c r="BB286" s="257"/>
      <c r="BC286" s="257"/>
      <c r="BD286" s="257"/>
      <c r="BE286" s="257"/>
      <c r="BF286" s="257"/>
      <c r="BG286" s="257"/>
      <c r="BH286" s="257"/>
      <c r="BI286" s="257"/>
      <c r="BJ286" s="257"/>
      <c r="BK286" s="257"/>
      <c r="BL286" s="257"/>
      <c r="BM286" s="257"/>
      <c r="BN286" s="257"/>
      <c r="BO286" s="257"/>
      <c r="BP286" s="257"/>
      <c r="BQ286" s="257"/>
      <c r="BR286" s="257"/>
      <c r="BS286" s="257"/>
      <c r="BT286" s="257"/>
      <c r="BU286" s="257"/>
      <c r="BV286" s="257"/>
      <c r="BW286" s="257"/>
      <c r="BX286" s="257"/>
      <c r="BY286" s="257"/>
      <c r="BZ286" s="257"/>
      <c r="CA286" s="257"/>
      <c r="CB286" s="257"/>
      <c r="CC286" s="257"/>
      <c r="CD286" s="257"/>
      <c r="CE286" s="257"/>
      <c r="CF286" s="257"/>
      <c r="CG286" s="257"/>
      <c r="CH286" s="257"/>
      <c r="CI286" s="257"/>
      <c r="CJ286" s="257"/>
      <c r="CK286" s="257"/>
      <c r="CL286" s="257"/>
      <c r="CM286" s="257"/>
      <c r="CN286" s="257"/>
      <c r="CO286" s="257"/>
      <c r="CP286" s="257"/>
      <c r="CQ286" s="257"/>
      <c r="CR286" s="257"/>
      <c r="CS286" s="257"/>
      <c r="CT286" s="257"/>
      <c r="CU286" s="257"/>
      <c r="CV286" s="257"/>
      <c r="CW286" s="257"/>
      <c r="CX286" s="257"/>
      <c r="CY286" s="257"/>
      <c r="CZ286" s="257"/>
      <c r="DA286" s="257"/>
      <c r="DB286" s="257"/>
      <c r="DC286" s="257"/>
      <c r="DD286" s="257"/>
      <c r="DE286" s="257"/>
      <c r="DF286" s="257"/>
      <c r="DG286" s="257"/>
      <c r="DH286" s="257"/>
      <c r="DI286" s="257"/>
      <c r="DJ286" s="257"/>
      <c r="DK286" s="257"/>
      <c r="DL286" s="257"/>
    </row>
    <row r="287" spans="1:116" x14ac:dyDescent="0.35">
      <c r="A287" s="257"/>
      <c r="B287" s="257"/>
      <c r="C287" s="257"/>
      <c r="D287" s="257"/>
      <c r="E287" s="257"/>
      <c r="F287" s="257"/>
      <c r="G287" s="257"/>
      <c r="H287" s="257"/>
      <c r="I287" s="257"/>
      <c r="J287" s="257"/>
      <c r="K287" s="257"/>
      <c r="L287" s="257"/>
      <c r="M287" s="257"/>
      <c r="N287" s="257"/>
      <c r="O287" s="257"/>
      <c r="P287" s="257"/>
      <c r="Q287" s="257"/>
      <c r="R287" s="257"/>
      <c r="S287" s="257"/>
      <c r="T287" s="257"/>
      <c r="U287" s="257"/>
      <c r="V287" s="257"/>
      <c r="W287" s="257"/>
      <c r="X287" s="257"/>
      <c r="Y287" s="257"/>
      <c r="Z287" s="257"/>
      <c r="AA287" s="257"/>
      <c r="AB287" s="257"/>
      <c r="AC287" s="257"/>
      <c r="AD287" s="257"/>
      <c r="AE287" s="257"/>
      <c r="AF287" s="257"/>
      <c r="AG287" s="257"/>
      <c r="AH287" s="257"/>
      <c r="AI287" s="257"/>
      <c r="AJ287" s="257"/>
      <c r="AK287" s="257"/>
      <c r="AL287" s="257"/>
      <c r="AM287" s="257"/>
      <c r="AN287" s="257"/>
      <c r="AO287" s="257"/>
      <c r="AP287" s="257"/>
      <c r="AQ287" s="257"/>
      <c r="AR287" s="257"/>
      <c r="AS287" s="257"/>
      <c r="AT287" s="257"/>
      <c r="AU287" s="257"/>
      <c r="AV287" s="257"/>
      <c r="AW287" s="257"/>
      <c r="AX287" s="257"/>
      <c r="AY287" s="257"/>
      <c r="AZ287" s="257"/>
      <c r="BA287" s="257"/>
      <c r="BB287" s="257"/>
      <c r="BC287" s="257"/>
      <c r="BD287" s="257"/>
      <c r="BE287" s="257"/>
      <c r="BF287" s="257"/>
      <c r="BG287" s="257"/>
      <c r="BH287" s="257"/>
      <c r="BI287" s="257"/>
      <c r="BJ287" s="257"/>
      <c r="BK287" s="257"/>
      <c r="BL287" s="257"/>
      <c r="BM287" s="257"/>
      <c r="BN287" s="257"/>
      <c r="BO287" s="257"/>
      <c r="BP287" s="257"/>
      <c r="BQ287" s="257"/>
      <c r="BR287" s="257"/>
      <c r="BS287" s="257"/>
      <c r="BT287" s="257"/>
      <c r="BU287" s="257"/>
      <c r="BV287" s="257"/>
      <c r="BW287" s="257"/>
      <c r="BX287" s="257"/>
      <c r="BY287" s="257"/>
      <c r="BZ287" s="257"/>
      <c r="CA287" s="257"/>
      <c r="CB287" s="257"/>
      <c r="CC287" s="257"/>
      <c r="CD287" s="257"/>
      <c r="CE287" s="257"/>
      <c r="CF287" s="257"/>
      <c r="CG287" s="257"/>
      <c r="CH287" s="257"/>
      <c r="CI287" s="257"/>
      <c r="CJ287" s="257"/>
      <c r="CK287" s="257"/>
      <c r="CL287" s="257"/>
      <c r="CM287" s="257"/>
      <c r="CN287" s="257"/>
      <c r="CO287" s="257"/>
      <c r="CP287" s="257"/>
      <c r="CQ287" s="257"/>
      <c r="CR287" s="257"/>
      <c r="CS287" s="257"/>
      <c r="CT287" s="257"/>
      <c r="CU287" s="257"/>
      <c r="CV287" s="257"/>
      <c r="CW287" s="257"/>
      <c r="CX287" s="257"/>
      <c r="CY287" s="257"/>
      <c r="CZ287" s="257"/>
      <c r="DA287" s="257"/>
      <c r="DB287" s="257"/>
      <c r="DC287" s="257"/>
      <c r="DD287" s="257"/>
      <c r="DE287" s="257"/>
      <c r="DF287" s="257"/>
      <c r="DG287" s="257"/>
      <c r="DH287" s="257"/>
      <c r="DI287" s="257"/>
      <c r="DJ287" s="257"/>
      <c r="DK287" s="257"/>
      <c r="DL287" s="257"/>
    </row>
    <row r="288" spans="1:116" x14ac:dyDescent="0.35">
      <c r="A288" s="257"/>
      <c r="B288" s="257"/>
      <c r="C288" s="257"/>
      <c r="D288" s="257"/>
      <c r="E288" s="257"/>
      <c r="F288" s="257"/>
      <c r="G288" s="257"/>
      <c r="H288" s="257"/>
      <c r="I288" s="257"/>
      <c r="J288" s="257"/>
      <c r="K288" s="257"/>
      <c r="L288" s="257"/>
      <c r="M288" s="257"/>
      <c r="N288" s="257"/>
      <c r="O288" s="257"/>
      <c r="P288" s="257"/>
      <c r="Q288" s="257"/>
      <c r="R288" s="257"/>
      <c r="S288" s="257"/>
      <c r="T288" s="257"/>
      <c r="U288" s="257"/>
      <c r="V288" s="257"/>
      <c r="W288" s="257"/>
      <c r="X288" s="257"/>
      <c r="Y288" s="257"/>
      <c r="Z288" s="257"/>
      <c r="AA288" s="257"/>
      <c r="AB288" s="257"/>
      <c r="AC288" s="257"/>
      <c r="AD288" s="257"/>
      <c r="AE288" s="257"/>
      <c r="AF288" s="257"/>
      <c r="AG288" s="257"/>
      <c r="AH288" s="257"/>
      <c r="AI288" s="257"/>
      <c r="AJ288" s="257"/>
      <c r="AK288" s="257"/>
      <c r="AL288" s="257"/>
      <c r="AM288" s="257"/>
      <c r="AN288" s="257"/>
      <c r="AO288" s="257"/>
      <c r="AP288" s="257"/>
      <c r="AQ288" s="257"/>
      <c r="AR288" s="257"/>
      <c r="AS288" s="257"/>
      <c r="AT288" s="257"/>
      <c r="AU288" s="257"/>
      <c r="AV288" s="257"/>
      <c r="AW288" s="257"/>
      <c r="AX288" s="257"/>
      <c r="AY288" s="257"/>
      <c r="AZ288" s="257"/>
      <c r="BA288" s="257"/>
      <c r="BB288" s="257"/>
      <c r="BC288" s="257"/>
      <c r="BD288" s="257"/>
      <c r="BE288" s="257"/>
      <c r="BF288" s="257"/>
      <c r="BG288" s="257"/>
      <c r="BH288" s="257"/>
      <c r="BI288" s="257"/>
      <c r="BJ288" s="257"/>
      <c r="BK288" s="257"/>
      <c r="BL288" s="257"/>
      <c r="BM288" s="257"/>
      <c r="BN288" s="257"/>
      <c r="BO288" s="257"/>
      <c r="BP288" s="257"/>
      <c r="BQ288" s="257"/>
      <c r="BR288" s="257"/>
      <c r="BS288" s="257"/>
      <c r="BT288" s="257"/>
      <c r="BU288" s="257"/>
      <c r="BV288" s="257"/>
      <c r="BW288" s="257"/>
      <c r="BX288" s="257"/>
      <c r="BY288" s="257"/>
      <c r="BZ288" s="257"/>
      <c r="CA288" s="257"/>
      <c r="CB288" s="257"/>
      <c r="CC288" s="257"/>
      <c r="CD288" s="257"/>
      <c r="CE288" s="257"/>
      <c r="CF288" s="257"/>
      <c r="CG288" s="257"/>
      <c r="CH288" s="257"/>
      <c r="CI288" s="257"/>
      <c r="CJ288" s="257"/>
      <c r="CK288" s="257"/>
      <c r="CL288" s="257"/>
      <c r="CM288" s="257"/>
      <c r="CN288" s="257"/>
      <c r="CO288" s="257"/>
      <c r="CP288" s="257"/>
      <c r="CQ288" s="257"/>
      <c r="CR288" s="257"/>
      <c r="CS288" s="257"/>
      <c r="CT288" s="257"/>
      <c r="CU288" s="257"/>
      <c r="CV288" s="257"/>
      <c r="CW288" s="257"/>
      <c r="CX288" s="257"/>
      <c r="CY288" s="257"/>
      <c r="CZ288" s="257"/>
      <c r="DA288" s="257"/>
      <c r="DB288" s="257"/>
      <c r="DC288" s="257"/>
      <c r="DD288" s="257"/>
      <c r="DE288" s="257"/>
      <c r="DF288" s="257"/>
      <c r="DG288" s="257"/>
      <c r="DH288" s="257"/>
      <c r="DI288" s="257"/>
      <c r="DJ288" s="257"/>
      <c r="DK288" s="257"/>
      <c r="DL288" s="257"/>
    </row>
    <row r="289" spans="1:116" x14ac:dyDescent="0.35">
      <c r="A289" s="257"/>
      <c r="B289" s="257"/>
      <c r="C289" s="257"/>
      <c r="D289" s="257"/>
      <c r="E289" s="257"/>
      <c r="F289" s="257"/>
      <c r="G289" s="257"/>
      <c r="H289" s="257"/>
      <c r="I289" s="257"/>
      <c r="J289" s="257"/>
      <c r="K289" s="257"/>
      <c r="L289" s="257"/>
      <c r="M289" s="257"/>
      <c r="N289" s="257"/>
      <c r="O289" s="257"/>
      <c r="P289" s="257"/>
      <c r="Q289" s="257"/>
      <c r="R289" s="257"/>
      <c r="S289" s="257"/>
      <c r="T289" s="257"/>
      <c r="U289" s="257"/>
      <c r="V289" s="257"/>
      <c r="W289" s="257"/>
      <c r="X289" s="257"/>
      <c r="Y289" s="257"/>
      <c r="Z289" s="257"/>
      <c r="AA289" s="257"/>
      <c r="AB289" s="257"/>
      <c r="AC289" s="257"/>
      <c r="AD289" s="257"/>
      <c r="AE289" s="257"/>
      <c r="AF289" s="257"/>
      <c r="AG289" s="257"/>
      <c r="AH289" s="257"/>
      <c r="AI289" s="257"/>
      <c r="AJ289" s="257"/>
      <c r="AK289" s="257"/>
      <c r="AL289" s="257"/>
      <c r="AM289" s="257"/>
      <c r="AN289" s="257"/>
      <c r="AO289" s="257"/>
      <c r="AP289" s="257"/>
      <c r="AQ289" s="257"/>
      <c r="AR289" s="257"/>
      <c r="AS289" s="257"/>
      <c r="AT289" s="257"/>
      <c r="AU289" s="257"/>
      <c r="AV289" s="257"/>
      <c r="AW289" s="257"/>
      <c r="AX289" s="257"/>
      <c r="AY289" s="257"/>
      <c r="AZ289" s="257"/>
      <c r="BA289" s="257"/>
      <c r="BB289" s="257"/>
      <c r="BC289" s="257"/>
      <c r="BD289" s="257"/>
      <c r="BE289" s="257"/>
      <c r="BF289" s="257"/>
      <c r="BG289" s="257"/>
      <c r="BH289" s="257"/>
      <c r="BI289" s="257"/>
      <c r="BJ289" s="257"/>
      <c r="BK289" s="257"/>
      <c r="BL289" s="257"/>
      <c r="BM289" s="257"/>
      <c r="BN289" s="257"/>
      <c r="BO289" s="257"/>
      <c r="BP289" s="257"/>
      <c r="BQ289" s="257"/>
      <c r="BR289" s="257"/>
      <c r="BS289" s="257"/>
      <c r="BT289" s="257"/>
      <c r="BU289" s="257"/>
      <c r="BV289" s="257"/>
      <c r="BW289" s="257"/>
      <c r="BX289" s="257"/>
      <c r="BY289" s="257"/>
      <c r="BZ289" s="257"/>
      <c r="CA289" s="257"/>
      <c r="CB289" s="257"/>
      <c r="CC289" s="257"/>
      <c r="CD289" s="257"/>
      <c r="CE289" s="257"/>
      <c r="CF289" s="257"/>
      <c r="CG289" s="257"/>
      <c r="CH289" s="257"/>
      <c r="CI289" s="257"/>
      <c r="CJ289" s="257"/>
      <c r="CK289" s="257"/>
      <c r="CL289" s="257"/>
      <c r="CM289" s="257"/>
      <c r="CN289" s="257"/>
      <c r="CO289" s="257"/>
      <c r="CP289" s="257"/>
      <c r="CQ289" s="257"/>
      <c r="CR289" s="257"/>
      <c r="CS289" s="257"/>
      <c r="CT289" s="257"/>
      <c r="CU289" s="257"/>
      <c r="CV289" s="257"/>
      <c r="CW289" s="257"/>
      <c r="CX289" s="257"/>
      <c r="CY289" s="257"/>
      <c r="CZ289" s="257"/>
      <c r="DA289" s="257"/>
      <c r="DB289" s="257"/>
      <c r="DC289" s="257"/>
      <c r="DD289" s="257"/>
      <c r="DE289" s="257"/>
      <c r="DF289" s="257"/>
      <c r="DG289" s="257"/>
      <c r="DH289" s="257"/>
      <c r="DI289" s="257"/>
      <c r="DJ289" s="257"/>
      <c r="DK289" s="257"/>
      <c r="DL289" s="257"/>
    </row>
    <row r="290" spans="1:116" x14ac:dyDescent="0.35">
      <c r="A290" s="257"/>
      <c r="B290" s="257"/>
      <c r="C290" s="257"/>
      <c r="D290" s="257"/>
      <c r="E290" s="257"/>
      <c r="F290" s="257"/>
      <c r="G290" s="257"/>
      <c r="H290" s="257"/>
      <c r="I290" s="257"/>
      <c r="J290" s="257"/>
      <c r="K290" s="257"/>
      <c r="L290" s="257"/>
      <c r="M290" s="257"/>
      <c r="N290" s="257"/>
      <c r="O290" s="257"/>
      <c r="P290" s="257"/>
      <c r="Q290" s="257"/>
      <c r="R290" s="257"/>
      <c r="S290" s="257"/>
      <c r="T290" s="257"/>
      <c r="U290" s="257"/>
      <c r="V290" s="257"/>
      <c r="W290" s="257"/>
      <c r="X290" s="257"/>
      <c r="Y290" s="257"/>
      <c r="Z290" s="257"/>
      <c r="AA290" s="257"/>
      <c r="AB290" s="257"/>
      <c r="AC290" s="257"/>
      <c r="AD290" s="257"/>
      <c r="AE290" s="257"/>
      <c r="AF290" s="257"/>
      <c r="AG290" s="257"/>
      <c r="AH290" s="257"/>
      <c r="AI290" s="257"/>
      <c r="AJ290" s="257"/>
      <c r="AK290" s="257"/>
      <c r="AL290" s="257"/>
      <c r="AM290" s="257"/>
      <c r="AN290" s="257"/>
      <c r="AO290" s="257"/>
      <c r="AP290" s="257"/>
      <c r="AQ290" s="257"/>
      <c r="AR290" s="257"/>
      <c r="AS290" s="257"/>
      <c r="AT290" s="257"/>
      <c r="AU290" s="257"/>
      <c r="AV290" s="257"/>
      <c r="AW290" s="257"/>
      <c r="AX290" s="257"/>
      <c r="AY290" s="257"/>
      <c r="AZ290" s="257"/>
      <c r="BA290" s="257"/>
      <c r="BB290" s="257"/>
      <c r="BC290" s="257"/>
      <c r="BD290" s="257"/>
      <c r="BE290" s="257"/>
      <c r="BF290" s="257"/>
      <c r="BG290" s="257"/>
      <c r="BH290" s="257"/>
      <c r="BI290" s="257"/>
      <c r="BJ290" s="257"/>
      <c r="BK290" s="257"/>
      <c r="BL290" s="257"/>
      <c r="BM290" s="257"/>
      <c r="BN290" s="257"/>
      <c r="BO290" s="257"/>
      <c r="BP290" s="257"/>
      <c r="BQ290" s="257"/>
      <c r="BR290" s="257"/>
      <c r="BS290" s="257"/>
      <c r="BT290" s="257"/>
      <c r="BU290" s="257"/>
      <c r="BV290" s="257"/>
      <c r="BW290" s="257"/>
      <c r="BX290" s="257"/>
      <c r="BY290" s="257"/>
      <c r="BZ290" s="257"/>
      <c r="CA290" s="257"/>
      <c r="CB290" s="257"/>
      <c r="CC290" s="257"/>
      <c r="CD290" s="257"/>
      <c r="CE290" s="257"/>
      <c r="CF290" s="257"/>
      <c r="CG290" s="257"/>
      <c r="CH290" s="257"/>
      <c r="CI290" s="257"/>
      <c r="CJ290" s="257"/>
      <c r="CK290" s="257"/>
      <c r="CL290" s="257"/>
      <c r="CM290" s="257"/>
      <c r="CN290" s="257"/>
      <c r="CO290" s="257"/>
      <c r="CP290" s="257"/>
      <c r="CQ290" s="257"/>
      <c r="CR290" s="257"/>
      <c r="CS290" s="257"/>
      <c r="CT290" s="257"/>
      <c r="CU290" s="257"/>
      <c r="CV290" s="257"/>
      <c r="CW290" s="257"/>
      <c r="CX290" s="257"/>
      <c r="CY290" s="257"/>
      <c r="CZ290" s="257"/>
      <c r="DA290" s="257"/>
      <c r="DB290" s="257"/>
      <c r="DC290" s="257"/>
      <c r="DD290" s="257"/>
      <c r="DE290" s="257"/>
      <c r="DF290" s="257"/>
      <c r="DG290" s="257"/>
      <c r="DH290" s="257"/>
      <c r="DI290" s="257"/>
      <c r="DJ290" s="257"/>
      <c r="DK290" s="257"/>
      <c r="DL290" s="257"/>
    </row>
    <row r="291" spans="1:116" x14ac:dyDescent="0.35">
      <c r="A291" s="257"/>
      <c r="B291" s="257"/>
      <c r="C291" s="257"/>
      <c r="D291" s="257"/>
      <c r="E291" s="257"/>
      <c r="F291" s="257"/>
      <c r="G291" s="257"/>
      <c r="H291" s="257"/>
      <c r="I291" s="257"/>
      <c r="J291" s="257"/>
      <c r="K291" s="257"/>
      <c r="L291" s="257"/>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c r="BT291" s="257"/>
      <c r="BU291" s="257"/>
      <c r="BV291" s="257"/>
      <c r="BW291" s="257"/>
      <c r="BX291" s="257"/>
      <c r="BY291" s="257"/>
      <c r="BZ291" s="257"/>
      <c r="CA291" s="257"/>
      <c r="CB291" s="257"/>
      <c r="CC291" s="257"/>
      <c r="CD291" s="257"/>
      <c r="CE291" s="257"/>
      <c r="CF291" s="257"/>
      <c r="CG291" s="257"/>
      <c r="CH291" s="257"/>
      <c r="CI291" s="257"/>
      <c r="CJ291" s="257"/>
      <c r="CK291" s="257"/>
      <c r="CL291" s="257"/>
      <c r="CM291" s="257"/>
      <c r="CN291" s="257"/>
      <c r="CO291" s="257"/>
      <c r="CP291" s="257"/>
      <c r="CQ291" s="257"/>
      <c r="CR291" s="257"/>
      <c r="CS291" s="257"/>
      <c r="CT291" s="257"/>
      <c r="CU291" s="257"/>
      <c r="CV291" s="257"/>
      <c r="CW291" s="257"/>
      <c r="CX291" s="257"/>
      <c r="CY291" s="257"/>
      <c r="CZ291" s="257"/>
      <c r="DA291" s="257"/>
      <c r="DB291" s="257"/>
      <c r="DC291" s="257"/>
      <c r="DD291" s="257"/>
      <c r="DE291" s="257"/>
      <c r="DF291" s="257"/>
      <c r="DG291" s="257"/>
      <c r="DH291" s="257"/>
      <c r="DI291" s="257"/>
      <c r="DJ291" s="257"/>
      <c r="DK291" s="257"/>
      <c r="DL291" s="257"/>
    </row>
    <row r="292" spans="1:116" x14ac:dyDescent="0.35">
      <c r="A292" s="257"/>
      <c r="B292" s="257"/>
      <c r="C292" s="257"/>
      <c r="D292" s="257"/>
      <c r="E292" s="257"/>
      <c r="F292" s="257"/>
      <c r="G292" s="257"/>
      <c r="H292" s="257"/>
      <c r="I292" s="257"/>
      <c r="J292" s="257"/>
      <c r="K292" s="257"/>
      <c r="L292" s="25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c r="BT292" s="257"/>
      <c r="BU292" s="257"/>
      <c r="BV292" s="257"/>
      <c r="BW292" s="257"/>
      <c r="BX292" s="257"/>
      <c r="BY292" s="257"/>
      <c r="BZ292" s="257"/>
      <c r="CA292" s="257"/>
      <c r="CB292" s="257"/>
      <c r="CC292" s="257"/>
      <c r="CD292" s="257"/>
      <c r="CE292" s="257"/>
      <c r="CF292" s="257"/>
      <c r="CG292" s="257"/>
      <c r="CH292" s="257"/>
      <c r="CI292" s="257"/>
      <c r="CJ292" s="257"/>
      <c r="CK292" s="257"/>
      <c r="CL292" s="257"/>
      <c r="CM292" s="257"/>
      <c r="CN292" s="257"/>
      <c r="CO292" s="257"/>
      <c r="CP292" s="257"/>
      <c r="CQ292" s="257"/>
      <c r="CR292" s="257"/>
      <c r="CS292" s="257"/>
      <c r="CT292" s="257"/>
      <c r="CU292" s="257"/>
      <c r="CV292" s="257"/>
      <c r="CW292" s="257"/>
      <c r="CX292" s="257"/>
      <c r="CY292" s="257"/>
      <c r="CZ292" s="257"/>
      <c r="DA292" s="257"/>
      <c r="DB292" s="257"/>
      <c r="DC292" s="257"/>
      <c r="DD292" s="257"/>
      <c r="DE292" s="257"/>
      <c r="DF292" s="257"/>
      <c r="DG292" s="257"/>
      <c r="DH292" s="257"/>
      <c r="DI292" s="257"/>
      <c r="DJ292" s="257"/>
      <c r="DK292" s="257"/>
      <c r="DL292" s="257"/>
    </row>
    <row r="293" spans="1:116" x14ac:dyDescent="0.35">
      <c r="A293" s="257"/>
      <c r="B293" s="257"/>
      <c r="C293" s="257"/>
      <c r="D293" s="257"/>
      <c r="E293" s="257"/>
      <c r="F293" s="257"/>
      <c r="G293" s="257"/>
      <c r="H293" s="257"/>
      <c r="I293" s="257"/>
      <c r="J293" s="257"/>
      <c r="K293" s="257"/>
      <c r="L293" s="257"/>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c r="BT293" s="257"/>
      <c r="BU293" s="257"/>
      <c r="BV293" s="257"/>
      <c r="BW293" s="257"/>
      <c r="BX293" s="257"/>
      <c r="BY293" s="257"/>
      <c r="BZ293" s="257"/>
      <c r="CA293" s="257"/>
      <c r="CB293" s="257"/>
      <c r="CC293" s="257"/>
      <c r="CD293" s="257"/>
      <c r="CE293" s="257"/>
      <c r="CF293" s="257"/>
      <c r="CG293" s="257"/>
      <c r="CH293" s="257"/>
      <c r="CI293" s="257"/>
      <c r="CJ293" s="257"/>
      <c r="CK293" s="257"/>
      <c r="CL293" s="257"/>
      <c r="CM293" s="257"/>
      <c r="CN293" s="257"/>
      <c r="CO293" s="257"/>
      <c r="CP293" s="257"/>
      <c r="CQ293" s="257"/>
      <c r="CR293" s="257"/>
      <c r="CS293" s="257"/>
      <c r="CT293" s="257"/>
      <c r="CU293" s="257"/>
      <c r="CV293" s="257"/>
      <c r="CW293" s="257"/>
      <c r="CX293" s="257"/>
      <c r="CY293" s="257"/>
      <c r="CZ293" s="257"/>
      <c r="DA293" s="257"/>
      <c r="DB293" s="257"/>
      <c r="DC293" s="257"/>
      <c r="DD293" s="257"/>
      <c r="DE293" s="257"/>
      <c r="DF293" s="257"/>
      <c r="DG293" s="257"/>
      <c r="DH293" s="257"/>
      <c r="DI293" s="257"/>
      <c r="DJ293" s="257"/>
      <c r="DK293" s="257"/>
      <c r="DL293" s="257"/>
    </row>
    <row r="294" spans="1:116" x14ac:dyDescent="0.35">
      <c r="A294" s="257"/>
      <c r="B294" s="257"/>
      <c r="C294" s="257"/>
      <c r="D294" s="257"/>
      <c r="E294" s="257"/>
      <c r="F294" s="257"/>
      <c r="G294" s="257"/>
      <c r="H294" s="257"/>
      <c r="I294" s="257"/>
      <c r="J294" s="257"/>
      <c r="K294" s="257"/>
      <c r="L294" s="25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c r="BT294" s="257"/>
      <c r="BU294" s="257"/>
      <c r="BV294" s="257"/>
      <c r="BW294" s="257"/>
      <c r="BX294" s="257"/>
      <c r="BY294" s="257"/>
      <c r="BZ294" s="257"/>
      <c r="CA294" s="257"/>
      <c r="CB294" s="257"/>
      <c r="CC294" s="257"/>
      <c r="CD294" s="257"/>
      <c r="CE294" s="257"/>
      <c r="CF294" s="257"/>
      <c r="CG294" s="257"/>
      <c r="CH294" s="257"/>
      <c r="CI294" s="257"/>
      <c r="CJ294" s="257"/>
      <c r="CK294" s="257"/>
      <c r="CL294" s="257"/>
      <c r="CM294" s="257"/>
      <c r="CN294" s="257"/>
      <c r="CO294" s="257"/>
      <c r="CP294" s="257"/>
      <c r="CQ294" s="257"/>
      <c r="CR294" s="257"/>
      <c r="CS294" s="257"/>
      <c r="CT294" s="257"/>
      <c r="CU294" s="257"/>
      <c r="CV294" s="257"/>
      <c r="CW294" s="257"/>
      <c r="CX294" s="257"/>
      <c r="CY294" s="257"/>
      <c r="CZ294" s="257"/>
      <c r="DA294" s="257"/>
      <c r="DB294" s="257"/>
      <c r="DC294" s="257"/>
      <c r="DD294" s="257"/>
      <c r="DE294" s="257"/>
      <c r="DF294" s="257"/>
      <c r="DG294" s="257"/>
      <c r="DH294" s="257"/>
      <c r="DI294" s="257"/>
      <c r="DJ294" s="257"/>
      <c r="DK294" s="257"/>
      <c r="DL294" s="257"/>
    </row>
    <row r="295" spans="1:116" x14ac:dyDescent="0.35">
      <c r="A295" s="257"/>
      <c r="B295" s="257"/>
      <c r="C295" s="257"/>
      <c r="D295" s="257"/>
      <c r="E295" s="257"/>
      <c r="F295" s="257"/>
      <c r="G295" s="257"/>
      <c r="H295" s="257"/>
      <c r="I295" s="257"/>
      <c r="J295" s="257"/>
      <c r="K295" s="257"/>
      <c r="L295" s="257"/>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c r="BT295" s="257"/>
      <c r="BU295" s="257"/>
      <c r="BV295" s="257"/>
      <c r="BW295" s="257"/>
      <c r="BX295" s="257"/>
      <c r="BY295" s="257"/>
      <c r="BZ295" s="257"/>
      <c r="CA295" s="257"/>
      <c r="CB295" s="257"/>
      <c r="CC295" s="257"/>
      <c r="CD295" s="257"/>
      <c r="CE295" s="257"/>
      <c r="CF295" s="257"/>
      <c r="CG295" s="257"/>
      <c r="CH295" s="257"/>
      <c r="CI295" s="257"/>
      <c r="CJ295" s="257"/>
      <c r="CK295" s="257"/>
      <c r="CL295" s="257"/>
      <c r="CM295" s="257"/>
      <c r="CN295" s="257"/>
      <c r="CO295" s="257"/>
      <c r="CP295" s="257"/>
      <c r="CQ295" s="257"/>
      <c r="CR295" s="257"/>
      <c r="CS295" s="257"/>
      <c r="CT295" s="257"/>
      <c r="CU295" s="257"/>
      <c r="CV295" s="257"/>
      <c r="CW295" s="257"/>
      <c r="CX295" s="257"/>
      <c r="CY295" s="257"/>
      <c r="CZ295" s="257"/>
      <c r="DA295" s="257"/>
      <c r="DB295" s="257"/>
      <c r="DC295" s="257"/>
      <c r="DD295" s="257"/>
      <c r="DE295" s="257"/>
      <c r="DF295" s="257"/>
      <c r="DG295" s="257"/>
      <c r="DH295" s="257"/>
      <c r="DI295" s="257"/>
      <c r="DJ295" s="257"/>
      <c r="DK295" s="257"/>
      <c r="DL295" s="257"/>
    </row>
    <row r="296" spans="1:116" x14ac:dyDescent="0.35">
      <c r="A296" s="257"/>
      <c r="B296" s="257"/>
      <c r="C296" s="257"/>
      <c r="D296" s="257"/>
      <c r="E296" s="257"/>
      <c r="F296" s="257"/>
      <c r="G296" s="257"/>
      <c r="H296" s="257"/>
      <c r="I296" s="257"/>
      <c r="J296" s="257"/>
      <c r="K296" s="257"/>
      <c r="L296" s="257"/>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c r="BT296" s="257"/>
      <c r="BU296" s="257"/>
      <c r="BV296" s="257"/>
      <c r="BW296" s="257"/>
      <c r="BX296" s="257"/>
      <c r="BY296" s="257"/>
      <c r="BZ296" s="257"/>
      <c r="CA296" s="257"/>
      <c r="CB296" s="257"/>
      <c r="CC296" s="257"/>
      <c r="CD296" s="257"/>
      <c r="CE296" s="257"/>
      <c r="CF296" s="257"/>
      <c r="CG296" s="257"/>
      <c r="CH296" s="257"/>
      <c r="CI296" s="257"/>
      <c r="CJ296" s="257"/>
      <c r="CK296" s="257"/>
      <c r="CL296" s="257"/>
      <c r="CM296" s="257"/>
      <c r="CN296" s="257"/>
      <c r="CO296" s="257"/>
      <c r="CP296" s="257"/>
      <c r="CQ296" s="257"/>
      <c r="CR296" s="257"/>
      <c r="CS296" s="257"/>
      <c r="CT296" s="257"/>
      <c r="CU296" s="257"/>
      <c r="CV296" s="257"/>
      <c r="CW296" s="257"/>
      <c r="CX296" s="257"/>
      <c r="CY296" s="257"/>
      <c r="CZ296" s="257"/>
      <c r="DA296" s="257"/>
      <c r="DB296" s="257"/>
      <c r="DC296" s="257"/>
      <c r="DD296" s="257"/>
      <c r="DE296" s="257"/>
      <c r="DF296" s="257"/>
      <c r="DG296" s="257"/>
      <c r="DH296" s="257"/>
      <c r="DI296" s="257"/>
      <c r="DJ296" s="257"/>
      <c r="DK296" s="257"/>
      <c r="DL296" s="257"/>
    </row>
    <row r="297" spans="1:116" x14ac:dyDescent="0.35">
      <c r="A297" s="257"/>
      <c r="B297" s="257"/>
      <c r="C297" s="257"/>
      <c r="D297" s="257"/>
      <c r="E297" s="257"/>
      <c r="F297" s="257"/>
      <c r="G297" s="257"/>
      <c r="H297" s="257"/>
      <c r="I297" s="257"/>
      <c r="J297" s="257"/>
      <c r="K297" s="257"/>
      <c r="L297" s="257"/>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c r="BT297" s="257"/>
      <c r="BU297" s="257"/>
      <c r="BV297" s="257"/>
      <c r="BW297" s="257"/>
      <c r="BX297" s="257"/>
      <c r="BY297" s="257"/>
      <c r="BZ297" s="257"/>
      <c r="CA297" s="257"/>
      <c r="CB297" s="257"/>
      <c r="CC297" s="257"/>
      <c r="CD297" s="257"/>
      <c r="CE297" s="257"/>
      <c r="CF297" s="257"/>
      <c r="CG297" s="257"/>
      <c r="CH297" s="257"/>
      <c r="CI297" s="257"/>
      <c r="CJ297" s="257"/>
      <c r="CK297" s="257"/>
      <c r="CL297" s="257"/>
      <c r="CM297" s="257"/>
      <c r="CN297" s="257"/>
      <c r="CO297" s="257"/>
      <c r="CP297" s="257"/>
      <c r="CQ297" s="257"/>
      <c r="CR297" s="257"/>
      <c r="CS297" s="257"/>
      <c r="CT297" s="257"/>
      <c r="CU297" s="257"/>
      <c r="CV297" s="257"/>
      <c r="CW297" s="257"/>
      <c r="CX297" s="257"/>
      <c r="CY297" s="257"/>
      <c r="CZ297" s="257"/>
      <c r="DA297" s="257"/>
      <c r="DB297" s="257"/>
      <c r="DC297" s="257"/>
      <c r="DD297" s="257"/>
      <c r="DE297" s="257"/>
      <c r="DF297" s="257"/>
      <c r="DG297" s="257"/>
      <c r="DH297" s="257"/>
      <c r="DI297" s="257"/>
      <c r="DJ297" s="257"/>
      <c r="DK297" s="257"/>
      <c r="DL297" s="257"/>
    </row>
    <row r="298" spans="1:116" x14ac:dyDescent="0.35">
      <c r="A298" s="257"/>
      <c r="B298" s="257"/>
      <c r="C298" s="257"/>
      <c r="D298" s="257"/>
      <c r="E298" s="257"/>
      <c r="F298" s="257"/>
      <c r="G298" s="257"/>
      <c r="H298" s="257"/>
      <c r="I298" s="257"/>
      <c r="J298" s="257"/>
      <c r="K298" s="257"/>
      <c r="L298" s="257"/>
      <c r="M298" s="257"/>
      <c r="N298" s="257"/>
      <c r="O298" s="257"/>
      <c r="P298" s="257"/>
      <c r="Q298" s="257"/>
      <c r="R298" s="257"/>
      <c r="S298" s="257"/>
      <c r="T298" s="257"/>
      <c r="U298" s="257"/>
      <c r="V298" s="257"/>
      <c r="W298" s="257"/>
      <c r="X298" s="257"/>
      <c r="Y298" s="257"/>
      <c r="Z298" s="257"/>
      <c r="AA298" s="257"/>
      <c r="AB298" s="257"/>
      <c r="AC298" s="257"/>
      <c r="AD298" s="257"/>
      <c r="AE298" s="257"/>
      <c r="AF298" s="257"/>
      <c r="AG298" s="257"/>
      <c r="AH298" s="257"/>
      <c r="AI298" s="257"/>
      <c r="AJ298" s="257"/>
      <c r="AK298" s="257"/>
      <c r="AL298" s="257"/>
      <c r="AM298" s="257"/>
      <c r="AN298" s="257"/>
      <c r="AO298" s="257"/>
      <c r="AP298" s="257"/>
      <c r="AQ298" s="257"/>
      <c r="AR298" s="257"/>
      <c r="AS298" s="257"/>
      <c r="AT298" s="257"/>
      <c r="AU298" s="257"/>
      <c r="AV298" s="257"/>
      <c r="AW298" s="257"/>
      <c r="AX298" s="257"/>
      <c r="AY298" s="257"/>
      <c r="AZ298" s="257"/>
      <c r="BA298" s="257"/>
      <c r="BB298" s="257"/>
      <c r="BC298" s="257"/>
      <c r="BD298" s="257"/>
      <c r="BE298" s="257"/>
      <c r="BF298" s="257"/>
      <c r="BG298" s="257"/>
      <c r="BH298" s="257"/>
      <c r="BI298" s="257"/>
      <c r="BJ298" s="257"/>
      <c r="BK298" s="257"/>
      <c r="BL298" s="257"/>
      <c r="BM298" s="257"/>
      <c r="BN298" s="257"/>
      <c r="BO298" s="257"/>
      <c r="BP298" s="257"/>
      <c r="BQ298" s="257"/>
      <c r="BR298" s="257"/>
      <c r="BS298" s="257"/>
      <c r="BT298" s="257"/>
      <c r="BU298" s="257"/>
      <c r="BV298" s="257"/>
      <c r="BW298" s="257"/>
      <c r="BX298" s="257"/>
      <c r="BY298" s="257"/>
      <c r="BZ298" s="257"/>
      <c r="CA298" s="257"/>
      <c r="CB298" s="257"/>
      <c r="CC298" s="257"/>
      <c r="CD298" s="257"/>
      <c r="CE298" s="257"/>
      <c r="CF298" s="257"/>
      <c r="CG298" s="257"/>
      <c r="CH298" s="257"/>
      <c r="CI298" s="257"/>
      <c r="CJ298" s="257"/>
      <c r="CK298" s="257"/>
      <c r="CL298" s="257"/>
      <c r="CM298" s="257"/>
      <c r="CN298" s="257"/>
      <c r="CO298" s="257"/>
      <c r="CP298" s="257"/>
      <c r="CQ298" s="257"/>
      <c r="CR298" s="257"/>
      <c r="CS298" s="257"/>
      <c r="CT298" s="257"/>
      <c r="CU298" s="257"/>
      <c r="CV298" s="257"/>
      <c r="CW298" s="257"/>
      <c r="CX298" s="257"/>
      <c r="CY298" s="257"/>
      <c r="CZ298" s="257"/>
      <c r="DA298" s="257"/>
      <c r="DB298" s="257"/>
      <c r="DC298" s="257"/>
      <c r="DD298" s="257"/>
      <c r="DE298" s="257"/>
      <c r="DF298" s="257"/>
      <c r="DG298" s="257"/>
      <c r="DH298" s="257"/>
      <c r="DI298" s="257"/>
      <c r="DJ298" s="257"/>
      <c r="DK298" s="257"/>
      <c r="DL298" s="257"/>
    </row>
    <row r="299" spans="1:116" x14ac:dyDescent="0.35">
      <c r="A299" s="257"/>
      <c r="B299" s="257"/>
      <c r="C299" s="257"/>
      <c r="D299" s="257"/>
      <c r="E299" s="257"/>
      <c r="F299" s="257"/>
      <c r="G299" s="257"/>
      <c r="H299" s="257"/>
      <c r="I299" s="257"/>
      <c r="J299" s="257"/>
      <c r="K299" s="257"/>
      <c r="L299" s="257"/>
      <c r="M299" s="257"/>
      <c r="N299" s="257"/>
      <c r="O299" s="257"/>
      <c r="P299" s="257"/>
      <c r="Q299" s="257"/>
      <c r="R299" s="257"/>
      <c r="S299" s="257"/>
      <c r="T299" s="257"/>
      <c r="U299" s="257"/>
      <c r="V299" s="257"/>
      <c r="W299" s="257"/>
      <c r="X299" s="257"/>
      <c r="Y299" s="257"/>
      <c r="Z299" s="257"/>
      <c r="AA299" s="257"/>
      <c r="AB299" s="257"/>
      <c r="AC299" s="257"/>
      <c r="AD299" s="257"/>
      <c r="AE299" s="257"/>
      <c r="AF299" s="257"/>
      <c r="AG299" s="257"/>
      <c r="AH299" s="257"/>
      <c r="AI299" s="257"/>
      <c r="AJ299" s="257"/>
      <c r="AK299" s="257"/>
      <c r="AL299" s="257"/>
      <c r="AM299" s="257"/>
      <c r="AN299" s="257"/>
      <c r="AO299" s="257"/>
      <c r="AP299" s="257"/>
      <c r="AQ299" s="257"/>
      <c r="AR299" s="257"/>
      <c r="AS299" s="257"/>
      <c r="AT299" s="257"/>
      <c r="AU299" s="257"/>
      <c r="AV299" s="257"/>
      <c r="AW299" s="257"/>
      <c r="AX299" s="257"/>
      <c r="AY299" s="257"/>
      <c r="AZ299" s="257"/>
      <c r="BA299" s="257"/>
      <c r="BB299" s="257"/>
      <c r="BC299" s="257"/>
      <c r="BD299" s="257"/>
      <c r="BE299" s="257"/>
      <c r="BF299" s="257"/>
      <c r="BG299" s="257"/>
      <c r="BH299" s="257"/>
      <c r="BI299" s="257"/>
      <c r="BJ299" s="257"/>
      <c r="BK299" s="257"/>
      <c r="BL299" s="257"/>
      <c r="BM299" s="257"/>
      <c r="BN299" s="257"/>
      <c r="BO299" s="257"/>
      <c r="BP299" s="257"/>
      <c r="BQ299" s="257"/>
      <c r="BR299" s="257"/>
      <c r="BS299" s="257"/>
      <c r="BT299" s="257"/>
      <c r="BU299" s="257"/>
      <c r="BV299" s="257"/>
      <c r="BW299" s="257"/>
      <c r="BX299" s="257"/>
      <c r="BY299" s="257"/>
      <c r="BZ299" s="257"/>
      <c r="CA299" s="257"/>
      <c r="CB299" s="257"/>
      <c r="CC299" s="257"/>
      <c r="CD299" s="257"/>
      <c r="CE299" s="257"/>
      <c r="CF299" s="257"/>
      <c r="CG299" s="257"/>
      <c r="CH299" s="257"/>
      <c r="CI299" s="257"/>
      <c r="CJ299" s="257"/>
      <c r="CK299" s="257"/>
      <c r="CL299" s="257"/>
      <c r="CM299" s="257"/>
      <c r="CN299" s="257"/>
      <c r="CO299" s="257"/>
      <c r="CP299" s="257"/>
      <c r="CQ299" s="257"/>
      <c r="CR299" s="257"/>
      <c r="CS299" s="257"/>
      <c r="CT299" s="257"/>
      <c r="CU299" s="257"/>
      <c r="CV299" s="257"/>
      <c r="CW299" s="257"/>
      <c r="CX299" s="257"/>
      <c r="CY299" s="257"/>
      <c r="CZ299" s="257"/>
      <c r="DA299" s="257"/>
      <c r="DB299" s="257"/>
      <c r="DC299" s="257"/>
      <c r="DD299" s="257"/>
      <c r="DE299" s="257"/>
      <c r="DF299" s="257"/>
      <c r="DG299" s="257"/>
      <c r="DH299" s="257"/>
      <c r="DI299" s="257"/>
      <c r="DJ299" s="257"/>
      <c r="DK299" s="257"/>
      <c r="DL299" s="257"/>
    </row>
    <row r="300" spans="1:116" x14ac:dyDescent="0.35">
      <c r="A300" s="257"/>
      <c r="B300" s="257"/>
      <c r="C300" s="257"/>
      <c r="D300" s="257"/>
      <c r="E300" s="257"/>
      <c r="F300" s="257"/>
      <c r="G300" s="257"/>
      <c r="H300" s="257"/>
      <c r="I300" s="257"/>
      <c r="J300" s="257"/>
      <c r="K300" s="257"/>
      <c r="L300" s="257"/>
      <c r="M300" s="257"/>
      <c r="N300" s="257"/>
      <c r="O300" s="257"/>
      <c r="P300" s="257"/>
      <c r="Q300" s="257"/>
      <c r="R300" s="257"/>
      <c r="S300" s="257"/>
      <c r="T300" s="257"/>
      <c r="U300" s="257"/>
      <c r="V300" s="257"/>
      <c r="W300" s="257"/>
      <c r="X300" s="257"/>
      <c r="Y300" s="257"/>
      <c r="Z300" s="257"/>
      <c r="AA300" s="257"/>
      <c r="AB300" s="257"/>
      <c r="AC300" s="257"/>
      <c r="AD300" s="257"/>
      <c r="AE300" s="257"/>
      <c r="AF300" s="257"/>
      <c r="AG300" s="257"/>
      <c r="AH300" s="257"/>
      <c r="AI300" s="257"/>
      <c r="AJ300" s="257"/>
      <c r="AK300" s="257"/>
      <c r="AL300" s="257"/>
      <c r="AM300" s="257"/>
      <c r="AN300" s="257"/>
      <c r="AO300" s="257"/>
      <c r="AP300" s="257"/>
      <c r="AQ300" s="257"/>
      <c r="AR300" s="257"/>
      <c r="AS300" s="257"/>
      <c r="AT300" s="257"/>
      <c r="AU300" s="257"/>
      <c r="AV300" s="257"/>
      <c r="AW300" s="257"/>
      <c r="AX300" s="257"/>
      <c r="AY300" s="257"/>
      <c r="AZ300" s="257"/>
      <c r="BA300" s="257"/>
      <c r="BB300" s="257"/>
      <c r="BC300" s="257"/>
      <c r="BD300" s="257"/>
      <c r="BE300" s="257"/>
      <c r="BF300" s="257"/>
      <c r="BG300" s="257"/>
      <c r="BH300" s="257"/>
      <c r="BI300" s="257"/>
      <c r="BJ300" s="257"/>
      <c r="BK300" s="257"/>
      <c r="BL300" s="257"/>
      <c r="BM300" s="257"/>
      <c r="BN300" s="257"/>
      <c r="BO300" s="257"/>
      <c r="BP300" s="257"/>
      <c r="BQ300" s="257"/>
      <c r="BR300" s="257"/>
      <c r="BS300" s="257"/>
      <c r="BT300" s="257"/>
      <c r="BU300" s="257"/>
      <c r="BV300" s="257"/>
      <c r="BW300" s="257"/>
      <c r="BX300" s="257"/>
      <c r="BY300" s="257"/>
      <c r="BZ300" s="257"/>
      <c r="CA300" s="257"/>
      <c r="CB300" s="257"/>
      <c r="CC300" s="257"/>
      <c r="CD300" s="257"/>
      <c r="CE300" s="257"/>
      <c r="CF300" s="257"/>
      <c r="CG300" s="257"/>
      <c r="CH300" s="257"/>
      <c r="CI300" s="257"/>
      <c r="CJ300" s="257"/>
      <c r="CK300" s="257"/>
      <c r="CL300" s="257"/>
      <c r="CM300" s="257"/>
      <c r="CN300" s="257"/>
      <c r="CO300" s="257"/>
      <c r="CP300" s="257"/>
      <c r="CQ300" s="257"/>
      <c r="CR300" s="257"/>
      <c r="CS300" s="257"/>
      <c r="CT300" s="257"/>
      <c r="CU300" s="257"/>
      <c r="CV300" s="257"/>
      <c r="CW300" s="257"/>
      <c r="CX300" s="257"/>
      <c r="CY300" s="257"/>
      <c r="CZ300" s="257"/>
      <c r="DA300" s="257"/>
      <c r="DB300" s="257"/>
      <c r="DC300" s="257"/>
      <c r="DD300" s="257"/>
      <c r="DE300" s="257"/>
      <c r="DF300" s="257"/>
      <c r="DG300" s="257"/>
      <c r="DH300" s="257"/>
      <c r="DI300" s="257"/>
      <c r="DJ300" s="257"/>
      <c r="DK300" s="257"/>
      <c r="DL300" s="257"/>
    </row>
    <row r="301" spans="1:116" x14ac:dyDescent="0.35">
      <c r="A301" s="257"/>
      <c r="B301" s="257"/>
      <c r="C301" s="257"/>
      <c r="D301" s="257"/>
      <c r="E301" s="257"/>
      <c r="F301" s="257"/>
      <c r="G301" s="257"/>
      <c r="H301" s="257"/>
      <c r="I301" s="257"/>
      <c r="J301" s="257"/>
      <c r="K301" s="257"/>
      <c r="L301" s="257"/>
      <c r="M301" s="257"/>
      <c r="N301" s="257"/>
      <c r="O301" s="257"/>
      <c r="P301" s="257"/>
      <c r="Q301" s="257"/>
      <c r="R301" s="257"/>
      <c r="S301" s="257"/>
      <c r="T301" s="257"/>
      <c r="U301" s="257"/>
      <c r="V301" s="257"/>
      <c r="W301" s="257"/>
      <c r="X301" s="257"/>
      <c r="Y301" s="257"/>
      <c r="Z301" s="257"/>
      <c r="AA301" s="257"/>
      <c r="AB301" s="257"/>
      <c r="AC301" s="257"/>
      <c r="AD301" s="257"/>
      <c r="AE301" s="257"/>
      <c r="AF301" s="257"/>
      <c r="AG301" s="257"/>
      <c r="AH301" s="257"/>
      <c r="AI301" s="257"/>
      <c r="AJ301" s="257"/>
      <c r="AK301" s="257"/>
      <c r="AL301" s="257"/>
      <c r="AM301" s="257"/>
      <c r="AN301" s="257"/>
      <c r="AO301" s="257"/>
      <c r="AP301" s="257"/>
      <c r="AQ301" s="257"/>
      <c r="AR301" s="257"/>
      <c r="AS301" s="257"/>
      <c r="AT301" s="257"/>
      <c r="AU301" s="257"/>
      <c r="AV301" s="257"/>
      <c r="AW301" s="257"/>
      <c r="AX301" s="257"/>
      <c r="AY301" s="257"/>
      <c r="AZ301" s="257"/>
      <c r="BA301" s="257"/>
      <c r="BB301" s="257"/>
      <c r="BC301" s="257"/>
      <c r="BD301" s="257"/>
      <c r="BE301" s="257"/>
      <c r="BF301" s="257"/>
      <c r="BG301" s="257"/>
      <c r="BH301" s="257"/>
      <c r="BI301" s="257"/>
      <c r="BJ301" s="257"/>
      <c r="BK301" s="257"/>
      <c r="BL301" s="257"/>
      <c r="BM301" s="257"/>
      <c r="BN301" s="257"/>
      <c r="BO301" s="257"/>
      <c r="BP301" s="257"/>
      <c r="BQ301" s="257"/>
      <c r="BR301" s="257"/>
      <c r="BS301" s="257"/>
      <c r="BT301" s="257"/>
      <c r="BU301" s="257"/>
      <c r="BV301" s="257"/>
      <c r="BW301" s="257"/>
      <c r="BX301" s="257"/>
      <c r="BY301" s="257"/>
      <c r="BZ301" s="257"/>
      <c r="CA301" s="257"/>
      <c r="CB301" s="257"/>
      <c r="CC301" s="257"/>
      <c r="CD301" s="257"/>
      <c r="CE301" s="257"/>
      <c r="CF301" s="257"/>
      <c r="CG301" s="257"/>
      <c r="CH301" s="257"/>
      <c r="CI301" s="257"/>
      <c r="CJ301" s="257"/>
      <c r="CK301" s="257"/>
      <c r="CL301" s="257"/>
      <c r="CM301" s="257"/>
      <c r="CN301" s="257"/>
      <c r="CO301" s="257"/>
      <c r="CP301" s="257"/>
      <c r="CQ301" s="257"/>
      <c r="CR301" s="257"/>
      <c r="CS301" s="257"/>
      <c r="CT301" s="257"/>
      <c r="CU301" s="257"/>
      <c r="CV301" s="257"/>
      <c r="CW301" s="257"/>
      <c r="CX301" s="257"/>
      <c r="CY301" s="257"/>
      <c r="CZ301" s="257"/>
      <c r="DA301" s="257"/>
      <c r="DB301" s="257"/>
      <c r="DC301" s="257"/>
      <c r="DD301" s="257"/>
      <c r="DE301" s="257"/>
      <c r="DF301" s="257"/>
      <c r="DG301" s="257"/>
      <c r="DH301" s="257"/>
      <c r="DI301" s="257"/>
      <c r="DJ301" s="257"/>
      <c r="DK301" s="257"/>
      <c r="DL301" s="257"/>
    </row>
    <row r="302" spans="1:116" x14ac:dyDescent="0.35">
      <c r="A302" s="257"/>
      <c r="B302" s="257"/>
      <c r="C302" s="257"/>
      <c r="D302" s="257"/>
      <c r="E302" s="257"/>
      <c r="F302" s="257"/>
      <c r="G302" s="257"/>
      <c r="H302" s="257"/>
      <c r="I302" s="257"/>
      <c r="J302" s="257"/>
      <c r="K302" s="257"/>
      <c r="L302" s="257"/>
      <c r="M302" s="257"/>
      <c r="N302" s="257"/>
      <c r="O302" s="257"/>
      <c r="P302" s="257"/>
      <c r="Q302" s="257"/>
      <c r="R302" s="257"/>
      <c r="S302" s="257"/>
      <c r="T302" s="257"/>
      <c r="U302" s="257"/>
      <c r="V302" s="257"/>
      <c r="W302" s="257"/>
      <c r="X302" s="257"/>
      <c r="Y302" s="257"/>
      <c r="Z302" s="257"/>
      <c r="AA302" s="257"/>
      <c r="AB302" s="257"/>
      <c r="AC302" s="257"/>
      <c r="AD302" s="257"/>
      <c r="AE302" s="257"/>
      <c r="AF302" s="257"/>
      <c r="AG302" s="257"/>
      <c r="AH302" s="257"/>
      <c r="AI302" s="257"/>
      <c r="AJ302" s="257"/>
      <c r="AK302" s="257"/>
      <c r="AL302" s="257"/>
      <c r="AM302" s="257"/>
      <c r="AN302" s="257"/>
      <c r="AO302" s="257"/>
      <c r="AP302" s="257"/>
      <c r="AQ302" s="257"/>
      <c r="AR302" s="257"/>
      <c r="AS302" s="257"/>
      <c r="AT302" s="257"/>
      <c r="AU302" s="257"/>
      <c r="AV302" s="257"/>
      <c r="AW302" s="257"/>
      <c r="AX302" s="257"/>
      <c r="AY302" s="257"/>
      <c r="AZ302" s="257"/>
      <c r="BA302" s="257"/>
      <c r="BB302" s="257"/>
      <c r="BC302" s="257"/>
      <c r="BD302" s="257"/>
      <c r="BE302" s="257"/>
      <c r="BF302" s="257"/>
      <c r="BG302" s="257"/>
      <c r="BH302" s="257"/>
      <c r="BI302" s="257"/>
      <c r="BJ302" s="257"/>
      <c r="BK302" s="257"/>
      <c r="BL302" s="257"/>
      <c r="BM302" s="257"/>
      <c r="BN302" s="257"/>
      <c r="BO302" s="257"/>
      <c r="BP302" s="257"/>
      <c r="BQ302" s="257"/>
      <c r="BR302" s="257"/>
      <c r="BS302" s="257"/>
      <c r="BT302" s="257"/>
      <c r="BU302" s="257"/>
      <c r="BV302" s="257"/>
      <c r="BW302" s="257"/>
      <c r="BX302" s="257"/>
      <c r="BY302" s="257"/>
      <c r="BZ302" s="257"/>
      <c r="CA302" s="257"/>
      <c r="CB302" s="257"/>
      <c r="CC302" s="257"/>
      <c r="CD302" s="257"/>
      <c r="CE302" s="257"/>
      <c r="CF302" s="257"/>
      <c r="CG302" s="257"/>
      <c r="CH302" s="257"/>
      <c r="CI302" s="257"/>
      <c r="CJ302" s="257"/>
      <c r="CK302" s="257"/>
      <c r="CL302" s="257"/>
      <c r="CM302" s="257"/>
      <c r="CN302" s="257"/>
      <c r="CO302" s="257"/>
      <c r="CP302" s="257"/>
      <c r="CQ302" s="257"/>
      <c r="CR302" s="257"/>
      <c r="CS302" s="257"/>
      <c r="CT302" s="257"/>
      <c r="CU302" s="257"/>
      <c r="CV302" s="257"/>
      <c r="CW302" s="257"/>
      <c r="CX302" s="257"/>
      <c r="CY302" s="257"/>
      <c r="CZ302" s="257"/>
      <c r="DA302" s="257"/>
      <c r="DB302" s="257"/>
      <c r="DC302" s="257"/>
      <c r="DD302" s="257"/>
      <c r="DE302" s="257"/>
      <c r="DF302" s="257"/>
      <c r="DG302" s="257"/>
      <c r="DH302" s="257"/>
      <c r="DI302" s="257"/>
      <c r="DJ302" s="257"/>
      <c r="DK302" s="257"/>
      <c r="DL302" s="257"/>
    </row>
    <row r="303" spans="1:116" x14ac:dyDescent="0.35">
      <c r="A303" s="257"/>
      <c r="B303" s="257"/>
      <c r="C303" s="257"/>
      <c r="D303" s="257"/>
      <c r="E303" s="257"/>
      <c r="F303" s="257"/>
      <c r="G303" s="257"/>
      <c r="H303" s="257"/>
      <c r="I303" s="257"/>
      <c r="J303" s="257"/>
      <c r="K303" s="257"/>
      <c r="L303" s="257"/>
      <c r="M303" s="257"/>
      <c r="N303" s="257"/>
      <c r="O303" s="257"/>
      <c r="P303" s="257"/>
      <c r="Q303" s="257"/>
      <c r="R303" s="257"/>
      <c r="S303" s="257"/>
      <c r="T303" s="257"/>
      <c r="U303" s="257"/>
      <c r="V303" s="257"/>
      <c r="W303" s="257"/>
      <c r="X303" s="257"/>
      <c r="Y303" s="257"/>
      <c r="Z303" s="257"/>
      <c r="AA303" s="257"/>
      <c r="AB303" s="257"/>
      <c r="AC303" s="257"/>
      <c r="AD303" s="257"/>
      <c r="AE303" s="257"/>
      <c r="AF303" s="257"/>
      <c r="AG303" s="257"/>
      <c r="AH303" s="257"/>
      <c r="AI303" s="257"/>
      <c r="AJ303" s="257"/>
      <c r="AK303" s="257"/>
      <c r="AL303" s="257"/>
      <c r="AM303" s="257"/>
      <c r="AN303" s="257"/>
      <c r="AO303" s="257"/>
      <c r="AP303" s="257"/>
      <c r="AQ303" s="257"/>
      <c r="AR303" s="257"/>
      <c r="AS303" s="257"/>
      <c r="AT303" s="257"/>
      <c r="AU303" s="257"/>
      <c r="AV303" s="257"/>
      <c r="AW303" s="257"/>
      <c r="AX303" s="257"/>
      <c r="AY303" s="257"/>
      <c r="AZ303" s="257"/>
      <c r="BA303" s="257"/>
      <c r="BB303" s="257"/>
      <c r="BC303" s="257"/>
      <c r="BD303" s="257"/>
      <c r="BE303" s="257"/>
      <c r="BF303" s="257"/>
      <c r="BG303" s="257"/>
      <c r="BH303" s="257"/>
      <c r="BI303" s="257"/>
      <c r="BJ303" s="257"/>
      <c r="BK303" s="257"/>
      <c r="BL303" s="257"/>
      <c r="BM303" s="257"/>
      <c r="BN303" s="257"/>
      <c r="BO303" s="257"/>
      <c r="BP303" s="257"/>
      <c r="BQ303" s="257"/>
      <c r="BR303" s="257"/>
      <c r="BS303" s="257"/>
      <c r="BT303" s="257"/>
      <c r="BU303" s="257"/>
      <c r="BV303" s="257"/>
      <c r="BW303" s="257"/>
      <c r="BX303" s="257"/>
      <c r="BY303" s="257"/>
      <c r="BZ303" s="257"/>
      <c r="CA303" s="257"/>
      <c r="CB303" s="257"/>
      <c r="CC303" s="257"/>
      <c r="CD303" s="257"/>
      <c r="CE303" s="257"/>
      <c r="CF303" s="257"/>
      <c r="CG303" s="257"/>
      <c r="CH303" s="257"/>
      <c r="CI303" s="257"/>
      <c r="CJ303" s="257"/>
      <c r="CK303" s="257"/>
      <c r="CL303" s="257"/>
      <c r="CM303" s="257"/>
      <c r="CN303" s="257"/>
      <c r="CO303" s="257"/>
      <c r="CP303" s="257"/>
      <c r="CQ303" s="257"/>
      <c r="CR303" s="257"/>
      <c r="CS303" s="257"/>
      <c r="CT303" s="257"/>
      <c r="CU303" s="257"/>
      <c r="CV303" s="257"/>
      <c r="CW303" s="257"/>
      <c r="CX303" s="257"/>
      <c r="CY303" s="257"/>
      <c r="CZ303" s="257"/>
      <c r="DA303" s="257"/>
      <c r="DB303" s="257"/>
      <c r="DC303" s="257"/>
      <c r="DD303" s="257"/>
      <c r="DE303" s="257"/>
      <c r="DF303" s="257"/>
      <c r="DG303" s="257"/>
      <c r="DH303" s="257"/>
      <c r="DI303" s="257"/>
      <c r="DJ303" s="257"/>
      <c r="DK303" s="257"/>
      <c r="DL303" s="257"/>
    </row>
    <row r="304" spans="1:116" x14ac:dyDescent="0.35">
      <c r="A304" s="257"/>
      <c r="B304" s="257"/>
      <c r="C304" s="257"/>
      <c r="D304" s="257"/>
      <c r="E304" s="257"/>
      <c r="F304" s="257"/>
      <c r="G304" s="257"/>
      <c r="H304" s="257"/>
      <c r="I304" s="257"/>
      <c r="J304" s="257"/>
      <c r="K304" s="257"/>
      <c r="L304" s="257"/>
      <c r="M304" s="257"/>
      <c r="N304" s="257"/>
      <c r="O304" s="257"/>
      <c r="P304" s="257"/>
      <c r="Q304" s="257"/>
      <c r="R304" s="257"/>
      <c r="S304" s="257"/>
      <c r="T304" s="257"/>
      <c r="U304" s="257"/>
      <c r="V304" s="257"/>
      <c r="W304" s="257"/>
      <c r="X304" s="257"/>
      <c r="Y304" s="257"/>
      <c r="Z304" s="257"/>
      <c r="AA304" s="257"/>
      <c r="AB304" s="257"/>
      <c r="AC304" s="257"/>
      <c r="AD304" s="257"/>
      <c r="AE304" s="257"/>
      <c r="AF304" s="257"/>
      <c r="AG304" s="257"/>
      <c r="AH304" s="257"/>
      <c r="AI304" s="257"/>
      <c r="AJ304" s="257"/>
      <c r="AK304" s="257"/>
      <c r="AL304" s="257"/>
      <c r="AM304" s="257"/>
      <c r="AN304" s="257"/>
      <c r="AO304" s="257"/>
      <c r="AP304" s="257"/>
      <c r="AQ304" s="257"/>
      <c r="AR304" s="257"/>
      <c r="AS304" s="257"/>
      <c r="AT304" s="257"/>
      <c r="AU304" s="257"/>
      <c r="AV304" s="257"/>
      <c r="AW304" s="257"/>
      <c r="AX304" s="257"/>
      <c r="AY304" s="257"/>
      <c r="AZ304" s="257"/>
      <c r="BA304" s="257"/>
      <c r="BB304" s="257"/>
      <c r="BC304" s="257"/>
      <c r="BD304" s="257"/>
      <c r="BE304" s="257"/>
      <c r="BF304" s="257"/>
      <c r="BG304" s="257"/>
      <c r="BH304" s="257"/>
      <c r="BI304" s="257"/>
      <c r="BJ304" s="257"/>
      <c r="BK304" s="257"/>
      <c r="BL304" s="257"/>
      <c r="BM304" s="257"/>
      <c r="BN304" s="257"/>
      <c r="BO304" s="257"/>
      <c r="BP304" s="257"/>
      <c r="BQ304" s="257"/>
      <c r="BR304" s="257"/>
      <c r="BS304" s="257"/>
      <c r="BT304" s="257"/>
      <c r="BU304" s="257"/>
      <c r="BV304" s="257"/>
      <c r="BW304" s="257"/>
      <c r="BX304" s="257"/>
      <c r="BY304" s="257"/>
      <c r="BZ304" s="257"/>
      <c r="CA304" s="257"/>
      <c r="CB304" s="257"/>
      <c r="CC304" s="257"/>
      <c r="CD304" s="257"/>
      <c r="CE304" s="257"/>
      <c r="CF304" s="257"/>
      <c r="CG304" s="257"/>
      <c r="CH304" s="257"/>
      <c r="CI304" s="257"/>
      <c r="CJ304" s="257"/>
      <c r="CK304" s="257"/>
      <c r="CL304" s="257"/>
      <c r="CM304" s="257"/>
      <c r="CN304" s="257"/>
      <c r="CO304" s="257"/>
      <c r="CP304" s="257"/>
      <c r="CQ304" s="257"/>
      <c r="CR304" s="257"/>
      <c r="CS304" s="257"/>
      <c r="CT304" s="257"/>
      <c r="CU304" s="257"/>
      <c r="CV304" s="257"/>
      <c r="CW304" s="257"/>
      <c r="CX304" s="257"/>
      <c r="CY304" s="257"/>
      <c r="CZ304" s="257"/>
      <c r="DA304" s="257"/>
      <c r="DB304" s="257"/>
      <c r="DC304" s="257"/>
      <c r="DD304" s="257"/>
      <c r="DE304" s="257"/>
      <c r="DF304" s="257"/>
      <c r="DG304" s="257"/>
      <c r="DH304" s="257"/>
      <c r="DI304" s="257"/>
      <c r="DJ304" s="257"/>
      <c r="DK304" s="257"/>
      <c r="DL304" s="257"/>
    </row>
    <row r="305" spans="1:116" x14ac:dyDescent="0.35">
      <c r="A305" s="257"/>
      <c r="B305" s="257"/>
      <c r="C305" s="257"/>
      <c r="D305" s="257"/>
      <c r="E305" s="257"/>
      <c r="F305" s="257"/>
      <c r="G305" s="257"/>
      <c r="H305" s="257"/>
      <c r="I305" s="257"/>
      <c r="J305" s="257"/>
      <c r="K305" s="257"/>
      <c r="L305" s="257"/>
      <c r="M305" s="257"/>
      <c r="N305" s="257"/>
      <c r="O305" s="257"/>
      <c r="P305" s="257"/>
      <c r="Q305" s="257"/>
      <c r="R305" s="257"/>
      <c r="S305" s="257"/>
      <c r="T305" s="257"/>
      <c r="U305" s="257"/>
      <c r="V305" s="257"/>
      <c r="W305" s="257"/>
      <c r="X305" s="257"/>
      <c r="Y305" s="257"/>
      <c r="Z305" s="257"/>
      <c r="AA305" s="257"/>
      <c r="AB305" s="257"/>
      <c r="AC305" s="257"/>
      <c r="AD305" s="257"/>
      <c r="AE305" s="257"/>
      <c r="AF305" s="257"/>
      <c r="AG305" s="257"/>
      <c r="AH305" s="257"/>
      <c r="AI305" s="257"/>
      <c r="AJ305" s="257"/>
      <c r="AK305" s="257"/>
      <c r="AL305" s="257"/>
      <c r="AM305" s="257"/>
      <c r="AN305" s="257"/>
      <c r="AO305" s="257"/>
      <c r="AP305" s="257"/>
      <c r="AQ305" s="257"/>
      <c r="AR305" s="257"/>
      <c r="AS305" s="257"/>
      <c r="AT305" s="257"/>
      <c r="AU305" s="257"/>
      <c r="AV305" s="257"/>
      <c r="AW305" s="257"/>
      <c r="AX305" s="257"/>
      <c r="AY305" s="257"/>
      <c r="AZ305" s="257"/>
      <c r="BA305" s="257"/>
      <c r="BB305" s="257"/>
      <c r="BC305" s="257"/>
      <c r="BD305" s="257"/>
      <c r="BE305" s="257"/>
      <c r="BF305" s="257"/>
      <c r="BG305" s="257"/>
      <c r="BH305" s="257"/>
      <c r="BI305" s="257"/>
      <c r="BJ305" s="257"/>
      <c r="BK305" s="257"/>
      <c r="BL305" s="257"/>
      <c r="BM305" s="257"/>
      <c r="BN305" s="257"/>
      <c r="BO305" s="257"/>
      <c r="BP305" s="257"/>
      <c r="BQ305" s="257"/>
      <c r="BR305" s="257"/>
      <c r="BS305" s="257"/>
      <c r="BT305" s="257"/>
      <c r="BU305" s="257"/>
      <c r="BV305" s="257"/>
      <c r="BW305" s="257"/>
      <c r="BX305" s="257"/>
      <c r="BY305" s="257"/>
      <c r="BZ305" s="257"/>
      <c r="CA305" s="257"/>
      <c r="CB305" s="257"/>
      <c r="CC305" s="257"/>
      <c r="CD305" s="257"/>
      <c r="CE305" s="257"/>
      <c r="CF305" s="257"/>
      <c r="CG305" s="257"/>
      <c r="CH305" s="257"/>
      <c r="CI305" s="257"/>
      <c r="CJ305" s="257"/>
      <c r="CK305" s="257"/>
      <c r="CL305" s="257"/>
      <c r="CM305" s="257"/>
      <c r="CN305" s="257"/>
      <c r="CO305" s="257"/>
      <c r="CP305" s="257"/>
      <c r="CQ305" s="257"/>
      <c r="CR305" s="257"/>
      <c r="CS305" s="257"/>
      <c r="CT305" s="257"/>
      <c r="CU305" s="257"/>
      <c r="CV305" s="257"/>
      <c r="CW305" s="257"/>
      <c r="CX305" s="257"/>
      <c r="CY305" s="257"/>
      <c r="CZ305" s="257"/>
      <c r="DA305" s="257"/>
      <c r="DB305" s="257"/>
      <c r="DC305" s="257"/>
      <c r="DD305" s="257"/>
      <c r="DE305" s="257"/>
      <c r="DF305" s="257"/>
      <c r="DG305" s="257"/>
      <c r="DH305" s="257"/>
      <c r="DI305" s="257"/>
      <c r="DJ305" s="257"/>
      <c r="DK305" s="257"/>
      <c r="DL305" s="257"/>
    </row>
    <row r="306" spans="1:116" x14ac:dyDescent="0.35">
      <c r="A306" s="257"/>
      <c r="B306" s="257"/>
      <c r="C306" s="257"/>
      <c r="D306" s="257"/>
      <c r="E306" s="257"/>
      <c r="F306" s="257"/>
      <c r="G306" s="257"/>
      <c r="H306" s="257"/>
      <c r="I306" s="257"/>
      <c r="J306" s="257"/>
      <c r="K306" s="257"/>
      <c r="L306" s="257"/>
      <c r="M306" s="257"/>
      <c r="N306" s="257"/>
      <c r="O306" s="257"/>
      <c r="P306" s="257"/>
      <c r="Q306" s="257"/>
      <c r="R306" s="257"/>
      <c r="S306" s="257"/>
      <c r="T306" s="257"/>
      <c r="U306" s="257"/>
      <c r="V306" s="257"/>
      <c r="W306" s="257"/>
      <c r="X306" s="257"/>
      <c r="Y306" s="257"/>
      <c r="Z306" s="257"/>
      <c r="AA306" s="257"/>
      <c r="AB306" s="257"/>
      <c r="AC306" s="257"/>
      <c r="AD306" s="257"/>
      <c r="AE306" s="257"/>
      <c r="AF306" s="257"/>
      <c r="AG306" s="257"/>
      <c r="AH306" s="257"/>
      <c r="AI306" s="257"/>
      <c r="AJ306" s="257"/>
      <c r="AK306" s="257"/>
      <c r="AL306" s="257"/>
      <c r="AM306" s="257"/>
      <c r="AN306" s="257"/>
      <c r="AO306" s="257"/>
      <c r="AP306" s="257"/>
      <c r="AQ306" s="257"/>
      <c r="AR306" s="257"/>
      <c r="AS306" s="257"/>
      <c r="AT306" s="257"/>
      <c r="AU306" s="257"/>
      <c r="AV306" s="257"/>
      <c r="AW306" s="257"/>
      <c r="AX306" s="257"/>
      <c r="AY306" s="257"/>
      <c r="AZ306" s="257"/>
      <c r="BA306" s="257"/>
      <c r="BB306" s="257"/>
      <c r="BC306" s="257"/>
      <c r="BD306" s="257"/>
      <c r="BE306" s="257"/>
      <c r="BF306" s="257"/>
      <c r="BG306" s="257"/>
      <c r="BH306" s="257"/>
      <c r="BI306" s="257"/>
      <c r="BJ306" s="257"/>
      <c r="BK306" s="257"/>
      <c r="BL306" s="257"/>
      <c r="BM306" s="257"/>
      <c r="BN306" s="257"/>
      <c r="BO306" s="257"/>
      <c r="BP306" s="257"/>
      <c r="BQ306" s="257"/>
      <c r="BR306" s="257"/>
      <c r="BS306" s="257"/>
      <c r="BT306" s="257"/>
      <c r="BU306" s="257"/>
      <c r="BV306" s="257"/>
      <c r="BW306" s="257"/>
      <c r="BX306" s="257"/>
      <c r="BY306" s="257"/>
      <c r="BZ306" s="257"/>
      <c r="CA306" s="257"/>
      <c r="CB306" s="257"/>
      <c r="CC306" s="257"/>
      <c r="CD306" s="257"/>
      <c r="CE306" s="257"/>
      <c r="CF306" s="257"/>
      <c r="CG306" s="257"/>
      <c r="CH306" s="257"/>
      <c r="CI306" s="257"/>
      <c r="CJ306" s="257"/>
      <c r="CK306" s="257"/>
      <c r="CL306" s="257"/>
      <c r="CM306" s="257"/>
      <c r="CN306" s="257"/>
      <c r="CO306" s="257"/>
      <c r="CP306" s="257"/>
      <c r="CQ306" s="257"/>
      <c r="CR306" s="257"/>
      <c r="CS306" s="257"/>
      <c r="CT306" s="257"/>
      <c r="CU306" s="257"/>
      <c r="CV306" s="257"/>
      <c r="CW306" s="257"/>
      <c r="CX306" s="257"/>
      <c r="CY306" s="257"/>
      <c r="CZ306" s="257"/>
      <c r="DA306" s="257"/>
      <c r="DB306" s="257"/>
      <c r="DC306" s="257"/>
      <c r="DD306" s="257"/>
      <c r="DE306" s="257"/>
      <c r="DF306" s="257"/>
      <c r="DG306" s="257"/>
      <c r="DH306" s="257"/>
      <c r="DI306" s="257"/>
      <c r="DJ306" s="257"/>
      <c r="DK306" s="257"/>
      <c r="DL306" s="257"/>
    </row>
    <row r="307" spans="1:116" x14ac:dyDescent="0.35">
      <c r="A307" s="257"/>
      <c r="B307" s="257"/>
      <c r="C307" s="257"/>
      <c r="D307" s="257"/>
      <c r="E307" s="257"/>
      <c r="F307" s="257"/>
      <c r="G307" s="257"/>
      <c r="H307" s="257"/>
      <c r="I307" s="257"/>
      <c r="J307" s="257"/>
      <c r="K307" s="257"/>
      <c r="L307" s="257"/>
      <c r="M307" s="257"/>
      <c r="N307" s="257"/>
      <c r="O307" s="257"/>
      <c r="P307" s="257"/>
      <c r="Q307" s="257"/>
      <c r="R307" s="257"/>
      <c r="S307" s="257"/>
      <c r="T307" s="257"/>
      <c r="U307" s="257"/>
      <c r="V307" s="257"/>
      <c r="W307" s="257"/>
      <c r="X307" s="257"/>
      <c r="Y307" s="257"/>
      <c r="Z307" s="257"/>
      <c r="AA307" s="257"/>
      <c r="AB307" s="257"/>
      <c r="AC307" s="257"/>
      <c r="AD307" s="257"/>
      <c r="AE307" s="257"/>
      <c r="AF307" s="257"/>
      <c r="AG307" s="257"/>
      <c r="AH307" s="257"/>
      <c r="AI307" s="257"/>
      <c r="AJ307" s="257"/>
      <c r="AK307" s="257"/>
      <c r="AL307" s="257"/>
      <c r="AM307" s="257"/>
      <c r="AN307" s="257"/>
      <c r="AO307" s="257"/>
      <c r="AP307" s="257"/>
      <c r="AQ307" s="257"/>
      <c r="AR307" s="257"/>
      <c r="AS307" s="257"/>
      <c r="AT307" s="257"/>
      <c r="AU307" s="257"/>
      <c r="AV307" s="257"/>
      <c r="AW307" s="257"/>
      <c r="AX307" s="257"/>
      <c r="AY307" s="257"/>
      <c r="AZ307" s="257"/>
      <c r="BA307" s="257"/>
      <c r="BB307" s="257"/>
      <c r="BC307" s="257"/>
      <c r="BD307" s="257"/>
      <c r="BE307" s="257"/>
      <c r="BF307" s="257"/>
      <c r="BG307" s="257"/>
      <c r="BH307" s="257"/>
      <c r="BI307" s="257"/>
      <c r="BJ307" s="257"/>
      <c r="BK307" s="257"/>
      <c r="BL307" s="257"/>
      <c r="BM307" s="257"/>
      <c r="BN307" s="257"/>
      <c r="BO307" s="257"/>
      <c r="BP307" s="257"/>
      <c r="BQ307" s="257"/>
      <c r="BR307" s="257"/>
      <c r="BS307" s="257"/>
      <c r="BT307" s="257"/>
      <c r="BU307" s="257"/>
      <c r="BV307" s="257"/>
      <c r="BW307" s="257"/>
      <c r="BX307" s="257"/>
      <c r="BY307" s="257"/>
      <c r="BZ307" s="257"/>
      <c r="CA307" s="257"/>
      <c r="CB307" s="257"/>
      <c r="CC307" s="257"/>
      <c r="CD307" s="257"/>
      <c r="CE307" s="257"/>
      <c r="CF307" s="257"/>
      <c r="CG307" s="257"/>
      <c r="CH307" s="257"/>
      <c r="CI307" s="257"/>
      <c r="CJ307" s="257"/>
      <c r="CK307" s="257"/>
      <c r="CL307" s="257"/>
      <c r="CM307" s="257"/>
      <c r="CN307" s="257"/>
      <c r="CO307" s="257"/>
      <c r="CP307" s="257"/>
      <c r="CQ307" s="257"/>
      <c r="CR307" s="257"/>
      <c r="CS307" s="257"/>
      <c r="CT307" s="257"/>
      <c r="CU307" s="257"/>
      <c r="CV307" s="257"/>
      <c r="CW307" s="257"/>
      <c r="CX307" s="257"/>
      <c r="CY307" s="257"/>
      <c r="CZ307" s="257"/>
      <c r="DA307" s="257"/>
      <c r="DB307" s="257"/>
      <c r="DC307" s="257"/>
      <c r="DD307" s="257"/>
      <c r="DE307" s="257"/>
      <c r="DF307" s="257"/>
      <c r="DG307" s="257"/>
      <c r="DH307" s="257"/>
      <c r="DI307" s="257"/>
      <c r="DJ307" s="257"/>
      <c r="DK307" s="257"/>
      <c r="DL307" s="257"/>
    </row>
    <row r="308" spans="1:116" x14ac:dyDescent="0.35">
      <c r="A308" s="257"/>
      <c r="B308" s="257"/>
      <c r="C308" s="257"/>
      <c r="D308" s="257"/>
      <c r="E308" s="257"/>
      <c r="F308" s="257"/>
      <c r="G308" s="257"/>
      <c r="H308" s="257"/>
      <c r="I308" s="257"/>
      <c r="J308" s="257"/>
      <c r="K308" s="257"/>
      <c r="L308" s="257"/>
      <c r="M308" s="257"/>
      <c r="N308" s="257"/>
      <c r="O308" s="257"/>
      <c r="P308" s="257"/>
      <c r="Q308" s="257"/>
      <c r="R308" s="257"/>
      <c r="S308" s="257"/>
      <c r="T308" s="257"/>
      <c r="U308" s="257"/>
      <c r="V308" s="257"/>
      <c r="W308" s="257"/>
      <c r="X308" s="257"/>
      <c r="Y308" s="257"/>
      <c r="Z308" s="257"/>
      <c r="AA308" s="257"/>
      <c r="AB308" s="257"/>
      <c r="AC308" s="257"/>
      <c r="AD308" s="257"/>
      <c r="AE308" s="257"/>
      <c r="AF308" s="257"/>
      <c r="AG308" s="257"/>
      <c r="AH308" s="257"/>
      <c r="AI308" s="257"/>
      <c r="AJ308" s="257"/>
      <c r="AK308" s="257"/>
      <c r="AL308" s="257"/>
      <c r="AM308" s="257"/>
      <c r="AN308" s="257"/>
      <c r="AO308" s="257"/>
      <c r="AP308" s="257"/>
      <c r="AQ308" s="257"/>
      <c r="AR308" s="257"/>
      <c r="AS308" s="257"/>
      <c r="AT308" s="257"/>
      <c r="AU308" s="257"/>
      <c r="AV308" s="257"/>
      <c r="AW308" s="257"/>
      <c r="AX308" s="257"/>
      <c r="AY308" s="257"/>
      <c r="AZ308" s="257"/>
      <c r="BA308" s="257"/>
      <c r="BB308" s="257"/>
      <c r="BC308" s="257"/>
      <c r="BD308" s="257"/>
      <c r="BE308" s="257"/>
      <c r="BF308" s="257"/>
      <c r="BG308" s="257"/>
      <c r="BH308" s="257"/>
      <c r="BI308" s="257"/>
      <c r="BJ308" s="257"/>
      <c r="BK308" s="257"/>
      <c r="BL308" s="257"/>
      <c r="BM308" s="257"/>
      <c r="BN308" s="257"/>
      <c r="BO308" s="257"/>
      <c r="BP308" s="257"/>
      <c r="BQ308" s="257"/>
      <c r="BR308" s="257"/>
      <c r="BS308" s="257"/>
      <c r="BT308" s="257"/>
      <c r="BU308" s="257"/>
      <c r="BV308" s="257"/>
      <c r="BW308" s="257"/>
      <c r="BX308" s="257"/>
      <c r="BY308" s="257"/>
      <c r="BZ308" s="257"/>
      <c r="CA308" s="257"/>
      <c r="CB308" s="257"/>
      <c r="CC308" s="257"/>
      <c r="CD308" s="257"/>
      <c r="CE308" s="257"/>
      <c r="CF308" s="257"/>
      <c r="CG308" s="257"/>
      <c r="CH308" s="257"/>
      <c r="CI308" s="257"/>
      <c r="CJ308" s="257"/>
      <c r="CK308" s="257"/>
      <c r="CL308" s="257"/>
      <c r="CM308" s="257"/>
      <c r="CN308" s="257"/>
      <c r="CO308" s="257"/>
      <c r="CP308" s="257"/>
      <c r="CQ308" s="257"/>
      <c r="CR308" s="257"/>
      <c r="CS308" s="257"/>
      <c r="CT308" s="257"/>
      <c r="CU308" s="257"/>
      <c r="CV308" s="257"/>
      <c r="CW308" s="257"/>
      <c r="CX308" s="257"/>
      <c r="CY308" s="257"/>
      <c r="CZ308" s="257"/>
      <c r="DA308" s="257"/>
      <c r="DB308" s="257"/>
      <c r="DC308" s="257"/>
      <c r="DD308" s="257"/>
      <c r="DE308" s="257"/>
      <c r="DF308" s="257"/>
      <c r="DG308" s="257"/>
      <c r="DH308" s="257"/>
      <c r="DI308" s="257"/>
      <c r="DJ308" s="257"/>
      <c r="DK308" s="257"/>
      <c r="DL308" s="257"/>
    </row>
    <row r="309" spans="1:116" x14ac:dyDescent="0.35">
      <c r="A309" s="257"/>
      <c r="B309" s="257"/>
      <c r="C309" s="257"/>
      <c r="D309" s="257"/>
      <c r="E309" s="257"/>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7"/>
      <c r="AY309" s="257"/>
      <c r="AZ309" s="257"/>
      <c r="BA309" s="257"/>
      <c r="BB309" s="257"/>
      <c r="BC309" s="257"/>
      <c r="BD309" s="257"/>
      <c r="BE309" s="257"/>
      <c r="BF309" s="257"/>
      <c r="BG309" s="257"/>
      <c r="BH309" s="257"/>
      <c r="BI309" s="257"/>
      <c r="BJ309" s="257"/>
      <c r="BK309" s="257"/>
      <c r="BL309" s="257"/>
      <c r="BM309" s="257"/>
      <c r="BN309" s="257"/>
      <c r="BO309" s="257"/>
      <c r="BP309" s="257"/>
      <c r="BQ309" s="257"/>
      <c r="BR309" s="257"/>
      <c r="BS309" s="257"/>
      <c r="BT309" s="257"/>
      <c r="BU309" s="257"/>
      <c r="BV309" s="257"/>
      <c r="BW309" s="257"/>
      <c r="BX309" s="257"/>
      <c r="BY309" s="257"/>
      <c r="BZ309" s="257"/>
      <c r="CA309" s="257"/>
      <c r="CB309" s="257"/>
      <c r="CC309" s="257"/>
      <c r="CD309" s="257"/>
      <c r="CE309" s="257"/>
      <c r="CF309" s="257"/>
      <c r="CG309" s="257"/>
      <c r="CH309" s="257"/>
      <c r="CI309" s="257"/>
      <c r="CJ309" s="257"/>
      <c r="CK309" s="257"/>
      <c r="CL309" s="257"/>
      <c r="CM309" s="257"/>
      <c r="CN309" s="257"/>
      <c r="CO309" s="257"/>
      <c r="CP309" s="257"/>
      <c r="CQ309" s="257"/>
      <c r="CR309" s="257"/>
      <c r="CS309" s="257"/>
      <c r="CT309" s="257"/>
      <c r="CU309" s="257"/>
      <c r="CV309" s="257"/>
      <c r="CW309" s="257"/>
      <c r="CX309" s="257"/>
      <c r="CY309" s="257"/>
      <c r="CZ309" s="257"/>
      <c r="DA309" s="257"/>
      <c r="DB309" s="257"/>
      <c r="DC309" s="257"/>
      <c r="DD309" s="257"/>
      <c r="DE309" s="257"/>
      <c r="DF309" s="257"/>
      <c r="DG309" s="257"/>
      <c r="DH309" s="257"/>
      <c r="DI309" s="257"/>
      <c r="DJ309" s="257"/>
      <c r="DK309" s="257"/>
      <c r="DL309" s="257"/>
    </row>
    <row r="310" spans="1:116" x14ac:dyDescent="0.35">
      <c r="A310" s="257"/>
      <c r="B310" s="257"/>
      <c r="C310" s="257"/>
      <c r="D310" s="257"/>
      <c r="E310" s="257"/>
      <c r="F310" s="257"/>
      <c r="G310" s="257"/>
      <c r="H310" s="257"/>
      <c r="I310" s="257"/>
      <c r="J310" s="257"/>
      <c r="K310" s="257"/>
      <c r="L310" s="257"/>
      <c r="M310" s="257"/>
      <c r="N310" s="257"/>
      <c r="O310" s="257"/>
      <c r="P310" s="257"/>
      <c r="Q310" s="257"/>
      <c r="R310" s="257"/>
      <c r="S310" s="257"/>
      <c r="T310" s="257"/>
      <c r="U310" s="257"/>
      <c r="V310" s="257"/>
      <c r="W310" s="257"/>
      <c r="X310" s="257"/>
      <c r="Y310" s="257"/>
      <c r="Z310" s="257"/>
      <c r="AA310" s="257"/>
      <c r="AB310" s="257"/>
      <c r="AC310" s="257"/>
      <c r="AD310" s="257"/>
      <c r="AE310" s="257"/>
      <c r="AF310" s="257"/>
      <c r="AG310" s="257"/>
      <c r="AH310" s="257"/>
      <c r="AI310" s="257"/>
      <c r="AJ310" s="257"/>
      <c r="AK310" s="257"/>
      <c r="AL310" s="257"/>
      <c r="AM310" s="257"/>
      <c r="AN310" s="257"/>
      <c r="AO310" s="257"/>
      <c r="AP310" s="257"/>
      <c r="AQ310" s="257"/>
      <c r="AR310" s="257"/>
      <c r="AS310" s="257"/>
      <c r="AT310" s="257"/>
      <c r="AU310" s="257"/>
      <c r="AV310" s="257"/>
      <c r="AW310" s="257"/>
      <c r="AX310" s="257"/>
      <c r="AY310" s="257"/>
      <c r="AZ310" s="257"/>
      <c r="BA310" s="257"/>
      <c r="BB310" s="257"/>
      <c r="BC310" s="257"/>
      <c r="BD310" s="257"/>
      <c r="BE310" s="257"/>
      <c r="BF310" s="257"/>
      <c r="BG310" s="257"/>
      <c r="BH310" s="257"/>
      <c r="BI310" s="257"/>
      <c r="BJ310" s="257"/>
      <c r="BK310" s="257"/>
      <c r="BL310" s="257"/>
      <c r="BM310" s="257"/>
      <c r="BN310" s="257"/>
      <c r="BO310" s="257"/>
      <c r="BP310" s="257"/>
      <c r="BQ310" s="257"/>
      <c r="BR310" s="257"/>
      <c r="BS310" s="257"/>
      <c r="BT310" s="257"/>
      <c r="BU310" s="257"/>
      <c r="BV310" s="257"/>
      <c r="BW310" s="257"/>
      <c r="BX310" s="257"/>
      <c r="BY310" s="257"/>
      <c r="BZ310" s="257"/>
      <c r="CA310" s="257"/>
      <c r="CB310" s="257"/>
      <c r="CC310" s="257"/>
      <c r="CD310" s="257"/>
      <c r="CE310" s="257"/>
      <c r="CF310" s="257"/>
      <c r="CG310" s="257"/>
      <c r="CH310" s="257"/>
      <c r="CI310" s="257"/>
      <c r="CJ310" s="257"/>
      <c r="CK310" s="257"/>
      <c r="CL310" s="257"/>
      <c r="CM310" s="257"/>
      <c r="CN310" s="257"/>
      <c r="CO310" s="257"/>
      <c r="CP310" s="257"/>
      <c r="CQ310" s="257"/>
      <c r="CR310" s="257"/>
      <c r="CS310" s="257"/>
      <c r="CT310" s="257"/>
      <c r="CU310" s="257"/>
      <c r="CV310" s="257"/>
      <c r="CW310" s="257"/>
      <c r="CX310" s="257"/>
      <c r="CY310" s="257"/>
      <c r="CZ310" s="257"/>
      <c r="DA310" s="257"/>
      <c r="DB310" s="257"/>
      <c r="DC310" s="257"/>
      <c r="DD310" s="257"/>
      <c r="DE310" s="257"/>
      <c r="DF310" s="257"/>
      <c r="DG310" s="257"/>
      <c r="DH310" s="257"/>
      <c r="DI310" s="257"/>
      <c r="DJ310" s="257"/>
      <c r="DK310" s="257"/>
      <c r="DL310" s="257"/>
    </row>
    <row r="311" spans="1:116" x14ac:dyDescent="0.35">
      <c r="A311" s="257"/>
      <c r="B311" s="257"/>
      <c r="C311" s="257"/>
      <c r="D311" s="257"/>
      <c r="E311" s="257"/>
      <c r="F311" s="257"/>
      <c r="G311" s="257"/>
      <c r="H311" s="257"/>
      <c r="I311" s="257"/>
      <c r="J311" s="257"/>
      <c r="K311" s="257"/>
      <c r="L311" s="257"/>
      <c r="M311" s="257"/>
      <c r="N311" s="257"/>
      <c r="O311" s="257"/>
      <c r="P311" s="257"/>
      <c r="Q311" s="257"/>
      <c r="R311" s="257"/>
      <c r="S311" s="257"/>
      <c r="T311" s="257"/>
      <c r="U311" s="257"/>
      <c r="V311" s="257"/>
      <c r="W311" s="257"/>
      <c r="X311" s="257"/>
      <c r="Y311" s="257"/>
      <c r="Z311" s="257"/>
      <c r="AA311" s="257"/>
      <c r="AB311" s="257"/>
      <c r="AC311" s="257"/>
      <c r="AD311" s="257"/>
      <c r="AE311" s="257"/>
      <c r="AF311" s="257"/>
      <c r="AG311" s="257"/>
      <c r="AH311" s="257"/>
      <c r="AI311" s="257"/>
      <c r="AJ311" s="257"/>
      <c r="AK311" s="257"/>
      <c r="AL311" s="257"/>
      <c r="AM311" s="257"/>
      <c r="AN311" s="257"/>
      <c r="AO311" s="257"/>
      <c r="AP311" s="257"/>
      <c r="AQ311" s="257"/>
      <c r="AR311" s="257"/>
      <c r="AS311" s="257"/>
      <c r="AT311" s="257"/>
      <c r="AU311" s="257"/>
      <c r="AV311" s="257"/>
      <c r="AW311" s="257"/>
      <c r="AX311" s="257"/>
      <c r="AY311" s="257"/>
      <c r="AZ311" s="257"/>
      <c r="BA311" s="257"/>
      <c r="BB311" s="257"/>
      <c r="BC311" s="257"/>
      <c r="BD311" s="257"/>
      <c r="BE311" s="257"/>
      <c r="BF311" s="257"/>
      <c r="BG311" s="257"/>
      <c r="BH311" s="257"/>
      <c r="BI311" s="257"/>
      <c r="BJ311" s="257"/>
      <c r="BK311" s="257"/>
      <c r="BL311" s="257"/>
      <c r="BM311" s="257"/>
      <c r="BN311" s="257"/>
      <c r="BO311" s="257"/>
      <c r="BP311" s="257"/>
      <c r="BQ311" s="257"/>
      <c r="BR311" s="257"/>
      <c r="BS311" s="257"/>
      <c r="BT311" s="257"/>
      <c r="BU311" s="257"/>
      <c r="BV311" s="257"/>
      <c r="BW311" s="257"/>
      <c r="BX311" s="257"/>
      <c r="BY311" s="257"/>
      <c r="BZ311" s="257"/>
      <c r="CA311" s="257"/>
      <c r="CB311" s="257"/>
      <c r="CC311" s="257"/>
      <c r="CD311" s="257"/>
      <c r="CE311" s="257"/>
      <c r="CF311" s="257"/>
      <c r="CG311" s="257"/>
      <c r="CH311" s="257"/>
      <c r="CI311" s="257"/>
      <c r="CJ311" s="257"/>
      <c r="CK311" s="257"/>
      <c r="CL311" s="257"/>
      <c r="CM311" s="257"/>
      <c r="CN311" s="257"/>
      <c r="CO311" s="257"/>
      <c r="CP311" s="257"/>
      <c r="CQ311" s="257"/>
      <c r="CR311" s="257"/>
      <c r="CS311" s="257"/>
      <c r="CT311" s="257"/>
      <c r="CU311" s="257"/>
      <c r="CV311" s="257"/>
      <c r="CW311" s="257"/>
      <c r="CX311" s="257"/>
      <c r="CY311" s="257"/>
      <c r="CZ311" s="257"/>
      <c r="DA311" s="257"/>
      <c r="DB311" s="257"/>
      <c r="DC311" s="257"/>
      <c r="DD311" s="257"/>
      <c r="DE311" s="257"/>
      <c r="DF311" s="257"/>
      <c r="DG311" s="257"/>
      <c r="DH311" s="257"/>
      <c r="DI311" s="257"/>
      <c r="DJ311" s="257"/>
      <c r="DK311" s="257"/>
      <c r="DL311" s="257"/>
    </row>
    <row r="312" spans="1:116" x14ac:dyDescent="0.35">
      <c r="A312" s="257"/>
      <c r="B312" s="257"/>
      <c r="C312" s="257"/>
      <c r="D312" s="257"/>
      <c r="E312" s="257"/>
      <c r="F312" s="257"/>
      <c r="G312" s="257"/>
      <c r="H312" s="257"/>
      <c r="I312" s="257"/>
      <c r="J312" s="257"/>
      <c r="K312" s="257"/>
      <c r="L312" s="257"/>
      <c r="M312" s="257"/>
      <c r="N312" s="257"/>
      <c r="O312" s="257"/>
      <c r="P312" s="257"/>
      <c r="Q312" s="257"/>
      <c r="R312" s="257"/>
      <c r="S312" s="257"/>
      <c r="T312" s="257"/>
      <c r="U312" s="257"/>
      <c r="V312" s="257"/>
      <c r="W312" s="257"/>
      <c r="X312" s="257"/>
      <c r="Y312" s="257"/>
      <c r="Z312" s="257"/>
      <c r="AA312" s="257"/>
      <c r="AB312" s="257"/>
      <c r="AC312" s="257"/>
      <c r="AD312" s="257"/>
      <c r="AE312" s="257"/>
      <c r="AF312" s="257"/>
      <c r="AG312" s="257"/>
      <c r="AH312" s="257"/>
      <c r="AI312" s="257"/>
      <c r="AJ312" s="257"/>
      <c r="AK312" s="257"/>
      <c r="AL312" s="257"/>
      <c r="AM312" s="257"/>
      <c r="AN312" s="257"/>
      <c r="AO312" s="257"/>
      <c r="AP312" s="257"/>
      <c r="AQ312" s="257"/>
      <c r="AR312" s="257"/>
      <c r="AS312" s="257"/>
      <c r="AT312" s="257"/>
      <c r="AU312" s="257"/>
      <c r="AV312" s="257"/>
      <c r="AW312" s="257"/>
      <c r="AX312" s="257"/>
      <c r="AY312" s="257"/>
      <c r="AZ312" s="257"/>
      <c r="BA312" s="257"/>
      <c r="BB312" s="257"/>
      <c r="BC312" s="257"/>
      <c r="BD312" s="257"/>
      <c r="BE312" s="257"/>
      <c r="BF312" s="257"/>
      <c r="BG312" s="257"/>
      <c r="BH312" s="257"/>
      <c r="BI312" s="257"/>
      <c r="BJ312" s="257"/>
      <c r="BK312" s="257"/>
      <c r="BL312" s="257"/>
      <c r="BM312" s="257"/>
      <c r="BN312" s="257"/>
      <c r="BO312" s="257"/>
      <c r="BP312" s="257"/>
      <c r="BQ312" s="257"/>
      <c r="BR312" s="257"/>
      <c r="BS312" s="257"/>
      <c r="BT312" s="257"/>
      <c r="BU312" s="257"/>
      <c r="BV312" s="257"/>
      <c r="BW312" s="257"/>
      <c r="BX312" s="257"/>
      <c r="BY312" s="257"/>
      <c r="BZ312" s="257"/>
      <c r="CA312" s="257"/>
      <c r="CB312" s="257"/>
      <c r="CC312" s="257"/>
      <c r="CD312" s="257"/>
      <c r="CE312" s="257"/>
      <c r="CF312" s="257"/>
      <c r="CG312" s="257"/>
      <c r="CH312" s="257"/>
      <c r="CI312" s="257"/>
      <c r="CJ312" s="257"/>
      <c r="CK312" s="257"/>
      <c r="CL312" s="257"/>
      <c r="CM312" s="257"/>
      <c r="CN312" s="257"/>
      <c r="CO312" s="257"/>
      <c r="CP312" s="257"/>
      <c r="CQ312" s="257"/>
      <c r="CR312" s="257"/>
      <c r="CS312" s="257"/>
      <c r="CT312" s="257"/>
      <c r="CU312" s="257"/>
      <c r="CV312" s="257"/>
      <c r="CW312" s="257"/>
      <c r="CX312" s="257"/>
      <c r="CY312" s="257"/>
      <c r="CZ312" s="257"/>
      <c r="DA312" s="257"/>
      <c r="DB312" s="257"/>
      <c r="DC312" s="257"/>
      <c r="DD312" s="257"/>
      <c r="DE312" s="257"/>
      <c r="DF312" s="257"/>
      <c r="DG312" s="257"/>
      <c r="DH312" s="257"/>
      <c r="DI312" s="257"/>
      <c r="DJ312" s="257"/>
      <c r="DK312" s="257"/>
      <c r="DL312" s="257"/>
    </row>
    <row r="313" spans="1:116" x14ac:dyDescent="0.35">
      <c r="A313" s="257"/>
      <c r="B313" s="257"/>
      <c r="C313" s="257"/>
      <c r="D313" s="257"/>
      <c r="E313" s="257"/>
      <c r="F313" s="257"/>
      <c r="G313" s="257"/>
      <c r="H313" s="257"/>
      <c r="I313" s="257"/>
      <c r="J313" s="257"/>
      <c r="K313" s="257"/>
      <c r="L313" s="257"/>
      <c r="M313" s="257"/>
      <c r="N313" s="257"/>
      <c r="O313" s="257"/>
      <c r="P313" s="257"/>
      <c r="Q313" s="257"/>
      <c r="R313" s="257"/>
      <c r="S313" s="257"/>
      <c r="T313" s="257"/>
      <c r="U313" s="257"/>
      <c r="V313" s="257"/>
      <c r="W313" s="257"/>
      <c r="X313" s="257"/>
      <c r="Y313" s="257"/>
      <c r="Z313" s="257"/>
      <c r="AA313" s="257"/>
      <c r="AB313" s="257"/>
      <c r="AC313" s="257"/>
      <c r="AD313" s="257"/>
      <c r="AE313" s="257"/>
      <c r="AF313" s="257"/>
      <c r="AG313" s="257"/>
      <c r="AH313" s="257"/>
      <c r="AI313" s="257"/>
      <c r="AJ313" s="257"/>
      <c r="AK313" s="257"/>
      <c r="AL313" s="257"/>
      <c r="AM313" s="257"/>
      <c r="AN313" s="257"/>
      <c r="AO313" s="257"/>
      <c r="AP313" s="257"/>
      <c r="AQ313" s="257"/>
      <c r="AR313" s="257"/>
      <c r="AS313" s="257"/>
      <c r="AT313" s="257"/>
      <c r="AU313" s="257"/>
      <c r="AV313" s="257"/>
      <c r="AW313" s="257"/>
      <c r="AX313" s="257"/>
      <c r="AY313" s="257"/>
      <c r="AZ313" s="257"/>
      <c r="BA313" s="257"/>
      <c r="BB313" s="257"/>
      <c r="BC313" s="257"/>
      <c r="BD313" s="257"/>
      <c r="BE313" s="257"/>
      <c r="BF313" s="257"/>
      <c r="BG313" s="257"/>
      <c r="BH313" s="257"/>
      <c r="BI313" s="257"/>
      <c r="BJ313" s="257"/>
      <c r="BK313" s="257"/>
      <c r="BL313" s="257"/>
      <c r="BM313" s="257"/>
      <c r="BN313" s="257"/>
      <c r="BO313" s="257"/>
      <c r="BP313" s="257"/>
      <c r="BQ313" s="257"/>
      <c r="BR313" s="257"/>
      <c r="BS313" s="257"/>
      <c r="BT313" s="257"/>
      <c r="BU313" s="257"/>
      <c r="BV313" s="257"/>
      <c r="BW313" s="257"/>
      <c r="BX313" s="257"/>
      <c r="BY313" s="257"/>
      <c r="BZ313" s="257"/>
      <c r="CA313" s="257"/>
      <c r="CB313" s="257"/>
      <c r="CC313" s="257"/>
      <c r="CD313" s="257"/>
      <c r="CE313" s="257"/>
      <c r="CF313" s="257"/>
      <c r="CG313" s="257"/>
      <c r="CH313" s="257"/>
      <c r="CI313" s="257"/>
      <c r="CJ313" s="257"/>
      <c r="CK313" s="257"/>
      <c r="CL313" s="257"/>
      <c r="CM313" s="257"/>
      <c r="CN313" s="257"/>
      <c r="CO313" s="257"/>
      <c r="CP313" s="257"/>
      <c r="CQ313" s="257"/>
      <c r="CR313" s="257"/>
      <c r="CS313" s="257"/>
      <c r="CT313" s="257"/>
      <c r="CU313" s="257"/>
      <c r="CV313" s="257"/>
      <c r="CW313" s="257"/>
      <c r="CX313" s="257"/>
      <c r="CY313" s="257"/>
      <c r="CZ313" s="257"/>
      <c r="DA313" s="257"/>
      <c r="DB313" s="257"/>
      <c r="DC313" s="257"/>
      <c r="DD313" s="257"/>
      <c r="DE313" s="257"/>
      <c r="DF313" s="257"/>
      <c r="DG313" s="257"/>
      <c r="DH313" s="257"/>
      <c r="DI313" s="257"/>
      <c r="DJ313" s="257"/>
      <c r="DK313" s="257"/>
      <c r="DL313" s="257"/>
    </row>
    <row r="314" spans="1:116" x14ac:dyDescent="0.35">
      <c r="A314" s="257"/>
      <c r="B314" s="257"/>
      <c r="C314" s="257"/>
      <c r="D314" s="257"/>
      <c r="E314" s="257"/>
      <c r="F314" s="257"/>
      <c r="G314" s="257"/>
      <c r="H314" s="257"/>
      <c r="I314" s="257"/>
      <c r="J314" s="257"/>
      <c r="K314" s="257"/>
      <c r="L314" s="257"/>
      <c r="M314" s="257"/>
      <c r="N314" s="257"/>
      <c r="O314" s="257"/>
      <c r="P314" s="257"/>
      <c r="Q314" s="257"/>
      <c r="R314" s="257"/>
      <c r="S314" s="257"/>
      <c r="T314" s="257"/>
      <c r="U314" s="257"/>
      <c r="V314" s="257"/>
      <c r="W314" s="257"/>
      <c r="X314" s="257"/>
      <c r="Y314" s="257"/>
      <c r="Z314" s="257"/>
      <c r="AA314" s="257"/>
      <c r="AB314" s="257"/>
      <c r="AC314" s="257"/>
      <c r="AD314" s="257"/>
      <c r="AE314" s="257"/>
      <c r="AF314" s="257"/>
      <c r="AG314" s="257"/>
      <c r="AH314" s="257"/>
      <c r="AI314" s="257"/>
      <c r="AJ314" s="257"/>
      <c r="AK314" s="257"/>
      <c r="AL314" s="257"/>
      <c r="AM314" s="257"/>
      <c r="AN314" s="257"/>
      <c r="AO314" s="257"/>
      <c r="AP314" s="257"/>
      <c r="AQ314" s="257"/>
      <c r="AR314" s="257"/>
      <c r="AS314" s="257"/>
      <c r="AT314" s="257"/>
      <c r="AU314" s="257"/>
      <c r="AV314" s="257"/>
      <c r="AW314" s="257"/>
      <c r="AX314" s="257"/>
      <c r="AY314" s="257"/>
      <c r="AZ314" s="257"/>
      <c r="BA314" s="257"/>
      <c r="BB314" s="257"/>
      <c r="BC314" s="257"/>
      <c r="BD314" s="257"/>
      <c r="BE314" s="257"/>
      <c r="BF314" s="257"/>
      <c r="BG314" s="257"/>
      <c r="BH314" s="257"/>
      <c r="BI314" s="257"/>
      <c r="BJ314" s="257"/>
      <c r="BK314" s="257"/>
      <c r="BL314" s="257"/>
      <c r="BM314" s="257"/>
      <c r="BN314" s="257"/>
      <c r="BO314" s="257"/>
      <c r="BP314" s="257"/>
      <c r="BQ314" s="257"/>
      <c r="BR314" s="257"/>
      <c r="BS314" s="257"/>
      <c r="BT314" s="257"/>
      <c r="BU314" s="257"/>
      <c r="BV314" s="257"/>
      <c r="BW314" s="257"/>
      <c r="BX314" s="257"/>
      <c r="BY314" s="257"/>
      <c r="BZ314" s="257"/>
      <c r="CA314" s="257"/>
      <c r="CB314" s="257"/>
      <c r="CC314" s="257"/>
      <c r="CD314" s="257"/>
      <c r="CE314" s="257"/>
      <c r="CF314" s="257"/>
      <c r="CG314" s="257"/>
      <c r="CH314" s="257"/>
      <c r="CI314" s="257"/>
      <c r="CJ314" s="257"/>
      <c r="CK314" s="257"/>
      <c r="CL314" s="257"/>
      <c r="CM314" s="257"/>
      <c r="CN314" s="257"/>
      <c r="CO314" s="257"/>
      <c r="CP314" s="257"/>
      <c r="CQ314" s="257"/>
      <c r="CR314" s="257"/>
      <c r="CS314" s="257"/>
      <c r="CT314" s="257"/>
      <c r="CU314" s="257"/>
      <c r="CV314" s="257"/>
      <c r="CW314" s="257"/>
      <c r="CX314" s="257"/>
      <c r="CY314" s="257"/>
      <c r="CZ314" s="257"/>
      <c r="DA314" s="257"/>
      <c r="DB314" s="257"/>
      <c r="DC314" s="257"/>
      <c r="DD314" s="257"/>
      <c r="DE314" s="257"/>
      <c r="DF314" s="257"/>
      <c r="DG314" s="257"/>
      <c r="DH314" s="257"/>
      <c r="DI314" s="257"/>
      <c r="DJ314" s="257"/>
      <c r="DK314" s="257"/>
      <c r="DL314" s="257"/>
    </row>
    <row r="315" spans="1:116" x14ac:dyDescent="0.35">
      <c r="A315" s="257"/>
      <c r="B315" s="257"/>
      <c r="C315" s="257"/>
      <c r="D315" s="257"/>
      <c r="E315" s="257"/>
      <c r="F315" s="257"/>
      <c r="G315" s="257"/>
      <c r="H315" s="257"/>
      <c r="I315" s="257"/>
      <c r="J315" s="257"/>
      <c r="K315" s="257"/>
      <c r="L315" s="257"/>
      <c r="M315" s="257"/>
      <c r="N315" s="257"/>
      <c r="O315" s="257"/>
      <c r="P315" s="257"/>
      <c r="Q315" s="257"/>
      <c r="R315" s="257"/>
      <c r="S315" s="257"/>
      <c r="T315" s="257"/>
      <c r="U315" s="257"/>
      <c r="V315" s="257"/>
      <c r="W315" s="257"/>
      <c r="X315" s="257"/>
      <c r="Y315" s="257"/>
      <c r="Z315" s="257"/>
      <c r="AA315" s="257"/>
      <c r="AB315" s="257"/>
      <c r="AC315" s="257"/>
      <c r="AD315" s="257"/>
      <c r="AE315" s="257"/>
      <c r="AF315" s="257"/>
      <c r="AG315" s="257"/>
      <c r="AH315" s="257"/>
      <c r="AI315" s="257"/>
      <c r="AJ315" s="257"/>
      <c r="AK315" s="257"/>
      <c r="AL315" s="257"/>
      <c r="AM315" s="257"/>
      <c r="AN315" s="257"/>
      <c r="AO315" s="257"/>
      <c r="AP315" s="257"/>
      <c r="AQ315" s="257"/>
      <c r="AR315" s="257"/>
      <c r="AS315" s="257"/>
      <c r="AT315" s="257"/>
      <c r="AU315" s="257"/>
      <c r="AV315" s="257"/>
      <c r="AW315" s="257"/>
      <c r="AX315" s="257"/>
      <c r="AY315" s="257"/>
      <c r="AZ315" s="257"/>
      <c r="BA315" s="257"/>
      <c r="BB315" s="257"/>
      <c r="BC315" s="257"/>
      <c r="BD315" s="257"/>
      <c r="BE315" s="257"/>
      <c r="BF315" s="257"/>
      <c r="BG315" s="257"/>
      <c r="BH315" s="257"/>
      <c r="BI315" s="257"/>
      <c r="BJ315" s="257"/>
      <c r="BK315" s="257"/>
      <c r="BL315" s="257"/>
      <c r="BM315" s="257"/>
      <c r="BN315" s="257"/>
      <c r="BO315" s="257"/>
      <c r="BP315" s="257"/>
      <c r="BQ315" s="257"/>
      <c r="BR315" s="257"/>
      <c r="BS315" s="257"/>
      <c r="BT315" s="257"/>
      <c r="BU315" s="257"/>
      <c r="BV315" s="257"/>
      <c r="BW315" s="257"/>
      <c r="BX315" s="257"/>
      <c r="BY315" s="257"/>
      <c r="BZ315" s="257"/>
      <c r="CA315" s="257"/>
      <c r="CB315" s="257"/>
      <c r="CC315" s="257"/>
      <c r="CD315" s="257"/>
      <c r="CE315" s="257"/>
      <c r="CF315" s="257"/>
      <c r="CG315" s="257"/>
      <c r="CH315" s="257"/>
      <c r="CI315" s="257"/>
      <c r="CJ315" s="257"/>
      <c r="CK315" s="257"/>
      <c r="CL315" s="257"/>
      <c r="CM315" s="257"/>
      <c r="CN315" s="257"/>
      <c r="CO315" s="257"/>
      <c r="CP315" s="257"/>
      <c r="CQ315" s="257"/>
      <c r="CR315" s="257"/>
      <c r="CS315" s="257"/>
      <c r="CT315" s="257"/>
      <c r="CU315" s="257"/>
      <c r="CV315" s="257"/>
      <c r="CW315" s="257"/>
      <c r="CX315" s="257"/>
      <c r="CY315" s="257"/>
      <c r="CZ315" s="257"/>
      <c r="DA315" s="257"/>
      <c r="DB315" s="257"/>
      <c r="DC315" s="257"/>
      <c r="DD315" s="257"/>
      <c r="DE315" s="257"/>
      <c r="DF315" s="257"/>
      <c r="DG315" s="257"/>
      <c r="DH315" s="257"/>
      <c r="DI315" s="257"/>
      <c r="DJ315" s="257"/>
      <c r="DK315" s="257"/>
      <c r="DL315" s="257"/>
    </row>
    <row r="316" spans="1:116" x14ac:dyDescent="0.35">
      <c r="A316" s="257"/>
      <c r="B316" s="257"/>
      <c r="C316" s="257"/>
      <c r="D316" s="257"/>
      <c r="E316" s="257"/>
      <c r="F316" s="257"/>
      <c r="G316" s="257"/>
      <c r="H316" s="257"/>
      <c r="I316" s="257"/>
      <c r="J316" s="257"/>
      <c r="K316" s="257"/>
      <c r="L316" s="257"/>
      <c r="M316" s="257"/>
      <c r="N316" s="257"/>
      <c r="O316" s="257"/>
      <c r="P316" s="257"/>
      <c r="Q316" s="257"/>
      <c r="R316" s="257"/>
      <c r="S316" s="257"/>
      <c r="T316" s="257"/>
      <c r="U316" s="257"/>
      <c r="V316" s="257"/>
      <c r="W316" s="257"/>
      <c r="X316" s="257"/>
      <c r="Y316" s="257"/>
      <c r="Z316" s="257"/>
      <c r="AA316" s="257"/>
      <c r="AB316" s="257"/>
      <c r="AC316" s="257"/>
      <c r="AD316" s="257"/>
      <c r="AE316" s="257"/>
      <c r="AF316" s="257"/>
      <c r="AG316" s="257"/>
      <c r="AH316" s="257"/>
      <c r="AI316" s="257"/>
      <c r="AJ316" s="257"/>
      <c r="AK316" s="257"/>
      <c r="AL316" s="257"/>
      <c r="AM316" s="257"/>
      <c r="AN316" s="257"/>
      <c r="AO316" s="257"/>
      <c r="AP316" s="257"/>
      <c r="AQ316" s="257"/>
      <c r="AR316" s="257"/>
      <c r="AS316" s="257"/>
      <c r="AT316" s="257"/>
      <c r="AU316" s="257"/>
      <c r="AV316" s="257"/>
      <c r="AW316" s="257"/>
      <c r="AX316" s="257"/>
      <c r="AY316" s="257"/>
      <c r="AZ316" s="257"/>
      <c r="BA316" s="257"/>
      <c r="BB316" s="257"/>
      <c r="BC316" s="257"/>
      <c r="BD316" s="257"/>
      <c r="BE316" s="257"/>
      <c r="BF316" s="257"/>
      <c r="BG316" s="257"/>
      <c r="BH316" s="257"/>
      <c r="BI316" s="257"/>
      <c r="BJ316" s="257"/>
      <c r="BK316" s="257"/>
      <c r="BL316" s="257"/>
      <c r="BM316" s="257"/>
      <c r="BN316" s="257"/>
      <c r="BO316" s="257"/>
      <c r="BP316" s="257"/>
      <c r="BQ316" s="257"/>
      <c r="BR316" s="257"/>
      <c r="BS316" s="257"/>
      <c r="BT316" s="257"/>
      <c r="BU316" s="257"/>
      <c r="BV316" s="257"/>
      <c r="BW316" s="257"/>
      <c r="BX316" s="257"/>
      <c r="BY316" s="257"/>
      <c r="BZ316" s="257"/>
      <c r="CA316" s="257"/>
      <c r="CB316" s="257"/>
      <c r="CC316" s="257"/>
      <c r="CD316" s="257"/>
      <c r="CE316" s="257"/>
      <c r="CF316" s="257"/>
      <c r="CG316" s="257"/>
      <c r="CH316" s="257"/>
      <c r="CI316" s="257"/>
      <c r="CJ316" s="257"/>
      <c r="CK316" s="257"/>
      <c r="CL316" s="257"/>
      <c r="CM316" s="257"/>
      <c r="CN316" s="257"/>
      <c r="CO316" s="257"/>
      <c r="CP316" s="257"/>
      <c r="CQ316" s="257"/>
      <c r="CR316" s="257"/>
      <c r="CS316" s="257"/>
      <c r="CT316" s="257"/>
      <c r="CU316" s="257"/>
      <c r="CV316" s="257"/>
      <c r="CW316" s="257"/>
      <c r="CX316" s="257"/>
      <c r="CY316" s="257"/>
      <c r="CZ316" s="257"/>
      <c r="DA316" s="257"/>
      <c r="DB316" s="257"/>
      <c r="DC316" s="257"/>
      <c r="DD316" s="257"/>
      <c r="DE316" s="257"/>
      <c r="DF316" s="257"/>
      <c r="DG316" s="257"/>
      <c r="DH316" s="257"/>
      <c r="DI316" s="257"/>
      <c r="DJ316" s="257"/>
      <c r="DK316" s="257"/>
      <c r="DL316" s="257"/>
    </row>
    <row r="317" spans="1:116" x14ac:dyDescent="0.35">
      <c r="A317" s="257"/>
      <c r="B317" s="257"/>
      <c r="C317" s="257"/>
      <c r="D317" s="257"/>
      <c r="E317" s="257"/>
      <c r="F317" s="257"/>
      <c r="G317" s="257"/>
      <c r="H317" s="257"/>
      <c r="I317" s="257"/>
      <c r="J317" s="257"/>
      <c r="K317" s="257"/>
      <c r="L317" s="257"/>
      <c r="M317" s="257"/>
      <c r="N317" s="257"/>
      <c r="O317" s="257"/>
      <c r="P317" s="257"/>
      <c r="Q317" s="257"/>
      <c r="R317" s="257"/>
      <c r="S317" s="257"/>
      <c r="T317" s="257"/>
      <c r="U317" s="257"/>
      <c r="V317" s="257"/>
      <c r="W317" s="257"/>
      <c r="X317" s="257"/>
      <c r="Y317" s="257"/>
      <c r="Z317" s="257"/>
      <c r="AA317" s="257"/>
      <c r="AB317" s="257"/>
      <c r="AC317" s="257"/>
      <c r="AD317" s="257"/>
      <c r="AE317" s="257"/>
      <c r="AF317" s="257"/>
      <c r="AG317" s="257"/>
      <c r="AH317" s="257"/>
      <c r="AI317" s="257"/>
      <c r="AJ317" s="257"/>
      <c r="AK317" s="257"/>
      <c r="AL317" s="257"/>
      <c r="AM317" s="257"/>
      <c r="AN317" s="257"/>
      <c r="AO317" s="257"/>
      <c r="AP317" s="257"/>
      <c r="AQ317" s="257"/>
      <c r="AR317" s="257"/>
      <c r="AS317" s="257"/>
      <c r="AT317" s="257"/>
      <c r="AU317" s="257"/>
      <c r="AV317" s="257"/>
      <c r="AW317" s="257"/>
      <c r="AX317" s="257"/>
      <c r="AY317" s="257"/>
      <c r="AZ317" s="257"/>
      <c r="BA317" s="257"/>
      <c r="BB317" s="257"/>
      <c r="BC317" s="257"/>
      <c r="BD317" s="257"/>
      <c r="BE317" s="257"/>
      <c r="BF317" s="257"/>
      <c r="BG317" s="257"/>
      <c r="BH317" s="257"/>
      <c r="BI317" s="257"/>
      <c r="BJ317" s="257"/>
      <c r="BK317" s="257"/>
      <c r="BL317" s="257"/>
      <c r="BM317" s="257"/>
      <c r="BN317" s="257"/>
      <c r="BO317" s="257"/>
      <c r="BP317" s="257"/>
      <c r="BQ317" s="257"/>
      <c r="BR317" s="257"/>
      <c r="BS317" s="257"/>
      <c r="BT317" s="257"/>
      <c r="BU317" s="257"/>
      <c r="BV317" s="257"/>
      <c r="BW317" s="257"/>
      <c r="BX317" s="257"/>
      <c r="BY317" s="257"/>
      <c r="BZ317" s="257"/>
      <c r="CA317" s="257"/>
      <c r="CB317" s="257"/>
      <c r="CC317" s="257"/>
      <c r="CD317" s="257"/>
      <c r="CE317" s="257"/>
      <c r="CF317" s="257"/>
      <c r="CG317" s="257"/>
      <c r="CH317" s="257"/>
      <c r="CI317" s="257"/>
      <c r="CJ317" s="257"/>
      <c r="CK317" s="257"/>
      <c r="CL317" s="257"/>
      <c r="CM317" s="257"/>
      <c r="CN317" s="257"/>
      <c r="CO317" s="257"/>
      <c r="CP317" s="257"/>
      <c r="CQ317" s="257"/>
      <c r="CR317" s="257"/>
      <c r="CS317" s="257"/>
      <c r="CT317" s="257"/>
      <c r="CU317" s="257"/>
      <c r="CV317" s="257"/>
      <c r="CW317" s="257"/>
      <c r="CX317" s="257"/>
      <c r="CY317" s="257"/>
      <c r="CZ317" s="257"/>
      <c r="DA317" s="257"/>
      <c r="DB317" s="257"/>
      <c r="DC317" s="257"/>
      <c r="DD317" s="257"/>
      <c r="DE317" s="257"/>
      <c r="DF317" s="257"/>
      <c r="DG317" s="257"/>
      <c r="DH317" s="257"/>
      <c r="DI317" s="257"/>
      <c r="DJ317" s="257"/>
      <c r="DK317" s="257"/>
      <c r="DL317" s="257"/>
    </row>
    <row r="318" spans="1:116" x14ac:dyDescent="0.35">
      <c r="A318" s="257"/>
      <c r="B318" s="257"/>
      <c r="C318" s="257"/>
      <c r="D318" s="257"/>
      <c r="E318" s="257"/>
      <c r="F318" s="257"/>
      <c r="G318" s="257"/>
      <c r="H318" s="257"/>
      <c r="I318" s="257"/>
      <c r="J318" s="257"/>
      <c r="K318" s="257"/>
      <c r="L318" s="257"/>
      <c r="M318" s="257"/>
      <c r="N318" s="257"/>
      <c r="O318" s="257"/>
      <c r="P318" s="257"/>
      <c r="Q318" s="257"/>
      <c r="R318" s="257"/>
      <c r="S318" s="257"/>
      <c r="T318" s="257"/>
      <c r="U318" s="257"/>
      <c r="V318" s="257"/>
      <c r="W318" s="257"/>
      <c r="X318" s="257"/>
      <c r="Y318" s="257"/>
      <c r="Z318" s="257"/>
      <c r="AA318" s="257"/>
      <c r="AB318" s="257"/>
      <c r="AC318" s="257"/>
      <c r="AD318" s="257"/>
      <c r="AE318" s="257"/>
      <c r="AF318" s="257"/>
      <c r="AG318" s="257"/>
      <c r="AH318" s="257"/>
      <c r="AI318" s="257"/>
      <c r="AJ318" s="257"/>
      <c r="AK318" s="257"/>
      <c r="AL318" s="257"/>
      <c r="AM318" s="257"/>
      <c r="AN318" s="257"/>
      <c r="AO318" s="257"/>
      <c r="AP318" s="257"/>
      <c r="AQ318" s="257"/>
      <c r="AR318" s="257"/>
      <c r="AS318" s="257"/>
      <c r="AT318" s="257"/>
      <c r="AU318" s="257"/>
      <c r="AV318" s="257"/>
      <c r="AW318" s="257"/>
      <c r="AX318" s="257"/>
      <c r="AY318" s="257"/>
      <c r="AZ318" s="257"/>
      <c r="BA318" s="257"/>
      <c r="BB318" s="257"/>
      <c r="BC318" s="257"/>
      <c r="BD318" s="257"/>
      <c r="BE318" s="257"/>
      <c r="BF318" s="257"/>
      <c r="BG318" s="257"/>
      <c r="BH318" s="257"/>
      <c r="BI318" s="257"/>
      <c r="BJ318" s="257"/>
      <c r="BK318" s="257"/>
      <c r="BL318" s="257"/>
      <c r="BM318" s="257"/>
      <c r="BN318" s="257"/>
      <c r="BO318" s="257"/>
      <c r="BP318" s="257"/>
      <c r="BQ318" s="257"/>
      <c r="BR318" s="257"/>
      <c r="BS318" s="257"/>
      <c r="BT318" s="257"/>
      <c r="BU318" s="257"/>
      <c r="BV318" s="257"/>
      <c r="BW318" s="257"/>
      <c r="BX318" s="257"/>
      <c r="BY318" s="257"/>
      <c r="BZ318" s="257"/>
      <c r="CA318" s="257"/>
      <c r="CB318" s="257"/>
      <c r="CC318" s="257"/>
      <c r="CD318" s="257"/>
      <c r="CE318" s="257"/>
      <c r="CF318" s="257"/>
      <c r="CG318" s="257"/>
      <c r="CH318" s="257"/>
      <c r="CI318" s="257"/>
      <c r="CJ318" s="257"/>
      <c r="CK318" s="257"/>
      <c r="CL318" s="257"/>
      <c r="CM318" s="257"/>
      <c r="CN318" s="257"/>
      <c r="CO318" s="257"/>
      <c r="CP318" s="257"/>
      <c r="CQ318" s="257"/>
      <c r="CR318" s="257"/>
      <c r="CS318" s="257"/>
      <c r="CT318" s="257"/>
      <c r="CU318" s="257"/>
      <c r="CV318" s="257"/>
      <c r="CW318" s="257"/>
      <c r="CX318" s="257"/>
      <c r="CY318" s="257"/>
      <c r="CZ318" s="257"/>
      <c r="DA318" s="257"/>
      <c r="DB318" s="257"/>
      <c r="DC318" s="257"/>
      <c r="DD318" s="257"/>
      <c r="DE318" s="257"/>
      <c r="DF318" s="257"/>
      <c r="DG318" s="257"/>
      <c r="DH318" s="257"/>
      <c r="DI318" s="257"/>
      <c r="DJ318" s="257"/>
      <c r="DK318" s="257"/>
      <c r="DL318" s="257"/>
    </row>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617283"/>
  </sheetPr>
  <dimension ref="A1:I133"/>
  <sheetViews>
    <sheetView topLeftCell="A137" workbookViewId="0">
      <selection activeCell="G152" sqref="G152"/>
    </sheetView>
  </sheetViews>
  <sheetFormatPr defaultColWidth="8.453125" defaultRowHeight="14.5" x14ac:dyDescent="0.35"/>
  <cols>
    <col min="1" max="1" width="8.453125" customWidth="1"/>
    <col min="2" max="5" width="9.453125" customWidth="1"/>
    <col min="6" max="6" width="7" customWidth="1"/>
    <col min="7" max="7" width="6.453125" customWidth="1"/>
  </cols>
  <sheetData>
    <row r="1" spans="1:9" x14ac:dyDescent="0.35">
      <c r="A1" s="294"/>
      <c r="B1" s="276"/>
      <c r="C1" s="276"/>
      <c r="D1" s="276"/>
      <c r="E1" s="276"/>
      <c r="F1" s="276"/>
      <c r="G1" s="276"/>
      <c r="H1" s="276"/>
    </row>
    <row r="2" spans="1:9" ht="147" customHeight="1" x14ac:dyDescent="0.35">
      <c r="A2" s="177" t="s">
        <v>1</v>
      </c>
      <c r="B2" s="178" t="s">
        <v>7698</v>
      </c>
      <c r="C2" s="178" t="s">
        <v>7699</v>
      </c>
      <c r="D2" s="178" t="s">
        <v>7700</v>
      </c>
      <c r="E2" s="178" t="s">
        <v>7701</v>
      </c>
      <c r="F2" s="179" t="s">
        <v>7699</v>
      </c>
      <c r="G2" s="179" t="s">
        <v>7702</v>
      </c>
      <c r="H2" s="180" t="s">
        <v>7703</v>
      </c>
      <c r="I2" s="84" t="s">
        <v>6</v>
      </c>
    </row>
    <row r="3" spans="1:9" x14ac:dyDescent="0.35">
      <c r="A3" s="181" t="str">
        <f>Lists!C:C</f>
        <v>AFG001</v>
      </c>
      <c r="B3" s="182">
        <f t="shared" ref="B3:B34" si="0">ROUND(AVERAGE(C3:E3),1)</f>
        <v>1</v>
      </c>
      <c r="C3" s="182">
        <f t="shared" ref="C3:C34" si="1">IF(F3="x","x",ROUND((5-(3-F3)/2*5),1))</f>
        <v>3</v>
      </c>
      <c r="D3" s="182">
        <f t="shared" ref="D3:D34" si="2">IF(G3&gt;365,5,ROUND((5-(365-G3)/364*5),1))</f>
        <v>0.1</v>
      </c>
      <c r="E3" s="182">
        <f t="shared" ref="E3:E34" si="3">IF(H3&gt;3,5,ROUND((5-(3-H3)/3*5),1))</f>
        <v>0</v>
      </c>
      <c r="F3" s="182">
        <f>'Data Reliability'!B3</f>
        <v>2.2000000000000002</v>
      </c>
      <c r="G3" s="183">
        <f>Reliability_updated!V3</f>
        <v>7</v>
      </c>
      <c r="H3" s="183">
        <f>'Data Reliability'!C3</f>
        <v>0</v>
      </c>
      <c r="I3" t="str">
        <f>IF(Reliability!B3="x","x",(IF(ROUNDUP(Reliability!B3,0)=1,"Very High",IF(ROUNDUP(Reliability!B3,0)=2,"High",IF(ROUNDUP(Reliability!B3,0)=3,"Medium",IF(ROUNDUP(Reliability!B3,0)=4,"Low","Very Low"))))))</f>
        <v>Very High</v>
      </c>
    </row>
    <row r="4" spans="1:9" x14ac:dyDescent="0.35">
      <c r="A4" s="181" t="str">
        <f>Lists!C:C</f>
        <v>AGO002</v>
      </c>
      <c r="B4" s="182">
        <f t="shared" si="0"/>
        <v>1.9</v>
      </c>
      <c r="C4" s="182">
        <f t="shared" si="1"/>
        <v>2.5</v>
      </c>
      <c r="D4" s="182">
        <f t="shared" si="2"/>
        <v>0</v>
      </c>
      <c r="E4" s="182">
        <f t="shared" si="3"/>
        <v>3.3</v>
      </c>
      <c r="F4" s="182">
        <f>'Data Reliability'!B4</f>
        <v>2</v>
      </c>
      <c r="G4" s="183">
        <f>Reliability_updated!V4</f>
        <v>4.2</v>
      </c>
      <c r="H4" s="183">
        <f>'Data Reliability'!C4</f>
        <v>2</v>
      </c>
      <c r="I4" t="str">
        <f>IF(Reliability!B4="x","x",(IF(ROUNDUP(Reliability!B4,0)=1,"Very High",IF(ROUNDUP(Reliability!B4,0)=2,"High",IF(ROUNDUP(Reliability!B4,0)=3,"Medium",IF(ROUNDUP(Reliability!B4,0)=4,"Low","Very Low"))))))</f>
        <v>High</v>
      </c>
    </row>
    <row r="5" spans="1:9" x14ac:dyDescent="0.35">
      <c r="A5" s="181" t="str">
        <f>Lists!C:C</f>
        <v>BDI001</v>
      </c>
      <c r="B5" s="182">
        <f t="shared" si="0"/>
        <v>0.7</v>
      </c>
      <c r="C5" s="182">
        <f t="shared" si="1"/>
        <v>2</v>
      </c>
      <c r="D5" s="182">
        <f t="shared" si="2"/>
        <v>0.1</v>
      </c>
      <c r="E5" s="182">
        <f t="shared" si="3"/>
        <v>0</v>
      </c>
      <c r="F5" s="182">
        <f>'Data Reliability'!B5</f>
        <v>1.8</v>
      </c>
      <c r="G5" s="183">
        <f>Reliability_updated!V5</f>
        <v>5</v>
      </c>
      <c r="H5" s="183">
        <f>'Data Reliability'!C5</f>
        <v>0</v>
      </c>
      <c r="I5" t="str">
        <f>IF(Reliability!B5="x","x",(IF(ROUNDUP(Reliability!B5,0)=1,"Very High",IF(ROUNDUP(Reliability!B5,0)=2,"High",IF(ROUNDUP(Reliability!B5,0)=3,"Medium",IF(ROUNDUP(Reliability!B5,0)=4,"Low","Very Low"))))))</f>
        <v>Very High</v>
      </c>
    </row>
    <row r="6" spans="1:9" x14ac:dyDescent="0.35">
      <c r="A6" s="181" t="str">
        <f>Lists!C:C</f>
        <v>BDI004</v>
      </c>
      <c r="B6" s="182">
        <f t="shared" si="0"/>
        <v>0.9</v>
      </c>
      <c r="C6" s="182">
        <f t="shared" si="1"/>
        <v>2.5</v>
      </c>
      <c r="D6" s="182">
        <f t="shared" si="2"/>
        <v>0.1</v>
      </c>
      <c r="E6" s="182">
        <f t="shared" si="3"/>
        <v>0</v>
      </c>
      <c r="F6" s="182">
        <f>'Data Reliability'!B6</f>
        <v>2</v>
      </c>
      <c r="G6" s="183">
        <f>Reliability_updated!V6</f>
        <v>5</v>
      </c>
      <c r="H6" s="183">
        <f>'Data Reliability'!C6</f>
        <v>0</v>
      </c>
      <c r="I6" t="str">
        <f>IF(Reliability!B6="x","x",(IF(ROUNDUP(Reliability!B6,0)=1,"Very High",IF(ROUNDUP(Reliability!B6,0)=2,"High",IF(ROUNDUP(Reliability!B6,0)=3,"Medium",IF(ROUNDUP(Reliability!B6,0)=4,"Low","Very Low"))))))</f>
        <v>Very High</v>
      </c>
    </row>
    <row r="7" spans="1:9" x14ac:dyDescent="0.35">
      <c r="A7" s="181" t="str">
        <f>Lists!C:C</f>
        <v>BEN002</v>
      </c>
      <c r="B7" s="182">
        <f t="shared" si="0"/>
        <v>0.9</v>
      </c>
      <c r="C7" s="182">
        <f t="shared" si="1"/>
        <v>2.8</v>
      </c>
      <c r="D7" s="182">
        <f t="shared" si="2"/>
        <v>0</v>
      </c>
      <c r="E7" s="182">
        <f t="shared" si="3"/>
        <v>0</v>
      </c>
      <c r="F7" s="182">
        <f>'Data Reliability'!B7</f>
        <v>2.1</v>
      </c>
      <c r="G7" s="183">
        <f>Reliability_updated!V7</f>
        <v>4.5999999999999996</v>
      </c>
      <c r="H7" s="183">
        <f>'Data Reliability'!C7</f>
        <v>0</v>
      </c>
      <c r="I7" t="str">
        <f>IF(Reliability!B7="x","x",(IF(ROUNDUP(Reliability!B7,0)=1,"Very High",IF(ROUNDUP(Reliability!B7,0)=2,"High",IF(ROUNDUP(Reliability!B7,0)=3,"Medium",IF(ROUNDUP(Reliability!B7,0)=4,"Low","Very Low"))))))</f>
        <v>Very High</v>
      </c>
    </row>
    <row r="8" spans="1:9" x14ac:dyDescent="0.35">
      <c r="A8" s="181" t="str">
        <f>Lists!C:C</f>
        <v>BFA002</v>
      </c>
      <c r="B8" s="182">
        <f t="shared" si="0"/>
        <v>0.9</v>
      </c>
      <c r="C8" s="182">
        <f t="shared" si="1"/>
        <v>2.5</v>
      </c>
      <c r="D8" s="182">
        <f t="shared" si="2"/>
        <v>0.1</v>
      </c>
      <c r="E8" s="182">
        <f t="shared" si="3"/>
        <v>0</v>
      </c>
      <c r="F8" s="182">
        <f>'Data Reliability'!B8</f>
        <v>2</v>
      </c>
      <c r="G8" s="183">
        <f>Reliability_updated!V8</f>
        <v>10.9</v>
      </c>
      <c r="H8" s="183">
        <f>'Data Reliability'!C8</f>
        <v>0</v>
      </c>
      <c r="I8" t="str">
        <f>IF(Reliability!B8="x","x",(IF(ROUNDUP(Reliability!B8,0)=1,"Very High",IF(ROUNDUP(Reliability!B8,0)=2,"High",IF(ROUNDUP(Reliability!B8,0)=3,"Medium",IF(ROUNDUP(Reliability!B8,0)=4,"Low","Very Low"))))))</f>
        <v>Very High</v>
      </c>
    </row>
    <row r="9" spans="1:9" x14ac:dyDescent="0.35">
      <c r="A9" s="181" t="str">
        <f>Lists!C:C</f>
        <v>BGD001</v>
      </c>
      <c r="B9" s="182">
        <f t="shared" si="0"/>
        <v>0.6</v>
      </c>
      <c r="C9" s="182">
        <f t="shared" si="1"/>
        <v>1.8</v>
      </c>
      <c r="D9" s="182">
        <f t="shared" si="2"/>
        <v>0</v>
      </c>
      <c r="E9" s="182">
        <f t="shared" si="3"/>
        <v>0</v>
      </c>
      <c r="F9" s="182">
        <f>'Data Reliability'!B9</f>
        <v>1.7</v>
      </c>
      <c r="G9" s="183">
        <f>Reliability_updated!V9</f>
        <v>4.5999999999999996</v>
      </c>
      <c r="H9" s="183">
        <f>'Data Reliability'!C9</f>
        <v>0</v>
      </c>
      <c r="I9" t="str">
        <f>IF(Reliability!B9="x","x",(IF(ROUNDUP(Reliability!B9,0)=1,"Very High",IF(ROUNDUP(Reliability!B9,0)=2,"High",IF(ROUNDUP(Reliability!B9,0)=3,"Medium",IF(ROUNDUP(Reliability!B9,0)=4,"Low","Very Low"))))))</f>
        <v>Very High</v>
      </c>
    </row>
    <row r="10" spans="1:9" x14ac:dyDescent="0.35">
      <c r="A10" s="181" t="str">
        <f>Lists!C:C</f>
        <v>BGD002</v>
      </c>
      <c r="B10" s="182">
        <f t="shared" si="0"/>
        <v>0.6</v>
      </c>
      <c r="C10" s="182">
        <f t="shared" si="1"/>
        <v>1.8</v>
      </c>
      <c r="D10" s="182">
        <f t="shared" si="2"/>
        <v>0</v>
      </c>
      <c r="E10" s="182">
        <f t="shared" si="3"/>
        <v>0</v>
      </c>
      <c r="F10" s="182">
        <f>'Data Reliability'!B10</f>
        <v>1.7</v>
      </c>
      <c r="G10" s="183">
        <f>Reliability_updated!V10</f>
        <v>4.5999999999999996</v>
      </c>
      <c r="H10" s="183">
        <f>'Data Reliability'!C10</f>
        <v>0</v>
      </c>
      <c r="I10" t="str">
        <f>IF(Reliability!B10="x","x",(IF(ROUNDUP(Reliability!B10,0)=1,"Very High",IF(ROUNDUP(Reliability!B10,0)=2,"High",IF(ROUNDUP(Reliability!B10,0)=3,"Medium",IF(ROUNDUP(Reliability!B10,0)=4,"Low","Very Low"))))))</f>
        <v>Very High</v>
      </c>
    </row>
    <row r="11" spans="1:9" x14ac:dyDescent="0.35">
      <c r="A11" s="181" t="str">
        <f>Lists!C:C</f>
        <v>BGD012</v>
      </c>
      <c r="B11" s="182">
        <f t="shared" si="0"/>
        <v>0.1</v>
      </c>
      <c r="C11" s="182">
        <f t="shared" si="1"/>
        <v>0.3</v>
      </c>
      <c r="D11" s="182">
        <f t="shared" si="2"/>
        <v>0</v>
      </c>
      <c r="E11" s="182">
        <f t="shared" si="3"/>
        <v>0</v>
      </c>
      <c r="F11" s="182">
        <f>'Data Reliability'!B11</f>
        <v>1.1000000000000001</v>
      </c>
      <c r="G11" s="183">
        <f>Reliability_updated!V11</f>
        <v>4.5999999999999996</v>
      </c>
      <c r="H11" s="183">
        <f>'Data Reliability'!C11</f>
        <v>0</v>
      </c>
      <c r="I11" t="str">
        <f>IF(Reliability!B11="x","x",(IF(ROUNDUP(Reliability!B11,0)=1,"Very High",IF(ROUNDUP(Reliability!B11,0)=2,"High",IF(ROUNDUP(Reliability!B11,0)=3,"Medium",IF(ROUNDUP(Reliability!B11,0)=4,"Low","Very Low"))))))</f>
        <v>Very High</v>
      </c>
    </row>
    <row r="12" spans="1:9" x14ac:dyDescent="0.35">
      <c r="A12" s="181" t="str">
        <f>Lists!C:C</f>
        <v>BLR002</v>
      </c>
      <c r="B12" s="182">
        <f t="shared" si="0"/>
        <v>1</v>
      </c>
      <c r="C12" s="182">
        <f t="shared" si="1"/>
        <v>3</v>
      </c>
      <c r="D12" s="182">
        <f t="shared" si="2"/>
        <v>0</v>
      </c>
      <c r="E12" s="182">
        <f t="shared" si="3"/>
        <v>0</v>
      </c>
      <c r="F12" s="182">
        <f>'Data Reliability'!B12</f>
        <v>2.2000000000000002</v>
      </c>
      <c r="G12" s="183">
        <f>Reliability_updated!V12</f>
        <v>3.1</v>
      </c>
      <c r="H12" s="183">
        <f>'Data Reliability'!C12</f>
        <v>0</v>
      </c>
      <c r="I12" t="str">
        <f>IF(Reliability!B12="x","x",(IF(ROUNDUP(Reliability!B12,0)=1,"Very High",IF(ROUNDUP(Reliability!B12,0)=2,"High",IF(ROUNDUP(Reliability!B12,0)=3,"Medium",IF(ROUNDUP(Reliability!B12,0)=4,"Low","Very Low"))))))</f>
        <v>Very High</v>
      </c>
    </row>
    <row r="13" spans="1:9" x14ac:dyDescent="0.35">
      <c r="A13" s="181" t="str">
        <f>Lists!C:C</f>
        <v>BOL002</v>
      </c>
      <c r="B13" s="182">
        <f t="shared" si="0"/>
        <v>1.3</v>
      </c>
      <c r="C13" s="182">
        <f t="shared" si="1"/>
        <v>3.3</v>
      </c>
      <c r="D13" s="182">
        <f t="shared" si="2"/>
        <v>0.6</v>
      </c>
      <c r="E13" s="182">
        <f t="shared" si="3"/>
        <v>0</v>
      </c>
      <c r="F13" s="182">
        <f>'Data Reliability'!B13</f>
        <v>2.2999999999999998</v>
      </c>
      <c r="G13" s="183">
        <f>Reliability_updated!V13</f>
        <v>43.7</v>
      </c>
      <c r="H13" s="183">
        <f>'Data Reliability'!C13</f>
        <v>0</v>
      </c>
      <c r="I13" t="str">
        <f>IF(Reliability!B13="x","x",(IF(ROUNDUP(Reliability!B13,0)=1,"Very High",IF(ROUNDUP(Reliability!B13,0)=2,"High",IF(ROUNDUP(Reliability!B13,0)=3,"Medium",IF(ROUNDUP(Reliability!B13,0)=4,"Low","Very Low"))))))</f>
        <v>High</v>
      </c>
    </row>
    <row r="14" spans="1:9" x14ac:dyDescent="0.35">
      <c r="A14" s="181" t="str">
        <f>Lists!C:C</f>
        <v>BRA002</v>
      </c>
      <c r="B14" s="182">
        <f t="shared" si="0"/>
        <v>0.9</v>
      </c>
      <c r="C14" s="182">
        <f t="shared" si="1"/>
        <v>2.8</v>
      </c>
      <c r="D14" s="182">
        <f t="shared" si="2"/>
        <v>0</v>
      </c>
      <c r="E14" s="182">
        <f t="shared" si="3"/>
        <v>0</v>
      </c>
      <c r="F14" s="182">
        <f>'Data Reliability'!B14</f>
        <v>2.1</v>
      </c>
      <c r="G14" s="183">
        <f>Reliability_updated!V14</f>
        <v>0.5</v>
      </c>
      <c r="H14" s="183">
        <f>'Data Reliability'!C14</f>
        <v>0</v>
      </c>
      <c r="I14" t="str">
        <f>IF(Reliability!B14="x","x",(IF(ROUNDUP(Reliability!B14,0)=1,"Very High",IF(ROUNDUP(Reliability!B14,0)=2,"High",IF(ROUNDUP(Reliability!B14,0)=3,"Medium",IF(ROUNDUP(Reliability!B14,0)=4,"Low","Very Low"))))))</f>
        <v>Very High</v>
      </c>
    </row>
    <row r="15" spans="1:9" x14ac:dyDescent="0.35">
      <c r="A15" s="181" t="str">
        <f>Lists!C:C</f>
        <v>CAF001</v>
      </c>
      <c r="B15" s="182">
        <f t="shared" si="0"/>
        <v>0.9</v>
      </c>
      <c r="C15" s="182">
        <f t="shared" si="1"/>
        <v>2.8</v>
      </c>
      <c r="D15" s="182">
        <f t="shared" si="2"/>
        <v>0</v>
      </c>
      <c r="E15" s="182">
        <f t="shared" si="3"/>
        <v>0</v>
      </c>
      <c r="F15" s="182">
        <f>'Data Reliability'!B15</f>
        <v>2.1</v>
      </c>
      <c r="G15" s="183">
        <f>Reliability_updated!V15</f>
        <v>4.5999999999999996</v>
      </c>
      <c r="H15" s="183">
        <f>'Data Reliability'!C15</f>
        <v>0</v>
      </c>
      <c r="I15" t="str">
        <f>IF(Reliability!B15="x","x",(IF(ROUNDUP(Reliability!B15,0)=1,"Very High",IF(ROUNDUP(Reliability!B15,0)=2,"High",IF(ROUNDUP(Reliability!B15,0)=3,"Medium",IF(ROUNDUP(Reliability!B15,0)=4,"Low","Very Low"))))))</f>
        <v>Very High</v>
      </c>
    </row>
    <row r="16" spans="1:9" x14ac:dyDescent="0.35">
      <c r="A16" s="181" t="str">
        <f>Lists!C:C</f>
        <v>CHL002</v>
      </c>
      <c r="B16" s="182">
        <f t="shared" si="0"/>
        <v>1.9</v>
      </c>
      <c r="C16" s="182">
        <f t="shared" si="1"/>
        <v>2.2999999999999998</v>
      </c>
      <c r="D16" s="182">
        <f t="shared" si="2"/>
        <v>0</v>
      </c>
      <c r="E16" s="182">
        <f t="shared" si="3"/>
        <v>3.3</v>
      </c>
      <c r="F16" s="182">
        <f>'Data Reliability'!B16</f>
        <v>1.9</v>
      </c>
      <c r="G16" s="183">
        <f>Reliability_updated!V16</f>
        <v>0.5</v>
      </c>
      <c r="H16" s="183">
        <f>'Data Reliability'!C16</f>
        <v>2</v>
      </c>
      <c r="I16" t="str">
        <f>IF(Reliability!B16="x","x",(IF(ROUNDUP(Reliability!B16,0)=1,"Very High",IF(ROUNDUP(Reliability!B16,0)=2,"High",IF(ROUNDUP(Reliability!B16,0)=3,"Medium",IF(ROUNDUP(Reliability!B16,0)=4,"Low","Very Low"))))))</f>
        <v>High</v>
      </c>
    </row>
    <row r="17" spans="1:9" x14ac:dyDescent="0.35">
      <c r="A17" s="181" t="str">
        <f>Lists!C:C</f>
        <v>CIV002</v>
      </c>
      <c r="B17" s="182">
        <f t="shared" si="0"/>
        <v>1.9</v>
      </c>
      <c r="C17" s="182">
        <f t="shared" si="1"/>
        <v>2.2999999999999998</v>
      </c>
      <c r="D17" s="182">
        <f t="shared" si="2"/>
        <v>0.1</v>
      </c>
      <c r="E17" s="182">
        <f t="shared" si="3"/>
        <v>3.3</v>
      </c>
      <c r="F17" s="182">
        <f>'Data Reliability'!B17</f>
        <v>1.9</v>
      </c>
      <c r="G17" s="183">
        <f>Reliability_updated!V17</f>
        <v>7</v>
      </c>
      <c r="H17" s="183">
        <f>'Data Reliability'!C17</f>
        <v>2</v>
      </c>
      <c r="I17" t="str">
        <f>IF(Reliability!B17="x","x",(IF(ROUNDUP(Reliability!B17,0)=1,"Very High",IF(ROUNDUP(Reliability!B17,0)=2,"High",IF(ROUNDUP(Reliability!B17,0)=3,"Medium",IF(ROUNDUP(Reliability!B17,0)=4,"Low","Very Low"))))))</f>
        <v>High</v>
      </c>
    </row>
    <row r="18" spans="1:9" x14ac:dyDescent="0.35">
      <c r="A18" s="181" t="str">
        <f>Lists!C:C</f>
        <v>CMR001</v>
      </c>
      <c r="B18" s="182">
        <f t="shared" si="0"/>
        <v>1.1000000000000001</v>
      </c>
      <c r="C18" s="182">
        <f t="shared" si="1"/>
        <v>3.3</v>
      </c>
      <c r="D18" s="182">
        <f t="shared" si="2"/>
        <v>0</v>
      </c>
      <c r="E18" s="182">
        <f t="shared" si="3"/>
        <v>0</v>
      </c>
      <c r="F18" s="182">
        <f>'Data Reliability'!B18</f>
        <v>2.2999999999999998</v>
      </c>
      <c r="G18" s="183">
        <f>Reliability_updated!V18</f>
        <v>4.5999999999999996</v>
      </c>
      <c r="H18" s="183">
        <f>'Data Reliability'!C18</f>
        <v>0</v>
      </c>
      <c r="I18" t="str">
        <f>IF(Reliability!B18="x","x",(IF(ROUNDUP(Reliability!B18,0)=1,"Very High",IF(ROUNDUP(Reliability!B18,0)=2,"High",IF(ROUNDUP(Reliability!B18,0)=3,"Medium",IF(ROUNDUP(Reliability!B18,0)=4,"Low","Very Low"))))))</f>
        <v>High</v>
      </c>
    </row>
    <row r="19" spans="1:9" x14ac:dyDescent="0.35">
      <c r="A19" s="181" t="str">
        <f>Lists!C:C</f>
        <v>CMR002</v>
      </c>
      <c r="B19" s="182">
        <f t="shared" si="0"/>
        <v>0.7</v>
      </c>
      <c r="C19" s="182">
        <f t="shared" si="1"/>
        <v>2</v>
      </c>
      <c r="D19" s="182">
        <f t="shared" si="2"/>
        <v>0</v>
      </c>
      <c r="E19" s="182">
        <f t="shared" si="3"/>
        <v>0</v>
      </c>
      <c r="F19" s="182">
        <f>'Data Reliability'!B19</f>
        <v>1.8</v>
      </c>
      <c r="G19" s="183">
        <f>Reliability_updated!V19</f>
        <v>4.5999999999999996</v>
      </c>
      <c r="H19" s="183">
        <f>'Data Reliability'!C19</f>
        <v>0</v>
      </c>
      <c r="I19" t="str">
        <f>IF(Reliability!B19="x","x",(IF(ROUNDUP(Reliability!B19,0)=1,"Very High",IF(ROUNDUP(Reliability!B19,0)=2,"High",IF(ROUNDUP(Reliability!B19,0)=3,"Medium",IF(ROUNDUP(Reliability!B19,0)=4,"Low","Very Low"))))))</f>
        <v>Very High</v>
      </c>
    </row>
    <row r="20" spans="1:9" x14ac:dyDescent="0.35">
      <c r="A20" s="181" t="str">
        <f>Lists!C:C</f>
        <v>CMR003</v>
      </c>
      <c r="B20" s="182">
        <f t="shared" si="0"/>
        <v>0.8</v>
      </c>
      <c r="C20" s="182">
        <f t="shared" si="1"/>
        <v>2.2999999999999998</v>
      </c>
      <c r="D20" s="182">
        <f t="shared" si="2"/>
        <v>0</v>
      </c>
      <c r="E20" s="182">
        <f t="shared" si="3"/>
        <v>0</v>
      </c>
      <c r="F20" s="182">
        <f>'Data Reliability'!B20</f>
        <v>1.9</v>
      </c>
      <c r="G20" s="183">
        <f>Reliability_updated!V20</f>
        <v>4.5999999999999996</v>
      </c>
      <c r="H20" s="183">
        <f>'Data Reliability'!C20</f>
        <v>0</v>
      </c>
      <c r="I20" t="str">
        <f>IF(Reliability!B20="x","x",(IF(ROUNDUP(Reliability!B20,0)=1,"Very High",IF(ROUNDUP(Reliability!B20,0)=2,"High",IF(ROUNDUP(Reliability!B20,0)=3,"Medium",IF(ROUNDUP(Reliability!B20,0)=4,"Low","Very Low"))))))</f>
        <v>Very High</v>
      </c>
    </row>
    <row r="21" spans="1:9" x14ac:dyDescent="0.35">
      <c r="A21" s="181" t="str">
        <f>Lists!C:C</f>
        <v>CMR004</v>
      </c>
      <c r="B21" s="182">
        <f t="shared" si="0"/>
        <v>0.5</v>
      </c>
      <c r="C21" s="182">
        <f t="shared" si="1"/>
        <v>1.3</v>
      </c>
      <c r="D21" s="182">
        <f t="shared" si="2"/>
        <v>0.1</v>
      </c>
      <c r="E21" s="182">
        <f t="shared" si="3"/>
        <v>0</v>
      </c>
      <c r="F21" s="182">
        <f>'Data Reliability'!B21</f>
        <v>1.5</v>
      </c>
      <c r="G21" s="183">
        <f>Reliability_updated!V21</f>
        <v>4.8</v>
      </c>
      <c r="H21" s="183">
        <f>'Data Reliability'!C21</f>
        <v>0</v>
      </c>
      <c r="I21" t="str">
        <f>IF(Reliability!B21="x","x",(IF(ROUNDUP(Reliability!B21,0)=1,"Very High",IF(ROUNDUP(Reliability!B21,0)=2,"High",IF(ROUNDUP(Reliability!B21,0)=3,"Medium",IF(ROUNDUP(Reliability!B21,0)=4,"Low","Very Low"))))))</f>
        <v>Very High</v>
      </c>
    </row>
    <row r="22" spans="1:9" x14ac:dyDescent="0.35">
      <c r="A22" s="181" t="str">
        <f>Lists!C:C</f>
        <v>COD001</v>
      </c>
      <c r="B22" s="182">
        <f t="shared" si="0"/>
        <v>1</v>
      </c>
      <c r="C22" s="182">
        <f t="shared" si="1"/>
        <v>3</v>
      </c>
      <c r="D22" s="182">
        <f t="shared" si="2"/>
        <v>0.1</v>
      </c>
      <c r="E22" s="182">
        <f t="shared" si="3"/>
        <v>0</v>
      </c>
      <c r="F22" s="182">
        <f>'Data Reliability'!B22</f>
        <v>2.2000000000000002</v>
      </c>
      <c r="G22" s="183">
        <f>Reliability_updated!V22</f>
        <v>10.9</v>
      </c>
      <c r="H22" s="183">
        <f>'Data Reliability'!C22</f>
        <v>0</v>
      </c>
      <c r="I22" t="str">
        <f>IF(Reliability!B22="x","x",(IF(ROUNDUP(Reliability!B22,0)=1,"Very High",IF(ROUNDUP(Reliability!B22,0)=2,"High",IF(ROUNDUP(Reliability!B22,0)=3,"Medium",IF(ROUNDUP(Reliability!B22,0)=4,"Low","Very Low"))))))</f>
        <v>Very High</v>
      </c>
    </row>
    <row r="23" spans="1:9" x14ac:dyDescent="0.35">
      <c r="A23" s="181" t="str">
        <f>Lists!C:C</f>
        <v>COL001</v>
      </c>
      <c r="B23" s="182">
        <f t="shared" si="0"/>
        <v>1</v>
      </c>
      <c r="C23" s="182">
        <f t="shared" si="1"/>
        <v>3</v>
      </c>
      <c r="D23" s="182">
        <f t="shared" si="2"/>
        <v>0</v>
      </c>
      <c r="E23" s="182">
        <f t="shared" si="3"/>
        <v>0</v>
      </c>
      <c r="F23" s="182">
        <f>'Data Reliability'!B23</f>
        <v>2.2000000000000002</v>
      </c>
      <c r="G23" s="183">
        <f>Reliability_updated!V23</f>
        <v>0.5</v>
      </c>
      <c r="H23" s="183">
        <f>'Data Reliability'!C23</f>
        <v>0</v>
      </c>
      <c r="I23" t="str">
        <f>IF(Reliability!B23="x","x",(IF(ROUNDUP(Reliability!B23,0)=1,"Very High",IF(ROUNDUP(Reliability!B23,0)=2,"High",IF(ROUNDUP(Reliability!B23,0)=3,"Medium",IF(ROUNDUP(Reliability!B23,0)=4,"Low","Very Low"))))))</f>
        <v>Very High</v>
      </c>
    </row>
    <row r="24" spans="1:9" x14ac:dyDescent="0.35">
      <c r="A24" s="181" t="str">
        <f>Lists!C:C</f>
        <v>COL002</v>
      </c>
      <c r="B24" s="182">
        <f t="shared" si="0"/>
        <v>1.1000000000000001</v>
      </c>
      <c r="C24" s="182">
        <f t="shared" si="1"/>
        <v>3.3</v>
      </c>
      <c r="D24" s="182">
        <f t="shared" si="2"/>
        <v>0</v>
      </c>
      <c r="E24" s="182">
        <f t="shared" si="3"/>
        <v>0</v>
      </c>
      <c r="F24" s="182">
        <f>'Data Reliability'!B24</f>
        <v>2.2999999999999998</v>
      </c>
      <c r="G24" s="183">
        <f>Reliability_updated!V24</f>
        <v>0.5</v>
      </c>
      <c r="H24" s="183">
        <f>'Data Reliability'!C24</f>
        <v>0</v>
      </c>
      <c r="I24" t="str">
        <f>IF(Reliability!B24="x","x",(IF(ROUNDUP(Reliability!B24,0)=1,"Very High",IF(ROUNDUP(Reliability!B24,0)=2,"High",IF(ROUNDUP(Reliability!B24,0)=3,"Medium",IF(ROUNDUP(Reliability!B24,0)=4,"Low","Very Low"))))))</f>
        <v>High</v>
      </c>
    </row>
    <row r="25" spans="1:9" x14ac:dyDescent="0.35">
      <c r="A25" s="181" t="str">
        <f>Lists!C:C</f>
        <v>CRI002</v>
      </c>
      <c r="B25" s="182">
        <f t="shared" si="0"/>
        <v>3.1</v>
      </c>
      <c r="C25" s="182">
        <f t="shared" si="1"/>
        <v>4</v>
      </c>
      <c r="D25" s="182">
        <f t="shared" si="2"/>
        <v>0.4</v>
      </c>
      <c r="E25" s="182">
        <f t="shared" si="3"/>
        <v>5</v>
      </c>
      <c r="F25" s="182">
        <f>'Data Reliability'!B25</f>
        <v>2.6</v>
      </c>
      <c r="G25" s="183">
        <f>Reliability_updated!V25</f>
        <v>28.4</v>
      </c>
      <c r="H25" s="183">
        <f>'Data Reliability'!C25</f>
        <v>3</v>
      </c>
      <c r="I25" t="str">
        <f>IF(Reliability!B25="x","x",(IF(ROUNDUP(Reliability!B25,0)=1,"Very High",IF(ROUNDUP(Reliability!B25,0)=2,"High",IF(ROUNDUP(Reliability!B25,0)=3,"Medium",IF(ROUNDUP(Reliability!B25,0)=4,"Low","Very Low"))))))</f>
        <v>Low</v>
      </c>
    </row>
    <row r="26" spans="1:9" x14ac:dyDescent="0.35">
      <c r="A26" s="181" t="str">
        <f>Lists!C:C</f>
        <v>DJI001</v>
      </c>
      <c r="B26" s="182">
        <f t="shared" si="0"/>
        <v>0.9</v>
      </c>
      <c r="C26" s="182">
        <f t="shared" si="1"/>
        <v>2.5</v>
      </c>
      <c r="D26" s="182">
        <f t="shared" si="2"/>
        <v>0.1</v>
      </c>
      <c r="E26" s="182">
        <f t="shared" si="3"/>
        <v>0</v>
      </c>
      <c r="F26" s="182">
        <f>'Data Reliability'!B26</f>
        <v>2</v>
      </c>
      <c r="G26" s="183">
        <f>Reliability_updated!V26</f>
        <v>7.1</v>
      </c>
      <c r="H26" s="183">
        <f>'Data Reliability'!C26</f>
        <v>0</v>
      </c>
      <c r="I26" t="str">
        <f>IF(Reliability!B26="x","x",(IF(ROUNDUP(Reliability!B26,0)=1,"Very High",IF(ROUNDUP(Reliability!B26,0)=2,"High",IF(ROUNDUP(Reliability!B26,0)=3,"Medium",IF(ROUNDUP(Reliability!B26,0)=4,"Low","Very Low"))))))</f>
        <v>Very High</v>
      </c>
    </row>
    <row r="27" spans="1:9" x14ac:dyDescent="0.35">
      <c r="A27" s="181" t="str">
        <f>Lists!C:C</f>
        <v>DJI002</v>
      </c>
      <c r="B27" s="182">
        <f t="shared" si="0"/>
        <v>1.8</v>
      </c>
      <c r="C27" s="182">
        <f t="shared" si="1"/>
        <v>2</v>
      </c>
      <c r="D27" s="182">
        <f t="shared" si="2"/>
        <v>0</v>
      </c>
      <c r="E27" s="182">
        <f t="shared" si="3"/>
        <v>3.3</v>
      </c>
      <c r="F27" s="182">
        <f>'Data Reliability'!B27</f>
        <v>1.8</v>
      </c>
      <c r="G27" s="183">
        <f>Reliability_updated!V27</f>
        <v>1</v>
      </c>
      <c r="H27" s="183">
        <f>'Data Reliability'!C27</f>
        <v>2</v>
      </c>
      <c r="I27" t="str">
        <f>IF(Reliability!B27="x","x",(IF(ROUNDUP(Reliability!B27,0)=1,"Very High",IF(ROUNDUP(Reliability!B27,0)=2,"High",IF(ROUNDUP(Reliability!B27,0)=3,"Medium",IF(ROUNDUP(Reliability!B27,0)=4,"Low","Very Low"))))))</f>
        <v>High</v>
      </c>
    </row>
    <row r="28" spans="1:9" x14ac:dyDescent="0.35">
      <c r="A28" s="181" t="str">
        <f>Lists!C:C</f>
        <v>DJI003</v>
      </c>
      <c r="B28" s="182">
        <f t="shared" si="0"/>
        <v>1.4</v>
      </c>
      <c r="C28" s="182">
        <f t="shared" si="1"/>
        <v>2.5</v>
      </c>
      <c r="D28" s="182">
        <f t="shared" si="2"/>
        <v>0.1</v>
      </c>
      <c r="E28" s="182">
        <f t="shared" si="3"/>
        <v>1.7</v>
      </c>
      <c r="F28" s="182">
        <f>'Data Reliability'!B28</f>
        <v>2</v>
      </c>
      <c r="G28" s="183">
        <f>Reliability_updated!V28</f>
        <v>7.1</v>
      </c>
      <c r="H28" s="183">
        <f>'Data Reliability'!C28</f>
        <v>1</v>
      </c>
      <c r="I28" t="str">
        <f>IF(Reliability!B28="x","x",(IF(ROUNDUP(Reliability!B28,0)=1,"Very High",IF(ROUNDUP(Reliability!B28,0)=2,"High",IF(ROUNDUP(Reliability!B28,0)=3,"Medium",IF(ROUNDUP(Reliability!B28,0)=4,"Low","Very Low"))))))</f>
        <v>High</v>
      </c>
    </row>
    <row r="29" spans="1:9" x14ac:dyDescent="0.35">
      <c r="A29" s="181" t="str">
        <f>Lists!C:C</f>
        <v>DOM002</v>
      </c>
      <c r="B29" s="182">
        <f t="shared" si="0"/>
        <v>2</v>
      </c>
      <c r="C29" s="182">
        <f t="shared" si="1"/>
        <v>2.8</v>
      </c>
      <c r="D29" s="182">
        <f t="shared" si="2"/>
        <v>0</v>
      </c>
      <c r="E29" s="182">
        <f t="shared" si="3"/>
        <v>3.3</v>
      </c>
      <c r="F29" s="182">
        <f>'Data Reliability'!B29</f>
        <v>2.1</v>
      </c>
      <c r="G29" s="183">
        <f>Reliability_updated!V29</f>
        <v>0.5</v>
      </c>
      <c r="H29" s="183">
        <f>'Data Reliability'!C29</f>
        <v>2</v>
      </c>
      <c r="I29" t="str">
        <f>IF(Reliability!B29="x","x",(IF(ROUNDUP(Reliability!B29,0)=1,"Very High",IF(ROUNDUP(Reliability!B29,0)=2,"High",IF(ROUNDUP(Reliability!B29,0)=3,"Medium",IF(ROUNDUP(Reliability!B29,0)=4,"Low","Very Low"))))))</f>
        <v>High</v>
      </c>
    </row>
    <row r="30" spans="1:9" x14ac:dyDescent="0.35">
      <c r="A30" s="181" t="str">
        <f>Lists!C:C</f>
        <v>DZA002</v>
      </c>
      <c r="B30" s="182">
        <f t="shared" si="0"/>
        <v>1</v>
      </c>
      <c r="C30" s="182">
        <f t="shared" si="1"/>
        <v>3</v>
      </c>
      <c r="D30" s="182">
        <f t="shared" si="2"/>
        <v>0.1</v>
      </c>
      <c r="E30" s="182">
        <f t="shared" si="3"/>
        <v>0</v>
      </c>
      <c r="F30" s="182">
        <f>'Data Reliability'!B30</f>
        <v>2.2000000000000002</v>
      </c>
      <c r="G30" s="183">
        <f>Reliability_updated!V30</f>
        <v>6.7</v>
      </c>
      <c r="H30" s="183">
        <f>'Data Reliability'!C30</f>
        <v>0</v>
      </c>
      <c r="I30" t="str">
        <f>IF(Reliability!B30="x","x",(IF(ROUNDUP(Reliability!B30,0)=1,"Very High",IF(ROUNDUP(Reliability!B30,0)=2,"High",IF(ROUNDUP(Reliability!B30,0)=3,"Medium",IF(ROUNDUP(Reliability!B30,0)=4,"Low","Very Low"))))))</f>
        <v>Very High</v>
      </c>
    </row>
    <row r="31" spans="1:9" x14ac:dyDescent="0.35">
      <c r="A31" s="181" t="str">
        <f>Lists!C:C</f>
        <v>DZA003</v>
      </c>
      <c r="B31" s="182">
        <f t="shared" si="0"/>
        <v>1.5</v>
      </c>
      <c r="C31" s="182">
        <f t="shared" si="1"/>
        <v>4.3</v>
      </c>
      <c r="D31" s="182">
        <f t="shared" si="2"/>
        <v>0.1</v>
      </c>
      <c r="E31" s="182">
        <f t="shared" si="3"/>
        <v>0</v>
      </c>
      <c r="F31" s="182">
        <f>'Data Reliability'!B31</f>
        <v>2.7</v>
      </c>
      <c r="G31" s="183">
        <f>Reliability_updated!V31</f>
        <v>6.7</v>
      </c>
      <c r="H31" s="183">
        <f>'Data Reliability'!C31</f>
        <v>0</v>
      </c>
      <c r="I31" t="str">
        <f>IF(Reliability!B31="x","x",(IF(ROUNDUP(Reliability!B31,0)=1,"Very High",IF(ROUNDUP(Reliability!B31,0)=2,"High",IF(ROUNDUP(Reliability!B31,0)=3,"Medium",IF(ROUNDUP(Reliability!B31,0)=4,"Low","Very Low"))))))</f>
        <v>High</v>
      </c>
    </row>
    <row r="32" spans="1:9" x14ac:dyDescent="0.35">
      <c r="A32" s="181" t="str">
        <f>Lists!C:C</f>
        <v>DZA004</v>
      </c>
      <c r="B32" s="182">
        <f t="shared" si="0"/>
        <v>1.3</v>
      </c>
      <c r="C32" s="182">
        <f t="shared" si="1"/>
        <v>3.8</v>
      </c>
      <c r="D32" s="182">
        <f t="shared" si="2"/>
        <v>0.1</v>
      </c>
      <c r="E32" s="182">
        <f t="shared" si="3"/>
        <v>0</v>
      </c>
      <c r="F32" s="182">
        <f>'Data Reliability'!B32</f>
        <v>2.5</v>
      </c>
      <c r="G32" s="183">
        <f>Reliability_updated!V32</f>
        <v>6.7</v>
      </c>
      <c r="H32" s="183">
        <f>'Data Reliability'!C32</f>
        <v>0</v>
      </c>
      <c r="I32" t="str">
        <f>IF(Reliability!B32="x","x",(IF(ROUNDUP(Reliability!B32,0)=1,"Very High",IF(ROUNDUP(Reliability!B32,0)=2,"High",IF(ROUNDUP(Reliability!B32,0)=3,"Medium",IF(ROUNDUP(Reliability!B32,0)=4,"Low","Very Low"))))))</f>
        <v>High</v>
      </c>
    </row>
    <row r="33" spans="1:9" x14ac:dyDescent="0.35">
      <c r="A33" s="181" t="str">
        <f>Lists!C:C</f>
        <v>ECU001</v>
      </c>
      <c r="B33" s="182">
        <f t="shared" si="0"/>
        <v>1.3</v>
      </c>
      <c r="C33" s="182">
        <f t="shared" si="1"/>
        <v>3.8</v>
      </c>
      <c r="D33" s="182">
        <f t="shared" si="2"/>
        <v>0</v>
      </c>
      <c r="E33" s="182">
        <f t="shared" si="3"/>
        <v>0</v>
      </c>
      <c r="F33" s="182">
        <f>'Data Reliability'!B33</f>
        <v>2.5</v>
      </c>
      <c r="G33" s="183">
        <f>Reliability_updated!V33</f>
        <v>0.5</v>
      </c>
      <c r="H33" s="183">
        <f>'Data Reliability'!C33</f>
        <v>0</v>
      </c>
      <c r="I33" t="str">
        <f>IF(Reliability!B33="x","x",(IF(ROUNDUP(Reliability!B33,0)=1,"Very High",IF(ROUNDUP(Reliability!B33,0)=2,"High",IF(ROUNDUP(Reliability!B33,0)=3,"Medium",IF(ROUNDUP(Reliability!B33,0)=4,"Low","Very Low"))))))</f>
        <v>High</v>
      </c>
    </row>
    <row r="34" spans="1:9" x14ac:dyDescent="0.35">
      <c r="A34" s="181" t="str">
        <f>Lists!C:C</f>
        <v>ECU002</v>
      </c>
      <c r="B34" s="182">
        <f t="shared" si="0"/>
        <v>1.7</v>
      </c>
      <c r="C34" s="182">
        <f t="shared" si="1"/>
        <v>3.5</v>
      </c>
      <c r="D34" s="182">
        <f t="shared" si="2"/>
        <v>0</v>
      </c>
      <c r="E34" s="182">
        <f t="shared" si="3"/>
        <v>1.7</v>
      </c>
      <c r="F34" s="182">
        <f>'Data Reliability'!B34</f>
        <v>2.4</v>
      </c>
      <c r="G34" s="183">
        <f>Reliability_updated!V34</f>
        <v>0.5</v>
      </c>
      <c r="H34" s="183">
        <f>'Data Reliability'!C34</f>
        <v>1</v>
      </c>
      <c r="I34" t="str">
        <f>IF(Reliability!B34="x","x",(IF(ROUNDUP(Reliability!B34,0)=1,"Very High",IF(ROUNDUP(Reliability!B34,0)=2,"High",IF(ROUNDUP(Reliability!B34,0)=3,"Medium",IF(ROUNDUP(Reliability!B34,0)=4,"Low","Very Low"))))))</f>
        <v>High</v>
      </c>
    </row>
    <row r="35" spans="1:9" x14ac:dyDescent="0.35">
      <c r="A35" s="181" t="str">
        <f>Lists!C:C</f>
        <v>ECU003</v>
      </c>
      <c r="B35" s="182">
        <f t="shared" ref="B35:B66" si="4">ROUND(AVERAGE(C35:E35),1)</f>
        <v>1.1000000000000001</v>
      </c>
      <c r="C35" s="182">
        <f t="shared" ref="C35:C66" si="5">IF(F35="x","x",ROUND((5-(3-F35)/2*5),1))</f>
        <v>3.3</v>
      </c>
      <c r="D35" s="182">
        <f t="shared" ref="D35:D66" si="6">IF(G35&gt;365,5,ROUND((5-(365-G35)/364*5),1))</f>
        <v>0</v>
      </c>
      <c r="E35" s="182">
        <f t="shared" ref="E35:E66" si="7">IF(H35&gt;3,5,ROUND((5-(3-H35)/3*5),1))</f>
        <v>0</v>
      </c>
      <c r="F35" s="182">
        <f>'Data Reliability'!B35</f>
        <v>2.2999999999999998</v>
      </c>
      <c r="G35" s="183">
        <f>Reliability_updated!V35</f>
        <v>0.5</v>
      </c>
      <c r="H35" s="183">
        <f>'Data Reliability'!C35</f>
        <v>0</v>
      </c>
      <c r="I35" t="str">
        <f>IF(Reliability!B35="x","x",(IF(ROUNDUP(Reliability!B35,0)=1,"Very High",IF(ROUNDUP(Reliability!B35,0)=2,"High",IF(ROUNDUP(Reliability!B35,0)=3,"Medium",IF(ROUNDUP(Reliability!B35,0)=4,"Low","Very Low"))))))</f>
        <v>High</v>
      </c>
    </row>
    <row r="36" spans="1:9" x14ac:dyDescent="0.35">
      <c r="A36" s="181" t="str">
        <f>Lists!C:C</f>
        <v>ECU004</v>
      </c>
      <c r="B36" s="182">
        <f t="shared" si="4"/>
        <v>0.7</v>
      </c>
      <c r="C36" s="182">
        <f t="shared" si="5"/>
        <v>2</v>
      </c>
      <c r="D36" s="182">
        <f t="shared" si="6"/>
        <v>0</v>
      </c>
      <c r="E36" s="182">
        <f t="shared" si="7"/>
        <v>0</v>
      </c>
      <c r="F36" s="182">
        <f>'Data Reliability'!B36</f>
        <v>1.8</v>
      </c>
      <c r="G36" s="183">
        <f>Reliability_updated!V36</f>
        <v>0.5</v>
      </c>
      <c r="H36" s="183">
        <f>'Data Reliability'!C36</f>
        <v>0</v>
      </c>
      <c r="I36" t="str">
        <f>IF(Reliability!B36="x","x",(IF(ROUNDUP(Reliability!B36,0)=1,"Very High",IF(ROUNDUP(Reliability!B36,0)=2,"High",IF(ROUNDUP(Reliability!B36,0)=3,"Medium",IF(ROUNDUP(Reliability!B36,0)=4,"Low","Very Low"))))))</f>
        <v>Very High</v>
      </c>
    </row>
    <row r="37" spans="1:9" x14ac:dyDescent="0.35">
      <c r="A37" s="181" t="str">
        <f>Lists!C:C</f>
        <v>EGY004</v>
      </c>
      <c r="B37" s="182">
        <f t="shared" si="4"/>
        <v>0.5</v>
      </c>
      <c r="C37" s="182">
        <f t="shared" si="5"/>
        <v>1.3</v>
      </c>
      <c r="D37" s="182">
        <f t="shared" si="6"/>
        <v>0.1</v>
      </c>
      <c r="E37" s="182">
        <f t="shared" si="7"/>
        <v>0</v>
      </c>
      <c r="F37" s="182">
        <f>'Data Reliability'!B37</f>
        <v>1.5</v>
      </c>
      <c r="G37" s="183">
        <f>Reliability_updated!V37</f>
        <v>8</v>
      </c>
      <c r="H37" s="183">
        <f>'Data Reliability'!C37</f>
        <v>0</v>
      </c>
      <c r="I37" t="str">
        <f>IF(Reliability!B37="x","x",(IF(ROUNDUP(Reliability!B37,0)=1,"Very High",IF(ROUNDUP(Reliability!B37,0)=2,"High",IF(ROUNDUP(Reliability!B37,0)=3,"Medium",IF(ROUNDUP(Reliability!B37,0)=4,"Low","Very Low"))))))</f>
        <v>Very High</v>
      </c>
    </row>
    <row r="38" spans="1:9" x14ac:dyDescent="0.35">
      <c r="A38" s="181" t="str">
        <f>Lists!C:C</f>
        <v>ERI001</v>
      </c>
      <c r="B38" s="182">
        <f t="shared" si="4"/>
        <v>1.4</v>
      </c>
      <c r="C38" s="182">
        <f t="shared" si="5"/>
        <v>4</v>
      </c>
      <c r="D38" s="182">
        <f t="shared" si="6"/>
        <v>0.1</v>
      </c>
      <c r="E38" s="182">
        <f t="shared" si="7"/>
        <v>0</v>
      </c>
      <c r="F38" s="182">
        <f>'Data Reliability'!B38</f>
        <v>2.6</v>
      </c>
      <c r="G38" s="183">
        <f>Reliability_updated!V38</f>
        <v>5.4</v>
      </c>
      <c r="H38" s="183">
        <f>'Data Reliability'!C38</f>
        <v>0</v>
      </c>
      <c r="I38" t="str">
        <f>IF(Reliability!B38="x","x",(IF(ROUNDUP(Reliability!B38,0)=1,"Very High",IF(ROUNDUP(Reliability!B38,0)=2,"High",IF(ROUNDUP(Reliability!B38,0)=3,"Medium",IF(ROUNDUP(Reliability!B38,0)=4,"Low","Very Low"))))))</f>
        <v>High</v>
      </c>
    </row>
    <row r="39" spans="1:9" x14ac:dyDescent="0.35">
      <c r="A39" s="181" t="str">
        <f>Lists!C:C</f>
        <v>ESP002</v>
      </c>
      <c r="B39" s="182">
        <f t="shared" si="4"/>
        <v>0.8</v>
      </c>
      <c r="C39" s="182">
        <f t="shared" si="5"/>
        <v>2.2999999999999998</v>
      </c>
      <c r="D39" s="182">
        <f t="shared" si="6"/>
        <v>0.1</v>
      </c>
      <c r="E39" s="182">
        <f t="shared" si="7"/>
        <v>0</v>
      </c>
      <c r="F39" s="182">
        <f>'Data Reliability'!B39</f>
        <v>1.9</v>
      </c>
      <c r="G39" s="183">
        <f>Reliability_updated!V39</f>
        <v>6.4</v>
      </c>
      <c r="H39" s="183">
        <f>'Data Reliability'!C39</f>
        <v>0</v>
      </c>
      <c r="I39" t="str">
        <f>IF(Reliability!B39="x","x",(IF(ROUNDUP(Reliability!B39,0)=1,"Very High",IF(ROUNDUP(Reliability!B39,0)=2,"High",IF(ROUNDUP(Reliability!B39,0)=3,"Medium",IF(ROUNDUP(Reliability!B39,0)=4,"Low","Very Low"))))))</f>
        <v>Very High</v>
      </c>
    </row>
    <row r="40" spans="1:9" x14ac:dyDescent="0.35">
      <c r="A40" s="181" t="str">
        <f>Lists!C:C</f>
        <v>ETH001</v>
      </c>
      <c r="B40" s="182">
        <f t="shared" si="4"/>
        <v>1.1000000000000001</v>
      </c>
      <c r="C40" s="182">
        <f t="shared" si="5"/>
        <v>3.3</v>
      </c>
      <c r="D40" s="182">
        <f t="shared" si="6"/>
        <v>0</v>
      </c>
      <c r="E40" s="182">
        <f t="shared" si="7"/>
        <v>0</v>
      </c>
      <c r="F40" s="182">
        <f>'Data Reliability'!B40</f>
        <v>2.2999999999999998</v>
      </c>
      <c r="G40" s="183">
        <f>Reliability_updated!V40</f>
        <v>3</v>
      </c>
      <c r="H40" s="183">
        <f>'Data Reliability'!C40</f>
        <v>0</v>
      </c>
      <c r="I40" t="str">
        <f>IF(Reliability!B40="x","x",(IF(ROUNDUP(Reliability!B40,0)=1,"Very High",IF(ROUNDUP(Reliability!B40,0)=2,"High",IF(ROUNDUP(Reliability!B40,0)=3,"Medium",IF(ROUNDUP(Reliability!B40,0)=4,"Low","Very Low"))))))</f>
        <v>High</v>
      </c>
    </row>
    <row r="41" spans="1:9" x14ac:dyDescent="0.35">
      <c r="A41" s="181" t="str">
        <f>Lists!C:C</f>
        <v>ETH003</v>
      </c>
      <c r="B41" s="182">
        <f t="shared" si="4"/>
        <v>1.6</v>
      </c>
      <c r="C41" s="182">
        <f t="shared" si="5"/>
        <v>3</v>
      </c>
      <c r="D41" s="182">
        <f t="shared" si="6"/>
        <v>0</v>
      </c>
      <c r="E41" s="182">
        <f t="shared" si="7"/>
        <v>1.7</v>
      </c>
      <c r="F41" s="182">
        <f>'Data Reliability'!B41</f>
        <v>2.2000000000000002</v>
      </c>
      <c r="G41" s="183">
        <f>Reliability_updated!V41</f>
        <v>3</v>
      </c>
      <c r="H41" s="183">
        <f>'Data Reliability'!C41</f>
        <v>1</v>
      </c>
      <c r="I41" t="str">
        <f>IF(Reliability!B41="x","x",(IF(ROUNDUP(Reliability!B41,0)=1,"Very High",IF(ROUNDUP(Reliability!B41,0)=2,"High",IF(ROUNDUP(Reliability!B41,0)=3,"Medium",IF(ROUNDUP(Reliability!B41,0)=4,"Low","Very Low"))))))</f>
        <v>High</v>
      </c>
    </row>
    <row r="42" spans="1:9" x14ac:dyDescent="0.35">
      <c r="A42" s="181" t="str">
        <f>Lists!C:C</f>
        <v>ETH006</v>
      </c>
      <c r="B42" s="182">
        <f t="shared" si="4"/>
        <v>1.1000000000000001</v>
      </c>
      <c r="C42" s="182">
        <f t="shared" si="5"/>
        <v>3.3</v>
      </c>
      <c r="D42" s="182">
        <f t="shared" si="6"/>
        <v>0</v>
      </c>
      <c r="E42" s="182">
        <f t="shared" si="7"/>
        <v>0</v>
      </c>
      <c r="F42" s="182">
        <f>'Data Reliability'!B42</f>
        <v>2.2999999999999998</v>
      </c>
      <c r="G42" s="183">
        <f>Reliability_updated!V42</f>
        <v>3</v>
      </c>
      <c r="H42" s="183">
        <f>'Data Reliability'!C42</f>
        <v>0</v>
      </c>
      <c r="I42" t="str">
        <f>IF(Reliability!B42="x","x",(IF(ROUNDUP(Reliability!B42,0)=1,"Very High",IF(ROUNDUP(Reliability!B42,0)=2,"High",IF(ROUNDUP(Reliability!B42,0)=3,"Medium",IF(ROUNDUP(Reliability!B42,0)=4,"Low","Very Low"))))))</f>
        <v>High</v>
      </c>
    </row>
    <row r="43" spans="1:9" x14ac:dyDescent="0.35">
      <c r="A43" s="181" t="str">
        <f>Lists!C:C</f>
        <v>GRC002</v>
      </c>
      <c r="B43" s="182">
        <f t="shared" si="4"/>
        <v>1</v>
      </c>
      <c r="C43" s="182">
        <f t="shared" si="5"/>
        <v>3</v>
      </c>
      <c r="D43" s="182">
        <f t="shared" si="6"/>
        <v>0.1</v>
      </c>
      <c r="E43" s="182">
        <f t="shared" si="7"/>
        <v>0</v>
      </c>
      <c r="F43" s="182">
        <f>'Data Reliability'!B43</f>
        <v>2.2000000000000002</v>
      </c>
      <c r="G43" s="183">
        <f>Reliability_updated!V43</f>
        <v>6.2</v>
      </c>
      <c r="H43" s="183">
        <f>'Data Reliability'!C43</f>
        <v>0</v>
      </c>
      <c r="I43" t="str">
        <f>IF(Reliability!B43="x","x",(IF(ROUNDUP(Reliability!B43,0)=1,"Very High",IF(ROUNDUP(Reliability!B43,0)=2,"High",IF(ROUNDUP(Reliability!B43,0)=3,"Medium",IF(ROUNDUP(Reliability!B43,0)=4,"Low","Very Low"))))))</f>
        <v>Very High</v>
      </c>
    </row>
    <row r="44" spans="1:9" x14ac:dyDescent="0.35">
      <c r="A44" s="181" t="str">
        <f>Lists!C:C</f>
        <v>GTM001</v>
      </c>
      <c r="B44" s="182">
        <f t="shared" si="4"/>
        <v>1.2</v>
      </c>
      <c r="C44" s="182">
        <f t="shared" si="5"/>
        <v>3.5</v>
      </c>
      <c r="D44" s="182">
        <f t="shared" si="6"/>
        <v>0</v>
      </c>
      <c r="E44" s="182">
        <f t="shared" si="7"/>
        <v>0</v>
      </c>
      <c r="F44" s="182">
        <f>'Data Reliability'!B44</f>
        <v>2.4</v>
      </c>
      <c r="G44" s="183">
        <f>Reliability_updated!V44</f>
        <v>0.5</v>
      </c>
      <c r="H44" s="183">
        <f>'Data Reliability'!C44</f>
        <v>0</v>
      </c>
      <c r="I44" t="str">
        <f>IF(Reliability!B44="x","x",(IF(ROUNDUP(Reliability!B44,0)=1,"Very High",IF(ROUNDUP(Reliability!B44,0)=2,"High",IF(ROUNDUP(Reliability!B44,0)=3,"Medium",IF(ROUNDUP(Reliability!B44,0)=4,"Low","Very Low"))))))</f>
        <v>High</v>
      </c>
    </row>
    <row r="45" spans="1:9" x14ac:dyDescent="0.35">
      <c r="A45" s="181" t="str">
        <f>Lists!C:C</f>
        <v>HND001</v>
      </c>
      <c r="B45" s="182">
        <f t="shared" si="4"/>
        <v>1</v>
      </c>
      <c r="C45" s="182">
        <f t="shared" si="5"/>
        <v>3</v>
      </c>
      <c r="D45" s="182">
        <f t="shared" si="6"/>
        <v>0</v>
      </c>
      <c r="E45" s="182">
        <f t="shared" si="7"/>
        <v>0</v>
      </c>
      <c r="F45" s="182">
        <f>'Data Reliability'!B45</f>
        <v>2.2000000000000002</v>
      </c>
      <c r="G45" s="183">
        <f>Reliability_updated!V45</f>
        <v>0.5</v>
      </c>
      <c r="H45" s="183">
        <f>'Data Reliability'!C45</f>
        <v>0</v>
      </c>
      <c r="I45" t="str">
        <f>IF(Reliability!B45="x","x",(IF(ROUNDUP(Reliability!B45,0)=1,"Very High",IF(ROUNDUP(Reliability!B45,0)=2,"High",IF(ROUNDUP(Reliability!B45,0)=3,"Medium",IF(ROUNDUP(Reliability!B45,0)=4,"Low","Very Low"))))))</f>
        <v>Very High</v>
      </c>
    </row>
    <row r="46" spans="1:9" x14ac:dyDescent="0.35">
      <c r="A46" s="181" t="str">
        <f>Lists!C:C</f>
        <v>HTI001</v>
      </c>
      <c r="B46" s="182">
        <f t="shared" si="4"/>
        <v>0.8</v>
      </c>
      <c r="C46" s="182">
        <f t="shared" si="5"/>
        <v>2.2999999999999998</v>
      </c>
      <c r="D46" s="182">
        <f t="shared" si="6"/>
        <v>0.1</v>
      </c>
      <c r="E46" s="182">
        <f t="shared" si="7"/>
        <v>0</v>
      </c>
      <c r="F46" s="182">
        <f>'Data Reliability'!B46</f>
        <v>1.9</v>
      </c>
      <c r="G46" s="183">
        <f>Reliability_updated!V46</f>
        <v>5.9</v>
      </c>
      <c r="H46" s="183">
        <f>'Data Reliability'!C46</f>
        <v>0</v>
      </c>
      <c r="I46" t="str">
        <f>IF(Reliability!B46="x","x",(IF(ROUNDUP(Reliability!B46,0)=1,"Very High",IF(ROUNDUP(Reliability!B46,0)=2,"High",IF(ROUNDUP(Reliability!B46,0)=3,"Medium",IF(ROUNDUP(Reliability!B46,0)=4,"Low","Very Low"))))))</f>
        <v>Very High</v>
      </c>
    </row>
    <row r="47" spans="1:9" x14ac:dyDescent="0.35">
      <c r="A47" s="181" t="str">
        <f>Lists!C:C</f>
        <v>IDN002</v>
      </c>
      <c r="B47" s="182">
        <f t="shared" si="4"/>
        <v>1</v>
      </c>
      <c r="C47" s="182">
        <f t="shared" si="5"/>
        <v>3</v>
      </c>
      <c r="D47" s="182">
        <f t="shared" si="6"/>
        <v>0.1</v>
      </c>
      <c r="E47" s="182">
        <f t="shared" si="7"/>
        <v>0</v>
      </c>
      <c r="F47" s="182">
        <f>'Data Reliability'!B47</f>
        <v>2.2000000000000002</v>
      </c>
      <c r="G47" s="183">
        <f>Reliability_updated!V47</f>
        <v>5.6</v>
      </c>
      <c r="H47" s="183">
        <f>'Data Reliability'!C47</f>
        <v>0</v>
      </c>
      <c r="I47" t="str">
        <f>IF(Reliability!B47="x","x",(IF(ROUNDUP(Reliability!B47,0)=1,"Very High",IF(ROUNDUP(Reliability!B47,0)=2,"High",IF(ROUNDUP(Reliability!B47,0)=3,"Medium",IF(ROUNDUP(Reliability!B47,0)=4,"Low","Very Low"))))))</f>
        <v>Very High</v>
      </c>
    </row>
    <row r="48" spans="1:9" x14ac:dyDescent="0.35">
      <c r="A48" s="181" t="str">
        <f>Lists!C:C</f>
        <v>IND001</v>
      </c>
      <c r="B48" s="182">
        <f t="shared" si="4"/>
        <v>1.4</v>
      </c>
      <c r="C48" s="182">
        <f t="shared" si="5"/>
        <v>4</v>
      </c>
      <c r="D48" s="182">
        <f t="shared" si="6"/>
        <v>0.1</v>
      </c>
      <c r="E48" s="182">
        <f t="shared" si="7"/>
        <v>0</v>
      </c>
      <c r="F48" s="182">
        <f>'Data Reliability'!B48</f>
        <v>2.6</v>
      </c>
      <c r="G48" s="183">
        <f>Reliability_updated!V48</f>
        <v>4.9000000000000004</v>
      </c>
      <c r="H48" s="183">
        <f>'Data Reliability'!C48</f>
        <v>0</v>
      </c>
      <c r="I48" t="str">
        <f>IF(Reliability!B48="x","x",(IF(ROUNDUP(Reliability!B48,0)=1,"Very High",IF(ROUNDUP(Reliability!B48,0)=2,"High",IF(ROUNDUP(Reliability!B48,0)=3,"Medium",IF(ROUNDUP(Reliability!B48,0)=4,"Low","Very Low"))))))</f>
        <v>High</v>
      </c>
    </row>
    <row r="49" spans="1:9" x14ac:dyDescent="0.35">
      <c r="A49" s="181" t="str">
        <f>Lists!C:C</f>
        <v>IND002</v>
      </c>
      <c r="B49" s="182">
        <f t="shared" si="4"/>
        <v>1.4</v>
      </c>
      <c r="C49" s="182">
        <f t="shared" si="5"/>
        <v>4</v>
      </c>
      <c r="D49" s="182">
        <f t="shared" si="6"/>
        <v>0.1</v>
      </c>
      <c r="E49" s="182">
        <f t="shared" si="7"/>
        <v>0</v>
      </c>
      <c r="F49" s="182">
        <f>'Data Reliability'!B49</f>
        <v>2.6</v>
      </c>
      <c r="G49" s="183">
        <f>Reliability_updated!V49</f>
        <v>5.2</v>
      </c>
      <c r="H49" s="183">
        <f>'Data Reliability'!C49</f>
        <v>0</v>
      </c>
      <c r="I49" t="str">
        <f>IF(Reliability!B49="x","x",(IF(ROUNDUP(Reliability!B49,0)=1,"Very High",IF(ROUNDUP(Reliability!B49,0)=2,"High",IF(ROUNDUP(Reliability!B49,0)=3,"Medium",IF(ROUNDUP(Reliability!B49,0)=4,"Low","Very Low"))))))</f>
        <v>High</v>
      </c>
    </row>
    <row r="50" spans="1:9" x14ac:dyDescent="0.35">
      <c r="A50" s="181" t="str">
        <f>Lists!C:C</f>
        <v>IND007</v>
      </c>
      <c r="B50" s="182">
        <f t="shared" si="4"/>
        <v>1</v>
      </c>
      <c r="C50" s="182">
        <f t="shared" si="5"/>
        <v>2.8</v>
      </c>
      <c r="D50" s="182">
        <f t="shared" si="6"/>
        <v>0.1</v>
      </c>
      <c r="E50" s="182">
        <f t="shared" si="7"/>
        <v>0</v>
      </c>
      <c r="F50" s="182">
        <f>'Data Reliability'!B50</f>
        <v>2.1</v>
      </c>
      <c r="G50" s="183">
        <f>Reliability_updated!V50</f>
        <v>5</v>
      </c>
      <c r="H50" s="183">
        <f>'Data Reliability'!C50</f>
        <v>0</v>
      </c>
      <c r="I50" t="str">
        <f>IF(Reliability!B50="x","x",(IF(ROUNDUP(Reliability!B50,0)=1,"Very High",IF(ROUNDUP(Reliability!B50,0)=2,"High",IF(ROUNDUP(Reliability!B50,0)=3,"Medium",IF(ROUNDUP(Reliability!B50,0)=4,"Low","Very Low"))))))</f>
        <v>Very High</v>
      </c>
    </row>
    <row r="51" spans="1:9" x14ac:dyDescent="0.35">
      <c r="A51" s="181" t="str">
        <f>Lists!C:C</f>
        <v>IRN004</v>
      </c>
      <c r="B51" s="182">
        <f t="shared" si="4"/>
        <v>2</v>
      </c>
      <c r="C51" s="182">
        <f t="shared" si="5"/>
        <v>2.8</v>
      </c>
      <c r="D51" s="182">
        <f t="shared" si="6"/>
        <v>0</v>
      </c>
      <c r="E51" s="182">
        <f t="shared" si="7"/>
        <v>3.3</v>
      </c>
      <c r="F51" s="182">
        <f>'Data Reliability'!B51</f>
        <v>2.1</v>
      </c>
      <c r="G51" s="183">
        <f>Reliability_updated!V51</f>
        <v>4.4000000000000004</v>
      </c>
      <c r="H51" s="183">
        <f>'Data Reliability'!C51</f>
        <v>2</v>
      </c>
      <c r="I51" t="str">
        <f>IF(Reliability!B51="x","x",(IF(ROUNDUP(Reliability!B51,0)=1,"Very High",IF(ROUNDUP(Reliability!B51,0)=2,"High",IF(ROUNDUP(Reliability!B51,0)=3,"Medium",IF(ROUNDUP(Reliability!B51,0)=4,"Low","Very Low"))))))</f>
        <v>High</v>
      </c>
    </row>
    <row r="52" spans="1:9" x14ac:dyDescent="0.35">
      <c r="A52" s="181" t="str">
        <f>Lists!C:C</f>
        <v>IRQ002</v>
      </c>
      <c r="B52" s="182">
        <f t="shared" si="4"/>
        <v>1.1000000000000001</v>
      </c>
      <c r="C52" s="182">
        <f t="shared" si="5"/>
        <v>3.3</v>
      </c>
      <c r="D52" s="182">
        <f t="shared" si="6"/>
        <v>0.1</v>
      </c>
      <c r="E52" s="182">
        <f t="shared" si="7"/>
        <v>0</v>
      </c>
      <c r="F52" s="182">
        <f>'Data Reliability'!B52</f>
        <v>2.2999999999999998</v>
      </c>
      <c r="G52" s="183">
        <f>Reliability_updated!V52</f>
        <v>6.8</v>
      </c>
      <c r="H52" s="183">
        <f>'Data Reliability'!C52</f>
        <v>0</v>
      </c>
      <c r="I52" t="str">
        <f>IF(Reliability!B52="x","x",(IF(ROUNDUP(Reliability!B52,0)=1,"Very High",IF(ROUNDUP(Reliability!B52,0)=2,"High",IF(ROUNDUP(Reliability!B52,0)=3,"Medium",IF(ROUNDUP(Reliability!B52,0)=4,"Low","Very Low"))))))</f>
        <v>High</v>
      </c>
    </row>
    <row r="53" spans="1:9" x14ac:dyDescent="0.35">
      <c r="A53" s="181" t="str">
        <f>Lists!C:C</f>
        <v>ITA002</v>
      </c>
      <c r="B53" s="182">
        <f t="shared" si="4"/>
        <v>0.7</v>
      </c>
      <c r="C53" s="182">
        <f t="shared" si="5"/>
        <v>2</v>
      </c>
      <c r="D53" s="182">
        <f t="shared" si="6"/>
        <v>0.1</v>
      </c>
      <c r="E53" s="182">
        <f t="shared" si="7"/>
        <v>0</v>
      </c>
      <c r="F53" s="182">
        <f>'Data Reliability'!B53</f>
        <v>1.8</v>
      </c>
      <c r="G53" s="183">
        <f>Reliability_updated!V53</f>
        <v>6.4</v>
      </c>
      <c r="H53" s="183">
        <f>'Data Reliability'!C53</f>
        <v>0</v>
      </c>
      <c r="I53" t="str">
        <f>IF(Reliability!B53="x","x",(IF(ROUNDUP(Reliability!B53,0)=1,"Very High",IF(ROUNDUP(Reliability!B53,0)=2,"High",IF(ROUNDUP(Reliability!B53,0)=3,"Medium",IF(ROUNDUP(Reliability!B53,0)=4,"Low","Very Low"))))))</f>
        <v>Very High</v>
      </c>
    </row>
    <row r="54" spans="1:9" x14ac:dyDescent="0.35">
      <c r="A54" s="181" t="str">
        <f>Lists!C:C</f>
        <v>JOR002</v>
      </c>
      <c r="B54" s="182">
        <f t="shared" si="4"/>
        <v>1.3</v>
      </c>
      <c r="C54" s="182">
        <f t="shared" si="5"/>
        <v>3.8</v>
      </c>
      <c r="D54" s="182">
        <f t="shared" si="6"/>
        <v>0.1</v>
      </c>
      <c r="E54" s="182">
        <f t="shared" si="7"/>
        <v>0</v>
      </c>
      <c r="F54" s="182">
        <f>'Data Reliability'!B54</f>
        <v>2.5</v>
      </c>
      <c r="G54" s="183">
        <f>Reliability_updated!V54</f>
        <v>6.3</v>
      </c>
      <c r="H54" s="183">
        <f>'Data Reliability'!C54</f>
        <v>0</v>
      </c>
      <c r="I54" t="str">
        <f>IF(Reliability!B54="x","x",(IF(ROUNDUP(Reliability!B54,0)=1,"Very High",IF(ROUNDUP(Reliability!B54,0)=2,"High",IF(ROUNDUP(Reliability!B54,0)=3,"Medium",IF(ROUNDUP(Reliability!B54,0)=4,"Low","Very Low"))))))</f>
        <v>High</v>
      </c>
    </row>
    <row r="55" spans="1:9" x14ac:dyDescent="0.35">
      <c r="A55" s="181" t="str">
        <f>Lists!C:C</f>
        <v>KEN001</v>
      </c>
      <c r="B55" s="182">
        <f t="shared" si="4"/>
        <v>1.5</v>
      </c>
      <c r="C55" s="182">
        <f t="shared" si="5"/>
        <v>3.8</v>
      </c>
      <c r="D55" s="182">
        <f t="shared" si="6"/>
        <v>0.7</v>
      </c>
      <c r="E55" s="182">
        <f t="shared" si="7"/>
        <v>0</v>
      </c>
      <c r="F55" s="182">
        <f>'Data Reliability'!B55</f>
        <v>2.5</v>
      </c>
      <c r="G55" s="183">
        <f>Reliability_updated!V55</f>
        <v>55</v>
      </c>
      <c r="H55" s="183">
        <f>'Data Reliability'!C55</f>
        <v>0</v>
      </c>
      <c r="I55" t="str">
        <f>IF(Reliability!B55="x","x",(IF(ROUNDUP(Reliability!B55,0)=1,"Very High",IF(ROUNDUP(Reliability!B55,0)=2,"High",IF(ROUNDUP(Reliability!B55,0)=3,"Medium",IF(ROUNDUP(Reliability!B55,0)=4,"Low","Very Low"))))))</f>
        <v>High</v>
      </c>
    </row>
    <row r="56" spans="1:9" x14ac:dyDescent="0.35">
      <c r="A56" s="181" t="str">
        <f>Lists!C:C</f>
        <v>KEN002</v>
      </c>
      <c r="B56" s="182">
        <f t="shared" si="4"/>
        <v>1.2</v>
      </c>
      <c r="C56" s="182">
        <f t="shared" si="5"/>
        <v>2</v>
      </c>
      <c r="D56" s="182">
        <f t="shared" si="6"/>
        <v>0</v>
      </c>
      <c r="E56" s="182">
        <f t="shared" si="7"/>
        <v>1.7</v>
      </c>
      <c r="F56" s="182">
        <f>'Data Reliability'!B56</f>
        <v>1.8</v>
      </c>
      <c r="G56" s="183">
        <f>Reliability_updated!V56</f>
        <v>3.5</v>
      </c>
      <c r="H56" s="183">
        <f>'Data Reliability'!C56</f>
        <v>1</v>
      </c>
      <c r="I56" t="str">
        <f>IF(Reliability!B56="x","x",(IF(ROUNDUP(Reliability!B56,0)=1,"Very High",IF(ROUNDUP(Reliability!B56,0)=2,"High",IF(ROUNDUP(Reliability!B56,0)=3,"Medium",IF(ROUNDUP(Reliability!B56,0)=4,"Low","Very Low"))))))</f>
        <v>High</v>
      </c>
    </row>
    <row r="57" spans="1:9" x14ac:dyDescent="0.35">
      <c r="A57" s="181" t="str">
        <f>Lists!C:C</f>
        <v>KEN003</v>
      </c>
      <c r="B57" s="182">
        <f t="shared" si="4"/>
        <v>1.7</v>
      </c>
      <c r="C57" s="182">
        <f t="shared" si="5"/>
        <v>3.5</v>
      </c>
      <c r="D57" s="182">
        <f t="shared" si="6"/>
        <v>0</v>
      </c>
      <c r="E57" s="182">
        <f t="shared" si="7"/>
        <v>1.7</v>
      </c>
      <c r="F57" s="182">
        <f>'Data Reliability'!B57</f>
        <v>2.4</v>
      </c>
      <c r="G57" s="183">
        <f>Reliability_updated!V57</f>
        <v>3.5</v>
      </c>
      <c r="H57" s="183">
        <f>'Data Reliability'!C57</f>
        <v>1</v>
      </c>
      <c r="I57" t="str">
        <f>IF(Reliability!B57="x","x",(IF(ROUNDUP(Reliability!B57,0)=1,"Very High",IF(ROUNDUP(Reliability!B57,0)=2,"High",IF(ROUNDUP(Reliability!B57,0)=3,"Medium",IF(ROUNDUP(Reliability!B57,0)=4,"Low","Very Low"))))))</f>
        <v>High</v>
      </c>
    </row>
    <row r="58" spans="1:9" x14ac:dyDescent="0.35">
      <c r="A58" s="181" t="str">
        <f>Lists!C:C</f>
        <v>LBN002</v>
      </c>
      <c r="B58" s="182">
        <f t="shared" si="4"/>
        <v>0.6</v>
      </c>
      <c r="C58" s="182">
        <f t="shared" si="5"/>
        <v>1.8</v>
      </c>
      <c r="D58" s="182">
        <f t="shared" si="6"/>
        <v>0.1</v>
      </c>
      <c r="E58" s="182">
        <f t="shared" si="7"/>
        <v>0</v>
      </c>
      <c r="F58" s="182">
        <f>'Data Reliability'!B58</f>
        <v>1.7</v>
      </c>
      <c r="G58" s="183">
        <f>Reliability_updated!V58</f>
        <v>6.5</v>
      </c>
      <c r="H58" s="183">
        <f>'Data Reliability'!C58</f>
        <v>0</v>
      </c>
      <c r="I58" t="str">
        <f>IF(Reliability!B58="x","x",(IF(ROUNDUP(Reliability!B58,0)=1,"Very High",IF(ROUNDUP(Reliability!B58,0)=2,"High",IF(ROUNDUP(Reliability!B58,0)=3,"Medium",IF(ROUNDUP(Reliability!B58,0)=4,"Low","Very Low"))))))</f>
        <v>Very High</v>
      </c>
    </row>
    <row r="59" spans="1:9" x14ac:dyDescent="0.35">
      <c r="A59" s="181" t="str">
        <f>Lists!C:C</f>
        <v>LBN006</v>
      </c>
      <c r="B59" s="182">
        <f t="shared" si="4"/>
        <v>0.5</v>
      </c>
      <c r="C59" s="182">
        <f t="shared" si="5"/>
        <v>1.5</v>
      </c>
      <c r="D59" s="182">
        <f t="shared" si="6"/>
        <v>0.1</v>
      </c>
      <c r="E59" s="182">
        <f t="shared" si="7"/>
        <v>0</v>
      </c>
      <c r="F59" s="182">
        <f>'Data Reliability'!B59</f>
        <v>1.6</v>
      </c>
      <c r="G59" s="183">
        <f>Reliability_updated!V59</f>
        <v>6.5</v>
      </c>
      <c r="H59" s="183">
        <f>'Data Reliability'!C59</f>
        <v>0</v>
      </c>
      <c r="I59" t="str">
        <f>IF(Reliability!B59="x","x",(IF(ROUNDUP(Reliability!B59,0)=1,"Very High",IF(ROUNDUP(Reliability!B59,0)=2,"High",IF(ROUNDUP(Reliability!B59,0)=3,"Medium",IF(ROUNDUP(Reliability!B59,0)=4,"Low","Very Low"))))))</f>
        <v>Very High</v>
      </c>
    </row>
    <row r="60" spans="1:9" x14ac:dyDescent="0.35">
      <c r="A60" s="181" t="str">
        <f>Lists!C:C</f>
        <v>LBY002</v>
      </c>
      <c r="B60" s="182">
        <f t="shared" si="4"/>
        <v>0.1</v>
      </c>
      <c r="C60" s="182">
        <f t="shared" si="5"/>
        <v>0.3</v>
      </c>
      <c r="D60" s="182">
        <f t="shared" si="6"/>
        <v>0.1</v>
      </c>
      <c r="E60" s="182">
        <f t="shared" si="7"/>
        <v>0</v>
      </c>
      <c r="F60" s="182">
        <f>'Data Reliability'!B60</f>
        <v>1.1000000000000001</v>
      </c>
      <c r="G60" s="183">
        <f>Reliability_updated!V60</f>
        <v>6.5</v>
      </c>
      <c r="H60" s="183">
        <f>'Data Reliability'!C60</f>
        <v>0</v>
      </c>
      <c r="I60" t="str">
        <f>IF(Reliability!B60="x","x",(IF(ROUNDUP(Reliability!B60,0)=1,"Very High",IF(ROUNDUP(Reliability!B60,0)=2,"High",IF(ROUNDUP(Reliability!B60,0)=3,"Medium",IF(ROUNDUP(Reliability!B60,0)=4,"Low","Very Low"))))))</f>
        <v>Very High</v>
      </c>
    </row>
    <row r="61" spans="1:9" x14ac:dyDescent="0.35">
      <c r="A61" s="181" t="str">
        <f>Lists!C:C</f>
        <v>LBY004</v>
      </c>
      <c r="B61" s="182">
        <f t="shared" si="4"/>
        <v>0.6</v>
      </c>
      <c r="C61" s="182">
        <f t="shared" si="5"/>
        <v>1.8</v>
      </c>
      <c r="D61" s="182">
        <f t="shared" si="6"/>
        <v>0.1</v>
      </c>
      <c r="E61" s="182">
        <f t="shared" si="7"/>
        <v>0</v>
      </c>
      <c r="F61" s="182">
        <f>'Data Reliability'!B61</f>
        <v>1.7</v>
      </c>
      <c r="G61" s="183">
        <f>Reliability_updated!V61</f>
        <v>6.5</v>
      </c>
      <c r="H61" s="183">
        <f>'Data Reliability'!C61</f>
        <v>0</v>
      </c>
      <c r="I61" t="str">
        <f>IF(Reliability!B61="x","x",(IF(ROUNDUP(Reliability!B61,0)=1,"Very High",IF(ROUNDUP(Reliability!B61,0)=2,"High",IF(ROUNDUP(Reliability!B61,0)=3,"Medium",IF(ROUNDUP(Reliability!B61,0)=4,"Low","Very Low"))))))</f>
        <v>Very High</v>
      </c>
    </row>
    <row r="62" spans="1:9" x14ac:dyDescent="0.35">
      <c r="A62" s="181" t="str">
        <f>Lists!C:C</f>
        <v>LBY005</v>
      </c>
      <c r="B62" s="182">
        <f t="shared" si="4"/>
        <v>0.1</v>
      </c>
      <c r="C62" s="182">
        <f t="shared" si="5"/>
        <v>0.3</v>
      </c>
      <c r="D62" s="182">
        <f t="shared" si="6"/>
        <v>0.1</v>
      </c>
      <c r="E62" s="182">
        <f t="shared" si="7"/>
        <v>0</v>
      </c>
      <c r="F62" s="182">
        <f>'Data Reliability'!B62</f>
        <v>1.1000000000000001</v>
      </c>
      <c r="G62" s="183">
        <f>Reliability_updated!V62</f>
        <v>6.5</v>
      </c>
      <c r="H62" s="183">
        <f>'Data Reliability'!C62</f>
        <v>0</v>
      </c>
      <c r="I62" t="str">
        <f>IF(Reliability!B62="x","x",(IF(ROUNDUP(Reliability!B62,0)=1,"Very High",IF(ROUNDUP(Reliability!B62,0)=2,"High",IF(ROUNDUP(Reliability!B62,0)=3,"Medium",IF(ROUNDUP(Reliability!B62,0)=4,"Low","Very Low"))))))</f>
        <v>Very High</v>
      </c>
    </row>
    <row r="63" spans="1:9" x14ac:dyDescent="0.35">
      <c r="A63" s="181" t="str">
        <f>Lists!C:C</f>
        <v>LSO004</v>
      </c>
      <c r="B63" s="182">
        <f t="shared" si="4"/>
        <v>2.4</v>
      </c>
      <c r="C63" s="182">
        <f t="shared" si="5"/>
        <v>2.2999999999999998</v>
      </c>
      <c r="D63" s="182">
        <f t="shared" si="6"/>
        <v>0</v>
      </c>
      <c r="E63" s="182">
        <f t="shared" si="7"/>
        <v>5</v>
      </c>
      <c r="F63" s="182">
        <f>'Data Reliability'!B63</f>
        <v>1.9</v>
      </c>
      <c r="G63" s="183">
        <f>Reliability_updated!V63</f>
        <v>2.6</v>
      </c>
      <c r="H63" s="183">
        <f>'Data Reliability'!C63</f>
        <v>3</v>
      </c>
      <c r="I63" t="str">
        <f>IF(Reliability!B63="x","x",(IF(ROUNDUP(Reliability!B63,0)=1,"Very High",IF(ROUNDUP(Reliability!B63,0)=2,"High",IF(ROUNDUP(Reliability!B63,0)=3,"Medium",IF(ROUNDUP(Reliability!B63,0)=4,"Low","Very Low"))))))</f>
        <v>Medium</v>
      </c>
    </row>
    <row r="64" spans="1:9" x14ac:dyDescent="0.35">
      <c r="A64" s="181" t="str">
        <f>Lists!C:C</f>
        <v>MAR002</v>
      </c>
      <c r="B64" s="182">
        <f t="shared" si="4"/>
        <v>0.7</v>
      </c>
      <c r="C64" s="182">
        <f t="shared" si="5"/>
        <v>2</v>
      </c>
      <c r="D64" s="182">
        <f t="shared" si="6"/>
        <v>0.1</v>
      </c>
      <c r="E64" s="182">
        <f t="shared" si="7"/>
        <v>0</v>
      </c>
      <c r="F64" s="182">
        <f>'Data Reliability'!B64</f>
        <v>1.8</v>
      </c>
      <c r="G64" s="183">
        <f>Reliability_updated!V64</f>
        <v>8</v>
      </c>
      <c r="H64" s="183">
        <f>'Data Reliability'!C64</f>
        <v>0</v>
      </c>
      <c r="I64" t="str">
        <f>IF(Reliability!B64="x","x",(IF(ROUNDUP(Reliability!B64,0)=1,"Very High",IF(ROUNDUP(Reliability!B64,0)=2,"High",IF(ROUNDUP(Reliability!B64,0)=3,"Medium",IF(ROUNDUP(Reliability!B64,0)=4,"Low","Very Low"))))))</f>
        <v>Very High</v>
      </c>
    </row>
    <row r="65" spans="1:9" x14ac:dyDescent="0.35">
      <c r="A65" s="181" t="str">
        <f>Lists!C:C</f>
        <v>MDA002</v>
      </c>
      <c r="B65" s="182">
        <f t="shared" si="4"/>
        <v>0.9</v>
      </c>
      <c r="C65" s="182">
        <f t="shared" si="5"/>
        <v>2.8</v>
      </c>
      <c r="D65" s="182">
        <f t="shared" si="6"/>
        <v>0</v>
      </c>
      <c r="E65" s="182">
        <f t="shared" si="7"/>
        <v>0</v>
      </c>
      <c r="F65" s="182">
        <f>'Data Reliability'!B65</f>
        <v>2.1</v>
      </c>
      <c r="G65" s="183">
        <f>Reliability_updated!V65</f>
        <v>3.1</v>
      </c>
      <c r="H65" s="183">
        <f>'Data Reliability'!C65</f>
        <v>0</v>
      </c>
      <c r="I65" t="str">
        <f>IF(Reliability!B65="x","x",(IF(ROUNDUP(Reliability!B65,0)=1,"Very High",IF(ROUNDUP(Reliability!B65,0)=2,"High",IF(ROUNDUP(Reliability!B65,0)=3,"Medium",IF(ROUNDUP(Reliability!B65,0)=4,"Low","Very Low"))))))</f>
        <v>Very High</v>
      </c>
    </row>
    <row r="66" spans="1:9" x14ac:dyDescent="0.35">
      <c r="A66" s="181" t="str">
        <f>Lists!C:C</f>
        <v>MDG002</v>
      </c>
      <c r="B66" s="182">
        <f t="shared" si="4"/>
        <v>2.4</v>
      </c>
      <c r="C66" s="182">
        <f t="shared" si="5"/>
        <v>4</v>
      </c>
      <c r="D66" s="182">
        <f t="shared" si="6"/>
        <v>0</v>
      </c>
      <c r="E66" s="182">
        <f t="shared" si="7"/>
        <v>3.3</v>
      </c>
      <c r="F66" s="182">
        <f>'Data Reliability'!B66</f>
        <v>2.6</v>
      </c>
      <c r="G66" s="183">
        <f>Reliability_updated!V66</f>
        <v>4.0999999999999996</v>
      </c>
      <c r="H66" s="183">
        <f>'Data Reliability'!C66</f>
        <v>2</v>
      </c>
      <c r="I66" t="str">
        <f>IF(Reliability!B66="x","x",(IF(ROUNDUP(Reliability!B66,0)=1,"Very High",IF(ROUNDUP(Reliability!B66,0)=2,"High",IF(ROUNDUP(Reliability!B66,0)=3,"Medium",IF(ROUNDUP(Reliability!B66,0)=4,"Low","Very Low"))))))</f>
        <v>Medium</v>
      </c>
    </row>
    <row r="67" spans="1:9" x14ac:dyDescent="0.35">
      <c r="A67" s="181" t="str">
        <f>Lists!C:C</f>
        <v>MEX003</v>
      </c>
      <c r="B67" s="182">
        <f t="shared" ref="B67:B98" si="8">ROUND(AVERAGE(C67:E67),1)</f>
        <v>1.1000000000000001</v>
      </c>
      <c r="C67" s="182">
        <f t="shared" ref="C67:C98" si="9">IF(F67="x","x",ROUND((5-(3-F67)/2*5),1))</f>
        <v>3.3</v>
      </c>
      <c r="D67" s="182">
        <f t="shared" ref="D67:D98" si="10">IF(G67&gt;365,5,ROUND((5-(365-G67)/364*5),1))</f>
        <v>0</v>
      </c>
      <c r="E67" s="182">
        <f t="shared" ref="E67:E98" si="11">IF(H67&gt;3,5,ROUND((5-(3-H67)/3*5),1))</f>
        <v>0</v>
      </c>
      <c r="F67" s="182">
        <f>'Data Reliability'!B67</f>
        <v>2.2999999999999998</v>
      </c>
      <c r="G67" s="183">
        <f>Reliability_updated!V67</f>
        <v>0.5</v>
      </c>
      <c r="H67" s="183">
        <f>'Data Reliability'!C67</f>
        <v>0</v>
      </c>
      <c r="I67" t="str">
        <f>IF(Reliability!B67="x","x",(IF(ROUNDUP(Reliability!B67,0)=1,"Very High",IF(ROUNDUP(Reliability!B67,0)=2,"High",IF(ROUNDUP(Reliability!B67,0)=3,"Medium",IF(ROUNDUP(Reliability!B67,0)=4,"Low","Very Low"))))))</f>
        <v>High</v>
      </c>
    </row>
    <row r="68" spans="1:9" x14ac:dyDescent="0.35">
      <c r="A68" s="181" t="str">
        <f>Lists!C:C</f>
        <v>MLI001</v>
      </c>
      <c r="B68" s="182">
        <f t="shared" si="8"/>
        <v>0.5</v>
      </c>
      <c r="C68" s="182">
        <f t="shared" si="9"/>
        <v>1.5</v>
      </c>
      <c r="D68" s="182">
        <f t="shared" si="10"/>
        <v>0.1</v>
      </c>
      <c r="E68" s="182">
        <f t="shared" si="11"/>
        <v>0</v>
      </c>
      <c r="F68" s="182">
        <f>'Data Reliability'!B68</f>
        <v>1.6</v>
      </c>
      <c r="G68" s="183">
        <f>Reliability_updated!V68</f>
        <v>6.4</v>
      </c>
      <c r="H68" s="183">
        <f>'Data Reliability'!C68</f>
        <v>0</v>
      </c>
      <c r="I68" t="str">
        <f>IF(Reliability!B68="x","x",(IF(ROUNDUP(Reliability!B68,0)=1,"Very High",IF(ROUNDUP(Reliability!B68,0)=2,"High",IF(ROUNDUP(Reliability!B68,0)=3,"Medium",IF(ROUNDUP(Reliability!B68,0)=4,"Low","Very Low"))))))</f>
        <v>Very High</v>
      </c>
    </row>
    <row r="69" spans="1:9" x14ac:dyDescent="0.35">
      <c r="A69" s="181" t="str">
        <f>Lists!C:C</f>
        <v>MMR001</v>
      </c>
      <c r="B69" s="182">
        <f t="shared" si="8"/>
        <v>0.8</v>
      </c>
      <c r="C69" s="182">
        <f t="shared" si="9"/>
        <v>2.2999999999999998</v>
      </c>
      <c r="D69" s="182">
        <f t="shared" si="10"/>
        <v>0.1</v>
      </c>
      <c r="E69" s="182">
        <f t="shared" si="11"/>
        <v>0</v>
      </c>
      <c r="F69" s="182">
        <f>'Data Reliability'!B69</f>
        <v>1.9</v>
      </c>
      <c r="G69" s="183">
        <f>Reliability_updated!V69</f>
        <v>4.7</v>
      </c>
      <c r="H69" s="183">
        <f>'Data Reliability'!C69</f>
        <v>0</v>
      </c>
      <c r="I69" t="str">
        <f>IF(Reliability!B69="x","x",(IF(ROUNDUP(Reliability!B69,0)=1,"Very High",IF(ROUNDUP(Reliability!B69,0)=2,"High",IF(ROUNDUP(Reliability!B69,0)=3,"Medium",IF(ROUNDUP(Reliability!B69,0)=4,"Low","Very Low"))))))</f>
        <v>Very High</v>
      </c>
    </row>
    <row r="70" spans="1:9" x14ac:dyDescent="0.35">
      <c r="A70" s="181" t="str">
        <f>Lists!C:C</f>
        <v>MMR002</v>
      </c>
      <c r="B70" s="182">
        <f t="shared" si="8"/>
        <v>0.8</v>
      </c>
      <c r="C70" s="182">
        <f t="shared" si="9"/>
        <v>2.2999999999999998</v>
      </c>
      <c r="D70" s="182">
        <f t="shared" si="10"/>
        <v>0.1</v>
      </c>
      <c r="E70" s="182">
        <f t="shared" si="11"/>
        <v>0</v>
      </c>
      <c r="F70" s="182">
        <f>'Data Reliability'!B70</f>
        <v>1.9</v>
      </c>
      <c r="G70" s="183">
        <f>Reliability_updated!V70</f>
        <v>4.7</v>
      </c>
      <c r="H70" s="183">
        <f>'Data Reliability'!C70</f>
        <v>0</v>
      </c>
      <c r="I70" t="str">
        <f>IF(Reliability!B70="x","x",(IF(ROUNDUP(Reliability!B70,0)=1,"Very High",IF(ROUNDUP(Reliability!B70,0)=2,"High",IF(ROUNDUP(Reliability!B70,0)=3,"Medium",IF(ROUNDUP(Reliability!B70,0)=4,"Low","Very Low"))))))</f>
        <v>Very High</v>
      </c>
    </row>
    <row r="71" spans="1:9" x14ac:dyDescent="0.35">
      <c r="A71" s="181" t="str">
        <f>Lists!C:C</f>
        <v>MMR003</v>
      </c>
      <c r="B71" s="182">
        <f t="shared" si="8"/>
        <v>0.8</v>
      </c>
      <c r="C71" s="182">
        <f t="shared" si="9"/>
        <v>2.2999999999999998</v>
      </c>
      <c r="D71" s="182">
        <f t="shared" si="10"/>
        <v>0.1</v>
      </c>
      <c r="E71" s="182">
        <f t="shared" si="11"/>
        <v>0</v>
      </c>
      <c r="F71" s="182">
        <f>'Data Reliability'!B71</f>
        <v>1.9</v>
      </c>
      <c r="G71" s="183">
        <f>Reliability_updated!V71</f>
        <v>4.7</v>
      </c>
      <c r="H71" s="183">
        <f>'Data Reliability'!C71</f>
        <v>0</v>
      </c>
      <c r="I71" t="str">
        <f>IF(Reliability!B71="x","x",(IF(ROUNDUP(Reliability!B71,0)=1,"Very High",IF(ROUNDUP(Reliability!B71,0)=2,"High",IF(ROUNDUP(Reliability!B71,0)=3,"Medium",IF(ROUNDUP(Reliability!B71,0)=4,"Low","Very Low"))))))</f>
        <v>Very High</v>
      </c>
    </row>
    <row r="72" spans="1:9" x14ac:dyDescent="0.35">
      <c r="A72" s="181" t="str">
        <f>Lists!C:C</f>
        <v>MMR004</v>
      </c>
      <c r="B72" s="182">
        <f t="shared" si="8"/>
        <v>0.8</v>
      </c>
      <c r="C72" s="182">
        <f t="shared" si="9"/>
        <v>2.2999999999999998</v>
      </c>
      <c r="D72" s="182">
        <f t="shared" si="10"/>
        <v>0.1</v>
      </c>
      <c r="E72" s="182">
        <f t="shared" si="11"/>
        <v>0</v>
      </c>
      <c r="F72" s="182">
        <f>'Data Reliability'!B72</f>
        <v>1.9</v>
      </c>
      <c r="G72" s="183">
        <f>Reliability_updated!V72</f>
        <v>4.7</v>
      </c>
      <c r="H72" s="183">
        <f>'Data Reliability'!C72</f>
        <v>0</v>
      </c>
      <c r="I72" t="str">
        <f>IF(Reliability!B72="x","x",(IF(ROUNDUP(Reliability!B72,0)=1,"Very High",IF(ROUNDUP(Reliability!B72,0)=2,"High",IF(ROUNDUP(Reliability!B72,0)=3,"Medium",IF(ROUNDUP(Reliability!B72,0)=4,"Low","Very Low"))))))</f>
        <v>Very High</v>
      </c>
    </row>
    <row r="73" spans="1:9" x14ac:dyDescent="0.35">
      <c r="A73" s="181" t="str">
        <f>Lists!C:C</f>
        <v>MMR007</v>
      </c>
      <c r="B73" s="182">
        <f t="shared" si="8"/>
        <v>1</v>
      </c>
      <c r="C73" s="182">
        <f t="shared" si="9"/>
        <v>2.8</v>
      </c>
      <c r="D73" s="182">
        <f t="shared" si="10"/>
        <v>0.1</v>
      </c>
      <c r="E73" s="182">
        <f t="shared" si="11"/>
        <v>0</v>
      </c>
      <c r="F73" s="182">
        <f>'Data Reliability'!B73</f>
        <v>2.1</v>
      </c>
      <c r="G73" s="183">
        <f>Reliability_updated!V73</f>
        <v>4.7</v>
      </c>
      <c r="H73" s="183">
        <f>'Data Reliability'!C73</f>
        <v>0</v>
      </c>
      <c r="I73" t="str">
        <f>IF(Reliability!B73="x","x",(IF(ROUNDUP(Reliability!B73,0)=1,"Very High",IF(ROUNDUP(Reliability!B73,0)=2,"High",IF(ROUNDUP(Reliability!B73,0)=3,"Medium",IF(ROUNDUP(Reliability!B73,0)=4,"Low","Very Low"))))))</f>
        <v>Very High</v>
      </c>
    </row>
    <row r="74" spans="1:9" x14ac:dyDescent="0.35">
      <c r="A74" s="181" t="str">
        <f>Lists!C:C</f>
        <v>MOZ001</v>
      </c>
      <c r="B74" s="182">
        <f t="shared" si="8"/>
        <v>0.8</v>
      </c>
      <c r="C74" s="182">
        <f t="shared" si="9"/>
        <v>2.2999999999999998</v>
      </c>
      <c r="D74" s="182">
        <f t="shared" si="10"/>
        <v>0</v>
      </c>
      <c r="E74" s="182">
        <f t="shared" si="11"/>
        <v>0</v>
      </c>
      <c r="F74" s="182">
        <f>'Data Reliability'!B74</f>
        <v>1.9</v>
      </c>
      <c r="G74" s="183">
        <f>Reliability_updated!V74</f>
        <v>1.3</v>
      </c>
      <c r="H74" s="183">
        <f>'Data Reliability'!C74</f>
        <v>0</v>
      </c>
      <c r="I74" t="str">
        <f>IF(Reliability!B74="x","x",(IF(ROUNDUP(Reliability!B74,0)=1,"Very High",IF(ROUNDUP(Reliability!B74,0)=2,"High",IF(ROUNDUP(Reliability!B74,0)=3,"Medium",IF(ROUNDUP(Reliability!B74,0)=4,"Low","Very Low"))))))</f>
        <v>Very High</v>
      </c>
    </row>
    <row r="75" spans="1:9" x14ac:dyDescent="0.35">
      <c r="A75" s="181" t="str">
        <f>Lists!C:C</f>
        <v>MOZ004</v>
      </c>
      <c r="B75" s="182">
        <f t="shared" si="8"/>
        <v>0.8</v>
      </c>
      <c r="C75" s="182">
        <f t="shared" si="9"/>
        <v>2.2999999999999998</v>
      </c>
      <c r="D75" s="182">
        <f t="shared" si="10"/>
        <v>0</v>
      </c>
      <c r="E75" s="182">
        <f t="shared" si="11"/>
        <v>0</v>
      </c>
      <c r="F75" s="182">
        <f>'Data Reliability'!B75</f>
        <v>1.9</v>
      </c>
      <c r="G75" s="183">
        <f>Reliability_updated!V75</f>
        <v>1.3</v>
      </c>
      <c r="H75" s="183">
        <f>'Data Reliability'!C75</f>
        <v>0</v>
      </c>
      <c r="I75" t="str">
        <f>IF(Reliability!B75="x","x",(IF(ROUNDUP(Reliability!B75,0)=1,"Very High",IF(ROUNDUP(Reliability!B75,0)=2,"High",IF(ROUNDUP(Reliability!B75,0)=3,"Medium",IF(ROUNDUP(Reliability!B75,0)=4,"Low","Very Low"))))))</f>
        <v>Very High</v>
      </c>
    </row>
    <row r="76" spans="1:9" x14ac:dyDescent="0.35">
      <c r="A76" s="181" t="str">
        <f>Lists!C:C</f>
        <v>MOZ012</v>
      </c>
      <c r="B76" s="182">
        <f t="shared" si="8"/>
        <v>1.4</v>
      </c>
      <c r="C76" s="182">
        <f t="shared" si="9"/>
        <v>2.5</v>
      </c>
      <c r="D76" s="182">
        <f t="shared" si="10"/>
        <v>0</v>
      </c>
      <c r="E76" s="182">
        <f t="shared" si="11"/>
        <v>1.7</v>
      </c>
      <c r="F76" s="182">
        <f>'Data Reliability'!B76</f>
        <v>2</v>
      </c>
      <c r="G76" s="183">
        <f>Reliability_updated!V76</f>
        <v>1.3</v>
      </c>
      <c r="H76" s="183">
        <f>'Data Reliability'!C76</f>
        <v>1</v>
      </c>
      <c r="I76" t="str">
        <f>IF(Reliability!B76="x","x",(IF(ROUNDUP(Reliability!B76,0)=1,"Very High",IF(ROUNDUP(Reliability!B76,0)=2,"High",IF(ROUNDUP(Reliability!B76,0)=3,"Medium",IF(ROUNDUP(Reliability!B76,0)=4,"Low","Very Low"))))))</f>
        <v>High</v>
      </c>
    </row>
    <row r="77" spans="1:9" x14ac:dyDescent="0.35">
      <c r="A77" s="181" t="str">
        <f>Lists!C:C</f>
        <v>MOZ013</v>
      </c>
      <c r="B77" s="182">
        <f t="shared" si="8"/>
        <v>0.9</v>
      </c>
      <c r="C77" s="182">
        <f t="shared" si="9"/>
        <v>2.8</v>
      </c>
      <c r="D77" s="182">
        <f t="shared" si="10"/>
        <v>0</v>
      </c>
      <c r="E77" s="182">
        <f t="shared" si="11"/>
        <v>0</v>
      </c>
      <c r="F77" s="182">
        <f>'Data Reliability'!B77</f>
        <v>2.1</v>
      </c>
      <c r="G77" s="183">
        <f>Reliability_updated!V77</f>
        <v>1.3</v>
      </c>
      <c r="H77" s="183">
        <f>'Data Reliability'!C77</f>
        <v>0</v>
      </c>
      <c r="I77" t="str">
        <f>IF(Reliability!B77="x","x",(IF(ROUNDUP(Reliability!B77,0)=1,"Very High",IF(ROUNDUP(Reliability!B77,0)=2,"High",IF(ROUNDUP(Reliability!B77,0)=3,"Medium",IF(ROUNDUP(Reliability!B77,0)=4,"Low","Very Low"))))))</f>
        <v>Very High</v>
      </c>
    </row>
    <row r="78" spans="1:9" x14ac:dyDescent="0.35">
      <c r="A78" s="181" t="str">
        <f>Lists!C:C</f>
        <v>MRT002</v>
      </c>
      <c r="B78" s="182">
        <f t="shared" si="8"/>
        <v>1.2</v>
      </c>
      <c r="C78" s="182">
        <f t="shared" si="9"/>
        <v>3.5</v>
      </c>
      <c r="D78" s="182">
        <f t="shared" si="10"/>
        <v>0.1</v>
      </c>
      <c r="E78" s="182">
        <f t="shared" si="11"/>
        <v>0</v>
      </c>
      <c r="F78" s="182">
        <f>'Data Reliability'!B78</f>
        <v>2.4</v>
      </c>
      <c r="G78" s="183">
        <f>Reliability_updated!V78</f>
        <v>8</v>
      </c>
      <c r="H78" s="183">
        <f>'Data Reliability'!C78</f>
        <v>0</v>
      </c>
      <c r="I78" t="str">
        <f>IF(Reliability!B78="x","x",(IF(ROUNDUP(Reliability!B78,0)=1,"Very High",IF(ROUNDUP(Reliability!B78,0)=2,"High",IF(ROUNDUP(Reliability!B78,0)=3,"Medium",IF(ROUNDUP(Reliability!B78,0)=4,"Low","Very Low"))))))</f>
        <v>High</v>
      </c>
    </row>
    <row r="79" spans="1:9" x14ac:dyDescent="0.35">
      <c r="A79" s="181" t="str">
        <f>Lists!C:C</f>
        <v>MRT003</v>
      </c>
      <c r="B79" s="182">
        <f t="shared" si="8"/>
        <v>1.2</v>
      </c>
      <c r="C79" s="182">
        <f t="shared" si="9"/>
        <v>1.8</v>
      </c>
      <c r="D79" s="182">
        <f t="shared" si="10"/>
        <v>0.1</v>
      </c>
      <c r="E79" s="182">
        <f t="shared" si="11"/>
        <v>1.7</v>
      </c>
      <c r="F79" s="182">
        <f>'Data Reliability'!B79</f>
        <v>1.7</v>
      </c>
      <c r="G79" s="183">
        <f>Reliability_updated!V79</f>
        <v>8</v>
      </c>
      <c r="H79" s="183">
        <f>'Data Reliability'!C79</f>
        <v>1</v>
      </c>
      <c r="I79" t="str">
        <f>IF(Reliability!B79="x","x",(IF(ROUNDUP(Reliability!B79,0)=1,"Very High",IF(ROUNDUP(Reliability!B79,0)=2,"High",IF(ROUNDUP(Reliability!B79,0)=3,"Medium",IF(ROUNDUP(Reliability!B79,0)=4,"Low","Very Low"))))))</f>
        <v>High</v>
      </c>
    </row>
    <row r="80" spans="1:9" x14ac:dyDescent="0.35">
      <c r="A80" s="181" t="str">
        <f>Lists!C:C</f>
        <v>MWI002</v>
      </c>
      <c r="B80" s="182">
        <f t="shared" si="8"/>
        <v>1.3</v>
      </c>
      <c r="C80" s="182">
        <f t="shared" si="9"/>
        <v>3.8</v>
      </c>
      <c r="D80" s="182">
        <f t="shared" si="10"/>
        <v>0</v>
      </c>
      <c r="E80" s="182">
        <f t="shared" si="11"/>
        <v>0</v>
      </c>
      <c r="F80" s="182">
        <f>'Data Reliability'!B80</f>
        <v>2.5</v>
      </c>
      <c r="G80" s="183">
        <f>Reliability_updated!V80</f>
        <v>4.4000000000000004</v>
      </c>
      <c r="H80" s="183">
        <f>'Data Reliability'!C80</f>
        <v>0</v>
      </c>
      <c r="I80" t="str">
        <f>IF(Reliability!B80="x","x",(IF(ROUNDUP(Reliability!B80,0)=1,"Very High",IF(ROUNDUP(Reliability!B80,0)=2,"High",IF(ROUNDUP(Reliability!B80,0)=3,"Medium",IF(ROUNDUP(Reliability!B80,0)=4,"Low","Very Low"))))))</f>
        <v>High</v>
      </c>
    </row>
    <row r="81" spans="1:9" x14ac:dyDescent="0.35">
      <c r="A81" s="181" t="str">
        <f>Lists!C:C</f>
        <v>MYS001</v>
      </c>
      <c r="B81" s="182">
        <f t="shared" si="8"/>
        <v>0.8</v>
      </c>
      <c r="C81" s="182">
        <f t="shared" si="9"/>
        <v>2.2999999999999998</v>
      </c>
      <c r="D81" s="182">
        <f t="shared" si="10"/>
        <v>0.1</v>
      </c>
      <c r="E81" s="182">
        <f t="shared" si="11"/>
        <v>0</v>
      </c>
      <c r="F81" s="182">
        <f>'Data Reliability'!B81</f>
        <v>1.9</v>
      </c>
      <c r="G81" s="183">
        <f>Reliability_updated!V81</f>
        <v>4.8</v>
      </c>
      <c r="H81" s="183">
        <f>'Data Reliability'!C81</f>
        <v>0</v>
      </c>
      <c r="I81" t="str">
        <f>IF(Reliability!B81="x","x",(IF(ROUNDUP(Reliability!B81,0)=1,"Very High",IF(ROUNDUP(Reliability!B81,0)=2,"High",IF(ROUNDUP(Reliability!B81,0)=3,"Medium",IF(ROUNDUP(Reliability!B81,0)=4,"Low","Very Low"))))))</f>
        <v>Very High</v>
      </c>
    </row>
    <row r="82" spans="1:9" x14ac:dyDescent="0.35">
      <c r="A82" s="181" t="str">
        <f>Lists!C:C</f>
        <v>NAM002</v>
      </c>
      <c r="B82" s="182">
        <f t="shared" si="8"/>
        <v>1.9</v>
      </c>
      <c r="C82" s="182">
        <f t="shared" si="9"/>
        <v>2.2999999999999998</v>
      </c>
      <c r="D82" s="182">
        <f t="shared" si="10"/>
        <v>0</v>
      </c>
      <c r="E82" s="182">
        <f t="shared" si="11"/>
        <v>3.3</v>
      </c>
      <c r="F82" s="182">
        <f>'Data Reliability'!B82</f>
        <v>1.9</v>
      </c>
      <c r="G82" s="183">
        <f>Reliability_updated!V82</f>
        <v>1.9</v>
      </c>
      <c r="H82" s="183">
        <f>'Data Reliability'!C82</f>
        <v>2</v>
      </c>
      <c r="I82" t="str">
        <f>IF(Reliability!B82="x","x",(IF(ROUNDUP(Reliability!B82,0)=1,"Very High",IF(ROUNDUP(Reliability!B82,0)=2,"High",IF(ROUNDUP(Reliability!B82,0)=3,"Medium",IF(ROUNDUP(Reliability!B82,0)=4,"Low","Very Low"))))))</f>
        <v>High</v>
      </c>
    </row>
    <row r="83" spans="1:9" x14ac:dyDescent="0.35">
      <c r="A83" s="181" t="str">
        <f>Lists!C:C</f>
        <v>NER004</v>
      </c>
      <c r="B83" s="182">
        <f t="shared" si="8"/>
        <v>0.6</v>
      </c>
      <c r="C83" s="182">
        <f t="shared" si="9"/>
        <v>1.8</v>
      </c>
      <c r="D83" s="182">
        <f t="shared" si="10"/>
        <v>0</v>
      </c>
      <c r="E83" s="182">
        <f t="shared" si="11"/>
        <v>0</v>
      </c>
      <c r="F83" s="182">
        <f>'Data Reliability'!B83</f>
        <v>1.7</v>
      </c>
      <c r="G83" s="183">
        <f>Reliability_updated!V83</f>
        <v>4.5999999999999996</v>
      </c>
      <c r="H83" s="183">
        <f>'Data Reliability'!C83</f>
        <v>0</v>
      </c>
      <c r="I83" t="str">
        <f>IF(Reliability!B83="x","x",(IF(ROUNDUP(Reliability!B83,0)=1,"Very High",IF(ROUNDUP(Reliability!B83,0)=2,"High",IF(ROUNDUP(Reliability!B83,0)=3,"Medium",IF(ROUNDUP(Reliability!B83,0)=4,"Low","Very Low"))))))</f>
        <v>Very High</v>
      </c>
    </row>
    <row r="84" spans="1:9" x14ac:dyDescent="0.35">
      <c r="A84" s="181" t="str">
        <f>Lists!C:C</f>
        <v>NER006</v>
      </c>
      <c r="B84" s="182">
        <f t="shared" si="8"/>
        <v>0.8</v>
      </c>
      <c r="C84" s="182">
        <f t="shared" si="9"/>
        <v>2.5</v>
      </c>
      <c r="D84" s="182">
        <f t="shared" si="10"/>
        <v>0</v>
      </c>
      <c r="E84" s="182">
        <f t="shared" si="11"/>
        <v>0</v>
      </c>
      <c r="F84" s="182">
        <f>'Data Reliability'!B84</f>
        <v>2</v>
      </c>
      <c r="G84" s="183">
        <f>Reliability_updated!V84</f>
        <v>4.5999999999999996</v>
      </c>
      <c r="H84" s="183">
        <f>'Data Reliability'!C84</f>
        <v>0</v>
      </c>
      <c r="I84" t="str">
        <f>IF(Reliability!B84="x","x",(IF(ROUNDUP(Reliability!B84,0)=1,"Very High",IF(ROUNDUP(Reliability!B84,0)=2,"High",IF(ROUNDUP(Reliability!B84,0)=3,"Medium",IF(ROUNDUP(Reliability!B84,0)=4,"Low","Very Low"))))))</f>
        <v>Very High</v>
      </c>
    </row>
    <row r="85" spans="1:9" x14ac:dyDescent="0.35">
      <c r="A85" s="181" t="str">
        <f>Lists!C:C</f>
        <v>NGA001</v>
      </c>
      <c r="B85" s="182">
        <f t="shared" si="8"/>
        <v>1.1000000000000001</v>
      </c>
      <c r="C85" s="182">
        <f t="shared" si="9"/>
        <v>2.5</v>
      </c>
      <c r="D85" s="182">
        <f t="shared" si="10"/>
        <v>0.7</v>
      </c>
      <c r="E85" s="182">
        <f t="shared" si="11"/>
        <v>0</v>
      </c>
      <c r="F85" s="182">
        <f>'Data Reliability'!B85</f>
        <v>2</v>
      </c>
      <c r="G85" s="183">
        <f>Reliability_updated!V85</f>
        <v>48.8</v>
      </c>
      <c r="H85" s="183">
        <f>'Data Reliability'!C85</f>
        <v>0</v>
      </c>
      <c r="I85" t="str">
        <f>IF(Reliability!B85="x","x",(IF(ROUNDUP(Reliability!B85,0)=1,"Very High",IF(ROUNDUP(Reliability!B85,0)=2,"High",IF(ROUNDUP(Reliability!B85,0)=3,"Medium",IF(ROUNDUP(Reliability!B85,0)=4,"Low","Very Low"))))))</f>
        <v>High</v>
      </c>
    </row>
    <row r="86" spans="1:9" x14ac:dyDescent="0.35">
      <c r="A86" s="181" t="str">
        <f>Lists!C:C</f>
        <v>NGA004</v>
      </c>
      <c r="B86" s="182">
        <f t="shared" si="8"/>
        <v>0.8</v>
      </c>
      <c r="C86" s="182">
        <f t="shared" si="9"/>
        <v>2.2999999999999998</v>
      </c>
      <c r="D86" s="182">
        <f t="shared" si="10"/>
        <v>0.1</v>
      </c>
      <c r="E86" s="182">
        <f t="shared" si="11"/>
        <v>0</v>
      </c>
      <c r="F86" s="182">
        <f>'Data Reliability'!B86</f>
        <v>1.9</v>
      </c>
      <c r="G86" s="183">
        <f>Reliability_updated!V86</f>
        <v>5.5</v>
      </c>
      <c r="H86" s="183">
        <f>'Data Reliability'!C86</f>
        <v>0</v>
      </c>
      <c r="I86" t="str">
        <f>IF(Reliability!B86="x","x",(IF(ROUNDUP(Reliability!B86,0)=1,"Very High",IF(ROUNDUP(Reliability!B86,0)=2,"High",IF(ROUNDUP(Reliability!B86,0)=3,"Medium",IF(ROUNDUP(Reliability!B86,0)=4,"Low","Very Low"))))))</f>
        <v>Very High</v>
      </c>
    </row>
    <row r="87" spans="1:9" x14ac:dyDescent="0.35">
      <c r="A87" s="181" t="str">
        <f>Lists!C:C</f>
        <v>NGA007</v>
      </c>
      <c r="B87" s="182">
        <f t="shared" si="8"/>
        <v>1.2</v>
      </c>
      <c r="C87" s="182">
        <f t="shared" si="9"/>
        <v>3.5</v>
      </c>
      <c r="D87" s="182">
        <f t="shared" si="10"/>
        <v>0.1</v>
      </c>
      <c r="E87" s="182">
        <f t="shared" si="11"/>
        <v>0</v>
      </c>
      <c r="F87" s="182">
        <f>'Data Reliability'!B87</f>
        <v>2.4</v>
      </c>
      <c r="G87" s="183">
        <f>Reliability_updated!V87</f>
        <v>5.5</v>
      </c>
      <c r="H87" s="183">
        <f>'Data Reliability'!C87</f>
        <v>0</v>
      </c>
      <c r="I87" t="str">
        <f>IF(Reliability!B87="x","x",(IF(ROUNDUP(Reliability!B87,0)=1,"Very High",IF(ROUNDUP(Reliability!B87,0)=2,"High",IF(ROUNDUP(Reliability!B87,0)=3,"Medium",IF(ROUNDUP(Reliability!B87,0)=4,"Low","Very Low"))))))</f>
        <v>High</v>
      </c>
    </row>
    <row r="88" spans="1:9" x14ac:dyDescent="0.35">
      <c r="A88" s="181" t="str">
        <f>Lists!C:C</f>
        <v>NGA008</v>
      </c>
      <c r="B88" s="182">
        <f t="shared" si="8"/>
        <v>1.5</v>
      </c>
      <c r="C88" s="182">
        <f t="shared" si="9"/>
        <v>2.8</v>
      </c>
      <c r="D88" s="182">
        <f t="shared" si="10"/>
        <v>0.1</v>
      </c>
      <c r="E88" s="182">
        <f t="shared" si="11"/>
        <v>1.7</v>
      </c>
      <c r="F88" s="182">
        <f>'Data Reliability'!B88</f>
        <v>2.1</v>
      </c>
      <c r="G88" s="183">
        <f>Reliability_updated!V88</f>
        <v>5.5</v>
      </c>
      <c r="H88" s="183">
        <f>'Data Reliability'!C88</f>
        <v>1</v>
      </c>
      <c r="I88" t="str">
        <f>IF(Reliability!B88="x","x",(IF(ROUNDUP(Reliability!B88,0)=1,"Very High",IF(ROUNDUP(Reliability!B88,0)=2,"High",IF(ROUNDUP(Reliability!B88,0)=3,"Medium",IF(ROUNDUP(Reliability!B88,0)=4,"Low","Very Low"))))))</f>
        <v>High</v>
      </c>
    </row>
    <row r="89" spans="1:9" x14ac:dyDescent="0.35">
      <c r="A89" s="181" t="str">
        <f>Lists!C:C</f>
        <v>NIC001</v>
      </c>
      <c r="B89" s="182">
        <f t="shared" si="8"/>
        <v>1.3</v>
      </c>
      <c r="C89" s="182">
        <f t="shared" si="9"/>
        <v>3.8</v>
      </c>
      <c r="D89" s="182">
        <f t="shared" si="10"/>
        <v>0</v>
      </c>
      <c r="E89" s="182">
        <f t="shared" si="11"/>
        <v>0</v>
      </c>
      <c r="F89" s="182">
        <f>'Data Reliability'!B89</f>
        <v>2.5</v>
      </c>
      <c r="G89" s="183">
        <f>Reliability_updated!V89</f>
        <v>0.5</v>
      </c>
      <c r="H89" s="183">
        <f>'Data Reliability'!C89</f>
        <v>0</v>
      </c>
      <c r="I89" t="str">
        <f>IF(Reliability!B89="x","x",(IF(ROUNDUP(Reliability!B89,0)=1,"Very High",IF(ROUNDUP(Reliability!B89,0)=2,"High",IF(ROUNDUP(Reliability!B89,0)=3,"Medium",IF(ROUNDUP(Reliability!B89,0)=4,"Low","Very Low"))))))</f>
        <v>High</v>
      </c>
    </row>
    <row r="90" spans="1:9" x14ac:dyDescent="0.35">
      <c r="A90" s="181" t="str">
        <f>Lists!C:C</f>
        <v>PAK004</v>
      </c>
      <c r="B90" s="182">
        <f t="shared" si="8"/>
        <v>1.3</v>
      </c>
      <c r="C90" s="182">
        <f t="shared" si="9"/>
        <v>4</v>
      </c>
      <c r="D90" s="182">
        <f t="shared" si="10"/>
        <v>0</v>
      </c>
      <c r="E90" s="182">
        <f t="shared" si="11"/>
        <v>0</v>
      </c>
      <c r="F90" s="182">
        <f>'Data Reliability'!B90</f>
        <v>2.6</v>
      </c>
      <c r="G90" s="183">
        <f>Reliability_updated!V90</f>
        <v>4.2</v>
      </c>
      <c r="H90" s="183">
        <f>'Data Reliability'!C90</f>
        <v>0</v>
      </c>
      <c r="I90" t="str">
        <f>IF(Reliability!B90="x","x",(IF(ROUNDUP(Reliability!B90,0)=1,"Very High",IF(ROUNDUP(Reliability!B90,0)=2,"High",IF(ROUNDUP(Reliability!B90,0)=3,"Medium",IF(ROUNDUP(Reliability!B90,0)=4,"Low","Very Low"))))))</f>
        <v>High</v>
      </c>
    </row>
    <row r="91" spans="1:9" x14ac:dyDescent="0.35">
      <c r="A91" s="181" t="str">
        <f>Lists!C:C</f>
        <v>PAK006</v>
      </c>
      <c r="B91" s="182">
        <f t="shared" si="8"/>
        <v>1.3</v>
      </c>
      <c r="C91" s="182">
        <f t="shared" si="9"/>
        <v>4</v>
      </c>
      <c r="D91" s="182">
        <f t="shared" si="10"/>
        <v>0</v>
      </c>
      <c r="E91" s="182">
        <f t="shared" si="11"/>
        <v>0</v>
      </c>
      <c r="F91" s="182">
        <f>'Data Reliability'!B91</f>
        <v>2.6</v>
      </c>
      <c r="G91" s="183">
        <f>Reliability_updated!V91</f>
        <v>4.2</v>
      </c>
      <c r="H91" s="183">
        <f>'Data Reliability'!C91</f>
        <v>0</v>
      </c>
      <c r="I91" t="str">
        <f>IF(Reliability!B91="x","x",(IF(ROUNDUP(Reliability!B91,0)=1,"Very High",IF(ROUNDUP(Reliability!B91,0)=2,"High",IF(ROUNDUP(Reliability!B91,0)=3,"Medium",IF(ROUNDUP(Reliability!B91,0)=4,"Low","Very Low"))))))</f>
        <v>High</v>
      </c>
    </row>
    <row r="92" spans="1:9" x14ac:dyDescent="0.35">
      <c r="A92" s="181" t="str">
        <f>Lists!C:C</f>
        <v>PAK007</v>
      </c>
      <c r="B92" s="182">
        <f t="shared" si="8"/>
        <v>1</v>
      </c>
      <c r="C92" s="182">
        <f t="shared" si="9"/>
        <v>3</v>
      </c>
      <c r="D92" s="182">
        <f t="shared" si="10"/>
        <v>0</v>
      </c>
      <c r="E92" s="182">
        <f t="shared" si="11"/>
        <v>0</v>
      </c>
      <c r="F92" s="182">
        <f>'Data Reliability'!B92</f>
        <v>2.2000000000000002</v>
      </c>
      <c r="G92" s="183">
        <f>Reliability_updated!V92</f>
        <v>4.2</v>
      </c>
      <c r="H92" s="183">
        <f>'Data Reliability'!C92</f>
        <v>0</v>
      </c>
      <c r="I92" t="str">
        <f>IF(Reliability!B92="x","x",(IF(ROUNDUP(Reliability!B92,0)=1,"Very High",IF(ROUNDUP(Reliability!B92,0)=2,"High",IF(ROUNDUP(Reliability!B92,0)=3,"Medium",IF(ROUNDUP(Reliability!B92,0)=4,"Low","Very Low"))))))</f>
        <v>Very High</v>
      </c>
    </row>
    <row r="93" spans="1:9" x14ac:dyDescent="0.35">
      <c r="A93" s="181" t="str">
        <f>Lists!C:C</f>
        <v>PAK008</v>
      </c>
      <c r="B93" s="182">
        <f t="shared" si="8"/>
        <v>1.3</v>
      </c>
      <c r="C93" s="182">
        <f t="shared" si="9"/>
        <v>4</v>
      </c>
      <c r="D93" s="182">
        <f t="shared" si="10"/>
        <v>0</v>
      </c>
      <c r="E93" s="182">
        <f t="shared" si="11"/>
        <v>0</v>
      </c>
      <c r="F93" s="182">
        <f>'Data Reliability'!B93</f>
        <v>2.6</v>
      </c>
      <c r="G93" s="183">
        <f>Reliability_updated!V93</f>
        <v>4.0999999999999996</v>
      </c>
      <c r="H93" s="183">
        <f>'Data Reliability'!C93</f>
        <v>0</v>
      </c>
      <c r="I93" t="str">
        <f>IF(Reliability!B93="x","x",(IF(ROUNDUP(Reliability!B93,0)=1,"Very High",IF(ROUNDUP(Reliability!B93,0)=2,"High",IF(ROUNDUP(Reliability!B93,0)=3,"Medium",IF(ROUNDUP(Reliability!B93,0)=4,"Low","Very Low"))))))</f>
        <v>High</v>
      </c>
    </row>
    <row r="94" spans="1:9" x14ac:dyDescent="0.35">
      <c r="A94" s="181" t="str">
        <f>Lists!C:C</f>
        <v>PAN002</v>
      </c>
      <c r="B94" s="182">
        <f t="shared" si="8"/>
        <v>1.9</v>
      </c>
      <c r="C94" s="182">
        <f t="shared" si="9"/>
        <v>2.5</v>
      </c>
      <c r="D94" s="182">
        <f t="shared" si="10"/>
        <v>0</v>
      </c>
      <c r="E94" s="182">
        <f t="shared" si="11"/>
        <v>3.3</v>
      </c>
      <c r="F94" s="182">
        <f>'Data Reliability'!B94</f>
        <v>2</v>
      </c>
      <c r="G94" s="183">
        <f>Reliability_updated!V94</f>
        <v>0.5</v>
      </c>
      <c r="H94" s="183">
        <f>'Data Reliability'!C94</f>
        <v>2</v>
      </c>
      <c r="I94" t="str">
        <f>IF(Reliability!B94="x","x",(IF(ROUNDUP(Reliability!B94,0)=1,"Very High",IF(ROUNDUP(Reliability!B94,0)=2,"High",IF(ROUNDUP(Reliability!B94,0)=3,"Medium",IF(ROUNDUP(Reliability!B94,0)=4,"Low","Very Low"))))))</f>
        <v>High</v>
      </c>
    </row>
    <row r="95" spans="1:9" x14ac:dyDescent="0.35">
      <c r="A95" s="181" t="str">
        <f>Lists!C:C</f>
        <v>PER002</v>
      </c>
      <c r="B95" s="182">
        <f t="shared" si="8"/>
        <v>1.9</v>
      </c>
      <c r="C95" s="182">
        <f t="shared" si="9"/>
        <v>2.5</v>
      </c>
      <c r="D95" s="182">
        <f t="shared" si="10"/>
        <v>0</v>
      </c>
      <c r="E95" s="182">
        <f t="shared" si="11"/>
        <v>3.3</v>
      </c>
      <c r="F95" s="182">
        <f>'Data Reliability'!B95</f>
        <v>2</v>
      </c>
      <c r="G95" s="183">
        <f>Reliability_updated!V95</f>
        <v>0.5</v>
      </c>
      <c r="H95" s="183">
        <f>'Data Reliability'!C95</f>
        <v>2</v>
      </c>
      <c r="I95" t="str">
        <f>IF(Reliability!B95="x","x",(IF(ROUNDUP(Reliability!B95,0)=1,"Very High",IF(ROUNDUP(Reliability!B95,0)=2,"High",IF(ROUNDUP(Reliability!B95,0)=3,"Medium",IF(ROUNDUP(Reliability!B95,0)=4,"Low","Very Low"))))))</f>
        <v>High</v>
      </c>
    </row>
    <row r="96" spans="1:9" x14ac:dyDescent="0.35">
      <c r="A96" s="181" t="str">
        <f>Lists!C:C</f>
        <v>PHL003</v>
      </c>
      <c r="B96" s="182">
        <f t="shared" si="8"/>
        <v>0.7</v>
      </c>
      <c r="C96" s="182">
        <f t="shared" si="9"/>
        <v>2</v>
      </c>
      <c r="D96" s="182">
        <f t="shared" si="10"/>
        <v>0.1</v>
      </c>
      <c r="E96" s="182">
        <f t="shared" si="11"/>
        <v>0</v>
      </c>
      <c r="F96" s="182">
        <f>'Data Reliability'!B96</f>
        <v>1.8</v>
      </c>
      <c r="G96" s="183">
        <f>Reliability_updated!V96</f>
        <v>5.7</v>
      </c>
      <c r="H96" s="183">
        <f>'Data Reliability'!C96</f>
        <v>0</v>
      </c>
      <c r="I96" t="str">
        <f>IF(Reliability!B96="x","x",(IF(ROUNDUP(Reliability!B96,0)=1,"Very High",IF(ROUNDUP(Reliability!B96,0)=2,"High",IF(ROUNDUP(Reliability!B96,0)=3,"Medium",IF(ROUNDUP(Reliability!B96,0)=4,"Low","Very Low"))))))</f>
        <v>Very High</v>
      </c>
    </row>
    <row r="97" spans="1:9" x14ac:dyDescent="0.35">
      <c r="A97" s="181" t="str">
        <f>Lists!C:C</f>
        <v>PNG003</v>
      </c>
      <c r="B97" s="182">
        <f t="shared" si="8"/>
        <v>1.2</v>
      </c>
      <c r="C97" s="182">
        <f t="shared" si="9"/>
        <v>3.5</v>
      </c>
      <c r="D97" s="182">
        <f t="shared" si="10"/>
        <v>0.1</v>
      </c>
      <c r="E97" s="182">
        <f t="shared" si="11"/>
        <v>0</v>
      </c>
      <c r="F97" s="182">
        <f>'Data Reliability'!B97</f>
        <v>2.4</v>
      </c>
      <c r="G97" s="183">
        <f>Reliability_updated!V97</f>
        <v>5.6</v>
      </c>
      <c r="H97" s="183">
        <f>'Data Reliability'!C97</f>
        <v>0</v>
      </c>
      <c r="I97" t="str">
        <f>IF(Reliability!B97="x","x",(IF(ROUNDUP(Reliability!B97,0)=1,"Very High",IF(ROUNDUP(Reliability!B97,0)=2,"High",IF(ROUNDUP(Reliability!B97,0)=3,"Medium",IF(ROUNDUP(Reliability!B97,0)=4,"Low","Very Low"))))))</f>
        <v>High</v>
      </c>
    </row>
    <row r="98" spans="1:9" x14ac:dyDescent="0.35">
      <c r="A98" s="181" t="str">
        <f>Lists!C:C</f>
        <v>PRK001</v>
      </c>
      <c r="B98" s="182">
        <f t="shared" si="8"/>
        <v>1.3</v>
      </c>
      <c r="C98" s="182">
        <f t="shared" si="9"/>
        <v>3.8</v>
      </c>
      <c r="D98" s="182">
        <f t="shared" si="10"/>
        <v>0.1</v>
      </c>
      <c r="E98" s="182">
        <f t="shared" si="11"/>
        <v>0</v>
      </c>
      <c r="F98" s="182">
        <f>'Data Reliability'!B98</f>
        <v>2.5</v>
      </c>
      <c r="G98" s="183">
        <f>Reliability_updated!V98</f>
        <v>5</v>
      </c>
      <c r="H98" s="183">
        <f>'Data Reliability'!C98</f>
        <v>0</v>
      </c>
      <c r="I98" t="str">
        <f>IF(Reliability!B98="x","x",(IF(ROUNDUP(Reliability!B98,0)=1,"Very High",IF(ROUNDUP(Reliability!B98,0)=2,"High",IF(ROUNDUP(Reliability!B98,0)=3,"Medium",IF(ROUNDUP(Reliability!B98,0)=4,"Low","Very Low"))))))</f>
        <v>High</v>
      </c>
    </row>
    <row r="99" spans="1:9" x14ac:dyDescent="0.35">
      <c r="A99" s="181" t="str">
        <f>Lists!C:C</f>
        <v>PSE002</v>
      </c>
      <c r="B99" s="182">
        <f t="shared" ref="B99:B130" si="12">ROUND(AVERAGE(C99:E99),1)</f>
        <v>1.4</v>
      </c>
      <c r="C99" s="182">
        <f t="shared" ref="C99:C133" si="13">IF(F99="x","x",ROUND((5-(3-F99)/2*5),1))</f>
        <v>4</v>
      </c>
      <c r="D99" s="182">
        <f t="shared" ref="D99:D133" si="14">IF(G99&gt;365,5,ROUND((5-(365-G99)/364*5),1))</f>
        <v>0.1</v>
      </c>
      <c r="E99" s="182">
        <f t="shared" ref="E99:E133" si="15">IF(H99&gt;3,5,ROUND((5-(3-H99)/3*5),1))</f>
        <v>0</v>
      </c>
      <c r="F99" s="182">
        <f>'Data Reliability'!B99</f>
        <v>2.6</v>
      </c>
      <c r="G99" s="183">
        <f>Reliability_updated!V99</f>
        <v>6.4</v>
      </c>
      <c r="H99" s="183">
        <f>'Data Reliability'!C99</f>
        <v>0</v>
      </c>
      <c r="I99" t="str">
        <f>IF(Reliability!B99="x","x",(IF(ROUNDUP(Reliability!B99,0)=1,"Very High",IF(ROUNDUP(Reliability!B99,0)=2,"High",IF(ROUNDUP(Reliability!B99,0)=3,"Medium",IF(ROUNDUP(Reliability!B99,0)=4,"Low","Very Low"))))))</f>
        <v>High</v>
      </c>
    </row>
    <row r="100" spans="1:9" x14ac:dyDescent="0.35">
      <c r="A100" s="181" t="str">
        <f>Lists!C:C</f>
        <v>PSE003</v>
      </c>
      <c r="B100" s="182">
        <f t="shared" si="12"/>
        <v>1.4</v>
      </c>
      <c r="C100" s="182">
        <f t="shared" si="13"/>
        <v>4</v>
      </c>
      <c r="D100" s="182">
        <f t="shared" si="14"/>
        <v>0.1</v>
      </c>
      <c r="E100" s="182">
        <f t="shared" si="15"/>
        <v>0</v>
      </c>
      <c r="F100" s="182">
        <f>'Data Reliability'!B100</f>
        <v>2.6</v>
      </c>
      <c r="G100" s="183">
        <f>Reliability_updated!V100</f>
        <v>6.4</v>
      </c>
      <c r="H100" s="183">
        <f>'Data Reliability'!C100</f>
        <v>0</v>
      </c>
      <c r="I100" t="str">
        <f>IF(Reliability!B100="x","x",(IF(ROUNDUP(Reliability!B100,0)=1,"Very High",IF(ROUNDUP(Reliability!B100,0)=2,"High",IF(ROUNDUP(Reliability!B100,0)=3,"Medium",IF(ROUNDUP(Reliability!B100,0)=4,"Low","Very Low"))))))</f>
        <v>High</v>
      </c>
    </row>
    <row r="101" spans="1:9" x14ac:dyDescent="0.35">
      <c r="A101" s="181" t="str">
        <f>Lists!C:C</f>
        <v>PSE004</v>
      </c>
      <c r="B101" s="182">
        <f t="shared" si="12"/>
        <v>1.4</v>
      </c>
      <c r="C101" s="182">
        <f t="shared" si="13"/>
        <v>4</v>
      </c>
      <c r="D101" s="182">
        <f t="shared" si="14"/>
        <v>0.1</v>
      </c>
      <c r="E101" s="182">
        <f t="shared" si="15"/>
        <v>0</v>
      </c>
      <c r="F101" s="182">
        <f>'Data Reliability'!B101</f>
        <v>2.6</v>
      </c>
      <c r="G101" s="183">
        <f>Reliability_updated!V101</f>
        <v>6.5</v>
      </c>
      <c r="H101" s="183">
        <f>'Data Reliability'!C101</f>
        <v>0</v>
      </c>
      <c r="I101" t="str">
        <f>IF(Reliability!B101="x","x",(IF(ROUNDUP(Reliability!B101,0)=1,"Very High",IF(ROUNDUP(Reliability!B101,0)=2,"High",IF(ROUNDUP(Reliability!B101,0)=3,"Medium",IF(ROUNDUP(Reliability!B101,0)=4,"Low","Very Low"))))))</f>
        <v>High</v>
      </c>
    </row>
    <row r="102" spans="1:9" x14ac:dyDescent="0.35">
      <c r="A102" s="181" t="str">
        <f>Lists!C:C</f>
        <v>RUS002</v>
      </c>
      <c r="B102" s="182">
        <f t="shared" si="12"/>
        <v>1.3</v>
      </c>
      <c r="C102" s="182">
        <f t="shared" si="13"/>
        <v>3.5</v>
      </c>
      <c r="D102" s="182">
        <f t="shared" si="14"/>
        <v>0.5</v>
      </c>
      <c r="E102" s="182">
        <f t="shared" si="15"/>
        <v>0</v>
      </c>
      <c r="F102" s="182">
        <f>'Data Reliability'!B102</f>
        <v>2.4</v>
      </c>
      <c r="G102" s="183">
        <f>Reliability_updated!V102</f>
        <v>40</v>
      </c>
      <c r="H102" s="183">
        <f>'Data Reliability'!C102</f>
        <v>0</v>
      </c>
      <c r="I102" t="str">
        <f>IF(Reliability!B102="x","x",(IF(ROUNDUP(Reliability!B102,0)=1,"Very High",IF(ROUNDUP(Reliability!B102,0)=2,"High",IF(ROUNDUP(Reliability!B102,0)=3,"Medium",IF(ROUNDUP(Reliability!B102,0)=4,"Low","Very Low"))))))</f>
        <v>High</v>
      </c>
    </row>
    <row r="103" spans="1:9" x14ac:dyDescent="0.35">
      <c r="A103" s="181" t="str">
        <f>Lists!C:C</f>
        <v>RWA002</v>
      </c>
      <c r="B103" s="182">
        <f t="shared" si="12"/>
        <v>2</v>
      </c>
      <c r="C103" s="182">
        <f t="shared" si="13"/>
        <v>2.8</v>
      </c>
      <c r="D103" s="182">
        <f t="shared" si="14"/>
        <v>0</v>
      </c>
      <c r="E103" s="182">
        <f t="shared" si="15"/>
        <v>3.3</v>
      </c>
      <c r="F103" s="182">
        <f>'Data Reliability'!B103</f>
        <v>2.1</v>
      </c>
      <c r="G103" s="183">
        <f>Reliability_updated!V103</f>
        <v>2.2999999999999998</v>
      </c>
      <c r="H103" s="183">
        <f>'Data Reliability'!C103</f>
        <v>2</v>
      </c>
      <c r="I103" t="str">
        <f>IF(Reliability!B103="x","x",(IF(ROUNDUP(Reliability!B103,0)=1,"Very High",IF(ROUNDUP(Reliability!B103,0)=2,"High",IF(ROUNDUP(Reliability!B103,0)=3,"Medium",IF(ROUNDUP(Reliability!B103,0)=4,"Low","Very Low"))))))</f>
        <v>High</v>
      </c>
    </row>
    <row r="104" spans="1:9" x14ac:dyDescent="0.35">
      <c r="A104" s="181" t="str">
        <f>Lists!C:C</f>
        <v>SDN001</v>
      </c>
      <c r="B104" s="182">
        <f t="shared" si="12"/>
        <v>0.9</v>
      </c>
      <c r="C104" s="182">
        <f t="shared" si="13"/>
        <v>2.5</v>
      </c>
      <c r="D104" s="182">
        <f t="shared" si="14"/>
        <v>0.1</v>
      </c>
      <c r="E104" s="182">
        <f t="shared" si="15"/>
        <v>0</v>
      </c>
      <c r="F104" s="182">
        <f>'Data Reliability'!B104</f>
        <v>2</v>
      </c>
      <c r="G104" s="183">
        <f>Reliability_updated!V104</f>
        <v>6.3</v>
      </c>
      <c r="H104" s="183">
        <f>'Data Reliability'!C104</f>
        <v>0</v>
      </c>
      <c r="I104" t="str">
        <f>IF(Reliability!B104="x","x",(IF(ROUNDUP(Reliability!B104,0)=1,"Very High",IF(ROUNDUP(Reliability!B104,0)=2,"High",IF(ROUNDUP(Reliability!B104,0)=3,"Medium",IF(ROUNDUP(Reliability!B104,0)=4,"Low","Very Low"))))))</f>
        <v>Very High</v>
      </c>
    </row>
    <row r="105" spans="1:9" x14ac:dyDescent="0.35">
      <c r="A105" s="181" t="str">
        <f>Lists!C:C</f>
        <v>SEN002</v>
      </c>
      <c r="B105" s="182">
        <f t="shared" si="12"/>
        <v>2.4</v>
      </c>
      <c r="C105" s="182">
        <f t="shared" si="13"/>
        <v>2.2999999999999998</v>
      </c>
      <c r="D105" s="182">
        <f t="shared" si="14"/>
        <v>0</v>
      </c>
      <c r="E105" s="182">
        <f t="shared" si="15"/>
        <v>5</v>
      </c>
      <c r="F105" s="182">
        <f>'Data Reliability'!B105</f>
        <v>1.9</v>
      </c>
      <c r="G105" s="183">
        <f>Reliability_updated!V105</f>
        <v>4.5999999999999996</v>
      </c>
      <c r="H105" s="183">
        <f>'Data Reliability'!C105</f>
        <v>3</v>
      </c>
      <c r="I105" t="str">
        <f>IF(Reliability!B105="x","x",(IF(ROUNDUP(Reliability!B105,0)=1,"Very High",IF(ROUNDUP(Reliability!B105,0)=2,"High",IF(ROUNDUP(Reliability!B105,0)=3,"Medium",IF(ROUNDUP(Reliability!B105,0)=4,"Low","Very Low"))))))</f>
        <v>Medium</v>
      </c>
    </row>
    <row r="106" spans="1:9" x14ac:dyDescent="0.35">
      <c r="A106" s="181" t="str">
        <f>Lists!C:C</f>
        <v>SLV001</v>
      </c>
      <c r="B106" s="182">
        <f t="shared" si="12"/>
        <v>1</v>
      </c>
      <c r="C106" s="182">
        <f t="shared" si="13"/>
        <v>3</v>
      </c>
      <c r="D106" s="182">
        <f t="shared" si="14"/>
        <v>0</v>
      </c>
      <c r="E106" s="182">
        <f t="shared" si="15"/>
        <v>0</v>
      </c>
      <c r="F106" s="182">
        <f>'Data Reliability'!B106</f>
        <v>2.2000000000000002</v>
      </c>
      <c r="G106" s="183">
        <f>Reliability_updated!V106</f>
        <v>0.5</v>
      </c>
      <c r="H106" s="183">
        <f>'Data Reliability'!C106</f>
        <v>0</v>
      </c>
      <c r="I106" t="str">
        <f>IF(Reliability!B106="x","x",(IF(ROUNDUP(Reliability!B106,0)=1,"Very High",IF(ROUNDUP(Reliability!B106,0)=2,"High",IF(ROUNDUP(Reliability!B106,0)=3,"Medium",IF(ROUNDUP(Reliability!B106,0)=4,"Low","Very Low"))))))</f>
        <v>Very High</v>
      </c>
    </row>
    <row r="107" spans="1:9" x14ac:dyDescent="0.35">
      <c r="A107" s="181" t="str">
        <f>Lists!C:C</f>
        <v>SOM001</v>
      </c>
      <c r="B107" s="182">
        <f t="shared" si="12"/>
        <v>1</v>
      </c>
      <c r="C107" s="182">
        <f t="shared" si="13"/>
        <v>3</v>
      </c>
      <c r="D107" s="182">
        <f t="shared" si="14"/>
        <v>0.1</v>
      </c>
      <c r="E107" s="182">
        <f t="shared" si="15"/>
        <v>0</v>
      </c>
      <c r="F107" s="182">
        <f>'Data Reliability'!B107</f>
        <v>2.2000000000000002</v>
      </c>
      <c r="G107" s="183">
        <f>Reliability_updated!V107</f>
        <v>5.5</v>
      </c>
      <c r="H107" s="183">
        <f>'Data Reliability'!C107</f>
        <v>0</v>
      </c>
      <c r="I107" t="str">
        <f>IF(Reliability!B107="x","x",(IF(ROUNDUP(Reliability!B107,0)=1,"Very High",IF(ROUNDUP(Reliability!B107,0)=2,"High",IF(ROUNDUP(Reliability!B107,0)=3,"Medium",IF(ROUNDUP(Reliability!B107,0)=4,"Low","Very Low"))))))</f>
        <v>Very High</v>
      </c>
    </row>
    <row r="108" spans="1:9" x14ac:dyDescent="0.35">
      <c r="A108" s="181" t="str">
        <f>Lists!C:C</f>
        <v>SOM002</v>
      </c>
      <c r="B108" s="182">
        <f t="shared" si="12"/>
        <v>0.8</v>
      </c>
      <c r="C108" s="182">
        <f t="shared" si="13"/>
        <v>2.2999999999999998</v>
      </c>
      <c r="D108" s="182">
        <f t="shared" si="14"/>
        <v>0.1</v>
      </c>
      <c r="E108" s="182">
        <f t="shared" si="15"/>
        <v>0</v>
      </c>
      <c r="F108" s="182">
        <f>'Data Reliability'!B108</f>
        <v>1.9</v>
      </c>
      <c r="G108" s="183">
        <f>Reliability_updated!V108</f>
        <v>5.5</v>
      </c>
      <c r="H108" s="183">
        <f>'Data Reliability'!C108</f>
        <v>0</v>
      </c>
      <c r="I108" t="str">
        <f>IF(Reliability!B108="x","x",(IF(ROUNDUP(Reliability!B108,0)=1,"Very High",IF(ROUNDUP(Reliability!B108,0)=2,"High",IF(ROUNDUP(Reliability!B108,0)=3,"Medium",IF(ROUNDUP(Reliability!B108,0)=4,"Low","Very Low"))))))</f>
        <v>Very High</v>
      </c>
    </row>
    <row r="109" spans="1:9" x14ac:dyDescent="0.35">
      <c r="A109" s="181" t="str">
        <f>Lists!C:C</f>
        <v>SSD001</v>
      </c>
      <c r="B109" s="182">
        <f t="shared" si="12"/>
        <v>1.2</v>
      </c>
      <c r="C109" s="182">
        <f t="shared" si="13"/>
        <v>3.5</v>
      </c>
      <c r="D109" s="182">
        <f t="shared" si="14"/>
        <v>0.1</v>
      </c>
      <c r="E109" s="182">
        <f t="shared" si="15"/>
        <v>0</v>
      </c>
      <c r="F109" s="182">
        <f>'Data Reliability'!B109</f>
        <v>2.4</v>
      </c>
      <c r="G109" s="183">
        <f>Reliability_updated!V109</f>
        <v>7.3</v>
      </c>
      <c r="H109" s="183">
        <f>'Data Reliability'!C109</f>
        <v>0</v>
      </c>
      <c r="I109" t="str">
        <f>IF(Reliability!B109="x","x",(IF(ROUNDUP(Reliability!B109,0)=1,"Very High",IF(ROUNDUP(Reliability!B109,0)=2,"High",IF(ROUNDUP(Reliability!B109,0)=3,"Medium",IF(ROUNDUP(Reliability!B109,0)=4,"Low","Very Low"))))))</f>
        <v>High</v>
      </c>
    </row>
    <row r="110" spans="1:9" x14ac:dyDescent="0.35">
      <c r="A110" s="181" t="str">
        <f>Lists!C:C</f>
        <v>SSD004</v>
      </c>
      <c r="B110" s="182">
        <f t="shared" si="12"/>
        <v>1.5</v>
      </c>
      <c r="C110" s="182">
        <f t="shared" si="13"/>
        <v>2.8</v>
      </c>
      <c r="D110" s="182">
        <f t="shared" si="14"/>
        <v>0.1</v>
      </c>
      <c r="E110" s="182">
        <f t="shared" si="15"/>
        <v>1.7</v>
      </c>
      <c r="F110" s="182">
        <f>'Data Reliability'!B110</f>
        <v>2.1</v>
      </c>
      <c r="G110" s="183">
        <f>Reliability_updated!V110</f>
        <v>11.1</v>
      </c>
      <c r="H110" s="183">
        <f>'Data Reliability'!C110</f>
        <v>1</v>
      </c>
      <c r="I110" t="str">
        <f>IF(Reliability!B110="x","x",(IF(ROUNDUP(Reliability!B110,0)=1,"Very High",IF(ROUNDUP(Reliability!B110,0)=2,"High",IF(ROUNDUP(Reliability!B110,0)=3,"Medium",IF(ROUNDUP(Reliability!B110,0)=4,"Low","Very Low"))))))</f>
        <v>High</v>
      </c>
    </row>
    <row r="111" spans="1:9" x14ac:dyDescent="0.35">
      <c r="A111" s="181" t="str">
        <f>Lists!C:C</f>
        <v>SWZ001</v>
      </c>
      <c r="B111" s="182">
        <f t="shared" si="12"/>
        <v>1.3</v>
      </c>
      <c r="C111" s="182">
        <f t="shared" si="13"/>
        <v>3.8</v>
      </c>
      <c r="D111" s="182">
        <f t="shared" si="14"/>
        <v>0.1</v>
      </c>
      <c r="E111" s="182">
        <f t="shared" si="15"/>
        <v>0</v>
      </c>
      <c r="F111" s="182">
        <f>'Data Reliability'!B111</f>
        <v>2.5</v>
      </c>
      <c r="G111" s="183">
        <f>Reliability_updated!V111</f>
        <v>11.3</v>
      </c>
      <c r="H111" s="183">
        <f>'Data Reliability'!C111</f>
        <v>0</v>
      </c>
      <c r="I111" t="str">
        <f>IF(Reliability!B111="x","x",(IF(ROUNDUP(Reliability!B111,0)=1,"Very High",IF(ROUNDUP(Reliability!B111,0)=2,"High",IF(ROUNDUP(Reliability!B111,0)=3,"Medium",IF(ROUNDUP(Reliability!B111,0)=4,"Low","Very Low"))))))</f>
        <v>High</v>
      </c>
    </row>
    <row r="112" spans="1:9" x14ac:dyDescent="0.35">
      <c r="A112" s="181" t="str">
        <f>Lists!C:C</f>
        <v>SYR003</v>
      </c>
      <c r="B112" s="182">
        <f t="shared" si="12"/>
        <v>1</v>
      </c>
      <c r="C112" s="182">
        <f t="shared" si="13"/>
        <v>3</v>
      </c>
      <c r="D112" s="182">
        <f t="shared" si="14"/>
        <v>0.1</v>
      </c>
      <c r="E112" s="182">
        <f t="shared" si="15"/>
        <v>0</v>
      </c>
      <c r="F112" s="182">
        <f>'Data Reliability'!B112</f>
        <v>2.2000000000000002</v>
      </c>
      <c r="G112" s="183">
        <f>Reliability_updated!V112</f>
        <v>6.7</v>
      </c>
      <c r="H112" s="183">
        <f>'Data Reliability'!C112</f>
        <v>0</v>
      </c>
      <c r="I112" t="str">
        <f>IF(Reliability!B112="x","x",(IF(ROUNDUP(Reliability!B112,0)=1,"Very High",IF(ROUNDUP(Reliability!B112,0)=2,"High",IF(ROUNDUP(Reliability!B112,0)=3,"Medium",IF(ROUNDUP(Reliability!B112,0)=4,"Low","Very Low"))))))</f>
        <v>Very High</v>
      </c>
    </row>
    <row r="113" spans="1:9" x14ac:dyDescent="0.35">
      <c r="A113" s="181" t="str">
        <f>Lists!C:C</f>
        <v>TCD001</v>
      </c>
      <c r="B113" s="182">
        <f t="shared" si="12"/>
        <v>0.9</v>
      </c>
      <c r="C113" s="182">
        <f t="shared" si="13"/>
        <v>2.8</v>
      </c>
      <c r="D113" s="182">
        <f t="shared" si="14"/>
        <v>0</v>
      </c>
      <c r="E113" s="182">
        <f t="shared" si="15"/>
        <v>0</v>
      </c>
      <c r="F113" s="182">
        <f>'Data Reliability'!B113</f>
        <v>2.1</v>
      </c>
      <c r="G113" s="183">
        <f>Reliability_updated!V113</f>
        <v>4.5999999999999996</v>
      </c>
      <c r="H113" s="183">
        <f>'Data Reliability'!C113</f>
        <v>0</v>
      </c>
      <c r="I113" t="str">
        <f>IF(Reliability!B113="x","x",(IF(ROUNDUP(Reliability!B113,0)=1,"Very High",IF(ROUNDUP(Reliability!B113,0)=2,"High",IF(ROUNDUP(Reliability!B113,0)=3,"Medium",IF(ROUNDUP(Reliability!B113,0)=4,"Low","Very Low"))))))</f>
        <v>Very High</v>
      </c>
    </row>
    <row r="114" spans="1:9" x14ac:dyDescent="0.35">
      <c r="A114" s="181" t="str">
        <f>Lists!C:C</f>
        <v>TCD003</v>
      </c>
      <c r="B114" s="182">
        <f t="shared" si="12"/>
        <v>0.8</v>
      </c>
      <c r="C114" s="182">
        <f t="shared" si="13"/>
        <v>2.2999999999999998</v>
      </c>
      <c r="D114" s="182">
        <f t="shared" si="14"/>
        <v>0</v>
      </c>
      <c r="E114" s="182">
        <f t="shared" si="15"/>
        <v>0</v>
      </c>
      <c r="F114" s="182">
        <f>'Data Reliability'!B114</f>
        <v>1.9</v>
      </c>
      <c r="G114" s="183">
        <f>Reliability_updated!V114</f>
        <v>4.5999999999999996</v>
      </c>
      <c r="H114" s="183">
        <f>'Data Reliability'!C114</f>
        <v>0</v>
      </c>
      <c r="I114" t="str">
        <f>IF(Reliability!B114="x","x",(IF(ROUNDUP(Reliability!B114,0)=1,"Very High",IF(ROUNDUP(Reliability!B114,0)=2,"High",IF(ROUNDUP(Reliability!B114,0)=3,"Medium",IF(ROUNDUP(Reliability!B114,0)=4,"Low","Very Low"))))))</f>
        <v>Very High</v>
      </c>
    </row>
    <row r="115" spans="1:9" x14ac:dyDescent="0.35">
      <c r="A115" s="181" t="str">
        <f>Lists!C:C</f>
        <v>TCD004</v>
      </c>
      <c r="B115" s="182">
        <f t="shared" si="12"/>
        <v>1.1000000000000001</v>
      </c>
      <c r="C115" s="182">
        <f t="shared" si="13"/>
        <v>3.3</v>
      </c>
      <c r="D115" s="182">
        <f t="shared" si="14"/>
        <v>0</v>
      </c>
      <c r="E115" s="182">
        <f t="shared" si="15"/>
        <v>0</v>
      </c>
      <c r="F115" s="182">
        <f>'Data Reliability'!B115</f>
        <v>2.2999999999999998</v>
      </c>
      <c r="G115" s="183">
        <f>Reliability_updated!V115</f>
        <v>4.5999999999999996</v>
      </c>
      <c r="H115" s="183">
        <f>'Data Reliability'!C115</f>
        <v>0</v>
      </c>
      <c r="I115" t="str">
        <f>IF(Reliability!B115="x","x",(IF(ROUNDUP(Reliability!B115,0)=1,"Very High",IF(ROUNDUP(Reliability!B115,0)=2,"High",IF(ROUNDUP(Reliability!B115,0)=3,"Medium",IF(ROUNDUP(Reliability!B115,0)=4,"Low","Very Low"))))))</f>
        <v>High</v>
      </c>
    </row>
    <row r="116" spans="1:9" x14ac:dyDescent="0.35">
      <c r="A116" s="181" t="str">
        <f>Lists!C:C</f>
        <v>TCD005</v>
      </c>
      <c r="B116" s="182">
        <f t="shared" si="12"/>
        <v>0.8</v>
      </c>
      <c r="C116" s="182">
        <f t="shared" si="13"/>
        <v>2.2999999999999998</v>
      </c>
      <c r="D116" s="182">
        <f t="shared" si="14"/>
        <v>0</v>
      </c>
      <c r="E116" s="182">
        <f t="shared" si="15"/>
        <v>0</v>
      </c>
      <c r="F116" s="182">
        <f>'Data Reliability'!B116</f>
        <v>1.9</v>
      </c>
      <c r="G116" s="183">
        <f>Reliability_updated!V116</f>
        <v>4.5999999999999996</v>
      </c>
      <c r="H116" s="183">
        <f>'Data Reliability'!C116</f>
        <v>0</v>
      </c>
      <c r="I116" t="str">
        <f>IF(Reliability!B116="x","x",(IF(ROUNDUP(Reliability!B116,0)=1,"Very High",IF(ROUNDUP(Reliability!B116,0)=2,"High",IF(ROUNDUP(Reliability!B116,0)=3,"Medium",IF(ROUNDUP(Reliability!B116,0)=4,"Low","Very Low"))))))</f>
        <v>Very High</v>
      </c>
    </row>
    <row r="117" spans="1:9" x14ac:dyDescent="0.35">
      <c r="A117" s="181" t="str">
        <f>Lists!C:C</f>
        <v>TGO002</v>
      </c>
      <c r="B117" s="182">
        <f t="shared" si="12"/>
        <v>0.8</v>
      </c>
      <c r="C117" s="182">
        <f t="shared" si="13"/>
        <v>2.5</v>
      </c>
      <c r="D117" s="182">
        <f t="shared" si="14"/>
        <v>0</v>
      </c>
      <c r="E117" s="182">
        <f t="shared" si="15"/>
        <v>0</v>
      </c>
      <c r="F117" s="182">
        <f>'Data Reliability'!B117</f>
        <v>2</v>
      </c>
      <c r="G117" s="183">
        <f>Reliability_updated!V117</f>
        <v>4.5999999999999996</v>
      </c>
      <c r="H117" s="183">
        <f>'Data Reliability'!C117</f>
        <v>0</v>
      </c>
      <c r="I117" t="str">
        <f>IF(Reliability!B117="x","x",(IF(ROUNDUP(Reliability!B117,0)=1,"Very High",IF(ROUNDUP(Reliability!B117,0)=2,"High",IF(ROUNDUP(Reliability!B117,0)=3,"Medium",IF(ROUNDUP(Reliability!B117,0)=4,"Low","Very Low"))))))</f>
        <v>Very High</v>
      </c>
    </row>
    <row r="118" spans="1:9" x14ac:dyDescent="0.35">
      <c r="A118" s="181" t="str">
        <f>Lists!C:C</f>
        <v>THA003</v>
      </c>
      <c r="B118" s="182">
        <f t="shared" si="12"/>
        <v>0.8</v>
      </c>
      <c r="C118" s="182">
        <f t="shared" si="13"/>
        <v>2.2999999999999998</v>
      </c>
      <c r="D118" s="182">
        <f t="shared" si="14"/>
        <v>0</v>
      </c>
      <c r="E118" s="182">
        <f t="shared" si="15"/>
        <v>0</v>
      </c>
      <c r="F118" s="182">
        <f>'Data Reliability'!B118</f>
        <v>1.9</v>
      </c>
      <c r="G118" s="183">
        <f>Reliability_updated!V118</f>
        <v>2.9</v>
      </c>
      <c r="H118" s="183">
        <f>'Data Reliability'!C118</f>
        <v>0</v>
      </c>
      <c r="I118" t="str">
        <f>IF(Reliability!B118="x","x",(IF(ROUNDUP(Reliability!B118,0)=1,"Very High",IF(ROUNDUP(Reliability!B118,0)=2,"High",IF(ROUNDUP(Reliability!B118,0)=3,"Medium",IF(ROUNDUP(Reliability!B118,0)=4,"Low","Very Low"))))))</f>
        <v>Very High</v>
      </c>
    </row>
    <row r="119" spans="1:9" x14ac:dyDescent="0.35">
      <c r="A119" s="181" t="str">
        <f>Lists!C:C</f>
        <v>TTO002</v>
      </c>
      <c r="B119" s="182">
        <f t="shared" si="12"/>
        <v>0.8</v>
      </c>
      <c r="C119" s="182">
        <f t="shared" si="13"/>
        <v>2.5</v>
      </c>
      <c r="D119" s="182">
        <f t="shared" si="14"/>
        <v>0</v>
      </c>
      <c r="E119" s="182">
        <f t="shared" si="15"/>
        <v>0</v>
      </c>
      <c r="F119" s="182">
        <f>'Data Reliability'!B119</f>
        <v>2</v>
      </c>
      <c r="G119" s="183">
        <f>Reliability_updated!V119</f>
        <v>1.7</v>
      </c>
      <c r="H119" s="183">
        <f>'Data Reliability'!C119</f>
        <v>0</v>
      </c>
      <c r="I119" t="str">
        <f>IF(Reliability!B119="x","x",(IF(ROUNDUP(Reliability!B119,0)=1,"Very High",IF(ROUNDUP(Reliability!B119,0)=2,"High",IF(ROUNDUP(Reliability!B119,0)=3,"Medium",IF(ROUNDUP(Reliability!B119,0)=4,"Low","Very Low"))))))</f>
        <v>Very High</v>
      </c>
    </row>
    <row r="120" spans="1:9" x14ac:dyDescent="0.35">
      <c r="A120" s="181" t="str">
        <f>Lists!C:C</f>
        <v>TUN002</v>
      </c>
      <c r="B120" s="182">
        <f t="shared" si="12"/>
        <v>0.5</v>
      </c>
      <c r="C120" s="182">
        <f t="shared" si="13"/>
        <v>1.3</v>
      </c>
      <c r="D120" s="182">
        <f t="shared" si="14"/>
        <v>0.1</v>
      </c>
      <c r="E120" s="182">
        <f t="shared" si="15"/>
        <v>0</v>
      </c>
      <c r="F120" s="182">
        <f>'Data Reliability'!B120</f>
        <v>1.5</v>
      </c>
      <c r="G120" s="183">
        <f>Reliability_updated!V120</f>
        <v>7.1</v>
      </c>
      <c r="H120" s="183">
        <f>'Data Reliability'!C120</f>
        <v>0</v>
      </c>
      <c r="I120" t="str">
        <f>IF(Reliability!B120="x","x",(IF(ROUNDUP(Reliability!B120,0)=1,"Very High",IF(ROUNDUP(Reliability!B120,0)=2,"High",IF(ROUNDUP(Reliability!B120,0)=3,"Medium",IF(ROUNDUP(Reliability!B120,0)=4,"Low","Very Low"))))))</f>
        <v>Very High</v>
      </c>
    </row>
    <row r="121" spans="1:9" x14ac:dyDescent="0.35">
      <c r="A121" s="181" t="str">
        <f>Lists!C:C</f>
        <v>TUR001</v>
      </c>
      <c r="B121" s="182">
        <f t="shared" si="12"/>
        <v>1.3</v>
      </c>
      <c r="C121" s="182">
        <f t="shared" si="13"/>
        <v>3.8</v>
      </c>
      <c r="D121" s="182">
        <f t="shared" si="14"/>
        <v>0.1</v>
      </c>
      <c r="E121" s="182">
        <f t="shared" si="15"/>
        <v>0</v>
      </c>
      <c r="F121" s="182">
        <f>'Data Reliability'!B121</f>
        <v>2.5</v>
      </c>
      <c r="G121" s="183">
        <f>Reliability_updated!V121</f>
        <v>5.7</v>
      </c>
      <c r="H121" s="183">
        <f>'Data Reliability'!C121</f>
        <v>0</v>
      </c>
      <c r="I121" t="str">
        <f>IF(Reliability!B121="x","x",(IF(ROUNDUP(Reliability!B121,0)=1,"Very High",IF(ROUNDUP(Reliability!B121,0)=2,"High",IF(ROUNDUP(Reliability!B121,0)=3,"Medium",IF(ROUNDUP(Reliability!B121,0)=4,"Low","Very Low"))))))</f>
        <v>High</v>
      </c>
    </row>
    <row r="122" spans="1:9" x14ac:dyDescent="0.35">
      <c r="A122" s="181" t="str">
        <f>Lists!C:C</f>
        <v>TUR002</v>
      </c>
      <c r="B122" s="182">
        <f t="shared" si="12"/>
        <v>0.9</v>
      </c>
      <c r="C122" s="182">
        <f t="shared" si="13"/>
        <v>2.5</v>
      </c>
      <c r="D122" s="182">
        <f t="shared" si="14"/>
        <v>0.1</v>
      </c>
      <c r="E122" s="182">
        <f t="shared" si="15"/>
        <v>0</v>
      </c>
      <c r="F122" s="182">
        <f>'Data Reliability'!B122</f>
        <v>2</v>
      </c>
      <c r="G122" s="183">
        <f>Reliability_updated!V122</f>
        <v>5.7</v>
      </c>
      <c r="H122" s="183">
        <f>'Data Reliability'!C122</f>
        <v>0</v>
      </c>
      <c r="I122" t="str">
        <f>IF(Reliability!B122="x","x",(IF(ROUNDUP(Reliability!B122,0)=1,"Very High",IF(ROUNDUP(Reliability!B122,0)=2,"High",IF(ROUNDUP(Reliability!B122,0)=3,"Medium",IF(ROUNDUP(Reliability!B122,0)=4,"Low","Very Low"))))))</f>
        <v>Very High</v>
      </c>
    </row>
    <row r="123" spans="1:9" x14ac:dyDescent="0.35">
      <c r="A123" s="181" t="str">
        <f>Lists!C:C</f>
        <v>TUR003</v>
      </c>
      <c r="B123" s="182">
        <f t="shared" si="12"/>
        <v>1.1000000000000001</v>
      </c>
      <c r="C123" s="182">
        <f t="shared" si="13"/>
        <v>3.3</v>
      </c>
      <c r="D123" s="182">
        <f t="shared" si="14"/>
        <v>0.1</v>
      </c>
      <c r="E123" s="182">
        <f t="shared" si="15"/>
        <v>0</v>
      </c>
      <c r="F123" s="182">
        <f>'Data Reliability'!B123</f>
        <v>2.2999999999999998</v>
      </c>
      <c r="G123" s="183">
        <f>Reliability_updated!V123</f>
        <v>5.7</v>
      </c>
      <c r="H123" s="183">
        <f>'Data Reliability'!C123</f>
        <v>0</v>
      </c>
      <c r="I123" t="str">
        <f>IF(Reliability!B123="x","x",(IF(ROUNDUP(Reliability!B123,0)=1,"Very High",IF(ROUNDUP(Reliability!B123,0)=2,"High",IF(ROUNDUP(Reliability!B123,0)=3,"Medium",IF(ROUNDUP(Reliability!B123,0)=4,"Low","Very Low"))))))</f>
        <v>High</v>
      </c>
    </row>
    <row r="124" spans="1:9" x14ac:dyDescent="0.35">
      <c r="A124" s="181" t="str">
        <f>Lists!C:C</f>
        <v>TZA001</v>
      </c>
      <c r="B124" s="182">
        <f t="shared" si="12"/>
        <v>1.9</v>
      </c>
      <c r="C124" s="182">
        <f t="shared" si="13"/>
        <v>2.2999999999999998</v>
      </c>
      <c r="D124" s="182">
        <f t="shared" si="14"/>
        <v>0</v>
      </c>
      <c r="E124" s="182">
        <f t="shared" si="15"/>
        <v>3.3</v>
      </c>
      <c r="F124" s="182">
        <f>'Data Reliability'!B124</f>
        <v>1.9</v>
      </c>
      <c r="G124" s="183">
        <f>Reliability_updated!V124</f>
        <v>1</v>
      </c>
      <c r="H124" s="183">
        <f>'Data Reliability'!C124</f>
        <v>2</v>
      </c>
      <c r="I124" t="str">
        <f>IF(Reliability!B124="x","x",(IF(ROUNDUP(Reliability!B124,0)=1,"Very High",IF(ROUNDUP(Reliability!B124,0)=2,"High",IF(ROUNDUP(Reliability!B124,0)=3,"Medium",IF(ROUNDUP(Reliability!B124,0)=4,"Low","Very Low"))))))</f>
        <v>High</v>
      </c>
    </row>
    <row r="125" spans="1:9" x14ac:dyDescent="0.35">
      <c r="A125" s="181" t="str">
        <f>Lists!C:C</f>
        <v>TZA002</v>
      </c>
      <c r="B125" s="182">
        <f t="shared" si="12"/>
        <v>1.9</v>
      </c>
      <c r="C125" s="182">
        <f t="shared" si="13"/>
        <v>2.2999999999999998</v>
      </c>
      <c r="D125" s="182">
        <f t="shared" si="14"/>
        <v>0</v>
      </c>
      <c r="E125" s="182">
        <f t="shared" si="15"/>
        <v>3.3</v>
      </c>
      <c r="F125" s="182">
        <f>'Data Reliability'!B125</f>
        <v>1.9</v>
      </c>
      <c r="G125" s="183">
        <f>Reliability_updated!V125</f>
        <v>4.0999999999999996</v>
      </c>
      <c r="H125" s="183">
        <f>'Data Reliability'!C125</f>
        <v>2</v>
      </c>
      <c r="I125" t="str">
        <f>IF(Reliability!B125="x","x",(IF(ROUNDUP(Reliability!B125,0)=1,"Very High",IF(ROUNDUP(Reliability!B125,0)=2,"High",IF(ROUNDUP(Reliability!B125,0)=3,"Medium",IF(ROUNDUP(Reliability!B125,0)=4,"Low","Very Low"))))))</f>
        <v>High</v>
      </c>
    </row>
    <row r="126" spans="1:9" x14ac:dyDescent="0.35">
      <c r="A126" s="181" t="str">
        <f>Lists!C:C</f>
        <v>TZA003</v>
      </c>
      <c r="B126" s="182">
        <f t="shared" si="12"/>
        <v>1.9</v>
      </c>
      <c r="C126" s="182">
        <f t="shared" si="13"/>
        <v>2.5</v>
      </c>
      <c r="D126" s="182">
        <f t="shared" si="14"/>
        <v>0</v>
      </c>
      <c r="E126" s="182">
        <f t="shared" si="15"/>
        <v>3.3</v>
      </c>
      <c r="F126" s="182">
        <f>'Data Reliability'!B126</f>
        <v>2</v>
      </c>
      <c r="G126" s="183">
        <f>Reliability_updated!V126</f>
        <v>4.0999999999999996</v>
      </c>
      <c r="H126" s="183">
        <f>'Data Reliability'!C126</f>
        <v>2</v>
      </c>
      <c r="I126" t="str">
        <f>IF(Reliability!B126="x","x",(IF(ROUNDUP(Reliability!B126,0)=1,"Very High",IF(ROUNDUP(Reliability!B126,0)=2,"High",IF(ROUNDUP(Reliability!B126,0)=3,"Medium",IF(ROUNDUP(Reliability!B126,0)=4,"Low","Very Low"))))))</f>
        <v>High</v>
      </c>
    </row>
    <row r="127" spans="1:9" x14ac:dyDescent="0.35">
      <c r="A127" s="181" t="str">
        <f>Lists!C:C</f>
        <v>UGA005</v>
      </c>
      <c r="B127" s="182">
        <f t="shared" si="12"/>
        <v>2.1</v>
      </c>
      <c r="C127" s="182">
        <f t="shared" si="13"/>
        <v>2.8</v>
      </c>
      <c r="D127" s="182">
        <f t="shared" si="14"/>
        <v>0.1</v>
      </c>
      <c r="E127" s="182">
        <f t="shared" si="15"/>
        <v>3.3</v>
      </c>
      <c r="F127" s="182">
        <f>'Data Reliability'!B127</f>
        <v>2.1</v>
      </c>
      <c r="G127" s="183">
        <f>Reliability_updated!V127</f>
        <v>5</v>
      </c>
      <c r="H127" s="183">
        <f>'Data Reliability'!C127</f>
        <v>2</v>
      </c>
      <c r="I127" t="str">
        <f>IF(Reliability!B127="x","x",(IF(ROUNDUP(Reliability!B127,0)=1,"Very High",IF(ROUNDUP(Reliability!B127,0)=2,"High",IF(ROUNDUP(Reliability!B127,0)=3,"Medium",IF(ROUNDUP(Reliability!B127,0)=4,"Low","Very Low"))))))</f>
        <v>Medium</v>
      </c>
    </row>
    <row r="128" spans="1:9" x14ac:dyDescent="0.35">
      <c r="A128" s="181" t="str">
        <f>Lists!C:C</f>
        <v>UKR002</v>
      </c>
      <c r="B128" s="182">
        <f t="shared" si="12"/>
        <v>0.7</v>
      </c>
      <c r="C128" s="182">
        <f t="shared" si="13"/>
        <v>1.8</v>
      </c>
      <c r="D128" s="182">
        <f t="shared" si="14"/>
        <v>0.2</v>
      </c>
      <c r="E128" s="182">
        <f t="shared" si="15"/>
        <v>0</v>
      </c>
      <c r="F128" s="182">
        <f>'Data Reliability'!B128</f>
        <v>1.7</v>
      </c>
      <c r="G128" s="183">
        <f>Reliability_updated!V128</f>
        <v>13.9</v>
      </c>
      <c r="H128" s="183">
        <f>'Data Reliability'!C128</f>
        <v>0</v>
      </c>
      <c r="I128" t="str">
        <f>IF(Reliability!B128="x","x",(IF(ROUNDUP(Reliability!B128,0)=1,"Very High",IF(ROUNDUP(Reliability!B128,0)=2,"High",IF(ROUNDUP(Reliability!B128,0)=3,"Medium",IF(ROUNDUP(Reliability!B128,0)=4,"Low","Very Low"))))))</f>
        <v>Very High</v>
      </c>
    </row>
    <row r="129" spans="1:9" x14ac:dyDescent="0.35">
      <c r="A129" s="181" t="str">
        <f>Lists!C:C</f>
        <v>VEN001</v>
      </c>
      <c r="B129" s="182">
        <f t="shared" si="12"/>
        <v>1.3</v>
      </c>
      <c r="C129" s="182">
        <f t="shared" si="13"/>
        <v>3.8</v>
      </c>
      <c r="D129" s="182">
        <f t="shared" si="14"/>
        <v>0</v>
      </c>
      <c r="E129" s="182">
        <f t="shared" si="15"/>
        <v>0</v>
      </c>
      <c r="F129" s="182">
        <f>'Data Reliability'!B129</f>
        <v>2.5</v>
      </c>
      <c r="G129" s="183">
        <f>Reliability_updated!V129</f>
        <v>0.5</v>
      </c>
      <c r="H129" s="183">
        <f>'Data Reliability'!C129</f>
        <v>0</v>
      </c>
      <c r="I129" t="str">
        <f>IF(Reliability!B129="x","x",(IF(ROUNDUP(Reliability!B129,0)=1,"Very High",IF(ROUNDUP(Reliability!B129,0)=2,"High",IF(ROUNDUP(Reliability!B129,0)=3,"Medium",IF(ROUNDUP(Reliability!B129,0)=4,"Low","Very Low"))))))</f>
        <v>High</v>
      </c>
    </row>
    <row r="130" spans="1:9" x14ac:dyDescent="0.35">
      <c r="A130" s="181" t="str">
        <f>Lists!C:C</f>
        <v>YEM001</v>
      </c>
      <c r="B130" s="182">
        <f t="shared" si="12"/>
        <v>0.6</v>
      </c>
      <c r="C130" s="182">
        <f t="shared" si="13"/>
        <v>1.8</v>
      </c>
      <c r="D130" s="182">
        <f t="shared" si="14"/>
        <v>0.1</v>
      </c>
      <c r="E130" s="182">
        <f t="shared" si="15"/>
        <v>0</v>
      </c>
      <c r="F130" s="182">
        <f>'Data Reliability'!B130</f>
        <v>1.7</v>
      </c>
      <c r="G130" s="183">
        <f>Reliability_updated!V130</f>
        <v>6.3</v>
      </c>
      <c r="H130" s="183">
        <f>'Data Reliability'!C130</f>
        <v>0</v>
      </c>
      <c r="I130" t="str">
        <f>IF(Reliability!B130="x","x",(IF(ROUNDUP(Reliability!B130,0)=1,"Very High",IF(ROUNDUP(Reliability!B130,0)=2,"High",IF(ROUNDUP(Reliability!B130,0)=3,"Medium",IF(ROUNDUP(Reliability!B130,0)=4,"Low","Very Low"))))))</f>
        <v>Very High</v>
      </c>
    </row>
    <row r="131" spans="1:9" x14ac:dyDescent="0.35">
      <c r="A131" s="181" t="str">
        <f>Lists!C:C</f>
        <v>YEM002</v>
      </c>
      <c r="B131" s="182">
        <f t="shared" ref="B131:B133" si="16">ROUND(AVERAGE(C131:E131),1)</f>
        <v>0.7</v>
      </c>
      <c r="C131" s="182">
        <f t="shared" si="13"/>
        <v>2</v>
      </c>
      <c r="D131" s="182">
        <f t="shared" si="14"/>
        <v>0.1</v>
      </c>
      <c r="E131" s="182">
        <f t="shared" si="15"/>
        <v>0</v>
      </c>
      <c r="F131" s="182">
        <f>'Data Reliability'!B131</f>
        <v>1.8</v>
      </c>
      <c r="G131" s="183">
        <f>Reliability_updated!V131</f>
        <v>6.3</v>
      </c>
      <c r="H131" s="183">
        <f>'Data Reliability'!C131</f>
        <v>0</v>
      </c>
      <c r="I131" t="str">
        <f>IF(Reliability!B131="x","x",(IF(ROUNDUP(Reliability!B131,0)=1,"Very High",IF(ROUNDUP(Reliability!B131,0)=2,"High",IF(ROUNDUP(Reliability!B131,0)=3,"Medium",IF(ROUNDUP(Reliability!B131,0)=4,"Low","Very Low"))))))</f>
        <v>Very High</v>
      </c>
    </row>
    <row r="132" spans="1:9" x14ac:dyDescent="0.35">
      <c r="A132" s="181" t="str">
        <f>Lists!C:C</f>
        <v>ZMB002</v>
      </c>
      <c r="B132" s="182">
        <f t="shared" si="16"/>
        <v>2.2999999999999998</v>
      </c>
      <c r="C132" s="182">
        <f t="shared" si="13"/>
        <v>3.5</v>
      </c>
      <c r="D132" s="182">
        <f t="shared" si="14"/>
        <v>0</v>
      </c>
      <c r="E132" s="182">
        <f t="shared" si="15"/>
        <v>3.3</v>
      </c>
      <c r="F132" s="182">
        <f>'Data Reliability'!B132</f>
        <v>2.4</v>
      </c>
      <c r="G132" s="183">
        <f>Reliability_updated!V132</f>
        <v>1.3</v>
      </c>
      <c r="H132" s="183">
        <f>'Data Reliability'!C132</f>
        <v>2</v>
      </c>
      <c r="I132" t="str">
        <f>IF(Reliability!B132="x","x",(IF(ROUNDUP(Reliability!B132,0)=1,"Very High",IF(ROUNDUP(Reliability!B132,0)=2,"High",IF(ROUNDUP(Reliability!B132,0)=3,"Medium",IF(ROUNDUP(Reliability!B132,0)=4,"Low","Very Low"))))))</f>
        <v>Medium</v>
      </c>
    </row>
    <row r="133" spans="1:9" x14ac:dyDescent="0.35">
      <c r="A133" s="181" t="str">
        <f>Lists!C:C</f>
        <v>ZWE001</v>
      </c>
      <c r="B133" s="182">
        <f t="shared" si="16"/>
        <v>1</v>
      </c>
      <c r="C133" s="182">
        <f t="shared" si="13"/>
        <v>3</v>
      </c>
      <c r="D133" s="182">
        <f t="shared" si="14"/>
        <v>0</v>
      </c>
      <c r="E133" s="182">
        <f t="shared" si="15"/>
        <v>0</v>
      </c>
      <c r="F133" s="182">
        <f>'Data Reliability'!B133</f>
        <v>2.2000000000000002</v>
      </c>
      <c r="G133" s="183">
        <f>Reliability_updated!V133</f>
        <v>1.1000000000000001</v>
      </c>
      <c r="H133" s="183">
        <f>'Data Reliability'!C133</f>
        <v>0</v>
      </c>
      <c r="I133" t="str">
        <f>IF(Reliability!B133="x","x",(IF(ROUNDUP(Reliability!B133,0)=1,"Very High",IF(ROUNDUP(Reliability!B133,0)=2,"High",IF(ROUNDUP(Reliability!B133,0)=3,"Medium",IF(ROUNDUP(Reliability!B133,0)=4,"Low","Very Low"))))))</f>
        <v>Very High</v>
      </c>
    </row>
  </sheetData>
  <mergeCells count="1">
    <mergeCell ref="A1:H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617283"/>
  </sheetPr>
  <dimension ref="A1:AN133"/>
  <sheetViews>
    <sheetView topLeftCell="P1" workbookViewId="0">
      <selection activeCell="A250" sqref="A250:AN300"/>
    </sheetView>
  </sheetViews>
  <sheetFormatPr defaultColWidth="8.453125" defaultRowHeight="14.5" x14ac:dyDescent="0.35"/>
  <cols>
    <col min="1" max="1" width="14.453125" customWidth="1"/>
    <col min="2" max="2" width="7" customWidth="1"/>
  </cols>
  <sheetData>
    <row r="1" spans="1:40" x14ac:dyDescent="0.35">
      <c r="A1" s="295"/>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row>
    <row r="2" spans="1:40" ht="147" customHeight="1" x14ac:dyDescent="0.35">
      <c r="A2" s="225" t="s">
        <v>8074</v>
      </c>
      <c r="B2" s="226" t="s">
        <v>7699</v>
      </c>
      <c r="C2" s="226" t="s">
        <v>7703</v>
      </c>
      <c r="D2" s="139" t="s">
        <v>7565</v>
      </c>
      <c r="E2" s="108" t="s">
        <v>7586</v>
      </c>
      <c r="F2" s="108" t="s">
        <v>7590</v>
      </c>
      <c r="G2" s="109" t="s">
        <v>7581</v>
      </c>
      <c r="H2" s="110" t="s">
        <v>1110</v>
      </c>
      <c r="I2" s="108" t="s">
        <v>1113</v>
      </c>
      <c r="J2" s="108" t="s">
        <v>7600</v>
      </c>
      <c r="K2" s="111" t="s">
        <v>7601</v>
      </c>
      <c r="L2" s="109" t="s">
        <v>7582</v>
      </c>
      <c r="M2" s="112" t="s">
        <v>7568</v>
      </c>
      <c r="N2" s="113" t="s">
        <v>8075</v>
      </c>
      <c r="O2" s="113" t="s">
        <v>8076</v>
      </c>
      <c r="P2" s="113" t="s">
        <v>8077</v>
      </c>
      <c r="Q2" s="113" t="s">
        <v>8078</v>
      </c>
      <c r="R2" s="113" t="s">
        <v>8079</v>
      </c>
      <c r="S2" s="112" t="s">
        <v>7571</v>
      </c>
      <c r="T2" s="114" t="s">
        <v>7572</v>
      </c>
      <c r="U2" s="115" t="s">
        <v>7624</v>
      </c>
      <c r="V2" s="116" t="s">
        <v>7625</v>
      </c>
      <c r="W2" s="116" t="s">
        <v>7626</v>
      </c>
      <c r="X2" s="115" t="s">
        <v>7627</v>
      </c>
      <c r="Y2" s="115" t="s">
        <v>7632</v>
      </c>
      <c r="Z2" s="114" t="s">
        <v>7573</v>
      </c>
      <c r="AA2" s="116" t="s">
        <v>7634</v>
      </c>
      <c r="AB2" s="117" t="s">
        <v>8080</v>
      </c>
      <c r="AC2" s="116" t="s">
        <v>1217</v>
      </c>
      <c r="AD2" s="116" t="s">
        <v>1229</v>
      </c>
      <c r="AE2" s="116" t="s">
        <v>1219</v>
      </c>
      <c r="AF2" s="116" t="s">
        <v>1231</v>
      </c>
      <c r="AG2" s="116" t="s">
        <v>7635</v>
      </c>
      <c r="AH2" s="116" t="s">
        <v>1214</v>
      </c>
      <c r="AI2" s="116" t="s">
        <v>1227</v>
      </c>
      <c r="AJ2" s="116" t="s">
        <v>7636</v>
      </c>
      <c r="AK2" s="116" t="s">
        <v>1221</v>
      </c>
      <c r="AL2" s="116" t="s">
        <v>7637</v>
      </c>
      <c r="AM2" s="116" t="s">
        <v>1223</v>
      </c>
      <c r="AN2" s="116" t="s">
        <v>7638</v>
      </c>
    </row>
    <row r="3" spans="1:40" x14ac:dyDescent="0.35">
      <c r="A3" s="227" t="str">
        <f>Lists!C:C</f>
        <v>AFG001</v>
      </c>
      <c r="B3" s="182">
        <f t="shared" ref="B3:B34" si="0">IF(OR(M3="x",D3="x"),"x",ROUND((5-GEOMEAN(((5-D3)/5*4+1),((5-M3)/5*4+1),((5-M3)/5*4+1)))/4*3.5+S3*0.3,1))</f>
        <v>2.2000000000000002</v>
      </c>
      <c r="C3" s="183">
        <f t="shared" ref="C3:C34" si="1">COUNTIF(E3:F3,"x")+COUNTIF(H3:I3,"x")+COUNTIF(J3:J3,"x")+COUNTIF(M3,"x")+COUNTIF(U3:W3,"x")+COUNTIF(Y3:AB3,"x")</f>
        <v>0</v>
      </c>
      <c r="D3" s="228">
        <f t="shared" ref="D3:D34" si="2">IF(OR(L3="x",G3="x"),"x",ROUND((5-GEOMEAN(((5-L3)/5*4+1),((5-L3)/5*4+1),((5-G3)/5*4+1)))/4*5,1))</f>
        <v>1.7</v>
      </c>
      <c r="E3" s="227">
        <f>'Core Indicators'!R3</f>
        <v>1</v>
      </c>
      <c r="F3" s="227">
        <f>'Core Indicators'!Z3</f>
        <v>1</v>
      </c>
      <c r="G3" s="183">
        <f t="shared" ref="G3:G34" si="3">IF(AND(F3="x",E3="x"),"x",IF(OR(F3="x",E3="x"),AVERAGE(E3,F3),ROUND((10-GEOMEAN(((10-E3)/10*9+1),((10-F3)/10*9+1)))/9*10,1)))</f>
        <v>1</v>
      </c>
      <c r="H3" s="227">
        <f>'Core Indicators'!AH3</f>
        <v>2</v>
      </c>
      <c r="I3" s="227">
        <f>'Core Indicators'!AP3</f>
        <v>2</v>
      </c>
      <c r="J3" s="227">
        <f>'Core Indicators'!BN3</f>
        <v>2</v>
      </c>
      <c r="K3" s="227">
        <f t="shared" ref="K3:K34" si="4">IF(AND(J3="x",I3="x"),"x",IF(OR(J3="x",I3="x"),AVERAGE(I3,J3),ROUND((10-GEOMEAN(((10-I3)/10*9+1),((10-J3)/10*9+1)))/9*10,1)))</f>
        <v>2</v>
      </c>
      <c r="L3" s="182">
        <f t="shared" ref="L3:L34" si="5">IF(AND(H3="x",K3="x"),"x",IF(OR(H3="x",K3="x"),AVERAGE(H3,K3),ROUND((10-GEOMEAN(((10-H3)/10*9+1),((10-K3)/10*9+1)))/9*10,1)))</f>
        <v>2</v>
      </c>
      <c r="M3" s="228">
        <f t="shared" ref="M3:M34" si="6">IF(N3="x","x",AVERAGE(N3:R3))</f>
        <v>3</v>
      </c>
      <c r="N3" s="229">
        <f>'Core Indicators'!DJ3</f>
        <v>3</v>
      </c>
      <c r="O3" s="229">
        <f>'Core Indicators'!DR3</f>
        <v>3</v>
      </c>
      <c r="P3" s="229">
        <f>'Core Indicators'!DZ3</f>
        <v>3</v>
      </c>
      <c r="Q3" s="229">
        <f>'Core Indicators'!EH3</f>
        <v>3</v>
      </c>
      <c r="R3" s="229">
        <f>'Core Indicators'!EP3</f>
        <v>3</v>
      </c>
      <c r="S3" s="183">
        <f t="shared" ref="S3:S34" si="7">IF(OR(Z3="x",T3="x"),T3,ROUND((10-GEOMEAN(((10-T3)/10*9+1),((10-Z3)/10*9+1)))/9*10,1))</f>
        <v>1.3</v>
      </c>
      <c r="T3" s="183">
        <f t="shared" ref="T3:T34" si="8">AVERAGE(U3,X3,Y3)</f>
        <v>1.1666666666666667</v>
      </c>
      <c r="U3" s="227">
        <v>1</v>
      </c>
      <c r="V3" s="227">
        <v>1</v>
      </c>
      <c r="W3" s="227">
        <f>'Core Indicators'!EX3</f>
        <v>2</v>
      </c>
      <c r="X3" s="183">
        <f t="shared" ref="X3:X34" si="9">AVERAGE(V3:W3)</f>
        <v>1.5</v>
      </c>
      <c r="Y3" s="227">
        <v>1</v>
      </c>
      <c r="Z3" s="183">
        <f t="shared" ref="Z3:Z34" si="10">IF(AND(AA3="x",AB3="x"),"x",AVERAGE(AA3:AB3))</f>
        <v>1.5</v>
      </c>
      <c r="AA3" s="227">
        <f>'Core Indicators'!FF3</f>
        <v>1</v>
      </c>
      <c r="AB3" s="227">
        <f t="shared" ref="AB3:AB34" si="11">IF(AND(AJ3="x",AN3="x",AG3="x"),"x",(AVERAGE(AJ3,AN3,AG3)))</f>
        <v>2</v>
      </c>
      <c r="AC3" s="11">
        <f>'Core Indicators'!GD3</f>
        <v>2</v>
      </c>
      <c r="AD3" s="11">
        <f>'Core Indicators'!GL3</f>
        <v>2</v>
      </c>
      <c r="AE3" s="11">
        <f>'Core Indicators'!GT3</f>
        <v>2</v>
      </c>
      <c r="AF3" s="11">
        <f>'Core Indicators'!HB3</f>
        <v>2</v>
      </c>
      <c r="AG3" s="11">
        <f t="shared" ref="AG3:AG34" si="12">IF(AND(AC3="x",AD3="x",AE3="x",AF3="x"),"x",AVERAGE(AC3:AF3))</f>
        <v>2</v>
      </c>
      <c r="AH3" s="11">
        <f>'Core Indicators'!HJ3</f>
        <v>2</v>
      </c>
      <c r="AI3" s="11">
        <f>'Core Indicators'!HR3</f>
        <v>2</v>
      </c>
      <c r="AJ3" s="11">
        <f t="shared" ref="AJ3:AJ34" si="13">IF(AND(AH3="x",AI3="x"),"x",AVERAGE(AH3:AI3))</f>
        <v>2</v>
      </c>
      <c r="AK3" s="11">
        <f>'Core Indicators'!HZ3</f>
        <v>2</v>
      </c>
      <c r="AL3" s="11">
        <f>'Core Indicators'!IH3</f>
        <v>2</v>
      </c>
      <c r="AM3" s="11">
        <f>'Core Indicators'!IP3</f>
        <v>2</v>
      </c>
      <c r="AN3" s="11">
        <f t="shared" ref="AN3:AN34" si="14">IF(AND(AK3="x",AL3="x",AM3="x"),"x",AVERAGE(AK3:AM3))</f>
        <v>2</v>
      </c>
    </row>
    <row r="4" spans="1:40" x14ac:dyDescent="0.35">
      <c r="A4" s="227" t="str">
        <f>Lists!C:C</f>
        <v>AGO002</v>
      </c>
      <c r="B4" s="182">
        <f t="shared" si="0"/>
        <v>2</v>
      </c>
      <c r="C4" s="183">
        <f t="shared" si="1"/>
        <v>2</v>
      </c>
      <c r="D4" s="228">
        <f t="shared" si="2"/>
        <v>2</v>
      </c>
      <c r="E4" s="227">
        <f>'Core Indicators'!R4</f>
        <v>2</v>
      </c>
      <c r="F4" s="227">
        <f>'Core Indicators'!Z4</f>
        <v>2</v>
      </c>
      <c r="G4" s="183">
        <f t="shared" si="3"/>
        <v>2</v>
      </c>
      <c r="H4" s="227">
        <f>'Core Indicators'!AH4</f>
        <v>2</v>
      </c>
      <c r="I4" s="227">
        <f>'Core Indicators'!AP4</f>
        <v>2</v>
      </c>
      <c r="J4" s="227" t="str">
        <f>'Core Indicators'!BN4</f>
        <v>x</v>
      </c>
      <c r="K4" s="227">
        <f t="shared" si="4"/>
        <v>2</v>
      </c>
      <c r="L4" s="182">
        <f t="shared" si="5"/>
        <v>2</v>
      </c>
      <c r="M4" s="228">
        <f t="shared" si="6"/>
        <v>2.4</v>
      </c>
      <c r="N4" s="229">
        <f>'Core Indicators'!DJ4</f>
        <v>2</v>
      </c>
      <c r="O4" s="229">
        <f>'Core Indicators'!DR4</f>
        <v>2</v>
      </c>
      <c r="P4" s="229">
        <f>'Core Indicators'!DZ4</f>
        <v>2</v>
      </c>
      <c r="Q4" s="229">
        <f>'Core Indicators'!EH4</f>
        <v>3</v>
      </c>
      <c r="R4" s="229">
        <f>'Core Indicators'!EP4</f>
        <v>3</v>
      </c>
      <c r="S4" s="183">
        <f t="shared" si="7"/>
        <v>1.5</v>
      </c>
      <c r="T4" s="183">
        <f t="shared" si="8"/>
        <v>1</v>
      </c>
      <c r="U4" s="227">
        <v>1</v>
      </c>
      <c r="V4" s="227">
        <v>1</v>
      </c>
      <c r="W4" s="227" t="str">
        <f>'Core Indicators'!EX4</f>
        <v>x</v>
      </c>
      <c r="X4" s="183">
        <f t="shared" si="9"/>
        <v>1</v>
      </c>
      <c r="Y4" s="227">
        <v>1</v>
      </c>
      <c r="Z4" s="183">
        <f t="shared" si="10"/>
        <v>2</v>
      </c>
      <c r="AA4" s="227">
        <f>'Core Indicators'!FF4</f>
        <v>2</v>
      </c>
      <c r="AB4" s="227">
        <f t="shared" si="11"/>
        <v>2</v>
      </c>
      <c r="AC4" s="11">
        <f>'Core Indicators'!GD4</f>
        <v>2</v>
      </c>
      <c r="AD4" s="11">
        <f>'Core Indicators'!GL4</f>
        <v>2</v>
      </c>
      <c r="AE4" s="11">
        <f>'Core Indicators'!GT4</f>
        <v>2</v>
      </c>
      <c r="AF4" s="11">
        <f>'Core Indicators'!HB4</f>
        <v>2</v>
      </c>
      <c r="AG4" s="11">
        <f t="shared" si="12"/>
        <v>2</v>
      </c>
      <c r="AH4" s="11">
        <f>'Core Indicators'!HJ4</f>
        <v>2</v>
      </c>
      <c r="AI4" s="11">
        <f>'Core Indicators'!HR4</f>
        <v>2</v>
      </c>
      <c r="AJ4" s="11">
        <f t="shared" si="13"/>
        <v>2</v>
      </c>
      <c r="AK4" s="11">
        <f>'Core Indicators'!HZ4</f>
        <v>2</v>
      </c>
      <c r="AL4" s="11">
        <f>'Core Indicators'!IH4</f>
        <v>2</v>
      </c>
      <c r="AM4" s="11">
        <f>'Core Indicators'!IP4</f>
        <v>2</v>
      </c>
      <c r="AN4" s="11">
        <f t="shared" si="14"/>
        <v>2</v>
      </c>
    </row>
    <row r="5" spans="1:40" x14ac:dyDescent="0.35">
      <c r="A5" s="227" t="str">
        <f>Lists!C:C</f>
        <v>BDI001</v>
      </c>
      <c r="B5" s="182">
        <f t="shared" si="0"/>
        <v>1.8</v>
      </c>
      <c r="C5" s="183">
        <f t="shared" si="1"/>
        <v>0</v>
      </c>
      <c r="D5" s="228">
        <f t="shared" si="2"/>
        <v>2</v>
      </c>
      <c r="E5" s="227">
        <f>'Core Indicators'!R5</f>
        <v>2</v>
      </c>
      <c r="F5" s="227">
        <f>'Core Indicators'!Z5</f>
        <v>2</v>
      </c>
      <c r="G5" s="183">
        <f t="shared" si="3"/>
        <v>2</v>
      </c>
      <c r="H5" s="227">
        <f>'Core Indicators'!AH5</f>
        <v>2</v>
      </c>
      <c r="I5" s="227">
        <f>'Core Indicators'!AP5</f>
        <v>2</v>
      </c>
      <c r="J5" s="227">
        <f>'Core Indicators'!BN5</f>
        <v>2</v>
      </c>
      <c r="K5" s="227">
        <f t="shared" si="4"/>
        <v>2</v>
      </c>
      <c r="L5" s="182">
        <f t="shared" si="5"/>
        <v>2</v>
      </c>
      <c r="M5" s="228">
        <f t="shared" si="6"/>
        <v>2</v>
      </c>
      <c r="N5" s="229">
        <f>'Core Indicators'!DJ5</f>
        <v>2</v>
      </c>
      <c r="O5" s="229">
        <f>'Core Indicators'!DR5</f>
        <v>2</v>
      </c>
      <c r="P5" s="229">
        <f>'Core Indicators'!DZ5</f>
        <v>2</v>
      </c>
      <c r="Q5" s="229">
        <f>'Core Indicators'!EH5</f>
        <v>2</v>
      </c>
      <c r="R5" s="229">
        <f>'Core Indicators'!EP5</f>
        <v>2</v>
      </c>
      <c r="S5" s="183">
        <f t="shared" si="7"/>
        <v>1.3</v>
      </c>
      <c r="T5" s="183">
        <f t="shared" si="8"/>
        <v>1.1666666666666667</v>
      </c>
      <c r="U5" s="227">
        <v>1</v>
      </c>
      <c r="V5" s="227">
        <v>1</v>
      </c>
      <c r="W5" s="227">
        <f>'Core Indicators'!EX5</f>
        <v>2</v>
      </c>
      <c r="X5" s="183">
        <f t="shared" si="9"/>
        <v>1.5</v>
      </c>
      <c r="Y5" s="227">
        <v>1</v>
      </c>
      <c r="Z5" s="183">
        <f t="shared" si="10"/>
        <v>1.5</v>
      </c>
      <c r="AA5" s="227">
        <f>'Core Indicators'!FF5</f>
        <v>1</v>
      </c>
      <c r="AB5" s="227">
        <f t="shared" si="11"/>
        <v>2</v>
      </c>
      <c r="AC5" s="11">
        <f>'Core Indicators'!GD5</f>
        <v>2</v>
      </c>
      <c r="AD5" s="11">
        <f>'Core Indicators'!GL5</f>
        <v>2</v>
      </c>
      <c r="AE5" s="11">
        <f>'Core Indicators'!GT5</f>
        <v>2</v>
      </c>
      <c r="AF5" s="11">
        <f>'Core Indicators'!HB5</f>
        <v>2</v>
      </c>
      <c r="AG5" s="11">
        <f t="shared" si="12"/>
        <v>2</v>
      </c>
      <c r="AH5" s="11">
        <f>'Core Indicators'!HJ5</f>
        <v>2</v>
      </c>
      <c r="AI5" s="11">
        <f>'Core Indicators'!HR5</f>
        <v>2</v>
      </c>
      <c r="AJ5" s="11">
        <f t="shared" si="13"/>
        <v>2</v>
      </c>
      <c r="AK5" s="11">
        <f>'Core Indicators'!HZ5</f>
        <v>2</v>
      </c>
      <c r="AL5" s="11">
        <f>'Core Indicators'!IH5</f>
        <v>2</v>
      </c>
      <c r="AM5" s="11">
        <f>'Core Indicators'!IP5</f>
        <v>2</v>
      </c>
      <c r="AN5" s="11">
        <f t="shared" si="14"/>
        <v>2</v>
      </c>
    </row>
    <row r="6" spans="1:40" x14ac:dyDescent="0.35">
      <c r="A6" s="227" t="str">
        <f>Lists!C:C</f>
        <v>BDI004</v>
      </c>
      <c r="B6" s="182">
        <f t="shared" si="0"/>
        <v>2</v>
      </c>
      <c r="C6" s="183">
        <f t="shared" si="1"/>
        <v>0</v>
      </c>
      <c r="D6" s="228">
        <f t="shared" si="2"/>
        <v>2</v>
      </c>
      <c r="E6" s="227">
        <f>'Core Indicators'!R6</f>
        <v>2</v>
      </c>
      <c r="F6" s="227">
        <f>'Core Indicators'!Z6</f>
        <v>2</v>
      </c>
      <c r="G6" s="183">
        <f t="shared" si="3"/>
        <v>2</v>
      </c>
      <c r="H6" s="227">
        <f>'Core Indicators'!AH6</f>
        <v>2</v>
      </c>
      <c r="I6" s="227">
        <f>'Core Indicators'!AP6</f>
        <v>2</v>
      </c>
      <c r="J6" s="227">
        <f>'Core Indicators'!BN6</f>
        <v>2</v>
      </c>
      <c r="K6" s="227">
        <f t="shared" si="4"/>
        <v>2</v>
      </c>
      <c r="L6" s="182">
        <f t="shared" si="5"/>
        <v>2</v>
      </c>
      <c r="M6" s="228">
        <f t="shared" si="6"/>
        <v>2.4</v>
      </c>
      <c r="N6" s="229">
        <f>'Core Indicators'!DJ6</f>
        <v>2</v>
      </c>
      <c r="O6" s="229">
        <f>'Core Indicators'!DR6</f>
        <v>2</v>
      </c>
      <c r="P6" s="229">
        <f>'Core Indicators'!DZ6</f>
        <v>2</v>
      </c>
      <c r="Q6" s="229">
        <f>'Core Indicators'!EH6</f>
        <v>3</v>
      </c>
      <c r="R6" s="229">
        <f>'Core Indicators'!EP6</f>
        <v>3</v>
      </c>
      <c r="S6" s="183">
        <f t="shared" si="7"/>
        <v>1.3</v>
      </c>
      <c r="T6" s="183">
        <f t="shared" si="8"/>
        <v>1.1666666666666667</v>
      </c>
      <c r="U6" s="227">
        <v>1</v>
      </c>
      <c r="V6" s="227">
        <v>1</v>
      </c>
      <c r="W6" s="227">
        <f>'Core Indicators'!EX6</f>
        <v>2</v>
      </c>
      <c r="X6" s="183">
        <f t="shared" si="9"/>
        <v>1.5</v>
      </c>
      <c r="Y6" s="227">
        <v>1</v>
      </c>
      <c r="Z6" s="183">
        <f t="shared" si="10"/>
        <v>1.5</v>
      </c>
      <c r="AA6" s="227">
        <f>'Core Indicators'!FF6</f>
        <v>1</v>
      </c>
      <c r="AB6" s="227">
        <f t="shared" si="11"/>
        <v>2</v>
      </c>
      <c r="AC6" s="11">
        <f>'Core Indicators'!GD6</f>
        <v>2</v>
      </c>
      <c r="AD6" s="11">
        <f>'Core Indicators'!GL6</f>
        <v>2</v>
      </c>
      <c r="AE6" s="11">
        <f>'Core Indicators'!GT6</f>
        <v>2</v>
      </c>
      <c r="AF6" s="11">
        <f>'Core Indicators'!HB6</f>
        <v>2</v>
      </c>
      <c r="AG6" s="11">
        <f t="shared" si="12"/>
        <v>2</v>
      </c>
      <c r="AH6" s="11">
        <f>'Core Indicators'!HJ6</f>
        <v>2</v>
      </c>
      <c r="AI6" s="11">
        <f>'Core Indicators'!HR6</f>
        <v>2</v>
      </c>
      <c r="AJ6" s="11">
        <f t="shared" si="13"/>
        <v>2</v>
      </c>
      <c r="AK6" s="11">
        <f>'Core Indicators'!HZ6</f>
        <v>2</v>
      </c>
      <c r="AL6" s="11">
        <f>'Core Indicators'!IH6</f>
        <v>2</v>
      </c>
      <c r="AM6" s="11">
        <f>'Core Indicators'!IP6</f>
        <v>2</v>
      </c>
      <c r="AN6" s="11">
        <f t="shared" si="14"/>
        <v>2</v>
      </c>
    </row>
    <row r="7" spans="1:40" x14ac:dyDescent="0.35">
      <c r="A7" s="227" t="str">
        <f>Lists!C:C</f>
        <v>BEN002</v>
      </c>
      <c r="B7" s="182">
        <f t="shared" si="0"/>
        <v>2.1</v>
      </c>
      <c r="C7" s="183">
        <f t="shared" si="1"/>
        <v>0</v>
      </c>
      <c r="D7" s="228">
        <f t="shared" si="2"/>
        <v>2.2000000000000002</v>
      </c>
      <c r="E7" s="227">
        <f>'Core Indicators'!R7</f>
        <v>1</v>
      </c>
      <c r="F7" s="227">
        <f>'Core Indicators'!Z7</f>
        <v>3</v>
      </c>
      <c r="G7" s="183">
        <f t="shared" si="3"/>
        <v>2.1</v>
      </c>
      <c r="H7" s="227">
        <f>'Core Indicators'!AH7</f>
        <v>3</v>
      </c>
      <c r="I7" s="227">
        <f>'Core Indicators'!AP7</f>
        <v>2</v>
      </c>
      <c r="J7" s="227">
        <f>'Core Indicators'!BN7</f>
        <v>1</v>
      </c>
      <c r="K7" s="227">
        <f t="shared" si="4"/>
        <v>1.5</v>
      </c>
      <c r="L7" s="182">
        <f t="shared" si="5"/>
        <v>2.2999999999999998</v>
      </c>
      <c r="M7" s="228">
        <f t="shared" si="6"/>
        <v>2.6</v>
      </c>
      <c r="N7" s="229">
        <f>'Core Indicators'!DJ7</f>
        <v>3</v>
      </c>
      <c r="O7" s="229">
        <f>'Core Indicators'!DR7</f>
        <v>3</v>
      </c>
      <c r="P7" s="229">
        <f>'Core Indicators'!DZ7</f>
        <v>2</v>
      </c>
      <c r="Q7" s="229">
        <f>'Core Indicators'!EH7</f>
        <v>3</v>
      </c>
      <c r="R7" s="229">
        <f>'Core Indicators'!EP7</f>
        <v>2</v>
      </c>
      <c r="S7" s="183">
        <f t="shared" si="7"/>
        <v>1.3</v>
      </c>
      <c r="T7" s="183">
        <f t="shared" si="8"/>
        <v>1</v>
      </c>
      <c r="U7" s="227">
        <v>1</v>
      </c>
      <c r="V7" s="227">
        <v>1</v>
      </c>
      <c r="W7" s="227">
        <f>'Core Indicators'!EX7</f>
        <v>1</v>
      </c>
      <c r="X7" s="183">
        <f t="shared" si="9"/>
        <v>1</v>
      </c>
      <c r="Y7" s="227">
        <v>1</v>
      </c>
      <c r="Z7" s="183">
        <f t="shared" si="10"/>
        <v>1.5</v>
      </c>
      <c r="AA7" s="227">
        <f>'Core Indicators'!FF7</f>
        <v>1</v>
      </c>
      <c r="AB7" s="227">
        <f t="shared" si="11"/>
        <v>2</v>
      </c>
      <c r="AC7" s="11">
        <f>'Core Indicators'!GD7</f>
        <v>2</v>
      </c>
      <c r="AD7" s="11">
        <f>'Core Indicators'!GL7</f>
        <v>2</v>
      </c>
      <c r="AE7" s="11">
        <f>'Core Indicators'!GT7</f>
        <v>2</v>
      </c>
      <c r="AF7" s="11">
        <f>'Core Indicators'!HB7</f>
        <v>2</v>
      </c>
      <c r="AG7" s="11">
        <f t="shared" si="12"/>
        <v>2</v>
      </c>
      <c r="AH7" s="11">
        <f>'Core Indicators'!HJ7</f>
        <v>2</v>
      </c>
      <c r="AI7" s="11">
        <f>'Core Indicators'!HR7</f>
        <v>2</v>
      </c>
      <c r="AJ7" s="11">
        <f t="shared" si="13"/>
        <v>2</v>
      </c>
      <c r="AK7" s="11">
        <f>'Core Indicators'!HZ7</f>
        <v>2</v>
      </c>
      <c r="AL7" s="11">
        <f>'Core Indicators'!IH7</f>
        <v>2</v>
      </c>
      <c r="AM7" s="11">
        <f>'Core Indicators'!IP7</f>
        <v>2</v>
      </c>
      <c r="AN7" s="11">
        <f t="shared" si="14"/>
        <v>2</v>
      </c>
    </row>
    <row r="8" spans="1:40" x14ac:dyDescent="0.35">
      <c r="A8" s="227" t="str">
        <f>Lists!C:C</f>
        <v>BFA002</v>
      </c>
      <c r="B8" s="182">
        <f t="shared" si="0"/>
        <v>2</v>
      </c>
      <c r="C8" s="183">
        <f t="shared" si="1"/>
        <v>0</v>
      </c>
      <c r="D8" s="228">
        <f t="shared" si="2"/>
        <v>1.5</v>
      </c>
      <c r="E8" s="227">
        <f>'Core Indicators'!R8</f>
        <v>1</v>
      </c>
      <c r="F8" s="227">
        <f>'Core Indicators'!Z8</f>
        <v>2</v>
      </c>
      <c r="G8" s="183">
        <f t="shared" si="3"/>
        <v>1.5</v>
      </c>
      <c r="H8" s="227">
        <f>'Core Indicators'!AH8</f>
        <v>2</v>
      </c>
      <c r="I8" s="227">
        <f>'Core Indicators'!AP8</f>
        <v>1</v>
      </c>
      <c r="J8" s="227">
        <f>'Core Indicators'!BN8</f>
        <v>1</v>
      </c>
      <c r="K8" s="227">
        <f t="shared" si="4"/>
        <v>1</v>
      </c>
      <c r="L8" s="182">
        <f t="shared" si="5"/>
        <v>1.5</v>
      </c>
      <c r="M8" s="228">
        <f t="shared" si="6"/>
        <v>2.6</v>
      </c>
      <c r="N8" s="229">
        <f>'Core Indicators'!DJ8</f>
        <v>2</v>
      </c>
      <c r="O8" s="229">
        <f>'Core Indicators'!DR8</f>
        <v>2</v>
      </c>
      <c r="P8" s="229">
        <f>'Core Indicators'!DZ8</f>
        <v>3</v>
      </c>
      <c r="Q8" s="229">
        <f>'Core Indicators'!EH8</f>
        <v>3</v>
      </c>
      <c r="R8" s="229">
        <f>'Core Indicators'!EP8</f>
        <v>3</v>
      </c>
      <c r="S8" s="183">
        <f t="shared" si="7"/>
        <v>1.5</v>
      </c>
      <c r="T8" s="183">
        <f t="shared" si="8"/>
        <v>1</v>
      </c>
      <c r="U8" s="227">
        <v>1</v>
      </c>
      <c r="V8" s="227">
        <v>1</v>
      </c>
      <c r="W8" s="227">
        <f>'Core Indicators'!EX8</f>
        <v>1</v>
      </c>
      <c r="X8" s="183">
        <f t="shared" si="9"/>
        <v>1</v>
      </c>
      <c r="Y8" s="227">
        <v>1</v>
      </c>
      <c r="Z8" s="183">
        <f t="shared" si="10"/>
        <v>2</v>
      </c>
      <c r="AA8" s="227">
        <f>'Core Indicators'!FF8</f>
        <v>2</v>
      </c>
      <c r="AB8" s="227">
        <f t="shared" si="11"/>
        <v>2</v>
      </c>
      <c r="AC8" s="11">
        <f>'Core Indicators'!GD8</f>
        <v>2</v>
      </c>
      <c r="AD8" s="11">
        <f>'Core Indicators'!GL8</f>
        <v>2</v>
      </c>
      <c r="AE8" s="11">
        <f>'Core Indicators'!GT8</f>
        <v>2</v>
      </c>
      <c r="AF8" s="11">
        <f>'Core Indicators'!HB8</f>
        <v>2</v>
      </c>
      <c r="AG8" s="11">
        <f t="shared" si="12"/>
        <v>2</v>
      </c>
      <c r="AH8" s="11">
        <f>'Core Indicators'!HJ8</f>
        <v>2</v>
      </c>
      <c r="AI8" s="11">
        <f>'Core Indicators'!HR8</f>
        <v>2</v>
      </c>
      <c r="AJ8" s="11">
        <f t="shared" si="13"/>
        <v>2</v>
      </c>
      <c r="AK8" s="11">
        <f>'Core Indicators'!HZ8</f>
        <v>2</v>
      </c>
      <c r="AL8" s="11">
        <f>'Core Indicators'!IH8</f>
        <v>2</v>
      </c>
      <c r="AM8" s="11">
        <f>'Core Indicators'!IP8</f>
        <v>2</v>
      </c>
      <c r="AN8" s="11">
        <f t="shared" si="14"/>
        <v>2</v>
      </c>
    </row>
    <row r="9" spans="1:40" x14ac:dyDescent="0.35">
      <c r="A9" s="227" t="str">
        <f>Lists!C:C</f>
        <v>BGD001</v>
      </c>
      <c r="B9" s="182">
        <f t="shared" si="0"/>
        <v>1.7</v>
      </c>
      <c r="C9" s="183">
        <f t="shared" si="1"/>
        <v>0</v>
      </c>
      <c r="D9" s="228">
        <f t="shared" si="2"/>
        <v>1.2</v>
      </c>
      <c r="E9" s="227">
        <f>'Core Indicators'!R9</f>
        <v>1</v>
      </c>
      <c r="F9" s="227">
        <f>'Core Indicators'!Z9</f>
        <v>1</v>
      </c>
      <c r="G9" s="183">
        <f t="shared" si="3"/>
        <v>1</v>
      </c>
      <c r="H9" s="227">
        <f>'Core Indicators'!AH9</f>
        <v>1</v>
      </c>
      <c r="I9" s="227">
        <f>'Core Indicators'!AP9</f>
        <v>2</v>
      </c>
      <c r="J9" s="227">
        <f>'Core Indicators'!BN9</f>
        <v>1</v>
      </c>
      <c r="K9" s="227">
        <f t="shared" si="4"/>
        <v>1.5</v>
      </c>
      <c r="L9" s="182">
        <f t="shared" si="5"/>
        <v>1.3</v>
      </c>
      <c r="M9" s="228">
        <f t="shared" si="6"/>
        <v>2.2000000000000002</v>
      </c>
      <c r="N9" s="229">
        <f>'Core Indicators'!DJ9</f>
        <v>1</v>
      </c>
      <c r="O9" s="229">
        <f>'Core Indicators'!DR9</f>
        <v>1</v>
      </c>
      <c r="P9" s="229">
        <f>'Core Indicators'!DZ9</f>
        <v>3</v>
      </c>
      <c r="Q9" s="229">
        <f>'Core Indicators'!EH9</f>
        <v>3</v>
      </c>
      <c r="R9" s="229">
        <f>'Core Indicators'!EP9</f>
        <v>3</v>
      </c>
      <c r="S9" s="183">
        <f t="shared" si="7"/>
        <v>1.3</v>
      </c>
      <c r="T9" s="183">
        <f t="shared" si="8"/>
        <v>1</v>
      </c>
      <c r="U9" s="227">
        <v>1</v>
      </c>
      <c r="V9" s="227">
        <v>1</v>
      </c>
      <c r="W9" s="227">
        <f>'Core Indicators'!EX9</f>
        <v>1</v>
      </c>
      <c r="X9" s="183">
        <f t="shared" si="9"/>
        <v>1</v>
      </c>
      <c r="Y9" s="227">
        <v>1</v>
      </c>
      <c r="Z9" s="183">
        <f t="shared" si="10"/>
        <v>1.5</v>
      </c>
      <c r="AA9" s="227">
        <f>'Core Indicators'!FF9</f>
        <v>1</v>
      </c>
      <c r="AB9" s="227">
        <f t="shared" si="11"/>
        <v>2</v>
      </c>
      <c r="AC9" s="11">
        <f>'Core Indicators'!GD9</f>
        <v>2</v>
      </c>
      <c r="AD9" s="11">
        <f>'Core Indicators'!GL9</f>
        <v>2</v>
      </c>
      <c r="AE9" s="11">
        <f>'Core Indicators'!GT9</f>
        <v>2</v>
      </c>
      <c r="AF9" s="11">
        <f>'Core Indicators'!HB9</f>
        <v>2</v>
      </c>
      <c r="AG9" s="11">
        <f t="shared" si="12"/>
        <v>2</v>
      </c>
      <c r="AH9" s="11">
        <f>'Core Indicators'!HJ9</f>
        <v>2</v>
      </c>
      <c r="AI9" s="11">
        <f>'Core Indicators'!HR9</f>
        <v>2</v>
      </c>
      <c r="AJ9" s="11">
        <f t="shared" si="13"/>
        <v>2</v>
      </c>
      <c r="AK9" s="11">
        <f>'Core Indicators'!HZ9</f>
        <v>2</v>
      </c>
      <c r="AL9" s="11">
        <f>'Core Indicators'!IH9</f>
        <v>2</v>
      </c>
      <c r="AM9" s="11">
        <f>'Core Indicators'!IP9</f>
        <v>2</v>
      </c>
      <c r="AN9" s="11">
        <f t="shared" si="14"/>
        <v>2</v>
      </c>
    </row>
    <row r="10" spans="1:40" x14ac:dyDescent="0.35">
      <c r="A10" s="227" t="str">
        <f>Lists!C:C</f>
        <v>BGD002</v>
      </c>
      <c r="B10" s="182">
        <f t="shared" si="0"/>
        <v>1.7</v>
      </c>
      <c r="C10" s="183">
        <f t="shared" si="1"/>
        <v>0</v>
      </c>
      <c r="D10" s="228">
        <f t="shared" si="2"/>
        <v>1</v>
      </c>
      <c r="E10" s="227">
        <f>'Core Indicators'!R10</f>
        <v>1</v>
      </c>
      <c r="F10" s="227">
        <f>'Core Indicators'!Z10</f>
        <v>1</v>
      </c>
      <c r="G10" s="183">
        <f t="shared" si="3"/>
        <v>1</v>
      </c>
      <c r="H10" s="227">
        <f>'Core Indicators'!AH10</f>
        <v>1</v>
      </c>
      <c r="I10" s="227">
        <f>'Core Indicators'!AP10</f>
        <v>1</v>
      </c>
      <c r="J10" s="227">
        <f>'Core Indicators'!BN10</f>
        <v>1</v>
      </c>
      <c r="K10" s="227">
        <f t="shared" si="4"/>
        <v>1</v>
      </c>
      <c r="L10" s="182">
        <f t="shared" si="5"/>
        <v>1</v>
      </c>
      <c r="M10" s="228">
        <f t="shared" si="6"/>
        <v>2.2000000000000002</v>
      </c>
      <c r="N10" s="229">
        <f>'Core Indicators'!DJ10</f>
        <v>1</v>
      </c>
      <c r="O10" s="229">
        <f>'Core Indicators'!DR10</f>
        <v>1</v>
      </c>
      <c r="P10" s="229">
        <f>'Core Indicators'!DZ10</f>
        <v>3</v>
      </c>
      <c r="Q10" s="229">
        <f>'Core Indicators'!EH10</f>
        <v>3</v>
      </c>
      <c r="R10" s="229">
        <f>'Core Indicators'!EP10</f>
        <v>3</v>
      </c>
      <c r="S10" s="183">
        <f t="shared" si="7"/>
        <v>1.3</v>
      </c>
      <c r="T10" s="183">
        <f t="shared" si="8"/>
        <v>1</v>
      </c>
      <c r="U10" s="227">
        <v>1</v>
      </c>
      <c r="V10" s="227">
        <v>1</v>
      </c>
      <c r="W10" s="227">
        <f>'Core Indicators'!EX10</f>
        <v>1</v>
      </c>
      <c r="X10" s="183">
        <f t="shared" si="9"/>
        <v>1</v>
      </c>
      <c r="Y10" s="227">
        <v>1</v>
      </c>
      <c r="Z10" s="183">
        <f t="shared" si="10"/>
        <v>1.5</v>
      </c>
      <c r="AA10" s="227">
        <f>'Core Indicators'!FF10</f>
        <v>1</v>
      </c>
      <c r="AB10" s="227">
        <f t="shared" si="11"/>
        <v>2</v>
      </c>
      <c r="AC10" s="11">
        <f>'Core Indicators'!GD10</f>
        <v>2</v>
      </c>
      <c r="AD10" s="11">
        <f>'Core Indicators'!GL10</f>
        <v>2</v>
      </c>
      <c r="AE10" s="11">
        <f>'Core Indicators'!GT10</f>
        <v>2</v>
      </c>
      <c r="AF10" s="11">
        <f>'Core Indicators'!HB10</f>
        <v>2</v>
      </c>
      <c r="AG10" s="11">
        <f t="shared" si="12"/>
        <v>2</v>
      </c>
      <c r="AH10" s="11">
        <f>'Core Indicators'!HJ10</f>
        <v>2</v>
      </c>
      <c r="AI10" s="11">
        <f>'Core Indicators'!HR10</f>
        <v>2</v>
      </c>
      <c r="AJ10" s="11">
        <f t="shared" si="13"/>
        <v>2</v>
      </c>
      <c r="AK10" s="11">
        <f>'Core Indicators'!HZ10</f>
        <v>2</v>
      </c>
      <c r="AL10" s="11">
        <f>'Core Indicators'!IH10</f>
        <v>2</v>
      </c>
      <c r="AM10" s="11">
        <f>'Core Indicators'!IP10</f>
        <v>2</v>
      </c>
      <c r="AN10" s="11">
        <f t="shared" si="14"/>
        <v>2</v>
      </c>
    </row>
    <row r="11" spans="1:40" x14ac:dyDescent="0.35">
      <c r="A11" s="227" t="str">
        <f>Lists!C:C</f>
        <v>BGD012</v>
      </c>
      <c r="B11" s="182">
        <f t="shared" si="0"/>
        <v>1.1000000000000001</v>
      </c>
      <c r="C11" s="183">
        <f t="shared" si="1"/>
        <v>0</v>
      </c>
      <c r="D11" s="228">
        <f t="shared" si="2"/>
        <v>1.2</v>
      </c>
      <c r="E11" s="227">
        <f>'Core Indicators'!R11</f>
        <v>1</v>
      </c>
      <c r="F11" s="227">
        <f>'Core Indicators'!Z11</f>
        <v>1</v>
      </c>
      <c r="G11" s="183">
        <f t="shared" si="3"/>
        <v>1</v>
      </c>
      <c r="H11" s="227">
        <f>'Core Indicators'!AH11</f>
        <v>1</v>
      </c>
      <c r="I11" s="227">
        <f>'Core Indicators'!AP11</f>
        <v>2</v>
      </c>
      <c r="J11" s="227">
        <f>'Core Indicators'!BN11</f>
        <v>1</v>
      </c>
      <c r="K11" s="227">
        <f t="shared" si="4"/>
        <v>1.5</v>
      </c>
      <c r="L11" s="182">
        <f t="shared" si="5"/>
        <v>1.3</v>
      </c>
      <c r="M11" s="228">
        <f t="shared" si="6"/>
        <v>1</v>
      </c>
      <c r="N11" s="229">
        <f>'Core Indicators'!DJ11</f>
        <v>1</v>
      </c>
      <c r="O11" s="229">
        <f>'Core Indicators'!DR11</f>
        <v>1</v>
      </c>
      <c r="P11" s="229">
        <f>'Core Indicators'!DZ11</f>
        <v>1</v>
      </c>
      <c r="Q11" s="229">
        <f>'Core Indicators'!EH11</f>
        <v>1</v>
      </c>
      <c r="R11" s="229">
        <f>'Core Indicators'!EP11</f>
        <v>1</v>
      </c>
      <c r="S11" s="183">
        <f t="shared" si="7"/>
        <v>1.3</v>
      </c>
      <c r="T11" s="183">
        <f t="shared" si="8"/>
        <v>1</v>
      </c>
      <c r="U11" s="227">
        <v>1</v>
      </c>
      <c r="V11" s="227">
        <v>1</v>
      </c>
      <c r="W11" s="227">
        <f>'Core Indicators'!EX11</f>
        <v>1</v>
      </c>
      <c r="X11" s="183">
        <f t="shared" si="9"/>
        <v>1</v>
      </c>
      <c r="Y11" s="227">
        <v>1</v>
      </c>
      <c r="Z11" s="183">
        <f t="shared" si="10"/>
        <v>1.5</v>
      </c>
      <c r="AA11" s="227">
        <f>'Core Indicators'!FF11</f>
        <v>1</v>
      </c>
      <c r="AB11" s="227">
        <f t="shared" si="11"/>
        <v>2</v>
      </c>
      <c r="AC11" s="11">
        <f>'Core Indicators'!GD11</f>
        <v>2</v>
      </c>
      <c r="AD11" s="11">
        <f>'Core Indicators'!GL11</f>
        <v>2</v>
      </c>
      <c r="AE11" s="11">
        <f>'Core Indicators'!GT11</f>
        <v>2</v>
      </c>
      <c r="AF11" s="11">
        <f>'Core Indicators'!HB11</f>
        <v>2</v>
      </c>
      <c r="AG11" s="11">
        <f t="shared" si="12"/>
        <v>2</v>
      </c>
      <c r="AH11" s="11">
        <f>'Core Indicators'!HJ11</f>
        <v>2</v>
      </c>
      <c r="AI11" s="11">
        <f>'Core Indicators'!HR11</f>
        <v>2</v>
      </c>
      <c r="AJ11" s="11">
        <f t="shared" si="13"/>
        <v>2</v>
      </c>
      <c r="AK11" s="11">
        <f>'Core Indicators'!HZ11</f>
        <v>2</v>
      </c>
      <c r="AL11" s="11">
        <f>'Core Indicators'!IH11</f>
        <v>2</v>
      </c>
      <c r="AM11" s="11">
        <f>'Core Indicators'!IP11</f>
        <v>2</v>
      </c>
      <c r="AN11" s="11">
        <f t="shared" si="14"/>
        <v>2</v>
      </c>
    </row>
    <row r="12" spans="1:40" x14ac:dyDescent="0.35">
      <c r="A12" s="227" t="str">
        <f>Lists!C:C</f>
        <v>BLR002</v>
      </c>
      <c r="B12" s="182">
        <f t="shared" si="0"/>
        <v>2.2000000000000002</v>
      </c>
      <c r="C12" s="183">
        <f t="shared" si="1"/>
        <v>0</v>
      </c>
      <c r="D12" s="228">
        <f t="shared" si="2"/>
        <v>2.2999999999999998</v>
      </c>
      <c r="E12" s="227">
        <f>'Core Indicators'!R12</f>
        <v>2</v>
      </c>
      <c r="F12" s="227">
        <f>'Core Indicators'!Z12</f>
        <v>2</v>
      </c>
      <c r="G12" s="183">
        <f t="shared" si="3"/>
        <v>2</v>
      </c>
      <c r="H12" s="227">
        <f>'Core Indicators'!AH12</f>
        <v>3</v>
      </c>
      <c r="I12" s="227">
        <f>'Core Indicators'!AP12</f>
        <v>2</v>
      </c>
      <c r="J12" s="227">
        <f>'Core Indicators'!BN12</f>
        <v>2</v>
      </c>
      <c r="K12" s="227">
        <f t="shared" si="4"/>
        <v>2</v>
      </c>
      <c r="L12" s="182">
        <f t="shared" si="5"/>
        <v>2.5</v>
      </c>
      <c r="M12" s="228">
        <f t="shared" si="6"/>
        <v>2.6</v>
      </c>
      <c r="N12" s="229">
        <f>'Core Indicators'!DJ12</f>
        <v>2</v>
      </c>
      <c r="O12" s="229">
        <f>'Core Indicators'!DR12</f>
        <v>2</v>
      </c>
      <c r="P12" s="229">
        <f>'Core Indicators'!DZ12</f>
        <v>3</v>
      </c>
      <c r="Q12" s="229">
        <f>'Core Indicators'!EH12</f>
        <v>3</v>
      </c>
      <c r="R12" s="229">
        <f>'Core Indicators'!EP12</f>
        <v>3</v>
      </c>
      <c r="S12" s="183">
        <f t="shared" si="7"/>
        <v>1.6</v>
      </c>
      <c r="T12" s="183">
        <f t="shared" si="8"/>
        <v>1.1666666666666667</v>
      </c>
      <c r="U12" s="227">
        <v>1</v>
      </c>
      <c r="V12" s="227">
        <v>1</v>
      </c>
      <c r="W12" s="227">
        <f>'Core Indicators'!EX12</f>
        <v>2</v>
      </c>
      <c r="X12" s="183">
        <f t="shared" si="9"/>
        <v>1.5</v>
      </c>
      <c r="Y12" s="227">
        <v>1</v>
      </c>
      <c r="Z12" s="183">
        <f t="shared" si="10"/>
        <v>2</v>
      </c>
      <c r="AA12" s="227">
        <f>'Core Indicators'!FF12</f>
        <v>2</v>
      </c>
      <c r="AB12" s="227">
        <f t="shared" si="11"/>
        <v>2</v>
      </c>
      <c r="AC12" s="11">
        <f>'Core Indicators'!GD12</f>
        <v>2</v>
      </c>
      <c r="AD12" s="11">
        <f>'Core Indicators'!GL12</f>
        <v>2</v>
      </c>
      <c r="AE12" s="11">
        <f>'Core Indicators'!GT12</f>
        <v>2</v>
      </c>
      <c r="AF12" s="11">
        <f>'Core Indicators'!HB12</f>
        <v>2</v>
      </c>
      <c r="AG12" s="11">
        <f t="shared" si="12"/>
        <v>2</v>
      </c>
      <c r="AH12" s="11">
        <f>'Core Indicators'!HJ12</f>
        <v>2</v>
      </c>
      <c r="AI12" s="11">
        <f>'Core Indicators'!HR12</f>
        <v>2</v>
      </c>
      <c r="AJ12" s="11">
        <f t="shared" si="13"/>
        <v>2</v>
      </c>
      <c r="AK12" s="11">
        <f>'Core Indicators'!HZ12</f>
        <v>2</v>
      </c>
      <c r="AL12" s="11">
        <f>'Core Indicators'!IH12</f>
        <v>2</v>
      </c>
      <c r="AM12" s="11">
        <f>'Core Indicators'!IP12</f>
        <v>2</v>
      </c>
      <c r="AN12" s="11">
        <f t="shared" si="14"/>
        <v>2</v>
      </c>
    </row>
    <row r="13" spans="1:40" x14ac:dyDescent="0.35">
      <c r="A13" s="227" t="str">
        <f>Lists!C:C</f>
        <v>BOL002</v>
      </c>
      <c r="B13" s="182">
        <f t="shared" si="0"/>
        <v>2.2999999999999998</v>
      </c>
      <c r="C13" s="183">
        <f t="shared" si="1"/>
        <v>0</v>
      </c>
      <c r="D13" s="228">
        <f t="shared" si="2"/>
        <v>2</v>
      </c>
      <c r="E13" s="227">
        <f>'Core Indicators'!R13</f>
        <v>2</v>
      </c>
      <c r="F13" s="227">
        <f>'Core Indicators'!Z13</f>
        <v>2</v>
      </c>
      <c r="G13" s="183">
        <f t="shared" si="3"/>
        <v>2</v>
      </c>
      <c r="H13" s="227">
        <f>'Core Indicators'!AH13</f>
        <v>2</v>
      </c>
      <c r="I13" s="227">
        <f>'Core Indicators'!AP13</f>
        <v>2</v>
      </c>
      <c r="J13" s="227">
        <f>'Core Indicators'!BN13</f>
        <v>2</v>
      </c>
      <c r="K13" s="227">
        <f t="shared" si="4"/>
        <v>2</v>
      </c>
      <c r="L13" s="182">
        <f t="shared" si="5"/>
        <v>2</v>
      </c>
      <c r="M13" s="228">
        <f t="shared" si="6"/>
        <v>2.6</v>
      </c>
      <c r="N13" s="229">
        <f>'Core Indicators'!DJ13</f>
        <v>2</v>
      </c>
      <c r="O13" s="229">
        <f>'Core Indicators'!DR13</f>
        <v>2</v>
      </c>
      <c r="P13" s="229">
        <f>'Core Indicators'!DZ13</f>
        <v>3</v>
      </c>
      <c r="Q13" s="229">
        <f>'Core Indicators'!EH13</f>
        <v>3</v>
      </c>
      <c r="R13" s="229">
        <f>'Core Indicators'!EP13</f>
        <v>3</v>
      </c>
      <c r="S13" s="183">
        <f t="shared" si="7"/>
        <v>1.9</v>
      </c>
      <c r="T13" s="183">
        <f t="shared" si="8"/>
        <v>1.1666666666666667</v>
      </c>
      <c r="U13" s="227">
        <v>1</v>
      </c>
      <c r="V13" s="227">
        <v>1</v>
      </c>
      <c r="W13" s="227">
        <f>'Core Indicators'!EX13</f>
        <v>2</v>
      </c>
      <c r="X13" s="183">
        <f t="shared" si="9"/>
        <v>1.5</v>
      </c>
      <c r="Y13" s="227">
        <v>1</v>
      </c>
      <c r="Z13" s="183">
        <f t="shared" si="10"/>
        <v>2.5</v>
      </c>
      <c r="AA13" s="227">
        <f>'Core Indicators'!FF13</f>
        <v>3</v>
      </c>
      <c r="AB13" s="227">
        <f t="shared" si="11"/>
        <v>2</v>
      </c>
      <c r="AC13" s="11">
        <f>'Core Indicators'!GD13</f>
        <v>2</v>
      </c>
      <c r="AD13" s="11">
        <f>'Core Indicators'!GL13</f>
        <v>2</v>
      </c>
      <c r="AE13" s="11">
        <f>'Core Indicators'!GT13</f>
        <v>2</v>
      </c>
      <c r="AF13" s="11">
        <f>'Core Indicators'!HB13</f>
        <v>2</v>
      </c>
      <c r="AG13" s="11">
        <f t="shared" si="12"/>
        <v>2</v>
      </c>
      <c r="AH13" s="11">
        <f>'Core Indicators'!HJ13</f>
        <v>2</v>
      </c>
      <c r="AI13" s="11">
        <f>'Core Indicators'!HR13</f>
        <v>2</v>
      </c>
      <c r="AJ13" s="11">
        <f t="shared" si="13"/>
        <v>2</v>
      </c>
      <c r="AK13" s="11">
        <f>'Core Indicators'!HZ13</f>
        <v>2</v>
      </c>
      <c r="AL13" s="11">
        <f>'Core Indicators'!IH13</f>
        <v>2</v>
      </c>
      <c r="AM13" s="11">
        <f>'Core Indicators'!IP13</f>
        <v>2</v>
      </c>
      <c r="AN13" s="11">
        <f t="shared" si="14"/>
        <v>2</v>
      </c>
    </row>
    <row r="14" spans="1:40" x14ac:dyDescent="0.35">
      <c r="A14" s="227" t="str">
        <f>Lists!C:C</f>
        <v>BRA002</v>
      </c>
      <c r="B14" s="182">
        <f t="shared" si="0"/>
        <v>2.1</v>
      </c>
      <c r="C14" s="183">
        <f t="shared" si="1"/>
        <v>0</v>
      </c>
      <c r="D14" s="228">
        <f t="shared" si="2"/>
        <v>2.2000000000000002</v>
      </c>
      <c r="E14" s="227">
        <f>'Core Indicators'!R14</f>
        <v>2</v>
      </c>
      <c r="F14" s="227">
        <f>'Core Indicators'!Z14</f>
        <v>2</v>
      </c>
      <c r="G14" s="183">
        <f t="shared" si="3"/>
        <v>2</v>
      </c>
      <c r="H14" s="227">
        <f>'Core Indicators'!AH14</f>
        <v>2</v>
      </c>
      <c r="I14" s="227">
        <f>'Core Indicators'!AP14</f>
        <v>2</v>
      </c>
      <c r="J14" s="227">
        <f>'Core Indicators'!BN14</f>
        <v>3</v>
      </c>
      <c r="K14" s="227">
        <f t="shared" si="4"/>
        <v>2.5</v>
      </c>
      <c r="L14" s="182">
        <f t="shared" si="5"/>
        <v>2.2999999999999998</v>
      </c>
      <c r="M14" s="228">
        <f t="shared" si="6"/>
        <v>2.3333333333333335</v>
      </c>
      <c r="N14" s="229">
        <f>'Core Indicators'!DJ14</f>
        <v>2</v>
      </c>
      <c r="O14" s="229">
        <f>'Core Indicators'!DR14</f>
        <v>2</v>
      </c>
      <c r="P14" s="229">
        <f>'Core Indicators'!DZ14</f>
        <v>3</v>
      </c>
      <c r="Q14" s="229" t="str">
        <f>'Core Indicators'!EH14</f>
        <v>x</v>
      </c>
      <c r="R14" s="229" t="str">
        <f>'Core Indicators'!EP14</f>
        <v>x</v>
      </c>
      <c r="S14" s="183">
        <f t="shared" si="7"/>
        <v>1.7</v>
      </c>
      <c r="T14" s="183">
        <f t="shared" si="8"/>
        <v>1.3333333333333333</v>
      </c>
      <c r="U14" s="227">
        <v>1</v>
      </c>
      <c r="V14" s="227">
        <v>1</v>
      </c>
      <c r="W14" s="227">
        <f>'Core Indicators'!EX14</f>
        <v>3</v>
      </c>
      <c r="X14" s="183">
        <f t="shared" si="9"/>
        <v>2</v>
      </c>
      <c r="Y14" s="227">
        <v>1</v>
      </c>
      <c r="Z14" s="183">
        <f t="shared" si="10"/>
        <v>2</v>
      </c>
      <c r="AA14" s="227">
        <f>'Core Indicators'!FF14</f>
        <v>2</v>
      </c>
      <c r="AB14" s="227">
        <f t="shared" si="11"/>
        <v>2</v>
      </c>
      <c r="AC14" s="11">
        <f>'Core Indicators'!GD14</f>
        <v>2</v>
      </c>
      <c r="AD14" s="11">
        <f>'Core Indicators'!GL14</f>
        <v>2</v>
      </c>
      <c r="AE14" s="11">
        <f>'Core Indicators'!GT14</f>
        <v>2</v>
      </c>
      <c r="AF14" s="11">
        <f>'Core Indicators'!HB14</f>
        <v>2</v>
      </c>
      <c r="AG14" s="11">
        <f t="shared" si="12"/>
        <v>2</v>
      </c>
      <c r="AH14" s="11">
        <f>'Core Indicators'!HJ14</f>
        <v>2</v>
      </c>
      <c r="AI14" s="11">
        <f>'Core Indicators'!HR14</f>
        <v>2</v>
      </c>
      <c r="AJ14" s="11">
        <f t="shared" si="13"/>
        <v>2</v>
      </c>
      <c r="AK14" s="11">
        <f>'Core Indicators'!HZ14</f>
        <v>2</v>
      </c>
      <c r="AL14" s="11">
        <f>'Core Indicators'!IH14</f>
        <v>2</v>
      </c>
      <c r="AM14" s="11">
        <f>'Core Indicators'!IP14</f>
        <v>2</v>
      </c>
      <c r="AN14" s="11">
        <f t="shared" si="14"/>
        <v>2</v>
      </c>
    </row>
    <row r="15" spans="1:40" x14ac:dyDescent="0.35">
      <c r="A15" s="227" t="str">
        <f>Lists!C:C</f>
        <v>CAF001</v>
      </c>
      <c r="B15" s="182">
        <f t="shared" si="0"/>
        <v>2.1</v>
      </c>
      <c r="C15" s="183">
        <f t="shared" si="1"/>
        <v>0</v>
      </c>
      <c r="D15" s="228">
        <f t="shared" si="2"/>
        <v>1.5</v>
      </c>
      <c r="E15" s="227">
        <f>'Core Indicators'!R15</f>
        <v>1</v>
      </c>
      <c r="F15" s="227">
        <f>'Core Indicators'!Z15</f>
        <v>2</v>
      </c>
      <c r="G15" s="183">
        <f t="shared" si="3"/>
        <v>1.5</v>
      </c>
      <c r="H15" s="227">
        <f>'Core Indicators'!AH15</f>
        <v>2</v>
      </c>
      <c r="I15" s="227">
        <f>'Core Indicators'!AP15</f>
        <v>1</v>
      </c>
      <c r="J15" s="227">
        <f>'Core Indicators'!BN15</f>
        <v>1</v>
      </c>
      <c r="K15" s="227">
        <f t="shared" si="4"/>
        <v>1</v>
      </c>
      <c r="L15" s="182">
        <f t="shared" si="5"/>
        <v>1.5</v>
      </c>
      <c r="M15" s="228">
        <f t="shared" si="6"/>
        <v>2.8</v>
      </c>
      <c r="N15" s="229">
        <f>'Core Indicators'!DJ15</f>
        <v>2</v>
      </c>
      <c r="O15" s="229">
        <f>'Core Indicators'!DR15</f>
        <v>3</v>
      </c>
      <c r="P15" s="229">
        <f>'Core Indicators'!DZ15</f>
        <v>3</v>
      </c>
      <c r="Q15" s="229">
        <f>'Core Indicators'!EH15</f>
        <v>3</v>
      </c>
      <c r="R15" s="229">
        <f>'Core Indicators'!EP15</f>
        <v>3</v>
      </c>
      <c r="S15" s="183">
        <f t="shared" si="7"/>
        <v>1.3</v>
      </c>
      <c r="T15" s="183">
        <f t="shared" si="8"/>
        <v>1</v>
      </c>
      <c r="U15" s="227">
        <v>1</v>
      </c>
      <c r="V15" s="227">
        <v>1</v>
      </c>
      <c r="W15" s="227">
        <f>'Core Indicators'!EX15</f>
        <v>1</v>
      </c>
      <c r="X15" s="183">
        <f t="shared" si="9"/>
        <v>1</v>
      </c>
      <c r="Y15" s="227">
        <v>1</v>
      </c>
      <c r="Z15" s="183">
        <f t="shared" si="10"/>
        <v>1.5</v>
      </c>
      <c r="AA15" s="227">
        <f>'Core Indicators'!FF15</f>
        <v>1</v>
      </c>
      <c r="AB15" s="227">
        <f t="shared" si="11"/>
        <v>2</v>
      </c>
      <c r="AC15" s="11">
        <f>'Core Indicators'!GD15</f>
        <v>2</v>
      </c>
      <c r="AD15" s="11">
        <f>'Core Indicators'!GL15</f>
        <v>2</v>
      </c>
      <c r="AE15" s="11">
        <f>'Core Indicators'!GT15</f>
        <v>2</v>
      </c>
      <c r="AF15" s="11">
        <f>'Core Indicators'!HB15</f>
        <v>2</v>
      </c>
      <c r="AG15" s="11">
        <f t="shared" si="12"/>
        <v>2</v>
      </c>
      <c r="AH15" s="11">
        <f>'Core Indicators'!HJ15</f>
        <v>2</v>
      </c>
      <c r="AI15" s="11">
        <f>'Core Indicators'!HR15</f>
        <v>2</v>
      </c>
      <c r="AJ15" s="11">
        <f t="shared" si="13"/>
        <v>2</v>
      </c>
      <c r="AK15" s="11">
        <f>'Core Indicators'!HZ15</f>
        <v>2</v>
      </c>
      <c r="AL15" s="11">
        <f>'Core Indicators'!IH15</f>
        <v>2</v>
      </c>
      <c r="AM15" s="11">
        <f>'Core Indicators'!IP15</f>
        <v>2</v>
      </c>
      <c r="AN15" s="11">
        <f t="shared" si="14"/>
        <v>2</v>
      </c>
    </row>
    <row r="16" spans="1:40" x14ac:dyDescent="0.35">
      <c r="A16" s="227" t="str">
        <f>Lists!C:C</f>
        <v>CHL002</v>
      </c>
      <c r="B16" s="182">
        <f t="shared" si="0"/>
        <v>1.9</v>
      </c>
      <c r="C16" s="183">
        <f t="shared" si="1"/>
        <v>2</v>
      </c>
      <c r="D16" s="228">
        <f t="shared" si="2"/>
        <v>2</v>
      </c>
      <c r="E16" s="227">
        <f>'Core Indicators'!R16</f>
        <v>2</v>
      </c>
      <c r="F16" s="227">
        <f>'Core Indicators'!Z16</f>
        <v>2</v>
      </c>
      <c r="G16" s="183">
        <f t="shared" si="3"/>
        <v>2</v>
      </c>
      <c r="H16" s="227">
        <f>'Core Indicators'!AH16</f>
        <v>2</v>
      </c>
      <c r="I16" s="227">
        <f>'Core Indicators'!AP16</f>
        <v>2</v>
      </c>
      <c r="J16" s="227" t="str">
        <f>'Core Indicators'!BN16</f>
        <v>x</v>
      </c>
      <c r="K16" s="227">
        <f t="shared" si="4"/>
        <v>2</v>
      </c>
      <c r="L16" s="182">
        <f t="shared" si="5"/>
        <v>2</v>
      </c>
      <c r="M16" s="228">
        <f t="shared" si="6"/>
        <v>2.3333333333333335</v>
      </c>
      <c r="N16" s="229">
        <f>'Core Indicators'!DJ16</f>
        <v>2</v>
      </c>
      <c r="O16" s="229">
        <f>'Core Indicators'!DR16</f>
        <v>2</v>
      </c>
      <c r="P16" s="229">
        <f>'Core Indicators'!DZ16</f>
        <v>3</v>
      </c>
      <c r="Q16" s="229" t="str">
        <f>'Core Indicators'!EH16</f>
        <v>x</v>
      </c>
      <c r="R16" s="229" t="str">
        <f>'Core Indicators'!EP16</f>
        <v>x</v>
      </c>
      <c r="S16" s="183">
        <f t="shared" si="7"/>
        <v>1.3</v>
      </c>
      <c r="T16" s="183">
        <f t="shared" si="8"/>
        <v>1</v>
      </c>
      <c r="U16" s="227">
        <v>1</v>
      </c>
      <c r="V16" s="227">
        <v>1</v>
      </c>
      <c r="W16" s="227" t="str">
        <f>'Core Indicators'!EX16</f>
        <v>x</v>
      </c>
      <c r="X16" s="183">
        <f t="shared" si="9"/>
        <v>1</v>
      </c>
      <c r="Y16" s="227">
        <v>1</v>
      </c>
      <c r="Z16" s="183">
        <f t="shared" si="10"/>
        <v>1.5</v>
      </c>
      <c r="AA16" s="227">
        <f>'Core Indicators'!FF16</f>
        <v>1</v>
      </c>
      <c r="AB16" s="227">
        <f t="shared" si="11"/>
        <v>2</v>
      </c>
      <c r="AC16" s="11">
        <f>'Core Indicators'!GD16</f>
        <v>2</v>
      </c>
      <c r="AD16" s="11">
        <f>'Core Indicators'!GL16</f>
        <v>2</v>
      </c>
      <c r="AE16" s="11">
        <f>'Core Indicators'!GT16</f>
        <v>2</v>
      </c>
      <c r="AF16" s="11">
        <f>'Core Indicators'!HB16</f>
        <v>2</v>
      </c>
      <c r="AG16" s="11">
        <f t="shared" si="12"/>
        <v>2</v>
      </c>
      <c r="AH16" s="11">
        <f>'Core Indicators'!HJ16</f>
        <v>2</v>
      </c>
      <c r="AI16" s="11">
        <f>'Core Indicators'!HR16</f>
        <v>2</v>
      </c>
      <c r="AJ16" s="11">
        <f t="shared" si="13"/>
        <v>2</v>
      </c>
      <c r="AK16" s="11">
        <f>'Core Indicators'!HZ16</f>
        <v>2</v>
      </c>
      <c r="AL16" s="11">
        <f>'Core Indicators'!IH16</f>
        <v>2</v>
      </c>
      <c r="AM16" s="11">
        <f>'Core Indicators'!IP16</f>
        <v>2</v>
      </c>
      <c r="AN16" s="11">
        <f t="shared" si="14"/>
        <v>2</v>
      </c>
    </row>
    <row r="17" spans="1:40" x14ac:dyDescent="0.35">
      <c r="A17" s="227" t="str">
        <f>Lists!C:C</f>
        <v>CIV002</v>
      </c>
      <c r="B17" s="182">
        <f t="shared" si="0"/>
        <v>1.9</v>
      </c>
      <c r="C17" s="183">
        <f t="shared" si="1"/>
        <v>2</v>
      </c>
      <c r="D17" s="228">
        <f t="shared" si="2"/>
        <v>2</v>
      </c>
      <c r="E17" s="227">
        <f>'Core Indicators'!R17</f>
        <v>2</v>
      </c>
      <c r="F17" s="227">
        <f>'Core Indicators'!Z17</f>
        <v>2</v>
      </c>
      <c r="G17" s="183">
        <f t="shared" si="3"/>
        <v>2</v>
      </c>
      <c r="H17" s="227">
        <f>'Core Indicators'!AH17</f>
        <v>2</v>
      </c>
      <c r="I17" s="227">
        <f>'Core Indicators'!AP17</f>
        <v>2</v>
      </c>
      <c r="J17" s="227" t="str">
        <f>'Core Indicators'!BN17</f>
        <v>x</v>
      </c>
      <c r="K17" s="227">
        <f t="shared" si="4"/>
        <v>2</v>
      </c>
      <c r="L17" s="182">
        <f t="shared" si="5"/>
        <v>2</v>
      </c>
      <c r="M17" s="228">
        <f t="shared" si="6"/>
        <v>2</v>
      </c>
      <c r="N17" s="229">
        <f>'Core Indicators'!DJ17</f>
        <v>2</v>
      </c>
      <c r="O17" s="229">
        <f>'Core Indicators'!DR17</f>
        <v>2</v>
      </c>
      <c r="P17" s="229">
        <f>'Core Indicators'!DZ17</f>
        <v>2</v>
      </c>
      <c r="Q17" s="229" t="str">
        <f>'Core Indicators'!EH17</f>
        <v>x</v>
      </c>
      <c r="R17" s="229" t="str">
        <f>'Core Indicators'!EP17</f>
        <v>x</v>
      </c>
      <c r="S17" s="183">
        <f t="shared" si="7"/>
        <v>1.5</v>
      </c>
      <c r="T17" s="183">
        <f t="shared" si="8"/>
        <v>1</v>
      </c>
      <c r="U17" s="227">
        <v>1</v>
      </c>
      <c r="V17" s="227">
        <v>1</v>
      </c>
      <c r="W17" s="227" t="str">
        <f>'Core Indicators'!EX17</f>
        <v>x</v>
      </c>
      <c r="X17" s="183">
        <f t="shared" si="9"/>
        <v>1</v>
      </c>
      <c r="Y17" s="227">
        <v>1</v>
      </c>
      <c r="Z17" s="183">
        <f t="shared" si="10"/>
        <v>2</v>
      </c>
      <c r="AA17" s="227">
        <f>'Core Indicators'!FF17</f>
        <v>2</v>
      </c>
      <c r="AB17" s="227">
        <f t="shared" si="11"/>
        <v>2</v>
      </c>
      <c r="AC17" s="11">
        <f>'Core Indicators'!GD17</f>
        <v>2</v>
      </c>
      <c r="AD17" s="11">
        <f>'Core Indicators'!GL17</f>
        <v>2</v>
      </c>
      <c r="AE17" s="11">
        <f>'Core Indicators'!GT17</f>
        <v>2</v>
      </c>
      <c r="AF17" s="11">
        <f>'Core Indicators'!HB17</f>
        <v>2</v>
      </c>
      <c r="AG17" s="11">
        <f t="shared" si="12"/>
        <v>2</v>
      </c>
      <c r="AH17" s="11">
        <f>'Core Indicators'!HJ17</f>
        <v>2</v>
      </c>
      <c r="AI17" s="11">
        <f>'Core Indicators'!HR17</f>
        <v>2</v>
      </c>
      <c r="AJ17" s="11">
        <f t="shared" si="13"/>
        <v>2</v>
      </c>
      <c r="AK17" s="11">
        <f>'Core Indicators'!HZ17</f>
        <v>2</v>
      </c>
      <c r="AL17" s="11">
        <f>'Core Indicators'!IH17</f>
        <v>2</v>
      </c>
      <c r="AM17" s="11">
        <f>'Core Indicators'!IP17</f>
        <v>2</v>
      </c>
      <c r="AN17" s="11">
        <f t="shared" si="14"/>
        <v>2</v>
      </c>
    </row>
    <row r="18" spans="1:40" x14ac:dyDescent="0.35">
      <c r="A18" s="227" t="str">
        <f>Lists!C:C</f>
        <v>CMR001</v>
      </c>
      <c r="B18" s="182">
        <f t="shared" si="0"/>
        <v>2.2999999999999998</v>
      </c>
      <c r="C18" s="183">
        <f t="shared" si="1"/>
        <v>0</v>
      </c>
      <c r="D18" s="228">
        <f t="shared" si="2"/>
        <v>2.1</v>
      </c>
      <c r="E18" s="227">
        <f>'Core Indicators'!R18</f>
        <v>2</v>
      </c>
      <c r="F18" s="227">
        <f>'Core Indicators'!Z18</f>
        <v>2</v>
      </c>
      <c r="G18" s="183">
        <f t="shared" si="3"/>
        <v>2</v>
      </c>
      <c r="H18" s="227">
        <f>'Core Indicators'!AH18</f>
        <v>3</v>
      </c>
      <c r="I18" s="227">
        <f>'Core Indicators'!AP18</f>
        <v>1</v>
      </c>
      <c r="J18" s="227">
        <f>'Core Indicators'!BN18</f>
        <v>1</v>
      </c>
      <c r="K18" s="227">
        <f t="shared" si="4"/>
        <v>1</v>
      </c>
      <c r="L18" s="182">
        <f t="shared" si="5"/>
        <v>2.1</v>
      </c>
      <c r="M18" s="228">
        <f t="shared" si="6"/>
        <v>3</v>
      </c>
      <c r="N18" s="229">
        <f>'Core Indicators'!DJ18</f>
        <v>3</v>
      </c>
      <c r="O18" s="229">
        <f>'Core Indicators'!DR18</f>
        <v>3</v>
      </c>
      <c r="P18" s="229">
        <f>'Core Indicators'!DZ18</f>
        <v>3</v>
      </c>
      <c r="Q18" s="229">
        <f>'Core Indicators'!EH18</f>
        <v>3</v>
      </c>
      <c r="R18" s="229">
        <f>'Core Indicators'!EP18</f>
        <v>3</v>
      </c>
      <c r="S18" s="183">
        <f t="shared" si="7"/>
        <v>1.3</v>
      </c>
      <c r="T18" s="183">
        <f t="shared" si="8"/>
        <v>1</v>
      </c>
      <c r="U18" s="227">
        <v>1</v>
      </c>
      <c r="V18" s="227">
        <v>1</v>
      </c>
      <c r="W18" s="227">
        <f>'Core Indicators'!EX18</f>
        <v>1</v>
      </c>
      <c r="X18" s="183">
        <f t="shared" si="9"/>
        <v>1</v>
      </c>
      <c r="Y18" s="227">
        <v>1</v>
      </c>
      <c r="Z18" s="183">
        <f t="shared" si="10"/>
        <v>1.5</v>
      </c>
      <c r="AA18" s="227">
        <f>'Core Indicators'!FF18</f>
        <v>1</v>
      </c>
      <c r="AB18" s="227">
        <f t="shared" si="11"/>
        <v>2</v>
      </c>
      <c r="AC18" s="11">
        <f>'Core Indicators'!GD18</f>
        <v>2</v>
      </c>
      <c r="AD18" s="11">
        <f>'Core Indicators'!GL18</f>
        <v>2</v>
      </c>
      <c r="AE18" s="11">
        <f>'Core Indicators'!GT18</f>
        <v>2</v>
      </c>
      <c r="AF18" s="11">
        <f>'Core Indicators'!HB18</f>
        <v>2</v>
      </c>
      <c r="AG18" s="11">
        <f t="shared" si="12"/>
        <v>2</v>
      </c>
      <c r="AH18" s="11">
        <f>'Core Indicators'!HJ18</f>
        <v>2</v>
      </c>
      <c r="AI18" s="11">
        <f>'Core Indicators'!HR18</f>
        <v>2</v>
      </c>
      <c r="AJ18" s="11">
        <f t="shared" si="13"/>
        <v>2</v>
      </c>
      <c r="AK18" s="11">
        <f>'Core Indicators'!HZ18</f>
        <v>2</v>
      </c>
      <c r="AL18" s="11">
        <f>'Core Indicators'!IH18</f>
        <v>2</v>
      </c>
      <c r="AM18" s="11">
        <f>'Core Indicators'!IP18</f>
        <v>2</v>
      </c>
      <c r="AN18" s="11">
        <f t="shared" si="14"/>
        <v>2</v>
      </c>
    </row>
    <row r="19" spans="1:40" x14ac:dyDescent="0.35">
      <c r="A19" s="227" t="str">
        <f>Lists!C:C</f>
        <v>CMR002</v>
      </c>
      <c r="B19" s="182">
        <f t="shared" si="0"/>
        <v>1.8</v>
      </c>
      <c r="C19" s="183">
        <f t="shared" si="1"/>
        <v>0</v>
      </c>
      <c r="D19" s="228">
        <f t="shared" si="2"/>
        <v>1.2</v>
      </c>
      <c r="E19" s="227">
        <f>'Core Indicators'!R19</f>
        <v>2</v>
      </c>
      <c r="F19" s="227">
        <f>'Core Indicators'!Z19</f>
        <v>1</v>
      </c>
      <c r="G19" s="183">
        <f t="shared" si="3"/>
        <v>1.5</v>
      </c>
      <c r="H19" s="227">
        <f>'Core Indicators'!AH19</f>
        <v>1</v>
      </c>
      <c r="I19" s="227">
        <f>'Core Indicators'!AP19</f>
        <v>1</v>
      </c>
      <c r="J19" s="227">
        <f>'Core Indicators'!BN19</f>
        <v>1</v>
      </c>
      <c r="K19" s="227">
        <f t="shared" si="4"/>
        <v>1</v>
      </c>
      <c r="L19" s="182">
        <f t="shared" si="5"/>
        <v>1</v>
      </c>
      <c r="M19" s="228">
        <f t="shared" si="6"/>
        <v>2.4</v>
      </c>
      <c r="N19" s="229">
        <f>'Core Indicators'!DJ19</f>
        <v>2</v>
      </c>
      <c r="O19" s="229">
        <f>'Core Indicators'!DR19</f>
        <v>2</v>
      </c>
      <c r="P19" s="229">
        <f>'Core Indicators'!DZ19</f>
        <v>3</v>
      </c>
      <c r="Q19" s="229">
        <f>'Core Indicators'!EH19</f>
        <v>3</v>
      </c>
      <c r="R19" s="229">
        <f>'Core Indicators'!EP19</f>
        <v>2</v>
      </c>
      <c r="S19" s="183">
        <f t="shared" si="7"/>
        <v>1.3</v>
      </c>
      <c r="T19" s="183">
        <f t="shared" si="8"/>
        <v>1</v>
      </c>
      <c r="U19" s="227">
        <v>1</v>
      </c>
      <c r="V19" s="227">
        <v>1</v>
      </c>
      <c r="W19" s="227">
        <f>'Core Indicators'!EX19</f>
        <v>1</v>
      </c>
      <c r="X19" s="183">
        <f t="shared" si="9"/>
        <v>1</v>
      </c>
      <c r="Y19" s="227">
        <v>1</v>
      </c>
      <c r="Z19" s="183">
        <f t="shared" si="10"/>
        <v>1.5</v>
      </c>
      <c r="AA19" s="227">
        <f>'Core Indicators'!FF19</f>
        <v>1</v>
      </c>
      <c r="AB19" s="227">
        <f t="shared" si="11"/>
        <v>2</v>
      </c>
      <c r="AC19" s="11">
        <f>'Core Indicators'!GD19</f>
        <v>2</v>
      </c>
      <c r="AD19" s="11">
        <f>'Core Indicators'!GL19</f>
        <v>2</v>
      </c>
      <c r="AE19" s="11">
        <f>'Core Indicators'!GT19</f>
        <v>2</v>
      </c>
      <c r="AF19" s="11">
        <f>'Core Indicators'!HB19</f>
        <v>2</v>
      </c>
      <c r="AG19" s="11">
        <f t="shared" si="12"/>
        <v>2</v>
      </c>
      <c r="AH19" s="11">
        <f>'Core Indicators'!HJ19</f>
        <v>2</v>
      </c>
      <c r="AI19" s="11">
        <f>'Core Indicators'!HR19</f>
        <v>2</v>
      </c>
      <c r="AJ19" s="11">
        <f t="shared" si="13"/>
        <v>2</v>
      </c>
      <c r="AK19" s="11">
        <f>'Core Indicators'!HZ19</f>
        <v>2</v>
      </c>
      <c r="AL19" s="11">
        <f>'Core Indicators'!IH19</f>
        <v>2</v>
      </c>
      <c r="AM19" s="11">
        <f>'Core Indicators'!IP19</f>
        <v>2</v>
      </c>
      <c r="AN19" s="11">
        <f t="shared" si="14"/>
        <v>2</v>
      </c>
    </row>
    <row r="20" spans="1:40" x14ac:dyDescent="0.35">
      <c r="A20" s="227" t="str">
        <f>Lists!C:C</f>
        <v>CMR003</v>
      </c>
      <c r="B20" s="182">
        <f t="shared" si="0"/>
        <v>1.9</v>
      </c>
      <c r="C20" s="183">
        <f t="shared" si="1"/>
        <v>0</v>
      </c>
      <c r="D20" s="228">
        <f t="shared" si="2"/>
        <v>1.2</v>
      </c>
      <c r="E20" s="227">
        <f>'Core Indicators'!R20</f>
        <v>2</v>
      </c>
      <c r="F20" s="227">
        <f>'Core Indicators'!Z20</f>
        <v>1</v>
      </c>
      <c r="G20" s="183">
        <f t="shared" si="3"/>
        <v>1.5</v>
      </c>
      <c r="H20" s="227">
        <f>'Core Indicators'!AH20</f>
        <v>1</v>
      </c>
      <c r="I20" s="227">
        <f>'Core Indicators'!AP20</f>
        <v>1</v>
      </c>
      <c r="J20" s="227">
        <f>'Core Indicators'!BN20</f>
        <v>1</v>
      </c>
      <c r="K20" s="227">
        <f t="shared" si="4"/>
        <v>1</v>
      </c>
      <c r="L20" s="182">
        <f t="shared" si="5"/>
        <v>1</v>
      </c>
      <c r="M20" s="228">
        <f t="shared" si="6"/>
        <v>2.6</v>
      </c>
      <c r="N20" s="229">
        <f>'Core Indicators'!DJ20</f>
        <v>2</v>
      </c>
      <c r="O20" s="229">
        <f>'Core Indicators'!DR20</f>
        <v>2</v>
      </c>
      <c r="P20" s="229">
        <f>'Core Indicators'!DZ20</f>
        <v>3</v>
      </c>
      <c r="Q20" s="229">
        <f>'Core Indicators'!EH20</f>
        <v>3</v>
      </c>
      <c r="R20" s="229">
        <f>'Core Indicators'!EP20</f>
        <v>3</v>
      </c>
      <c r="S20" s="183">
        <f t="shared" si="7"/>
        <v>1.3</v>
      </c>
      <c r="T20" s="183">
        <f t="shared" si="8"/>
        <v>1</v>
      </c>
      <c r="U20" s="227">
        <v>1</v>
      </c>
      <c r="V20" s="227">
        <v>1</v>
      </c>
      <c r="W20" s="227">
        <f>'Core Indicators'!EX20</f>
        <v>1</v>
      </c>
      <c r="X20" s="183">
        <f t="shared" si="9"/>
        <v>1</v>
      </c>
      <c r="Y20" s="227">
        <v>1</v>
      </c>
      <c r="Z20" s="183">
        <f t="shared" si="10"/>
        <v>1.5</v>
      </c>
      <c r="AA20" s="227">
        <f>'Core Indicators'!FF20</f>
        <v>1</v>
      </c>
      <c r="AB20" s="227">
        <f t="shared" si="11"/>
        <v>2</v>
      </c>
      <c r="AC20" s="11">
        <f>'Core Indicators'!GD20</f>
        <v>2</v>
      </c>
      <c r="AD20" s="11">
        <f>'Core Indicators'!GL20</f>
        <v>2</v>
      </c>
      <c r="AE20" s="11">
        <f>'Core Indicators'!GT20</f>
        <v>2</v>
      </c>
      <c r="AF20" s="11">
        <f>'Core Indicators'!HB20</f>
        <v>2</v>
      </c>
      <c r="AG20" s="11">
        <f t="shared" si="12"/>
        <v>2</v>
      </c>
      <c r="AH20" s="11">
        <f>'Core Indicators'!HJ20</f>
        <v>2</v>
      </c>
      <c r="AI20" s="11">
        <f>'Core Indicators'!HR20</f>
        <v>2</v>
      </c>
      <c r="AJ20" s="11">
        <f t="shared" si="13"/>
        <v>2</v>
      </c>
      <c r="AK20" s="11">
        <f>'Core Indicators'!HZ20</f>
        <v>2</v>
      </c>
      <c r="AL20" s="11">
        <f>'Core Indicators'!IH20</f>
        <v>2</v>
      </c>
      <c r="AM20" s="11">
        <f>'Core Indicators'!IP20</f>
        <v>2</v>
      </c>
      <c r="AN20" s="11">
        <f t="shared" si="14"/>
        <v>2</v>
      </c>
    </row>
    <row r="21" spans="1:40" x14ac:dyDescent="0.35">
      <c r="A21" s="227" t="str">
        <f>Lists!C:C</f>
        <v>CMR004</v>
      </c>
      <c r="B21" s="182">
        <f t="shared" si="0"/>
        <v>1.5</v>
      </c>
      <c r="C21" s="183">
        <f t="shared" si="1"/>
        <v>0</v>
      </c>
      <c r="D21" s="228">
        <f t="shared" si="2"/>
        <v>1.8</v>
      </c>
      <c r="E21" s="227">
        <f>'Core Indicators'!R21</f>
        <v>2</v>
      </c>
      <c r="F21" s="227">
        <f>'Core Indicators'!Z21</f>
        <v>1</v>
      </c>
      <c r="G21" s="183">
        <f t="shared" si="3"/>
        <v>1.5</v>
      </c>
      <c r="H21" s="227">
        <f>'Core Indicators'!AH21</f>
        <v>2</v>
      </c>
      <c r="I21" s="227">
        <f>'Core Indicators'!AP21</f>
        <v>2</v>
      </c>
      <c r="J21" s="227">
        <f>'Core Indicators'!BN21</f>
        <v>2</v>
      </c>
      <c r="K21" s="227">
        <f t="shared" si="4"/>
        <v>2</v>
      </c>
      <c r="L21" s="182">
        <f t="shared" si="5"/>
        <v>2</v>
      </c>
      <c r="M21" s="228">
        <f t="shared" si="6"/>
        <v>1.4</v>
      </c>
      <c r="N21" s="229">
        <f>'Core Indicators'!DJ21</f>
        <v>1</v>
      </c>
      <c r="O21" s="229">
        <f>'Core Indicators'!DR21</f>
        <v>1</v>
      </c>
      <c r="P21" s="229">
        <f>'Core Indicators'!DZ21</f>
        <v>3</v>
      </c>
      <c r="Q21" s="229">
        <f>'Core Indicators'!EH21</f>
        <v>1</v>
      </c>
      <c r="R21" s="229">
        <f>'Core Indicators'!EP21</f>
        <v>1</v>
      </c>
      <c r="S21" s="183">
        <f t="shared" si="7"/>
        <v>1.5</v>
      </c>
      <c r="T21" s="183">
        <f t="shared" si="8"/>
        <v>1</v>
      </c>
      <c r="U21" s="227">
        <v>1</v>
      </c>
      <c r="V21" s="227">
        <v>1</v>
      </c>
      <c r="W21" s="227">
        <f>'Core Indicators'!EX21</f>
        <v>1</v>
      </c>
      <c r="X21" s="183">
        <f t="shared" si="9"/>
        <v>1</v>
      </c>
      <c r="Y21" s="227">
        <v>1</v>
      </c>
      <c r="Z21" s="183">
        <f t="shared" si="10"/>
        <v>2</v>
      </c>
      <c r="AA21" s="227">
        <f>'Core Indicators'!FF21</f>
        <v>2</v>
      </c>
      <c r="AB21" s="227">
        <f t="shared" si="11"/>
        <v>2</v>
      </c>
      <c r="AC21" s="11">
        <f>'Core Indicators'!GD21</f>
        <v>2</v>
      </c>
      <c r="AD21" s="11">
        <f>'Core Indicators'!GL21</f>
        <v>2</v>
      </c>
      <c r="AE21" s="11">
        <f>'Core Indicators'!GT21</f>
        <v>2</v>
      </c>
      <c r="AF21" s="11">
        <f>'Core Indicators'!HB21</f>
        <v>2</v>
      </c>
      <c r="AG21" s="11">
        <f t="shared" si="12"/>
        <v>2</v>
      </c>
      <c r="AH21" s="11">
        <f>'Core Indicators'!HJ21</f>
        <v>2</v>
      </c>
      <c r="AI21" s="11">
        <f>'Core Indicators'!HR21</f>
        <v>2</v>
      </c>
      <c r="AJ21" s="11">
        <f t="shared" si="13"/>
        <v>2</v>
      </c>
      <c r="AK21" s="11">
        <f>'Core Indicators'!HZ21</f>
        <v>2</v>
      </c>
      <c r="AL21" s="11">
        <f>'Core Indicators'!IH21</f>
        <v>2</v>
      </c>
      <c r="AM21" s="11">
        <f>'Core Indicators'!IP21</f>
        <v>2</v>
      </c>
      <c r="AN21" s="11">
        <f t="shared" si="14"/>
        <v>2</v>
      </c>
    </row>
    <row r="22" spans="1:40" x14ac:dyDescent="0.35">
      <c r="A22" s="227" t="str">
        <f>Lists!C:C</f>
        <v>COD001</v>
      </c>
      <c r="B22" s="182">
        <f t="shared" si="0"/>
        <v>2.2000000000000002</v>
      </c>
      <c r="C22" s="183">
        <f t="shared" si="1"/>
        <v>0</v>
      </c>
      <c r="D22" s="228">
        <f t="shared" si="2"/>
        <v>2.2000000000000002</v>
      </c>
      <c r="E22" s="227">
        <f>'Core Indicators'!R22</f>
        <v>1</v>
      </c>
      <c r="F22" s="227">
        <f>'Core Indicators'!Z22</f>
        <v>2</v>
      </c>
      <c r="G22" s="183">
        <f t="shared" si="3"/>
        <v>1.5</v>
      </c>
      <c r="H22" s="227">
        <f>'Core Indicators'!AH22</f>
        <v>3</v>
      </c>
      <c r="I22" s="227">
        <f>'Core Indicators'!AP22</f>
        <v>2</v>
      </c>
      <c r="J22" s="227">
        <f>'Core Indicators'!BN22</f>
        <v>2</v>
      </c>
      <c r="K22" s="227">
        <f t="shared" si="4"/>
        <v>2</v>
      </c>
      <c r="L22" s="182">
        <f t="shared" si="5"/>
        <v>2.5</v>
      </c>
      <c r="M22" s="228">
        <f t="shared" si="6"/>
        <v>2.6</v>
      </c>
      <c r="N22" s="229">
        <f>'Core Indicators'!DJ22</f>
        <v>2</v>
      </c>
      <c r="O22" s="229">
        <f>'Core Indicators'!DR22</f>
        <v>2</v>
      </c>
      <c r="P22" s="229">
        <f>'Core Indicators'!DZ22</f>
        <v>3</v>
      </c>
      <c r="Q22" s="229">
        <f>'Core Indicators'!EH22</f>
        <v>3</v>
      </c>
      <c r="R22" s="229">
        <f>'Core Indicators'!EP22</f>
        <v>3</v>
      </c>
      <c r="S22" s="183">
        <f t="shared" si="7"/>
        <v>1.6</v>
      </c>
      <c r="T22" s="183">
        <f t="shared" si="8"/>
        <v>1.1666666666666667</v>
      </c>
      <c r="U22" s="227">
        <v>1</v>
      </c>
      <c r="V22" s="227">
        <v>1</v>
      </c>
      <c r="W22" s="227">
        <f>'Core Indicators'!EX22</f>
        <v>2</v>
      </c>
      <c r="X22" s="183">
        <f t="shared" si="9"/>
        <v>1.5</v>
      </c>
      <c r="Y22" s="227">
        <v>1</v>
      </c>
      <c r="Z22" s="183">
        <f t="shared" si="10"/>
        <v>2</v>
      </c>
      <c r="AA22" s="227">
        <f>'Core Indicators'!FF22</f>
        <v>2</v>
      </c>
      <c r="AB22" s="227">
        <f t="shared" si="11"/>
        <v>2</v>
      </c>
      <c r="AC22" s="11">
        <f>'Core Indicators'!GD22</f>
        <v>2</v>
      </c>
      <c r="AD22" s="11">
        <f>'Core Indicators'!GL22</f>
        <v>2</v>
      </c>
      <c r="AE22" s="11">
        <f>'Core Indicators'!GT22</f>
        <v>2</v>
      </c>
      <c r="AF22" s="11">
        <f>'Core Indicators'!HB22</f>
        <v>2</v>
      </c>
      <c r="AG22" s="11">
        <f t="shared" si="12"/>
        <v>2</v>
      </c>
      <c r="AH22" s="11">
        <f>'Core Indicators'!HJ22</f>
        <v>2</v>
      </c>
      <c r="AI22" s="11">
        <f>'Core Indicators'!HR22</f>
        <v>2</v>
      </c>
      <c r="AJ22" s="11">
        <f t="shared" si="13"/>
        <v>2</v>
      </c>
      <c r="AK22" s="11">
        <f>'Core Indicators'!HZ22</f>
        <v>2</v>
      </c>
      <c r="AL22" s="11">
        <f>'Core Indicators'!IH22</f>
        <v>2</v>
      </c>
      <c r="AM22" s="11">
        <f>'Core Indicators'!IP22</f>
        <v>2</v>
      </c>
      <c r="AN22" s="11">
        <f t="shared" si="14"/>
        <v>2</v>
      </c>
    </row>
    <row r="23" spans="1:40" x14ac:dyDescent="0.35">
      <c r="A23" s="227" t="str">
        <f>Lists!C:C</f>
        <v>COL001</v>
      </c>
      <c r="B23" s="182">
        <f t="shared" si="0"/>
        <v>2.2000000000000002</v>
      </c>
      <c r="C23" s="183">
        <f t="shared" si="1"/>
        <v>0</v>
      </c>
      <c r="D23" s="228">
        <f t="shared" si="2"/>
        <v>2</v>
      </c>
      <c r="E23" s="227">
        <f>'Core Indicators'!R23</f>
        <v>2</v>
      </c>
      <c r="F23" s="227">
        <f>'Core Indicators'!Z23</f>
        <v>2</v>
      </c>
      <c r="G23" s="183">
        <f t="shared" si="3"/>
        <v>2</v>
      </c>
      <c r="H23" s="227">
        <f>'Core Indicators'!AH23</f>
        <v>2</v>
      </c>
      <c r="I23" s="227">
        <f>'Core Indicators'!AP23</f>
        <v>2</v>
      </c>
      <c r="J23" s="227">
        <f>'Core Indicators'!BN23</f>
        <v>2</v>
      </c>
      <c r="K23" s="227">
        <f t="shared" si="4"/>
        <v>2</v>
      </c>
      <c r="L23" s="182">
        <f t="shared" si="5"/>
        <v>2</v>
      </c>
      <c r="M23" s="228">
        <f t="shared" si="6"/>
        <v>2.6</v>
      </c>
      <c r="N23" s="229">
        <f>'Core Indicators'!DJ23</f>
        <v>2</v>
      </c>
      <c r="O23" s="229">
        <f>'Core Indicators'!DR23</f>
        <v>2</v>
      </c>
      <c r="P23" s="229">
        <f>'Core Indicators'!DZ23</f>
        <v>3</v>
      </c>
      <c r="Q23" s="229">
        <f>'Core Indicators'!EH23</f>
        <v>3</v>
      </c>
      <c r="R23" s="229">
        <f>'Core Indicators'!EP23</f>
        <v>3</v>
      </c>
      <c r="S23" s="183">
        <f t="shared" si="7"/>
        <v>1.6</v>
      </c>
      <c r="T23" s="183">
        <f t="shared" si="8"/>
        <v>1.1666666666666667</v>
      </c>
      <c r="U23" s="227">
        <v>1</v>
      </c>
      <c r="V23" s="227">
        <v>1</v>
      </c>
      <c r="W23" s="227">
        <f>'Core Indicators'!EX23</f>
        <v>2</v>
      </c>
      <c r="X23" s="183">
        <f t="shared" si="9"/>
        <v>1.5</v>
      </c>
      <c r="Y23" s="227">
        <v>1</v>
      </c>
      <c r="Z23" s="183">
        <f t="shared" si="10"/>
        <v>2</v>
      </c>
      <c r="AA23" s="227">
        <f>'Core Indicators'!FF23</f>
        <v>2</v>
      </c>
      <c r="AB23" s="227">
        <f t="shared" si="11"/>
        <v>2</v>
      </c>
      <c r="AC23" s="11">
        <f>'Core Indicators'!GD23</f>
        <v>2</v>
      </c>
      <c r="AD23" s="11">
        <f>'Core Indicators'!GL23</f>
        <v>2</v>
      </c>
      <c r="AE23" s="11">
        <f>'Core Indicators'!GT23</f>
        <v>2</v>
      </c>
      <c r="AF23" s="11">
        <f>'Core Indicators'!HB23</f>
        <v>2</v>
      </c>
      <c r="AG23" s="11">
        <f t="shared" si="12"/>
        <v>2</v>
      </c>
      <c r="AH23" s="11">
        <f>'Core Indicators'!HJ23</f>
        <v>2</v>
      </c>
      <c r="AI23" s="11">
        <f>'Core Indicators'!HR23</f>
        <v>2</v>
      </c>
      <c r="AJ23" s="11">
        <f t="shared" si="13"/>
        <v>2</v>
      </c>
      <c r="AK23" s="11">
        <f>'Core Indicators'!HZ23</f>
        <v>2</v>
      </c>
      <c r="AL23" s="11">
        <f>'Core Indicators'!IH23</f>
        <v>2</v>
      </c>
      <c r="AM23" s="11">
        <f>'Core Indicators'!IP23</f>
        <v>2</v>
      </c>
      <c r="AN23" s="11">
        <f t="shared" si="14"/>
        <v>2</v>
      </c>
    </row>
    <row r="24" spans="1:40" x14ac:dyDescent="0.35">
      <c r="A24" s="227" t="str">
        <f>Lists!C:C</f>
        <v>COL002</v>
      </c>
      <c r="B24" s="182">
        <f t="shared" si="0"/>
        <v>2.2999999999999998</v>
      </c>
      <c r="C24" s="183">
        <f t="shared" si="1"/>
        <v>0</v>
      </c>
      <c r="D24" s="228">
        <f t="shared" si="2"/>
        <v>2.2000000000000002</v>
      </c>
      <c r="E24" s="227">
        <f>'Core Indicators'!R24</f>
        <v>2</v>
      </c>
      <c r="F24" s="227">
        <f>'Core Indicators'!Z24</f>
        <v>2</v>
      </c>
      <c r="G24" s="183">
        <f t="shared" si="3"/>
        <v>2</v>
      </c>
      <c r="H24" s="227">
        <f>'Core Indicators'!AH24</f>
        <v>2</v>
      </c>
      <c r="I24" s="227">
        <f>'Core Indicators'!AP24</f>
        <v>2</v>
      </c>
      <c r="J24" s="227">
        <f>'Core Indicators'!BN24</f>
        <v>3</v>
      </c>
      <c r="K24" s="227">
        <f t="shared" si="4"/>
        <v>2.5</v>
      </c>
      <c r="L24" s="182">
        <f t="shared" si="5"/>
        <v>2.2999999999999998</v>
      </c>
      <c r="M24" s="228">
        <f t="shared" si="6"/>
        <v>3</v>
      </c>
      <c r="N24" s="229">
        <f>'Core Indicators'!DJ24</f>
        <v>3</v>
      </c>
      <c r="O24" s="229">
        <f>'Core Indicators'!DR24</f>
        <v>3</v>
      </c>
      <c r="P24" s="229">
        <f>'Core Indicators'!DZ24</f>
        <v>3</v>
      </c>
      <c r="Q24" s="229">
        <f>'Core Indicators'!EH24</f>
        <v>3</v>
      </c>
      <c r="R24" s="229">
        <f>'Core Indicators'!EP24</f>
        <v>3</v>
      </c>
      <c r="S24" s="183">
        <f t="shared" si="7"/>
        <v>1.3</v>
      </c>
      <c r="T24" s="183">
        <f t="shared" si="8"/>
        <v>1.1666666666666667</v>
      </c>
      <c r="U24" s="227">
        <v>1</v>
      </c>
      <c r="V24" s="227">
        <v>1</v>
      </c>
      <c r="W24" s="227">
        <f>'Core Indicators'!EX24</f>
        <v>2</v>
      </c>
      <c r="X24" s="183">
        <f t="shared" si="9"/>
        <v>1.5</v>
      </c>
      <c r="Y24" s="227">
        <v>1</v>
      </c>
      <c r="Z24" s="183">
        <f t="shared" si="10"/>
        <v>1.5</v>
      </c>
      <c r="AA24" s="227">
        <f>'Core Indicators'!FF24</f>
        <v>1</v>
      </c>
      <c r="AB24" s="227">
        <f t="shared" si="11"/>
        <v>2</v>
      </c>
      <c r="AC24" s="11">
        <f>'Core Indicators'!GD24</f>
        <v>2</v>
      </c>
      <c r="AD24" s="11">
        <f>'Core Indicators'!GL24</f>
        <v>2</v>
      </c>
      <c r="AE24" s="11">
        <f>'Core Indicators'!GT24</f>
        <v>2</v>
      </c>
      <c r="AF24" s="11">
        <f>'Core Indicators'!HB24</f>
        <v>2</v>
      </c>
      <c r="AG24" s="11">
        <f t="shared" si="12"/>
        <v>2</v>
      </c>
      <c r="AH24" s="11">
        <f>'Core Indicators'!HJ24</f>
        <v>2</v>
      </c>
      <c r="AI24" s="11">
        <f>'Core Indicators'!HR24</f>
        <v>2</v>
      </c>
      <c r="AJ24" s="11">
        <f t="shared" si="13"/>
        <v>2</v>
      </c>
      <c r="AK24" s="11">
        <f>'Core Indicators'!HZ24</f>
        <v>2</v>
      </c>
      <c r="AL24" s="11">
        <f>'Core Indicators'!IH24</f>
        <v>2</v>
      </c>
      <c r="AM24" s="11">
        <f>'Core Indicators'!IP24</f>
        <v>2</v>
      </c>
      <c r="AN24" s="11">
        <f t="shared" si="14"/>
        <v>2</v>
      </c>
    </row>
    <row r="25" spans="1:40" x14ac:dyDescent="0.35">
      <c r="A25" s="227" t="str">
        <f>Lists!C:C</f>
        <v>CRI002</v>
      </c>
      <c r="B25" s="182">
        <f t="shared" si="0"/>
        <v>2.6</v>
      </c>
      <c r="C25" s="183">
        <f t="shared" si="1"/>
        <v>3</v>
      </c>
      <c r="D25" s="228">
        <f t="shared" si="2"/>
        <v>3</v>
      </c>
      <c r="E25" s="227">
        <f>'Core Indicators'!R25</f>
        <v>3</v>
      </c>
      <c r="F25" s="227">
        <f>'Core Indicators'!Z25</f>
        <v>3</v>
      </c>
      <c r="G25" s="183">
        <f t="shared" si="3"/>
        <v>3</v>
      </c>
      <c r="H25" s="227">
        <f>'Core Indicators'!AH25</f>
        <v>3</v>
      </c>
      <c r="I25" s="227">
        <f>'Core Indicators'!AP25</f>
        <v>3</v>
      </c>
      <c r="J25" s="227" t="str">
        <f>'Core Indicators'!BN25</f>
        <v>x</v>
      </c>
      <c r="K25" s="227">
        <f t="shared" si="4"/>
        <v>3</v>
      </c>
      <c r="L25" s="182">
        <f t="shared" si="5"/>
        <v>3</v>
      </c>
      <c r="M25" s="228">
        <f t="shared" si="6"/>
        <v>3</v>
      </c>
      <c r="N25" s="229">
        <f>'Core Indicators'!DJ25</f>
        <v>3</v>
      </c>
      <c r="O25" s="229">
        <f>'Core Indicators'!DR25</f>
        <v>3</v>
      </c>
      <c r="P25" s="229">
        <f>'Core Indicators'!DZ25</f>
        <v>3</v>
      </c>
      <c r="Q25" s="229" t="str">
        <f>'Core Indicators'!EH25</f>
        <v>x</v>
      </c>
      <c r="R25" s="229" t="str">
        <f>'Core Indicators'!EP25</f>
        <v>x</v>
      </c>
      <c r="S25" s="183">
        <f t="shared" si="7"/>
        <v>1.5</v>
      </c>
      <c r="T25" s="183">
        <f t="shared" si="8"/>
        <v>1</v>
      </c>
      <c r="U25" s="227">
        <v>1</v>
      </c>
      <c r="V25" s="227">
        <v>1</v>
      </c>
      <c r="W25" s="227" t="str">
        <f>'Core Indicators'!EX25</f>
        <v>x</v>
      </c>
      <c r="X25" s="183">
        <f t="shared" si="9"/>
        <v>1</v>
      </c>
      <c r="Y25" s="227">
        <v>1</v>
      </c>
      <c r="Z25" s="183">
        <f t="shared" si="10"/>
        <v>2</v>
      </c>
      <c r="AA25" s="227" t="str">
        <f>'Core Indicators'!FF25</f>
        <v>x</v>
      </c>
      <c r="AB25" s="227">
        <f t="shared" si="11"/>
        <v>2</v>
      </c>
      <c r="AC25" s="11">
        <f>'Core Indicators'!GD25</f>
        <v>2</v>
      </c>
      <c r="AD25" s="11">
        <f>'Core Indicators'!GL25</f>
        <v>2</v>
      </c>
      <c r="AE25" s="11">
        <f>'Core Indicators'!GT25</f>
        <v>2</v>
      </c>
      <c r="AF25" s="11">
        <f>'Core Indicators'!HB25</f>
        <v>2</v>
      </c>
      <c r="AG25" s="11">
        <f t="shared" si="12"/>
        <v>2</v>
      </c>
      <c r="AH25" s="11">
        <f>'Core Indicators'!HJ25</f>
        <v>2</v>
      </c>
      <c r="AI25" s="11">
        <f>'Core Indicators'!HR25</f>
        <v>2</v>
      </c>
      <c r="AJ25" s="11">
        <f t="shared" si="13"/>
        <v>2</v>
      </c>
      <c r="AK25" s="11">
        <f>'Core Indicators'!HZ25</f>
        <v>2</v>
      </c>
      <c r="AL25" s="11">
        <f>'Core Indicators'!IH25</f>
        <v>2</v>
      </c>
      <c r="AM25" s="11">
        <f>'Core Indicators'!IP25</f>
        <v>2</v>
      </c>
      <c r="AN25" s="11">
        <f t="shared" si="14"/>
        <v>2</v>
      </c>
    </row>
    <row r="26" spans="1:40" x14ac:dyDescent="0.35">
      <c r="A26" s="227" t="str">
        <f>Lists!C:C</f>
        <v>DJI001</v>
      </c>
      <c r="B26" s="182">
        <f t="shared" si="0"/>
        <v>2</v>
      </c>
      <c r="C26" s="183">
        <f t="shared" si="1"/>
        <v>0</v>
      </c>
      <c r="D26" s="228">
        <f t="shared" si="2"/>
        <v>2.2000000000000002</v>
      </c>
      <c r="E26" s="227">
        <f>'Core Indicators'!R26</f>
        <v>2</v>
      </c>
      <c r="F26" s="227">
        <f>'Core Indicators'!Z26</f>
        <v>2</v>
      </c>
      <c r="G26" s="183">
        <f t="shared" si="3"/>
        <v>2</v>
      </c>
      <c r="H26" s="227">
        <f>'Core Indicators'!AH26</f>
        <v>2</v>
      </c>
      <c r="I26" s="227">
        <f>'Core Indicators'!AP26</f>
        <v>3</v>
      </c>
      <c r="J26" s="227">
        <f>'Core Indicators'!BN26</f>
        <v>2</v>
      </c>
      <c r="K26" s="227">
        <f t="shared" si="4"/>
        <v>2.5</v>
      </c>
      <c r="L26" s="182">
        <f t="shared" si="5"/>
        <v>2.2999999999999998</v>
      </c>
      <c r="M26" s="228">
        <f t="shared" si="6"/>
        <v>2</v>
      </c>
      <c r="N26" s="229">
        <f>'Core Indicators'!DJ26</f>
        <v>2</v>
      </c>
      <c r="O26" s="229">
        <f>'Core Indicators'!DR26</f>
        <v>2</v>
      </c>
      <c r="P26" s="229">
        <f>'Core Indicators'!DZ26</f>
        <v>2</v>
      </c>
      <c r="Q26" s="229">
        <f>'Core Indicators'!EH26</f>
        <v>2</v>
      </c>
      <c r="R26" s="229">
        <f>'Core Indicators'!EP26</f>
        <v>2</v>
      </c>
      <c r="S26" s="183">
        <f t="shared" si="7"/>
        <v>1.9</v>
      </c>
      <c r="T26" s="183">
        <f t="shared" si="8"/>
        <v>1.1666666666666667</v>
      </c>
      <c r="U26" s="227">
        <v>1</v>
      </c>
      <c r="V26" s="227">
        <v>1</v>
      </c>
      <c r="W26" s="227">
        <f>'Core Indicators'!EX26</f>
        <v>2</v>
      </c>
      <c r="X26" s="183">
        <f t="shared" si="9"/>
        <v>1.5</v>
      </c>
      <c r="Y26" s="227">
        <v>1</v>
      </c>
      <c r="Z26" s="183">
        <f t="shared" si="10"/>
        <v>2.5</v>
      </c>
      <c r="AA26" s="227">
        <f>'Core Indicators'!FF26</f>
        <v>3</v>
      </c>
      <c r="AB26" s="227">
        <f t="shared" si="11"/>
        <v>2</v>
      </c>
      <c r="AC26" s="11">
        <f>'Core Indicators'!GD26</f>
        <v>2</v>
      </c>
      <c r="AD26" s="11">
        <f>'Core Indicators'!GL26</f>
        <v>2</v>
      </c>
      <c r="AE26" s="11">
        <f>'Core Indicators'!GT26</f>
        <v>2</v>
      </c>
      <c r="AF26" s="11">
        <f>'Core Indicators'!HB26</f>
        <v>2</v>
      </c>
      <c r="AG26" s="11">
        <f t="shared" si="12"/>
        <v>2</v>
      </c>
      <c r="AH26" s="11">
        <f>'Core Indicators'!HJ26</f>
        <v>2</v>
      </c>
      <c r="AI26" s="11">
        <f>'Core Indicators'!HR26</f>
        <v>2</v>
      </c>
      <c r="AJ26" s="11">
        <f t="shared" si="13"/>
        <v>2</v>
      </c>
      <c r="AK26" s="11">
        <f>'Core Indicators'!HZ26</f>
        <v>2</v>
      </c>
      <c r="AL26" s="11">
        <f>'Core Indicators'!IH26</f>
        <v>2</v>
      </c>
      <c r="AM26" s="11">
        <f>'Core Indicators'!IP26</f>
        <v>2</v>
      </c>
      <c r="AN26" s="11">
        <f t="shared" si="14"/>
        <v>2</v>
      </c>
    </row>
    <row r="27" spans="1:40" x14ac:dyDescent="0.35">
      <c r="A27" s="227" t="str">
        <f>Lists!C:C</f>
        <v>DJI002</v>
      </c>
      <c r="B27" s="182">
        <f t="shared" si="0"/>
        <v>1.8</v>
      </c>
      <c r="C27" s="183">
        <f t="shared" si="1"/>
        <v>2</v>
      </c>
      <c r="D27" s="228">
        <f t="shared" si="2"/>
        <v>1.8</v>
      </c>
      <c r="E27" s="227">
        <f>'Core Indicators'!R27</f>
        <v>1</v>
      </c>
      <c r="F27" s="227">
        <f>'Core Indicators'!Z27</f>
        <v>2</v>
      </c>
      <c r="G27" s="183">
        <f t="shared" si="3"/>
        <v>1.5</v>
      </c>
      <c r="H27" s="227">
        <f>'Core Indicators'!AH27</f>
        <v>2</v>
      </c>
      <c r="I27" s="227">
        <f>'Core Indicators'!AP27</f>
        <v>2</v>
      </c>
      <c r="J27" s="227" t="str">
        <f>'Core Indicators'!BN27</f>
        <v>x</v>
      </c>
      <c r="K27" s="227">
        <f t="shared" si="4"/>
        <v>2</v>
      </c>
      <c r="L27" s="182">
        <f t="shared" si="5"/>
        <v>2</v>
      </c>
      <c r="M27" s="228">
        <f t="shared" si="6"/>
        <v>2</v>
      </c>
      <c r="N27" s="229">
        <f>'Core Indicators'!DJ27</f>
        <v>2</v>
      </c>
      <c r="O27" s="229">
        <f>'Core Indicators'!DR27</f>
        <v>2</v>
      </c>
      <c r="P27" s="229">
        <f>'Core Indicators'!DZ27</f>
        <v>2</v>
      </c>
      <c r="Q27" s="229" t="str">
        <f>'Core Indicators'!EH27</f>
        <v>x</v>
      </c>
      <c r="R27" s="229" t="str">
        <f>'Core Indicators'!EP27</f>
        <v>x</v>
      </c>
      <c r="S27" s="183">
        <f t="shared" si="7"/>
        <v>1.5</v>
      </c>
      <c r="T27" s="183">
        <f t="shared" si="8"/>
        <v>1</v>
      </c>
      <c r="U27" s="227">
        <v>1</v>
      </c>
      <c r="V27" s="227">
        <v>1</v>
      </c>
      <c r="W27" s="227" t="str">
        <f>'Core Indicators'!EX27</f>
        <v>x</v>
      </c>
      <c r="X27" s="183">
        <f t="shared" si="9"/>
        <v>1</v>
      </c>
      <c r="Y27" s="227">
        <v>1</v>
      </c>
      <c r="Z27" s="183">
        <f t="shared" si="10"/>
        <v>2</v>
      </c>
      <c r="AA27" s="227">
        <f>'Core Indicators'!FF27</f>
        <v>2</v>
      </c>
      <c r="AB27" s="227">
        <f t="shared" si="11"/>
        <v>2</v>
      </c>
      <c r="AC27" s="11">
        <f>'Core Indicators'!GD27</f>
        <v>2</v>
      </c>
      <c r="AD27" s="11">
        <f>'Core Indicators'!GL27</f>
        <v>2</v>
      </c>
      <c r="AE27" s="11">
        <f>'Core Indicators'!GT27</f>
        <v>2</v>
      </c>
      <c r="AF27" s="11">
        <f>'Core Indicators'!HB27</f>
        <v>2</v>
      </c>
      <c r="AG27" s="11">
        <f t="shared" si="12"/>
        <v>2</v>
      </c>
      <c r="AH27" s="11">
        <f>'Core Indicators'!HJ27</f>
        <v>2</v>
      </c>
      <c r="AI27" s="11">
        <f>'Core Indicators'!HR27</f>
        <v>2</v>
      </c>
      <c r="AJ27" s="11">
        <f t="shared" si="13"/>
        <v>2</v>
      </c>
      <c r="AK27" s="11">
        <f>'Core Indicators'!HZ27</f>
        <v>2</v>
      </c>
      <c r="AL27" s="11">
        <f>'Core Indicators'!IH27</f>
        <v>2</v>
      </c>
      <c r="AM27" s="11">
        <f>'Core Indicators'!IP27</f>
        <v>2</v>
      </c>
      <c r="AN27" s="11">
        <f t="shared" si="14"/>
        <v>2</v>
      </c>
    </row>
    <row r="28" spans="1:40" x14ac:dyDescent="0.35">
      <c r="A28" s="227" t="str">
        <f>Lists!C:C</f>
        <v>DJI003</v>
      </c>
      <c r="B28" s="182">
        <f t="shared" si="0"/>
        <v>2</v>
      </c>
      <c r="C28" s="183">
        <f t="shared" si="1"/>
        <v>1</v>
      </c>
      <c r="D28" s="228">
        <f t="shared" si="2"/>
        <v>2.2999999999999998</v>
      </c>
      <c r="E28" s="227">
        <f>'Core Indicators'!R28</f>
        <v>2</v>
      </c>
      <c r="F28" s="227">
        <f>'Core Indicators'!Z28</f>
        <v>2</v>
      </c>
      <c r="G28" s="183">
        <f t="shared" si="3"/>
        <v>2</v>
      </c>
      <c r="H28" s="227">
        <f>'Core Indicators'!AH28</f>
        <v>2</v>
      </c>
      <c r="I28" s="227">
        <f>'Core Indicators'!AP28</f>
        <v>3</v>
      </c>
      <c r="J28" s="227" t="str">
        <f>'Core Indicators'!BN28</f>
        <v>x</v>
      </c>
      <c r="K28" s="227">
        <f t="shared" si="4"/>
        <v>3</v>
      </c>
      <c r="L28" s="182">
        <f t="shared" si="5"/>
        <v>2.5</v>
      </c>
      <c r="M28" s="228">
        <f t="shared" si="6"/>
        <v>2</v>
      </c>
      <c r="N28" s="229">
        <f>'Core Indicators'!DJ28</f>
        <v>2</v>
      </c>
      <c r="O28" s="229">
        <f>'Core Indicators'!DR28</f>
        <v>2</v>
      </c>
      <c r="P28" s="229">
        <f>'Core Indicators'!DZ28</f>
        <v>2</v>
      </c>
      <c r="Q28" s="229">
        <f>'Core Indicators'!EH28</f>
        <v>2</v>
      </c>
      <c r="R28" s="229">
        <f>'Core Indicators'!EP28</f>
        <v>2</v>
      </c>
      <c r="S28" s="183">
        <f t="shared" si="7"/>
        <v>1.6</v>
      </c>
      <c r="T28" s="183">
        <f t="shared" si="8"/>
        <v>1.1666666666666667</v>
      </c>
      <c r="U28" s="227">
        <v>1</v>
      </c>
      <c r="V28" s="227">
        <v>1</v>
      </c>
      <c r="W28" s="227">
        <f>'Core Indicators'!EX28</f>
        <v>2</v>
      </c>
      <c r="X28" s="183">
        <f t="shared" si="9"/>
        <v>1.5</v>
      </c>
      <c r="Y28" s="227">
        <v>1</v>
      </c>
      <c r="Z28" s="183">
        <f t="shared" si="10"/>
        <v>2</v>
      </c>
      <c r="AA28" s="227">
        <f>'Core Indicators'!FF28</f>
        <v>2</v>
      </c>
      <c r="AB28" s="227">
        <f t="shared" si="11"/>
        <v>2</v>
      </c>
      <c r="AC28" s="11">
        <f>'Core Indicators'!GD28</f>
        <v>2</v>
      </c>
      <c r="AD28" s="11">
        <f>'Core Indicators'!GL28</f>
        <v>2</v>
      </c>
      <c r="AE28" s="11">
        <f>'Core Indicators'!GT28</f>
        <v>2</v>
      </c>
      <c r="AF28" s="11">
        <f>'Core Indicators'!HB28</f>
        <v>2</v>
      </c>
      <c r="AG28" s="11">
        <f t="shared" si="12"/>
        <v>2</v>
      </c>
      <c r="AH28" s="11">
        <f>'Core Indicators'!HJ28</f>
        <v>2</v>
      </c>
      <c r="AI28" s="11">
        <f>'Core Indicators'!HR28</f>
        <v>2</v>
      </c>
      <c r="AJ28" s="11">
        <f t="shared" si="13"/>
        <v>2</v>
      </c>
      <c r="AK28" s="11">
        <f>'Core Indicators'!HZ28</f>
        <v>2</v>
      </c>
      <c r="AL28" s="11">
        <f>'Core Indicators'!IH28</f>
        <v>2</v>
      </c>
      <c r="AM28" s="11">
        <f>'Core Indicators'!IP28</f>
        <v>2</v>
      </c>
      <c r="AN28" s="11">
        <f t="shared" si="14"/>
        <v>2</v>
      </c>
    </row>
    <row r="29" spans="1:40" x14ac:dyDescent="0.35">
      <c r="A29" s="227" t="str">
        <f>Lists!C:C</f>
        <v>DOM002</v>
      </c>
      <c r="B29" s="182">
        <f t="shared" si="0"/>
        <v>2.1</v>
      </c>
      <c r="C29" s="183">
        <f t="shared" si="1"/>
        <v>2</v>
      </c>
      <c r="D29" s="228">
        <f t="shared" si="2"/>
        <v>2</v>
      </c>
      <c r="E29" s="227">
        <f>'Core Indicators'!R29</f>
        <v>2</v>
      </c>
      <c r="F29" s="227">
        <f>'Core Indicators'!Z29</f>
        <v>2</v>
      </c>
      <c r="G29" s="183">
        <f t="shared" si="3"/>
        <v>2</v>
      </c>
      <c r="H29" s="227">
        <f>'Core Indicators'!AH29</f>
        <v>2</v>
      </c>
      <c r="I29" s="227">
        <f>'Core Indicators'!AP29</f>
        <v>2</v>
      </c>
      <c r="J29" s="227" t="str">
        <f>'Core Indicators'!BN29</f>
        <v>x</v>
      </c>
      <c r="K29" s="227">
        <f t="shared" si="4"/>
        <v>2</v>
      </c>
      <c r="L29" s="182">
        <f t="shared" si="5"/>
        <v>2</v>
      </c>
      <c r="M29" s="228">
        <f t="shared" si="6"/>
        <v>2.6</v>
      </c>
      <c r="N29" s="229">
        <f>'Core Indicators'!DJ29</f>
        <v>2</v>
      </c>
      <c r="O29" s="229">
        <f>'Core Indicators'!DR29</f>
        <v>2</v>
      </c>
      <c r="P29" s="229">
        <f>'Core Indicators'!DZ29</f>
        <v>3</v>
      </c>
      <c r="Q29" s="229">
        <f>'Core Indicators'!EH29</f>
        <v>3</v>
      </c>
      <c r="R29" s="229">
        <f>'Core Indicators'!EP29</f>
        <v>3</v>
      </c>
      <c r="S29" s="183">
        <f t="shared" si="7"/>
        <v>1.5</v>
      </c>
      <c r="T29" s="183">
        <f t="shared" si="8"/>
        <v>1</v>
      </c>
      <c r="U29" s="227">
        <v>1</v>
      </c>
      <c r="V29" s="227">
        <v>1</v>
      </c>
      <c r="W29" s="227" t="str">
        <f>'Core Indicators'!EX29</f>
        <v>x</v>
      </c>
      <c r="X29" s="183">
        <f t="shared" si="9"/>
        <v>1</v>
      </c>
      <c r="Y29" s="227">
        <v>1</v>
      </c>
      <c r="Z29" s="183">
        <f t="shared" si="10"/>
        <v>2</v>
      </c>
      <c r="AA29" s="227">
        <f>'Core Indicators'!FF29</f>
        <v>2</v>
      </c>
      <c r="AB29" s="227">
        <f t="shared" si="11"/>
        <v>2</v>
      </c>
      <c r="AC29" s="11">
        <f>'Core Indicators'!GD29</f>
        <v>2</v>
      </c>
      <c r="AD29" s="11">
        <f>'Core Indicators'!GL29</f>
        <v>2</v>
      </c>
      <c r="AE29" s="11">
        <f>'Core Indicators'!GT29</f>
        <v>2</v>
      </c>
      <c r="AF29" s="11">
        <f>'Core Indicators'!HB29</f>
        <v>2</v>
      </c>
      <c r="AG29" s="11">
        <f t="shared" si="12"/>
        <v>2</v>
      </c>
      <c r="AH29" s="11">
        <f>'Core Indicators'!HJ29</f>
        <v>2</v>
      </c>
      <c r="AI29" s="11">
        <f>'Core Indicators'!HR29</f>
        <v>2</v>
      </c>
      <c r="AJ29" s="11">
        <f t="shared" si="13"/>
        <v>2</v>
      </c>
      <c r="AK29" s="11">
        <f>'Core Indicators'!HZ29</f>
        <v>2</v>
      </c>
      <c r="AL29" s="11">
        <f>'Core Indicators'!IH29</f>
        <v>2</v>
      </c>
      <c r="AM29" s="11">
        <f>'Core Indicators'!IP29</f>
        <v>2</v>
      </c>
      <c r="AN29" s="11">
        <f t="shared" si="14"/>
        <v>2</v>
      </c>
    </row>
    <row r="30" spans="1:40" x14ac:dyDescent="0.35">
      <c r="A30" s="227" t="str">
        <f>Lists!C:C</f>
        <v>DZA002</v>
      </c>
      <c r="B30" s="182">
        <f t="shared" si="0"/>
        <v>2.2000000000000002</v>
      </c>
      <c r="C30" s="183">
        <f t="shared" si="1"/>
        <v>0</v>
      </c>
      <c r="D30" s="228">
        <f t="shared" si="2"/>
        <v>2.7</v>
      </c>
      <c r="E30" s="227">
        <f>'Core Indicators'!R30</f>
        <v>2</v>
      </c>
      <c r="F30" s="227">
        <f>'Core Indicators'!Z30</f>
        <v>2</v>
      </c>
      <c r="G30" s="183">
        <f t="shared" si="3"/>
        <v>2</v>
      </c>
      <c r="H30" s="227">
        <f>'Core Indicators'!AH30</f>
        <v>3</v>
      </c>
      <c r="I30" s="227">
        <f>'Core Indicators'!AP30</f>
        <v>3</v>
      </c>
      <c r="J30" s="227">
        <f>'Core Indicators'!BN30</f>
        <v>3</v>
      </c>
      <c r="K30" s="227">
        <f t="shared" si="4"/>
        <v>3</v>
      </c>
      <c r="L30" s="182">
        <f t="shared" si="5"/>
        <v>3</v>
      </c>
      <c r="M30" s="228">
        <f t="shared" si="6"/>
        <v>2.3333333333333335</v>
      </c>
      <c r="N30" s="229">
        <f>'Core Indicators'!DJ30</f>
        <v>2</v>
      </c>
      <c r="O30" s="229">
        <f>'Core Indicators'!DR30</f>
        <v>2</v>
      </c>
      <c r="P30" s="229">
        <f>'Core Indicators'!DZ30</f>
        <v>3</v>
      </c>
      <c r="Q30" s="229" t="str">
        <f>'Core Indicators'!EH30</f>
        <v>x</v>
      </c>
      <c r="R30" s="229" t="str">
        <f>'Core Indicators'!EP30</f>
        <v>x</v>
      </c>
      <c r="S30" s="183">
        <f t="shared" si="7"/>
        <v>1.7</v>
      </c>
      <c r="T30" s="183">
        <f t="shared" si="8"/>
        <v>1.3333333333333333</v>
      </c>
      <c r="U30" s="227">
        <v>1</v>
      </c>
      <c r="V30" s="227">
        <v>1</v>
      </c>
      <c r="W30" s="227">
        <f>'Core Indicators'!EX30</f>
        <v>3</v>
      </c>
      <c r="X30" s="183">
        <f t="shared" si="9"/>
        <v>2</v>
      </c>
      <c r="Y30" s="227">
        <v>1</v>
      </c>
      <c r="Z30" s="183">
        <f t="shared" si="10"/>
        <v>2</v>
      </c>
      <c r="AA30" s="227">
        <f>'Core Indicators'!FF30</f>
        <v>2</v>
      </c>
      <c r="AB30" s="227">
        <f t="shared" si="11"/>
        <v>2</v>
      </c>
      <c r="AC30" s="11">
        <f>'Core Indicators'!GD30</f>
        <v>2</v>
      </c>
      <c r="AD30" s="11">
        <f>'Core Indicators'!GL30</f>
        <v>2</v>
      </c>
      <c r="AE30" s="11">
        <f>'Core Indicators'!GT30</f>
        <v>2</v>
      </c>
      <c r="AF30" s="11">
        <f>'Core Indicators'!HB30</f>
        <v>2</v>
      </c>
      <c r="AG30" s="11">
        <f t="shared" si="12"/>
        <v>2</v>
      </c>
      <c r="AH30" s="11">
        <f>'Core Indicators'!HJ30</f>
        <v>2</v>
      </c>
      <c r="AI30" s="11">
        <f>'Core Indicators'!HR30</f>
        <v>2</v>
      </c>
      <c r="AJ30" s="11">
        <f t="shared" si="13"/>
        <v>2</v>
      </c>
      <c r="AK30" s="11">
        <f>'Core Indicators'!HZ30</f>
        <v>2</v>
      </c>
      <c r="AL30" s="11">
        <f>'Core Indicators'!IH30</f>
        <v>2</v>
      </c>
      <c r="AM30" s="11">
        <f>'Core Indicators'!IP30</f>
        <v>2</v>
      </c>
      <c r="AN30" s="11">
        <f t="shared" si="14"/>
        <v>2</v>
      </c>
    </row>
    <row r="31" spans="1:40" x14ac:dyDescent="0.35">
      <c r="A31" s="227" t="str">
        <f>Lists!C:C</f>
        <v>DZA003</v>
      </c>
      <c r="B31" s="182">
        <f t="shared" si="0"/>
        <v>2.7</v>
      </c>
      <c r="C31" s="183">
        <f t="shared" si="1"/>
        <v>0</v>
      </c>
      <c r="D31" s="228">
        <f t="shared" si="2"/>
        <v>3</v>
      </c>
      <c r="E31" s="227">
        <f>'Core Indicators'!R31</f>
        <v>3</v>
      </c>
      <c r="F31" s="227">
        <f>'Core Indicators'!Z31</f>
        <v>3</v>
      </c>
      <c r="G31" s="183">
        <f t="shared" si="3"/>
        <v>3</v>
      </c>
      <c r="H31" s="227">
        <f>'Core Indicators'!AH31</f>
        <v>3</v>
      </c>
      <c r="I31" s="227">
        <f>'Core Indicators'!AP31</f>
        <v>3</v>
      </c>
      <c r="J31" s="227">
        <f>'Core Indicators'!BN31</f>
        <v>3</v>
      </c>
      <c r="K31" s="227">
        <f t="shared" si="4"/>
        <v>3</v>
      </c>
      <c r="L31" s="182">
        <f t="shared" si="5"/>
        <v>3</v>
      </c>
      <c r="M31" s="228">
        <f t="shared" si="6"/>
        <v>3</v>
      </c>
      <c r="N31" s="229">
        <f>'Core Indicators'!DJ31</f>
        <v>3</v>
      </c>
      <c r="O31" s="229">
        <f>'Core Indicators'!DR31</f>
        <v>3</v>
      </c>
      <c r="P31" s="229">
        <f>'Core Indicators'!DZ31</f>
        <v>3</v>
      </c>
      <c r="Q31" s="229">
        <f>'Core Indicators'!EH31</f>
        <v>3</v>
      </c>
      <c r="R31" s="229" t="str">
        <f>'Core Indicators'!EP31</f>
        <v>x</v>
      </c>
      <c r="S31" s="183">
        <f t="shared" si="7"/>
        <v>1.9</v>
      </c>
      <c r="T31" s="183">
        <f t="shared" si="8"/>
        <v>1.3333333333333333</v>
      </c>
      <c r="U31" s="227">
        <v>1</v>
      </c>
      <c r="V31" s="227">
        <v>1</v>
      </c>
      <c r="W31" s="227">
        <f>'Core Indicators'!EX31</f>
        <v>3</v>
      </c>
      <c r="X31" s="183">
        <f t="shared" si="9"/>
        <v>2</v>
      </c>
      <c r="Y31" s="227">
        <v>1</v>
      </c>
      <c r="Z31" s="183">
        <f t="shared" si="10"/>
        <v>2.5</v>
      </c>
      <c r="AA31" s="227">
        <f>'Core Indicators'!FF31</f>
        <v>3</v>
      </c>
      <c r="AB31" s="227">
        <f t="shared" si="11"/>
        <v>2</v>
      </c>
      <c r="AC31" s="11">
        <f>'Core Indicators'!GD31</f>
        <v>2</v>
      </c>
      <c r="AD31" s="11">
        <f>'Core Indicators'!GL31</f>
        <v>2</v>
      </c>
      <c r="AE31" s="11">
        <f>'Core Indicators'!GT31</f>
        <v>2</v>
      </c>
      <c r="AF31" s="11">
        <f>'Core Indicators'!HB31</f>
        <v>2</v>
      </c>
      <c r="AG31" s="11">
        <f t="shared" si="12"/>
        <v>2</v>
      </c>
      <c r="AH31" s="11">
        <f>'Core Indicators'!HJ31</f>
        <v>2</v>
      </c>
      <c r="AI31" s="11">
        <f>'Core Indicators'!HR31</f>
        <v>2</v>
      </c>
      <c r="AJ31" s="11">
        <f t="shared" si="13"/>
        <v>2</v>
      </c>
      <c r="AK31" s="11">
        <f>'Core Indicators'!HZ31</f>
        <v>2</v>
      </c>
      <c r="AL31" s="11">
        <f>'Core Indicators'!IH31</f>
        <v>2</v>
      </c>
      <c r="AM31" s="11">
        <f>'Core Indicators'!IP31</f>
        <v>2</v>
      </c>
      <c r="AN31" s="11">
        <f t="shared" si="14"/>
        <v>2</v>
      </c>
    </row>
    <row r="32" spans="1:40" x14ac:dyDescent="0.35">
      <c r="A32" s="227" t="str">
        <f>Lists!C:C</f>
        <v>DZA004</v>
      </c>
      <c r="B32" s="182">
        <f t="shared" si="0"/>
        <v>2.5</v>
      </c>
      <c r="C32" s="183">
        <f t="shared" si="1"/>
        <v>0</v>
      </c>
      <c r="D32" s="228">
        <f t="shared" si="2"/>
        <v>2.7</v>
      </c>
      <c r="E32" s="227">
        <f>'Core Indicators'!R32</f>
        <v>2</v>
      </c>
      <c r="F32" s="227">
        <f>'Core Indicators'!Z32</f>
        <v>2</v>
      </c>
      <c r="G32" s="183">
        <f t="shared" si="3"/>
        <v>2</v>
      </c>
      <c r="H32" s="227">
        <f>'Core Indicators'!AH32</f>
        <v>3</v>
      </c>
      <c r="I32" s="227">
        <f>'Core Indicators'!AP32</f>
        <v>3</v>
      </c>
      <c r="J32" s="227">
        <f>'Core Indicators'!BN32</f>
        <v>3</v>
      </c>
      <c r="K32" s="227">
        <f t="shared" si="4"/>
        <v>3</v>
      </c>
      <c r="L32" s="182">
        <f t="shared" si="5"/>
        <v>3</v>
      </c>
      <c r="M32" s="228">
        <f t="shared" si="6"/>
        <v>3</v>
      </c>
      <c r="N32" s="229">
        <f>'Core Indicators'!DJ32</f>
        <v>3</v>
      </c>
      <c r="O32" s="229">
        <f>'Core Indicators'!DR32</f>
        <v>3</v>
      </c>
      <c r="P32" s="229">
        <f>'Core Indicators'!DZ32</f>
        <v>3</v>
      </c>
      <c r="Q32" s="229">
        <f>'Core Indicators'!EH32</f>
        <v>3</v>
      </c>
      <c r="R32" s="229" t="str">
        <f>'Core Indicators'!EP32</f>
        <v>x</v>
      </c>
      <c r="S32" s="183">
        <f t="shared" si="7"/>
        <v>1.7</v>
      </c>
      <c r="T32" s="183">
        <f t="shared" si="8"/>
        <v>1.3333333333333333</v>
      </c>
      <c r="U32" s="227">
        <v>1</v>
      </c>
      <c r="V32" s="227">
        <v>1</v>
      </c>
      <c r="W32" s="227">
        <f>'Core Indicators'!EX32</f>
        <v>3</v>
      </c>
      <c r="X32" s="183">
        <f t="shared" si="9"/>
        <v>2</v>
      </c>
      <c r="Y32" s="227">
        <v>1</v>
      </c>
      <c r="Z32" s="183">
        <f t="shared" si="10"/>
        <v>2</v>
      </c>
      <c r="AA32" s="227">
        <f>'Core Indicators'!FF32</f>
        <v>2</v>
      </c>
      <c r="AB32" s="227">
        <f t="shared" si="11"/>
        <v>2</v>
      </c>
      <c r="AC32" s="11">
        <f>'Core Indicators'!GD32</f>
        <v>2</v>
      </c>
      <c r="AD32" s="11">
        <f>'Core Indicators'!GL32</f>
        <v>2</v>
      </c>
      <c r="AE32" s="11">
        <f>'Core Indicators'!GT32</f>
        <v>2</v>
      </c>
      <c r="AF32" s="11">
        <f>'Core Indicators'!HB32</f>
        <v>2</v>
      </c>
      <c r="AG32" s="11">
        <f t="shared" si="12"/>
        <v>2</v>
      </c>
      <c r="AH32" s="11">
        <f>'Core Indicators'!HJ32</f>
        <v>2</v>
      </c>
      <c r="AI32" s="11">
        <f>'Core Indicators'!HR32</f>
        <v>2</v>
      </c>
      <c r="AJ32" s="11">
        <f t="shared" si="13"/>
        <v>2</v>
      </c>
      <c r="AK32" s="11">
        <f>'Core Indicators'!HZ32</f>
        <v>2</v>
      </c>
      <c r="AL32" s="11">
        <f>'Core Indicators'!IH32</f>
        <v>2</v>
      </c>
      <c r="AM32" s="11">
        <f>'Core Indicators'!IP32</f>
        <v>2</v>
      </c>
      <c r="AN32" s="11">
        <f t="shared" si="14"/>
        <v>2</v>
      </c>
    </row>
    <row r="33" spans="1:40" x14ac:dyDescent="0.35">
      <c r="A33" s="227" t="str">
        <f>Lists!C:C</f>
        <v>ECU001</v>
      </c>
      <c r="B33" s="182">
        <f t="shared" si="0"/>
        <v>2.5</v>
      </c>
      <c r="C33" s="183">
        <f t="shared" si="1"/>
        <v>0</v>
      </c>
      <c r="D33" s="228">
        <f t="shared" si="2"/>
        <v>2.5</v>
      </c>
      <c r="E33" s="227">
        <f>'Core Indicators'!R33</f>
        <v>3</v>
      </c>
      <c r="F33" s="227">
        <f>'Core Indicators'!Z33</f>
        <v>3</v>
      </c>
      <c r="G33" s="183">
        <f t="shared" si="3"/>
        <v>3</v>
      </c>
      <c r="H33" s="227">
        <f>'Core Indicators'!AH33</f>
        <v>2</v>
      </c>
      <c r="I33" s="227">
        <f>'Core Indicators'!AP33</f>
        <v>3</v>
      </c>
      <c r="J33" s="227">
        <f>'Core Indicators'!BN33</f>
        <v>2</v>
      </c>
      <c r="K33" s="227">
        <f t="shared" si="4"/>
        <v>2.5</v>
      </c>
      <c r="L33" s="182">
        <f t="shared" si="5"/>
        <v>2.2999999999999998</v>
      </c>
      <c r="M33" s="228">
        <f t="shared" si="6"/>
        <v>3</v>
      </c>
      <c r="N33" s="229">
        <f>'Core Indicators'!DJ33</f>
        <v>3</v>
      </c>
      <c r="O33" s="229">
        <f>'Core Indicators'!DR33</f>
        <v>3</v>
      </c>
      <c r="P33" s="229">
        <f>'Core Indicators'!DZ33</f>
        <v>3</v>
      </c>
      <c r="Q33" s="229">
        <f>'Core Indicators'!EH33</f>
        <v>3</v>
      </c>
      <c r="R33" s="229">
        <f>'Core Indicators'!EP33</f>
        <v>3</v>
      </c>
      <c r="S33" s="183">
        <f t="shared" si="7"/>
        <v>1.6</v>
      </c>
      <c r="T33" s="183">
        <f t="shared" si="8"/>
        <v>1.1666666666666667</v>
      </c>
      <c r="U33" s="227">
        <v>1</v>
      </c>
      <c r="V33" s="227">
        <v>1</v>
      </c>
      <c r="W33" s="227">
        <f>'Core Indicators'!EX33</f>
        <v>2</v>
      </c>
      <c r="X33" s="183">
        <f t="shared" si="9"/>
        <v>1.5</v>
      </c>
      <c r="Y33" s="227">
        <v>1</v>
      </c>
      <c r="Z33" s="183">
        <f t="shared" si="10"/>
        <v>2</v>
      </c>
      <c r="AA33" s="227">
        <f>'Core Indicators'!FF33</f>
        <v>2</v>
      </c>
      <c r="AB33" s="227">
        <f t="shared" si="11"/>
        <v>2</v>
      </c>
      <c r="AC33" s="11">
        <f>'Core Indicators'!GD33</f>
        <v>2</v>
      </c>
      <c r="AD33" s="11">
        <f>'Core Indicators'!GL33</f>
        <v>2</v>
      </c>
      <c r="AE33" s="11">
        <f>'Core Indicators'!GT33</f>
        <v>2</v>
      </c>
      <c r="AF33" s="11">
        <f>'Core Indicators'!HB33</f>
        <v>2</v>
      </c>
      <c r="AG33" s="11">
        <f t="shared" si="12"/>
        <v>2</v>
      </c>
      <c r="AH33" s="11">
        <f>'Core Indicators'!HJ33</f>
        <v>2</v>
      </c>
      <c r="AI33" s="11">
        <f>'Core Indicators'!HR33</f>
        <v>2</v>
      </c>
      <c r="AJ33" s="11">
        <f t="shared" si="13"/>
        <v>2</v>
      </c>
      <c r="AK33" s="11">
        <f>'Core Indicators'!HZ33</f>
        <v>2</v>
      </c>
      <c r="AL33" s="11">
        <f>'Core Indicators'!IH33</f>
        <v>2</v>
      </c>
      <c r="AM33" s="11">
        <f>'Core Indicators'!IP33</f>
        <v>2</v>
      </c>
      <c r="AN33" s="11">
        <f t="shared" si="14"/>
        <v>2</v>
      </c>
    </row>
    <row r="34" spans="1:40" x14ac:dyDescent="0.35">
      <c r="A34" s="227" t="str">
        <f>Lists!C:C</f>
        <v>ECU002</v>
      </c>
      <c r="B34" s="182">
        <f t="shared" si="0"/>
        <v>2.4</v>
      </c>
      <c r="C34" s="183">
        <f t="shared" si="1"/>
        <v>1</v>
      </c>
      <c r="D34" s="228">
        <f t="shared" si="2"/>
        <v>2.2999999999999998</v>
      </c>
      <c r="E34" s="227">
        <f>'Core Indicators'!R34</f>
        <v>2</v>
      </c>
      <c r="F34" s="227">
        <f>'Core Indicators'!Z34</f>
        <v>2</v>
      </c>
      <c r="G34" s="183">
        <f t="shared" si="3"/>
        <v>2</v>
      </c>
      <c r="H34" s="227">
        <f>'Core Indicators'!AH34</f>
        <v>3</v>
      </c>
      <c r="I34" s="227">
        <f>'Core Indicators'!AP34</f>
        <v>2</v>
      </c>
      <c r="J34" s="227" t="str">
        <f>'Core Indicators'!BN34</f>
        <v>x</v>
      </c>
      <c r="K34" s="227">
        <f t="shared" si="4"/>
        <v>2</v>
      </c>
      <c r="L34" s="182">
        <f t="shared" si="5"/>
        <v>2.5</v>
      </c>
      <c r="M34" s="228">
        <f t="shared" si="6"/>
        <v>3</v>
      </c>
      <c r="N34" s="229">
        <f>'Core Indicators'!DJ34</f>
        <v>3</v>
      </c>
      <c r="O34" s="229">
        <f>'Core Indicators'!DR34</f>
        <v>3</v>
      </c>
      <c r="P34" s="229">
        <f>'Core Indicators'!DZ34</f>
        <v>3</v>
      </c>
      <c r="Q34" s="229" t="str">
        <f>'Core Indicators'!EH34</f>
        <v>x</v>
      </c>
      <c r="R34" s="229" t="str">
        <f>'Core Indicators'!EP34</f>
        <v>x</v>
      </c>
      <c r="S34" s="183">
        <f t="shared" si="7"/>
        <v>1.6</v>
      </c>
      <c r="T34" s="183">
        <f t="shared" si="8"/>
        <v>1.1666666666666667</v>
      </c>
      <c r="U34" s="227">
        <v>1</v>
      </c>
      <c r="V34" s="227">
        <v>1</v>
      </c>
      <c r="W34" s="227">
        <f>'Core Indicators'!EX34</f>
        <v>2</v>
      </c>
      <c r="X34" s="183">
        <f t="shared" si="9"/>
        <v>1.5</v>
      </c>
      <c r="Y34" s="227">
        <v>1</v>
      </c>
      <c r="Z34" s="183">
        <f t="shared" si="10"/>
        <v>2</v>
      </c>
      <c r="AA34" s="227">
        <f>'Core Indicators'!FF34</f>
        <v>2</v>
      </c>
      <c r="AB34" s="227">
        <f t="shared" si="11"/>
        <v>2</v>
      </c>
      <c r="AC34" s="11">
        <f>'Core Indicators'!GD34</f>
        <v>2</v>
      </c>
      <c r="AD34" s="11">
        <f>'Core Indicators'!GL34</f>
        <v>2</v>
      </c>
      <c r="AE34" s="11">
        <f>'Core Indicators'!GT34</f>
        <v>2</v>
      </c>
      <c r="AF34" s="11">
        <f>'Core Indicators'!HB34</f>
        <v>2</v>
      </c>
      <c r="AG34" s="11">
        <f t="shared" si="12"/>
        <v>2</v>
      </c>
      <c r="AH34" s="11">
        <f>'Core Indicators'!HJ34</f>
        <v>2</v>
      </c>
      <c r="AI34" s="11">
        <f>'Core Indicators'!HR34</f>
        <v>2</v>
      </c>
      <c r="AJ34" s="11">
        <f t="shared" si="13"/>
        <v>2</v>
      </c>
      <c r="AK34" s="11">
        <f>'Core Indicators'!HZ34</f>
        <v>2</v>
      </c>
      <c r="AL34" s="11">
        <f>'Core Indicators'!IH34</f>
        <v>2</v>
      </c>
      <c r="AM34" s="11">
        <f>'Core Indicators'!IP34</f>
        <v>2</v>
      </c>
      <c r="AN34" s="11">
        <f t="shared" si="14"/>
        <v>2</v>
      </c>
    </row>
    <row r="35" spans="1:40" x14ac:dyDescent="0.35">
      <c r="A35" s="227" t="str">
        <f>Lists!C:C</f>
        <v>ECU003</v>
      </c>
      <c r="B35" s="182">
        <f t="shared" ref="B35:B66" si="15">IF(OR(M35="x",D35="x"),"x",ROUND((5-GEOMEAN(((5-D35)/5*4+1),((5-M35)/5*4+1),((5-M35)/5*4+1)))/4*3.5+S35*0.3,1))</f>
        <v>2.2999999999999998</v>
      </c>
      <c r="C35" s="183">
        <f t="shared" ref="C35:C66" si="16">COUNTIF(E35:F35,"x")+COUNTIF(H35:I35,"x")+COUNTIF(J35:J35,"x")+COUNTIF(M35,"x")+COUNTIF(U35:W35,"x")+COUNTIF(Y35:AB35,"x")</f>
        <v>0</v>
      </c>
      <c r="D35" s="228">
        <f t="shared" ref="D35:D66" si="17">IF(OR(L35="x",G35="x"),"x",ROUND((5-GEOMEAN(((5-L35)/5*4+1),((5-L35)/5*4+1),((5-G35)/5*4+1)))/4*5,1))</f>
        <v>2</v>
      </c>
      <c r="E35" s="227">
        <f>'Core Indicators'!R35</f>
        <v>2</v>
      </c>
      <c r="F35" s="227">
        <f>'Core Indicators'!Z35</f>
        <v>2</v>
      </c>
      <c r="G35" s="183">
        <f t="shared" ref="G35:G66" si="18">IF(AND(F35="x",E35="x"),"x",IF(OR(F35="x",E35="x"),AVERAGE(E35,F35),ROUND((10-GEOMEAN(((10-E35)/10*9+1),((10-F35)/10*9+1)))/9*10,1)))</f>
        <v>2</v>
      </c>
      <c r="H35" s="227">
        <f>'Core Indicators'!AH35</f>
        <v>2</v>
      </c>
      <c r="I35" s="227">
        <f>'Core Indicators'!AP35</f>
        <v>2</v>
      </c>
      <c r="J35" s="227">
        <f>'Core Indicators'!BN35</f>
        <v>2</v>
      </c>
      <c r="K35" s="227">
        <f t="shared" ref="K35:K66" si="19">IF(AND(J35="x",I35="x"),"x",IF(OR(J35="x",I35="x"),AVERAGE(I35,J35),ROUND((10-GEOMEAN(((10-I35)/10*9+1),((10-J35)/10*9+1)))/9*10,1)))</f>
        <v>2</v>
      </c>
      <c r="L35" s="182">
        <f t="shared" ref="L35:L66" si="20">IF(AND(H35="x",K35="x"),"x",IF(OR(H35="x",K35="x"),AVERAGE(H35,K35),ROUND((10-GEOMEAN(((10-H35)/10*9+1),((10-K35)/10*9+1)))/9*10,1)))</f>
        <v>2</v>
      </c>
      <c r="M35" s="228">
        <f t="shared" ref="M35:M66" si="21">IF(N35="x","x",AVERAGE(N35:R35))</f>
        <v>3</v>
      </c>
      <c r="N35" s="229">
        <f>'Core Indicators'!DJ35</f>
        <v>3</v>
      </c>
      <c r="O35" s="229">
        <f>'Core Indicators'!DR35</f>
        <v>3</v>
      </c>
      <c r="P35" s="229">
        <f>'Core Indicators'!DZ35</f>
        <v>3</v>
      </c>
      <c r="Q35" s="229">
        <f>'Core Indicators'!EH35</f>
        <v>3</v>
      </c>
      <c r="R35" s="229">
        <f>'Core Indicators'!EP35</f>
        <v>3</v>
      </c>
      <c r="S35" s="183">
        <f t="shared" ref="S35:S66" si="22">IF(OR(Z35="x",T35="x"),T35,ROUND((10-GEOMEAN(((10-T35)/10*9+1),((10-Z35)/10*9+1)))/9*10,1))</f>
        <v>1.3</v>
      </c>
      <c r="T35" s="183">
        <f t="shared" ref="T35:T66" si="23">AVERAGE(U35,X35,Y35)</f>
        <v>1.1666666666666667</v>
      </c>
      <c r="U35" s="227">
        <v>1</v>
      </c>
      <c r="V35" s="227">
        <v>1</v>
      </c>
      <c r="W35" s="227">
        <f>'Core Indicators'!EX35</f>
        <v>2</v>
      </c>
      <c r="X35" s="183">
        <f t="shared" ref="X35:X66" si="24">AVERAGE(V35:W35)</f>
        <v>1.5</v>
      </c>
      <c r="Y35" s="227">
        <v>1</v>
      </c>
      <c r="Z35" s="183">
        <f t="shared" ref="Z35:Z66" si="25">IF(AND(AA35="x",AB35="x"),"x",AVERAGE(AA35:AB35))</f>
        <v>1.5</v>
      </c>
      <c r="AA35" s="227">
        <f>'Core Indicators'!FF35</f>
        <v>1</v>
      </c>
      <c r="AB35" s="227">
        <f t="shared" ref="AB35:AB66" si="26">IF(AND(AJ35="x",AN35="x",AG35="x"),"x",(AVERAGE(AJ35,AN35,AG35)))</f>
        <v>2</v>
      </c>
      <c r="AC35" s="11">
        <f>'Core Indicators'!GD35</f>
        <v>2</v>
      </c>
      <c r="AD35" s="11">
        <f>'Core Indicators'!GL35</f>
        <v>2</v>
      </c>
      <c r="AE35" s="11">
        <f>'Core Indicators'!GT35</f>
        <v>2</v>
      </c>
      <c r="AF35" s="11">
        <f>'Core Indicators'!HB35</f>
        <v>2</v>
      </c>
      <c r="AG35" s="11">
        <f t="shared" ref="AG35:AG66" si="27">IF(AND(AC35="x",AD35="x",AE35="x",AF35="x"),"x",AVERAGE(AC35:AF35))</f>
        <v>2</v>
      </c>
      <c r="AH35" s="11">
        <f>'Core Indicators'!HJ35</f>
        <v>2</v>
      </c>
      <c r="AI35" s="11">
        <f>'Core Indicators'!HR35</f>
        <v>2</v>
      </c>
      <c r="AJ35" s="11">
        <f t="shared" ref="AJ35:AJ66" si="28">IF(AND(AH35="x",AI35="x"),"x",AVERAGE(AH35:AI35))</f>
        <v>2</v>
      </c>
      <c r="AK35" s="11">
        <f>'Core Indicators'!HZ35</f>
        <v>2</v>
      </c>
      <c r="AL35" s="11">
        <f>'Core Indicators'!IH35</f>
        <v>2</v>
      </c>
      <c r="AM35" s="11">
        <f>'Core Indicators'!IP35</f>
        <v>2</v>
      </c>
      <c r="AN35" s="11">
        <f t="shared" ref="AN35:AN66" si="29">IF(AND(AK35="x",AL35="x",AM35="x"),"x",AVERAGE(AK35:AM35))</f>
        <v>2</v>
      </c>
    </row>
    <row r="36" spans="1:40" x14ac:dyDescent="0.35">
      <c r="A36" s="227" t="str">
        <f>Lists!C:C</f>
        <v>ECU004</v>
      </c>
      <c r="B36" s="182">
        <f t="shared" si="15"/>
        <v>1.8</v>
      </c>
      <c r="C36" s="183">
        <f t="shared" si="16"/>
        <v>0</v>
      </c>
      <c r="D36" s="228">
        <f t="shared" si="17"/>
        <v>1.6</v>
      </c>
      <c r="E36" s="227">
        <f>'Core Indicators'!R36</f>
        <v>1</v>
      </c>
      <c r="F36" s="227">
        <f>'Core Indicators'!Z36</f>
        <v>2</v>
      </c>
      <c r="G36" s="183">
        <f t="shared" si="18"/>
        <v>1.5</v>
      </c>
      <c r="H36" s="227">
        <f>'Core Indicators'!AH36</f>
        <v>1</v>
      </c>
      <c r="I36" s="227">
        <f>'Core Indicators'!AP36</f>
        <v>3</v>
      </c>
      <c r="J36" s="227">
        <f>'Core Indicators'!BN36</f>
        <v>1</v>
      </c>
      <c r="K36" s="227">
        <f t="shared" si="19"/>
        <v>2.1</v>
      </c>
      <c r="L36" s="182">
        <f t="shared" si="20"/>
        <v>1.6</v>
      </c>
      <c r="M36" s="228">
        <f t="shared" si="21"/>
        <v>2</v>
      </c>
      <c r="N36" s="229">
        <f>'Core Indicators'!DJ36</f>
        <v>2</v>
      </c>
      <c r="O36" s="229">
        <f>'Core Indicators'!DR36</f>
        <v>2</v>
      </c>
      <c r="P36" s="229">
        <f>'Core Indicators'!DZ36</f>
        <v>2</v>
      </c>
      <c r="Q36" s="229">
        <f>'Core Indicators'!EH36</f>
        <v>2</v>
      </c>
      <c r="R36" s="229">
        <f>'Core Indicators'!EP36</f>
        <v>2</v>
      </c>
      <c r="S36" s="183">
        <f t="shared" si="22"/>
        <v>1.6</v>
      </c>
      <c r="T36" s="183">
        <f t="shared" si="23"/>
        <v>1.1666666666666667</v>
      </c>
      <c r="U36" s="227">
        <v>1</v>
      </c>
      <c r="V36" s="227">
        <v>1</v>
      </c>
      <c r="W36" s="227">
        <f>'Core Indicators'!EX36</f>
        <v>2</v>
      </c>
      <c r="X36" s="183">
        <f t="shared" si="24"/>
        <v>1.5</v>
      </c>
      <c r="Y36" s="227">
        <v>1</v>
      </c>
      <c r="Z36" s="183">
        <f t="shared" si="25"/>
        <v>2</v>
      </c>
      <c r="AA36" s="227">
        <f>'Core Indicators'!FF36</f>
        <v>2</v>
      </c>
      <c r="AB36" s="227">
        <f t="shared" si="26"/>
        <v>2</v>
      </c>
      <c r="AC36" s="11">
        <f>'Core Indicators'!GD36</f>
        <v>2</v>
      </c>
      <c r="AD36" s="11">
        <f>'Core Indicators'!GL36</f>
        <v>2</v>
      </c>
      <c r="AE36" s="11">
        <f>'Core Indicators'!GT36</f>
        <v>2</v>
      </c>
      <c r="AF36" s="11">
        <f>'Core Indicators'!HB36</f>
        <v>2</v>
      </c>
      <c r="AG36" s="11">
        <f t="shared" si="27"/>
        <v>2</v>
      </c>
      <c r="AH36" s="11">
        <f>'Core Indicators'!HJ36</f>
        <v>2</v>
      </c>
      <c r="AI36" s="11">
        <f>'Core Indicators'!HR36</f>
        <v>2</v>
      </c>
      <c r="AJ36" s="11">
        <f t="shared" si="28"/>
        <v>2</v>
      </c>
      <c r="AK36" s="11">
        <f>'Core Indicators'!HZ36</f>
        <v>2</v>
      </c>
      <c r="AL36" s="11">
        <f>'Core Indicators'!IH36</f>
        <v>2</v>
      </c>
      <c r="AM36" s="11">
        <f>'Core Indicators'!IP36</f>
        <v>2</v>
      </c>
      <c r="AN36" s="11">
        <f t="shared" si="29"/>
        <v>2</v>
      </c>
    </row>
    <row r="37" spans="1:40" x14ac:dyDescent="0.35">
      <c r="A37" s="227" t="str">
        <f>Lists!C:C</f>
        <v>EGY004</v>
      </c>
      <c r="B37" s="182">
        <f t="shared" si="15"/>
        <v>1.5</v>
      </c>
      <c r="C37" s="183">
        <f t="shared" si="16"/>
        <v>0</v>
      </c>
      <c r="D37" s="228">
        <f t="shared" si="17"/>
        <v>2.4</v>
      </c>
      <c r="E37" s="227">
        <f>'Core Indicators'!R37</f>
        <v>1</v>
      </c>
      <c r="F37" s="227">
        <f>'Core Indicators'!Z37</f>
        <v>3</v>
      </c>
      <c r="G37" s="183">
        <f t="shared" si="18"/>
        <v>2.1</v>
      </c>
      <c r="H37" s="227">
        <f>'Core Indicators'!AH37</f>
        <v>3</v>
      </c>
      <c r="I37" s="227">
        <f>'Core Indicators'!AP37</f>
        <v>1</v>
      </c>
      <c r="J37" s="227">
        <f>'Core Indicators'!BN37</f>
        <v>3</v>
      </c>
      <c r="K37" s="227">
        <f t="shared" si="19"/>
        <v>2.1</v>
      </c>
      <c r="L37" s="182">
        <f t="shared" si="20"/>
        <v>2.6</v>
      </c>
      <c r="M37" s="228">
        <f t="shared" si="21"/>
        <v>1</v>
      </c>
      <c r="N37" s="229">
        <f>'Core Indicators'!DJ37</f>
        <v>1</v>
      </c>
      <c r="O37" s="229">
        <f>'Core Indicators'!DR37</f>
        <v>1</v>
      </c>
      <c r="P37" s="229">
        <f>'Core Indicators'!DZ37</f>
        <v>1</v>
      </c>
      <c r="Q37" s="229" t="str">
        <f>'Core Indicators'!EH37</f>
        <v>x</v>
      </c>
      <c r="R37" s="229" t="str">
        <f>'Core Indicators'!EP37</f>
        <v>x</v>
      </c>
      <c r="S37" s="183">
        <f t="shared" si="22"/>
        <v>1.4</v>
      </c>
      <c r="T37" s="183">
        <f t="shared" si="23"/>
        <v>1.3333333333333333</v>
      </c>
      <c r="U37" s="227">
        <v>1</v>
      </c>
      <c r="V37" s="227">
        <v>1</v>
      </c>
      <c r="W37" s="227">
        <f>'Core Indicators'!EX37</f>
        <v>3</v>
      </c>
      <c r="X37" s="183">
        <f t="shared" si="24"/>
        <v>2</v>
      </c>
      <c r="Y37" s="227">
        <v>1</v>
      </c>
      <c r="Z37" s="183">
        <f t="shared" si="25"/>
        <v>1.5</v>
      </c>
      <c r="AA37" s="227">
        <f>'Core Indicators'!FF37</f>
        <v>1</v>
      </c>
      <c r="AB37" s="227">
        <f t="shared" si="26"/>
        <v>2</v>
      </c>
      <c r="AC37" s="11">
        <f>'Core Indicators'!GD37</f>
        <v>2</v>
      </c>
      <c r="AD37" s="11">
        <f>'Core Indicators'!GL37</f>
        <v>2</v>
      </c>
      <c r="AE37" s="11">
        <f>'Core Indicators'!GT37</f>
        <v>2</v>
      </c>
      <c r="AF37" s="11">
        <f>'Core Indicators'!HB37</f>
        <v>2</v>
      </c>
      <c r="AG37" s="11">
        <f t="shared" si="27"/>
        <v>2</v>
      </c>
      <c r="AH37" s="11">
        <f>'Core Indicators'!HJ37</f>
        <v>2</v>
      </c>
      <c r="AI37" s="11">
        <f>'Core Indicators'!HR37</f>
        <v>2</v>
      </c>
      <c r="AJ37" s="11">
        <f t="shared" si="28"/>
        <v>2</v>
      </c>
      <c r="AK37" s="11">
        <f>'Core Indicators'!HZ37</f>
        <v>2</v>
      </c>
      <c r="AL37" s="11">
        <f>'Core Indicators'!IH37</f>
        <v>2</v>
      </c>
      <c r="AM37" s="11">
        <f>'Core Indicators'!IP37</f>
        <v>2</v>
      </c>
      <c r="AN37" s="11">
        <f t="shared" si="29"/>
        <v>2</v>
      </c>
    </row>
    <row r="38" spans="1:40" x14ac:dyDescent="0.35">
      <c r="A38" s="227" t="str">
        <f>Lists!C:C</f>
        <v>ERI001</v>
      </c>
      <c r="B38" s="182">
        <f t="shared" si="15"/>
        <v>2.6</v>
      </c>
      <c r="C38" s="183">
        <f t="shared" si="16"/>
        <v>0</v>
      </c>
      <c r="D38" s="228">
        <f t="shared" si="17"/>
        <v>2.8</v>
      </c>
      <c r="E38" s="227">
        <f>'Core Indicators'!R38</f>
        <v>2</v>
      </c>
      <c r="F38" s="227">
        <f>'Core Indicators'!Z38</f>
        <v>3</v>
      </c>
      <c r="G38" s="183">
        <f t="shared" si="18"/>
        <v>2.5</v>
      </c>
      <c r="H38" s="227">
        <f>'Core Indicators'!AH38</f>
        <v>3</v>
      </c>
      <c r="I38" s="227">
        <f>'Core Indicators'!AP38</f>
        <v>3</v>
      </c>
      <c r="J38" s="227">
        <f>'Core Indicators'!BN38</f>
        <v>3</v>
      </c>
      <c r="K38" s="227">
        <f t="shared" si="19"/>
        <v>3</v>
      </c>
      <c r="L38" s="182">
        <f t="shared" si="20"/>
        <v>3</v>
      </c>
      <c r="M38" s="228">
        <f t="shared" si="21"/>
        <v>3</v>
      </c>
      <c r="N38" s="229">
        <f>'Core Indicators'!DJ38</f>
        <v>3</v>
      </c>
      <c r="O38" s="229">
        <f>'Core Indicators'!DR38</f>
        <v>3</v>
      </c>
      <c r="P38" s="229">
        <f>'Core Indicators'!DZ38</f>
        <v>3</v>
      </c>
      <c r="Q38" s="229" t="str">
        <f>'Core Indicators'!EH38</f>
        <v>x</v>
      </c>
      <c r="R38" s="229" t="str">
        <f>'Core Indicators'!EP38</f>
        <v>x</v>
      </c>
      <c r="S38" s="183">
        <f t="shared" si="22"/>
        <v>1.7</v>
      </c>
      <c r="T38" s="183">
        <f t="shared" si="23"/>
        <v>1.3333333333333333</v>
      </c>
      <c r="U38" s="227">
        <v>1</v>
      </c>
      <c r="V38" s="227">
        <v>1</v>
      </c>
      <c r="W38" s="227">
        <f>'Core Indicators'!EX38</f>
        <v>3</v>
      </c>
      <c r="X38" s="183">
        <f t="shared" si="24"/>
        <v>2</v>
      </c>
      <c r="Y38" s="227">
        <v>1</v>
      </c>
      <c r="Z38" s="183">
        <f t="shared" si="25"/>
        <v>2</v>
      </c>
      <c r="AA38" s="227">
        <f>'Core Indicators'!FF38</f>
        <v>2</v>
      </c>
      <c r="AB38" s="227">
        <f t="shared" si="26"/>
        <v>2</v>
      </c>
      <c r="AC38" s="11">
        <f>'Core Indicators'!GD38</f>
        <v>2</v>
      </c>
      <c r="AD38" s="11">
        <f>'Core Indicators'!GL38</f>
        <v>2</v>
      </c>
      <c r="AE38" s="11">
        <f>'Core Indicators'!GT38</f>
        <v>2</v>
      </c>
      <c r="AF38" s="11">
        <f>'Core Indicators'!HB38</f>
        <v>2</v>
      </c>
      <c r="AG38" s="11">
        <f t="shared" si="27"/>
        <v>2</v>
      </c>
      <c r="AH38" s="11">
        <f>'Core Indicators'!HJ38</f>
        <v>2</v>
      </c>
      <c r="AI38" s="11">
        <f>'Core Indicators'!HR38</f>
        <v>2</v>
      </c>
      <c r="AJ38" s="11">
        <f t="shared" si="28"/>
        <v>2</v>
      </c>
      <c r="AK38" s="11">
        <f>'Core Indicators'!HZ38</f>
        <v>2</v>
      </c>
      <c r="AL38" s="11">
        <f>'Core Indicators'!IH38</f>
        <v>2</v>
      </c>
      <c r="AM38" s="11">
        <f>'Core Indicators'!IP38</f>
        <v>2</v>
      </c>
      <c r="AN38" s="11">
        <f t="shared" si="29"/>
        <v>2</v>
      </c>
    </row>
    <row r="39" spans="1:40" x14ac:dyDescent="0.35">
      <c r="A39" s="227" t="str">
        <f>Lists!C:C</f>
        <v>ESP002</v>
      </c>
      <c r="B39" s="182">
        <f t="shared" si="15"/>
        <v>1.9</v>
      </c>
      <c r="C39" s="183">
        <f t="shared" si="16"/>
        <v>0</v>
      </c>
      <c r="D39" s="228">
        <f t="shared" si="17"/>
        <v>2.2999999999999998</v>
      </c>
      <c r="E39" s="227">
        <f>'Core Indicators'!R39</f>
        <v>1</v>
      </c>
      <c r="F39" s="227">
        <f>'Core Indicators'!Z39</f>
        <v>2</v>
      </c>
      <c r="G39" s="183">
        <f t="shared" si="18"/>
        <v>1.5</v>
      </c>
      <c r="H39" s="227">
        <f>'Core Indicators'!AH39</f>
        <v>3</v>
      </c>
      <c r="I39" s="227">
        <f>'Core Indicators'!AP39</f>
        <v>1</v>
      </c>
      <c r="J39" s="227">
        <f>'Core Indicators'!BN39</f>
        <v>3</v>
      </c>
      <c r="K39" s="227">
        <f t="shared" si="19"/>
        <v>2.1</v>
      </c>
      <c r="L39" s="182">
        <f t="shared" si="20"/>
        <v>2.6</v>
      </c>
      <c r="M39" s="228">
        <f t="shared" si="21"/>
        <v>2</v>
      </c>
      <c r="N39" s="229">
        <f>'Core Indicators'!DJ39</f>
        <v>2</v>
      </c>
      <c r="O39" s="229">
        <f>'Core Indicators'!DR39</f>
        <v>2</v>
      </c>
      <c r="P39" s="229">
        <f>'Core Indicators'!DZ39</f>
        <v>2</v>
      </c>
      <c r="Q39" s="229" t="str">
        <f>'Core Indicators'!EH39</f>
        <v>x</v>
      </c>
      <c r="R39" s="229" t="str">
        <f>'Core Indicators'!EP39</f>
        <v>x</v>
      </c>
      <c r="S39" s="183">
        <f t="shared" si="22"/>
        <v>1.4</v>
      </c>
      <c r="T39" s="183">
        <f t="shared" si="23"/>
        <v>1.3333333333333333</v>
      </c>
      <c r="U39" s="227">
        <v>1</v>
      </c>
      <c r="V39" s="227">
        <v>1</v>
      </c>
      <c r="W39" s="227">
        <f>'Core Indicators'!EX39</f>
        <v>3</v>
      </c>
      <c r="X39" s="183">
        <f t="shared" si="24"/>
        <v>2</v>
      </c>
      <c r="Y39" s="227">
        <v>1</v>
      </c>
      <c r="Z39" s="183">
        <f t="shared" si="25"/>
        <v>1.5</v>
      </c>
      <c r="AA39" s="227">
        <f>'Core Indicators'!FF39</f>
        <v>1</v>
      </c>
      <c r="AB39" s="227">
        <f t="shared" si="26"/>
        <v>2</v>
      </c>
      <c r="AC39" s="11">
        <f>'Core Indicators'!GD39</f>
        <v>2</v>
      </c>
      <c r="AD39" s="11">
        <f>'Core Indicators'!GL39</f>
        <v>2</v>
      </c>
      <c r="AE39" s="11">
        <f>'Core Indicators'!GT39</f>
        <v>2</v>
      </c>
      <c r="AF39" s="11">
        <f>'Core Indicators'!HB39</f>
        <v>2</v>
      </c>
      <c r="AG39" s="11">
        <f t="shared" si="27"/>
        <v>2</v>
      </c>
      <c r="AH39" s="11">
        <f>'Core Indicators'!HJ39</f>
        <v>2</v>
      </c>
      <c r="AI39" s="11">
        <f>'Core Indicators'!HR39</f>
        <v>2</v>
      </c>
      <c r="AJ39" s="11">
        <f t="shared" si="28"/>
        <v>2</v>
      </c>
      <c r="AK39" s="11">
        <f>'Core Indicators'!HZ39</f>
        <v>2</v>
      </c>
      <c r="AL39" s="11">
        <f>'Core Indicators'!IH39</f>
        <v>2</v>
      </c>
      <c r="AM39" s="11">
        <f>'Core Indicators'!IP39</f>
        <v>2</v>
      </c>
      <c r="AN39" s="11">
        <f t="shared" si="29"/>
        <v>2</v>
      </c>
    </row>
    <row r="40" spans="1:40" x14ac:dyDescent="0.35">
      <c r="A40" s="227" t="str">
        <f>Lists!C:C</f>
        <v>ETH001</v>
      </c>
      <c r="B40" s="182">
        <f t="shared" si="15"/>
        <v>2.2999999999999998</v>
      </c>
      <c r="C40" s="183">
        <f t="shared" si="16"/>
        <v>0</v>
      </c>
      <c r="D40" s="228">
        <f t="shared" si="17"/>
        <v>2.7</v>
      </c>
      <c r="E40" s="227">
        <f>'Core Indicators'!R40</f>
        <v>2</v>
      </c>
      <c r="F40" s="227">
        <f>'Core Indicators'!Z40</f>
        <v>3</v>
      </c>
      <c r="G40" s="183">
        <f t="shared" si="18"/>
        <v>2.5</v>
      </c>
      <c r="H40" s="227">
        <f>'Core Indicators'!AH40</f>
        <v>3</v>
      </c>
      <c r="I40" s="227">
        <f>'Core Indicators'!AP40</f>
        <v>3</v>
      </c>
      <c r="J40" s="227">
        <f>'Core Indicators'!BN40</f>
        <v>2</v>
      </c>
      <c r="K40" s="227">
        <f t="shared" si="19"/>
        <v>2.5</v>
      </c>
      <c r="L40" s="182">
        <f t="shared" si="20"/>
        <v>2.8</v>
      </c>
      <c r="M40" s="228">
        <f t="shared" si="21"/>
        <v>2.6</v>
      </c>
      <c r="N40" s="229">
        <f>'Core Indicators'!DJ40</f>
        <v>2</v>
      </c>
      <c r="O40" s="229">
        <f>'Core Indicators'!DR40</f>
        <v>2</v>
      </c>
      <c r="P40" s="229">
        <f>'Core Indicators'!DZ40</f>
        <v>3</v>
      </c>
      <c r="Q40" s="229">
        <f>'Core Indicators'!EH40</f>
        <v>3</v>
      </c>
      <c r="R40" s="229">
        <f>'Core Indicators'!EP40</f>
        <v>3</v>
      </c>
      <c r="S40" s="183">
        <f t="shared" si="22"/>
        <v>1.6</v>
      </c>
      <c r="T40" s="183">
        <f t="shared" si="23"/>
        <v>1.1666666666666667</v>
      </c>
      <c r="U40" s="227">
        <v>1</v>
      </c>
      <c r="V40" s="227">
        <v>1</v>
      </c>
      <c r="W40" s="227">
        <f>'Core Indicators'!EX40</f>
        <v>2</v>
      </c>
      <c r="X40" s="183">
        <f t="shared" si="24"/>
        <v>1.5</v>
      </c>
      <c r="Y40" s="227">
        <v>1</v>
      </c>
      <c r="Z40" s="183">
        <f t="shared" si="25"/>
        <v>2</v>
      </c>
      <c r="AA40" s="227">
        <f>'Core Indicators'!FF40</f>
        <v>2</v>
      </c>
      <c r="AB40" s="227">
        <f t="shared" si="26"/>
        <v>2</v>
      </c>
      <c r="AC40" s="11">
        <f>'Core Indicators'!GD40</f>
        <v>2</v>
      </c>
      <c r="AD40" s="11">
        <f>'Core Indicators'!GL40</f>
        <v>2</v>
      </c>
      <c r="AE40" s="11">
        <f>'Core Indicators'!GT40</f>
        <v>2</v>
      </c>
      <c r="AF40" s="11">
        <f>'Core Indicators'!HB40</f>
        <v>2</v>
      </c>
      <c r="AG40" s="11">
        <f t="shared" si="27"/>
        <v>2</v>
      </c>
      <c r="AH40" s="11">
        <f>'Core Indicators'!HJ40</f>
        <v>2</v>
      </c>
      <c r="AI40" s="11">
        <f>'Core Indicators'!HR40</f>
        <v>2</v>
      </c>
      <c r="AJ40" s="11">
        <f t="shared" si="28"/>
        <v>2</v>
      </c>
      <c r="AK40" s="11">
        <f>'Core Indicators'!HZ40</f>
        <v>2</v>
      </c>
      <c r="AL40" s="11">
        <f>'Core Indicators'!IH40</f>
        <v>2</v>
      </c>
      <c r="AM40" s="11">
        <f>'Core Indicators'!IP40</f>
        <v>2</v>
      </c>
      <c r="AN40" s="11">
        <f t="shared" si="29"/>
        <v>2</v>
      </c>
    </row>
    <row r="41" spans="1:40" x14ac:dyDescent="0.35">
      <c r="A41" s="227" t="str">
        <f>Lists!C:C</f>
        <v>ETH003</v>
      </c>
      <c r="B41" s="182">
        <f t="shared" si="15"/>
        <v>2.2000000000000002</v>
      </c>
      <c r="C41" s="183">
        <f t="shared" si="16"/>
        <v>1</v>
      </c>
      <c r="D41" s="228">
        <f t="shared" si="17"/>
        <v>2.7</v>
      </c>
      <c r="E41" s="227">
        <f>'Core Indicators'!R41</f>
        <v>2</v>
      </c>
      <c r="F41" s="227">
        <f>'Core Indicators'!Z41</f>
        <v>2</v>
      </c>
      <c r="G41" s="183">
        <f t="shared" si="18"/>
        <v>2</v>
      </c>
      <c r="H41" s="227">
        <f>'Core Indicators'!AH41</f>
        <v>3</v>
      </c>
      <c r="I41" s="227">
        <f>'Core Indicators'!AP41</f>
        <v>3</v>
      </c>
      <c r="J41" s="227" t="str">
        <f>'Core Indicators'!BN41</f>
        <v>x</v>
      </c>
      <c r="K41" s="227">
        <f t="shared" si="19"/>
        <v>3</v>
      </c>
      <c r="L41" s="182">
        <f t="shared" si="20"/>
        <v>3</v>
      </c>
      <c r="M41" s="228">
        <f t="shared" si="21"/>
        <v>2.4</v>
      </c>
      <c r="N41" s="229">
        <f>'Core Indicators'!DJ41</f>
        <v>2</v>
      </c>
      <c r="O41" s="229">
        <f>'Core Indicators'!DR41</f>
        <v>2</v>
      </c>
      <c r="P41" s="229">
        <f>'Core Indicators'!DZ41</f>
        <v>2</v>
      </c>
      <c r="Q41" s="229">
        <f>'Core Indicators'!EH41</f>
        <v>3</v>
      </c>
      <c r="R41" s="229">
        <f>'Core Indicators'!EP41</f>
        <v>3</v>
      </c>
      <c r="S41" s="183">
        <f t="shared" si="22"/>
        <v>1.6</v>
      </c>
      <c r="T41" s="183">
        <f t="shared" si="23"/>
        <v>1.1666666666666667</v>
      </c>
      <c r="U41" s="227">
        <v>1</v>
      </c>
      <c r="V41" s="227">
        <v>1</v>
      </c>
      <c r="W41" s="227">
        <f>'Core Indicators'!EX41</f>
        <v>2</v>
      </c>
      <c r="X41" s="183">
        <f t="shared" si="24"/>
        <v>1.5</v>
      </c>
      <c r="Y41" s="227">
        <v>1</v>
      </c>
      <c r="Z41" s="183">
        <f t="shared" si="25"/>
        <v>2</v>
      </c>
      <c r="AA41" s="227">
        <f>'Core Indicators'!FF41</f>
        <v>2</v>
      </c>
      <c r="AB41" s="227">
        <f t="shared" si="26"/>
        <v>2</v>
      </c>
      <c r="AC41" s="11">
        <f>'Core Indicators'!GD41</f>
        <v>2</v>
      </c>
      <c r="AD41" s="11">
        <f>'Core Indicators'!GL41</f>
        <v>2</v>
      </c>
      <c r="AE41" s="11">
        <f>'Core Indicators'!GT41</f>
        <v>2</v>
      </c>
      <c r="AF41" s="11">
        <f>'Core Indicators'!HB41</f>
        <v>2</v>
      </c>
      <c r="AG41" s="11">
        <f t="shared" si="27"/>
        <v>2</v>
      </c>
      <c r="AH41" s="11">
        <f>'Core Indicators'!HJ41</f>
        <v>2</v>
      </c>
      <c r="AI41" s="11">
        <f>'Core Indicators'!HR41</f>
        <v>2</v>
      </c>
      <c r="AJ41" s="11">
        <f t="shared" si="28"/>
        <v>2</v>
      </c>
      <c r="AK41" s="11">
        <f>'Core Indicators'!HZ41</f>
        <v>2</v>
      </c>
      <c r="AL41" s="11">
        <f>'Core Indicators'!IH41</f>
        <v>2</v>
      </c>
      <c r="AM41" s="11">
        <f>'Core Indicators'!IP41</f>
        <v>2</v>
      </c>
      <c r="AN41" s="11">
        <f t="shared" si="29"/>
        <v>2</v>
      </c>
    </row>
    <row r="42" spans="1:40" x14ac:dyDescent="0.35">
      <c r="A42" s="227" t="str">
        <f>Lists!C:C</f>
        <v>ETH006</v>
      </c>
      <c r="B42" s="182">
        <f t="shared" si="15"/>
        <v>2.2999999999999998</v>
      </c>
      <c r="C42" s="183">
        <f t="shared" si="16"/>
        <v>0</v>
      </c>
      <c r="D42" s="228">
        <f t="shared" si="17"/>
        <v>2.4</v>
      </c>
      <c r="E42" s="227">
        <f>'Core Indicators'!R42</f>
        <v>2</v>
      </c>
      <c r="F42" s="227">
        <f>'Core Indicators'!Z42</f>
        <v>3</v>
      </c>
      <c r="G42" s="183">
        <f t="shared" si="18"/>
        <v>2.5</v>
      </c>
      <c r="H42" s="227">
        <f>'Core Indicators'!AH42</f>
        <v>2</v>
      </c>
      <c r="I42" s="227">
        <f>'Core Indicators'!AP42</f>
        <v>3</v>
      </c>
      <c r="J42" s="227">
        <f>'Core Indicators'!BN42</f>
        <v>2</v>
      </c>
      <c r="K42" s="227">
        <f t="shared" si="19"/>
        <v>2.5</v>
      </c>
      <c r="L42" s="182">
        <f t="shared" si="20"/>
        <v>2.2999999999999998</v>
      </c>
      <c r="M42" s="228">
        <f t="shared" si="21"/>
        <v>2.6</v>
      </c>
      <c r="N42" s="229">
        <f>'Core Indicators'!DJ42</f>
        <v>2</v>
      </c>
      <c r="O42" s="229">
        <f>'Core Indicators'!DR42</f>
        <v>2</v>
      </c>
      <c r="P42" s="229">
        <f>'Core Indicators'!DZ42</f>
        <v>3</v>
      </c>
      <c r="Q42" s="229">
        <f>'Core Indicators'!EH42</f>
        <v>3</v>
      </c>
      <c r="R42" s="229">
        <f>'Core Indicators'!EP42</f>
        <v>3</v>
      </c>
      <c r="S42" s="183">
        <f t="shared" si="22"/>
        <v>1.6</v>
      </c>
      <c r="T42" s="183">
        <f t="shared" si="23"/>
        <v>1.1666666666666667</v>
      </c>
      <c r="U42" s="227">
        <v>1</v>
      </c>
      <c r="V42" s="227">
        <v>1</v>
      </c>
      <c r="W42" s="227">
        <f>'Core Indicators'!EX42</f>
        <v>2</v>
      </c>
      <c r="X42" s="183">
        <f t="shared" si="24"/>
        <v>1.5</v>
      </c>
      <c r="Y42" s="227">
        <v>1</v>
      </c>
      <c r="Z42" s="183">
        <f t="shared" si="25"/>
        <v>2</v>
      </c>
      <c r="AA42" s="227">
        <f>'Core Indicators'!FF42</f>
        <v>2</v>
      </c>
      <c r="AB42" s="227">
        <f t="shared" si="26"/>
        <v>2</v>
      </c>
      <c r="AC42" s="11">
        <f>'Core Indicators'!GD42</f>
        <v>2</v>
      </c>
      <c r="AD42" s="11">
        <f>'Core Indicators'!GL42</f>
        <v>2</v>
      </c>
      <c r="AE42" s="11">
        <f>'Core Indicators'!GT42</f>
        <v>2</v>
      </c>
      <c r="AF42" s="11">
        <f>'Core Indicators'!HB42</f>
        <v>2</v>
      </c>
      <c r="AG42" s="11">
        <f t="shared" si="27"/>
        <v>2</v>
      </c>
      <c r="AH42" s="11">
        <f>'Core Indicators'!HJ42</f>
        <v>2</v>
      </c>
      <c r="AI42" s="11">
        <f>'Core Indicators'!HR42</f>
        <v>2</v>
      </c>
      <c r="AJ42" s="11">
        <f t="shared" si="28"/>
        <v>2</v>
      </c>
      <c r="AK42" s="11">
        <f>'Core Indicators'!HZ42</f>
        <v>2</v>
      </c>
      <c r="AL42" s="11">
        <f>'Core Indicators'!IH42</f>
        <v>2</v>
      </c>
      <c r="AM42" s="11">
        <f>'Core Indicators'!IP42</f>
        <v>2</v>
      </c>
      <c r="AN42" s="11">
        <f t="shared" si="29"/>
        <v>2</v>
      </c>
    </row>
    <row r="43" spans="1:40" x14ac:dyDescent="0.35">
      <c r="A43" s="227" t="str">
        <f>Lists!C:C</f>
        <v>GRC002</v>
      </c>
      <c r="B43" s="182">
        <f t="shared" si="15"/>
        <v>2.2000000000000002</v>
      </c>
      <c r="C43" s="183">
        <f t="shared" si="16"/>
        <v>0</v>
      </c>
      <c r="D43" s="228">
        <f t="shared" si="17"/>
        <v>1.6</v>
      </c>
      <c r="E43" s="227">
        <f>'Core Indicators'!R43</f>
        <v>2</v>
      </c>
      <c r="F43" s="227">
        <f>'Core Indicators'!Z43</f>
        <v>1</v>
      </c>
      <c r="G43" s="183">
        <f t="shared" si="18"/>
        <v>1.5</v>
      </c>
      <c r="H43" s="227">
        <f>'Core Indicators'!AH43</f>
        <v>1</v>
      </c>
      <c r="I43" s="227">
        <f>'Core Indicators'!AP43</f>
        <v>1</v>
      </c>
      <c r="J43" s="227">
        <f>'Core Indicators'!BN43</f>
        <v>3</v>
      </c>
      <c r="K43" s="227">
        <f t="shared" si="19"/>
        <v>2.1</v>
      </c>
      <c r="L43" s="182">
        <f t="shared" si="20"/>
        <v>1.6</v>
      </c>
      <c r="M43" s="228">
        <f t="shared" si="21"/>
        <v>3</v>
      </c>
      <c r="N43" s="229">
        <f>'Core Indicators'!DJ43</f>
        <v>3</v>
      </c>
      <c r="O43" s="229">
        <f>'Core Indicators'!DR43</f>
        <v>3</v>
      </c>
      <c r="P43" s="229">
        <f>'Core Indicators'!DZ43</f>
        <v>3</v>
      </c>
      <c r="Q43" s="229">
        <f>'Core Indicators'!EH43</f>
        <v>3</v>
      </c>
      <c r="R43" s="229">
        <f>'Core Indicators'!EP43</f>
        <v>3</v>
      </c>
      <c r="S43" s="183">
        <f t="shared" si="22"/>
        <v>1.4</v>
      </c>
      <c r="T43" s="183">
        <f t="shared" si="23"/>
        <v>1.3333333333333333</v>
      </c>
      <c r="U43" s="227">
        <v>1</v>
      </c>
      <c r="V43" s="227">
        <v>1</v>
      </c>
      <c r="W43" s="227">
        <f>'Core Indicators'!EX43</f>
        <v>3</v>
      </c>
      <c r="X43" s="183">
        <f t="shared" si="24"/>
        <v>2</v>
      </c>
      <c r="Y43" s="227">
        <v>1</v>
      </c>
      <c r="Z43" s="183">
        <f t="shared" si="25"/>
        <v>1.5</v>
      </c>
      <c r="AA43" s="227">
        <f>'Core Indicators'!FF43</f>
        <v>1</v>
      </c>
      <c r="AB43" s="227">
        <f t="shared" si="26"/>
        <v>2</v>
      </c>
      <c r="AC43" s="11">
        <f>'Core Indicators'!GD43</f>
        <v>2</v>
      </c>
      <c r="AD43" s="11">
        <f>'Core Indicators'!GL43</f>
        <v>2</v>
      </c>
      <c r="AE43" s="11">
        <f>'Core Indicators'!GT43</f>
        <v>2</v>
      </c>
      <c r="AF43" s="11">
        <f>'Core Indicators'!HB43</f>
        <v>2</v>
      </c>
      <c r="AG43" s="11">
        <f t="shared" si="27"/>
        <v>2</v>
      </c>
      <c r="AH43" s="11">
        <f>'Core Indicators'!HJ43</f>
        <v>2</v>
      </c>
      <c r="AI43" s="11">
        <f>'Core Indicators'!HR43</f>
        <v>2</v>
      </c>
      <c r="AJ43" s="11">
        <f t="shared" si="28"/>
        <v>2</v>
      </c>
      <c r="AK43" s="11">
        <f>'Core Indicators'!HZ43</f>
        <v>2</v>
      </c>
      <c r="AL43" s="11">
        <f>'Core Indicators'!IH43</f>
        <v>2</v>
      </c>
      <c r="AM43" s="11">
        <f>'Core Indicators'!IP43</f>
        <v>2</v>
      </c>
      <c r="AN43" s="11">
        <f t="shared" si="29"/>
        <v>2</v>
      </c>
    </row>
    <row r="44" spans="1:40" x14ac:dyDescent="0.35">
      <c r="A44" s="227" t="str">
        <f>Lists!C:C</f>
        <v>GTM001</v>
      </c>
      <c r="B44" s="182">
        <f t="shared" si="15"/>
        <v>2.4</v>
      </c>
      <c r="C44" s="183">
        <f t="shared" si="16"/>
        <v>0</v>
      </c>
      <c r="D44" s="228">
        <f t="shared" si="17"/>
        <v>2.1</v>
      </c>
      <c r="E44" s="227">
        <f>'Core Indicators'!R44</f>
        <v>2</v>
      </c>
      <c r="F44" s="227">
        <f>'Core Indicators'!Z44</f>
        <v>2</v>
      </c>
      <c r="G44" s="183">
        <f t="shared" si="18"/>
        <v>2</v>
      </c>
      <c r="H44" s="227">
        <f>'Core Indicators'!AH44</f>
        <v>2</v>
      </c>
      <c r="I44" s="227">
        <f>'Core Indicators'!AP44</f>
        <v>1</v>
      </c>
      <c r="J44" s="227">
        <f>'Core Indicators'!BN44</f>
        <v>3</v>
      </c>
      <c r="K44" s="227">
        <f t="shared" si="19"/>
        <v>2.1</v>
      </c>
      <c r="L44" s="182">
        <f t="shared" si="20"/>
        <v>2.1</v>
      </c>
      <c r="M44" s="228">
        <f t="shared" si="21"/>
        <v>3</v>
      </c>
      <c r="N44" s="229">
        <f>'Core Indicators'!DJ44</f>
        <v>3</v>
      </c>
      <c r="O44" s="229">
        <f>'Core Indicators'!DR44</f>
        <v>3</v>
      </c>
      <c r="P44" s="229">
        <f>'Core Indicators'!DZ44</f>
        <v>3</v>
      </c>
      <c r="Q44" s="229">
        <f>'Core Indicators'!EH44</f>
        <v>3</v>
      </c>
      <c r="R44" s="229">
        <f>'Core Indicators'!EP44</f>
        <v>3</v>
      </c>
      <c r="S44" s="183">
        <f t="shared" si="22"/>
        <v>1.7</v>
      </c>
      <c r="T44" s="183">
        <f t="shared" si="23"/>
        <v>1.3333333333333333</v>
      </c>
      <c r="U44" s="227">
        <v>1</v>
      </c>
      <c r="V44" s="227">
        <v>1</v>
      </c>
      <c r="W44" s="227">
        <f>'Core Indicators'!EX44</f>
        <v>3</v>
      </c>
      <c r="X44" s="183">
        <f t="shared" si="24"/>
        <v>2</v>
      </c>
      <c r="Y44" s="227">
        <v>1</v>
      </c>
      <c r="Z44" s="183">
        <f t="shared" si="25"/>
        <v>2</v>
      </c>
      <c r="AA44" s="227">
        <f>'Core Indicators'!FF44</f>
        <v>2</v>
      </c>
      <c r="AB44" s="227">
        <f t="shared" si="26"/>
        <v>2</v>
      </c>
      <c r="AC44" s="11">
        <f>'Core Indicators'!GD44</f>
        <v>2</v>
      </c>
      <c r="AD44" s="11">
        <f>'Core Indicators'!GL44</f>
        <v>2</v>
      </c>
      <c r="AE44" s="11">
        <f>'Core Indicators'!GT44</f>
        <v>2</v>
      </c>
      <c r="AF44" s="11">
        <f>'Core Indicators'!HB44</f>
        <v>2</v>
      </c>
      <c r="AG44" s="11">
        <f t="shared" si="27"/>
        <v>2</v>
      </c>
      <c r="AH44" s="11">
        <f>'Core Indicators'!HJ44</f>
        <v>2</v>
      </c>
      <c r="AI44" s="11">
        <f>'Core Indicators'!HR44</f>
        <v>2</v>
      </c>
      <c r="AJ44" s="11">
        <f t="shared" si="28"/>
        <v>2</v>
      </c>
      <c r="AK44" s="11">
        <f>'Core Indicators'!HZ44</f>
        <v>2</v>
      </c>
      <c r="AL44" s="11">
        <f>'Core Indicators'!IH44</f>
        <v>2</v>
      </c>
      <c r="AM44" s="11">
        <f>'Core Indicators'!IP44</f>
        <v>2</v>
      </c>
      <c r="AN44" s="11">
        <f t="shared" si="29"/>
        <v>2</v>
      </c>
    </row>
    <row r="45" spans="1:40" x14ac:dyDescent="0.35">
      <c r="A45" s="227" t="str">
        <f>Lists!C:C</f>
        <v>HND001</v>
      </c>
      <c r="B45" s="182">
        <f t="shared" si="15"/>
        <v>2.2000000000000002</v>
      </c>
      <c r="C45" s="183">
        <f t="shared" si="16"/>
        <v>0</v>
      </c>
      <c r="D45" s="228">
        <f t="shared" si="17"/>
        <v>2</v>
      </c>
      <c r="E45" s="227">
        <f>'Core Indicators'!R45</f>
        <v>1</v>
      </c>
      <c r="F45" s="227">
        <f>'Core Indicators'!Z45</f>
        <v>2</v>
      </c>
      <c r="G45" s="183">
        <f t="shared" si="18"/>
        <v>1.5</v>
      </c>
      <c r="H45" s="227">
        <f>'Core Indicators'!AH45</f>
        <v>2</v>
      </c>
      <c r="I45" s="227">
        <f>'Core Indicators'!AP45</f>
        <v>2</v>
      </c>
      <c r="J45" s="227">
        <f>'Core Indicators'!BN45</f>
        <v>3</v>
      </c>
      <c r="K45" s="227">
        <f t="shared" si="19"/>
        <v>2.5</v>
      </c>
      <c r="L45" s="182">
        <f t="shared" si="20"/>
        <v>2.2999999999999998</v>
      </c>
      <c r="M45" s="228">
        <f t="shared" si="21"/>
        <v>2.6</v>
      </c>
      <c r="N45" s="229">
        <f>'Core Indicators'!DJ45</f>
        <v>2</v>
      </c>
      <c r="O45" s="229">
        <f>'Core Indicators'!DR45</f>
        <v>2</v>
      </c>
      <c r="P45" s="229">
        <f>'Core Indicators'!DZ45</f>
        <v>3</v>
      </c>
      <c r="Q45" s="229">
        <f>'Core Indicators'!EH45</f>
        <v>3</v>
      </c>
      <c r="R45" s="229">
        <f>'Core Indicators'!EP45</f>
        <v>3</v>
      </c>
      <c r="S45" s="183">
        <f t="shared" si="22"/>
        <v>1.7</v>
      </c>
      <c r="T45" s="183">
        <f t="shared" si="23"/>
        <v>1.3333333333333333</v>
      </c>
      <c r="U45" s="227">
        <v>1</v>
      </c>
      <c r="V45" s="227">
        <v>1</v>
      </c>
      <c r="W45" s="227">
        <f>'Core Indicators'!EX45</f>
        <v>3</v>
      </c>
      <c r="X45" s="183">
        <f t="shared" si="24"/>
        <v>2</v>
      </c>
      <c r="Y45" s="227">
        <v>1</v>
      </c>
      <c r="Z45" s="183">
        <f t="shared" si="25"/>
        <v>2</v>
      </c>
      <c r="AA45" s="227">
        <f>'Core Indicators'!FF45</f>
        <v>2</v>
      </c>
      <c r="AB45" s="227">
        <f t="shared" si="26"/>
        <v>2</v>
      </c>
      <c r="AC45" s="11">
        <f>'Core Indicators'!GD45</f>
        <v>2</v>
      </c>
      <c r="AD45" s="11">
        <f>'Core Indicators'!GL45</f>
        <v>2</v>
      </c>
      <c r="AE45" s="11">
        <f>'Core Indicators'!GT45</f>
        <v>2</v>
      </c>
      <c r="AF45" s="11">
        <f>'Core Indicators'!HB45</f>
        <v>2</v>
      </c>
      <c r="AG45" s="11">
        <f t="shared" si="27"/>
        <v>2</v>
      </c>
      <c r="AH45" s="11">
        <f>'Core Indicators'!HJ45</f>
        <v>2</v>
      </c>
      <c r="AI45" s="11">
        <f>'Core Indicators'!HR45</f>
        <v>2</v>
      </c>
      <c r="AJ45" s="11">
        <f t="shared" si="28"/>
        <v>2</v>
      </c>
      <c r="AK45" s="11">
        <f>'Core Indicators'!HZ45</f>
        <v>2</v>
      </c>
      <c r="AL45" s="11">
        <f>'Core Indicators'!IH45</f>
        <v>2</v>
      </c>
      <c r="AM45" s="11">
        <f>'Core Indicators'!IP45</f>
        <v>2</v>
      </c>
      <c r="AN45" s="11">
        <f t="shared" si="29"/>
        <v>2</v>
      </c>
    </row>
    <row r="46" spans="1:40" x14ac:dyDescent="0.35">
      <c r="A46" s="227" t="str">
        <f>Lists!C:C</f>
        <v>HTI001</v>
      </c>
      <c r="B46" s="182">
        <f t="shared" si="15"/>
        <v>1.9</v>
      </c>
      <c r="C46" s="183">
        <f t="shared" si="16"/>
        <v>0</v>
      </c>
      <c r="D46" s="228">
        <f t="shared" si="17"/>
        <v>1.3</v>
      </c>
      <c r="E46" s="227">
        <f>'Core Indicators'!R46</f>
        <v>1</v>
      </c>
      <c r="F46" s="227">
        <f>'Core Indicators'!Z46</f>
        <v>1</v>
      </c>
      <c r="G46" s="183">
        <f t="shared" si="18"/>
        <v>1</v>
      </c>
      <c r="H46" s="227">
        <f>'Core Indicators'!AH46</f>
        <v>1</v>
      </c>
      <c r="I46" s="227">
        <f>'Core Indicators'!AP46</f>
        <v>2</v>
      </c>
      <c r="J46" s="227">
        <f>'Core Indicators'!BN46</f>
        <v>2</v>
      </c>
      <c r="K46" s="227">
        <f t="shared" si="19"/>
        <v>2</v>
      </c>
      <c r="L46" s="182">
        <f t="shared" si="20"/>
        <v>1.5</v>
      </c>
      <c r="M46" s="228">
        <f t="shared" si="21"/>
        <v>2.6</v>
      </c>
      <c r="N46" s="229">
        <f>'Core Indicators'!DJ46</f>
        <v>1</v>
      </c>
      <c r="O46" s="229">
        <f>'Core Indicators'!DR46</f>
        <v>3</v>
      </c>
      <c r="P46" s="229">
        <f>'Core Indicators'!DZ46</f>
        <v>3</v>
      </c>
      <c r="Q46" s="229">
        <f>'Core Indicators'!EH46</f>
        <v>3</v>
      </c>
      <c r="R46" s="229">
        <f>'Core Indicators'!EP46</f>
        <v>3</v>
      </c>
      <c r="S46" s="183">
        <f t="shared" si="22"/>
        <v>1.3</v>
      </c>
      <c r="T46" s="183">
        <f t="shared" si="23"/>
        <v>1.1666666666666667</v>
      </c>
      <c r="U46" s="227">
        <v>1</v>
      </c>
      <c r="V46" s="227">
        <v>1</v>
      </c>
      <c r="W46" s="227">
        <f>'Core Indicators'!EX46</f>
        <v>2</v>
      </c>
      <c r="X46" s="183">
        <f t="shared" si="24"/>
        <v>1.5</v>
      </c>
      <c r="Y46" s="227">
        <v>1</v>
      </c>
      <c r="Z46" s="183">
        <f t="shared" si="25"/>
        <v>1.5</v>
      </c>
      <c r="AA46" s="227">
        <f>'Core Indicators'!FF46</f>
        <v>1</v>
      </c>
      <c r="AB46" s="227">
        <f t="shared" si="26"/>
        <v>2</v>
      </c>
      <c r="AC46" s="11">
        <f>'Core Indicators'!GD46</f>
        <v>2</v>
      </c>
      <c r="AD46" s="11">
        <f>'Core Indicators'!GL46</f>
        <v>2</v>
      </c>
      <c r="AE46" s="11">
        <f>'Core Indicators'!GT46</f>
        <v>2</v>
      </c>
      <c r="AF46" s="11">
        <f>'Core Indicators'!HB46</f>
        <v>2</v>
      </c>
      <c r="AG46" s="11">
        <f t="shared" si="27"/>
        <v>2</v>
      </c>
      <c r="AH46" s="11">
        <f>'Core Indicators'!HJ46</f>
        <v>2</v>
      </c>
      <c r="AI46" s="11">
        <f>'Core Indicators'!HR46</f>
        <v>2</v>
      </c>
      <c r="AJ46" s="11">
        <f t="shared" si="28"/>
        <v>2</v>
      </c>
      <c r="AK46" s="11">
        <f>'Core Indicators'!HZ46</f>
        <v>2</v>
      </c>
      <c r="AL46" s="11">
        <f>'Core Indicators'!IH46</f>
        <v>2</v>
      </c>
      <c r="AM46" s="11">
        <f>'Core Indicators'!IP46</f>
        <v>2</v>
      </c>
      <c r="AN46" s="11">
        <f t="shared" si="29"/>
        <v>2</v>
      </c>
    </row>
    <row r="47" spans="1:40" x14ac:dyDescent="0.35">
      <c r="A47" s="227" t="str">
        <f>Lists!C:C</f>
        <v>IDN002</v>
      </c>
      <c r="B47" s="182">
        <f t="shared" si="15"/>
        <v>2.2000000000000002</v>
      </c>
      <c r="C47" s="183">
        <f t="shared" si="16"/>
        <v>0</v>
      </c>
      <c r="D47" s="228">
        <f t="shared" si="17"/>
        <v>2</v>
      </c>
      <c r="E47" s="227">
        <f>'Core Indicators'!R47</f>
        <v>1</v>
      </c>
      <c r="F47" s="227">
        <f>'Core Indicators'!Z47</f>
        <v>2</v>
      </c>
      <c r="G47" s="183">
        <f t="shared" si="18"/>
        <v>1.5</v>
      </c>
      <c r="H47" s="227">
        <f>'Core Indicators'!AH47</f>
        <v>2</v>
      </c>
      <c r="I47" s="227">
        <f>'Core Indicators'!AP47</f>
        <v>3</v>
      </c>
      <c r="J47" s="227">
        <f>'Core Indicators'!BN47</f>
        <v>2</v>
      </c>
      <c r="K47" s="227">
        <f t="shared" si="19"/>
        <v>2.5</v>
      </c>
      <c r="L47" s="182">
        <f t="shared" si="20"/>
        <v>2.2999999999999998</v>
      </c>
      <c r="M47" s="228">
        <f t="shared" si="21"/>
        <v>2.8</v>
      </c>
      <c r="N47" s="229">
        <f>'Core Indicators'!DJ47</f>
        <v>3</v>
      </c>
      <c r="O47" s="229">
        <f>'Core Indicators'!DR47</f>
        <v>2</v>
      </c>
      <c r="P47" s="229">
        <f>'Core Indicators'!DZ47</f>
        <v>3</v>
      </c>
      <c r="Q47" s="229">
        <f>'Core Indicators'!EH47</f>
        <v>3</v>
      </c>
      <c r="R47" s="229">
        <f>'Core Indicators'!EP47</f>
        <v>3</v>
      </c>
      <c r="S47" s="183">
        <f t="shared" si="22"/>
        <v>1.3</v>
      </c>
      <c r="T47" s="183">
        <f t="shared" si="23"/>
        <v>1.1666666666666667</v>
      </c>
      <c r="U47" s="227">
        <v>1</v>
      </c>
      <c r="V47" s="227">
        <v>1</v>
      </c>
      <c r="W47" s="227">
        <f>'Core Indicators'!EX47</f>
        <v>2</v>
      </c>
      <c r="X47" s="183">
        <f t="shared" si="24"/>
        <v>1.5</v>
      </c>
      <c r="Y47" s="227">
        <v>1</v>
      </c>
      <c r="Z47" s="183">
        <f t="shared" si="25"/>
        <v>1.5</v>
      </c>
      <c r="AA47" s="227">
        <f>'Core Indicators'!FF47</f>
        <v>1</v>
      </c>
      <c r="AB47" s="227">
        <f t="shared" si="26"/>
        <v>2</v>
      </c>
      <c r="AC47" s="11">
        <f>'Core Indicators'!GD47</f>
        <v>2</v>
      </c>
      <c r="AD47" s="11">
        <f>'Core Indicators'!GL47</f>
        <v>2</v>
      </c>
      <c r="AE47" s="11">
        <f>'Core Indicators'!GT47</f>
        <v>2</v>
      </c>
      <c r="AF47" s="11">
        <f>'Core Indicators'!HB47</f>
        <v>2</v>
      </c>
      <c r="AG47" s="11">
        <f t="shared" si="27"/>
        <v>2</v>
      </c>
      <c r="AH47" s="11">
        <f>'Core Indicators'!HJ47</f>
        <v>2</v>
      </c>
      <c r="AI47" s="11">
        <f>'Core Indicators'!HR47</f>
        <v>2</v>
      </c>
      <c r="AJ47" s="11">
        <f t="shared" si="28"/>
        <v>2</v>
      </c>
      <c r="AK47" s="11">
        <f>'Core Indicators'!HZ47</f>
        <v>2</v>
      </c>
      <c r="AL47" s="11">
        <f>'Core Indicators'!IH47</f>
        <v>2</v>
      </c>
      <c r="AM47" s="11">
        <f>'Core Indicators'!IP47</f>
        <v>2</v>
      </c>
      <c r="AN47" s="11">
        <f t="shared" si="29"/>
        <v>2</v>
      </c>
    </row>
    <row r="48" spans="1:40" x14ac:dyDescent="0.35">
      <c r="A48" s="227" t="str">
        <f>Lists!C:C</f>
        <v>IND001</v>
      </c>
      <c r="B48" s="182">
        <f t="shared" si="15"/>
        <v>2.6</v>
      </c>
      <c r="C48" s="183">
        <f t="shared" si="16"/>
        <v>0</v>
      </c>
      <c r="D48" s="228">
        <f t="shared" si="17"/>
        <v>2.8</v>
      </c>
      <c r="E48" s="227">
        <f>'Core Indicators'!R48</f>
        <v>2</v>
      </c>
      <c r="F48" s="227">
        <f>'Core Indicators'!Z48</f>
        <v>3</v>
      </c>
      <c r="G48" s="183">
        <f t="shared" si="18"/>
        <v>2.5</v>
      </c>
      <c r="H48" s="227">
        <f>'Core Indicators'!AH48</f>
        <v>3</v>
      </c>
      <c r="I48" s="227">
        <f>'Core Indicators'!AP48</f>
        <v>3</v>
      </c>
      <c r="J48" s="227">
        <f>'Core Indicators'!BN48</f>
        <v>3</v>
      </c>
      <c r="K48" s="227">
        <f t="shared" si="19"/>
        <v>3</v>
      </c>
      <c r="L48" s="182">
        <f t="shared" si="20"/>
        <v>3</v>
      </c>
      <c r="M48" s="228">
        <f t="shared" si="21"/>
        <v>3</v>
      </c>
      <c r="N48" s="229">
        <f>'Core Indicators'!DJ48</f>
        <v>3</v>
      </c>
      <c r="O48" s="229">
        <f>'Core Indicators'!DR48</f>
        <v>3</v>
      </c>
      <c r="P48" s="229">
        <f>'Core Indicators'!DZ48</f>
        <v>3</v>
      </c>
      <c r="Q48" s="229">
        <f>'Core Indicators'!EH48</f>
        <v>3</v>
      </c>
      <c r="R48" s="229">
        <f>'Core Indicators'!EP48</f>
        <v>3</v>
      </c>
      <c r="S48" s="183">
        <f t="shared" si="22"/>
        <v>1.9</v>
      </c>
      <c r="T48" s="183">
        <f t="shared" si="23"/>
        <v>1.3333333333333333</v>
      </c>
      <c r="U48" s="227">
        <v>1</v>
      </c>
      <c r="V48" s="227">
        <v>1</v>
      </c>
      <c r="W48" s="227">
        <f>'Core Indicators'!EX48</f>
        <v>3</v>
      </c>
      <c r="X48" s="183">
        <f t="shared" si="24"/>
        <v>2</v>
      </c>
      <c r="Y48" s="227">
        <v>1</v>
      </c>
      <c r="Z48" s="183">
        <f t="shared" si="25"/>
        <v>2.5</v>
      </c>
      <c r="AA48" s="227">
        <f>'Core Indicators'!FF48</f>
        <v>3</v>
      </c>
      <c r="AB48" s="227">
        <f t="shared" si="26"/>
        <v>2</v>
      </c>
      <c r="AC48" s="11">
        <f>'Core Indicators'!GD48</f>
        <v>2</v>
      </c>
      <c r="AD48" s="11">
        <f>'Core Indicators'!GL48</f>
        <v>2</v>
      </c>
      <c r="AE48" s="11">
        <f>'Core Indicators'!GT48</f>
        <v>2</v>
      </c>
      <c r="AF48" s="11">
        <f>'Core Indicators'!HB48</f>
        <v>2</v>
      </c>
      <c r="AG48" s="11">
        <f t="shared" si="27"/>
        <v>2</v>
      </c>
      <c r="AH48" s="11">
        <f>'Core Indicators'!HJ48</f>
        <v>2</v>
      </c>
      <c r="AI48" s="11">
        <f>'Core Indicators'!HR48</f>
        <v>2</v>
      </c>
      <c r="AJ48" s="11">
        <f t="shared" si="28"/>
        <v>2</v>
      </c>
      <c r="AK48" s="11">
        <f>'Core Indicators'!HZ48</f>
        <v>2</v>
      </c>
      <c r="AL48" s="11">
        <f>'Core Indicators'!IH48</f>
        <v>2</v>
      </c>
      <c r="AM48" s="11">
        <f>'Core Indicators'!IP48</f>
        <v>2</v>
      </c>
      <c r="AN48" s="11">
        <f t="shared" si="29"/>
        <v>2</v>
      </c>
    </row>
    <row r="49" spans="1:40" x14ac:dyDescent="0.35">
      <c r="A49" s="227" t="str">
        <f>Lists!C:C</f>
        <v>IND002</v>
      </c>
      <c r="B49" s="182">
        <f t="shared" si="15"/>
        <v>2.6</v>
      </c>
      <c r="C49" s="183">
        <f t="shared" si="16"/>
        <v>0</v>
      </c>
      <c r="D49" s="228">
        <f t="shared" si="17"/>
        <v>2.8</v>
      </c>
      <c r="E49" s="227">
        <f>'Core Indicators'!R49</f>
        <v>2</v>
      </c>
      <c r="F49" s="227">
        <f>'Core Indicators'!Z49</f>
        <v>3</v>
      </c>
      <c r="G49" s="183">
        <f t="shared" si="18"/>
        <v>2.5</v>
      </c>
      <c r="H49" s="227">
        <f>'Core Indicators'!AH49</f>
        <v>3</v>
      </c>
      <c r="I49" s="227">
        <f>'Core Indicators'!AP49</f>
        <v>3</v>
      </c>
      <c r="J49" s="227">
        <f>'Core Indicators'!BN49</f>
        <v>3</v>
      </c>
      <c r="K49" s="227">
        <f t="shared" si="19"/>
        <v>3</v>
      </c>
      <c r="L49" s="182">
        <f t="shared" si="20"/>
        <v>3</v>
      </c>
      <c r="M49" s="228">
        <f t="shared" si="21"/>
        <v>3</v>
      </c>
      <c r="N49" s="229">
        <f>'Core Indicators'!DJ49</f>
        <v>3</v>
      </c>
      <c r="O49" s="229">
        <f>'Core Indicators'!DR49</f>
        <v>3</v>
      </c>
      <c r="P49" s="229" t="str">
        <f>'Core Indicators'!DZ49</f>
        <v>x</v>
      </c>
      <c r="Q49" s="229" t="str">
        <f>'Core Indicators'!EH49</f>
        <v>x</v>
      </c>
      <c r="R49" s="229" t="str">
        <f>'Core Indicators'!EP49</f>
        <v>x</v>
      </c>
      <c r="S49" s="183">
        <f t="shared" si="22"/>
        <v>1.9</v>
      </c>
      <c r="T49" s="183">
        <f t="shared" si="23"/>
        <v>1.3333333333333333</v>
      </c>
      <c r="U49" s="227">
        <v>1</v>
      </c>
      <c r="V49" s="227">
        <v>1</v>
      </c>
      <c r="W49" s="227">
        <f>'Core Indicators'!EX49</f>
        <v>3</v>
      </c>
      <c r="X49" s="183">
        <f t="shared" si="24"/>
        <v>2</v>
      </c>
      <c r="Y49" s="227">
        <v>1</v>
      </c>
      <c r="Z49" s="183">
        <f t="shared" si="25"/>
        <v>2.5</v>
      </c>
      <c r="AA49" s="227">
        <f>'Core Indicators'!FF49</f>
        <v>3</v>
      </c>
      <c r="AB49" s="227">
        <f t="shared" si="26"/>
        <v>2</v>
      </c>
      <c r="AC49" s="11">
        <f>'Core Indicators'!GD49</f>
        <v>2</v>
      </c>
      <c r="AD49" s="11">
        <f>'Core Indicators'!GL49</f>
        <v>2</v>
      </c>
      <c r="AE49" s="11">
        <f>'Core Indicators'!GT49</f>
        <v>2</v>
      </c>
      <c r="AF49" s="11">
        <f>'Core Indicators'!HB49</f>
        <v>2</v>
      </c>
      <c r="AG49" s="11">
        <f t="shared" si="27"/>
        <v>2</v>
      </c>
      <c r="AH49" s="11">
        <f>'Core Indicators'!HJ49</f>
        <v>2</v>
      </c>
      <c r="AI49" s="11">
        <f>'Core Indicators'!HR49</f>
        <v>2</v>
      </c>
      <c r="AJ49" s="11">
        <f t="shared" si="28"/>
        <v>2</v>
      </c>
      <c r="AK49" s="11">
        <f>'Core Indicators'!HZ49</f>
        <v>2</v>
      </c>
      <c r="AL49" s="11">
        <f>'Core Indicators'!IH49</f>
        <v>2</v>
      </c>
      <c r="AM49" s="11">
        <f>'Core Indicators'!IP49</f>
        <v>2</v>
      </c>
      <c r="AN49" s="11">
        <f t="shared" si="29"/>
        <v>2</v>
      </c>
    </row>
    <row r="50" spans="1:40" x14ac:dyDescent="0.35">
      <c r="A50" s="227" t="str">
        <f>Lists!C:C</f>
        <v>IND007</v>
      </c>
      <c r="B50" s="182">
        <f t="shared" si="15"/>
        <v>2.1</v>
      </c>
      <c r="C50" s="183">
        <f t="shared" si="16"/>
        <v>0</v>
      </c>
      <c r="D50" s="228">
        <f t="shared" si="17"/>
        <v>2.4</v>
      </c>
      <c r="E50" s="227">
        <f>'Core Indicators'!R50</f>
        <v>2</v>
      </c>
      <c r="F50" s="227">
        <f>'Core Indicators'!Z50</f>
        <v>3</v>
      </c>
      <c r="G50" s="183">
        <f t="shared" si="18"/>
        <v>2.5</v>
      </c>
      <c r="H50" s="227">
        <f>'Core Indicators'!AH50</f>
        <v>2</v>
      </c>
      <c r="I50" s="227">
        <f>'Core Indicators'!AP50</f>
        <v>2</v>
      </c>
      <c r="J50" s="227">
        <f>'Core Indicators'!BN50</f>
        <v>3</v>
      </c>
      <c r="K50" s="227">
        <f t="shared" si="19"/>
        <v>2.5</v>
      </c>
      <c r="L50" s="182">
        <f t="shared" si="20"/>
        <v>2.2999999999999998</v>
      </c>
      <c r="M50" s="228">
        <f t="shared" si="21"/>
        <v>2.2000000000000002</v>
      </c>
      <c r="N50" s="229">
        <f>'Core Indicators'!DJ50</f>
        <v>3</v>
      </c>
      <c r="O50" s="229">
        <f>'Core Indicators'!DR50</f>
        <v>2</v>
      </c>
      <c r="P50" s="229">
        <f>'Core Indicators'!DZ50</f>
        <v>2</v>
      </c>
      <c r="Q50" s="229">
        <f>'Core Indicators'!EH50</f>
        <v>2</v>
      </c>
      <c r="R50" s="229">
        <f>'Core Indicators'!EP50</f>
        <v>2</v>
      </c>
      <c r="S50" s="183">
        <f t="shared" si="22"/>
        <v>1.7</v>
      </c>
      <c r="T50" s="183">
        <f t="shared" si="23"/>
        <v>1.3333333333333333</v>
      </c>
      <c r="U50" s="227">
        <v>1</v>
      </c>
      <c r="V50" s="227">
        <v>1</v>
      </c>
      <c r="W50" s="227">
        <f>'Core Indicators'!EX50</f>
        <v>3</v>
      </c>
      <c r="X50" s="183">
        <f t="shared" si="24"/>
        <v>2</v>
      </c>
      <c r="Y50" s="227">
        <v>1</v>
      </c>
      <c r="Z50" s="183">
        <f t="shared" si="25"/>
        <v>2</v>
      </c>
      <c r="AA50" s="227">
        <f>'Core Indicators'!FF50</f>
        <v>2</v>
      </c>
      <c r="AB50" s="227">
        <f t="shared" si="26"/>
        <v>2</v>
      </c>
      <c r="AC50" s="11">
        <f>'Core Indicators'!GD50</f>
        <v>2</v>
      </c>
      <c r="AD50" s="11">
        <f>'Core Indicators'!GL50</f>
        <v>2</v>
      </c>
      <c r="AE50" s="11">
        <f>'Core Indicators'!GT50</f>
        <v>2</v>
      </c>
      <c r="AF50" s="11">
        <f>'Core Indicators'!HB50</f>
        <v>2</v>
      </c>
      <c r="AG50" s="11">
        <f t="shared" si="27"/>
        <v>2</v>
      </c>
      <c r="AH50" s="11">
        <f>'Core Indicators'!HJ50</f>
        <v>2</v>
      </c>
      <c r="AI50" s="11">
        <f>'Core Indicators'!HR50</f>
        <v>2</v>
      </c>
      <c r="AJ50" s="11">
        <f t="shared" si="28"/>
        <v>2</v>
      </c>
      <c r="AK50" s="11">
        <f>'Core Indicators'!HZ50</f>
        <v>2</v>
      </c>
      <c r="AL50" s="11">
        <f>'Core Indicators'!IH50</f>
        <v>2</v>
      </c>
      <c r="AM50" s="11">
        <f>'Core Indicators'!IP50</f>
        <v>2</v>
      </c>
      <c r="AN50" s="11">
        <f t="shared" si="29"/>
        <v>2</v>
      </c>
    </row>
    <row r="51" spans="1:40" x14ac:dyDescent="0.35">
      <c r="A51" s="227" t="str">
        <f>Lists!C:C</f>
        <v>IRN004</v>
      </c>
      <c r="B51" s="182">
        <f t="shared" si="15"/>
        <v>2.1</v>
      </c>
      <c r="C51" s="183">
        <f t="shared" si="16"/>
        <v>2</v>
      </c>
      <c r="D51" s="228">
        <f t="shared" si="17"/>
        <v>2.4</v>
      </c>
      <c r="E51" s="227">
        <f>'Core Indicators'!R51</f>
        <v>3</v>
      </c>
      <c r="F51" s="227">
        <f>'Core Indicators'!Z51</f>
        <v>3</v>
      </c>
      <c r="G51" s="183">
        <f t="shared" si="18"/>
        <v>3</v>
      </c>
      <c r="H51" s="227">
        <f>'Core Indicators'!AH51</f>
        <v>2</v>
      </c>
      <c r="I51" s="227">
        <f>'Core Indicators'!AP51</f>
        <v>2</v>
      </c>
      <c r="J51" s="227" t="str">
        <f>'Core Indicators'!BN51</f>
        <v>x</v>
      </c>
      <c r="K51" s="227">
        <f t="shared" si="19"/>
        <v>2</v>
      </c>
      <c r="L51" s="182">
        <f t="shared" si="20"/>
        <v>2</v>
      </c>
      <c r="M51" s="228">
        <f t="shared" si="21"/>
        <v>2.4</v>
      </c>
      <c r="N51" s="229">
        <f>'Core Indicators'!DJ51</f>
        <v>3</v>
      </c>
      <c r="O51" s="229">
        <f>'Core Indicators'!DR51</f>
        <v>3</v>
      </c>
      <c r="P51" s="229">
        <f>'Core Indicators'!DZ51</f>
        <v>2</v>
      </c>
      <c r="Q51" s="229">
        <f>'Core Indicators'!EH51</f>
        <v>2</v>
      </c>
      <c r="R51" s="229">
        <f>'Core Indicators'!EP51</f>
        <v>2</v>
      </c>
      <c r="S51" s="183">
        <f t="shared" si="22"/>
        <v>1.5</v>
      </c>
      <c r="T51" s="183">
        <f t="shared" si="23"/>
        <v>1</v>
      </c>
      <c r="U51" s="227">
        <v>1</v>
      </c>
      <c r="V51" s="227">
        <v>1</v>
      </c>
      <c r="W51" s="227" t="str">
        <f>'Core Indicators'!EX51</f>
        <v>x</v>
      </c>
      <c r="X51" s="183">
        <f t="shared" si="24"/>
        <v>1</v>
      </c>
      <c r="Y51" s="227">
        <v>1</v>
      </c>
      <c r="Z51" s="183">
        <f t="shared" si="25"/>
        <v>2</v>
      </c>
      <c r="AA51" s="227">
        <f>'Core Indicators'!FF51</f>
        <v>2</v>
      </c>
      <c r="AB51" s="227">
        <f t="shared" si="26"/>
        <v>2</v>
      </c>
      <c r="AC51" s="11">
        <f>'Core Indicators'!GD51</f>
        <v>2</v>
      </c>
      <c r="AD51" s="11">
        <f>'Core Indicators'!GL51</f>
        <v>2</v>
      </c>
      <c r="AE51" s="11">
        <f>'Core Indicators'!GT51</f>
        <v>2</v>
      </c>
      <c r="AF51" s="11">
        <f>'Core Indicators'!HB51</f>
        <v>2</v>
      </c>
      <c r="AG51" s="11">
        <f t="shared" si="27"/>
        <v>2</v>
      </c>
      <c r="AH51" s="11">
        <f>'Core Indicators'!HJ51</f>
        <v>2</v>
      </c>
      <c r="AI51" s="11">
        <f>'Core Indicators'!HR51</f>
        <v>2</v>
      </c>
      <c r="AJ51" s="11">
        <f t="shared" si="28"/>
        <v>2</v>
      </c>
      <c r="AK51" s="11">
        <f>'Core Indicators'!HZ51</f>
        <v>2</v>
      </c>
      <c r="AL51" s="11">
        <f>'Core Indicators'!IH51</f>
        <v>2</v>
      </c>
      <c r="AM51" s="11">
        <f>'Core Indicators'!IP51</f>
        <v>2</v>
      </c>
      <c r="AN51" s="11">
        <f t="shared" si="29"/>
        <v>2</v>
      </c>
    </row>
    <row r="52" spans="1:40" x14ac:dyDescent="0.35">
      <c r="A52" s="227" t="str">
        <f>Lists!C:C</f>
        <v>IRQ002</v>
      </c>
      <c r="B52" s="182">
        <f t="shared" si="15"/>
        <v>2.2999999999999998</v>
      </c>
      <c r="C52" s="183">
        <f t="shared" si="16"/>
        <v>0</v>
      </c>
      <c r="D52" s="228">
        <f t="shared" si="17"/>
        <v>2</v>
      </c>
      <c r="E52" s="227">
        <f>'Core Indicators'!R52</f>
        <v>2</v>
      </c>
      <c r="F52" s="227">
        <f>'Core Indicators'!Z52</f>
        <v>2</v>
      </c>
      <c r="G52" s="183">
        <f t="shared" si="18"/>
        <v>2</v>
      </c>
      <c r="H52" s="227">
        <f>'Core Indicators'!AH52</f>
        <v>2</v>
      </c>
      <c r="I52" s="227">
        <f>'Core Indicators'!AP52</f>
        <v>2</v>
      </c>
      <c r="J52" s="227">
        <f>'Core Indicators'!BN52</f>
        <v>2</v>
      </c>
      <c r="K52" s="227">
        <f t="shared" si="19"/>
        <v>2</v>
      </c>
      <c r="L52" s="182">
        <f t="shared" si="20"/>
        <v>2</v>
      </c>
      <c r="M52" s="228">
        <f t="shared" si="21"/>
        <v>2.8</v>
      </c>
      <c r="N52" s="229">
        <f>'Core Indicators'!DJ52</f>
        <v>3</v>
      </c>
      <c r="O52" s="229">
        <f>'Core Indicators'!DR52</f>
        <v>2</v>
      </c>
      <c r="P52" s="229">
        <f>'Core Indicators'!DZ52</f>
        <v>3</v>
      </c>
      <c r="Q52" s="229">
        <f>'Core Indicators'!EH52</f>
        <v>3</v>
      </c>
      <c r="R52" s="229">
        <f>'Core Indicators'!EP52</f>
        <v>3</v>
      </c>
      <c r="S52" s="183">
        <f t="shared" si="22"/>
        <v>1.6</v>
      </c>
      <c r="T52" s="183">
        <f t="shared" si="23"/>
        <v>1.1666666666666667</v>
      </c>
      <c r="U52" s="227">
        <v>1</v>
      </c>
      <c r="V52" s="227">
        <v>1</v>
      </c>
      <c r="W52" s="227">
        <f>'Core Indicators'!EX52</f>
        <v>2</v>
      </c>
      <c r="X52" s="183">
        <f t="shared" si="24"/>
        <v>1.5</v>
      </c>
      <c r="Y52" s="227">
        <v>1</v>
      </c>
      <c r="Z52" s="183">
        <f t="shared" si="25"/>
        <v>2</v>
      </c>
      <c r="AA52" s="227">
        <f>'Core Indicators'!FF52</f>
        <v>2</v>
      </c>
      <c r="AB52" s="227">
        <f t="shared" si="26"/>
        <v>2</v>
      </c>
      <c r="AC52" s="11">
        <f>'Core Indicators'!GD52</f>
        <v>2</v>
      </c>
      <c r="AD52" s="11">
        <f>'Core Indicators'!GL52</f>
        <v>2</v>
      </c>
      <c r="AE52" s="11">
        <f>'Core Indicators'!GT52</f>
        <v>2</v>
      </c>
      <c r="AF52" s="11">
        <f>'Core Indicators'!HB52</f>
        <v>2</v>
      </c>
      <c r="AG52" s="11">
        <f t="shared" si="27"/>
        <v>2</v>
      </c>
      <c r="AH52" s="11">
        <f>'Core Indicators'!HJ52</f>
        <v>2</v>
      </c>
      <c r="AI52" s="11">
        <f>'Core Indicators'!HR52</f>
        <v>2</v>
      </c>
      <c r="AJ52" s="11">
        <f t="shared" si="28"/>
        <v>2</v>
      </c>
      <c r="AK52" s="11">
        <f>'Core Indicators'!HZ52</f>
        <v>2</v>
      </c>
      <c r="AL52" s="11">
        <f>'Core Indicators'!IH52</f>
        <v>2</v>
      </c>
      <c r="AM52" s="11">
        <f>'Core Indicators'!IP52</f>
        <v>2</v>
      </c>
      <c r="AN52" s="11">
        <f t="shared" si="29"/>
        <v>2</v>
      </c>
    </row>
    <row r="53" spans="1:40" x14ac:dyDescent="0.35">
      <c r="A53" s="227" t="str">
        <f>Lists!C:C</f>
        <v>ITA002</v>
      </c>
      <c r="B53" s="182">
        <f t="shared" si="15"/>
        <v>1.8</v>
      </c>
      <c r="C53" s="183">
        <f t="shared" si="16"/>
        <v>0</v>
      </c>
      <c r="D53" s="228">
        <f t="shared" si="17"/>
        <v>1.9</v>
      </c>
      <c r="E53" s="227">
        <f>'Core Indicators'!R53</f>
        <v>1</v>
      </c>
      <c r="F53" s="227">
        <f>'Core Indicators'!Z53</f>
        <v>1</v>
      </c>
      <c r="G53" s="183">
        <f t="shared" si="18"/>
        <v>1</v>
      </c>
      <c r="H53" s="227">
        <f>'Core Indicators'!AH53</f>
        <v>3</v>
      </c>
      <c r="I53" s="227">
        <f>'Core Indicators'!AP53</f>
        <v>1</v>
      </c>
      <c r="J53" s="227">
        <f>'Core Indicators'!BN53</f>
        <v>2</v>
      </c>
      <c r="K53" s="227">
        <f t="shared" si="19"/>
        <v>1.5</v>
      </c>
      <c r="L53" s="182">
        <f t="shared" si="20"/>
        <v>2.2999999999999998</v>
      </c>
      <c r="M53" s="228">
        <f t="shared" si="21"/>
        <v>2</v>
      </c>
      <c r="N53" s="229">
        <f>'Core Indicators'!DJ53</f>
        <v>2</v>
      </c>
      <c r="O53" s="229">
        <f>'Core Indicators'!DR53</f>
        <v>2</v>
      </c>
      <c r="P53" s="229">
        <f>'Core Indicators'!DZ53</f>
        <v>2</v>
      </c>
      <c r="Q53" s="229" t="str">
        <f>'Core Indicators'!EH53</f>
        <v>x</v>
      </c>
      <c r="R53" s="229" t="str">
        <f>'Core Indicators'!EP53</f>
        <v>x</v>
      </c>
      <c r="S53" s="183">
        <f t="shared" si="22"/>
        <v>1.3</v>
      </c>
      <c r="T53" s="183">
        <f t="shared" si="23"/>
        <v>1.1666666666666667</v>
      </c>
      <c r="U53" s="227">
        <v>1</v>
      </c>
      <c r="V53" s="227">
        <v>1</v>
      </c>
      <c r="W53" s="227">
        <f>'Core Indicators'!EX53</f>
        <v>2</v>
      </c>
      <c r="X53" s="183">
        <f t="shared" si="24"/>
        <v>1.5</v>
      </c>
      <c r="Y53" s="227">
        <v>1</v>
      </c>
      <c r="Z53" s="183">
        <f t="shared" si="25"/>
        <v>1.5</v>
      </c>
      <c r="AA53" s="227">
        <f>'Core Indicators'!FF53</f>
        <v>1</v>
      </c>
      <c r="AB53" s="227">
        <f t="shared" si="26"/>
        <v>2</v>
      </c>
      <c r="AC53" s="11">
        <f>'Core Indicators'!GD53</f>
        <v>2</v>
      </c>
      <c r="AD53" s="11">
        <f>'Core Indicators'!GL53</f>
        <v>2</v>
      </c>
      <c r="AE53" s="11">
        <f>'Core Indicators'!GT53</f>
        <v>2</v>
      </c>
      <c r="AF53" s="11">
        <f>'Core Indicators'!HB53</f>
        <v>2</v>
      </c>
      <c r="AG53" s="11">
        <f t="shared" si="27"/>
        <v>2</v>
      </c>
      <c r="AH53" s="11">
        <f>'Core Indicators'!HJ53</f>
        <v>2</v>
      </c>
      <c r="AI53" s="11">
        <f>'Core Indicators'!HR53</f>
        <v>2</v>
      </c>
      <c r="AJ53" s="11">
        <f t="shared" si="28"/>
        <v>2</v>
      </c>
      <c r="AK53" s="11">
        <f>'Core Indicators'!HZ53</f>
        <v>2</v>
      </c>
      <c r="AL53" s="11">
        <f>'Core Indicators'!IH53</f>
        <v>2</v>
      </c>
      <c r="AM53" s="11">
        <f>'Core Indicators'!IP53</f>
        <v>2</v>
      </c>
      <c r="AN53" s="11">
        <f t="shared" si="29"/>
        <v>2</v>
      </c>
    </row>
    <row r="54" spans="1:40" x14ac:dyDescent="0.35">
      <c r="A54" s="227" t="str">
        <f>Lists!C:C</f>
        <v>JOR002</v>
      </c>
      <c r="B54" s="182">
        <f t="shared" si="15"/>
        <v>2.5</v>
      </c>
      <c r="C54" s="183">
        <f t="shared" si="16"/>
        <v>0</v>
      </c>
      <c r="D54" s="228">
        <f t="shared" si="17"/>
        <v>2.6</v>
      </c>
      <c r="E54" s="227">
        <f>'Core Indicators'!R54</f>
        <v>2</v>
      </c>
      <c r="F54" s="227">
        <f>'Core Indicators'!Z54</f>
        <v>2</v>
      </c>
      <c r="G54" s="183">
        <f t="shared" si="18"/>
        <v>2</v>
      </c>
      <c r="H54" s="227">
        <f>'Core Indicators'!AH54</f>
        <v>3</v>
      </c>
      <c r="I54" s="227">
        <f>'Core Indicators'!AP54</f>
        <v>3</v>
      </c>
      <c r="J54" s="227">
        <f>'Core Indicators'!BN54</f>
        <v>2</v>
      </c>
      <c r="K54" s="227">
        <f t="shared" si="19"/>
        <v>2.5</v>
      </c>
      <c r="L54" s="182">
        <f t="shared" si="20"/>
        <v>2.8</v>
      </c>
      <c r="M54" s="228">
        <f t="shared" si="21"/>
        <v>3</v>
      </c>
      <c r="N54" s="229">
        <f>'Core Indicators'!DJ54</f>
        <v>3</v>
      </c>
      <c r="O54" s="229">
        <f>'Core Indicators'!DR54</f>
        <v>3</v>
      </c>
      <c r="P54" s="229">
        <f>'Core Indicators'!DZ54</f>
        <v>3</v>
      </c>
      <c r="Q54" s="229">
        <f>'Core Indicators'!EH54</f>
        <v>3</v>
      </c>
      <c r="R54" s="229">
        <f>'Core Indicators'!EP54</f>
        <v>3</v>
      </c>
      <c r="S54" s="183">
        <f t="shared" si="22"/>
        <v>1.6</v>
      </c>
      <c r="T54" s="183">
        <f t="shared" si="23"/>
        <v>1.1666666666666667</v>
      </c>
      <c r="U54" s="227">
        <v>1</v>
      </c>
      <c r="V54" s="227">
        <v>1</v>
      </c>
      <c r="W54" s="227">
        <f>'Core Indicators'!EX54</f>
        <v>2</v>
      </c>
      <c r="X54" s="183">
        <f t="shared" si="24"/>
        <v>1.5</v>
      </c>
      <c r="Y54" s="227">
        <v>1</v>
      </c>
      <c r="Z54" s="183">
        <f t="shared" si="25"/>
        <v>2</v>
      </c>
      <c r="AA54" s="227">
        <f>'Core Indicators'!FF54</f>
        <v>2</v>
      </c>
      <c r="AB54" s="227">
        <f t="shared" si="26"/>
        <v>2</v>
      </c>
      <c r="AC54" s="11">
        <f>'Core Indicators'!GD54</f>
        <v>2</v>
      </c>
      <c r="AD54" s="11">
        <f>'Core Indicators'!GL54</f>
        <v>2</v>
      </c>
      <c r="AE54" s="11">
        <f>'Core Indicators'!GT54</f>
        <v>2</v>
      </c>
      <c r="AF54" s="11">
        <f>'Core Indicators'!HB54</f>
        <v>2</v>
      </c>
      <c r="AG54" s="11">
        <f t="shared" si="27"/>
        <v>2</v>
      </c>
      <c r="AH54" s="11">
        <f>'Core Indicators'!HJ54</f>
        <v>2</v>
      </c>
      <c r="AI54" s="11">
        <f>'Core Indicators'!HR54</f>
        <v>2</v>
      </c>
      <c r="AJ54" s="11">
        <f t="shared" si="28"/>
        <v>2</v>
      </c>
      <c r="AK54" s="11">
        <f>'Core Indicators'!HZ54</f>
        <v>2</v>
      </c>
      <c r="AL54" s="11">
        <f>'Core Indicators'!IH54</f>
        <v>2</v>
      </c>
      <c r="AM54" s="11">
        <f>'Core Indicators'!IP54</f>
        <v>2</v>
      </c>
      <c r="AN54" s="11">
        <f t="shared" si="29"/>
        <v>2</v>
      </c>
    </row>
    <row r="55" spans="1:40" x14ac:dyDescent="0.35">
      <c r="A55" s="227" t="str">
        <f>Lists!C:C</f>
        <v>KEN001</v>
      </c>
      <c r="B55" s="182">
        <f t="shared" si="15"/>
        <v>2.5</v>
      </c>
      <c r="C55" s="183">
        <f t="shared" si="16"/>
        <v>0</v>
      </c>
      <c r="D55" s="228">
        <f t="shared" si="17"/>
        <v>2.7</v>
      </c>
      <c r="E55" s="227">
        <f>'Core Indicators'!R55</f>
        <v>1</v>
      </c>
      <c r="F55" s="227">
        <f>'Core Indicators'!Z55</f>
        <v>3</v>
      </c>
      <c r="G55" s="183">
        <f t="shared" si="18"/>
        <v>2.1</v>
      </c>
      <c r="H55" s="227">
        <f>'Core Indicators'!AH55</f>
        <v>3</v>
      </c>
      <c r="I55" s="227">
        <f>'Core Indicators'!AP55</f>
        <v>3</v>
      </c>
      <c r="J55" s="227">
        <f>'Core Indicators'!BN55</f>
        <v>3</v>
      </c>
      <c r="K55" s="227">
        <f t="shared" si="19"/>
        <v>3</v>
      </c>
      <c r="L55" s="182">
        <f t="shared" si="20"/>
        <v>3</v>
      </c>
      <c r="M55" s="228">
        <f t="shared" si="21"/>
        <v>3</v>
      </c>
      <c r="N55" s="229">
        <f>'Core Indicators'!DJ55</f>
        <v>3</v>
      </c>
      <c r="O55" s="229">
        <f>'Core Indicators'!DR55</f>
        <v>3</v>
      </c>
      <c r="P55" s="229">
        <f>'Core Indicators'!DZ55</f>
        <v>3</v>
      </c>
      <c r="Q55" s="229">
        <f>'Core Indicators'!EH55</f>
        <v>3</v>
      </c>
      <c r="R55" s="229">
        <f>'Core Indicators'!EP55</f>
        <v>3</v>
      </c>
      <c r="S55" s="183">
        <f t="shared" si="22"/>
        <v>1.7</v>
      </c>
      <c r="T55" s="183">
        <f t="shared" si="23"/>
        <v>1.3333333333333333</v>
      </c>
      <c r="U55" s="227">
        <v>1</v>
      </c>
      <c r="V55" s="227">
        <v>1</v>
      </c>
      <c r="W55" s="227">
        <f>'Core Indicators'!EX55</f>
        <v>3</v>
      </c>
      <c r="X55" s="183">
        <f t="shared" si="24"/>
        <v>2</v>
      </c>
      <c r="Y55" s="227">
        <v>1</v>
      </c>
      <c r="Z55" s="183">
        <f t="shared" si="25"/>
        <v>2</v>
      </c>
      <c r="AA55" s="227">
        <f>'Core Indicators'!FF55</f>
        <v>2</v>
      </c>
      <c r="AB55" s="227">
        <f t="shared" si="26"/>
        <v>2</v>
      </c>
      <c r="AC55" s="11">
        <f>'Core Indicators'!GD55</f>
        <v>2</v>
      </c>
      <c r="AD55" s="11">
        <f>'Core Indicators'!GL55</f>
        <v>2</v>
      </c>
      <c r="AE55" s="11">
        <f>'Core Indicators'!GT55</f>
        <v>2</v>
      </c>
      <c r="AF55" s="11">
        <f>'Core Indicators'!HB55</f>
        <v>2</v>
      </c>
      <c r="AG55" s="11">
        <f t="shared" si="27"/>
        <v>2</v>
      </c>
      <c r="AH55" s="11">
        <f>'Core Indicators'!HJ55</f>
        <v>2</v>
      </c>
      <c r="AI55" s="11">
        <f>'Core Indicators'!HR55</f>
        <v>2</v>
      </c>
      <c r="AJ55" s="11">
        <f t="shared" si="28"/>
        <v>2</v>
      </c>
      <c r="AK55" s="11">
        <f>'Core Indicators'!HZ55</f>
        <v>2</v>
      </c>
      <c r="AL55" s="11">
        <f>'Core Indicators'!IH55</f>
        <v>2</v>
      </c>
      <c r="AM55" s="11">
        <f>'Core Indicators'!IP55</f>
        <v>2</v>
      </c>
      <c r="AN55" s="11">
        <f t="shared" si="29"/>
        <v>2</v>
      </c>
    </row>
    <row r="56" spans="1:40" x14ac:dyDescent="0.35">
      <c r="A56" s="227" t="str">
        <f>Lists!C:C</f>
        <v>KEN002</v>
      </c>
      <c r="B56" s="182">
        <f t="shared" si="15"/>
        <v>1.8</v>
      </c>
      <c r="C56" s="183">
        <f t="shared" si="16"/>
        <v>1</v>
      </c>
      <c r="D56" s="228">
        <f t="shared" si="17"/>
        <v>2</v>
      </c>
      <c r="E56" s="227">
        <f>'Core Indicators'!R56</f>
        <v>2</v>
      </c>
      <c r="F56" s="227">
        <f>'Core Indicators'!Z56</f>
        <v>2</v>
      </c>
      <c r="G56" s="183">
        <f t="shared" si="18"/>
        <v>2</v>
      </c>
      <c r="H56" s="227">
        <f>'Core Indicators'!AH56</f>
        <v>2</v>
      </c>
      <c r="I56" s="227">
        <f>'Core Indicators'!AP56</f>
        <v>2</v>
      </c>
      <c r="J56" s="227" t="str">
        <f>'Core Indicators'!BN56</f>
        <v>x</v>
      </c>
      <c r="K56" s="227">
        <f t="shared" si="19"/>
        <v>2</v>
      </c>
      <c r="L56" s="182">
        <f t="shared" si="20"/>
        <v>2</v>
      </c>
      <c r="M56" s="228">
        <f t="shared" si="21"/>
        <v>2</v>
      </c>
      <c r="N56" s="229">
        <f>'Core Indicators'!DJ56</f>
        <v>2</v>
      </c>
      <c r="O56" s="229">
        <f>'Core Indicators'!DR56</f>
        <v>2</v>
      </c>
      <c r="P56" s="229">
        <f>'Core Indicators'!DZ56</f>
        <v>2</v>
      </c>
      <c r="Q56" s="229" t="str">
        <f>'Core Indicators'!EH56</f>
        <v>x</v>
      </c>
      <c r="R56" s="229" t="str">
        <f>'Core Indicators'!EP56</f>
        <v>x</v>
      </c>
      <c r="S56" s="183">
        <f t="shared" si="22"/>
        <v>1.4</v>
      </c>
      <c r="T56" s="183">
        <f t="shared" si="23"/>
        <v>1.3333333333333333</v>
      </c>
      <c r="U56" s="227">
        <v>1</v>
      </c>
      <c r="V56" s="227">
        <v>1</v>
      </c>
      <c r="W56" s="227">
        <f>'Core Indicators'!EX56</f>
        <v>3</v>
      </c>
      <c r="X56" s="183">
        <f t="shared" si="24"/>
        <v>2</v>
      </c>
      <c r="Y56" s="227">
        <v>1</v>
      </c>
      <c r="Z56" s="183">
        <f t="shared" si="25"/>
        <v>1.5</v>
      </c>
      <c r="AA56" s="227">
        <f>'Core Indicators'!FF56</f>
        <v>1</v>
      </c>
      <c r="AB56" s="227">
        <f t="shared" si="26"/>
        <v>2</v>
      </c>
      <c r="AC56" s="11">
        <f>'Core Indicators'!GD56</f>
        <v>2</v>
      </c>
      <c r="AD56" s="11">
        <f>'Core Indicators'!GL56</f>
        <v>2</v>
      </c>
      <c r="AE56" s="11">
        <f>'Core Indicators'!GT56</f>
        <v>2</v>
      </c>
      <c r="AF56" s="11">
        <f>'Core Indicators'!HB56</f>
        <v>2</v>
      </c>
      <c r="AG56" s="11">
        <f t="shared" si="27"/>
        <v>2</v>
      </c>
      <c r="AH56" s="11">
        <f>'Core Indicators'!HJ56</f>
        <v>2</v>
      </c>
      <c r="AI56" s="11">
        <f>'Core Indicators'!HR56</f>
        <v>2</v>
      </c>
      <c r="AJ56" s="11">
        <f t="shared" si="28"/>
        <v>2</v>
      </c>
      <c r="AK56" s="11">
        <f>'Core Indicators'!HZ56</f>
        <v>2</v>
      </c>
      <c r="AL56" s="11">
        <f>'Core Indicators'!IH56</f>
        <v>2</v>
      </c>
      <c r="AM56" s="11">
        <f>'Core Indicators'!IP56</f>
        <v>2</v>
      </c>
      <c r="AN56" s="11">
        <f t="shared" si="29"/>
        <v>2</v>
      </c>
    </row>
    <row r="57" spans="1:40" x14ac:dyDescent="0.35">
      <c r="A57" s="227" t="str">
        <f>Lists!C:C</f>
        <v>KEN003</v>
      </c>
      <c r="B57" s="182">
        <f t="shared" si="15"/>
        <v>2.4</v>
      </c>
      <c r="C57" s="183">
        <f t="shared" si="16"/>
        <v>1</v>
      </c>
      <c r="D57" s="228">
        <f t="shared" si="17"/>
        <v>2.5</v>
      </c>
      <c r="E57" s="227">
        <f>'Core Indicators'!R57</f>
        <v>2</v>
      </c>
      <c r="F57" s="227">
        <f>'Core Indicators'!Z57</f>
        <v>3</v>
      </c>
      <c r="G57" s="183">
        <f t="shared" si="18"/>
        <v>2.5</v>
      </c>
      <c r="H57" s="227">
        <f>'Core Indicators'!AH57</f>
        <v>3</v>
      </c>
      <c r="I57" s="227">
        <f>'Core Indicators'!AP57</f>
        <v>2</v>
      </c>
      <c r="J57" s="227" t="str">
        <f>'Core Indicators'!BN57</f>
        <v>x</v>
      </c>
      <c r="K57" s="227">
        <f t="shared" si="19"/>
        <v>2</v>
      </c>
      <c r="L57" s="182">
        <f t="shared" si="20"/>
        <v>2.5</v>
      </c>
      <c r="M57" s="228">
        <f t="shared" si="21"/>
        <v>2.8</v>
      </c>
      <c r="N57" s="229">
        <f>'Core Indicators'!DJ57</f>
        <v>3</v>
      </c>
      <c r="O57" s="229">
        <f>'Core Indicators'!DR57</f>
        <v>3</v>
      </c>
      <c r="P57" s="229">
        <f>'Core Indicators'!DZ57</f>
        <v>3</v>
      </c>
      <c r="Q57" s="229">
        <f>'Core Indicators'!EH57</f>
        <v>3</v>
      </c>
      <c r="R57" s="229">
        <f>'Core Indicators'!EP57</f>
        <v>2</v>
      </c>
      <c r="S57" s="183">
        <f t="shared" si="22"/>
        <v>1.7</v>
      </c>
      <c r="T57" s="183">
        <f t="shared" si="23"/>
        <v>1.3333333333333333</v>
      </c>
      <c r="U57" s="227">
        <v>1</v>
      </c>
      <c r="V57" s="227">
        <v>1</v>
      </c>
      <c r="W57" s="227">
        <f>'Core Indicators'!EX57</f>
        <v>3</v>
      </c>
      <c r="X57" s="183">
        <f t="shared" si="24"/>
        <v>2</v>
      </c>
      <c r="Y57" s="227">
        <v>1</v>
      </c>
      <c r="Z57" s="183">
        <f t="shared" si="25"/>
        <v>2</v>
      </c>
      <c r="AA57" s="227">
        <f>'Core Indicators'!FF57</f>
        <v>2</v>
      </c>
      <c r="AB57" s="227">
        <f t="shared" si="26"/>
        <v>2</v>
      </c>
      <c r="AC57" s="11">
        <f>'Core Indicators'!GD57</f>
        <v>2</v>
      </c>
      <c r="AD57" s="11">
        <f>'Core Indicators'!GL57</f>
        <v>2</v>
      </c>
      <c r="AE57" s="11">
        <f>'Core Indicators'!GT57</f>
        <v>2</v>
      </c>
      <c r="AF57" s="11">
        <f>'Core Indicators'!HB57</f>
        <v>2</v>
      </c>
      <c r="AG57" s="11">
        <f t="shared" si="27"/>
        <v>2</v>
      </c>
      <c r="AH57" s="11">
        <f>'Core Indicators'!HJ57</f>
        <v>2</v>
      </c>
      <c r="AI57" s="11">
        <f>'Core Indicators'!HR57</f>
        <v>2</v>
      </c>
      <c r="AJ57" s="11">
        <f t="shared" si="28"/>
        <v>2</v>
      </c>
      <c r="AK57" s="11">
        <f>'Core Indicators'!HZ57</f>
        <v>2</v>
      </c>
      <c r="AL57" s="11">
        <f>'Core Indicators'!IH57</f>
        <v>2</v>
      </c>
      <c r="AM57" s="11">
        <f>'Core Indicators'!IP57</f>
        <v>2</v>
      </c>
      <c r="AN57" s="11">
        <f t="shared" si="29"/>
        <v>2</v>
      </c>
    </row>
    <row r="58" spans="1:40" x14ac:dyDescent="0.35">
      <c r="A58" s="227" t="str">
        <f>Lists!C:C</f>
        <v>LBN002</v>
      </c>
      <c r="B58" s="182">
        <f t="shared" si="15"/>
        <v>1.7</v>
      </c>
      <c r="C58" s="183">
        <f t="shared" si="16"/>
        <v>0</v>
      </c>
      <c r="D58" s="228">
        <f t="shared" si="17"/>
        <v>1.8</v>
      </c>
      <c r="E58" s="227">
        <f>'Core Indicators'!R58</f>
        <v>1</v>
      </c>
      <c r="F58" s="227">
        <f>'Core Indicators'!Z58</f>
        <v>1</v>
      </c>
      <c r="G58" s="183">
        <f t="shared" si="18"/>
        <v>1</v>
      </c>
      <c r="H58" s="227">
        <f>'Core Indicators'!AH58</f>
        <v>3</v>
      </c>
      <c r="I58" s="227">
        <f>'Core Indicators'!AP58</f>
        <v>1</v>
      </c>
      <c r="J58" s="227">
        <f>'Core Indicators'!BN58</f>
        <v>1</v>
      </c>
      <c r="K58" s="227">
        <f t="shared" si="19"/>
        <v>1</v>
      </c>
      <c r="L58" s="182">
        <f t="shared" si="20"/>
        <v>2.1</v>
      </c>
      <c r="M58" s="228">
        <f t="shared" si="21"/>
        <v>2</v>
      </c>
      <c r="N58" s="229">
        <f>'Core Indicators'!DJ58</f>
        <v>2</v>
      </c>
      <c r="O58" s="229">
        <f>'Core Indicators'!DR58</f>
        <v>2</v>
      </c>
      <c r="P58" s="229">
        <f>'Core Indicators'!DZ58</f>
        <v>2</v>
      </c>
      <c r="Q58" s="229">
        <f>'Core Indicators'!EH58</f>
        <v>2</v>
      </c>
      <c r="R58" s="229">
        <f>'Core Indicators'!EP58</f>
        <v>2</v>
      </c>
      <c r="S58" s="183">
        <f t="shared" si="22"/>
        <v>1.3</v>
      </c>
      <c r="T58" s="183">
        <f t="shared" si="23"/>
        <v>1</v>
      </c>
      <c r="U58" s="227">
        <v>1</v>
      </c>
      <c r="V58" s="227">
        <v>1</v>
      </c>
      <c r="W58" s="227">
        <f>'Core Indicators'!EX58</f>
        <v>1</v>
      </c>
      <c r="X58" s="183">
        <f t="shared" si="24"/>
        <v>1</v>
      </c>
      <c r="Y58" s="227">
        <v>1</v>
      </c>
      <c r="Z58" s="183">
        <f t="shared" si="25"/>
        <v>1.5</v>
      </c>
      <c r="AA58" s="227">
        <f>'Core Indicators'!FF58</f>
        <v>1</v>
      </c>
      <c r="AB58" s="227">
        <f t="shared" si="26"/>
        <v>2</v>
      </c>
      <c r="AC58" s="11">
        <f>'Core Indicators'!GD58</f>
        <v>2</v>
      </c>
      <c r="AD58" s="11">
        <f>'Core Indicators'!GL58</f>
        <v>2</v>
      </c>
      <c r="AE58" s="11">
        <f>'Core Indicators'!GT58</f>
        <v>2</v>
      </c>
      <c r="AF58" s="11">
        <f>'Core Indicators'!HB58</f>
        <v>2</v>
      </c>
      <c r="AG58" s="11">
        <f t="shared" si="27"/>
        <v>2</v>
      </c>
      <c r="AH58" s="11">
        <f>'Core Indicators'!HJ58</f>
        <v>2</v>
      </c>
      <c r="AI58" s="11">
        <f>'Core Indicators'!HR58</f>
        <v>2</v>
      </c>
      <c r="AJ58" s="11">
        <f t="shared" si="28"/>
        <v>2</v>
      </c>
      <c r="AK58" s="11">
        <f>'Core Indicators'!HZ58</f>
        <v>2</v>
      </c>
      <c r="AL58" s="11">
        <f>'Core Indicators'!IH58</f>
        <v>2</v>
      </c>
      <c r="AM58" s="11">
        <f>'Core Indicators'!IP58</f>
        <v>2</v>
      </c>
      <c r="AN58" s="11">
        <f t="shared" si="29"/>
        <v>2</v>
      </c>
    </row>
    <row r="59" spans="1:40" x14ac:dyDescent="0.35">
      <c r="A59" s="227" t="str">
        <f>Lists!C:C</f>
        <v>LBN006</v>
      </c>
      <c r="B59" s="182">
        <f t="shared" si="15"/>
        <v>1.6</v>
      </c>
      <c r="C59" s="183">
        <f t="shared" si="16"/>
        <v>0</v>
      </c>
      <c r="D59" s="228">
        <f t="shared" si="17"/>
        <v>1</v>
      </c>
      <c r="E59" s="227">
        <f>'Core Indicators'!R59</f>
        <v>1</v>
      </c>
      <c r="F59" s="227">
        <f>'Core Indicators'!Z59</f>
        <v>1</v>
      </c>
      <c r="G59" s="183">
        <f t="shared" si="18"/>
        <v>1</v>
      </c>
      <c r="H59" s="227">
        <f>'Core Indicators'!AH59</f>
        <v>1</v>
      </c>
      <c r="I59" s="227">
        <f>'Core Indicators'!AP59</f>
        <v>1</v>
      </c>
      <c r="J59" s="227">
        <f>'Core Indicators'!BN59</f>
        <v>1</v>
      </c>
      <c r="K59" s="227">
        <f t="shared" si="19"/>
        <v>1</v>
      </c>
      <c r="L59" s="182">
        <f t="shared" si="20"/>
        <v>1</v>
      </c>
      <c r="M59" s="228">
        <f t="shared" si="21"/>
        <v>2</v>
      </c>
      <c r="N59" s="229">
        <f>'Core Indicators'!DJ59</f>
        <v>2</v>
      </c>
      <c r="O59" s="229">
        <f>'Core Indicators'!DR59</f>
        <v>2</v>
      </c>
      <c r="P59" s="229">
        <f>'Core Indicators'!DZ59</f>
        <v>2</v>
      </c>
      <c r="Q59" s="229">
        <f>'Core Indicators'!EH59</f>
        <v>2</v>
      </c>
      <c r="R59" s="229">
        <f>'Core Indicators'!EP59</f>
        <v>2</v>
      </c>
      <c r="S59" s="183">
        <f t="shared" si="22"/>
        <v>1.3</v>
      </c>
      <c r="T59" s="183">
        <f t="shared" si="23"/>
        <v>1</v>
      </c>
      <c r="U59" s="227">
        <v>1</v>
      </c>
      <c r="V59" s="227">
        <v>1</v>
      </c>
      <c r="W59" s="227">
        <f>'Core Indicators'!EX59</f>
        <v>1</v>
      </c>
      <c r="X59" s="183">
        <f t="shared" si="24"/>
        <v>1</v>
      </c>
      <c r="Y59" s="227">
        <v>1</v>
      </c>
      <c r="Z59" s="183">
        <f t="shared" si="25"/>
        <v>1.5</v>
      </c>
      <c r="AA59" s="227">
        <f>'Core Indicators'!FF59</f>
        <v>1</v>
      </c>
      <c r="AB59" s="227">
        <f t="shared" si="26"/>
        <v>2</v>
      </c>
      <c r="AC59" s="11">
        <f>'Core Indicators'!GD59</f>
        <v>2</v>
      </c>
      <c r="AD59" s="11">
        <f>'Core Indicators'!GL59</f>
        <v>2</v>
      </c>
      <c r="AE59" s="11">
        <f>'Core Indicators'!GT59</f>
        <v>2</v>
      </c>
      <c r="AF59" s="11">
        <f>'Core Indicators'!HB59</f>
        <v>2</v>
      </c>
      <c r="AG59" s="11">
        <f t="shared" si="27"/>
        <v>2</v>
      </c>
      <c r="AH59" s="11">
        <f>'Core Indicators'!HJ59</f>
        <v>2</v>
      </c>
      <c r="AI59" s="11">
        <f>'Core Indicators'!HR59</f>
        <v>2</v>
      </c>
      <c r="AJ59" s="11">
        <f t="shared" si="28"/>
        <v>2</v>
      </c>
      <c r="AK59" s="11">
        <f>'Core Indicators'!HZ59</f>
        <v>2</v>
      </c>
      <c r="AL59" s="11">
        <f>'Core Indicators'!IH59</f>
        <v>2</v>
      </c>
      <c r="AM59" s="11">
        <f>'Core Indicators'!IP59</f>
        <v>2</v>
      </c>
      <c r="AN59" s="11">
        <f t="shared" si="29"/>
        <v>2</v>
      </c>
    </row>
    <row r="60" spans="1:40" x14ac:dyDescent="0.35">
      <c r="A60" s="227" t="str">
        <f>Lists!C:C</f>
        <v>LBY002</v>
      </c>
      <c r="B60" s="182">
        <f t="shared" si="15"/>
        <v>1.1000000000000001</v>
      </c>
      <c r="C60" s="183">
        <f t="shared" si="16"/>
        <v>0</v>
      </c>
      <c r="D60" s="228">
        <f t="shared" si="17"/>
        <v>1.2</v>
      </c>
      <c r="E60" s="227">
        <f>'Core Indicators'!R60</f>
        <v>1</v>
      </c>
      <c r="F60" s="227">
        <f>'Core Indicators'!Z60</f>
        <v>1</v>
      </c>
      <c r="G60" s="183">
        <f t="shared" si="18"/>
        <v>1</v>
      </c>
      <c r="H60" s="227">
        <f>'Core Indicators'!AH60</f>
        <v>1</v>
      </c>
      <c r="I60" s="227">
        <f>'Core Indicators'!AP60</f>
        <v>1</v>
      </c>
      <c r="J60" s="227">
        <f>'Core Indicators'!BN60</f>
        <v>2</v>
      </c>
      <c r="K60" s="227">
        <f t="shared" si="19"/>
        <v>1.5</v>
      </c>
      <c r="L60" s="182">
        <f t="shared" si="20"/>
        <v>1.3</v>
      </c>
      <c r="M60" s="228">
        <f t="shared" si="21"/>
        <v>1</v>
      </c>
      <c r="N60" s="229">
        <f>'Core Indicators'!DJ60</f>
        <v>1</v>
      </c>
      <c r="O60" s="229">
        <f>'Core Indicators'!DR60</f>
        <v>1</v>
      </c>
      <c r="P60" s="229">
        <f>'Core Indicators'!DZ60</f>
        <v>1</v>
      </c>
      <c r="Q60" s="229" t="str">
        <f>'Core Indicators'!EH60</f>
        <v>x</v>
      </c>
      <c r="R60" s="229" t="str">
        <f>'Core Indicators'!EP60</f>
        <v>x</v>
      </c>
      <c r="S60" s="183">
        <f t="shared" si="22"/>
        <v>1.3</v>
      </c>
      <c r="T60" s="183">
        <f t="shared" si="23"/>
        <v>1.1666666666666667</v>
      </c>
      <c r="U60" s="227">
        <v>1</v>
      </c>
      <c r="V60" s="227">
        <v>1</v>
      </c>
      <c r="W60" s="227">
        <f>'Core Indicators'!EX60</f>
        <v>2</v>
      </c>
      <c r="X60" s="183">
        <f t="shared" si="24"/>
        <v>1.5</v>
      </c>
      <c r="Y60" s="227">
        <v>1</v>
      </c>
      <c r="Z60" s="183">
        <f t="shared" si="25"/>
        <v>1.5</v>
      </c>
      <c r="AA60" s="227">
        <f>'Core Indicators'!FF60</f>
        <v>1</v>
      </c>
      <c r="AB60" s="227">
        <f t="shared" si="26"/>
        <v>2</v>
      </c>
      <c r="AC60" s="11">
        <f>'Core Indicators'!GD60</f>
        <v>2</v>
      </c>
      <c r="AD60" s="11">
        <f>'Core Indicators'!GL60</f>
        <v>2</v>
      </c>
      <c r="AE60" s="11">
        <f>'Core Indicators'!GT60</f>
        <v>2</v>
      </c>
      <c r="AF60" s="11">
        <f>'Core Indicators'!HB60</f>
        <v>2</v>
      </c>
      <c r="AG60" s="11">
        <f t="shared" si="27"/>
        <v>2</v>
      </c>
      <c r="AH60" s="11">
        <f>'Core Indicators'!HJ60</f>
        <v>2</v>
      </c>
      <c r="AI60" s="11">
        <f>'Core Indicators'!HR60</f>
        <v>2</v>
      </c>
      <c r="AJ60" s="11">
        <f t="shared" si="28"/>
        <v>2</v>
      </c>
      <c r="AK60" s="11">
        <f>'Core Indicators'!HZ60</f>
        <v>2</v>
      </c>
      <c r="AL60" s="11">
        <f>'Core Indicators'!IH60</f>
        <v>2</v>
      </c>
      <c r="AM60" s="11">
        <f>'Core Indicators'!IP60</f>
        <v>2</v>
      </c>
      <c r="AN60" s="11">
        <f t="shared" si="29"/>
        <v>2</v>
      </c>
    </row>
    <row r="61" spans="1:40" x14ac:dyDescent="0.35">
      <c r="A61" s="227" t="str">
        <f>Lists!C:C</f>
        <v>LBY004</v>
      </c>
      <c r="B61" s="182">
        <f t="shared" si="15"/>
        <v>1.7</v>
      </c>
      <c r="C61" s="183">
        <f t="shared" si="16"/>
        <v>0</v>
      </c>
      <c r="D61" s="228">
        <f t="shared" si="17"/>
        <v>1.8</v>
      </c>
      <c r="E61" s="227">
        <f>'Core Indicators'!R61</f>
        <v>1</v>
      </c>
      <c r="F61" s="227">
        <f>'Core Indicators'!Z61</f>
        <v>2</v>
      </c>
      <c r="G61" s="183">
        <f t="shared" si="18"/>
        <v>1.5</v>
      </c>
      <c r="H61" s="227">
        <f>'Core Indicators'!AH61</f>
        <v>2</v>
      </c>
      <c r="I61" s="227">
        <f>'Core Indicators'!AP61</f>
        <v>2</v>
      </c>
      <c r="J61" s="227">
        <f>'Core Indicators'!BN61</f>
        <v>2</v>
      </c>
      <c r="K61" s="227">
        <f t="shared" si="19"/>
        <v>2</v>
      </c>
      <c r="L61" s="182">
        <f t="shared" si="20"/>
        <v>2</v>
      </c>
      <c r="M61" s="228">
        <f t="shared" si="21"/>
        <v>2</v>
      </c>
      <c r="N61" s="229">
        <f>'Core Indicators'!DJ61</f>
        <v>2</v>
      </c>
      <c r="O61" s="229">
        <f>'Core Indicators'!DR61</f>
        <v>2</v>
      </c>
      <c r="P61" s="229">
        <f>'Core Indicators'!DZ61</f>
        <v>2</v>
      </c>
      <c r="Q61" s="229">
        <f>'Core Indicators'!EH61</f>
        <v>2</v>
      </c>
      <c r="R61" s="229" t="str">
        <f>'Core Indicators'!EP61</f>
        <v>x</v>
      </c>
      <c r="S61" s="183">
        <f t="shared" si="22"/>
        <v>1.3</v>
      </c>
      <c r="T61" s="183">
        <f t="shared" si="23"/>
        <v>1.1666666666666667</v>
      </c>
      <c r="U61" s="227">
        <v>1</v>
      </c>
      <c r="V61" s="227">
        <v>1</v>
      </c>
      <c r="W61" s="227">
        <f>'Core Indicators'!EX61</f>
        <v>2</v>
      </c>
      <c r="X61" s="183">
        <f t="shared" si="24"/>
        <v>1.5</v>
      </c>
      <c r="Y61" s="227">
        <v>1</v>
      </c>
      <c r="Z61" s="183">
        <f t="shared" si="25"/>
        <v>1.5</v>
      </c>
      <c r="AA61" s="227">
        <f>'Core Indicators'!FF61</f>
        <v>1</v>
      </c>
      <c r="AB61" s="227">
        <f t="shared" si="26"/>
        <v>2</v>
      </c>
      <c r="AC61" s="11">
        <f>'Core Indicators'!GD61</f>
        <v>2</v>
      </c>
      <c r="AD61" s="11">
        <f>'Core Indicators'!GL61</f>
        <v>2</v>
      </c>
      <c r="AE61" s="11">
        <f>'Core Indicators'!GT61</f>
        <v>2</v>
      </c>
      <c r="AF61" s="11">
        <f>'Core Indicators'!HB61</f>
        <v>2</v>
      </c>
      <c r="AG61" s="11">
        <f t="shared" si="27"/>
        <v>2</v>
      </c>
      <c r="AH61" s="11">
        <f>'Core Indicators'!HJ61</f>
        <v>2</v>
      </c>
      <c r="AI61" s="11">
        <f>'Core Indicators'!HR61</f>
        <v>2</v>
      </c>
      <c r="AJ61" s="11">
        <f t="shared" si="28"/>
        <v>2</v>
      </c>
      <c r="AK61" s="11">
        <f>'Core Indicators'!HZ61</f>
        <v>2</v>
      </c>
      <c r="AL61" s="11">
        <f>'Core Indicators'!IH61</f>
        <v>2</v>
      </c>
      <c r="AM61" s="11">
        <f>'Core Indicators'!IP61</f>
        <v>2</v>
      </c>
      <c r="AN61" s="11">
        <f t="shared" si="29"/>
        <v>2</v>
      </c>
    </row>
    <row r="62" spans="1:40" x14ac:dyDescent="0.35">
      <c r="A62" s="227" t="str">
        <f>Lists!C:C</f>
        <v>LBY005</v>
      </c>
      <c r="B62" s="182">
        <f t="shared" si="15"/>
        <v>1.1000000000000001</v>
      </c>
      <c r="C62" s="183">
        <f t="shared" si="16"/>
        <v>0</v>
      </c>
      <c r="D62" s="228">
        <f t="shared" si="17"/>
        <v>1.2</v>
      </c>
      <c r="E62" s="227">
        <f>'Core Indicators'!R62</f>
        <v>1</v>
      </c>
      <c r="F62" s="227">
        <f>'Core Indicators'!Z62</f>
        <v>1</v>
      </c>
      <c r="G62" s="183">
        <f t="shared" si="18"/>
        <v>1</v>
      </c>
      <c r="H62" s="227">
        <f>'Core Indicators'!AH62</f>
        <v>1</v>
      </c>
      <c r="I62" s="227">
        <f>'Core Indicators'!AP62</f>
        <v>1</v>
      </c>
      <c r="J62" s="227">
        <f>'Core Indicators'!BN62</f>
        <v>2</v>
      </c>
      <c r="K62" s="227">
        <f t="shared" si="19"/>
        <v>1.5</v>
      </c>
      <c r="L62" s="182">
        <f t="shared" si="20"/>
        <v>1.3</v>
      </c>
      <c r="M62" s="228">
        <f t="shared" si="21"/>
        <v>1</v>
      </c>
      <c r="N62" s="229">
        <f>'Core Indicators'!DJ62</f>
        <v>1</v>
      </c>
      <c r="O62" s="229">
        <f>'Core Indicators'!DR62</f>
        <v>1</v>
      </c>
      <c r="P62" s="229">
        <f>'Core Indicators'!DZ62</f>
        <v>1</v>
      </c>
      <c r="Q62" s="229">
        <f>'Core Indicators'!EH62</f>
        <v>1</v>
      </c>
      <c r="R62" s="229" t="str">
        <f>'Core Indicators'!EP62</f>
        <v>x</v>
      </c>
      <c r="S62" s="183">
        <f t="shared" si="22"/>
        <v>1.3</v>
      </c>
      <c r="T62" s="183">
        <f t="shared" si="23"/>
        <v>1.1666666666666667</v>
      </c>
      <c r="U62" s="227">
        <v>1</v>
      </c>
      <c r="V62" s="227">
        <v>1</v>
      </c>
      <c r="W62" s="227">
        <f>'Core Indicators'!EX62</f>
        <v>2</v>
      </c>
      <c r="X62" s="183">
        <f t="shared" si="24"/>
        <v>1.5</v>
      </c>
      <c r="Y62" s="227">
        <v>1</v>
      </c>
      <c r="Z62" s="183">
        <f t="shared" si="25"/>
        <v>1.5</v>
      </c>
      <c r="AA62" s="227">
        <f>'Core Indicators'!FF62</f>
        <v>1</v>
      </c>
      <c r="AB62" s="227">
        <f t="shared" si="26"/>
        <v>2</v>
      </c>
      <c r="AC62" s="11">
        <f>'Core Indicators'!GD62</f>
        <v>2</v>
      </c>
      <c r="AD62" s="11">
        <f>'Core Indicators'!GL62</f>
        <v>2</v>
      </c>
      <c r="AE62" s="11">
        <f>'Core Indicators'!GT62</f>
        <v>2</v>
      </c>
      <c r="AF62" s="11">
        <f>'Core Indicators'!HB62</f>
        <v>2</v>
      </c>
      <c r="AG62" s="11">
        <f t="shared" si="27"/>
        <v>2</v>
      </c>
      <c r="AH62" s="11">
        <f>'Core Indicators'!HJ62</f>
        <v>2</v>
      </c>
      <c r="AI62" s="11">
        <f>'Core Indicators'!HR62</f>
        <v>2</v>
      </c>
      <c r="AJ62" s="11">
        <f t="shared" si="28"/>
        <v>2</v>
      </c>
      <c r="AK62" s="11">
        <f>'Core Indicators'!HZ62</f>
        <v>2</v>
      </c>
      <c r="AL62" s="11">
        <f>'Core Indicators'!IH62</f>
        <v>2</v>
      </c>
      <c r="AM62" s="11">
        <f>'Core Indicators'!IP62</f>
        <v>2</v>
      </c>
      <c r="AN62" s="11">
        <f t="shared" si="29"/>
        <v>2</v>
      </c>
    </row>
    <row r="63" spans="1:40" x14ac:dyDescent="0.35">
      <c r="A63" s="227" t="str">
        <f>Lists!C:C</f>
        <v>LSO004</v>
      </c>
      <c r="B63" s="182">
        <f t="shared" si="15"/>
        <v>1.9</v>
      </c>
      <c r="C63" s="183">
        <f t="shared" si="16"/>
        <v>3</v>
      </c>
      <c r="D63" s="228">
        <f t="shared" si="17"/>
        <v>2</v>
      </c>
      <c r="E63" s="227">
        <f>'Core Indicators'!R63</f>
        <v>2</v>
      </c>
      <c r="F63" s="227">
        <f>'Core Indicators'!Z63</f>
        <v>2</v>
      </c>
      <c r="G63" s="183">
        <f t="shared" si="18"/>
        <v>2</v>
      </c>
      <c r="H63" s="227">
        <f>'Core Indicators'!AH63</f>
        <v>2</v>
      </c>
      <c r="I63" s="227" t="str">
        <f>'Core Indicators'!AP63</f>
        <v>x</v>
      </c>
      <c r="J63" s="227" t="str">
        <f>'Core Indicators'!BN63</f>
        <v>x</v>
      </c>
      <c r="K63" s="227" t="str">
        <f t="shared" si="19"/>
        <v>x</v>
      </c>
      <c r="L63" s="182">
        <f t="shared" si="20"/>
        <v>2</v>
      </c>
      <c r="M63" s="228">
        <f t="shared" si="21"/>
        <v>2</v>
      </c>
      <c r="N63" s="229">
        <f>'Core Indicators'!DJ63</f>
        <v>2</v>
      </c>
      <c r="O63" s="229">
        <f>'Core Indicators'!DR63</f>
        <v>2</v>
      </c>
      <c r="P63" s="229">
        <f>'Core Indicators'!DZ63</f>
        <v>2</v>
      </c>
      <c r="Q63" s="229">
        <f>'Core Indicators'!EH63</f>
        <v>2</v>
      </c>
      <c r="R63" s="229">
        <f>'Core Indicators'!EP63</f>
        <v>2</v>
      </c>
      <c r="S63" s="183">
        <f t="shared" si="22"/>
        <v>1.5</v>
      </c>
      <c r="T63" s="183">
        <f t="shared" si="23"/>
        <v>1</v>
      </c>
      <c r="U63" s="227">
        <v>1</v>
      </c>
      <c r="V63" s="227">
        <v>1</v>
      </c>
      <c r="W63" s="227" t="str">
        <f>'Core Indicators'!EX63</f>
        <v>x</v>
      </c>
      <c r="X63" s="183">
        <f t="shared" si="24"/>
        <v>1</v>
      </c>
      <c r="Y63" s="227">
        <v>1</v>
      </c>
      <c r="Z63" s="183">
        <f t="shared" si="25"/>
        <v>2</v>
      </c>
      <c r="AA63" s="227">
        <f>'Core Indicators'!FF63</f>
        <v>2</v>
      </c>
      <c r="AB63" s="227">
        <f t="shared" si="26"/>
        <v>2</v>
      </c>
      <c r="AC63" s="11">
        <f>'Core Indicators'!GD63</f>
        <v>2</v>
      </c>
      <c r="AD63" s="11">
        <f>'Core Indicators'!GL63</f>
        <v>2</v>
      </c>
      <c r="AE63" s="11">
        <f>'Core Indicators'!GT63</f>
        <v>2</v>
      </c>
      <c r="AF63" s="11">
        <f>'Core Indicators'!HB63</f>
        <v>2</v>
      </c>
      <c r="AG63" s="11">
        <f t="shared" si="27"/>
        <v>2</v>
      </c>
      <c r="AH63" s="11">
        <f>'Core Indicators'!HJ63</f>
        <v>2</v>
      </c>
      <c r="AI63" s="11">
        <f>'Core Indicators'!HR63</f>
        <v>2</v>
      </c>
      <c r="AJ63" s="11">
        <f t="shared" si="28"/>
        <v>2</v>
      </c>
      <c r="AK63" s="11">
        <f>'Core Indicators'!HZ63</f>
        <v>2</v>
      </c>
      <c r="AL63" s="11">
        <f>'Core Indicators'!IH63</f>
        <v>2</v>
      </c>
      <c r="AM63" s="11">
        <f>'Core Indicators'!IP63</f>
        <v>2</v>
      </c>
      <c r="AN63" s="11">
        <f t="shared" si="29"/>
        <v>2</v>
      </c>
    </row>
    <row r="64" spans="1:40" x14ac:dyDescent="0.35">
      <c r="A64" s="227" t="str">
        <f>Lists!C:C</f>
        <v>MAR002</v>
      </c>
      <c r="B64" s="182">
        <f t="shared" si="15"/>
        <v>1.8</v>
      </c>
      <c r="C64" s="183">
        <f t="shared" si="16"/>
        <v>0</v>
      </c>
      <c r="D64" s="228">
        <f t="shared" si="17"/>
        <v>2.2999999999999998</v>
      </c>
      <c r="E64" s="227">
        <f>'Core Indicators'!R64</f>
        <v>1</v>
      </c>
      <c r="F64" s="227">
        <f>'Core Indicators'!Z64</f>
        <v>2</v>
      </c>
      <c r="G64" s="183">
        <f t="shared" si="18"/>
        <v>1.5</v>
      </c>
      <c r="H64" s="227">
        <f>'Core Indicators'!AH64</f>
        <v>3</v>
      </c>
      <c r="I64" s="227">
        <f>'Core Indicators'!AP64</f>
        <v>1</v>
      </c>
      <c r="J64" s="227">
        <f>'Core Indicators'!BN64</f>
        <v>3</v>
      </c>
      <c r="K64" s="227">
        <f t="shared" si="19"/>
        <v>2.1</v>
      </c>
      <c r="L64" s="182">
        <f t="shared" si="20"/>
        <v>2.6</v>
      </c>
      <c r="M64" s="228">
        <f t="shared" si="21"/>
        <v>1.8</v>
      </c>
      <c r="N64" s="229">
        <f>'Core Indicators'!DJ64</f>
        <v>1</v>
      </c>
      <c r="O64" s="229">
        <f>'Core Indicators'!DR64</f>
        <v>1</v>
      </c>
      <c r="P64" s="229">
        <f>'Core Indicators'!DZ64</f>
        <v>1</v>
      </c>
      <c r="Q64" s="229">
        <f>'Core Indicators'!EH64</f>
        <v>3</v>
      </c>
      <c r="R64" s="229">
        <f>'Core Indicators'!EP64</f>
        <v>3</v>
      </c>
      <c r="S64" s="183">
        <f t="shared" si="22"/>
        <v>1.4</v>
      </c>
      <c r="T64" s="183">
        <f t="shared" si="23"/>
        <v>1.3333333333333333</v>
      </c>
      <c r="U64" s="227">
        <v>1</v>
      </c>
      <c r="V64" s="227">
        <v>1</v>
      </c>
      <c r="W64" s="227">
        <f>'Core Indicators'!EX64</f>
        <v>3</v>
      </c>
      <c r="X64" s="183">
        <f t="shared" si="24"/>
        <v>2</v>
      </c>
      <c r="Y64" s="227">
        <v>1</v>
      </c>
      <c r="Z64" s="183">
        <f t="shared" si="25"/>
        <v>1.5</v>
      </c>
      <c r="AA64" s="227">
        <f>'Core Indicators'!FF64</f>
        <v>1</v>
      </c>
      <c r="AB64" s="227">
        <f t="shared" si="26"/>
        <v>2</v>
      </c>
      <c r="AC64" s="11">
        <f>'Core Indicators'!GD64</f>
        <v>2</v>
      </c>
      <c r="AD64" s="11">
        <f>'Core Indicators'!GL64</f>
        <v>2</v>
      </c>
      <c r="AE64" s="11">
        <f>'Core Indicators'!GT64</f>
        <v>2</v>
      </c>
      <c r="AF64" s="11">
        <f>'Core Indicators'!HB64</f>
        <v>2</v>
      </c>
      <c r="AG64" s="11">
        <f t="shared" si="27"/>
        <v>2</v>
      </c>
      <c r="AH64" s="11">
        <f>'Core Indicators'!HJ64</f>
        <v>2</v>
      </c>
      <c r="AI64" s="11">
        <f>'Core Indicators'!HR64</f>
        <v>2</v>
      </c>
      <c r="AJ64" s="11">
        <f t="shared" si="28"/>
        <v>2</v>
      </c>
      <c r="AK64" s="11">
        <f>'Core Indicators'!HZ64</f>
        <v>2</v>
      </c>
      <c r="AL64" s="11">
        <f>'Core Indicators'!IH64</f>
        <v>2</v>
      </c>
      <c r="AM64" s="11">
        <f>'Core Indicators'!IP64</f>
        <v>2</v>
      </c>
      <c r="AN64" s="11">
        <f t="shared" si="29"/>
        <v>2</v>
      </c>
    </row>
    <row r="65" spans="1:40" x14ac:dyDescent="0.35">
      <c r="A65" s="227" t="str">
        <f>Lists!C:C</f>
        <v>MDA002</v>
      </c>
      <c r="B65" s="182">
        <f t="shared" si="15"/>
        <v>2.1</v>
      </c>
      <c r="C65" s="183">
        <f t="shared" si="16"/>
        <v>0</v>
      </c>
      <c r="D65" s="228">
        <f t="shared" si="17"/>
        <v>1.9</v>
      </c>
      <c r="E65" s="227">
        <f>'Core Indicators'!R65</f>
        <v>2</v>
      </c>
      <c r="F65" s="227">
        <f>'Core Indicators'!Z65</f>
        <v>2</v>
      </c>
      <c r="G65" s="183">
        <f t="shared" si="18"/>
        <v>2</v>
      </c>
      <c r="H65" s="227">
        <f>'Core Indicators'!AH65</f>
        <v>2</v>
      </c>
      <c r="I65" s="227">
        <f>'Core Indicators'!AP65</f>
        <v>1</v>
      </c>
      <c r="J65" s="227">
        <f>'Core Indicators'!BN65</f>
        <v>2</v>
      </c>
      <c r="K65" s="227">
        <f t="shared" si="19"/>
        <v>1.5</v>
      </c>
      <c r="L65" s="182">
        <f t="shared" si="20"/>
        <v>1.8</v>
      </c>
      <c r="M65" s="228">
        <f t="shared" si="21"/>
        <v>2.6</v>
      </c>
      <c r="N65" s="229">
        <f>'Core Indicators'!DJ65</f>
        <v>2</v>
      </c>
      <c r="O65" s="229">
        <f>'Core Indicators'!DR65</f>
        <v>2</v>
      </c>
      <c r="P65" s="229">
        <f>'Core Indicators'!DZ65</f>
        <v>3</v>
      </c>
      <c r="Q65" s="229">
        <f>'Core Indicators'!EH65</f>
        <v>3</v>
      </c>
      <c r="R65" s="229">
        <f>'Core Indicators'!EP65</f>
        <v>3</v>
      </c>
      <c r="S65" s="183">
        <f t="shared" si="22"/>
        <v>1.3</v>
      </c>
      <c r="T65" s="183">
        <f t="shared" si="23"/>
        <v>1.1666666666666667</v>
      </c>
      <c r="U65" s="227">
        <v>1</v>
      </c>
      <c r="V65" s="227">
        <v>1</v>
      </c>
      <c r="W65" s="227">
        <f>'Core Indicators'!EX65</f>
        <v>2</v>
      </c>
      <c r="X65" s="183">
        <f t="shared" si="24"/>
        <v>1.5</v>
      </c>
      <c r="Y65" s="227">
        <v>1</v>
      </c>
      <c r="Z65" s="183">
        <f t="shared" si="25"/>
        <v>1.5</v>
      </c>
      <c r="AA65" s="227">
        <f>'Core Indicators'!FF65</f>
        <v>1</v>
      </c>
      <c r="AB65" s="227">
        <f t="shared" si="26"/>
        <v>2</v>
      </c>
      <c r="AC65" s="11">
        <f>'Core Indicators'!GD65</f>
        <v>2</v>
      </c>
      <c r="AD65" s="11">
        <f>'Core Indicators'!GL65</f>
        <v>2</v>
      </c>
      <c r="AE65" s="11">
        <f>'Core Indicators'!GT65</f>
        <v>2</v>
      </c>
      <c r="AF65" s="11">
        <f>'Core Indicators'!HB65</f>
        <v>2</v>
      </c>
      <c r="AG65" s="11">
        <f t="shared" si="27"/>
        <v>2</v>
      </c>
      <c r="AH65" s="11">
        <f>'Core Indicators'!HJ65</f>
        <v>2</v>
      </c>
      <c r="AI65" s="11">
        <f>'Core Indicators'!HR65</f>
        <v>2</v>
      </c>
      <c r="AJ65" s="11">
        <f t="shared" si="28"/>
        <v>2</v>
      </c>
      <c r="AK65" s="11">
        <f>'Core Indicators'!HZ65</f>
        <v>2</v>
      </c>
      <c r="AL65" s="11">
        <f>'Core Indicators'!IH65</f>
        <v>2</v>
      </c>
      <c r="AM65" s="11">
        <f>'Core Indicators'!IP65</f>
        <v>2</v>
      </c>
      <c r="AN65" s="11">
        <f t="shared" si="29"/>
        <v>2</v>
      </c>
    </row>
    <row r="66" spans="1:40" x14ac:dyDescent="0.35">
      <c r="A66" s="227" t="str">
        <f>Lists!C:C</f>
        <v>MDG002</v>
      </c>
      <c r="B66" s="182">
        <f t="shared" si="15"/>
        <v>2.6</v>
      </c>
      <c r="C66" s="183">
        <f t="shared" si="16"/>
        <v>2</v>
      </c>
      <c r="D66" s="228">
        <f t="shared" si="17"/>
        <v>2.8</v>
      </c>
      <c r="E66" s="227">
        <f>'Core Indicators'!R66</f>
        <v>2</v>
      </c>
      <c r="F66" s="227">
        <f>'Core Indicators'!Z66</f>
        <v>3</v>
      </c>
      <c r="G66" s="183">
        <f t="shared" si="18"/>
        <v>2.5</v>
      </c>
      <c r="H66" s="227">
        <f>'Core Indicators'!AH66</f>
        <v>3</v>
      </c>
      <c r="I66" s="227">
        <f>'Core Indicators'!AP66</f>
        <v>3</v>
      </c>
      <c r="J66" s="227" t="str">
        <f>'Core Indicators'!BN66</f>
        <v>x</v>
      </c>
      <c r="K66" s="227">
        <f t="shared" si="19"/>
        <v>3</v>
      </c>
      <c r="L66" s="182">
        <f t="shared" si="20"/>
        <v>3</v>
      </c>
      <c r="M66" s="228">
        <f t="shared" si="21"/>
        <v>3</v>
      </c>
      <c r="N66" s="229">
        <f>'Core Indicators'!DJ66</f>
        <v>3</v>
      </c>
      <c r="O66" s="229">
        <f>'Core Indicators'!DR66</f>
        <v>3</v>
      </c>
      <c r="P66" s="229">
        <f>'Core Indicators'!DZ66</f>
        <v>3</v>
      </c>
      <c r="Q66" s="229">
        <f>'Core Indicators'!EH66</f>
        <v>3</v>
      </c>
      <c r="R66" s="229">
        <f>'Core Indicators'!EP66</f>
        <v>3</v>
      </c>
      <c r="S66" s="183">
        <f t="shared" si="22"/>
        <v>1.8</v>
      </c>
      <c r="T66" s="183">
        <f t="shared" si="23"/>
        <v>1</v>
      </c>
      <c r="U66" s="227">
        <v>1</v>
      </c>
      <c r="V66" s="227">
        <v>1</v>
      </c>
      <c r="W66" s="227" t="str">
        <f>'Core Indicators'!EX66</f>
        <v>x</v>
      </c>
      <c r="X66" s="183">
        <f t="shared" si="24"/>
        <v>1</v>
      </c>
      <c r="Y66" s="227">
        <v>1</v>
      </c>
      <c r="Z66" s="183">
        <f t="shared" si="25"/>
        <v>2.5</v>
      </c>
      <c r="AA66" s="227">
        <f>'Core Indicators'!FF66</f>
        <v>3</v>
      </c>
      <c r="AB66" s="227">
        <f t="shared" si="26"/>
        <v>2</v>
      </c>
      <c r="AC66" s="11">
        <f>'Core Indicators'!GD66</f>
        <v>2</v>
      </c>
      <c r="AD66" s="11">
        <f>'Core Indicators'!GL66</f>
        <v>2</v>
      </c>
      <c r="AE66" s="11">
        <f>'Core Indicators'!GT66</f>
        <v>2</v>
      </c>
      <c r="AF66" s="11">
        <f>'Core Indicators'!HB66</f>
        <v>2</v>
      </c>
      <c r="AG66" s="11">
        <f t="shared" si="27"/>
        <v>2</v>
      </c>
      <c r="AH66" s="11">
        <f>'Core Indicators'!HJ66</f>
        <v>2</v>
      </c>
      <c r="AI66" s="11">
        <f>'Core Indicators'!HR66</f>
        <v>2</v>
      </c>
      <c r="AJ66" s="11">
        <f t="shared" si="28"/>
        <v>2</v>
      </c>
      <c r="AK66" s="11">
        <f>'Core Indicators'!HZ66</f>
        <v>2</v>
      </c>
      <c r="AL66" s="11">
        <f>'Core Indicators'!IH66</f>
        <v>2</v>
      </c>
      <c r="AM66" s="11">
        <f>'Core Indicators'!IP66</f>
        <v>2</v>
      </c>
      <c r="AN66" s="11">
        <f t="shared" si="29"/>
        <v>2</v>
      </c>
    </row>
    <row r="67" spans="1:40" x14ac:dyDescent="0.35">
      <c r="A67" s="227" t="str">
        <f>Lists!C:C</f>
        <v>MEX003</v>
      </c>
      <c r="B67" s="182">
        <f t="shared" ref="B67:B98" si="30">IF(OR(M67="x",D67="x"),"x",ROUND((5-GEOMEAN(((5-D67)/5*4+1),((5-M67)/5*4+1),((5-M67)/5*4+1)))/4*3.5+S67*0.3,1))</f>
        <v>2.2999999999999998</v>
      </c>
      <c r="C67" s="183">
        <f t="shared" ref="C67:C98" si="31">COUNTIF(E67:F67,"x")+COUNTIF(H67:I67,"x")+COUNTIF(J67:J67,"x")+COUNTIF(M67,"x")+COUNTIF(U67:W67,"x")+COUNTIF(Y67:AB67,"x")</f>
        <v>0</v>
      </c>
      <c r="D67" s="228">
        <f t="shared" ref="D67:D98" si="32">IF(OR(L67="x",G67="x"),"x",ROUND((5-GEOMEAN(((5-L67)/5*4+1),((5-L67)/5*4+1),((5-G67)/5*4+1)))/4*5,1))</f>
        <v>2.5</v>
      </c>
      <c r="E67" s="227">
        <f>'Core Indicators'!R67</f>
        <v>3</v>
      </c>
      <c r="F67" s="227">
        <f>'Core Indicators'!Z67</f>
        <v>3</v>
      </c>
      <c r="G67" s="183">
        <f t="shared" ref="G67:G98" si="33">IF(AND(F67="x",E67="x"),"x",IF(OR(F67="x",E67="x"),AVERAGE(E67,F67),ROUND((10-GEOMEAN(((10-E67)/10*9+1),((10-F67)/10*9+1)))/9*10,1)))</f>
        <v>3</v>
      </c>
      <c r="H67" s="227">
        <f>'Core Indicators'!AH67</f>
        <v>2</v>
      </c>
      <c r="I67" s="227">
        <f>'Core Indicators'!AP67</f>
        <v>2</v>
      </c>
      <c r="J67" s="227">
        <f>'Core Indicators'!BN67</f>
        <v>3</v>
      </c>
      <c r="K67" s="227">
        <f t="shared" ref="K67:K98" si="34">IF(AND(J67="x",I67="x"),"x",IF(OR(J67="x",I67="x"),AVERAGE(I67,J67),ROUND((10-GEOMEAN(((10-I67)/10*9+1),((10-J67)/10*9+1)))/9*10,1)))</f>
        <v>2.5</v>
      </c>
      <c r="L67" s="182">
        <f t="shared" ref="L67:L98" si="35">IF(AND(H67="x",K67="x"),"x",IF(OR(H67="x",K67="x"),AVERAGE(H67,K67),ROUND((10-GEOMEAN(((10-H67)/10*9+1),((10-K67)/10*9+1)))/9*10,1)))</f>
        <v>2.2999999999999998</v>
      </c>
      <c r="M67" s="228">
        <f t="shared" ref="M67:M98" si="36">IF(N67="x","x",AVERAGE(N67:R67))</f>
        <v>2.6666666666666665</v>
      </c>
      <c r="N67" s="229">
        <f>'Core Indicators'!DJ67</f>
        <v>3</v>
      </c>
      <c r="O67" s="229">
        <f>'Core Indicators'!DR67</f>
        <v>2</v>
      </c>
      <c r="P67" s="229">
        <f>'Core Indicators'!DZ67</f>
        <v>3</v>
      </c>
      <c r="Q67" s="229" t="str">
        <f>'Core Indicators'!EH67</f>
        <v>x</v>
      </c>
      <c r="R67" s="229" t="str">
        <f>'Core Indicators'!EP67</f>
        <v>x</v>
      </c>
      <c r="S67" s="183">
        <f t="shared" ref="S67:S98" si="37">IF(OR(Z67="x",T67="x"),T67,ROUND((10-GEOMEAN(((10-T67)/10*9+1),((10-Z67)/10*9+1)))/9*10,1))</f>
        <v>1.7</v>
      </c>
      <c r="T67" s="183">
        <f t="shared" ref="T67:T98" si="38">AVERAGE(U67,X67,Y67)</f>
        <v>1.3333333333333333</v>
      </c>
      <c r="U67" s="227">
        <v>1</v>
      </c>
      <c r="V67" s="227">
        <v>1</v>
      </c>
      <c r="W67" s="227">
        <f>'Core Indicators'!EX67</f>
        <v>3</v>
      </c>
      <c r="X67" s="183">
        <f t="shared" ref="X67:X98" si="39">AVERAGE(V67:W67)</f>
        <v>2</v>
      </c>
      <c r="Y67" s="227">
        <v>1</v>
      </c>
      <c r="Z67" s="183">
        <f t="shared" ref="Z67:Z98" si="40">IF(AND(AA67="x",AB67="x"),"x",AVERAGE(AA67:AB67))</f>
        <v>2</v>
      </c>
      <c r="AA67" s="227">
        <f>'Core Indicators'!FF67</f>
        <v>2</v>
      </c>
      <c r="AB67" s="227">
        <f t="shared" ref="AB67:AB98" si="41">IF(AND(AJ67="x",AN67="x",AG67="x"),"x",(AVERAGE(AJ67,AN67,AG67)))</f>
        <v>2</v>
      </c>
      <c r="AC67" s="11">
        <f>'Core Indicators'!GD67</f>
        <v>2</v>
      </c>
      <c r="AD67" s="11">
        <f>'Core Indicators'!GL67</f>
        <v>2</v>
      </c>
      <c r="AE67" s="11">
        <f>'Core Indicators'!GT67</f>
        <v>2</v>
      </c>
      <c r="AF67" s="11">
        <f>'Core Indicators'!HB67</f>
        <v>2</v>
      </c>
      <c r="AG67" s="11">
        <f t="shared" ref="AG67:AG98" si="42">IF(AND(AC67="x",AD67="x",AE67="x",AF67="x"),"x",AVERAGE(AC67:AF67))</f>
        <v>2</v>
      </c>
      <c r="AH67" s="11">
        <f>'Core Indicators'!HJ67</f>
        <v>2</v>
      </c>
      <c r="AI67" s="11">
        <f>'Core Indicators'!HR67</f>
        <v>2</v>
      </c>
      <c r="AJ67" s="11">
        <f t="shared" ref="AJ67:AJ98" si="43">IF(AND(AH67="x",AI67="x"),"x",AVERAGE(AH67:AI67))</f>
        <v>2</v>
      </c>
      <c r="AK67" s="11">
        <f>'Core Indicators'!HZ67</f>
        <v>2</v>
      </c>
      <c r="AL67" s="11">
        <f>'Core Indicators'!IH67</f>
        <v>2</v>
      </c>
      <c r="AM67" s="11">
        <f>'Core Indicators'!IP67</f>
        <v>2</v>
      </c>
      <c r="AN67" s="11">
        <f t="shared" ref="AN67:AN98" si="44">IF(AND(AK67="x",AL67="x",AM67="x"),"x",AVERAGE(AK67:AM67))</f>
        <v>2</v>
      </c>
    </row>
    <row r="68" spans="1:40" x14ac:dyDescent="0.35">
      <c r="A68" s="227" t="str">
        <f>Lists!C:C</f>
        <v>MLI001</v>
      </c>
      <c r="B68" s="182">
        <f t="shared" si="30"/>
        <v>1.6</v>
      </c>
      <c r="C68" s="183">
        <f t="shared" si="31"/>
        <v>0</v>
      </c>
      <c r="D68" s="228">
        <f t="shared" si="32"/>
        <v>1</v>
      </c>
      <c r="E68" s="227">
        <f>'Core Indicators'!R68</f>
        <v>1</v>
      </c>
      <c r="F68" s="227">
        <f>'Core Indicators'!Z68</f>
        <v>1</v>
      </c>
      <c r="G68" s="183">
        <f t="shared" si="33"/>
        <v>1</v>
      </c>
      <c r="H68" s="227">
        <f>'Core Indicators'!AH68</f>
        <v>1</v>
      </c>
      <c r="I68" s="227">
        <f>'Core Indicators'!AP68</f>
        <v>1</v>
      </c>
      <c r="J68" s="227">
        <f>'Core Indicators'!BN68</f>
        <v>1</v>
      </c>
      <c r="K68" s="227">
        <f t="shared" si="34"/>
        <v>1</v>
      </c>
      <c r="L68" s="182">
        <f t="shared" si="35"/>
        <v>1</v>
      </c>
      <c r="M68" s="228">
        <f t="shared" si="36"/>
        <v>2</v>
      </c>
      <c r="N68" s="229">
        <f>'Core Indicators'!DJ68</f>
        <v>2</v>
      </c>
      <c r="O68" s="229">
        <f>'Core Indicators'!DR68</f>
        <v>2</v>
      </c>
      <c r="P68" s="229">
        <f>'Core Indicators'!DZ68</f>
        <v>2</v>
      </c>
      <c r="Q68" s="229">
        <f>'Core Indicators'!EH68</f>
        <v>2</v>
      </c>
      <c r="R68" s="229">
        <f>'Core Indicators'!EP68</f>
        <v>2</v>
      </c>
      <c r="S68" s="183">
        <f t="shared" si="37"/>
        <v>1.3</v>
      </c>
      <c r="T68" s="183">
        <f t="shared" si="38"/>
        <v>1</v>
      </c>
      <c r="U68" s="227">
        <v>1</v>
      </c>
      <c r="V68" s="227">
        <v>1</v>
      </c>
      <c r="W68" s="227">
        <f>'Core Indicators'!EX68</f>
        <v>1</v>
      </c>
      <c r="X68" s="183">
        <f t="shared" si="39"/>
        <v>1</v>
      </c>
      <c r="Y68" s="227">
        <v>1</v>
      </c>
      <c r="Z68" s="183">
        <f t="shared" si="40"/>
        <v>1.5</v>
      </c>
      <c r="AA68" s="227">
        <f>'Core Indicators'!FF68</f>
        <v>1</v>
      </c>
      <c r="AB68" s="227">
        <f t="shared" si="41"/>
        <v>2</v>
      </c>
      <c r="AC68" s="11">
        <f>'Core Indicators'!GD68</f>
        <v>2</v>
      </c>
      <c r="AD68" s="11">
        <f>'Core Indicators'!GL68</f>
        <v>2</v>
      </c>
      <c r="AE68" s="11">
        <f>'Core Indicators'!GT68</f>
        <v>2</v>
      </c>
      <c r="AF68" s="11">
        <f>'Core Indicators'!HB68</f>
        <v>2</v>
      </c>
      <c r="AG68" s="11">
        <f t="shared" si="42"/>
        <v>2</v>
      </c>
      <c r="AH68" s="11">
        <f>'Core Indicators'!HJ68</f>
        <v>2</v>
      </c>
      <c r="AI68" s="11">
        <f>'Core Indicators'!HR68</f>
        <v>2</v>
      </c>
      <c r="AJ68" s="11">
        <f t="shared" si="43"/>
        <v>2</v>
      </c>
      <c r="AK68" s="11">
        <f>'Core Indicators'!HZ68</f>
        <v>2</v>
      </c>
      <c r="AL68" s="11">
        <f>'Core Indicators'!IH68</f>
        <v>2</v>
      </c>
      <c r="AM68" s="11">
        <f>'Core Indicators'!IP68</f>
        <v>2</v>
      </c>
      <c r="AN68" s="11">
        <f t="shared" si="44"/>
        <v>2</v>
      </c>
    </row>
    <row r="69" spans="1:40" x14ac:dyDescent="0.35">
      <c r="A69" s="227" t="str">
        <f>Lists!C:C</f>
        <v>MMR001</v>
      </c>
      <c r="B69" s="182">
        <f t="shared" si="30"/>
        <v>1.9</v>
      </c>
      <c r="C69" s="183">
        <f t="shared" si="31"/>
        <v>0</v>
      </c>
      <c r="D69" s="228">
        <f t="shared" si="32"/>
        <v>1.3</v>
      </c>
      <c r="E69" s="227">
        <f>'Core Indicators'!R69</f>
        <v>1</v>
      </c>
      <c r="F69" s="227">
        <f>'Core Indicators'!Z69</f>
        <v>1</v>
      </c>
      <c r="G69" s="183">
        <f t="shared" si="33"/>
        <v>1</v>
      </c>
      <c r="H69" s="227">
        <f>'Core Indicators'!AH69</f>
        <v>1</v>
      </c>
      <c r="I69" s="227">
        <f>'Core Indicators'!AP69</f>
        <v>2</v>
      </c>
      <c r="J69" s="227">
        <f>'Core Indicators'!BN69</f>
        <v>2</v>
      </c>
      <c r="K69" s="227">
        <f t="shared" si="34"/>
        <v>2</v>
      </c>
      <c r="L69" s="182">
        <f t="shared" si="35"/>
        <v>1.5</v>
      </c>
      <c r="M69" s="228">
        <f t="shared" si="36"/>
        <v>2.6</v>
      </c>
      <c r="N69" s="229">
        <f>'Core Indicators'!DJ69</f>
        <v>2</v>
      </c>
      <c r="O69" s="229">
        <f>'Core Indicators'!DR69</f>
        <v>2</v>
      </c>
      <c r="P69" s="229">
        <f>'Core Indicators'!DZ69</f>
        <v>3</v>
      </c>
      <c r="Q69" s="229">
        <f>'Core Indicators'!EH69</f>
        <v>3</v>
      </c>
      <c r="R69" s="229">
        <f>'Core Indicators'!EP69</f>
        <v>3</v>
      </c>
      <c r="S69" s="183">
        <f t="shared" si="37"/>
        <v>1.3</v>
      </c>
      <c r="T69" s="183">
        <f t="shared" si="38"/>
        <v>1.1666666666666667</v>
      </c>
      <c r="U69" s="227">
        <v>1</v>
      </c>
      <c r="V69" s="227">
        <v>1</v>
      </c>
      <c r="W69" s="227">
        <f>'Core Indicators'!EX69</f>
        <v>2</v>
      </c>
      <c r="X69" s="183">
        <f t="shared" si="39"/>
        <v>1.5</v>
      </c>
      <c r="Y69" s="227">
        <v>1</v>
      </c>
      <c r="Z69" s="183">
        <f t="shared" si="40"/>
        <v>1.5</v>
      </c>
      <c r="AA69" s="227">
        <f>'Core Indicators'!FF69</f>
        <v>1</v>
      </c>
      <c r="AB69" s="227">
        <f t="shared" si="41"/>
        <v>2</v>
      </c>
      <c r="AC69" s="11">
        <f>'Core Indicators'!GD69</f>
        <v>2</v>
      </c>
      <c r="AD69" s="11">
        <f>'Core Indicators'!GL69</f>
        <v>2</v>
      </c>
      <c r="AE69" s="11">
        <f>'Core Indicators'!GT69</f>
        <v>2</v>
      </c>
      <c r="AF69" s="11">
        <f>'Core Indicators'!HB69</f>
        <v>2</v>
      </c>
      <c r="AG69" s="11">
        <f t="shared" si="42"/>
        <v>2</v>
      </c>
      <c r="AH69" s="11">
        <f>'Core Indicators'!HJ69</f>
        <v>2</v>
      </c>
      <c r="AI69" s="11">
        <f>'Core Indicators'!HR69</f>
        <v>2</v>
      </c>
      <c r="AJ69" s="11">
        <f t="shared" si="43"/>
        <v>2</v>
      </c>
      <c r="AK69" s="11">
        <f>'Core Indicators'!HZ69</f>
        <v>2</v>
      </c>
      <c r="AL69" s="11">
        <f>'Core Indicators'!IH69</f>
        <v>2</v>
      </c>
      <c r="AM69" s="11">
        <f>'Core Indicators'!IP69</f>
        <v>2</v>
      </c>
      <c r="AN69" s="11">
        <f t="shared" si="44"/>
        <v>2</v>
      </c>
    </row>
    <row r="70" spans="1:40" x14ac:dyDescent="0.35">
      <c r="A70" s="227" t="str">
        <f>Lists!C:C</f>
        <v>MMR002</v>
      </c>
      <c r="B70" s="182">
        <f t="shared" si="30"/>
        <v>1.9</v>
      </c>
      <c r="C70" s="183">
        <f t="shared" si="31"/>
        <v>0</v>
      </c>
      <c r="D70" s="228">
        <f t="shared" si="32"/>
        <v>1.3</v>
      </c>
      <c r="E70" s="227">
        <f>'Core Indicators'!R70</f>
        <v>1</v>
      </c>
      <c r="F70" s="227">
        <f>'Core Indicators'!Z70</f>
        <v>1</v>
      </c>
      <c r="G70" s="183">
        <f t="shared" si="33"/>
        <v>1</v>
      </c>
      <c r="H70" s="227">
        <f>'Core Indicators'!AH70</f>
        <v>1</v>
      </c>
      <c r="I70" s="227">
        <f>'Core Indicators'!AP70</f>
        <v>2</v>
      </c>
      <c r="J70" s="227">
        <f>'Core Indicators'!BN70</f>
        <v>2</v>
      </c>
      <c r="K70" s="227">
        <f t="shared" si="34"/>
        <v>2</v>
      </c>
      <c r="L70" s="182">
        <f t="shared" si="35"/>
        <v>1.5</v>
      </c>
      <c r="M70" s="228">
        <f t="shared" si="36"/>
        <v>2.6</v>
      </c>
      <c r="N70" s="229">
        <f>'Core Indicators'!DJ70</f>
        <v>2</v>
      </c>
      <c r="O70" s="229">
        <f>'Core Indicators'!DR70</f>
        <v>2</v>
      </c>
      <c r="P70" s="229">
        <f>'Core Indicators'!DZ70</f>
        <v>3</v>
      </c>
      <c r="Q70" s="229">
        <f>'Core Indicators'!EH70</f>
        <v>3</v>
      </c>
      <c r="R70" s="229">
        <f>'Core Indicators'!EP70</f>
        <v>3</v>
      </c>
      <c r="S70" s="183">
        <f t="shared" si="37"/>
        <v>1.3</v>
      </c>
      <c r="T70" s="183">
        <f t="shared" si="38"/>
        <v>1.1666666666666667</v>
      </c>
      <c r="U70" s="227">
        <v>1</v>
      </c>
      <c r="V70" s="227">
        <v>1</v>
      </c>
      <c r="W70" s="227">
        <f>'Core Indicators'!EX70</f>
        <v>2</v>
      </c>
      <c r="X70" s="183">
        <f t="shared" si="39"/>
        <v>1.5</v>
      </c>
      <c r="Y70" s="227">
        <v>1</v>
      </c>
      <c r="Z70" s="183">
        <f t="shared" si="40"/>
        <v>1.5</v>
      </c>
      <c r="AA70" s="227">
        <f>'Core Indicators'!FF70</f>
        <v>1</v>
      </c>
      <c r="AB70" s="227">
        <f t="shared" si="41"/>
        <v>2</v>
      </c>
      <c r="AC70" s="11">
        <f>'Core Indicators'!GD70</f>
        <v>2</v>
      </c>
      <c r="AD70" s="11">
        <f>'Core Indicators'!GL70</f>
        <v>2</v>
      </c>
      <c r="AE70" s="11">
        <f>'Core Indicators'!GT70</f>
        <v>2</v>
      </c>
      <c r="AF70" s="11">
        <f>'Core Indicators'!HB70</f>
        <v>2</v>
      </c>
      <c r="AG70" s="11">
        <f t="shared" si="42"/>
        <v>2</v>
      </c>
      <c r="AH70" s="11">
        <f>'Core Indicators'!HJ70</f>
        <v>2</v>
      </c>
      <c r="AI70" s="11">
        <f>'Core Indicators'!HR70</f>
        <v>2</v>
      </c>
      <c r="AJ70" s="11">
        <f t="shared" si="43"/>
        <v>2</v>
      </c>
      <c r="AK70" s="11">
        <f>'Core Indicators'!HZ70</f>
        <v>2</v>
      </c>
      <c r="AL70" s="11">
        <f>'Core Indicators'!IH70</f>
        <v>2</v>
      </c>
      <c r="AM70" s="11">
        <f>'Core Indicators'!IP70</f>
        <v>2</v>
      </c>
      <c r="AN70" s="11">
        <f t="shared" si="44"/>
        <v>2</v>
      </c>
    </row>
    <row r="71" spans="1:40" x14ac:dyDescent="0.35">
      <c r="A71" s="227" t="str">
        <f>Lists!C:C</f>
        <v>MMR003</v>
      </c>
      <c r="B71" s="182">
        <f t="shared" si="30"/>
        <v>1.9</v>
      </c>
      <c r="C71" s="183">
        <f t="shared" si="31"/>
        <v>0</v>
      </c>
      <c r="D71" s="228">
        <f t="shared" si="32"/>
        <v>1.3</v>
      </c>
      <c r="E71" s="227">
        <f>'Core Indicators'!R71</f>
        <v>1</v>
      </c>
      <c r="F71" s="227">
        <f>'Core Indicators'!Z71</f>
        <v>1</v>
      </c>
      <c r="G71" s="183">
        <f t="shared" si="33"/>
        <v>1</v>
      </c>
      <c r="H71" s="227">
        <f>'Core Indicators'!AH71</f>
        <v>1</v>
      </c>
      <c r="I71" s="227">
        <f>'Core Indicators'!AP71</f>
        <v>2</v>
      </c>
      <c r="J71" s="227">
        <f>'Core Indicators'!BN71</f>
        <v>2</v>
      </c>
      <c r="K71" s="227">
        <f t="shared" si="34"/>
        <v>2</v>
      </c>
      <c r="L71" s="182">
        <f t="shared" si="35"/>
        <v>1.5</v>
      </c>
      <c r="M71" s="228">
        <f t="shared" si="36"/>
        <v>2.6</v>
      </c>
      <c r="N71" s="229">
        <f>'Core Indicators'!DJ71</f>
        <v>2</v>
      </c>
      <c r="O71" s="229">
        <f>'Core Indicators'!DR71</f>
        <v>2</v>
      </c>
      <c r="P71" s="229">
        <f>'Core Indicators'!DZ71</f>
        <v>3</v>
      </c>
      <c r="Q71" s="229">
        <f>'Core Indicators'!EH71</f>
        <v>3</v>
      </c>
      <c r="R71" s="229">
        <f>'Core Indicators'!EP71</f>
        <v>3</v>
      </c>
      <c r="S71" s="183">
        <f t="shared" si="37"/>
        <v>1.3</v>
      </c>
      <c r="T71" s="183">
        <f t="shared" si="38"/>
        <v>1.1666666666666667</v>
      </c>
      <c r="U71" s="227">
        <v>1</v>
      </c>
      <c r="V71" s="227">
        <v>1</v>
      </c>
      <c r="W71" s="227">
        <f>'Core Indicators'!EX71</f>
        <v>2</v>
      </c>
      <c r="X71" s="183">
        <f t="shared" si="39"/>
        <v>1.5</v>
      </c>
      <c r="Y71" s="227">
        <v>1</v>
      </c>
      <c r="Z71" s="183">
        <f t="shared" si="40"/>
        <v>1.5</v>
      </c>
      <c r="AA71" s="227">
        <f>'Core Indicators'!FF71</f>
        <v>1</v>
      </c>
      <c r="AB71" s="227">
        <f t="shared" si="41"/>
        <v>2</v>
      </c>
      <c r="AC71" s="11">
        <f>'Core Indicators'!GD71</f>
        <v>2</v>
      </c>
      <c r="AD71" s="11">
        <f>'Core Indicators'!GL71</f>
        <v>2</v>
      </c>
      <c r="AE71" s="11">
        <f>'Core Indicators'!GT71</f>
        <v>2</v>
      </c>
      <c r="AF71" s="11">
        <f>'Core Indicators'!HB71</f>
        <v>2</v>
      </c>
      <c r="AG71" s="11">
        <f t="shared" si="42"/>
        <v>2</v>
      </c>
      <c r="AH71" s="11">
        <f>'Core Indicators'!HJ71</f>
        <v>2</v>
      </c>
      <c r="AI71" s="11">
        <f>'Core Indicators'!HR71</f>
        <v>2</v>
      </c>
      <c r="AJ71" s="11">
        <f t="shared" si="43"/>
        <v>2</v>
      </c>
      <c r="AK71" s="11">
        <f>'Core Indicators'!HZ71</f>
        <v>2</v>
      </c>
      <c r="AL71" s="11">
        <f>'Core Indicators'!IH71</f>
        <v>2</v>
      </c>
      <c r="AM71" s="11">
        <f>'Core Indicators'!IP71</f>
        <v>2</v>
      </c>
      <c r="AN71" s="11">
        <f t="shared" si="44"/>
        <v>2</v>
      </c>
    </row>
    <row r="72" spans="1:40" x14ac:dyDescent="0.35">
      <c r="A72" s="227" t="str">
        <f>Lists!C:C</f>
        <v>MMR004</v>
      </c>
      <c r="B72" s="182">
        <f t="shared" si="30"/>
        <v>1.9</v>
      </c>
      <c r="C72" s="183">
        <f t="shared" si="31"/>
        <v>0</v>
      </c>
      <c r="D72" s="228">
        <f t="shared" si="32"/>
        <v>1.3</v>
      </c>
      <c r="E72" s="227">
        <f>'Core Indicators'!R72</f>
        <v>1</v>
      </c>
      <c r="F72" s="227">
        <f>'Core Indicators'!Z72</f>
        <v>1</v>
      </c>
      <c r="G72" s="183">
        <f t="shared" si="33"/>
        <v>1</v>
      </c>
      <c r="H72" s="227">
        <f>'Core Indicators'!AH72</f>
        <v>1</v>
      </c>
      <c r="I72" s="227">
        <f>'Core Indicators'!AP72</f>
        <v>2</v>
      </c>
      <c r="J72" s="227">
        <f>'Core Indicators'!BN72</f>
        <v>2</v>
      </c>
      <c r="K72" s="227">
        <f t="shared" si="34"/>
        <v>2</v>
      </c>
      <c r="L72" s="182">
        <f t="shared" si="35"/>
        <v>1.5</v>
      </c>
      <c r="M72" s="228">
        <f t="shared" si="36"/>
        <v>2.6</v>
      </c>
      <c r="N72" s="229">
        <f>'Core Indicators'!DJ72</f>
        <v>2</v>
      </c>
      <c r="O72" s="229">
        <f>'Core Indicators'!DR72</f>
        <v>2</v>
      </c>
      <c r="P72" s="229">
        <f>'Core Indicators'!DZ72</f>
        <v>3</v>
      </c>
      <c r="Q72" s="229">
        <f>'Core Indicators'!EH72</f>
        <v>3</v>
      </c>
      <c r="R72" s="229">
        <f>'Core Indicators'!EP72</f>
        <v>3</v>
      </c>
      <c r="S72" s="183">
        <f t="shared" si="37"/>
        <v>1.3</v>
      </c>
      <c r="T72" s="183">
        <f t="shared" si="38"/>
        <v>1.1666666666666667</v>
      </c>
      <c r="U72" s="227">
        <v>1</v>
      </c>
      <c r="V72" s="227">
        <v>1</v>
      </c>
      <c r="W72" s="227">
        <f>'Core Indicators'!EX72</f>
        <v>2</v>
      </c>
      <c r="X72" s="183">
        <f t="shared" si="39"/>
        <v>1.5</v>
      </c>
      <c r="Y72" s="227">
        <v>1</v>
      </c>
      <c r="Z72" s="183">
        <f t="shared" si="40"/>
        <v>1.5</v>
      </c>
      <c r="AA72" s="227">
        <f>'Core Indicators'!FF72</f>
        <v>1</v>
      </c>
      <c r="AB72" s="227">
        <f t="shared" si="41"/>
        <v>2</v>
      </c>
      <c r="AC72" s="11">
        <f>'Core Indicators'!GD72</f>
        <v>2</v>
      </c>
      <c r="AD72" s="11">
        <f>'Core Indicators'!GL72</f>
        <v>2</v>
      </c>
      <c r="AE72" s="11">
        <f>'Core Indicators'!GT72</f>
        <v>2</v>
      </c>
      <c r="AF72" s="11">
        <f>'Core Indicators'!HB72</f>
        <v>2</v>
      </c>
      <c r="AG72" s="11">
        <f t="shared" si="42"/>
        <v>2</v>
      </c>
      <c r="AH72" s="11">
        <f>'Core Indicators'!HJ72</f>
        <v>2</v>
      </c>
      <c r="AI72" s="11">
        <f>'Core Indicators'!HR72</f>
        <v>2</v>
      </c>
      <c r="AJ72" s="11">
        <f t="shared" si="43"/>
        <v>2</v>
      </c>
      <c r="AK72" s="11">
        <f>'Core Indicators'!HZ72</f>
        <v>2</v>
      </c>
      <c r="AL72" s="11">
        <f>'Core Indicators'!IH72</f>
        <v>2</v>
      </c>
      <c r="AM72" s="11">
        <f>'Core Indicators'!IP72</f>
        <v>2</v>
      </c>
      <c r="AN72" s="11">
        <f t="shared" si="44"/>
        <v>2</v>
      </c>
    </row>
    <row r="73" spans="1:40" x14ac:dyDescent="0.35">
      <c r="A73" s="227" t="str">
        <f>Lists!C:C</f>
        <v>MMR007</v>
      </c>
      <c r="B73" s="182">
        <f t="shared" si="30"/>
        <v>2.1</v>
      </c>
      <c r="C73" s="183">
        <f t="shared" si="31"/>
        <v>0</v>
      </c>
      <c r="D73" s="228">
        <f t="shared" si="32"/>
        <v>1.8</v>
      </c>
      <c r="E73" s="227">
        <f>'Core Indicators'!R73</f>
        <v>1</v>
      </c>
      <c r="F73" s="227">
        <f>'Core Indicators'!Z73</f>
        <v>2</v>
      </c>
      <c r="G73" s="183">
        <f t="shared" si="33"/>
        <v>1.5</v>
      </c>
      <c r="H73" s="227">
        <f>'Core Indicators'!AH73</f>
        <v>2</v>
      </c>
      <c r="I73" s="227">
        <f>'Core Indicators'!AP73</f>
        <v>2</v>
      </c>
      <c r="J73" s="227">
        <f>'Core Indicators'!BN73</f>
        <v>2</v>
      </c>
      <c r="K73" s="227">
        <f t="shared" si="34"/>
        <v>2</v>
      </c>
      <c r="L73" s="182">
        <f t="shared" si="35"/>
        <v>2</v>
      </c>
      <c r="M73" s="228">
        <f t="shared" si="36"/>
        <v>2.6</v>
      </c>
      <c r="N73" s="229">
        <f>'Core Indicators'!DJ73</f>
        <v>2</v>
      </c>
      <c r="O73" s="229">
        <f>'Core Indicators'!DR73</f>
        <v>2</v>
      </c>
      <c r="P73" s="229">
        <f>'Core Indicators'!DZ73</f>
        <v>3</v>
      </c>
      <c r="Q73" s="229">
        <f>'Core Indicators'!EH73</f>
        <v>3</v>
      </c>
      <c r="R73" s="229">
        <f>'Core Indicators'!EP73</f>
        <v>3</v>
      </c>
      <c r="S73" s="183">
        <f t="shared" si="37"/>
        <v>1.6</v>
      </c>
      <c r="T73" s="183">
        <f t="shared" si="38"/>
        <v>1.1666666666666667</v>
      </c>
      <c r="U73" s="227">
        <v>1</v>
      </c>
      <c r="V73" s="227">
        <v>1</v>
      </c>
      <c r="W73" s="227">
        <f>'Core Indicators'!EX73</f>
        <v>2</v>
      </c>
      <c r="X73" s="183">
        <f t="shared" si="39"/>
        <v>1.5</v>
      </c>
      <c r="Y73" s="227">
        <v>1</v>
      </c>
      <c r="Z73" s="183">
        <f t="shared" si="40"/>
        <v>2</v>
      </c>
      <c r="AA73" s="227">
        <f>'Core Indicators'!FF73</f>
        <v>2</v>
      </c>
      <c r="AB73" s="227">
        <f t="shared" si="41"/>
        <v>2</v>
      </c>
      <c r="AC73" s="11">
        <f>'Core Indicators'!GD73</f>
        <v>2</v>
      </c>
      <c r="AD73" s="11">
        <f>'Core Indicators'!GL73</f>
        <v>2</v>
      </c>
      <c r="AE73" s="11">
        <f>'Core Indicators'!GT73</f>
        <v>2</v>
      </c>
      <c r="AF73" s="11">
        <f>'Core Indicators'!HB73</f>
        <v>2</v>
      </c>
      <c r="AG73" s="11">
        <f t="shared" si="42"/>
        <v>2</v>
      </c>
      <c r="AH73" s="11">
        <f>'Core Indicators'!HJ73</f>
        <v>2</v>
      </c>
      <c r="AI73" s="11">
        <f>'Core Indicators'!HR73</f>
        <v>2</v>
      </c>
      <c r="AJ73" s="11">
        <f t="shared" si="43"/>
        <v>2</v>
      </c>
      <c r="AK73" s="11">
        <f>'Core Indicators'!HZ73</f>
        <v>2</v>
      </c>
      <c r="AL73" s="11">
        <f>'Core Indicators'!IH73</f>
        <v>2</v>
      </c>
      <c r="AM73" s="11">
        <f>'Core Indicators'!IP73</f>
        <v>2</v>
      </c>
      <c r="AN73" s="11">
        <f t="shared" si="44"/>
        <v>2</v>
      </c>
    </row>
    <row r="74" spans="1:40" x14ac:dyDescent="0.35">
      <c r="A74" s="227" t="str">
        <f>Lists!C:C</f>
        <v>MOZ001</v>
      </c>
      <c r="B74" s="182">
        <f t="shared" si="30"/>
        <v>1.9</v>
      </c>
      <c r="C74" s="183">
        <f t="shared" si="31"/>
        <v>0</v>
      </c>
      <c r="D74" s="228">
        <f t="shared" si="32"/>
        <v>2</v>
      </c>
      <c r="E74" s="227">
        <f>'Core Indicators'!R74</f>
        <v>2</v>
      </c>
      <c r="F74" s="227">
        <f>'Core Indicators'!Z74</f>
        <v>2</v>
      </c>
      <c r="G74" s="183">
        <f t="shared" si="33"/>
        <v>2</v>
      </c>
      <c r="H74" s="227">
        <f>'Core Indicators'!AH74</f>
        <v>2</v>
      </c>
      <c r="I74" s="227">
        <f>'Core Indicators'!AP74</f>
        <v>2</v>
      </c>
      <c r="J74" s="227">
        <f>'Core Indicators'!BN74</f>
        <v>2</v>
      </c>
      <c r="K74" s="227">
        <f t="shared" si="34"/>
        <v>2</v>
      </c>
      <c r="L74" s="182">
        <f t="shared" si="35"/>
        <v>2</v>
      </c>
      <c r="M74" s="228">
        <f t="shared" si="36"/>
        <v>2</v>
      </c>
      <c r="N74" s="229">
        <f>'Core Indicators'!DJ74</f>
        <v>2</v>
      </c>
      <c r="O74" s="229">
        <f>'Core Indicators'!DR74</f>
        <v>2</v>
      </c>
      <c r="P74" s="229">
        <f>'Core Indicators'!DZ74</f>
        <v>2</v>
      </c>
      <c r="Q74" s="229">
        <f>'Core Indicators'!EH74</f>
        <v>2</v>
      </c>
      <c r="R74" s="229">
        <f>'Core Indicators'!EP74</f>
        <v>2</v>
      </c>
      <c r="S74" s="183">
        <f t="shared" si="37"/>
        <v>1.6</v>
      </c>
      <c r="T74" s="183">
        <f t="shared" si="38"/>
        <v>1.1666666666666667</v>
      </c>
      <c r="U74" s="227">
        <v>1</v>
      </c>
      <c r="V74" s="227">
        <v>1</v>
      </c>
      <c r="W74" s="227">
        <f>'Core Indicators'!EX74</f>
        <v>2</v>
      </c>
      <c r="X74" s="183">
        <f t="shared" si="39"/>
        <v>1.5</v>
      </c>
      <c r="Y74" s="227">
        <v>1</v>
      </c>
      <c r="Z74" s="183">
        <f t="shared" si="40"/>
        <v>2</v>
      </c>
      <c r="AA74" s="227">
        <f>'Core Indicators'!FF74</f>
        <v>2</v>
      </c>
      <c r="AB74" s="227">
        <f t="shared" si="41"/>
        <v>2</v>
      </c>
      <c r="AC74" s="11">
        <f>'Core Indicators'!GD74</f>
        <v>2</v>
      </c>
      <c r="AD74" s="11">
        <f>'Core Indicators'!GL74</f>
        <v>2</v>
      </c>
      <c r="AE74" s="11">
        <f>'Core Indicators'!GT74</f>
        <v>2</v>
      </c>
      <c r="AF74" s="11">
        <f>'Core Indicators'!HB74</f>
        <v>2</v>
      </c>
      <c r="AG74" s="11">
        <f t="shared" si="42"/>
        <v>2</v>
      </c>
      <c r="AH74" s="11">
        <f>'Core Indicators'!HJ74</f>
        <v>2</v>
      </c>
      <c r="AI74" s="11">
        <f>'Core Indicators'!HR74</f>
        <v>2</v>
      </c>
      <c r="AJ74" s="11">
        <f t="shared" si="43"/>
        <v>2</v>
      </c>
      <c r="AK74" s="11">
        <f>'Core Indicators'!HZ74</f>
        <v>2</v>
      </c>
      <c r="AL74" s="11">
        <f>'Core Indicators'!IH74</f>
        <v>2</v>
      </c>
      <c r="AM74" s="11">
        <f>'Core Indicators'!IP74</f>
        <v>2</v>
      </c>
      <c r="AN74" s="11">
        <f t="shared" si="44"/>
        <v>2</v>
      </c>
    </row>
    <row r="75" spans="1:40" x14ac:dyDescent="0.35">
      <c r="A75" s="227" t="str">
        <f>Lists!C:C</f>
        <v>MOZ004</v>
      </c>
      <c r="B75" s="182">
        <f t="shared" si="30"/>
        <v>1.9</v>
      </c>
      <c r="C75" s="183">
        <f t="shared" si="31"/>
        <v>0</v>
      </c>
      <c r="D75" s="228">
        <f t="shared" si="32"/>
        <v>2</v>
      </c>
      <c r="E75" s="227">
        <f>'Core Indicators'!R75</f>
        <v>2</v>
      </c>
      <c r="F75" s="227">
        <f>'Core Indicators'!Z75</f>
        <v>2</v>
      </c>
      <c r="G75" s="183">
        <f t="shared" si="33"/>
        <v>2</v>
      </c>
      <c r="H75" s="227">
        <f>'Core Indicators'!AH75</f>
        <v>2</v>
      </c>
      <c r="I75" s="227">
        <f>'Core Indicators'!AP75</f>
        <v>2</v>
      </c>
      <c r="J75" s="227">
        <f>'Core Indicators'!BN75</f>
        <v>2</v>
      </c>
      <c r="K75" s="227">
        <f t="shared" si="34"/>
        <v>2</v>
      </c>
      <c r="L75" s="182">
        <f t="shared" si="35"/>
        <v>2</v>
      </c>
      <c r="M75" s="228">
        <f t="shared" si="36"/>
        <v>2</v>
      </c>
      <c r="N75" s="229">
        <f>'Core Indicators'!DJ75</f>
        <v>2</v>
      </c>
      <c r="O75" s="229">
        <f>'Core Indicators'!DR75</f>
        <v>2</v>
      </c>
      <c r="P75" s="229">
        <f>'Core Indicators'!DZ75</f>
        <v>2</v>
      </c>
      <c r="Q75" s="229">
        <f>'Core Indicators'!EH75</f>
        <v>2</v>
      </c>
      <c r="R75" s="229">
        <f>'Core Indicators'!EP75</f>
        <v>2</v>
      </c>
      <c r="S75" s="183">
        <f t="shared" si="37"/>
        <v>1.6</v>
      </c>
      <c r="T75" s="183">
        <f t="shared" si="38"/>
        <v>1.1666666666666667</v>
      </c>
      <c r="U75" s="227">
        <v>1</v>
      </c>
      <c r="V75" s="227">
        <v>1</v>
      </c>
      <c r="W75" s="227">
        <f>'Core Indicators'!EX75</f>
        <v>2</v>
      </c>
      <c r="X75" s="183">
        <f t="shared" si="39"/>
        <v>1.5</v>
      </c>
      <c r="Y75" s="227">
        <v>1</v>
      </c>
      <c r="Z75" s="183">
        <f t="shared" si="40"/>
        <v>2</v>
      </c>
      <c r="AA75" s="227">
        <f>'Core Indicators'!FF75</f>
        <v>2</v>
      </c>
      <c r="AB75" s="227">
        <f t="shared" si="41"/>
        <v>2</v>
      </c>
      <c r="AC75" s="11">
        <f>'Core Indicators'!GD75</f>
        <v>2</v>
      </c>
      <c r="AD75" s="11">
        <f>'Core Indicators'!GL75</f>
        <v>2</v>
      </c>
      <c r="AE75" s="11">
        <f>'Core Indicators'!GT75</f>
        <v>2</v>
      </c>
      <c r="AF75" s="11">
        <f>'Core Indicators'!HB75</f>
        <v>2</v>
      </c>
      <c r="AG75" s="11">
        <f t="shared" si="42"/>
        <v>2</v>
      </c>
      <c r="AH75" s="11">
        <f>'Core Indicators'!HJ75</f>
        <v>2</v>
      </c>
      <c r="AI75" s="11">
        <f>'Core Indicators'!HR75</f>
        <v>2</v>
      </c>
      <c r="AJ75" s="11">
        <f t="shared" si="43"/>
        <v>2</v>
      </c>
      <c r="AK75" s="11">
        <f>'Core Indicators'!HZ75</f>
        <v>2</v>
      </c>
      <c r="AL75" s="11">
        <f>'Core Indicators'!IH75</f>
        <v>2</v>
      </c>
      <c r="AM75" s="11">
        <f>'Core Indicators'!IP75</f>
        <v>2</v>
      </c>
      <c r="AN75" s="11">
        <f t="shared" si="44"/>
        <v>2</v>
      </c>
    </row>
    <row r="76" spans="1:40" x14ac:dyDescent="0.35">
      <c r="A76" s="227" t="str">
        <f>Lists!C:C</f>
        <v>MOZ012</v>
      </c>
      <c r="B76" s="182">
        <f t="shared" si="30"/>
        <v>2</v>
      </c>
      <c r="C76" s="183">
        <f t="shared" si="31"/>
        <v>1</v>
      </c>
      <c r="D76" s="228">
        <f t="shared" si="32"/>
        <v>2.2999999999999998</v>
      </c>
      <c r="E76" s="227">
        <f>'Core Indicators'!R76</f>
        <v>2</v>
      </c>
      <c r="F76" s="227">
        <f>'Core Indicators'!Z76</f>
        <v>2</v>
      </c>
      <c r="G76" s="183">
        <f t="shared" si="33"/>
        <v>2</v>
      </c>
      <c r="H76" s="227">
        <f>'Core Indicators'!AH76</f>
        <v>2</v>
      </c>
      <c r="I76" s="227">
        <f>'Core Indicators'!AP76</f>
        <v>3</v>
      </c>
      <c r="J76" s="227" t="str">
        <f>'Core Indicators'!BN76</f>
        <v>x</v>
      </c>
      <c r="K76" s="227">
        <f t="shared" si="34"/>
        <v>3</v>
      </c>
      <c r="L76" s="182">
        <f t="shared" si="35"/>
        <v>2.5</v>
      </c>
      <c r="M76" s="228">
        <f t="shared" si="36"/>
        <v>2</v>
      </c>
      <c r="N76" s="229">
        <f>'Core Indicators'!DJ76</f>
        <v>2</v>
      </c>
      <c r="O76" s="229">
        <f>'Core Indicators'!DR76</f>
        <v>2</v>
      </c>
      <c r="P76" s="229">
        <f>'Core Indicators'!DZ76</f>
        <v>2</v>
      </c>
      <c r="Q76" s="229">
        <f>'Core Indicators'!EH76</f>
        <v>2</v>
      </c>
      <c r="R76" s="229">
        <f>'Core Indicators'!EP76</f>
        <v>2</v>
      </c>
      <c r="S76" s="183">
        <f t="shared" si="37"/>
        <v>1.6</v>
      </c>
      <c r="T76" s="183">
        <f t="shared" si="38"/>
        <v>1.1666666666666667</v>
      </c>
      <c r="U76" s="227">
        <v>1</v>
      </c>
      <c r="V76" s="227">
        <v>1</v>
      </c>
      <c r="W76" s="227">
        <f>'Core Indicators'!EX76</f>
        <v>2</v>
      </c>
      <c r="X76" s="183">
        <f t="shared" si="39"/>
        <v>1.5</v>
      </c>
      <c r="Y76" s="227">
        <v>1</v>
      </c>
      <c r="Z76" s="183">
        <f t="shared" si="40"/>
        <v>2</v>
      </c>
      <c r="AA76" s="227">
        <f>'Core Indicators'!FF76</f>
        <v>2</v>
      </c>
      <c r="AB76" s="227">
        <f t="shared" si="41"/>
        <v>2</v>
      </c>
      <c r="AC76" s="11">
        <f>'Core Indicators'!GD76</f>
        <v>2</v>
      </c>
      <c r="AD76" s="11">
        <f>'Core Indicators'!GL76</f>
        <v>2</v>
      </c>
      <c r="AE76" s="11">
        <f>'Core Indicators'!GT76</f>
        <v>2</v>
      </c>
      <c r="AF76" s="11">
        <f>'Core Indicators'!HB76</f>
        <v>2</v>
      </c>
      <c r="AG76" s="11">
        <f t="shared" si="42"/>
        <v>2</v>
      </c>
      <c r="AH76" s="11">
        <f>'Core Indicators'!HJ76</f>
        <v>2</v>
      </c>
      <c r="AI76" s="11">
        <f>'Core Indicators'!HR76</f>
        <v>2</v>
      </c>
      <c r="AJ76" s="11">
        <f t="shared" si="43"/>
        <v>2</v>
      </c>
      <c r="AK76" s="11">
        <f>'Core Indicators'!HZ76</f>
        <v>2</v>
      </c>
      <c r="AL76" s="11">
        <f>'Core Indicators'!IH76</f>
        <v>2</v>
      </c>
      <c r="AM76" s="11">
        <f>'Core Indicators'!IP76</f>
        <v>2</v>
      </c>
      <c r="AN76" s="11">
        <f t="shared" si="44"/>
        <v>2</v>
      </c>
    </row>
    <row r="77" spans="1:40" x14ac:dyDescent="0.35">
      <c r="A77" s="227" t="str">
        <f>Lists!C:C</f>
        <v>MOZ013</v>
      </c>
      <c r="B77" s="182">
        <f t="shared" si="30"/>
        <v>2.1</v>
      </c>
      <c r="C77" s="183">
        <f t="shared" si="31"/>
        <v>0</v>
      </c>
      <c r="D77" s="228">
        <f t="shared" si="32"/>
        <v>2.2000000000000002</v>
      </c>
      <c r="E77" s="227">
        <f>'Core Indicators'!R77</f>
        <v>2</v>
      </c>
      <c r="F77" s="227">
        <f>'Core Indicators'!Z77</f>
        <v>2</v>
      </c>
      <c r="G77" s="183">
        <f t="shared" si="33"/>
        <v>2</v>
      </c>
      <c r="H77" s="227">
        <f>'Core Indicators'!AH77</f>
        <v>2</v>
      </c>
      <c r="I77" s="227">
        <f>'Core Indicators'!AP77</f>
        <v>3</v>
      </c>
      <c r="J77" s="227">
        <f>'Core Indicators'!BN77</f>
        <v>2</v>
      </c>
      <c r="K77" s="227">
        <f t="shared" si="34"/>
        <v>2.5</v>
      </c>
      <c r="L77" s="182">
        <f t="shared" si="35"/>
        <v>2.2999999999999998</v>
      </c>
      <c r="M77" s="228">
        <f t="shared" si="36"/>
        <v>2.4</v>
      </c>
      <c r="N77" s="229">
        <f>'Core Indicators'!DJ77</f>
        <v>2</v>
      </c>
      <c r="O77" s="229">
        <f>'Core Indicators'!DR77</f>
        <v>2</v>
      </c>
      <c r="P77" s="229">
        <f>'Core Indicators'!DZ77</f>
        <v>2</v>
      </c>
      <c r="Q77" s="229">
        <f>'Core Indicators'!EH77</f>
        <v>3</v>
      </c>
      <c r="R77" s="229">
        <f>'Core Indicators'!EP77</f>
        <v>3</v>
      </c>
      <c r="S77" s="183">
        <f t="shared" si="37"/>
        <v>1.6</v>
      </c>
      <c r="T77" s="183">
        <f t="shared" si="38"/>
        <v>1.1666666666666667</v>
      </c>
      <c r="U77" s="227">
        <v>1</v>
      </c>
      <c r="V77" s="227">
        <v>1</v>
      </c>
      <c r="W77" s="227">
        <f>'Core Indicators'!EX77</f>
        <v>2</v>
      </c>
      <c r="X77" s="183">
        <f t="shared" si="39"/>
        <v>1.5</v>
      </c>
      <c r="Y77" s="227">
        <v>1</v>
      </c>
      <c r="Z77" s="183">
        <f t="shared" si="40"/>
        <v>2</v>
      </c>
      <c r="AA77" s="227">
        <f>'Core Indicators'!FF77</f>
        <v>2</v>
      </c>
      <c r="AB77" s="227">
        <f t="shared" si="41"/>
        <v>2</v>
      </c>
      <c r="AC77" s="11">
        <f>'Core Indicators'!GD77</f>
        <v>2</v>
      </c>
      <c r="AD77" s="11">
        <f>'Core Indicators'!GL77</f>
        <v>2</v>
      </c>
      <c r="AE77" s="11">
        <f>'Core Indicators'!GT77</f>
        <v>2</v>
      </c>
      <c r="AF77" s="11">
        <f>'Core Indicators'!HB77</f>
        <v>2</v>
      </c>
      <c r="AG77" s="11">
        <f t="shared" si="42"/>
        <v>2</v>
      </c>
      <c r="AH77" s="11">
        <f>'Core Indicators'!HJ77</f>
        <v>2</v>
      </c>
      <c r="AI77" s="11">
        <f>'Core Indicators'!HR77</f>
        <v>2</v>
      </c>
      <c r="AJ77" s="11">
        <f t="shared" si="43"/>
        <v>2</v>
      </c>
      <c r="AK77" s="11">
        <f>'Core Indicators'!HZ77</f>
        <v>2</v>
      </c>
      <c r="AL77" s="11">
        <f>'Core Indicators'!IH77</f>
        <v>2</v>
      </c>
      <c r="AM77" s="11">
        <f>'Core Indicators'!IP77</f>
        <v>2</v>
      </c>
      <c r="AN77" s="11">
        <f t="shared" si="44"/>
        <v>2</v>
      </c>
    </row>
    <row r="78" spans="1:40" x14ac:dyDescent="0.35">
      <c r="A78" s="227" t="str">
        <f>Lists!C:C</f>
        <v>MRT002</v>
      </c>
      <c r="B78" s="182">
        <f t="shared" si="30"/>
        <v>2.4</v>
      </c>
      <c r="C78" s="183">
        <f t="shared" si="31"/>
        <v>0</v>
      </c>
      <c r="D78" s="228">
        <f t="shared" si="32"/>
        <v>2.6</v>
      </c>
      <c r="E78" s="227">
        <f>'Core Indicators'!R78</f>
        <v>2</v>
      </c>
      <c r="F78" s="227">
        <f>'Core Indicators'!Z78</f>
        <v>2</v>
      </c>
      <c r="G78" s="183">
        <f t="shared" si="33"/>
        <v>2</v>
      </c>
      <c r="H78" s="227">
        <f>'Core Indicators'!AH78</f>
        <v>3</v>
      </c>
      <c r="I78" s="227">
        <f>'Core Indicators'!AP78</f>
        <v>3</v>
      </c>
      <c r="J78" s="227">
        <f>'Core Indicators'!BN78</f>
        <v>2</v>
      </c>
      <c r="K78" s="227">
        <f t="shared" si="34"/>
        <v>2.5</v>
      </c>
      <c r="L78" s="182">
        <f t="shared" si="35"/>
        <v>2.8</v>
      </c>
      <c r="M78" s="228">
        <f t="shared" si="36"/>
        <v>3</v>
      </c>
      <c r="N78" s="229">
        <f>'Core Indicators'!DJ78</f>
        <v>3</v>
      </c>
      <c r="O78" s="229">
        <f>'Core Indicators'!DR78</f>
        <v>3</v>
      </c>
      <c r="P78" s="229">
        <f>'Core Indicators'!DZ78</f>
        <v>3</v>
      </c>
      <c r="Q78" s="229" t="str">
        <f>'Core Indicators'!EH78</f>
        <v>x</v>
      </c>
      <c r="R78" s="229" t="str">
        <f>'Core Indicators'!EP78</f>
        <v>x</v>
      </c>
      <c r="S78" s="183">
        <f t="shared" si="37"/>
        <v>1.3</v>
      </c>
      <c r="T78" s="183">
        <f t="shared" si="38"/>
        <v>1.1666666666666667</v>
      </c>
      <c r="U78" s="227">
        <v>1</v>
      </c>
      <c r="V78" s="227">
        <v>1</v>
      </c>
      <c r="W78" s="227">
        <f>'Core Indicators'!EX78</f>
        <v>2</v>
      </c>
      <c r="X78" s="183">
        <f t="shared" si="39"/>
        <v>1.5</v>
      </c>
      <c r="Y78" s="227">
        <v>1</v>
      </c>
      <c r="Z78" s="183">
        <f t="shared" si="40"/>
        <v>1.5</v>
      </c>
      <c r="AA78" s="227">
        <f>'Core Indicators'!FF78</f>
        <v>1</v>
      </c>
      <c r="AB78" s="227">
        <f t="shared" si="41"/>
        <v>2</v>
      </c>
      <c r="AC78" s="11">
        <f>'Core Indicators'!GD78</f>
        <v>2</v>
      </c>
      <c r="AD78" s="11">
        <f>'Core Indicators'!GL78</f>
        <v>2</v>
      </c>
      <c r="AE78" s="11">
        <f>'Core Indicators'!GT78</f>
        <v>2</v>
      </c>
      <c r="AF78" s="11">
        <f>'Core Indicators'!HB78</f>
        <v>2</v>
      </c>
      <c r="AG78" s="11">
        <f t="shared" si="42"/>
        <v>2</v>
      </c>
      <c r="AH78" s="11">
        <f>'Core Indicators'!HJ78</f>
        <v>2</v>
      </c>
      <c r="AI78" s="11">
        <f>'Core Indicators'!HR78</f>
        <v>2</v>
      </c>
      <c r="AJ78" s="11">
        <f t="shared" si="43"/>
        <v>2</v>
      </c>
      <c r="AK78" s="11">
        <f>'Core Indicators'!HZ78</f>
        <v>2</v>
      </c>
      <c r="AL78" s="11">
        <f>'Core Indicators'!IH78</f>
        <v>2</v>
      </c>
      <c r="AM78" s="11">
        <f>'Core Indicators'!IP78</f>
        <v>2</v>
      </c>
      <c r="AN78" s="11">
        <f t="shared" si="44"/>
        <v>2</v>
      </c>
    </row>
    <row r="79" spans="1:40" x14ac:dyDescent="0.35">
      <c r="A79" s="227" t="str">
        <f>Lists!C:C</f>
        <v>MRT003</v>
      </c>
      <c r="B79" s="182">
        <f t="shared" si="30"/>
        <v>1.7</v>
      </c>
      <c r="C79" s="183">
        <f t="shared" si="31"/>
        <v>1</v>
      </c>
      <c r="D79" s="228">
        <f t="shared" si="32"/>
        <v>1.8</v>
      </c>
      <c r="E79" s="227">
        <f>'Core Indicators'!R79</f>
        <v>1</v>
      </c>
      <c r="F79" s="227">
        <f>'Core Indicators'!Z79</f>
        <v>2</v>
      </c>
      <c r="G79" s="183">
        <f t="shared" si="33"/>
        <v>1.5</v>
      </c>
      <c r="H79" s="227">
        <f>'Core Indicators'!AH79</f>
        <v>2</v>
      </c>
      <c r="I79" s="227" t="str">
        <f>'Core Indicators'!AP79</f>
        <v>x</v>
      </c>
      <c r="J79" s="227">
        <f>'Core Indicators'!BN79</f>
        <v>2</v>
      </c>
      <c r="K79" s="227">
        <f t="shared" si="34"/>
        <v>2</v>
      </c>
      <c r="L79" s="182">
        <f t="shared" si="35"/>
        <v>2</v>
      </c>
      <c r="M79" s="228">
        <f t="shared" si="36"/>
        <v>2</v>
      </c>
      <c r="N79" s="229">
        <f>'Core Indicators'!DJ79</f>
        <v>2</v>
      </c>
      <c r="O79" s="229">
        <f>'Core Indicators'!DR79</f>
        <v>2</v>
      </c>
      <c r="P79" s="229">
        <f>'Core Indicators'!DZ79</f>
        <v>2</v>
      </c>
      <c r="Q79" s="229">
        <f>'Core Indicators'!EH79</f>
        <v>2</v>
      </c>
      <c r="R79" s="229">
        <f>'Core Indicators'!EP79</f>
        <v>2</v>
      </c>
      <c r="S79" s="183">
        <f t="shared" si="37"/>
        <v>1.3</v>
      </c>
      <c r="T79" s="183">
        <f t="shared" si="38"/>
        <v>1.1666666666666667</v>
      </c>
      <c r="U79" s="227">
        <v>1</v>
      </c>
      <c r="V79" s="227">
        <v>1</v>
      </c>
      <c r="W79" s="227">
        <f>'Core Indicators'!EX79</f>
        <v>2</v>
      </c>
      <c r="X79" s="183">
        <f t="shared" si="39"/>
        <v>1.5</v>
      </c>
      <c r="Y79" s="227">
        <v>1</v>
      </c>
      <c r="Z79" s="183">
        <f t="shared" si="40"/>
        <v>1.5</v>
      </c>
      <c r="AA79" s="227">
        <f>'Core Indicators'!FF79</f>
        <v>1</v>
      </c>
      <c r="AB79" s="227">
        <f t="shared" si="41"/>
        <v>2</v>
      </c>
      <c r="AC79" s="11">
        <f>'Core Indicators'!GD79</f>
        <v>2</v>
      </c>
      <c r="AD79" s="11">
        <f>'Core Indicators'!GL79</f>
        <v>2</v>
      </c>
      <c r="AE79" s="11">
        <f>'Core Indicators'!GT79</f>
        <v>2</v>
      </c>
      <c r="AF79" s="11">
        <f>'Core Indicators'!HB79</f>
        <v>2</v>
      </c>
      <c r="AG79" s="11">
        <f t="shared" si="42"/>
        <v>2</v>
      </c>
      <c r="AH79" s="11">
        <f>'Core Indicators'!HJ79</f>
        <v>2</v>
      </c>
      <c r="AI79" s="11">
        <f>'Core Indicators'!HR79</f>
        <v>2</v>
      </c>
      <c r="AJ79" s="11">
        <f t="shared" si="43"/>
        <v>2</v>
      </c>
      <c r="AK79" s="11">
        <f>'Core Indicators'!HZ79</f>
        <v>2</v>
      </c>
      <c r="AL79" s="11">
        <f>'Core Indicators'!IH79</f>
        <v>2</v>
      </c>
      <c r="AM79" s="11">
        <f>'Core Indicators'!IP79</f>
        <v>2</v>
      </c>
      <c r="AN79" s="11">
        <f t="shared" si="44"/>
        <v>2</v>
      </c>
    </row>
    <row r="80" spans="1:40" x14ac:dyDescent="0.35">
      <c r="A80" s="227" t="str">
        <f>Lists!C:C</f>
        <v>MWI002</v>
      </c>
      <c r="B80" s="182">
        <f t="shared" si="30"/>
        <v>2.5</v>
      </c>
      <c r="C80" s="183">
        <f t="shared" si="31"/>
        <v>0</v>
      </c>
      <c r="D80" s="228">
        <f t="shared" si="32"/>
        <v>2.7</v>
      </c>
      <c r="E80" s="227">
        <f>'Core Indicators'!R80</f>
        <v>2</v>
      </c>
      <c r="F80" s="227">
        <f>'Core Indicators'!Z80</f>
        <v>2</v>
      </c>
      <c r="G80" s="183">
        <f t="shared" si="33"/>
        <v>2</v>
      </c>
      <c r="H80" s="227">
        <f>'Core Indicators'!AH80</f>
        <v>3</v>
      </c>
      <c r="I80" s="227">
        <f>'Core Indicators'!AP80</f>
        <v>3</v>
      </c>
      <c r="J80" s="227">
        <f>'Core Indicators'!BN80</f>
        <v>3</v>
      </c>
      <c r="K80" s="227">
        <f t="shared" si="34"/>
        <v>3</v>
      </c>
      <c r="L80" s="182">
        <f t="shared" si="35"/>
        <v>3</v>
      </c>
      <c r="M80" s="228">
        <f t="shared" si="36"/>
        <v>3</v>
      </c>
      <c r="N80" s="229">
        <f>'Core Indicators'!DJ80</f>
        <v>3</v>
      </c>
      <c r="O80" s="229">
        <f>'Core Indicators'!DR80</f>
        <v>3</v>
      </c>
      <c r="P80" s="229">
        <f>'Core Indicators'!DZ80</f>
        <v>3</v>
      </c>
      <c r="Q80" s="229">
        <f>'Core Indicators'!EH80</f>
        <v>3</v>
      </c>
      <c r="R80" s="229">
        <f>'Core Indicators'!EP80</f>
        <v>3</v>
      </c>
      <c r="S80" s="183">
        <f t="shared" si="37"/>
        <v>1.7</v>
      </c>
      <c r="T80" s="183">
        <f t="shared" si="38"/>
        <v>1.3333333333333333</v>
      </c>
      <c r="U80" s="227">
        <v>1</v>
      </c>
      <c r="V80" s="227">
        <v>1</v>
      </c>
      <c r="W80" s="227">
        <f>'Core Indicators'!EX80</f>
        <v>3</v>
      </c>
      <c r="X80" s="183">
        <f t="shared" si="39"/>
        <v>2</v>
      </c>
      <c r="Y80" s="227">
        <v>1</v>
      </c>
      <c r="Z80" s="183">
        <f t="shared" si="40"/>
        <v>2</v>
      </c>
      <c r="AA80" s="227">
        <f>'Core Indicators'!FF80</f>
        <v>2</v>
      </c>
      <c r="AB80" s="227">
        <f t="shared" si="41"/>
        <v>2</v>
      </c>
      <c r="AC80" s="11">
        <f>'Core Indicators'!GD80</f>
        <v>2</v>
      </c>
      <c r="AD80" s="11">
        <f>'Core Indicators'!GL80</f>
        <v>2</v>
      </c>
      <c r="AE80" s="11">
        <f>'Core Indicators'!GT80</f>
        <v>2</v>
      </c>
      <c r="AF80" s="11">
        <f>'Core Indicators'!HB80</f>
        <v>2</v>
      </c>
      <c r="AG80" s="11">
        <f t="shared" si="42"/>
        <v>2</v>
      </c>
      <c r="AH80" s="11">
        <f>'Core Indicators'!HJ80</f>
        <v>2</v>
      </c>
      <c r="AI80" s="11">
        <f>'Core Indicators'!HR80</f>
        <v>2</v>
      </c>
      <c r="AJ80" s="11">
        <f t="shared" si="43"/>
        <v>2</v>
      </c>
      <c r="AK80" s="11">
        <f>'Core Indicators'!HZ80</f>
        <v>2</v>
      </c>
      <c r="AL80" s="11">
        <f>'Core Indicators'!IH80</f>
        <v>2</v>
      </c>
      <c r="AM80" s="11">
        <f>'Core Indicators'!IP80</f>
        <v>2</v>
      </c>
      <c r="AN80" s="11">
        <f t="shared" si="44"/>
        <v>2</v>
      </c>
    </row>
    <row r="81" spans="1:40" x14ac:dyDescent="0.35">
      <c r="A81" s="227" t="str">
        <f>Lists!C:C</f>
        <v>MYS001</v>
      </c>
      <c r="B81" s="182">
        <f t="shared" si="30"/>
        <v>1.9</v>
      </c>
      <c r="C81" s="183">
        <f t="shared" si="31"/>
        <v>0</v>
      </c>
      <c r="D81" s="228">
        <f t="shared" si="32"/>
        <v>2.4</v>
      </c>
      <c r="E81" s="227">
        <f>'Core Indicators'!R81</f>
        <v>3</v>
      </c>
      <c r="F81" s="227">
        <f>'Core Indicators'!Z81</f>
        <v>2</v>
      </c>
      <c r="G81" s="183">
        <f t="shared" si="33"/>
        <v>2.5</v>
      </c>
      <c r="H81" s="227">
        <f>'Core Indicators'!AH81</f>
        <v>3</v>
      </c>
      <c r="I81" s="227">
        <f>'Core Indicators'!AP81</f>
        <v>2</v>
      </c>
      <c r="J81" s="227">
        <f>'Core Indicators'!BN81</f>
        <v>1</v>
      </c>
      <c r="K81" s="227">
        <f t="shared" si="34"/>
        <v>1.5</v>
      </c>
      <c r="L81" s="182">
        <f t="shared" si="35"/>
        <v>2.2999999999999998</v>
      </c>
      <c r="M81" s="228">
        <f t="shared" si="36"/>
        <v>2</v>
      </c>
      <c r="N81" s="229">
        <f>'Core Indicators'!DJ81</f>
        <v>2</v>
      </c>
      <c r="O81" s="229">
        <f>'Core Indicators'!DR81</f>
        <v>2</v>
      </c>
      <c r="P81" s="229">
        <f>'Core Indicators'!DZ81</f>
        <v>2</v>
      </c>
      <c r="Q81" s="229" t="str">
        <f>'Core Indicators'!EH81</f>
        <v>x</v>
      </c>
      <c r="R81" s="229" t="str">
        <f>'Core Indicators'!EP81</f>
        <v>x</v>
      </c>
      <c r="S81" s="183">
        <f t="shared" si="37"/>
        <v>1.3</v>
      </c>
      <c r="T81" s="183">
        <f t="shared" si="38"/>
        <v>1</v>
      </c>
      <c r="U81" s="227">
        <v>1</v>
      </c>
      <c r="V81" s="227">
        <v>1</v>
      </c>
      <c r="W81" s="227">
        <f>'Core Indicators'!EX81</f>
        <v>1</v>
      </c>
      <c r="X81" s="183">
        <f t="shared" si="39"/>
        <v>1</v>
      </c>
      <c r="Y81" s="227">
        <v>1</v>
      </c>
      <c r="Z81" s="183">
        <f t="shared" si="40"/>
        <v>1.5</v>
      </c>
      <c r="AA81" s="227">
        <f>'Core Indicators'!FF81</f>
        <v>1</v>
      </c>
      <c r="AB81" s="227">
        <f t="shared" si="41"/>
        <v>2</v>
      </c>
      <c r="AC81" s="11">
        <f>'Core Indicators'!GD81</f>
        <v>2</v>
      </c>
      <c r="AD81" s="11">
        <f>'Core Indicators'!GL81</f>
        <v>2</v>
      </c>
      <c r="AE81" s="11">
        <f>'Core Indicators'!GT81</f>
        <v>2</v>
      </c>
      <c r="AF81" s="11">
        <f>'Core Indicators'!HB81</f>
        <v>2</v>
      </c>
      <c r="AG81" s="11">
        <f t="shared" si="42"/>
        <v>2</v>
      </c>
      <c r="AH81" s="11">
        <f>'Core Indicators'!HJ81</f>
        <v>2</v>
      </c>
      <c r="AI81" s="11">
        <f>'Core Indicators'!HR81</f>
        <v>2</v>
      </c>
      <c r="AJ81" s="11">
        <f t="shared" si="43"/>
        <v>2</v>
      </c>
      <c r="AK81" s="11">
        <f>'Core Indicators'!HZ81</f>
        <v>2</v>
      </c>
      <c r="AL81" s="11">
        <f>'Core Indicators'!IH81</f>
        <v>2</v>
      </c>
      <c r="AM81" s="11">
        <f>'Core Indicators'!IP81</f>
        <v>2</v>
      </c>
      <c r="AN81" s="11">
        <f t="shared" si="44"/>
        <v>2</v>
      </c>
    </row>
    <row r="82" spans="1:40" x14ac:dyDescent="0.35">
      <c r="A82" s="227" t="str">
        <f>Lists!C:C</f>
        <v>NAM002</v>
      </c>
      <c r="B82" s="182">
        <f t="shared" si="30"/>
        <v>1.9</v>
      </c>
      <c r="C82" s="183">
        <f t="shared" si="31"/>
        <v>2</v>
      </c>
      <c r="D82" s="228">
        <f t="shared" si="32"/>
        <v>2.2999999999999998</v>
      </c>
      <c r="E82" s="227">
        <f>'Core Indicators'!R82</f>
        <v>2</v>
      </c>
      <c r="F82" s="227">
        <f>'Core Indicators'!Z82</f>
        <v>2</v>
      </c>
      <c r="G82" s="183">
        <f t="shared" si="33"/>
        <v>2</v>
      </c>
      <c r="H82" s="227">
        <f>'Core Indicators'!AH82</f>
        <v>2</v>
      </c>
      <c r="I82" s="227">
        <f>'Core Indicators'!AP82</f>
        <v>3</v>
      </c>
      <c r="J82" s="227" t="str">
        <f>'Core Indicators'!BN82</f>
        <v>x</v>
      </c>
      <c r="K82" s="227">
        <f t="shared" si="34"/>
        <v>3</v>
      </c>
      <c r="L82" s="182">
        <f t="shared" si="35"/>
        <v>2.5</v>
      </c>
      <c r="M82" s="228">
        <f t="shared" si="36"/>
        <v>2</v>
      </c>
      <c r="N82" s="229">
        <f>'Core Indicators'!DJ82</f>
        <v>2</v>
      </c>
      <c r="O82" s="229">
        <f>'Core Indicators'!DR82</f>
        <v>2</v>
      </c>
      <c r="P82" s="229">
        <f>'Core Indicators'!DZ82</f>
        <v>2</v>
      </c>
      <c r="Q82" s="229">
        <f>'Core Indicators'!EH82</f>
        <v>2</v>
      </c>
      <c r="R82" s="229">
        <f>'Core Indicators'!EP82</f>
        <v>2</v>
      </c>
      <c r="S82" s="183">
        <f t="shared" si="37"/>
        <v>1.5</v>
      </c>
      <c r="T82" s="183">
        <f t="shared" si="38"/>
        <v>1</v>
      </c>
      <c r="U82" s="227">
        <v>1</v>
      </c>
      <c r="V82" s="227">
        <v>1</v>
      </c>
      <c r="W82" s="227" t="str">
        <f>'Core Indicators'!EX82</f>
        <v>x</v>
      </c>
      <c r="X82" s="183">
        <f t="shared" si="39"/>
        <v>1</v>
      </c>
      <c r="Y82" s="227">
        <v>1</v>
      </c>
      <c r="Z82" s="183">
        <f t="shared" si="40"/>
        <v>2</v>
      </c>
      <c r="AA82" s="227">
        <f>'Core Indicators'!FF82</f>
        <v>2</v>
      </c>
      <c r="AB82" s="227">
        <f t="shared" si="41"/>
        <v>2</v>
      </c>
      <c r="AC82" s="11">
        <f>'Core Indicators'!GD82</f>
        <v>2</v>
      </c>
      <c r="AD82" s="11">
        <f>'Core Indicators'!GL82</f>
        <v>2</v>
      </c>
      <c r="AE82" s="11">
        <f>'Core Indicators'!GT82</f>
        <v>2</v>
      </c>
      <c r="AF82" s="11">
        <f>'Core Indicators'!HB82</f>
        <v>2</v>
      </c>
      <c r="AG82" s="11">
        <f t="shared" si="42"/>
        <v>2</v>
      </c>
      <c r="AH82" s="11">
        <f>'Core Indicators'!HJ82</f>
        <v>2</v>
      </c>
      <c r="AI82" s="11">
        <f>'Core Indicators'!HR82</f>
        <v>2</v>
      </c>
      <c r="AJ82" s="11">
        <f t="shared" si="43"/>
        <v>2</v>
      </c>
      <c r="AK82" s="11">
        <f>'Core Indicators'!HZ82</f>
        <v>2</v>
      </c>
      <c r="AL82" s="11">
        <f>'Core Indicators'!IH82</f>
        <v>2</v>
      </c>
      <c r="AM82" s="11">
        <f>'Core Indicators'!IP82</f>
        <v>2</v>
      </c>
      <c r="AN82" s="11">
        <f t="shared" si="44"/>
        <v>2</v>
      </c>
    </row>
    <row r="83" spans="1:40" x14ac:dyDescent="0.35">
      <c r="A83" s="227" t="str">
        <f>Lists!C:C</f>
        <v>NER004</v>
      </c>
      <c r="B83" s="182">
        <f t="shared" si="30"/>
        <v>1.7</v>
      </c>
      <c r="C83" s="183">
        <f t="shared" si="31"/>
        <v>0</v>
      </c>
      <c r="D83" s="228">
        <f t="shared" si="32"/>
        <v>1.5</v>
      </c>
      <c r="E83" s="227">
        <f>'Core Indicators'!R83</f>
        <v>1</v>
      </c>
      <c r="F83" s="227">
        <f>'Core Indicators'!Z83</f>
        <v>2</v>
      </c>
      <c r="G83" s="183">
        <f t="shared" si="33"/>
        <v>1.5</v>
      </c>
      <c r="H83" s="227">
        <f>'Core Indicators'!AH83</f>
        <v>2</v>
      </c>
      <c r="I83" s="227">
        <f>'Core Indicators'!AP83</f>
        <v>1</v>
      </c>
      <c r="J83" s="227">
        <f>'Core Indicators'!BN83</f>
        <v>1</v>
      </c>
      <c r="K83" s="227">
        <f t="shared" si="34"/>
        <v>1</v>
      </c>
      <c r="L83" s="182">
        <f t="shared" si="35"/>
        <v>1.5</v>
      </c>
      <c r="M83" s="228">
        <f t="shared" si="36"/>
        <v>2</v>
      </c>
      <c r="N83" s="229">
        <f>'Core Indicators'!DJ83</f>
        <v>2</v>
      </c>
      <c r="O83" s="229">
        <f>'Core Indicators'!DR83</f>
        <v>2</v>
      </c>
      <c r="P83" s="229">
        <f>'Core Indicators'!DZ83</f>
        <v>2</v>
      </c>
      <c r="Q83" s="229">
        <f>'Core Indicators'!EH83</f>
        <v>2</v>
      </c>
      <c r="R83" s="229">
        <f>'Core Indicators'!EP83</f>
        <v>2</v>
      </c>
      <c r="S83" s="183">
        <f t="shared" si="37"/>
        <v>1.3</v>
      </c>
      <c r="T83" s="183">
        <f t="shared" si="38"/>
        <v>1</v>
      </c>
      <c r="U83" s="227">
        <v>1</v>
      </c>
      <c r="V83" s="227">
        <v>1</v>
      </c>
      <c r="W83" s="227">
        <f>'Core Indicators'!EX83</f>
        <v>1</v>
      </c>
      <c r="X83" s="183">
        <f t="shared" si="39"/>
        <v>1</v>
      </c>
      <c r="Y83" s="227">
        <v>1</v>
      </c>
      <c r="Z83" s="183">
        <f t="shared" si="40"/>
        <v>1.5</v>
      </c>
      <c r="AA83" s="227">
        <f>'Core Indicators'!FF83</f>
        <v>1</v>
      </c>
      <c r="AB83" s="227">
        <f t="shared" si="41"/>
        <v>2</v>
      </c>
      <c r="AC83" s="11">
        <f>'Core Indicators'!GD83</f>
        <v>2</v>
      </c>
      <c r="AD83" s="11">
        <f>'Core Indicators'!GL83</f>
        <v>2</v>
      </c>
      <c r="AE83" s="11">
        <f>'Core Indicators'!GT83</f>
        <v>2</v>
      </c>
      <c r="AF83" s="11">
        <f>'Core Indicators'!HB83</f>
        <v>2</v>
      </c>
      <c r="AG83" s="11">
        <f t="shared" si="42"/>
        <v>2</v>
      </c>
      <c r="AH83" s="11">
        <f>'Core Indicators'!HJ83</f>
        <v>2</v>
      </c>
      <c r="AI83" s="11">
        <f>'Core Indicators'!HR83</f>
        <v>2</v>
      </c>
      <c r="AJ83" s="11">
        <f t="shared" si="43"/>
        <v>2</v>
      </c>
      <c r="AK83" s="11">
        <f>'Core Indicators'!HZ83</f>
        <v>2</v>
      </c>
      <c r="AL83" s="11">
        <f>'Core Indicators'!IH83</f>
        <v>2</v>
      </c>
      <c r="AM83" s="11">
        <f>'Core Indicators'!IP83</f>
        <v>2</v>
      </c>
      <c r="AN83" s="11">
        <f t="shared" si="44"/>
        <v>2</v>
      </c>
    </row>
    <row r="84" spans="1:40" x14ac:dyDescent="0.35">
      <c r="A84" s="227" t="str">
        <f>Lists!C:C</f>
        <v>NER006</v>
      </c>
      <c r="B84" s="182">
        <f t="shared" si="30"/>
        <v>2</v>
      </c>
      <c r="C84" s="183">
        <f t="shared" si="31"/>
        <v>0</v>
      </c>
      <c r="D84" s="228">
        <f t="shared" si="32"/>
        <v>1.5</v>
      </c>
      <c r="E84" s="227">
        <f>'Core Indicators'!R84</f>
        <v>1</v>
      </c>
      <c r="F84" s="227">
        <f>'Core Indicators'!Z84</f>
        <v>2</v>
      </c>
      <c r="G84" s="183">
        <f t="shared" si="33"/>
        <v>1.5</v>
      </c>
      <c r="H84" s="227">
        <f>'Core Indicators'!AH84</f>
        <v>2</v>
      </c>
      <c r="I84" s="227">
        <f>'Core Indicators'!AP84</f>
        <v>1</v>
      </c>
      <c r="J84" s="227">
        <f>'Core Indicators'!BN84</f>
        <v>1</v>
      </c>
      <c r="K84" s="227">
        <f t="shared" si="34"/>
        <v>1</v>
      </c>
      <c r="L84" s="182">
        <f t="shared" si="35"/>
        <v>1.5</v>
      </c>
      <c r="M84" s="228">
        <f t="shared" si="36"/>
        <v>2.6</v>
      </c>
      <c r="N84" s="229">
        <f>'Core Indicators'!DJ84</f>
        <v>2</v>
      </c>
      <c r="O84" s="229">
        <f>'Core Indicators'!DR84</f>
        <v>2</v>
      </c>
      <c r="P84" s="229">
        <f>'Core Indicators'!DZ84</f>
        <v>3</v>
      </c>
      <c r="Q84" s="229">
        <f>'Core Indicators'!EH84</f>
        <v>3</v>
      </c>
      <c r="R84" s="229">
        <f>'Core Indicators'!EP84</f>
        <v>3</v>
      </c>
      <c r="S84" s="183">
        <f t="shared" si="37"/>
        <v>1.3</v>
      </c>
      <c r="T84" s="183">
        <f t="shared" si="38"/>
        <v>1</v>
      </c>
      <c r="U84" s="227">
        <v>1</v>
      </c>
      <c r="V84" s="227">
        <v>1</v>
      </c>
      <c r="W84" s="227">
        <f>'Core Indicators'!EX84</f>
        <v>1</v>
      </c>
      <c r="X84" s="183">
        <f t="shared" si="39"/>
        <v>1</v>
      </c>
      <c r="Y84" s="227">
        <v>1</v>
      </c>
      <c r="Z84" s="183">
        <f t="shared" si="40"/>
        <v>1.5</v>
      </c>
      <c r="AA84" s="227">
        <f>'Core Indicators'!FF84</f>
        <v>1</v>
      </c>
      <c r="AB84" s="227">
        <f t="shared" si="41"/>
        <v>2</v>
      </c>
      <c r="AC84" s="11">
        <f>'Core Indicators'!GD84</f>
        <v>2</v>
      </c>
      <c r="AD84" s="11">
        <f>'Core Indicators'!GL84</f>
        <v>2</v>
      </c>
      <c r="AE84" s="11">
        <f>'Core Indicators'!GT84</f>
        <v>2</v>
      </c>
      <c r="AF84" s="11">
        <f>'Core Indicators'!HB84</f>
        <v>2</v>
      </c>
      <c r="AG84" s="11">
        <f t="shared" si="42"/>
        <v>2</v>
      </c>
      <c r="AH84" s="11">
        <f>'Core Indicators'!HJ84</f>
        <v>2</v>
      </c>
      <c r="AI84" s="11">
        <f>'Core Indicators'!HR84</f>
        <v>2</v>
      </c>
      <c r="AJ84" s="11">
        <f t="shared" si="43"/>
        <v>2</v>
      </c>
      <c r="AK84" s="11">
        <f>'Core Indicators'!HZ84</f>
        <v>2</v>
      </c>
      <c r="AL84" s="11">
        <f>'Core Indicators'!IH84</f>
        <v>2</v>
      </c>
      <c r="AM84" s="11">
        <f>'Core Indicators'!IP84</f>
        <v>2</v>
      </c>
      <c r="AN84" s="11">
        <f t="shared" si="44"/>
        <v>2</v>
      </c>
    </row>
    <row r="85" spans="1:40" x14ac:dyDescent="0.35">
      <c r="A85" s="227" t="str">
        <f>Lists!C:C</f>
        <v>NGA001</v>
      </c>
      <c r="B85" s="182">
        <f t="shared" si="30"/>
        <v>2</v>
      </c>
      <c r="C85" s="183">
        <f t="shared" si="31"/>
        <v>0</v>
      </c>
      <c r="D85" s="228">
        <f t="shared" si="32"/>
        <v>2.2000000000000002</v>
      </c>
      <c r="E85" s="227">
        <f>'Core Indicators'!R85</f>
        <v>2</v>
      </c>
      <c r="F85" s="227">
        <f>'Core Indicators'!Z85</f>
        <v>2</v>
      </c>
      <c r="G85" s="183">
        <f t="shared" si="33"/>
        <v>2</v>
      </c>
      <c r="H85" s="227">
        <f>'Core Indicators'!AH85</f>
        <v>2</v>
      </c>
      <c r="I85" s="227">
        <f>'Core Indicators'!AP85</f>
        <v>3</v>
      </c>
      <c r="J85" s="227">
        <f>'Core Indicators'!BN85</f>
        <v>2</v>
      </c>
      <c r="K85" s="227">
        <f t="shared" si="34"/>
        <v>2.5</v>
      </c>
      <c r="L85" s="182">
        <f t="shared" si="35"/>
        <v>2.2999999999999998</v>
      </c>
      <c r="M85" s="228">
        <f t="shared" si="36"/>
        <v>2</v>
      </c>
      <c r="N85" s="229">
        <f>'Core Indicators'!DJ85</f>
        <v>2</v>
      </c>
      <c r="O85" s="229">
        <f>'Core Indicators'!DR85</f>
        <v>2</v>
      </c>
      <c r="P85" s="229">
        <f>'Core Indicators'!DZ85</f>
        <v>2</v>
      </c>
      <c r="Q85" s="229">
        <f>'Core Indicators'!EH85</f>
        <v>2</v>
      </c>
      <c r="R85" s="229">
        <f>'Core Indicators'!EP85</f>
        <v>2</v>
      </c>
      <c r="S85" s="183">
        <f t="shared" si="37"/>
        <v>1.9</v>
      </c>
      <c r="T85" s="183">
        <f t="shared" si="38"/>
        <v>1.1666666666666667</v>
      </c>
      <c r="U85" s="227">
        <v>1</v>
      </c>
      <c r="V85" s="227">
        <v>1</v>
      </c>
      <c r="W85" s="227">
        <f>'Core Indicators'!EX85</f>
        <v>2</v>
      </c>
      <c r="X85" s="183">
        <f t="shared" si="39"/>
        <v>1.5</v>
      </c>
      <c r="Y85" s="227">
        <v>1</v>
      </c>
      <c r="Z85" s="183">
        <f t="shared" si="40"/>
        <v>2.5</v>
      </c>
      <c r="AA85" s="227">
        <f>'Core Indicators'!FF85</f>
        <v>3</v>
      </c>
      <c r="AB85" s="227">
        <f t="shared" si="41"/>
        <v>2</v>
      </c>
      <c r="AC85" s="11">
        <f>'Core Indicators'!GD85</f>
        <v>2</v>
      </c>
      <c r="AD85" s="11">
        <f>'Core Indicators'!GL85</f>
        <v>2</v>
      </c>
      <c r="AE85" s="11">
        <f>'Core Indicators'!GT85</f>
        <v>2</v>
      </c>
      <c r="AF85" s="11">
        <f>'Core Indicators'!HB85</f>
        <v>2</v>
      </c>
      <c r="AG85" s="11">
        <f t="shared" si="42"/>
        <v>2</v>
      </c>
      <c r="AH85" s="11">
        <f>'Core Indicators'!HJ85</f>
        <v>2</v>
      </c>
      <c r="AI85" s="11">
        <f>'Core Indicators'!HR85</f>
        <v>2</v>
      </c>
      <c r="AJ85" s="11">
        <f t="shared" si="43"/>
        <v>2</v>
      </c>
      <c r="AK85" s="11">
        <f>'Core Indicators'!HZ85</f>
        <v>2</v>
      </c>
      <c r="AL85" s="11">
        <f>'Core Indicators'!IH85</f>
        <v>2</v>
      </c>
      <c r="AM85" s="11">
        <f>'Core Indicators'!IP85</f>
        <v>2</v>
      </c>
      <c r="AN85" s="11">
        <f t="shared" si="44"/>
        <v>2</v>
      </c>
    </row>
    <row r="86" spans="1:40" x14ac:dyDescent="0.35">
      <c r="A86" s="227" t="str">
        <f>Lists!C:C</f>
        <v>NGA004</v>
      </c>
      <c r="B86" s="182">
        <f t="shared" si="30"/>
        <v>1.9</v>
      </c>
      <c r="C86" s="183">
        <f t="shared" si="31"/>
        <v>0</v>
      </c>
      <c r="D86" s="228">
        <f t="shared" si="32"/>
        <v>2.2000000000000002</v>
      </c>
      <c r="E86" s="227">
        <f>'Core Indicators'!R86</f>
        <v>2</v>
      </c>
      <c r="F86" s="227">
        <f>'Core Indicators'!Z86</f>
        <v>2</v>
      </c>
      <c r="G86" s="183">
        <f t="shared" si="33"/>
        <v>2</v>
      </c>
      <c r="H86" s="227">
        <f>'Core Indicators'!AH86</f>
        <v>2</v>
      </c>
      <c r="I86" s="227">
        <f>'Core Indicators'!AP86</f>
        <v>2</v>
      </c>
      <c r="J86" s="227">
        <f>'Core Indicators'!BN86</f>
        <v>3</v>
      </c>
      <c r="K86" s="227">
        <f t="shared" si="34"/>
        <v>2.5</v>
      </c>
      <c r="L86" s="182">
        <f t="shared" si="35"/>
        <v>2.2999999999999998</v>
      </c>
      <c r="M86" s="228">
        <f t="shared" si="36"/>
        <v>2</v>
      </c>
      <c r="N86" s="229">
        <f>'Core Indicators'!DJ86</f>
        <v>2</v>
      </c>
      <c r="O86" s="229">
        <f>'Core Indicators'!DR86</f>
        <v>2</v>
      </c>
      <c r="P86" s="229">
        <f>'Core Indicators'!DZ86</f>
        <v>2</v>
      </c>
      <c r="Q86" s="229">
        <f>'Core Indicators'!EH86</f>
        <v>2</v>
      </c>
      <c r="R86" s="229">
        <f>'Core Indicators'!EP86</f>
        <v>2</v>
      </c>
      <c r="S86" s="183">
        <f t="shared" si="37"/>
        <v>1.6</v>
      </c>
      <c r="T86" s="183">
        <f t="shared" si="38"/>
        <v>1.1666666666666667</v>
      </c>
      <c r="U86" s="227">
        <v>1</v>
      </c>
      <c r="V86" s="227">
        <v>1</v>
      </c>
      <c r="W86" s="227">
        <f>'Core Indicators'!EX86</f>
        <v>2</v>
      </c>
      <c r="X86" s="183">
        <f t="shared" si="39"/>
        <v>1.5</v>
      </c>
      <c r="Y86" s="227">
        <v>1</v>
      </c>
      <c r="Z86" s="183">
        <f t="shared" si="40"/>
        <v>2</v>
      </c>
      <c r="AA86" s="227">
        <f>'Core Indicators'!FF86</f>
        <v>2</v>
      </c>
      <c r="AB86" s="227">
        <f t="shared" si="41"/>
        <v>2</v>
      </c>
      <c r="AC86" s="11">
        <f>'Core Indicators'!GD86</f>
        <v>2</v>
      </c>
      <c r="AD86" s="11">
        <f>'Core Indicators'!GL86</f>
        <v>2</v>
      </c>
      <c r="AE86" s="11">
        <f>'Core Indicators'!GT86</f>
        <v>2</v>
      </c>
      <c r="AF86" s="11">
        <f>'Core Indicators'!HB86</f>
        <v>2</v>
      </c>
      <c r="AG86" s="11">
        <f t="shared" si="42"/>
        <v>2</v>
      </c>
      <c r="AH86" s="11">
        <f>'Core Indicators'!HJ86</f>
        <v>2</v>
      </c>
      <c r="AI86" s="11">
        <f>'Core Indicators'!HR86</f>
        <v>2</v>
      </c>
      <c r="AJ86" s="11">
        <f t="shared" si="43"/>
        <v>2</v>
      </c>
      <c r="AK86" s="11">
        <f>'Core Indicators'!HZ86</f>
        <v>2</v>
      </c>
      <c r="AL86" s="11">
        <f>'Core Indicators'!IH86</f>
        <v>2</v>
      </c>
      <c r="AM86" s="11">
        <f>'Core Indicators'!IP86</f>
        <v>2</v>
      </c>
      <c r="AN86" s="11">
        <f t="shared" si="44"/>
        <v>2</v>
      </c>
    </row>
    <row r="87" spans="1:40" x14ac:dyDescent="0.35">
      <c r="A87" s="227" t="str">
        <f>Lists!C:C</f>
        <v>NGA007</v>
      </c>
      <c r="B87" s="182">
        <f t="shared" si="30"/>
        <v>2.4</v>
      </c>
      <c r="C87" s="183">
        <f t="shared" si="31"/>
        <v>0</v>
      </c>
      <c r="D87" s="228">
        <f t="shared" si="32"/>
        <v>2</v>
      </c>
      <c r="E87" s="227">
        <f>'Core Indicators'!R87</f>
        <v>2</v>
      </c>
      <c r="F87" s="227">
        <f>'Core Indicators'!Z87</f>
        <v>2</v>
      </c>
      <c r="G87" s="183">
        <f t="shared" si="33"/>
        <v>2</v>
      </c>
      <c r="H87" s="227">
        <f>'Core Indicators'!AH87</f>
        <v>2</v>
      </c>
      <c r="I87" s="227">
        <f>'Core Indicators'!AP87</f>
        <v>2</v>
      </c>
      <c r="J87" s="227">
        <f>'Core Indicators'!BN87</f>
        <v>2</v>
      </c>
      <c r="K87" s="227">
        <f t="shared" si="34"/>
        <v>2</v>
      </c>
      <c r="L87" s="182">
        <f t="shared" si="35"/>
        <v>2</v>
      </c>
      <c r="M87" s="228">
        <f t="shared" si="36"/>
        <v>3</v>
      </c>
      <c r="N87" s="229">
        <f>'Core Indicators'!DJ87</f>
        <v>3</v>
      </c>
      <c r="O87" s="229">
        <f>'Core Indicators'!DR87</f>
        <v>3</v>
      </c>
      <c r="P87" s="229">
        <f>'Core Indicators'!DZ87</f>
        <v>3</v>
      </c>
      <c r="Q87" s="229">
        <f>'Core Indicators'!EH87</f>
        <v>3</v>
      </c>
      <c r="R87" s="229">
        <f>'Core Indicators'!EP87</f>
        <v>3</v>
      </c>
      <c r="S87" s="183">
        <f t="shared" si="37"/>
        <v>1.6</v>
      </c>
      <c r="T87" s="183">
        <f t="shared" si="38"/>
        <v>1.1666666666666667</v>
      </c>
      <c r="U87" s="227">
        <v>1</v>
      </c>
      <c r="V87" s="227">
        <v>1</v>
      </c>
      <c r="W87" s="227">
        <f>'Core Indicators'!EX87</f>
        <v>2</v>
      </c>
      <c r="X87" s="183">
        <f t="shared" si="39"/>
        <v>1.5</v>
      </c>
      <c r="Y87" s="227">
        <v>1</v>
      </c>
      <c r="Z87" s="183">
        <f t="shared" si="40"/>
        <v>2</v>
      </c>
      <c r="AA87" s="227">
        <f>'Core Indicators'!FF87</f>
        <v>2</v>
      </c>
      <c r="AB87" s="227">
        <f t="shared" si="41"/>
        <v>2</v>
      </c>
      <c r="AC87" s="11">
        <f>'Core Indicators'!GD87</f>
        <v>2</v>
      </c>
      <c r="AD87" s="11">
        <f>'Core Indicators'!GL87</f>
        <v>2</v>
      </c>
      <c r="AE87" s="11">
        <f>'Core Indicators'!GT87</f>
        <v>2</v>
      </c>
      <c r="AF87" s="11">
        <f>'Core Indicators'!HB87</f>
        <v>2</v>
      </c>
      <c r="AG87" s="11">
        <f t="shared" si="42"/>
        <v>2</v>
      </c>
      <c r="AH87" s="11">
        <f>'Core Indicators'!HJ87</f>
        <v>2</v>
      </c>
      <c r="AI87" s="11">
        <f>'Core Indicators'!HR87</f>
        <v>2</v>
      </c>
      <c r="AJ87" s="11">
        <f t="shared" si="43"/>
        <v>2</v>
      </c>
      <c r="AK87" s="11">
        <f>'Core Indicators'!HZ87</f>
        <v>2</v>
      </c>
      <c r="AL87" s="11">
        <f>'Core Indicators'!IH87</f>
        <v>2</v>
      </c>
      <c r="AM87" s="11">
        <f>'Core Indicators'!IP87</f>
        <v>2</v>
      </c>
      <c r="AN87" s="11">
        <f t="shared" si="44"/>
        <v>2</v>
      </c>
    </row>
    <row r="88" spans="1:40" x14ac:dyDescent="0.35">
      <c r="A88" s="227" t="str">
        <f>Lists!C:C</f>
        <v>NGA008</v>
      </c>
      <c r="B88" s="182">
        <f t="shared" si="30"/>
        <v>2.1</v>
      </c>
      <c r="C88" s="183">
        <f t="shared" si="31"/>
        <v>1</v>
      </c>
      <c r="D88" s="228">
        <f t="shared" si="32"/>
        <v>2.2000000000000002</v>
      </c>
      <c r="E88" s="227">
        <f>'Core Indicators'!R88</f>
        <v>2</v>
      </c>
      <c r="F88" s="227">
        <f>'Core Indicators'!Z88</f>
        <v>3</v>
      </c>
      <c r="G88" s="183">
        <f t="shared" si="33"/>
        <v>2.5</v>
      </c>
      <c r="H88" s="227">
        <f>'Core Indicators'!AH88</f>
        <v>2</v>
      </c>
      <c r="I88" s="227">
        <f>'Core Indicators'!AP88</f>
        <v>2</v>
      </c>
      <c r="J88" s="227" t="str">
        <f>'Core Indicators'!BN88</f>
        <v>x</v>
      </c>
      <c r="K88" s="227">
        <f t="shared" si="34"/>
        <v>2</v>
      </c>
      <c r="L88" s="182">
        <f t="shared" si="35"/>
        <v>2</v>
      </c>
      <c r="M88" s="228">
        <f t="shared" si="36"/>
        <v>2.3333333333333335</v>
      </c>
      <c r="N88" s="229">
        <f>'Core Indicators'!DJ88</f>
        <v>2</v>
      </c>
      <c r="O88" s="229">
        <f>'Core Indicators'!DR88</f>
        <v>2</v>
      </c>
      <c r="P88" s="229">
        <f>'Core Indicators'!DZ88</f>
        <v>3</v>
      </c>
      <c r="Q88" s="229" t="str">
        <f>'Core Indicators'!EH88</f>
        <v>x</v>
      </c>
      <c r="R88" s="229" t="str">
        <f>'Core Indicators'!EP88</f>
        <v>x</v>
      </c>
      <c r="S88" s="183">
        <f t="shared" si="37"/>
        <v>1.6</v>
      </c>
      <c r="T88" s="183">
        <f t="shared" si="38"/>
        <v>1.1666666666666667</v>
      </c>
      <c r="U88" s="227">
        <v>1</v>
      </c>
      <c r="V88" s="227">
        <v>1</v>
      </c>
      <c r="W88" s="227">
        <f>'Core Indicators'!EX88</f>
        <v>2</v>
      </c>
      <c r="X88" s="183">
        <f t="shared" si="39"/>
        <v>1.5</v>
      </c>
      <c r="Y88" s="227">
        <v>1</v>
      </c>
      <c r="Z88" s="183">
        <f t="shared" si="40"/>
        <v>2</v>
      </c>
      <c r="AA88" s="227">
        <f>'Core Indicators'!FF88</f>
        <v>2</v>
      </c>
      <c r="AB88" s="227">
        <f t="shared" si="41"/>
        <v>2</v>
      </c>
      <c r="AC88" s="11">
        <f>'Core Indicators'!GD88</f>
        <v>2</v>
      </c>
      <c r="AD88" s="11">
        <f>'Core Indicators'!GL88</f>
        <v>2</v>
      </c>
      <c r="AE88" s="11">
        <f>'Core Indicators'!GT88</f>
        <v>2</v>
      </c>
      <c r="AF88" s="11">
        <f>'Core Indicators'!HB88</f>
        <v>2</v>
      </c>
      <c r="AG88" s="11">
        <f t="shared" si="42"/>
        <v>2</v>
      </c>
      <c r="AH88" s="11">
        <f>'Core Indicators'!HJ88</f>
        <v>2</v>
      </c>
      <c r="AI88" s="11">
        <f>'Core Indicators'!HR88</f>
        <v>2</v>
      </c>
      <c r="AJ88" s="11">
        <f t="shared" si="43"/>
        <v>2</v>
      </c>
      <c r="AK88" s="11">
        <f>'Core Indicators'!HZ88</f>
        <v>2</v>
      </c>
      <c r="AL88" s="11">
        <f>'Core Indicators'!IH88</f>
        <v>2</v>
      </c>
      <c r="AM88" s="11">
        <f>'Core Indicators'!IP88</f>
        <v>2</v>
      </c>
      <c r="AN88" s="11">
        <f t="shared" si="44"/>
        <v>2</v>
      </c>
    </row>
    <row r="89" spans="1:40" x14ac:dyDescent="0.35">
      <c r="A89" s="227" t="str">
        <f>Lists!C:C</f>
        <v>NIC001</v>
      </c>
      <c r="B89" s="182">
        <f t="shared" si="30"/>
        <v>2.5</v>
      </c>
      <c r="C89" s="183">
        <f t="shared" si="31"/>
        <v>0</v>
      </c>
      <c r="D89" s="228">
        <f t="shared" si="32"/>
        <v>2.2999999999999998</v>
      </c>
      <c r="E89" s="227">
        <f>'Core Indicators'!R89</f>
        <v>2</v>
      </c>
      <c r="F89" s="227">
        <f>'Core Indicators'!Z89</f>
        <v>2</v>
      </c>
      <c r="G89" s="183">
        <f t="shared" si="33"/>
        <v>2</v>
      </c>
      <c r="H89" s="227">
        <f>'Core Indicators'!AH89</f>
        <v>3</v>
      </c>
      <c r="I89" s="227">
        <f>'Core Indicators'!AP89</f>
        <v>2</v>
      </c>
      <c r="J89" s="227">
        <f>'Core Indicators'!BN89</f>
        <v>2</v>
      </c>
      <c r="K89" s="227">
        <f t="shared" si="34"/>
        <v>2</v>
      </c>
      <c r="L89" s="182">
        <f t="shared" si="35"/>
        <v>2.5</v>
      </c>
      <c r="M89" s="228">
        <f t="shared" si="36"/>
        <v>3</v>
      </c>
      <c r="N89" s="229">
        <f>'Core Indicators'!DJ89</f>
        <v>3</v>
      </c>
      <c r="O89" s="229">
        <f>'Core Indicators'!DR89</f>
        <v>3</v>
      </c>
      <c r="P89" s="229">
        <f>'Core Indicators'!DZ89</f>
        <v>3</v>
      </c>
      <c r="Q89" s="229">
        <f>'Core Indicators'!EH89</f>
        <v>3</v>
      </c>
      <c r="R89" s="229">
        <f>'Core Indicators'!EP89</f>
        <v>3</v>
      </c>
      <c r="S89" s="183">
        <f t="shared" si="37"/>
        <v>1.9</v>
      </c>
      <c r="T89" s="183">
        <f t="shared" si="38"/>
        <v>1.1666666666666667</v>
      </c>
      <c r="U89" s="227">
        <v>1</v>
      </c>
      <c r="V89" s="227">
        <v>1</v>
      </c>
      <c r="W89" s="227">
        <f>'Core Indicators'!EX89</f>
        <v>2</v>
      </c>
      <c r="X89" s="183">
        <f t="shared" si="39"/>
        <v>1.5</v>
      </c>
      <c r="Y89" s="227">
        <v>1</v>
      </c>
      <c r="Z89" s="183">
        <f t="shared" si="40"/>
        <v>2.5</v>
      </c>
      <c r="AA89" s="227">
        <f>'Core Indicators'!FF89</f>
        <v>3</v>
      </c>
      <c r="AB89" s="227">
        <f t="shared" si="41"/>
        <v>2</v>
      </c>
      <c r="AC89" s="11">
        <f>'Core Indicators'!GD89</f>
        <v>2</v>
      </c>
      <c r="AD89" s="11">
        <f>'Core Indicators'!GL89</f>
        <v>2</v>
      </c>
      <c r="AE89" s="11">
        <f>'Core Indicators'!GT89</f>
        <v>2</v>
      </c>
      <c r="AF89" s="11">
        <f>'Core Indicators'!HB89</f>
        <v>2</v>
      </c>
      <c r="AG89" s="11">
        <f t="shared" si="42"/>
        <v>2</v>
      </c>
      <c r="AH89" s="11">
        <f>'Core Indicators'!HJ89</f>
        <v>2</v>
      </c>
      <c r="AI89" s="11">
        <f>'Core Indicators'!HR89</f>
        <v>2</v>
      </c>
      <c r="AJ89" s="11">
        <f t="shared" si="43"/>
        <v>2</v>
      </c>
      <c r="AK89" s="11">
        <f>'Core Indicators'!HZ89</f>
        <v>2</v>
      </c>
      <c r="AL89" s="11">
        <f>'Core Indicators'!IH89</f>
        <v>2</v>
      </c>
      <c r="AM89" s="11">
        <f>'Core Indicators'!IP89</f>
        <v>2</v>
      </c>
      <c r="AN89" s="11">
        <f t="shared" si="44"/>
        <v>2</v>
      </c>
    </row>
    <row r="90" spans="1:40" x14ac:dyDescent="0.35">
      <c r="A90" s="227" t="str">
        <f>Lists!C:C</f>
        <v>PAK004</v>
      </c>
      <c r="B90" s="182">
        <f t="shared" si="30"/>
        <v>2.6</v>
      </c>
      <c r="C90" s="183">
        <f t="shared" si="31"/>
        <v>0</v>
      </c>
      <c r="D90" s="228">
        <f t="shared" si="32"/>
        <v>2.8</v>
      </c>
      <c r="E90" s="227">
        <f>'Core Indicators'!R90</f>
        <v>2</v>
      </c>
      <c r="F90" s="227">
        <f>'Core Indicators'!Z90</f>
        <v>3</v>
      </c>
      <c r="G90" s="183">
        <f t="shared" si="33"/>
        <v>2.5</v>
      </c>
      <c r="H90" s="227">
        <f>'Core Indicators'!AH90</f>
        <v>3</v>
      </c>
      <c r="I90" s="227">
        <f>'Core Indicators'!AP90</f>
        <v>3</v>
      </c>
      <c r="J90" s="227">
        <f>'Core Indicators'!BN90</f>
        <v>3</v>
      </c>
      <c r="K90" s="227">
        <f t="shared" si="34"/>
        <v>3</v>
      </c>
      <c r="L90" s="182">
        <f t="shared" si="35"/>
        <v>3</v>
      </c>
      <c r="M90" s="228">
        <f t="shared" si="36"/>
        <v>3</v>
      </c>
      <c r="N90" s="229">
        <f>'Core Indicators'!DJ90</f>
        <v>3</v>
      </c>
      <c r="O90" s="229" t="str">
        <f>'Core Indicators'!DR90</f>
        <v>x</v>
      </c>
      <c r="P90" s="229" t="str">
        <f>'Core Indicators'!DZ90</f>
        <v>x</v>
      </c>
      <c r="Q90" s="229" t="str">
        <f>'Core Indicators'!EH90</f>
        <v>x</v>
      </c>
      <c r="R90" s="229" t="str">
        <f>'Core Indicators'!EP90</f>
        <v>x</v>
      </c>
      <c r="S90" s="183">
        <f t="shared" si="37"/>
        <v>1.9</v>
      </c>
      <c r="T90" s="183">
        <f t="shared" si="38"/>
        <v>1.3333333333333333</v>
      </c>
      <c r="U90" s="227">
        <v>1</v>
      </c>
      <c r="V90" s="227">
        <v>1</v>
      </c>
      <c r="W90" s="227">
        <f>'Core Indicators'!EX90</f>
        <v>3</v>
      </c>
      <c r="X90" s="183">
        <f t="shared" si="39"/>
        <v>2</v>
      </c>
      <c r="Y90" s="227">
        <v>1</v>
      </c>
      <c r="Z90" s="183">
        <f t="shared" si="40"/>
        <v>2.5</v>
      </c>
      <c r="AA90" s="227">
        <f>'Core Indicators'!FF90</f>
        <v>3</v>
      </c>
      <c r="AB90" s="227">
        <f t="shared" si="41"/>
        <v>2</v>
      </c>
      <c r="AC90" s="11">
        <f>'Core Indicators'!GD90</f>
        <v>2</v>
      </c>
      <c r="AD90" s="11">
        <f>'Core Indicators'!GL90</f>
        <v>2</v>
      </c>
      <c r="AE90" s="11">
        <f>'Core Indicators'!GT90</f>
        <v>2</v>
      </c>
      <c r="AF90" s="11">
        <f>'Core Indicators'!HB90</f>
        <v>2</v>
      </c>
      <c r="AG90" s="11">
        <f t="shared" si="42"/>
        <v>2</v>
      </c>
      <c r="AH90" s="11">
        <f>'Core Indicators'!HJ90</f>
        <v>2</v>
      </c>
      <c r="AI90" s="11">
        <f>'Core Indicators'!HR90</f>
        <v>2</v>
      </c>
      <c r="AJ90" s="11">
        <f t="shared" si="43"/>
        <v>2</v>
      </c>
      <c r="AK90" s="11">
        <f>'Core Indicators'!HZ90</f>
        <v>2</v>
      </c>
      <c r="AL90" s="11">
        <f>'Core Indicators'!IH90</f>
        <v>2</v>
      </c>
      <c r="AM90" s="11">
        <f>'Core Indicators'!IP90</f>
        <v>2</v>
      </c>
      <c r="AN90" s="11">
        <f t="shared" si="44"/>
        <v>2</v>
      </c>
    </row>
    <row r="91" spans="1:40" x14ac:dyDescent="0.35">
      <c r="A91" s="227" t="str">
        <f>Lists!C:C</f>
        <v>PAK006</v>
      </c>
      <c r="B91" s="182">
        <f t="shared" si="30"/>
        <v>2.6</v>
      </c>
      <c r="C91" s="183">
        <f t="shared" si="31"/>
        <v>0</v>
      </c>
      <c r="D91" s="228">
        <f t="shared" si="32"/>
        <v>2.7</v>
      </c>
      <c r="E91" s="227">
        <f>'Core Indicators'!R91</f>
        <v>2</v>
      </c>
      <c r="F91" s="227">
        <f>'Core Indicators'!Z91</f>
        <v>3</v>
      </c>
      <c r="G91" s="183">
        <f t="shared" si="33"/>
        <v>2.5</v>
      </c>
      <c r="H91" s="227">
        <f>'Core Indicators'!AH91</f>
        <v>3</v>
      </c>
      <c r="I91" s="227">
        <f>'Core Indicators'!AP91</f>
        <v>3</v>
      </c>
      <c r="J91" s="227">
        <f>'Core Indicators'!BN91</f>
        <v>2</v>
      </c>
      <c r="K91" s="227">
        <f t="shared" si="34"/>
        <v>2.5</v>
      </c>
      <c r="L91" s="182">
        <f t="shared" si="35"/>
        <v>2.8</v>
      </c>
      <c r="M91" s="228">
        <f t="shared" si="36"/>
        <v>3</v>
      </c>
      <c r="N91" s="229">
        <f>'Core Indicators'!DJ91</f>
        <v>3</v>
      </c>
      <c r="O91" s="229">
        <f>'Core Indicators'!DR91</f>
        <v>3</v>
      </c>
      <c r="P91" s="229">
        <f>'Core Indicators'!DZ91</f>
        <v>3</v>
      </c>
      <c r="Q91" s="229">
        <f>'Core Indicators'!EH91</f>
        <v>3</v>
      </c>
      <c r="R91" s="229">
        <f>'Core Indicators'!EP91</f>
        <v>3</v>
      </c>
      <c r="S91" s="183">
        <f t="shared" si="37"/>
        <v>1.9</v>
      </c>
      <c r="T91" s="183">
        <f t="shared" si="38"/>
        <v>1.3333333333333333</v>
      </c>
      <c r="U91" s="227">
        <v>1</v>
      </c>
      <c r="V91" s="227">
        <v>1</v>
      </c>
      <c r="W91" s="227">
        <f>'Core Indicators'!EX91</f>
        <v>3</v>
      </c>
      <c r="X91" s="183">
        <f t="shared" si="39"/>
        <v>2</v>
      </c>
      <c r="Y91" s="227">
        <v>1</v>
      </c>
      <c r="Z91" s="183">
        <f t="shared" si="40"/>
        <v>2.5</v>
      </c>
      <c r="AA91" s="227">
        <f>'Core Indicators'!FF91</f>
        <v>3</v>
      </c>
      <c r="AB91" s="227">
        <f t="shared" si="41"/>
        <v>2</v>
      </c>
      <c r="AC91" s="11">
        <f>'Core Indicators'!GD91</f>
        <v>2</v>
      </c>
      <c r="AD91" s="11">
        <f>'Core Indicators'!GL91</f>
        <v>2</v>
      </c>
      <c r="AE91" s="11">
        <f>'Core Indicators'!GT91</f>
        <v>2</v>
      </c>
      <c r="AF91" s="11">
        <f>'Core Indicators'!HB91</f>
        <v>2</v>
      </c>
      <c r="AG91" s="11">
        <f t="shared" si="42"/>
        <v>2</v>
      </c>
      <c r="AH91" s="11">
        <f>'Core Indicators'!HJ91</f>
        <v>2</v>
      </c>
      <c r="AI91" s="11">
        <f>'Core Indicators'!HR91</f>
        <v>2</v>
      </c>
      <c r="AJ91" s="11">
        <f t="shared" si="43"/>
        <v>2</v>
      </c>
      <c r="AK91" s="11">
        <f>'Core Indicators'!HZ91</f>
        <v>2</v>
      </c>
      <c r="AL91" s="11">
        <f>'Core Indicators'!IH91</f>
        <v>2</v>
      </c>
      <c r="AM91" s="11">
        <f>'Core Indicators'!IP91</f>
        <v>2</v>
      </c>
      <c r="AN91" s="11">
        <f t="shared" si="44"/>
        <v>2</v>
      </c>
    </row>
    <row r="92" spans="1:40" x14ac:dyDescent="0.35">
      <c r="A92" s="227" t="str">
        <f>Lists!C:C</f>
        <v>PAK007</v>
      </c>
      <c r="B92" s="182">
        <f t="shared" si="30"/>
        <v>2.2000000000000002</v>
      </c>
      <c r="C92" s="183">
        <f t="shared" si="31"/>
        <v>0</v>
      </c>
      <c r="D92" s="228">
        <f t="shared" si="32"/>
        <v>1.5</v>
      </c>
      <c r="E92" s="227">
        <f>'Core Indicators'!R92</f>
        <v>2</v>
      </c>
      <c r="F92" s="227">
        <f>'Core Indicators'!Z92</f>
        <v>2</v>
      </c>
      <c r="G92" s="183">
        <f t="shared" si="33"/>
        <v>2</v>
      </c>
      <c r="H92" s="227">
        <f>'Core Indicators'!AH92</f>
        <v>1</v>
      </c>
      <c r="I92" s="227">
        <f>'Core Indicators'!AP92</f>
        <v>1</v>
      </c>
      <c r="J92" s="227">
        <f>'Core Indicators'!BN92</f>
        <v>2</v>
      </c>
      <c r="K92" s="227">
        <f t="shared" si="34"/>
        <v>1.5</v>
      </c>
      <c r="L92" s="182">
        <f t="shared" si="35"/>
        <v>1.3</v>
      </c>
      <c r="M92" s="228">
        <f t="shared" si="36"/>
        <v>2.6666666666666665</v>
      </c>
      <c r="N92" s="229">
        <f>'Core Indicators'!DJ92</f>
        <v>2</v>
      </c>
      <c r="O92" s="229">
        <f>'Core Indicators'!DR92</f>
        <v>3</v>
      </c>
      <c r="P92" s="229">
        <f>'Core Indicators'!DZ92</f>
        <v>3</v>
      </c>
      <c r="Q92" s="229" t="str">
        <f>'Core Indicators'!EH92</f>
        <v>x</v>
      </c>
      <c r="R92" s="229" t="str">
        <f>'Core Indicators'!EP92</f>
        <v>x</v>
      </c>
      <c r="S92" s="183">
        <f t="shared" si="37"/>
        <v>1.9</v>
      </c>
      <c r="T92" s="183">
        <f t="shared" si="38"/>
        <v>1.3333333333333333</v>
      </c>
      <c r="U92" s="227">
        <v>1</v>
      </c>
      <c r="V92" s="227">
        <v>1</v>
      </c>
      <c r="W92" s="227">
        <f>'Core Indicators'!EX92</f>
        <v>3</v>
      </c>
      <c r="X92" s="183">
        <f t="shared" si="39"/>
        <v>2</v>
      </c>
      <c r="Y92" s="227">
        <v>1</v>
      </c>
      <c r="Z92" s="183">
        <f t="shared" si="40"/>
        <v>2.5</v>
      </c>
      <c r="AA92" s="227">
        <f>'Core Indicators'!FF92</f>
        <v>3</v>
      </c>
      <c r="AB92" s="227">
        <f t="shared" si="41"/>
        <v>2</v>
      </c>
      <c r="AC92" s="11">
        <f>'Core Indicators'!GD92</f>
        <v>2</v>
      </c>
      <c r="AD92" s="11">
        <f>'Core Indicators'!GL92</f>
        <v>2</v>
      </c>
      <c r="AE92" s="11">
        <f>'Core Indicators'!GT92</f>
        <v>2</v>
      </c>
      <c r="AF92" s="11">
        <f>'Core Indicators'!HB92</f>
        <v>2</v>
      </c>
      <c r="AG92" s="11">
        <f t="shared" si="42"/>
        <v>2</v>
      </c>
      <c r="AH92" s="11">
        <f>'Core Indicators'!HJ92</f>
        <v>2</v>
      </c>
      <c r="AI92" s="11">
        <f>'Core Indicators'!HR92</f>
        <v>2</v>
      </c>
      <c r="AJ92" s="11">
        <f t="shared" si="43"/>
        <v>2</v>
      </c>
      <c r="AK92" s="11">
        <f>'Core Indicators'!HZ92</f>
        <v>2</v>
      </c>
      <c r="AL92" s="11">
        <f>'Core Indicators'!IH92</f>
        <v>2</v>
      </c>
      <c r="AM92" s="11">
        <f>'Core Indicators'!IP92</f>
        <v>2</v>
      </c>
      <c r="AN92" s="11">
        <f t="shared" si="44"/>
        <v>2</v>
      </c>
    </row>
    <row r="93" spans="1:40" x14ac:dyDescent="0.35">
      <c r="A93" s="227" t="str">
        <f>Lists!C:C</f>
        <v>PAK008</v>
      </c>
      <c r="B93" s="182">
        <f t="shared" si="30"/>
        <v>2.6</v>
      </c>
      <c r="C93" s="183">
        <f t="shared" si="31"/>
        <v>0</v>
      </c>
      <c r="D93" s="228">
        <f t="shared" si="32"/>
        <v>2.8</v>
      </c>
      <c r="E93" s="227">
        <f>'Core Indicators'!R93</f>
        <v>2</v>
      </c>
      <c r="F93" s="227">
        <f>'Core Indicators'!Z93</f>
        <v>3</v>
      </c>
      <c r="G93" s="183">
        <f t="shared" si="33"/>
        <v>2.5</v>
      </c>
      <c r="H93" s="227">
        <f>'Core Indicators'!AH93</f>
        <v>3</v>
      </c>
      <c r="I93" s="227">
        <f>'Core Indicators'!AP93</f>
        <v>3</v>
      </c>
      <c r="J93" s="227">
        <f>'Core Indicators'!BN93</f>
        <v>3</v>
      </c>
      <c r="K93" s="227">
        <f t="shared" si="34"/>
        <v>3</v>
      </c>
      <c r="L93" s="182">
        <f t="shared" si="35"/>
        <v>3</v>
      </c>
      <c r="M93" s="228">
        <f t="shared" si="36"/>
        <v>3</v>
      </c>
      <c r="N93" s="229">
        <f>'Core Indicators'!DJ93</f>
        <v>3</v>
      </c>
      <c r="O93" s="229">
        <f>'Core Indicators'!DR93</f>
        <v>3</v>
      </c>
      <c r="P93" s="229">
        <f>'Core Indicators'!DZ93</f>
        <v>3</v>
      </c>
      <c r="Q93" s="229">
        <f>'Core Indicators'!EH93</f>
        <v>3</v>
      </c>
      <c r="R93" s="229" t="str">
        <f>'Core Indicators'!EP93</f>
        <v>x</v>
      </c>
      <c r="S93" s="183">
        <f t="shared" si="37"/>
        <v>1.9</v>
      </c>
      <c r="T93" s="183">
        <f t="shared" si="38"/>
        <v>1.3333333333333333</v>
      </c>
      <c r="U93" s="227">
        <v>1</v>
      </c>
      <c r="V93" s="227">
        <v>1</v>
      </c>
      <c r="W93" s="227">
        <f>'Core Indicators'!EX93</f>
        <v>3</v>
      </c>
      <c r="X93" s="183">
        <f t="shared" si="39"/>
        <v>2</v>
      </c>
      <c r="Y93" s="227">
        <v>1</v>
      </c>
      <c r="Z93" s="183">
        <f t="shared" si="40"/>
        <v>2.5</v>
      </c>
      <c r="AA93" s="227">
        <f>'Core Indicators'!FF93</f>
        <v>3</v>
      </c>
      <c r="AB93" s="227">
        <f t="shared" si="41"/>
        <v>2</v>
      </c>
      <c r="AC93" s="11">
        <f>'Core Indicators'!GD93</f>
        <v>2</v>
      </c>
      <c r="AD93" s="11">
        <f>'Core Indicators'!GL93</f>
        <v>2</v>
      </c>
      <c r="AE93" s="11">
        <f>'Core Indicators'!GT93</f>
        <v>2</v>
      </c>
      <c r="AF93" s="11">
        <f>'Core Indicators'!HB93</f>
        <v>2</v>
      </c>
      <c r="AG93" s="11">
        <f t="shared" si="42"/>
        <v>2</v>
      </c>
      <c r="AH93" s="11">
        <f>'Core Indicators'!HJ93</f>
        <v>2</v>
      </c>
      <c r="AI93" s="11">
        <f>'Core Indicators'!HR93</f>
        <v>2</v>
      </c>
      <c r="AJ93" s="11">
        <f t="shared" si="43"/>
        <v>2</v>
      </c>
      <c r="AK93" s="11">
        <f>'Core Indicators'!HZ93</f>
        <v>2</v>
      </c>
      <c r="AL93" s="11">
        <f>'Core Indicators'!IH93</f>
        <v>2</v>
      </c>
      <c r="AM93" s="11">
        <f>'Core Indicators'!IP93</f>
        <v>2</v>
      </c>
      <c r="AN93" s="11">
        <f t="shared" si="44"/>
        <v>2</v>
      </c>
    </row>
    <row r="94" spans="1:40" x14ac:dyDescent="0.35">
      <c r="A94" s="227" t="str">
        <f>Lists!C:C</f>
        <v>PAN002</v>
      </c>
      <c r="B94" s="182">
        <f t="shared" si="30"/>
        <v>2</v>
      </c>
      <c r="C94" s="183">
        <f t="shared" si="31"/>
        <v>2</v>
      </c>
      <c r="D94" s="228">
        <f t="shared" si="32"/>
        <v>2</v>
      </c>
      <c r="E94" s="227">
        <f>'Core Indicators'!R94</f>
        <v>2</v>
      </c>
      <c r="F94" s="227">
        <f>'Core Indicators'!Z94</f>
        <v>2</v>
      </c>
      <c r="G94" s="183">
        <f t="shared" si="33"/>
        <v>2</v>
      </c>
      <c r="H94" s="227">
        <f>'Core Indicators'!AH94</f>
        <v>2</v>
      </c>
      <c r="I94" s="227">
        <f>'Core Indicators'!AP94</f>
        <v>2</v>
      </c>
      <c r="J94" s="227" t="str">
        <f>'Core Indicators'!BN94</f>
        <v>x</v>
      </c>
      <c r="K94" s="227">
        <f t="shared" si="34"/>
        <v>2</v>
      </c>
      <c r="L94" s="182">
        <f t="shared" si="35"/>
        <v>2</v>
      </c>
      <c r="M94" s="228">
        <f t="shared" si="36"/>
        <v>2.3333333333333335</v>
      </c>
      <c r="N94" s="229">
        <f>'Core Indicators'!DJ94</f>
        <v>2</v>
      </c>
      <c r="O94" s="229">
        <f>'Core Indicators'!DR94</f>
        <v>2</v>
      </c>
      <c r="P94" s="229">
        <f>'Core Indicators'!DZ94</f>
        <v>3</v>
      </c>
      <c r="Q94" s="229" t="str">
        <f>'Core Indicators'!EH94</f>
        <v>x</v>
      </c>
      <c r="R94" s="229" t="str">
        <f>'Core Indicators'!EP94</f>
        <v>x</v>
      </c>
      <c r="S94" s="183">
        <f t="shared" si="37"/>
        <v>1.5</v>
      </c>
      <c r="T94" s="183">
        <f t="shared" si="38"/>
        <v>1</v>
      </c>
      <c r="U94" s="227">
        <v>1</v>
      </c>
      <c r="V94" s="227">
        <v>1</v>
      </c>
      <c r="W94" s="227" t="str">
        <f>'Core Indicators'!EX94</f>
        <v>x</v>
      </c>
      <c r="X94" s="183">
        <f t="shared" si="39"/>
        <v>1</v>
      </c>
      <c r="Y94" s="227">
        <v>1</v>
      </c>
      <c r="Z94" s="183">
        <f t="shared" si="40"/>
        <v>2</v>
      </c>
      <c r="AA94" s="227">
        <f>'Core Indicators'!FF94</f>
        <v>2</v>
      </c>
      <c r="AB94" s="227">
        <f t="shared" si="41"/>
        <v>2</v>
      </c>
      <c r="AC94" s="11">
        <f>'Core Indicators'!GD94</f>
        <v>2</v>
      </c>
      <c r="AD94" s="11">
        <f>'Core Indicators'!GL94</f>
        <v>2</v>
      </c>
      <c r="AE94" s="11">
        <f>'Core Indicators'!GT94</f>
        <v>2</v>
      </c>
      <c r="AF94" s="11">
        <f>'Core Indicators'!HB94</f>
        <v>2</v>
      </c>
      <c r="AG94" s="11">
        <f t="shared" si="42"/>
        <v>2</v>
      </c>
      <c r="AH94" s="11">
        <f>'Core Indicators'!HJ94</f>
        <v>2</v>
      </c>
      <c r="AI94" s="11">
        <f>'Core Indicators'!HR94</f>
        <v>2</v>
      </c>
      <c r="AJ94" s="11">
        <f t="shared" si="43"/>
        <v>2</v>
      </c>
      <c r="AK94" s="11">
        <f>'Core Indicators'!HZ94</f>
        <v>2</v>
      </c>
      <c r="AL94" s="11">
        <f>'Core Indicators'!IH94</f>
        <v>2</v>
      </c>
      <c r="AM94" s="11">
        <f>'Core Indicators'!IP94</f>
        <v>2</v>
      </c>
      <c r="AN94" s="11">
        <f t="shared" si="44"/>
        <v>2</v>
      </c>
    </row>
    <row r="95" spans="1:40" x14ac:dyDescent="0.35">
      <c r="A95" s="227" t="str">
        <f>Lists!C:C</f>
        <v>PER002</v>
      </c>
      <c r="B95" s="182">
        <f t="shared" si="30"/>
        <v>2</v>
      </c>
      <c r="C95" s="183">
        <f t="shared" si="31"/>
        <v>2</v>
      </c>
      <c r="D95" s="228">
        <f t="shared" si="32"/>
        <v>2.2000000000000002</v>
      </c>
      <c r="E95" s="227">
        <f>'Core Indicators'!R95</f>
        <v>2</v>
      </c>
      <c r="F95" s="227">
        <f>'Core Indicators'!Z95</f>
        <v>3</v>
      </c>
      <c r="G95" s="183">
        <f t="shared" si="33"/>
        <v>2.5</v>
      </c>
      <c r="H95" s="227">
        <f>'Core Indicators'!AH95</f>
        <v>2</v>
      </c>
      <c r="I95" s="227">
        <f>'Core Indicators'!AP95</f>
        <v>2</v>
      </c>
      <c r="J95" s="227" t="str">
        <f>'Core Indicators'!BN95</f>
        <v>x</v>
      </c>
      <c r="K95" s="227">
        <f t="shared" si="34"/>
        <v>2</v>
      </c>
      <c r="L95" s="182">
        <f t="shared" si="35"/>
        <v>2</v>
      </c>
      <c r="M95" s="228">
        <f t="shared" si="36"/>
        <v>2.3333333333333335</v>
      </c>
      <c r="N95" s="229">
        <f>'Core Indicators'!DJ95</f>
        <v>2</v>
      </c>
      <c r="O95" s="229">
        <f>'Core Indicators'!DR95</f>
        <v>2</v>
      </c>
      <c r="P95" s="229">
        <f>'Core Indicators'!DZ95</f>
        <v>3</v>
      </c>
      <c r="Q95" s="229" t="str">
        <f>'Core Indicators'!EH95</f>
        <v>x</v>
      </c>
      <c r="R95" s="229" t="str">
        <f>'Core Indicators'!EP95</f>
        <v>x</v>
      </c>
      <c r="S95" s="183">
        <f t="shared" si="37"/>
        <v>1.3</v>
      </c>
      <c r="T95" s="183">
        <f t="shared" si="38"/>
        <v>1</v>
      </c>
      <c r="U95" s="227">
        <v>1</v>
      </c>
      <c r="V95" s="227">
        <v>1</v>
      </c>
      <c r="W95" s="227" t="str">
        <f>'Core Indicators'!EX95</f>
        <v>x</v>
      </c>
      <c r="X95" s="183">
        <f t="shared" si="39"/>
        <v>1</v>
      </c>
      <c r="Y95" s="227">
        <v>1</v>
      </c>
      <c r="Z95" s="183">
        <f t="shared" si="40"/>
        <v>1.5</v>
      </c>
      <c r="AA95" s="227">
        <f>'Core Indicators'!FF95</f>
        <v>1</v>
      </c>
      <c r="AB95" s="227">
        <f t="shared" si="41"/>
        <v>2</v>
      </c>
      <c r="AC95" s="11">
        <f>'Core Indicators'!GD95</f>
        <v>2</v>
      </c>
      <c r="AD95" s="11">
        <f>'Core Indicators'!GL95</f>
        <v>2</v>
      </c>
      <c r="AE95" s="11">
        <f>'Core Indicators'!GT95</f>
        <v>2</v>
      </c>
      <c r="AF95" s="11">
        <f>'Core Indicators'!HB95</f>
        <v>2</v>
      </c>
      <c r="AG95" s="11">
        <f t="shared" si="42"/>
        <v>2</v>
      </c>
      <c r="AH95" s="11">
        <f>'Core Indicators'!HJ95</f>
        <v>2</v>
      </c>
      <c r="AI95" s="11">
        <f>'Core Indicators'!HR95</f>
        <v>2</v>
      </c>
      <c r="AJ95" s="11">
        <f t="shared" si="43"/>
        <v>2</v>
      </c>
      <c r="AK95" s="11">
        <f>'Core Indicators'!HZ95</f>
        <v>2</v>
      </c>
      <c r="AL95" s="11">
        <f>'Core Indicators'!IH95</f>
        <v>2</v>
      </c>
      <c r="AM95" s="11">
        <f>'Core Indicators'!IP95</f>
        <v>2</v>
      </c>
      <c r="AN95" s="11">
        <f t="shared" si="44"/>
        <v>2</v>
      </c>
    </row>
    <row r="96" spans="1:40" x14ac:dyDescent="0.35">
      <c r="A96" s="227" t="str">
        <f>Lists!C:C</f>
        <v>PHL003</v>
      </c>
      <c r="B96" s="182">
        <f t="shared" si="30"/>
        <v>1.8</v>
      </c>
      <c r="C96" s="183">
        <f t="shared" si="31"/>
        <v>0</v>
      </c>
      <c r="D96" s="228">
        <f t="shared" si="32"/>
        <v>2</v>
      </c>
      <c r="E96" s="227">
        <f>'Core Indicators'!R96</f>
        <v>2</v>
      </c>
      <c r="F96" s="227">
        <f>'Core Indicators'!Z96</f>
        <v>2</v>
      </c>
      <c r="G96" s="183">
        <f t="shared" si="33"/>
        <v>2</v>
      </c>
      <c r="H96" s="227">
        <f>'Core Indicators'!AH96</f>
        <v>2</v>
      </c>
      <c r="I96" s="227">
        <f>'Core Indicators'!AP96</f>
        <v>2</v>
      </c>
      <c r="J96" s="227">
        <f>'Core Indicators'!BN96</f>
        <v>2</v>
      </c>
      <c r="K96" s="227">
        <f t="shared" si="34"/>
        <v>2</v>
      </c>
      <c r="L96" s="182">
        <f t="shared" si="35"/>
        <v>2</v>
      </c>
      <c r="M96" s="228">
        <f t="shared" si="36"/>
        <v>2</v>
      </c>
      <c r="N96" s="229">
        <f>'Core Indicators'!DJ96</f>
        <v>2</v>
      </c>
      <c r="O96" s="229">
        <f>'Core Indicators'!DR96</f>
        <v>2</v>
      </c>
      <c r="P96" s="229">
        <f>'Core Indicators'!DZ96</f>
        <v>2</v>
      </c>
      <c r="Q96" s="229" t="str">
        <f>'Core Indicators'!EH96</f>
        <v>x</v>
      </c>
      <c r="R96" s="229" t="str">
        <f>'Core Indicators'!EP96</f>
        <v>x</v>
      </c>
      <c r="S96" s="183">
        <f t="shared" si="37"/>
        <v>1.3</v>
      </c>
      <c r="T96" s="183">
        <f t="shared" si="38"/>
        <v>1.1666666666666667</v>
      </c>
      <c r="U96" s="227">
        <v>1</v>
      </c>
      <c r="V96" s="227">
        <v>1</v>
      </c>
      <c r="W96" s="227">
        <f>'Core Indicators'!EX96</f>
        <v>2</v>
      </c>
      <c r="X96" s="183">
        <f t="shared" si="39"/>
        <v>1.5</v>
      </c>
      <c r="Y96" s="227">
        <v>1</v>
      </c>
      <c r="Z96" s="183">
        <f t="shared" si="40"/>
        <v>1.5</v>
      </c>
      <c r="AA96" s="227">
        <f>'Core Indicators'!FF96</f>
        <v>1</v>
      </c>
      <c r="AB96" s="227">
        <f t="shared" si="41"/>
        <v>2</v>
      </c>
      <c r="AC96" s="11">
        <f>'Core Indicators'!GD96</f>
        <v>2</v>
      </c>
      <c r="AD96" s="11">
        <f>'Core Indicators'!GL96</f>
        <v>2</v>
      </c>
      <c r="AE96" s="11">
        <f>'Core Indicators'!GT96</f>
        <v>2</v>
      </c>
      <c r="AF96" s="11">
        <f>'Core Indicators'!HB96</f>
        <v>2</v>
      </c>
      <c r="AG96" s="11">
        <f t="shared" si="42"/>
        <v>2</v>
      </c>
      <c r="AH96" s="11">
        <f>'Core Indicators'!HJ96</f>
        <v>2</v>
      </c>
      <c r="AI96" s="11">
        <f>'Core Indicators'!HR96</f>
        <v>2</v>
      </c>
      <c r="AJ96" s="11">
        <f t="shared" si="43"/>
        <v>2</v>
      </c>
      <c r="AK96" s="11">
        <f>'Core Indicators'!HZ96</f>
        <v>2</v>
      </c>
      <c r="AL96" s="11">
        <f>'Core Indicators'!IH96</f>
        <v>2</v>
      </c>
      <c r="AM96" s="11">
        <f>'Core Indicators'!IP96</f>
        <v>2</v>
      </c>
      <c r="AN96" s="11">
        <f t="shared" si="44"/>
        <v>2</v>
      </c>
    </row>
    <row r="97" spans="1:40" x14ac:dyDescent="0.35">
      <c r="A97" s="227" t="str">
        <f>Lists!C:C</f>
        <v>PNG003</v>
      </c>
      <c r="B97" s="182">
        <f t="shared" si="30"/>
        <v>2.4</v>
      </c>
      <c r="C97" s="183">
        <f t="shared" si="31"/>
        <v>0</v>
      </c>
      <c r="D97" s="228">
        <f t="shared" si="32"/>
        <v>2.7</v>
      </c>
      <c r="E97" s="227">
        <f>'Core Indicators'!R97</f>
        <v>2</v>
      </c>
      <c r="F97" s="227">
        <f>'Core Indicators'!Z97</f>
        <v>3</v>
      </c>
      <c r="G97" s="183">
        <f t="shared" si="33"/>
        <v>2.5</v>
      </c>
      <c r="H97" s="227">
        <f>'Core Indicators'!AH97</f>
        <v>3</v>
      </c>
      <c r="I97" s="227">
        <f>'Core Indicators'!AP97</f>
        <v>3</v>
      </c>
      <c r="J97" s="227">
        <f>'Core Indicators'!BN97</f>
        <v>2</v>
      </c>
      <c r="K97" s="227">
        <f t="shared" si="34"/>
        <v>2.5</v>
      </c>
      <c r="L97" s="182">
        <f t="shared" si="35"/>
        <v>2.8</v>
      </c>
      <c r="M97" s="228">
        <f t="shared" si="36"/>
        <v>2.6666666666666665</v>
      </c>
      <c r="N97" s="229">
        <f>'Core Indicators'!DJ97</f>
        <v>2</v>
      </c>
      <c r="O97" s="229">
        <f>'Core Indicators'!DR97</f>
        <v>3</v>
      </c>
      <c r="P97" s="229">
        <f>'Core Indicators'!DZ97</f>
        <v>3</v>
      </c>
      <c r="Q97" s="229" t="str">
        <f>'Core Indicators'!EH97</f>
        <v>x</v>
      </c>
      <c r="R97" s="229" t="str">
        <f>'Core Indicators'!EP97</f>
        <v>x</v>
      </c>
      <c r="S97" s="183">
        <f t="shared" si="37"/>
        <v>1.6</v>
      </c>
      <c r="T97" s="183">
        <f t="shared" si="38"/>
        <v>1.1666666666666667</v>
      </c>
      <c r="U97" s="227">
        <v>1</v>
      </c>
      <c r="V97" s="227">
        <v>1</v>
      </c>
      <c r="W97" s="227">
        <f>'Core Indicators'!EX97</f>
        <v>2</v>
      </c>
      <c r="X97" s="183">
        <f t="shared" si="39"/>
        <v>1.5</v>
      </c>
      <c r="Y97" s="227">
        <v>1</v>
      </c>
      <c r="Z97" s="183">
        <f t="shared" si="40"/>
        <v>2</v>
      </c>
      <c r="AA97" s="227">
        <f>'Core Indicators'!FF97</f>
        <v>2</v>
      </c>
      <c r="AB97" s="227">
        <f t="shared" si="41"/>
        <v>2</v>
      </c>
      <c r="AC97" s="11">
        <f>'Core Indicators'!GD97</f>
        <v>2</v>
      </c>
      <c r="AD97" s="11">
        <f>'Core Indicators'!GL97</f>
        <v>2</v>
      </c>
      <c r="AE97" s="11">
        <f>'Core Indicators'!GT97</f>
        <v>2</v>
      </c>
      <c r="AF97" s="11">
        <f>'Core Indicators'!HB97</f>
        <v>2</v>
      </c>
      <c r="AG97" s="11">
        <f t="shared" si="42"/>
        <v>2</v>
      </c>
      <c r="AH97" s="11">
        <f>'Core Indicators'!HJ97</f>
        <v>2</v>
      </c>
      <c r="AI97" s="11">
        <f>'Core Indicators'!HR97</f>
        <v>2</v>
      </c>
      <c r="AJ97" s="11">
        <f t="shared" si="43"/>
        <v>2</v>
      </c>
      <c r="AK97" s="11">
        <f>'Core Indicators'!HZ97</f>
        <v>2</v>
      </c>
      <c r="AL97" s="11">
        <f>'Core Indicators'!IH97</f>
        <v>2</v>
      </c>
      <c r="AM97" s="11">
        <f>'Core Indicators'!IP97</f>
        <v>2</v>
      </c>
      <c r="AN97" s="11">
        <f t="shared" si="44"/>
        <v>2</v>
      </c>
    </row>
    <row r="98" spans="1:40" x14ac:dyDescent="0.35">
      <c r="A98" s="227" t="str">
        <f>Lists!C:C</f>
        <v>PRK001</v>
      </c>
      <c r="B98" s="182">
        <f t="shared" si="30"/>
        <v>2.5</v>
      </c>
      <c r="C98" s="183">
        <f t="shared" si="31"/>
        <v>0</v>
      </c>
      <c r="D98" s="228">
        <f t="shared" si="32"/>
        <v>2.7</v>
      </c>
      <c r="E98" s="227">
        <f>'Core Indicators'!R98</f>
        <v>1</v>
      </c>
      <c r="F98" s="227">
        <f>'Core Indicators'!Z98</f>
        <v>3</v>
      </c>
      <c r="G98" s="183">
        <f t="shared" si="33"/>
        <v>2.1</v>
      </c>
      <c r="H98" s="227">
        <f>'Core Indicators'!AH98</f>
        <v>3</v>
      </c>
      <c r="I98" s="227">
        <f>'Core Indicators'!AP98</f>
        <v>3</v>
      </c>
      <c r="J98" s="227">
        <f>'Core Indicators'!BN98</f>
        <v>3</v>
      </c>
      <c r="K98" s="227">
        <f t="shared" si="34"/>
        <v>3</v>
      </c>
      <c r="L98" s="182">
        <f t="shared" si="35"/>
        <v>3</v>
      </c>
      <c r="M98" s="228">
        <f t="shared" si="36"/>
        <v>3</v>
      </c>
      <c r="N98" s="229">
        <f>'Core Indicators'!DJ98</f>
        <v>3</v>
      </c>
      <c r="O98" s="229">
        <f>'Core Indicators'!DR98</f>
        <v>3</v>
      </c>
      <c r="P98" s="229">
        <f>'Core Indicators'!DZ98</f>
        <v>3</v>
      </c>
      <c r="Q98" s="229" t="str">
        <f>'Core Indicators'!EH98</f>
        <v>x</v>
      </c>
      <c r="R98" s="229" t="str">
        <f>'Core Indicators'!EP98</f>
        <v>x</v>
      </c>
      <c r="S98" s="183">
        <f t="shared" si="37"/>
        <v>1.7</v>
      </c>
      <c r="T98" s="183">
        <f t="shared" si="38"/>
        <v>1.3333333333333333</v>
      </c>
      <c r="U98" s="227">
        <v>1</v>
      </c>
      <c r="V98" s="227">
        <v>1</v>
      </c>
      <c r="W98" s="227">
        <f>'Core Indicators'!EX98</f>
        <v>3</v>
      </c>
      <c r="X98" s="183">
        <f t="shared" si="39"/>
        <v>2</v>
      </c>
      <c r="Y98" s="227">
        <v>1</v>
      </c>
      <c r="Z98" s="183">
        <f t="shared" si="40"/>
        <v>2</v>
      </c>
      <c r="AA98" s="227">
        <f>'Core Indicators'!FF98</f>
        <v>2</v>
      </c>
      <c r="AB98" s="227">
        <f t="shared" si="41"/>
        <v>2</v>
      </c>
      <c r="AC98" s="11">
        <f>'Core Indicators'!GD98</f>
        <v>2</v>
      </c>
      <c r="AD98" s="11">
        <f>'Core Indicators'!GL98</f>
        <v>2</v>
      </c>
      <c r="AE98" s="11">
        <f>'Core Indicators'!GT98</f>
        <v>2</v>
      </c>
      <c r="AF98" s="11">
        <f>'Core Indicators'!HB98</f>
        <v>2</v>
      </c>
      <c r="AG98" s="11">
        <f t="shared" si="42"/>
        <v>2</v>
      </c>
      <c r="AH98" s="11">
        <f>'Core Indicators'!HJ98</f>
        <v>2</v>
      </c>
      <c r="AI98" s="11">
        <f>'Core Indicators'!HR98</f>
        <v>2</v>
      </c>
      <c r="AJ98" s="11">
        <f t="shared" si="43"/>
        <v>2</v>
      </c>
      <c r="AK98" s="11">
        <f>'Core Indicators'!HZ98</f>
        <v>2</v>
      </c>
      <c r="AL98" s="11">
        <f>'Core Indicators'!IH98</f>
        <v>2</v>
      </c>
      <c r="AM98" s="11">
        <f>'Core Indicators'!IP98</f>
        <v>2</v>
      </c>
      <c r="AN98" s="11">
        <f t="shared" si="44"/>
        <v>2</v>
      </c>
    </row>
    <row r="99" spans="1:40" x14ac:dyDescent="0.35">
      <c r="A99" s="227" t="str">
        <f>Lists!C:C</f>
        <v>PSE002</v>
      </c>
      <c r="B99" s="182">
        <f t="shared" ref="B99:B133" si="45">IF(OR(M99="x",D99="x"),"x",ROUND((5-GEOMEAN(((5-D99)/5*4+1),((5-M99)/5*4+1),((5-M99)/5*4+1)))/4*3.5+S99*0.3,1))</f>
        <v>2.6</v>
      </c>
      <c r="C99" s="183">
        <f t="shared" ref="C99:C133" si="46">COUNTIF(E99:F99,"x")+COUNTIF(H99:I99,"x")+COUNTIF(J99:J99,"x")+COUNTIF(M99,"x")+COUNTIF(U99:W99,"x")+COUNTIF(Y99:AB99,"x")</f>
        <v>0</v>
      </c>
      <c r="D99" s="228">
        <f t="shared" ref="D99:D133" si="47">IF(OR(L99="x",G99="x"),"x",ROUND((5-GEOMEAN(((5-L99)/5*4+1),((5-L99)/5*4+1),((5-G99)/5*4+1)))/4*5,1))</f>
        <v>2.8</v>
      </c>
      <c r="E99" s="227">
        <f>'Core Indicators'!R99</f>
        <v>2</v>
      </c>
      <c r="F99" s="227">
        <f>'Core Indicators'!Z99</f>
        <v>3</v>
      </c>
      <c r="G99" s="183">
        <f t="shared" ref="G99:G130" si="48">IF(AND(F99="x",E99="x"),"x",IF(OR(F99="x",E99="x"),AVERAGE(E99,F99),ROUND((10-GEOMEAN(((10-E99)/10*9+1),((10-F99)/10*9+1)))/9*10,1)))</f>
        <v>2.5</v>
      </c>
      <c r="H99" s="227">
        <f>'Core Indicators'!AH99</f>
        <v>3</v>
      </c>
      <c r="I99" s="227">
        <f>'Core Indicators'!AP99</f>
        <v>3</v>
      </c>
      <c r="J99" s="227">
        <f>'Core Indicators'!BN99</f>
        <v>3</v>
      </c>
      <c r="K99" s="227">
        <f t="shared" ref="K99:K130" si="49">IF(AND(J99="x",I99="x"),"x",IF(OR(J99="x",I99="x"),AVERAGE(I99,J99),ROUND((10-GEOMEAN(((10-I99)/10*9+1),((10-J99)/10*9+1)))/9*10,1)))</f>
        <v>3</v>
      </c>
      <c r="L99" s="182">
        <f t="shared" ref="L99:L130" si="50">IF(AND(H99="x",K99="x"),"x",IF(OR(H99="x",K99="x"),AVERAGE(H99,K99),ROUND((10-GEOMEAN(((10-H99)/10*9+1),((10-K99)/10*9+1)))/9*10,1)))</f>
        <v>3</v>
      </c>
      <c r="M99" s="228">
        <f t="shared" ref="M99:M130" si="51">IF(N99="x","x",AVERAGE(N99:R99))</f>
        <v>3</v>
      </c>
      <c r="N99" s="229">
        <f>'Core Indicators'!DJ99</f>
        <v>3</v>
      </c>
      <c r="O99" s="229">
        <f>'Core Indicators'!DR99</f>
        <v>3</v>
      </c>
      <c r="P99" s="229">
        <f>'Core Indicators'!DZ99</f>
        <v>3</v>
      </c>
      <c r="Q99" s="229">
        <f>'Core Indicators'!EH99</f>
        <v>3</v>
      </c>
      <c r="R99" s="229">
        <f>'Core Indicators'!EP99</f>
        <v>3</v>
      </c>
      <c r="S99" s="183">
        <f t="shared" ref="S99:S130" si="52">IF(OR(Z99="x",T99="x"),T99,ROUND((10-GEOMEAN(((10-T99)/10*9+1),((10-Z99)/10*9+1)))/9*10,1))</f>
        <v>1.9</v>
      </c>
      <c r="T99" s="183">
        <f t="shared" ref="T99:T130" si="53">AVERAGE(U99,X99,Y99)</f>
        <v>1.3333333333333333</v>
      </c>
      <c r="U99" s="227">
        <v>1</v>
      </c>
      <c r="V99" s="227">
        <v>1</v>
      </c>
      <c r="W99" s="227">
        <f>'Core Indicators'!EX99</f>
        <v>3</v>
      </c>
      <c r="X99" s="183">
        <f t="shared" ref="X99:X130" si="54">AVERAGE(V99:W99)</f>
        <v>2</v>
      </c>
      <c r="Y99" s="227">
        <v>1</v>
      </c>
      <c r="Z99" s="183">
        <f t="shared" ref="Z99:Z130" si="55">IF(AND(AA99="x",AB99="x"),"x",AVERAGE(AA99:AB99))</f>
        <v>2.5</v>
      </c>
      <c r="AA99" s="227">
        <f>'Core Indicators'!FF99</f>
        <v>3</v>
      </c>
      <c r="AB99" s="227">
        <f t="shared" ref="AB99:AB133" si="56">IF(AND(AJ99="x",AN99="x",AG99="x"),"x",(AVERAGE(AJ99,AN99,AG99)))</f>
        <v>2</v>
      </c>
      <c r="AC99" s="11">
        <f>'Core Indicators'!GD99</f>
        <v>2</v>
      </c>
      <c r="AD99" s="11">
        <f>'Core Indicators'!GL99</f>
        <v>2</v>
      </c>
      <c r="AE99" s="11">
        <f>'Core Indicators'!GT99</f>
        <v>2</v>
      </c>
      <c r="AF99" s="11">
        <f>'Core Indicators'!HB99</f>
        <v>2</v>
      </c>
      <c r="AG99" s="11">
        <f t="shared" ref="AG99:AG130" si="57">IF(AND(AC99="x",AD99="x",AE99="x",AF99="x"),"x",AVERAGE(AC99:AF99))</f>
        <v>2</v>
      </c>
      <c r="AH99" s="11">
        <f>'Core Indicators'!HJ99</f>
        <v>2</v>
      </c>
      <c r="AI99" s="11">
        <f>'Core Indicators'!HR99</f>
        <v>2</v>
      </c>
      <c r="AJ99" s="11">
        <f t="shared" ref="AJ99:AJ130" si="58">IF(AND(AH99="x",AI99="x"),"x",AVERAGE(AH99:AI99))</f>
        <v>2</v>
      </c>
      <c r="AK99" s="11">
        <f>'Core Indicators'!HZ99</f>
        <v>2</v>
      </c>
      <c r="AL99" s="11">
        <f>'Core Indicators'!IH99</f>
        <v>2</v>
      </c>
      <c r="AM99" s="11">
        <f>'Core Indicators'!IP99</f>
        <v>2</v>
      </c>
      <c r="AN99" s="11">
        <f t="shared" ref="AN99:AN130" si="59">IF(AND(AK99="x",AL99="x",AM99="x"),"x",AVERAGE(AK99:AM99))</f>
        <v>2</v>
      </c>
    </row>
    <row r="100" spans="1:40" x14ac:dyDescent="0.35">
      <c r="A100" s="227" t="str">
        <f>Lists!C:C</f>
        <v>PSE003</v>
      </c>
      <c r="B100" s="182">
        <f t="shared" si="45"/>
        <v>2.6</v>
      </c>
      <c r="C100" s="183">
        <f t="shared" si="46"/>
        <v>0</v>
      </c>
      <c r="D100" s="228">
        <f t="shared" si="47"/>
        <v>2.7</v>
      </c>
      <c r="E100" s="227">
        <f>'Core Indicators'!R100</f>
        <v>2</v>
      </c>
      <c r="F100" s="227">
        <f>'Core Indicators'!Z100</f>
        <v>3</v>
      </c>
      <c r="G100" s="183">
        <f t="shared" si="48"/>
        <v>2.5</v>
      </c>
      <c r="H100" s="227">
        <f>'Core Indicators'!AH100</f>
        <v>3</v>
      </c>
      <c r="I100" s="227">
        <f>'Core Indicators'!AP100</f>
        <v>2</v>
      </c>
      <c r="J100" s="227">
        <f>'Core Indicators'!BN100</f>
        <v>3</v>
      </c>
      <c r="K100" s="227">
        <f t="shared" si="49"/>
        <v>2.5</v>
      </c>
      <c r="L100" s="182">
        <f t="shared" si="50"/>
        <v>2.8</v>
      </c>
      <c r="M100" s="228">
        <f t="shared" si="51"/>
        <v>3</v>
      </c>
      <c r="N100" s="229">
        <f>'Core Indicators'!DJ100</f>
        <v>3</v>
      </c>
      <c r="O100" s="229">
        <f>'Core Indicators'!DR100</f>
        <v>3</v>
      </c>
      <c r="P100" s="229">
        <f>'Core Indicators'!DZ100</f>
        <v>3</v>
      </c>
      <c r="Q100" s="229" t="str">
        <f>'Core Indicators'!EH100</f>
        <v>x</v>
      </c>
      <c r="R100" s="229" t="str">
        <f>'Core Indicators'!EP100</f>
        <v>x</v>
      </c>
      <c r="S100" s="183">
        <f t="shared" si="52"/>
        <v>1.9</v>
      </c>
      <c r="T100" s="183">
        <f t="shared" si="53"/>
        <v>1.3333333333333333</v>
      </c>
      <c r="U100" s="227">
        <v>1</v>
      </c>
      <c r="V100" s="227">
        <v>1</v>
      </c>
      <c r="W100" s="227">
        <f>'Core Indicators'!EX100</f>
        <v>3</v>
      </c>
      <c r="X100" s="183">
        <f t="shared" si="54"/>
        <v>2</v>
      </c>
      <c r="Y100" s="227">
        <v>1</v>
      </c>
      <c r="Z100" s="183">
        <f t="shared" si="55"/>
        <v>2.5</v>
      </c>
      <c r="AA100" s="227">
        <f>'Core Indicators'!FF100</f>
        <v>3</v>
      </c>
      <c r="AB100" s="227">
        <f t="shared" si="56"/>
        <v>2</v>
      </c>
      <c r="AC100" s="11">
        <f>'Core Indicators'!GD100</f>
        <v>2</v>
      </c>
      <c r="AD100" s="11">
        <f>'Core Indicators'!GL100</f>
        <v>2</v>
      </c>
      <c r="AE100" s="11">
        <f>'Core Indicators'!GT100</f>
        <v>2</v>
      </c>
      <c r="AF100" s="11">
        <f>'Core Indicators'!HB100</f>
        <v>2</v>
      </c>
      <c r="AG100" s="11">
        <f t="shared" si="57"/>
        <v>2</v>
      </c>
      <c r="AH100" s="11">
        <f>'Core Indicators'!HJ100</f>
        <v>2</v>
      </c>
      <c r="AI100" s="11">
        <f>'Core Indicators'!HR100</f>
        <v>2</v>
      </c>
      <c r="AJ100" s="11">
        <f t="shared" si="58"/>
        <v>2</v>
      </c>
      <c r="AK100" s="11">
        <f>'Core Indicators'!HZ100</f>
        <v>2</v>
      </c>
      <c r="AL100" s="11">
        <f>'Core Indicators'!IH100</f>
        <v>2</v>
      </c>
      <c r="AM100" s="11">
        <f>'Core Indicators'!IP100</f>
        <v>2</v>
      </c>
      <c r="AN100" s="11">
        <f t="shared" si="59"/>
        <v>2</v>
      </c>
    </row>
    <row r="101" spans="1:40" x14ac:dyDescent="0.35">
      <c r="A101" s="227" t="str">
        <f>Lists!C:C</f>
        <v>PSE004</v>
      </c>
      <c r="B101" s="182">
        <f t="shared" si="45"/>
        <v>2.6</v>
      </c>
      <c r="C101" s="183">
        <f t="shared" si="46"/>
        <v>0</v>
      </c>
      <c r="D101" s="228">
        <f t="shared" si="47"/>
        <v>2.7</v>
      </c>
      <c r="E101" s="227">
        <f>'Core Indicators'!R101</f>
        <v>2</v>
      </c>
      <c r="F101" s="227">
        <f>'Core Indicators'!Z101</f>
        <v>3</v>
      </c>
      <c r="G101" s="183">
        <f t="shared" si="48"/>
        <v>2.5</v>
      </c>
      <c r="H101" s="227">
        <f>'Core Indicators'!AH101</f>
        <v>3</v>
      </c>
      <c r="I101" s="227">
        <f>'Core Indicators'!AP101</f>
        <v>2</v>
      </c>
      <c r="J101" s="227">
        <f>'Core Indicators'!BN101</f>
        <v>3</v>
      </c>
      <c r="K101" s="227">
        <f t="shared" si="49"/>
        <v>2.5</v>
      </c>
      <c r="L101" s="182">
        <f t="shared" si="50"/>
        <v>2.8</v>
      </c>
      <c r="M101" s="228">
        <f t="shared" si="51"/>
        <v>3</v>
      </c>
      <c r="N101" s="229">
        <f>'Core Indicators'!DJ101</f>
        <v>3</v>
      </c>
      <c r="O101" s="229">
        <f>'Core Indicators'!DR101</f>
        <v>3</v>
      </c>
      <c r="P101" s="229">
        <f>'Core Indicators'!DZ101</f>
        <v>3</v>
      </c>
      <c r="Q101" s="229">
        <f>'Core Indicators'!EH101</f>
        <v>3</v>
      </c>
      <c r="R101" s="229">
        <f>'Core Indicators'!EP101</f>
        <v>3</v>
      </c>
      <c r="S101" s="183">
        <f t="shared" si="52"/>
        <v>1.9</v>
      </c>
      <c r="T101" s="183">
        <f t="shared" si="53"/>
        <v>1.3333333333333333</v>
      </c>
      <c r="U101" s="227">
        <v>1</v>
      </c>
      <c r="V101" s="227">
        <v>1</v>
      </c>
      <c r="W101" s="227">
        <f>'Core Indicators'!EX101</f>
        <v>3</v>
      </c>
      <c r="X101" s="183">
        <f t="shared" si="54"/>
        <v>2</v>
      </c>
      <c r="Y101" s="227">
        <v>1</v>
      </c>
      <c r="Z101" s="183">
        <f t="shared" si="55"/>
        <v>2.5</v>
      </c>
      <c r="AA101" s="227">
        <f>'Core Indicators'!FF101</f>
        <v>3</v>
      </c>
      <c r="AB101" s="227">
        <f t="shared" si="56"/>
        <v>2</v>
      </c>
      <c r="AC101" s="11">
        <f>'Core Indicators'!GD101</f>
        <v>2</v>
      </c>
      <c r="AD101" s="11">
        <f>'Core Indicators'!GL101</f>
        <v>2</v>
      </c>
      <c r="AE101" s="11">
        <f>'Core Indicators'!GT101</f>
        <v>2</v>
      </c>
      <c r="AF101" s="11">
        <f>'Core Indicators'!HB101</f>
        <v>2</v>
      </c>
      <c r="AG101" s="11">
        <f t="shared" si="57"/>
        <v>2</v>
      </c>
      <c r="AH101" s="11">
        <f>'Core Indicators'!HJ101</f>
        <v>2</v>
      </c>
      <c r="AI101" s="11">
        <f>'Core Indicators'!HR101</f>
        <v>2</v>
      </c>
      <c r="AJ101" s="11">
        <f t="shared" si="58"/>
        <v>2</v>
      </c>
      <c r="AK101" s="11">
        <f>'Core Indicators'!HZ101</f>
        <v>2</v>
      </c>
      <c r="AL101" s="11">
        <f>'Core Indicators'!IH101</f>
        <v>2</v>
      </c>
      <c r="AM101" s="11">
        <f>'Core Indicators'!IP101</f>
        <v>2</v>
      </c>
      <c r="AN101" s="11">
        <f t="shared" si="59"/>
        <v>2</v>
      </c>
    </row>
    <row r="102" spans="1:40" x14ac:dyDescent="0.35">
      <c r="A102" s="227" t="str">
        <f>Lists!C:C</f>
        <v>RUS002</v>
      </c>
      <c r="B102" s="182">
        <f t="shared" si="45"/>
        <v>2.4</v>
      </c>
      <c r="C102" s="183">
        <f t="shared" si="46"/>
        <v>0</v>
      </c>
      <c r="D102" s="228">
        <f t="shared" si="47"/>
        <v>2.7</v>
      </c>
      <c r="E102" s="227">
        <f>'Core Indicators'!R102</f>
        <v>2</v>
      </c>
      <c r="F102" s="227">
        <f>'Core Indicators'!Z102</f>
        <v>3</v>
      </c>
      <c r="G102" s="183">
        <f t="shared" si="48"/>
        <v>2.5</v>
      </c>
      <c r="H102" s="227">
        <f>'Core Indicators'!AH102</f>
        <v>3</v>
      </c>
      <c r="I102" s="227">
        <f>'Core Indicators'!AP102</f>
        <v>2</v>
      </c>
      <c r="J102" s="227">
        <f>'Core Indicators'!BN102</f>
        <v>3</v>
      </c>
      <c r="K102" s="227">
        <f t="shared" si="49"/>
        <v>2.5</v>
      </c>
      <c r="L102" s="182">
        <f t="shared" si="50"/>
        <v>2.8</v>
      </c>
      <c r="M102" s="228">
        <f t="shared" si="51"/>
        <v>2.6</v>
      </c>
      <c r="N102" s="229">
        <f>'Core Indicators'!DJ102</f>
        <v>2</v>
      </c>
      <c r="O102" s="229">
        <f>'Core Indicators'!DR102</f>
        <v>2</v>
      </c>
      <c r="P102" s="229">
        <f>'Core Indicators'!DZ102</f>
        <v>3</v>
      </c>
      <c r="Q102" s="229">
        <f>'Core Indicators'!EH102</f>
        <v>3</v>
      </c>
      <c r="R102" s="229">
        <f>'Core Indicators'!EP102</f>
        <v>3</v>
      </c>
      <c r="S102" s="183">
        <f t="shared" si="52"/>
        <v>1.7</v>
      </c>
      <c r="T102" s="183">
        <f t="shared" si="53"/>
        <v>1.3333333333333333</v>
      </c>
      <c r="U102" s="227">
        <v>1</v>
      </c>
      <c r="V102" s="227">
        <v>1</v>
      </c>
      <c r="W102" s="227">
        <f>'Core Indicators'!EX102</f>
        <v>3</v>
      </c>
      <c r="X102" s="183">
        <f t="shared" si="54"/>
        <v>2</v>
      </c>
      <c r="Y102" s="227">
        <v>1</v>
      </c>
      <c r="Z102" s="183">
        <f t="shared" si="55"/>
        <v>2</v>
      </c>
      <c r="AA102" s="227">
        <f>'Core Indicators'!FF102</f>
        <v>2</v>
      </c>
      <c r="AB102" s="227">
        <f t="shared" si="56"/>
        <v>2</v>
      </c>
      <c r="AC102" s="11">
        <f>'Core Indicators'!GD102</f>
        <v>2</v>
      </c>
      <c r="AD102" s="11">
        <f>'Core Indicators'!GL102</f>
        <v>2</v>
      </c>
      <c r="AE102" s="11">
        <f>'Core Indicators'!GT102</f>
        <v>2</v>
      </c>
      <c r="AF102" s="11">
        <f>'Core Indicators'!HB102</f>
        <v>2</v>
      </c>
      <c r="AG102" s="11">
        <f t="shared" si="57"/>
        <v>2</v>
      </c>
      <c r="AH102" s="11">
        <f>'Core Indicators'!HJ102</f>
        <v>2</v>
      </c>
      <c r="AI102" s="11">
        <f>'Core Indicators'!HR102</f>
        <v>2</v>
      </c>
      <c r="AJ102" s="11">
        <f t="shared" si="58"/>
        <v>2</v>
      </c>
      <c r="AK102" s="11">
        <f>'Core Indicators'!HZ102</f>
        <v>2</v>
      </c>
      <c r="AL102" s="11">
        <f>'Core Indicators'!IH102</f>
        <v>2</v>
      </c>
      <c r="AM102" s="11">
        <f>'Core Indicators'!IP102</f>
        <v>2</v>
      </c>
      <c r="AN102" s="11">
        <f t="shared" si="59"/>
        <v>2</v>
      </c>
    </row>
    <row r="103" spans="1:40" x14ac:dyDescent="0.35">
      <c r="A103" s="227" t="str">
        <f>Lists!C:C</f>
        <v>RWA002</v>
      </c>
      <c r="B103" s="182">
        <f t="shared" si="45"/>
        <v>2.1</v>
      </c>
      <c r="C103" s="183">
        <f t="shared" si="46"/>
        <v>2</v>
      </c>
      <c r="D103" s="228">
        <f t="shared" si="47"/>
        <v>2.4</v>
      </c>
      <c r="E103" s="227">
        <f>'Core Indicators'!R103</f>
        <v>3</v>
      </c>
      <c r="F103" s="227">
        <f>'Core Indicators'!Z103</f>
        <v>3</v>
      </c>
      <c r="G103" s="183">
        <f t="shared" si="48"/>
        <v>3</v>
      </c>
      <c r="H103" s="227">
        <f>'Core Indicators'!AH103</f>
        <v>2</v>
      </c>
      <c r="I103" s="227">
        <f>'Core Indicators'!AP103</f>
        <v>2</v>
      </c>
      <c r="J103" s="227" t="str">
        <f>'Core Indicators'!BN103</f>
        <v>x</v>
      </c>
      <c r="K103" s="227">
        <f t="shared" si="49"/>
        <v>2</v>
      </c>
      <c r="L103" s="182">
        <f t="shared" si="50"/>
        <v>2</v>
      </c>
      <c r="M103" s="228">
        <f t="shared" si="51"/>
        <v>2.4</v>
      </c>
      <c r="N103" s="229">
        <f>'Core Indicators'!DJ103</f>
        <v>2</v>
      </c>
      <c r="O103" s="229">
        <f>'Core Indicators'!DR103</f>
        <v>2</v>
      </c>
      <c r="P103" s="229">
        <f>'Core Indicators'!DZ103</f>
        <v>2</v>
      </c>
      <c r="Q103" s="229">
        <f>'Core Indicators'!EH103</f>
        <v>3</v>
      </c>
      <c r="R103" s="229">
        <f>'Core Indicators'!EP103</f>
        <v>3</v>
      </c>
      <c r="S103" s="183">
        <f t="shared" si="52"/>
        <v>1.5</v>
      </c>
      <c r="T103" s="183">
        <f t="shared" si="53"/>
        <v>1</v>
      </c>
      <c r="U103" s="227">
        <v>1</v>
      </c>
      <c r="V103" s="227">
        <v>1</v>
      </c>
      <c r="W103" s="227" t="str">
        <f>'Core Indicators'!EX103</f>
        <v>x</v>
      </c>
      <c r="X103" s="183">
        <f t="shared" si="54"/>
        <v>1</v>
      </c>
      <c r="Y103" s="227">
        <v>1</v>
      </c>
      <c r="Z103" s="183">
        <f t="shared" si="55"/>
        <v>2</v>
      </c>
      <c r="AA103" s="227">
        <f>'Core Indicators'!FF103</f>
        <v>2</v>
      </c>
      <c r="AB103" s="227">
        <f t="shared" si="56"/>
        <v>2</v>
      </c>
      <c r="AC103" s="11">
        <f>'Core Indicators'!GD103</f>
        <v>2</v>
      </c>
      <c r="AD103" s="11">
        <f>'Core Indicators'!GL103</f>
        <v>2</v>
      </c>
      <c r="AE103" s="11">
        <f>'Core Indicators'!GT103</f>
        <v>2</v>
      </c>
      <c r="AF103" s="11">
        <f>'Core Indicators'!HB103</f>
        <v>2</v>
      </c>
      <c r="AG103" s="11">
        <f t="shared" si="57"/>
        <v>2</v>
      </c>
      <c r="AH103" s="11">
        <f>'Core Indicators'!HJ103</f>
        <v>2</v>
      </c>
      <c r="AI103" s="11">
        <f>'Core Indicators'!HR103</f>
        <v>2</v>
      </c>
      <c r="AJ103" s="11">
        <f t="shared" si="58"/>
        <v>2</v>
      </c>
      <c r="AK103" s="11">
        <f>'Core Indicators'!HZ103</f>
        <v>2</v>
      </c>
      <c r="AL103" s="11">
        <f>'Core Indicators'!IH103</f>
        <v>2</v>
      </c>
      <c r="AM103" s="11">
        <f>'Core Indicators'!IP103</f>
        <v>2</v>
      </c>
      <c r="AN103" s="11">
        <f t="shared" si="59"/>
        <v>2</v>
      </c>
    </row>
    <row r="104" spans="1:40" x14ac:dyDescent="0.35">
      <c r="A104" s="227" t="str">
        <f>Lists!C:C</f>
        <v>SDN001</v>
      </c>
      <c r="B104" s="182">
        <f t="shared" si="45"/>
        <v>2</v>
      </c>
      <c r="C104" s="183">
        <f t="shared" si="46"/>
        <v>0</v>
      </c>
      <c r="D104" s="228">
        <f t="shared" si="47"/>
        <v>1.4</v>
      </c>
      <c r="E104" s="227">
        <f>'Core Indicators'!R104</f>
        <v>1</v>
      </c>
      <c r="F104" s="227">
        <f>'Core Indicators'!Z104</f>
        <v>1</v>
      </c>
      <c r="G104" s="183">
        <f t="shared" si="48"/>
        <v>1</v>
      </c>
      <c r="H104" s="227">
        <f>'Core Indicators'!AH104</f>
        <v>1</v>
      </c>
      <c r="I104" s="227">
        <f>'Core Indicators'!AP104</f>
        <v>1</v>
      </c>
      <c r="J104" s="227">
        <f>'Core Indicators'!BN104</f>
        <v>3</v>
      </c>
      <c r="K104" s="227">
        <f t="shared" si="49"/>
        <v>2.1</v>
      </c>
      <c r="L104" s="182">
        <f t="shared" si="50"/>
        <v>1.6</v>
      </c>
      <c r="M104" s="228">
        <f t="shared" si="51"/>
        <v>2.6</v>
      </c>
      <c r="N104" s="229">
        <f>'Core Indicators'!DJ104</f>
        <v>2</v>
      </c>
      <c r="O104" s="229">
        <f>'Core Indicators'!DR104</f>
        <v>2</v>
      </c>
      <c r="P104" s="229">
        <f>'Core Indicators'!DZ104</f>
        <v>3</v>
      </c>
      <c r="Q104" s="229">
        <f>'Core Indicators'!EH104</f>
        <v>3</v>
      </c>
      <c r="R104" s="229">
        <f>'Core Indicators'!EP104</f>
        <v>3</v>
      </c>
      <c r="S104" s="183">
        <f t="shared" si="52"/>
        <v>1.4</v>
      </c>
      <c r="T104" s="183">
        <f t="shared" si="53"/>
        <v>1.3333333333333333</v>
      </c>
      <c r="U104" s="227">
        <v>1</v>
      </c>
      <c r="V104" s="227">
        <v>1</v>
      </c>
      <c r="W104" s="227">
        <f>'Core Indicators'!EX104</f>
        <v>3</v>
      </c>
      <c r="X104" s="183">
        <f t="shared" si="54"/>
        <v>2</v>
      </c>
      <c r="Y104" s="227">
        <v>1</v>
      </c>
      <c r="Z104" s="183">
        <f t="shared" si="55"/>
        <v>1.5</v>
      </c>
      <c r="AA104" s="227">
        <f>'Core Indicators'!FF104</f>
        <v>1</v>
      </c>
      <c r="AB104" s="227">
        <f t="shared" si="56"/>
        <v>2</v>
      </c>
      <c r="AC104" s="11">
        <f>'Core Indicators'!GD104</f>
        <v>2</v>
      </c>
      <c r="AD104" s="11">
        <f>'Core Indicators'!GL104</f>
        <v>2</v>
      </c>
      <c r="AE104" s="11">
        <f>'Core Indicators'!GT104</f>
        <v>2</v>
      </c>
      <c r="AF104" s="11">
        <f>'Core Indicators'!HB104</f>
        <v>2</v>
      </c>
      <c r="AG104" s="11">
        <f t="shared" si="57"/>
        <v>2</v>
      </c>
      <c r="AH104" s="11">
        <f>'Core Indicators'!HJ104</f>
        <v>2</v>
      </c>
      <c r="AI104" s="11">
        <f>'Core Indicators'!HR104</f>
        <v>2</v>
      </c>
      <c r="AJ104" s="11">
        <f t="shared" si="58"/>
        <v>2</v>
      </c>
      <c r="AK104" s="11">
        <f>'Core Indicators'!HZ104</f>
        <v>2</v>
      </c>
      <c r="AL104" s="11">
        <f>'Core Indicators'!IH104</f>
        <v>2</v>
      </c>
      <c r="AM104" s="11">
        <f>'Core Indicators'!IP104</f>
        <v>2</v>
      </c>
      <c r="AN104" s="11">
        <f t="shared" si="59"/>
        <v>2</v>
      </c>
    </row>
    <row r="105" spans="1:40" x14ac:dyDescent="0.35">
      <c r="A105" s="227" t="str">
        <f>Lists!C:C</f>
        <v>SEN002</v>
      </c>
      <c r="B105" s="182">
        <f t="shared" si="45"/>
        <v>1.9</v>
      </c>
      <c r="C105" s="183">
        <f t="shared" si="46"/>
        <v>3</v>
      </c>
      <c r="D105" s="228">
        <f t="shared" si="47"/>
        <v>1.8</v>
      </c>
      <c r="E105" s="227">
        <f>'Core Indicators'!R105</f>
        <v>1</v>
      </c>
      <c r="F105" s="227">
        <f>'Core Indicators'!Z105</f>
        <v>2</v>
      </c>
      <c r="G105" s="183">
        <f t="shared" si="48"/>
        <v>1.5</v>
      </c>
      <c r="H105" s="227">
        <f>'Core Indicators'!AH105</f>
        <v>2</v>
      </c>
      <c r="I105" s="227" t="str">
        <f>'Core Indicators'!AP105</f>
        <v>x</v>
      </c>
      <c r="J105" s="227" t="str">
        <f>'Core Indicators'!BN105</f>
        <v>x</v>
      </c>
      <c r="K105" s="227" t="str">
        <f t="shared" si="49"/>
        <v>x</v>
      </c>
      <c r="L105" s="182">
        <f t="shared" si="50"/>
        <v>2</v>
      </c>
      <c r="M105" s="228">
        <f t="shared" si="51"/>
        <v>2</v>
      </c>
      <c r="N105" s="229">
        <f>'Core Indicators'!DJ105</f>
        <v>2</v>
      </c>
      <c r="O105" s="229">
        <f>'Core Indicators'!DR105</f>
        <v>2</v>
      </c>
      <c r="P105" s="229">
        <f>'Core Indicators'!DZ105</f>
        <v>2</v>
      </c>
      <c r="Q105" s="229">
        <f>'Core Indicators'!EH105</f>
        <v>2</v>
      </c>
      <c r="R105" s="229">
        <f>'Core Indicators'!EP105</f>
        <v>2</v>
      </c>
      <c r="S105" s="183">
        <f t="shared" si="52"/>
        <v>1.8</v>
      </c>
      <c r="T105" s="183">
        <f t="shared" si="53"/>
        <v>1</v>
      </c>
      <c r="U105" s="227">
        <v>1</v>
      </c>
      <c r="V105" s="227">
        <v>1</v>
      </c>
      <c r="W105" s="227" t="str">
        <f>'Core Indicators'!EX105</f>
        <v>x</v>
      </c>
      <c r="X105" s="183">
        <f t="shared" si="54"/>
        <v>1</v>
      </c>
      <c r="Y105" s="227">
        <v>1</v>
      </c>
      <c r="Z105" s="183">
        <f t="shared" si="55"/>
        <v>2.5</v>
      </c>
      <c r="AA105" s="227">
        <f>'Core Indicators'!FF105</f>
        <v>3</v>
      </c>
      <c r="AB105" s="227">
        <f t="shared" si="56"/>
        <v>2</v>
      </c>
      <c r="AC105" s="11">
        <f>'Core Indicators'!GD105</f>
        <v>2</v>
      </c>
      <c r="AD105" s="11">
        <f>'Core Indicators'!GL105</f>
        <v>2</v>
      </c>
      <c r="AE105" s="11">
        <f>'Core Indicators'!GT105</f>
        <v>2</v>
      </c>
      <c r="AF105" s="11">
        <f>'Core Indicators'!HB105</f>
        <v>2</v>
      </c>
      <c r="AG105" s="11">
        <f t="shared" si="57"/>
        <v>2</v>
      </c>
      <c r="AH105" s="11">
        <f>'Core Indicators'!HJ105</f>
        <v>2</v>
      </c>
      <c r="AI105" s="11">
        <f>'Core Indicators'!HR105</f>
        <v>2</v>
      </c>
      <c r="AJ105" s="11">
        <f t="shared" si="58"/>
        <v>2</v>
      </c>
      <c r="AK105" s="11">
        <f>'Core Indicators'!HZ105</f>
        <v>2</v>
      </c>
      <c r="AL105" s="11">
        <f>'Core Indicators'!IH105</f>
        <v>2</v>
      </c>
      <c r="AM105" s="11">
        <f>'Core Indicators'!IP105</f>
        <v>2</v>
      </c>
      <c r="AN105" s="11">
        <f t="shared" si="59"/>
        <v>2</v>
      </c>
    </row>
    <row r="106" spans="1:40" x14ac:dyDescent="0.35">
      <c r="A106" s="227" t="str">
        <f>Lists!C:C</f>
        <v>SLV001</v>
      </c>
      <c r="B106" s="182">
        <f t="shared" si="45"/>
        <v>2.2000000000000002</v>
      </c>
      <c r="C106" s="183">
        <f t="shared" si="46"/>
        <v>0</v>
      </c>
      <c r="D106" s="228">
        <f t="shared" si="47"/>
        <v>2</v>
      </c>
      <c r="E106" s="227">
        <f>'Core Indicators'!R106</f>
        <v>2</v>
      </c>
      <c r="F106" s="227">
        <f>'Core Indicators'!Z106</f>
        <v>2</v>
      </c>
      <c r="G106" s="183">
        <f t="shared" si="48"/>
        <v>2</v>
      </c>
      <c r="H106" s="227">
        <f>'Core Indicators'!AH106</f>
        <v>2</v>
      </c>
      <c r="I106" s="227">
        <f>'Core Indicators'!AP106</f>
        <v>2</v>
      </c>
      <c r="J106" s="227">
        <f>'Core Indicators'!BN106</f>
        <v>2</v>
      </c>
      <c r="K106" s="227">
        <f t="shared" si="49"/>
        <v>2</v>
      </c>
      <c r="L106" s="182">
        <f t="shared" si="50"/>
        <v>2</v>
      </c>
      <c r="M106" s="228">
        <f t="shared" si="51"/>
        <v>2.6</v>
      </c>
      <c r="N106" s="229">
        <f>'Core Indicators'!DJ106</f>
        <v>2</v>
      </c>
      <c r="O106" s="229">
        <f>'Core Indicators'!DR106</f>
        <v>2</v>
      </c>
      <c r="P106" s="229">
        <f>'Core Indicators'!DZ106</f>
        <v>3</v>
      </c>
      <c r="Q106" s="229">
        <f>'Core Indicators'!EH106</f>
        <v>3</v>
      </c>
      <c r="R106" s="229">
        <f>'Core Indicators'!EP106</f>
        <v>3</v>
      </c>
      <c r="S106" s="183">
        <f t="shared" si="52"/>
        <v>1.6</v>
      </c>
      <c r="T106" s="183">
        <f t="shared" si="53"/>
        <v>1.1666666666666667</v>
      </c>
      <c r="U106" s="227">
        <v>1</v>
      </c>
      <c r="V106" s="227">
        <v>1</v>
      </c>
      <c r="W106" s="227">
        <f>'Core Indicators'!EX106</f>
        <v>2</v>
      </c>
      <c r="X106" s="183">
        <f t="shared" si="54"/>
        <v>1.5</v>
      </c>
      <c r="Y106" s="227">
        <v>1</v>
      </c>
      <c r="Z106" s="183">
        <f t="shared" si="55"/>
        <v>2</v>
      </c>
      <c r="AA106" s="227">
        <f>'Core Indicators'!FF106</f>
        <v>2</v>
      </c>
      <c r="AB106" s="227">
        <f t="shared" si="56"/>
        <v>2</v>
      </c>
      <c r="AC106" s="11">
        <f>'Core Indicators'!GD106</f>
        <v>2</v>
      </c>
      <c r="AD106" s="11">
        <f>'Core Indicators'!GL106</f>
        <v>2</v>
      </c>
      <c r="AE106" s="11">
        <f>'Core Indicators'!GT106</f>
        <v>2</v>
      </c>
      <c r="AF106" s="11">
        <f>'Core Indicators'!HB106</f>
        <v>2</v>
      </c>
      <c r="AG106" s="11">
        <f t="shared" si="57"/>
        <v>2</v>
      </c>
      <c r="AH106" s="11">
        <f>'Core Indicators'!HJ106</f>
        <v>2</v>
      </c>
      <c r="AI106" s="11">
        <f>'Core Indicators'!HR106</f>
        <v>2</v>
      </c>
      <c r="AJ106" s="11">
        <f t="shared" si="58"/>
        <v>2</v>
      </c>
      <c r="AK106" s="11">
        <f>'Core Indicators'!HZ106</f>
        <v>2</v>
      </c>
      <c r="AL106" s="11">
        <f>'Core Indicators'!IH106</f>
        <v>2</v>
      </c>
      <c r="AM106" s="11">
        <f>'Core Indicators'!IP106</f>
        <v>2</v>
      </c>
      <c r="AN106" s="11">
        <f t="shared" si="59"/>
        <v>2</v>
      </c>
    </row>
    <row r="107" spans="1:40" x14ac:dyDescent="0.35">
      <c r="A107" s="227" t="str">
        <f>Lists!C:C</f>
        <v>SOM001</v>
      </c>
      <c r="B107" s="182">
        <f t="shared" si="45"/>
        <v>2.2000000000000002</v>
      </c>
      <c r="C107" s="183">
        <f t="shared" si="46"/>
        <v>0</v>
      </c>
      <c r="D107" s="228">
        <f t="shared" si="47"/>
        <v>1.8</v>
      </c>
      <c r="E107" s="227">
        <f>'Core Indicators'!R107</f>
        <v>1</v>
      </c>
      <c r="F107" s="227">
        <f>'Core Indicators'!Z107</f>
        <v>2</v>
      </c>
      <c r="G107" s="183">
        <f t="shared" si="48"/>
        <v>1.5</v>
      </c>
      <c r="H107" s="227">
        <f>'Core Indicators'!AH107</f>
        <v>2</v>
      </c>
      <c r="I107" s="227">
        <f>'Core Indicators'!AP107</f>
        <v>2</v>
      </c>
      <c r="J107" s="227">
        <f>'Core Indicators'!BN107</f>
        <v>2</v>
      </c>
      <c r="K107" s="227">
        <f t="shared" si="49"/>
        <v>2</v>
      </c>
      <c r="L107" s="182">
        <f t="shared" si="50"/>
        <v>2</v>
      </c>
      <c r="M107" s="228">
        <f t="shared" si="51"/>
        <v>3</v>
      </c>
      <c r="N107" s="229">
        <f>'Core Indicators'!DJ107</f>
        <v>3</v>
      </c>
      <c r="O107" s="229">
        <f>'Core Indicators'!DR107</f>
        <v>3</v>
      </c>
      <c r="P107" s="229">
        <f>'Core Indicators'!DZ107</f>
        <v>3</v>
      </c>
      <c r="Q107" s="229">
        <f>'Core Indicators'!EH107</f>
        <v>3</v>
      </c>
      <c r="R107" s="229">
        <f>'Core Indicators'!EP107</f>
        <v>3</v>
      </c>
      <c r="S107" s="183">
        <f t="shared" si="52"/>
        <v>1.3</v>
      </c>
      <c r="T107" s="183">
        <f t="shared" si="53"/>
        <v>1.1666666666666667</v>
      </c>
      <c r="U107" s="227">
        <v>1</v>
      </c>
      <c r="V107" s="227">
        <v>1</v>
      </c>
      <c r="W107" s="227">
        <f>'Core Indicators'!EX107</f>
        <v>2</v>
      </c>
      <c r="X107" s="183">
        <f t="shared" si="54"/>
        <v>1.5</v>
      </c>
      <c r="Y107" s="227">
        <v>1</v>
      </c>
      <c r="Z107" s="183">
        <f t="shared" si="55"/>
        <v>1.5</v>
      </c>
      <c r="AA107" s="227">
        <f>'Core Indicators'!FF107</f>
        <v>1</v>
      </c>
      <c r="AB107" s="227">
        <f t="shared" si="56"/>
        <v>2</v>
      </c>
      <c r="AC107" s="11">
        <f>'Core Indicators'!GD107</f>
        <v>2</v>
      </c>
      <c r="AD107" s="11">
        <f>'Core Indicators'!GL107</f>
        <v>2</v>
      </c>
      <c r="AE107" s="11">
        <f>'Core Indicators'!GT107</f>
        <v>2</v>
      </c>
      <c r="AF107" s="11">
        <f>'Core Indicators'!HB107</f>
        <v>2</v>
      </c>
      <c r="AG107" s="11">
        <f t="shared" si="57"/>
        <v>2</v>
      </c>
      <c r="AH107" s="11">
        <f>'Core Indicators'!HJ107</f>
        <v>2</v>
      </c>
      <c r="AI107" s="11">
        <f>'Core Indicators'!HR107</f>
        <v>2</v>
      </c>
      <c r="AJ107" s="11">
        <f t="shared" si="58"/>
        <v>2</v>
      </c>
      <c r="AK107" s="11">
        <f>'Core Indicators'!HZ107</f>
        <v>2</v>
      </c>
      <c r="AL107" s="11">
        <f>'Core Indicators'!IH107</f>
        <v>2</v>
      </c>
      <c r="AM107" s="11">
        <f>'Core Indicators'!IP107</f>
        <v>2</v>
      </c>
      <c r="AN107" s="11">
        <f t="shared" si="59"/>
        <v>2</v>
      </c>
    </row>
    <row r="108" spans="1:40" x14ac:dyDescent="0.35">
      <c r="A108" s="227" t="str">
        <f>Lists!C:C</f>
        <v>SOM002</v>
      </c>
      <c r="B108" s="182">
        <f t="shared" si="45"/>
        <v>1.9</v>
      </c>
      <c r="C108" s="183">
        <f t="shared" si="46"/>
        <v>0</v>
      </c>
      <c r="D108" s="228">
        <f t="shared" si="47"/>
        <v>2.2000000000000002</v>
      </c>
      <c r="E108" s="227">
        <f>'Core Indicators'!R108</f>
        <v>2</v>
      </c>
      <c r="F108" s="227">
        <f>'Core Indicators'!Z108</f>
        <v>2</v>
      </c>
      <c r="G108" s="183">
        <f t="shared" si="48"/>
        <v>2</v>
      </c>
      <c r="H108" s="227">
        <f>'Core Indicators'!AH108</f>
        <v>2</v>
      </c>
      <c r="I108" s="227">
        <f>'Core Indicators'!AP108</f>
        <v>2</v>
      </c>
      <c r="J108" s="227">
        <f>'Core Indicators'!BN108</f>
        <v>3</v>
      </c>
      <c r="K108" s="227">
        <f t="shared" si="49"/>
        <v>2.5</v>
      </c>
      <c r="L108" s="182">
        <f t="shared" si="50"/>
        <v>2.2999999999999998</v>
      </c>
      <c r="M108" s="228">
        <f t="shared" si="51"/>
        <v>2</v>
      </c>
      <c r="N108" s="229">
        <f>'Core Indicators'!DJ108</f>
        <v>2</v>
      </c>
      <c r="O108" s="229">
        <f>'Core Indicators'!DR108</f>
        <v>2</v>
      </c>
      <c r="P108" s="229">
        <f>'Core Indicators'!DZ108</f>
        <v>2</v>
      </c>
      <c r="Q108" s="229">
        <f>'Core Indicators'!EH108</f>
        <v>2</v>
      </c>
      <c r="R108" s="229">
        <f>'Core Indicators'!EP108</f>
        <v>2</v>
      </c>
      <c r="S108" s="183">
        <f t="shared" si="52"/>
        <v>1.6</v>
      </c>
      <c r="T108" s="183">
        <f t="shared" si="53"/>
        <v>1.1666666666666667</v>
      </c>
      <c r="U108" s="227">
        <v>1</v>
      </c>
      <c r="V108" s="227">
        <v>1</v>
      </c>
      <c r="W108" s="227">
        <f>'Core Indicators'!EX108</f>
        <v>2</v>
      </c>
      <c r="X108" s="183">
        <f t="shared" si="54"/>
        <v>1.5</v>
      </c>
      <c r="Y108" s="227">
        <v>1</v>
      </c>
      <c r="Z108" s="183">
        <f t="shared" si="55"/>
        <v>2</v>
      </c>
      <c r="AA108" s="227">
        <f>'Core Indicators'!FF108</f>
        <v>2</v>
      </c>
      <c r="AB108" s="227">
        <f t="shared" si="56"/>
        <v>2</v>
      </c>
      <c r="AC108" s="11">
        <f>'Core Indicators'!GD108</f>
        <v>2</v>
      </c>
      <c r="AD108" s="11">
        <f>'Core Indicators'!GL108</f>
        <v>2</v>
      </c>
      <c r="AE108" s="11">
        <f>'Core Indicators'!GT108</f>
        <v>2</v>
      </c>
      <c r="AF108" s="11">
        <f>'Core Indicators'!HB108</f>
        <v>2</v>
      </c>
      <c r="AG108" s="11">
        <f t="shared" si="57"/>
        <v>2</v>
      </c>
      <c r="AH108" s="11">
        <f>'Core Indicators'!HJ108</f>
        <v>2</v>
      </c>
      <c r="AI108" s="11">
        <f>'Core Indicators'!HR108</f>
        <v>2</v>
      </c>
      <c r="AJ108" s="11">
        <f t="shared" si="58"/>
        <v>2</v>
      </c>
      <c r="AK108" s="11">
        <f>'Core Indicators'!HZ108</f>
        <v>2</v>
      </c>
      <c r="AL108" s="11">
        <f>'Core Indicators'!IH108</f>
        <v>2</v>
      </c>
      <c r="AM108" s="11">
        <f>'Core Indicators'!IP108</f>
        <v>2</v>
      </c>
      <c r="AN108" s="11">
        <f t="shared" si="59"/>
        <v>2</v>
      </c>
    </row>
    <row r="109" spans="1:40" x14ac:dyDescent="0.35">
      <c r="A109" s="227" t="str">
        <f>Lists!C:C</f>
        <v>SSD001</v>
      </c>
      <c r="B109" s="182">
        <f t="shared" si="45"/>
        <v>2.4</v>
      </c>
      <c r="C109" s="183">
        <f t="shared" si="46"/>
        <v>0</v>
      </c>
      <c r="D109" s="228">
        <f t="shared" si="47"/>
        <v>2.4</v>
      </c>
      <c r="E109" s="227">
        <f>'Core Indicators'!R109</f>
        <v>3</v>
      </c>
      <c r="F109" s="227">
        <f>'Core Indicators'!Z109</f>
        <v>2</v>
      </c>
      <c r="G109" s="183">
        <f t="shared" si="48"/>
        <v>2.5</v>
      </c>
      <c r="H109" s="227">
        <f>'Core Indicators'!AH109</f>
        <v>2</v>
      </c>
      <c r="I109" s="227">
        <f>'Core Indicators'!AP109</f>
        <v>2</v>
      </c>
      <c r="J109" s="227">
        <f>'Core Indicators'!BN109</f>
        <v>3</v>
      </c>
      <c r="K109" s="227">
        <f t="shared" si="49"/>
        <v>2.5</v>
      </c>
      <c r="L109" s="182">
        <f t="shared" si="50"/>
        <v>2.2999999999999998</v>
      </c>
      <c r="M109" s="228">
        <f t="shared" si="51"/>
        <v>2.8</v>
      </c>
      <c r="N109" s="229">
        <f>'Core Indicators'!DJ109</f>
        <v>2</v>
      </c>
      <c r="O109" s="229">
        <f>'Core Indicators'!DR109</f>
        <v>3</v>
      </c>
      <c r="P109" s="229">
        <f>'Core Indicators'!DZ109</f>
        <v>3</v>
      </c>
      <c r="Q109" s="229">
        <f>'Core Indicators'!EH109</f>
        <v>3</v>
      </c>
      <c r="R109" s="229">
        <f>'Core Indicators'!EP109</f>
        <v>3</v>
      </c>
      <c r="S109" s="183">
        <f t="shared" si="52"/>
        <v>1.7</v>
      </c>
      <c r="T109" s="183">
        <f t="shared" si="53"/>
        <v>1.3333333333333333</v>
      </c>
      <c r="U109" s="227">
        <v>1</v>
      </c>
      <c r="V109" s="227">
        <v>1</v>
      </c>
      <c r="W109" s="227">
        <f>'Core Indicators'!EX109</f>
        <v>3</v>
      </c>
      <c r="X109" s="183">
        <f t="shared" si="54"/>
        <v>2</v>
      </c>
      <c r="Y109" s="227">
        <v>1</v>
      </c>
      <c r="Z109" s="183">
        <f t="shared" si="55"/>
        <v>2</v>
      </c>
      <c r="AA109" s="227">
        <f>'Core Indicators'!FF109</f>
        <v>2</v>
      </c>
      <c r="AB109" s="227">
        <f t="shared" si="56"/>
        <v>2</v>
      </c>
      <c r="AC109" s="11">
        <f>'Core Indicators'!GD109</f>
        <v>2</v>
      </c>
      <c r="AD109" s="11">
        <f>'Core Indicators'!GL109</f>
        <v>2</v>
      </c>
      <c r="AE109" s="11">
        <f>'Core Indicators'!GT109</f>
        <v>2</v>
      </c>
      <c r="AF109" s="11">
        <f>'Core Indicators'!HB109</f>
        <v>2</v>
      </c>
      <c r="AG109" s="11">
        <f t="shared" si="57"/>
        <v>2</v>
      </c>
      <c r="AH109" s="11">
        <f>'Core Indicators'!HJ109</f>
        <v>2</v>
      </c>
      <c r="AI109" s="11">
        <f>'Core Indicators'!HR109</f>
        <v>2</v>
      </c>
      <c r="AJ109" s="11">
        <f t="shared" si="58"/>
        <v>2</v>
      </c>
      <c r="AK109" s="11">
        <f>'Core Indicators'!HZ109</f>
        <v>2</v>
      </c>
      <c r="AL109" s="11">
        <f>'Core Indicators'!IH109</f>
        <v>2</v>
      </c>
      <c r="AM109" s="11">
        <f>'Core Indicators'!IP109</f>
        <v>2</v>
      </c>
      <c r="AN109" s="11">
        <f t="shared" si="59"/>
        <v>2</v>
      </c>
    </row>
    <row r="110" spans="1:40" x14ac:dyDescent="0.35">
      <c r="A110" s="227" t="str">
        <f>Lists!C:C</f>
        <v>SSD004</v>
      </c>
      <c r="B110" s="182">
        <f t="shared" si="45"/>
        <v>2.1</v>
      </c>
      <c r="C110" s="183">
        <f t="shared" si="46"/>
        <v>1</v>
      </c>
      <c r="D110" s="228">
        <f t="shared" si="47"/>
        <v>1.8</v>
      </c>
      <c r="E110" s="227">
        <f>'Core Indicators'!R110</f>
        <v>1</v>
      </c>
      <c r="F110" s="227">
        <f>'Core Indicators'!Z110</f>
        <v>2</v>
      </c>
      <c r="G110" s="183">
        <f t="shared" si="48"/>
        <v>1.5</v>
      </c>
      <c r="H110" s="227">
        <f>'Core Indicators'!AH110</f>
        <v>2</v>
      </c>
      <c r="I110" s="227">
        <f>'Core Indicators'!AP110</f>
        <v>2</v>
      </c>
      <c r="J110" s="227" t="str">
        <f>'Core Indicators'!BN110</f>
        <v>x</v>
      </c>
      <c r="K110" s="227">
        <f t="shared" si="49"/>
        <v>2</v>
      </c>
      <c r="L110" s="182">
        <f t="shared" si="50"/>
        <v>2</v>
      </c>
      <c r="M110" s="228">
        <f t="shared" si="51"/>
        <v>2.4</v>
      </c>
      <c r="N110" s="229">
        <f>'Core Indicators'!DJ110</f>
        <v>2</v>
      </c>
      <c r="O110" s="229">
        <f>'Core Indicators'!DR110</f>
        <v>2</v>
      </c>
      <c r="P110" s="229">
        <f>'Core Indicators'!DZ110</f>
        <v>2</v>
      </c>
      <c r="Q110" s="229">
        <f>'Core Indicators'!EH110</f>
        <v>3</v>
      </c>
      <c r="R110" s="229">
        <f>'Core Indicators'!EP110</f>
        <v>3</v>
      </c>
      <c r="S110" s="183">
        <f t="shared" si="52"/>
        <v>1.7</v>
      </c>
      <c r="T110" s="183">
        <f t="shared" si="53"/>
        <v>1.3333333333333333</v>
      </c>
      <c r="U110" s="227">
        <v>1</v>
      </c>
      <c r="V110" s="227">
        <v>1</v>
      </c>
      <c r="W110" s="227">
        <f>'Core Indicators'!EX110</f>
        <v>3</v>
      </c>
      <c r="X110" s="183">
        <f t="shared" si="54"/>
        <v>2</v>
      </c>
      <c r="Y110" s="227">
        <v>1</v>
      </c>
      <c r="Z110" s="183">
        <f t="shared" si="55"/>
        <v>2</v>
      </c>
      <c r="AA110" s="227">
        <f>'Core Indicators'!FF110</f>
        <v>2</v>
      </c>
      <c r="AB110" s="227">
        <f t="shared" si="56"/>
        <v>2</v>
      </c>
      <c r="AC110" s="11">
        <f>'Core Indicators'!GD110</f>
        <v>2</v>
      </c>
      <c r="AD110" s="11">
        <f>'Core Indicators'!GL110</f>
        <v>2</v>
      </c>
      <c r="AE110" s="11">
        <f>'Core Indicators'!GT110</f>
        <v>2</v>
      </c>
      <c r="AF110" s="11">
        <f>'Core Indicators'!HB110</f>
        <v>2</v>
      </c>
      <c r="AG110" s="11">
        <f t="shared" si="57"/>
        <v>2</v>
      </c>
      <c r="AH110" s="11">
        <f>'Core Indicators'!HJ110</f>
        <v>2</v>
      </c>
      <c r="AI110" s="11">
        <f>'Core Indicators'!HR110</f>
        <v>2</v>
      </c>
      <c r="AJ110" s="11">
        <f t="shared" si="58"/>
        <v>2</v>
      </c>
      <c r="AK110" s="11">
        <f>'Core Indicators'!HZ110</f>
        <v>2</v>
      </c>
      <c r="AL110" s="11">
        <f>'Core Indicators'!IH110</f>
        <v>2</v>
      </c>
      <c r="AM110" s="11">
        <f>'Core Indicators'!IP110</f>
        <v>2</v>
      </c>
      <c r="AN110" s="11">
        <f t="shared" si="59"/>
        <v>2</v>
      </c>
    </row>
    <row r="111" spans="1:40" x14ac:dyDescent="0.35">
      <c r="A111" s="227" t="str">
        <f>Lists!C:C</f>
        <v>SWZ001</v>
      </c>
      <c r="B111" s="182">
        <f t="shared" si="45"/>
        <v>2.5</v>
      </c>
      <c r="C111" s="183">
        <f t="shared" si="46"/>
        <v>0</v>
      </c>
      <c r="D111" s="228">
        <f t="shared" si="47"/>
        <v>2.6</v>
      </c>
      <c r="E111" s="227">
        <f>'Core Indicators'!R111</f>
        <v>1</v>
      </c>
      <c r="F111" s="227">
        <f>'Core Indicators'!Z111</f>
        <v>3</v>
      </c>
      <c r="G111" s="183">
        <f t="shared" si="48"/>
        <v>2.1</v>
      </c>
      <c r="H111" s="227">
        <f>'Core Indicators'!AH111</f>
        <v>3</v>
      </c>
      <c r="I111" s="227">
        <f>'Core Indicators'!AP111</f>
        <v>3</v>
      </c>
      <c r="J111" s="227">
        <f>'Core Indicators'!BN111</f>
        <v>2</v>
      </c>
      <c r="K111" s="227">
        <f t="shared" si="49"/>
        <v>2.5</v>
      </c>
      <c r="L111" s="182">
        <f t="shared" si="50"/>
        <v>2.8</v>
      </c>
      <c r="M111" s="228">
        <f t="shared" si="51"/>
        <v>3</v>
      </c>
      <c r="N111" s="229">
        <f>'Core Indicators'!DJ111</f>
        <v>3</v>
      </c>
      <c r="O111" s="229">
        <f>'Core Indicators'!DR111</f>
        <v>3</v>
      </c>
      <c r="P111" s="229">
        <f>'Core Indicators'!DZ111</f>
        <v>3</v>
      </c>
      <c r="Q111" s="229">
        <f>'Core Indicators'!EH111</f>
        <v>3</v>
      </c>
      <c r="R111" s="229">
        <f>'Core Indicators'!EP111</f>
        <v>3</v>
      </c>
      <c r="S111" s="183">
        <f t="shared" si="52"/>
        <v>1.6</v>
      </c>
      <c r="T111" s="183">
        <f t="shared" si="53"/>
        <v>1.1666666666666667</v>
      </c>
      <c r="U111" s="227">
        <v>1</v>
      </c>
      <c r="V111" s="227">
        <v>1</v>
      </c>
      <c r="W111" s="227">
        <f>'Core Indicators'!EX111</f>
        <v>2</v>
      </c>
      <c r="X111" s="183">
        <f t="shared" si="54"/>
        <v>1.5</v>
      </c>
      <c r="Y111" s="227">
        <v>1</v>
      </c>
      <c r="Z111" s="183">
        <f t="shared" si="55"/>
        <v>2</v>
      </c>
      <c r="AA111" s="227">
        <f>'Core Indicators'!FF111</f>
        <v>2</v>
      </c>
      <c r="AB111" s="227">
        <f t="shared" si="56"/>
        <v>2</v>
      </c>
      <c r="AC111" s="11">
        <f>'Core Indicators'!GD111</f>
        <v>2</v>
      </c>
      <c r="AD111" s="11">
        <f>'Core Indicators'!GL111</f>
        <v>2</v>
      </c>
      <c r="AE111" s="11">
        <f>'Core Indicators'!GT111</f>
        <v>2</v>
      </c>
      <c r="AF111" s="11">
        <f>'Core Indicators'!HB111</f>
        <v>2</v>
      </c>
      <c r="AG111" s="11">
        <f t="shared" si="57"/>
        <v>2</v>
      </c>
      <c r="AH111" s="11">
        <f>'Core Indicators'!HJ111</f>
        <v>2</v>
      </c>
      <c r="AI111" s="11">
        <f>'Core Indicators'!HR111</f>
        <v>2</v>
      </c>
      <c r="AJ111" s="11">
        <f t="shared" si="58"/>
        <v>2</v>
      </c>
      <c r="AK111" s="11">
        <f>'Core Indicators'!HZ111</f>
        <v>2</v>
      </c>
      <c r="AL111" s="11">
        <f>'Core Indicators'!IH111</f>
        <v>2</v>
      </c>
      <c r="AM111" s="11">
        <f>'Core Indicators'!IP111</f>
        <v>2</v>
      </c>
      <c r="AN111" s="11">
        <f t="shared" si="59"/>
        <v>2</v>
      </c>
    </row>
    <row r="112" spans="1:40" x14ac:dyDescent="0.35">
      <c r="A112" s="227" t="str">
        <f>Lists!C:C</f>
        <v>SYR003</v>
      </c>
      <c r="B112" s="182">
        <f t="shared" si="45"/>
        <v>2.2000000000000002</v>
      </c>
      <c r="C112" s="183">
        <f t="shared" si="46"/>
        <v>0</v>
      </c>
      <c r="D112" s="228">
        <f t="shared" si="47"/>
        <v>1.7</v>
      </c>
      <c r="E112" s="227">
        <f>'Core Indicators'!R112</f>
        <v>1</v>
      </c>
      <c r="F112" s="227">
        <f>'Core Indicators'!Z112</f>
        <v>2</v>
      </c>
      <c r="G112" s="183">
        <f t="shared" si="48"/>
        <v>1.5</v>
      </c>
      <c r="H112" s="227">
        <f>'Core Indicators'!AH112</f>
        <v>2</v>
      </c>
      <c r="I112" s="227">
        <f>'Core Indicators'!AP112</f>
        <v>2</v>
      </c>
      <c r="J112" s="227">
        <f>'Core Indicators'!BN112</f>
        <v>1</v>
      </c>
      <c r="K112" s="227">
        <f t="shared" si="49"/>
        <v>1.5</v>
      </c>
      <c r="L112" s="182">
        <f t="shared" si="50"/>
        <v>1.8</v>
      </c>
      <c r="M112" s="228">
        <f t="shared" si="51"/>
        <v>3</v>
      </c>
      <c r="N112" s="229">
        <f>'Core Indicators'!DJ112</f>
        <v>3</v>
      </c>
      <c r="O112" s="229">
        <f>'Core Indicators'!DR112</f>
        <v>3</v>
      </c>
      <c r="P112" s="229">
        <f>'Core Indicators'!DZ112</f>
        <v>3</v>
      </c>
      <c r="Q112" s="229">
        <f>'Core Indicators'!EH112</f>
        <v>3</v>
      </c>
      <c r="R112" s="229">
        <f>'Core Indicators'!EP112</f>
        <v>3</v>
      </c>
      <c r="S112" s="183">
        <f t="shared" si="52"/>
        <v>1.3</v>
      </c>
      <c r="T112" s="183">
        <f t="shared" si="53"/>
        <v>1</v>
      </c>
      <c r="U112" s="227">
        <v>1</v>
      </c>
      <c r="V112" s="227">
        <v>1</v>
      </c>
      <c r="W112" s="227">
        <f>'Core Indicators'!EX112</f>
        <v>1</v>
      </c>
      <c r="X112" s="183">
        <f t="shared" si="54"/>
        <v>1</v>
      </c>
      <c r="Y112" s="227">
        <v>1</v>
      </c>
      <c r="Z112" s="183">
        <f t="shared" si="55"/>
        <v>1.5</v>
      </c>
      <c r="AA112" s="227">
        <f>'Core Indicators'!FF112</f>
        <v>1</v>
      </c>
      <c r="AB112" s="227">
        <f t="shared" si="56"/>
        <v>2</v>
      </c>
      <c r="AC112" s="11">
        <f>'Core Indicators'!GD112</f>
        <v>2</v>
      </c>
      <c r="AD112" s="11">
        <f>'Core Indicators'!GL112</f>
        <v>2</v>
      </c>
      <c r="AE112" s="11">
        <f>'Core Indicators'!GT112</f>
        <v>2</v>
      </c>
      <c r="AF112" s="11">
        <f>'Core Indicators'!HB112</f>
        <v>2</v>
      </c>
      <c r="AG112" s="11">
        <f t="shared" si="57"/>
        <v>2</v>
      </c>
      <c r="AH112" s="11">
        <f>'Core Indicators'!HJ112</f>
        <v>2</v>
      </c>
      <c r="AI112" s="11">
        <f>'Core Indicators'!HR112</f>
        <v>2</v>
      </c>
      <c r="AJ112" s="11">
        <f t="shared" si="58"/>
        <v>2</v>
      </c>
      <c r="AK112" s="11">
        <f>'Core Indicators'!HZ112</f>
        <v>2</v>
      </c>
      <c r="AL112" s="11">
        <f>'Core Indicators'!IH112</f>
        <v>2</v>
      </c>
      <c r="AM112" s="11">
        <f>'Core Indicators'!IP112</f>
        <v>2</v>
      </c>
      <c r="AN112" s="11">
        <f t="shared" si="59"/>
        <v>2</v>
      </c>
    </row>
    <row r="113" spans="1:40" x14ac:dyDescent="0.35">
      <c r="A113" s="227" t="str">
        <f>Lists!C:C</f>
        <v>TCD001</v>
      </c>
      <c r="B113" s="182">
        <f t="shared" si="45"/>
        <v>2.1</v>
      </c>
      <c r="C113" s="183">
        <f t="shared" si="46"/>
        <v>0</v>
      </c>
      <c r="D113" s="228">
        <f t="shared" si="47"/>
        <v>1.9</v>
      </c>
      <c r="E113" s="227">
        <f>'Core Indicators'!R113</f>
        <v>2</v>
      </c>
      <c r="F113" s="227">
        <f>'Core Indicators'!Z113</f>
        <v>2</v>
      </c>
      <c r="G113" s="183">
        <f t="shared" si="48"/>
        <v>2</v>
      </c>
      <c r="H113" s="227">
        <f>'Core Indicators'!AH113</f>
        <v>2</v>
      </c>
      <c r="I113" s="227">
        <f>'Core Indicators'!AP113</f>
        <v>2</v>
      </c>
      <c r="J113" s="227">
        <f>'Core Indicators'!BN113</f>
        <v>1</v>
      </c>
      <c r="K113" s="227">
        <f t="shared" si="49"/>
        <v>1.5</v>
      </c>
      <c r="L113" s="182">
        <f t="shared" si="50"/>
        <v>1.8</v>
      </c>
      <c r="M113" s="228">
        <f t="shared" si="51"/>
        <v>2.6</v>
      </c>
      <c r="N113" s="229">
        <f>'Core Indicators'!DJ113</f>
        <v>2</v>
      </c>
      <c r="O113" s="229">
        <f>'Core Indicators'!DR113</f>
        <v>2</v>
      </c>
      <c r="P113" s="229">
        <f>'Core Indicators'!DZ113</f>
        <v>3</v>
      </c>
      <c r="Q113" s="229">
        <f>'Core Indicators'!EH113</f>
        <v>3</v>
      </c>
      <c r="R113" s="229">
        <f>'Core Indicators'!EP113</f>
        <v>3</v>
      </c>
      <c r="S113" s="183">
        <f t="shared" si="52"/>
        <v>1.5</v>
      </c>
      <c r="T113" s="183">
        <f t="shared" si="53"/>
        <v>1</v>
      </c>
      <c r="U113" s="227">
        <v>1</v>
      </c>
      <c r="V113" s="227">
        <v>1</v>
      </c>
      <c r="W113" s="227">
        <f>'Core Indicators'!EX113</f>
        <v>1</v>
      </c>
      <c r="X113" s="183">
        <f t="shared" si="54"/>
        <v>1</v>
      </c>
      <c r="Y113" s="227">
        <v>1</v>
      </c>
      <c r="Z113" s="183">
        <f t="shared" si="55"/>
        <v>2</v>
      </c>
      <c r="AA113" s="227">
        <f>'Core Indicators'!FF113</f>
        <v>2</v>
      </c>
      <c r="AB113" s="227">
        <f t="shared" si="56"/>
        <v>2</v>
      </c>
      <c r="AC113" s="11">
        <f>'Core Indicators'!GD113</f>
        <v>2</v>
      </c>
      <c r="AD113" s="11">
        <f>'Core Indicators'!GL113</f>
        <v>2</v>
      </c>
      <c r="AE113" s="11">
        <f>'Core Indicators'!GT113</f>
        <v>2</v>
      </c>
      <c r="AF113" s="11">
        <f>'Core Indicators'!HB113</f>
        <v>2</v>
      </c>
      <c r="AG113" s="11">
        <f t="shared" si="57"/>
        <v>2</v>
      </c>
      <c r="AH113" s="11">
        <f>'Core Indicators'!HJ113</f>
        <v>2</v>
      </c>
      <c r="AI113" s="11">
        <f>'Core Indicators'!HR113</f>
        <v>2</v>
      </c>
      <c r="AJ113" s="11">
        <f t="shared" si="58"/>
        <v>2</v>
      </c>
      <c r="AK113" s="11">
        <f>'Core Indicators'!HZ113</f>
        <v>2</v>
      </c>
      <c r="AL113" s="11">
        <f>'Core Indicators'!IH113</f>
        <v>2</v>
      </c>
      <c r="AM113" s="11">
        <f>'Core Indicators'!IP113</f>
        <v>2</v>
      </c>
      <c r="AN113" s="11">
        <f t="shared" si="59"/>
        <v>2</v>
      </c>
    </row>
    <row r="114" spans="1:40" x14ac:dyDescent="0.35">
      <c r="A114" s="227" t="str">
        <f>Lists!C:C</f>
        <v>TCD003</v>
      </c>
      <c r="B114" s="182">
        <f t="shared" si="45"/>
        <v>1.9</v>
      </c>
      <c r="C114" s="183">
        <f t="shared" si="46"/>
        <v>0</v>
      </c>
      <c r="D114" s="228">
        <f t="shared" si="47"/>
        <v>1.4</v>
      </c>
      <c r="E114" s="227">
        <f>'Core Indicators'!R114</f>
        <v>2</v>
      </c>
      <c r="F114" s="227">
        <f>'Core Indicators'!Z114</f>
        <v>1</v>
      </c>
      <c r="G114" s="183">
        <f t="shared" si="48"/>
        <v>1.5</v>
      </c>
      <c r="H114" s="227">
        <f>'Core Indicators'!AH114</f>
        <v>1</v>
      </c>
      <c r="I114" s="227">
        <f>'Core Indicators'!AP114</f>
        <v>2</v>
      </c>
      <c r="J114" s="227">
        <f>'Core Indicators'!BN114</f>
        <v>1</v>
      </c>
      <c r="K114" s="227">
        <f t="shared" si="49"/>
        <v>1.5</v>
      </c>
      <c r="L114" s="182">
        <f t="shared" si="50"/>
        <v>1.3</v>
      </c>
      <c r="M114" s="228">
        <f t="shared" si="51"/>
        <v>2.4</v>
      </c>
      <c r="N114" s="229">
        <f>'Core Indicators'!DJ114</f>
        <v>2</v>
      </c>
      <c r="O114" s="229">
        <f>'Core Indicators'!DR114</f>
        <v>3</v>
      </c>
      <c r="P114" s="229">
        <f>'Core Indicators'!DZ114</f>
        <v>3</v>
      </c>
      <c r="Q114" s="229">
        <f>'Core Indicators'!EH114</f>
        <v>3</v>
      </c>
      <c r="R114" s="229">
        <f>'Core Indicators'!EP114</f>
        <v>1</v>
      </c>
      <c r="S114" s="183">
        <f t="shared" si="52"/>
        <v>1.5</v>
      </c>
      <c r="T114" s="183">
        <f t="shared" si="53"/>
        <v>1</v>
      </c>
      <c r="U114" s="227">
        <v>1</v>
      </c>
      <c r="V114" s="227">
        <v>1</v>
      </c>
      <c r="W114" s="227">
        <f>'Core Indicators'!EX114</f>
        <v>1</v>
      </c>
      <c r="X114" s="183">
        <f t="shared" si="54"/>
        <v>1</v>
      </c>
      <c r="Y114" s="227">
        <v>1</v>
      </c>
      <c r="Z114" s="183">
        <f t="shared" si="55"/>
        <v>2</v>
      </c>
      <c r="AA114" s="227">
        <f>'Core Indicators'!FF114</f>
        <v>2</v>
      </c>
      <c r="AB114" s="227">
        <f t="shared" si="56"/>
        <v>2</v>
      </c>
      <c r="AC114" s="11">
        <f>'Core Indicators'!GD114</f>
        <v>2</v>
      </c>
      <c r="AD114" s="11">
        <f>'Core Indicators'!GL114</f>
        <v>2</v>
      </c>
      <c r="AE114" s="11">
        <f>'Core Indicators'!GT114</f>
        <v>2</v>
      </c>
      <c r="AF114" s="11">
        <f>'Core Indicators'!HB114</f>
        <v>2</v>
      </c>
      <c r="AG114" s="11">
        <f t="shared" si="57"/>
        <v>2</v>
      </c>
      <c r="AH114" s="11">
        <f>'Core Indicators'!HJ114</f>
        <v>2</v>
      </c>
      <c r="AI114" s="11">
        <f>'Core Indicators'!HR114</f>
        <v>2</v>
      </c>
      <c r="AJ114" s="11">
        <f t="shared" si="58"/>
        <v>2</v>
      </c>
      <c r="AK114" s="11">
        <f>'Core Indicators'!HZ114</f>
        <v>2</v>
      </c>
      <c r="AL114" s="11">
        <f>'Core Indicators'!IH114</f>
        <v>2</v>
      </c>
      <c r="AM114" s="11">
        <f>'Core Indicators'!IP114</f>
        <v>2</v>
      </c>
      <c r="AN114" s="11">
        <f t="shared" si="59"/>
        <v>2</v>
      </c>
    </row>
    <row r="115" spans="1:40" x14ac:dyDescent="0.35">
      <c r="A115" s="227" t="str">
        <f>Lists!C:C</f>
        <v>TCD004</v>
      </c>
      <c r="B115" s="182">
        <f t="shared" si="45"/>
        <v>2.2999999999999998</v>
      </c>
      <c r="C115" s="183">
        <f t="shared" si="46"/>
        <v>0</v>
      </c>
      <c r="D115" s="228">
        <f t="shared" si="47"/>
        <v>2</v>
      </c>
      <c r="E115" s="227">
        <f>'Core Indicators'!R115</f>
        <v>2</v>
      </c>
      <c r="F115" s="227">
        <f>'Core Indicators'!Z115</f>
        <v>1</v>
      </c>
      <c r="G115" s="183">
        <f t="shared" si="48"/>
        <v>1.5</v>
      </c>
      <c r="H115" s="227">
        <f>'Core Indicators'!AH115</f>
        <v>2</v>
      </c>
      <c r="I115" s="227">
        <f>'Core Indicators'!AP115</f>
        <v>2</v>
      </c>
      <c r="J115" s="227">
        <f>'Core Indicators'!BN115</f>
        <v>3</v>
      </c>
      <c r="K115" s="227">
        <f t="shared" si="49"/>
        <v>2.5</v>
      </c>
      <c r="L115" s="182">
        <f t="shared" si="50"/>
        <v>2.2999999999999998</v>
      </c>
      <c r="M115" s="228">
        <f t="shared" si="51"/>
        <v>3</v>
      </c>
      <c r="N115" s="229">
        <f>'Core Indicators'!DJ115</f>
        <v>3</v>
      </c>
      <c r="O115" s="229">
        <f>'Core Indicators'!DR115</f>
        <v>3</v>
      </c>
      <c r="P115" s="229">
        <f>'Core Indicators'!DZ115</f>
        <v>3</v>
      </c>
      <c r="Q115" s="229">
        <f>'Core Indicators'!EH115</f>
        <v>3</v>
      </c>
      <c r="R115" s="229">
        <f>'Core Indicators'!EP115</f>
        <v>3</v>
      </c>
      <c r="S115" s="183">
        <f t="shared" si="52"/>
        <v>1.5</v>
      </c>
      <c r="T115" s="183">
        <f t="shared" si="53"/>
        <v>1</v>
      </c>
      <c r="U115" s="227">
        <v>1</v>
      </c>
      <c r="V115" s="227">
        <v>1</v>
      </c>
      <c r="W115" s="227">
        <f>'Core Indicators'!EX115</f>
        <v>1</v>
      </c>
      <c r="X115" s="183">
        <f t="shared" si="54"/>
        <v>1</v>
      </c>
      <c r="Y115" s="227">
        <v>1</v>
      </c>
      <c r="Z115" s="183">
        <f t="shared" si="55"/>
        <v>2</v>
      </c>
      <c r="AA115" s="227">
        <f>'Core Indicators'!FF115</f>
        <v>2</v>
      </c>
      <c r="AB115" s="227">
        <f t="shared" si="56"/>
        <v>2</v>
      </c>
      <c r="AC115" s="11">
        <f>'Core Indicators'!GD115</f>
        <v>2</v>
      </c>
      <c r="AD115" s="11">
        <f>'Core Indicators'!GL115</f>
        <v>2</v>
      </c>
      <c r="AE115" s="11">
        <f>'Core Indicators'!GT115</f>
        <v>2</v>
      </c>
      <c r="AF115" s="11">
        <f>'Core Indicators'!HB115</f>
        <v>2</v>
      </c>
      <c r="AG115" s="11">
        <f t="shared" si="57"/>
        <v>2</v>
      </c>
      <c r="AH115" s="11">
        <f>'Core Indicators'!HJ115</f>
        <v>2</v>
      </c>
      <c r="AI115" s="11">
        <f>'Core Indicators'!HR115</f>
        <v>2</v>
      </c>
      <c r="AJ115" s="11">
        <f t="shared" si="58"/>
        <v>2</v>
      </c>
      <c r="AK115" s="11">
        <f>'Core Indicators'!HZ115</f>
        <v>2</v>
      </c>
      <c r="AL115" s="11">
        <f>'Core Indicators'!IH115</f>
        <v>2</v>
      </c>
      <c r="AM115" s="11">
        <f>'Core Indicators'!IP115</f>
        <v>2</v>
      </c>
      <c r="AN115" s="11">
        <f t="shared" si="59"/>
        <v>2</v>
      </c>
    </row>
    <row r="116" spans="1:40" x14ac:dyDescent="0.35">
      <c r="A116" s="227" t="str">
        <f>Lists!C:C</f>
        <v>TCD005</v>
      </c>
      <c r="B116" s="182">
        <f t="shared" si="45"/>
        <v>1.9</v>
      </c>
      <c r="C116" s="183">
        <f t="shared" si="46"/>
        <v>0</v>
      </c>
      <c r="D116" s="228">
        <f t="shared" si="47"/>
        <v>1.4</v>
      </c>
      <c r="E116" s="227">
        <f>'Core Indicators'!R116</f>
        <v>2</v>
      </c>
      <c r="F116" s="227">
        <f>'Core Indicators'!Z116</f>
        <v>1</v>
      </c>
      <c r="G116" s="183">
        <f t="shared" si="48"/>
        <v>1.5</v>
      </c>
      <c r="H116" s="227">
        <f>'Core Indicators'!AH116</f>
        <v>1</v>
      </c>
      <c r="I116" s="227">
        <f>'Core Indicators'!AP116</f>
        <v>2</v>
      </c>
      <c r="J116" s="227">
        <f>'Core Indicators'!BN116</f>
        <v>1</v>
      </c>
      <c r="K116" s="227">
        <f t="shared" si="49"/>
        <v>1.5</v>
      </c>
      <c r="L116" s="182">
        <f t="shared" si="50"/>
        <v>1.3</v>
      </c>
      <c r="M116" s="228">
        <f t="shared" si="51"/>
        <v>2.4</v>
      </c>
      <c r="N116" s="229">
        <f>'Core Indicators'!DJ116</f>
        <v>2</v>
      </c>
      <c r="O116" s="229">
        <f>'Core Indicators'!DR116</f>
        <v>2</v>
      </c>
      <c r="P116" s="229">
        <f>'Core Indicators'!DZ116</f>
        <v>2</v>
      </c>
      <c r="Q116" s="229">
        <f>'Core Indicators'!EH116</f>
        <v>3</v>
      </c>
      <c r="R116" s="229">
        <f>'Core Indicators'!EP116</f>
        <v>3</v>
      </c>
      <c r="S116" s="183">
        <f t="shared" si="52"/>
        <v>1.3</v>
      </c>
      <c r="T116" s="183">
        <f t="shared" si="53"/>
        <v>1</v>
      </c>
      <c r="U116" s="227">
        <v>1</v>
      </c>
      <c r="V116" s="227">
        <v>1</v>
      </c>
      <c r="W116" s="227">
        <f>'Core Indicators'!EX116</f>
        <v>1</v>
      </c>
      <c r="X116" s="183">
        <f t="shared" si="54"/>
        <v>1</v>
      </c>
      <c r="Y116" s="227">
        <v>1</v>
      </c>
      <c r="Z116" s="183">
        <f t="shared" si="55"/>
        <v>1.5</v>
      </c>
      <c r="AA116" s="227">
        <f>'Core Indicators'!FF116</f>
        <v>1</v>
      </c>
      <c r="AB116" s="227">
        <f t="shared" si="56"/>
        <v>2</v>
      </c>
      <c r="AC116" s="11">
        <f>'Core Indicators'!GD116</f>
        <v>2</v>
      </c>
      <c r="AD116" s="11">
        <f>'Core Indicators'!GL116</f>
        <v>2</v>
      </c>
      <c r="AE116" s="11">
        <f>'Core Indicators'!GT116</f>
        <v>2</v>
      </c>
      <c r="AF116" s="11">
        <f>'Core Indicators'!HB116</f>
        <v>2</v>
      </c>
      <c r="AG116" s="11">
        <f t="shared" si="57"/>
        <v>2</v>
      </c>
      <c r="AH116" s="11">
        <f>'Core Indicators'!HJ116</f>
        <v>2</v>
      </c>
      <c r="AI116" s="11">
        <f>'Core Indicators'!HR116</f>
        <v>2</v>
      </c>
      <c r="AJ116" s="11">
        <f t="shared" si="58"/>
        <v>2</v>
      </c>
      <c r="AK116" s="11">
        <f>'Core Indicators'!HZ116</f>
        <v>2</v>
      </c>
      <c r="AL116" s="11">
        <f>'Core Indicators'!IH116</f>
        <v>2</v>
      </c>
      <c r="AM116" s="11">
        <f>'Core Indicators'!IP116</f>
        <v>2</v>
      </c>
      <c r="AN116" s="11">
        <f t="shared" si="59"/>
        <v>2</v>
      </c>
    </row>
    <row r="117" spans="1:40" x14ac:dyDescent="0.35">
      <c r="A117" s="227" t="str">
        <f>Lists!C:C</f>
        <v>TGO002</v>
      </c>
      <c r="B117" s="182">
        <f t="shared" si="45"/>
        <v>2</v>
      </c>
      <c r="C117" s="183">
        <f t="shared" si="46"/>
        <v>0</v>
      </c>
      <c r="D117" s="228">
        <f t="shared" si="47"/>
        <v>1.7</v>
      </c>
      <c r="E117" s="227">
        <f>'Core Indicators'!R117</f>
        <v>2</v>
      </c>
      <c r="F117" s="227">
        <f>'Core Indicators'!Z117</f>
        <v>2</v>
      </c>
      <c r="G117" s="183">
        <f t="shared" si="48"/>
        <v>2</v>
      </c>
      <c r="H117" s="227">
        <f>'Core Indicators'!AH117</f>
        <v>2</v>
      </c>
      <c r="I117" s="227">
        <f>'Core Indicators'!AP117</f>
        <v>1</v>
      </c>
      <c r="J117" s="227">
        <f>'Core Indicators'!BN117</f>
        <v>1</v>
      </c>
      <c r="K117" s="227">
        <f t="shared" si="49"/>
        <v>1</v>
      </c>
      <c r="L117" s="182">
        <f t="shared" si="50"/>
        <v>1.5</v>
      </c>
      <c r="M117" s="228">
        <f t="shared" si="51"/>
        <v>2.6</v>
      </c>
      <c r="N117" s="229">
        <f>'Core Indicators'!DJ117</f>
        <v>2</v>
      </c>
      <c r="O117" s="229">
        <f>'Core Indicators'!DR117</f>
        <v>2</v>
      </c>
      <c r="P117" s="229">
        <f>'Core Indicators'!DZ117</f>
        <v>3</v>
      </c>
      <c r="Q117" s="229">
        <f>'Core Indicators'!EH117</f>
        <v>3</v>
      </c>
      <c r="R117" s="229">
        <f>'Core Indicators'!EP117</f>
        <v>3</v>
      </c>
      <c r="S117" s="183">
        <f t="shared" si="52"/>
        <v>1.3</v>
      </c>
      <c r="T117" s="183">
        <f t="shared" si="53"/>
        <v>1</v>
      </c>
      <c r="U117" s="227">
        <v>1</v>
      </c>
      <c r="V117" s="227">
        <v>1</v>
      </c>
      <c r="W117" s="227">
        <f>'Core Indicators'!EX117</f>
        <v>1</v>
      </c>
      <c r="X117" s="183">
        <f t="shared" si="54"/>
        <v>1</v>
      </c>
      <c r="Y117" s="227">
        <v>1</v>
      </c>
      <c r="Z117" s="183">
        <f t="shared" si="55"/>
        <v>1.5</v>
      </c>
      <c r="AA117" s="227">
        <f>'Core Indicators'!FF117</f>
        <v>1</v>
      </c>
      <c r="AB117" s="227">
        <f t="shared" si="56"/>
        <v>2</v>
      </c>
      <c r="AC117" s="11">
        <f>'Core Indicators'!GD117</f>
        <v>2</v>
      </c>
      <c r="AD117" s="11">
        <f>'Core Indicators'!GL117</f>
        <v>2</v>
      </c>
      <c r="AE117" s="11">
        <f>'Core Indicators'!GT117</f>
        <v>2</v>
      </c>
      <c r="AF117" s="11">
        <f>'Core Indicators'!HB117</f>
        <v>2</v>
      </c>
      <c r="AG117" s="11">
        <f t="shared" si="57"/>
        <v>2</v>
      </c>
      <c r="AH117" s="11">
        <f>'Core Indicators'!HJ117</f>
        <v>2</v>
      </c>
      <c r="AI117" s="11">
        <f>'Core Indicators'!HR117</f>
        <v>2</v>
      </c>
      <c r="AJ117" s="11">
        <f t="shared" si="58"/>
        <v>2</v>
      </c>
      <c r="AK117" s="11">
        <f>'Core Indicators'!HZ117</f>
        <v>2</v>
      </c>
      <c r="AL117" s="11">
        <f>'Core Indicators'!IH117</f>
        <v>2</v>
      </c>
      <c r="AM117" s="11">
        <f>'Core Indicators'!IP117</f>
        <v>2</v>
      </c>
      <c r="AN117" s="11">
        <f t="shared" si="59"/>
        <v>2</v>
      </c>
    </row>
    <row r="118" spans="1:40" x14ac:dyDescent="0.35">
      <c r="A118" s="227" t="str">
        <f>Lists!C:C</f>
        <v>THA003</v>
      </c>
      <c r="B118" s="182">
        <f t="shared" si="45"/>
        <v>1.9</v>
      </c>
      <c r="C118" s="183">
        <f t="shared" si="46"/>
        <v>0</v>
      </c>
      <c r="D118" s="228">
        <f t="shared" si="47"/>
        <v>1.9</v>
      </c>
      <c r="E118" s="227">
        <f>'Core Indicators'!R118</f>
        <v>2</v>
      </c>
      <c r="F118" s="227">
        <f>'Core Indicators'!Z118</f>
        <v>2</v>
      </c>
      <c r="G118" s="183">
        <f t="shared" si="48"/>
        <v>2</v>
      </c>
      <c r="H118" s="227">
        <f>'Core Indicators'!AH118</f>
        <v>2</v>
      </c>
      <c r="I118" s="227">
        <f>'Core Indicators'!AP118</f>
        <v>2</v>
      </c>
      <c r="J118" s="227">
        <f>'Core Indicators'!BN118</f>
        <v>1</v>
      </c>
      <c r="K118" s="227">
        <f t="shared" si="49"/>
        <v>1.5</v>
      </c>
      <c r="L118" s="182">
        <f t="shared" si="50"/>
        <v>1.8</v>
      </c>
      <c r="M118" s="228">
        <f t="shared" si="51"/>
        <v>2</v>
      </c>
      <c r="N118" s="229">
        <f>'Core Indicators'!DJ118</f>
        <v>2</v>
      </c>
      <c r="O118" s="229">
        <f>'Core Indicators'!DR118</f>
        <v>2</v>
      </c>
      <c r="P118" s="229">
        <f>'Core Indicators'!DZ118</f>
        <v>2</v>
      </c>
      <c r="Q118" s="229">
        <f>'Core Indicators'!EH118</f>
        <v>2</v>
      </c>
      <c r="R118" s="229">
        <f>'Core Indicators'!EP118</f>
        <v>2</v>
      </c>
      <c r="S118" s="183">
        <f t="shared" si="52"/>
        <v>1.8</v>
      </c>
      <c r="T118" s="183">
        <f t="shared" si="53"/>
        <v>1</v>
      </c>
      <c r="U118" s="227">
        <v>1</v>
      </c>
      <c r="V118" s="227">
        <v>1</v>
      </c>
      <c r="W118" s="227">
        <f>'Core Indicators'!EX118</f>
        <v>1</v>
      </c>
      <c r="X118" s="183">
        <f t="shared" si="54"/>
        <v>1</v>
      </c>
      <c r="Y118" s="227">
        <v>1</v>
      </c>
      <c r="Z118" s="183">
        <f t="shared" si="55"/>
        <v>2.5</v>
      </c>
      <c r="AA118" s="227">
        <f>'Core Indicators'!FF118</f>
        <v>3</v>
      </c>
      <c r="AB118" s="227">
        <f t="shared" si="56"/>
        <v>2</v>
      </c>
      <c r="AC118" s="11">
        <f>'Core Indicators'!GD118</f>
        <v>2</v>
      </c>
      <c r="AD118" s="11">
        <f>'Core Indicators'!GL118</f>
        <v>2</v>
      </c>
      <c r="AE118" s="11">
        <f>'Core Indicators'!GT118</f>
        <v>2</v>
      </c>
      <c r="AF118" s="11">
        <f>'Core Indicators'!HB118</f>
        <v>2</v>
      </c>
      <c r="AG118" s="11">
        <f t="shared" si="57"/>
        <v>2</v>
      </c>
      <c r="AH118" s="11">
        <f>'Core Indicators'!HJ118</f>
        <v>2</v>
      </c>
      <c r="AI118" s="11">
        <f>'Core Indicators'!HR118</f>
        <v>2</v>
      </c>
      <c r="AJ118" s="11">
        <f t="shared" si="58"/>
        <v>2</v>
      </c>
      <c r="AK118" s="11">
        <f>'Core Indicators'!HZ118</f>
        <v>2</v>
      </c>
      <c r="AL118" s="11">
        <f>'Core Indicators'!IH118</f>
        <v>2</v>
      </c>
      <c r="AM118" s="11">
        <f>'Core Indicators'!IP118</f>
        <v>2</v>
      </c>
      <c r="AN118" s="11">
        <f t="shared" si="59"/>
        <v>2</v>
      </c>
    </row>
    <row r="119" spans="1:40" x14ac:dyDescent="0.35">
      <c r="A119" s="227" t="str">
        <f>Lists!C:C</f>
        <v>TTO002</v>
      </c>
      <c r="B119" s="182">
        <f t="shared" si="45"/>
        <v>2</v>
      </c>
      <c r="C119" s="183">
        <f t="shared" si="46"/>
        <v>0</v>
      </c>
      <c r="D119" s="228">
        <f t="shared" si="47"/>
        <v>2</v>
      </c>
      <c r="E119" s="227">
        <f>'Core Indicators'!R119</f>
        <v>2</v>
      </c>
      <c r="F119" s="227">
        <f>'Core Indicators'!Z119</f>
        <v>2</v>
      </c>
      <c r="G119" s="183">
        <f t="shared" si="48"/>
        <v>2</v>
      </c>
      <c r="H119" s="227">
        <f>'Core Indicators'!AH119</f>
        <v>2</v>
      </c>
      <c r="I119" s="227">
        <f>'Core Indicators'!AP119</f>
        <v>2</v>
      </c>
      <c r="J119" s="227">
        <f>'Core Indicators'!BN119</f>
        <v>2</v>
      </c>
      <c r="K119" s="227">
        <f t="shared" si="49"/>
        <v>2</v>
      </c>
      <c r="L119" s="182">
        <f t="shared" si="50"/>
        <v>2</v>
      </c>
      <c r="M119" s="228">
        <f t="shared" si="51"/>
        <v>2.3333333333333335</v>
      </c>
      <c r="N119" s="229">
        <f>'Core Indicators'!DJ119</f>
        <v>2</v>
      </c>
      <c r="O119" s="229">
        <f>'Core Indicators'!DR119</f>
        <v>2</v>
      </c>
      <c r="P119" s="229">
        <f>'Core Indicators'!DZ119</f>
        <v>3</v>
      </c>
      <c r="Q119" s="229" t="str">
        <f>'Core Indicators'!EH119</f>
        <v>x</v>
      </c>
      <c r="R119" s="229" t="str">
        <f>'Core Indicators'!EP119</f>
        <v>x</v>
      </c>
      <c r="S119" s="183">
        <f t="shared" si="52"/>
        <v>1.6</v>
      </c>
      <c r="T119" s="183">
        <f t="shared" si="53"/>
        <v>1.1666666666666667</v>
      </c>
      <c r="U119" s="227">
        <v>1</v>
      </c>
      <c r="V119" s="227">
        <v>1</v>
      </c>
      <c r="W119" s="227">
        <f>'Core Indicators'!EX119</f>
        <v>2</v>
      </c>
      <c r="X119" s="183">
        <f t="shared" si="54"/>
        <v>1.5</v>
      </c>
      <c r="Y119" s="227">
        <v>1</v>
      </c>
      <c r="Z119" s="183">
        <f t="shared" si="55"/>
        <v>2</v>
      </c>
      <c r="AA119" s="227">
        <f>'Core Indicators'!FF119</f>
        <v>2</v>
      </c>
      <c r="AB119" s="227">
        <f t="shared" si="56"/>
        <v>2</v>
      </c>
      <c r="AC119" s="11">
        <f>'Core Indicators'!GD119</f>
        <v>2</v>
      </c>
      <c r="AD119" s="11">
        <f>'Core Indicators'!GL119</f>
        <v>2</v>
      </c>
      <c r="AE119" s="11">
        <f>'Core Indicators'!GT119</f>
        <v>2</v>
      </c>
      <c r="AF119" s="11">
        <f>'Core Indicators'!HB119</f>
        <v>2</v>
      </c>
      <c r="AG119" s="11">
        <f t="shared" si="57"/>
        <v>2</v>
      </c>
      <c r="AH119" s="11">
        <f>'Core Indicators'!HJ119</f>
        <v>2</v>
      </c>
      <c r="AI119" s="11">
        <f>'Core Indicators'!HR119</f>
        <v>2</v>
      </c>
      <c r="AJ119" s="11">
        <f t="shared" si="58"/>
        <v>2</v>
      </c>
      <c r="AK119" s="11">
        <f>'Core Indicators'!HZ119</f>
        <v>2</v>
      </c>
      <c r="AL119" s="11">
        <f>'Core Indicators'!IH119</f>
        <v>2</v>
      </c>
      <c r="AM119" s="11">
        <f>'Core Indicators'!IP119</f>
        <v>2</v>
      </c>
      <c r="AN119" s="11">
        <f t="shared" si="59"/>
        <v>2</v>
      </c>
    </row>
    <row r="120" spans="1:40" x14ac:dyDescent="0.35">
      <c r="A120" s="227" t="str">
        <f>Lists!C:C</f>
        <v>TUN002</v>
      </c>
      <c r="B120" s="182">
        <f t="shared" si="45"/>
        <v>1.5</v>
      </c>
      <c r="C120" s="183">
        <f t="shared" si="46"/>
        <v>0</v>
      </c>
      <c r="D120" s="228">
        <f t="shared" si="47"/>
        <v>2.4</v>
      </c>
      <c r="E120" s="227">
        <f>'Core Indicators'!R120</f>
        <v>2</v>
      </c>
      <c r="F120" s="227">
        <f>'Core Indicators'!Z120</f>
        <v>2</v>
      </c>
      <c r="G120" s="183">
        <f t="shared" si="48"/>
        <v>2</v>
      </c>
      <c r="H120" s="227">
        <f>'Core Indicators'!AH120</f>
        <v>3</v>
      </c>
      <c r="I120" s="227">
        <f>'Core Indicators'!AP120</f>
        <v>1</v>
      </c>
      <c r="J120" s="227">
        <f>'Core Indicators'!BN120</f>
        <v>3</v>
      </c>
      <c r="K120" s="227">
        <f t="shared" si="49"/>
        <v>2.1</v>
      </c>
      <c r="L120" s="182">
        <f t="shared" si="50"/>
        <v>2.6</v>
      </c>
      <c r="M120" s="228">
        <f t="shared" si="51"/>
        <v>1</v>
      </c>
      <c r="N120" s="229">
        <f>'Core Indicators'!DJ120</f>
        <v>1</v>
      </c>
      <c r="O120" s="229">
        <f>'Core Indicators'!DR120</f>
        <v>1</v>
      </c>
      <c r="P120" s="229">
        <f>'Core Indicators'!DZ120</f>
        <v>1</v>
      </c>
      <c r="Q120" s="229" t="str">
        <f>'Core Indicators'!EH120</f>
        <v>x</v>
      </c>
      <c r="R120" s="229" t="str">
        <f>'Core Indicators'!EP120</f>
        <v>x</v>
      </c>
      <c r="S120" s="183">
        <f t="shared" si="52"/>
        <v>1.4</v>
      </c>
      <c r="T120" s="183">
        <f t="shared" si="53"/>
        <v>1.3333333333333333</v>
      </c>
      <c r="U120" s="227">
        <v>1</v>
      </c>
      <c r="V120" s="227">
        <v>1</v>
      </c>
      <c r="W120" s="227">
        <f>'Core Indicators'!EX120</f>
        <v>3</v>
      </c>
      <c r="X120" s="183">
        <f t="shared" si="54"/>
        <v>2</v>
      </c>
      <c r="Y120" s="227">
        <v>1</v>
      </c>
      <c r="Z120" s="183">
        <f t="shared" si="55"/>
        <v>1.5</v>
      </c>
      <c r="AA120" s="227">
        <f>'Core Indicators'!FF120</f>
        <v>1</v>
      </c>
      <c r="AB120" s="227">
        <f t="shared" si="56"/>
        <v>2</v>
      </c>
      <c r="AC120" s="11">
        <f>'Core Indicators'!GD120</f>
        <v>2</v>
      </c>
      <c r="AD120" s="11">
        <f>'Core Indicators'!GL120</f>
        <v>2</v>
      </c>
      <c r="AE120" s="11">
        <f>'Core Indicators'!GT120</f>
        <v>2</v>
      </c>
      <c r="AF120" s="11">
        <f>'Core Indicators'!HB120</f>
        <v>2</v>
      </c>
      <c r="AG120" s="11">
        <f t="shared" si="57"/>
        <v>2</v>
      </c>
      <c r="AH120" s="11">
        <f>'Core Indicators'!HJ120</f>
        <v>2</v>
      </c>
      <c r="AI120" s="11">
        <f>'Core Indicators'!HR120</f>
        <v>2</v>
      </c>
      <c r="AJ120" s="11">
        <f t="shared" si="58"/>
        <v>2</v>
      </c>
      <c r="AK120" s="11">
        <f>'Core Indicators'!HZ120</f>
        <v>2</v>
      </c>
      <c r="AL120" s="11">
        <f>'Core Indicators'!IH120</f>
        <v>2</v>
      </c>
      <c r="AM120" s="11">
        <f>'Core Indicators'!IP120</f>
        <v>2</v>
      </c>
      <c r="AN120" s="11">
        <f t="shared" si="59"/>
        <v>2</v>
      </c>
    </row>
    <row r="121" spans="1:40" x14ac:dyDescent="0.35">
      <c r="A121" s="227" t="str">
        <f>Lists!C:C</f>
        <v>TUR001</v>
      </c>
      <c r="B121" s="182">
        <f t="shared" si="45"/>
        <v>2.5</v>
      </c>
      <c r="C121" s="183">
        <f t="shared" si="46"/>
        <v>0</v>
      </c>
      <c r="D121" s="228">
        <f t="shared" si="47"/>
        <v>2.6</v>
      </c>
      <c r="E121" s="227">
        <f>'Core Indicators'!R121</f>
        <v>1</v>
      </c>
      <c r="F121" s="227">
        <f>'Core Indicators'!Z121</f>
        <v>2</v>
      </c>
      <c r="G121" s="183">
        <f t="shared" si="48"/>
        <v>1.5</v>
      </c>
      <c r="H121" s="227">
        <f>'Core Indicators'!AH121</f>
        <v>3</v>
      </c>
      <c r="I121" s="227">
        <f>'Core Indicators'!AP121</f>
        <v>3</v>
      </c>
      <c r="J121" s="227">
        <f>'Core Indicators'!BN121</f>
        <v>3</v>
      </c>
      <c r="K121" s="227">
        <f t="shared" si="49"/>
        <v>3</v>
      </c>
      <c r="L121" s="182">
        <f t="shared" si="50"/>
        <v>3</v>
      </c>
      <c r="M121" s="228">
        <f t="shared" si="51"/>
        <v>3</v>
      </c>
      <c r="N121" s="229">
        <f>'Core Indicators'!DJ121</f>
        <v>3</v>
      </c>
      <c r="O121" s="229">
        <f>'Core Indicators'!DR121</f>
        <v>3</v>
      </c>
      <c r="P121" s="229">
        <f>'Core Indicators'!DZ121</f>
        <v>3</v>
      </c>
      <c r="Q121" s="229">
        <f>'Core Indicators'!EH121</f>
        <v>3</v>
      </c>
      <c r="R121" s="229">
        <f>'Core Indicators'!EP121</f>
        <v>3</v>
      </c>
      <c r="S121" s="183">
        <f t="shared" si="52"/>
        <v>1.7</v>
      </c>
      <c r="T121" s="183">
        <f t="shared" si="53"/>
        <v>1.3333333333333333</v>
      </c>
      <c r="U121" s="227">
        <v>1</v>
      </c>
      <c r="V121" s="227">
        <v>1</v>
      </c>
      <c r="W121" s="227">
        <f>'Core Indicators'!EX121</f>
        <v>3</v>
      </c>
      <c r="X121" s="183">
        <f t="shared" si="54"/>
        <v>2</v>
      </c>
      <c r="Y121" s="227">
        <v>1</v>
      </c>
      <c r="Z121" s="183">
        <f t="shared" si="55"/>
        <v>2</v>
      </c>
      <c r="AA121" s="227">
        <f>'Core Indicators'!FF121</f>
        <v>2</v>
      </c>
      <c r="AB121" s="227">
        <f t="shared" si="56"/>
        <v>2</v>
      </c>
      <c r="AC121" s="11">
        <f>'Core Indicators'!GD121</f>
        <v>2</v>
      </c>
      <c r="AD121" s="11">
        <f>'Core Indicators'!GL121</f>
        <v>2</v>
      </c>
      <c r="AE121" s="11">
        <f>'Core Indicators'!GT121</f>
        <v>2</v>
      </c>
      <c r="AF121" s="11">
        <f>'Core Indicators'!HB121</f>
        <v>2</v>
      </c>
      <c r="AG121" s="11">
        <f t="shared" si="57"/>
        <v>2</v>
      </c>
      <c r="AH121" s="11">
        <f>'Core Indicators'!HJ121</f>
        <v>2</v>
      </c>
      <c r="AI121" s="11">
        <f>'Core Indicators'!HR121</f>
        <v>2</v>
      </c>
      <c r="AJ121" s="11">
        <f t="shared" si="58"/>
        <v>2</v>
      </c>
      <c r="AK121" s="11">
        <f>'Core Indicators'!HZ121</f>
        <v>2</v>
      </c>
      <c r="AL121" s="11">
        <f>'Core Indicators'!IH121</f>
        <v>2</v>
      </c>
      <c r="AM121" s="11">
        <f>'Core Indicators'!IP121</f>
        <v>2</v>
      </c>
      <c r="AN121" s="11">
        <f t="shared" si="59"/>
        <v>2</v>
      </c>
    </row>
    <row r="122" spans="1:40" x14ac:dyDescent="0.35">
      <c r="A122" s="227" t="str">
        <f>Lists!C:C</f>
        <v>TUR002</v>
      </c>
      <c r="B122" s="182">
        <f t="shared" si="45"/>
        <v>2</v>
      </c>
      <c r="C122" s="183">
        <f t="shared" si="46"/>
        <v>0</v>
      </c>
      <c r="D122" s="228">
        <f t="shared" si="47"/>
        <v>1.4</v>
      </c>
      <c r="E122" s="227">
        <f>'Core Indicators'!R122</f>
        <v>1</v>
      </c>
      <c r="F122" s="227">
        <f>'Core Indicators'!Z122</f>
        <v>1</v>
      </c>
      <c r="G122" s="183">
        <f t="shared" si="48"/>
        <v>1</v>
      </c>
      <c r="H122" s="227">
        <f>'Core Indicators'!AH122</f>
        <v>1</v>
      </c>
      <c r="I122" s="227">
        <f>'Core Indicators'!AP122</f>
        <v>1</v>
      </c>
      <c r="J122" s="227">
        <f>'Core Indicators'!BN122</f>
        <v>3</v>
      </c>
      <c r="K122" s="227">
        <f t="shared" si="49"/>
        <v>2.1</v>
      </c>
      <c r="L122" s="182">
        <f t="shared" si="50"/>
        <v>1.6</v>
      </c>
      <c r="M122" s="228">
        <f t="shared" si="51"/>
        <v>2.6</v>
      </c>
      <c r="N122" s="229">
        <f>'Core Indicators'!DJ122</f>
        <v>2</v>
      </c>
      <c r="O122" s="229">
        <f>'Core Indicators'!DR122</f>
        <v>2</v>
      </c>
      <c r="P122" s="229">
        <f>'Core Indicators'!DZ122</f>
        <v>3</v>
      </c>
      <c r="Q122" s="229">
        <f>'Core Indicators'!EH122</f>
        <v>3</v>
      </c>
      <c r="R122" s="229">
        <f>'Core Indicators'!EP122</f>
        <v>3</v>
      </c>
      <c r="S122" s="183">
        <f t="shared" si="52"/>
        <v>1.4</v>
      </c>
      <c r="T122" s="183">
        <f t="shared" si="53"/>
        <v>1.3333333333333333</v>
      </c>
      <c r="U122" s="227">
        <v>1</v>
      </c>
      <c r="V122" s="227">
        <v>1</v>
      </c>
      <c r="W122" s="227">
        <f>'Core Indicators'!EX122</f>
        <v>3</v>
      </c>
      <c r="X122" s="183">
        <f t="shared" si="54"/>
        <v>2</v>
      </c>
      <c r="Y122" s="227">
        <v>1</v>
      </c>
      <c r="Z122" s="183">
        <f t="shared" si="55"/>
        <v>1.5</v>
      </c>
      <c r="AA122" s="227">
        <f>'Core Indicators'!FF122</f>
        <v>1</v>
      </c>
      <c r="AB122" s="227">
        <f t="shared" si="56"/>
        <v>2</v>
      </c>
      <c r="AC122" s="11">
        <f>'Core Indicators'!GD122</f>
        <v>2</v>
      </c>
      <c r="AD122" s="11">
        <f>'Core Indicators'!GL122</f>
        <v>2</v>
      </c>
      <c r="AE122" s="11">
        <f>'Core Indicators'!GT122</f>
        <v>2</v>
      </c>
      <c r="AF122" s="11">
        <f>'Core Indicators'!HB122</f>
        <v>2</v>
      </c>
      <c r="AG122" s="11">
        <f t="shared" si="57"/>
        <v>2</v>
      </c>
      <c r="AH122" s="11">
        <f>'Core Indicators'!HJ122</f>
        <v>2</v>
      </c>
      <c r="AI122" s="11">
        <f>'Core Indicators'!HR122</f>
        <v>2</v>
      </c>
      <c r="AJ122" s="11">
        <f t="shared" si="58"/>
        <v>2</v>
      </c>
      <c r="AK122" s="11">
        <f>'Core Indicators'!HZ122</f>
        <v>2</v>
      </c>
      <c r="AL122" s="11">
        <f>'Core Indicators'!IH122</f>
        <v>2</v>
      </c>
      <c r="AM122" s="11">
        <f>'Core Indicators'!IP122</f>
        <v>2</v>
      </c>
      <c r="AN122" s="11">
        <f t="shared" si="59"/>
        <v>2</v>
      </c>
    </row>
    <row r="123" spans="1:40" x14ac:dyDescent="0.35">
      <c r="A123" s="227" t="str">
        <f>Lists!C:C</f>
        <v>TUR003</v>
      </c>
      <c r="B123" s="182">
        <f t="shared" si="45"/>
        <v>2.2999999999999998</v>
      </c>
      <c r="C123" s="183">
        <f t="shared" si="46"/>
        <v>0</v>
      </c>
      <c r="D123" s="228">
        <f t="shared" si="47"/>
        <v>2</v>
      </c>
      <c r="E123" s="227">
        <f>'Core Indicators'!R123</f>
        <v>1</v>
      </c>
      <c r="F123" s="227">
        <f>'Core Indicators'!Z123</f>
        <v>2</v>
      </c>
      <c r="G123" s="183">
        <f t="shared" si="48"/>
        <v>1.5</v>
      </c>
      <c r="H123" s="227">
        <f>'Core Indicators'!AH123</f>
        <v>2</v>
      </c>
      <c r="I123" s="227">
        <f>'Core Indicators'!AP123</f>
        <v>2</v>
      </c>
      <c r="J123" s="227">
        <f>'Core Indicators'!BN123</f>
        <v>3</v>
      </c>
      <c r="K123" s="227">
        <f t="shared" si="49"/>
        <v>2.5</v>
      </c>
      <c r="L123" s="182">
        <f t="shared" si="50"/>
        <v>2.2999999999999998</v>
      </c>
      <c r="M123" s="228">
        <f t="shared" si="51"/>
        <v>3</v>
      </c>
      <c r="N123" s="229">
        <f>'Core Indicators'!DJ123</f>
        <v>3</v>
      </c>
      <c r="O123" s="229">
        <f>'Core Indicators'!DR123</f>
        <v>3</v>
      </c>
      <c r="P123" s="229">
        <f>'Core Indicators'!DZ123</f>
        <v>3</v>
      </c>
      <c r="Q123" s="229">
        <f>'Core Indicators'!EH123</f>
        <v>3</v>
      </c>
      <c r="R123" s="229">
        <f>'Core Indicators'!EP123</f>
        <v>3</v>
      </c>
      <c r="S123" s="183">
        <f t="shared" si="52"/>
        <v>1.4</v>
      </c>
      <c r="T123" s="183">
        <f t="shared" si="53"/>
        <v>1.3333333333333333</v>
      </c>
      <c r="U123" s="227">
        <v>1</v>
      </c>
      <c r="V123" s="227">
        <v>1</v>
      </c>
      <c r="W123" s="227">
        <f>'Core Indicators'!EX123</f>
        <v>3</v>
      </c>
      <c r="X123" s="183">
        <f t="shared" si="54"/>
        <v>2</v>
      </c>
      <c r="Y123" s="227">
        <v>1</v>
      </c>
      <c r="Z123" s="183">
        <f t="shared" si="55"/>
        <v>1.5</v>
      </c>
      <c r="AA123" s="227">
        <f>'Core Indicators'!FF123</f>
        <v>1</v>
      </c>
      <c r="AB123" s="227">
        <f t="shared" si="56"/>
        <v>2</v>
      </c>
      <c r="AC123" s="11">
        <f>'Core Indicators'!GD123</f>
        <v>2</v>
      </c>
      <c r="AD123" s="11">
        <f>'Core Indicators'!GL123</f>
        <v>2</v>
      </c>
      <c r="AE123" s="11">
        <f>'Core Indicators'!GT123</f>
        <v>2</v>
      </c>
      <c r="AF123" s="11">
        <f>'Core Indicators'!HB123</f>
        <v>2</v>
      </c>
      <c r="AG123" s="11">
        <f t="shared" si="57"/>
        <v>2</v>
      </c>
      <c r="AH123" s="11">
        <f>'Core Indicators'!HJ123</f>
        <v>2</v>
      </c>
      <c r="AI123" s="11">
        <f>'Core Indicators'!HR123</f>
        <v>2</v>
      </c>
      <c r="AJ123" s="11">
        <f t="shared" si="58"/>
        <v>2</v>
      </c>
      <c r="AK123" s="11">
        <f>'Core Indicators'!HZ123</f>
        <v>2</v>
      </c>
      <c r="AL123" s="11">
        <f>'Core Indicators'!IH123</f>
        <v>2</v>
      </c>
      <c r="AM123" s="11">
        <f>'Core Indicators'!IP123</f>
        <v>2</v>
      </c>
      <c r="AN123" s="11">
        <f t="shared" si="59"/>
        <v>2</v>
      </c>
    </row>
    <row r="124" spans="1:40" x14ac:dyDescent="0.35">
      <c r="A124" s="227" t="str">
        <f>Lists!C:C</f>
        <v>TZA001</v>
      </c>
      <c r="B124" s="182">
        <f t="shared" si="45"/>
        <v>1.9</v>
      </c>
      <c r="C124" s="183">
        <f t="shared" si="46"/>
        <v>2</v>
      </c>
      <c r="D124" s="228">
        <f t="shared" si="47"/>
        <v>2.2999999999999998</v>
      </c>
      <c r="E124" s="227">
        <f>'Core Indicators'!R124</f>
        <v>2</v>
      </c>
      <c r="F124" s="227">
        <f>'Core Indicators'!Z124</f>
        <v>2</v>
      </c>
      <c r="G124" s="183">
        <f t="shared" si="48"/>
        <v>2</v>
      </c>
      <c r="H124" s="227">
        <f>'Core Indicators'!AH124</f>
        <v>2</v>
      </c>
      <c r="I124" s="227">
        <f>'Core Indicators'!AP124</f>
        <v>3</v>
      </c>
      <c r="J124" s="227" t="str">
        <f>'Core Indicators'!BN124</f>
        <v>x</v>
      </c>
      <c r="K124" s="227">
        <f t="shared" si="49"/>
        <v>3</v>
      </c>
      <c r="L124" s="182">
        <f t="shared" si="50"/>
        <v>2.5</v>
      </c>
      <c r="M124" s="228">
        <f t="shared" si="51"/>
        <v>2</v>
      </c>
      <c r="N124" s="229">
        <f>'Core Indicators'!DJ124</f>
        <v>2</v>
      </c>
      <c r="O124" s="229">
        <f>'Core Indicators'!DR124</f>
        <v>2</v>
      </c>
      <c r="P124" s="229">
        <f>'Core Indicators'!DZ124</f>
        <v>2</v>
      </c>
      <c r="Q124" s="229" t="str">
        <f>'Core Indicators'!EH124</f>
        <v>x</v>
      </c>
      <c r="R124" s="229">
        <f>'Core Indicators'!EP124</f>
        <v>2</v>
      </c>
      <c r="S124" s="183">
        <f t="shared" si="52"/>
        <v>1.5</v>
      </c>
      <c r="T124" s="183">
        <f t="shared" si="53"/>
        <v>1</v>
      </c>
      <c r="U124" s="227">
        <v>1</v>
      </c>
      <c r="V124" s="227">
        <v>1</v>
      </c>
      <c r="W124" s="227" t="str">
        <f>'Core Indicators'!EX124</f>
        <v>x</v>
      </c>
      <c r="X124" s="183">
        <f t="shared" si="54"/>
        <v>1</v>
      </c>
      <c r="Y124" s="227">
        <v>1</v>
      </c>
      <c r="Z124" s="183">
        <f t="shared" si="55"/>
        <v>2</v>
      </c>
      <c r="AA124" s="227">
        <f>'Core Indicators'!FF124</f>
        <v>2</v>
      </c>
      <c r="AB124" s="227">
        <f t="shared" si="56"/>
        <v>2</v>
      </c>
      <c r="AC124" s="11">
        <f>'Core Indicators'!GD124</f>
        <v>2</v>
      </c>
      <c r="AD124" s="11">
        <f>'Core Indicators'!GL124</f>
        <v>2</v>
      </c>
      <c r="AE124" s="11">
        <f>'Core Indicators'!GT124</f>
        <v>2</v>
      </c>
      <c r="AF124" s="11">
        <f>'Core Indicators'!HB124</f>
        <v>2</v>
      </c>
      <c r="AG124" s="11">
        <f t="shared" si="57"/>
        <v>2</v>
      </c>
      <c r="AH124" s="11">
        <f>'Core Indicators'!HJ124</f>
        <v>2</v>
      </c>
      <c r="AI124" s="11">
        <f>'Core Indicators'!HR124</f>
        <v>2</v>
      </c>
      <c r="AJ124" s="11">
        <f t="shared" si="58"/>
        <v>2</v>
      </c>
      <c r="AK124" s="11">
        <f>'Core Indicators'!HZ124</f>
        <v>2</v>
      </c>
      <c r="AL124" s="11">
        <f>'Core Indicators'!IH124</f>
        <v>2</v>
      </c>
      <c r="AM124" s="11">
        <f>'Core Indicators'!IP124</f>
        <v>2</v>
      </c>
      <c r="AN124" s="11">
        <f t="shared" si="59"/>
        <v>2</v>
      </c>
    </row>
    <row r="125" spans="1:40" x14ac:dyDescent="0.35">
      <c r="A125" s="227" t="str">
        <f>Lists!C:C</f>
        <v>TZA002</v>
      </c>
      <c r="B125" s="182">
        <f t="shared" si="45"/>
        <v>1.9</v>
      </c>
      <c r="C125" s="183">
        <f t="shared" si="46"/>
        <v>2</v>
      </c>
      <c r="D125" s="228">
        <f t="shared" si="47"/>
        <v>2</v>
      </c>
      <c r="E125" s="227">
        <f>'Core Indicators'!R125</f>
        <v>2</v>
      </c>
      <c r="F125" s="227">
        <f>'Core Indicators'!Z125</f>
        <v>2</v>
      </c>
      <c r="G125" s="183">
        <f t="shared" si="48"/>
        <v>2</v>
      </c>
      <c r="H125" s="227">
        <f>'Core Indicators'!AH125</f>
        <v>2</v>
      </c>
      <c r="I125" s="227">
        <f>'Core Indicators'!AP125</f>
        <v>2</v>
      </c>
      <c r="J125" s="227" t="str">
        <f>'Core Indicators'!BN125</f>
        <v>x</v>
      </c>
      <c r="K125" s="227">
        <f t="shared" si="49"/>
        <v>2</v>
      </c>
      <c r="L125" s="182">
        <f t="shared" si="50"/>
        <v>2</v>
      </c>
      <c r="M125" s="228">
        <f t="shared" si="51"/>
        <v>2</v>
      </c>
      <c r="N125" s="229">
        <f>'Core Indicators'!DJ125</f>
        <v>2</v>
      </c>
      <c r="O125" s="229">
        <f>'Core Indicators'!DR125</f>
        <v>2</v>
      </c>
      <c r="P125" s="229">
        <f>'Core Indicators'!DZ125</f>
        <v>2</v>
      </c>
      <c r="Q125" s="229" t="str">
        <f>'Core Indicators'!EH125</f>
        <v>x</v>
      </c>
      <c r="R125" s="229">
        <f>'Core Indicators'!EP125</f>
        <v>2</v>
      </c>
      <c r="S125" s="183">
        <f t="shared" si="52"/>
        <v>1.5</v>
      </c>
      <c r="T125" s="183">
        <f t="shared" si="53"/>
        <v>1</v>
      </c>
      <c r="U125" s="227">
        <v>1</v>
      </c>
      <c r="V125" s="227">
        <v>1</v>
      </c>
      <c r="W125" s="227" t="str">
        <f>'Core Indicators'!EX125</f>
        <v>x</v>
      </c>
      <c r="X125" s="183">
        <f t="shared" si="54"/>
        <v>1</v>
      </c>
      <c r="Y125" s="227">
        <v>1</v>
      </c>
      <c r="Z125" s="183">
        <f t="shared" si="55"/>
        <v>2</v>
      </c>
      <c r="AA125" s="227">
        <f>'Core Indicators'!FF125</f>
        <v>2</v>
      </c>
      <c r="AB125" s="227">
        <f t="shared" si="56"/>
        <v>2</v>
      </c>
      <c r="AC125" s="11">
        <f>'Core Indicators'!GD125</f>
        <v>2</v>
      </c>
      <c r="AD125" s="11">
        <f>'Core Indicators'!GL125</f>
        <v>2</v>
      </c>
      <c r="AE125" s="11">
        <f>'Core Indicators'!GT125</f>
        <v>2</v>
      </c>
      <c r="AF125" s="11">
        <f>'Core Indicators'!HB125</f>
        <v>2</v>
      </c>
      <c r="AG125" s="11">
        <f t="shared" si="57"/>
        <v>2</v>
      </c>
      <c r="AH125" s="11">
        <f>'Core Indicators'!HJ125</f>
        <v>2</v>
      </c>
      <c r="AI125" s="11">
        <f>'Core Indicators'!HR125</f>
        <v>2</v>
      </c>
      <c r="AJ125" s="11">
        <f t="shared" si="58"/>
        <v>2</v>
      </c>
      <c r="AK125" s="11">
        <f>'Core Indicators'!HZ125</f>
        <v>2</v>
      </c>
      <c r="AL125" s="11">
        <f>'Core Indicators'!IH125</f>
        <v>2</v>
      </c>
      <c r="AM125" s="11">
        <f>'Core Indicators'!IP125</f>
        <v>2</v>
      </c>
      <c r="AN125" s="11">
        <f t="shared" si="59"/>
        <v>2</v>
      </c>
    </row>
    <row r="126" spans="1:40" x14ac:dyDescent="0.35">
      <c r="A126" s="227" t="str">
        <f>Lists!C:C</f>
        <v>TZA003</v>
      </c>
      <c r="B126" s="182">
        <f t="shared" si="45"/>
        <v>2</v>
      </c>
      <c r="C126" s="183">
        <f t="shared" si="46"/>
        <v>2</v>
      </c>
      <c r="D126" s="228">
        <f t="shared" si="47"/>
        <v>2.2999999999999998</v>
      </c>
      <c r="E126" s="227">
        <f>'Core Indicators'!R126</f>
        <v>2</v>
      </c>
      <c r="F126" s="227">
        <f>'Core Indicators'!Z126</f>
        <v>2</v>
      </c>
      <c r="G126" s="183">
        <f t="shared" si="48"/>
        <v>2</v>
      </c>
      <c r="H126" s="227">
        <f>'Core Indicators'!AH126</f>
        <v>2</v>
      </c>
      <c r="I126" s="227">
        <f>'Core Indicators'!AP126</f>
        <v>3</v>
      </c>
      <c r="J126" s="227" t="str">
        <f>'Core Indicators'!BN126</f>
        <v>x</v>
      </c>
      <c r="K126" s="227">
        <f t="shared" si="49"/>
        <v>3</v>
      </c>
      <c r="L126" s="182">
        <f t="shared" si="50"/>
        <v>2.5</v>
      </c>
      <c r="M126" s="228">
        <f t="shared" si="51"/>
        <v>2</v>
      </c>
      <c r="N126" s="229">
        <f>'Core Indicators'!DJ126</f>
        <v>2</v>
      </c>
      <c r="O126" s="229">
        <f>'Core Indicators'!DR126</f>
        <v>2</v>
      </c>
      <c r="P126" s="229">
        <f>'Core Indicators'!DZ126</f>
        <v>2</v>
      </c>
      <c r="Q126" s="229">
        <f>'Core Indicators'!EH126</f>
        <v>2</v>
      </c>
      <c r="R126" s="229">
        <f>'Core Indicators'!EP126</f>
        <v>2</v>
      </c>
      <c r="S126" s="183">
        <f t="shared" si="52"/>
        <v>1.8</v>
      </c>
      <c r="T126" s="183">
        <f t="shared" si="53"/>
        <v>1</v>
      </c>
      <c r="U126" s="227">
        <v>1</v>
      </c>
      <c r="V126" s="227">
        <v>1</v>
      </c>
      <c r="W126" s="227" t="str">
        <f>'Core Indicators'!EX126</f>
        <v>x</v>
      </c>
      <c r="X126" s="183">
        <f t="shared" si="54"/>
        <v>1</v>
      </c>
      <c r="Y126" s="227">
        <v>1</v>
      </c>
      <c r="Z126" s="183">
        <f t="shared" si="55"/>
        <v>2.5</v>
      </c>
      <c r="AA126" s="227">
        <f>'Core Indicators'!FF126</f>
        <v>3</v>
      </c>
      <c r="AB126" s="227">
        <f t="shared" si="56"/>
        <v>2</v>
      </c>
      <c r="AC126" s="11">
        <f>'Core Indicators'!GD126</f>
        <v>2</v>
      </c>
      <c r="AD126" s="11">
        <f>'Core Indicators'!GL126</f>
        <v>2</v>
      </c>
      <c r="AE126" s="11">
        <f>'Core Indicators'!GT126</f>
        <v>2</v>
      </c>
      <c r="AF126" s="11">
        <f>'Core Indicators'!HB126</f>
        <v>2</v>
      </c>
      <c r="AG126" s="11">
        <f t="shared" si="57"/>
        <v>2</v>
      </c>
      <c r="AH126" s="11">
        <f>'Core Indicators'!HJ126</f>
        <v>2</v>
      </c>
      <c r="AI126" s="11">
        <f>'Core Indicators'!HR126</f>
        <v>2</v>
      </c>
      <c r="AJ126" s="11">
        <f t="shared" si="58"/>
        <v>2</v>
      </c>
      <c r="AK126" s="11">
        <f>'Core Indicators'!HZ126</f>
        <v>2</v>
      </c>
      <c r="AL126" s="11">
        <f>'Core Indicators'!IH126</f>
        <v>2</v>
      </c>
      <c r="AM126" s="11">
        <f>'Core Indicators'!IP126</f>
        <v>2</v>
      </c>
      <c r="AN126" s="11">
        <f t="shared" si="59"/>
        <v>2</v>
      </c>
    </row>
    <row r="127" spans="1:40" x14ac:dyDescent="0.35">
      <c r="A127" s="227" t="str">
        <f>Lists!C:C</f>
        <v>UGA005</v>
      </c>
      <c r="B127" s="182">
        <f t="shared" si="45"/>
        <v>2.1</v>
      </c>
      <c r="C127" s="183">
        <f t="shared" si="46"/>
        <v>2</v>
      </c>
      <c r="D127" s="228">
        <f t="shared" si="47"/>
        <v>2</v>
      </c>
      <c r="E127" s="227">
        <f>'Core Indicators'!R127</f>
        <v>2</v>
      </c>
      <c r="F127" s="227">
        <f>'Core Indicators'!Z127</f>
        <v>2</v>
      </c>
      <c r="G127" s="183">
        <f t="shared" si="48"/>
        <v>2</v>
      </c>
      <c r="H127" s="227">
        <f>'Core Indicators'!AH127</f>
        <v>2</v>
      </c>
      <c r="I127" s="227">
        <f>'Core Indicators'!AP127</f>
        <v>2</v>
      </c>
      <c r="J127" s="227" t="str">
        <f>'Core Indicators'!BN127</f>
        <v>x</v>
      </c>
      <c r="K127" s="227">
        <f t="shared" si="49"/>
        <v>2</v>
      </c>
      <c r="L127" s="182">
        <f t="shared" si="50"/>
        <v>2</v>
      </c>
      <c r="M127" s="228">
        <f t="shared" si="51"/>
        <v>2.4</v>
      </c>
      <c r="N127" s="229">
        <f>'Core Indicators'!DJ127</f>
        <v>2</v>
      </c>
      <c r="O127" s="229">
        <f>'Core Indicators'!DR127</f>
        <v>2</v>
      </c>
      <c r="P127" s="229">
        <f>'Core Indicators'!DZ127</f>
        <v>2</v>
      </c>
      <c r="Q127" s="229">
        <f>'Core Indicators'!EH127</f>
        <v>3</v>
      </c>
      <c r="R127" s="229">
        <f>'Core Indicators'!EP127</f>
        <v>3</v>
      </c>
      <c r="S127" s="183">
        <f t="shared" si="52"/>
        <v>1.8</v>
      </c>
      <c r="T127" s="183">
        <f t="shared" si="53"/>
        <v>1</v>
      </c>
      <c r="U127" s="227">
        <v>1</v>
      </c>
      <c r="V127" s="227">
        <v>1</v>
      </c>
      <c r="W127" s="227" t="str">
        <f>'Core Indicators'!EX127</f>
        <v>x</v>
      </c>
      <c r="X127" s="183">
        <f t="shared" si="54"/>
        <v>1</v>
      </c>
      <c r="Y127" s="227">
        <v>1</v>
      </c>
      <c r="Z127" s="183">
        <f t="shared" si="55"/>
        <v>2.5</v>
      </c>
      <c r="AA127" s="227">
        <f>'Core Indicators'!FF127</f>
        <v>3</v>
      </c>
      <c r="AB127" s="227">
        <f t="shared" si="56"/>
        <v>2</v>
      </c>
      <c r="AC127" s="11">
        <f>'Core Indicators'!GD127</f>
        <v>2</v>
      </c>
      <c r="AD127" s="11">
        <f>'Core Indicators'!GL127</f>
        <v>2</v>
      </c>
      <c r="AE127" s="11">
        <f>'Core Indicators'!GT127</f>
        <v>2</v>
      </c>
      <c r="AF127" s="11">
        <f>'Core Indicators'!HB127</f>
        <v>2</v>
      </c>
      <c r="AG127" s="11">
        <f t="shared" si="57"/>
        <v>2</v>
      </c>
      <c r="AH127" s="11">
        <f>'Core Indicators'!HJ127</f>
        <v>2</v>
      </c>
      <c r="AI127" s="11">
        <f>'Core Indicators'!HR127</f>
        <v>2</v>
      </c>
      <c r="AJ127" s="11">
        <f t="shared" si="58"/>
        <v>2</v>
      </c>
      <c r="AK127" s="11">
        <f>'Core Indicators'!HZ127</f>
        <v>2</v>
      </c>
      <c r="AL127" s="11">
        <f>'Core Indicators'!IH127</f>
        <v>2</v>
      </c>
      <c r="AM127" s="11">
        <f>'Core Indicators'!IP127</f>
        <v>2</v>
      </c>
      <c r="AN127" s="11">
        <f t="shared" si="59"/>
        <v>2</v>
      </c>
    </row>
    <row r="128" spans="1:40" x14ac:dyDescent="0.35">
      <c r="A128" s="227" t="str">
        <f>Lists!C:C</f>
        <v>UKR002</v>
      </c>
      <c r="B128" s="182">
        <f t="shared" si="45"/>
        <v>1.7</v>
      </c>
      <c r="C128" s="183">
        <f t="shared" si="46"/>
        <v>0</v>
      </c>
      <c r="D128" s="228">
        <f t="shared" si="47"/>
        <v>1.6</v>
      </c>
      <c r="E128" s="227">
        <f>'Core Indicators'!R128</f>
        <v>1</v>
      </c>
      <c r="F128" s="227">
        <f>'Core Indicators'!Z128</f>
        <v>2</v>
      </c>
      <c r="G128" s="183">
        <f t="shared" si="48"/>
        <v>1.5</v>
      </c>
      <c r="H128" s="227">
        <f>'Core Indicators'!AH128</f>
        <v>1</v>
      </c>
      <c r="I128" s="227">
        <f>'Core Indicators'!AP128</f>
        <v>1</v>
      </c>
      <c r="J128" s="227">
        <f>'Core Indicators'!BN128</f>
        <v>3</v>
      </c>
      <c r="K128" s="227">
        <f t="shared" si="49"/>
        <v>2.1</v>
      </c>
      <c r="L128" s="182">
        <f t="shared" si="50"/>
        <v>1.6</v>
      </c>
      <c r="M128" s="228">
        <f t="shared" si="51"/>
        <v>2</v>
      </c>
      <c r="N128" s="229">
        <f>'Core Indicators'!DJ128</f>
        <v>2</v>
      </c>
      <c r="O128" s="229">
        <f>'Core Indicators'!DR128</f>
        <v>2</v>
      </c>
      <c r="P128" s="229">
        <f>'Core Indicators'!DZ128</f>
        <v>2</v>
      </c>
      <c r="Q128" s="229">
        <f>'Core Indicators'!EH128</f>
        <v>2</v>
      </c>
      <c r="R128" s="229">
        <f>'Core Indicators'!EP128</f>
        <v>2</v>
      </c>
      <c r="S128" s="183">
        <f t="shared" si="52"/>
        <v>1.4</v>
      </c>
      <c r="T128" s="183">
        <f t="shared" si="53"/>
        <v>1.3333333333333333</v>
      </c>
      <c r="U128" s="227">
        <v>1</v>
      </c>
      <c r="V128" s="227">
        <v>1</v>
      </c>
      <c r="W128" s="227">
        <f>'Core Indicators'!EX128</f>
        <v>3</v>
      </c>
      <c r="X128" s="183">
        <f t="shared" si="54"/>
        <v>2</v>
      </c>
      <c r="Y128" s="227">
        <v>1</v>
      </c>
      <c r="Z128" s="183">
        <f t="shared" si="55"/>
        <v>1.5</v>
      </c>
      <c r="AA128" s="227">
        <f>'Core Indicators'!FF128</f>
        <v>1</v>
      </c>
      <c r="AB128" s="227">
        <f t="shared" si="56"/>
        <v>2</v>
      </c>
      <c r="AC128" s="11">
        <f>'Core Indicators'!GD128</f>
        <v>2</v>
      </c>
      <c r="AD128" s="11">
        <f>'Core Indicators'!GL128</f>
        <v>2</v>
      </c>
      <c r="AE128" s="11">
        <f>'Core Indicators'!GT128</f>
        <v>2</v>
      </c>
      <c r="AF128" s="11">
        <f>'Core Indicators'!HB128</f>
        <v>2</v>
      </c>
      <c r="AG128" s="11">
        <f t="shared" si="57"/>
        <v>2</v>
      </c>
      <c r="AH128" s="11">
        <f>'Core Indicators'!HJ128</f>
        <v>2</v>
      </c>
      <c r="AI128" s="11">
        <f>'Core Indicators'!HR128</f>
        <v>2</v>
      </c>
      <c r="AJ128" s="11">
        <f t="shared" si="58"/>
        <v>2</v>
      </c>
      <c r="AK128" s="11">
        <f>'Core Indicators'!HZ128</f>
        <v>2</v>
      </c>
      <c r="AL128" s="11">
        <f>'Core Indicators'!IH128</f>
        <v>2</v>
      </c>
      <c r="AM128" s="11">
        <f>'Core Indicators'!IP128</f>
        <v>2</v>
      </c>
      <c r="AN128" s="11">
        <f t="shared" si="59"/>
        <v>2</v>
      </c>
    </row>
    <row r="129" spans="1:40" x14ac:dyDescent="0.35">
      <c r="A129" s="227" t="str">
        <f>Lists!C:C</f>
        <v>VEN001</v>
      </c>
      <c r="B129" s="182">
        <f t="shared" si="45"/>
        <v>2.5</v>
      </c>
      <c r="C129" s="183">
        <f t="shared" si="46"/>
        <v>0</v>
      </c>
      <c r="D129" s="228">
        <f t="shared" si="47"/>
        <v>2.6</v>
      </c>
      <c r="E129" s="227">
        <f>'Core Indicators'!R129</f>
        <v>1</v>
      </c>
      <c r="F129" s="227">
        <f>'Core Indicators'!Z129</f>
        <v>2</v>
      </c>
      <c r="G129" s="183">
        <f t="shared" si="48"/>
        <v>1.5</v>
      </c>
      <c r="H129" s="227">
        <f>'Core Indicators'!AH129</f>
        <v>3</v>
      </c>
      <c r="I129" s="227">
        <f>'Core Indicators'!AP129</f>
        <v>3</v>
      </c>
      <c r="J129" s="227">
        <f>'Core Indicators'!BN129</f>
        <v>3</v>
      </c>
      <c r="K129" s="227">
        <f t="shared" si="49"/>
        <v>3</v>
      </c>
      <c r="L129" s="182">
        <f t="shared" si="50"/>
        <v>3</v>
      </c>
      <c r="M129" s="228">
        <f t="shared" si="51"/>
        <v>3</v>
      </c>
      <c r="N129" s="229">
        <f>'Core Indicators'!DJ129</f>
        <v>3</v>
      </c>
      <c r="O129" s="229">
        <f>'Core Indicators'!DR129</f>
        <v>3</v>
      </c>
      <c r="P129" s="229">
        <f>'Core Indicators'!DZ129</f>
        <v>3</v>
      </c>
      <c r="Q129" s="229">
        <f>'Core Indicators'!EH129</f>
        <v>3</v>
      </c>
      <c r="R129" s="229">
        <f>'Core Indicators'!EP129</f>
        <v>3</v>
      </c>
      <c r="S129" s="183">
        <f t="shared" si="52"/>
        <v>1.7</v>
      </c>
      <c r="T129" s="183">
        <f t="shared" si="53"/>
        <v>1.3333333333333333</v>
      </c>
      <c r="U129" s="227">
        <v>1</v>
      </c>
      <c r="V129" s="227">
        <v>1</v>
      </c>
      <c r="W129" s="227">
        <f>'Core Indicators'!EX129</f>
        <v>3</v>
      </c>
      <c r="X129" s="183">
        <f t="shared" si="54"/>
        <v>2</v>
      </c>
      <c r="Y129" s="227">
        <v>1</v>
      </c>
      <c r="Z129" s="183">
        <f t="shared" si="55"/>
        <v>2</v>
      </c>
      <c r="AA129" s="227">
        <f>'Core Indicators'!FF129</f>
        <v>2</v>
      </c>
      <c r="AB129" s="227">
        <f t="shared" si="56"/>
        <v>2</v>
      </c>
      <c r="AC129" s="11">
        <f>'Core Indicators'!GD129</f>
        <v>2</v>
      </c>
      <c r="AD129" s="11">
        <f>'Core Indicators'!GL129</f>
        <v>2</v>
      </c>
      <c r="AE129" s="11">
        <f>'Core Indicators'!GT129</f>
        <v>2</v>
      </c>
      <c r="AF129" s="11">
        <f>'Core Indicators'!HB129</f>
        <v>2</v>
      </c>
      <c r="AG129" s="11">
        <f t="shared" si="57"/>
        <v>2</v>
      </c>
      <c r="AH129" s="11">
        <f>'Core Indicators'!HJ129</f>
        <v>2</v>
      </c>
      <c r="AI129" s="11">
        <f>'Core Indicators'!HR129</f>
        <v>2</v>
      </c>
      <c r="AJ129" s="11">
        <f t="shared" si="58"/>
        <v>2</v>
      </c>
      <c r="AK129" s="11">
        <f>'Core Indicators'!HZ129</f>
        <v>2</v>
      </c>
      <c r="AL129" s="11">
        <f>'Core Indicators'!IH129</f>
        <v>2</v>
      </c>
      <c r="AM129" s="11">
        <f>'Core Indicators'!IP129</f>
        <v>2</v>
      </c>
      <c r="AN129" s="11">
        <f t="shared" si="59"/>
        <v>2</v>
      </c>
    </row>
    <row r="130" spans="1:40" x14ac:dyDescent="0.35">
      <c r="A130" s="227" t="str">
        <f>Lists!C:C</f>
        <v>YEM001</v>
      </c>
      <c r="B130" s="182">
        <f t="shared" si="45"/>
        <v>1.7</v>
      </c>
      <c r="C130" s="183">
        <f t="shared" si="46"/>
        <v>0</v>
      </c>
      <c r="D130" s="228">
        <f t="shared" si="47"/>
        <v>1.2</v>
      </c>
      <c r="E130" s="227">
        <f>'Core Indicators'!R130</f>
        <v>1</v>
      </c>
      <c r="F130" s="227">
        <f>'Core Indicators'!Z130</f>
        <v>1</v>
      </c>
      <c r="G130" s="183">
        <f t="shared" si="48"/>
        <v>1</v>
      </c>
      <c r="H130" s="227">
        <f>'Core Indicators'!AH130</f>
        <v>1</v>
      </c>
      <c r="I130" s="227">
        <f>'Core Indicators'!AP130</f>
        <v>1</v>
      </c>
      <c r="J130" s="227">
        <f>'Core Indicators'!BN130</f>
        <v>2</v>
      </c>
      <c r="K130" s="227">
        <f t="shared" si="49"/>
        <v>1.5</v>
      </c>
      <c r="L130" s="182">
        <f t="shared" si="50"/>
        <v>1.3</v>
      </c>
      <c r="M130" s="228">
        <f t="shared" si="51"/>
        <v>2.2000000000000002</v>
      </c>
      <c r="N130" s="229">
        <f>'Core Indicators'!DJ130</f>
        <v>1</v>
      </c>
      <c r="O130" s="229">
        <f>'Core Indicators'!DR130</f>
        <v>1</v>
      </c>
      <c r="P130" s="229">
        <f>'Core Indicators'!DZ130</f>
        <v>3</v>
      </c>
      <c r="Q130" s="229">
        <f>'Core Indicators'!EH130</f>
        <v>3</v>
      </c>
      <c r="R130" s="229">
        <f>'Core Indicators'!EP130</f>
        <v>3</v>
      </c>
      <c r="S130" s="183">
        <f t="shared" si="52"/>
        <v>1.3</v>
      </c>
      <c r="T130" s="183">
        <f t="shared" si="53"/>
        <v>1.1666666666666667</v>
      </c>
      <c r="U130" s="227">
        <v>1</v>
      </c>
      <c r="V130" s="227">
        <v>1</v>
      </c>
      <c r="W130" s="227">
        <f>'Core Indicators'!EX130</f>
        <v>2</v>
      </c>
      <c r="X130" s="183">
        <f t="shared" si="54"/>
        <v>1.5</v>
      </c>
      <c r="Y130" s="227">
        <v>1</v>
      </c>
      <c r="Z130" s="183">
        <f t="shared" si="55"/>
        <v>1.5</v>
      </c>
      <c r="AA130" s="227">
        <f>'Core Indicators'!FF130</f>
        <v>1</v>
      </c>
      <c r="AB130" s="227">
        <f t="shared" si="56"/>
        <v>2</v>
      </c>
      <c r="AC130" s="11">
        <f>'Core Indicators'!GD130</f>
        <v>2</v>
      </c>
      <c r="AD130" s="11">
        <f>'Core Indicators'!GL130</f>
        <v>2</v>
      </c>
      <c r="AE130" s="11">
        <f>'Core Indicators'!GT130</f>
        <v>2</v>
      </c>
      <c r="AF130" s="11">
        <f>'Core Indicators'!HB130</f>
        <v>2</v>
      </c>
      <c r="AG130" s="11">
        <f t="shared" si="57"/>
        <v>2</v>
      </c>
      <c r="AH130" s="11">
        <f>'Core Indicators'!HJ130</f>
        <v>2</v>
      </c>
      <c r="AI130" s="11">
        <f>'Core Indicators'!HR130</f>
        <v>2</v>
      </c>
      <c r="AJ130" s="11">
        <f t="shared" si="58"/>
        <v>2</v>
      </c>
      <c r="AK130" s="11">
        <f>'Core Indicators'!HZ130</f>
        <v>2</v>
      </c>
      <c r="AL130" s="11">
        <f>'Core Indicators'!IH130</f>
        <v>2</v>
      </c>
      <c r="AM130" s="11">
        <f>'Core Indicators'!IP130</f>
        <v>2</v>
      </c>
      <c r="AN130" s="11">
        <f t="shared" si="59"/>
        <v>2</v>
      </c>
    </row>
    <row r="131" spans="1:40" x14ac:dyDescent="0.35">
      <c r="A131" s="227" t="str">
        <f>Lists!C:C</f>
        <v>YEM002</v>
      </c>
      <c r="B131" s="182">
        <f t="shared" si="45"/>
        <v>1.8</v>
      </c>
      <c r="C131" s="183">
        <f t="shared" si="46"/>
        <v>0</v>
      </c>
      <c r="D131" s="228">
        <f t="shared" si="47"/>
        <v>2.2000000000000002</v>
      </c>
      <c r="E131" s="227">
        <f>'Core Indicators'!R131</f>
        <v>1</v>
      </c>
      <c r="F131" s="227">
        <f>'Core Indicators'!Z131</f>
        <v>3</v>
      </c>
      <c r="G131" s="183">
        <f t="shared" ref="G131:G133" si="60">IF(AND(F131="x",E131="x"),"x",IF(OR(F131="x",E131="x"),AVERAGE(E131,F131),ROUND((10-GEOMEAN(((10-E131)/10*9+1),((10-F131)/10*9+1)))/9*10,1)))</f>
        <v>2.1</v>
      </c>
      <c r="H131" s="227">
        <f>'Core Indicators'!AH131</f>
        <v>2</v>
      </c>
      <c r="I131" s="227">
        <f>'Core Indicators'!AP131</f>
        <v>2</v>
      </c>
      <c r="J131" s="227">
        <f>'Core Indicators'!BN131</f>
        <v>3</v>
      </c>
      <c r="K131" s="227">
        <f t="shared" ref="K131:K133" si="61">IF(AND(J131="x",I131="x"),"x",IF(OR(J131="x",I131="x"),AVERAGE(I131,J131),ROUND((10-GEOMEAN(((10-I131)/10*9+1),((10-J131)/10*9+1)))/9*10,1)))</f>
        <v>2.5</v>
      </c>
      <c r="L131" s="182">
        <f t="shared" ref="L131:L133" si="62">IF(AND(H131="x",K131="x"),"x",IF(OR(H131="x",K131="x"),AVERAGE(H131,K131),ROUND((10-GEOMEAN(((10-H131)/10*9+1),((10-K131)/10*9+1)))/9*10,1)))</f>
        <v>2.2999999999999998</v>
      </c>
      <c r="M131" s="228">
        <f t="shared" ref="M131:M133" si="63">IF(N131="x","x",AVERAGE(N131:R131))</f>
        <v>2</v>
      </c>
      <c r="N131" s="229">
        <f>'Core Indicators'!DJ131</f>
        <v>2</v>
      </c>
      <c r="O131" s="229">
        <f>'Core Indicators'!DR131</f>
        <v>2</v>
      </c>
      <c r="P131" s="229">
        <f>'Core Indicators'!DZ131</f>
        <v>2</v>
      </c>
      <c r="Q131" s="229">
        <f>'Core Indicators'!EH131</f>
        <v>2</v>
      </c>
      <c r="R131" s="229">
        <f>'Core Indicators'!EP131</f>
        <v>2</v>
      </c>
      <c r="S131" s="183">
        <f t="shared" ref="S131:S133" si="64">IF(OR(Z131="x",T131="x"),T131,ROUND((10-GEOMEAN(((10-T131)/10*9+1),((10-Z131)/10*9+1)))/9*10,1))</f>
        <v>1.3</v>
      </c>
      <c r="T131" s="183">
        <f t="shared" ref="T131:T133" si="65">AVERAGE(U131,X131,Y131)</f>
        <v>1.1666666666666667</v>
      </c>
      <c r="U131" s="227">
        <v>1</v>
      </c>
      <c r="V131" s="227">
        <v>1</v>
      </c>
      <c r="W131" s="227">
        <f>'Core Indicators'!EX131</f>
        <v>2</v>
      </c>
      <c r="X131" s="183">
        <f t="shared" ref="X131:X133" si="66">AVERAGE(V131:W131)</f>
        <v>1.5</v>
      </c>
      <c r="Y131" s="227">
        <v>1</v>
      </c>
      <c r="Z131" s="183">
        <f t="shared" ref="Z131:Z133" si="67">IF(AND(AA131="x",AB131="x"),"x",AVERAGE(AA131:AB131))</f>
        <v>1.5</v>
      </c>
      <c r="AA131" s="227">
        <f>'Core Indicators'!FF131</f>
        <v>1</v>
      </c>
      <c r="AB131" s="227">
        <f t="shared" si="56"/>
        <v>2</v>
      </c>
      <c r="AC131" s="11">
        <f>'Core Indicators'!GD131</f>
        <v>2</v>
      </c>
      <c r="AD131" s="11">
        <f>'Core Indicators'!GL131</f>
        <v>2</v>
      </c>
      <c r="AE131" s="11">
        <f>'Core Indicators'!GT131</f>
        <v>2</v>
      </c>
      <c r="AF131" s="11">
        <f>'Core Indicators'!HB131</f>
        <v>2</v>
      </c>
      <c r="AG131" s="11">
        <f t="shared" ref="AG131:AG133" si="68">IF(AND(AC131="x",AD131="x",AE131="x",AF131="x"),"x",AVERAGE(AC131:AF131))</f>
        <v>2</v>
      </c>
      <c r="AH131" s="11">
        <f>'Core Indicators'!HJ131</f>
        <v>2</v>
      </c>
      <c r="AI131" s="11">
        <f>'Core Indicators'!HR131</f>
        <v>2</v>
      </c>
      <c r="AJ131" s="11">
        <f t="shared" ref="AJ131:AJ133" si="69">IF(AND(AH131="x",AI131="x"),"x",AVERAGE(AH131:AI131))</f>
        <v>2</v>
      </c>
      <c r="AK131" s="11">
        <f>'Core Indicators'!HZ131</f>
        <v>2</v>
      </c>
      <c r="AL131" s="11">
        <f>'Core Indicators'!IH131</f>
        <v>2</v>
      </c>
      <c r="AM131" s="11">
        <f>'Core Indicators'!IP131</f>
        <v>2</v>
      </c>
      <c r="AN131" s="11">
        <f t="shared" ref="AN131:AN133" si="70">IF(AND(AK131="x",AL131="x",AM131="x"),"x",AVERAGE(AK131:AM131))</f>
        <v>2</v>
      </c>
    </row>
    <row r="132" spans="1:40" x14ac:dyDescent="0.35">
      <c r="A132" s="227" t="str">
        <f>Lists!C:C</f>
        <v>ZMB002</v>
      </c>
      <c r="B132" s="182">
        <f t="shared" si="45"/>
        <v>2.4</v>
      </c>
      <c r="C132" s="183">
        <f t="shared" si="46"/>
        <v>2</v>
      </c>
      <c r="D132" s="228">
        <f t="shared" si="47"/>
        <v>2.2000000000000002</v>
      </c>
      <c r="E132" s="227">
        <f>'Core Indicators'!R132</f>
        <v>1</v>
      </c>
      <c r="F132" s="227">
        <f>'Core Indicators'!Z132</f>
        <v>2</v>
      </c>
      <c r="G132" s="183">
        <f t="shared" si="60"/>
        <v>1.5</v>
      </c>
      <c r="H132" s="227">
        <f>'Core Indicators'!AH132</f>
        <v>2</v>
      </c>
      <c r="I132" s="227">
        <f>'Core Indicators'!AP132</f>
        <v>3</v>
      </c>
      <c r="J132" s="227" t="str">
        <f>'Core Indicators'!BN132</f>
        <v>x</v>
      </c>
      <c r="K132" s="227">
        <f t="shared" si="61"/>
        <v>3</v>
      </c>
      <c r="L132" s="182">
        <f t="shared" si="62"/>
        <v>2.5</v>
      </c>
      <c r="M132" s="228">
        <f t="shared" si="63"/>
        <v>3</v>
      </c>
      <c r="N132" s="229">
        <f>'Core Indicators'!DJ132</f>
        <v>3</v>
      </c>
      <c r="O132" s="229">
        <f>'Core Indicators'!DR132</f>
        <v>3</v>
      </c>
      <c r="P132" s="229">
        <f>'Core Indicators'!DZ132</f>
        <v>3</v>
      </c>
      <c r="Q132" s="229">
        <f>'Core Indicators'!EH132</f>
        <v>3</v>
      </c>
      <c r="R132" s="229">
        <f>'Core Indicators'!EP132</f>
        <v>3</v>
      </c>
      <c r="S132" s="183">
        <f t="shared" si="64"/>
        <v>1.5</v>
      </c>
      <c r="T132" s="183">
        <f t="shared" si="65"/>
        <v>1</v>
      </c>
      <c r="U132" s="227">
        <v>1</v>
      </c>
      <c r="V132" s="227">
        <v>1</v>
      </c>
      <c r="W132" s="227" t="str">
        <f>'Core Indicators'!EX132</f>
        <v>x</v>
      </c>
      <c r="X132" s="183">
        <f t="shared" si="66"/>
        <v>1</v>
      </c>
      <c r="Y132" s="227">
        <v>1</v>
      </c>
      <c r="Z132" s="183">
        <f t="shared" si="67"/>
        <v>2</v>
      </c>
      <c r="AA132" s="227">
        <f>'Core Indicators'!FF132</f>
        <v>2</v>
      </c>
      <c r="AB132" s="227">
        <f t="shared" si="56"/>
        <v>2</v>
      </c>
      <c r="AC132" s="11">
        <f>'Core Indicators'!GD132</f>
        <v>2</v>
      </c>
      <c r="AD132" s="11">
        <f>'Core Indicators'!GL132</f>
        <v>2</v>
      </c>
      <c r="AE132" s="11">
        <f>'Core Indicators'!GT132</f>
        <v>2</v>
      </c>
      <c r="AF132" s="11">
        <f>'Core Indicators'!HB132</f>
        <v>2</v>
      </c>
      <c r="AG132" s="11">
        <f t="shared" si="68"/>
        <v>2</v>
      </c>
      <c r="AH132" s="11">
        <f>'Core Indicators'!HJ132</f>
        <v>2</v>
      </c>
      <c r="AI132" s="11">
        <f>'Core Indicators'!HR132</f>
        <v>2</v>
      </c>
      <c r="AJ132" s="11">
        <f t="shared" si="69"/>
        <v>2</v>
      </c>
      <c r="AK132" s="11">
        <f>'Core Indicators'!HZ132</f>
        <v>2</v>
      </c>
      <c r="AL132" s="11">
        <f>'Core Indicators'!IH132</f>
        <v>2</v>
      </c>
      <c r="AM132" s="11">
        <f>'Core Indicators'!IP132</f>
        <v>2</v>
      </c>
      <c r="AN132" s="11">
        <f t="shared" si="70"/>
        <v>2</v>
      </c>
    </row>
    <row r="133" spans="1:40" x14ac:dyDescent="0.35">
      <c r="A133" s="227" t="str">
        <f>Lists!C:C</f>
        <v>ZWE001</v>
      </c>
      <c r="B133" s="182">
        <f t="shared" si="45"/>
        <v>2.2000000000000002</v>
      </c>
      <c r="C133" s="183">
        <f t="shared" si="46"/>
        <v>0</v>
      </c>
      <c r="D133" s="228">
        <f t="shared" si="47"/>
        <v>2.2000000000000002</v>
      </c>
      <c r="E133" s="227">
        <f>'Core Indicators'!R133</f>
        <v>1</v>
      </c>
      <c r="F133" s="227">
        <f>'Core Indicators'!Z133</f>
        <v>2</v>
      </c>
      <c r="G133" s="183">
        <f t="shared" si="60"/>
        <v>1.5</v>
      </c>
      <c r="H133" s="227">
        <f>'Core Indicators'!AH133</f>
        <v>2</v>
      </c>
      <c r="I133" s="227">
        <f>'Core Indicators'!AP133</f>
        <v>3</v>
      </c>
      <c r="J133" s="227">
        <f>'Core Indicators'!BN133</f>
        <v>3</v>
      </c>
      <c r="K133" s="227">
        <f t="shared" si="61"/>
        <v>3</v>
      </c>
      <c r="L133" s="182">
        <f t="shared" si="62"/>
        <v>2.5</v>
      </c>
      <c r="M133" s="228">
        <f t="shared" si="63"/>
        <v>2.6</v>
      </c>
      <c r="N133" s="229">
        <f>'Core Indicators'!DJ133</f>
        <v>2</v>
      </c>
      <c r="O133" s="229">
        <f>'Core Indicators'!DR133</f>
        <v>2</v>
      </c>
      <c r="P133" s="229">
        <f>'Core Indicators'!DZ133</f>
        <v>3</v>
      </c>
      <c r="Q133" s="229">
        <f>'Core Indicators'!EH133</f>
        <v>3</v>
      </c>
      <c r="R133" s="229">
        <f>'Core Indicators'!EP133</f>
        <v>3</v>
      </c>
      <c r="S133" s="183">
        <f t="shared" si="64"/>
        <v>1.7</v>
      </c>
      <c r="T133" s="183">
        <f t="shared" si="65"/>
        <v>1.3333333333333333</v>
      </c>
      <c r="U133" s="227">
        <v>1</v>
      </c>
      <c r="V133" s="227">
        <v>1</v>
      </c>
      <c r="W133" s="227">
        <f>'Core Indicators'!EX133</f>
        <v>3</v>
      </c>
      <c r="X133" s="183">
        <f t="shared" si="66"/>
        <v>2</v>
      </c>
      <c r="Y133" s="227">
        <v>1</v>
      </c>
      <c r="Z133" s="183">
        <f t="shared" si="67"/>
        <v>2</v>
      </c>
      <c r="AA133" s="227">
        <f>'Core Indicators'!FF133</f>
        <v>2</v>
      </c>
      <c r="AB133" s="227">
        <f t="shared" si="56"/>
        <v>2</v>
      </c>
      <c r="AC133" s="11">
        <f>'Core Indicators'!GD133</f>
        <v>2</v>
      </c>
      <c r="AD133" s="11">
        <f>'Core Indicators'!GL133</f>
        <v>2</v>
      </c>
      <c r="AE133" s="11">
        <f>'Core Indicators'!GT133</f>
        <v>2</v>
      </c>
      <c r="AF133" s="11">
        <f>'Core Indicators'!HB133</f>
        <v>2</v>
      </c>
      <c r="AG133" s="11">
        <f t="shared" si="68"/>
        <v>2</v>
      </c>
      <c r="AH133" s="11">
        <f>'Core Indicators'!HJ133</f>
        <v>2</v>
      </c>
      <c r="AI133" s="11">
        <f>'Core Indicators'!HR133</f>
        <v>2</v>
      </c>
      <c r="AJ133" s="11">
        <f t="shared" si="69"/>
        <v>2</v>
      </c>
      <c r="AK133" s="11">
        <f>'Core Indicators'!HZ133</f>
        <v>2</v>
      </c>
      <c r="AL133" s="11">
        <f>'Core Indicators'!IH133</f>
        <v>2</v>
      </c>
      <c r="AM133" s="11">
        <f>'Core Indicators'!IP133</f>
        <v>2</v>
      </c>
      <c r="AN133" s="11">
        <f t="shared" si="70"/>
        <v>2</v>
      </c>
    </row>
  </sheetData>
  <mergeCells count="1">
    <mergeCell ref="A1:AN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17283"/>
  </sheetPr>
  <dimension ref="A1:X136"/>
  <sheetViews>
    <sheetView topLeftCell="C287" workbookViewId="0">
      <selection activeCell="I308" sqref="I308"/>
    </sheetView>
  </sheetViews>
  <sheetFormatPr defaultRowHeight="14.5" x14ac:dyDescent="0.35"/>
  <cols>
    <col min="2" max="2" width="10.54296875" bestFit="1" customWidth="1"/>
    <col min="3" max="3" width="9.54296875" customWidth="1"/>
  </cols>
  <sheetData>
    <row r="1" spans="1:22" x14ac:dyDescent="0.35">
      <c r="A1" s="297"/>
      <c r="B1" s="276"/>
      <c r="C1" s="276"/>
      <c r="D1" s="276"/>
      <c r="E1" s="276"/>
      <c r="F1" s="276"/>
      <c r="G1" s="276"/>
      <c r="H1" s="276"/>
      <c r="I1" s="276"/>
      <c r="J1" s="276"/>
      <c r="K1" s="276"/>
      <c r="L1" s="276"/>
      <c r="M1" s="276"/>
      <c r="N1" s="276"/>
      <c r="O1" s="276"/>
      <c r="P1" s="276"/>
      <c r="Q1" s="276"/>
      <c r="R1" s="276"/>
      <c r="S1" s="276"/>
      <c r="T1" s="276"/>
      <c r="U1" s="276"/>
      <c r="V1" s="276"/>
    </row>
    <row r="2" spans="1:22" x14ac:dyDescent="0.35">
      <c r="A2" s="230" t="s">
        <v>1</v>
      </c>
      <c r="B2" s="231" t="s">
        <v>8081</v>
      </c>
      <c r="C2" s="231" t="s">
        <v>7677</v>
      </c>
      <c r="D2" s="231" t="s">
        <v>7678</v>
      </c>
      <c r="E2" s="231" t="s">
        <v>7679</v>
      </c>
      <c r="F2" s="231" t="s">
        <v>7682</v>
      </c>
      <c r="G2" s="231" t="s">
        <v>7687</v>
      </c>
      <c r="H2" s="231" t="s">
        <v>7688</v>
      </c>
      <c r="I2" s="231" t="s">
        <v>7689</v>
      </c>
      <c r="J2" s="231" t="s">
        <v>7690</v>
      </c>
      <c r="K2" s="231" t="s">
        <v>7691</v>
      </c>
      <c r="L2" s="231" t="s">
        <v>7633</v>
      </c>
      <c r="M2" s="231" t="s">
        <v>1217</v>
      </c>
      <c r="N2" s="231" t="s">
        <v>1229</v>
      </c>
      <c r="O2" s="231" t="s">
        <v>1219</v>
      </c>
      <c r="P2" s="231" t="s">
        <v>1231</v>
      </c>
      <c r="Q2" s="231" t="s">
        <v>1214</v>
      </c>
      <c r="R2" s="231" t="s">
        <v>1227</v>
      </c>
      <c r="S2" s="231" t="s">
        <v>1221</v>
      </c>
      <c r="T2" s="231" t="s">
        <v>7637</v>
      </c>
      <c r="U2" s="231" t="s">
        <v>1223</v>
      </c>
      <c r="V2" s="231" t="s">
        <v>8082</v>
      </c>
    </row>
    <row r="3" spans="1:22" x14ac:dyDescent="0.35">
      <c r="A3" s="231" t="str">
        <f>Lists!C:C</f>
        <v>AFG001</v>
      </c>
      <c r="B3" s="232">
        <f>_xlfn.DAYS(About!$A$3,'Core Indicators'!U3)</f>
        <v>5</v>
      </c>
      <c r="C3" s="232">
        <f>_xlfn.DAYS(About!$A$3,'Core Indicators'!AC3)</f>
        <v>5</v>
      </c>
      <c r="D3" s="232">
        <f>_xlfn.DAYS(About!$A$3,'Core Indicators'!AK3)</f>
        <v>5</v>
      </c>
      <c r="E3" s="232">
        <f>_xlfn.DAYS(About!$A$3,'Core Indicators'!AS3)</f>
        <v>5</v>
      </c>
      <c r="F3" s="232">
        <f>_xlfn.DAYS(About!$A$3,'Core Indicators'!BQ3)</f>
        <v>5</v>
      </c>
      <c r="G3" s="232">
        <f>_xlfn.DAYS(About!$A$3,'Core Indicators'!DM3)</f>
        <v>5</v>
      </c>
      <c r="H3" s="232">
        <f>_xlfn.DAYS(About!$A$3,'Core Indicators'!DU3)</f>
        <v>5</v>
      </c>
      <c r="I3" s="232">
        <f>_xlfn.DAYS(About!$A$3,'Core Indicators'!EC3)</f>
        <v>5</v>
      </c>
      <c r="J3" s="232">
        <f>_xlfn.DAYS(About!$A$3,'Core Indicators'!EK3)</f>
        <v>5</v>
      </c>
      <c r="K3" s="232">
        <f>_xlfn.DAYS(About!$A$3,'Core Indicators'!ES3)</f>
        <v>5</v>
      </c>
      <c r="L3" s="232">
        <f>_xlfn.DAYS(About!$A$3,'Core Indicators'!FI3)</f>
        <v>5</v>
      </c>
      <c r="M3" s="232">
        <f>_xlfn.DAYS(About!$A$3,'Core Indicators'!GG3)</f>
        <v>25</v>
      </c>
      <c r="N3" s="232">
        <f>_xlfn.DAYS(About!$A$3,'Core Indicators'!GO3)</f>
        <v>25</v>
      </c>
      <c r="O3" s="232">
        <f>_xlfn.DAYS(About!$A$3,'Core Indicators'!GW3)</f>
        <v>25</v>
      </c>
      <c r="P3" s="232">
        <f>_xlfn.DAYS(About!$A$3,'Core Indicators'!HE3)</f>
        <v>25</v>
      </c>
      <c r="Q3" s="232">
        <f>_xlfn.DAYS(About!$A$3,'Core Indicators'!HM3)</f>
        <v>25</v>
      </c>
      <c r="R3" s="232">
        <f>_xlfn.DAYS(About!$A$3,'Core Indicators'!HU3)</f>
        <v>25</v>
      </c>
      <c r="S3" s="232">
        <f>_xlfn.DAYS(About!$A$3,'Core Indicators'!IC3)</f>
        <v>25</v>
      </c>
      <c r="T3" s="232">
        <f>_xlfn.DAYS(About!$A$3,'Core Indicators'!IK3)</f>
        <v>25</v>
      </c>
      <c r="U3" s="232">
        <f>_xlfn.DAYS(About!$A$3,'Core Indicators'!IS3)</f>
        <v>25</v>
      </c>
      <c r="V3" s="232">
        <f t="shared" ref="V3:V34" si="0">AVERAGE(D3:M3)</f>
        <v>7</v>
      </c>
    </row>
    <row r="4" spans="1:22" x14ac:dyDescent="0.35">
      <c r="A4" s="231" t="str">
        <f>Lists!C:C</f>
        <v>AGO002</v>
      </c>
      <c r="B4" s="232">
        <f>_xlfn.DAYS(About!$A$3,'Core Indicators'!U4)</f>
        <v>4</v>
      </c>
      <c r="C4" s="232">
        <f>_xlfn.DAYS(About!$A$3,'Core Indicators'!AC4)</f>
        <v>4</v>
      </c>
      <c r="D4" s="232">
        <f>_xlfn.DAYS(About!$A$3,'Core Indicators'!AK4)</f>
        <v>4</v>
      </c>
      <c r="E4" s="232">
        <f>_xlfn.DAYS(About!$A$3,'Core Indicators'!AS4)</f>
        <v>4</v>
      </c>
      <c r="F4" s="232">
        <f>_xlfn.DAYS(About!$A$3,'Core Indicators'!BQ4)</f>
        <v>4</v>
      </c>
      <c r="G4" s="232">
        <f>_xlfn.DAYS(About!$A$3,'Core Indicators'!DM4)</f>
        <v>4</v>
      </c>
      <c r="H4" s="232">
        <f>_xlfn.DAYS(About!$A$3,'Core Indicators'!DU4)</f>
        <v>4</v>
      </c>
      <c r="I4" s="232">
        <f>_xlfn.DAYS(About!$A$3,'Core Indicators'!EC4)</f>
        <v>4</v>
      </c>
      <c r="J4" s="232">
        <f>_xlfn.DAYS(About!$A$3,'Core Indicators'!EK4)</f>
        <v>4</v>
      </c>
      <c r="K4" s="232">
        <f>_xlfn.DAYS(About!$A$3,'Core Indicators'!ES4)</f>
        <v>4</v>
      </c>
      <c r="L4" s="232">
        <f>_xlfn.DAYS(About!$A$3,'Core Indicators'!FI4)</f>
        <v>4</v>
      </c>
      <c r="M4" s="232">
        <f>_xlfn.DAYS(About!$A$3,'Core Indicators'!GG4)</f>
        <v>6</v>
      </c>
      <c r="N4" s="232">
        <f>_xlfn.DAYS(About!$A$3,'Core Indicators'!GO4)</f>
        <v>6</v>
      </c>
      <c r="O4" s="232">
        <f>_xlfn.DAYS(About!$A$3,'Core Indicators'!GW4)</f>
        <v>6</v>
      </c>
      <c r="P4" s="232">
        <f>_xlfn.DAYS(About!$A$3,'Core Indicators'!HE4)</f>
        <v>6</v>
      </c>
      <c r="Q4" s="232">
        <f>_xlfn.DAYS(About!$A$3,'Core Indicators'!HM4)</f>
        <v>6</v>
      </c>
      <c r="R4" s="232">
        <f>_xlfn.DAYS(About!$A$3,'Core Indicators'!HU4)</f>
        <v>6</v>
      </c>
      <c r="S4" s="232">
        <f>_xlfn.DAYS(About!$A$3,'Core Indicators'!IC4)</f>
        <v>6</v>
      </c>
      <c r="T4" s="232">
        <f>_xlfn.DAYS(About!$A$3,'Core Indicators'!IK4)</f>
        <v>6</v>
      </c>
      <c r="U4" s="232">
        <f>_xlfn.DAYS(About!$A$3,'Core Indicators'!IS4)</f>
        <v>6</v>
      </c>
      <c r="V4" s="232">
        <f t="shared" si="0"/>
        <v>4.2</v>
      </c>
    </row>
    <row r="5" spans="1:22" x14ac:dyDescent="0.35">
      <c r="A5" s="231" t="str">
        <f>Lists!C:C</f>
        <v>BDI001</v>
      </c>
      <c r="B5" s="232">
        <f>_xlfn.DAYS(About!$A$3,'Core Indicators'!U5)</f>
        <v>4</v>
      </c>
      <c r="C5" s="232">
        <f>_xlfn.DAYS(About!$A$3,'Core Indicators'!AC5)</f>
        <v>4</v>
      </c>
      <c r="D5" s="232">
        <f>_xlfn.DAYS(About!$A$3,'Core Indicators'!AK5)</f>
        <v>4</v>
      </c>
      <c r="E5" s="232">
        <f>_xlfn.DAYS(About!$A$3,'Core Indicators'!AS5)</f>
        <v>4</v>
      </c>
      <c r="F5" s="232">
        <f>_xlfn.DAYS(About!$A$3,'Core Indicators'!BQ5)</f>
        <v>4</v>
      </c>
      <c r="G5" s="232">
        <f>_xlfn.DAYS(About!$A$3,'Core Indicators'!DM5)</f>
        <v>4</v>
      </c>
      <c r="H5" s="232">
        <f>_xlfn.DAYS(About!$A$3,'Core Indicators'!DU5)</f>
        <v>4</v>
      </c>
      <c r="I5" s="232">
        <f>_xlfn.DAYS(About!$A$3,'Core Indicators'!EC5)</f>
        <v>4</v>
      </c>
      <c r="J5" s="232">
        <f>_xlfn.DAYS(About!$A$3,'Core Indicators'!EK5)</f>
        <v>4</v>
      </c>
      <c r="K5" s="232">
        <f>_xlfn.DAYS(About!$A$3,'Core Indicators'!ES5)</f>
        <v>4</v>
      </c>
      <c r="L5" s="232">
        <f>_xlfn.DAYS(About!$A$3,'Core Indicators'!FI5)</f>
        <v>4</v>
      </c>
      <c r="M5" s="232">
        <f>_xlfn.DAYS(About!$A$3,'Core Indicators'!GG5)</f>
        <v>14</v>
      </c>
      <c r="N5" s="232">
        <f>_xlfn.DAYS(About!$A$3,'Core Indicators'!GO5)</f>
        <v>14</v>
      </c>
      <c r="O5" s="232">
        <f>_xlfn.DAYS(About!$A$3,'Core Indicators'!GW5)</f>
        <v>14</v>
      </c>
      <c r="P5" s="232">
        <f>_xlfn.DAYS(About!$A$3,'Core Indicators'!HE5)</f>
        <v>14</v>
      </c>
      <c r="Q5" s="232">
        <f>_xlfn.DAYS(About!$A$3,'Core Indicators'!HM5)</f>
        <v>14</v>
      </c>
      <c r="R5" s="232">
        <f>_xlfn.DAYS(About!$A$3,'Core Indicators'!HU5)</f>
        <v>14</v>
      </c>
      <c r="S5" s="232">
        <f>_xlfn.DAYS(About!$A$3,'Core Indicators'!IC5)</f>
        <v>14</v>
      </c>
      <c r="T5" s="232">
        <f>_xlfn.DAYS(About!$A$3,'Core Indicators'!IK5)</f>
        <v>14</v>
      </c>
      <c r="U5" s="232">
        <f>_xlfn.DAYS(About!$A$3,'Core Indicators'!IS5)</f>
        <v>14</v>
      </c>
      <c r="V5" s="232">
        <f t="shared" si="0"/>
        <v>5</v>
      </c>
    </row>
    <row r="6" spans="1:22" x14ac:dyDescent="0.35">
      <c r="A6" s="231" t="str">
        <f>Lists!C:C</f>
        <v>BDI004</v>
      </c>
      <c r="B6" s="232">
        <f>_xlfn.DAYS(About!$A$3,'Core Indicators'!U6)</f>
        <v>4</v>
      </c>
      <c r="C6" s="232">
        <f>_xlfn.DAYS(About!$A$3,'Core Indicators'!AC6)</f>
        <v>4</v>
      </c>
      <c r="D6" s="232">
        <f>_xlfn.DAYS(About!$A$3,'Core Indicators'!AK6)</f>
        <v>4</v>
      </c>
      <c r="E6" s="232">
        <f>_xlfn.DAYS(About!$A$3,'Core Indicators'!AS6)</f>
        <v>4</v>
      </c>
      <c r="F6" s="232">
        <f>_xlfn.DAYS(About!$A$3,'Core Indicators'!BQ6)</f>
        <v>4</v>
      </c>
      <c r="G6" s="232">
        <f>_xlfn.DAYS(About!$A$3,'Core Indicators'!DM6)</f>
        <v>4</v>
      </c>
      <c r="H6" s="232">
        <f>_xlfn.DAYS(About!$A$3,'Core Indicators'!DU6)</f>
        <v>4</v>
      </c>
      <c r="I6" s="232">
        <f>_xlfn.DAYS(About!$A$3,'Core Indicators'!EC6)</f>
        <v>4</v>
      </c>
      <c r="J6" s="232">
        <f>_xlfn.DAYS(About!$A$3,'Core Indicators'!EK6)</f>
        <v>4</v>
      </c>
      <c r="K6" s="232">
        <f>_xlfn.DAYS(About!$A$3,'Core Indicators'!ES6)</f>
        <v>4</v>
      </c>
      <c r="L6" s="232">
        <f>_xlfn.DAYS(About!$A$3,'Core Indicators'!FI6)</f>
        <v>4</v>
      </c>
      <c r="M6" s="232">
        <f>_xlfn.DAYS(About!$A$3,'Core Indicators'!GG6)</f>
        <v>14</v>
      </c>
      <c r="N6" s="232">
        <f>_xlfn.DAYS(About!$A$3,'Core Indicators'!GO6)</f>
        <v>14</v>
      </c>
      <c r="O6" s="232">
        <f>_xlfn.DAYS(About!$A$3,'Core Indicators'!GW6)</f>
        <v>14</v>
      </c>
      <c r="P6" s="232">
        <f>_xlfn.DAYS(About!$A$3,'Core Indicators'!HE6)</f>
        <v>14</v>
      </c>
      <c r="Q6" s="232">
        <f>_xlfn.DAYS(About!$A$3,'Core Indicators'!HM6)</f>
        <v>14</v>
      </c>
      <c r="R6" s="232">
        <f>_xlfn.DAYS(About!$A$3,'Core Indicators'!HU6)</f>
        <v>14</v>
      </c>
      <c r="S6" s="232">
        <f>_xlfn.DAYS(About!$A$3,'Core Indicators'!IC6)</f>
        <v>14</v>
      </c>
      <c r="T6" s="232">
        <f>_xlfn.DAYS(About!$A$3,'Core Indicators'!IK6)</f>
        <v>14</v>
      </c>
      <c r="U6" s="232">
        <f>_xlfn.DAYS(About!$A$3,'Core Indicators'!IS6)</f>
        <v>14</v>
      </c>
      <c r="V6" s="232">
        <f t="shared" si="0"/>
        <v>5</v>
      </c>
    </row>
    <row r="7" spans="1:22" x14ac:dyDescent="0.35">
      <c r="A7" s="231" t="str">
        <f>Lists!C:C</f>
        <v>BEN002</v>
      </c>
      <c r="B7" s="232">
        <f>_xlfn.DAYS(About!$A$3,'Core Indicators'!U7)</f>
        <v>4</v>
      </c>
      <c r="C7" s="232">
        <f>_xlfn.DAYS(About!$A$3,'Core Indicators'!AC7)</f>
        <v>4</v>
      </c>
      <c r="D7" s="232">
        <f>_xlfn.DAYS(About!$A$3,'Core Indicators'!AK7)</f>
        <v>4</v>
      </c>
      <c r="E7" s="232">
        <f>_xlfn.DAYS(About!$A$3,'Core Indicators'!AS7)</f>
        <v>4</v>
      </c>
      <c r="F7" s="232">
        <f>_xlfn.DAYS(About!$A$3,'Core Indicators'!BQ7)</f>
        <v>4</v>
      </c>
      <c r="G7" s="232">
        <f>_xlfn.DAYS(About!$A$3,'Core Indicators'!DM7)</f>
        <v>4</v>
      </c>
      <c r="H7" s="232">
        <f>_xlfn.DAYS(About!$A$3,'Core Indicators'!DU7)</f>
        <v>4</v>
      </c>
      <c r="I7" s="232">
        <f>_xlfn.DAYS(About!$A$3,'Core Indicators'!EC7)</f>
        <v>4</v>
      </c>
      <c r="J7" s="232">
        <f>_xlfn.DAYS(About!$A$3,'Core Indicators'!EK7)</f>
        <v>4</v>
      </c>
      <c r="K7" s="232">
        <f>_xlfn.DAYS(About!$A$3,'Core Indicators'!ES7)</f>
        <v>4</v>
      </c>
      <c r="L7" s="232">
        <f>_xlfn.DAYS(About!$A$3,'Core Indicators'!FI7)</f>
        <v>4</v>
      </c>
      <c r="M7" s="232">
        <f>_xlfn.DAYS(About!$A$3,'Core Indicators'!GG7)</f>
        <v>10</v>
      </c>
      <c r="N7" s="232">
        <f>_xlfn.DAYS(About!$A$3,'Core Indicators'!GO7)</f>
        <v>10</v>
      </c>
      <c r="O7" s="232">
        <f>_xlfn.DAYS(About!$A$3,'Core Indicators'!GW7)</f>
        <v>10</v>
      </c>
      <c r="P7" s="232">
        <f>_xlfn.DAYS(About!$A$3,'Core Indicators'!HE7)</f>
        <v>10</v>
      </c>
      <c r="Q7" s="232">
        <f>_xlfn.DAYS(About!$A$3,'Core Indicators'!HM7)</f>
        <v>10</v>
      </c>
      <c r="R7" s="232">
        <f>_xlfn.DAYS(About!$A$3,'Core Indicators'!HU7)</f>
        <v>10</v>
      </c>
      <c r="S7" s="232">
        <f>_xlfn.DAYS(About!$A$3,'Core Indicators'!IC7)</f>
        <v>10</v>
      </c>
      <c r="T7" s="232">
        <f>_xlfn.DAYS(About!$A$3,'Core Indicators'!IK7)</f>
        <v>10</v>
      </c>
      <c r="U7" s="232">
        <f>_xlfn.DAYS(About!$A$3,'Core Indicators'!IS7)</f>
        <v>10</v>
      </c>
      <c r="V7" s="232">
        <f t="shared" si="0"/>
        <v>4.5999999999999996</v>
      </c>
    </row>
    <row r="8" spans="1:22" x14ac:dyDescent="0.35">
      <c r="A8" s="231" t="str">
        <f>Lists!C:C</f>
        <v>BFA002</v>
      </c>
      <c r="B8" s="232">
        <f>_xlfn.DAYS(About!$A$3,'Core Indicators'!U8)</f>
        <v>11</v>
      </c>
      <c r="C8" s="232">
        <f>_xlfn.DAYS(About!$A$3,'Core Indicators'!AC8)</f>
        <v>11</v>
      </c>
      <c r="D8" s="232">
        <f>_xlfn.DAYS(About!$A$3,'Core Indicators'!AK8)</f>
        <v>11</v>
      </c>
      <c r="E8" s="232">
        <f>_xlfn.DAYS(About!$A$3,'Core Indicators'!AS8)</f>
        <v>11</v>
      </c>
      <c r="F8" s="232">
        <f>_xlfn.DAYS(About!$A$3,'Core Indicators'!BQ8)</f>
        <v>11</v>
      </c>
      <c r="G8" s="232">
        <f>_xlfn.DAYS(About!$A$3,'Core Indicators'!DM8)</f>
        <v>11</v>
      </c>
      <c r="H8" s="232">
        <f>_xlfn.DAYS(About!$A$3,'Core Indicators'!DU8)</f>
        <v>11</v>
      </c>
      <c r="I8" s="232">
        <f>_xlfn.DAYS(About!$A$3,'Core Indicators'!EC8)</f>
        <v>11</v>
      </c>
      <c r="J8" s="232">
        <f>_xlfn.DAYS(About!$A$3,'Core Indicators'!EK8)</f>
        <v>11</v>
      </c>
      <c r="K8" s="232">
        <f>_xlfn.DAYS(About!$A$3,'Core Indicators'!ES8)</f>
        <v>11</v>
      </c>
      <c r="L8" s="232">
        <f>_xlfn.DAYS(About!$A$3,'Core Indicators'!FI8)</f>
        <v>11</v>
      </c>
      <c r="M8" s="232">
        <f>_xlfn.DAYS(About!$A$3,'Core Indicators'!GG8)</f>
        <v>10</v>
      </c>
      <c r="N8" s="232">
        <f>_xlfn.DAYS(About!$A$3,'Core Indicators'!GO8)</f>
        <v>10</v>
      </c>
      <c r="O8" s="232">
        <f>_xlfn.DAYS(About!$A$3,'Core Indicators'!GW8)</f>
        <v>10</v>
      </c>
      <c r="P8" s="232">
        <f>_xlfn.DAYS(About!$A$3,'Core Indicators'!HE8)</f>
        <v>10</v>
      </c>
      <c r="Q8" s="232">
        <f>_xlfn.DAYS(About!$A$3,'Core Indicators'!HM8)</f>
        <v>10</v>
      </c>
      <c r="R8" s="232">
        <f>_xlfn.DAYS(About!$A$3,'Core Indicators'!HU8)</f>
        <v>10</v>
      </c>
      <c r="S8" s="232">
        <f>_xlfn.DAYS(About!$A$3,'Core Indicators'!IC8)</f>
        <v>10</v>
      </c>
      <c r="T8" s="232">
        <f>_xlfn.DAYS(About!$A$3,'Core Indicators'!IK8)</f>
        <v>10</v>
      </c>
      <c r="U8" s="232">
        <f>_xlfn.DAYS(About!$A$3,'Core Indicators'!IS8)</f>
        <v>10</v>
      </c>
      <c r="V8" s="232">
        <f t="shared" si="0"/>
        <v>10.9</v>
      </c>
    </row>
    <row r="9" spans="1:22" x14ac:dyDescent="0.35">
      <c r="A9" s="231" t="str">
        <f>Lists!C:C</f>
        <v>BGD001</v>
      </c>
      <c r="B9" s="232">
        <f>_xlfn.DAYS(About!$A$3,'Core Indicators'!U9)</f>
        <v>4</v>
      </c>
      <c r="C9" s="232">
        <f>_xlfn.DAYS(About!$A$3,'Core Indicators'!AC9)</f>
        <v>4</v>
      </c>
      <c r="D9" s="232">
        <f>_xlfn.DAYS(About!$A$3,'Core Indicators'!AK9)</f>
        <v>4</v>
      </c>
      <c r="E9" s="232">
        <f>_xlfn.DAYS(About!$A$3,'Core Indicators'!AS9)</f>
        <v>4</v>
      </c>
      <c r="F9" s="232">
        <f>_xlfn.DAYS(About!$A$3,'Core Indicators'!BQ9)</f>
        <v>4</v>
      </c>
      <c r="G9" s="232">
        <f>_xlfn.DAYS(About!$A$3,'Core Indicators'!DM9)</f>
        <v>4</v>
      </c>
      <c r="H9" s="232">
        <f>_xlfn.DAYS(About!$A$3,'Core Indicators'!DU9)</f>
        <v>4</v>
      </c>
      <c r="I9" s="232">
        <f>_xlfn.DAYS(About!$A$3,'Core Indicators'!EC9)</f>
        <v>4</v>
      </c>
      <c r="J9" s="232">
        <f>_xlfn.DAYS(About!$A$3,'Core Indicators'!EK9)</f>
        <v>4</v>
      </c>
      <c r="K9" s="232">
        <f>_xlfn.DAYS(About!$A$3,'Core Indicators'!ES9)</f>
        <v>4</v>
      </c>
      <c r="L9" s="232">
        <f>_xlfn.DAYS(About!$A$3,'Core Indicators'!FI9)</f>
        <v>4</v>
      </c>
      <c r="M9" s="232">
        <f>_xlfn.DAYS(About!$A$3,'Core Indicators'!GG9)</f>
        <v>10</v>
      </c>
      <c r="N9" s="232">
        <f>_xlfn.DAYS(About!$A$3,'Core Indicators'!GO9)</f>
        <v>10</v>
      </c>
      <c r="O9" s="232">
        <f>_xlfn.DAYS(About!$A$3,'Core Indicators'!GW9)</f>
        <v>10</v>
      </c>
      <c r="P9" s="232">
        <f>_xlfn.DAYS(About!$A$3,'Core Indicators'!HE9)</f>
        <v>10</v>
      </c>
      <c r="Q9" s="232">
        <f>_xlfn.DAYS(About!$A$3,'Core Indicators'!HM9)</f>
        <v>10</v>
      </c>
      <c r="R9" s="232">
        <f>_xlfn.DAYS(About!$A$3,'Core Indicators'!HU9)</f>
        <v>10</v>
      </c>
      <c r="S9" s="232">
        <f>_xlfn.DAYS(About!$A$3,'Core Indicators'!IC9)</f>
        <v>10</v>
      </c>
      <c r="T9" s="232">
        <f>_xlfn.DAYS(About!$A$3,'Core Indicators'!IK9)</f>
        <v>10</v>
      </c>
      <c r="U9" s="232">
        <f>_xlfn.DAYS(About!$A$3,'Core Indicators'!IS9)</f>
        <v>10</v>
      </c>
      <c r="V9" s="232">
        <f t="shared" si="0"/>
        <v>4.5999999999999996</v>
      </c>
    </row>
    <row r="10" spans="1:22" x14ac:dyDescent="0.35">
      <c r="A10" s="231" t="str">
        <f>Lists!C:C</f>
        <v>BGD002</v>
      </c>
      <c r="B10" s="232">
        <f>_xlfn.DAYS(About!$A$3,'Core Indicators'!U10)</f>
        <v>4</v>
      </c>
      <c r="C10" s="232">
        <f>_xlfn.DAYS(About!$A$3,'Core Indicators'!AC10)</f>
        <v>4</v>
      </c>
      <c r="D10" s="232">
        <f>_xlfn.DAYS(About!$A$3,'Core Indicators'!AK10)</f>
        <v>4</v>
      </c>
      <c r="E10" s="232">
        <f>_xlfn.DAYS(About!$A$3,'Core Indicators'!AS10)</f>
        <v>4</v>
      </c>
      <c r="F10" s="232">
        <f>_xlfn.DAYS(About!$A$3,'Core Indicators'!BQ10)</f>
        <v>4</v>
      </c>
      <c r="G10" s="232">
        <f>_xlfn.DAYS(About!$A$3,'Core Indicators'!DM10)</f>
        <v>4</v>
      </c>
      <c r="H10" s="232">
        <f>_xlfn.DAYS(About!$A$3,'Core Indicators'!DU10)</f>
        <v>4</v>
      </c>
      <c r="I10" s="232">
        <f>_xlfn.DAYS(About!$A$3,'Core Indicators'!EC10)</f>
        <v>4</v>
      </c>
      <c r="J10" s="232">
        <f>_xlfn.DAYS(About!$A$3,'Core Indicators'!EK10)</f>
        <v>4</v>
      </c>
      <c r="K10" s="232">
        <f>_xlfn.DAYS(About!$A$3,'Core Indicators'!ES10)</f>
        <v>4</v>
      </c>
      <c r="L10" s="232">
        <f>_xlfn.DAYS(About!$A$3,'Core Indicators'!FI10)</f>
        <v>4</v>
      </c>
      <c r="M10" s="232">
        <f>_xlfn.DAYS(About!$A$3,'Core Indicators'!GG10)</f>
        <v>10</v>
      </c>
      <c r="N10" s="232">
        <f>_xlfn.DAYS(About!$A$3,'Core Indicators'!GO10)</f>
        <v>10</v>
      </c>
      <c r="O10" s="232">
        <f>_xlfn.DAYS(About!$A$3,'Core Indicators'!GW10)</f>
        <v>10</v>
      </c>
      <c r="P10" s="232">
        <f>_xlfn.DAYS(About!$A$3,'Core Indicators'!HE10)</f>
        <v>10</v>
      </c>
      <c r="Q10" s="232">
        <f>_xlfn.DAYS(About!$A$3,'Core Indicators'!HM10)</f>
        <v>10</v>
      </c>
      <c r="R10" s="232">
        <f>_xlfn.DAYS(About!$A$3,'Core Indicators'!HU10)</f>
        <v>10</v>
      </c>
      <c r="S10" s="232">
        <f>_xlfn.DAYS(About!$A$3,'Core Indicators'!IC10)</f>
        <v>10</v>
      </c>
      <c r="T10" s="232">
        <f>_xlfn.DAYS(About!$A$3,'Core Indicators'!IK10)</f>
        <v>10</v>
      </c>
      <c r="U10" s="232">
        <f>_xlfn.DAYS(About!$A$3,'Core Indicators'!IS10)</f>
        <v>10</v>
      </c>
      <c r="V10" s="232">
        <f t="shared" si="0"/>
        <v>4.5999999999999996</v>
      </c>
    </row>
    <row r="11" spans="1:22" x14ac:dyDescent="0.35">
      <c r="A11" s="231" t="str">
        <f>Lists!C:C</f>
        <v>BGD012</v>
      </c>
      <c r="B11" s="232">
        <f>_xlfn.DAYS(About!$A$3,'Core Indicators'!U11)</f>
        <v>4</v>
      </c>
      <c r="C11" s="232">
        <f>_xlfn.DAYS(About!$A$3,'Core Indicators'!AC11)</f>
        <v>4</v>
      </c>
      <c r="D11" s="232">
        <f>_xlfn.DAYS(About!$A$3,'Core Indicators'!AK11)</f>
        <v>4</v>
      </c>
      <c r="E11" s="232">
        <f>_xlfn.DAYS(About!$A$3,'Core Indicators'!AS11)</f>
        <v>4</v>
      </c>
      <c r="F11" s="232">
        <f>_xlfn.DAYS(About!$A$3,'Core Indicators'!BQ11)</f>
        <v>4</v>
      </c>
      <c r="G11" s="232">
        <f>_xlfn.DAYS(About!$A$3,'Core Indicators'!DM11)</f>
        <v>4</v>
      </c>
      <c r="H11" s="232">
        <f>_xlfn.DAYS(About!$A$3,'Core Indicators'!DU11)</f>
        <v>4</v>
      </c>
      <c r="I11" s="232">
        <f>_xlfn.DAYS(About!$A$3,'Core Indicators'!EC11)</f>
        <v>4</v>
      </c>
      <c r="J11" s="232">
        <f>_xlfn.DAYS(About!$A$3,'Core Indicators'!EK11)</f>
        <v>4</v>
      </c>
      <c r="K11" s="232">
        <f>_xlfn.DAYS(About!$A$3,'Core Indicators'!ES11)</f>
        <v>4</v>
      </c>
      <c r="L11" s="232">
        <f>_xlfn.DAYS(About!$A$3,'Core Indicators'!FI11)</f>
        <v>4</v>
      </c>
      <c r="M11" s="232">
        <f>_xlfn.DAYS(About!$A$3,'Core Indicators'!GG11)</f>
        <v>10</v>
      </c>
      <c r="N11" s="232">
        <f>_xlfn.DAYS(About!$A$3,'Core Indicators'!GO11)</f>
        <v>10</v>
      </c>
      <c r="O11" s="232">
        <f>_xlfn.DAYS(About!$A$3,'Core Indicators'!GW11)</f>
        <v>10</v>
      </c>
      <c r="P11" s="232">
        <f>_xlfn.DAYS(About!$A$3,'Core Indicators'!HE11)</f>
        <v>10</v>
      </c>
      <c r="Q11" s="232">
        <f>_xlfn.DAYS(About!$A$3,'Core Indicators'!HM11)</f>
        <v>10</v>
      </c>
      <c r="R11" s="232">
        <f>_xlfn.DAYS(About!$A$3,'Core Indicators'!HU11)</f>
        <v>10</v>
      </c>
      <c r="S11" s="232">
        <f>_xlfn.DAYS(About!$A$3,'Core Indicators'!IC11)</f>
        <v>10</v>
      </c>
      <c r="T11" s="232">
        <f>_xlfn.DAYS(About!$A$3,'Core Indicators'!IK11)</f>
        <v>10</v>
      </c>
      <c r="U11" s="232">
        <f>_xlfn.DAYS(About!$A$3,'Core Indicators'!IS11)</f>
        <v>10</v>
      </c>
      <c r="V11" s="232">
        <f t="shared" si="0"/>
        <v>4.5999999999999996</v>
      </c>
    </row>
    <row r="12" spans="1:22" x14ac:dyDescent="0.35">
      <c r="A12" s="231" t="str">
        <f>Lists!C:C</f>
        <v>BLR002</v>
      </c>
      <c r="B12" s="232">
        <f>_xlfn.DAYS(About!$A$3,'Core Indicators'!U12)</f>
        <v>0</v>
      </c>
      <c r="C12" s="232">
        <f>_xlfn.DAYS(About!$A$3,'Core Indicators'!AC12)</f>
        <v>0</v>
      </c>
      <c r="D12" s="232">
        <f>_xlfn.DAYS(About!$A$3,'Core Indicators'!AK12)</f>
        <v>0</v>
      </c>
      <c r="E12" s="232">
        <f>_xlfn.DAYS(About!$A$3,'Core Indicators'!AS12)</f>
        <v>0</v>
      </c>
      <c r="F12" s="232">
        <f>_xlfn.DAYS(About!$A$3,'Core Indicators'!BQ12)</f>
        <v>0</v>
      </c>
      <c r="G12" s="232">
        <f>_xlfn.DAYS(About!$A$3,'Core Indicators'!DM12)</f>
        <v>0</v>
      </c>
      <c r="H12" s="232">
        <f>_xlfn.DAYS(About!$A$3,'Core Indicators'!DU12)</f>
        <v>0</v>
      </c>
      <c r="I12" s="232">
        <f>_xlfn.DAYS(About!$A$3,'Core Indicators'!EC12)</f>
        <v>0</v>
      </c>
      <c r="J12" s="232">
        <f>_xlfn.DAYS(About!$A$3,'Core Indicators'!EK12)</f>
        <v>0</v>
      </c>
      <c r="K12" s="232">
        <f>_xlfn.DAYS(About!$A$3,'Core Indicators'!ES12)</f>
        <v>0</v>
      </c>
      <c r="L12" s="232">
        <f>_xlfn.DAYS(About!$A$3,'Core Indicators'!FI12)</f>
        <v>0</v>
      </c>
      <c r="M12" s="232">
        <f>_xlfn.DAYS(About!$A$3,'Core Indicators'!GG12)</f>
        <v>31</v>
      </c>
      <c r="N12" s="232">
        <f>_xlfn.DAYS(About!$A$3,'Core Indicators'!GO12)</f>
        <v>31</v>
      </c>
      <c r="O12" s="232">
        <f>_xlfn.DAYS(About!$A$3,'Core Indicators'!GW12)</f>
        <v>31</v>
      </c>
      <c r="P12" s="232">
        <f>_xlfn.DAYS(About!$A$3,'Core Indicators'!HE12)</f>
        <v>31</v>
      </c>
      <c r="Q12" s="232">
        <f>_xlfn.DAYS(About!$A$3,'Core Indicators'!HM12)</f>
        <v>31</v>
      </c>
      <c r="R12" s="232">
        <f>_xlfn.DAYS(About!$A$3,'Core Indicators'!HU12)</f>
        <v>31</v>
      </c>
      <c r="S12" s="232">
        <f>_xlfn.DAYS(About!$A$3,'Core Indicators'!IC12)</f>
        <v>31</v>
      </c>
      <c r="T12" s="232">
        <f>_xlfn.DAYS(About!$A$3,'Core Indicators'!IK12)</f>
        <v>31</v>
      </c>
      <c r="U12" s="232">
        <f>_xlfn.DAYS(About!$A$3,'Core Indicators'!IS12)</f>
        <v>31</v>
      </c>
      <c r="V12" s="232">
        <f t="shared" si="0"/>
        <v>3.1</v>
      </c>
    </row>
    <row r="13" spans="1:22" x14ac:dyDescent="0.35">
      <c r="A13" s="231" t="str">
        <f>Lists!C:C</f>
        <v>BOL002</v>
      </c>
      <c r="B13" s="232">
        <f>_xlfn.DAYS(About!$A$3,'Core Indicators'!U13)</f>
        <v>48</v>
      </c>
      <c r="C13" s="232">
        <f>_xlfn.DAYS(About!$A$3,'Core Indicators'!AC13)</f>
        <v>48</v>
      </c>
      <c r="D13" s="232">
        <f>_xlfn.DAYS(About!$A$3,'Core Indicators'!AK13)</f>
        <v>48</v>
      </c>
      <c r="E13" s="232">
        <f>_xlfn.DAYS(About!$A$3,'Core Indicators'!AS13)</f>
        <v>48</v>
      </c>
      <c r="F13" s="232">
        <f>_xlfn.DAYS(About!$A$3,'Core Indicators'!BQ13)</f>
        <v>48</v>
      </c>
      <c r="G13" s="232">
        <f>_xlfn.DAYS(About!$A$3,'Core Indicators'!DM13)</f>
        <v>48</v>
      </c>
      <c r="H13" s="232">
        <f>_xlfn.DAYS(About!$A$3,'Core Indicators'!DU13)</f>
        <v>48</v>
      </c>
      <c r="I13" s="232">
        <f>_xlfn.DAYS(About!$A$3,'Core Indicators'!EC13)</f>
        <v>48</v>
      </c>
      <c r="J13" s="232">
        <f>_xlfn.DAYS(About!$A$3,'Core Indicators'!EK13)</f>
        <v>48</v>
      </c>
      <c r="K13" s="232">
        <f>_xlfn.DAYS(About!$A$3,'Core Indicators'!ES13)</f>
        <v>48</v>
      </c>
      <c r="L13" s="232">
        <f>_xlfn.DAYS(About!$A$3,'Core Indicators'!FI13)</f>
        <v>48</v>
      </c>
      <c r="M13" s="232">
        <f>_xlfn.DAYS(About!$A$3,'Core Indicators'!GG13)</f>
        <v>5</v>
      </c>
      <c r="N13" s="232">
        <f>_xlfn.DAYS(About!$A$3,'Core Indicators'!GO13)</f>
        <v>5</v>
      </c>
      <c r="O13" s="232">
        <f>_xlfn.DAYS(About!$A$3,'Core Indicators'!GW13)</f>
        <v>5</v>
      </c>
      <c r="P13" s="232">
        <f>_xlfn.DAYS(About!$A$3,'Core Indicators'!HE13)</f>
        <v>5</v>
      </c>
      <c r="Q13" s="232">
        <f>_xlfn.DAYS(About!$A$3,'Core Indicators'!HM13)</f>
        <v>5</v>
      </c>
      <c r="R13" s="232">
        <f>_xlfn.DAYS(About!$A$3,'Core Indicators'!HU13)</f>
        <v>5</v>
      </c>
      <c r="S13" s="232">
        <f>_xlfn.DAYS(About!$A$3,'Core Indicators'!IC13)</f>
        <v>5</v>
      </c>
      <c r="T13" s="232">
        <f>_xlfn.DAYS(About!$A$3,'Core Indicators'!IK13)</f>
        <v>5</v>
      </c>
      <c r="U13" s="232">
        <f>_xlfn.DAYS(About!$A$3,'Core Indicators'!IS13)</f>
        <v>5</v>
      </c>
      <c r="V13" s="232">
        <f t="shared" si="0"/>
        <v>43.7</v>
      </c>
    </row>
    <row r="14" spans="1:22" x14ac:dyDescent="0.35">
      <c r="A14" s="231" t="str">
        <f>Lists!C:C</f>
        <v>BRA002</v>
      </c>
      <c r="B14" s="232">
        <f>_xlfn.DAYS(About!$A$3,'Core Indicators'!U14)</f>
        <v>0</v>
      </c>
      <c r="C14" s="232">
        <f>_xlfn.DAYS(About!$A$3,'Core Indicators'!AC14)</f>
        <v>0</v>
      </c>
      <c r="D14" s="232">
        <f>_xlfn.DAYS(About!$A$3,'Core Indicators'!AK14)</f>
        <v>0</v>
      </c>
      <c r="E14" s="232">
        <f>_xlfn.DAYS(About!$A$3,'Core Indicators'!AS14)</f>
        <v>0</v>
      </c>
      <c r="F14" s="232">
        <f>_xlfn.DAYS(About!$A$3,'Core Indicators'!BQ14)</f>
        <v>0</v>
      </c>
      <c r="G14" s="232">
        <f>_xlfn.DAYS(About!$A$3,'Core Indicators'!DM14)</f>
        <v>0</v>
      </c>
      <c r="H14" s="232">
        <f>_xlfn.DAYS(About!$A$3,'Core Indicators'!DU14)</f>
        <v>0</v>
      </c>
      <c r="I14" s="232">
        <f>_xlfn.DAYS(About!$A$3,'Core Indicators'!EC14)</f>
        <v>0</v>
      </c>
      <c r="J14" s="232">
        <f>_xlfn.DAYS(About!$A$3,'Core Indicators'!EK14)</f>
        <v>0</v>
      </c>
      <c r="K14" s="232">
        <f>_xlfn.DAYS(About!$A$3,'Core Indicators'!ES14)</f>
        <v>0</v>
      </c>
      <c r="L14" s="232">
        <f>_xlfn.DAYS(About!$A$3,'Core Indicators'!FI14)</f>
        <v>0</v>
      </c>
      <c r="M14" s="232">
        <f>_xlfn.DAYS(About!$A$3,'Core Indicators'!GG14)</f>
        <v>5</v>
      </c>
      <c r="N14" s="232">
        <f>_xlfn.DAYS(About!$A$3,'Core Indicators'!GO14)</f>
        <v>5</v>
      </c>
      <c r="O14" s="232">
        <f>_xlfn.DAYS(About!$A$3,'Core Indicators'!GW14)</f>
        <v>5</v>
      </c>
      <c r="P14" s="232">
        <f>_xlfn.DAYS(About!$A$3,'Core Indicators'!HE14)</f>
        <v>5</v>
      </c>
      <c r="Q14" s="232">
        <f>_xlfn.DAYS(About!$A$3,'Core Indicators'!HM14)</f>
        <v>5</v>
      </c>
      <c r="R14" s="232">
        <f>_xlfn.DAYS(About!$A$3,'Core Indicators'!HU14)</f>
        <v>5</v>
      </c>
      <c r="S14" s="232">
        <f>_xlfn.DAYS(About!$A$3,'Core Indicators'!IC14)</f>
        <v>5</v>
      </c>
      <c r="T14" s="232">
        <f>_xlfn.DAYS(About!$A$3,'Core Indicators'!IK14)</f>
        <v>5</v>
      </c>
      <c r="U14" s="232">
        <f>_xlfn.DAYS(About!$A$3,'Core Indicators'!IS14)</f>
        <v>5</v>
      </c>
      <c r="V14" s="232">
        <f t="shared" si="0"/>
        <v>0.5</v>
      </c>
    </row>
    <row r="15" spans="1:22" x14ac:dyDescent="0.35">
      <c r="A15" s="231" t="str">
        <f>Lists!C:C</f>
        <v>CAF001</v>
      </c>
      <c r="B15" s="232">
        <f>_xlfn.DAYS(About!$A$3,'Core Indicators'!U15)</f>
        <v>4</v>
      </c>
      <c r="C15" s="232">
        <f>_xlfn.DAYS(About!$A$3,'Core Indicators'!AC15)</f>
        <v>4</v>
      </c>
      <c r="D15" s="232">
        <f>_xlfn.DAYS(About!$A$3,'Core Indicators'!AK15)</f>
        <v>4</v>
      </c>
      <c r="E15" s="232">
        <f>_xlfn.DAYS(About!$A$3,'Core Indicators'!AS15)</f>
        <v>4</v>
      </c>
      <c r="F15" s="232">
        <f>_xlfn.DAYS(About!$A$3,'Core Indicators'!BQ15)</f>
        <v>4</v>
      </c>
      <c r="G15" s="232">
        <f>_xlfn.DAYS(About!$A$3,'Core Indicators'!DM15)</f>
        <v>4</v>
      </c>
      <c r="H15" s="232">
        <f>_xlfn.DAYS(About!$A$3,'Core Indicators'!DU15)</f>
        <v>4</v>
      </c>
      <c r="I15" s="232">
        <f>_xlfn.DAYS(About!$A$3,'Core Indicators'!EC15)</f>
        <v>4</v>
      </c>
      <c r="J15" s="232">
        <f>_xlfn.DAYS(About!$A$3,'Core Indicators'!EK15)</f>
        <v>4</v>
      </c>
      <c r="K15" s="232">
        <f>_xlfn.DAYS(About!$A$3,'Core Indicators'!ES15)</f>
        <v>4</v>
      </c>
      <c r="L15" s="232">
        <f>_xlfn.DAYS(About!$A$3,'Core Indicators'!FI15)</f>
        <v>4</v>
      </c>
      <c r="M15" s="232">
        <f>_xlfn.DAYS(About!$A$3,'Core Indicators'!GG15)</f>
        <v>10</v>
      </c>
      <c r="N15" s="232">
        <f>_xlfn.DAYS(About!$A$3,'Core Indicators'!GO15)</f>
        <v>10</v>
      </c>
      <c r="O15" s="232">
        <f>_xlfn.DAYS(About!$A$3,'Core Indicators'!GW15)</f>
        <v>10</v>
      </c>
      <c r="P15" s="232">
        <f>_xlfn.DAYS(About!$A$3,'Core Indicators'!HE15)</f>
        <v>10</v>
      </c>
      <c r="Q15" s="232">
        <f>_xlfn.DAYS(About!$A$3,'Core Indicators'!HM15)</f>
        <v>10</v>
      </c>
      <c r="R15" s="232">
        <f>_xlfn.DAYS(About!$A$3,'Core Indicators'!HU15)</f>
        <v>10</v>
      </c>
      <c r="S15" s="232">
        <f>_xlfn.DAYS(About!$A$3,'Core Indicators'!IC15)</f>
        <v>10</v>
      </c>
      <c r="T15" s="232">
        <f>_xlfn.DAYS(About!$A$3,'Core Indicators'!IK15)</f>
        <v>10</v>
      </c>
      <c r="U15" s="232">
        <f>_xlfn.DAYS(About!$A$3,'Core Indicators'!IS15)</f>
        <v>10</v>
      </c>
      <c r="V15" s="232">
        <f t="shared" si="0"/>
        <v>4.5999999999999996</v>
      </c>
    </row>
    <row r="16" spans="1:22" x14ac:dyDescent="0.35">
      <c r="A16" s="231" t="str">
        <f>Lists!C:C</f>
        <v>CHL002</v>
      </c>
      <c r="B16" s="232">
        <f>_xlfn.DAYS(About!$A$3,'Core Indicators'!U16)</f>
        <v>0</v>
      </c>
      <c r="C16" s="232">
        <f>_xlfn.DAYS(About!$A$3,'Core Indicators'!AC16)</f>
        <v>0</v>
      </c>
      <c r="D16" s="232">
        <f>_xlfn.DAYS(About!$A$3,'Core Indicators'!AK16)</f>
        <v>0</v>
      </c>
      <c r="E16" s="232">
        <f>_xlfn.DAYS(About!$A$3,'Core Indicators'!AS16)</f>
        <v>0</v>
      </c>
      <c r="F16" s="232">
        <f>_xlfn.DAYS(About!$A$3,'Core Indicators'!BQ16)</f>
        <v>0</v>
      </c>
      <c r="G16" s="232">
        <f>_xlfn.DAYS(About!$A$3,'Core Indicators'!DM16)</f>
        <v>0</v>
      </c>
      <c r="H16" s="232">
        <f>_xlfn.DAYS(About!$A$3,'Core Indicators'!DU16)</f>
        <v>0</v>
      </c>
      <c r="I16" s="232">
        <f>_xlfn.DAYS(About!$A$3,'Core Indicators'!EC16)</f>
        <v>0</v>
      </c>
      <c r="J16" s="232">
        <f>_xlfn.DAYS(About!$A$3,'Core Indicators'!EK16)</f>
        <v>0</v>
      </c>
      <c r="K16" s="232">
        <f>_xlfn.DAYS(About!$A$3,'Core Indicators'!ES16)</f>
        <v>0</v>
      </c>
      <c r="L16" s="232">
        <f>_xlfn.DAYS(About!$A$3,'Core Indicators'!FI16)</f>
        <v>0</v>
      </c>
      <c r="M16" s="232">
        <f>_xlfn.DAYS(About!$A$3,'Core Indicators'!GG16)</f>
        <v>5</v>
      </c>
      <c r="N16" s="232">
        <f>_xlfn.DAYS(About!$A$3,'Core Indicators'!GO16)</f>
        <v>5</v>
      </c>
      <c r="O16" s="232">
        <f>_xlfn.DAYS(About!$A$3,'Core Indicators'!GW16)</f>
        <v>5</v>
      </c>
      <c r="P16" s="232">
        <f>_xlfn.DAYS(About!$A$3,'Core Indicators'!HE16)</f>
        <v>5</v>
      </c>
      <c r="Q16" s="232">
        <f>_xlfn.DAYS(About!$A$3,'Core Indicators'!HM16)</f>
        <v>5</v>
      </c>
      <c r="R16" s="232">
        <f>_xlfn.DAYS(About!$A$3,'Core Indicators'!HU16)</f>
        <v>5</v>
      </c>
      <c r="S16" s="232">
        <f>_xlfn.DAYS(About!$A$3,'Core Indicators'!IC16)</f>
        <v>5</v>
      </c>
      <c r="T16" s="232">
        <f>_xlfn.DAYS(About!$A$3,'Core Indicators'!IK16)</f>
        <v>5</v>
      </c>
      <c r="U16" s="232">
        <f>_xlfn.DAYS(About!$A$3,'Core Indicators'!IS16)</f>
        <v>5</v>
      </c>
      <c r="V16" s="232">
        <f t="shared" si="0"/>
        <v>0.5</v>
      </c>
    </row>
    <row r="17" spans="1:22" x14ac:dyDescent="0.35">
      <c r="A17" s="231" t="str">
        <f>Lists!C:C</f>
        <v>CIV002</v>
      </c>
      <c r="B17" s="232">
        <f>_xlfn.DAYS(About!$A$3,'Core Indicators'!U17)</f>
        <v>4</v>
      </c>
      <c r="C17" s="232">
        <f>_xlfn.DAYS(About!$A$3,'Core Indicators'!AC17)</f>
        <v>4</v>
      </c>
      <c r="D17" s="232">
        <f>_xlfn.DAYS(About!$A$3,'Core Indicators'!AK17)</f>
        <v>4</v>
      </c>
      <c r="E17" s="232">
        <f>_xlfn.DAYS(About!$A$3,'Core Indicators'!AS17)</f>
        <v>4</v>
      </c>
      <c r="F17" s="232">
        <f>_xlfn.DAYS(About!$A$3,'Core Indicators'!BQ17)</f>
        <v>4</v>
      </c>
      <c r="G17" s="232">
        <f>_xlfn.DAYS(About!$A$3,'Core Indicators'!DM17)</f>
        <v>4</v>
      </c>
      <c r="H17" s="232">
        <f>_xlfn.DAYS(About!$A$3,'Core Indicators'!DU17)</f>
        <v>4</v>
      </c>
      <c r="I17" s="232">
        <f>_xlfn.DAYS(About!$A$3,'Core Indicators'!EC17)</f>
        <v>4</v>
      </c>
      <c r="J17" s="232">
        <f>_xlfn.DAYS(About!$A$3,'Core Indicators'!EK17)</f>
        <v>4</v>
      </c>
      <c r="K17" s="232">
        <f>_xlfn.DAYS(About!$A$3,'Core Indicators'!ES17)</f>
        <v>4</v>
      </c>
      <c r="L17" s="232">
        <f>_xlfn.DAYS(About!$A$3,'Core Indicators'!FI17)</f>
        <v>4</v>
      </c>
      <c r="M17" s="232">
        <f>_xlfn.DAYS(About!$A$3,'Core Indicators'!GG17)</f>
        <v>34</v>
      </c>
      <c r="N17" s="232">
        <f>_xlfn.DAYS(About!$A$3,'Core Indicators'!GO17)</f>
        <v>34</v>
      </c>
      <c r="O17" s="232">
        <f>_xlfn.DAYS(About!$A$3,'Core Indicators'!GW17)</f>
        <v>34</v>
      </c>
      <c r="P17" s="232">
        <f>_xlfn.DAYS(About!$A$3,'Core Indicators'!HE17)</f>
        <v>34</v>
      </c>
      <c r="Q17" s="232">
        <f>_xlfn.DAYS(About!$A$3,'Core Indicators'!HM17)</f>
        <v>34</v>
      </c>
      <c r="R17" s="232">
        <f>_xlfn.DAYS(About!$A$3,'Core Indicators'!HU17)</f>
        <v>34</v>
      </c>
      <c r="S17" s="232">
        <f>_xlfn.DAYS(About!$A$3,'Core Indicators'!IC17)</f>
        <v>34</v>
      </c>
      <c r="T17" s="232">
        <f>_xlfn.DAYS(About!$A$3,'Core Indicators'!IK17)</f>
        <v>34</v>
      </c>
      <c r="U17" s="232">
        <f>_xlfn.DAYS(About!$A$3,'Core Indicators'!IS17)</f>
        <v>34</v>
      </c>
      <c r="V17" s="232">
        <f t="shared" si="0"/>
        <v>7</v>
      </c>
    </row>
    <row r="18" spans="1:22" x14ac:dyDescent="0.35">
      <c r="A18" s="231" t="str">
        <f>Lists!C:C</f>
        <v>CMR001</v>
      </c>
      <c r="B18" s="232">
        <f>_xlfn.DAYS(About!$A$3,'Core Indicators'!U18)</f>
        <v>4</v>
      </c>
      <c r="C18" s="232">
        <f>_xlfn.DAYS(About!$A$3,'Core Indicators'!AC18)</f>
        <v>4</v>
      </c>
      <c r="D18" s="232">
        <f>_xlfn.DAYS(About!$A$3,'Core Indicators'!AK18)</f>
        <v>4</v>
      </c>
      <c r="E18" s="232">
        <f>_xlfn.DAYS(About!$A$3,'Core Indicators'!AS18)</f>
        <v>4</v>
      </c>
      <c r="F18" s="232">
        <f>_xlfn.DAYS(About!$A$3,'Core Indicators'!BQ18)</f>
        <v>4</v>
      </c>
      <c r="G18" s="232">
        <f>_xlfn.DAYS(About!$A$3,'Core Indicators'!DM18)</f>
        <v>4</v>
      </c>
      <c r="H18" s="232">
        <f>_xlfn.DAYS(About!$A$3,'Core Indicators'!DU18)</f>
        <v>4</v>
      </c>
      <c r="I18" s="232">
        <f>_xlfn.DAYS(About!$A$3,'Core Indicators'!EC18)</f>
        <v>4</v>
      </c>
      <c r="J18" s="232">
        <f>_xlfn.DAYS(About!$A$3,'Core Indicators'!EK18)</f>
        <v>4</v>
      </c>
      <c r="K18" s="232">
        <f>_xlfn.DAYS(About!$A$3,'Core Indicators'!ES18)</f>
        <v>4</v>
      </c>
      <c r="L18" s="232">
        <f>_xlfn.DAYS(About!$A$3,'Core Indicators'!FI18)</f>
        <v>4</v>
      </c>
      <c r="M18" s="232">
        <f>_xlfn.DAYS(About!$A$3,'Core Indicators'!GG18)</f>
        <v>10</v>
      </c>
      <c r="N18" s="232">
        <f>_xlfn.DAYS(About!$A$3,'Core Indicators'!GO18)</f>
        <v>10</v>
      </c>
      <c r="O18" s="232">
        <f>_xlfn.DAYS(About!$A$3,'Core Indicators'!GW18)</f>
        <v>10</v>
      </c>
      <c r="P18" s="232">
        <f>_xlfn.DAYS(About!$A$3,'Core Indicators'!HE18)</f>
        <v>10</v>
      </c>
      <c r="Q18" s="232">
        <f>_xlfn.DAYS(About!$A$3,'Core Indicators'!HM18)</f>
        <v>10</v>
      </c>
      <c r="R18" s="232">
        <f>_xlfn.DAYS(About!$A$3,'Core Indicators'!HU18)</f>
        <v>10</v>
      </c>
      <c r="S18" s="232">
        <f>_xlfn.DAYS(About!$A$3,'Core Indicators'!IC18)</f>
        <v>10</v>
      </c>
      <c r="T18" s="232">
        <f>_xlfn.DAYS(About!$A$3,'Core Indicators'!IK18)</f>
        <v>10</v>
      </c>
      <c r="U18" s="232">
        <f>_xlfn.DAYS(About!$A$3,'Core Indicators'!IS18)</f>
        <v>10</v>
      </c>
      <c r="V18" s="232">
        <f t="shared" si="0"/>
        <v>4.5999999999999996</v>
      </c>
    </row>
    <row r="19" spans="1:22" x14ac:dyDescent="0.35">
      <c r="A19" s="231" t="str">
        <f>Lists!C:C</f>
        <v>CMR002</v>
      </c>
      <c r="B19" s="232">
        <f>_xlfn.DAYS(About!$A$3,'Core Indicators'!U19)</f>
        <v>4</v>
      </c>
      <c r="C19" s="232">
        <f>_xlfn.DAYS(About!$A$3,'Core Indicators'!AC19)</f>
        <v>4</v>
      </c>
      <c r="D19" s="232">
        <f>_xlfn.DAYS(About!$A$3,'Core Indicators'!AK19)</f>
        <v>4</v>
      </c>
      <c r="E19" s="232">
        <f>_xlfn.DAYS(About!$A$3,'Core Indicators'!AS19)</f>
        <v>4</v>
      </c>
      <c r="F19" s="232">
        <f>_xlfn.DAYS(About!$A$3,'Core Indicators'!BQ19)</f>
        <v>4</v>
      </c>
      <c r="G19" s="232">
        <f>_xlfn.DAYS(About!$A$3,'Core Indicators'!DM19)</f>
        <v>4</v>
      </c>
      <c r="H19" s="232">
        <f>_xlfn.DAYS(About!$A$3,'Core Indicators'!DU19)</f>
        <v>4</v>
      </c>
      <c r="I19" s="232">
        <f>_xlfn.DAYS(About!$A$3,'Core Indicators'!EC19)</f>
        <v>4</v>
      </c>
      <c r="J19" s="232">
        <f>_xlfn.DAYS(About!$A$3,'Core Indicators'!EK19)</f>
        <v>4</v>
      </c>
      <c r="K19" s="232">
        <f>_xlfn.DAYS(About!$A$3,'Core Indicators'!ES19)</f>
        <v>4</v>
      </c>
      <c r="L19" s="232">
        <f>_xlfn.DAYS(About!$A$3,'Core Indicators'!FI19)</f>
        <v>4</v>
      </c>
      <c r="M19" s="232">
        <f>_xlfn.DAYS(About!$A$3,'Core Indicators'!GG19)</f>
        <v>10</v>
      </c>
      <c r="N19" s="232">
        <f>_xlfn.DAYS(About!$A$3,'Core Indicators'!GO19)</f>
        <v>10</v>
      </c>
      <c r="O19" s="232">
        <f>_xlfn.DAYS(About!$A$3,'Core Indicators'!GW19)</f>
        <v>10</v>
      </c>
      <c r="P19" s="232">
        <f>_xlfn.DAYS(About!$A$3,'Core Indicators'!HE19)</f>
        <v>10</v>
      </c>
      <c r="Q19" s="232">
        <f>_xlfn.DAYS(About!$A$3,'Core Indicators'!HM19)</f>
        <v>10</v>
      </c>
      <c r="R19" s="232">
        <f>_xlfn.DAYS(About!$A$3,'Core Indicators'!HU19)</f>
        <v>10</v>
      </c>
      <c r="S19" s="232">
        <f>_xlfn.DAYS(About!$A$3,'Core Indicators'!IC19)</f>
        <v>10</v>
      </c>
      <c r="T19" s="232">
        <f>_xlfn.DAYS(About!$A$3,'Core Indicators'!IK19)</f>
        <v>10</v>
      </c>
      <c r="U19" s="232">
        <f>_xlfn.DAYS(About!$A$3,'Core Indicators'!IS19)</f>
        <v>10</v>
      </c>
      <c r="V19" s="232">
        <f t="shared" si="0"/>
        <v>4.5999999999999996</v>
      </c>
    </row>
    <row r="20" spans="1:22" x14ac:dyDescent="0.35">
      <c r="A20" s="231" t="str">
        <f>Lists!C:C</f>
        <v>CMR003</v>
      </c>
      <c r="B20" s="232">
        <f>_xlfn.DAYS(About!$A$3,'Core Indicators'!U20)</f>
        <v>4</v>
      </c>
      <c r="C20" s="232">
        <f>_xlfn.DAYS(About!$A$3,'Core Indicators'!AC20)</f>
        <v>4</v>
      </c>
      <c r="D20" s="232">
        <f>_xlfn.DAYS(About!$A$3,'Core Indicators'!AK20)</f>
        <v>4</v>
      </c>
      <c r="E20" s="232">
        <f>_xlfn.DAYS(About!$A$3,'Core Indicators'!AS20)</f>
        <v>4</v>
      </c>
      <c r="F20" s="232">
        <f>_xlfn.DAYS(About!$A$3,'Core Indicators'!BQ20)</f>
        <v>4</v>
      </c>
      <c r="G20" s="232">
        <f>_xlfn.DAYS(About!$A$3,'Core Indicators'!DM20)</f>
        <v>4</v>
      </c>
      <c r="H20" s="232">
        <f>_xlfn.DAYS(About!$A$3,'Core Indicators'!DU20)</f>
        <v>4</v>
      </c>
      <c r="I20" s="232">
        <f>_xlfn.DAYS(About!$A$3,'Core Indicators'!EC20)</f>
        <v>4</v>
      </c>
      <c r="J20" s="232">
        <f>_xlfn.DAYS(About!$A$3,'Core Indicators'!EK20)</f>
        <v>4</v>
      </c>
      <c r="K20" s="232">
        <f>_xlfn.DAYS(About!$A$3,'Core Indicators'!ES20)</f>
        <v>4</v>
      </c>
      <c r="L20" s="232">
        <f>_xlfn.DAYS(About!$A$3,'Core Indicators'!FI20)</f>
        <v>4</v>
      </c>
      <c r="M20" s="232">
        <f>_xlfn.DAYS(About!$A$3,'Core Indicators'!GG20)</f>
        <v>10</v>
      </c>
      <c r="N20" s="232">
        <f>_xlfn.DAYS(About!$A$3,'Core Indicators'!GO20)</f>
        <v>10</v>
      </c>
      <c r="O20" s="232">
        <f>_xlfn.DAYS(About!$A$3,'Core Indicators'!GW20)</f>
        <v>10</v>
      </c>
      <c r="P20" s="232">
        <f>_xlfn.DAYS(About!$A$3,'Core Indicators'!HE20)</f>
        <v>10</v>
      </c>
      <c r="Q20" s="232">
        <f>_xlfn.DAYS(About!$A$3,'Core Indicators'!HM20)</f>
        <v>10</v>
      </c>
      <c r="R20" s="232">
        <f>_xlfn.DAYS(About!$A$3,'Core Indicators'!HU20)</f>
        <v>10</v>
      </c>
      <c r="S20" s="232">
        <f>_xlfn.DAYS(About!$A$3,'Core Indicators'!IC20)</f>
        <v>10</v>
      </c>
      <c r="T20" s="232">
        <f>_xlfn.DAYS(About!$A$3,'Core Indicators'!IK20)</f>
        <v>10</v>
      </c>
      <c r="U20" s="232">
        <f>_xlfn.DAYS(About!$A$3,'Core Indicators'!IS20)</f>
        <v>10</v>
      </c>
      <c r="V20" s="232">
        <f t="shared" si="0"/>
        <v>4.5999999999999996</v>
      </c>
    </row>
    <row r="21" spans="1:22" x14ac:dyDescent="0.35">
      <c r="A21" s="231" t="str">
        <f>Lists!C:C</f>
        <v>CMR004</v>
      </c>
      <c r="B21" s="232">
        <f>_xlfn.DAYS(About!$A$3,'Core Indicators'!U21)</f>
        <v>6</v>
      </c>
      <c r="C21" s="232">
        <f>_xlfn.DAYS(About!$A$3,'Core Indicators'!AC21)</f>
        <v>6</v>
      </c>
      <c r="D21" s="232">
        <f>_xlfn.DAYS(About!$A$3,'Core Indicators'!AK21)</f>
        <v>6</v>
      </c>
      <c r="E21" s="232">
        <f>_xlfn.DAYS(About!$A$3,'Core Indicators'!AS21)</f>
        <v>4</v>
      </c>
      <c r="F21" s="232">
        <f>_xlfn.DAYS(About!$A$3,'Core Indicators'!BQ21)</f>
        <v>4</v>
      </c>
      <c r="G21" s="232">
        <f>_xlfn.DAYS(About!$A$3,'Core Indicators'!DM21)</f>
        <v>4</v>
      </c>
      <c r="H21" s="232">
        <f>_xlfn.DAYS(About!$A$3,'Core Indicators'!DU21)</f>
        <v>4</v>
      </c>
      <c r="I21" s="232">
        <f>_xlfn.DAYS(About!$A$3,'Core Indicators'!EC21)</f>
        <v>4</v>
      </c>
      <c r="J21" s="232">
        <f>_xlfn.DAYS(About!$A$3,'Core Indicators'!EK21)</f>
        <v>4</v>
      </c>
      <c r="K21" s="232">
        <f>_xlfn.DAYS(About!$A$3,'Core Indicators'!ES21)</f>
        <v>4</v>
      </c>
      <c r="L21" s="232">
        <f>_xlfn.DAYS(About!$A$3,'Core Indicators'!FI21)</f>
        <v>4</v>
      </c>
      <c r="M21" s="232">
        <f>_xlfn.DAYS(About!$A$3,'Core Indicators'!GG21)</f>
        <v>10</v>
      </c>
      <c r="N21" s="232">
        <f>_xlfn.DAYS(About!$A$3,'Core Indicators'!GO21)</f>
        <v>10</v>
      </c>
      <c r="O21" s="232">
        <f>_xlfn.DAYS(About!$A$3,'Core Indicators'!GW21)</f>
        <v>10</v>
      </c>
      <c r="P21" s="232">
        <f>_xlfn.DAYS(About!$A$3,'Core Indicators'!HE21)</f>
        <v>10</v>
      </c>
      <c r="Q21" s="232">
        <f>_xlfn.DAYS(About!$A$3,'Core Indicators'!HM21)</f>
        <v>10</v>
      </c>
      <c r="R21" s="232">
        <f>_xlfn.DAYS(About!$A$3,'Core Indicators'!HU21)</f>
        <v>10</v>
      </c>
      <c r="S21" s="232">
        <f>_xlfn.DAYS(About!$A$3,'Core Indicators'!IC21)</f>
        <v>10</v>
      </c>
      <c r="T21" s="232">
        <f>_xlfn.DAYS(About!$A$3,'Core Indicators'!IK21)</f>
        <v>10</v>
      </c>
      <c r="U21" s="232">
        <f>_xlfn.DAYS(About!$A$3,'Core Indicators'!IS21)</f>
        <v>10</v>
      </c>
      <c r="V21" s="232">
        <f t="shared" si="0"/>
        <v>4.8</v>
      </c>
    </row>
    <row r="22" spans="1:22" x14ac:dyDescent="0.35">
      <c r="A22" s="231" t="str">
        <f>Lists!C:C</f>
        <v>COD001</v>
      </c>
      <c r="B22" s="232">
        <f>_xlfn.DAYS(About!$A$3,'Core Indicators'!U22)</f>
        <v>11</v>
      </c>
      <c r="C22" s="232">
        <f>_xlfn.DAYS(About!$A$3,'Core Indicators'!AC22)</f>
        <v>11</v>
      </c>
      <c r="D22" s="232">
        <f>_xlfn.DAYS(About!$A$3,'Core Indicators'!AK22)</f>
        <v>11</v>
      </c>
      <c r="E22" s="232">
        <f>_xlfn.DAYS(About!$A$3,'Core Indicators'!AS22)</f>
        <v>11</v>
      </c>
      <c r="F22" s="232">
        <f>_xlfn.DAYS(About!$A$3,'Core Indicators'!BQ22)</f>
        <v>11</v>
      </c>
      <c r="G22" s="232">
        <f>_xlfn.DAYS(About!$A$3,'Core Indicators'!DM22)</f>
        <v>11</v>
      </c>
      <c r="H22" s="232">
        <f>_xlfn.DAYS(About!$A$3,'Core Indicators'!DU22)</f>
        <v>11</v>
      </c>
      <c r="I22" s="232">
        <f>_xlfn.DAYS(About!$A$3,'Core Indicators'!EC22)</f>
        <v>11</v>
      </c>
      <c r="J22" s="232">
        <f>_xlfn.DAYS(About!$A$3,'Core Indicators'!EK22)</f>
        <v>11</v>
      </c>
      <c r="K22" s="232">
        <f>_xlfn.DAYS(About!$A$3,'Core Indicators'!ES22)</f>
        <v>11</v>
      </c>
      <c r="L22" s="232">
        <f>_xlfn.DAYS(About!$A$3,'Core Indicators'!FI22)</f>
        <v>11</v>
      </c>
      <c r="M22" s="232">
        <f>_xlfn.DAYS(About!$A$3,'Core Indicators'!GG22)</f>
        <v>10</v>
      </c>
      <c r="N22" s="232">
        <f>_xlfn.DAYS(About!$A$3,'Core Indicators'!GO22)</f>
        <v>10</v>
      </c>
      <c r="O22" s="232">
        <f>_xlfn.DAYS(About!$A$3,'Core Indicators'!GW22)</f>
        <v>10</v>
      </c>
      <c r="P22" s="232">
        <f>_xlfn.DAYS(About!$A$3,'Core Indicators'!HE22)</f>
        <v>10</v>
      </c>
      <c r="Q22" s="232">
        <f>_xlfn.DAYS(About!$A$3,'Core Indicators'!HM22)</f>
        <v>10</v>
      </c>
      <c r="R22" s="232">
        <f>_xlfn.DAYS(About!$A$3,'Core Indicators'!HU22)</f>
        <v>10</v>
      </c>
      <c r="S22" s="232">
        <f>_xlfn.DAYS(About!$A$3,'Core Indicators'!IC22)</f>
        <v>10</v>
      </c>
      <c r="T22" s="232">
        <f>_xlfn.DAYS(About!$A$3,'Core Indicators'!IK22)</f>
        <v>10</v>
      </c>
      <c r="U22" s="232">
        <f>_xlfn.DAYS(About!$A$3,'Core Indicators'!IS22)</f>
        <v>10</v>
      </c>
      <c r="V22" s="232">
        <f t="shared" si="0"/>
        <v>10.9</v>
      </c>
    </row>
    <row r="23" spans="1:22" x14ac:dyDescent="0.35">
      <c r="A23" s="231" t="str">
        <f>Lists!C:C</f>
        <v>COL001</v>
      </c>
      <c r="B23" s="232">
        <f>_xlfn.DAYS(About!$A$3,'Core Indicators'!U23)</f>
        <v>0</v>
      </c>
      <c r="C23" s="232">
        <f>_xlfn.DAYS(About!$A$3,'Core Indicators'!AC23)</f>
        <v>0</v>
      </c>
      <c r="D23" s="232">
        <f>_xlfn.DAYS(About!$A$3,'Core Indicators'!AK23)</f>
        <v>0</v>
      </c>
      <c r="E23" s="232">
        <f>_xlfn.DAYS(About!$A$3,'Core Indicators'!AS23)</f>
        <v>0</v>
      </c>
      <c r="F23" s="232">
        <f>_xlfn.DAYS(About!$A$3,'Core Indicators'!BQ23)</f>
        <v>0</v>
      </c>
      <c r="G23" s="232">
        <f>_xlfn.DAYS(About!$A$3,'Core Indicators'!DM23)</f>
        <v>0</v>
      </c>
      <c r="H23" s="232">
        <f>_xlfn.DAYS(About!$A$3,'Core Indicators'!DU23)</f>
        <v>0</v>
      </c>
      <c r="I23" s="232">
        <f>_xlfn.DAYS(About!$A$3,'Core Indicators'!EC23)</f>
        <v>0</v>
      </c>
      <c r="J23" s="232">
        <f>_xlfn.DAYS(About!$A$3,'Core Indicators'!EK23)</f>
        <v>0</v>
      </c>
      <c r="K23" s="232">
        <f>_xlfn.DAYS(About!$A$3,'Core Indicators'!ES23)</f>
        <v>0</v>
      </c>
      <c r="L23" s="232">
        <f>_xlfn.DAYS(About!$A$3,'Core Indicators'!FI23)</f>
        <v>0</v>
      </c>
      <c r="M23" s="232">
        <f>_xlfn.DAYS(About!$A$3,'Core Indicators'!GG23)</f>
        <v>5</v>
      </c>
      <c r="N23" s="232">
        <f>_xlfn.DAYS(About!$A$3,'Core Indicators'!GO23)</f>
        <v>5</v>
      </c>
      <c r="O23" s="232">
        <f>_xlfn.DAYS(About!$A$3,'Core Indicators'!GW23)</f>
        <v>5</v>
      </c>
      <c r="P23" s="232">
        <f>_xlfn.DAYS(About!$A$3,'Core Indicators'!HE23)</f>
        <v>5</v>
      </c>
      <c r="Q23" s="232">
        <f>_xlfn.DAYS(About!$A$3,'Core Indicators'!HM23)</f>
        <v>5</v>
      </c>
      <c r="R23" s="232">
        <f>_xlfn.DAYS(About!$A$3,'Core Indicators'!HU23)</f>
        <v>5</v>
      </c>
      <c r="S23" s="232">
        <f>_xlfn.DAYS(About!$A$3,'Core Indicators'!IC23)</f>
        <v>5</v>
      </c>
      <c r="T23" s="232">
        <f>_xlfn.DAYS(About!$A$3,'Core Indicators'!IK23)</f>
        <v>5</v>
      </c>
      <c r="U23" s="232">
        <f>_xlfn.DAYS(About!$A$3,'Core Indicators'!IS23)</f>
        <v>5</v>
      </c>
      <c r="V23" s="232">
        <f t="shared" si="0"/>
        <v>0.5</v>
      </c>
    </row>
    <row r="24" spans="1:22" x14ac:dyDescent="0.35">
      <c r="A24" s="231" t="str">
        <f>Lists!C:C</f>
        <v>COL002</v>
      </c>
      <c r="B24" s="232">
        <f>_xlfn.DAYS(About!$A$3,'Core Indicators'!U24)</f>
        <v>0</v>
      </c>
      <c r="C24" s="232">
        <f>_xlfn.DAYS(About!$A$3,'Core Indicators'!AC24)</f>
        <v>0</v>
      </c>
      <c r="D24" s="232">
        <f>_xlfn.DAYS(About!$A$3,'Core Indicators'!AK24)</f>
        <v>0</v>
      </c>
      <c r="E24" s="232">
        <f>_xlfn.DAYS(About!$A$3,'Core Indicators'!AS24)</f>
        <v>0</v>
      </c>
      <c r="F24" s="232">
        <f>_xlfn.DAYS(About!$A$3,'Core Indicators'!BQ24)</f>
        <v>0</v>
      </c>
      <c r="G24" s="232">
        <f>_xlfn.DAYS(About!$A$3,'Core Indicators'!DM24)</f>
        <v>0</v>
      </c>
      <c r="H24" s="232">
        <f>_xlfn.DAYS(About!$A$3,'Core Indicators'!DU24)</f>
        <v>0</v>
      </c>
      <c r="I24" s="232">
        <f>_xlfn.DAYS(About!$A$3,'Core Indicators'!EC24)</f>
        <v>0</v>
      </c>
      <c r="J24" s="232">
        <f>_xlfn.DAYS(About!$A$3,'Core Indicators'!EK24)</f>
        <v>0</v>
      </c>
      <c r="K24" s="232">
        <f>_xlfn.DAYS(About!$A$3,'Core Indicators'!ES24)</f>
        <v>0</v>
      </c>
      <c r="L24" s="232">
        <f>_xlfn.DAYS(About!$A$3,'Core Indicators'!FI24)</f>
        <v>0</v>
      </c>
      <c r="M24" s="232">
        <f>_xlfn.DAYS(About!$A$3,'Core Indicators'!GG24)</f>
        <v>5</v>
      </c>
      <c r="N24" s="232">
        <f>_xlfn.DAYS(About!$A$3,'Core Indicators'!GO24)</f>
        <v>5</v>
      </c>
      <c r="O24" s="232">
        <f>_xlfn.DAYS(About!$A$3,'Core Indicators'!GW24)</f>
        <v>5</v>
      </c>
      <c r="P24" s="232">
        <f>_xlfn.DAYS(About!$A$3,'Core Indicators'!HE24)</f>
        <v>5</v>
      </c>
      <c r="Q24" s="232">
        <f>_xlfn.DAYS(About!$A$3,'Core Indicators'!HM24)</f>
        <v>5</v>
      </c>
      <c r="R24" s="232">
        <f>_xlfn.DAYS(About!$A$3,'Core Indicators'!HU24)</f>
        <v>5</v>
      </c>
      <c r="S24" s="232">
        <f>_xlfn.DAYS(About!$A$3,'Core Indicators'!IC24)</f>
        <v>5</v>
      </c>
      <c r="T24" s="232">
        <f>_xlfn.DAYS(About!$A$3,'Core Indicators'!IK24)</f>
        <v>5</v>
      </c>
      <c r="U24" s="232">
        <f>_xlfn.DAYS(About!$A$3,'Core Indicators'!IS24)</f>
        <v>5</v>
      </c>
      <c r="V24" s="232">
        <f t="shared" si="0"/>
        <v>0.5</v>
      </c>
    </row>
    <row r="25" spans="1:22" x14ac:dyDescent="0.35">
      <c r="A25" s="231" t="str">
        <f>Lists!C:C</f>
        <v>CRI002</v>
      </c>
      <c r="B25" s="232">
        <f>_xlfn.DAYS(About!$A$3,'Core Indicators'!U25)</f>
        <v>31</v>
      </c>
      <c r="C25" s="232">
        <f>_xlfn.DAYS(About!$A$3,'Core Indicators'!AC25)</f>
        <v>31</v>
      </c>
      <c r="D25" s="232">
        <f>_xlfn.DAYS(About!$A$3,'Core Indicators'!AK25)</f>
        <v>31</v>
      </c>
      <c r="E25" s="232">
        <f>_xlfn.DAYS(About!$A$3,'Core Indicators'!AS25)</f>
        <v>31</v>
      </c>
      <c r="F25" s="232">
        <f>_xlfn.DAYS(About!$A$3,'Core Indicators'!BQ25)</f>
        <v>31</v>
      </c>
      <c r="G25" s="232">
        <f>_xlfn.DAYS(About!$A$3,'Core Indicators'!DM25)</f>
        <v>31</v>
      </c>
      <c r="H25" s="232">
        <f>_xlfn.DAYS(About!$A$3,'Core Indicators'!DU25)</f>
        <v>31</v>
      </c>
      <c r="I25" s="232">
        <f>_xlfn.DAYS(About!$A$3,'Core Indicators'!EC25)</f>
        <v>31</v>
      </c>
      <c r="J25" s="232">
        <f>_xlfn.DAYS(About!$A$3,'Core Indicators'!EK25)</f>
        <v>31</v>
      </c>
      <c r="K25" s="232">
        <f>_xlfn.DAYS(About!$A$3,'Core Indicators'!ES25)</f>
        <v>31</v>
      </c>
      <c r="L25" s="232">
        <f>_xlfn.DAYS(About!$A$3,'Core Indicators'!FI25)</f>
        <v>31</v>
      </c>
      <c r="M25" s="232">
        <f>_xlfn.DAYS(About!$A$3,'Core Indicators'!GG25)</f>
        <v>5</v>
      </c>
      <c r="N25" s="232">
        <f>_xlfn.DAYS(About!$A$3,'Core Indicators'!GO25)</f>
        <v>5</v>
      </c>
      <c r="O25" s="232">
        <f>_xlfn.DAYS(About!$A$3,'Core Indicators'!GW25)</f>
        <v>5</v>
      </c>
      <c r="P25" s="232">
        <f>_xlfn.DAYS(About!$A$3,'Core Indicators'!HE25)</f>
        <v>5</v>
      </c>
      <c r="Q25" s="232">
        <f>_xlfn.DAYS(About!$A$3,'Core Indicators'!HM25)</f>
        <v>5</v>
      </c>
      <c r="R25" s="232">
        <f>_xlfn.DAYS(About!$A$3,'Core Indicators'!HU25)</f>
        <v>5</v>
      </c>
      <c r="S25" s="232">
        <f>_xlfn.DAYS(About!$A$3,'Core Indicators'!IC25)</f>
        <v>5</v>
      </c>
      <c r="T25" s="232">
        <f>_xlfn.DAYS(About!$A$3,'Core Indicators'!IK25)</f>
        <v>5</v>
      </c>
      <c r="U25" s="232">
        <f>_xlfn.DAYS(About!$A$3,'Core Indicators'!IS25)</f>
        <v>5</v>
      </c>
      <c r="V25" s="232">
        <f t="shared" si="0"/>
        <v>28.4</v>
      </c>
    </row>
    <row r="26" spans="1:22" x14ac:dyDescent="0.35">
      <c r="A26" s="231" t="str">
        <f>Lists!C:C</f>
        <v>DJI001</v>
      </c>
      <c r="B26" s="232">
        <f>_xlfn.DAYS(About!$A$3,'Core Indicators'!U26)</f>
        <v>0</v>
      </c>
      <c r="C26" s="232">
        <f>_xlfn.DAYS(About!$A$3,'Core Indicators'!AC26)</f>
        <v>0</v>
      </c>
      <c r="D26" s="232">
        <f>_xlfn.DAYS(About!$A$3,'Core Indicators'!AK26)</f>
        <v>0</v>
      </c>
      <c r="E26" s="232">
        <f>_xlfn.DAYS(About!$A$3,'Core Indicators'!AS26)</f>
        <v>0</v>
      </c>
      <c r="F26" s="232">
        <f>_xlfn.DAYS(About!$A$3,'Core Indicators'!BQ26)</f>
        <v>61</v>
      </c>
      <c r="G26" s="232">
        <f>_xlfn.DAYS(About!$A$3,'Core Indicators'!DM26)</f>
        <v>0</v>
      </c>
      <c r="H26" s="232">
        <f>_xlfn.DAYS(About!$A$3,'Core Indicators'!DU26)</f>
        <v>0</v>
      </c>
      <c r="I26" s="232">
        <f>_xlfn.DAYS(About!$A$3,'Core Indicators'!EC26)</f>
        <v>0</v>
      </c>
      <c r="J26" s="232">
        <f>_xlfn.DAYS(About!$A$3,'Core Indicators'!EK26)</f>
        <v>0</v>
      </c>
      <c r="K26" s="232">
        <f>_xlfn.DAYS(About!$A$3,'Core Indicators'!ES26)</f>
        <v>0</v>
      </c>
      <c r="L26" s="232">
        <f>_xlfn.DAYS(About!$A$3,'Core Indicators'!FI26)</f>
        <v>0</v>
      </c>
      <c r="M26" s="232">
        <f>_xlfn.DAYS(About!$A$3,'Core Indicators'!GG26)</f>
        <v>10</v>
      </c>
      <c r="N26" s="232">
        <f>_xlfn.DAYS(About!$A$3,'Core Indicators'!GO26)</f>
        <v>10</v>
      </c>
      <c r="O26" s="232">
        <f>_xlfn.DAYS(About!$A$3,'Core Indicators'!GW26)</f>
        <v>10</v>
      </c>
      <c r="P26" s="232">
        <f>_xlfn.DAYS(About!$A$3,'Core Indicators'!HE26)</f>
        <v>10</v>
      </c>
      <c r="Q26" s="232">
        <f>_xlfn.DAYS(About!$A$3,'Core Indicators'!HM26)</f>
        <v>10</v>
      </c>
      <c r="R26" s="232">
        <f>_xlfn.DAYS(About!$A$3,'Core Indicators'!HU26)</f>
        <v>10</v>
      </c>
      <c r="S26" s="232">
        <f>_xlfn.DAYS(About!$A$3,'Core Indicators'!IC26)</f>
        <v>10</v>
      </c>
      <c r="T26" s="232">
        <f>_xlfn.DAYS(About!$A$3,'Core Indicators'!IK26)</f>
        <v>10</v>
      </c>
      <c r="U26" s="232">
        <f>_xlfn.DAYS(About!$A$3,'Core Indicators'!IS26)</f>
        <v>10</v>
      </c>
      <c r="V26" s="232">
        <f t="shared" si="0"/>
        <v>7.1</v>
      </c>
    </row>
    <row r="27" spans="1:22" x14ac:dyDescent="0.35">
      <c r="A27" s="231" t="str">
        <f>Lists!C:C</f>
        <v>DJI002</v>
      </c>
      <c r="B27" s="232">
        <f>_xlfn.DAYS(About!$A$3,'Core Indicators'!U27)</f>
        <v>0</v>
      </c>
      <c r="C27" s="232">
        <f>_xlfn.DAYS(About!$A$3,'Core Indicators'!AC27)</f>
        <v>0</v>
      </c>
      <c r="D27" s="232">
        <f>_xlfn.DAYS(About!$A$3,'Core Indicators'!AK27)</f>
        <v>0</v>
      </c>
      <c r="E27" s="232">
        <f>_xlfn.DAYS(About!$A$3,'Core Indicators'!AS27)</f>
        <v>0</v>
      </c>
      <c r="F27" s="232">
        <f>_xlfn.DAYS(About!$A$3,'Core Indicators'!BQ27)</f>
        <v>0</v>
      </c>
      <c r="G27" s="232">
        <f>_xlfn.DAYS(About!$A$3,'Core Indicators'!DM27)</f>
        <v>0</v>
      </c>
      <c r="H27" s="232">
        <f>_xlfn.DAYS(About!$A$3,'Core Indicators'!DU27)</f>
        <v>0</v>
      </c>
      <c r="I27" s="232">
        <f>_xlfn.DAYS(About!$A$3,'Core Indicators'!EC27)</f>
        <v>0</v>
      </c>
      <c r="J27" s="232">
        <f>_xlfn.DAYS(About!$A$3,'Core Indicators'!EK27)</f>
        <v>0</v>
      </c>
      <c r="K27" s="232">
        <f>_xlfn.DAYS(About!$A$3,'Core Indicators'!ES27)</f>
        <v>0</v>
      </c>
      <c r="L27" s="232">
        <f>_xlfn.DAYS(About!$A$3,'Core Indicators'!FI27)</f>
        <v>0</v>
      </c>
      <c r="M27" s="232">
        <f>_xlfn.DAYS(About!$A$3,'Core Indicators'!GG27)</f>
        <v>10</v>
      </c>
      <c r="N27" s="232">
        <f>_xlfn.DAYS(About!$A$3,'Core Indicators'!GO27)</f>
        <v>10</v>
      </c>
      <c r="O27" s="232">
        <f>_xlfn.DAYS(About!$A$3,'Core Indicators'!GW27)</f>
        <v>10</v>
      </c>
      <c r="P27" s="232">
        <f>_xlfn.DAYS(About!$A$3,'Core Indicators'!HE27)</f>
        <v>10</v>
      </c>
      <c r="Q27" s="232">
        <f>_xlfn.DAYS(About!$A$3,'Core Indicators'!HM27)</f>
        <v>10</v>
      </c>
      <c r="R27" s="232">
        <f>_xlfn.DAYS(About!$A$3,'Core Indicators'!HU27)</f>
        <v>10</v>
      </c>
      <c r="S27" s="232">
        <f>_xlfn.DAYS(About!$A$3,'Core Indicators'!IC27)</f>
        <v>10</v>
      </c>
      <c r="T27" s="232">
        <f>_xlfn.DAYS(About!$A$3,'Core Indicators'!IK27)</f>
        <v>10</v>
      </c>
      <c r="U27" s="232">
        <f>_xlfn.DAYS(About!$A$3,'Core Indicators'!IS27)</f>
        <v>10</v>
      </c>
      <c r="V27" s="232">
        <f t="shared" si="0"/>
        <v>1</v>
      </c>
    </row>
    <row r="28" spans="1:22" x14ac:dyDescent="0.35">
      <c r="A28" s="231" t="str">
        <f>Lists!C:C</f>
        <v>DJI003</v>
      </c>
      <c r="B28" s="232">
        <f>_xlfn.DAYS(About!$A$3,'Core Indicators'!U28)</f>
        <v>0</v>
      </c>
      <c r="C28" s="232">
        <f>_xlfn.DAYS(About!$A$3,'Core Indicators'!AC28)</f>
        <v>0</v>
      </c>
      <c r="D28" s="232">
        <f>_xlfn.DAYS(About!$A$3,'Core Indicators'!AK28)</f>
        <v>0</v>
      </c>
      <c r="E28" s="232">
        <f>_xlfn.DAYS(About!$A$3,'Core Indicators'!AS28)</f>
        <v>0</v>
      </c>
      <c r="F28" s="232">
        <f>_xlfn.DAYS(About!$A$3,'Core Indicators'!BQ28)</f>
        <v>61</v>
      </c>
      <c r="G28" s="232">
        <f>_xlfn.DAYS(About!$A$3,'Core Indicators'!DM28)</f>
        <v>0</v>
      </c>
      <c r="H28" s="232">
        <f>_xlfn.DAYS(About!$A$3,'Core Indicators'!DU28)</f>
        <v>0</v>
      </c>
      <c r="I28" s="232">
        <f>_xlfn.DAYS(About!$A$3,'Core Indicators'!EC28)</f>
        <v>0</v>
      </c>
      <c r="J28" s="232">
        <f>_xlfn.DAYS(About!$A$3,'Core Indicators'!EK28)</f>
        <v>0</v>
      </c>
      <c r="K28" s="232">
        <f>_xlfn.DAYS(About!$A$3,'Core Indicators'!ES28)</f>
        <v>0</v>
      </c>
      <c r="L28" s="232">
        <f>_xlfn.DAYS(About!$A$3,'Core Indicators'!FI28)</f>
        <v>0</v>
      </c>
      <c r="M28" s="232">
        <f>_xlfn.DAYS(About!$A$3,'Core Indicators'!GG28)</f>
        <v>10</v>
      </c>
      <c r="N28" s="232">
        <f>_xlfn.DAYS(About!$A$3,'Core Indicators'!GO28)</f>
        <v>10</v>
      </c>
      <c r="O28" s="232">
        <f>_xlfn.DAYS(About!$A$3,'Core Indicators'!GW28)</f>
        <v>10</v>
      </c>
      <c r="P28" s="232">
        <f>_xlfn.DAYS(About!$A$3,'Core Indicators'!HE28)</f>
        <v>10</v>
      </c>
      <c r="Q28" s="232">
        <f>_xlfn.DAYS(About!$A$3,'Core Indicators'!HM28)</f>
        <v>10</v>
      </c>
      <c r="R28" s="232">
        <f>_xlfn.DAYS(About!$A$3,'Core Indicators'!HU28)</f>
        <v>10</v>
      </c>
      <c r="S28" s="232">
        <f>_xlfn.DAYS(About!$A$3,'Core Indicators'!IC28)</f>
        <v>10</v>
      </c>
      <c r="T28" s="232">
        <f>_xlfn.DAYS(About!$A$3,'Core Indicators'!IK28)</f>
        <v>10</v>
      </c>
      <c r="U28" s="232">
        <f>_xlfn.DAYS(About!$A$3,'Core Indicators'!IS28)</f>
        <v>10</v>
      </c>
      <c r="V28" s="232">
        <f t="shared" si="0"/>
        <v>7.1</v>
      </c>
    </row>
    <row r="29" spans="1:22" x14ac:dyDescent="0.35">
      <c r="A29" s="231" t="str">
        <f>Lists!C:C</f>
        <v>DOM002</v>
      </c>
      <c r="B29" s="232">
        <f>_xlfn.DAYS(About!$A$3,'Core Indicators'!U29)</f>
        <v>0</v>
      </c>
      <c r="C29" s="232">
        <f>_xlfn.DAYS(About!$A$3,'Core Indicators'!AC29)</f>
        <v>0</v>
      </c>
      <c r="D29" s="232">
        <f>_xlfn.DAYS(About!$A$3,'Core Indicators'!AK29)</f>
        <v>0</v>
      </c>
      <c r="E29" s="232">
        <f>_xlfn.DAYS(About!$A$3,'Core Indicators'!AS29)</f>
        <v>0</v>
      </c>
      <c r="F29" s="232">
        <f>_xlfn.DAYS(About!$A$3,'Core Indicators'!BQ29)</f>
        <v>0</v>
      </c>
      <c r="G29" s="232">
        <f>_xlfn.DAYS(About!$A$3,'Core Indicators'!DM29)</f>
        <v>0</v>
      </c>
      <c r="H29" s="232">
        <f>_xlfn.DAYS(About!$A$3,'Core Indicators'!DU29)</f>
        <v>0</v>
      </c>
      <c r="I29" s="232">
        <f>_xlfn.DAYS(About!$A$3,'Core Indicators'!EC29)</f>
        <v>0</v>
      </c>
      <c r="J29" s="232">
        <f>_xlfn.DAYS(About!$A$3,'Core Indicators'!EK29)</f>
        <v>0</v>
      </c>
      <c r="K29" s="232">
        <f>_xlfn.DAYS(About!$A$3,'Core Indicators'!ES29)</f>
        <v>0</v>
      </c>
      <c r="L29" s="232">
        <f>_xlfn.DAYS(About!$A$3,'Core Indicators'!FI29)</f>
        <v>0</v>
      </c>
      <c r="M29" s="232">
        <f>_xlfn.DAYS(About!$A$3,'Core Indicators'!GG29)</f>
        <v>5</v>
      </c>
      <c r="N29" s="232">
        <f>_xlfn.DAYS(About!$A$3,'Core Indicators'!GO29)</f>
        <v>5</v>
      </c>
      <c r="O29" s="232">
        <f>_xlfn.DAYS(About!$A$3,'Core Indicators'!GW29)</f>
        <v>5</v>
      </c>
      <c r="P29" s="232">
        <f>_xlfn.DAYS(About!$A$3,'Core Indicators'!HE29)</f>
        <v>5</v>
      </c>
      <c r="Q29" s="232">
        <f>_xlfn.DAYS(About!$A$3,'Core Indicators'!HM29)</f>
        <v>5</v>
      </c>
      <c r="R29" s="232">
        <f>_xlfn.DAYS(About!$A$3,'Core Indicators'!HU29)</f>
        <v>5</v>
      </c>
      <c r="S29" s="232">
        <f>_xlfn.DAYS(About!$A$3,'Core Indicators'!IC29)</f>
        <v>5</v>
      </c>
      <c r="T29" s="232">
        <f>_xlfn.DAYS(About!$A$3,'Core Indicators'!IK29)</f>
        <v>5</v>
      </c>
      <c r="U29" s="232">
        <f>_xlfn.DAYS(About!$A$3,'Core Indicators'!IS29)</f>
        <v>5</v>
      </c>
      <c r="V29" s="232">
        <f t="shared" si="0"/>
        <v>0.5</v>
      </c>
    </row>
    <row r="30" spans="1:22" x14ac:dyDescent="0.35">
      <c r="A30" s="231" t="str">
        <f>Lists!C:C</f>
        <v>DZA002</v>
      </c>
      <c r="B30" s="232">
        <f>_xlfn.DAYS(About!$A$3,'Core Indicators'!U30)</f>
        <v>6</v>
      </c>
      <c r="C30" s="232">
        <f>_xlfn.DAYS(About!$A$3,'Core Indicators'!AC30)</f>
        <v>6</v>
      </c>
      <c r="D30" s="232">
        <f>_xlfn.DAYS(About!$A$3,'Core Indicators'!AK30)</f>
        <v>6</v>
      </c>
      <c r="E30" s="232">
        <f>_xlfn.DAYS(About!$A$3,'Core Indicators'!AS30)</f>
        <v>6</v>
      </c>
      <c r="F30" s="232">
        <f>_xlfn.DAYS(About!$A$3,'Core Indicators'!BQ30)</f>
        <v>6</v>
      </c>
      <c r="G30" s="232">
        <f>_xlfn.DAYS(About!$A$3,'Core Indicators'!DM30)</f>
        <v>6</v>
      </c>
      <c r="H30" s="232">
        <f>_xlfn.DAYS(About!$A$3,'Core Indicators'!DU30)</f>
        <v>6</v>
      </c>
      <c r="I30" s="232">
        <f>_xlfn.DAYS(About!$A$3,'Core Indicators'!EC30)</f>
        <v>6</v>
      </c>
      <c r="J30" s="232">
        <f>_xlfn.DAYS(About!$A$3,'Core Indicators'!EK30)</f>
        <v>6</v>
      </c>
      <c r="K30" s="232">
        <f>_xlfn.DAYS(About!$A$3,'Core Indicators'!ES30)</f>
        <v>6</v>
      </c>
      <c r="L30" s="232">
        <f>_xlfn.DAYS(About!$A$3,'Core Indicators'!FI30)</f>
        <v>6</v>
      </c>
      <c r="M30" s="232">
        <f>_xlfn.DAYS(About!$A$3,'Core Indicators'!GG30)</f>
        <v>13</v>
      </c>
      <c r="N30" s="232">
        <f>_xlfn.DAYS(About!$A$3,'Core Indicators'!GO30)</f>
        <v>13</v>
      </c>
      <c r="O30" s="232">
        <f>_xlfn.DAYS(About!$A$3,'Core Indicators'!GW30)</f>
        <v>13</v>
      </c>
      <c r="P30" s="232">
        <f>_xlfn.DAYS(About!$A$3,'Core Indicators'!HE30)</f>
        <v>13</v>
      </c>
      <c r="Q30" s="232">
        <f>_xlfn.DAYS(About!$A$3,'Core Indicators'!HM30)</f>
        <v>13</v>
      </c>
      <c r="R30" s="232">
        <f>_xlfn.DAYS(About!$A$3,'Core Indicators'!HU30)</f>
        <v>13</v>
      </c>
      <c r="S30" s="232">
        <f>_xlfn.DAYS(About!$A$3,'Core Indicators'!IC30)</f>
        <v>13</v>
      </c>
      <c r="T30" s="232">
        <f>_xlfn.DAYS(About!$A$3,'Core Indicators'!IK30)</f>
        <v>13</v>
      </c>
      <c r="U30" s="232">
        <f>_xlfn.DAYS(About!$A$3,'Core Indicators'!IS30)</f>
        <v>13</v>
      </c>
      <c r="V30" s="232">
        <f t="shared" si="0"/>
        <v>6.7</v>
      </c>
    </row>
    <row r="31" spans="1:22" x14ac:dyDescent="0.35">
      <c r="A31" s="231" t="str">
        <f>Lists!C:C</f>
        <v>DZA003</v>
      </c>
      <c r="B31" s="232">
        <f>_xlfn.DAYS(About!$A$3,'Core Indicators'!U31)</f>
        <v>6</v>
      </c>
      <c r="C31" s="232">
        <f>_xlfn.DAYS(About!$A$3,'Core Indicators'!AC31)</f>
        <v>6</v>
      </c>
      <c r="D31" s="232">
        <f>_xlfn.DAYS(About!$A$3,'Core Indicators'!AK31)</f>
        <v>6</v>
      </c>
      <c r="E31" s="232">
        <f>_xlfn.DAYS(About!$A$3,'Core Indicators'!AS31)</f>
        <v>6</v>
      </c>
      <c r="F31" s="232">
        <f>_xlfn.DAYS(About!$A$3,'Core Indicators'!BQ31)</f>
        <v>6</v>
      </c>
      <c r="G31" s="232">
        <f>_xlfn.DAYS(About!$A$3,'Core Indicators'!DM31)</f>
        <v>6</v>
      </c>
      <c r="H31" s="232">
        <f>_xlfn.DAYS(About!$A$3,'Core Indicators'!DU31)</f>
        <v>6</v>
      </c>
      <c r="I31" s="232">
        <f>_xlfn.DAYS(About!$A$3,'Core Indicators'!EC31)</f>
        <v>6</v>
      </c>
      <c r="J31" s="232">
        <f>_xlfn.DAYS(About!$A$3,'Core Indicators'!EK31)</f>
        <v>6</v>
      </c>
      <c r="K31" s="232">
        <f>_xlfn.DAYS(About!$A$3,'Core Indicators'!ES31)</f>
        <v>6</v>
      </c>
      <c r="L31" s="232">
        <f>_xlfn.DAYS(About!$A$3,'Core Indicators'!FI31)</f>
        <v>6</v>
      </c>
      <c r="M31" s="232">
        <f>_xlfn.DAYS(About!$A$3,'Core Indicators'!GG31)</f>
        <v>13</v>
      </c>
      <c r="N31" s="232">
        <f>_xlfn.DAYS(About!$A$3,'Core Indicators'!GO31)</f>
        <v>13</v>
      </c>
      <c r="O31" s="232">
        <f>_xlfn.DAYS(About!$A$3,'Core Indicators'!GW31)</f>
        <v>13</v>
      </c>
      <c r="P31" s="232">
        <f>_xlfn.DAYS(About!$A$3,'Core Indicators'!HE31)</f>
        <v>13</v>
      </c>
      <c r="Q31" s="232">
        <f>_xlfn.DAYS(About!$A$3,'Core Indicators'!HM31)</f>
        <v>13</v>
      </c>
      <c r="R31" s="232">
        <f>_xlfn.DAYS(About!$A$3,'Core Indicators'!HU31)</f>
        <v>13</v>
      </c>
      <c r="S31" s="232">
        <f>_xlfn.DAYS(About!$A$3,'Core Indicators'!IC31)</f>
        <v>13</v>
      </c>
      <c r="T31" s="232">
        <f>_xlfn.DAYS(About!$A$3,'Core Indicators'!IK31)</f>
        <v>13</v>
      </c>
      <c r="U31" s="232">
        <f>_xlfn.DAYS(About!$A$3,'Core Indicators'!IS31)</f>
        <v>13</v>
      </c>
      <c r="V31" s="232">
        <f t="shared" si="0"/>
        <v>6.7</v>
      </c>
    </row>
    <row r="32" spans="1:22" x14ac:dyDescent="0.35">
      <c r="A32" s="231" t="str">
        <f>Lists!C:C</f>
        <v>DZA004</v>
      </c>
      <c r="B32" s="232">
        <f>_xlfn.DAYS(About!$A$3,'Core Indicators'!U32)</f>
        <v>6</v>
      </c>
      <c r="C32" s="232">
        <f>_xlfn.DAYS(About!$A$3,'Core Indicators'!AC32)</f>
        <v>6</v>
      </c>
      <c r="D32" s="232">
        <f>_xlfn.DAYS(About!$A$3,'Core Indicators'!AK32)</f>
        <v>6</v>
      </c>
      <c r="E32" s="232">
        <f>_xlfn.DAYS(About!$A$3,'Core Indicators'!AS32)</f>
        <v>6</v>
      </c>
      <c r="F32" s="232">
        <f>_xlfn.DAYS(About!$A$3,'Core Indicators'!BQ32)</f>
        <v>6</v>
      </c>
      <c r="G32" s="232">
        <f>_xlfn.DAYS(About!$A$3,'Core Indicators'!DM32)</f>
        <v>6</v>
      </c>
      <c r="H32" s="232">
        <f>_xlfn.DAYS(About!$A$3,'Core Indicators'!DU32)</f>
        <v>6</v>
      </c>
      <c r="I32" s="232">
        <f>_xlfn.DAYS(About!$A$3,'Core Indicators'!EC32)</f>
        <v>6</v>
      </c>
      <c r="J32" s="232">
        <f>_xlfn.DAYS(About!$A$3,'Core Indicators'!EK32)</f>
        <v>6</v>
      </c>
      <c r="K32" s="232">
        <f>_xlfn.DAYS(About!$A$3,'Core Indicators'!ES32)</f>
        <v>6</v>
      </c>
      <c r="L32" s="232">
        <f>_xlfn.DAYS(About!$A$3,'Core Indicators'!FI32)</f>
        <v>6</v>
      </c>
      <c r="M32" s="232">
        <f>_xlfn.DAYS(About!$A$3,'Core Indicators'!GG32)</f>
        <v>13</v>
      </c>
      <c r="N32" s="232">
        <f>_xlfn.DAYS(About!$A$3,'Core Indicators'!GO32)</f>
        <v>13</v>
      </c>
      <c r="O32" s="232">
        <f>_xlfn.DAYS(About!$A$3,'Core Indicators'!GW32)</f>
        <v>13</v>
      </c>
      <c r="P32" s="232">
        <f>_xlfn.DAYS(About!$A$3,'Core Indicators'!HE32)</f>
        <v>13</v>
      </c>
      <c r="Q32" s="232">
        <f>_xlfn.DAYS(About!$A$3,'Core Indicators'!HM32)</f>
        <v>13</v>
      </c>
      <c r="R32" s="232">
        <f>_xlfn.DAYS(About!$A$3,'Core Indicators'!HU32)</f>
        <v>13</v>
      </c>
      <c r="S32" s="232">
        <f>_xlfn.DAYS(About!$A$3,'Core Indicators'!IC32)</f>
        <v>13</v>
      </c>
      <c r="T32" s="232">
        <f>_xlfn.DAYS(About!$A$3,'Core Indicators'!IK32)</f>
        <v>13</v>
      </c>
      <c r="U32" s="232">
        <f>_xlfn.DAYS(About!$A$3,'Core Indicators'!IS32)</f>
        <v>13</v>
      </c>
      <c r="V32" s="232">
        <f t="shared" si="0"/>
        <v>6.7</v>
      </c>
    </row>
    <row r="33" spans="1:22" x14ac:dyDescent="0.35">
      <c r="A33" s="231" t="str">
        <f>Lists!C:C</f>
        <v>ECU001</v>
      </c>
      <c r="B33" s="232">
        <f>_xlfn.DAYS(About!$A$3,'Core Indicators'!U33)</f>
        <v>0</v>
      </c>
      <c r="C33" s="232">
        <f>_xlfn.DAYS(About!$A$3,'Core Indicators'!AC33)</f>
        <v>0</v>
      </c>
      <c r="D33" s="232">
        <f>_xlfn.DAYS(About!$A$3,'Core Indicators'!AK33)</f>
        <v>0</v>
      </c>
      <c r="E33" s="232">
        <f>_xlfn.DAYS(About!$A$3,'Core Indicators'!AS33)</f>
        <v>0</v>
      </c>
      <c r="F33" s="232">
        <f>_xlfn.DAYS(About!$A$3,'Core Indicators'!BQ33)</f>
        <v>0</v>
      </c>
      <c r="G33" s="232">
        <f>_xlfn.DAYS(About!$A$3,'Core Indicators'!DM33)</f>
        <v>0</v>
      </c>
      <c r="H33" s="232">
        <f>_xlfn.DAYS(About!$A$3,'Core Indicators'!DU33)</f>
        <v>0</v>
      </c>
      <c r="I33" s="232">
        <f>_xlfn.DAYS(About!$A$3,'Core Indicators'!EC33)</f>
        <v>0</v>
      </c>
      <c r="J33" s="232">
        <f>_xlfn.DAYS(About!$A$3,'Core Indicators'!EK33)</f>
        <v>0</v>
      </c>
      <c r="K33" s="232">
        <f>_xlfn.DAYS(About!$A$3,'Core Indicators'!ES33)</f>
        <v>0</v>
      </c>
      <c r="L33" s="232">
        <f>_xlfn.DAYS(About!$A$3,'Core Indicators'!FI33)</f>
        <v>0</v>
      </c>
      <c r="M33" s="232">
        <f>_xlfn.DAYS(About!$A$3,'Core Indicators'!GG33)</f>
        <v>5</v>
      </c>
      <c r="N33" s="232">
        <f>_xlfn.DAYS(About!$A$3,'Core Indicators'!GO33)</f>
        <v>5</v>
      </c>
      <c r="O33" s="232">
        <f>_xlfn.DAYS(About!$A$3,'Core Indicators'!GW33)</f>
        <v>5</v>
      </c>
      <c r="P33" s="232">
        <f>_xlfn.DAYS(About!$A$3,'Core Indicators'!HE33)</f>
        <v>5</v>
      </c>
      <c r="Q33" s="232">
        <f>_xlfn.DAYS(About!$A$3,'Core Indicators'!HM33)</f>
        <v>5</v>
      </c>
      <c r="R33" s="232">
        <f>_xlfn.DAYS(About!$A$3,'Core Indicators'!HU33)</f>
        <v>5</v>
      </c>
      <c r="S33" s="232">
        <f>_xlfn.DAYS(About!$A$3,'Core Indicators'!IC33)</f>
        <v>5</v>
      </c>
      <c r="T33" s="232">
        <f>_xlfn.DAYS(About!$A$3,'Core Indicators'!IK33)</f>
        <v>5</v>
      </c>
      <c r="U33" s="232">
        <f>_xlfn.DAYS(About!$A$3,'Core Indicators'!IS33)</f>
        <v>5</v>
      </c>
      <c r="V33" s="232">
        <f t="shared" si="0"/>
        <v>0.5</v>
      </c>
    </row>
    <row r="34" spans="1:22" x14ac:dyDescent="0.35">
      <c r="A34" s="231" t="str">
        <f>Lists!C:C</f>
        <v>ECU002</v>
      </c>
      <c r="B34" s="232">
        <f>_xlfn.DAYS(About!$A$3,'Core Indicators'!U34)</f>
        <v>0</v>
      </c>
      <c r="C34" s="232">
        <f>_xlfn.DAYS(About!$A$3,'Core Indicators'!AC34)</f>
        <v>0</v>
      </c>
      <c r="D34" s="232">
        <f>_xlfn.DAYS(About!$A$3,'Core Indicators'!AK34)</f>
        <v>0</v>
      </c>
      <c r="E34" s="232">
        <f>_xlfn.DAYS(About!$A$3,'Core Indicators'!AS34)</f>
        <v>0</v>
      </c>
      <c r="F34" s="232">
        <f>_xlfn.DAYS(About!$A$3,'Core Indicators'!BQ34)</f>
        <v>0</v>
      </c>
      <c r="G34" s="232">
        <f>_xlfn.DAYS(About!$A$3,'Core Indicators'!DM34)</f>
        <v>0</v>
      </c>
      <c r="H34" s="232">
        <f>_xlfn.DAYS(About!$A$3,'Core Indicators'!DU34)</f>
        <v>0</v>
      </c>
      <c r="I34" s="232">
        <f>_xlfn.DAYS(About!$A$3,'Core Indicators'!EC34)</f>
        <v>0</v>
      </c>
      <c r="J34" s="232">
        <f>_xlfn.DAYS(About!$A$3,'Core Indicators'!EK34)</f>
        <v>0</v>
      </c>
      <c r="K34" s="232">
        <f>_xlfn.DAYS(About!$A$3,'Core Indicators'!ES34)</f>
        <v>0</v>
      </c>
      <c r="L34" s="232">
        <f>_xlfn.DAYS(About!$A$3,'Core Indicators'!FI34)</f>
        <v>0</v>
      </c>
      <c r="M34" s="232">
        <f>_xlfn.DAYS(About!$A$3,'Core Indicators'!GG34)</f>
        <v>5</v>
      </c>
      <c r="N34" s="232">
        <f>_xlfn.DAYS(About!$A$3,'Core Indicators'!GO34)</f>
        <v>5</v>
      </c>
      <c r="O34" s="232">
        <f>_xlfn.DAYS(About!$A$3,'Core Indicators'!GW34)</f>
        <v>5</v>
      </c>
      <c r="P34" s="232">
        <f>_xlfn.DAYS(About!$A$3,'Core Indicators'!HE34)</f>
        <v>5</v>
      </c>
      <c r="Q34" s="232">
        <f>_xlfn.DAYS(About!$A$3,'Core Indicators'!HM34)</f>
        <v>5</v>
      </c>
      <c r="R34" s="232">
        <f>_xlfn.DAYS(About!$A$3,'Core Indicators'!HU34)</f>
        <v>5</v>
      </c>
      <c r="S34" s="232">
        <f>_xlfn.DAYS(About!$A$3,'Core Indicators'!IC34)</f>
        <v>5</v>
      </c>
      <c r="T34" s="232">
        <f>_xlfn.DAYS(About!$A$3,'Core Indicators'!IK34)</f>
        <v>5</v>
      </c>
      <c r="U34" s="232">
        <f>_xlfn.DAYS(About!$A$3,'Core Indicators'!IS34)</f>
        <v>5</v>
      </c>
      <c r="V34" s="232">
        <f t="shared" si="0"/>
        <v>0.5</v>
      </c>
    </row>
    <row r="35" spans="1:22" x14ac:dyDescent="0.35">
      <c r="A35" s="231" t="str">
        <f>Lists!C:C</f>
        <v>ECU003</v>
      </c>
      <c r="B35" s="232">
        <f>_xlfn.DAYS(About!$A$3,'Core Indicators'!U35)</f>
        <v>0</v>
      </c>
      <c r="C35" s="232">
        <f>_xlfn.DAYS(About!$A$3,'Core Indicators'!AC35)</f>
        <v>0</v>
      </c>
      <c r="D35" s="232">
        <f>_xlfn.DAYS(About!$A$3,'Core Indicators'!AK35)</f>
        <v>0</v>
      </c>
      <c r="E35" s="232">
        <f>_xlfn.DAYS(About!$A$3,'Core Indicators'!AS35)</f>
        <v>0</v>
      </c>
      <c r="F35" s="232">
        <f>_xlfn.DAYS(About!$A$3,'Core Indicators'!BQ35)</f>
        <v>0</v>
      </c>
      <c r="G35" s="232">
        <f>_xlfn.DAYS(About!$A$3,'Core Indicators'!DM35)</f>
        <v>0</v>
      </c>
      <c r="H35" s="232">
        <f>_xlfn.DAYS(About!$A$3,'Core Indicators'!DU35)</f>
        <v>0</v>
      </c>
      <c r="I35" s="232">
        <f>_xlfn.DAYS(About!$A$3,'Core Indicators'!EC35)</f>
        <v>0</v>
      </c>
      <c r="J35" s="232">
        <f>_xlfn.DAYS(About!$A$3,'Core Indicators'!EK35)</f>
        <v>0</v>
      </c>
      <c r="K35" s="232">
        <f>_xlfn.DAYS(About!$A$3,'Core Indicators'!ES35)</f>
        <v>0</v>
      </c>
      <c r="L35" s="232">
        <f>_xlfn.DAYS(About!$A$3,'Core Indicators'!FI35)</f>
        <v>0</v>
      </c>
      <c r="M35" s="232">
        <f>_xlfn.DAYS(About!$A$3,'Core Indicators'!GG35)</f>
        <v>5</v>
      </c>
      <c r="N35" s="232">
        <f>_xlfn.DAYS(About!$A$3,'Core Indicators'!GO35)</f>
        <v>5</v>
      </c>
      <c r="O35" s="232">
        <f>_xlfn.DAYS(About!$A$3,'Core Indicators'!GW35)</f>
        <v>5</v>
      </c>
      <c r="P35" s="232">
        <f>_xlfn.DAYS(About!$A$3,'Core Indicators'!HE35)</f>
        <v>5</v>
      </c>
      <c r="Q35" s="232">
        <f>_xlfn.DAYS(About!$A$3,'Core Indicators'!HM35)</f>
        <v>5</v>
      </c>
      <c r="R35" s="232">
        <f>_xlfn.DAYS(About!$A$3,'Core Indicators'!HU35)</f>
        <v>5</v>
      </c>
      <c r="S35" s="232">
        <f>_xlfn.DAYS(About!$A$3,'Core Indicators'!IC35)</f>
        <v>5</v>
      </c>
      <c r="T35" s="232">
        <f>_xlfn.DAYS(About!$A$3,'Core Indicators'!IK35)</f>
        <v>5</v>
      </c>
      <c r="U35" s="232">
        <f>_xlfn.DAYS(About!$A$3,'Core Indicators'!IS35)</f>
        <v>5</v>
      </c>
      <c r="V35" s="232">
        <f t="shared" ref="V35:V66" si="1">AVERAGE(D35:M35)</f>
        <v>0.5</v>
      </c>
    </row>
    <row r="36" spans="1:22" x14ac:dyDescent="0.35">
      <c r="A36" s="231" t="str">
        <f>Lists!C:C</f>
        <v>ECU004</v>
      </c>
      <c r="B36" s="232">
        <f>_xlfn.DAYS(About!$A$3,'Core Indicators'!U36)</f>
        <v>0</v>
      </c>
      <c r="C36" s="232">
        <f>_xlfn.DAYS(About!$A$3,'Core Indicators'!AC36)</f>
        <v>0</v>
      </c>
      <c r="D36" s="232">
        <f>_xlfn.DAYS(About!$A$3,'Core Indicators'!AK36)</f>
        <v>0</v>
      </c>
      <c r="E36" s="232">
        <f>_xlfn.DAYS(About!$A$3,'Core Indicators'!AS36)</f>
        <v>0</v>
      </c>
      <c r="F36" s="232">
        <f>_xlfn.DAYS(About!$A$3,'Core Indicators'!BQ36)</f>
        <v>0</v>
      </c>
      <c r="G36" s="232">
        <f>_xlfn.DAYS(About!$A$3,'Core Indicators'!DM36)</f>
        <v>0</v>
      </c>
      <c r="H36" s="232">
        <f>_xlfn.DAYS(About!$A$3,'Core Indicators'!DU36)</f>
        <v>0</v>
      </c>
      <c r="I36" s="232">
        <f>_xlfn.DAYS(About!$A$3,'Core Indicators'!EC36)</f>
        <v>0</v>
      </c>
      <c r="J36" s="232">
        <f>_xlfn.DAYS(About!$A$3,'Core Indicators'!EK36)</f>
        <v>0</v>
      </c>
      <c r="K36" s="232">
        <f>_xlfn.DAYS(About!$A$3,'Core Indicators'!ES36)</f>
        <v>0</v>
      </c>
      <c r="L36" s="232">
        <f>_xlfn.DAYS(About!$A$3,'Core Indicators'!FI36)</f>
        <v>0</v>
      </c>
      <c r="M36" s="232">
        <f>_xlfn.DAYS(About!$A$3,'Core Indicators'!GG36)</f>
        <v>5</v>
      </c>
      <c r="N36" s="232">
        <f>_xlfn.DAYS(About!$A$3,'Core Indicators'!GO36)</f>
        <v>5</v>
      </c>
      <c r="O36" s="232">
        <f>_xlfn.DAYS(About!$A$3,'Core Indicators'!GW36)</f>
        <v>5</v>
      </c>
      <c r="P36" s="232">
        <f>_xlfn.DAYS(About!$A$3,'Core Indicators'!HE36)</f>
        <v>5</v>
      </c>
      <c r="Q36" s="232">
        <f>_xlfn.DAYS(About!$A$3,'Core Indicators'!HM36)</f>
        <v>5</v>
      </c>
      <c r="R36" s="232">
        <f>_xlfn.DAYS(About!$A$3,'Core Indicators'!HU36)</f>
        <v>5</v>
      </c>
      <c r="S36" s="232">
        <f>_xlfn.DAYS(About!$A$3,'Core Indicators'!IC36)</f>
        <v>5</v>
      </c>
      <c r="T36" s="232">
        <f>_xlfn.DAYS(About!$A$3,'Core Indicators'!IK36)</f>
        <v>5</v>
      </c>
      <c r="U36" s="232">
        <f>_xlfn.DAYS(About!$A$3,'Core Indicators'!IS36)</f>
        <v>5</v>
      </c>
      <c r="V36" s="232">
        <f t="shared" si="1"/>
        <v>0.5</v>
      </c>
    </row>
    <row r="37" spans="1:22" x14ac:dyDescent="0.35">
      <c r="A37" s="231" t="str">
        <f>Lists!C:C</f>
        <v>EGY004</v>
      </c>
      <c r="B37" s="232">
        <f>_xlfn.DAYS(About!$A$3,'Core Indicators'!U37)</f>
        <v>6</v>
      </c>
      <c r="C37" s="232">
        <f>_xlfn.DAYS(About!$A$3,'Core Indicators'!AC37)</f>
        <v>6</v>
      </c>
      <c r="D37" s="232">
        <f>_xlfn.DAYS(About!$A$3,'Core Indicators'!AK37)</f>
        <v>6</v>
      </c>
      <c r="E37" s="232">
        <f>_xlfn.DAYS(About!$A$3,'Core Indicators'!AS37)</f>
        <v>6</v>
      </c>
      <c r="F37" s="232">
        <f>_xlfn.DAYS(About!$A$3,'Core Indicators'!BQ37)</f>
        <v>6</v>
      </c>
      <c r="G37" s="232">
        <f>_xlfn.DAYS(About!$A$3,'Core Indicators'!DM37)</f>
        <v>6</v>
      </c>
      <c r="H37" s="232">
        <f>_xlfn.DAYS(About!$A$3,'Core Indicators'!DU37)</f>
        <v>6</v>
      </c>
      <c r="I37" s="232">
        <f>_xlfn.DAYS(About!$A$3,'Core Indicators'!EC37)</f>
        <v>6</v>
      </c>
      <c r="J37" s="232">
        <f>_xlfn.DAYS(About!$A$3,'Core Indicators'!EK37)</f>
        <v>6</v>
      </c>
      <c r="K37" s="232">
        <f>_xlfn.DAYS(About!$A$3,'Core Indicators'!ES37)</f>
        <v>6</v>
      </c>
      <c r="L37" s="232">
        <f>_xlfn.DAYS(About!$A$3,'Core Indicators'!FI37)</f>
        <v>6</v>
      </c>
      <c r="M37" s="232">
        <f>_xlfn.DAYS(About!$A$3,'Core Indicators'!GG37)</f>
        <v>26</v>
      </c>
      <c r="N37" s="232">
        <f>_xlfn.DAYS(About!$A$3,'Core Indicators'!GO37)</f>
        <v>26</v>
      </c>
      <c r="O37" s="232">
        <f>_xlfn.DAYS(About!$A$3,'Core Indicators'!GW37)</f>
        <v>26</v>
      </c>
      <c r="P37" s="232">
        <f>_xlfn.DAYS(About!$A$3,'Core Indicators'!HE37)</f>
        <v>26</v>
      </c>
      <c r="Q37" s="232">
        <f>_xlfn.DAYS(About!$A$3,'Core Indicators'!HM37)</f>
        <v>26</v>
      </c>
      <c r="R37" s="232">
        <f>_xlfn.DAYS(About!$A$3,'Core Indicators'!HU37)</f>
        <v>26</v>
      </c>
      <c r="S37" s="232">
        <f>_xlfn.DAYS(About!$A$3,'Core Indicators'!IC37)</f>
        <v>26</v>
      </c>
      <c r="T37" s="232">
        <f>_xlfn.DAYS(About!$A$3,'Core Indicators'!IK37)</f>
        <v>26</v>
      </c>
      <c r="U37" s="232">
        <f>_xlfn.DAYS(About!$A$3,'Core Indicators'!IS37)</f>
        <v>26</v>
      </c>
      <c r="V37" s="232">
        <f t="shared" si="1"/>
        <v>8</v>
      </c>
    </row>
    <row r="38" spans="1:22" x14ac:dyDescent="0.35">
      <c r="A38" s="231" t="str">
        <f>Lists!C:C</f>
        <v>ERI001</v>
      </c>
      <c r="B38" s="232">
        <f>_xlfn.DAYS(About!$A$3,'Core Indicators'!U38)</f>
        <v>4</v>
      </c>
      <c r="C38" s="232">
        <f>_xlfn.DAYS(About!$A$3,'Core Indicators'!AC38)</f>
        <v>4</v>
      </c>
      <c r="D38" s="232">
        <f>_xlfn.DAYS(About!$A$3,'Core Indicators'!AK38)</f>
        <v>4</v>
      </c>
      <c r="E38" s="232">
        <f>_xlfn.DAYS(About!$A$3,'Core Indicators'!AS38)</f>
        <v>4</v>
      </c>
      <c r="F38" s="232">
        <f>_xlfn.DAYS(About!$A$3,'Core Indicators'!BQ38)</f>
        <v>4</v>
      </c>
      <c r="G38" s="232">
        <f>_xlfn.DAYS(About!$A$3,'Core Indicators'!DM38)</f>
        <v>4</v>
      </c>
      <c r="H38" s="232">
        <f>_xlfn.DAYS(About!$A$3,'Core Indicators'!DU38)</f>
        <v>4</v>
      </c>
      <c r="I38" s="232">
        <f>_xlfn.DAYS(About!$A$3,'Core Indicators'!EC38)</f>
        <v>4</v>
      </c>
      <c r="J38" s="232">
        <f>_xlfn.DAYS(About!$A$3,'Core Indicators'!EK38)</f>
        <v>4</v>
      </c>
      <c r="K38" s="232">
        <f>_xlfn.DAYS(About!$A$3,'Core Indicators'!ES38)</f>
        <v>4</v>
      </c>
      <c r="L38" s="232">
        <f>_xlfn.DAYS(About!$A$3,'Core Indicators'!FI38)</f>
        <v>4</v>
      </c>
      <c r="M38" s="232">
        <f>_xlfn.DAYS(About!$A$3,'Core Indicators'!GG38)</f>
        <v>18</v>
      </c>
      <c r="N38" s="232">
        <f>_xlfn.DAYS(About!$A$3,'Core Indicators'!GO38)</f>
        <v>18</v>
      </c>
      <c r="O38" s="232">
        <f>_xlfn.DAYS(About!$A$3,'Core Indicators'!GW38)</f>
        <v>18</v>
      </c>
      <c r="P38" s="232">
        <f>_xlfn.DAYS(About!$A$3,'Core Indicators'!HE38)</f>
        <v>18</v>
      </c>
      <c r="Q38" s="232">
        <f>_xlfn.DAYS(About!$A$3,'Core Indicators'!HM38)</f>
        <v>18</v>
      </c>
      <c r="R38" s="232">
        <f>_xlfn.DAYS(About!$A$3,'Core Indicators'!HU38)</f>
        <v>18</v>
      </c>
      <c r="S38" s="232">
        <f>_xlfn.DAYS(About!$A$3,'Core Indicators'!IC38)</f>
        <v>18</v>
      </c>
      <c r="T38" s="232">
        <f>_xlfn.DAYS(About!$A$3,'Core Indicators'!IK38)</f>
        <v>18</v>
      </c>
      <c r="U38" s="232">
        <f>_xlfn.DAYS(About!$A$3,'Core Indicators'!IS38)</f>
        <v>18</v>
      </c>
      <c r="V38" s="232">
        <f t="shared" si="1"/>
        <v>5.4</v>
      </c>
    </row>
    <row r="39" spans="1:22" x14ac:dyDescent="0.35">
      <c r="A39" s="231" t="str">
        <f>Lists!C:C</f>
        <v>ESP002</v>
      </c>
      <c r="B39" s="232">
        <f>_xlfn.DAYS(About!$A$3,'Core Indicators'!U39)</f>
        <v>5</v>
      </c>
      <c r="C39" s="232">
        <f>_xlfn.DAYS(About!$A$3,'Core Indicators'!AC39)</f>
        <v>5</v>
      </c>
      <c r="D39" s="232">
        <f>_xlfn.DAYS(About!$A$3,'Core Indicators'!AK39)</f>
        <v>5</v>
      </c>
      <c r="E39" s="232">
        <f>_xlfn.DAYS(About!$A$3,'Core Indicators'!AS39)</f>
        <v>5</v>
      </c>
      <c r="F39" s="232">
        <f>_xlfn.DAYS(About!$A$3,'Core Indicators'!BQ39)</f>
        <v>5</v>
      </c>
      <c r="G39" s="232">
        <f>_xlfn.DAYS(About!$A$3,'Core Indicators'!DM39)</f>
        <v>5</v>
      </c>
      <c r="H39" s="232">
        <f>_xlfn.DAYS(About!$A$3,'Core Indicators'!DU39)</f>
        <v>5</v>
      </c>
      <c r="I39" s="232">
        <f>_xlfn.DAYS(About!$A$3,'Core Indicators'!EC39)</f>
        <v>5</v>
      </c>
      <c r="J39" s="232">
        <f>_xlfn.DAYS(About!$A$3,'Core Indicators'!EK39)</f>
        <v>5</v>
      </c>
      <c r="K39" s="232">
        <f>_xlfn.DAYS(About!$A$3,'Core Indicators'!ES39)</f>
        <v>5</v>
      </c>
      <c r="L39" s="232">
        <f>_xlfn.DAYS(About!$A$3,'Core Indicators'!FI39)</f>
        <v>5</v>
      </c>
      <c r="M39" s="232">
        <f>_xlfn.DAYS(About!$A$3,'Core Indicators'!GG39)</f>
        <v>19</v>
      </c>
      <c r="N39" s="232">
        <f>_xlfn.DAYS(About!$A$3,'Core Indicators'!GO39)</f>
        <v>19</v>
      </c>
      <c r="O39" s="232">
        <f>_xlfn.DAYS(About!$A$3,'Core Indicators'!GW39)</f>
        <v>19</v>
      </c>
      <c r="P39" s="232">
        <f>_xlfn.DAYS(About!$A$3,'Core Indicators'!HE39)</f>
        <v>19</v>
      </c>
      <c r="Q39" s="232">
        <f>_xlfn.DAYS(About!$A$3,'Core Indicators'!HM39)</f>
        <v>19</v>
      </c>
      <c r="R39" s="232">
        <f>_xlfn.DAYS(About!$A$3,'Core Indicators'!HU39)</f>
        <v>19</v>
      </c>
      <c r="S39" s="232">
        <f>_xlfn.DAYS(About!$A$3,'Core Indicators'!IC39)</f>
        <v>19</v>
      </c>
      <c r="T39" s="232">
        <f>_xlfn.DAYS(About!$A$3,'Core Indicators'!IK39)</f>
        <v>19</v>
      </c>
      <c r="U39" s="232">
        <f>_xlfn.DAYS(About!$A$3,'Core Indicators'!IS39)</f>
        <v>19</v>
      </c>
      <c r="V39" s="232">
        <f t="shared" si="1"/>
        <v>6.4</v>
      </c>
    </row>
    <row r="40" spans="1:22" x14ac:dyDescent="0.35">
      <c r="A40" s="231" t="str">
        <f>Lists!C:C</f>
        <v>ETH001</v>
      </c>
      <c r="B40" s="232">
        <f>_xlfn.DAYS(About!$A$3,'Core Indicators'!U40)</f>
        <v>0</v>
      </c>
      <c r="C40" s="232">
        <f>_xlfn.DAYS(About!$A$3,'Core Indicators'!AC40)</f>
        <v>0</v>
      </c>
      <c r="D40" s="232">
        <f>_xlfn.DAYS(About!$A$3,'Core Indicators'!AK40)</f>
        <v>0</v>
      </c>
      <c r="E40" s="232">
        <f>_xlfn.DAYS(About!$A$3,'Core Indicators'!AS40)</f>
        <v>0</v>
      </c>
      <c r="F40" s="232">
        <f>_xlfn.DAYS(About!$A$3,'Core Indicators'!BQ40)</f>
        <v>0</v>
      </c>
      <c r="G40" s="232">
        <f>_xlfn.DAYS(About!$A$3,'Core Indicators'!DM40)</f>
        <v>0</v>
      </c>
      <c r="H40" s="232">
        <f>_xlfn.DAYS(About!$A$3,'Core Indicators'!DU40)</f>
        <v>0</v>
      </c>
      <c r="I40" s="232">
        <f>_xlfn.DAYS(About!$A$3,'Core Indicators'!EC40)</f>
        <v>0</v>
      </c>
      <c r="J40" s="232">
        <f>_xlfn.DAYS(About!$A$3,'Core Indicators'!EK40)</f>
        <v>0</v>
      </c>
      <c r="K40" s="232">
        <f>_xlfn.DAYS(About!$A$3,'Core Indicators'!ES40)</f>
        <v>0</v>
      </c>
      <c r="L40" s="232">
        <f>_xlfn.DAYS(About!$A$3,'Core Indicators'!FI40)</f>
        <v>0</v>
      </c>
      <c r="M40" s="232">
        <f>_xlfn.DAYS(About!$A$3,'Core Indicators'!GG40)</f>
        <v>30</v>
      </c>
      <c r="N40" s="232">
        <f>_xlfn.DAYS(About!$A$3,'Core Indicators'!GO40)</f>
        <v>30</v>
      </c>
      <c r="O40" s="232">
        <f>_xlfn.DAYS(About!$A$3,'Core Indicators'!GW40)</f>
        <v>30</v>
      </c>
      <c r="P40" s="232">
        <f>_xlfn.DAYS(About!$A$3,'Core Indicators'!HE40)</f>
        <v>30</v>
      </c>
      <c r="Q40" s="232">
        <f>_xlfn.DAYS(About!$A$3,'Core Indicators'!HM40)</f>
        <v>30</v>
      </c>
      <c r="R40" s="232">
        <f>_xlfn.DAYS(About!$A$3,'Core Indicators'!HU40)</f>
        <v>30</v>
      </c>
      <c r="S40" s="232">
        <f>_xlfn.DAYS(About!$A$3,'Core Indicators'!IC40)</f>
        <v>30</v>
      </c>
      <c r="T40" s="232">
        <f>_xlfn.DAYS(About!$A$3,'Core Indicators'!IK40)</f>
        <v>30</v>
      </c>
      <c r="U40" s="232">
        <f>_xlfn.DAYS(About!$A$3,'Core Indicators'!IS40)</f>
        <v>30</v>
      </c>
      <c r="V40" s="232">
        <f t="shared" si="1"/>
        <v>3</v>
      </c>
    </row>
    <row r="41" spans="1:22" x14ac:dyDescent="0.35">
      <c r="A41" s="231" t="str">
        <f>Lists!C:C</f>
        <v>ETH003</v>
      </c>
      <c r="B41" s="232">
        <f>_xlfn.DAYS(About!$A$3,'Core Indicators'!U41)</f>
        <v>0</v>
      </c>
      <c r="C41" s="232">
        <f>_xlfn.DAYS(About!$A$3,'Core Indicators'!AC41)</f>
        <v>0</v>
      </c>
      <c r="D41" s="232">
        <f>_xlfn.DAYS(About!$A$3,'Core Indicators'!AK41)</f>
        <v>0</v>
      </c>
      <c r="E41" s="232">
        <f>_xlfn.DAYS(About!$A$3,'Core Indicators'!AS41)</f>
        <v>0</v>
      </c>
      <c r="F41" s="232">
        <f>_xlfn.DAYS(About!$A$3,'Core Indicators'!BQ41)</f>
        <v>0</v>
      </c>
      <c r="G41" s="232">
        <f>_xlfn.DAYS(About!$A$3,'Core Indicators'!DM41)</f>
        <v>0</v>
      </c>
      <c r="H41" s="232">
        <f>_xlfn.DAYS(About!$A$3,'Core Indicators'!DU41)</f>
        <v>0</v>
      </c>
      <c r="I41" s="232">
        <f>_xlfn.DAYS(About!$A$3,'Core Indicators'!EC41)</f>
        <v>0</v>
      </c>
      <c r="J41" s="232">
        <f>_xlfn.DAYS(About!$A$3,'Core Indicators'!EK41)</f>
        <v>0</v>
      </c>
      <c r="K41" s="232">
        <f>_xlfn.DAYS(About!$A$3,'Core Indicators'!ES41)</f>
        <v>0</v>
      </c>
      <c r="L41" s="232">
        <f>_xlfn.DAYS(About!$A$3,'Core Indicators'!FI41)</f>
        <v>0</v>
      </c>
      <c r="M41" s="232">
        <f>_xlfn.DAYS(About!$A$3,'Core Indicators'!GG41)</f>
        <v>30</v>
      </c>
      <c r="N41" s="232">
        <f>_xlfn.DAYS(About!$A$3,'Core Indicators'!GO41)</f>
        <v>30</v>
      </c>
      <c r="O41" s="232">
        <f>_xlfn.DAYS(About!$A$3,'Core Indicators'!GW41)</f>
        <v>30</v>
      </c>
      <c r="P41" s="232">
        <f>_xlfn.DAYS(About!$A$3,'Core Indicators'!HE41)</f>
        <v>30</v>
      </c>
      <c r="Q41" s="232">
        <f>_xlfn.DAYS(About!$A$3,'Core Indicators'!HM41)</f>
        <v>30</v>
      </c>
      <c r="R41" s="232">
        <f>_xlfn.DAYS(About!$A$3,'Core Indicators'!HU41)</f>
        <v>30</v>
      </c>
      <c r="S41" s="232">
        <f>_xlfn.DAYS(About!$A$3,'Core Indicators'!IC41)</f>
        <v>30</v>
      </c>
      <c r="T41" s="232">
        <f>_xlfn.DAYS(About!$A$3,'Core Indicators'!IK41)</f>
        <v>30</v>
      </c>
      <c r="U41" s="232">
        <f>_xlfn.DAYS(About!$A$3,'Core Indicators'!IS41)</f>
        <v>30</v>
      </c>
      <c r="V41" s="232">
        <f t="shared" si="1"/>
        <v>3</v>
      </c>
    </row>
    <row r="42" spans="1:22" x14ac:dyDescent="0.35">
      <c r="A42" s="231" t="str">
        <f>Lists!C:C</f>
        <v>ETH006</v>
      </c>
      <c r="B42" s="232">
        <f>_xlfn.DAYS(About!$A$3,'Core Indicators'!U42)</f>
        <v>0</v>
      </c>
      <c r="C42" s="232">
        <f>_xlfn.DAYS(About!$A$3,'Core Indicators'!AC42)</f>
        <v>0</v>
      </c>
      <c r="D42" s="232">
        <f>_xlfn.DAYS(About!$A$3,'Core Indicators'!AK42)</f>
        <v>0</v>
      </c>
      <c r="E42" s="232">
        <f>_xlfn.DAYS(About!$A$3,'Core Indicators'!AS42)</f>
        <v>0</v>
      </c>
      <c r="F42" s="232">
        <f>_xlfn.DAYS(About!$A$3,'Core Indicators'!BQ42)</f>
        <v>0</v>
      </c>
      <c r="G42" s="232">
        <f>_xlfn.DAYS(About!$A$3,'Core Indicators'!DM42)</f>
        <v>0</v>
      </c>
      <c r="H42" s="232">
        <f>_xlfn.DAYS(About!$A$3,'Core Indicators'!DU42)</f>
        <v>0</v>
      </c>
      <c r="I42" s="232">
        <f>_xlfn.DAYS(About!$A$3,'Core Indicators'!EC42)</f>
        <v>0</v>
      </c>
      <c r="J42" s="232">
        <f>_xlfn.DAYS(About!$A$3,'Core Indicators'!EK42)</f>
        <v>0</v>
      </c>
      <c r="K42" s="232">
        <f>_xlfn.DAYS(About!$A$3,'Core Indicators'!ES42)</f>
        <v>0</v>
      </c>
      <c r="L42" s="232">
        <f>_xlfn.DAYS(About!$A$3,'Core Indicators'!FI42)</f>
        <v>0</v>
      </c>
      <c r="M42" s="232">
        <f>_xlfn.DAYS(About!$A$3,'Core Indicators'!GG42)</f>
        <v>30</v>
      </c>
      <c r="N42" s="232">
        <f>_xlfn.DAYS(About!$A$3,'Core Indicators'!GO42)</f>
        <v>30</v>
      </c>
      <c r="O42" s="232">
        <f>_xlfn.DAYS(About!$A$3,'Core Indicators'!GW42)</f>
        <v>30</v>
      </c>
      <c r="P42" s="232">
        <f>_xlfn.DAYS(About!$A$3,'Core Indicators'!HE42)</f>
        <v>30</v>
      </c>
      <c r="Q42" s="232">
        <f>_xlfn.DAYS(About!$A$3,'Core Indicators'!HM42)</f>
        <v>30</v>
      </c>
      <c r="R42" s="232">
        <f>_xlfn.DAYS(About!$A$3,'Core Indicators'!HU42)</f>
        <v>30</v>
      </c>
      <c r="S42" s="232">
        <f>_xlfn.DAYS(About!$A$3,'Core Indicators'!IC42)</f>
        <v>30</v>
      </c>
      <c r="T42" s="232">
        <f>_xlfn.DAYS(About!$A$3,'Core Indicators'!IK42)</f>
        <v>30</v>
      </c>
      <c r="U42" s="232">
        <f>_xlfn.DAYS(About!$A$3,'Core Indicators'!IS42)</f>
        <v>30</v>
      </c>
      <c r="V42" s="232">
        <f t="shared" si="1"/>
        <v>3</v>
      </c>
    </row>
    <row r="43" spans="1:22" x14ac:dyDescent="0.35">
      <c r="A43" s="231" t="str">
        <f>Lists!C:C</f>
        <v>GRC002</v>
      </c>
      <c r="B43" s="232">
        <f>_xlfn.DAYS(About!$A$3,'Core Indicators'!U43)</f>
        <v>5</v>
      </c>
      <c r="C43" s="232">
        <f>_xlfn.DAYS(About!$A$3,'Core Indicators'!AC43)</f>
        <v>5</v>
      </c>
      <c r="D43" s="232">
        <f>_xlfn.DAYS(About!$A$3,'Core Indicators'!AK43)</f>
        <v>5</v>
      </c>
      <c r="E43" s="232">
        <f>_xlfn.DAYS(About!$A$3,'Core Indicators'!AS43)</f>
        <v>5</v>
      </c>
      <c r="F43" s="232">
        <f>_xlfn.DAYS(About!$A$3,'Core Indicators'!BQ43)</f>
        <v>5</v>
      </c>
      <c r="G43" s="232">
        <f>_xlfn.DAYS(About!$A$3,'Core Indicators'!DM43)</f>
        <v>5</v>
      </c>
      <c r="H43" s="232">
        <f>_xlfn.DAYS(About!$A$3,'Core Indicators'!DU43)</f>
        <v>5</v>
      </c>
      <c r="I43" s="232">
        <f>_xlfn.DAYS(About!$A$3,'Core Indicators'!EC43)</f>
        <v>5</v>
      </c>
      <c r="J43" s="232">
        <f>_xlfn.DAYS(About!$A$3,'Core Indicators'!EK43)</f>
        <v>5</v>
      </c>
      <c r="K43" s="232">
        <f>_xlfn.DAYS(About!$A$3,'Core Indicators'!ES43)</f>
        <v>5</v>
      </c>
      <c r="L43" s="232">
        <f>_xlfn.DAYS(About!$A$3,'Core Indicators'!FI43)</f>
        <v>5</v>
      </c>
      <c r="M43" s="232">
        <f>_xlfn.DAYS(About!$A$3,'Core Indicators'!GG43)</f>
        <v>17</v>
      </c>
      <c r="N43" s="232">
        <f>_xlfn.DAYS(About!$A$3,'Core Indicators'!GO43)</f>
        <v>17</v>
      </c>
      <c r="O43" s="232">
        <f>_xlfn.DAYS(About!$A$3,'Core Indicators'!GW43)</f>
        <v>17</v>
      </c>
      <c r="P43" s="232">
        <f>_xlfn.DAYS(About!$A$3,'Core Indicators'!HE43)</f>
        <v>17</v>
      </c>
      <c r="Q43" s="232">
        <f>_xlfn.DAYS(About!$A$3,'Core Indicators'!HM43)</f>
        <v>17</v>
      </c>
      <c r="R43" s="232">
        <f>_xlfn.DAYS(About!$A$3,'Core Indicators'!HU43)</f>
        <v>17</v>
      </c>
      <c r="S43" s="232">
        <f>_xlfn.DAYS(About!$A$3,'Core Indicators'!IC43)</f>
        <v>17</v>
      </c>
      <c r="T43" s="232">
        <f>_xlfn.DAYS(About!$A$3,'Core Indicators'!IK43)</f>
        <v>17</v>
      </c>
      <c r="U43" s="232">
        <f>_xlfn.DAYS(About!$A$3,'Core Indicators'!IS43)</f>
        <v>17</v>
      </c>
      <c r="V43" s="232">
        <f t="shared" si="1"/>
        <v>6.2</v>
      </c>
    </row>
    <row r="44" spans="1:22" x14ac:dyDescent="0.35">
      <c r="A44" s="231" t="str">
        <f>Lists!C:C</f>
        <v>GTM001</v>
      </c>
      <c r="B44" s="232">
        <f>_xlfn.DAYS(About!$A$3,'Core Indicators'!U44)</f>
        <v>0</v>
      </c>
      <c r="C44" s="232">
        <f>_xlfn.DAYS(About!$A$3,'Core Indicators'!AC44)</f>
        <v>0</v>
      </c>
      <c r="D44" s="232">
        <f>_xlfn.DAYS(About!$A$3,'Core Indicators'!AK44)</f>
        <v>0</v>
      </c>
      <c r="E44" s="232">
        <f>_xlfn.DAYS(About!$A$3,'Core Indicators'!AS44)</f>
        <v>0</v>
      </c>
      <c r="F44" s="232">
        <f>_xlfn.DAYS(About!$A$3,'Core Indicators'!BQ44)</f>
        <v>0</v>
      </c>
      <c r="G44" s="232">
        <f>_xlfn.DAYS(About!$A$3,'Core Indicators'!DM44)</f>
        <v>0</v>
      </c>
      <c r="H44" s="232">
        <f>_xlfn.DAYS(About!$A$3,'Core Indicators'!DU44)</f>
        <v>0</v>
      </c>
      <c r="I44" s="232">
        <f>_xlfn.DAYS(About!$A$3,'Core Indicators'!EC44)</f>
        <v>0</v>
      </c>
      <c r="J44" s="232">
        <f>_xlfn.DAYS(About!$A$3,'Core Indicators'!EK44)</f>
        <v>0</v>
      </c>
      <c r="K44" s="232">
        <f>_xlfn.DAYS(About!$A$3,'Core Indicators'!ES44)</f>
        <v>0</v>
      </c>
      <c r="L44" s="232">
        <f>_xlfn.DAYS(About!$A$3,'Core Indicators'!FI44)</f>
        <v>0</v>
      </c>
      <c r="M44" s="232">
        <f>_xlfn.DAYS(About!$A$3,'Core Indicators'!GG44)</f>
        <v>5</v>
      </c>
      <c r="N44" s="232">
        <f>_xlfn.DAYS(About!$A$3,'Core Indicators'!GO44)</f>
        <v>5</v>
      </c>
      <c r="O44" s="232">
        <f>_xlfn.DAYS(About!$A$3,'Core Indicators'!GW44)</f>
        <v>5</v>
      </c>
      <c r="P44" s="232">
        <f>_xlfn.DAYS(About!$A$3,'Core Indicators'!HE44)</f>
        <v>5</v>
      </c>
      <c r="Q44" s="232">
        <f>_xlfn.DAYS(About!$A$3,'Core Indicators'!HM44)</f>
        <v>5</v>
      </c>
      <c r="R44" s="232">
        <f>_xlfn.DAYS(About!$A$3,'Core Indicators'!HU44)</f>
        <v>5</v>
      </c>
      <c r="S44" s="232">
        <f>_xlfn.DAYS(About!$A$3,'Core Indicators'!IC44)</f>
        <v>5</v>
      </c>
      <c r="T44" s="232">
        <f>_xlfn.DAYS(About!$A$3,'Core Indicators'!IK44)</f>
        <v>5</v>
      </c>
      <c r="U44" s="232">
        <f>_xlfn.DAYS(About!$A$3,'Core Indicators'!IS44)</f>
        <v>5</v>
      </c>
      <c r="V44" s="232">
        <f t="shared" si="1"/>
        <v>0.5</v>
      </c>
    </row>
    <row r="45" spans="1:22" x14ac:dyDescent="0.35">
      <c r="A45" s="231" t="str">
        <f>Lists!C:C</f>
        <v>HND001</v>
      </c>
      <c r="B45" s="232">
        <f>_xlfn.DAYS(About!$A$3,'Core Indicators'!U45)</f>
        <v>0</v>
      </c>
      <c r="C45" s="232">
        <f>_xlfn.DAYS(About!$A$3,'Core Indicators'!AC45)</f>
        <v>0</v>
      </c>
      <c r="D45" s="232">
        <f>_xlfn.DAYS(About!$A$3,'Core Indicators'!AK45)</f>
        <v>0</v>
      </c>
      <c r="E45" s="232">
        <f>_xlfn.DAYS(About!$A$3,'Core Indicators'!AS45)</f>
        <v>0</v>
      </c>
      <c r="F45" s="232">
        <f>_xlfn.DAYS(About!$A$3,'Core Indicators'!BQ45)</f>
        <v>0</v>
      </c>
      <c r="G45" s="232">
        <f>_xlfn.DAYS(About!$A$3,'Core Indicators'!DM45)</f>
        <v>0</v>
      </c>
      <c r="H45" s="232">
        <f>_xlfn.DAYS(About!$A$3,'Core Indicators'!DU45)</f>
        <v>0</v>
      </c>
      <c r="I45" s="232">
        <f>_xlfn.DAYS(About!$A$3,'Core Indicators'!EC45)</f>
        <v>0</v>
      </c>
      <c r="J45" s="232">
        <f>_xlfn.DAYS(About!$A$3,'Core Indicators'!EK45)</f>
        <v>0</v>
      </c>
      <c r="K45" s="232">
        <f>_xlfn.DAYS(About!$A$3,'Core Indicators'!ES45)</f>
        <v>0</v>
      </c>
      <c r="L45" s="232">
        <f>_xlfn.DAYS(About!$A$3,'Core Indicators'!FI45)</f>
        <v>0</v>
      </c>
      <c r="M45" s="232">
        <f>_xlfn.DAYS(About!$A$3,'Core Indicators'!GG45)</f>
        <v>5</v>
      </c>
      <c r="N45" s="232">
        <f>_xlfn.DAYS(About!$A$3,'Core Indicators'!GO45)</f>
        <v>5</v>
      </c>
      <c r="O45" s="232">
        <f>_xlfn.DAYS(About!$A$3,'Core Indicators'!GW45)</f>
        <v>5</v>
      </c>
      <c r="P45" s="232">
        <f>_xlfn.DAYS(About!$A$3,'Core Indicators'!HE45)</f>
        <v>5</v>
      </c>
      <c r="Q45" s="232">
        <f>_xlfn.DAYS(About!$A$3,'Core Indicators'!HM45)</f>
        <v>5</v>
      </c>
      <c r="R45" s="232">
        <f>_xlfn.DAYS(About!$A$3,'Core Indicators'!HU45)</f>
        <v>5</v>
      </c>
      <c r="S45" s="232">
        <f>_xlfn.DAYS(About!$A$3,'Core Indicators'!IC45)</f>
        <v>5</v>
      </c>
      <c r="T45" s="232">
        <f>_xlfn.DAYS(About!$A$3,'Core Indicators'!IK45)</f>
        <v>5</v>
      </c>
      <c r="U45" s="232">
        <f>_xlfn.DAYS(About!$A$3,'Core Indicators'!IS45)</f>
        <v>5</v>
      </c>
      <c r="V45" s="232">
        <f t="shared" si="1"/>
        <v>0.5</v>
      </c>
    </row>
    <row r="46" spans="1:22" x14ac:dyDescent="0.35">
      <c r="A46" s="231" t="str">
        <f>Lists!C:C</f>
        <v>HTI001</v>
      </c>
      <c r="B46" s="232">
        <f>_xlfn.DAYS(About!$A$3,'Core Indicators'!U46)</f>
        <v>6</v>
      </c>
      <c r="C46" s="232">
        <f>_xlfn.DAYS(About!$A$3,'Core Indicators'!AC46)</f>
        <v>6</v>
      </c>
      <c r="D46" s="232">
        <f>_xlfn.DAYS(About!$A$3,'Core Indicators'!AK46)</f>
        <v>6</v>
      </c>
      <c r="E46" s="232">
        <f>_xlfn.DAYS(About!$A$3,'Core Indicators'!AS46)</f>
        <v>6</v>
      </c>
      <c r="F46" s="232">
        <f>_xlfn.DAYS(About!$A$3,'Core Indicators'!BQ46)</f>
        <v>6</v>
      </c>
      <c r="G46" s="232">
        <f>_xlfn.DAYS(About!$A$3,'Core Indicators'!DM46)</f>
        <v>6</v>
      </c>
      <c r="H46" s="232">
        <f>_xlfn.DAYS(About!$A$3,'Core Indicators'!DU46)</f>
        <v>6</v>
      </c>
      <c r="I46" s="232">
        <f>_xlfn.DAYS(About!$A$3,'Core Indicators'!EC46)</f>
        <v>6</v>
      </c>
      <c r="J46" s="232">
        <f>_xlfn.DAYS(About!$A$3,'Core Indicators'!EK46)</f>
        <v>6</v>
      </c>
      <c r="K46" s="232">
        <f>_xlfn.DAYS(About!$A$3,'Core Indicators'!ES46)</f>
        <v>6</v>
      </c>
      <c r="L46" s="232">
        <f>_xlfn.DAYS(About!$A$3,'Core Indicators'!FI46)</f>
        <v>6</v>
      </c>
      <c r="M46" s="232">
        <f>_xlfn.DAYS(About!$A$3,'Core Indicators'!GG46)</f>
        <v>5</v>
      </c>
      <c r="N46" s="232">
        <f>_xlfn.DAYS(About!$A$3,'Core Indicators'!GO46)</f>
        <v>5</v>
      </c>
      <c r="O46" s="232">
        <f>_xlfn.DAYS(About!$A$3,'Core Indicators'!GW46)</f>
        <v>5</v>
      </c>
      <c r="P46" s="232">
        <f>_xlfn.DAYS(About!$A$3,'Core Indicators'!HE46)</f>
        <v>5</v>
      </c>
      <c r="Q46" s="232">
        <f>_xlfn.DAYS(About!$A$3,'Core Indicators'!HM46)</f>
        <v>5</v>
      </c>
      <c r="R46" s="232">
        <f>_xlfn.DAYS(About!$A$3,'Core Indicators'!HU46)</f>
        <v>5</v>
      </c>
      <c r="S46" s="232">
        <f>_xlfn.DAYS(About!$A$3,'Core Indicators'!IC46)</f>
        <v>5</v>
      </c>
      <c r="T46" s="232">
        <f>_xlfn.DAYS(About!$A$3,'Core Indicators'!IK46)</f>
        <v>5</v>
      </c>
      <c r="U46" s="232">
        <f>_xlfn.DAYS(About!$A$3,'Core Indicators'!IS46)</f>
        <v>5</v>
      </c>
      <c r="V46" s="232">
        <f t="shared" si="1"/>
        <v>5.9</v>
      </c>
    </row>
    <row r="47" spans="1:22" x14ac:dyDescent="0.35">
      <c r="A47" s="231" t="str">
        <f>Lists!C:C</f>
        <v>IDN002</v>
      </c>
      <c r="B47" s="232">
        <f>_xlfn.DAYS(About!$A$3,'Core Indicators'!U47)</f>
        <v>5</v>
      </c>
      <c r="C47" s="232">
        <f>_xlfn.DAYS(About!$A$3,'Core Indicators'!AC47)</f>
        <v>5</v>
      </c>
      <c r="D47" s="232">
        <f>_xlfn.DAYS(About!$A$3,'Core Indicators'!AK47)</f>
        <v>5</v>
      </c>
      <c r="E47" s="232">
        <f>_xlfn.DAYS(About!$A$3,'Core Indicators'!AS47)</f>
        <v>5</v>
      </c>
      <c r="F47" s="232">
        <f>_xlfn.DAYS(About!$A$3,'Core Indicators'!BQ47)</f>
        <v>5</v>
      </c>
      <c r="G47" s="232">
        <f>_xlfn.DAYS(About!$A$3,'Core Indicators'!DM47)</f>
        <v>5</v>
      </c>
      <c r="H47" s="232">
        <f>_xlfn.DAYS(About!$A$3,'Core Indicators'!DU47)</f>
        <v>5</v>
      </c>
      <c r="I47" s="232">
        <f>_xlfn.DAYS(About!$A$3,'Core Indicators'!EC47)</f>
        <v>5</v>
      </c>
      <c r="J47" s="232">
        <f>_xlfn.DAYS(About!$A$3,'Core Indicators'!EK47)</f>
        <v>5</v>
      </c>
      <c r="K47" s="232">
        <f>_xlfn.DAYS(About!$A$3,'Core Indicators'!ES47)</f>
        <v>5</v>
      </c>
      <c r="L47" s="232">
        <f>_xlfn.DAYS(About!$A$3,'Core Indicators'!FI47)</f>
        <v>5</v>
      </c>
      <c r="M47" s="232">
        <f>_xlfn.DAYS(About!$A$3,'Core Indicators'!GG47)</f>
        <v>11</v>
      </c>
      <c r="N47" s="232">
        <f>_xlfn.DAYS(About!$A$3,'Core Indicators'!GO47)</f>
        <v>11</v>
      </c>
      <c r="O47" s="232">
        <f>_xlfn.DAYS(About!$A$3,'Core Indicators'!GW47)</f>
        <v>11</v>
      </c>
      <c r="P47" s="232">
        <f>_xlfn.DAYS(About!$A$3,'Core Indicators'!HE47)</f>
        <v>11</v>
      </c>
      <c r="Q47" s="232">
        <f>_xlfn.DAYS(About!$A$3,'Core Indicators'!HM47)</f>
        <v>11</v>
      </c>
      <c r="R47" s="232">
        <f>_xlfn.DAYS(About!$A$3,'Core Indicators'!HU47)</f>
        <v>11</v>
      </c>
      <c r="S47" s="232">
        <f>_xlfn.DAYS(About!$A$3,'Core Indicators'!IC47)</f>
        <v>11</v>
      </c>
      <c r="T47" s="232">
        <f>_xlfn.DAYS(About!$A$3,'Core Indicators'!IK47)</f>
        <v>11</v>
      </c>
      <c r="U47" s="232">
        <f>_xlfn.DAYS(About!$A$3,'Core Indicators'!IS47)</f>
        <v>11</v>
      </c>
      <c r="V47" s="232">
        <f t="shared" si="1"/>
        <v>5.6</v>
      </c>
    </row>
    <row r="48" spans="1:22" x14ac:dyDescent="0.35">
      <c r="A48" s="231" t="str">
        <f>Lists!C:C</f>
        <v>IND001</v>
      </c>
      <c r="B48" s="232">
        <f>_xlfn.DAYS(About!$A$3,'Core Indicators'!U48)</f>
        <v>5</v>
      </c>
      <c r="C48" s="232">
        <f>_xlfn.DAYS(About!$A$3,'Core Indicators'!AC48)</f>
        <v>5</v>
      </c>
      <c r="D48" s="232">
        <f>_xlfn.DAYS(About!$A$3,'Core Indicators'!AK48)</f>
        <v>5</v>
      </c>
      <c r="E48" s="232">
        <f>_xlfn.DAYS(About!$A$3,'Core Indicators'!AS48)</f>
        <v>5</v>
      </c>
      <c r="F48" s="232">
        <f>_xlfn.DAYS(About!$A$3,'Core Indicators'!BQ48)</f>
        <v>5</v>
      </c>
      <c r="G48" s="232">
        <f>_xlfn.DAYS(About!$A$3,'Core Indicators'!DM48)</f>
        <v>5</v>
      </c>
      <c r="H48" s="232">
        <f>_xlfn.DAYS(About!$A$3,'Core Indicators'!DU48)</f>
        <v>5</v>
      </c>
      <c r="I48" s="232">
        <f>_xlfn.DAYS(About!$A$3,'Core Indicators'!EC48)</f>
        <v>5</v>
      </c>
      <c r="J48" s="232">
        <f>_xlfn.DAYS(About!$A$3,'Core Indicators'!EK48)</f>
        <v>5</v>
      </c>
      <c r="K48" s="232">
        <f>_xlfn.DAYS(About!$A$3,'Core Indicators'!ES48)</f>
        <v>5</v>
      </c>
      <c r="L48" s="232">
        <f>_xlfn.DAYS(About!$A$3,'Core Indicators'!FI48)</f>
        <v>5</v>
      </c>
      <c r="M48" s="232">
        <f>_xlfn.DAYS(About!$A$3,'Core Indicators'!GG48)</f>
        <v>4</v>
      </c>
      <c r="N48" s="232">
        <f>_xlfn.DAYS(About!$A$3,'Core Indicators'!GO48)</f>
        <v>4</v>
      </c>
      <c r="O48" s="232">
        <f>_xlfn.DAYS(About!$A$3,'Core Indicators'!GW48)</f>
        <v>4</v>
      </c>
      <c r="P48" s="232">
        <f>_xlfn.DAYS(About!$A$3,'Core Indicators'!HE48)</f>
        <v>4</v>
      </c>
      <c r="Q48" s="232">
        <f>_xlfn.DAYS(About!$A$3,'Core Indicators'!HM48)</f>
        <v>4</v>
      </c>
      <c r="R48" s="232">
        <f>_xlfn.DAYS(About!$A$3,'Core Indicators'!HU48)</f>
        <v>4</v>
      </c>
      <c r="S48" s="232">
        <f>_xlfn.DAYS(About!$A$3,'Core Indicators'!IC48)</f>
        <v>4</v>
      </c>
      <c r="T48" s="232">
        <f>_xlfn.DAYS(About!$A$3,'Core Indicators'!IK48)</f>
        <v>4</v>
      </c>
      <c r="U48" s="232">
        <f>_xlfn.DAYS(About!$A$3,'Core Indicators'!IS48)</f>
        <v>4</v>
      </c>
      <c r="V48" s="232">
        <f t="shared" si="1"/>
        <v>4.9000000000000004</v>
      </c>
    </row>
    <row r="49" spans="1:22" x14ac:dyDescent="0.35">
      <c r="A49" s="231" t="str">
        <f>Lists!C:C</f>
        <v>IND002</v>
      </c>
      <c r="B49" s="232">
        <f>_xlfn.DAYS(About!$A$3,'Core Indicators'!U49)</f>
        <v>5</v>
      </c>
      <c r="C49" s="232">
        <f>_xlfn.DAYS(About!$A$3,'Core Indicators'!AC49)</f>
        <v>5</v>
      </c>
      <c r="D49" s="232">
        <f>_xlfn.DAYS(About!$A$3,'Core Indicators'!AK49)</f>
        <v>5</v>
      </c>
      <c r="E49" s="232">
        <f>_xlfn.DAYS(About!$A$3,'Core Indicators'!AS49)</f>
        <v>5</v>
      </c>
      <c r="F49" s="232">
        <f>_xlfn.DAYS(About!$A$3,'Core Indicators'!BQ49)</f>
        <v>5</v>
      </c>
      <c r="G49" s="232">
        <f>_xlfn.DAYS(About!$A$3,'Core Indicators'!DM49)</f>
        <v>5</v>
      </c>
      <c r="H49" s="232">
        <f>_xlfn.DAYS(About!$A$3,'Core Indicators'!DU49)</f>
        <v>5</v>
      </c>
      <c r="I49" s="232">
        <f>_xlfn.DAYS(About!$A$3,'Core Indicators'!EC49)</f>
        <v>5</v>
      </c>
      <c r="J49" s="232">
        <f>_xlfn.DAYS(About!$A$3,'Core Indicators'!EK49)</f>
        <v>5</v>
      </c>
      <c r="K49" s="232">
        <f>_xlfn.DAYS(About!$A$3,'Core Indicators'!ES49)</f>
        <v>5</v>
      </c>
      <c r="L49" s="232">
        <f>_xlfn.DAYS(About!$A$3,'Core Indicators'!FI49)</f>
        <v>5</v>
      </c>
      <c r="M49" s="232">
        <f>_xlfn.DAYS(About!$A$3,'Core Indicators'!GG49)</f>
        <v>7</v>
      </c>
      <c r="N49" s="232">
        <f>_xlfn.DAYS(About!$A$3,'Core Indicators'!GO49)</f>
        <v>7</v>
      </c>
      <c r="O49" s="232">
        <f>_xlfn.DAYS(About!$A$3,'Core Indicators'!GW49)</f>
        <v>7</v>
      </c>
      <c r="P49" s="232">
        <f>_xlfn.DAYS(About!$A$3,'Core Indicators'!HE49)</f>
        <v>7</v>
      </c>
      <c r="Q49" s="232">
        <f>_xlfn.DAYS(About!$A$3,'Core Indicators'!HM49)</f>
        <v>7</v>
      </c>
      <c r="R49" s="232">
        <f>_xlfn.DAYS(About!$A$3,'Core Indicators'!HU49)</f>
        <v>7</v>
      </c>
      <c r="S49" s="232">
        <f>_xlfn.DAYS(About!$A$3,'Core Indicators'!IC49)</f>
        <v>7</v>
      </c>
      <c r="T49" s="232">
        <f>_xlfn.DAYS(About!$A$3,'Core Indicators'!IK49)</f>
        <v>7</v>
      </c>
      <c r="U49" s="232">
        <f>_xlfn.DAYS(About!$A$3,'Core Indicators'!IS49)</f>
        <v>7</v>
      </c>
      <c r="V49" s="232">
        <f t="shared" si="1"/>
        <v>5.2</v>
      </c>
    </row>
    <row r="50" spans="1:22" x14ac:dyDescent="0.35">
      <c r="A50" s="231" t="str">
        <f>Lists!C:C</f>
        <v>IND007</v>
      </c>
      <c r="B50" s="232">
        <f>_xlfn.DAYS(About!$A$3,'Core Indicators'!U50)</f>
        <v>5</v>
      </c>
      <c r="C50" s="232">
        <f>_xlfn.DAYS(About!$A$3,'Core Indicators'!AC50)</f>
        <v>5</v>
      </c>
      <c r="D50" s="232">
        <f>_xlfn.DAYS(About!$A$3,'Core Indicators'!AK50)</f>
        <v>5</v>
      </c>
      <c r="E50" s="232">
        <f>_xlfn.DAYS(About!$A$3,'Core Indicators'!AS50)</f>
        <v>5</v>
      </c>
      <c r="F50" s="232">
        <f>_xlfn.DAYS(About!$A$3,'Core Indicators'!BQ50)</f>
        <v>5</v>
      </c>
      <c r="G50" s="232">
        <f>_xlfn.DAYS(About!$A$3,'Core Indicators'!DM50)</f>
        <v>5</v>
      </c>
      <c r="H50" s="232">
        <f>_xlfn.DAYS(About!$A$3,'Core Indicators'!DU50)</f>
        <v>5</v>
      </c>
      <c r="I50" s="232">
        <f>_xlfn.DAYS(About!$A$3,'Core Indicators'!EC50)</f>
        <v>5</v>
      </c>
      <c r="J50" s="232">
        <f>_xlfn.DAYS(About!$A$3,'Core Indicators'!EK50)</f>
        <v>5</v>
      </c>
      <c r="K50" s="232">
        <f>_xlfn.DAYS(About!$A$3,'Core Indicators'!ES50)</f>
        <v>5</v>
      </c>
      <c r="L50" s="232">
        <f>_xlfn.DAYS(About!$A$3,'Core Indicators'!FI50)</f>
        <v>5</v>
      </c>
      <c r="M50" s="232">
        <f>_xlfn.DAYS(About!$A$3,'Core Indicators'!GG50)</f>
        <v>5</v>
      </c>
      <c r="N50" s="232">
        <f>_xlfn.DAYS(About!$A$3,'Core Indicators'!GO50)</f>
        <v>5</v>
      </c>
      <c r="O50" s="232">
        <f>_xlfn.DAYS(About!$A$3,'Core Indicators'!GW50)</f>
        <v>5</v>
      </c>
      <c r="P50" s="232">
        <f>_xlfn.DAYS(About!$A$3,'Core Indicators'!HE50)</f>
        <v>5</v>
      </c>
      <c r="Q50" s="232">
        <f>_xlfn.DAYS(About!$A$3,'Core Indicators'!HM50)</f>
        <v>5</v>
      </c>
      <c r="R50" s="232">
        <f>_xlfn.DAYS(About!$A$3,'Core Indicators'!HU50)</f>
        <v>5</v>
      </c>
      <c r="S50" s="232">
        <f>_xlfn.DAYS(About!$A$3,'Core Indicators'!IC50)</f>
        <v>5</v>
      </c>
      <c r="T50" s="232">
        <f>_xlfn.DAYS(About!$A$3,'Core Indicators'!IK50)</f>
        <v>5</v>
      </c>
      <c r="U50" s="232">
        <f>_xlfn.DAYS(About!$A$3,'Core Indicators'!IS50)</f>
        <v>5</v>
      </c>
      <c r="V50" s="232">
        <f t="shared" si="1"/>
        <v>5</v>
      </c>
    </row>
    <row r="51" spans="1:22" x14ac:dyDescent="0.35">
      <c r="A51" s="231" t="str">
        <f>Lists!C:C</f>
        <v>IRN004</v>
      </c>
      <c r="B51" s="232">
        <f>_xlfn.DAYS(About!$A$3,'Core Indicators'!U51)</f>
        <v>4</v>
      </c>
      <c r="C51" s="232">
        <f>_xlfn.DAYS(About!$A$3,'Core Indicators'!AC51)</f>
        <v>4</v>
      </c>
      <c r="D51" s="232">
        <f>_xlfn.DAYS(About!$A$3,'Core Indicators'!AK51)</f>
        <v>4</v>
      </c>
      <c r="E51" s="232">
        <f>_xlfn.DAYS(About!$A$3,'Core Indicators'!AS51)</f>
        <v>4</v>
      </c>
      <c r="F51" s="232">
        <f>_xlfn.DAYS(About!$A$3,'Core Indicators'!BQ51)</f>
        <v>4</v>
      </c>
      <c r="G51" s="232">
        <f>_xlfn.DAYS(About!$A$3,'Core Indicators'!DM51)</f>
        <v>4</v>
      </c>
      <c r="H51" s="232">
        <f>_xlfn.DAYS(About!$A$3,'Core Indicators'!DU51)</f>
        <v>4</v>
      </c>
      <c r="I51" s="232">
        <f>_xlfn.DAYS(About!$A$3,'Core Indicators'!EC51)</f>
        <v>4</v>
      </c>
      <c r="J51" s="232">
        <f>_xlfn.DAYS(About!$A$3,'Core Indicators'!EK51)</f>
        <v>4</v>
      </c>
      <c r="K51" s="232">
        <f>_xlfn.DAYS(About!$A$3,'Core Indicators'!ES51)</f>
        <v>4</v>
      </c>
      <c r="L51" s="232">
        <f>_xlfn.DAYS(About!$A$3,'Core Indicators'!FI51)</f>
        <v>4</v>
      </c>
      <c r="M51" s="232">
        <f>_xlfn.DAYS(About!$A$3,'Core Indicators'!GG51)</f>
        <v>8</v>
      </c>
      <c r="N51" s="232">
        <f>_xlfn.DAYS(About!$A$3,'Core Indicators'!GO51)</f>
        <v>8</v>
      </c>
      <c r="O51" s="232">
        <f>_xlfn.DAYS(About!$A$3,'Core Indicators'!GW51)</f>
        <v>8</v>
      </c>
      <c r="P51" s="232">
        <f>_xlfn.DAYS(About!$A$3,'Core Indicators'!HE51)</f>
        <v>8</v>
      </c>
      <c r="Q51" s="232">
        <f>_xlfn.DAYS(About!$A$3,'Core Indicators'!HM51)</f>
        <v>8</v>
      </c>
      <c r="R51" s="232">
        <f>_xlfn.DAYS(About!$A$3,'Core Indicators'!HU51)</f>
        <v>8</v>
      </c>
      <c r="S51" s="232">
        <f>_xlfn.DAYS(About!$A$3,'Core Indicators'!IC51)</f>
        <v>8</v>
      </c>
      <c r="T51" s="232">
        <f>_xlfn.DAYS(About!$A$3,'Core Indicators'!IK51)</f>
        <v>8</v>
      </c>
      <c r="U51" s="232">
        <f>_xlfn.DAYS(About!$A$3,'Core Indicators'!IS51)</f>
        <v>8</v>
      </c>
      <c r="V51" s="232">
        <f t="shared" si="1"/>
        <v>4.4000000000000004</v>
      </c>
    </row>
    <row r="52" spans="1:22" x14ac:dyDescent="0.35">
      <c r="A52" s="231" t="str">
        <f>Lists!C:C</f>
        <v>IRQ002</v>
      </c>
      <c r="B52" s="232">
        <f>_xlfn.DAYS(About!$A$3,'Core Indicators'!U52)</f>
        <v>6</v>
      </c>
      <c r="C52" s="232">
        <f>_xlfn.DAYS(About!$A$3,'Core Indicators'!AC52)</f>
        <v>6</v>
      </c>
      <c r="D52" s="232">
        <f>_xlfn.DAYS(About!$A$3,'Core Indicators'!AK52)</f>
        <v>6</v>
      </c>
      <c r="E52" s="232">
        <f>_xlfn.DAYS(About!$A$3,'Core Indicators'!AS52)</f>
        <v>6</v>
      </c>
      <c r="F52" s="232">
        <f>_xlfn.DAYS(About!$A$3,'Core Indicators'!BQ52)</f>
        <v>6</v>
      </c>
      <c r="G52" s="232">
        <f>_xlfn.DAYS(About!$A$3,'Core Indicators'!DM52)</f>
        <v>6</v>
      </c>
      <c r="H52" s="232">
        <f>_xlfn.DAYS(About!$A$3,'Core Indicators'!DU52)</f>
        <v>6</v>
      </c>
      <c r="I52" s="232">
        <f>_xlfn.DAYS(About!$A$3,'Core Indicators'!EC52)</f>
        <v>6</v>
      </c>
      <c r="J52" s="232">
        <f>_xlfn.DAYS(About!$A$3,'Core Indicators'!EK52)</f>
        <v>6</v>
      </c>
      <c r="K52" s="232">
        <f>_xlfn.DAYS(About!$A$3,'Core Indicators'!ES52)</f>
        <v>6</v>
      </c>
      <c r="L52" s="232">
        <f>_xlfn.DAYS(About!$A$3,'Core Indicators'!FI52)</f>
        <v>6</v>
      </c>
      <c r="M52" s="232">
        <f>_xlfn.DAYS(About!$A$3,'Core Indicators'!GG52)</f>
        <v>14</v>
      </c>
      <c r="N52" s="232">
        <f>_xlfn.DAYS(About!$A$3,'Core Indicators'!GO52)</f>
        <v>14</v>
      </c>
      <c r="O52" s="232">
        <f>_xlfn.DAYS(About!$A$3,'Core Indicators'!GW52)</f>
        <v>14</v>
      </c>
      <c r="P52" s="232">
        <f>_xlfn.DAYS(About!$A$3,'Core Indicators'!HE52)</f>
        <v>14</v>
      </c>
      <c r="Q52" s="232">
        <f>_xlfn.DAYS(About!$A$3,'Core Indicators'!HM52)</f>
        <v>14</v>
      </c>
      <c r="R52" s="232">
        <f>_xlfn.DAYS(About!$A$3,'Core Indicators'!HU52)</f>
        <v>14</v>
      </c>
      <c r="S52" s="232">
        <f>_xlfn.DAYS(About!$A$3,'Core Indicators'!IC52)</f>
        <v>14</v>
      </c>
      <c r="T52" s="232">
        <f>_xlfn.DAYS(About!$A$3,'Core Indicators'!IK52)</f>
        <v>14</v>
      </c>
      <c r="U52" s="232">
        <f>_xlfn.DAYS(About!$A$3,'Core Indicators'!IS52)</f>
        <v>14</v>
      </c>
      <c r="V52" s="232">
        <f t="shared" si="1"/>
        <v>6.8</v>
      </c>
    </row>
    <row r="53" spans="1:22" x14ac:dyDescent="0.35">
      <c r="A53" s="231" t="str">
        <f>Lists!C:C</f>
        <v>ITA002</v>
      </c>
      <c r="B53" s="232">
        <f>_xlfn.DAYS(About!$A$3,'Core Indicators'!U53)</f>
        <v>5</v>
      </c>
      <c r="C53" s="232">
        <f>_xlfn.DAYS(About!$A$3,'Core Indicators'!AC53)</f>
        <v>5</v>
      </c>
      <c r="D53" s="232">
        <f>_xlfn.DAYS(About!$A$3,'Core Indicators'!AK53)</f>
        <v>5</v>
      </c>
      <c r="E53" s="232">
        <f>_xlfn.DAYS(About!$A$3,'Core Indicators'!AS53)</f>
        <v>5</v>
      </c>
      <c r="F53" s="232">
        <f>_xlfn.DAYS(About!$A$3,'Core Indicators'!BQ53)</f>
        <v>5</v>
      </c>
      <c r="G53" s="232">
        <f>_xlfn.DAYS(About!$A$3,'Core Indicators'!DM53)</f>
        <v>5</v>
      </c>
      <c r="H53" s="232">
        <f>_xlfn.DAYS(About!$A$3,'Core Indicators'!DU53)</f>
        <v>5</v>
      </c>
      <c r="I53" s="232">
        <f>_xlfn.DAYS(About!$A$3,'Core Indicators'!EC53)</f>
        <v>5</v>
      </c>
      <c r="J53" s="232">
        <f>_xlfn.DAYS(About!$A$3,'Core Indicators'!EK53)</f>
        <v>5</v>
      </c>
      <c r="K53" s="232">
        <f>_xlfn.DAYS(About!$A$3,'Core Indicators'!ES53)</f>
        <v>5</v>
      </c>
      <c r="L53" s="232">
        <f>_xlfn.DAYS(About!$A$3,'Core Indicators'!FI53)</f>
        <v>5</v>
      </c>
      <c r="M53" s="232">
        <f>_xlfn.DAYS(About!$A$3,'Core Indicators'!GG53)</f>
        <v>19</v>
      </c>
      <c r="N53" s="232">
        <f>_xlfn.DAYS(About!$A$3,'Core Indicators'!GO53)</f>
        <v>19</v>
      </c>
      <c r="O53" s="232">
        <f>_xlfn.DAYS(About!$A$3,'Core Indicators'!GW53)</f>
        <v>19</v>
      </c>
      <c r="P53" s="232">
        <f>_xlfn.DAYS(About!$A$3,'Core Indicators'!HE53)</f>
        <v>19</v>
      </c>
      <c r="Q53" s="232">
        <f>_xlfn.DAYS(About!$A$3,'Core Indicators'!HM53)</f>
        <v>19</v>
      </c>
      <c r="R53" s="232">
        <f>_xlfn.DAYS(About!$A$3,'Core Indicators'!HU53)</f>
        <v>19</v>
      </c>
      <c r="S53" s="232">
        <f>_xlfn.DAYS(About!$A$3,'Core Indicators'!IC53)</f>
        <v>19</v>
      </c>
      <c r="T53" s="232">
        <f>_xlfn.DAYS(About!$A$3,'Core Indicators'!IK53)</f>
        <v>19</v>
      </c>
      <c r="U53" s="232">
        <f>_xlfn.DAYS(About!$A$3,'Core Indicators'!IS53)</f>
        <v>19</v>
      </c>
      <c r="V53" s="232">
        <f t="shared" si="1"/>
        <v>6.4</v>
      </c>
    </row>
    <row r="54" spans="1:22" x14ac:dyDescent="0.35">
      <c r="A54" s="231" t="str">
        <f>Lists!C:C</f>
        <v>JOR002</v>
      </c>
      <c r="B54" s="232">
        <f>_xlfn.DAYS(About!$A$3,'Core Indicators'!U54)</f>
        <v>5</v>
      </c>
      <c r="C54" s="232">
        <f>_xlfn.DAYS(About!$A$3,'Core Indicators'!AC54)</f>
        <v>5</v>
      </c>
      <c r="D54" s="232">
        <f>_xlfn.DAYS(About!$A$3,'Core Indicators'!AK54)</f>
        <v>5</v>
      </c>
      <c r="E54" s="232">
        <f>_xlfn.DAYS(About!$A$3,'Core Indicators'!AS54)</f>
        <v>5</v>
      </c>
      <c r="F54" s="232">
        <f>_xlfn.DAYS(About!$A$3,'Core Indicators'!BQ54)</f>
        <v>5</v>
      </c>
      <c r="G54" s="232">
        <f>_xlfn.DAYS(About!$A$3,'Core Indicators'!DM54)</f>
        <v>5</v>
      </c>
      <c r="H54" s="232">
        <f>_xlfn.DAYS(About!$A$3,'Core Indicators'!DU54)</f>
        <v>5</v>
      </c>
      <c r="I54" s="232">
        <f>_xlfn.DAYS(About!$A$3,'Core Indicators'!EC54)</f>
        <v>5</v>
      </c>
      <c r="J54" s="232">
        <f>_xlfn.DAYS(About!$A$3,'Core Indicators'!EK54)</f>
        <v>5</v>
      </c>
      <c r="K54" s="232">
        <f>_xlfn.DAYS(About!$A$3,'Core Indicators'!ES54)</f>
        <v>5</v>
      </c>
      <c r="L54" s="232">
        <f>_xlfn.DAYS(About!$A$3,'Core Indicators'!FI54)</f>
        <v>5</v>
      </c>
      <c r="M54" s="232">
        <f>_xlfn.DAYS(About!$A$3,'Core Indicators'!GG54)</f>
        <v>18</v>
      </c>
      <c r="N54" s="232">
        <f>_xlfn.DAYS(About!$A$3,'Core Indicators'!GO54)</f>
        <v>18</v>
      </c>
      <c r="O54" s="232">
        <f>_xlfn.DAYS(About!$A$3,'Core Indicators'!GW54)</f>
        <v>18</v>
      </c>
      <c r="P54" s="232">
        <f>_xlfn.DAYS(About!$A$3,'Core Indicators'!HE54)</f>
        <v>18</v>
      </c>
      <c r="Q54" s="232">
        <f>_xlfn.DAYS(About!$A$3,'Core Indicators'!HM54)</f>
        <v>18</v>
      </c>
      <c r="R54" s="232">
        <f>_xlfn.DAYS(About!$A$3,'Core Indicators'!HU54)</f>
        <v>18</v>
      </c>
      <c r="S54" s="232">
        <f>_xlfn.DAYS(About!$A$3,'Core Indicators'!IC54)</f>
        <v>18</v>
      </c>
      <c r="T54" s="232">
        <f>_xlfn.DAYS(About!$A$3,'Core Indicators'!IK54)</f>
        <v>18</v>
      </c>
      <c r="U54" s="232">
        <f>_xlfn.DAYS(About!$A$3,'Core Indicators'!IS54)</f>
        <v>18</v>
      </c>
      <c r="V54" s="232">
        <f t="shared" si="1"/>
        <v>6.3</v>
      </c>
    </row>
    <row r="55" spans="1:22" x14ac:dyDescent="0.35">
      <c r="A55" s="231" t="str">
        <f>Lists!C:C</f>
        <v>KEN001</v>
      </c>
      <c r="B55" s="232">
        <f>_xlfn.DAYS(About!$A$3,'Core Indicators'!U55)</f>
        <v>2</v>
      </c>
      <c r="C55" s="232">
        <f>_xlfn.DAYS(About!$A$3,'Core Indicators'!AC55)</f>
        <v>2</v>
      </c>
      <c r="D55" s="232">
        <f>_xlfn.DAYS(About!$A$3,'Core Indicators'!AK55)</f>
        <v>2</v>
      </c>
      <c r="E55" s="232">
        <f>_xlfn.DAYS(About!$A$3,'Core Indicators'!AS55)</f>
        <v>2</v>
      </c>
      <c r="F55" s="232">
        <f>_xlfn.DAYS(About!$A$3,'Core Indicators'!BQ55)</f>
        <v>517</v>
      </c>
      <c r="G55" s="232">
        <f>_xlfn.DAYS(About!$A$3,'Core Indicators'!DM55)</f>
        <v>2</v>
      </c>
      <c r="H55" s="232">
        <f>_xlfn.DAYS(About!$A$3,'Core Indicators'!DU55)</f>
        <v>2</v>
      </c>
      <c r="I55" s="232">
        <f>_xlfn.DAYS(About!$A$3,'Core Indicators'!EC55)</f>
        <v>2</v>
      </c>
      <c r="J55" s="232">
        <f>_xlfn.DAYS(About!$A$3,'Core Indicators'!EK55)</f>
        <v>2</v>
      </c>
      <c r="K55" s="232">
        <f>_xlfn.DAYS(About!$A$3,'Core Indicators'!ES55)</f>
        <v>2</v>
      </c>
      <c r="L55" s="232">
        <f>_xlfn.DAYS(About!$A$3,'Core Indicators'!FI55)</f>
        <v>2</v>
      </c>
      <c r="M55" s="232">
        <f>_xlfn.DAYS(About!$A$3,'Core Indicators'!GG55)</f>
        <v>17</v>
      </c>
      <c r="N55" s="232">
        <f>_xlfn.DAYS(About!$A$3,'Core Indicators'!GO55)</f>
        <v>17</v>
      </c>
      <c r="O55" s="232">
        <f>_xlfn.DAYS(About!$A$3,'Core Indicators'!GW55)</f>
        <v>17</v>
      </c>
      <c r="P55" s="232">
        <f>_xlfn.DAYS(About!$A$3,'Core Indicators'!HE55)</f>
        <v>17</v>
      </c>
      <c r="Q55" s="232">
        <f>_xlfn.DAYS(About!$A$3,'Core Indicators'!HM55)</f>
        <v>17</v>
      </c>
      <c r="R55" s="232">
        <f>_xlfn.DAYS(About!$A$3,'Core Indicators'!HU55)</f>
        <v>17</v>
      </c>
      <c r="S55" s="232">
        <f>_xlfn.DAYS(About!$A$3,'Core Indicators'!IC55)</f>
        <v>17</v>
      </c>
      <c r="T55" s="232">
        <f>_xlfn.DAYS(About!$A$3,'Core Indicators'!IK55)</f>
        <v>17</v>
      </c>
      <c r="U55" s="232">
        <f>_xlfn.DAYS(About!$A$3,'Core Indicators'!IS55)</f>
        <v>17</v>
      </c>
      <c r="V55" s="232">
        <f t="shared" si="1"/>
        <v>55</v>
      </c>
    </row>
    <row r="56" spans="1:22" x14ac:dyDescent="0.35">
      <c r="A56" s="231" t="str">
        <f>Lists!C:C</f>
        <v>KEN002</v>
      </c>
      <c r="B56" s="232">
        <f>_xlfn.DAYS(About!$A$3,'Core Indicators'!U56)</f>
        <v>2</v>
      </c>
      <c r="C56" s="232">
        <f>_xlfn.DAYS(About!$A$3,'Core Indicators'!AC56)</f>
        <v>2</v>
      </c>
      <c r="D56" s="232">
        <f>_xlfn.DAYS(About!$A$3,'Core Indicators'!AK56)</f>
        <v>2</v>
      </c>
      <c r="E56" s="232">
        <f>_xlfn.DAYS(About!$A$3,'Core Indicators'!AS56)</f>
        <v>2</v>
      </c>
      <c r="F56" s="232">
        <f>_xlfn.DAYS(About!$A$3,'Core Indicators'!BQ56)</f>
        <v>2</v>
      </c>
      <c r="G56" s="232">
        <f>_xlfn.DAYS(About!$A$3,'Core Indicators'!DM56)</f>
        <v>2</v>
      </c>
      <c r="H56" s="232">
        <f>_xlfn.DAYS(About!$A$3,'Core Indicators'!DU56)</f>
        <v>2</v>
      </c>
      <c r="I56" s="232">
        <f>_xlfn.DAYS(About!$A$3,'Core Indicators'!EC56)</f>
        <v>2</v>
      </c>
      <c r="J56" s="232">
        <f>_xlfn.DAYS(About!$A$3,'Core Indicators'!EK56)</f>
        <v>2</v>
      </c>
      <c r="K56" s="232">
        <f>_xlfn.DAYS(About!$A$3,'Core Indicators'!ES56)</f>
        <v>2</v>
      </c>
      <c r="L56" s="232">
        <f>_xlfn.DAYS(About!$A$3,'Core Indicators'!FI56)</f>
        <v>2</v>
      </c>
      <c r="M56" s="232">
        <f>_xlfn.DAYS(About!$A$3,'Core Indicators'!GG56)</f>
        <v>17</v>
      </c>
      <c r="N56" s="232">
        <f>_xlfn.DAYS(About!$A$3,'Core Indicators'!GO56)</f>
        <v>17</v>
      </c>
      <c r="O56" s="232">
        <f>_xlfn.DAYS(About!$A$3,'Core Indicators'!GW56)</f>
        <v>17</v>
      </c>
      <c r="P56" s="232">
        <f>_xlfn.DAYS(About!$A$3,'Core Indicators'!HE56)</f>
        <v>17</v>
      </c>
      <c r="Q56" s="232">
        <f>_xlfn.DAYS(About!$A$3,'Core Indicators'!HM56)</f>
        <v>17</v>
      </c>
      <c r="R56" s="232">
        <f>_xlfn.DAYS(About!$A$3,'Core Indicators'!HU56)</f>
        <v>17</v>
      </c>
      <c r="S56" s="232">
        <f>_xlfn.DAYS(About!$A$3,'Core Indicators'!IC56)</f>
        <v>17</v>
      </c>
      <c r="T56" s="232">
        <f>_xlfn.DAYS(About!$A$3,'Core Indicators'!IK56)</f>
        <v>17</v>
      </c>
      <c r="U56" s="232">
        <f>_xlfn.DAYS(About!$A$3,'Core Indicators'!IS56)</f>
        <v>17</v>
      </c>
      <c r="V56" s="232">
        <f t="shared" si="1"/>
        <v>3.5</v>
      </c>
    </row>
    <row r="57" spans="1:22" x14ac:dyDescent="0.35">
      <c r="A57" s="231" t="str">
        <f>Lists!C:C</f>
        <v>KEN003</v>
      </c>
      <c r="B57" s="232">
        <f>_xlfn.DAYS(About!$A$3,'Core Indicators'!U57)</f>
        <v>2</v>
      </c>
      <c r="C57" s="232">
        <f>_xlfn.DAYS(About!$A$3,'Core Indicators'!AC57)</f>
        <v>2</v>
      </c>
      <c r="D57" s="232">
        <f>_xlfn.DAYS(About!$A$3,'Core Indicators'!AK57)</f>
        <v>2</v>
      </c>
      <c r="E57" s="232">
        <f>_xlfn.DAYS(About!$A$3,'Core Indicators'!AS57)</f>
        <v>2</v>
      </c>
      <c r="F57" s="232">
        <f>_xlfn.DAYS(About!$A$3,'Core Indicators'!BQ57)</f>
        <v>2</v>
      </c>
      <c r="G57" s="232">
        <f>_xlfn.DAYS(About!$A$3,'Core Indicators'!DM57)</f>
        <v>2</v>
      </c>
      <c r="H57" s="232">
        <f>_xlfn.DAYS(About!$A$3,'Core Indicators'!DU57)</f>
        <v>2</v>
      </c>
      <c r="I57" s="232">
        <f>_xlfn.DAYS(About!$A$3,'Core Indicators'!EC57)</f>
        <v>2</v>
      </c>
      <c r="J57" s="232">
        <f>_xlfn.DAYS(About!$A$3,'Core Indicators'!EK57)</f>
        <v>2</v>
      </c>
      <c r="K57" s="232">
        <f>_xlfn.DAYS(About!$A$3,'Core Indicators'!ES57)</f>
        <v>2</v>
      </c>
      <c r="L57" s="232">
        <f>_xlfn.DAYS(About!$A$3,'Core Indicators'!FI57)</f>
        <v>2</v>
      </c>
      <c r="M57" s="232">
        <f>_xlfn.DAYS(About!$A$3,'Core Indicators'!GG57)</f>
        <v>17</v>
      </c>
      <c r="N57" s="232">
        <f>_xlfn.DAYS(About!$A$3,'Core Indicators'!GO57)</f>
        <v>17</v>
      </c>
      <c r="O57" s="232">
        <f>_xlfn.DAYS(About!$A$3,'Core Indicators'!GW57)</f>
        <v>17</v>
      </c>
      <c r="P57" s="232">
        <f>_xlfn.DAYS(About!$A$3,'Core Indicators'!HE57)</f>
        <v>17</v>
      </c>
      <c r="Q57" s="232">
        <f>_xlfn.DAYS(About!$A$3,'Core Indicators'!HM57)</f>
        <v>17</v>
      </c>
      <c r="R57" s="232">
        <f>_xlfn.DAYS(About!$A$3,'Core Indicators'!HU57)</f>
        <v>17</v>
      </c>
      <c r="S57" s="232">
        <f>_xlfn.DAYS(About!$A$3,'Core Indicators'!IC57)</f>
        <v>17</v>
      </c>
      <c r="T57" s="232">
        <f>_xlfn.DAYS(About!$A$3,'Core Indicators'!IK57)</f>
        <v>17</v>
      </c>
      <c r="U57" s="232">
        <f>_xlfn.DAYS(About!$A$3,'Core Indicators'!IS57)</f>
        <v>17</v>
      </c>
      <c r="V57" s="232">
        <f t="shared" si="1"/>
        <v>3.5</v>
      </c>
    </row>
    <row r="58" spans="1:22" x14ac:dyDescent="0.35">
      <c r="A58" s="231" t="str">
        <f>Lists!C:C</f>
        <v>LBN002</v>
      </c>
      <c r="B58" s="232">
        <f>_xlfn.DAYS(About!$A$3,'Core Indicators'!U58)</f>
        <v>6</v>
      </c>
      <c r="C58" s="232">
        <f>_xlfn.DAYS(About!$A$3,'Core Indicators'!AC58)</f>
        <v>6</v>
      </c>
      <c r="D58" s="232">
        <f>_xlfn.DAYS(About!$A$3,'Core Indicators'!AK58)</f>
        <v>6</v>
      </c>
      <c r="E58" s="232">
        <f>_xlfn.DAYS(About!$A$3,'Core Indicators'!AS58)</f>
        <v>6</v>
      </c>
      <c r="F58" s="232">
        <f>_xlfn.DAYS(About!$A$3,'Core Indicators'!BQ58)</f>
        <v>6</v>
      </c>
      <c r="G58" s="232">
        <f>_xlfn.DAYS(About!$A$3,'Core Indicators'!DM58)</f>
        <v>6</v>
      </c>
      <c r="H58" s="232">
        <f>_xlfn.DAYS(About!$A$3,'Core Indicators'!DU58)</f>
        <v>6</v>
      </c>
      <c r="I58" s="232">
        <f>_xlfn.DAYS(About!$A$3,'Core Indicators'!EC58)</f>
        <v>6</v>
      </c>
      <c r="J58" s="232">
        <f>_xlfn.DAYS(About!$A$3,'Core Indicators'!EK58)</f>
        <v>6</v>
      </c>
      <c r="K58" s="232">
        <f>_xlfn.DAYS(About!$A$3,'Core Indicators'!ES58)</f>
        <v>6</v>
      </c>
      <c r="L58" s="232">
        <f>_xlfn.DAYS(About!$A$3,'Core Indicators'!FI58)</f>
        <v>6</v>
      </c>
      <c r="M58" s="232">
        <f>_xlfn.DAYS(About!$A$3,'Core Indicators'!GG58)</f>
        <v>11</v>
      </c>
      <c r="N58" s="232">
        <f>_xlfn.DAYS(About!$A$3,'Core Indicators'!GO58)</f>
        <v>11</v>
      </c>
      <c r="O58" s="232">
        <f>_xlfn.DAYS(About!$A$3,'Core Indicators'!GW58)</f>
        <v>11</v>
      </c>
      <c r="P58" s="232">
        <f>_xlfn.DAYS(About!$A$3,'Core Indicators'!HE58)</f>
        <v>11</v>
      </c>
      <c r="Q58" s="232">
        <f>_xlfn.DAYS(About!$A$3,'Core Indicators'!HM58)</f>
        <v>11</v>
      </c>
      <c r="R58" s="232">
        <f>_xlfn.DAYS(About!$A$3,'Core Indicators'!HU58)</f>
        <v>11</v>
      </c>
      <c r="S58" s="232">
        <f>_xlfn.DAYS(About!$A$3,'Core Indicators'!IC58)</f>
        <v>11</v>
      </c>
      <c r="T58" s="232">
        <f>_xlfn.DAYS(About!$A$3,'Core Indicators'!IK58)</f>
        <v>11</v>
      </c>
      <c r="U58" s="232">
        <f>_xlfn.DAYS(About!$A$3,'Core Indicators'!IS58)</f>
        <v>11</v>
      </c>
      <c r="V58" s="232">
        <f t="shared" si="1"/>
        <v>6.5</v>
      </c>
    </row>
    <row r="59" spans="1:22" x14ac:dyDescent="0.35">
      <c r="A59" s="231" t="str">
        <f>Lists!C:C</f>
        <v>LBN006</v>
      </c>
      <c r="B59" s="232">
        <f>_xlfn.DAYS(About!$A$3,'Core Indicators'!U59)</f>
        <v>6</v>
      </c>
      <c r="C59" s="232">
        <f>_xlfn.DAYS(About!$A$3,'Core Indicators'!AC59)</f>
        <v>6</v>
      </c>
      <c r="D59" s="232">
        <f>_xlfn.DAYS(About!$A$3,'Core Indicators'!AK59)</f>
        <v>6</v>
      </c>
      <c r="E59" s="232">
        <f>_xlfn.DAYS(About!$A$3,'Core Indicators'!AS59)</f>
        <v>6</v>
      </c>
      <c r="F59" s="232">
        <f>_xlfn.DAYS(About!$A$3,'Core Indicators'!BQ59)</f>
        <v>6</v>
      </c>
      <c r="G59" s="232">
        <f>_xlfn.DAYS(About!$A$3,'Core Indicators'!DM59)</f>
        <v>6</v>
      </c>
      <c r="H59" s="232">
        <f>_xlfn.DAYS(About!$A$3,'Core Indicators'!DU59)</f>
        <v>6</v>
      </c>
      <c r="I59" s="232">
        <f>_xlfn.DAYS(About!$A$3,'Core Indicators'!EC59)</f>
        <v>6</v>
      </c>
      <c r="J59" s="232">
        <f>_xlfn.DAYS(About!$A$3,'Core Indicators'!EK59)</f>
        <v>6</v>
      </c>
      <c r="K59" s="232">
        <f>_xlfn.DAYS(About!$A$3,'Core Indicators'!ES59)</f>
        <v>6</v>
      </c>
      <c r="L59" s="232">
        <f>_xlfn.DAYS(About!$A$3,'Core Indicators'!FI59)</f>
        <v>6</v>
      </c>
      <c r="M59" s="232">
        <f>_xlfn.DAYS(About!$A$3,'Core Indicators'!GG59)</f>
        <v>11</v>
      </c>
      <c r="N59" s="232">
        <f>_xlfn.DAYS(About!$A$3,'Core Indicators'!GO59)</f>
        <v>11</v>
      </c>
      <c r="O59" s="232">
        <f>_xlfn.DAYS(About!$A$3,'Core Indicators'!GW59)</f>
        <v>11</v>
      </c>
      <c r="P59" s="232">
        <f>_xlfn.DAYS(About!$A$3,'Core Indicators'!HE59)</f>
        <v>11</v>
      </c>
      <c r="Q59" s="232">
        <f>_xlfn.DAYS(About!$A$3,'Core Indicators'!HM59)</f>
        <v>11</v>
      </c>
      <c r="R59" s="232">
        <f>_xlfn.DAYS(About!$A$3,'Core Indicators'!HU59)</f>
        <v>11</v>
      </c>
      <c r="S59" s="232">
        <f>_xlfn.DAYS(About!$A$3,'Core Indicators'!IC59)</f>
        <v>11</v>
      </c>
      <c r="T59" s="232">
        <f>_xlfn.DAYS(About!$A$3,'Core Indicators'!IK59)</f>
        <v>11</v>
      </c>
      <c r="U59" s="232">
        <f>_xlfn.DAYS(About!$A$3,'Core Indicators'!IS59)</f>
        <v>11</v>
      </c>
      <c r="V59" s="232">
        <f t="shared" si="1"/>
        <v>6.5</v>
      </c>
    </row>
    <row r="60" spans="1:22" x14ac:dyDescent="0.35">
      <c r="A60" s="231" t="str">
        <f>Lists!C:C</f>
        <v>LBY002</v>
      </c>
      <c r="B60" s="232">
        <f>_xlfn.DAYS(About!$A$3,'Core Indicators'!U60)</f>
        <v>6</v>
      </c>
      <c r="C60" s="232">
        <f>_xlfn.DAYS(About!$A$3,'Core Indicators'!AC60)</f>
        <v>6</v>
      </c>
      <c r="D60" s="232">
        <f>_xlfn.DAYS(About!$A$3,'Core Indicators'!AK60)</f>
        <v>6</v>
      </c>
      <c r="E60" s="232">
        <f>_xlfn.DAYS(About!$A$3,'Core Indicators'!AS60)</f>
        <v>6</v>
      </c>
      <c r="F60" s="232">
        <f>_xlfn.DAYS(About!$A$3,'Core Indicators'!BQ60)</f>
        <v>6</v>
      </c>
      <c r="G60" s="232">
        <f>_xlfn.DAYS(About!$A$3,'Core Indicators'!DM60)</f>
        <v>6</v>
      </c>
      <c r="H60" s="232">
        <f>_xlfn.DAYS(About!$A$3,'Core Indicators'!DU60)</f>
        <v>6</v>
      </c>
      <c r="I60" s="232">
        <f>_xlfn.DAYS(About!$A$3,'Core Indicators'!EC60)</f>
        <v>6</v>
      </c>
      <c r="J60" s="232">
        <f>_xlfn.DAYS(About!$A$3,'Core Indicators'!EK60)</f>
        <v>6</v>
      </c>
      <c r="K60" s="232">
        <f>_xlfn.DAYS(About!$A$3,'Core Indicators'!ES60)</f>
        <v>6</v>
      </c>
      <c r="L60" s="232">
        <f>_xlfn.DAYS(About!$A$3,'Core Indicators'!FI60)</f>
        <v>6</v>
      </c>
      <c r="M60" s="232">
        <f>_xlfn.DAYS(About!$A$3,'Core Indicators'!GG60)</f>
        <v>11</v>
      </c>
      <c r="N60" s="232">
        <f>_xlfn.DAYS(About!$A$3,'Core Indicators'!GO60)</f>
        <v>11</v>
      </c>
      <c r="O60" s="232">
        <f>_xlfn.DAYS(About!$A$3,'Core Indicators'!GW60)</f>
        <v>11</v>
      </c>
      <c r="P60" s="232">
        <f>_xlfn.DAYS(About!$A$3,'Core Indicators'!HE60)</f>
        <v>11</v>
      </c>
      <c r="Q60" s="232">
        <f>_xlfn.DAYS(About!$A$3,'Core Indicators'!HM60)</f>
        <v>11</v>
      </c>
      <c r="R60" s="232">
        <f>_xlfn.DAYS(About!$A$3,'Core Indicators'!HU60)</f>
        <v>11</v>
      </c>
      <c r="S60" s="232">
        <f>_xlfn.DAYS(About!$A$3,'Core Indicators'!IC60)</f>
        <v>11</v>
      </c>
      <c r="T60" s="232">
        <f>_xlfn.DAYS(About!$A$3,'Core Indicators'!IK60)</f>
        <v>11</v>
      </c>
      <c r="U60" s="232">
        <f>_xlfn.DAYS(About!$A$3,'Core Indicators'!IS60)</f>
        <v>11</v>
      </c>
      <c r="V60" s="232">
        <f t="shared" si="1"/>
        <v>6.5</v>
      </c>
    </row>
    <row r="61" spans="1:22" x14ac:dyDescent="0.35">
      <c r="A61" s="231" t="str">
        <f>Lists!C:C</f>
        <v>LBY004</v>
      </c>
      <c r="B61" s="232">
        <f>_xlfn.DAYS(About!$A$3,'Core Indicators'!U61)</f>
        <v>6</v>
      </c>
      <c r="C61" s="232">
        <f>_xlfn.DAYS(About!$A$3,'Core Indicators'!AC61)</f>
        <v>6</v>
      </c>
      <c r="D61" s="232">
        <f>_xlfn.DAYS(About!$A$3,'Core Indicators'!AK61)</f>
        <v>6</v>
      </c>
      <c r="E61" s="232">
        <f>_xlfn.DAYS(About!$A$3,'Core Indicators'!AS61)</f>
        <v>6</v>
      </c>
      <c r="F61" s="232">
        <f>_xlfn.DAYS(About!$A$3,'Core Indicators'!BQ61)</f>
        <v>6</v>
      </c>
      <c r="G61" s="232">
        <f>_xlfn.DAYS(About!$A$3,'Core Indicators'!DM61)</f>
        <v>6</v>
      </c>
      <c r="H61" s="232">
        <f>_xlfn.DAYS(About!$A$3,'Core Indicators'!DU61)</f>
        <v>6</v>
      </c>
      <c r="I61" s="232">
        <f>_xlfn.DAYS(About!$A$3,'Core Indicators'!EC61)</f>
        <v>6</v>
      </c>
      <c r="J61" s="232">
        <f>_xlfn.DAYS(About!$A$3,'Core Indicators'!EK61)</f>
        <v>6</v>
      </c>
      <c r="K61" s="232">
        <f>_xlfn.DAYS(About!$A$3,'Core Indicators'!ES61)</f>
        <v>6</v>
      </c>
      <c r="L61" s="232">
        <f>_xlfn.DAYS(About!$A$3,'Core Indicators'!FI61)</f>
        <v>6</v>
      </c>
      <c r="M61" s="232">
        <f>_xlfn.DAYS(About!$A$3,'Core Indicators'!GG61)</f>
        <v>11</v>
      </c>
      <c r="N61" s="232">
        <f>_xlfn.DAYS(About!$A$3,'Core Indicators'!GO61)</f>
        <v>11</v>
      </c>
      <c r="O61" s="232">
        <f>_xlfn.DAYS(About!$A$3,'Core Indicators'!GW61)</f>
        <v>11</v>
      </c>
      <c r="P61" s="232">
        <f>_xlfn.DAYS(About!$A$3,'Core Indicators'!HE61)</f>
        <v>11</v>
      </c>
      <c r="Q61" s="232">
        <f>_xlfn.DAYS(About!$A$3,'Core Indicators'!HM61)</f>
        <v>11</v>
      </c>
      <c r="R61" s="232">
        <f>_xlfn.DAYS(About!$A$3,'Core Indicators'!HU61)</f>
        <v>11</v>
      </c>
      <c r="S61" s="232">
        <f>_xlfn.DAYS(About!$A$3,'Core Indicators'!IC61)</f>
        <v>11</v>
      </c>
      <c r="T61" s="232">
        <f>_xlfn.DAYS(About!$A$3,'Core Indicators'!IK61)</f>
        <v>11</v>
      </c>
      <c r="U61" s="232">
        <f>_xlfn.DAYS(About!$A$3,'Core Indicators'!IS61)</f>
        <v>11</v>
      </c>
      <c r="V61" s="232">
        <f t="shared" si="1"/>
        <v>6.5</v>
      </c>
    </row>
    <row r="62" spans="1:22" x14ac:dyDescent="0.35">
      <c r="A62" s="231" t="str">
        <f>Lists!C:C</f>
        <v>LBY005</v>
      </c>
      <c r="B62" s="232">
        <f>_xlfn.DAYS(About!$A$3,'Core Indicators'!U62)</f>
        <v>6</v>
      </c>
      <c r="C62" s="232">
        <f>_xlfn.DAYS(About!$A$3,'Core Indicators'!AC62)</f>
        <v>6</v>
      </c>
      <c r="D62" s="232">
        <f>_xlfn.DAYS(About!$A$3,'Core Indicators'!AK62)</f>
        <v>6</v>
      </c>
      <c r="E62" s="232">
        <f>_xlfn.DAYS(About!$A$3,'Core Indicators'!AS62)</f>
        <v>6</v>
      </c>
      <c r="F62" s="232">
        <f>_xlfn.DAYS(About!$A$3,'Core Indicators'!BQ62)</f>
        <v>6</v>
      </c>
      <c r="G62" s="232">
        <f>_xlfn.DAYS(About!$A$3,'Core Indicators'!DM62)</f>
        <v>6</v>
      </c>
      <c r="H62" s="232">
        <f>_xlfn.DAYS(About!$A$3,'Core Indicators'!DU62)</f>
        <v>6</v>
      </c>
      <c r="I62" s="232">
        <f>_xlfn.DAYS(About!$A$3,'Core Indicators'!EC62)</f>
        <v>6</v>
      </c>
      <c r="J62" s="232">
        <f>_xlfn.DAYS(About!$A$3,'Core Indicators'!EK62)</f>
        <v>6</v>
      </c>
      <c r="K62" s="232">
        <f>_xlfn.DAYS(About!$A$3,'Core Indicators'!ES62)</f>
        <v>6</v>
      </c>
      <c r="L62" s="232">
        <f>_xlfn.DAYS(About!$A$3,'Core Indicators'!FI62)</f>
        <v>6</v>
      </c>
      <c r="M62" s="232">
        <f>_xlfn.DAYS(About!$A$3,'Core Indicators'!GG62)</f>
        <v>11</v>
      </c>
      <c r="N62" s="232">
        <f>_xlfn.DAYS(About!$A$3,'Core Indicators'!GO62)</f>
        <v>11</v>
      </c>
      <c r="O62" s="232">
        <f>_xlfn.DAYS(About!$A$3,'Core Indicators'!GW62)</f>
        <v>11</v>
      </c>
      <c r="P62" s="232">
        <f>_xlfn.DAYS(About!$A$3,'Core Indicators'!HE62)</f>
        <v>11</v>
      </c>
      <c r="Q62" s="232">
        <f>_xlfn.DAYS(About!$A$3,'Core Indicators'!HM62)</f>
        <v>11</v>
      </c>
      <c r="R62" s="232">
        <f>_xlfn.DAYS(About!$A$3,'Core Indicators'!HU62)</f>
        <v>11</v>
      </c>
      <c r="S62" s="232">
        <f>_xlfn.DAYS(About!$A$3,'Core Indicators'!IC62)</f>
        <v>11</v>
      </c>
      <c r="T62" s="232">
        <f>_xlfn.DAYS(About!$A$3,'Core Indicators'!IK62)</f>
        <v>11</v>
      </c>
      <c r="U62" s="232">
        <f>_xlfn.DAYS(About!$A$3,'Core Indicators'!IS62)</f>
        <v>11</v>
      </c>
      <c r="V62" s="232">
        <f t="shared" si="1"/>
        <v>6.5</v>
      </c>
    </row>
    <row r="63" spans="1:22" x14ac:dyDescent="0.35">
      <c r="A63" s="231" t="str">
        <f>Lists!C:C</f>
        <v>LSO004</v>
      </c>
      <c r="B63" s="232">
        <f>_xlfn.DAYS(About!$A$3,'Core Indicators'!U63)</f>
        <v>2</v>
      </c>
      <c r="C63" s="232">
        <f>_xlfn.DAYS(About!$A$3,'Core Indicators'!AC63)</f>
        <v>2</v>
      </c>
      <c r="D63" s="232">
        <f>_xlfn.DAYS(About!$A$3,'Core Indicators'!AK63)</f>
        <v>2</v>
      </c>
      <c r="E63" s="232">
        <f>_xlfn.DAYS(About!$A$3,'Core Indicators'!AS63)</f>
        <v>2</v>
      </c>
      <c r="F63" s="232">
        <f>_xlfn.DAYS(About!$A$3,'Core Indicators'!BQ63)</f>
        <v>2</v>
      </c>
      <c r="G63" s="232">
        <f>_xlfn.DAYS(About!$A$3,'Core Indicators'!DM63)</f>
        <v>2</v>
      </c>
      <c r="H63" s="232">
        <f>_xlfn.DAYS(About!$A$3,'Core Indicators'!DU63)</f>
        <v>2</v>
      </c>
      <c r="I63" s="232">
        <f>_xlfn.DAYS(About!$A$3,'Core Indicators'!EC63)</f>
        <v>1</v>
      </c>
      <c r="J63" s="232">
        <f>_xlfn.DAYS(About!$A$3,'Core Indicators'!EK63)</f>
        <v>1</v>
      </c>
      <c r="K63" s="232">
        <f>_xlfn.DAYS(About!$A$3,'Core Indicators'!ES63)</f>
        <v>1</v>
      </c>
      <c r="L63" s="232">
        <f>_xlfn.DAYS(About!$A$3,'Core Indicators'!FI63)</f>
        <v>1</v>
      </c>
      <c r="M63" s="232">
        <f>_xlfn.DAYS(About!$A$3,'Core Indicators'!GG63)</f>
        <v>12</v>
      </c>
      <c r="N63" s="232">
        <f>_xlfn.DAYS(About!$A$3,'Core Indicators'!GO63)</f>
        <v>12</v>
      </c>
      <c r="O63" s="232">
        <f>_xlfn.DAYS(About!$A$3,'Core Indicators'!GW63)</f>
        <v>12</v>
      </c>
      <c r="P63" s="232">
        <f>_xlfn.DAYS(About!$A$3,'Core Indicators'!HE63)</f>
        <v>12</v>
      </c>
      <c r="Q63" s="232">
        <f>_xlfn.DAYS(About!$A$3,'Core Indicators'!HM63)</f>
        <v>12</v>
      </c>
      <c r="R63" s="232">
        <f>_xlfn.DAYS(About!$A$3,'Core Indicators'!HU63)</f>
        <v>12</v>
      </c>
      <c r="S63" s="232">
        <f>_xlfn.DAYS(About!$A$3,'Core Indicators'!IC63)</f>
        <v>12</v>
      </c>
      <c r="T63" s="232">
        <f>_xlfn.DAYS(About!$A$3,'Core Indicators'!IK63)</f>
        <v>12</v>
      </c>
      <c r="U63" s="232">
        <f>_xlfn.DAYS(About!$A$3,'Core Indicators'!IS63)</f>
        <v>12</v>
      </c>
      <c r="V63" s="232">
        <f t="shared" si="1"/>
        <v>2.6</v>
      </c>
    </row>
    <row r="64" spans="1:22" x14ac:dyDescent="0.35">
      <c r="A64" s="231" t="str">
        <f>Lists!C:C</f>
        <v>MAR002</v>
      </c>
      <c r="B64" s="232">
        <f>_xlfn.DAYS(About!$A$3,'Core Indicators'!U64)</f>
        <v>6</v>
      </c>
      <c r="C64" s="232">
        <f>_xlfn.DAYS(About!$A$3,'Core Indicators'!AC64)</f>
        <v>6</v>
      </c>
      <c r="D64" s="232">
        <f>_xlfn.DAYS(About!$A$3,'Core Indicators'!AK64)</f>
        <v>6</v>
      </c>
      <c r="E64" s="232">
        <f>_xlfn.DAYS(About!$A$3,'Core Indicators'!AS64)</f>
        <v>6</v>
      </c>
      <c r="F64" s="232">
        <f>_xlfn.DAYS(About!$A$3,'Core Indicators'!BQ64)</f>
        <v>6</v>
      </c>
      <c r="G64" s="232">
        <f>_xlfn.DAYS(About!$A$3,'Core Indicators'!DM64)</f>
        <v>6</v>
      </c>
      <c r="H64" s="232">
        <f>_xlfn.DAYS(About!$A$3,'Core Indicators'!DU64)</f>
        <v>6</v>
      </c>
      <c r="I64" s="232">
        <f>_xlfn.DAYS(About!$A$3,'Core Indicators'!EC64)</f>
        <v>6</v>
      </c>
      <c r="J64" s="232">
        <f>_xlfn.DAYS(About!$A$3,'Core Indicators'!EK64)</f>
        <v>6</v>
      </c>
      <c r="K64" s="232">
        <f>_xlfn.DAYS(About!$A$3,'Core Indicators'!ES64)</f>
        <v>6</v>
      </c>
      <c r="L64" s="232">
        <f>_xlfn.DAYS(About!$A$3,'Core Indicators'!FI64)</f>
        <v>6</v>
      </c>
      <c r="M64" s="232">
        <f>_xlfn.DAYS(About!$A$3,'Core Indicators'!GG64)</f>
        <v>26</v>
      </c>
      <c r="N64" s="232">
        <f>_xlfn.DAYS(About!$A$3,'Core Indicators'!GO64)</f>
        <v>26</v>
      </c>
      <c r="O64" s="232">
        <f>_xlfn.DAYS(About!$A$3,'Core Indicators'!GW64)</f>
        <v>26</v>
      </c>
      <c r="P64" s="232">
        <f>_xlfn.DAYS(About!$A$3,'Core Indicators'!HE64)</f>
        <v>26</v>
      </c>
      <c r="Q64" s="232">
        <f>_xlfn.DAYS(About!$A$3,'Core Indicators'!HM64)</f>
        <v>26</v>
      </c>
      <c r="R64" s="232">
        <f>_xlfn.DAYS(About!$A$3,'Core Indicators'!HU64)</f>
        <v>26</v>
      </c>
      <c r="S64" s="232">
        <f>_xlfn.DAYS(About!$A$3,'Core Indicators'!IC64)</f>
        <v>26</v>
      </c>
      <c r="T64" s="232">
        <f>_xlfn.DAYS(About!$A$3,'Core Indicators'!IK64)</f>
        <v>26</v>
      </c>
      <c r="U64" s="232">
        <f>_xlfn.DAYS(About!$A$3,'Core Indicators'!IS64)</f>
        <v>26</v>
      </c>
      <c r="V64" s="232">
        <f t="shared" si="1"/>
        <v>8</v>
      </c>
    </row>
    <row r="65" spans="1:22" x14ac:dyDescent="0.35">
      <c r="A65" s="231" t="str">
        <f>Lists!C:C</f>
        <v>MDA002</v>
      </c>
      <c r="B65" s="232">
        <f>_xlfn.DAYS(About!$A$3,'Core Indicators'!U65)</f>
        <v>0</v>
      </c>
      <c r="C65" s="232">
        <f>_xlfn.DAYS(About!$A$3,'Core Indicators'!AC65)</f>
        <v>0</v>
      </c>
      <c r="D65" s="232">
        <f>_xlfn.DAYS(About!$A$3,'Core Indicators'!AK65)</f>
        <v>0</v>
      </c>
      <c r="E65" s="232">
        <f>_xlfn.DAYS(About!$A$3,'Core Indicators'!AS65)</f>
        <v>0</v>
      </c>
      <c r="F65" s="232">
        <f>_xlfn.DAYS(About!$A$3,'Core Indicators'!BQ65)</f>
        <v>0</v>
      </c>
      <c r="G65" s="232">
        <f>_xlfn.DAYS(About!$A$3,'Core Indicators'!DM65)</f>
        <v>0</v>
      </c>
      <c r="H65" s="232">
        <f>_xlfn.DAYS(About!$A$3,'Core Indicators'!DU65)</f>
        <v>0</v>
      </c>
      <c r="I65" s="232">
        <f>_xlfn.DAYS(About!$A$3,'Core Indicators'!EC65)</f>
        <v>0</v>
      </c>
      <c r="J65" s="232">
        <f>_xlfn.DAYS(About!$A$3,'Core Indicators'!EK65)</f>
        <v>0</v>
      </c>
      <c r="K65" s="232">
        <f>_xlfn.DAYS(About!$A$3,'Core Indicators'!ES65)</f>
        <v>0</v>
      </c>
      <c r="L65" s="232">
        <f>_xlfn.DAYS(About!$A$3,'Core Indicators'!FI65)</f>
        <v>0</v>
      </c>
      <c r="M65" s="232">
        <f>_xlfn.DAYS(About!$A$3,'Core Indicators'!GG65)</f>
        <v>31</v>
      </c>
      <c r="N65" s="232">
        <f>_xlfn.DAYS(About!$A$3,'Core Indicators'!GO65)</f>
        <v>31</v>
      </c>
      <c r="O65" s="232">
        <f>_xlfn.DAYS(About!$A$3,'Core Indicators'!GW65)</f>
        <v>31</v>
      </c>
      <c r="P65" s="232">
        <f>_xlfn.DAYS(About!$A$3,'Core Indicators'!HE65)</f>
        <v>31</v>
      </c>
      <c r="Q65" s="232">
        <f>_xlfn.DAYS(About!$A$3,'Core Indicators'!HM65)</f>
        <v>31</v>
      </c>
      <c r="R65" s="232">
        <f>_xlfn.DAYS(About!$A$3,'Core Indicators'!HU65)</f>
        <v>31</v>
      </c>
      <c r="S65" s="232">
        <f>_xlfn.DAYS(About!$A$3,'Core Indicators'!IC65)</f>
        <v>31</v>
      </c>
      <c r="T65" s="232">
        <f>_xlfn.DAYS(About!$A$3,'Core Indicators'!IK65)</f>
        <v>31</v>
      </c>
      <c r="U65" s="232">
        <f>_xlfn.DAYS(About!$A$3,'Core Indicators'!IS65)</f>
        <v>31</v>
      </c>
      <c r="V65" s="232">
        <f t="shared" si="1"/>
        <v>3.1</v>
      </c>
    </row>
    <row r="66" spans="1:22" x14ac:dyDescent="0.35">
      <c r="A66" s="231" t="str">
        <f>Lists!C:C</f>
        <v>MDG002</v>
      </c>
      <c r="B66" s="232">
        <f>_xlfn.DAYS(About!$A$3,'Core Indicators'!U66)</f>
        <v>0</v>
      </c>
      <c r="C66" s="232">
        <f>_xlfn.DAYS(About!$A$3,'Core Indicators'!AC66)</f>
        <v>0</v>
      </c>
      <c r="D66" s="232">
        <f>_xlfn.DAYS(About!$A$3,'Core Indicators'!AK66)</f>
        <v>0</v>
      </c>
      <c r="E66" s="232">
        <f>_xlfn.DAYS(About!$A$3,'Core Indicators'!AS66)</f>
        <v>0</v>
      </c>
      <c r="F66" s="232">
        <f>_xlfn.DAYS(About!$A$3,'Core Indicators'!BQ66)</f>
        <v>31</v>
      </c>
      <c r="G66" s="232">
        <f>_xlfn.DAYS(About!$A$3,'Core Indicators'!DM66)</f>
        <v>0</v>
      </c>
      <c r="H66" s="232">
        <f>_xlfn.DAYS(About!$A$3,'Core Indicators'!DU66)</f>
        <v>0</v>
      </c>
      <c r="I66" s="232">
        <f>_xlfn.DAYS(About!$A$3,'Core Indicators'!EC66)</f>
        <v>0</v>
      </c>
      <c r="J66" s="232">
        <f>_xlfn.DAYS(About!$A$3,'Core Indicators'!EK66)</f>
        <v>0</v>
      </c>
      <c r="K66" s="232">
        <f>_xlfn.DAYS(About!$A$3,'Core Indicators'!ES66)</f>
        <v>0</v>
      </c>
      <c r="L66" s="232">
        <f>_xlfn.DAYS(About!$A$3,'Core Indicators'!FI66)</f>
        <v>0</v>
      </c>
      <c r="M66" s="232">
        <f>_xlfn.DAYS(About!$A$3,'Core Indicators'!GG66)</f>
        <v>10</v>
      </c>
      <c r="N66" s="232">
        <f>_xlfn.DAYS(About!$A$3,'Core Indicators'!GO66)</f>
        <v>10</v>
      </c>
      <c r="O66" s="232">
        <f>_xlfn.DAYS(About!$A$3,'Core Indicators'!GW66)</f>
        <v>10</v>
      </c>
      <c r="P66" s="232">
        <f>_xlfn.DAYS(About!$A$3,'Core Indicators'!HE66)</f>
        <v>10</v>
      </c>
      <c r="Q66" s="232">
        <f>_xlfn.DAYS(About!$A$3,'Core Indicators'!HM66)</f>
        <v>10</v>
      </c>
      <c r="R66" s="232">
        <f>_xlfn.DAYS(About!$A$3,'Core Indicators'!HU66)</f>
        <v>10</v>
      </c>
      <c r="S66" s="232">
        <f>_xlfn.DAYS(About!$A$3,'Core Indicators'!IC66)</f>
        <v>10</v>
      </c>
      <c r="T66" s="232">
        <f>_xlfn.DAYS(About!$A$3,'Core Indicators'!IK66)</f>
        <v>10</v>
      </c>
      <c r="U66" s="232">
        <f>_xlfn.DAYS(About!$A$3,'Core Indicators'!IS66)</f>
        <v>10</v>
      </c>
      <c r="V66" s="232">
        <f t="shared" si="1"/>
        <v>4.0999999999999996</v>
      </c>
    </row>
    <row r="67" spans="1:22" x14ac:dyDescent="0.35">
      <c r="A67" s="231" t="str">
        <f>Lists!C:C</f>
        <v>MEX003</v>
      </c>
      <c r="B67" s="232">
        <f>_xlfn.DAYS(About!$A$3,'Core Indicators'!U67)</f>
        <v>0</v>
      </c>
      <c r="C67" s="232">
        <f>_xlfn.DAYS(About!$A$3,'Core Indicators'!AC67)</f>
        <v>0</v>
      </c>
      <c r="D67" s="232">
        <f>_xlfn.DAYS(About!$A$3,'Core Indicators'!AK67)</f>
        <v>0</v>
      </c>
      <c r="E67" s="232">
        <f>_xlfn.DAYS(About!$A$3,'Core Indicators'!AS67)</f>
        <v>0</v>
      </c>
      <c r="F67" s="232">
        <f>_xlfn.DAYS(About!$A$3,'Core Indicators'!BQ67)</f>
        <v>0</v>
      </c>
      <c r="G67" s="232">
        <f>_xlfn.DAYS(About!$A$3,'Core Indicators'!DM67)</f>
        <v>0</v>
      </c>
      <c r="H67" s="232">
        <f>_xlfn.DAYS(About!$A$3,'Core Indicators'!DU67)</f>
        <v>0</v>
      </c>
      <c r="I67" s="232">
        <f>_xlfn.DAYS(About!$A$3,'Core Indicators'!EC67)</f>
        <v>0</v>
      </c>
      <c r="J67" s="232">
        <f>_xlfn.DAYS(About!$A$3,'Core Indicators'!EK67)</f>
        <v>0</v>
      </c>
      <c r="K67" s="232">
        <f>_xlfn.DAYS(About!$A$3,'Core Indicators'!ES67)</f>
        <v>0</v>
      </c>
      <c r="L67" s="232">
        <f>_xlfn.DAYS(About!$A$3,'Core Indicators'!FI67)</f>
        <v>0</v>
      </c>
      <c r="M67" s="232">
        <f>_xlfn.DAYS(About!$A$3,'Core Indicators'!GG67)</f>
        <v>5</v>
      </c>
      <c r="N67" s="232">
        <f>_xlfn.DAYS(About!$A$3,'Core Indicators'!GO67)</f>
        <v>5</v>
      </c>
      <c r="O67" s="232">
        <f>_xlfn.DAYS(About!$A$3,'Core Indicators'!GW67)</f>
        <v>5</v>
      </c>
      <c r="P67" s="232">
        <f>_xlfn.DAYS(About!$A$3,'Core Indicators'!HE67)</f>
        <v>5</v>
      </c>
      <c r="Q67" s="232">
        <f>_xlfn.DAYS(About!$A$3,'Core Indicators'!HM67)</f>
        <v>5</v>
      </c>
      <c r="R67" s="232">
        <f>_xlfn.DAYS(About!$A$3,'Core Indicators'!HU67)</f>
        <v>5</v>
      </c>
      <c r="S67" s="232">
        <f>_xlfn.DAYS(About!$A$3,'Core Indicators'!IC67)</f>
        <v>5</v>
      </c>
      <c r="T67" s="232">
        <f>_xlfn.DAYS(About!$A$3,'Core Indicators'!IK67)</f>
        <v>5</v>
      </c>
      <c r="U67" s="232">
        <f>_xlfn.DAYS(About!$A$3,'Core Indicators'!IS67)</f>
        <v>5</v>
      </c>
      <c r="V67" s="232">
        <f t="shared" ref="V67:V98" si="2">AVERAGE(D67:M67)</f>
        <v>0.5</v>
      </c>
    </row>
    <row r="68" spans="1:22" x14ac:dyDescent="0.35">
      <c r="A68" s="231" t="str">
        <f>Lists!C:C</f>
        <v>MLI001</v>
      </c>
      <c r="B68" s="232">
        <f>_xlfn.DAYS(About!$A$3,'Core Indicators'!U68)</f>
        <v>6</v>
      </c>
      <c r="C68" s="232">
        <f>_xlfn.DAYS(About!$A$3,'Core Indicators'!AC68)</f>
        <v>6</v>
      </c>
      <c r="D68" s="232">
        <f>_xlfn.DAYS(About!$A$3,'Core Indicators'!AK68)</f>
        <v>6</v>
      </c>
      <c r="E68" s="232">
        <f>_xlfn.DAYS(About!$A$3,'Core Indicators'!AS68)</f>
        <v>6</v>
      </c>
      <c r="F68" s="232">
        <f>_xlfn.DAYS(About!$A$3,'Core Indicators'!BQ68)</f>
        <v>6</v>
      </c>
      <c r="G68" s="232">
        <f>_xlfn.DAYS(About!$A$3,'Core Indicators'!DM68)</f>
        <v>6</v>
      </c>
      <c r="H68" s="232">
        <f>_xlfn.DAYS(About!$A$3,'Core Indicators'!DU68)</f>
        <v>6</v>
      </c>
      <c r="I68" s="232">
        <f>_xlfn.DAYS(About!$A$3,'Core Indicators'!EC68)</f>
        <v>6</v>
      </c>
      <c r="J68" s="232">
        <f>_xlfn.DAYS(About!$A$3,'Core Indicators'!EK68)</f>
        <v>6</v>
      </c>
      <c r="K68" s="232">
        <f>_xlfn.DAYS(About!$A$3,'Core Indicators'!ES68)</f>
        <v>6</v>
      </c>
      <c r="L68" s="232">
        <f>_xlfn.DAYS(About!$A$3,'Core Indicators'!FI68)</f>
        <v>6</v>
      </c>
      <c r="M68" s="232">
        <f>_xlfn.DAYS(About!$A$3,'Core Indicators'!GG68)</f>
        <v>10</v>
      </c>
      <c r="N68" s="232">
        <f>_xlfn.DAYS(About!$A$3,'Core Indicators'!GO68)</f>
        <v>10</v>
      </c>
      <c r="O68" s="232">
        <f>_xlfn.DAYS(About!$A$3,'Core Indicators'!GW68)</f>
        <v>10</v>
      </c>
      <c r="P68" s="232">
        <f>_xlfn.DAYS(About!$A$3,'Core Indicators'!HE68)</f>
        <v>10</v>
      </c>
      <c r="Q68" s="232">
        <f>_xlfn.DAYS(About!$A$3,'Core Indicators'!HM68)</f>
        <v>10</v>
      </c>
      <c r="R68" s="232">
        <f>_xlfn.DAYS(About!$A$3,'Core Indicators'!HU68)</f>
        <v>10</v>
      </c>
      <c r="S68" s="232">
        <f>_xlfn.DAYS(About!$A$3,'Core Indicators'!IC68)</f>
        <v>10</v>
      </c>
      <c r="T68" s="232">
        <f>_xlfn.DAYS(About!$A$3,'Core Indicators'!IK68)</f>
        <v>10</v>
      </c>
      <c r="U68" s="232">
        <f>_xlfn.DAYS(About!$A$3,'Core Indicators'!IS68)</f>
        <v>10</v>
      </c>
      <c r="V68" s="232">
        <f t="shared" si="2"/>
        <v>6.4</v>
      </c>
    </row>
    <row r="69" spans="1:22" x14ac:dyDescent="0.35">
      <c r="A69" s="231" t="str">
        <f>Lists!C:C</f>
        <v>MMR001</v>
      </c>
      <c r="B69" s="232">
        <f>_xlfn.DAYS(About!$A$3,'Core Indicators'!U69)</f>
        <v>4</v>
      </c>
      <c r="C69" s="232">
        <f>_xlfn.DAYS(About!$A$3,'Core Indicators'!AC69)</f>
        <v>4</v>
      </c>
      <c r="D69" s="232">
        <f>_xlfn.DAYS(About!$A$3,'Core Indicators'!AK69)</f>
        <v>4</v>
      </c>
      <c r="E69" s="232">
        <f>_xlfn.DAYS(About!$A$3,'Core Indicators'!AS69)</f>
        <v>4</v>
      </c>
      <c r="F69" s="232">
        <f>_xlfn.DAYS(About!$A$3,'Core Indicators'!BQ69)</f>
        <v>4</v>
      </c>
      <c r="G69" s="232">
        <f>_xlfn.DAYS(About!$A$3,'Core Indicators'!DM69)</f>
        <v>4</v>
      </c>
      <c r="H69" s="232">
        <f>_xlfn.DAYS(About!$A$3,'Core Indicators'!DU69)</f>
        <v>4</v>
      </c>
      <c r="I69" s="232">
        <f>_xlfn.DAYS(About!$A$3,'Core Indicators'!EC69)</f>
        <v>4</v>
      </c>
      <c r="J69" s="232">
        <f>_xlfn.DAYS(About!$A$3,'Core Indicators'!EK69)</f>
        <v>4</v>
      </c>
      <c r="K69" s="232">
        <f>_xlfn.DAYS(About!$A$3,'Core Indicators'!ES69)</f>
        <v>4</v>
      </c>
      <c r="L69" s="232">
        <f>_xlfn.DAYS(About!$A$3,'Core Indicators'!FI69)</f>
        <v>4</v>
      </c>
      <c r="M69" s="232">
        <f>_xlfn.DAYS(About!$A$3,'Core Indicators'!GG69)</f>
        <v>11</v>
      </c>
      <c r="N69" s="232">
        <f>_xlfn.DAYS(About!$A$3,'Core Indicators'!GO69)</f>
        <v>11</v>
      </c>
      <c r="O69" s="232">
        <f>_xlfn.DAYS(About!$A$3,'Core Indicators'!GW69)</f>
        <v>11</v>
      </c>
      <c r="P69" s="232">
        <f>_xlfn.DAYS(About!$A$3,'Core Indicators'!HE69)</f>
        <v>11</v>
      </c>
      <c r="Q69" s="232">
        <f>_xlfn.DAYS(About!$A$3,'Core Indicators'!HM69)</f>
        <v>11</v>
      </c>
      <c r="R69" s="232">
        <f>_xlfn.DAYS(About!$A$3,'Core Indicators'!HU69)</f>
        <v>11</v>
      </c>
      <c r="S69" s="232">
        <f>_xlfn.DAYS(About!$A$3,'Core Indicators'!IC69)</f>
        <v>11</v>
      </c>
      <c r="T69" s="232">
        <f>_xlfn.DAYS(About!$A$3,'Core Indicators'!IK69)</f>
        <v>11</v>
      </c>
      <c r="U69" s="232">
        <f>_xlfn.DAYS(About!$A$3,'Core Indicators'!IS69)</f>
        <v>11</v>
      </c>
      <c r="V69" s="232">
        <f t="shared" si="2"/>
        <v>4.7</v>
      </c>
    </row>
    <row r="70" spans="1:22" x14ac:dyDescent="0.35">
      <c r="A70" s="231" t="str">
        <f>Lists!C:C</f>
        <v>MMR002</v>
      </c>
      <c r="B70" s="232">
        <f>_xlfn.DAYS(About!$A$3,'Core Indicators'!U70)</f>
        <v>4</v>
      </c>
      <c r="C70" s="232">
        <f>_xlfn.DAYS(About!$A$3,'Core Indicators'!AC70)</f>
        <v>4</v>
      </c>
      <c r="D70" s="232">
        <f>_xlfn.DAYS(About!$A$3,'Core Indicators'!AK70)</f>
        <v>4</v>
      </c>
      <c r="E70" s="232">
        <f>_xlfn.DAYS(About!$A$3,'Core Indicators'!AS70)</f>
        <v>4</v>
      </c>
      <c r="F70" s="232">
        <f>_xlfn.DAYS(About!$A$3,'Core Indicators'!BQ70)</f>
        <v>4</v>
      </c>
      <c r="G70" s="232">
        <f>_xlfn.DAYS(About!$A$3,'Core Indicators'!DM70)</f>
        <v>4</v>
      </c>
      <c r="H70" s="232">
        <f>_xlfn.DAYS(About!$A$3,'Core Indicators'!DU70)</f>
        <v>4</v>
      </c>
      <c r="I70" s="232">
        <f>_xlfn.DAYS(About!$A$3,'Core Indicators'!EC70)</f>
        <v>4</v>
      </c>
      <c r="J70" s="232">
        <f>_xlfn.DAYS(About!$A$3,'Core Indicators'!EK70)</f>
        <v>4</v>
      </c>
      <c r="K70" s="232">
        <f>_xlfn.DAYS(About!$A$3,'Core Indicators'!ES70)</f>
        <v>4</v>
      </c>
      <c r="L70" s="232">
        <f>_xlfn.DAYS(About!$A$3,'Core Indicators'!FI70)</f>
        <v>4</v>
      </c>
      <c r="M70" s="232">
        <f>_xlfn.DAYS(About!$A$3,'Core Indicators'!GG70)</f>
        <v>11</v>
      </c>
      <c r="N70" s="232">
        <f>_xlfn.DAYS(About!$A$3,'Core Indicators'!GO70)</f>
        <v>11</v>
      </c>
      <c r="O70" s="232">
        <f>_xlfn.DAYS(About!$A$3,'Core Indicators'!GW70)</f>
        <v>11</v>
      </c>
      <c r="P70" s="232">
        <f>_xlfn.DAYS(About!$A$3,'Core Indicators'!HE70)</f>
        <v>11</v>
      </c>
      <c r="Q70" s="232">
        <f>_xlfn.DAYS(About!$A$3,'Core Indicators'!HM70)</f>
        <v>11</v>
      </c>
      <c r="R70" s="232">
        <f>_xlfn.DAYS(About!$A$3,'Core Indicators'!HU70)</f>
        <v>11</v>
      </c>
      <c r="S70" s="232">
        <f>_xlfn.DAYS(About!$A$3,'Core Indicators'!IC70)</f>
        <v>11</v>
      </c>
      <c r="T70" s="232">
        <f>_xlfn.DAYS(About!$A$3,'Core Indicators'!IK70)</f>
        <v>11</v>
      </c>
      <c r="U70" s="232">
        <f>_xlfn.DAYS(About!$A$3,'Core Indicators'!IS70)</f>
        <v>11</v>
      </c>
      <c r="V70" s="232">
        <f t="shared" si="2"/>
        <v>4.7</v>
      </c>
    </row>
    <row r="71" spans="1:22" x14ac:dyDescent="0.35">
      <c r="A71" s="231" t="str">
        <f>Lists!C:C</f>
        <v>MMR003</v>
      </c>
      <c r="B71" s="232">
        <f>_xlfn.DAYS(About!$A$3,'Core Indicators'!U71)</f>
        <v>4</v>
      </c>
      <c r="C71" s="232">
        <f>_xlfn.DAYS(About!$A$3,'Core Indicators'!AC71)</f>
        <v>4</v>
      </c>
      <c r="D71" s="232">
        <f>_xlfn.DAYS(About!$A$3,'Core Indicators'!AK71)</f>
        <v>4</v>
      </c>
      <c r="E71" s="232">
        <f>_xlfn.DAYS(About!$A$3,'Core Indicators'!AS71)</f>
        <v>4</v>
      </c>
      <c r="F71" s="232">
        <f>_xlfn.DAYS(About!$A$3,'Core Indicators'!BQ71)</f>
        <v>4</v>
      </c>
      <c r="G71" s="232">
        <f>_xlfn.DAYS(About!$A$3,'Core Indicators'!DM71)</f>
        <v>4</v>
      </c>
      <c r="H71" s="232">
        <f>_xlfn.DAYS(About!$A$3,'Core Indicators'!DU71)</f>
        <v>4</v>
      </c>
      <c r="I71" s="232">
        <f>_xlfn.DAYS(About!$A$3,'Core Indicators'!EC71)</f>
        <v>4</v>
      </c>
      <c r="J71" s="232">
        <f>_xlfn.DAYS(About!$A$3,'Core Indicators'!EK71)</f>
        <v>4</v>
      </c>
      <c r="K71" s="232">
        <f>_xlfn.DAYS(About!$A$3,'Core Indicators'!ES71)</f>
        <v>4</v>
      </c>
      <c r="L71" s="232">
        <f>_xlfn.DAYS(About!$A$3,'Core Indicators'!FI71)</f>
        <v>4</v>
      </c>
      <c r="M71" s="232">
        <f>_xlfn.DAYS(About!$A$3,'Core Indicators'!GG71)</f>
        <v>11</v>
      </c>
      <c r="N71" s="232">
        <f>_xlfn.DAYS(About!$A$3,'Core Indicators'!GO71)</f>
        <v>11</v>
      </c>
      <c r="O71" s="232">
        <f>_xlfn.DAYS(About!$A$3,'Core Indicators'!GW71)</f>
        <v>11</v>
      </c>
      <c r="P71" s="232">
        <f>_xlfn.DAYS(About!$A$3,'Core Indicators'!HE71)</f>
        <v>11</v>
      </c>
      <c r="Q71" s="232">
        <f>_xlfn.DAYS(About!$A$3,'Core Indicators'!HM71)</f>
        <v>11</v>
      </c>
      <c r="R71" s="232">
        <f>_xlfn.DAYS(About!$A$3,'Core Indicators'!HU71)</f>
        <v>11</v>
      </c>
      <c r="S71" s="232">
        <f>_xlfn.DAYS(About!$A$3,'Core Indicators'!IC71)</f>
        <v>11</v>
      </c>
      <c r="T71" s="232">
        <f>_xlfn.DAYS(About!$A$3,'Core Indicators'!IK71)</f>
        <v>11</v>
      </c>
      <c r="U71" s="232">
        <f>_xlfn.DAYS(About!$A$3,'Core Indicators'!IS71)</f>
        <v>11</v>
      </c>
      <c r="V71" s="232">
        <f t="shared" si="2"/>
        <v>4.7</v>
      </c>
    </row>
    <row r="72" spans="1:22" x14ac:dyDescent="0.35">
      <c r="A72" s="231" t="str">
        <f>Lists!C:C</f>
        <v>MMR004</v>
      </c>
      <c r="B72" s="232">
        <f>_xlfn.DAYS(About!$A$3,'Core Indicators'!U72)</f>
        <v>4</v>
      </c>
      <c r="C72" s="232">
        <f>_xlfn.DAYS(About!$A$3,'Core Indicators'!AC72)</f>
        <v>4</v>
      </c>
      <c r="D72" s="232">
        <f>_xlfn.DAYS(About!$A$3,'Core Indicators'!AK72)</f>
        <v>4</v>
      </c>
      <c r="E72" s="232">
        <f>_xlfn.DAYS(About!$A$3,'Core Indicators'!AS72)</f>
        <v>4</v>
      </c>
      <c r="F72" s="232">
        <f>_xlfn.DAYS(About!$A$3,'Core Indicators'!BQ72)</f>
        <v>4</v>
      </c>
      <c r="G72" s="232">
        <f>_xlfn.DAYS(About!$A$3,'Core Indicators'!DM72)</f>
        <v>4</v>
      </c>
      <c r="H72" s="232">
        <f>_xlfn.DAYS(About!$A$3,'Core Indicators'!DU72)</f>
        <v>4</v>
      </c>
      <c r="I72" s="232">
        <f>_xlfn.DAYS(About!$A$3,'Core Indicators'!EC72)</f>
        <v>4</v>
      </c>
      <c r="J72" s="232">
        <f>_xlfn.DAYS(About!$A$3,'Core Indicators'!EK72)</f>
        <v>4</v>
      </c>
      <c r="K72" s="232">
        <f>_xlfn.DAYS(About!$A$3,'Core Indicators'!ES72)</f>
        <v>4</v>
      </c>
      <c r="L72" s="232">
        <f>_xlfn.DAYS(About!$A$3,'Core Indicators'!FI72)</f>
        <v>4</v>
      </c>
      <c r="M72" s="232">
        <f>_xlfn.DAYS(About!$A$3,'Core Indicators'!GG72)</f>
        <v>11</v>
      </c>
      <c r="N72" s="232">
        <f>_xlfn.DAYS(About!$A$3,'Core Indicators'!GO72)</f>
        <v>11</v>
      </c>
      <c r="O72" s="232">
        <f>_xlfn.DAYS(About!$A$3,'Core Indicators'!GW72)</f>
        <v>11</v>
      </c>
      <c r="P72" s="232">
        <f>_xlfn.DAYS(About!$A$3,'Core Indicators'!HE72)</f>
        <v>11</v>
      </c>
      <c r="Q72" s="232">
        <f>_xlfn.DAYS(About!$A$3,'Core Indicators'!HM72)</f>
        <v>11</v>
      </c>
      <c r="R72" s="232">
        <f>_xlfn.DAYS(About!$A$3,'Core Indicators'!HU72)</f>
        <v>11</v>
      </c>
      <c r="S72" s="232">
        <f>_xlfn.DAYS(About!$A$3,'Core Indicators'!IC72)</f>
        <v>11</v>
      </c>
      <c r="T72" s="232">
        <f>_xlfn.DAYS(About!$A$3,'Core Indicators'!IK72)</f>
        <v>11</v>
      </c>
      <c r="U72" s="232">
        <f>_xlfn.DAYS(About!$A$3,'Core Indicators'!IS72)</f>
        <v>11</v>
      </c>
      <c r="V72" s="232">
        <f t="shared" si="2"/>
        <v>4.7</v>
      </c>
    </row>
    <row r="73" spans="1:22" x14ac:dyDescent="0.35">
      <c r="A73" s="231" t="str">
        <f>Lists!C:C</f>
        <v>MMR007</v>
      </c>
      <c r="B73" s="232">
        <f>_xlfn.DAYS(About!$A$3,'Core Indicators'!U73)</f>
        <v>4</v>
      </c>
      <c r="C73" s="232">
        <f>_xlfn.DAYS(About!$A$3,'Core Indicators'!AC73)</f>
        <v>4</v>
      </c>
      <c r="D73" s="232">
        <f>_xlfn.DAYS(About!$A$3,'Core Indicators'!AK73)</f>
        <v>4</v>
      </c>
      <c r="E73" s="232">
        <f>_xlfn.DAYS(About!$A$3,'Core Indicators'!AS73)</f>
        <v>4</v>
      </c>
      <c r="F73" s="232">
        <f>_xlfn.DAYS(About!$A$3,'Core Indicators'!BQ73)</f>
        <v>4</v>
      </c>
      <c r="G73" s="232">
        <f>_xlfn.DAYS(About!$A$3,'Core Indicators'!DM73)</f>
        <v>4</v>
      </c>
      <c r="H73" s="232">
        <f>_xlfn.DAYS(About!$A$3,'Core Indicators'!DU73)</f>
        <v>4</v>
      </c>
      <c r="I73" s="232">
        <f>_xlfn.DAYS(About!$A$3,'Core Indicators'!EC73)</f>
        <v>4</v>
      </c>
      <c r="J73" s="232">
        <f>_xlfn.DAYS(About!$A$3,'Core Indicators'!EK73)</f>
        <v>4</v>
      </c>
      <c r="K73" s="232">
        <f>_xlfn.DAYS(About!$A$3,'Core Indicators'!ES73)</f>
        <v>4</v>
      </c>
      <c r="L73" s="232">
        <f>_xlfn.DAYS(About!$A$3,'Core Indicators'!FI73)</f>
        <v>4</v>
      </c>
      <c r="M73" s="232">
        <f>_xlfn.DAYS(About!$A$3,'Core Indicators'!GG73)</f>
        <v>11</v>
      </c>
      <c r="N73" s="232">
        <f>_xlfn.DAYS(About!$A$3,'Core Indicators'!GO73)</f>
        <v>11</v>
      </c>
      <c r="O73" s="232">
        <f>_xlfn.DAYS(About!$A$3,'Core Indicators'!GW73)</f>
        <v>11</v>
      </c>
      <c r="P73" s="232">
        <f>_xlfn.DAYS(About!$A$3,'Core Indicators'!HE73)</f>
        <v>11</v>
      </c>
      <c r="Q73" s="232">
        <f>_xlfn.DAYS(About!$A$3,'Core Indicators'!HM73)</f>
        <v>11</v>
      </c>
      <c r="R73" s="232">
        <f>_xlfn.DAYS(About!$A$3,'Core Indicators'!HU73)</f>
        <v>11</v>
      </c>
      <c r="S73" s="232">
        <f>_xlfn.DAYS(About!$A$3,'Core Indicators'!IC73)</f>
        <v>11</v>
      </c>
      <c r="T73" s="232">
        <f>_xlfn.DAYS(About!$A$3,'Core Indicators'!IK73)</f>
        <v>11</v>
      </c>
      <c r="U73" s="232">
        <f>_xlfn.DAYS(About!$A$3,'Core Indicators'!IS73)</f>
        <v>11</v>
      </c>
      <c r="V73" s="232">
        <f t="shared" si="2"/>
        <v>4.7</v>
      </c>
    </row>
    <row r="74" spans="1:22" x14ac:dyDescent="0.35">
      <c r="A74" s="231" t="str">
        <f>Lists!C:C</f>
        <v>MOZ001</v>
      </c>
      <c r="B74" s="232">
        <f>_xlfn.DAYS(About!$A$3,'Core Indicators'!U74)</f>
        <v>0</v>
      </c>
      <c r="C74" s="232">
        <f>_xlfn.DAYS(About!$A$3,'Core Indicators'!AC74)</f>
        <v>0</v>
      </c>
      <c r="D74" s="232">
        <f>_xlfn.DAYS(About!$A$3,'Core Indicators'!AK74)</f>
        <v>0</v>
      </c>
      <c r="E74" s="232">
        <f>_xlfn.DAYS(About!$A$3,'Core Indicators'!AS74)</f>
        <v>0</v>
      </c>
      <c r="F74" s="232">
        <f>_xlfn.DAYS(About!$A$3,'Core Indicators'!BQ74)</f>
        <v>0</v>
      </c>
      <c r="G74" s="232">
        <f>_xlfn.DAYS(About!$A$3,'Core Indicators'!DM74)</f>
        <v>0</v>
      </c>
      <c r="H74" s="232">
        <f>_xlfn.DAYS(About!$A$3,'Core Indicators'!DU74)</f>
        <v>0</v>
      </c>
      <c r="I74" s="232">
        <f>_xlfn.DAYS(About!$A$3,'Core Indicators'!EC74)</f>
        <v>0</v>
      </c>
      <c r="J74" s="232">
        <f>_xlfn.DAYS(About!$A$3,'Core Indicators'!EK74)</f>
        <v>0</v>
      </c>
      <c r="K74" s="232">
        <f>_xlfn.DAYS(About!$A$3,'Core Indicators'!ES74)</f>
        <v>0</v>
      </c>
      <c r="L74" s="232">
        <f>_xlfn.DAYS(About!$A$3,'Core Indicators'!FI74)</f>
        <v>0</v>
      </c>
      <c r="M74" s="232">
        <f>_xlfn.DAYS(About!$A$3,'Core Indicators'!GG74)</f>
        <v>13</v>
      </c>
      <c r="N74" s="232">
        <f>_xlfn.DAYS(About!$A$3,'Core Indicators'!GO74)</f>
        <v>13</v>
      </c>
      <c r="O74" s="232">
        <f>_xlfn.DAYS(About!$A$3,'Core Indicators'!GW74)</f>
        <v>13</v>
      </c>
      <c r="P74" s="232">
        <f>_xlfn.DAYS(About!$A$3,'Core Indicators'!HE74)</f>
        <v>13</v>
      </c>
      <c r="Q74" s="232">
        <f>_xlfn.DAYS(About!$A$3,'Core Indicators'!HM74)</f>
        <v>13</v>
      </c>
      <c r="R74" s="232">
        <f>_xlfn.DAYS(About!$A$3,'Core Indicators'!HU74)</f>
        <v>13</v>
      </c>
      <c r="S74" s="232">
        <f>_xlfn.DAYS(About!$A$3,'Core Indicators'!IC74)</f>
        <v>13</v>
      </c>
      <c r="T74" s="232">
        <f>_xlfn.DAYS(About!$A$3,'Core Indicators'!IK74)</f>
        <v>13</v>
      </c>
      <c r="U74" s="232">
        <f>_xlfn.DAYS(About!$A$3,'Core Indicators'!IS74)</f>
        <v>13</v>
      </c>
      <c r="V74" s="232">
        <f t="shared" si="2"/>
        <v>1.3</v>
      </c>
    </row>
    <row r="75" spans="1:22" x14ac:dyDescent="0.35">
      <c r="A75" s="231" t="str">
        <f>Lists!C:C</f>
        <v>MOZ004</v>
      </c>
      <c r="B75" s="232">
        <f>_xlfn.DAYS(About!$A$3,'Core Indicators'!U75)</f>
        <v>0</v>
      </c>
      <c r="C75" s="232">
        <f>_xlfn.DAYS(About!$A$3,'Core Indicators'!AC75)</f>
        <v>0</v>
      </c>
      <c r="D75" s="232">
        <f>_xlfn.DAYS(About!$A$3,'Core Indicators'!AK75)</f>
        <v>0</v>
      </c>
      <c r="E75" s="232">
        <f>_xlfn.DAYS(About!$A$3,'Core Indicators'!AS75)</f>
        <v>0</v>
      </c>
      <c r="F75" s="232">
        <f>_xlfn.DAYS(About!$A$3,'Core Indicators'!BQ75)</f>
        <v>0</v>
      </c>
      <c r="G75" s="232">
        <f>_xlfn.DAYS(About!$A$3,'Core Indicators'!DM75)</f>
        <v>0</v>
      </c>
      <c r="H75" s="232">
        <f>_xlfn.DAYS(About!$A$3,'Core Indicators'!DU75)</f>
        <v>0</v>
      </c>
      <c r="I75" s="232">
        <f>_xlfn.DAYS(About!$A$3,'Core Indicators'!EC75)</f>
        <v>0</v>
      </c>
      <c r="J75" s="232">
        <f>_xlfn.DAYS(About!$A$3,'Core Indicators'!EK75)</f>
        <v>0</v>
      </c>
      <c r="K75" s="232">
        <f>_xlfn.DAYS(About!$A$3,'Core Indicators'!ES75)</f>
        <v>0</v>
      </c>
      <c r="L75" s="232">
        <f>_xlfn.DAYS(About!$A$3,'Core Indicators'!FI75)</f>
        <v>0</v>
      </c>
      <c r="M75" s="232">
        <f>_xlfn.DAYS(About!$A$3,'Core Indicators'!GG75)</f>
        <v>13</v>
      </c>
      <c r="N75" s="232">
        <f>_xlfn.DAYS(About!$A$3,'Core Indicators'!GO75)</f>
        <v>13</v>
      </c>
      <c r="O75" s="232">
        <f>_xlfn.DAYS(About!$A$3,'Core Indicators'!GW75)</f>
        <v>13</v>
      </c>
      <c r="P75" s="232">
        <f>_xlfn.DAYS(About!$A$3,'Core Indicators'!HE75)</f>
        <v>13</v>
      </c>
      <c r="Q75" s="232">
        <f>_xlfn.DAYS(About!$A$3,'Core Indicators'!HM75)</f>
        <v>13</v>
      </c>
      <c r="R75" s="232">
        <f>_xlfn.DAYS(About!$A$3,'Core Indicators'!HU75)</f>
        <v>13</v>
      </c>
      <c r="S75" s="232">
        <f>_xlfn.DAYS(About!$A$3,'Core Indicators'!IC75)</f>
        <v>13</v>
      </c>
      <c r="T75" s="232">
        <f>_xlfn.DAYS(About!$A$3,'Core Indicators'!IK75)</f>
        <v>13</v>
      </c>
      <c r="U75" s="232">
        <f>_xlfn.DAYS(About!$A$3,'Core Indicators'!IS75)</f>
        <v>13</v>
      </c>
      <c r="V75" s="232">
        <f t="shared" si="2"/>
        <v>1.3</v>
      </c>
    </row>
    <row r="76" spans="1:22" x14ac:dyDescent="0.35">
      <c r="A76" s="231" t="str">
        <f>Lists!C:C</f>
        <v>MOZ012</v>
      </c>
      <c r="B76" s="232">
        <f>_xlfn.DAYS(About!$A$3,'Core Indicators'!U76)</f>
        <v>0</v>
      </c>
      <c r="C76" s="232">
        <f>_xlfn.DAYS(About!$A$3,'Core Indicators'!AC76)</f>
        <v>0</v>
      </c>
      <c r="D76" s="232">
        <f>_xlfn.DAYS(About!$A$3,'Core Indicators'!AK76)</f>
        <v>0</v>
      </c>
      <c r="E76" s="232">
        <f>_xlfn.DAYS(About!$A$3,'Core Indicators'!AS76)</f>
        <v>0</v>
      </c>
      <c r="F76" s="232">
        <f>_xlfn.DAYS(About!$A$3,'Core Indicators'!BQ76)</f>
        <v>0</v>
      </c>
      <c r="G76" s="232">
        <f>_xlfn.DAYS(About!$A$3,'Core Indicators'!DM76)</f>
        <v>0</v>
      </c>
      <c r="H76" s="232">
        <f>_xlfn.DAYS(About!$A$3,'Core Indicators'!DU76)</f>
        <v>0</v>
      </c>
      <c r="I76" s="232">
        <f>_xlfn.DAYS(About!$A$3,'Core Indicators'!EC76)</f>
        <v>0</v>
      </c>
      <c r="J76" s="232">
        <f>_xlfn.DAYS(About!$A$3,'Core Indicators'!EK76)</f>
        <v>0</v>
      </c>
      <c r="K76" s="232">
        <f>_xlfn.DAYS(About!$A$3,'Core Indicators'!ES76)</f>
        <v>0</v>
      </c>
      <c r="L76" s="232">
        <f>_xlfn.DAYS(About!$A$3,'Core Indicators'!FI76)</f>
        <v>0</v>
      </c>
      <c r="M76" s="232">
        <f>_xlfn.DAYS(About!$A$3,'Core Indicators'!GG76)</f>
        <v>13</v>
      </c>
      <c r="N76" s="232">
        <f>_xlfn.DAYS(About!$A$3,'Core Indicators'!GO76)</f>
        <v>13</v>
      </c>
      <c r="O76" s="232">
        <f>_xlfn.DAYS(About!$A$3,'Core Indicators'!GW76)</f>
        <v>13</v>
      </c>
      <c r="P76" s="232">
        <f>_xlfn.DAYS(About!$A$3,'Core Indicators'!HE76)</f>
        <v>13</v>
      </c>
      <c r="Q76" s="232">
        <f>_xlfn.DAYS(About!$A$3,'Core Indicators'!HM76)</f>
        <v>13</v>
      </c>
      <c r="R76" s="232">
        <f>_xlfn.DAYS(About!$A$3,'Core Indicators'!HU76)</f>
        <v>13</v>
      </c>
      <c r="S76" s="232">
        <f>_xlfn.DAYS(About!$A$3,'Core Indicators'!IC76)</f>
        <v>13</v>
      </c>
      <c r="T76" s="232">
        <f>_xlfn.DAYS(About!$A$3,'Core Indicators'!IK76)</f>
        <v>13</v>
      </c>
      <c r="U76" s="232">
        <f>_xlfn.DAYS(About!$A$3,'Core Indicators'!IS76)</f>
        <v>13</v>
      </c>
      <c r="V76" s="232">
        <f t="shared" si="2"/>
        <v>1.3</v>
      </c>
    </row>
    <row r="77" spans="1:22" x14ac:dyDescent="0.35">
      <c r="A77" s="231" t="str">
        <f>Lists!C:C</f>
        <v>MOZ013</v>
      </c>
      <c r="B77" s="232">
        <f>_xlfn.DAYS(About!$A$3,'Core Indicators'!U77)</f>
        <v>0</v>
      </c>
      <c r="C77" s="232">
        <f>_xlfn.DAYS(About!$A$3,'Core Indicators'!AC77)</f>
        <v>0</v>
      </c>
      <c r="D77" s="232">
        <f>_xlfn.DAYS(About!$A$3,'Core Indicators'!AK77)</f>
        <v>0</v>
      </c>
      <c r="E77" s="232">
        <f>_xlfn.DAYS(About!$A$3,'Core Indicators'!AS77)</f>
        <v>0</v>
      </c>
      <c r="F77" s="232">
        <f>_xlfn.DAYS(About!$A$3,'Core Indicators'!BQ77)</f>
        <v>0</v>
      </c>
      <c r="G77" s="232">
        <f>_xlfn.DAYS(About!$A$3,'Core Indicators'!DM77)</f>
        <v>0</v>
      </c>
      <c r="H77" s="232">
        <f>_xlfn.DAYS(About!$A$3,'Core Indicators'!DU77)</f>
        <v>0</v>
      </c>
      <c r="I77" s="232">
        <f>_xlfn.DAYS(About!$A$3,'Core Indicators'!EC77)</f>
        <v>0</v>
      </c>
      <c r="J77" s="232">
        <f>_xlfn.DAYS(About!$A$3,'Core Indicators'!EK77)</f>
        <v>0</v>
      </c>
      <c r="K77" s="232">
        <f>_xlfn.DAYS(About!$A$3,'Core Indicators'!ES77)</f>
        <v>0</v>
      </c>
      <c r="L77" s="232">
        <f>_xlfn.DAYS(About!$A$3,'Core Indicators'!FI77)</f>
        <v>0</v>
      </c>
      <c r="M77" s="232">
        <f>_xlfn.DAYS(About!$A$3,'Core Indicators'!GG77)</f>
        <v>13</v>
      </c>
      <c r="N77" s="232">
        <f>_xlfn.DAYS(About!$A$3,'Core Indicators'!GO77)</f>
        <v>13</v>
      </c>
      <c r="O77" s="232">
        <f>_xlfn.DAYS(About!$A$3,'Core Indicators'!GW77)</f>
        <v>13</v>
      </c>
      <c r="P77" s="232">
        <f>_xlfn.DAYS(About!$A$3,'Core Indicators'!HE77)</f>
        <v>13</v>
      </c>
      <c r="Q77" s="232">
        <f>_xlfn.DAYS(About!$A$3,'Core Indicators'!HM77)</f>
        <v>13</v>
      </c>
      <c r="R77" s="232">
        <f>_xlfn.DAYS(About!$A$3,'Core Indicators'!HU77)</f>
        <v>13</v>
      </c>
      <c r="S77" s="232">
        <f>_xlfn.DAYS(About!$A$3,'Core Indicators'!IC77)</f>
        <v>13</v>
      </c>
      <c r="T77" s="232">
        <f>_xlfn.DAYS(About!$A$3,'Core Indicators'!IK77)</f>
        <v>13</v>
      </c>
      <c r="U77" s="232">
        <f>_xlfn.DAYS(About!$A$3,'Core Indicators'!IS77)</f>
        <v>13</v>
      </c>
      <c r="V77" s="232">
        <f t="shared" si="2"/>
        <v>1.3</v>
      </c>
    </row>
    <row r="78" spans="1:22" x14ac:dyDescent="0.35">
      <c r="A78" s="231" t="str">
        <f>Lists!C:C</f>
        <v>MRT002</v>
      </c>
      <c r="B78" s="232">
        <f>_xlfn.DAYS(About!$A$3,'Core Indicators'!U78)</f>
        <v>6</v>
      </c>
      <c r="C78" s="232">
        <f>_xlfn.DAYS(About!$A$3,'Core Indicators'!AC78)</f>
        <v>6</v>
      </c>
      <c r="D78" s="232">
        <f>_xlfn.DAYS(About!$A$3,'Core Indicators'!AK78)</f>
        <v>6</v>
      </c>
      <c r="E78" s="232">
        <f>_xlfn.DAYS(About!$A$3,'Core Indicators'!AS78)</f>
        <v>6</v>
      </c>
      <c r="F78" s="232">
        <f>_xlfn.DAYS(About!$A$3,'Core Indicators'!BQ78)</f>
        <v>6</v>
      </c>
      <c r="G78" s="232">
        <f>_xlfn.DAYS(About!$A$3,'Core Indicators'!DM78)</f>
        <v>6</v>
      </c>
      <c r="H78" s="232">
        <f>_xlfn.DAYS(About!$A$3,'Core Indicators'!DU78)</f>
        <v>6</v>
      </c>
      <c r="I78" s="232">
        <f>_xlfn.DAYS(About!$A$3,'Core Indicators'!EC78)</f>
        <v>6</v>
      </c>
      <c r="J78" s="232">
        <f>_xlfn.DAYS(About!$A$3,'Core Indicators'!EK78)</f>
        <v>6</v>
      </c>
      <c r="K78" s="232">
        <f>_xlfn.DAYS(About!$A$3,'Core Indicators'!ES78)</f>
        <v>6</v>
      </c>
      <c r="L78" s="232">
        <f>_xlfn.DAYS(About!$A$3,'Core Indicators'!FI78)</f>
        <v>6</v>
      </c>
      <c r="M78" s="232">
        <f>_xlfn.DAYS(About!$A$3,'Core Indicators'!GG78)</f>
        <v>26</v>
      </c>
      <c r="N78" s="232">
        <f>_xlfn.DAYS(About!$A$3,'Core Indicators'!GO78)</f>
        <v>26</v>
      </c>
      <c r="O78" s="232">
        <f>_xlfn.DAYS(About!$A$3,'Core Indicators'!GW78)</f>
        <v>26</v>
      </c>
      <c r="P78" s="232">
        <f>_xlfn.DAYS(About!$A$3,'Core Indicators'!HE78)</f>
        <v>26</v>
      </c>
      <c r="Q78" s="232">
        <f>_xlfn.DAYS(About!$A$3,'Core Indicators'!HM78)</f>
        <v>26</v>
      </c>
      <c r="R78" s="232">
        <f>_xlfn.DAYS(About!$A$3,'Core Indicators'!HU78)</f>
        <v>26</v>
      </c>
      <c r="S78" s="232">
        <f>_xlfn.DAYS(About!$A$3,'Core Indicators'!IC78)</f>
        <v>26</v>
      </c>
      <c r="T78" s="232">
        <f>_xlfn.DAYS(About!$A$3,'Core Indicators'!IK78)</f>
        <v>26</v>
      </c>
      <c r="U78" s="232">
        <f>_xlfn.DAYS(About!$A$3,'Core Indicators'!IS78)</f>
        <v>26</v>
      </c>
      <c r="V78" s="232">
        <f t="shared" si="2"/>
        <v>8</v>
      </c>
    </row>
    <row r="79" spans="1:22" x14ac:dyDescent="0.35">
      <c r="A79" s="231" t="str">
        <f>Lists!C:C</f>
        <v>MRT003</v>
      </c>
      <c r="B79" s="232">
        <f>_xlfn.DAYS(About!$A$3,'Core Indicators'!U79)</f>
        <v>6</v>
      </c>
      <c r="C79" s="232">
        <f>_xlfn.DAYS(About!$A$3,'Core Indicators'!AC79)</f>
        <v>6</v>
      </c>
      <c r="D79" s="232">
        <f>_xlfn.DAYS(About!$A$3,'Core Indicators'!AK79)</f>
        <v>6</v>
      </c>
      <c r="E79" s="232">
        <f>_xlfn.DAYS(About!$A$3,'Core Indicators'!AS79)</f>
        <v>6</v>
      </c>
      <c r="F79" s="232">
        <f>_xlfn.DAYS(About!$A$3,'Core Indicators'!BQ79)</f>
        <v>6</v>
      </c>
      <c r="G79" s="232">
        <f>_xlfn.DAYS(About!$A$3,'Core Indicators'!DM79)</f>
        <v>6</v>
      </c>
      <c r="H79" s="232">
        <f>_xlfn.DAYS(About!$A$3,'Core Indicators'!DU79)</f>
        <v>6</v>
      </c>
      <c r="I79" s="232">
        <f>_xlfn.DAYS(About!$A$3,'Core Indicators'!EC79)</f>
        <v>6</v>
      </c>
      <c r="J79" s="232">
        <f>_xlfn.DAYS(About!$A$3,'Core Indicators'!EK79)</f>
        <v>6</v>
      </c>
      <c r="K79" s="232">
        <f>_xlfn.DAYS(About!$A$3,'Core Indicators'!ES79)</f>
        <v>6</v>
      </c>
      <c r="L79" s="232">
        <f>_xlfn.DAYS(About!$A$3,'Core Indicators'!FI79)</f>
        <v>6</v>
      </c>
      <c r="M79" s="232">
        <f>_xlfn.DAYS(About!$A$3,'Core Indicators'!GG79)</f>
        <v>26</v>
      </c>
      <c r="N79" s="232">
        <f>_xlfn.DAYS(About!$A$3,'Core Indicators'!GO79)</f>
        <v>26</v>
      </c>
      <c r="O79" s="232">
        <f>_xlfn.DAYS(About!$A$3,'Core Indicators'!GW79)</f>
        <v>26</v>
      </c>
      <c r="P79" s="232">
        <f>_xlfn.DAYS(About!$A$3,'Core Indicators'!HE79)</f>
        <v>26</v>
      </c>
      <c r="Q79" s="232">
        <f>_xlfn.DAYS(About!$A$3,'Core Indicators'!HM79)</f>
        <v>26</v>
      </c>
      <c r="R79" s="232">
        <f>_xlfn.DAYS(About!$A$3,'Core Indicators'!HU79)</f>
        <v>26</v>
      </c>
      <c r="S79" s="232">
        <f>_xlfn.DAYS(About!$A$3,'Core Indicators'!IC79)</f>
        <v>26</v>
      </c>
      <c r="T79" s="232">
        <f>_xlfn.DAYS(About!$A$3,'Core Indicators'!IK79)</f>
        <v>26</v>
      </c>
      <c r="U79" s="232">
        <f>_xlfn.DAYS(About!$A$3,'Core Indicators'!IS79)</f>
        <v>26</v>
      </c>
      <c r="V79" s="232">
        <f t="shared" si="2"/>
        <v>8</v>
      </c>
    </row>
    <row r="80" spans="1:22" x14ac:dyDescent="0.35">
      <c r="A80" s="231" t="str">
        <f>Lists!C:C</f>
        <v>MWI002</v>
      </c>
      <c r="B80" s="232">
        <f>_xlfn.DAYS(About!$A$3,'Core Indicators'!U80)</f>
        <v>0</v>
      </c>
      <c r="C80" s="232">
        <f>_xlfn.DAYS(About!$A$3,'Core Indicators'!AC80)</f>
        <v>0</v>
      </c>
      <c r="D80" s="232">
        <f>_xlfn.DAYS(About!$A$3,'Core Indicators'!AK80)</f>
        <v>0</v>
      </c>
      <c r="E80" s="232">
        <f>_xlfn.DAYS(About!$A$3,'Core Indicators'!AS80)</f>
        <v>0</v>
      </c>
      <c r="F80" s="232">
        <f>_xlfn.DAYS(About!$A$3,'Core Indicators'!BQ80)</f>
        <v>34</v>
      </c>
      <c r="G80" s="232">
        <f>_xlfn.DAYS(About!$A$3,'Core Indicators'!DM80)</f>
        <v>0</v>
      </c>
      <c r="H80" s="232">
        <f>_xlfn.DAYS(About!$A$3,'Core Indicators'!DU80)</f>
        <v>0</v>
      </c>
      <c r="I80" s="232">
        <f>_xlfn.DAYS(About!$A$3,'Core Indicators'!EC80)</f>
        <v>0</v>
      </c>
      <c r="J80" s="232">
        <f>_xlfn.DAYS(About!$A$3,'Core Indicators'!EK80)</f>
        <v>0</v>
      </c>
      <c r="K80" s="232">
        <f>_xlfn.DAYS(About!$A$3,'Core Indicators'!ES80)</f>
        <v>0</v>
      </c>
      <c r="L80" s="232">
        <f>_xlfn.DAYS(About!$A$3,'Core Indicators'!FI80)</f>
        <v>0</v>
      </c>
      <c r="M80" s="232">
        <f>_xlfn.DAYS(About!$A$3,'Core Indicators'!GG80)</f>
        <v>10</v>
      </c>
      <c r="N80" s="232">
        <f>_xlfn.DAYS(About!$A$3,'Core Indicators'!GO80)</f>
        <v>10</v>
      </c>
      <c r="O80" s="232">
        <f>_xlfn.DAYS(About!$A$3,'Core Indicators'!GW80)</f>
        <v>10</v>
      </c>
      <c r="P80" s="232">
        <f>_xlfn.DAYS(About!$A$3,'Core Indicators'!HE80)</f>
        <v>10</v>
      </c>
      <c r="Q80" s="232">
        <f>_xlfn.DAYS(About!$A$3,'Core Indicators'!HM80)</f>
        <v>10</v>
      </c>
      <c r="R80" s="232">
        <f>_xlfn.DAYS(About!$A$3,'Core Indicators'!HU80)</f>
        <v>10</v>
      </c>
      <c r="S80" s="232">
        <f>_xlfn.DAYS(About!$A$3,'Core Indicators'!IC80)</f>
        <v>10</v>
      </c>
      <c r="T80" s="232">
        <f>_xlfn.DAYS(About!$A$3,'Core Indicators'!IK80)</f>
        <v>10</v>
      </c>
      <c r="U80" s="232">
        <f>_xlfn.DAYS(About!$A$3,'Core Indicators'!IS80)</f>
        <v>10</v>
      </c>
      <c r="V80" s="232">
        <f t="shared" si="2"/>
        <v>4.4000000000000004</v>
      </c>
    </row>
    <row r="81" spans="1:22" x14ac:dyDescent="0.35">
      <c r="A81" s="231" t="str">
        <f>Lists!C:C</f>
        <v>MYS001</v>
      </c>
      <c r="B81" s="232">
        <f>_xlfn.DAYS(About!$A$3,'Core Indicators'!U81)</f>
        <v>4</v>
      </c>
      <c r="C81" s="232">
        <f>_xlfn.DAYS(About!$A$3,'Core Indicators'!AC81)</f>
        <v>4</v>
      </c>
      <c r="D81" s="232">
        <f>_xlfn.DAYS(About!$A$3,'Core Indicators'!AK81)</f>
        <v>4</v>
      </c>
      <c r="E81" s="232">
        <f>_xlfn.DAYS(About!$A$3,'Core Indicators'!AS81)</f>
        <v>4</v>
      </c>
      <c r="F81" s="232">
        <f>_xlfn.DAYS(About!$A$3,'Core Indicators'!BQ81)</f>
        <v>4</v>
      </c>
      <c r="G81" s="232">
        <f>_xlfn.DAYS(About!$A$3,'Core Indicators'!DM81)</f>
        <v>4</v>
      </c>
      <c r="H81" s="232">
        <f>_xlfn.DAYS(About!$A$3,'Core Indicators'!DU81)</f>
        <v>4</v>
      </c>
      <c r="I81" s="232">
        <f>_xlfn.DAYS(About!$A$3,'Core Indicators'!EC81)</f>
        <v>4</v>
      </c>
      <c r="J81" s="232">
        <f>_xlfn.DAYS(About!$A$3,'Core Indicators'!EK81)</f>
        <v>4</v>
      </c>
      <c r="K81" s="232">
        <f>_xlfn.DAYS(About!$A$3,'Core Indicators'!ES81)</f>
        <v>4</v>
      </c>
      <c r="L81" s="232">
        <f>_xlfn.DAYS(About!$A$3,'Core Indicators'!FI81)</f>
        <v>4</v>
      </c>
      <c r="M81" s="232">
        <f>_xlfn.DAYS(About!$A$3,'Core Indicators'!GG81)</f>
        <v>12</v>
      </c>
      <c r="N81" s="232">
        <f>_xlfn.DAYS(About!$A$3,'Core Indicators'!GO81)</f>
        <v>12</v>
      </c>
      <c r="O81" s="232">
        <f>_xlfn.DAYS(About!$A$3,'Core Indicators'!GW81)</f>
        <v>12</v>
      </c>
      <c r="P81" s="232">
        <f>_xlfn.DAYS(About!$A$3,'Core Indicators'!HE81)</f>
        <v>12</v>
      </c>
      <c r="Q81" s="232">
        <f>_xlfn.DAYS(About!$A$3,'Core Indicators'!HM81)</f>
        <v>12</v>
      </c>
      <c r="R81" s="232">
        <f>_xlfn.DAYS(About!$A$3,'Core Indicators'!HU81)</f>
        <v>12</v>
      </c>
      <c r="S81" s="232">
        <f>_xlfn.DAYS(About!$A$3,'Core Indicators'!IC81)</f>
        <v>12</v>
      </c>
      <c r="T81" s="232">
        <f>_xlfn.DAYS(About!$A$3,'Core Indicators'!IK81)</f>
        <v>12</v>
      </c>
      <c r="U81" s="232">
        <f>_xlfn.DAYS(About!$A$3,'Core Indicators'!IS81)</f>
        <v>12</v>
      </c>
      <c r="V81" s="232">
        <f t="shared" si="2"/>
        <v>4.8</v>
      </c>
    </row>
    <row r="82" spans="1:22" x14ac:dyDescent="0.35">
      <c r="A82" s="231" t="str">
        <f>Lists!C:C</f>
        <v>NAM002</v>
      </c>
      <c r="B82" s="232">
        <f>_xlfn.DAYS(About!$A$3,'Core Indicators'!U82)</f>
        <v>0</v>
      </c>
      <c r="C82" s="232">
        <f>_xlfn.DAYS(About!$A$3,'Core Indicators'!AC82)</f>
        <v>0</v>
      </c>
      <c r="D82" s="232">
        <f>_xlfn.DAYS(About!$A$3,'Core Indicators'!AK82)</f>
        <v>0</v>
      </c>
      <c r="E82" s="232">
        <f>_xlfn.DAYS(About!$A$3,'Core Indicators'!AS82)</f>
        <v>0</v>
      </c>
      <c r="F82" s="232">
        <f>_xlfn.DAYS(About!$A$3,'Core Indicators'!BQ82)</f>
        <v>0</v>
      </c>
      <c r="G82" s="232">
        <f>_xlfn.DAYS(About!$A$3,'Core Indicators'!DM82)</f>
        <v>0</v>
      </c>
      <c r="H82" s="232">
        <f>_xlfn.DAYS(About!$A$3,'Core Indicators'!DU82)</f>
        <v>0</v>
      </c>
      <c r="I82" s="232">
        <f>_xlfn.DAYS(About!$A$3,'Core Indicators'!EC82)</f>
        <v>0</v>
      </c>
      <c r="J82" s="232">
        <f>_xlfn.DAYS(About!$A$3,'Core Indicators'!EK82)</f>
        <v>0</v>
      </c>
      <c r="K82" s="232">
        <f>_xlfn.DAYS(About!$A$3,'Core Indicators'!ES82)</f>
        <v>0</v>
      </c>
      <c r="L82" s="232">
        <f>_xlfn.DAYS(About!$A$3,'Core Indicators'!FI82)</f>
        <v>0</v>
      </c>
      <c r="M82" s="232">
        <f>_xlfn.DAYS(About!$A$3,'Core Indicators'!GG82)</f>
        <v>19</v>
      </c>
      <c r="N82" s="232">
        <f>_xlfn.DAYS(About!$A$3,'Core Indicators'!GO82)</f>
        <v>19</v>
      </c>
      <c r="O82" s="232">
        <f>_xlfn.DAYS(About!$A$3,'Core Indicators'!GW82)</f>
        <v>19</v>
      </c>
      <c r="P82" s="232">
        <f>_xlfn.DAYS(About!$A$3,'Core Indicators'!HE82)</f>
        <v>19</v>
      </c>
      <c r="Q82" s="232">
        <f>_xlfn.DAYS(About!$A$3,'Core Indicators'!HM82)</f>
        <v>19</v>
      </c>
      <c r="R82" s="232">
        <f>_xlfn.DAYS(About!$A$3,'Core Indicators'!HU82)</f>
        <v>19</v>
      </c>
      <c r="S82" s="232">
        <f>_xlfn.DAYS(About!$A$3,'Core Indicators'!IC82)</f>
        <v>19</v>
      </c>
      <c r="T82" s="232">
        <f>_xlfn.DAYS(About!$A$3,'Core Indicators'!IK82)</f>
        <v>19</v>
      </c>
      <c r="U82" s="232">
        <f>_xlfn.DAYS(About!$A$3,'Core Indicators'!IS82)</f>
        <v>19</v>
      </c>
      <c r="V82" s="232">
        <f t="shared" si="2"/>
        <v>1.9</v>
      </c>
    </row>
    <row r="83" spans="1:22" x14ac:dyDescent="0.35">
      <c r="A83" s="231" t="str">
        <f>Lists!C:C</f>
        <v>NER004</v>
      </c>
      <c r="B83" s="232">
        <f>_xlfn.DAYS(About!$A$3,'Core Indicators'!U83)</f>
        <v>4</v>
      </c>
      <c r="C83" s="232">
        <f>_xlfn.DAYS(About!$A$3,'Core Indicators'!AC83)</f>
        <v>4</v>
      </c>
      <c r="D83" s="232">
        <f>_xlfn.DAYS(About!$A$3,'Core Indicators'!AK83)</f>
        <v>4</v>
      </c>
      <c r="E83" s="232">
        <f>_xlfn.DAYS(About!$A$3,'Core Indicators'!AS83)</f>
        <v>4</v>
      </c>
      <c r="F83" s="232">
        <f>_xlfn.DAYS(About!$A$3,'Core Indicators'!BQ83)</f>
        <v>4</v>
      </c>
      <c r="G83" s="232">
        <f>_xlfn.DAYS(About!$A$3,'Core Indicators'!DM83)</f>
        <v>4</v>
      </c>
      <c r="H83" s="232">
        <f>_xlfn.DAYS(About!$A$3,'Core Indicators'!DU83)</f>
        <v>4</v>
      </c>
      <c r="I83" s="232">
        <f>_xlfn.DAYS(About!$A$3,'Core Indicators'!EC83)</f>
        <v>4</v>
      </c>
      <c r="J83" s="232">
        <f>_xlfn.DAYS(About!$A$3,'Core Indicators'!EK83)</f>
        <v>4</v>
      </c>
      <c r="K83" s="232">
        <f>_xlfn.DAYS(About!$A$3,'Core Indicators'!ES83)</f>
        <v>4</v>
      </c>
      <c r="L83" s="232">
        <f>_xlfn.DAYS(About!$A$3,'Core Indicators'!FI83)</f>
        <v>4</v>
      </c>
      <c r="M83" s="232">
        <f>_xlfn.DAYS(About!$A$3,'Core Indicators'!GG83)</f>
        <v>10</v>
      </c>
      <c r="N83" s="232">
        <f>_xlfn.DAYS(About!$A$3,'Core Indicators'!GO83)</f>
        <v>10</v>
      </c>
      <c r="O83" s="232">
        <f>_xlfn.DAYS(About!$A$3,'Core Indicators'!GW83)</f>
        <v>10</v>
      </c>
      <c r="P83" s="232">
        <f>_xlfn.DAYS(About!$A$3,'Core Indicators'!HE83)</f>
        <v>10</v>
      </c>
      <c r="Q83" s="232">
        <f>_xlfn.DAYS(About!$A$3,'Core Indicators'!HM83)</f>
        <v>10</v>
      </c>
      <c r="R83" s="232">
        <f>_xlfn.DAYS(About!$A$3,'Core Indicators'!HU83)</f>
        <v>10</v>
      </c>
      <c r="S83" s="232">
        <f>_xlfn.DAYS(About!$A$3,'Core Indicators'!IC83)</f>
        <v>10</v>
      </c>
      <c r="T83" s="232">
        <f>_xlfn.DAYS(About!$A$3,'Core Indicators'!IK83)</f>
        <v>10</v>
      </c>
      <c r="U83" s="232">
        <f>_xlfn.DAYS(About!$A$3,'Core Indicators'!IS83)</f>
        <v>10</v>
      </c>
      <c r="V83" s="232">
        <f t="shared" si="2"/>
        <v>4.5999999999999996</v>
      </c>
    </row>
    <row r="84" spans="1:22" x14ac:dyDescent="0.35">
      <c r="A84" s="231" t="str">
        <f>Lists!C:C</f>
        <v>NER006</v>
      </c>
      <c r="B84" s="232">
        <f>_xlfn.DAYS(About!$A$3,'Core Indicators'!U84)</f>
        <v>4</v>
      </c>
      <c r="C84" s="232">
        <f>_xlfn.DAYS(About!$A$3,'Core Indicators'!AC84)</f>
        <v>4</v>
      </c>
      <c r="D84" s="232">
        <f>_xlfn.DAYS(About!$A$3,'Core Indicators'!AK84)</f>
        <v>4</v>
      </c>
      <c r="E84" s="232">
        <f>_xlfn.DAYS(About!$A$3,'Core Indicators'!AS84)</f>
        <v>4</v>
      </c>
      <c r="F84" s="232">
        <f>_xlfn.DAYS(About!$A$3,'Core Indicators'!BQ84)</f>
        <v>4</v>
      </c>
      <c r="G84" s="232">
        <f>_xlfn.DAYS(About!$A$3,'Core Indicators'!DM84)</f>
        <v>4</v>
      </c>
      <c r="H84" s="232">
        <f>_xlfn.DAYS(About!$A$3,'Core Indicators'!DU84)</f>
        <v>4</v>
      </c>
      <c r="I84" s="232">
        <f>_xlfn.DAYS(About!$A$3,'Core Indicators'!EC84)</f>
        <v>4</v>
      </c>
      <c r="J84" s="232">
        <f>_xlfn.DAYS(About!$A$3,'Core Indicators'!EK84)</f>
        <v>4</v>
      </c>
      <c r="K84" s="232">
        <f>_xlfn.DAYS(About!$A$3,'Core Indicators'!ES84)</f>
        <v>4</v>
      </c>
      <c r="L84" s="232">
        <f>_xlfn.DAYS(About!$A$3,'Core Indicators'!FI84)</f>
        <v>4</v>
      </c>
      <c r="M84" s="232">
        <f>_xlfn.DAYS(About!$A$3,'Core Indicators'!GG84)</f>
        <v>10</v>
      </c>
      <c r="N84" s="232">
        <f>_xlfn.DAYS(About!$A$3,'Core Indicators'!GO84)</f>
        <v>10</v>
      </c>
      <c r="O84" s="232">
        <f>_xlfn.DAYS(About!$A$3,'Core Indicators'!GW84)</f>
        <v>10</v>
      </c>
      <c r="P84" s="232">
        <f>_xlfn.DAYS(About!$A$3,'Core Indicators'!HE84)</f>
        <v>10</v>
      </c>
      <c r="Q84" s="232">
        <f>_xlfn.DAYS(About!$A$3,'Core Indicators'!HM84)</f>
        <v>10</v>
      </c>
      <c r="R84" s="232">
        <f>_xlfn.DAYS(About!$A$3,'Core Indicators'!HU84)</f>
        <v>10</v>
      </c>
      <c r="S84" s="232">
        <f>_xlfn.DAYS(About!$A$3,'Core Indicators'!IC84)</f>
        <v>10</v>
      </c>
      <c r="T84" s="232">
        <f>_xlfn.DAYS(About!$A$3,'Core Indicators'!IK84)</f>
        <v>10</v>
      </c>
      <c r="U84" s="232">
        <f>_xlfn.DAYS(About!$A$3,'Core Indicators'!IS84)</f>
        <v>10</v>
      </c>
      <c r="V84" s="232">
        <f t="shared" si="2"/>
        <v>4.5999999999999996</v>
      </c>
    </row>
    <row r="85" spans="1:22" x14ac:dyDescent="0.35">
      <c r="A85" s="231" t="str">
        <f>Lists!C:C</f>
        <v>NGA001</v>
      </c>
      <c r="B85" s="232">
        <f>_xlfn.DAYS(About!$A$3,'Core Indicators'!U85)</f>
        <v>4</v>
      </c>
      <c r="C85" s="232">
        <f>_xlfn.DAYS(About!$A$3,'Core Indicators'!AC85)</f>
        <v>4</v>
      </c>
      <c r="D85" s="232">
        <f>_xlfn.DAYS(About!$A$3,'Core Indicators'!AK85)</f>
        <v>4</v>
      </c>
      <c r="E85" s="232">
        <f>_xlfn.DAYS(About!$A$3,'Core Indicators'!AS85)</f>
        <v>4</v>
      </c>
      <c r="F85" s="232">
        <f>_xlfn.DAYS(About!$A$3,'Core Indicators'!BQ85)</f>
        <v>437</v>
      </c>
      <c r="G85" s="232">
        <f>_xlfn.DAYS(About!$A$3,'Core Indicators'!DM85)</f>
        <v>4</v>
      </c>
      <c r="H85" s="232">
        <f>_xlfn.DAYS(About!$A$3,'Core Indicators'!DU85)</f>
        <v>4</v>
      </c>
      <c r="I85" s="232">
        <f>_xlfn.DAYS(About!$A$3,'Core Indicators'!EC85)</f>
        <v>4</v>
      </c>
      <c r="J85" s="232">
        <f>_xlfn.DAYS(About!$A$3,'Core Indicators'!EK85)</f>
        <v>4</v>
      </c>
      <c r="K85" s="232">
        <f>_xlfn.DAYS(About!$A$3,'Core Indicators'!ES85)</f>
        <v>4</v>
      </c>
      <c r="L85" s="232">
        <f>_xlfn.DAYS(About!$A$3,'Core Indicators'!FI85)</f>
        <v>4</v>
      </c>
      <c r="M85" s="232">
        <f>_xlfn.DAYS(About!$A$3,'Core Indicators'!GG85)</f>
        <v>19</v>
      </c>
      <c r="N85" s="232">
        <f>_xlfn.DAYS(About!$A$3,'Core Indicators'!GO85)</f>
        <v>19</v>
      </c>
      <c r="O85" s="232">
        <f>_xlfn.DAYS(About!$A$3,'Core Indicators'!GW85)</f>
        <v>19</v>
      </c>
      <c r="P85" s="232">
        <f>_xlfn.DAYS(About!$A$3,'Core Indicators'!HE85)</f>
        <v>19</v>
      </c>
      <c r="Q85" s="232">
        <f>_xlfn.DAYS(About!$A$3,'Core Indicators'!HM85)</f>
        <v>19</v>
      </c>
      <c r="R85" s="232">
        <f>_xlfn.DAYS(About!$A$3,'Core Indicators'!HU85)</f>
        <v>19</v>
      </c>
      <c r="S85" s="232">
        <f>_xlfn.DAYS(About!$A$3,'Core Indicators'!IC85)</f>
        <v>19</v>
      </c>
      <c r="T85" s="232">
        <f>_xlfn.DAYS(About!$A$3,'Core Indicators'!IK85)</f>
        <v>19</v>
      </c>
      <c r="U85" s="232">
        <f>_xlfn.DAYS(About!$A$3,'Core Indicators'!IS85)</f>
        <v>19</v>
      </c>
      <c r="V85" s="232">
        <f t="shared" si="2"/>
        <v>48.8</v>
      </c>
    </row>
    <row r="86" spans="1:22" x14ac:dyDescent="0.35">
      <c r="A86" s="231" t="str">
        <f>Lists!C:C</f>
        <v>NGA004</v>
      </c>
      <c r="B86" s="232">
        <f>_xlfn.DAYS(About!$A$3,'Core Indicators'!U86)</f>
        <v>4</v>
      </c>
      <c r="C86" s="232">
        <f>_xlfn.DAYS(About!$A$3,'Core Indicators'!AC86)</f>
        <v>4</v>
      </c>
      <c r="D86" s="232">
        <f>_xlfn.DAYS(About!$A$3,'Core Indicators'!AK86)</f>
        <v>4</v>
      </c>
      <c r="E86" s="232">
        <f>_xlfn.DAYS(About!$A$3,'Core Indicators'!AS86)</f>
        <v>4</v>
      </c>
      <c r="F86" s="232">
        <f>_xlfn.DAYS(About!$A$3,'Core Indicators'!BQ86)</f>
        <v>4</v>
      </c>
      <c r="G86" s="232">
        <f>_xlfn.DAYS(About!$A$3,'Core Indicators'!DM86)</f>
        <v>4</v>
      </c>
      <c r="H86" s="232">
        <f>_xlfn.DAYS(About!$A$3,'Core Indicators'!DU86)</f>
        <v>4</v>
      </c>
      <c r="I86" s="232">
        <f>_xlfn.DAYS(About!$A$3,'Core Indicators'!EC86)</f>
        <v>4</v>
      </c>
      <c r="J86" s="232">
        <f>_xlfn.DAYS(About!$A$3,'Core Indicators'!EK86)</f>
        <v>4</v>
      </c>
      <c r="K86" s="232">
        <f>_xlfn.DAYS(About!$A$3,'Core Indicators'!ES86)</f>
        <v>4</v>
      </c>
      <c r="L86" s="232">
        <f>_xlfn.DAYS(About!$A$3,'Core Indicators'!FI86)</f>
        <v>4</v>
      </c>
      <c r="M86" s="232">
        <f>_xlfn.DAYS(About!$A$3,'Core Indicators'!GG86)</f>
        <v>19</v>
      </c>
      <c r="N86" s="232">
        <f>_xlfn.DAYS(About!$A$3,'Core Indicators'!GO86)</f>
        <v>19</v>
      </c>
      <c r="O86" s="232">
        <f>_xlfn.DAYS(About!$A$3,'Core Indicators'!GW86)</f>
        <v>19</v>
      </c>
      <c r="P86" s="232">
        <f>_xlfn.DAYS(About!$A$3,'Core Indicators'!HE86)</f>
        <v>19</v>
      </c>
      <c r="Q86" s="232">
        <f>_xlfn.DAYS(About!$A$3,'Core Indicators'!HM86)</f>
        <v>19</v>
      </c>
      <c r="R86" s="232">
        <f>_xlfn.DAYS(About!$A$3,'Core Indicators'!HU86)</f>
        <v>19</v>
      </c>
      <c r="S86" s="232">
        <f>_xlfn.DAYS(About!$A$3,'Core Indicators'!IC86)</f>
        <v>19</v>
      </c>
      <c r="T86" s="232">
        <f>_xlfn.DAYS(About!$A$3,'Core Indicators'!IK86)</f>
        <v>19</v>
      </c>
      <c r="U86" s="232">
        <f>_xlfn.DAYS(About!$A$3,'Core Indicators'!IS86)</f>
        <v>19</v>
      </c>
      <c r="V86" s="232">
        <f t="shared" si="2"/>
        <v>5.5</v>
      </c>
    </row>
    <row r="87" spans="1:22" x14ac:dyDescent="0.35">
      <c r="A87" s="231" t="str">
        <f>Lists!C:C</f>
        <v>NGA007</v>
      </c>
      <c r="B87" s="232">
        <f>_xlfn.DAYS(About!$A$3,'Core Indicators'!U87)</f>
        <v>4</v>
      </c>
      <c r="C87" s="232">
        <f>_xlfn.DAYS(About!$A$3,'Core Indicators'!AC87)</f>
        <v>4</v>
      </c>
      <c r="D87" s="232">
        <f>_xlfn.DAYS(About!$A$3,'Core Indicators'!AK87)</f>
        <v>4</v>
      </c>
      <c r="E87" s="232">
        <f>_xlfn.DAYS(About!$A$3,'Core Indicators'!AS87)</f>
        <v>4</v>
      </c>
      <c r="F87" s="232">
        <f>_xlfn.DAYS(About!$A$3,'Core Indicators'!BQ87)</f>
        <v>4</v>
      </c>
      <c r="G87" s="232">
        <f>_xlfn.DAYS(About!$A$3,'Core Indicators'!DM87)</f>
        <v>4</v>
      </c>
      <c r="H87" s="232">
        <f>_xlfn.DAYS(About!$A$3,'Core Indicators'!DU87)</f>
        <v>4</v>
      </c>
      <c r="I87" s="232">
        <f>_xlfn.DAYS(About!$A$3,'Core Indicators'!EC87)</f>
        <v>4</v>
      </c>
      <c r="J87" s="232">
        <f>_xlfn.DAYS(About!$A$3,'Core Indicators'!EK87)</f>
        <v>4</v>
      </c>
      <c r="K87" s="232">
        <f>_xlfn.DAYS(About!$A$3,'Core Indicators'!ES87)</f>
        <v>4</v>
      </c>
      <c r="L87" s="232">
        <f>_xlfn.DAYS(About!$A$3,'Core Indicators'!FI87)</f>
        <v>4</v>
      </c>
      <c r="M87" s="232">
        <f>_xlfn.DAYS(About!$A$3,'Core Indicators'!GG87)</f>
        <v>19</v>
      </c>
      <c r="N87" s="232">
        <f>_xlfn.DAYS(About!$A$3,'Core Indicators'!GO87)</f>
        <v>19</v>
      </c>
      <c r="O87" s="232">
        <f>_xlfn.DAYS(About!$A$3,'Core Indicators'!GW87)</f>
        <v>19</v>
      </c>
      <c r="P87" s="232">
        <f>_xlfn.DAYS(About!$A$3,'Core Indicators'!HE87)</f>
        <v>19</v>
      </c>
      <c r="Q87" s="232">
        <f>_xlfn.DAYS(About!$A$3,'Core Indicators'!HM87)</f>
        <v>19</v>
      </c>
      <c r="R87" s="232">
        <f>_xlfn.DAYS(About!$A$3,'Core Indicators'!HU87)</f>
        <v>19</v>
      </c>
      <c r="S87" s="232">
        <f>_xlfn.DAYS(About!$A$3,'Core Indicators'!IC87)</f>
        <v>19</v>
      </c>
      <c r="T87" s="232">
        <f>_xlfn.DAYS(About!$A$3,'Core Indicators'!IK87)</f>
        <v>19</v>
      </c>
      <c r="U87" s="232">
        <f>_xlfn.DAYS(About!$A$3,'Core Indicators'!IS87)</f>
        <v>19</v>
      </c>
      <c r="V87" s="232">
        <f t="shared" si="2"/>
        <v>5.5</v>
      </c>
    </row>
    <row r="88" spans="1:22" x14ac:dyDescent="0.35">
      <c r="A88" s="231" t="str">
        <f>Lists!C:C</f>
        <v>NGA008</v>
      </c>
      <c r="B88" s="232">
        <f>_xlfn.DAYS(About!$A$3,'Core Indicators'!U88)</f>
        <v>4</v>
      </c>
      <c r="C88" s="232">
        <f>_xlfn.DAYS(About!$A$3,'Core Indicators'!AC88)</f>
        <v>4</v>
      </c>
      <c r="D88" s="232">
        <f>_xlfn.DAYS(About!$A$3,'Core Indicators'!AK88)</f>
        <v>4</v>
      </c>
      <c r="E88" s="232">
        <f>_xlfn.DAYS(About!$A$3,'Core Indicators'!AS88)</f>
        <v>4</v>
      </c>
      <c r="F88" s="232">
        <f>_xlfn.DAYS(About!$A$3,'Core Indicators'!BQ88)</f>
        <v>4</v>
      </c>
      <c r="G88" s="232">
        <f>_xlfn.DAYS(About!$A$3,'Core Indicators'!DM88)</f>
        <v>4</v>
      </c>
      <c r="H88" s="232">
        <f>_xlfn.DAYS(About!$A$3,'Core Indicators'!DU88)</f>
        <v>4</v>
      </c>
      <c r="I88" s="232">
        <f>_xlfn.DAYS(About!$A$3,'Core Indicators'!EC88)</f>
        <v>4</v>
      </c>
      <c r="J88" s="232">
        <f>_xlfn.DAYS(About!$A$3,'Core Indicators'!EK88)</f>
        <v>4</v>
      </c>
      <c r="K88" s="232">
        <f>_xlfn.DAYS(About!$A$3,'Core Indicators'!ES88)</f>
        <v>4</v>
      </c>
      <c r="L88" s="232">
        <f>_xlfn.DAYS(About!$A$3,'Core Indicators'!FI88)</f>
        <v>4</v>
      </c>
      <c r="M88" s="232">
        <f>_xlfn.DAYS(About!$A$3,'Core Indicators'!GG88)</f>
        <v>19</v>
      </c>
      <c r="N88" s="232">
        <f>_xlfn.DAYS(About!$A$3,'Core Indicators'!GO88)</f>
        <v>19</v>
      </c>
      <c r="O88" s="232">
        <f>_xlfn.DAYS(About!$A$3,'Core Indicators'!GW88)</f>
        <v>19</v>
      </c>
      <c r="P88" s="232">
        <f>_xlfn.DAYS(About!$A$3,'Core Indicators'!HE88)</f>
        <v>19</v>
      </c>
      <c r="Q88" s="232">
        <f>_xlfn.DAYS(About!$A$3,'Core Indicators'!HM88)</f>
        <v>19</v>
      </c>
      <c r="R88" s="232">
        <f>_xlfn.DAYS(About!$A$3,'Core Indicators'!HU88)</f>
        <v>19</v>
      </c>
      <c r="S88" s="232">
        <f>_xlfn.DAYS(About!$A$3,'Core Indicators'!IC88)</f>
        <v>19</v>
      </c>
      <c r="T88" s="232">
        <f>_xlfn.DAYS(About!$A$3,'Core Indicators'!IK88)</f>
        <v>19</v>
      </c>
      <c r="U88" s="232">
        <f>_xlfn.DAYS(About!$A$3,'Core Indicators'!IS88)</f>
        <v>19</v>
      </c>
      <c r="V88" s="232">
        <f t="shared" si="2"/>
        <v>5.5</v>
      </c>
    </row>
    <row r="89" spans="1:22" x14ac:dyDescent="0.35">
      <c r="A89" s="231" t="str">
        <f>Lists!C:C</f>
        <v>NIC001</v>
      </c>
      <c r="B89" s="232">
        <f>_xlfn.DAYS(About!$A$3,'Core Indicators'!U89)</f>
        <v>0</v>
      </c>
      <c r="C89" s="232">
        <f>_xlfn.DAYS(About!$A$3,'Core Indicators'!AC89)</f>
        <v>0</v>
      </c>
      <c r="D89" s="232">
        <f>_xlfn.DAYS(About!$A$3,'Core Indicators'!AK89)</f>
        <v>0</v>
      </c>
      <c r="E89" s="232">
        <f>_xlfn.DAYS(About!$A$3,'Core Indicators'!AS89)</f>
        <v>0</v>
      </c>
      <c r="F89" s="232">
        <f>_xlfn.DAYS(About!$A$3,'Core Indicators'!BQ89)</f>
        <v>0</v>
      </c>
      <c r="G89" s="232">
        <f>_xlfn.DAYS(About!$A$3,'Core Indicators'!DM89)</f>
        <v>0</v>
      </c>
      <c r="H89" s="232">
        <f>_xlfn.DAYS(About!$A$3,'Core Indicators'!DU89)</f>
        <v>0</v>
      </c>
      <c r="I89" s="232">
        <f>_xlfn.DAYS(About!$A$3,'Core Indicators'!EC89)</f>
        <v>0</v>
      </c>
      <c r="J89" s="232">
        <f>_xlfn.DAYS(About!$A$3,'Core Indicators'!EK89)</f>
        <v>0</v>
      </c>
      <c r="K89" s="232">
        <f>_xlfn.DAYS(About!$A$3,'Core Indicators'!ES89)</f>
        <v>0</v>
      </c>
      <c r="L89" s="232">
        <f>_xlfn.DAYS(About!$A$3,'Core Indicators'!FI89)</f>
        <v>0</v>
      </c>
      <c r="M89" s="232">
        <f>_xlfn.DAYS(About!$A$3,'Core Indicators'!GG89)</f>
        <v>5</v>
      </c>
      <c r="N89" s="232">
        <f>_xlfn.DAYS(About!$A$3,'Core Indicators'!GO89)</f>
        <v>5</v>
      </c>
      <c r="O89" s="232">
        <f>_xlfn.DAYS(About!$A$3,'Core Indicators'!GW89)</f>
        <v>5</v>
      </c>
      <c r="P89" s="232">
        <f>_xlfn.DAYS(About!$A$3,'Core Indicators'!HE89)</f>
        <v>5</v>
      </c>
      <c r="Q89" s="232">
        <f>_xlfn.DAYS(About!$A$3,'Core Indicators'!HM89)</f>
        <v>5</v>
      </c>
      <c r="R89" s="232">
        <f>_xlfn.DAYS(About!$A$3,'Core Indicators'!HU89)</f>
        <v>5</v>
      </c>
      <c r="S89" s="232">
        <f>_xlfn.DAYS(About!$A$3,'Core Indicators'!IC89)</f>
        <v>5</v>
      </c>
      <c r="T89" s="232">
        <f>_xlfn.DAYS(About!$A$3,'Core Indicators'!IK89)</f>
        <v>5</v>
      </c>
      <c r="U89" s="232">
        <f>_xlfn.DAYS(About!$A$3,'Core Indicators'!IS89)</f>
        <v>5</v>
      </c>
      <c r="V89" s="232">
        <f t="shared" si="2"/>
        <v>0.5</v>
      </c>
    </row>
    <row r="90" spans="1:22" x14ac:dyDescent="0.35">
      <c r="A90" s="231" t="str">
        <f>Lists!C:C</f>
        <v>PAK004</v>
      </c>
      <c r="B90" s="232">
        <f>_xlfn.DAYS(About!$A$3,'Core Indicators'!U90)</f>
        <v>4</v>
      </c>
      <c r="C90" s="232">
        <f>_xlfn.DAYS(About!$A$3,'Core Indicators'!AC90)</f>
        <v>4</v>
      </c>
      <c r="D90" s="232">
        <f>_xlfn.DAYS(About!$A$3,'Core Indicators'!AK90)</f>
        <v>4</v>
      </c>
      <c r="E90" s="232">
        <f>_xlfn.DAYS(About!$A$3,'Core Indicators'!AS90)</f>
        <v>4</v>
      </c>
      <c r="F90" s="232">
        <f>_xlfn.DAYS(About!$A$3,'Core Indicators'!BQ90)</f>
        <v>4</v>
      </c>
      <c r="G90" s="232">
        <f>_xlfn.DAYS(About!$A$3,'Core Indicators'!DM90)</f>
        <v>4</v>
      </c>
      <c r="H90" s="232">
        <f>_xlfn.DAYS(About!$A$3,'Core Indicators'!DU90)</f>
        <v>4</v>
      </c>
      <c r="I90" s="232">
        <f>_xlfn.DAYS(About!$A$3,'Core Indicators'!EC90)</f>
        <v>4</v>
      </c>
      <c r="J90" s="232">
        <f>_xlfn.DAYS(About!$A$3,'Core Indicators'!EK90)</f>
        <v>4</v>
      </c>
      <c r="K90" s="232">
        <f>_xlfn.DAYS(About!$A$3,'Core Indicators'!ES90)</f>
        <v>4</v>
      </c>
      <c r="L90" s="232">
        <f>_xlfn.DAYS(About!$A$3,'Core Indicators'!FI90)</f>
        <v>4</v>
      </c>
      <c r="M90" s="232">
        <f>_xlfn.DAYS(About!$A$3,'Core Indicators'!GG90)</f>
        <v>6</v>
      </c>
      <c r="N90" s="232">
        <f>_xlfn.DAYS(About!$A$3,'Core Indicators'!GO90)</f>
        <v>6</v>
      </c>
      <c r="O90" s="232">
        <f>_xlfn.DAYS(About!$A$3,'Core Indicators'!GW90)</f>
        <v>6</v>
      </c>
      <c r="P90" s="232">
        <f>_xlfn.DAYS(About!$A$3,'Core Indicators'!HE90)</f>
        <v>6</v>
      </c>
      <c r="Q90" s="232">
        <f>_xlfn.DAYS(About!$A$3,'Core Indicators'!HM90)</f>
        <v>6</v>
      </c>
      <c r="R90" s="232">
        <f>_xlfn.DAYS(About!$A$3,'Core Indicators'!HU90)</f>
        <v>6</v>
      </c>
      <c r="S90" s="232">
        <f>_xlfn.DAYS(About!$A$3,'Core Indicators'!IC90)</f>
        <v>6</v>
      </c>
      <c r="T90" s="232">
        <f>_xlfn.DAYS(About!$A$3,'Core Indicators'!IK90)</f>
        <v>6</v>
      </c>
      <c r="U90" s="232">
        <f>_xlfn.DAYS(About!$A$3,'Core Indicators'!IS90)</f>
        <v>6</v>
      </c>
      <c r="V90" s="232">
        <f t="shared" si="2"/>
        <v>4.2</v>
      </c>
    </row>
    <row r="91" spans="1:22" x14ac:dyDescent="0.35">
      <c r="A91" s="231" t="str">
        <f>Lists!C:C</f>
        <v>PAK006</v>
      </c>
      <c r="B91" s="232">
        <f>_xlfn.DAYS(About!$A$3,'Core Indicators'!U91)</f>
        <v>4</v>
      </c>
      <c r="C91" s="232">
        <f>_xlfn.DAYS(About!$A$3,'Core Indicators'!AC91)</f>
        <v>4</v>
      </c>
      <c r="D91" s="232">
        <f>_xlfn.DAYS(About!$A$3,'Core Indicators'!AK91)</f>
        <v>4</v>
      </c>
      <c r="E91" s="232">
        <f>_xlfn.DAYS(About!$A$3,'Core Indicators'!AS91)</f>
        <v>4</v>
      </c>
      <c r="F91" s="232">
        <f>_xlfn.DAYS(About!$A$3,'Core Indicators'!BQ91)</f>
        <v>4</v>
      </c>
      <c r="G91" s="232">
        <f>_xlfn.DAYS(About!$A$3,'Core Indicators'!DM91)</f>
        <v>4</v>
      </c>
      <c r="H91" s="232">
        <f>_xlfn.DAYS(About!$A$3,'Core Indicators'!DU91)</f>
        <v>4</v>
      </c>
      <c r="I91" s="232">
        <f>_xlfn.DAYS(About!$A$3,'Core Indicators'!EC91)</f>
        <v>4</v>
      </c>
      <c r="J91" s="232">
        <f>_xlfn.DAYS(About!$A$3,'Core Indicators'!EK91)</f>
        <v>4</v>
      </c>
      <c r="K91" s="232">
        <f>_xlfn.DAYS(About!$A$3,'Core Indicators'!ES91)</f>
        <v>4</v>
      </c>
      <c r="L91" s="232">
        <f>_xlfn.DAYS(About!$A$3,'Core Indicators'!FI91)</f>
        <v>4</v>
      </c>
      <c r="M91" s="232">
        <f>_xlfn.DAYS(About!$A$3,'Core Indicators'!GG91)</f>
        <v>6</v>
      </c>
      <c r="N91" s="232">
        <f>_xlfn.DAYS(About!$A$3,'Core Indicators'!GO91)</f>
        <v>6</v>
      </c>
      <c r="O91" s="232">
        <f>_xlfn.DAYS(About!$A$3,'Core Indicators'!GW91)</f>
        <v>6</v>
      </c>
      <c r="P91" s="232">
        <f>_xlfn.DAYS(About!$A$3,'Core Indicators'!HE91)</f>
        <v>6</v>
      </c>
      <c r="Q91" s="232">
        <f>_xlfn.DAYS(About!$A$3,'Core Indicators'!HM91)</f>
        <v>6</v>
      </c>
      <c r="R91" s="232">
        <f>_xlfn.DAYS(About!$A$3,'Core Indicators'!HU91)</f>
        <v>6</v>
      </c>
      <c r="S91" s="232">
        <f>_xlfn.DAYS(About!$A$3,'Core Indicators'!IC91)</f>
        <v>6</v>
      </c>
      <c r="T91" s="232">
        <f>_xlfn.DAYS(About!$A$3,'Core Indicators'!IK91)</f>
        <v>6</v>
      </c>
      <c r="U91" s="232">
        <f>_xlfn.DAYS(About!$A$3,'Core Indicators'!IS91)</f>
        <v>6</v>
      </c>
      <c r="V91" s="232">
        <f t="shared" si="2"/>
        <v>4.2</v>
      </c>
    </row>
    <row r="92" spans="1:22" x14ac:dyDescent="0.35">
      <c r="A92" s="231" t="str">
        <f>Lists!C:C</f>
        <v>PAK007</v>
      </c>
      <c r="B92" s="232">
        <f>_xlfn.DAYS(About!$A$3,'Core Indicators'!U92)</f>
        <v>4</v>
      </c>
      <c r="C92" s="232">
        <f>_xlfn.DAYS(About!$A$3,'Core Indicators'!AC92)</f>
        <v>4</v>
      </c>
      <c r="D92" s="232">
        <f>_xlfn.DAYS(About!$A$3,'Core Indicators'!AK92)</f>
        <v>4</v>
      </c>
      <c r="E92" s="232">
        <f>_xlfn.DAYS(About!$A$3,'Core Indicators'!AS92)</f>
        <v>4</v>
      </c>
      <c r="F92" s="232">
        <f>_xlfn.DAYS(About!$A$3,'Core Indicators'!BQ92)</f>
        <v>4</v>
      </c>
      <c r="G92" s="232">
        <f>_xlfn.DAYS(About!$A$3,'Core Indicators'!DM92)</f>
        <v>4</v>
      </c>
      <c r="H92" s="232">
        <f>_xlfn.DAYS(About!$A$3,'Core Indicators'!DU92)</f>
        <v>4</v>
      </c>
      <c r="I92" s="232">
        <f>_xlfn.DAYS(About!$A$3,'Core Indicators'!EC92)</f>
        <v>4</v>
      </c>
      <c r="J92" s="232">
        <f>_xlfn.DAYS(About!$A$3,'Core Indicators'!EK92)</f>
        <v>4</v>
      </c>
      <c r="K92" s="232">
        <f>_xlfn.DAYS(About!$A$3,'Core Indicators'!ES92)</f>
        <v>4</v>
      </c>
      <c r="L92" s="232">
        <f>_xlfn.DAYS(About!$A$3,'Core Indicators'!FI92)</f>
        <v>4</v>
      </c>
      <c r="M92" s="232">
        <f>_xlfn.DAYS(About!$A$3,'Core Indicators'!GG92)</f>
        <v>6</v>
      </c>
      <c r="N92" s="232">
        <f>_xlfn.DAYS(About!$A$3,'Core Indicators'!GO92)</f>
        <v>6</v>
      </c>
      <c r="O92" s="232">
        <f>_xlfn.DAYS(About!$A$3,'Core Indicators'!GW92)</f>
        <v>6</v>
      </c>
      <c r="P92" s="232">
        <f>_xlfn.DAYS(About!$A$3,'Core Indicators'!HE92)</f>
        <v>6</v>
      </c>
      <c r="Q92" s="232">
        <f>_xlfn.DAYS(About!$A$3,'Core Indicators'!HM92)</f>
        <v>6</v>
      </c>
      <c r="R92" s="232">
        <f>_xlfn.DAYS(About!$A$3,'Core Indicators'!HU92)</f>
        <v>6</v>
      </c>
      <c r="S92" s="232">
        <f>_xlfn.DAYS(About!$A$3,'Core Indicators'!IC92)</f>
        <v>6</v>
      </c>
      <c r="T92" s="232">
        <f>_xlfn.DAYS(About!$A$3,'Core Indicators'!IK92)</f>
        <v>6</v>
      </c>
      <c r="U92" s="232">
        <f>_xlfn.DAYS(About!$A$3,'Core Indicators'!IS92)</f>
        <v>6</v>
      </c>
      <c r="V92" s="232">
        <f t="shared" si="2"/>
        <v>4.2</v>
      </c>
    </row>
    <row r="93" spans="1:22" x14ac:dyDescent="0.35">
      <c r="A93" s="231" t="str">
        <f>Lists!C:C</f>
        <v>PAK008</v>
      </c>
      <c r="B93" s="232">
        <f>_xlfn.DAYS(About!$A$3,'Core Indicators'!U93)</f>
        <v>4</v>
      </c>
      <c r="C93" s="232">
        <f>_xlfn.DAYS(About!$A$3,'Core Indicators'!AC93)</f>
        <v>4</v>
      </c>
      <c r="D93" s="232">
        <f>_xlfn.DAYS(About!$A$3,'Core Indicators'!AK93)</f>
        <v>4</v>
      </c>
      <c r="E93" s="232">
        <f>_xlfn.DAYS(About!$A$3,'Core Indicators'!AS93)</f>
        <v>4</v>
      </c>
      <c r="F93" s="232">
        <f>_xlfn.DAYS(About!$A$3,'Core Indicators'!BQ93)</f>
        <v>4</v>
      </c>
      <c r="G93" s="232">
        <f>_xlfn.DAYS(About!$A$3,'Core Indicators'!DM93)</f>
        <v>4</v>
      </c>
      <c r="H93" s="232">
        <f>_xlfn.DAYS(About!$A$3,'Core Indicators'!DU93)</f>
        <v>4</v>
      </c>
      <c r="I93" s="232">
        <f>_xlfn.DAYS(About!$A$3,'Core Indicators'!EC93)</f>
        <v>4</v>
      </c>
      <c r="J93" s="232">
        <f>_xlfn.DAYS(About!$A$3,'Core Indicators'!EK93)</f>
        <v>4</v>
      </c>
      <c r="K93" s="232">
        <f>_xlfn.DAYS(About!$A$3,'Core Indicators'!ES93)</f>
        <v>4</v>
      </c>
      <c r="L93" s="232">
        <f>_xlfn.DAYS(About!$A$3,'Core Indicators'!FI93)</f>
        <v>4</v>
      </c>
      <c r="M93" s="232">
        <f>_xlfn.DAYS(About!$A$3,'Core Indicators'!GG93)</f>
        <v>5</v>
      </c>
      <c r="N93" s="232">
        <f>_xlfn.DAYS(About!$A$3,'Core Indicators'!GO93)</f>
        <v>5</v>
      </c>
      <c r="O93" s="232">
        <f>_xlfn.DAYS(About!$A$3,'Core Indicators'!GW93)</f>
        <v>5</v>
      </c>
      <c r="P93" s="232">
        <f>_xlfn.DAYS(About!$A$3,'Core Indicators'!HE93)</f>
        <v>5</v>
      </c>
      <c r="Q93" s="232">
        <f>_xlfn.DAYS(About!$A$3,'Core Indicators'!HM93)</f>
        <v>5</v>
      </c>
      <c r="R93" s="232">
        <f>_xlfn.DAYS(About!$A$3,'Core Indicators'!HU93)</f>
        <v>5</v>
      </c>
      <c r="S93" s="232">
        <f>_xlfn.DAYS(About!$A$3,'Core Indicators'!IC93)</f>
        <v>5</v>
      </c>
      <c r="T93" s="232">
        <f>_xlfn.DAYS(About!$A$3,'Core Indicators'!IK93)</f>
        <v>5</v>
      </c>
      <c r="U93" s="232">
        <f>_xlfn.DAYS(About!$A$3,'Core Indicators'!IS93)</f>
        <v>5</v>
      </c>
      <c r="V93" s="232">
        <f t="shared" si="2"/>
        <v>4.0999999999999996</v>
      </c>
    </row>
    <row r="94" spans="1:22" x14ac:dyDescent="0.35">
      <c r="A94" s="231" t="str">
        <f>Lists!C:C</f>
        <v>PAN002</v>
      </c>
      <c r="B94" s="232">
        <f>_xlfn.DAYS(About!$A$3,'Core Indicators'!U94)</f>
        <v>0</v>
      </c>
      <c r="C94" s="232">
        <f>_xlfn.DAYS(About!$A$3,'Core Indicators'!AC94)</f>
        <v>0</v>
      </c>
      <c r="D94" s="232">
        <f>_xlfn.DAYS(About!$A$3,'Core Indicators'!AK94)</f>
        <v>0</v>
      </c>
      <c r="E94" s="232">
        <f>_xlfn.DAYS(About!$A$3,'Core Indicators'!AS94)</f>
        <v>0</v>
      </c>
      <c r="F94" s="232">
        <f>_xlfn.DAYS(About!$A$3,'Core Indicators'!BQ94)</f>
        <v>0</v>
      </c>
      <c r="G94" s="232">
        <f>_xlfn.DAYS(About!$A$3,'Core Indicators'!DM94)</f>
        <v>0</v>
      </c>
      <c r="H94" s="232">
        <f>_xlfn.DAYS(About!$A$3,'Core Indicators'!DU94)</f>
        <v>0</v>
      </c>
      <c r="I94" s="232">
        <f>_xlfn.DAYS(About!$A$3,'Core Indicators'!EC94)</f>
        <v>0</v>
      </c>
      <c r="J94" s="232">
        <f>_xlfn.DAYS(About!$A$3,'Core Indicators'!EK94)</f>
        <v>0</v>
      </c>
      <c r="K94" s="232">
        <f>_xlfn.DAYS(About!$A$3,'Core Indicators'!ES94)</f>
        <v>0</v>
      </c>
      <c r="L94" s="232">
        <f>_xlfn.DAYS(About!$A$3,'Core Indicators'!FI94)</f>
        <v>0</v>
      </c>
      <c r="M94" s="232">
        <f>_xlfn.DAYS(About!$A$3,'Core Indicators'!GG94)</f>
        <v>5</v>
      </c>
      <c r="N94" s="232">
        <f>_xlfn.DAYS(About!$A$3,'Core Indicators'!GO94)</f>
        <v>5</v>
      </c>
      <c r="O94" s="232">
        <f>_xlfn.DAYS(About!$A$3,'Core Indicators'!GW94)</f>
        <v>5</v>
      </c>
      <c r="P94" s="232">
        <f>_xlfn.DAYS(About!$A$3,'Core Indicators'!HE94)</f>
        <v>5</v>
      </c>
      <c r="Q94" s="232">
        <f>_xlfn.DAYS(About!$A$3,'Core Indicators'!HM94)</f>
        <v>5</v>
      </c>
      <c r="R94" s="232">
        <f>_xlfn.DAYS(About!$A$3,'Core Indicators'!HU94)</f>
        <v>5</v>
      </c>
      <c r="S94" s="232">
        <f>_xlfn.DAYS(About!$A$3,'Core Indicators'!IC94)</f>
        <v>5</v>
      </c>
      <c r="T94" s="232">
        <f>_xlfn.DAYS(About!$A$3,'Core Indicators'!IK94)</f>
        <v>5</v>
      </c>
      <c r="U94" s="232">
        <f>_xlfn.DAYS(About!$A$3,'Core Indicators'!IS94)</f>
        <v>5</v>
      </c>
      <c r="V94" s="232">
        <f t="shared" si="2"/>
        <v>0.5</v>
      </c>
    </row>
    <row r="95" spans="1:22" x14ac:dyDescent="0.35">
      <c r="A95" s="231" t="str">
        <f>Lists!C:C</f>
        <v>PER002</v>
      </c>
      <c r="B95" s="232">
        <f>_xlfn.DAYS(About!$A$3,'Core Indicators'!U95)</f>
        <v>0</v>
      </c>
      <c r="C95" s="232">
        <f>_xlfn.DAYS(About!$A$3,'Core Indicators'!AC95)</f>
        <v>0</v>
      </c>
      <c r="D95" s="232">
        <f>_xlfn.DAYS(About!$A$3,'Core Indicators'!AK95)</f>
        <v>0</v>
      </c>
      <c r="E95" s="232">
        <f>_xlfn.DAYS(About!$A$3,'Core Indicators'!AS95)</f>
        <v>0</v>
      </c>
      <c r="F95" s="232">
        <f>_xlfn.DAYS(About!$A$3,'Core Indicators'!BQ95)</f>
        <v>0</v>
      </c>
      <c r="G95" s="232">
        <f>_xlfn.DAYS(About!$A$3,'Core Indicators'!DM95)</f>
        <v>0</v>
      </c>
      <c r="H95" s="232">
        <f>_xlfn.DAYS(About!$A$3,'Core Indicators'!DU95)</f>
        <v>0</v>
      </c>
      <c r="I95" s="232">
        <f>_xlfn.DAYS(About!$A$3,'Core Indicators'!EC95)</f>
        <v>0</v>
      </c>
      <c r="J95" s="232">
        <f>_xlfn.DAYS(About!$A$3,'Core Indicators'!EK95)</f>
        <v>0</v>
      </c>
      <c r="K95" s="232">
        <f>_xlfn.DAYS(About!$A$3,'Core Indicators'!ES95)</f>
        <v>0</v>
      </c>
      <c r="L95" s="232">
        <f>_xlfn.DAYS(About!$A$3,'Core Indicators'!FI95)</f>
        <v>0</v>
      </c>
      <c r="M95" s="232">
        <f>_xlfn.DAYS(About!$A$3,'Core Indicators'!GG95)</f>
        <v>5</v>
      </c>
      <c r="N95" s="232">
        <f>_xlfn.DAYS(About!$A$3,'Core Indicators'!GO95)</f>
        <v>5</v>
      </c>
      <c r="O95" s="232">
        <f>_xlfn.DAYS(About!$A$3,'Core Indicators'!GW95)</f>
        <v>5</v>
      </c>
      <c r="P95" s="232">
        <f>_xlfn.DAYS(About!$A$3,'Core Indicators'!HE95)</f>
        <v>5</v>
      </c>
      <c r="Q95" s="232">
        <f>_xlfn.DAYS(About!$A$3,'Core Indicators'!HM95)</f>
        <v>5</v>
      </c>
      <c r="R95" s="232">
        <f>_xlfn.DAYS(About!$A$3,'Core Indicators'!HU95)</f>
        <v>5</v>
      </c>
      <c r="S95" s="232">
        <f>_xlfn.DAYS(About!$A$3,'Core Indicators'!IC95)</f>
        <v>5</v>
      </c>
      <c r="T95" s="232">
        <f>_xlfn.DAYS(About!$A$3,'Core Indicators'!IK95)</f>
        <v>5</v>
      </c>
      <c r="U95" s="232">
        <f>_xlfn.DAYS(About!$A$3,'Core Indicators'!IS95)</f>
        <v>5</v>
      </c>
      <c r="V95" s="232">
        <f t="shared" si="2"/>
        <v>0.5</v>
      </c>
    </row>
    <row r="96" spans="1:22" x14ac:dyDescent="0.35">
      <c r="A96" s="231" t="str">
        <f>Lists!C:C</f>
        <v>PHL003</v>
      </c>
      <c r="B96" s="232">
        <f>_xlfn.DAYS(About!$A$3,'Core Indicators'!U96)</f>
        <v>5</v>
      </c>
      <c r="C96" s="232">
        <f>_xlfn.DAYS(About!$A$3,'Core Indicators'!AC96)</f>
        <v>5</v>
      </c>
      <c r="D96" s="232">
        <f>_xlfn.DAYS(About!$A$3,'Core Indicators'!AK96)</f>
        <v>5</v>
      </c>
      <c r="E96" s="232">
        <f>_xlfn.DAYS(About!$A$3,'Core Indicators'!AS96)</f>
        <v>5</v>
      </c>
      <c r="F96" s="232">
        <f>_xlfn.DAYS(About!$A$3,'Core Indicators'!BQ96)</f>
        <v>5</v>
      </c>
      <c r="G96" s="232">
        <f>_xlfn.DAYS(About!$A$3,'Core Indicators'!DM96)</f>
        <v>5</v>
      </c>
      <c r="H96" s="232">
        <f>_xlfn.DAYS(About!$A$3,'Core Indicators'!DU96)</f>
        <v>5</v>
      </c>
      <c r="I96" s="232">
        <f>_xlfn.DAYS(About!$A$3,'Core Indicators'!EC96)</f>
        <v>5</v>
      </c>
      <c r="J96" s="232">
        <f>_xlfn.DAYS(About!$A$3,'Core Indicators'!EK96)</f>
        <v>5</v>
      </c>
      <c r="K96" s="232">
        <f>_xlfn.DAYS(About!$A$3,'Core Indicators'!ES96)</f>
        <v>5</v>
      </c>
      <c r="L96" s="232">
        <f>_xlfn.DAYS(About!$A$3,'Core Indicators'!FI96)</f>
        <v>5</v>
      </c>
      <c r="M96" s="232">
        <f>_xlfn.DAYS(About!$A$3,'Core Indicators'!GG96)</f>
        <v>12</v>
      </c>
      <c r="N96" s="232">
        <f>_xlfn.DAYS(About!$A$3,'Core Indicators'!GO96)</f>
        <v>12</v>
      </c>
      <c r="O96" s="232">
        <f>_xlfn.DAYS(About!$A$3,'Core Indicators'!GW96)</f>
        <v>12</v>
      </c>
      <c r="P96" s="232">
        <f>_xlfn.DAYS(About!$A$3,'Core Indicators'!HE96)</f>
        <v>12</v>
      </c>
      <c r="Q96" s="232">
        <f>_xlfn.DAYS(About!$A$3,'Core Indicators'!HM96)</f>
        <v>12</v>
      </c>
      <c r="R96" s="232">
        <f>_xlfn.DAYS(About!$A$3,'Core Indicators'!HU96)</f>
        <v>12</v>
      </c>
      <c r="S96" s="232">
        <f>_xlfn.DAYS(About!$A$3,'Core Indicators'!IC96)</f>
        <v>12</v>
      </c>
      <c r="T96" s="232">
        <f>_xlfn.DAYS(About!$A$3,'Core Indicators'!IK96)</f>
        <v>12</v>
      </c>
      <c r="U96" s="232">
        <f>_xlfn.DAYS(About!$A$3,'Core Indicators'!IS96)</f>
        <v>12</v>
      </c>
      <c r="V96" s="232">
        <f t="shared" si="2"/>
        <v>5.7</v>
      </c>
    </row>
    <row r="97" spans="1:22" x14ac:dyDescent="0.35">
      <c r="A97" s="231" t="str">
        <f>Lists!C:C</f>
        <v>PNG003</v>
      </c>
      <c r="B97" s="232">
        <f>_xlfn.DAYS(About!$A$3,'Core Indicators'!U97)</f>
        <v>5</v>
      </c>
      <c r="C97" s="232">
        <f>_xlfn.DAYS(About!$A$3,'Core Indicators'!AC97)</f>
        <v>5</v>
      </c>
      <c r="D97" s="232">
        <f>_xlfn.DAYS(About!$A$3,'Core Indicators'!AK97)</f>
        <v>5</v>
      </c>
      <c r="E97" s="232">
        <f>_xlfn.DAYS(About!$A$3,'Core Indicators'!AS97)</f>
        <v>5</v>
      </c>
      <c r="F97" s="232">
        <f>_xlfn.DAYS(About!$A$3,'Core Indicators'!BQ97)</f>
        <v>5</v>
      </c>
      <c r="G97" s="232">
        <f>_xlfn.DAYS(About!$A$3,'Core Indicators'!DM97)</f>
        <v>5</v>
      </c>
      <c r="H97" s="232">
        <f>_xlfn.DAYS(About!$A$3,'Core Indicators'!DU97)</f>
        <v>5</v>
      </c>
      <c r="I97" s="232">
        <f>_xlfn.DAYS(About!$A$3,'Core Indicators'!EC97)</f>
        <v>5</v>
      </c>
      <c r="J97" s="232">
        <f>_xlfn.DAYS(About!$A$3,'Core Indicators'!EK97)</f>
        <v>5</v>
      </c>
      <c r="K97" s="232">
        <f>_xlfn.DAYS(About!$A$3,'Core Indicators'!ES97)</f>
        <v>5</v>
      </c>
      <c r="L97" s="232">
        <f>_xlfn.DAYS(About!$A$3,'Core Indicators'!FI97)</f>
        <v>5</v>
      </c>
      <c r="M97" s="232">
        <f>_xlfn.DAYS(About!$A$3,'Core Indicators'!GG97)</f>
        <v>11</v>
      </c>
      <c r="N97" s="232">
        <f>_xlfn.DAYS(About!$A$3,'Core Indicators'!GO97)</f>
        <v>11</v>
      </c>
      <c r="O97" s="232">
        <f>_xlfn.DAYS(About!$A$3,'Core Indicators'!GW97)</f>
        <v>11</v>
      </c>
      <c r="P97" s="232">
        <f>_xlfn.DAYS(About!$A$3,'Core Indicators'!HE97)</f>
        <v>11</v>
      </c>
      <c r="Q97" s="232">
        <f>_xlfn.DAYS(About!$A$3,'Core Indicators'!HM97)</f>
        <v>11</v>
      </c>
      <c r="R97" s="232">
        <f>_xlfn.DAYS(About!$A$3,'Core Indicators'!HU97)</f>
        <v>11</v>
      </c>
      <c r="S97" s="232">
        <f>_xlfn.DAYS(About!$A$3,'Core Indicators'!IC97)</f>
        <v>11</v>
      </c>
      <c r="T97" s="232">
        <f>_xlfn.DAYS(About!$A$3,'Core Indicators'!IK97)</f>
        <v>11</v>
      </c>
      <c r="U97" s="232">
        <f>_xlfn.DAYS(About!$A$3,'Core Indicators'!IS97)</f>
        <v>11</v>
      </c>
      <c r="V97" s="232">
        <f t="shared" si="2"/>
        <v>5.6</v>
      </c>
    </row>
    <row r="98" spans="1:22" x14ac:dyDescent="0.35">
      <c r="A98" s="231" t="str">
        <f>Lists!C:C</f>
        <v>PRK001</v>
      </c>
      <c r="B98" s="232">
        <f>_xlfn.DAYS(About!$A$3,'Core Indicators'!U98)</f>
        <v>4</v>
      </c>
      <c r="C98" s="232">
        <f>_xlfn.DAYS(About!$A$3,'Core Indicators'!AC98)</f>
        <v>4</v>
      </c>
      <c r="D98" s="232">
        <f>_xlfn.DAYS(About!$A$3,'Core Indicators'!AK98)</f>
        <v>4</v>
      </c>
      <c r="E98" s="232">
        <f>_xlfn.DAYS(About!$A$3,'Core Indicators'!AS98)</f>
        <v>4</v>
      </c>
      <c r="F98" s="232">
        <f>_xlfn.DAYS(About!$A$3,'Core Indicators'!BQ98)</f>
        <v>4</v>
      </c>
      <c r="G98" s="232">
        <f>_xlfn.DAYS(About!$A$3,'Core Indicators'!DM98)</f>
        <v>4</v>
      </c>
      <c r="H98" s="232">
        <f>_xlfn.DAYS(About!$A$3,'Core Indicators'!DU98)</f>
        <v>4</v>
      </c>
      <c r="I98" s="232">
        <f>_xlfn.DAYS(About!$A$3,'Core Indicators'!EC98)</f>
        <v>4</v>
      </c>
      <c r="J98" s="232">
        <f>_xlfn.DAYS(About!$A$3,'Core Indicators'!EK98)</f>
        <v>4</v>
      </c>
      <c r="K98" s="232">
        <f>_xlfn.DAYS(About!$A$3,'Core Indicators'!ES98)</f>
        <v>4</v>
      </c>
      <c r="L98" s="232">
        <f>_xlfn.DAYS(About!$A$3,'Core Indicators'!FI98)</f>
        <v>4</v>
      </c>
      <c r="M98" s="232">
        <f>_xlfn.DAYS(About!$A$3,'Core Indicators'!GG98)</f>
        <v>14</v>
      </c>
      <c r="N98" s="232">
        <f>_xlfn.DAYS(About!$A$3,'Core Indicators'!GO98)</f>
        <v>14</v>
      </c>
      <c r="O98" s="232">
        <f>_xlfn.DAYS(About!$A$3,'Core Indicators'!GW98)</f>
        <v>14</v>
      </c>
      <c r="P98" s="232">
        <f>_xlfn.DAYS(About!$A$3,'Core Indicators'!HE98)</f>
        <v>14</v>
      </c>
      <c r="Q98" s="232">
        <f>_xlfn.DAYS(About!$A$3,'Core Indicators'!HM98)</f>
        <v>14</v>
      </c>
      <c r="R98" s="232">
        <f>_xlfn.DAYS(About!$A$3,'Core Indicators'!HU98)</f>
        <v>14</v>
      </c>
      <c r="S98" s="232">
        <f>_xlfn.DAYS(About!$A$3,'Core Indicators'!IC98)</f>
        <v>14</v>
      </c>
      <c r="T98" s="232">
        <f>_xlfn.DAYS(About!$A$3,'Core Indicators'!IK98)</f>
        <v>14</v>
      </c>
      <c r="U98" s="232">
        <f>_xlfn.DAYS(About!$A$3,'Core Indicators'!IS98)</f>
        <v>14</v>
      </c>
      <c r="V98" s="232">
        <f t="shared" si="2"/>
        <v>5</v>
      </c>
    </row>
    <row r="99" spans="1:22" x14ac:dyDescent="0.35">
      <c r="A99" s="231" t="str">
        <f>Lists!C:C</f>
        <v>PSE002</v>
      </c>
      <c r="B99" s="232">
        <f>_xlfn.DAYS(About!$A$3,'Core Indicators'!U99)</f>
        <v>6</v>
      </c>
      <c r="C99" s="232">
        <f>_xlfn.DAYS(About!$A$3,'Core Indicators'!AC99)</f>
        <v>6</v>
      </c>
      <c r="D99" s="232">
        <f>_xlfn.DAYS(About!$A$3,'Core Indicators'!AK99)</f>
        <v>6</v>
      </c>
      <c r="E99" s="232">
        <f>_xlfn.DAYS(About!$A$3,'Core Indicators'!AS99)</f>
        <v>6</v>
      </c>
      <c r="F99" s="232">
        <f>_xlfn.DAYS(About!$A$3,'Core Indicators'!BQ99)</f>
        <v>6</v>
      </c>
      <c r="G99" s="232">
        <f>_xlfn.DAYS(About!$A$3,'Core Indicators'!DM99)</f>
        <v>6</v>
      </c>
      <c r="H99" s="232">
        <f>_xlfn.DAYS(About!$A$3,'Core Indicators'!DU99)</f>
        <v>6</v>
      </c>
      <c r="I99" s="232">
        <f>_xlfn.DAYS(About!$A$3,'Core Indicators'!EC99)</f>
        <v>6</v>
      </c>
      <c r="J99" s="232">
        <f>_xlfn.DAYS(About!$A$3,'Core Indicators'!EK99)</f>
        <v>6</v>
      </c>
      <c r="K99" s="232">
        <f>_xlfn.DAYS(About!$A$3,'Core Indicators'!ES99)</f>
        <v>6</v>
      </c>
      <c r="L99" s="232">
        <f>_xlfn.DAYS(About!$A$3,'Core Indicators'!FI99)</f>
        <v>6</v>
      </c>
      <c r="M99" s="232">
        <f>_xlfn.DAYS(About!$A$3,'Core Indicators'!GG99)</f>
        <v>10</v>
      </c>
      <c r="N99" s="232">
        <f>_xlfn.DAYS(About!$A$3,'Core Indicators'!GO99)</f>
        <v>10</v>
      </c>
      <c r="O99" s="232">
        <f>_xlfn.DAYS(About!$A$3,'Core Indicators'!GW99)</f>
        <v>10</v>
      </c>
      <c r="P99" s="232">
        <f>_xlfn.DAYS(About!$A$3,'Core Indicators'!HE99)</f>
        <v>10</v>
      </c>
      <c r="Q99" s="232">
        <f>_xlfn.DAYS(About!$A$3,'Core Indicators'!HM99)</f>
        <v>10</v>
      </c>
      <c r="R99" s="232">
        <f>_xlfn.DAYS(About!$A$3,'Core Indicators'!HU99)</f>
        <v>10</v>
      </c>
      <c r="S99" s="232">
        <f>_xlfn.DAYS(About!$A$3,'Core Indicators'!IC99)</f>
        <v>10</v>
      </c>
      <c r="T99" s="232">
        <f>_xlfn.DAYS(About!$A$3,'Core Indicators'!IK99)</f>
        <v>10</v>
      </c>
      <c r="U99" s="232">
        <f>_xlfn.DAYS(About!$A$3,'Core Indicators'!IS99)</f>
        <v>10</v>
      </c>
      <c r="V99" s="232">
        <f t="shared" ref="V99:V133" si="3">AVERAGE(D99:M99)</f>
        <v>6.4</v>
      </c>
    </row>
    <row r="100" spans="1:22" x14ac:dyDescent="0.35">
      <c r="A100" s="231" t="str">
        <f>Lists!C:C</f>
        <v>PSE003</v>
      </c>
      <c r="B100" s="232">
        <f>_xlfn.DAYS(About!$A$3,'Core Indicators'!U100)</f>
        <v>6</v>
      </c>
      <c r="C100" s="232">
        <f>_xlfn.DAYS(About!$A$3,'Core Indicators'!AC100)</f>
        <v>6</v>
      </c>
      <c r="D100" s="232">
        <f>_xlfn.DAYS(About!$A$3,'Core Indicators'!AK100)</f>
        <v>6</v>
      </c>
      <c r="E100" s="232">
        <f>_xlfn.DAYS(About!$A$3,'Core Indicators'!AS100)</f>
        <v>6</v>
      </c>
      <c r="F100" s="232">
        <f>_xlfn.DAYS(About!$A$3,'Core Indicators'!BQ100)</f>
        <v>6</v>
      </c>
      <c r="G100" s="232">
        <f>_xlfn.DAYS(About!$A$3,'Core Indicators'!DM100)</f>
        <v>6</v>
      </c>
      <c r="H100" s="232">
        <f>_xlfn.DAYS(About!$A$3,'Core Indicators'!DU100)</f>
        <v>6</v>
      </c>
      <c r="I100" s="232">
        <f>_xlfn.DAYS(About!$A$3,'Core Indicators'!EC100)</f>
        <v>6</v>
      </c>
      <c r="J100" s="232">
        <f>_xlfn.DAYS(About!$A$3,'Core Indicators'!EK100)</f>
        <v>6</v>
      </c>
      <c r="K100" s="232">
        <f>_xlfn.DAYS(About!$A$3,'Core Indicators'!ES100)</f>
        <v>6</v>
      </c>
      <c r="L100" s="232">
        <f>_xlfn.DAYS(About!$A$3,'Core Indicators'!FI100)</f>
        <v>6</v>
      </c>
      <c r="M100" s="232">
        <f>_xlfn.DAYS(About!$A$3,'Core Indicators'!GG100)</f>
        <v>10</v>
      </c>
      <c r="N100" s="232">
        <f>_xlfn.DAYS(About!$A$3,'Core Indicators'!GO100)</f>
        <v>10</v>
      </c>
      <c r="O100" s="232">
        <f>_xlfn.DAYS(About!$A$3,'Core Indicators'!GW100)</f>
        <v>10</v>
      </c>
      <c r="P100" s="232">
        <f>_xlfn.DAYS(About!$A$3,'Core Indicators'!HE100)</f>
        <v>10</v>
      </c>
      <c r="Q100" s="232">
        <f>_xlfn.DAYS(About!$A$3,'Core Indicators'!HM100)</f>
        <v>10</v>
      </c>
      <c r="R100" s="232">
        <f>_xlfn.DAYS(About!$A$3,'Core Indicators'!HU100)</f>
        <v>10</v>
      </c>
      <c r="S100" s="232">
        <f>_xlfn.DAYS(About!$A$3,'Core Indicators'!IC100)</f>
        <v>10</v>
      </c>
      <c r="T100" s="232">
        <f>_xlfn.DAYS(About!$A$3,'Core Indicators'!IK100)</f>
        <v>10</v>
      </c>
      <c r="U100" s="232">
        <f>_xlfn.DAYS(About!$A$3,'Core Indicators'!IS100)</f>
        <v>10</v>
      </c>
      <c r="V100" s="232">
        <f t="shared" si="3"/>
        <v>6.4</v>
      </c>
    </row>
    <row r="101" spans="1:22" x14ac:dyDescent="0.35">
      <c r="A101" s="231" t="str">
        <f>Lists!C:C</f>
        <v>PSE004</v>
      </c>
      <c r="B101" s="232">
        <f>_xlfn.DAYS(About!$A$3,'Core Indicators'!U101)</f>
        <v>6</v>
      </c>
      <c r="C101" s="232">
        <f>_xlfn.DAYS(About!$A$3,'Core Indicators'!AC101)</f>
        <v>6</v>
      </c>
      <c r="D101" s="232">
        <f>_xlfn.DAYS(About!$A$3,'Core Indicators'!AK101)</f>
        <v>6</v>
      </c>
      <c r="E101" s="232">
        <f>_xlfn.DAYS(About!$A$3,'Core Indicators'!AS101)</f>
        <v>6</v>
      </c>
      <c r="F101" s="232">
        <f>_xlfn.DAYS(About!$A$3,'Core Indicators'!BQ101)</f>
        <v>6</v>
      </c>
      <c r="G101" s="232">
        <f>_xlfn.DAYS(About!$A$3,'Core Indicators'!DM101)</f>
        <v>6</v>
      </c>
      <c r="H101" s="232">
        <f>_xlfn.DAYS(About!$A$3,'Core Indicators'!DU101)</f>
        <v>6</v>
      </c>
      <c r="I101" s="232">
        <f>_xlfn.DAYS(About!$A$3,'Core Indicators'!EC101)</f>
        <v>6</v>
      </c>
      <c r="J101" s="232">
        <f>_xlfn.DAYS(About!$A$3,'Core Indicators'!EK101)</f>
        <v>6</v>
      </c>
      <c r="K101" s="232">
        <f>_xlfn.DAYS(About!$A$3,'Core Indicators'!ES101)</f>
        <v>6</v>
      </c>
      <c r="L101" s="232">
        <f>_xlfn.DAYS(About!$A$3,'Core Indicators'!FI101)</f>
        <v>6</v>
      </c>
      <c r="M101" s="232">
        <f>_xlfn.DAYS(About!$A$3,'Core Indicators'!GG101)</f>
        <v>11</v>
      </c>
      <c r="N101" s="232">
        <f>_xlfn.DAYS(About!$A$3,'Core Indicators'!GO101)</f>
        <v>11</v>
      </c>
      <c r="O101" s="232">
        <f>_xlfn.DAYS(About!$A$3,'Core Indicators'!GW101)</f>
        <v>11</v>
      </c>
      <c r="P101" s="232">
        <f>_xlfn.DAYS(About!$A$3,'Core Indicators'!HE101)</f>
        <v>11</v>
      </c>
      <c r="Q101" s="232">
        <f>_xlfn.DAYS(About!$A$3,'Core Indicators'!HM101)</f>
        <v>11</v>
      </c>
      <c r="R101" s="232">
        <f>_xlfn.DAYS(About!$A$3,'Core Indicators'!HU101)</f>
        <v>11</v>
      </c>
      <c r="S101" s="232">
        <f>_xlfn.DAYS(About!$A$3,'Core Indicators'!IC101)</f>
        <v>11</v>
      </c>
      <c r="T101" s="232">
        <f>_xlfn.DAYS(About!$A$3,'Core Indicators'!IK101)</f>
        <v>11</v>
      </c>
      <c r="U101" s="232">
        <f>_xlfn.DAYS(About!$A$3,'Core Indicators'!IS101)</f>
        <v>11</v>
      </c>
      <c r="V101" s="232">
        <f t="shared" si="3"/>
        <v>6.5</v>
      </c>
    </row>
    <row r="102" spans="1:22" x14ac:dyDescent="0.35">
      <c r="A102" s="231" t="str">
        <f>Lists!C:C</f>
        <v>RUS002</v>
      </c>
      <c r="B102" s="232">
        <f>_xlfn.DAYS(About!$A$3,'Core Indicators'!U102)</f>
        <v>41</v>
      </c>
      <c r="C102" s="232">
        <f>_xlfn.DAYS(About!$A$3,'Core Indicators'!AC102)</f>
        <v>41</v>
      </c>
      <c r="D102" s="232">
        <f>_xlfn.DAYS(About!$A$3,'Core Indicators'!AK102)</f>
        <v>41</v>
      </c>
      <c r="E102" s="232">
        <f>_xlfn.DAYS(About!$A$3,'Core Indicators'!AS102)</f>
        <v>41</v>
      </c>
      <c r="F102" s="232">
        <f>_xlfn.DAYS(About!$A$3,'Core Indicators'!BQ102)</f>
        <v>41</v>
      </c>
      <c r="G102" s="232">
        <f>_xlfn.DAYS(About!$A$3,'Core Indicators'!DM102)</f>
        <v>41</v>
      </c>
      <c r="H102" s="232">
        <f>_xlfn.DAYS(About!$A$3,'Core Indicators'!DU102)</f>
        <v>41</v>
      </c>
      <c r="I102" s="232">
        <f>_xlfn.DAYS(About!$A$3,'Core Indicators'!EC102)</f>
        <v>41</v>
      </c>
      <c r="J102" s="232">
        <f>_xlfn.DAYS(About!$A$3,'Core Indicators'!EK102)</f>
        <v>41</v>
      </c>
      <c r="K102" s="232">
        <f>_xlfn.DAYS(About!$A$3,'Core Indicators'!ES102)</f>
        <v>41</v>
      </c>
      <c r="L102" s="232">
        <f>_xlfn.DAYS(About!$A$3,'Core Indicators'!FI102)</f>
        <v>41</v>
      </c>
      <c r="M102" s="232">
        <f>_xlfn.DAYS(About!$A$3,'Core Indicators'!GG102)</f>
        <v>31</v>
      </c>
      <c r="N102" s="232">
        <f>_xlfn.DAYS(About!$A$3,'Core Indicators'!GO102)</f>
        <v>31</v>
      </c>
      <c r="O102" s="232">
        <f>_xlfn.DAYS(About!$A$3,'Core Indicators'!GW102)</f>
        <v>31</v>
      </c>
      <c r="P102" s="232">
        <f>_xlfn.DAYS(About!$A$3,'Core Indicators'!HE102)</f>
        <v>31</v>
      </c>
      <c r="Q102" s="232">
        <f>_xlfn.DAYS(About!$A$3,'Core Indicators'!HM102)</f>
        <v>31</v>
      </c>
      <c r="R102" s="232">
        <f>_xlfn.DAYS(About!$A$3,'Core Indicators'!HU102)</f>
        <v>31</v>
      </c>
      <c r="S102" s="232">
        <f>_xlfn.DAYS(About!$A$3,'Core Indicators'!IC102)</f>
        <v>31</v>
      </c>
      <c r="T102" s="232">
        <f>_xlfn.DAYS(About!$A$3,'Core Indicators'!IK102)</f>
        <v>31</v>
      </c>
      <c r="U102" s="232">
        <f>_xlfn.DAYS(About!$A$3,'Core Indicators'!IS102)</f>
        <v>31</v>
      </c>
      <c r="V102" s="232">
        <f t="shared" si="3"/>
        <v>40</v>
      </c>
    </row>
    <row r="103" spans="1:22" x14ac:dyDescent="0.35">
      <c r="A103" s="231" t="str">
        <f>Lists!C:C</f>
        <v>RWA002</v>
      </c>
      <c r="B103" s="232">
        <f>_xlfn.DAYS(About!$A$3,'Core Indicators'!U103)</f>
        <v>1</v>
      </c>
      <c r="C103" s="232">
        <f>_xlfn.DAYS(About!$A$3,'Core Indicators'!AC103)</f>
        <v>1</v>
      </c>
      <c r="D103" s="232">
        <f>_xlfn.DAYS(About!$A$3,'Core Indicators'!AK103)</f>
        <v>1</v>
      </c>
      <c r="E103" s="232">
        <f>_xlfn.DAYS(About!$A$3,'Core Indicators'!AS103)</f>
        <v>1</v>
      </c>
      <c r="F103" s="232">
        <f>_xlfn.DAYS(About!$A$3,'Core Indicators'!BQ103)</f>
        <v>1</v>
      </c>
      <c r="G103" s="232">
        <f>_xlfn.DAYS(About!$A$3,'Core Indicators'!DM103)</f>
        <v>1</v>
      </c>
      <c r="H103" s="232">
        <f>_xlfn.DAYS(About!$A$3,'Core Indicators'!DU103)</f>
        <v>1</v>
      </c>
      <c r="I103" s="232">
        <f>_xlfn.DAYS(About!$A$3,'Core Indicators'!EC103)</f>
        <v>1</v>
      </c>
      <c r="J103" s="232">
        <f>_xlfn.DAYS(About!$A$3,'Core Indicators'!EK103)</f>
        <v>1</v>
      </c>
      <c r="K103" s="232">
        <f>_xlfn.DAYS(About!$A$3,'Core Indicators'!ES103)</f>
        <v>1</v>
      </c>
      <c r="L103" s="232">
        <f>_xlfn.DAYS(About!$A$3,'Core Indicators'!FI103)</f>
        <v>1</v>
      </c>
      <c r="M103" s="232">
        <f>_xlfn.DAYS(About!$A$3,'Core Indicators'!GG103)</f>
        <v>14</v>
      </c>
      <c r="N103" s="232">
        <f>_xlfn.DAYS(About!$A$3,'Core Indicators'!GO103)</f>
        <v>14</v>
      </c>
      <c r="O103" s="232">
        <f>_xlfn.DAYS(About!$A$3,'Core Indicators'!GW103)</f>
        <v>14</v>
      </c>
      <c r="P103" s="232">
        <f>_xlfn.DAYS(About!$A$3,'Core Indicators'!HE103)</f>
        <v>14</v>
      </c>
      <c r="Q103" s="232">
        <f>_xlfn.DAYS(About!$A$3,'Core Indicators'!HM103)</f>
        <v>14</v>
      </c>
      <c r="R103" s="232">
        <f>_xlfn.DAYS(About!$A$3,'Core Indicators'!HU103)</f>
        <v>14</v>
      </c>
      <c r="S103" s="232">
        <f>_xlfn.DAYS(About!$A$3,'Core Indicators'!IC103)</f>
        <v>14</v>
      </c>
      <c r="T103" s="232">
        <f>_xlfn.DAYS(About!$A$3,'Core Indicators'!IK103)</f>
        <v>14</v>
      </c>
      <c r="U103" s="232">
        <f>_xlfn.DAYS(About!$A$3,'Core Indicators'!IS103)</f>
        <v>14</v>
      </c>
      <c r="V103" s="232">
        <f t="shared" si="3"/>
        <v>2.2999999999999998</v>
      </c>
    </row>
    <row r="104" spans="1:22" x14ac:dyDescent="0.35">
      <c r="A104" s="231" t="str">
        <f>Lists!C:C</f>
        <v>SDN001</v>
      </c>
      <c r="B104" s="232">
        <f>_xlfn.DAYS(About!$A$3,'Core Indicators'!U104)</f>
        <v>5</v>
      </c>
      <c r="C104" s="232">
        <f>_xlfn.DAYS(About!$A$3,'Core Indicators'!AC104)</f>
        <v>5</v>
      </c>
      <c r="D104" s="232">
        <f>_xlfn.DAYS(About!$A$3,'Core Indicators'!AK104)</f>
        <v>5</v>
      </c>
      <c r="E104" s="232">
        <f>_xlfn.DAYS(About!$A$3,'Core Indicators'!AS104)</f>
        <v>5</v>
      </c>
      <c r="F104" s="232">
        <f>_xlfn.DAYS(About!$A$3,'Core Indicators'!BQ104)</f>
        <v>5</v>
      </c>
      <c r="G104" s="232">
        <f>_xlfn.DAYS(About!$A$3,'Core Indicators'!DM104)</f>
        <v>5</v>
      </c>
      <c r="H104" s="232">
        <f>_xlfn.DAYS(About!$A$3,'Core Indicators'!DU104)</f>
        <v>5</v>
      </c>
      <c r="I104" s="232">
        <f>_xlfn.DAYS(About!$A$3,'Core Indicators'!EC104)</f>
        <v>5</v>
      </c>
      <c r="J104" s="232">
        <f>_xlfn.DAYS(About!$A$3,'Core Indicators'!EK104)</f>
        <v>5</v>
      </c>
      <c r="K104" s="232">
        <f>_xlfn.DAYS(About!$A$3,'Core Indicators'!ES104)</f>
        <v>5</v>
      </c>
      <c r="L104" s="232">
        <f>_xlfn.DAYS(About!$A$3,'Core Indicators'!FI104)</f>
        <v>5</v>
      </c>
      <c r="M104" s="232">
        <f>_xlfn.DAYS(About!$A$3,'Core Indicators'!GG104)</f>
        <v>18</v>
      </c>
      <c r="N104" s="232">
        <f>_xlfn.DAYS(About!$A$3,'Core Indicators'!GO104)</f>
        <v>18</v>
      </c>
      <c r="O104" s="232">
        <f>_xlfn.DAYS(About!$A$3,'Core Indicators'!GW104)</f>
        <v>18</v>
      </c>
      <c r="P104" s="232">
        <f>_xlfn.DAYS(About!$A$3,'Core Indicators'!HE104)</f>
        <v>18</v>
      </c>
      <c r="Q104" s="232">
        <f>_xlfn.DAYS(About!$A$3,'Core Indicators'!HM104)</f>
        <v>18</v>
      </c>
      <c r="R104" s="232">
        <f>_xlfn.DAYS(About!$A$3,'Core Indicators'!HU104)</f>
        <v>18</v>
      </c>
      <c r="S104" s="232">
        <f>_xlfn.DAYS(About!$A$3,'Core Indicators'!IC104)</f>
        <v>18</v>
      </c>
      <c r="T104" s="232">
        <f>_xlfn.DAYS(About!$A$3,'Core Indicators'!IK104)</f>
        <v>18</v>
      </c>
      <c r="U104" s="232">
        <f>_xlfn.DAYS(About!$A$3,'Core Indicators'!IS104)</f>
        <v>18</v>
      </c>
      <c r="V104" s="232">
        <f t="shared" si="3"/>
        <v>6.3</v>
      </c>
    </row>
    <row r="105" spans="1:22" x14ac:dyDescent="0.35">
      <c r="A105" s="231" t="str">
        <f>Lists!C:C</f>
        <v>SEN002</v>
      </c>
      <c r="B105" s="232">
        <f>_xlfn.DAYS(About!$A$3,'Core Indicators'!U105)</f>
        <v>4</v>
      </c>
      <c r="C105" s="232">
        <f>_xlfn.DAYS(About!$A$3,'Core Indicators'!AC105)</f>
        <v>4</v>
      </c>
      <c r="D105" s="232">
        <f>_xlfn.DAYS(About!$A$3,'Core Indicators'!AK105)</f>
        <v>4</v>
      </c>
      <c r="E105" s="232">
        <f>_xlfn.DAYS(About!$A$3,'Core Indicators'!AS105)</f>
        <v>4</v>
      </c>
      <c r="F105" s="232">
        <f>_xlfn.DAYS(About!$A$3,'Core Indicators'!BQ105)</f>
        <v>4</v>
      </c>
      <c r="G105" s="232">
        <f>_xlfn.DAYS(About!$A$3,'Core Indicators'!DM105)</f>
        <v>4</v>
      </c>
      <c r="H105" s="232">
        <f>_xlfn.DAYS(About!$A$3,'Core Indicators'!DU105)</f>
        <v>4</v>
      </c>
      <c r="I105" s="232">
        <f>_xlfn.DAYS(About!$A$3,'Core Indicators'!EC105)</f>
        <v>4</v>
      </c>
      <c r="J105" s="232">
        <f>_xlfn.DAYS(About!$A$3,'Core Indicators'!EK105)</f>
        <v>4</v>
      </c>
      <c r="K105" s="232">
        <f>_xlfn.DAYS(About!$A$3,'Core Indicators'!ES105)</f>
        <v>4</v>
      </c>
      <c r="L105" s="232">
        <f>_xlfn.DAYS(About!$A$3,'Core Indicators'!FI105)</f>
        <v>4</v>
      </c>
      <c r="M105" s="232">
        <f>_xlfn.DAYS(About!$A$3,'Core Indicators'!GG105)</f>
        <v>10</v>
      </c>
      <c r="N105" s="232">
        <f>_xlfn.DAYS(About!$A$3,'Core Indicators'!GO105)</f>
        <v>10</v>
      </c>
      <c r="O105" s="232">
        <f>_xlfn.DAYS(About!$A$3,'Core Indicators'!GW105)</f>
        <v>10</v>
      </c>
      <c r="P105" s="232">
        <f>_xlfn.DAYS(About!$A$3,'Core Indicators'!HE105)</f>
        <v>10</v>
      </c>
      <c r="Q105" s="232">
        <f>_xlfn.DAYS(About!$A$3,'Core Indicators'!HM105)</f>
        <v>10</v>
      </c>
      <c r="R105" s="232">
        <f>_xlfn.DAYS(About!$A$3,'Core Indicators'!HU105)</f>
        <v>10</v>
      </c>
      <c r="S105" s="232">
        <f>_xlfn.DAYS(About!$A$3,'Core Indicators'!IC105)</f>
        <v>10</v>
      </c>
      <c r="T105" s="232">
        <f>_xlfn.DAYS(About!$A$3,'Core Indicators'!IK105)</f>
        <v>10</v>
      </c>
      <c r="U105" s="232">
        <f>_xlfn.DAYS(About!$A$3,'Core Indicators'!IS105)</f>
        <v>10</v>
      </c>
      <c r="V105" s="232">
        <f t="shared" si="3"/>
        <v>4.5999999999999996</v>
      </c>
    </row>
    <row r="106" spans="1:22" x14ac:dyDescent="0.35">
      <c r="A106" s="231" t="str">
        <f>Lists!C:C</f>
        <v>SLV001</v>
      </c>
      <c r="B106" s="232">
        <f>_xlfn.DAYS(About!$A$3,'Core Indicators'!U106)</f>
        <v>0</v>
      </c>
      <c r="C106" s="232">
        <f>_xlfn.DAYS(About!$A$3,'Core Indicators'!AC106)</f>
        <v>0</v>
      </c>
      <c r="D106" s="232">
        <f>_xlfn.DAYS(About!$A$3,'Core Indicators'!AK106)</f>
        <v>0</v>
      </c>
      <c r="E106" s="232">
        <f>_xlfn.DAYS(About!$A$3,'Core Indicators'!AS106)</f>
        <v>0</v>
      </c>
      <c r="F106" s="232">
        <f>_xlfn.DAYS(About!$A$3,'Core Indicators'!BQ106)</f>
        <v>0</v>
      </c>
      <c r="G106" s="232">
        <f>_xlfn.DAYS(About!$A$3,'Core Indicators'!DM106)</f>
        <v>0</v>
      </c>
      <c r="H106" s="232">
        <f>_xlfn.DAYS(About!$A$3,'Core Indicators'!DU106)</f>
        <v>0</v>
      </c>
      <c r="I106" s="232">
        <f>_xlfn.DAYS(About!$A$3,'Core Indicators'!EC106)</f>
        <v>0</v>
      </c>
      <c r="J106" s="232">
        <f>_xlfn.DAYS(About!$A$3,'Core Indicators'!EK106)</f>
        <v>0</v>
      </c>
      <c r="K106" s="232">
        <f>_xlfn.DAYS(About!$A$3,'Core Indicators'!ES106)</f>
        <v>0</v>
      </c>
      <c r="L106" s="232">
        <f>_xlfn.DAYS(About!$A$3,'Core Indicators'!FI106)</f>
        <v>0</v>
      </c>
      <c r="M106" s="232">
        <f>_xlfn.DAYS(About!$A$3,'Core Indicators'!GG106)</f>
        <v>5</v>
      </c>
      <c r="N106" s="232">
        <f>_xlfn.DAYS(About!$A$3,'Core Indicators'!GO106)</f>
        <v>5</v>
      </c>
      <c r="O106" s="232">
        <f>_xlfn.DAYS(About!$A$3,'Core Indicators'!GW106)</f>
        <v>5</v>
      </c>
      <c r="P106" s="232">
        <f>_xlfn.DAYS(About!$A$3,'Core Indicators'!HE106)</f>
        <v>5</v>
      </c>
      <c r="Q106" s="232">
        <f>_xlfn.DAYS(About!$A$3,'Core Indicators'!HM106)</f>
        <v>5</v>
      </c>
      <c r="R106" s="232">
        <f>_xlfn.DAYS(About!$A$3,'Core Indicators'!HU106)</f>
        <v>5</v>
      </c>
      <c r="S106" s="232">
        <f>_xlfn.DAYS(About!$A$3,'Core Indicators'!IC106)</f>
        <v>5</v>
      </c>
      <c r="T106" s="232">
        <f>_xlfn.DAYS(About!$A$3,'Core Indicators'!IK106)</f>
        <v>5</v>
      </c>
      <c r="U106" s="232">
        <f>_xlfn.DAYS(About!$A$3,'Core Indicators'!IS106)</f>
        <v>5</v>
      </c>
      <c r="V106" s="232">
        <f t="shared" si="3"/>
        <v>0.5</v>
      </c>
    </row>
    <row r="107" spans="1:22" x14ac:dyDescent="0.35">
      <c r="A107" s="231" t="str">
        <f>Lists!C:C</f>
        <v>SOM001</v>
      </c>
      <c r="B107" s="232">
        <f>_xlfn.DAYS(About!$A$3,'Core Indicators'!U107)</f>
        <v>4</v>
      </c>
      <c r="C107" s="232">
        <f>_xlfn.DAYS(About!$A$3,'Core Indicators'!AC107)</f>
        <v>4</v>
      </c>
      <c r="D107" s="232">
        <f>_xlfn.DAYS(About!$A$3,'Core Indicators'!AK107)</f>
        <v>4</v>
      </c>
      <c r="E107" s="232">
        <f>_xlfn.DAYS(About!$A$3,'Core Indicators'!AS107)</f>
        <v>4</v>
      </c>
      <c r="F107" s="232">
        <f>_xlfn.DAYS(About!$A$3,'Core Indicators'!BQ107)</f>
        <v>4</v>
      </c>
      <c r="G107" s="232">
        <f>_xlfn.DAYS(About!$A$3,'Core Indicators'!DM107)</f>
        <v>4</v>
      </c>
      <c r="H107" s="232">
        <f>_xlfn.DAYS(About!$A$3,'Core Indicators'!DU107)</f>
        <v>4</v>
      </c>
      <c r="I107" s="232">
        <f>_xlfn.DAYS(About!$A$3,'Core Indicators'!EC107)</f>
        <v>4</v>
      </c>
      <c r="J107" s="232">
        <f>_xlfn.DAYS(About!$A$3,'Core Indicators'!EK107)</f>
        <v>4</v>
      </c>
      <c r="K107" s="232">
        <f>_xlfn.DAYS(About!$A$3,'Core Indicators'!ES107)</f>
        <v>4</v>
      </c>
      <c r="L107" s="232">
        <f>_xlfn.DAYS(About!$A$3,'Core Indicators'!FI107)</f>
        <v>4</v>
      </c>
      <c r="M107" s="232">
        <f>_xlfn.DAYS(About!$A$3,'Core Indicators'!GG107)</f>
        <v>19</v>
      </c>
      <c r="N107" s="232">
        <f>_xlfn.DAYS(About!$A$3,'Core Indicators'!GO107)</f>
        <v>19</v>
      </c>
      <c r="O107" s="232">
        <f>_xlfn.DAYS(About!$A$3,'Core Indicators'!GW107)</f>
        <v>19</v>
      </c>
      <c r="P107" s="232">
        <f>_xlfn.DAYS(About!$A$3,'Core Indicators'!HE107)</f>
        <v>19</v>
      </c>
      <c r="Q107" s="232">
        <f>_xlfn.DAYS(About!$A$3,'Core Indicators'!HM107)</f>
        <v>19</v>
      </c>
      <c r="R107" s="232">
        <f>_xlfn.DAYS(About!$A$3,'Core Indicators'!HU107)</f>
        <v>19</v>
      </c>
      <c r="S107" s="232">
        <f>_xlfn.DAYS(About!$A$3,'Core Indicators'!IC107)</f>
        <v>19</v>
      </c>
      <c r="T107" s="232">
        <f>_xlfn.DAYS(About!$A$3,'Core Indicators'!IK107)</f>
        <v>19</v>
      </c>
      <c r="U107" s="232">
        <f>_xlfn.DAYS(About!$A$3,'Core Indicators'!IS107)</f>
        <v>19</v>
      </c>
      <c r="V107" s="232">
        <f t="shared" si="3"/>
        <v>5.5</v>
      </c>
    </row>
    <row r="108" spans="1:22" x14ac:dyDescent="0.35">
      <c r="A108" s="231" t="str">
        <f>Lists!C:C</f>
        <v>SOM002</v>
      </c>
      <c r="B108" s="232">
        <f>_xlfn.DAYS(About!$A$3,'Core Indicators'!U108)</f>
        <v>4</v>
      </c>
      <c r="C108" s="232">
        <f>_xlfn.DAYS(About!$A$3,'Core Indicators'!AC108)</f>
        <v>4</v>
      </c>
      <c r="D108" s="232">
        <f>_xlfn.DAYS(About!$A$3,'Core Indicators'!AK108)</f>
        <v>4</v>
      </c>
      <c r="E108" s="232">
        <f>_xlfn.DAYS(About!$A$3,'Core Indicators'!AS108)</f>
        <v>4</v>
      </c>
      <c r="F108" s="232">
        <f>_xlfn.DAYS(About!$A$3,'Core Indicators'!BQ108)</f>
        <v>4</v>
      </c>
      <c r="G108" s="232">
        <f>_xlfn.DAYS(About!$A$3,'Core Indicators'!DM108)</f>
        <v>4</v>
      </c>
      <c r="H108" s="232">
        <f>_xlfn.DAYS(About!$A$3,'Core Indicators'!DU108)</f>
        <v>4</v>
      </c>
      <c r="I108" s="232">
        <f>_xlfn.DAYS(About!$A$3,'Core Indicators'!EC108)</f>
        <v>4</v>
      </c>
      <c r="J108" s="232">
        <f>_xlfn.DAYS(About!$A$3,'Core Indicators'!EK108)</f>
        <v>4</v>
      </c>
      <c r="K108" s="232">
        <f>_xlfn.DAYS(About!$A$3,'Core Indicators'!ES108)</f>
        <v>4</v>
      </c>
      <c r="L108" s="232">
        <f>_xlfn.DAYS(About!$A$3,'Core Indicators'!FI108)</f>
        <v>4</v>
      </c>
      <c r="M108" s="232">
        <f>_xlfn.DAYS(About!$A$3,'Core Indicators'!GG108)</f>
        <v>19</v>
      </c>
      <c r="N108" s="232">
        <f>_xlfn.DAYS(About!$A$3,'Core Indicators'!GO108)</f>
        <v>19</v>
      </c>
      <c r="O108" s="232">
        <f>_xlfn.DAYS(About!$A$3,'Core Indicators'!GW108)</f>
        <v>19</v>
      </c>
      <c r="P108" s="232">
        <f>_xlfn.DAYS(About!$A$3,'Core Indicators'!HE108)</f>
        <v>19</v>
      </c>
      <c r="Q108" s="232">
        <f>_xlfn.DAYS(About!$A$3,'Core Indicators'!HM108)</f>
        <v>19</v>
      </c>
      <c r="R108" s="232">
        <f>_xlfn.DAYS(About!$A$3,'Core Indicators'!HU108)</f>
        <v>19</v>
      </c>
      <c r="S108" s="232">
        <f>_xlfn.DAYS(About!$A$3,'Core Indicators'!IC108)</f>
        <v>19</v>
      </c>
      <c r="T108" s="232">
        <f>_xlfn.DAYS(About!$A$3,'Core Indicators'!IK108)</f>
        <v>19</v>
      </c>
      <c r="U108" s="232">
        <f>_xlfn.DAYS(About!$A$3,'Core Indicators'!IS108)</f>
        <v>19</v>
      </c>
      <c r="V108" s="232">
        <f t="shared" si="3"/>
        <v>5.5</v>
      </c>
    </row>
    <row r="109" spans="1:22" x14ac:dyDescent="0.35">
      <c r="A109" s="231" t="str">
        <f>Lists!C:C</f>
        <v>SSD001</v>
      </c>
      <c r="B109" s="232">
        <f>_xlfn.DAYS(About!$A$3,'Core Indicators'!U109)</f>
        <v>11</v>
      </c>
      <c r="C109" s="232">
        <f>_xlfn.DAYS(About!$A$3,'Core Indicators'!AC109)</f>
        <v>11</v>
      </c>
      <c r="D109" s="232">
        <f>_xlfn.DAYS(About!$A$3,'Core Indicators'!AK109)</f>
        <v>6</v>
      </c>
      <c r="E109" s="232">
        <f>_xlfn.DAYS(About!$A$3,'Core Indicators'!AS109)</f>
        <v>6</v>
      </c>
      <c r="F109" s="232">
        <f>_xlfn.DAYS(About!$A$3,'Core Indicators'!BQ109)</f>
        <v>6</v>
      </c>
      <c r="G109" s="232">
        <f>_xlfn.DAYS(About!$A$3,'Core Indicators'!DM109)</f>
        <v>6</v>
      </c>
      <c r="H109" s="232">
        <f>_xlfn.DAYS(About!$A$3,'Core Indicators'!DU109)</f>
        <v>6</v>
      </c>
      <c r="I109" s="232">
        <f>_xlfn.DAYS(About!$A$3,'Core Indicators'!EC109)</f>
        <v>6</v>
      </c>
      <c r="J109" s="232">
        <f>_xlfn.DAYS(About!$A$3,'Core Indicators'!EK109)</f>
        <v>6</v>
      </c>
      <c r="K109" s="232">
        <f>_xlfn.DAYS(About!$A$3,'Core Indicators'!ES109)</f>
        <v>6</v>
      </c>
      <c r="L109" s="232">
        <f>_xlfn.DAYS(About!$A$3,'Core Indicators'!FI109)</f>
        <v>6</v>
      </c>
      <c r="M109" s="232">
        <f>_xlfn.DAYS(About!$A$3,'Core Indicators'!GG109)</f>
        <v>19</v>
      </c>
      <c r="N109" s="232">
        <f>_xlfn.DAYS(About!$A$3,'Core Indicators'!GO109)</f>
        <v>19</v>
      </c>
      <c r="O109" s="232">
        <f>_xlfn.DAYS(About!$A$3,'Core Indicators'!GW109)</f>
        <v>19</v>
      </c>
      <c r="P109" s="232">
        <f>_xlfn.DAYS(About!$A$3,'Core Indicators'!HE109)</f>
        <v>19</v>
      </c>
      <c r="Q109" s="232">
        <f>_xlfn.DAYS(About!$A$3,'Core Indicators'!HM109)</f>
        <v>19</v>
      </c>
      <c r="R109" s="232">
        <f>_xlfn.DAYS(About!$A$3,'Core Indicators'!HU109)</f>
        <v>19</v>
      </c>
      <c r="S109" s="232">
        <f>_xlfn.DAYS(About!$A$3,'Core Indicators'!IC109)</f>
        <v>19</v>
      </c>
      <c r="T109" s="232">
        <f>_xlfn.DAYS(About!$A$3,'Core Indicators'!IK109)</f>
        <v>19</v>
      </c>
      <c r="U109" s="232">
        <f>_xlfn.DAYS(About!$A$3,'Core Indicators'!IS109)</f>
        <v>19</v>
      </c>
      <c r="V109" s="232">
        <f t="shared" si="3"/>
        <v>7.3</v>
      </c>
    </row>
    <row r="110" spans="1:22" x14ac:dyDescent="0.35">
      <c r="A110" s="231" t="str">
        <f>Lists!C:C</f>
        <v>SSD004</v>
      </c>
      <c r="B110" s="232">
        <f>_xlfn.DAYS(About!$A$3,'Core Indicators'!U110)</f>
        <v>11</v>
      </c>
      <c r="C110" s="232">
        <f>_xlfn.DAYS(About!$A$3,'Core Indicators'!AC110)</f>
        <v>11</v>
      </c>
      <c r="D110" s="232">
        <f>_xlfn.DAYS(About!$A$3,'Core Indicators'!AK110)</f>
        <v>11</v>
      </c>
      <c r="E110" s="232">
        <f>_xlfn.DAYS(About!$A$3,'Core Indicators'!AS110)</f>
        <v>11</v>
      </c>
      <c r="F110" s="232">
        <f>_xlfn.DAYS(About!$A$3,'Core Indicators'!BQ110)</f>
        <v>11</v>
      </c>
      <c r="G110" s="232">
        <f>_xlfn.DAYS(About!$A$3,'Core Indicators'!DM110)</f>
        <v>11</v>
      </c>
      <c r="H110" s="232">
        <f>_xlfn.DAYS(About!$A$3,'Core Indicators'!DU110)</f>
        <v>11</v>
      </c>
      <c r="I110" s="232">
        <f>_xlfn.DAYS(About!$A$3,'Core Indicators'!EC110)</f>
        <v>11</v>
      </c>
      <c r="J110" s="232">
        <f>_xlfn.DAYS(About!$A$3,'Core Indicators'!EK110)</f>
        <v>11</v>
      </c>
      <c r="K110" s="232">
        <f>_xlfn.DAYS(About!$A$3,'Core Indicators'!ES110)</f>
        <v>11</v>
      </c>
      <c r="L110" s="232">
        <f>_xlfn.DAYS(About!$A$3,'Core Indicators'!FI110)</f>
        <v>11</v>
      </c>
      <c r="M110" s="232">
        <f>_xlfn.DAYS(About!$A$3,'Core Indicators'!GG110)</f>
        <v>12</v>
      </c>
      <c r="N110" s="232">
        <f>_xlfn.DAYS(About!$A$3,'Core Indicators'!GO110)</f>
        <v>12</v>
      </c>
      <c r="O110" s="232">
        <f>_xlfn.DAYS(About!$A$3,'Core Indicators'!GW110)</f>
        <v>12</v>
      </c>
      <c r="P110" s="232">
        <f>_xlfn.DAYS(About!$A$3,'Core Indicators'!HE110)</f>
        <v>12</v>
      </c>
      <c r="Q110" s="232">
        <f>_xlfn.DAYS(About!$A$3,'Core Indicators'!HM110)</f>
        <v>12</v>
      </c>
      <c r="R110" s="232">
        <f>_xlfn.DAYS(About!$A$3,'Core Indicators'!HU110)</f>
        <v>12</v>
      </c>
      <c r="S110" s="232">
        <f>_xlfn.DAYS(About!$A$3,'Core Indicators'!IC110)</f>
        <v>12</v>
      </c>
      <c r="T110" s="232">
        <f>_xlfn.DAYS(About!$A$3,'Core Indicators'!IK110)</f>
        <v>12</v>
      </c>
      <c r="U110" s="232">
        <f>_xlfn.DAYS(About!$A$3,'Core Indicators'!IS110)</f>
        <v>12</v>
      </c>
      <c r="V110" s="232">
        <f t="shared" si="3"/>
        <v>11.1</v>
      </c>
    </row>
    <row r="111" spans="1:22" x14ac:dyDescent="0.35">
      <c r="A111" s="231" t="str">
        <f>Lists!C:C</f>
        <v>SWZ001</v>
      </c>
      <c r="B111" s="232">
        <f>_xlfn.DAYS(About!$A$3,'Core Indicators'!U111)</f>
        <v>0</v>
      </c>
      <c r="C111" s="232">
        <f>_xlfn.DAYS(About!$A$3,'Core Indicators'!AC111)</f>
        <v>0</v>
      </c>
      <c r="D111" s="232">
        <f>_xlfn.DAYS(About!$A$3,'Core Indicators'!AK111)</f>
        <v>0</v>
      </c>
      <c r="E111" s="232">
        <f>_xlfn.DAYS(About!$A$3,'Core Indicators'!AS111)</f>
        <v>0</v>
      </c>
      <c r="F111" s="232">
        <f>_xlfn.DAYS(About!$A$3,'Core Indicators'!BQ111)</f>
        <v>94</v>
      </c>
      <c r="G111" s="232">
        <f>_xlfn.DAYS(About!$A$3,'Core Indicators'!DM111)</f>
        <v>0</v>
      </c>
      <c r="H111" s="232">
        <f>_xlfn.DAYS(About!$A$3,'Core Indicators'!DU111)</f>
        <v>0</v>
      </c>
      <c r="I111" s="232">
        <f>_xlfn.DAYS(About!$A$3,'Core Indicators'!EC111)</f>
        <v>0</v>
      </c>
      <c r="J111" s="232">
        <f>_xlfn.DAYS(About!$A$3,'Core Indicators'!EK111)</f>
        <v>0</v>
      </c>
      <c r="K111" s="232">
        <f>_xlfn.DAYS(About!$A$3,'Core Indicators'!ES111)</f>
        <v>0</v>
      </c>
      <c r="L111" s="232">
        <f>_xlfn.DAYS(About!$A$3,'Core Indicators'!FI111)</f>
        <v>0</v>
      </c>
      <c r="M111" s="232">
        <f>_xlfn.DAYS(About!$A$3,'Core Indicators'!GG111)</f>
        <v>19</v>
      </c>
      <c r="N111" s="232">
        <f>_xlfn.DAYS(About!$A$3,'Core Indicators'!GO111)</f>
        <v>19</v>
      </c>
      <c r="O111" s="232">
        <f>_xlfn.DAYS(About!$A$3,'Core Indicators'!GW111)</f>
        <v>19</v>
      </c>
      <c r="P111" s="232">
        <f>_xlfn.DAYS(About!$A$3,'Core Indicators'!HE111)</f>
        <v>19</v>
      </c>
      <c r="Q111" s="232">
        <f>_xlfn.DAYS(About!$A$3,'Core Indicators'!HM111)</f>
        <v>19</v>
      </c>
      <c r="R111" s="232">
        <f>_xlfn.DAYS(About!$A$3,'Core Indicators'!HU111)</f>
        <v>19</v>
      </c>
      <c r="S111" s="232">
        <f>_xlfn.DAYS(About!$A$3,'Core Indicators'!IC111)</f>
        <v>19</v>
      </c>
      <c r="T111" s="232">
        <f>_xlfn.DAYS(About!$A$3,'Core Indicators'!IK111)</f>
        <v>19</v>
      </c>
      <c r="U111" s="232">
        <f>_xlfn.DAYS(About!$A$3,'Core Indicators'!IS111)</f>
        <v>19</v>
      </c>
      <c r="V111" s="232">
        <f t="shared" si="3"/>
        <v>11.3</v>
      </c>
    </row>
    <row r="112" spans="1:22" x14ac:dyDescent="0.35">
      <c r="A112" s="231" t="str">
        <f>Lists!C:C</f>
        <v>SYR003</v>
      </c>
      <c r="B112" s="232">
        <f>_xlfn.DAYS(About!$A$3,'Core Indicators'!U112)</f>
        <v>6</v>
      </c>
      <c r="C112" s="232">
        <f>_xlfn.DAYS(About!$A$3,'Core Indicators'!AC112)</f>
        <v>6</v>
      </c>
      <c r="D112" s="232">
        <f>_xlfn.DAYS(About!$A$3,'Core Indicators'!AK112)</f>
        <v>6</v>
      </c>
      <c r="E112" s="232">
        <f>_xlfn.DAYS(About!$A$3,'Core Indicators'!AS112)</f>
        <v>6</v>
      </c>
      <c r="F112" s="232">
        <f>_xlfn.DAYS(About!$A$3,'Core Indicators'!BQ112)</f>
        <v>6</v>
      </c>
      <c r="G112" s="232">
        <f>_xlfn.DAYS(About!$A$3,'Core Indicators'!DM112)</f>
        <v>6</v>
      </c>
      <c r="H112" s="232">
        <f>_xlfn.DAYS(About!$A$3,'Core Indicators'!DU112)</f>
        <v>6</v>
      </c>
      <c r="I112" s="232">
        <f>_xlfn.DAYS(About!$A$3,'Core Indicators'!EC112)</f>
        <v>6</v>
      </c>
      <c r="J112" s="232">
        <f>_xlfn.DAYS(About!$A$3,'Core Indicators'!EK112)</f>
        <v>6</v>
      </c>
      <c r="K112" s="232">
        <f>_xlfn.DAYS(About!$A$3,'Core Indicators'!ES112)</f>
        <v>6</v>
      </c>
      <c r="L112" s="232">
        <f>_xlfn.DAYS(About!$A$3,'Core Indicators'!FI112)</f>
        <v>6</v>
      </c>
      <c r="M112" s="232">
        <f>_xlfn.DAYS(About!$A$3,'Core Indicators'!GG112)</f>
        <v>13</v>
      </c>
      <c r="N112" s="232">
        <f>_xlfn.DAYS(About!$A$3,'Core Indicators'!GO112)</f>
        <v>13</v>
      </c>
      <c r="O112" s="232">
        <f>_xlfn.DAYS(About!$A$3,'Core Indicators'!GW112)</f>
        <v>13</v>
      </c>
      <c r="P112" s="232">
        <f>_xlfn.DAYS(About!$A$3,'Core Indicators'!HE112)</f>
        <v>13</v>
      </c>
      <c r="Q112" s="232">
        <f>_xlfn.DAYS(About!$A$3,'Core Indicators'!HM112)</f>
        <v>13</v>
      </c>
      <c r="R112" s="232">
        <f>_xlfn.DAYS(About!$A$3,'Core Indicators'!HU112)</f>
        <v>13</v>
      </c>
      <c r="S112" s="232">
        <f>_xlfn.DAYS(About!$A$3,'Core Indicators'!IC112)</f>
        <v>13</v>
      </c>
      <c r="T112" s="232">
        <f>_xlfn.DAYS(About!$A$3,'Core Indicators'!IK112)</f>
        <v>13</v>
      </c>
      <c r="U112" s="232">
        <f>_xlfn.DAYS(About!$A$3,'Core Indicators'!IS112)</f>
        <v>13</v>
      </c>
      <c r="V112" s="232">
        <f t="shared" si="3"/>
        <v>6.7</v>
      </c>
    </row>
    <row r="113" spans="1:22" x14ac:dyDescent="0.35">
      <c r="A113" s="231" t="str">
        <f>Lists!C:C</f>
        <v>TCD001</v>
      </c>
      <c r="B113" s="232">
        <f>_xlfn.DAYS(About!$A$3,'Core Indicators'!U113)</f>
        <v>4</v>
      </c>
      <c r="C113" s="232">
        <f>_xlfn.DAYS(About!$A$3,'Core Indicators'!AC113)</f>
        <v>4</v>
      </c>
      <c r="D113" s="232">
        <f>_xlfn.DAYS(About!$A$3,'Core Indicators'!AK113)</f>
        <v>4</v>
      </c>
      <c r="E113" s="232">
        <f>_xlfn.DAYS(About!$A$3,'Core Indicators'!AS113)</f>
        <v>4</v>
      </c>
      <c r="F113" s="232">
        <f>_xlfn.DAYS(About!$A$3,'Core Indicators'!BQ113)</f>
        <v>4</v>
      </c>
      <c r="G113" s="232">
        <f>_xlfn.DAYS(About!$A$3,'Core Indicators'!DM113)</f>
        <v>4</v>
      </c>
      <c r="H113" s="232">
        <f>_xlfn.DAYS(About!$A$3,'Core Indicators'!DU113)</f>
        <v>4</v>
      </c>
      <c r="I113" s="232">
        <f>_xlfn.DAYS(About!$A$3,'Core Indicators'!EC113)</f>
        <v>4</v>
      </c>
      <c r="J113" s="232">
        <f>_xlfn.DAYS(About!$A$3,'Core Indicators'!EK113)</f>
        <v>4</v>
      </c>
      <c r="K113" s="232">
        <f>_xlfn.DAYS(About!$A$3,'Core Indicators'!ES113)</f>
        <v>4</v>
      </c>
      <c r="L113" s="232">
        <f>_xlfn.DAYS(About!$A$3,'Core Indicators'!FI113)</f>
        <v>4</v>
      </c>
      <c r="M113" s="232">
        <f>_xlfn.DAYS(About!$A$3,'Core Indicators'!GG113)</f>
        <v>10</v>
      </c>
      <c r="N113" s="232">
        <f>_xlfn.DAYS(About!$A$3,'Core Indicators'!GO113)</f>
        <v>10</v>
      </c>
      <c r="O113" s="232">
        <f>_xlfn.DAYS(About!$A$3,'Core Indicators'!GW113)</f>
        <v>10</v>
      </c>
      <c r="P113" s="232">
        <f>_xlfn.DAYS(About!$A$3,'Core Indicators'!HE113)</f>
        <v>10</v>
      </c>
      <c r="Q113" s="232">
        <f>_xlfn.DAYS(About!$A$3,'Core Indicators'!HM113)</f>
        <v>10</v>
      </c>
      <c r="R113" s="232">
        <f>_xlfn.DAYS(About!$A$3,'Core Indicators'!HU113)</f>
        <v>10</v>
      </c>
      <c r="S113" s="232">
        <f>_xlfn.DAYS(About!$A$3,'Core Indicators'!IC113)</f>
        <v>10</v>
      </c>
      <c r="T113" s="232">
        <f>_xlfn.DAYS(About!$A$3,'Core Indicators'!IK113)</f>
        <v>10</v>
      </c>
      <c r="U113" s="232">
        <f>_xlfn.DAYS(About!$A$3,'Core Indicators'!IS113)</f>
        <v>10</v>
      </c>
      <c r="V113" s="232">
        <f t="shared" si="3"/>
        <v>4.5999999999999996</v>
      </c>
    </row>
    <row r="114" spans="1:22" x14ac:dyDescent="0.35">
      <c r="A114" s="231" t="str">
        <f>Lists!C:C</f>
        <v>TCD003</v>
      </c>
      <c r="B114" s="232">
        <f>_xlfn.DAYS(About!$A$3,'Core Indicators'!U114)</f>
        <v>4</v>
      </c>
      <c r="C114" s="232">
        <f>_xlfn.DAYS(About!$A$3,'Core Indicators'!AC114)</f>
        <v>4</v>
      </c>
      <c r="D114" s="232">
        <f>_xlfn.DAYS(About!$A$3,'Core Indicators'!AK114)</f>
        <v>4</v>
      </c>
      <c r="E114" s="232">
        <f>_xlfn.DAYS(About!$A$3,'Core Indicators'!AS114)</f>
        <v>4</v>
      </c>
      <c r="F114" s="232">
        <f>_xlfn.DAYS(About!$A$3,'Core Indicators'!BQ114)</f>
        <v>4</v>
      </c>
      <c r="G114" s="232">
        <f>_xlfn.DAYS(About!$A$3,'Core Indicators'!DM114)</f>
        <v>4</v>
      </c>
      <c r="H114" s="232">
        <f>_xlfn.DAYS(About!$A$3,'Core Indicators'!DU114)</f>
        <v>4</v>
      </c>
      <c r="I114" s="232">
        <f>_xlfn.DAYS(About!$A$3,'Core Indicators'!EC114)</f>
        <v>4</v>
      </c>
      <c r="J114" s="232">
        <f>_xlfn.DAYS(About!$A$3,'Core Indicators'!EK114)</f>
        <v>4</v>
      </c>
      <c r="K114" s="232">
        <f>_xlfn.DAYS(About!$A$3,'Core Indicators'!ES114)</f>
        <v>4</v>
      </c>
      <c r="L114" s="232">
        <f>_xlfn.DAYS(About!$A$3,'Core Indicators'!FI114)</f>
        <v>4</v>
      </c>
      <c r="M114" s="232">
        <f>_xlfn.DAYS(About!$A$3,'Core Indicators'!GG114)</f>
        <v>10</v>
      </c>
      <c r="N114" s="232">
        <f>_xlfn.DAYS(About!$A$3,'Core Indicators'!GO114)</f>
        <v>10</v>
      </c>
      <c r="O114" s="232">
        <f>_xlfn.DAYS(About!$A$3,'Core Indicators'!GW114)</f>
        <v>10</v>
      </c>
      <c r="P114" s="232">
        <f>_xlfn.DAYS(About!$A$3,'Core Indicators'!HE114)</f>
        <v>10</v>
      </c>
      <c r="Q114" s="232">
        <f>_xlfn.DAYS(About!$A$3,'Core Indicators'!HM114)</f>
        <v>10</v>
      </c>
      <c r="R114" s="232">
        <f>_xlfn.DAYS(About!$A$3,'Core Indicators'!HU114)</f>
        <v>10</v>
      </c>
      <c r="S114" s="232">
        <f>_xlfn.DAYS(About!$A$3,'Core Indicators'!IC114)</f>
        <v>10</v>
      </c>
      <c r="T114" s="232">
        <f>_xlfn.DAYS(About!$A$3,'Core Indicators'!IK114)</f>
        <v>10</v>
      </c>
      <c r="U114" s="232">
        <f>_xlfn.DAYS(About!$A$3,'Core Indicators'!IS114)</f>
        <v>10</v>
      </c>
      <c r="V114" s="232">
        <f t="shared" si="3"/>
        <v>4.5999999999999996</v>
      </c>
    </row>
    <row r="115" spans="1:22" x14ac:dyDescent="0.35">
      <c r="A115" s="231" t="str">
        <f>Lists!C:C</f>
        <v>TCD004</v>
      </c>
      <c r="B115" s="232">
        <f>_xlfn.DAYS(About!$A$3,'Core Indicators'!U115)</f>
        <v>4</v>
      </c>
      <c r="C115" s="232">
        <f>_xlfn.DAYS(About!$A$3,'Core Indicators'!AC115)</f>
        <v>4</v>
      </c>
      <c r="D115" s="232">
        <f>_xlfn.DAYS(About!$A$3,'Core Indicators'!AK115)</f>
        <v>4</v>
      </c>
      <c r="E115" s="232">
        <f>_xlfn.DAYS(About!$A$3,'Core Indicators'!AS115)</f>
        <v>4</v>
      </c>
      <c r="F115" s="232">
        <f>_xlfn.DAYS(About!$A$3,'Core Indicators'!BQ115)</f>
        <v>4</v>
      </c>
      <c r="G115" s="232">
        <f>_xlfn.DAYS(About!$A$3,'Core Indicators'!DM115)</f>
        <v>4</v>
      </c>
      <c r="H115" s="232">
        <f>_xlfn.DAYS(About!$A$3,'Core Indicators'!DU115)</f>
        <v>4</v>
      </c>
      <c r="I115" s="232">
        <f>_xlfn.DAYS(About!$A$3,'Core Indicators'!EC115)</f>
        <v>4</v>
      </c>
      <c r="J115" s="232">
        <f>_xlfn.DAYS(About!$A$3,'Core Indicators'!EK115)</f>
        <v>4</v>
      </c>
      <c r="K115" s="232">
        <f>_xlfn.DAYS(About!$A$3,'Core Indicators'!ES115)</f>
        <v>4</v>
      </c>
      <c r="L115" s="232">
        <f>_xlfn.DAYS(About!$A$3,'Core Indicators'!FI115)</f>
        <v>4</v>
      </c>
      <c r="M115" s="232">
        <f>_xlfn.DAYS(About!$A$3,'Core Indicators'!GG115)</f>
        <v>10</v>
      </c>
      <c r="N115" s="232">
        <f>_xlfn.DAYS(About!$A$3,'Core Indicators'!GO115)</f>
        <v>10</v>
      </c>
      <c r="O115" s="232">
        <f>_xlfn.DAYS(About!$A$3,'Core Indicators'!GW115)</f>
        <v>10</v>
      </c>
      <c r="P115" s="232">
        <f>_xlfn.DAYS(About!$A$3,'Core Indicators'!HE115)</f>
        <v>10</v>
      </c>
      <c r="Q115" s="232">
        <f>_xlfn.DAYS(About!$A$3,'Core Indicators'!HM115)</f>
        <v>10</v>
      </c>
      <c r="R115" s="232">
        <f>_xlfn.DAYS(About!$A$3,'Core Indicators'!HU115)</f>
        <v>10</v>
      </c>
      <c r="S115" s="232">
        <f>_xlfn.DAYS(About!$A$3,'Core Indicators'!IC115)</f>
        <v>10</v>
      </c>
      <c r="T115" s="232">
        <f>_xlfn.DAYS(About!$A$3,'Core Indicators'!IK115)</f>
        <v>10</v>
      </c>
      <c r="U115" s="232">
        <f>_xlfn.DAYS(About!$A$3,'Core Indicators'!IS115)</f>
        <v>10</v>
      </c>
      <c r="V115" s="232">
        <f t="shared" si="3"/>
        <v>4.5999999999999996</v>
      </c>
    </row>
    <row r="116" spans="1:22" x14ac:dyDescent="0.35">
      <c r="A116" s="231" t="str">
        <f>Lists!C:C</f>
        <v>TCD005</v>
      </c>
      <c r="B116" s="232">
        <f>_xlfn.DAYS(About!$A$3,'Core Indicators'!U116)</f>
        <v>4</v>
      </c>
      <c r="C116" s="232">
        <f>_xlfn.DAYS(About!$A$3,'Core Indicators'!AC116)</f>
        <v>4</v>
      </c>
      <c r="D116" s="232">
        <f>_xlfn.DAYS(About!$A$3,'Core Indicators'!AK116)</f>
        <v>4</v>
      </c>
      <c r="E116" s="232">
        <f>_xlfn.DAYS(About!$A$3,'Core Indicators'!AS116)</f>
        <v>4</v>
      </c>
      <c r="F116" s="232">
        <f>_xlfn.DAYS(About!$A$3,'Core Indicators'!BQ116)</f>
        <v>4</v>
      </c>
      <c r="G116" s="232">
        <f>_xlfn.DAYS(About!$A$3,'Core Indicators'!DM116)</f>
        <v>4</v>
      </c>
      <c r="H116" s="232">
        <f>_xlfn.DAYS(About!$A$3,'Core Indicators'!DU116)</f>
        <v>4</v>
      </c>
      <c r="I116" s="232">
        <f>_xlfn.DAYS(About!$A$3,'Core Indicators'!EC116)</f>
        <v>4</v>
      </c>
      <c r="J116" s="232">
        <f>_xlfn.DAYS(About!$A$3,'Core Indicators'!EK116)</f>
        <v>4</v>
      </c>
      <c r="K116" s="232">
        <f>_xlfn.DAYS(About!$A$3,'Core Indicators'!ES116)</f>
        <v>4</v>
      </c>
      <c r="L116" s="232">
        <f>_xlfn.DAYS(About!$A$3,'Core Indicators'!FI116)</f>
        <v>4</v>
      </c>
      <c r="M116" s="232">
        <f>_xlfn.DAYS(About!$A$3,'Core Indicators'!GG116)</f>
        <v>10</v>
      </c>
      <c r="N116" s="232">
        <f>_xlfn.DAYS(About!$A$3,'Core Indicators'!GO116)</f>
        <v>10</v>
      </c>
      <c r="O116" s="232">
        <f>_xlfn.DAYS(About!$A$3,'Core Indicators'!GW116)</f>
        <v>10</v>
      </c>
      <c r="P116" s="232">
        <f>_xlfn.DAYS(About!$A$3,'Core Indicators'!HE116)</f>
        <v>10</v>
      </c>
      <c r="Q116" s="232">
        <f>_xlfn.DAYS(About!$A$3,'Core Indicators'!HM116)</f>
        <v>10</v>
      </c>
      <c r="R116" s="232">
        <f>_xlfn.DAYS(About!$A$3,'Core Indicators'!HU116)</f>
        <v>10</v>
      </c>
      <c r="S116" s="232">
        <f>_xlfn.DAYS(About!$A$3,'Core Indicators'!IC116)</f>
        <v>10</v>
      </c>
      <c r="T116" s="232">
        <f>_xlfn.DAYS(About!$A$3,'Core Indicators'!IK116)</f>
        <v>10</v>
      </c>
      <c r="U116" s="232">
        <f>_xlfn.DAYS(About!$A$3,'Core Indicators'!IS116)</f>
        <v>10</v>
      </c>
      <c r="V116" s="232">
        <f t="shared" si="3"/>
        <v>4.5999999999999996</v>
      </c>
    </row>
    <row r="117" spans="1:22" x14ac:dyDescent="0.35">
      <c r="A117" s="231" t="str">
        <f>Lists!C:C</f>
        <v>TGO002</v>
      </c>
      <c r="B117" s="232">
        <f>_xlfn.DAYS(About!$A$3,'Core Indicators'!U117)</f>
        <v>4</v>
      </c>
      <c r="C117" s="232">
        <f>_xlfn.DAYS(About!$A$3,'Core Indicators'!AC117)</f>
        <v>4</v>
      </c>
      <c r="D117" s="232">
        <f>_xlfn.DAYS(About!$A$3,'Core Indicators'!AK117)</f>
        <v>4</v>
      </c>
      <c r="E117" s="232">
        <f>_xlfn.DAYS(About!$A$3,'Core Indicators'!AS117)</f>
        <v>4</v>
      </c>
      <c r="F117" s="232">
        <f>_xlfn.DAYS(About!$A$3,'Core Indicators'!BQ117)</f>
        <v>4</v>
      </c>
      <c r="G117" s="232">
        <f>_xlfn.DAYS(About!$A$3,'Core Indicators'!DM117)</f>
        <v>4</v>
      </c>
      <c r="H117" s="232">
        <f>_xlfn.DAYS(About!$A$3,'Core Indicators'!DU117)</f>
        <v>4</v>
      </c>
      <c r="I117" s="232">
        <f>_xlfn.DAYS(About!$A$3,'Core Indicators'!EC117)</f>
        <v>4</v>
      </c>
      <c r="J117" s="232">
        <f>_xlfn.DAYS(About!$A$3,'Core Indicators'!EK117)</f>
        <v>4</v>
      </c>
      <c r="K117" s="232">
        <f>_xlfn.DAYS(About!$A$3,'Core Indicators'!ES117)</f>
        <v>4</v>
      </c>
      <c r="L117" s="232">
        <f>_xlfn.DAYS(About!$A$3,'Core Indicators'!FI117)</f>
        <v>4</v>
      </c>
      <c r="M117" s="232">
        <f>_xlfn.DAYS(About!$A$3,'Core Indicators'!GG117)</f>
        <v>10</v>
      </c>
      <c r="N117" s="232">
        <f>_xlfn.DAYS(About!$A$3,'Core Indicators'!GO117)</f>
        <v>10</v>
      </c>
      <c r="O117" s="232">
        <f>_xlfn.DAYS(About!$A$3,'Core Indicators'!GW117)</f>
        <v>10</v>
      </c>
      <c r="P117" s="232">
        <f>_xlfn.DAYS(About!$A$3,'Core Indicators'!HE117)</f>
        <v>10</v>
      </c>
      <c r="Q117" s="232">
        <f>_xlfn.DAYS(About!$A$3,'Core Indicators'!HM117)</f>
        <v>10</v>
      </c>
      <c r="R117" s="232">
        <f>_xlfn.DAYS(About!$A$3,'Core Indicators'!HU117)</f>
        <v>10</v>
      </c>
      <c r="S117" s="232">
        <f>_xlfn.DAYS(About!$A$3,'Core Indicators'!IC117)</f>
        <v>10</v>
      </c>
      <c r="T117" s="232">
        <f>_xlfn.DAYS(About!$A$3,'Core Indicators'!IK117)</f>
        <v>10</v>
      </c>
      <c r="U117" s="232">
        <f>_xlfn.DAYS(About!$A$3,'Core Indicators'!IS117)</f>
        <v>10</v>
      </c>
      <c r="V117" s="232">
        <f t="shared" si="3"/>
        <v>4.5999999999999996</v>
      </c>
    </row>
    <row r="118" spans="1:22" x14ac:dyDescent="0.35">
      <c r="A118" s="231" t="str">
        <f>Lists!C:C</f>
        <v>THA003</v>
      </c>
      <c r="B118" s="232">
        <f>_xlfn.DAYS(About!$A$3,'Core Indicators'!U118)</f>
        <v>2</v>
      </c>
      <c r="C118" s="232">
        <f>_xlfn.DAYS(About!$A$3,'Core Indicators'!AC118)</f>
        <v>2</v>
      </c>
      <c r="D118" s="232">
        <f>_xlfn.DAYS(About!$A$3,'Core Indicators'!AK118)</f>
        <v>2</v>
      </c>
      <c r="E118" s="232">
        <f>_xlfn.DAYS(About!$A$3,'Core Indicators'!AS118)</f>
        <v>2</v>
      </c>
      <c r="F118" s="232">
        <f>_xlfn.DAYS(About!$A$3,'Core Indicators'!BQ118)</f>
        <v>2</v>
      </c>
      <c r="G118" s="232">
        <f>_xlfn.DAYS(About!$A$3,'Core Indicators'!DM118)</f>
        <v>2</v>
      </c>
      <c r="H118" s="232">
        <f>_xlfn.DAYS(About!$A$3,'Core Indicators'!DU118)</f>
        <v>2</v>
      </c>
      <c r="I118" s="232">
        <f>_xlfn.DAYS(About!$A$3,'Core Indicators'!EC118)</f>
        <v>2</v>
      </c>
      <c r="J118" s="232">
        <f>_xlfn.DAYS(About!$A$3,'Core Indicators'!EK118)</f>
        <v>2</v>
      </c>
      <c r="K118" s="232">
        <f>_xlfn.DAYS(About!$A$3,'Core Indicators'!ES118)</f>
        <v>2</v>
      </c>
      <c r="L118" s="232">
        <f>_xlfn.DAYS(About!$A$3,'Core Indicators'!FI118)</f>
        <v>2</v>
      </c>
      <c r="M118" s="232">
        <f>_xlfn.DAYS(About!$A$3,'Core Indicators'!GG118)</f>
        <v>11</v>
      </c>
      <c r="N118" s="232">
        <f>_xlfn.DAYS(About!$A$3,'Core Indicators'!GO118)</f>
        <v>11</v>
      </c>
      <c r="O118" s="232">
        <f>_xlfn.DAYS(About!$A$3,'Core Indicators'!GW118)</f>
        <v>11</v>
      </c>
      <c r="P118" s="232">
        <f>_xlfn.DAYS(About!$A$3,'Core Indicators'!HE118)</f>
        <v>11</v>
      </c>
      <c r="Q118" s="232">
        <f>_xlfn.DAYS(About!$A$3,'Core Indicators'!HM118)</f>
        <v>11</v>
      </c>
      <c r="R118" s="232">
        <f>_xlfn.DAYS(About!$A$3,'Core Indicators'!HU118)</f>
        <v>11</v>
      </c>
      <c r="S118" s="232">
        <f>_xlfn.DAYS(About!$A$3,'Core Indicators'!IC118)</f>
        <v>11</v>
      </c>
      <c r="T118" s="232">
        <f>_xlfn.DAYS(About!$A$3,'Core Indicators'!IK118)</f>
        <v>11</v>
      </c>
      <c r="U118" s="232">
        <f>_xlfn.DAYS(About!$A$3,'Core Indicators'!IS118)</f>
        <v>11</v>
      </c>
      <c r="V118" s="232">
        <f t="shared" si="3"/>
        <v>2.9</v>
      </c>
    </row>
    <row r="119" spans="1:22" x14ac:dyDescent="0.35">
      <c r="A119" s="231" t="str">
        <f>Lists!C:C</f>
        <v>TTO002</v>
      </c>
      <c r="B119" s="232">
        <f>_xlfn.DAYS(About!$A$3,'Core Indicators'!U119)</f>
        <v>6</v>
      </c>
      <c r="C119" s="232">
        <f>_xlfn.DAYS(About!$A$3,'Core Indicators'!AC119)</f>
        <v>6</v>
      </c>
      <c r="D119" s="232">
        <f>_xlfn.DAYS(About!$A$3,'Core Indicators'!AK119)</f>
        <v>6</v>
      </c>
      <c r="E119" s="232">
        <f>_xlfn.DAYS(About!$A$3,'Core Indicators'!AS119)</f>
        <v>6</v>
      </c>
      <c r="F119" s="232">
        <f>_xlfn.DAYS(About!$A$3,'Core Indicators'!BQ119)</f>
        <v>0</v>
      </c>
      <c r="G119" s="232">
        <f>_xlfn.DAYS(About!$A$3,'Core Indicators'!DM119)</f>
        <v>0</v>
      </c>
      <c r="H119" s="232">
        <f>_xlfn.DAYS(About!$A$3,'Core Indicators'!DU119)</f>
        <v>0</v>
      </c>
      <c r="I119" s="232">
        <f>_xlfn.DAYS(About!$A$3,'Core Indicators'!EC119)</f>
        <v>0</v>
      </c>
      <c r="J119" s="232">
        <f>_xlfn.DAYS(About!$A$3,'Core Indicators'!EK119)</f>
        <v>0</v>
      </c>
      <c r="K119" s="232">
        <f>_xlfn.DAYS(About!$A$3,'Core Indicators'!ES119)</f>
        <v>0</v>
      </c>
      <c r="L119" s="232">
        <f>_xlfn.DAYS(About!$A$3,'Core Indicators'!FI119)</f>
        <v>0</v>
      </c>
      <c r="M119" s="232">
        <f>_xlfn.DAYS(About!$A$3,'Core Indicators'!GG119)</f>
        <v>5</v>
      </c>
      <c r="N119" s="232">
        <f>_xlfn.DAYS(About!$A$3,'Core Indicators'!GO119)</f>
        <v>5</v>
      </c>
      <c r="O119" s="232">
        <f>_xlfn.DAYS(About!$A$3,'Core Indicators'!GW119)</f>
        <v>5</v>
      </c>
      <c r="P119" s="232">
        <f>_xlfn.DAYS(About!$A$3,'Core Indicators'!HE119)</f>
        <v>5</v>
      </c>
      <c r="Q119" s="232">
        <f>_xlfn.DAYS(About!$A$3,'Core Indicators'!HM119)</f>
        <v>5</v>
      </c>
      <c r="R119" s="232">
        <f>_xlfn.DAYS(About!$A$3,'Core Indicators'!HU119)</f>
        <v>5</v>
      </c>
      <c r="S119" s="232">
        <f>_xlfn.DAYS(About!$A$3,'Core Indicators'!IC119)</f>
        <v>5</v>
      </c>
      <c r="T119" s="232">
        <f>_xlfn.DAYS(About!$A$3,'Core Indicators'!IK119)</f>
        <v>5</v>
      </c>
      <c r="U119" s="232">
        <f>_xlfn.DAYS(About!$A$3,'Core Indicators'!IS119)</f>
        <v>5</v>
      </c>
      <c r="V119" s="232">
        <f t="shared" si="3"/>
        <v>1.7</v>
      </c>
    </row>
    <row r="120" spans="1:22" x14ac:dyDescent="0.35">
      <c r="A120" s="231" t="str">
        <f>Lists!C:C</f>
        <v>TUN002</v>
      </c>
      <c r="B120" s="232">
        <f>_xlfn.DAYS(About!$A$3,'Core Indicators'!U120)</f>
        <v>5</v>
      </c>
      <c r="C120" s="232">
        <f>_xlfn.DAYS(About!$A$3,'Core Indicators'!AC120)</f>
        <v>5</v>
      </c>
      <c r="D120" s="232">
        <f>_xlfn.DAYS(About!$A$3,'Core Indicators'!AK120)</f>
        <v>5</v>
      </c>
      <c r="E120" s="232">
        <f>_xlfn.DAYS(About!$A$3,'Core Indicators'!AS120)</f>
        <v>5</v>
      </c>
      <c r="F120" s="232">
        <f>_xlfn.DAYS(About!$A$3,'Core Indicators'!BQ120)</f>
        <v>5</v>
      </c>
      <c r="G120" s="232">
        <f>_xlfn.DAYS(About!$A$3,'Core Indicators'!DM120)</f>
        <v>5</v>
      </c>
      <c r="H120" s="232">
        <f>_xlfn.DAYS(About!$A$3,'Core Indicators'!DU120)</f>
        <v>5</v>
      </c>
      <c r="I120" s="232">
        <f>_xlfn.DAYS(About!$A$3,'Core Indicators'!EC120)</f>
        <v>5</v>
      </c>
      <c r="J120" s="232">
        <f>_xlfn.DAYS(About!$A$3,'Core Indicators'!EK120)</f>
        <v>5</v>
      </c>
      <c r="K120" s="232">
        <f>_xlfn.DAYS(About!$A$3,'Core Indicators'!ES120)</f>
        <v>5</v>
      </c>
      <c r="L120" s="232">
        <f>_xlfn.DAYS(About!$A$3,'Core Indicators'!FI120)</f>
        <v>5</v>
      </c>
      <c r="M120" s="232">
        <f>_xlfn.DAYS(About!$A$3,'Core Indicators'!GG120)</f>
        <v>26</v>
      </c>
      <c r="N120" s="232">
        <f>_xlfn.DAYS(About!$A$3,'Core Indicators'!GO120)</f>
        <v>26</v>
      </c>
      <c r="O120" s="232">
        <f>_xlfn.DAYS(About!$A$3,'Core Indicators'!GW120)</f>
        <v>26</v>
      </c>
      <c r="P120" s="232">
        <f>_xlfn.DAYS(About!$A$3,'Core Indicators'!HE120)</f>
        <v>26</v>
      </c>
      <c r="Q120" s="232">
        <f>_xlfn.DAYS(About!$A$3,'Core Indicators'!HM120)</f>
        <v>26</v>
      </c>
      <c r="R120" s="232">
        <f>_xlfn.DAYS(About!$A$3,'Core Indicators'!HU120)</f>
        <v>26</v>
      </c>
      <c r="S120" s="232">
        <f>_xlfn.DAYS(About!$A$3,'Core Indicators'!IC120)</f>
        <v>26</v>
      </c>
      <c r="T120" s="232">
        <f>_xlfn.DAYS(About!$A$3,'Core Indicators'!IK120)</f>
        <v>26</v>
      </c>
      <c r="U120" s="232">
        <f>_xlfn.DAYS(About!$A$3,'Core Indicators'!IS120)</f>
        <v>26</v>
      </c>
      <c r="V120" s="232">
        <f t="shared" si="3"/>
        <v>7.1</v>
      </c>
    </row>
    <row r="121" spans="1:22" x14ac:dyDescent="0.35">
      <c r="A121" s="231" t="str">
        <f>Lists!C:C</f>
        <v>TUR001</v>
      </c>
      <c r="B121" s="232">
        <f>_xlfn.DAYS(About!$A$3,'Core Indicators'!U121)</f>
        <v>5</v>
      </c>
      <c r="C121" s="232">
        <f>_xlfn.DAYS(About!$A$3,'Core Indicators'!AC121)</f>
        <v>5</v>
      </c>
      <c r="D121" s="232">
        <f>_xlfn.DAYS(About!$A$3,'Core Indicators'!AK121)</f>
        <v>5</v>
      </c>
      <c r="E121" s="232">
        <f>_xlfn.DAYS(About!$A$3,'Core Indicators'!AS121)</f>
        <v>5</v>
      </c>
      <c r="F121" s="232">
        <f>_xlfn.DAYS(About!$A$3,'Core Indicators'!BQ121)</f>
        <v>5</v>
      </c>
      <c r="G121" s="232">
        <f>_xlfn.DAYS(About!$A$3,'Core Indicators'!DM121)</f>
        <v>5</v>
      </c>
      <c r="H121" s="232">
        <f>_xlfn.DAYS(About!$A$3,'Core Indicators'!DU121)</f>
        <v>5</v>
      </c>
      <c r="I121" s="232">
        <f>_xlfn.DAYS(About!$A$3,'Core Indicators'!EC121)</f>
        <v>5</v>
      </c>
      <c r="J121" s="232">
        <f>_xlfn.DAYS(About!$A$3,'Core Indicators'!EK121)</f>
        <v>5</v>
      </c>
      <c r="K121" s="232">
        <f>_xlfn.DAYS(About!$A$3,'Core Indicators'!ES121)</f>
        <v>5</v>
      </c>
      <c r="L121" s="232">
        <f>_xlfn.DAYS(About!$A$3,'Core Indicators'!FI121)</f>
        <v>5</v>
      </c>
      <c r="M121" s="232">
        <f>_xlfn.DAYS(About!$A$3,'Core Indicators'!GG121)</f>
        <v>12</v>
      </c>
      <c r="N121" s="232">
        <f>_xlfn.DAYS(About!$A$3,'Core Indicators'!GO121)</f>
        <v>12</v>
      </c>
      <c r="O121" s="232">
        <f>_xlfn.DAYS(About!$A$3,'Core Indicators'!GW121)</f>
        <v>12</v>
      </c>
      <c r="P121" s="232">
        <f>_xlfn.DAYS(About!$A$3,'Core Indicators'!HE121)</f>
        <v>12</v>
      </c>
      <c r="Q121" s="232">
        <f>_xlfn.DAYS(About!$A$3,'Core Indicators'!HM121)</f>
        <v>12</v>
      </c>
      <c r="R121" s="232">
        <f>_xlfn.DAYS(About!$A$3,'Core Indicators'!HU121)</f>
        <v>12</v>
      </c>
      <c r="S121" s="232">
        <f>_xlfn.DAYS(About!$A$3,'Core Indicators'!IC121)</f>
        <v>12</v>
      </c>
      <c r="T121" s="232">
        <f>_xlfn.DAYS(About!$A$3,'Core Indicators'!IK121)</f>
        <v>12</v>
      </c>
      <c r="U121" s="232">
        <f>_xlfn.DAYS(About!$A$3,'Core Indicators'!IS121)</f>
        <v>12</v>
      </c>
      <c r="V121" s="232">
        <f t="shared" si="3"/>
        <v>5.7</v>
      </c>
    </row>
    <row r="122" spans="1:22" x14ac:dyDescent="0.35">
      <c r="A122" s="231" t="str">
        <f>Lists!C:C</f>
        <v>TUR002</v>
      </c>
      <c r="B122" s="232">
        <f>_xlfn.DAYS(About!$A$3,'Core Indicators'!U122)</f>
        <v>5</v>
      </c>
      <c r="C122" s="232">
        <f>_xlfn.DAYS(About!$A$3,'Core Indicators'!AC122)</f>
        <v>5</v>
      </c>
      <c r="D122" s="232">
        <f>_xlfn.DAYS(About!$A$3,'Core Indicators'!AK122)</f>
        <v>5</v>
      </c>
      <c r="E122" s="232">
        <f>_xlfn.DAYS(About!$A$3,'Core Indicators'!AS122)</f>
        <v>5</v>
      </c>
      <c r="F122" s="232">
        <f>_xlfn.DAYS(About!$A$3,'Core Indicators'!BQ122)</f>
        <v>5</v>
      </c>
      <c r="G122" s="232">
        <f>_xlfn.DAYS(About!$A$3,'Core Indicators'!DM122)</f>
        <v>5</v>
      </c>
      <c r="H122" s="232">
        <f>_xlfn.DAYS(About!$A$3,'Core Indicators'!DU122)</f>
        <v>5</v>
      </c>
      <c r="I122" s="232">
        <f>_xlfn.DAYS(About!$A$3,'Core Indicators'!EC122)</f>
        <v>5</v>
      </c>
      <c r="J122" s="232">
        <f>_xlfn.DAYS(About!$A$3,'Core Indicators'!EK122)</f>
        <v>5</v>
      </c>
      <c r="K122" s="232">
        <f>_xlfn.DAYS(About!$A$3,'Core Indicators'!ES122)</f>
        <v>5</v>
      </c>
      <c r="L122" s="232">
        <f>_xlfn.DAYS(About!$A$3,'Core Indicators'!FI122)</f>
        <v>5</v>
      </c>
      <c r="M122" s="232">
        <f>_xlfn.DAYS(About!$A$3,'Core Indicators'!GG122)</f>
        <v>12</v>
      </c>
      <c r="N122" s="232">
        <f>_xlfn.DAYS(About!$A$3,'Core Indicators'!GO122)</f>
        <v>12</v>
      </c>
      <c r="O122" s="232">
        <f>_xlfn.DAYS(About!$A$3,'Core Indicators'!GW122)</f>
        <v>12</v>
      </c>
      <c r="P122" s="232">
        <f>_xlfn.DAYS(About!$A$3,'Core Indicators'!HE122)</f>
        <v>12</v>
      </c>
      <c r="Q122" s="232">
        <f>_xlfn.DAYS(About!$A$3,'Core Indicators'!HM122)</f>
        <v>12</v>
      </c>
      <c r="R122" s="232">
        <f>_xlfn.DAYS(About!$A$3,'Core Indicators'!HU122)</f>
        <v>12</v>
      </c>
      <c r="S122" s="232">
        <f>_xlfn.DAYS(About!$A$3,'Core Indicators'!IC122)</f>
        <v>12</v>
      </c>
      <c r="T122" s="232">
        <f>_xlfn.DAYS(About!$A$3,'Core Indicators'!IK122)</f>
        <v>12</v>
      </c>
      <c r="U122" s="232">
        <f>_xlfn.DAYS(About!$A$3,'Core Indicators'!IS122)</f>
        <v>12</v>
      </c>
      <c r="V122" s="232">
        <f t="shared" si="3"/>
        <v>5.7</v>
      </c>
    </row>
    <row r="123" spans="1:22" x14ac:dyDescent="0.35">
      <c r="A123" s="231" t="str">
        <f>Lists!C:C</f>
        <v>TUR003</v>
      </c>
      <c r="B123" s="232">
        <f>_xlfn.DAYS(About!$A$3,'Core Indicators'!U123)</f>
        <v>5</v>
      </c>
      <c r="C123" s="232">
        <f>_xlfn.DAYS(About!$A$3,'Core Indicators'!AC123)</f>
        <v>5</v>
      </c>
      <c r="D123" s="232">
        <f>_xlfn.DAYS(About!$A$3,'Core Indicators'!AK123)</f>
        <v>5</v>
      </c>
      <c r="E123" s="232">
        <f>_xlfn.DAYS(About!$A$3,'Core Indicators'!AS123)</f>
        <v>5</v>
      </c>
      <c r="F123" s="232">
        <f>_xlfn.DAYS(About!$A$3,'Core Indicators'!BQ123)</f>
        <v>5</v>
      </c>
      <c r="G123" s="232">
        <f>_xlfn.DAYS(About!$A$3,'Core Indicators'!DM123)</f>
        <v>5</v>
      </c>
      <c r="H123" s="232">
        <f>_xlfn.DAYS(About!$A$3,'Core Indicators'!DU123)</f>
        <v>5</v>
      </c>
      <c r="I123" s="232">
        <f>_xlfn.DAYS(About!$A$3,'Core Indicators'!EC123)</f>
        <v>5</v>
      </c>
      <c r="J123" s="232">
        <f>_xlfn.DAYS(About!$A$3,'Core Indicators'!EK123)</f>
        <v>5</v>
      </c>
      <c r="K123" s="232">
        <f>_xlfn.DAYS(About!$A$3,'Core Indicators'!ES123)</f>
        <v>5</v>
      </c>
      <c r="L123" s="232">
        <f>_xlfn.DAYS(About!$A$3,'Core Indicators'!FI123)</f>
        <v>5</v>
      </c>
      <c r="M123" s="232">
        <f>_xlfn.DAYS(About!$A$3,'Core Indicators'!GG123)</f>
        <v>12</v>
      </c>
      <c r="N123" s="232">
        <f>_xlfn.DAYS(About!$A$3,'Core Indicators'!GO123)</f>
        <v>12</v>
      </c>
      <c r="O123" s="232">
        <f>_xlfn.DAYS(About!$A$3,'Core Indicators'!GW123)</f>
        <v>12</v>
      </c>
      <c r="P123" s="232">
        <f>_xlfn.DAYS(About!$A$3,'Core Indicators'!HE123)</f>
        <v>12</v>
      </c>
      <c r="Q123" s="232">
        <f>_xlfn.DAYS(About!$A$3,'Core Indicators'!HM123)</f>
        <v>12</v>
      </c>
      <c r="R123" s="232">
        <f>_xlfn.DAYS(About!$A$3,'Core Indicators'!HU123)</f>
        <v>12</v>
      </c>
      <c r="S123" s="232">
        <f>_xlfn.DAYS(About!$A$3,'Core Indicators'!IC123)</f>
        <v>12</v>
      </c>
      <c r="T123" s="232">
        <f>_xlfn.DAYS(About!$A$3,'Core Indicators'!IK123)</f>
        <v>12</v>
      </c>
      <c r="U123" s="232">
        <f>_xlfn.DAYS(About!$A$3,'Core Indicators'!IS123)</f>
        <v>12</v>
      </c>
      <c r="V123" s="232">
        <f t="shared" si="3"/>
        <v>5.7</v>
      </c>
    </row>
    <row r="124" spans="1:22" x14ac:dyDescent="0.35">
      <c r="A124" s="231" t="str">
        <f>Lists!C:C</f>
        <v>TZA001</v>
      </c>
      <c r="B124" s="232">
        <f>_xlfn.DAYS(About!$A$3,'Core Indicators'!U124)</f>
        <v>0</v>
      </c>
      <c r="C124" s="232">
        <f>_xlfn.DAYS(About!$A$3,'Core Indicators'!AC124)</f>
        <v>0</v>
      </c>
      <c r="D124" s="232">
        <f>_xlfn.DAYS(About!$A$3,'Core Indicators'!AK124)</f>
        <v>0</v>
      </c>
      <c r="E124" s="232">
        <f>_xlfn.DAYS(About!$A$3,'Core Indicators'!AS124)</f>
        <v>0</v>
      </c>
      <c r="F124" s="232">
        <f>_xlfn.DAYS(About!$A$3,'Core Indicators'!BQ124)</f>
        <v>0</v>
      </c>
      <c r="G124" s="232">
        <f>_xlfn.DAYS(About!$A$3,'Core Indicators'!DM124)</f>
        <v>0</v>
      </c>
      <c r="H124" s="232">
        <f>_xlfn.DAYS(About!$A$3,'Core Indicators'!DU124)</f>
        <v>0</v>
      </c>
      <c r="I124" s="232">
        <f>_xlfn.DAYS(About!$A$3,'Core Indicators'!EC124)</f>
        <v>0</v>
      </c>
      <c r="J124" s="232">
        <f>_xlfn.DAYS(About!$A$3,'Core Indicators'!EK124)</f>
        <v>0</v>
      </c>
      <c r="K124" s="232">
        <f>_xlfn.DAYS(About!$A$3,'Core Indicators'!ES124)</f>
        <v>0</v>
      </c>
      <c r="L124" s="232">
        <f>_xlfn.DAYS(About!$A$3,'Core Indicators'!FI124)</f>
        <v>0</v>
      </c>
      <c r="M124" s="232">
        <f>_xlfn.DAYS(About!$A$3,'Core Indicators'!GG124)</f>
        <v>10</v>
      </c>
      <c r="N124" s="232">
        <f>_xlfn.DAYS(About!$A$3,'Core Indicators'!GO124)</f>
        <v>10</v>
      </c>
      <c r="O124" s="232">
        <f>_xlfn.DAYS(About!$A$3,'Core Indicators'!GW124)</f>
        <v>10</v>
      </c>
      <c r="P124" s="232">
        <f>_xlfn.DAYS(About!$A$3,'Core Indicators'!HE124)</f>
        <v>10</v>
      </c>
      <c r="Q124" s="232">
        <f>_xlfn.DAYS(About!$A$3,'Core Indicators'!HM124)</f>
        <v>10</v>
      </c>
      <c r="R124" s="232">
        <f>_xlfn.DAYS(About!$A$3,'Core Indicators'!HU124)</f>
        <v>10</v>
      </c>
      <c r="S124" s="232">
        <f>_xlfn.DAYS(About!$A$3,'Core Indicators'!IC124)</f>
        <v>10</v>
      </c>
      <c r="T124" s="232">
        <f>_xlfn.DAYS(About!$A$3,'Core Indicators'!IK124)</f>
        <v>10</v>
      </c>
      <c r="U124" s="232">
        <f>_xlfn.DAYS(About!$A$3,'Core Indicators'!IS124)</f>
        <v>10</v>
      </c>
      <c r="V124" s="232">
        <f t="shared" si="3"/>
        <v>1</v>
      </c>
    </row>
    <row r="125" spans="1:22" x14ac:dyDescent="0.35">
      <c r="A125" s="231" t="str">
        <f>Lists!C:C</f>
        <v>TZA002</v>
      </c>
      <c r="B125" s="232">
        <f>_xlfn.DAYS(About!$A$3,'Core Indicators'!U125)</f>
        <v>0</v>
      </c>
      <c r="C125" s="232">
        <f>_xlfn.DAYS(About!$A$3,'Core Indicators'!AC125)</f>
        <v>0</v>
      </c>
      <c r="D125" s="232">
        <f>_xlfn.DAYS(About!$A$3,'Core Indicators'!AK125)</f>
        <v>0</v>
      </c>
      <c r="E125" s="232">
        <f>_xlfn.DAYS(About!$A$3,'Core Indicators'!AS125)</f>
        <v>0</v>
      </c>
      <c r="F125" s="232">
        <f>_xlfn.DAYS(About!$A$3,'Core Indicators'!BQ125)</f>
        <v>31</v>
      </c>
      <c r="G125" s="232">
        <f>_xlfn.DAYS(About!$A$3,'Core Indicators'!DM125)</f>
        <v>0</v>
      </c>
      <c r="H125" s="232">
        <f>_xlfn.DAYS(About!$A$3,'Core Indicators'!DU125)</f>
        <v>0</v>
      </c>
      <c r="I125" s="232">
        <f>_xlfn.DAYS(About!$A$3,'Core Indicators'!EC125)</f>
        <v>0</v>
      </c>
      <c r="J125" s="232">
        <f>_xlfn.DAYS(About!$A$3,'Core Indicators'!EK125)</f>
        <v>0</v>
      </c>
      <c r="K125" s="232">
        <f>_xlfn.DAYS(About!$A$3,'Core Indicators'!ES125)</f>
        <v>0</v>
      </c>
      <c r="L125" s="232">
        <f>_xlfn.DAYS(About!$A$3,'Core Indicators'!FI125)</f>
        <v>0</v>
      </c>
      <c r="M125" s="232">
        <f>_xlfn.DAYS(About!$A$3,'Core Indicators'!GG125)</f>
        <v>10</v>
      </c>
      <c r="N125" s="232">
        <f>_xlfn.DAYS(About!$A$3,'Core Indicators'!GO125)</f>
        <v>10</v>
      </c>
      <c r="O125" s="232">
        <f>_xlfn.DAYS(About!$A$3,'Core Indicators'!GW125)</f>
        <v>10</v>
      </c>
      <c r="P125" s="232">
        <f>_xlfn.DAYS(About!$A$3,'Core Indicators'!HE125)</f>
        <v>10</v>
      </c>
      <c r="Q125" s="232">
        <f>_xlfn.DAYS(About!$A$3,'Core Indicators'!HM125)</f>
        <v>10</v>
      </c>
      <c r="R125" s="232">
        <f>_xlfn.DAYS(About!$A$3,'Core Indicators'!HU125)</f>
        <v>10</v>
      </c>
      <c r="S125" s="232">
        <f>_xlfn.DAYS(About!$A$3,'Core Indicators'!IC125)</f>
        <v>10</v>
      </c>
      <c r="T125" s="232">
        <f>_xlfn.DAYS(About!$A$3,'Core Indicators'!IK125)</f>
        <v>10</v>
      </c>
      <c r="U125" s="232">
        <f>_xlfn.DAYS(About!$A$3,'Core Indicators'!IS125)</f>
        <v>10</v>
      </c>
      <c r="V125" s="232">
        <f t="shared" si="3"/>
        <v>4.0999999999999996</v>
      </c>
    </row>
    <row r="126" spans="1:22" x14ac:dyDescent="0.35">
      <c r="A126" s="231" t="str">
        <f>Lists!C:C</f>
        <v>TZA003</v>
      </c>
      <c r="B126" s="232">
        <f>_xlfn.DAYS(About!$A$3,'Core Indicators'!U126)</f>
        <v>0</v>
      </c>
      <c r="C126" s="232">
        <f>_xlfn.DAYS(About!$A$3,'Core Indicators'!AC126)</f>
        <v>0</v>
      </c>
      <c r="D126" s="232">
        <f>_xlfn.DAYS(About!$A$3,'Core Indicators'!AK126)</f>
        <v>0</v>
      </c>
      <c r="E126" s="232">
        <f>_xlfn.DAYS(About!$A$3,'Core Indicators'!AS126)</f>
        <v>0</v>
      </c>
      <c r="F126" s="232">
        <f>_xlfn.DAYS(About!$A$3,'Core Indicators'!BQ126)</f>
        <v>31</v>
      </c>
      <c r="G126" s="232">
        <f>_xlfn.DAYS(About!$A$3,'Core Indicators'!DM126)</f>
        <v>0</v>
      </c>
      <c r="H126" s="232">
        <f>_xlfn.DAYS(About!$A$3,'Core Indicators'!DU126)</f>
        <v>0</v>
      </c>
      <c r="I126" s="232">
        <f>_xlfn.DAYS(About!$A$3,'Core Indicators'!EC126)</f>
        <v>0</v>
      </c>
      <c r="J126" s="232">
        <f>_xlfn.DAYS(About!$A$3,'Core Indicators'!EK126)</f>
        <v>0</v>
      </c>
      <c r="K126" s="232">
        <f>_xlfn.DAYS(About!$A$3,'Core Indicators'!ES126)</f>
        <v>0</v>
      </c>
      <c r="L126" s="232">
        <f>_xlfn.DAYS(About!$A$3,'Core Indicators'!FI126)</f>
        <v>0</v>
      </c>
      <c r="M126" s="232">
        <f>_xlfn.DAYS(About!$A$3,'Core Indicators'!GG126)</f>
        <v>10</v>
      </c>
      <c r="N126" s="232">
        <f>_xlfn.DAYS(About!$A$3,'Core Indicators'!GO126)</f>
        <v>10</v>
      </c>
      <c r="O126" s="232">
        <f>_xlfn.DAYS(About!$A$3,'Core Indicators'!GW126)</f>
        <v>10</v>
      </c>
      <c r="P126" s="232">
        <f>_xlfn.DAYS(About!$A$3,'Core Indicators'!HE126)</f>
        <v>10</v>
      </c>
      <c r="Q126" s="232">
        <f>_xlfn.DAYS(About!$A$3,'Core Indicators'!HM126)</f>
        <v>10</v>
      </c>
      <c r="R126" s="232">
        <f>_xlfn.DAYS(About!$A$3,'Core Indicators'!HU126)</f>
        <v>10</v>
      </c>
      <c r="S126" s="232">
        <f>_xlfn.DAYS(About!$A$3,'Core Indicators'!IC126)</f>
        <v>10</v>
      </c>
      <c r="T126" s="232">
        <f>_xlfn.DAYS(About!$A$3,'Core Indicators'!IK126)</f>
        <v>10</v>
      </c>
      <c r="U126" s="232">
        <f>_xlfn.DAYS(About!$A$3,'Core Indicators'!IS126)</f>
        <v>10</v>
      </c>
      <c r="V126" s="232">
        <f t="shared" si="3"/>
        <v>4.0999999999999996</v>
      </c>
    </row>
    <row r="127" spans="1:22" x14ac:dyDescent="0.35">
      <c r="A127" s="231" t="str">
        <f>Lists!C:C</f>
        <v>UGA005</v>
      </c>
      <c r="B127" s="232">
        <f>_xlfn.DAYS(About!$A$3,'Core Indicators'!U127)</f>
        <v>4</v>
      </c>
      <c r="C127" s="232">
        <f>_xlfn.DAYS(About!$A$3,'Core Indicators'!AC127)</f>
        <v>4</v>
      </c>
      <c r="D127" s="232">
        <f>_xlfn.DAYS(About!$A$3,'Core Indicators'!AK127)</f>
        <v>4</v>
      </c>
      <c r="E127" s="232">
        <f>_xlfn.DAYS(About!$A$3,'Core Indicators'!AS127)</f>
        <v>4</v>
      </c>
      <c r="F127" s="232">
        <f>_xlfn.DAYS(About!$A$3,'Core Indicators'!BQ127)</f>
        <v>4</v>
      </c>
      <c r="G127" s="232">
        <f>_xlfn.DAYS(About!$A$3,'Core Indicators'!DM127)</f>
        <v>4</v>
      </c>
      <c r="H127" s="232">
        <f>_xlfn.DAYS(About!$A$3,'Core Indicators'!DU127)</f>
        <v>4</v>
      </c>
      <c r="I127" s="232">
        <f>_xlfn.DAYS(About!$A$3,'Core Indicators'!EC127)</f>
        <v>4</v>
      </c>
      <c r="J127" s="232">
        <f>_xlfn.DAYS(About!$A$3,'Core Indicators'!EK127)</f>
        <v>4</v>
      </c>
      <c r="K127" s="232">
        <f>_xlfn.DAYS(About!$A$3,'Core Indicators'!ES127)</f>
        <v>4</v>
      </c>
      <c r="L127" s="232">
        <f>_xlfn.DAYS(About!$A$3,'Core Indicators'!FI127)</f>
        <v>4</v>
      </c>
      <c r="M127" s="232">
        <f>_xlfn.DAYS(About!$A$3,'Core Indicators'!GG127)</f>
        <v>14</v>
      </c>
      <c r="N127" s="232">
        <f>_xlfn.DAYS(About!$A$3,'Core Indicators'!GO127)</f>
        <v>14</v>
      </c>
      <c r="O127" s="232">
        <f>_xlfn.DAYS(About!$A$3,'Core Indicators'!GW127)</f>
        <v>14</v>
      </c>
      <c r="P127" s="232">
        <f>_xlfn.DAYS(About!$A$3,'Core Indicators'!HE127)</f>
        <v>14</v>
      </c>
      <c r="Q127" s="232">
        <f>_xlfn.DAYS(About!$A$3,'Core Indicators'!HM127)</f>
        <v>14</v>
      </c>
      <c r="R127" s="232">
        <f>_xlfn.DAYS(About!$A$3,'Core Indicators'!HU127)</f>
        <v>14</v>
      </c>
      <c r="S127" s="232">
        <f>_xlfn.DAYS(About!$A$3,'Core Indicators'!IC127)</f>
        <v>14</v>
      </c>
      <c r="T127" s="232">
        <f>_xlfn.DAYS(About!$A$3,'Core Indicators'!IK127)</f>
        <v>14</v>
      </c>
      <c r="U127" s="232">
        <f>_xlfn.DAYS(About!$A$3,'Core Indicators'!IS127)</f>
        <v>14</v>
      </c>
      <c r="V127" s="232">
        <f t="shared" si="3"/>
        <v>5</v>
      </c>
    </row>
    <row r="128" spans="1:22" x14ac:dyDescent="0.35">
      <c r="A128" s="231" t="str">
        <f>Lists!C:C</f>
        <v>UKR002</v>
      </c>
      <c r="B128" s="232">
        <f>_xlfn.DAYS(About!$A$3,'Core Indicators'!U128)</f>
        <v>12</v>
      </c>
      <c r="C128" s="232">
        <f>_xlfn.DAYS(About!$A$3,'Core Indicators'!AC128)</f>
        <v>12</v>
      </c>
      <c r="D128" s="232">
        <f>_xlfn.DAYS(About!$A$3,'Core Indicators'!AK128)</f>
        <v>12</v>
      </c>
      <c r="E128" s="232">
        <f>_xlfn.DAYS(About!$A$3,'Core Indicators'!AS128)</f>
        <v>12</v>
      </c>
      <c r="F128" s="232">
        <f>_xlfn.DAYS(About!$A$3,'Core Indicators'!BQ128)</f>
        <v>12</v>
      </c>
      <c r="G128" s="232">
        <f>_xlfn.DAYS(About!$A$3,'Core Indicators'!DM128)</f>
        <v>12</v>
      </c>
      <c r="H128" s="232">
        <f>_xlfn.DAYS(About!$A$3,'Core Indicators'!DU128)</f>
        <v>12</v>
      </c>
      <c r="I128" s="232">
        <f>_xlfn.DAYS(About!$A$3,'Core Indicators'!EC128)</f>
        <v>12</v>
      </c>
      <c r="J128" s="232">
        <f>_xlfn.DAYS(About!$A$3,'Core Indicators'!EK128)</f>
        <v>12</v>
      </c>
      <c r="K128" s="232">
        <f>_xlfn.DAYS(About!$A$3,'Core Indicators'!ES128)</f>
        <v>12</v>
      </c>
      <c r="L128" s="232">
        <f>_xlfn.DAYS(About!$A$3,'Core Indicators'!FI128)</f>
        <v>12</v>
      </c>
      <c r="M128" s="232">
        <f>_xlfn.DAYS(About!$A$3,'Core Indicators'!GG128)</f>
        <v>31</v>
      </c>
      <c r="N128" s="232">
        <f>_xlfn.DAYS(About!$A$3,'Core Indicators'!GO128)</f>
        <v>31</v>
      </c>
      <c r="O128" s="232">
        <f>_xlfn.DAYS(About!$A$3,'Core Indicators'!GW128)</f>
        <v>31</v>
      </c>
      <c r="P128" s="232">
        <f>_xlfn.DAYS(About!$A$3,'Core Indicators'!HE128)</f>
        <v>31</v>
      </c>
      <c r="Q128" s="232">
        <f>_xlfn.DAYS(About!$A$3,'Core Indicators'!HM128)</f>
        <v>31</v>
      </c>
      <c r="R128" s="232">
        <f>_xlfn.DAYS(About!$A$3,'Core Indicators'!HU128)</f>
        <v>31</v>
      </c>
      <c r="S128" s="232">
        <f>_xlfn.DAYS(About!$A$3,'Core Indicators'!IC128)</f>
        <v>31</v>
      </c>
      <c r="T128" s="232">
        <f>_xlfn.DAYS(About!$A$3,'Core Indicators'!IK128)</f>
        <v>31</v>
      </c>
      <c r="U128" s="232">
        <f>_xlfn.DAYS(About!$A$3,'Core Indicators'!IS128)</f>
        <v>31</v>
      </c>
      <c r="V128" s="232">
        <f t="shared" si="3"/>
        <v>13.9</v>
      </c>
    </row>
    <row r="129" spans="1:24" x14ac:dyDescent="0.35">
      <c r="A129" s="231" t="str">
        <f>Lists!C:C</f>
        <v>VEN001</v>
      </c>
      <c r="B129" s="232">
        <f>_xlfn.DAYS(About!$A$3,'Core Indicators'!U129)</f>
        <v>0</v>
      </c>
      <c r="C129" s="232">
        <f>_xlfn.DAYS(About!$A$3,'Core Indicators'!AC129)</f>
        <v>0</v>
      </c>
      <c r="D129" s="232">
        <f>_xlfn.DAYS(About!$A$3,'Core Indicators'!AK129)</f>
        <v>0</v>
      </c>
      <c r="E129" s="232">
        <f>_xlfn.DAYS(About!$A$3,'Core Indicators'!AS129)</f>
        <v>0</v>
      </c>
      <c r="F129" s="232">
        <f>_xlfn.DAYS(About!$A$3,'Core Indicators'!BQ129)</f>
        <v>0</v>
      </c>
      <c r="G129" s="232">
        <f>_xlfn.DAYS(About!$A$3,'Core Indicators'!DM129)</f>
        <v>0</v>
      </c>
      <c r="H129" s="232">
        <f>_xlfn.DAYS(About!$A$3,'Core Indicators'!DU129)</f>
        <v>0</v>
      </c>
      <c r="I129" s="232">
        <f>_xlfn.DAYS(About!$A$3,'Core Indicators'!EC129)</f>
        <v>0</v>
      </c>
      <c r="J129" s="232">
        <f>_xlfn.DAYS(About!$A$3,'Core Indicators'!EK129)</f>
        <v>0</v>
      </c>
      <c r="K129" s="232">
        <f>_xlfn.DAYS(About!$A$3,'Core Indicators'!ES129)</f>
        <v>0</v>
      </c>
      <c r="L129" s="232">
        <f>_xlfn.DAYS(About!$A$3,'Core Indicators'!FI129)</f>
        <v>0</v>
      </c>
      <c r="M129" s="232">
        <f>_xlfn.DAYS(About!$A$3,'Core Indicators'!GG129)</f>
        <v>5</v>
      </c>
      <c r="N129" s="232">
        <f>_xlfn.DAYS(About!$A$3,'Core Indicators'!GO129)</f>
        <v>5</v>
      </c>
      <c r="O129" s="232">
        <f>_xlfn.DAYS(About!$A$3,'Core Indicators'!GW129)</f>
        <v>5</v>
      </c>
      <c r="P129" s="232">
        <f>_xlfn.DAYS(About!$A$3,'Core Indicators'!HE129)</f>
        <v>5</v>
      </c>
      <c r="Q129" s="232">
        <f>_xlfn.DAYS(About!$A$3,'Core Indicators'!HM129)</f>
        <v>5</v>
      </c>
      <c r="R129" s="232">
        <f>_xlfn.DAYS(About!$A$3,'Core Indicators'!HU129)</f>
        <v>5</v>
      </c>
      <c r="S129" s="232">
        <f>_xlfn.DAYS(About!$A$3,'Core Indicators'!IC129)</f>
        <v>5</v>
      </c>
      <c r="T129" s="232">
        <f>_xlfn.DAYS(About!$A$3,'Core Indicators'!IK129)</f>
        <v>5</v>
      </c>
      <c r="U129" s="232">
        <f>_xlfn.DAYS(About!$A$3,'Core Indicators'!IS129)</f>
        <v>5</v>
      </c>
      <c r="V129" s="232">
        <f t="shared" si="3"/>
        <v>0.5</v>
      </c>
    </row>
    <row r="130" spans="1:24" x14ac:dyDescent="0.35">
      <c r="A130" s="231" t="str">
        <f>Lists!C:C</f>
        <v>YEM001</v>
      </c>
      <c r="B130" s="232">
        <f>_xlfn.DAYS(About!$A$3,'Core Indicators'!U130)</f>
        <v>5</v>
      </c>
      <c r="C130" s="232">
        <f>_xlfn.DAYS(About!$A$3,'Core Indicators'!AC130)</f>
        <v>5</v>
      </c>
      <c r="D130" s="232">
        <f>_xlfn.DAYS(About!$A$3,'Core Indicators'!AK130)</f>
        <v>5</v>
      </c>
      <c r="E130" s="232">
        <f>_xlfn.DAYS(About!$A$3,'Core Indicators'!AS130)</f>
        <v>5</v>
      </c>
      <c r="F130" s="232">
        <f>_xlfn.DAYS(About!$A$3,'Core Indicators'!BQ130)</f>
        <v>5</v>
      </c>
      <c r="G130" s="232">
        <f>_xlfn.DAYS(About!$A$3,'Core Indicators'!DM130)</f>
        <v>5</v>
      </c>
      <c r="H130" s="232">
        <f>_xlfn.DAYS(About!$A$3,'Core Indicators'!DU130)</f>
        <v>5</v>
      </c>
      <c r="I130" s="232">
        <f>_xlfn.DAYS(About!$A$3,'Core Indicators'!EC130)</f>
        <v>5</v>
      </c>
      <c r="J130" s="232">
        <f>_xlfn.DAYS(About!$A$3,'Core Indicators'!EK130)</f>
        <v>5</v>
      </c>
      <c r="K130" s="232">
        <f>_xlfn.DAYS(About!$A$3,'Core Indicators'!ES130)</f>
        <v>5</v>
      </c>
      <c r="L130" s="232">
        <f>_xlfn.DAYS(About!$A$3,'Core Indicators'!FI130)</f>
        <v>5</v>
      </c>
      <c r="M130" s="232">
        <f>_xlfn.DAYS(About!$A$3,'Core Indicators'!GG130)</f>
        <v>18</v>
      </c>
      <c r="N130" s="232">
        <f>_xlfn.DAYS(About!$A$3,'Core Indicators'!GO130)</f>
        <v>18</v>
      </c>
      <c r="O130" s="232">
        <f>_xlfn.DAYS(About!$A$3,'Core Indicators'!GW130)</f>
        <v>18</v>
      </c>
      <c r="P130" s="232">
        <f>_xlfn.DAYS(About!$A$3,'Core Indicators'!HE130)</f>
        <v>18</v>
      </c>
      <c r="Q130" s="232">
        <f>_xlfn.DAYS(About!$A$3,'Core Indicators'!HM130)</f>
        <v>18</v>
      </c>
      <c r="R130" s="232">
        <f>_xlfn.DAYS(About!$A$3,'Core Indicators'!HU130)</f>
        <v>18</v>
      </c>
      <c r="S130" s="232">
        <f>_xlfn.DAYS(About!$A$3,'Core Indicators'!IC130)</f>
        <v>18</v>
      </c>
      <c r="T130" s="232">
        <f>_xlfn.DAYS(About!$A$3,'Core Indicators'!IK130)</f>
        <v>18</v>
      </c>
      <c r="U130" s="232">
        <f>_xlfn.DAYS(About!$A$3,'Core Indicators'!IS130)</f>
        <v>18</v>
      </c>
      <c r="V130" s="232">
        <f t="shared" si="3"/>
        <v>6.3</v>
      </c>
    </row>
    <row r="131" spans="1:24" x14ac:dyDescent="0.35">
      <c r="A131" s="231" t="str">
        <f>Lists!C:C</f>
        <v>YEM002</v>
      </c>
      <c r="B131" s="232">
        <f>_xlfn.DAYS(About!$A$3,'Core Indicators'!U131)</f>
        <v>5</v>
      </c>
      <c r="C131" s="232">
        <f>_xlfn.DAYS(About!$A$3,'Core Indicators'!AC131)</f>
        <v>5</v>
      </c>
      <c r="D131" s="232">
        <f>_xlfn.DAYS(About!$A$3,'Core Indicators'!AK131)</f>
        <v>5</v>
      </c>
      <c r="E131" s="232">
        <f>_xlfn.DAYS(About!$A$3,'Core Indicators'!AS131)</f>
        <v>5</v>
      </c>
      <c r="F131" s="232">
        <f>_xlfn.DAYS(About!$A$3,'Core Indicators'!BQ131)</f>
        <v>5</v>
      </c>
      <c r="G131" s="232">
        <f>_xlfn.DAYS(About!$A$3,'Core Indicators'!DM131)</f>
        <v>5</v>
      </c>
      <c r="H131" s="232">
        <f>_xlfn.DAYS(About!$A$3,'Core Indicators'!DU131)</f>
        <v>5</v>
      </c>
      <c r="I131" s="232">
        <f>_xlfn.DAYS(About!$A$3,'Core Indicators'!EC131)</f>
        <v>5</v>
      </c>
      <c r="J131" s="232">
        <f>_xlfn.DAYS(About!$A$3,'Core Indicators'!EK131)</f>
        <v>5</v>
      </c>
      <c r="K131" s="232">
        <f>_xlfn.DAYS(About!$A$3,'Core Indicators'!ES131)</f>
        <v>5</v>
      </c>
      <c r="L131" s="232">
        <f>_xlfn.DAYS(About!$A$3,'Core Indicators'!FI131)</f>
        <v>5</v>
      </c>
      <c r="M131" s="232">
        <f>_xlfn.DAYS(About!$A$3,'Core Indicators'!GG131)</f>
        <v>18</v>
      </c>
      <c r="N131" s="232">
        <f>_xlfn.DAYS(About!$A$3,'Core Indicators'!GO131)</f>
        <v>18</v>
      </c>
      <c r="O131" s="232">
        <f>_xlfn.DAYS(About!$A$3,'Core Indicators'!GW131)</f>
        <v>18</v>
      </c>
      <c r="P131" s="232">
        <f>_xlfn.DAYS(About!$A$3,'Core Indicators'!HE131)</f>
        <v>18</v>
      </c>
      <c r="Q131" s="232">
        <f>_xlfn.DAYS(About!$A$3,'Core Indicators'!HM131)</f>
        <v>18</v>
      </c>
      <c r="R131" s="232">
        <f>_xlfn.DAYS(About!$A$3,'Core Indicators'!HU131)</f>
        <v>18</v>
      </c>
      <c r="S131" s="232">
        <f>_xlfn.DAYS(About!$A$3,'Core Indicators'!IC131)</f>
        <v>18</v>
      </c>
      <c r="T131" s="232">
        <f>_xlfn.DAYS(About!$A$3,'Core Indicators'!IK131)</f>
        <v>18</v>
      </c>
      <c r="U131" s="232">
        <f>_xlfn.DAYS(About!$A$3,'Core Indicators'!IS131)</f>
        <v>18</v>
      </c>
      <c r="V131" s="232">
        <f t="shared" si="3"/>
        <v>6.3</v>
      </c>
    </row>
    <row r="132" spans="1:24" x14ac:dyDescent="0.35">
      <c r="A132" s="231" t="str">
        <f>Lists!C:C</f>
        <v>ZMB002</v>
      </c>
      <c r="B132" s="232">
        <f>_xlfn.DAYS(About!$A$3,'Core Indicators'!U132)</f>
        <v>0</v>
      </c>
      <c r="C132" s="232">
        <f>_xlfn.DAYS(About!$A$3,'Core Indicators'!AC132)</f>
        <v>0</v>
      </c>
      <c r="D132" s="232">
        <f>_xlfn.DAYS(About!$A$3,'Core Indicators'!AK132)</f>
        <v>0</v>
      </c>
      <c r="E132" s="232">
        <f>_xlfn.DAYS(About!$A$3,'Core Indicators'!AS132)</f>
        <v>0</v>
      </c>
      <c r="F132" s="232">
        <f>_xlfn.DAYS(About!$A$3,'Core Indicators'!BQ132)</f>
        <v>0</v>
      </c>
      <c r="G132" s="232">
        <f>_xlfn.DAYS(About!$A$3,'Core Indicators'!DM132)</f>
        <v>0</v>
      </c>
      <c r="H132" s="232">
        <f>_xlfn.DAYS(About!$A$3,'Core Indicators'!DU132)</f>
        <v>0</v>
      </c>
      <c r="I132" s="232">
        <f>_xlfn.DAYS(About!$A$3,'Core Indicators'!EC132)</f>
        <v>0</v>
      </c>
      <c r="J132" s="232">
        <f>_xlfn.DAYS(About!$A$3,'Core Indicators'!EK132)</f>
        <v>0</v>
      </c>
      <c r="K132" s="232">
        <f>_xlfn.DAYS(About!$A$3,'Core Indicators'!ES132)</f>
        <v>0</v>
      </c>
      <c r="L132" s="232">
        <f>_xlfn.DAYS(About!$A$3,'Core Indicators'!FI132)</f>
        <v>0</v>
      </c>
      <c r="M132" s="232">
        <f>_xlfn.DAYS(About!$A$3,'Core Indicators'!GG132)</f>
        <v>13</v>
      </c>
      <c r="N132" s="232">
        <f>_xlfn.DAYS(About!$A$3,'Core Indicators'!GO132)</f>
        <v>13</v>
      </c>
      <c r="O132" s="232">
        <f>_xlfn.DAYS(About!$A$3,'Core Indicators'!GW132)</f>
        <v>13</v>
      </c>
      <c r="P132" s="232">
        <f>_xlfn.DAYS(About!$A$3,'Core Indicators'!HE132)</f>
        <v>13</v>
      </c>
      <c r="Q132" s="232">
        <f>_xlfn.DAYS(About!$A$3,'Core Indicators'!HM132)</f>
        <v>13</v>
      </c>
      <c r="R132" s="232">
        <f>_xlfn.DAYS(About!$A$3,'Core Indicators'!HU132)</f>
        <v>13</v>
      </c>
      <c r="S132" s="232">
        <f>_xlfn.DAYS(About!$A$3,'Core Indicators'!IC132)</f>
        <v>13</v>
      </c>
      <c r="T132" s="232">
        <f>_xlfn.DAYS(About!$A$3,'Core Indicators'!IK132)</f>
        <v>13</v>
      </c>
      <c r="U132" s="232">
        <f>_xlfn.DAYS(About!$A$3,'Core Indicators'!IS132)</f>
        <v>13</v>
      </c>
      <c r="V132" s="232">
        <f t="shared" si="3"/>
        <v>1.3</v>
      </c>
    </row>
    <row r="133" spans="1:24" x14ac:dyDescent="0.35">
      <c r="A133" s="231" t="str">
        <f>Lists!C:C</f>
        <v>ZWE001</v>
      </c>
      <c r="B133" s="232">
        <f>_xlfn.DAYS(About!$A$3,'Core Indicators'!U133)</f>
        <v>0</v>
      </c>
      <c r="C133" s="232">
        <f>_xlfn.DAYS(About!$A$3,'Core Indicators'!AC133)</f>
        <v>0</v>
      </c>
      <c r="D133" s="232">
        <f>_xlfn.DAYS(About!$A$3,'Core Indicators'!AK133)</f>
        <v>0</v>
      </c>
      <c r="E133" s="232">
        <f>_xlfn.DAYS(About!$A$3,'Core Indicators'!AS133)</f>
        <v>0</v>
      </c>
      <c r="F133" s="232">
        <f>_xlfn.DAYS(About!$A$3,'Core Indicators'!BQ133)</f>
        <v>0</v>
      </c>
      <c r="G133" s="232">
        <f>_xlfn.DAYS(About!$A$3,'Core Indicators'!DM133)</f>
        <v>0</v>
      </c>
      <c r="H133" s="232">
        <f>_xlfn.DAYS(About!$A$3,'Core Indicators'!DU133)</f>
        <v>0</v>
      </c>
      <c r="I133" s="232">
        <f>_xlfn.DAYS(About!$A$3,'Core Indicators'!EC133)</f>
        <v>0</v>
      </c>
      <c r="J133" s="232">
        <f>_xlfn.DAYS(About!$A$3,'Core Indicators'!EK133)</f>
        <v>0</v>
      </c>
      <c r="K133" s="232">
        <f>_xlfn.DAYS(About!$A$3,'Core Indicators'!ES133)</f>
        <v>0</v>
      </c>
      <c r="L133" s="232">
        <f>_xlfn.DAYS(About!$A$3,'Core Indicators'!FI133)</f>
        <v>0</v>
      </c>
      <c r="M133" s="232">
        <f>_xlfn.DAYS(About!$A$3,'Core Indicators'!GG133)</f>
        <v>11</v>
      </c>
      <c r="N133" s="232">
        <f>_xlfn.DAYS(About!$A$3,'Core Indicators'!GO133)</f>
        <v>11</v>
      </c>
      <c r="O133" s="232">
        <f>_xlfn.DAYS(About!$A$3,'Core Indicators'!GW133)</f>
        <v>11</v>
      </c>
      <c r="P133" s="232">
        <f>_xlfn.DAYS(About!$A$3,'Core Indicators'!HE133)</f>
        <v>11</v>
      </c>
      <c r="Q133" s="232">
        <f>_xlfn.DAYS(About!$A$3,'Core Indicators'!HM133)</f>
        <v>11</v>
      </c>
      <c r="R133" s="232">
        <f>_xlfn.DAYS(About!$A$3,'Core Indicators'!HU133)</f>
        <v>11</v>
      </c>
      <c r="S133" s="232">
        <f>_xlfn.DAYS(About!$A$3,'Core Indicators'!IC133)</f>
        <v>11</v>
      </c>
      <c r="T133" s="232">
        <f>_xlfn.DAYS(About!$A$3,'Core Indicators'!IK133)</f>
        <v>11</v>
      </c>
      <c r="U133" s="232">
        <f>_xlfn.DAYS(About!$A$3,'Core Indicators'!IS133)</f>
        <v>11</v>
      </c>
      <c r="V133" s="232">
        <f t="shared" si="3"/>
        <v>1.1000000000000001</v>
      </c>
    </row>
    <row r="135" spans="1:24" x14ac:dyDescent="0.35">
      <c r="W135" t="s">
        <v>7603</v>
      </c>
      <c r="X135">
        <f>MIN(V3:V300)</f>
        <v>0.5</v>
      </c>
    </row>
    <row r="136" spans="1:24" x14ac:dyDescent="0.35">
      <c r="W136" t="s">
        <v>7602</v>
      </c>
      <c r="X136">
        <f>MAX(V3:V300)</f>
        <v>55</v>
      </c>
    </row>
  </sheetData>
  <mergeCells count="1">
    <mergeCell ref="A1:V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FFFF00"/>
  </sheetPr>
  <dimension ref="A1:J44"/>
  <sheetViews>
    <sheetView workbookViewId="0">
      <selection sqref="A1:J1"/>
    </sheetView>
  </sheetViews>
  <sheetFormatPr defaultColWidth="9.453125" defaultRowHeight="14.5" x14ac:dyDescent="0.35"/>
  <cols>
    <col min="1" max="1" width="16.54296875" style="36" customWidth="1"/>
    <col min="2" max="2" width="18.453125" style="36" customWidth="1"/>
    <col min="3" max="3" width="17.453125" style="36" customWidth="1"/>
    <col min="4" max="4" width="25.54296875" style="36" customWidth="1"/>
    <col min="5" max="5" width="57.453125" style="36" customWidth="1"/>
    <col min="6" max="6" width="74.453125" style="36" customWidth="1"/>
    <col min="7" max="7" width="32.453125" style="36" hidden="1" customWidth="1"/>
    <col min="8" max="9" width="33.453125" style="36" customWidth="1"/>
    <col min="10" max="10" width="64.453125" style="36" customWidth="1"/>
    <col min="11" max="11" width="9.453125" style="36" customWidth="1"/>
    <col min="12" max="16384" width="9.453125" style="36"/>
  </cols>
  <sheetData>
    <row r="1" spans="1:10" s="1" customFormat="1" ht="15" customHeight="1" x14ac:dyDescent="0.45">
      <c r="A1" s="273"/>
      <c r="B1" s="298"/>
      <c r="C1" s="298"/>
      <c r="D1" s="298"/>
      <c r="E1" s="298"/>
      <c r="F1" s="298"/>
      <c r="G1" s="298"/>
      <c r="H1" s="298"/>
      <c r="I1" s="298"/>
      <c r="J1" s="298"/>
    </row>
    <row r="2" spans="1:10" ht="15" customHeight="1" thickBot="1" x14ac:dyDescent="0.4">
      <c r="A2" s="122" t="s">
        <v>8083</v>
      </c>
      <c r="B2" s="122" t="s">
        <v>8084</v>
      </c>
      <c r="C2" s="122" t="s">
        <v>8085</v>
      </c>
      <c r="D2" s="122" t="s">
        <v>8086</v>
      </c>
      <c r="E2" s="122" t="s">
        <v>8087</v>
      </c>
      <c r="F2" s="122" t="s">
        <v>8088</v>
      </c>
      <c r="G2" s="122" t="s">
        <v>8089</v>
      </c>
      <c r="H2" s="122" t="s">
        <v>8090</v>
      </c>
      <c r="I2" s="122" t="s">
        <v>8091</v>
      </c>
      <c r="J2" s="122" t="s">
        <v>8092</v>
      </c>
    </row>
    <row r="3" spans="1:10" ht="66" customHeight="1" x14ac:dyDescent="0.35">
      <c r="A3" s="118" t="s">
        <v>8093</v>
      </c>
      <c r="B3" s="37" t="s">
        <v>7566</v>
      </c>
      <c r="C3" s="37" t="s">
        <v>7586</v>
      </c>
      <c r="D3" s="37" t="s">
        <v>8081</v>
      </c>
      <c r="E3" s="37" t="s">
        <v>8094</v>
      </c>
      <c r="F3" s="37" t="s">
        <v>8095</v>
      </c>
      <c r="G3" s="37"/>
      <c r="H3" s="37" t="s">
        <v>8096</v>
      </c>
      <c r="I3" s="37"/>
      <c r="J3" s="123"/>
    </row>
    <row r="4" spans="1:10" ht="66" customHeight="1" x14ac:dyDescent="0.35">
      <c r="A4" s="118" t="s">
        <v>8093</v>
      </c>
      <c r="B4" s="37" t="s">
        <v>7566</v>
      </c>
      <c r="C4" s="37" t="s">
        <v>7586</v>
      </c>
      <c r="D4" s="37" t="s">
        <v>8097</v>
      </c>
      <c r="E4" s="123" t="s">
        <v>8098</v>
      </c>
      <c r="F4" s="37" t="s">
        <v>8095</v>
      </c>
      <c r="G4" s="37"/>
      <c r="H4" s="37" t="s">
        <v>8096</v>
      </c>
      <c r="I4" s="37"/>
      <c r="J4" s="123"/>
    </row>
    <row r="5" spans="1:10" ht="66" customHeight="1" x14ac:dyDescent="0.35">
      <c r="A5" s="118" t="s">
        <v>8093</v>
      </c>
      <c r="B5" s="37" t="s">
        <v>7566</v>
      </c>
      <c r="C5" s="37" t="s">
        <v>7590</v>
      </c>
      <c r="D5" s="123" t="s">
        <v>7677</v>
      </c>
      <c r="E5" s="123" t="s">
        <v>8099</v>
      </c>
      <c r="F5" s="37" t="s">
        <v>8095</v>
      </c>
      <c r="G5" s="37"/>
      <c r="H5" s="37" t="s">
        <v>8100</v>
      </c>
      <c r="I5" s="37"/>
      <c r="J5" s="123"/>
    </row>
    <row r="6" spans="1:10" ht="66" customHeight="1" x14ac:dyDescent="0.35">
      <c r="A6" s="118" t="s">
        <v>8093</v>
      </c>
      <c r="B6" s="37" t="s">
        <v>7566</v>
      </c>
      <c r="C6" s="37" t="s">
        <v>7590</v>
      </c>
      <c r="D6" s="123" t="s">
        <v>8101</v>
      </c>
      <c r="E6" s="123" t="s">
        <v>8102</v>
      </c>
      <c r="F6" s="37" t="s">
        <v>8095</v>
      </c>
      <c r="G6" s="37"/>
      <c r="H6" s="37" t="s">
        <v>8100</v>
      </c>
      <c r="I6" s="37"/>
      <c r="J6" s="123"/>
    </row>
    <row r="7" spans="1:10" ht="66" customHeight="1" x14ac:dyDescent="0.35">
      <c r="A7" s="118" t="s">
        <v>8093</v>
      </c>
      <c r="B7" s="123" t="s">
        <v>8103</v>
      </c>
      <c r="C7" s="123" t="s">
        <v>1110</v>
      </c>
      <c r="D7" s="123" t="s">
        <v>1110</v>
      </c>
      <c r="E7" s="123" t="s">
        <v>7678</v>
      </c>
      <c r="F7" s="37" t="s">
        <v>8095</v>
      </c>
      <c r="G7" s="37"/>
      <c r="H7" s="37" t="s">
        <v>8104</v>
      </c>
      <c r="I7" s="37"/>
      <c r="J7" s="123"/>
    </row>
    <row r="8" spans="1:10" ht="66" customHeight="1" x14ac:dyDescent="0.35">
      <c r="A8" s="118" t="s">
        <v>8093</v>
      </c>
      <c r="B8" s="123" t="s">
        <v>8103</v>
      </c>
      <c r="C8" s="123" t="s">
        <v>1110</v>
      </c>
      <c r="D8" s="123" t="s">
        <v>8105</v>
      </c>
      <c r="E8" s="123" t="s">
        <v>8106</v>
      </c>
      <c r="F8" s="37" t="s">
        <v>8095</v>
      </c>
      <c r="G8" s="37"/>
      <c r="H8" s="37" t="s">
        <v>8104</v>
      </c>
      <c r="I8" s="37"/>
      <c r="J8" s="123"/>
    </row>
    <row r="9" spans="1:10" ht="66" customHeight="1" x14ac:dyDescent="0.35">
      <c r="A9" s="118" t="s">
        <v>8093</v>
      </c>
      <c r="B9" s="123" t="s">
        <v>8103</v>
      </c>
      <c r="C9" s="123" t="s">
        <v>7601</v>
      </c>
      <c r="D9" s="123" t="s">
        <v>1113</v>
      </c>
      <c r="E9" s="123" t="s">
        <v>7679</v>
      </c>
      <c r="F9" s="37" t="s">
        <v>8095</v>
      </c>
      <c r="G9" s="37"/>
      <c r="H9" s="37" t="s">
        <v>8107</v>
      </c>
      <c r="I9" s="37"/>
      <c r="J9" s="123"/>
    </row>
    <row r="10" spans="1:10" ht="66" customHeight="1" x14ac:dyDescent="0.35">
      <c r="A10" s="118" t="s">
        <v>8093</v>
      </c>
      <c r="B10" s="123" t="s">
        <v>8103</v>
      </c>
      <c r="C10" s="123" t="s">
        <v>7601</v>
      </c>
      <c r="D10" s="123" t="s">
        <v>8108</v>
      </c>
      <c r="E10" s="123" t="s">
        <v>7595</v>
      </c>
      <c r="F10" s="37" t="s">
        <v>8095</v>
      </c>
      <c r="G10" s="37"/>
      <c r="H10" s="37" t="s">
        <v>8107</v>
      </c>
      <c r="I10" s="37"/>
      <c r="J10" s="123"/>
    </row>
    <row r="11" spans="1:10" ht="26.4" hidden="1" customHeight="1" x14ac:dyDescent="0.35">
      <c r="A11" s="118" t="s">
        <v>8093</v>
      </c>
      <c r="B11" s="123" t="s">
        <v>8103</v>
      </c>
      <c r="C11" s="123" t="s">
        <v>7601</v>
      </c>
      <c r="D11" s="123" t="s">
        <v>8109</v>
      </c>
      <c r="E11" s="123" t="s">
        <v>8110</v>
      </c>
      <c r="F11" s="123"/>
      <c r="G11" s="37"/>
      <c r="H11" s="37" t="s">
        <v>8111</v>
      </c>
      <c r="I11" s="37"/>
      <c r="J11" s="123"/>
    </row>
    <row r="12" spans="1:10" ht="66" customHeight="1" x14ac:dyDescent="0.35">
      <c r="A12" s="118" t="s">
        <v>8093</v>
      </c>
      <c r="B12" s="123" t="s">
        <v>8103</v>
      </c>
      <c r="C12" s="123" t="s">
        <v>7601</v>
      </c>
      <c r="D12" s="123" t="s">
        <v>8112</v>
      </c>
      <c r="E12" s="123" t="s">
        <v>7682</v>
      </c>
      <c r="F12" s="37" t="s">
        <v>8095</v>
      </c>
      <c r="G12" s="37"/>
      <c r="H12" s="37" t="s">
        <v>8111</v>
      </c>
      <c r="I12" s="37"/>
      <c r="J12" s="123"/>
    </row>
    <row r="13" spans="1:10" ht="66" customHeight="1" x14ac:dyDescent="0.35">
      <c r="A13" s="118" t="s">
        <v>8093</v>
      </c>
      <c r="B13" s="123" t="s">
        <v>8103</v>
      </c>
      <c r="C13" s="123" t="s">
        <v>7601</v>
      </c>
      <c r="D13" s="123" t="s">
        <v>7599</v>
      </c>
      <c r="E13" s="123" t="s">
        <v>8113</v>
      </c>
      <c r="F13" s="37" t="s">
        <v>8095</v>
      </c>
      <c r="G13" s="37"/>
      <c r="H13" s="37" t="s">
        <v>8111</v>
      </c>
      <c r="I13" s="37"/>
      <c r="J13" s="123"/>
    </row>
    <row r="14" spans="1:10" ht="26.4" hidden="1" customHeight="1" x14ac:dyDescent="0.35">
      <c r="A14" s="118" t="s">
        <v>8093</v>
      </c>
      <c r="B14" s="123" t="s">
        <v>8114</v>
      </c>
      <c r="C14" s="123" t="s">
        <v>8115</v>
      </c>
      <c r="D14" s="123" t="s">
        <v>7683</v>
      </c>
      <c r="E14" s="123" t="s">
        <v>8116</v>
      </c>
      <c r="F14" s="123"/>
      <c r="G14" s="37"/>
      <c r="H14" s="37" t="s">
        <v>8117</v>
      </c>
      <c r="I14" s="37"/>
      <c r="J14" s="123"/>
    </row>
    <row r="15" spans="1:10" ht="26.4" hidden="1" customHeight="1" x14ac:dyDescent="0.35">
      <c r="A15" s="118" t="s">
        <v>8093</v>
      </c>
      <c r="B15" s="123" t="s">
        <v>8114</v>
      </c>
      <c r="C15" s="123" t="s">
        <v>8115</v>
      </c>
      <c r="D15" s="123" t="s">
        <v>7684</v>
      </c>
      <c r="E15" s="123" t="s">
        <v>8118</v>
      </c>
      <c r="F15" s="123"/>
      <c r="G15" s="37"/>
      <c r="H15" s="37" t="s">
        <v>8117</v>
      </c>
      <c r="I15" s="37"/>
      <c r="J15" s="123"/>
    </row>
    <row r="16" spans="1:10" ht="26.4" hidden="1" customHeight="1" x14ac:dyDescent="0.35">
      <c r="A16" s="118" t="s">
        <v>8093</v>
      </c>
      <c r="B16" s="123" t="s">
        <v>8114</v>
      </c>
      <c r="C16" s="123" t="s">
        <v>8119</v>
      </c>
      <c r="D16" s="123" t="s">
        <v>8120</v>
      </c>
      <c r="E16" s="123" t="s">
        <v>8121</v>
      </c>
      <c r="F16" s="123"/>
      <c r="G16" s="37"/>
      <c r="H16" s="37"/>
      <c r="I16" s="37"/>
      <c r="J16" s="123"/>
    </row>
    <row r="17" spans="1:10" ht="26.4" customHeight="1" x14ac:dyDescent="0.35">
      <c r="A17" s="124" t="s">
        <v>7568</v>
      </c>
      <c r="B17" s="123" t="s">
        <v>7569</v>
      </c>
      <c r="C17" s="123"/>
      <c r="D17" s="123" t="s">
        <v>8122</v>
      </c>
      <c r="E17" s="123"/>
      <c r="F17" s="123" t="s">
        <v>8123</v>
      </c>
      <c r="G17" s="123"/>
      <c r="H17" s="123" t="s">
        <v>8124</v>
      </c>
      <c r="I17" s="123"/>
      <c r="J17" s="123"/>
    </row>
    <row r="18" spans="1:10" ht="52.75" customHeight="1" x14ac:dyDescent="0.35">
      <c r="A18" s="124" t="s">
        <v>7568</v>
      </c>
      <c r="B18" s="123" t="s">
        <v>7570</v>
      </c>
      <c r="C18" s="123" t="s">
        <v>8125</v>
      </c>
      <c r="D18" s="123" t="s">
        <v>7610</v>
      </c>
      <c r="E18" s="123" t="s">
        <v>8126</v>
      </c>
      <c r="F18" s="123" t="s">
        <v>8123</v>
      </c>
      <c r="G18" s="123"/>
      <c r="H18" s="123" t="s">
        <v>8124</v>
      </c>
      <c r="I18" s="123"/>
      <c r="J18" s="123"/>
    </row>
    <row r="19" spans="1:10" ht="79.25" customHeight="1" x14ac:dyDescent="0.35">
      <c r="A19" s="124" t="s">
        <v>7568</v>
      </c>
      <c r="B19" s="123" t="s">
        <v>7570</v>
      </c>
      <c r="C19" s="123" t="s">
        <v>8127</v>
      </c>
      <c r="D19" s="123" t="s">
        <v>7611</v>
      </c>
      <c r="E19" s="123" t="s">
        <v>8128</v>
      </c>
      <c r="F19" s="123" t="s">
        <v>8123</v>
      </c>
      <c r="G19" s="123"/>
      <c r="H19" s="123" t="s">
        <v>8124</v>
      </c>
      <c r="I19" s="123"/>
      <c r="J19" s="123"/>
    </row>
    <row r="20" spans="1:10" ht="132" customHeight="1" x14ac:dyDescent="0.35">
      <c r="A20" s="124" t="s">
        <v>7568</v>
      </c>
      <c r="B20" s="123" t="s">
        <v>7570</v>
      </c>
      <c r="C20" s="123" t="s">
        <v>8129</v>
      </c>
      <c r="D20" s="123" t="s">
        <v>7612</v>
      </c>
      <c r="E20" s="123" t="s">
        <v>8130</v>
      </c>
      <c r="F20" s="123" t="s">
        <v>8123</v>
      </c>
      <c r="G20" s="123"/>
      <c r="H20" s="123" t="s">
        <v>8124</v>
      </c>
      <c r="I20" s="123"/>
      <c r="J20" s="123"/>
    </row>
    <row r="21" spans="1:10" ht="118.75" customHeight="1" x14ac:dyDescent="0.35">
      <c r="A21" s="124" t="s">
        <v>7568</v>
      </c>
      <c r="B21" s="123" t="s">
        <v>7570</v>
      </c>
      <c r="C21" s="123" t="s">
        <v>8131</v>
      </c>
      <c r="D21" s="123" t="s">
        <v>7613</v>
      </c>
      <c r="E21" s="123" t="s">
        <v>8132</v>
      </c>
      <c r="F21" s="123" t="s">
        <v>8123</v>
      </c>
      <c r="G21" s="123"/>
      <c r="H21" s="123" t="s">
        <v>8124</v>
      </c>
      <c r="I21" s="123"/>
      <c r="J21" s="123"/>
    </row>
    <row r="22" spans="1:10" ht="92.4" customHeight="1" x14ac:dyDescent="0.35">
      <c r="A22" s="124" t="s">
        <v>7568</v>
      </c>
      <c r="B22" s="123" t="s">
        <v>7570</v>
      </c>
      <c r="C22" s="123" t="s">
        <v>8133</v>
      </c>
      <c r="D22" s="123" t="s">
        <v>7614</v>
      </c>
      <c r="E22" s="123" t="s">
        <v>8134</v>
      </c>
      <c r="F22" s="123" t="s">
        <v>8123</v>
      </c>
      <c r="G22" s="123"/>
      <c r="H22" s="123" t="s">
        <v>8124</v>
      </c>
      <c r="I22" s="123"/>
      <c r="J22" s="123"/>
    </row>
    <row r="23" spans="1:10" ht="105.65" customHeight="1" x14ac:dyDescent="0.35">
      <c r="A23" s="125" t="s">
        <v>7571</v>
      </c>
      <c r="B23" s="123" t="s">
        <v>7572</v>
      </c>
      <c r="C23" s="123" t="s">
        <v>8135</v>
      </c>
      <c r="D23" s="123" t="s">
        <v>7620</v>
      </c>
      <c r="E23" s="123" t="s">
        <v>8136</v>
      </c>
      <c r="F23" s="123"/>
      <c r="G23" s="123"/>
      <c r="H23" s="123" t="s">
        <v>8137</v>
      </c>
      <c r="I23" s="123" t="s">
        <v>8138</v>
      </c>
      <c r="J23" s="123" t="s">
        <v>8139</v>
      </c>
    </row>
    <row r="24" spans="1:10" ht="92.4" customHeight="1" x14ac:dyDescent="0.35">
      <c r="A24" s="125" t="s">
        <v>7571</v>
      </c>
      <c r="B24" s="123" t="s">
        <v>7572</v>
      </c>
      <c r="C24" s="123" t="s">
        <v>8135</v>
      </c>
      <c r="D24" s="123" t="s">
        <v>8140</v>
      </c>
      <c r="E24" s="123" t="s">
        <v>8141</v>
      </c>
      <c r="F24" s="123"/>
      <c r="G24" s="123"/>
      <c r="H24" s="123" t="s">
        <v>8142</v>
      </c>
      <c r="I24" s="123" t="s">
        <v>8143</v>
      </c>
      <c r="J24" s="126" t="s">
        <v>8144</v>
      </c>
    </row>
    <row r="25" spans="1:10" ht="79.25" customHeight="1" x14ac:dyDescent="0.35">
      <c r="A25" s="125" t="s">
        <v>7571</v>
      </c>
      <c r="B25" s="123" t="s">
        <v>7572</v>
      </c>
      <c r="C25" s="123" t="s">
        <v>8145</v>
      </c>
      <c r="D25" s="123" t="s">
        <v>7705</v>
      </c>
      <c r="E25" s="123" t="s">
        <v>8146</v>
      </c>
      <c r="F25" s="123"/>
      <c r="G25" s="123"/>
      <c r="H25" s="123" t="s">
        <v>8147</v>
      </c>
      <c r="I25" s="123" t="s">
        <v>8148</v>
      </c>
      <c r="J25" s="123" t="s">
        <v>8149</v>
      </c>
    </row>
    <row r="26" spans="1:10" ht="105.65" customHeight="1" x14ac:dyDescent="0.35">
      <c r="A26" s="125" t="s">
        <v>7571</v>
      </c>
      <c r="B26" s="123" t="s">
        <v>7572</v>
      </c>
      <c r="C26" s="123" t="s">
        <v>8145</v>
      </c>
      <c r="D26" s="123" t="s">
        <v>7616</v>
      </c>
      <c r="E26" s="123" t="s">
        <v>8150</v>
      </c>
      <c r="F26" s="123"/>
      <c r="G26" s="123"/>
      <c r="H26" s="123" t="s">
        <v>8151</v>
      </c>
      <c r="I26" s="123"/>
      <c r="J26" s="123" t="s">
        <v>8152</v>
      </c>
    </row>
    <row r="27" spans="1:10" ht="79.25" customHeight="1" x14ac:dyDescent="0.35">
      <c r="A27" s="125" t="s">
        <v>7571</v>
      </c>
      <c r="B27" s="123" t="s">
        <v>7572</v>
      </c>
      <c r="C27" s="123" t="s">
        <v>8153</v>
      </c>
      <c r="D27" s="123" t="s">
        <v>7706</v>
      </c>
      <c r="E27" s="123" t="s">
        <v>8154</v>
      </c>
      <c r="F27" s="123" t="s">
        <v>8155</v>
      </c>
      <c r="G27" s="123"/>
      <c r="H27" s="123" t="s">
        <v>8156</v>
      </c>
      <c r="I27" s="123"/>
      <c r="J27" s="123" t="s">
        <v>8157</v>
      </c>
    </row>
    <row r="28" spans="1:10" ht="66" customHeight="1" x14ac:dyDescent="0.35">
      <c r="A28" s="125" t="s">
        <v>7571</v>
      </c>
      <c r="B28" s="123" t="s">
        <v>7572</v>
      </c>
      <c r="C28" s="123" t="s">
        <v>8153</v>
      </c>
      <c r="D28" s="123" t="s">
        <v>7622</v>
      </c>
      <c r="E28" s="123" t="s">
        <v>8158</v>
      </c>
      <c r="F28" s="123" t="s">
        <v>8159</v>
      </c>
      <c r="G28" s="123"/>
      <c r="H28" s="123" t="s">
        <v>8160</v>
      </c>
      <c r="I28" s="123"/>
      <c r="J28" s="123" t="s">
        <v>8161</v>
      </c>
    </row>
    <row r="29" spans="1:10" ht="39.65" customHeight="1" x14ac:dyDescent="0.35">
      <c r="A29" s="125" t="s">
        <v>7571</v>
      </c>
      <c r="B29" s="123" t="s">
        <v>7572</v>
      </c>
      <c r="C29" s="123" t="s">
        <v>7627</v>
      </c>
      <c r="D29" s="123" t="s">
        <v>8162</v>
      </c>
      <c r="E29" s="123" t="s">
        <v>8163</v>
      </c>
      <c r="F29" s="123"/>
      <c r="G29" s="123"/>
      <c r="H29" s="123" t="s">
        <v>8164</v>
      </c>
      <c r="I29" s="123" t="s">
        <v>8165</v>
      </c>
      <c r="J29" s="123" t="s">
        <v>8166</v>
      </c>
    </row>
    <row r="30" spans="1:10" ht="26.4" customHeight="1" x14ac:dyDescent="0.35">
      <c r="A30" s="125" t="s">
        <v>7571</v>
      </c>
      <c r="B30" s="123" t="s">
        <v>7572</v>
      </c>
      <c r="C30" s="123" t="s">
        <v>7627</v>
      </c>
      <c r="D30" s="123" t="s">
        <v>8167</v>
      </c>
      <c r="E30" s="123" t="s">
        <v>8168</v>
      </c>
      <c r="F30" s="123"/>
      <c r="G30" s="123"/>
      <c r="H30" s="123" t="s">
        <v>8169</v>
      </c>
      <c r="I30" s="123"/>
      <c r="J30" s="123"/>
    </row>
    <row r="31" spans="1:10" ht="66" customHeight="1" x14ac:dyDescent="0.35">
      <c r="A31" s="125" t="s">
        <v>7571</v>
      </c>
      <c r="B31" s="123" t="s">
        <v>7572</v>
      </c>
      <c r="C31" s="123" t="s">
        <v>7632</v>
      </c>
      <c r="D31" s="123" t="s">
        <v>8170</v>
      </c>
      <c r="E31" s="123" t="s">
        <v>8171</v>
      </c>
      <c r="F31" s="123"/>
      <c r="G31" s="123"/>
      <c r="H31" s="123" t="s">
        <v>8172</v>
      </c>
      <c r="I31" s="123"/>
      <c r="J31" s="123" t="s">
        <v>8173</v>
      </c>
    </row>
    <row r="32" spans="1:10" ht="105.65" customHeight="1" x14ac:dyDescent="0.35">
      <c r="A32" s="125" t="s">
        <v>7571</v>
      </c>
      <c r="B32" s="123" t="s">
        <v>7572</v>
      </c>
      <c r="C32" s="123" t="s">
        <v>7632</v>
      </c>
      <c r="D32" s="123" t="s">
        <v>8174</v>
      </c>
      <c r="E32" s="123" t="s">
        <v>8150</v>
      </c>
      <c r="F32" s="123"/>
      <c r="G32" s="123"/>
      <c r="H32" s="123" t="s">
        <v>8151</v>
      </c>
      <c r="I32" s="123"/>
      <c r="J32" s="123" t="s">
        <v>8152</v>
      </c>
    </row>
    <row r="33" spans="1:10" ht="52.75" customHeight="1" x14ac:dyDescent="0.35">
      <c r="A33" s="125" t="s">
        <v>7571</v>
      </c>
      <c r="B33" s="123" t="s">
        <v>7572</v>
      </c>
      <c r="C33" s="123" t="s">
        <v>7632</v>
      </c>
      <c r="D33" s="123" t="s">
        <v>7709</v>
      </c>
      <c r="E33" s="123" t="s">
        <v>8175</v>
      </c>
      <c r="F33" s="123"/>
      <c r="G33" s="123"/>
      <c r="H33" s="123" t="s">
        <v>8176</v>
      </c>
      <c r="I33" s="123"/>
      <c r="J33" s="123" t="s">
        <v>8177</v>
      </c>
    </row>
    <row r="34" spans="1:10" ht="52.75" customHeight="1" x14ac:dyDescent="0.35">
      <c r="A34" s="125" t="s">
        <v>7571</v>
      </c>
      <c r="B34" s="123" t="s">
        <v>7572</v>
      </c>
      <c r="C34" s="123" t="s">
        <v>7632</v>
      </c>
      <c r="D34" s="123" t="s">
        <v>8178</v>
      </c>
      <c r="E34" s="123" t="s">
        <v>8179</v>
      </c>
      <c r="F34" s="123" t="s">
        <v>8180</v>
      </c>
      <c r="G34" s="123"/>
      <c r="H34" s="123" t="s">
        <v>8181</v>
      </c>
      <c r="I34" s="123"/>
      <c r="J34" s="123" t="s">
        <v>8182</v>
      </c>
    </row>
    <row r="35" spans="1:10" ht="52.75" customHeight="1" x14ac:dyDescent="0.35">
      <c r="A35" s="125" t="s">
        <v>7571</v>
      </c>
      <c r="B35" s="123" t="s">
        <v>7573</v>
      </c>
      <c r="C35" s="123" t="s">
        <v>7634</v>
      </c>
      <c r="D35" s="123" t="s">
        <v>8183</v>
      </c>
      <c r="E35" s="123" t="s">
        <v>8184</v>
      </c>
      <c r="F35" s="123" t="s">
        <v>8185</v>
      </c>
      <c r="G35" s="123"/>
      <c r="H35" s="123" t="s">
        <v>8186</v>
      </c>
      <c r="I35" s="123"/>
      <c r="J35" s="123" t="s">
        <v>8187</v>
      </c>
    </row>
    <row r="36" spans="1:10" ht="92.4" customHeight="1" x14ac:dyDescent="0.35">
      <c r="A36" s="125" t="s">
        <v>7571</v>
      </c>
      <c r="B36" s="123" t="s">
        <v>7573</v>
      </c>
      <c r="C36" s="123" t="s">
        <v>7639</v>
      </c>
      <c r="D36" s="123" t="s">
        <v>1217</v>
      </c>
      <c r="E36" s="123" t="s">
        <v>8188</v>
      </c>
      <c r="F36" s="123"/>
      <c r="G36" s="123"/>
      <c r="H36" s="123" t="s">
        <v>8187</v>
      </c>
      <c r="I36" s="123" t="s">
        <v>8189</v>
      </c>
      <c r="J36" s="123" t="s">
        <v>8190</v>
      </c>
    </row>
    <row r="37" spans="1:10" ht="79.25" customHeight="1" x14ac:dyDescent="0.35">
      <c r="A37" s="125" t="s">
        <v>7571</v>
      </c>
      <c r="B37" s="123" t="s">
        <v>7573</v>
      </c>
      <c r="C37" s="123" t="s">
        <v>7639</v>
      </c>
      <c r="D37" s="123" t="s">
        <v>1229</v>
      </c>
      <c r="E37" s="123" t="s">
        <v>8191</v>
      </c>
      <c r="F37" s="123"/>
      <c r="G37" s="123"/>
      <c r="H37" s="123" t="s">
        <v>8187</v>
      </c>
      <c r="I37" s="123" t="s">
        <v>8189</v>
      </c>
      <c r="J37" s="123" t="s">
        <v>8190</v>
      </c>
    </row>
    <row r="38" spans="1:10" ht="52.75" customHeight="1" x14ac:dyDescent="0.35">
      <c r="A38" s="125" t="s">
        <v>7571</v>
      </c>
      <c r="B38" s="123" t="s">
        <v>7573</v>
      </c>
      <c r="C38" s="123" t="s">
        <v>7639</v>
      </c>
      <c r="D38" s="123" t="s">
        <v>1219</v>
      </c>
      <c r="E38" s="123" t="s">
        <v>8192</v>
      </c>
      <c r="F38" s="123"/>
      <c r="G38" s="123"/>
      <c r="H38" s="123" t="s">
        <v>8187</v>
      </c>
      <c r="I38" s="123" t="s">
        <v>8189</v>
      </c>
      <c r="J38" s="123" t="s">
        <v>8190</v>
      </c>
    </row>
    <row r="39" spans="1:10" ht="66" customHeight="1" x14ac:dyDescent="0.35">
      <c r="A39" s="125" t="s">
        <v>7571</v>
      </c>
      <c r="B39" s="123" t="s">
        <v>7573</v>
      </c>
      <c r="C39" s="123" t="s">
        <v>7639</v>
      </c>
      <c r="D39" s="123" t="s">
        <v>1231</v>
      </c>
      <c r="E39" s="123" t="s">
        <v>8193</v>
      </c>
      <c r="F39" s="123"/>
      <c r="G39" s="123"/>
      <c r="H39" s="123" t="s">
        <v>8187</v>
      </c>
      <c r="I39" s="123" t="s">
        <v>8189</v>
      </c>
      <c r="J39" s="123" t="s">
        <v>8190</v>
      </c>
    </row>
    <row r="40" spans="1:10" ht="52.75" customHeight="1" x14ac:dyDescent="0.35">
      <c r="A40" s="125" t="s">
        <v>7571</v>
      </c>
      <c r="B40" s="123" t="s">
        <v>7573</v>
      </c>
      <c r="C40" s="123" t="s">
        <v>7639</v>
      </c>
      <c r="D40" s="123" t="s">
        <v>1214</v>
      </c>
      <c r="E40" s="123" t="s">
        <v>8194</v>
      </c>
      <c r="F40" s="123"/>
      <c r="G40" s="123"/>
      <c r="H40" s="123" t="s">
        <v>8187</v>
      </c>
      <c r="I40" s="123" t="s">
        <v>8189</v>
      </c>
      <c r="J40" s="123" t="s">
        <v>8190</v>
      </c>
    </row>
    <row r="41" spans="1:10" ht="79.25" customHeight="1" x14ac:dyDescent="0.35">
      <c r="A41" s="125" t="s">
        <v>7571</v>
      </c>
      <c r="B41" s="123" t="s">
        <v>7573</v>
      </c>
      <c r="C41" s="123" t="s">
        <v>7639</v>
      </c>
      <c r="D41" s="123" t="s">
        <v>1227</v>
      </c>
      <c r="E41" s="123" t="s">
        <v>8195</v>
      </c>
      <c r="F41" s="123"/>
      <c r="G41" s="123"/>
      <c r="H41" s="123" t="s">
        <v>8187</v>
      </c>
      <c r="I41" s="123" t="s">
        <v>8189</v>
      </c>
      <c r="J41" s="123" t="s">
        <v>8190</v>
      </c>
    </row>
    <row r="42" spans="1:10" ht="52.75" customHeight="1" x14ac:dyDescent="0.35">
      <c r="A42" s="125" t="s">
        <v>7571</v>
      </c>
      <c r="B42" s="123" t="s">
        <v>7573</v>
      </c>
      <c r="C42" s="123" t="s">
        <v>7639</v>
      </c>
      <c r="D42" s="123" t="s">
        <v>1221</v>
      </c>
      <c r="E42" s="123" t="s">
        <v>8196</v>
      </c>
      <c r="F42" s="123"/>
      <c r="G42" s="123"/>
      <c r="H42" s="123" t="s">
        <v>8187</v>
      </c>
      <c r="I42" s="123" t="s">
        <v>8189</v>
      </c>
      <c r="J42" s="123" t="s">
        <v>8190</v>
      </c>
    </row>
    <row r="43" spans="1:10" ht="39.65" customHeight="1" x14ac:dyDescent="0.35">
      <c r="A43" s="125" t="s">
        <v>7571</v>
      </c>
      <c r="B43" s="123" t="s">
        <v>7573</v>
      </c>
      <c r="C43" s="123" t="s">
        <v>7639</v>
      </c>
      <c r="D43" s="123" t="s">
        <v>7637</v>
      </c>
      <c r="E43" s="123" t="s">
        <v>8197</v>
      </c>
      <c r="F43" s="123"/>
      <c r="G43" s="123"/>
      <c r="H43" s="123" t="s">
        <v>8187</v>
      </c>
      <c r="I43" s="123" t="s">
        <v>8189</v>
      </c>
      <c r="J43" s="123" t="s">
        <v>8190</v>
      </c>
    </row>
    <row r="44" spans="1:10" ht="79.25" customHeight="1" x14ac:dyDescent="0.35">
      <c r="A44" s="125" t="s">
        <v>7571</v>
      </c>
      <c r="B44" s="123" t="s">
        <v>7573</v>
      </c>
      <c r="C44" s="123" t="s">
        <v>7639</v>
      </c>
      <c r="D44" s="123" t="s">
        <v>1223</v>
      </c>
      <c r="E44" s="123" t="s">
        <v>8198</v>
      </c>
      <c r="F44" s="123"/>
      <c r="G44" s="123"/>
      <c r="H44" s="123" t="s">
        <v>8187</v>
      </c>
      <c r="I44" s="123" t="s">
        <v>8189</v>
      </c>
      <c r="J44" s="123" t="s">
        <v>8190</v>
      </c>
    </row>
  </sheetData>
  <mergeCells count="1">
    <mergeCell ref="A1:J1"/>
  </mergeCells>
  <hyperlinks>
    <hyperlink ref="J24" r:id="rId1" xr:uid="{00000000-0004-0000-0F00-000000000000}"/>
  </hyperlink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00"/>
  </sheetPr>
  <dimension ref="A1:CD345"/>
  <sheetViews>
    <sheetView workbookViewId="0">
      <pane xSplit="3" topLeftCell="D1" activePane="topRight" state="frozen"/>
      <selection pane="topRight"/>
    </sheetView>
  </sheetViews>
  <sheetFormatPr defaultRowHeight="14.5" x14ac:dyDescent="0.35"/>
  <cols>
    <col min="1" max="1" width="25" hidden="1" customWidth="1"/>
    <col min="2" max="2" width="40" hidden="1" customWidth="1"/>
    <col min="3" max="3" width="10" customWidth="1"/>
    <col min="4" max="4" width="12" customWidth="1"/>
    <col min="5" max="82" width="10" customWidth="1"/>
  </cols>
  <sheetData>
    <row r="1" spans="1:82" x14ac:dyDescent="0.35">
      <c r="A1" s="265"/>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row>
    <row r="2" spans="1:82" x14ac:dyDescent="0.35">
      <c r="A2" s="266" t="s">
        <v>2</v>
      </c>
      <c r="B2" s="266" t="s">
        <v>0</v>
      </c>
      <c r="C2" s="266" t="s">
        <v>1</v>
      </c>
      <c r="D2" s="266" t="s">
        <v>8199</v>
      </c>
      <c r="E2" s="267">
        <v>43466</v>
      </c>
      <c r="F2" s="267">
        <v>43497</v>
      </c>
      <c r="G2" s="267">
        <v>43525</v>
      </c>
      <c r="H2" s="267">
        <v>43556</v>
      </c>
      <c r="I2" s="267">
        <v>43586</v>
      </c>
      <c r="J2" s="267">
        <v>43617</v>
      </c>
      <c r="K2" s="267">
        <v>43647</v>
      </c>
      <c r="L2" s="267">
        <v>43678</v>
      </c>
      <c r="M2" s="267">
        <v>43709</v>
      </c>
      <c r="N2" s="267">
        <v>43739</v>
      </c>
      <c r="O2" s="267">
        <v>43770</v>
      </c>
      <c r="P2" s="267">
        <v>43800</v>
      </c>
      <c r="Q2" s="267">
        <v>43831</v>
      </c>
      <c r="R2" s="267">
        <v>43862</v>
      </c>
      <c r="S2" s="267">
        <v>43891</v>
      </c>
      <c r="T2" s="267">
        <v>43922</v>
      </c>
      <c r="U2" s="267">
        <v>43952</v>
      </c>
      <c r="V2" s="267">
        <v>43983</v>
      </c>
      <c r="W2" s="267">
        <v>44013</v>
      </c>
      <c r="X2" s="267">
        <v>44044</v>
      </c>
      <c r="Y2" s="267">
        <v>44075</v>
      </c>
      <c r="Z2" s="267">
        <v>44105</v>
      </c>
      <c r="AA2" s="267">
        <v>44136</v>
      </c>
      <c r="AB2" s="267">
        <v>44166</v>
      </c>
      <c r="AC2" s="267">
        <v>44197</v>
      </c>
      <c r="AD2" s="267">
        <v>44228</v>
      </c>
      <c r="AE2" s="267">
        <v>44256</v>
      </c>
      <c r="AF2" s="267">
        <v>44287</v>
      </c>
      <c r="AG2" s="267">
        <v>44317</v>
      </c>
      <c r="AH2" s="267">
        <v>44348</v>
      </c>
      <c r="AI2" s="267">
        <v>44378</v>
      </c>
      <c r="AJ2" s="267">
        <v>44409</v>
      </c>
      <c r="AK2" s="267">
        <v>44440</v>
      </c>
      <c r="AL2" s="267">
        <v>44470</v>
      </c>
      <c r="AM2" s="267">
        <v>44501</v>
      </c>
      <c r="AN2" s="267">
        <v>44531</v>
      </c>
      <c r="AO2" s="267">
        <v>44562</v>
      </c>
      <c r="AP2" s="267">
        <v>44593</v>
      </c>
      <c r="AQ2" s="267">
        <v>44621</v>
      </c>
      <c r="AR2" s="267">
        <v>44652</v>
      </c>
      <c r="AS2" s="267">
        <v>44682</v>
      </c>
      <c r="AT2" s="267">
        <v>44713</v>
      </c>
      <c r="AU2" s="267">
        <v>44743</v>
      </c>
      <c r="AV2" s="267">
        <v>44774</v>
      </c>
      <c r="AW2" s="267">
        <v>44805</v>
      </c>
      <c r="AX2" s="267">
        <v>44835</v>
      </c>
      <c r="AY2" s="267">
        <v>44866</v>
      </c>
      <c r="AZ2" s="267">
        <v>44896</v>
      </c>
      <c r="BA2" s="267">
        <v>44927</v>
      </c>
      <c r="BB2" s="267">
        <v>44958</v>
      </c>
      <c r="BC2" s="267">
        <v>44986</v>
      </c>
      <c r="BD2" s="267">
        <v>45017</v>
      </c>
      <c r="BE2" s="267">
        <v>45047</v>
      </c>
      <c r="BF2" s="267">
        <v>45078</v>
      </c>
      <c r="BG2" s="267">
        <v>45108</v>
      </c>
      <c r="BH2" s="267">
        <v>45139</v>
      </c>
      <c r="BI2" s="267">
        <v>45170</v>
      </c>
      <c r="BJ2" s="267">
        <v>45200</v>
      </c>
      <c r="BK2" s="267">
        <v>45231</v>
      </c>
      <c r="BL2" s="267">
        <v>45261</v>
      </c>
      <c r="BM2" s="267">
        <v>45292</v>
      </c>
      <c r="BN2" s="267">
        <v>45323</v>
      </c>
      <c r="BO2" s="267">
        <v>45352</v>
      </c>
      <c r="BP2" s="267">
        <v>45383</v>
      </c>
      <c r="BQ2" s="267">
        <v>45413</v>
      </c>
      <c r="BR2" s="267">
        <v>45444</v>
      </c>
      <c r="BS2" s="267">
        <v>45474</v>
      </c>
      <c r="BT2" s="267">
        <v>45505</v>
      </c>
      <c r="BU2" s="267">
        <v>45536</v>
      </c>
      <c r="BV2" s="267">
        <v>45566</v>
      </c>
      <c r="BW2" s="267">
        <v>45597</v>
      </c>
      <c r="BX2" s="267">
        <v>45627</v>
      </c>
      <c r="BY2" s="267">
        <v>45658</v>
      </c>
      <c r="BZ2" s="267">
        <v>45689</v>
      </c>
      <c r="CA2" s="267">
        <v>45717</v>
      </c>
      <c r="CB2" s="267">
        <v>45748</v>
      </c>
      <c r="CC2" s="267">
        <v>45778</v>
      </c>
      <c r="CD2" s="267">
        <v>45809</v>
      </c>
    </row>
    <row r="3" spans="1:82" x14ac:dyDescent="0.35">
      <c r="A3" t="s">
        <v>694</v>
      </c>
      <c r="B3" t="s">
        <v>692</v>
      </c>
      <c r="C3" t="s">
        <v>693</v>
      </c>
      <c r="D3" s="268" t="str">
        <f t="shared" ref="D3:D66" si="0">IF(CD3="-","-",IFERROR(IF(ROUND(AVERAGE(CB3:CD3),1)=ROUND(AVERAGE(BY3:CA3),1),"Stable",IF(ROUND(AVERAGE(CB3:CD3),1)&lt;ROUND(AVERAGE(BY3:CA3),1),"Decreasing",IF(ROUND(AVERAGE(CB3:CD3),1)&gt;ROUND(AVERAGE(BY3:CA3),1),"Increasing"))),"-"))</f>
        <v>Stable</v>
      </c>
      <c r="E3" s="268">
        <v>4.4000000000000004</v>
      </c>
      <c r="F3" s="268">
        <v>4.4000000000000004</v>
      </c>
      <c r="G3" s="268">
        <v>4.4000000000000004</v>
      </c>
      <c r="H3" s="268">
        <v>4.5</v>
      </c>
      <c r="I3" s="268">
        <v>4.5</v>
      </c>
      <c r="J3" s="268">
        <v>4.5</v>
      </c>
      <c r="K3" s="268">
        <v>4.5</v>
      </c>
      <c r="L3" s="268">
        <v>4.5</v>
      </c>
      <c r="M3" s="268">
        <v>4.5</v>
      </c>
      <c r="N3" s="268">
        <v>4.4000000000000004</v>
      </c>
      <c r="O3" s="268">
        <v>4.4000000000000004</v>
      </c>
      <c r="P3" s="268">
        <v>4.4000000000000004</v>
      </c>
      <c r="Q3" s="268">
        <v>4.4000000000000004</v>
      </c>
      <c r="R3" s="268">
        <v>4.4000000000000004</v>
      </c>
      <c r="S3" s="268">
        <v>4.5</v>
      </c>
      <c r="T3" s="268">
        <v>4.5</v>
      </c>
      <c r="U3" s="268">
        <v>4.5</v>
      </c>
      <c r="V3" s="268">
        <v>4.5</v>
      </c>
      <c r="W3" s="268">
        <v>4.5</v>
      </c>
      <c r="X3" s="268">
        <v>4.5</v>
      </c>
      <c r="Y3" s="268">
        <v>4.5999999999999996</v>
      </c>
      <c r="Z3" s="268">
        <v>4.5999999999999996</v>
      </c>
      <c r="AA3" s="268">
        <v>4.5999999999999996</v>
      </c>
      <c r="AB3" s="268">
        <v>4.5999999999999996</v>
      </c>
      <c r="AC3" s="268">
        <v>4.5999999999999996</v>
      </c>
      <c r="AD3" s="268">
        <v>4.5999999999999996</v>
      </c>
      <c r="AE3" s="268">
        <v>4.5999999999999996</v>
      </c>
      <c r="AF3" s="268">
        <v>4.5999999999999996</v>
      </c>
      <c r="AG3" s="268">
        <v>4.5999999999999996</v>
      </c>
      <c r="AH3" s="268">
        <v>4.7</v>
      </c>
      <c r="AI3" s="268">
        <v>4.7</v>
      </c>
      <c r="AJ3" s="268">
        <v>4.7</v>
      </c>
      <c r="AK3" s="268">
        <v>4.7</v>
      </c>
      <c r="AL3" s="268">
        <v>4.7</v>
      </c>
      <c r="AM3" s="268">
        <v>4.7</v>
      </c>
      <c r="AN3" s="268">
        <v>4.7</v>
      </c>
      <c r="AO3" s="268">
        <v>4.5999999999999996</v>
      </c>
      <c r="AP3" s="268">
        <v>4.5999999999999996</v>
      </c>
      <c r="AQ3" s="268">
        <v>4.5999999999999996</v>
      </c>
      <c r="AR3" s="268">
        <v>4.5</v>
      </c>
      <c r="AS3" s="268">
        <v>4.4000000000000004</v>
      </c>
      <c r="AT3" s="268">
        <v>4.5</v>
      </c>
      <c r="AU3" s="268">
        <v>4.5</v>
      </c>
      <c r="AV3" s="268">
        <v>4.5</v>
      </c>
      <c r="AW3" s="268">
        <v>4.5</v>
      </c>
      <c r="AX3" s="268">
        <v>4.5</v>
      </c>
      <c r="AY3" s="268">
        <v>4.5</v>
      </c>
      <c r="AZ3" s="268">
        <v>4.5</v>
      </c>
      <c r="BA3" s="268">
        <v>4.5</v>
      </c>
      <c r="BB3" s="268">
        <v>4.5</v>
      </c>
      <c r="BC3" s="268">
        <v>4.5</v>
      </c>
      <c r="BD3" s="268">
        <v>4.4000000000000004</v>
      </c>
      <c r="BE3" s="268">
        <v>4.4000000000000004</v>
      </c>
      <c r="BF3" s="268">
        <v>4.5</v>
      </c>
      <c r="BG3" s="268">
        <v>4.5</v>
      </c>
      <c r="BH3" s="268">
        <v>4.5</v>
      </c>
      <c r="BI3" s="268">
        <v>4.5</v>
      </c>
      <c r="BJ3" s="268">
        <v>4.4000000000000004</v>
      </c>
      <c r="BK3" s="268">
        <v>4.4000000000000004</v>
      </c>
      <c r="BL3" s="268">
        <v>4.4000000000000004</v>
      </c>
      <c r="BM3" s="268">
        <v>4.4000000000000004</v>
      </c>
      <c r="BN3" s="268">
        <v>4.4000000000000004</v>
      </c>
      <c r="BO3" s="268">
        <v>4.4000000000000004</v>
      </c>
      <c r="BP3" s="268">
        <v>4.4000000000000004</v>
      </c>
      <c r="BQ3" s="268">
        <v>4.4000000000000004</v>
      </c>
      <c r="BR3" s="268">
        <v>4.4000000000000004</v>
      </c>
      <c r="BS3" s="268">
        <v>4.4000000000000004</v>
      </c>
      <c r="BT3" s="268">
        <v>4.4000000000000004</v>
      </c>
      <c r="BU3" s="268">
        <v>4.4000000000000004</v>
      </c>
      <c r="BV3" s="268">
        <v>4.4000000000000004</v>
      </c>
      <c r="BW3" s="268">
        <v>4.4000000000000004</v>
      </c>
      <c r="BX3" s="268">
        <v>4.4000000000000004</v>
      </c>
      <c r="BY3" s="268">
        <v>4.4000000000000004</v>
      </c>
      <c r="BZ3" s="268">
        <v>4.5</v>
      </c>
      <c r="CA3" s="268">
        <v>4.5</v>
      </c>
      <c r="CB3" s="268">
        <v>4.5</v>
      </c>
      <c r="CC3" s="268">
        <v>4.5</v>
      </c>
      <c r="CD3" s="268">
        <f>_xlfn.IFNA(VLOOKUP(C3,'INFORM Severity - hidden'!$C$5:$G$300,5,FALSE),"-")</f>
        <v>4.5</v>
      </c>
    </row>
    <row r="4" spans="1:82" x14ac:dyDescent="0.35">
      <c r="C4" t="s">
        <v>8200</v>
      </c>
      <c r="D4" s="268" t="str">
        <f t="shared" si="0"/>
        <v>-</v>
      </c>
      <c r="E4" s="268">
        <v>4.0999999999999996</v>
      </c>
      <c r="F4" s="268" t="s">
        <v>8201</v>
      </c>
      <c r="G4" s="268" t="s">
        <v>8201</v>
      </c>
      <c r="H4" s="268" t="s">
        <v>8201</v>
      </c>
      <c r="I4" s="268" t="s">
        <v>8201</v>
      </c>
      <c r="J4" s="268" t="s">
        <v>8201</v>
      </c>
      <c r="K4" s="268" t="s">
        <v>8201</v>
      </c>
      <c r="L4" s="268" t="s">
        <v>8201</v>
      </c>
      <c r="M4" s="268" t="s">
        <v>8201</v>
      </c>
      <c r="N4" s="268" t="s">
        <v>8201</v>
      </c>
      <c r="O4" s="268" t="s">
        <v>8201</v>
      </c>
      <c r="P4" s="268" t="s">
        <v>8201</v>
      </c>
      <c r="Q4" s="268" t="s">
        <v>8201</v>
      </c>
      <c r="R4" s="268" t="s">
        <v>8201</v>
      </c>
      <c r="S4" s="268" t="s">
        <v>8201</v>
      </c>
      <c r="T4" s="268" t="s">
        <v>8201</v>
      </c>
      <c r="U4" s="268" t="s">
        <v>8201</v>
      </c>
      <c r="V4" s="268" t="s">
        <v>8201</v>
      </c>
      <c r="W4" s="268" t="s">
        <v>8201</v>
      </c>
      <c r="X4" s="268" t="s">
        <v>8201</v>
      </c>
      <c r="Y4" s="268" t="s">
        <v>8201</v>
      </c>
      <c r="Z4" s="268" t="s">
        <v>8201</v>
      </c>
      <c r="AA4" s="268" t="s">
        <v>8201</v>
      </c>
      <c r="AB4" s="268" t="s">
        <v>8201</v>
      </c>
      <c r="AC4" s="268" t="s">
        <v>8201</v>
      </c>
      <c r="AD4" s="268" t="s">
        <v>8201</v>
      </c>
      <c r="AE4" s="268" t="s">
        <v>8201</v>
      </c>
      <c r="AF4" s="268" t="s">
        <v>8201</v>
      </c>
      <c r="AG4" s="268" t="s">
        <v>8201</v>
      </c>
      <c r="AH4" s="268" t="s">
        <v>8201</v>
      </c>
      <c r="AI4" s="268" t="s">
        <v>8201</v>
      </c>
      <c r="AJ4" s="268" t="s">
        <v>8201</v>
      </c>
      <c r="AK4" s="268" t="s">
        <v>8201</v>
      </c>
      <c r="AL4" s="268" t="s">
        <v>8201</v>
      </c>
      <c r="AM4" s="268" t="s">
        <v>8201</v>
      </c>
      <c r="AN4" s="268" t="s">
        <v>8201</v>
      </c>
      <c r="AO4" s="268" t="s">
        <v>8201</v>
      </c>
      <c r="AP4" s="268" t="s">
        <v>8201</v>
      </c>
      <c r="AQ4" s="268" t="s">
        <v>8201</v>
      </c>
      <c r="AR4" s="268" t="s">
        <v>8201</v>
      </c>
      <c r="AS4" s="268" t="s">
        <v>8201</v>
      </c>
      <c r="AT4" s="268" t="s">
        <v>8201</v>
      </c>
      <c r="AU4" s="268" t="s">
        <v>8201</v>
      </c>
      <c r="AV4" s="268" t="s">
        <v>8201</v>
      </c>
      <c r="AW4" s="268" t="s">
        <v>8201</v>
      </c>
      <c r="AX4" s="268" t="s">
        <v>8201</v>
      </c>
      <c r="AY4" s="268" t="s">
        <v>8201</v>
      </c>
      <c r="AZ4" s="268" t="s">
        <v>8201</v>
      </c>
      <c r="BA4" s="268" t="s">
        <v>8201</v>
      </c>
      <c r="BB4" s="268" t="s">
        <v>8201</v>
      </c>
      <c r="BC4" s="268" t="s">
        <v>8201</v>
      </c>
      <c r="BD4" s="268" t="s">
        <v>8201</v>
      </c>
      <c r="BE4" s="268" t="s">
        <v>8201</v>
      </c>
      <c r="BF4" s="268" t="s">
        <v>8201</v>
      </c>
      <c r="BG4" s="268" t="s">
        <v>8201</v>
      </c>
      <c r="BH4" s="268" t="s">
        <v>8201</v>
      </c>
      <c r="BI4" s="268" t="s">
        <v>8201</v>
      </c>
      <c r="BJ4" s="268" t="s">
        <v>8201</v>
      </c>
      <c r="BK4" s="268" t="s">
        <v>8201</v>
      </c>
      <c r="BL4" s="268" t="s">
        <v>8201</v>
      </c>
      <c r="BM4" s="268" t="s">
        <v>8201</v>
      </c>
      <c r="BN4" s="268" t="s">
        <v>8201</v>
      </c>
      <c r="BO4" s="268" t="s">
        <v>8201</v>
      </c>
      <c r="BP4" s="268" t="s">
        <v>8201</v>
      </c>
      <c r="BQ4" s="268" t="s">
        <v>8201</v>
      </c>
      <c r="BR4" s="268" t="s">
        <v>8201</v>
      </c>
      <c r="BS4" s="268" t="s">
        <v>8201</v>
      </c>
      <c r="BT4" s="268" t="s">
        <v>8201</v>
      </c>
      <c r="BU4" s="268" t="s">
        <v>8201</v>
      </c>
      <c r="BV4" s="268" t="s">
        <v>8201</v>
      </c>
      <c r="BW4" s="268" t="s">
        <v>8201</v>
      </c>
      <c r="BX4" s="268" t="s">
        <v>8201</v>
      </c>
      <c r="BY4" s="268" t="s">
        <v>8201</v>
      </c>
      <c r="BZ4" s="268" t="s">
        <v>8201</v>
      </c>
      <c r="CA4" s="268" t="s">
        <v>8201</v>
      </c>
      <c r="CB4" s="268" t="s">
        <v>8201</v>
      </c>
      <c r="CC4" s="268" t="s">
        <v>8201</v>
      </c>
      <c r="CD4" s="268" t="str">
        <f>_xlfn.IFNA(VLOOKUP(C4,'INFORM Severity - hidden'!$C$5:$G$300,5,FALSE),"-")</f>
        <v>-</v>
      </c>
    </row>
    <row r="5" spans="1:82" x14ac:dyDescent="0.35">
      <c r="C5" t="s">
        <v>8202</v>
      </c>
      <c r="D5" s="268" t="str">
        <f t="shared" si="0"/>
        <v>-</v>
      </c>
      <c r="E5" s="268">
        <v>3.9</v>
      </c>
      <c r="F5" s="268" t="s">
        <v>8201</v>
      </c>
      <c r="G5" s="268" t="s">
        <v>8201</v>
      </c>
      <c r="H5" s="268" t="s">
        <v>8201</v>
      </c>
      <c r="I5" s="268" t="s">
        <v>8201</v>
      </c>
      <c r="J5" s="268" t="s">
        <v>8201</v>
      </c>
      <c r="K5" s="268" t="s">
        <v>8201</v>
      </c>
      <c r="L5" s="268" t="s">
        <v>8201</v>
      </c>
      <c r="M5" s="268" t="s">
        <v>8201</v>
      </c>
      <c r="N5" s="268" t="s">
        <v>8201</v>
      </c>
      <c r="O5" s="268" t="s">
        <v>8201</v>
      </c>
      <c r="P5" s="268" t="s">
        <v>8201</v>
      </c>
      <c r="Q5" s="268" t="s">
        <v>8201</v>
      </c>
      <c r="R5" s="268" t="s">
        <v>8201</v>
      </c>
      <c r="S5" s="268" t="s">
        <v>8201</v>
      </c>
      <c r="T5" s="268" t="s">
        <v>8201</v>
      </c>
      <c r="U5" s="268" t="s">
        <v>8201</v>
      </c>
      <c r="V5" s="268" t="s">
        <v>8201</v>
      </c>
      <c r="W5" s="268" t="s">
        <v>8201</v>
      </c>
      <c r="X5" s="268" t="s">
        <v>8201</v>
      </c>
      <c r="Y5" s="268" t="s">
        <v>8201</v>
      </c>
      <c r="Z5" s="268" t="s">
        <v>8201</v>
      </c>
      <c r="AA5" s="268" t="s">
        <v>8201</v>
      </c>
      <c r="AB5" s="268" t="s">
        <v>8201</v>
      </c>
      <c r="AC5" s="268" t="s">
        <v>8201</v>
      </c>
      <c r="AD5" s="268" t="s">
        <v>8201</v>
      </c>
      <c r="AE5" s="268" t="s">
        <v>8201</v>
      </c>
      <c r="AF5" s="268" t="s">
        <v>8201</v>
      </c>
      <c r="AG5" s="268" t="s">
        <v>8201</v>
      </c>
      <c r="AH5" s="268" t="s">
        <v>8201</v>
      </c>
      <c r="AI5" s="268" t="s">
        <v>8201</v>
      </c>
      <c r="AJ5" s="268" t="s">
        <v>8201</v>
      </c>
      <c r="AK5" s="268" t="s">
        <v>8201</v>
      </c>
      <c r="AL5" s="268" t="s">
        <v>8201</v>
      </c>
      <c r="AM5" s="268" t="s">
        <v>8201</v>
      </c>
      <c r="AN5" s="268" t="s">
        <v>8201</v>
      </c>
      <c r="AO5" s="268" t="s">
        <v>8201</v>
      </c>
      <c r="AP5" s="268" t="s">
        <v>8201</v>
      </c>
      <c r="AQ5" s="268" t="s">
        <v>8201</v>
      </c>
      <c r="AR5" s="268" t="s">
        <v>8201</v>
      </c>
      <c r="AS5" s="268" t="s">
        <v>8201</v>
      </c>
      <c r="AT5" s="268" t="s">
        <v>8201</v>
      </c>
      <c r="AU5" s="268" t="s">
        <v>8201</v>
      </c>
      <c r="AV5" s="268" t="s">
        <v>8201</v>
      </c>
      <c r="AW5" s="268" t="s">
        <v>8201</v>
      </c>
      <c r="AX5" s="268" t="s">
        <v>8201</v>
      </c>
      <c r="AY5" s="268" t="s">
        <v>8201</v>
      </c>
      <c r="AZ5" s="268" t="s">
        <v>8201</v>
      </c>
      <c r="BA5" s="268" t="s">
        <v>8201</v>
      </c>
      <c r="BB5" s="268" t="s">
        <v>8201</v>
      </c>
      <c r="BC5" s="268" t="s">
        <v>8201</v>
      </c>
      <c r="BD5" s="268" t="s">
        <v>8201</v>
      </c>
      <c r="BE5" s="268" t="s">
        <v>8201</v>
      </c>
      <c r="BF5" s="268" t="s">
        <v>8201</v>
      </c>
      <c r="BG5" s="268" t="s">
        <v>8201</v>
      </c>
      <c r="BH5" s="268" t="s">
        <v>8201</v>
      </c>
      <c r="BI5" s="268" t="s">
        <v>8201</v>
      </c>
      <c r="BJ5" s="268" t="s">
        <v>8201</v>
      </c>
      <c r="BK5" s="268" t="s">
        <v>8201</v>
      </c>
      <c r="BL5" s="268" t="s">
        <v>8201</v>
      </c>
      <c r="BM5" s="268" t="s">
        <v>8201</v>
      </c>
      <c r="BN5" s="268" t="s">
        <v>8201</v>
      </c>
      <c r="BO5" s="268" t="s">
        <v>8201</v>
      </c>
      <c r="BP5" s="268" t="s">
        <v>8201</v>
      </c>
      <c r="BQ5" s="268" t="s">
        <v>8201</v>
      </c>
      <c r="BR5" s="268" t="s">
        <v>8201</v>
      </c>
      <c r="BS5" s="268" t="s">
        <v>8201</v>
      </c>
      <c r="BT5" s="268" t="s">
        <v>8201</v>
      </c>
      <c r="BU5" s="268" t="s">
        <v>8201</v>
      </c>
      <c r="BV5" s="268" t="s">
        <v>8201</v>
      </c>
      <c r="BW5" s="268" t="s">
        <v>8201</v>
      </c>
      <c r="BX5" s="268" t="s">
        <v>8201</v>
      </c>
      <c r="BY5" s="268" t="s">
        <v>8201</v>
      </c>
      <c r="BZ5" s="268" t="s">
        <v>8201</v>
      </c>
      <c r="CA5" s="268" t="s">
        <v>8201</v>
      </c>
      <c r="CB5" s="268" t="s">
        <v>8201</v>
      </c>
      <c r="CC5" s="268" t="s">
        <v>8201</v>
      </c>
      <c r="CD5" s="268" t="str">
        <f>_xlfn.IFNA(VLOOKUP(C5,'INFORM Severity - hidden'!$C$5:$G$300,5,FALSE),"-")</f>
        <v>-</v>
      </c>
    </row>
    <row r="6" spans="1:82" x14ac:dyDescent="0.35">
      <c r="C6" t="s">
        <v>8203</v>
      </c>
      <c r="D6" s="268" t="str">
        <f t="shared" si="0"/>
        <v>-</v>
      </c>
      <c r="E6" s="268" t="s">
        <v>8201</v>
      </c>
      <c r="F6" s="268" t="s">
        <v>8201</v>
      </c>
      <c r="G6" s="268">
        <v>2.1</v>
      </c>
      <c r="H6" s="268">
        <v>2.2000000000000002</v>
      </c>
      <c r="I6" s="268" t="s">
        <v>8201</v>
      </c>
      <c r="J6" s="268" t="s">
        <v>8201</v>
      </c>
      <c r="K6" s="268" t="s">
        <v>8201</v>
      </c>
      <c r="L6" s="268" t="s">
        <v>8201</v>
      </c>
      <c r="M6" s="268" t="s">
        <v>8201</v>
      </c>
      <c r="N6" s="268" t="s">
        <v>8201</v>
      </c>
      <c r="O6" s="268" t="s">
        <v>8201</v>
      </c>
      <c r="P6" s="268" t="s">
        <v>8201</v>
      </c>
      <c r="Q6" s="268" t="s">
        <v>8201</v>
      </c>
      <c r="R6" s="268" t="s">
        <v>8201</v>
      </c>
      <c r="S6" s="268" t="s">
        <v>8201</v>
      </c>
      <c r="T6" s="268" t="s">
        <v>8201</v>
      </c>
      <c r="U6" s="268" t="s">
        <v>8201</v>
      </c>
      <c r="V6" s="268" t="s">
        <v>8201</v>
      </c>
      <c r="W6" s="268" t="s">
        <v>8201</v>
      </c>
      <c r="X6" s="268" t="s">
        <v>8201</v>
      </c>
      <c r="Y6" s="268" t="s">
        <v>8201</v>
      </c>
      <c r="Z6" s="268" t="s">
        <v>8201</v>
      </c>
      <c r="AA6" s="268" t="s">
        <v>8201</v>
      </c>
      <c r="AB6" s="268" t="s">
        <v>8201</v>
      </c>
      <c r="AC6" s="268" t="s">
        <v>8201</v>
      </c>
      <c r="AD6" s="268" t="s">
        <v>8201</v>
      </c>
      <c r="AE6" s="268" t="s">
        <v>8201</v>
      </c>
      <c r="AF6" s="268" t="s">
        <v>8201</v>
      </c>
      <c r="AG6" s="268" t="s">
        <v>8201</v>
      </c>
      <c r="AH6" s="268" t="s">
        <v>8201</v>
      </c>
      <c r="AI6" s="268" t="s">
        <v>8201</v>
      </c>
      <c r="AJ6" s="268" t="s">
        <v>8201</v>
      </c>
      <c r="AK6" s="268" t="s">
        <v>8201</v>
      </c>
      <c r="AL6" s="268" t="s">
        <v>8201</v>
      </c>
      <c r="AM6" s="268" t="s">
        <v>8201</v>
      </c>
      <c r="AN6" s="268" t="s">
        <v>8201</v>
      </c>
      <c r="AO6" s="268" t="s">
        <v>8201</v>
      </c>
      <c r="AP6" s="268" t="s">
        <v>8201</v>
      </c>
      <c r="AQ6" s="268" t="s">
        <v>8201</v>
      </c>
      <c r="AR6" s="268" t="s">
        <v>8201</v>
      </c>
      <c r="AS6" s="268" t="s">
        <v>8201</v>
      </c>
      <c r="AT6" s="268" t="s">
        <v>8201</v>
      </c>
      <c r="AU6" s="268" t="s">
        <v>8201</v>
      </c>
      <c r="AV6" s="268" t="s">
        <v>8201</v>
      </c>
      <c r="AW6" s="268" t="s">
        <v>8201</v>
      </c>
      <c r="AX6" s="268" t="s">
        <v>8201</v>
      </c>
      <c r="AY6" s="268" t="s">
        <v>8201</v>
      </c>
      <c r="AZ6" s="268" t="s">
        <v>8201</v>
      </c>
      <c r="BA6" s="268" t="s">
        <v>8201</v>
      </c>
      <c r="BB6" s="268" t="s">
        <v>8201</v>
      </c>
      <c r="BC6" s="268" t="s">
        <v>8201</v>
      </c>
      <c r="BD6" s="268" t="s">
        <v>8201</v>
      </c>
      <c r="BE6" s="268" t="s">
        <v>8201</v>
      </c>
      <c r="BF6" s="268" t="s">
        <v>8201</v>
      </c>
      <c r="BG6" s="268" t="s">
        <v>8201</v>
      </c>
      <c r="BH6" s="268" t="s">
        <v>8201</v>
      </c>
      <c r="BI6" s="268" t="s">
        <v>8201</v>
      </c>
      <c r="BJ6" s="268" t="s">
        <v>8201</v>
      </c>
      <c r="BK6" s="268" t="s">
        <v>8201</v>
      </c>
      <c r="BL6" s="268" t="s">
        <v>8201</v>
      </c>
      <c r="BM6" s="268" t="s">
        <v>8201</v>
      </c>
      <c r="BN6" s="268" t="s">
        <v>8201</v>
      </c>
      <c r="BO6" s="268" t="s">
        <v>8201</v>
      </c>
      <c r="BP6" s="268" t="s">
        <v>8201</v>
      </c>
      <c r="BQ6" s="268" t="s">
        <v>8201</v>
      </c>
      <c r="BR6" s="268" t="s">
        <v>8201</v>
      </c>
      <c r="BS6" s="268" t="s">
        <v>8201</v>
      </c>
      <c r="BT6" s="268" t="s">
        <v>8201</v>
      </c>
      <c r="BU6" s="268" t="s">
        <v>8201</v>
      </c>
      <c r="BV6" s="268" t="s">
        <v>8201</v>
      </c>
      <c r="BW6" s="268" t="s">
        <v>8201</v>
      </c>
      <c r="BX6" s="268" t="s">
        <v>8201</v>
      </c>
      <c r="BY6" s="268" t="s">
        <v>8201</v>
      </c>
      <c r="BZ6" s="268" t="s">
        <v>8201</v>
      </c>
      <c r="CA6" s="268" t="s">
        <v>8201</v>
      </c>
      <c r="CB6" s="268" t="s">
        <v>8201</v>
      </c>
      <c r="CC6" s="268" t="s">
        <v>8201</v>
      </c>
      <c r="CD6" s="268" t="str">
        <f>_xlfn.IFNA(VLOOKUP(C6,'INFORM Severity - hidden'!$C$5:$G$300,5,FALSE),"-")</f>
        <v>-</v>
      </c>
    </row>
    <row r="7" spans="1:82" x14ac:dyDescent="0.35">
      <c r="C7" t="s">
        <v>8204</v>
      </c>
      <c r="D7" s="268" t="str">
        <f t="shared" si="0"/>
        <v>-</v>
      </c>
      <c r="E7" s="268" t="s">
        <v>8201</v>
      </c>
      <c r="F7" s="268" t="s">
        <v>8201</v>
      </c>
      <c r="G7" s="268" t="s">
        <v>8201</v>
      </c>
      <c r="H7" s="268" t="s">
        <v>8201</v>
      </c>
      <c r="I7" s="268" t="s">
        <v>8201</v>
      </c>
      <c r="J7" s="268" t="s">
        <v>8201</v>
      </c>
      <c r="K7" s="268" t="s">
        <v>8201</v>
      </c>
      <c r="L7" s="268" t="s">
        <v>8201</v>
      </c>
      <c r="M7" s="268" t="s">
        <v>8201</v>
      </c>
      <c r="N7" s="268" t="s">
        <v>8201</v>
      </c>
      <c r="O7" s="268" t="s">
        <v>8201</v>
      </c>
      <c r="P7" s="268" t="s">
        <v>8201</v>
      </c>
      <c r="Q7" s="268" t="s">
        <v>8201</v>
      </c>
      <c r="R7" s="268" t="s">
        <v>8201</v>
      </c>
      <c r="S7" s="268" t="s">
        <v>8201</v>
      </c>
      <c r="T7" s="268" t="s">
        <v>8201</v>
      </c>
      <c r="U7" s="268" t="s">
        <v>8201</v>
      </c>
      <c r="V7" s="268" t="s">
        <v>8201</v>
      </c>
      <c r="W7" s="268" t="s">
        <v>8201</v>
      </c>
      <c r="X7" s="268" t="s">
        <v>8201</v>
      </c>
      <c r="Y7" s="268" t="s">
        <v>8201</v>
      </c>
      <c r="Z7" s="268" t="s">
        <v>8201</v>
      </c>
      <c r="AA7" s="268" t="s">
        <v>8201</v>
      </c>
      <c r="AB7" s="268" t="s">
        <v>8201</v>
      </c>
      <c r="AC7" s="268" t="s">
        <v>8201</v>
      </c>
      <c r="AD7" s="268" t="s">
        <v>8201</v>
      </c>
      <c r="AE7" s="268" t="s">
        <v>8201</v>
      </c>
      <c r="AF7" s="268" t="s">
        <v>8201</v>
      </c>
      <c r="AG7" s="268" t="s">
        <v>8201</v>
      </c>
      <c r="AH7" s="268" t="s">
        <v>8201</v>
      </c>
      <c r="AI7" s="268" t="s">
        <v>8201</v>
      </c>
      <c r="AJ7" s="268" t="s">
        <v>8201</v>
      </c>
      <c r="AK7" s="268" t="s">
        <v>8201</v>
      </c>
      <c r="AL7" s="268" t="s">
        <v>8201</v>
      </c>
      <c r="AM7" s="268" t="s">
        <v>8201</v>
      </c>
      <c r="AN7" s="268" t="s">
        <v>8201</v>
      </c>
      <c r="AO7" s="268" t="s">
        <v>8201</v>
      </c>
      <c r="AP7" s="268" t="s">
        <v>8201</v>
      </c>
      <c r="AQ7" s="268" t="s">
        <v>8201</v>
      </c>
      <c r="AR7" s="268" t="s">
        <v>8201</v>
      </c>
      <c r="AS7" s="268" t="s">
        <v>8201</v>
      </c>
      <c r="AT7" s="268">
        <v>3</v>
      </c>
      <c r="AU7" s="268">
        <v>3</v>
      </c>
      <c r="AV7" s="268">
        <v>3</v>
      </c>
      <c r="AW7" s="268">
        <v>3</v>
      </c>
      <c r="AX7" s="268">
        <v>3</v>
      </c>
      <c r="AY7" s="268">
        <v>3</v>
      </c>
      <c r="AZ7" s="268">
        <v>3</v>
      </c>
      <c r="BA7" s="268">
        <v>3</v>
      </c>
      <c r="BB7" s="268">
        <v>3</v>
      </c>
      <c r="BC7" s="268">
        <v>3</v>
      </c>
      <c r="BD7" s="268" t="s">
        <v>8201</v>
      </c>
      <c r="BE7" s="268" t="s">
        <v>8201</v>
      </c>
      <c r="BF7" s="268" t="s">
        <v>8201</v>
      </c>
      <c r="BG7" s="268" t="s">
        <v>8201</v>
      </c>
      <c r="BH7" s="268" t="s">
        <v>8201</v>
      </c>
      <c r="BI7" s="268" t="s">
        <v>8201</v>
      </c>
      <c r="BJ7" s="268" t="s">
        <v>8201</v>
      </c>
      <c r="BK7" s="268" t="s">
        <v>8201</v>
      </c>
      <c r="BL7" s="268" t="s">
        <v>8201</v>
      </c>
      <c r="BM7" s="268" t="s">
        <v>8201</v>
      </c>
      <c r="BN7" s="268" t="s">
        <v>8201</v>
      </c>
      <c r="BO7" s="268" t="s">
        <v>8201</v>
      </c>
      <c r="BP7" s="268" t="s">
        <v>8201</v>
      </c>
      <c r="BQ7" s="268" t="s">
        <v>8201</v>
      </c>
      <c r="BR7" s="268" t="s">
        <v>8201</v>
      </c>
      <c r="BS7" s="268" t="s">
        <v>8201</v>
      </c>
      <c r="BT7" s="268" t="s">
        <v>8201</v>
      </c>
      <c r="BU7" s="268" t="s">
        <v>8201</v>
      </c>
      <c r="BV7" s="268" t="s">
        <v>8201</v>
      </c>
      <c r="BW7" s="268" t="s">
        <v>8201</v>
      </c>
      <c r="BX7" s="268" t="s">
        <v>8201</v>
      </c>
      <c r="BY7" s="268" t="s">
        <v>8201</v>
      </c>
      <c r="BZ7" s="268" t="s">
        <v>8201</v>
      </c>
      <c r="CA7" s="268" t="s">
        <v>8201</v>
      </c>
      <c r="CB7" s="268" t="s">
        <v>8201</v>
      </c>
      <c r="CC7" s="268" t="s">
        <v>8201</v>
      </c>
      <c r="CD7" s="268" t="str">
        <f>_xlfn.IFNA(VLOOKUP(C7,'INFORM Severity - hidden'!$C$5:$G$300,5,FALSE),"-")</f>
        <v>-</v>
      </c>
    </row>
    <row r="8" spans="1:82" x14ac:dyDescent="0.35">
      <c r="C8" t="s">
        <v>8205</v>
      </c>
      <c r="D8" s="268" t="str">
        <f t="shared" si="0"/>
        <v>-</v>
      </c>
      <c r="E8" s="268" t="s">
        <v>8201</v>
      </c>
      <c r="F8" s="268" t="s">
        <v>8201</v>
      </c>
      <c r="G8" s="268" t="s">
        <v>8201</v>
      </c>
      <c r="H8" s="268" t="s">
        <v>8201</v>
      </c>
      <c r="I8" s="268" t="s">
        <v>8201</v>
      </c>
      <c r="J8" s="268" t="s">
        <v>8201</v>
      </c>
      <c r="K8" s="268" t="s">
        <v>8201</v>
      </c>
      <c r="L8" s="268" t="s">
        <v>8201</v>
      </c>
      <c r="M8" s="268" t="s">
        <v>8201</v>
      </c>
      <c r="N8" s="268" t="s">
        <v>8201</v>
      </c>
      <c r="O8" s="268" t="s">
        <v>8201</v>
      </c>
      <c r="P8" s="268" t="s">
        <v>8201</v>
      </c>
      <c r="Q8" s="268" t="s">
        <v>8201</v>
      </c>
      <c r="R8" s="268" t="s">
        <v>8201</v>
      </c>
      <c r="S8" s="268" t="s">
        <v>8201</v>
      </c>
      <c r="T8" s="268" t="s">
        <v>8201</v>
      </c>
      <c r="U8" s="268" t="s">
        <v>8201</v>
      </c>
      <c r="V8" s="268" t="s">
        <v>8201</v>
      </c>
      <c r="W8" s="268" t="s">
        <v>8201</v>
      </c>
      <c r="X8" s="268" t="s">
        <v>8201</v>
      </c>
      <c r="Y8" s="268" t="s">
        <v>8201</v>
      </c>
      <c r="Z8" s="268" t="s">
        <v>8201</v>
      </c>
      <c r="AA8" s="268" t="s">
        <v>8201</v>
      </c>
      <c r="AB8" s="268" t="s">
        <v>8201</v>
      </c>
      <c r="AC8" s="268" t="s">
        <v>8201</v>
      </c>
      <c r="AD8" s="268" t="s">
        <v>8201</v>
      </c>
      <c r="AE8" s="268" t="s">
        <v>8201</v>
      </c>
      <c r="AF8" s="268" t="s">
        <v>8201</v>
      </c>
      <c r="AG8" s="268" t="s">
        <v>8201</v>
      </c>
      <c r="AH8" s="268" t="s">
        <v>8201</v>
      </c>
      <c r="AI8" s="268" t="s">
        <v>8201</v>
      </c>
      <c r="AJ8" s="268" t="s">
        <v>8201</v>
      </c>
      <c r="AK8" s="268" t="s">
        <v>8201</v>
      </c>
      <c r="AL8" s="268" t="s">
        <v>8201</v>
      </c>
      <c r="AM8" s="268" t="s">
        <v>8201</v>
      </c>
      <c r="AN8" s="268" t="s">
        <v>8201</v>
      </c>
      <c r="AO8" s="268" t="s">
        <v>8201</v>
      </c>
      <c r="AP8" s="268" t="s">
        <v>8201</v>
      </c>
      <c r="AQ8" s="268" t="s">
        <v>8201</v>
      </c>
      <c r="AR8" s="268" t="s">
        <v>8201</v>
      </c>
      <c r="AS8" s="268" t="s">
        <v>8201</v>
      </c>
      <c r="AT8" s="268" t="s">
        <v>8201</v>
      </c>
      <c r="AU8" s="268" t="s">
        <v>8201</v>
      </c>
      <c r="AV8" s="268" t="s">
        <v>8201</v>
      </c>
      <c r="AW8" s="268" t="s">
        <v>8201</v>
      </c>
      <c r="AX8" s="268" t="s">
        <v>8201</v>
      </c>
      <c r="AY8" s="268" t="s">
        <v>8201</v>
      </c>
      <c r="AZ8" s="268" t="s">
        <v>8201</v>
      </c>
      <c r="BA8" s="268" t="s">
        <v>8201</v>
      </c>
      <c r="BB8" s="268" t="s">
        <v>8201</v>
      </c>
      <c r="BC8" s="268" t="s">
        <v>8201</v>
      </c>
      <c r="BD8" s="268" t="s">
        <v>8201</v>
      </c>
      <c r="BE8" s="268" t="s">
        <v>8201</v>
      </c>
      <c r="BF8" s="268" t="s">
        <v>8201</v>
      </c>
      <c r="BG8" s="268" t="s">
        <v>8201</v>
      </c>
      <c r="BH8" s="268" t="s">
        <v>8201</v>
      </c>
      <c r="BI8" s="268" t="s">
        <v>8201</v>
      </c>
      <c r="BJ8" s="268">
        <v>2.7</v>
      </c>
      <c r="BK8" s="268">
        <v>3</v>
      </c>
      <c r="BL8" s="268">
        <v>3</v>
      </c>
      <c r="BM8" s="268">
        <v>3</v>
      </c>
      <c r="BN8" s="268">
        <v>2.8</v>
      </c>
      <c r="BO8" s="268">
        <v>2.8</v>
      </c>
      <c r="BP8" s="268">
        <v>2.8</v>
      </c>
      <c r="BQ8" s="268">
        <v>2.8</v>
      </c>
      <c r="BR8" s="268">
        <v>2.6</v>
      </c>
      <c r="BS8" s="268">
        <v>2.6</v>
      </c>
      <c r="BT8" s="268">
        <v>2.6</v>
      </c>
      <c r="BU8" s="268">
        <v>2.6</v>
      </c>
      <c r="BV8" s="268">
        <v>2.8</v>
      </c>
      <c r="BW8" s="268" t="s">
        <v>8201</v>
      </c>
      <c r="BX8" s="268" t="s">
        <v>8201</v>
      </c>
      <c r="BY8" s="268" t="s">
        <v>8201</v>
      </c>
      <c r="BZ8" s="268" t="s">
        <v>8201</v>
      </c>
      <c r="CA8" s="268" t="s">
        <v>8201</v>
      </c>
      <c r="CB8" s="268" t="s">
        <v>8201</v>
      </c>
      <c r="CC8" s="268" t="s">
        <v>8201</v>
      </c>
      <c r="CD8" s="268" t="str">
        <f>_xlfn.IFNA(VLOOKUP(C8,'INFORM Severity - hidden'!$C$5:$G$300,5,FALSE),"-")</f>
        <v>-</v>
      </c>
    </row>
    <row r="9" spans="1:82" x14ac:dyDescent="0.35">
      <c r="A9" t="s">
        <v>3245</v>
      </c>
      <c r="B9" t="s">
        <v>3243</v>
      </c>
      <c r="C9" t="s">
        <v>3244</v>
      </c>
      <c r="D9" s="268" t="str">
        <f t="shared" si="0"/>
        <v>Increasing</v>
      </c>
      <c r="E9" s="268" t="s">
        <v>8201</v>
      </c>
      <c r="F9" s="268" t="s">
        <v>8201</v>
      </c>
      <c r="G9" s="268" t="s">
        <v>8201</v>
      </c>
      <c r="H9" s="268" t="s">
        <v>8201</v>
      </c>
      <c r="I9" s="268" t="s">
        <v>8201</v>
      </c>
      <c r="J9" s="268" t="s">
        <v>8201</v>
      </c>
      <c r="K9" s="268" t="s">
        <v>8201</v>
      </c>
      <c r="L9" s="268" t="s">
        <v>8201</v>
      </c>
      <c r="M9" s="268" t="s">
        <v>8201</v>
      </c>
      <c r="N9" s="268" t="s">
        <v>8201</v>
      </c>
      <c r="O9" s="268" t="s">
        <v>8201</v>
      </c>
      <c r="P9" s="268" t="s">
        <v>8201</v>
      </c>
      <c r="Q9" s="268" t="s">
        <v>8201</v>
      </c>
      <c r="R9" s="268" t="s">
        <v>8201</v>
      </c>
      <c r="S9" s="268" t="s">
        <v>8201</v>
      </c>
      <c r="T9" s="268" t="s">
        <v>8201</v>
      </c>
      <c r="U9" s="268" t="s">
        <v>8201</v>
      </c>
      <c r="V9" s="268" t="s">
        <v>8201</v>
      </c>
      <c r="W9" s="268" t="s">
        <v>8201</v>
      </c>
      <c r="X9" s="268" t="s">
        <v>8201</v>
      </c>
      <c r="Y9" s="268" t="s">
        <v>8201</v>
      </c>
      <c r="Z9" s="268" t="s">
        <v>8201</v>
      </c>
      <c r="AA9" s="268" t="s">
        <v>8201</v>
      </c>
      <c r="AB9" s="268" t="s">
        <v>8201</v>
      </c>
      <c r="AC9" s="268" t="s">
        <v>8201</v>
      </c>
      <c r="AD9" s="268" t="s">
        <v>8201</v>
      </c>
      <c r="AE9" s="268" t="s">
        <v>8201</v>
      </c>
      <c r="AF9" s="268" t="s">
        <v>8201</v>
      </c>
      <c r="AG9" s="268" t="s">
        <v>8201</v>
      </c>
      <c r="AH9" s="268" t="s">
        <v>8201</v>
      </c>
      <c r="AI9" s="268" t="s">
        <v>8201</v>
      </c>
      <c r="AJ9" s="268" t="s">
        <v>8201</v>
      </c>
      <c r="AK9" s="268" t="s">
        <v>8201</v>
      </c>
      <c r="AL9" s="268" t="s">
        <v>8201</v>
      </c>
      <c r="AM9" s="268" t="s">
        <v>8201</v>
      </c>
      <c r="AN9" s="268">
        <v>3.1</v>
      </c>
      <c r="AO9" s="268">
        <v>3.1</v>
      </c>
      <c r="AP9" s="268">
        <v>3.1</v>
      </c>
      <c r="AQ9" s="268">
        <v>3.1</v>
      </c>
      <c r="AR9" s="268">
        <v>3.1</v>
      </c>
      <c r="AS9" s="268">
        <v>3.1</v>
      </c>
      <c r="AT9" s="268">
        <v>3.2</v>
      </c>
      <c r="AU9" s="268">
        <v>3.2</v>
      </c>
      <c r="AV9" s="268">
        <v>3.3</v>
      </c>
      <c r="AW9" s="268">
        <v>3.3</v>
      </c>
      <c r="AX9" s="268">
        <v>3.3</v>
      </c>
      <c r="AY9" s="268">
        <v>3.1</v>
      </c>
      <c r="AZ9" s="268">
        <v>3.1</v>
      </c>
      <c r="BA9" s="268">
        <v>3.1</v>
      </c>
      <c r="BB9" s="268">
        <v>3.1</v>
      </c>
      <c r="BC9" s="268">
        <v>3.1</v>
      </c>
      <c r="BD9" s="268">
        <v>3.1</v>
      </c>
      <c r="BE9" s="268">
        <v>3.1</v>
      </c>
      <c r="BF9" s="268">
        <v>3.1</v>
      </c>
      <c r="BG9" s="268">
        <v>3.1</v>
      </c>
      <c r="BH9" s="268">
        <v>3.1</v>
      </c>
      <c r="BI9" s="268">
        <v>3.1</v>
      </c>
      <c r="BJ9" s="268">
        <v>3.1</v>
      </c>
      <c r="BK9" s="268">
        <v>3.2</v>
      </c>
      <c r="BL9" s="268">
        <v>3.2</v>
      </c>
      <c r="BM9" s="268">
        <v>3.2</v>
      </c>
      <c r="BN9" s="268">
        <v>3.1</v>
      </c>
      <c r="BO9" s="268">
        <v>3.1</v>
      </c>
      <c r="BP9" s="268">
        <v>3.1</v>
      </c>
      <c r="BQ9" s="268">
        <v>3.1</v>
      </c>
      <c r="BR9" s="268">
        <v>3.1</v>
      </c>
      <c r="BS9" s="268">
        <v>2.8</v>
      </c>
      <c r="BT9" s="268">
        <v>2.8</v>
      </c>
      <c r="BU9" s="268">
        <v>2.8</v>
      </c>
      <c r="BV9" s="268">
        <v>2.7</v>
      </c>
      <c r="BW9" s="268">
        <v>2.7</v>
      </c>
      <c r="BX9" s="268">
        <v>2.7</v>
      </c>
      <c r="BY9" s="268">
        <v>2.9</v>
      </c>
      <c r="BZ9" s="268">
        <v>2.9</v>
      </c>
      <c r="CA9" s="268">
        <v>2.8</v>
      </c>
      <c r="CB9" s="268">
        <v>3.1</v>
      </c>
      <c r="CC9" s="268">
        <v>3.2</v>
      </c>
      <c r="CD9" s="268">
        <f>_xlfn.IFNA(VLOOKUP(C9,'INFORM Severity - hidden'!$C$5:$G$300,5,FALSE),"-")</f>
        <v>3.1</v>
      </c>
    </row>
    <row r="10" spans="1:82" x14ac:dyDescent="0.35">
      <c r="C10" t="s">
        <v>8206</v>
      </c>
      <c r="D10" s="268" t="str">
        <f t="shared" si="0"/>
        <v>-</v>
      </c>
      <c r="E10" s="268" t="s">
        <v>8201</v>
      </c>
      <c r="F10" s="268">
        <v>0.9</v>
      </c>
      <c r="G10" s="268" t="s">
        <v>8201</v>
      </c>
      <c r="H10" s="268" t="s">
        <v>8201</v>
      </c>
      <c r="I10" s="268" t="s">
        <v>8201</v>
      </c>
      <c r="J10" s="268" t="s">
        <v>8201</v>
      </c>
      <c r="K10" s="268" t="s">
        <v>8201</v>
      </c>
      <c r="L10" s="268" t="s">
        <v>8201</v>
      </c>
      <c r="M10" s="268" t="s">
        <v>8201</v>
      </c>
      <c r="N10" s="268" t="s">
        <v>8201</v>
      </c>
      <c r="O10" s="268" t="s">
        <v>8201</v>
      </c>
      <c r="P10" s="268" t="s">
        <v>8201</v>
      </c>
      <c r="Q10" s="268" t="s">
        <v>8201</v>
      </c>
      <c r="R10" s="268" t="s">
        <v>8201</v>
      </c>
      <c r="S10" s="268" t="s">
        <v>8201</v>
      </c>
      <c r="T10" s="268" t="s">
        <v>8201</v>
      </c>
      <c r="U10" s="268" t="s">
        <v>8201</v>
      </c>
      <c r="V10" s="268" t="s">
        <v>8201</v>
      </c>
      <c r="W10" s="268" t="s">
        <v>8201</v>
      </c>
      <c r="X10" s="268" t="s">
        <v>8201</v>
      </c>
      <c r="Y10" s="268" t="s">
        <v>8201</v>
      </c>
      <c r="Z10" s="268" t="s">
        <v>8201</v>
      </c>
      <c r="AA10" s="268" t="s">
        <v>8201</v>
      </c>
      <c r="AB10" s="268" t="s">
        <v>8201</v>
      </c>
      <c r="AC10" s="268" t="s">
        <v>8201</v>
      </c>
      <c r="AD10" s="268" t="s">
        <v>8201</v>
      </c>
      <c r="AE10" s="268" t="s">
        <v>8201</v>
      </c>
      <c r="AF10" s="268" t="s">
        <v>8201</v>
      </c>
      <c r="AG10" s="268" t="s">
        <v>8201</v>
      </c>
      <c r="AH10" s="268" t="s">
        <v>8201</v>
      </c>
      <c r="AI10" s="268" t="s">
        <v>8201</v>
      </c>
      <c r="AJ10" s="268" t="s">
        <v>8201</v>
      </c>
      <c r="AK10" s="268" t="s">
        <v>8201</v>
      </c>
      <c r="AL10" s="268" t="s">
        <v>8201</v>
      </c>
      <c r="AM10" s="268" t="s">
        <v>8201</v>
      </c>
      <c r="AN10" s="268" t="s">
        <v>8201</v>
      </c>
      <c r="AO10" s="268" t="s">
        <v>8201</v>
      </c>
      <c r="AP10" s="268" t="s">
        <v>8201</v>
      </c>
      <c r="AQ10" s="268" t="s">
        <v>8201</v>
      </c>
      <c r="AR10" s="268" t="s">
        <v>8201</v>
      </c>
      <c r="AS10" s="268" t="s">
        <v>8201</v>
      </c>
      <c r="AT10" s="268" t="s">
        <v>8201</v>
      </c>
      <c r="AU10" s="268" t="s">
        <v>8201</v>
      </c>
      <c r="AV10" s="268" t="s">
        <v>8201</v>
      </c>
      <c r="AW10" s="268" t="s">
        <v>8201</v>
      </c>
      <c r="AX10" s="268" t="s">
        <v>8201</v>
      </c>
      <c r="AY10" s="268" t="s">
        <v>8201</v>
      </c>
      <c r="AZ10" s="268" t="s">
        <v>8201</v>
      </c>
      <c r="BA10" s="268" t="s">
        <v>8201</v>
      </c>
      <c r="BB10" s="268" t="s">
        <v>8201</v>
      </c>
      <c r="BC10" s="268" t="s">
        <v>8201</v>
      </c>
      <c r="BD10" s="268" t="s">
        <v>8201</v>
      </c>
      <c r="BE10" s="268" t="s">
        <v>8201</v>
      </c>
      <c r="BF10" s="268" t="s">
        <v>8201</v>
      </c>
      <c r="BG10" s="268" t="s">
        <v>8201</v>
      </c>
      <c r="BH10" s="268" t="s">
        <v>8201</v>
      </c>
      <c r="BI10" s="268" t="s">
        <v>8201</v>
      </c>
      <c r="BJ10" s="268" t="s">
        <v>8201</v>
      </c>
      <c r="BK10" s="268" t="s">
        <v>8201</v>
      </c>
      <c r="BL10" s="268" t="s">
        <v>8201</v>
      </c>
      <c r="BM10" s="268" t="s">
        <v>8201</v>
      </c>
      <c r="BN10" s="268" t="s">
        <v>8201</v>
      </c>
      <c r="BO10" s="268" t="s">
        <v>8201</v>
      </c>
      <c r="BP10" s="268" t="s">
        <v>8201</v>
      </c>
      <c r="BQ10" s="268" t="s">
        <v>8201</v>
      </c>
      <c r="BR10" s="268" t="s">
        <v>8201</v>
      </c>
      <c r="BS10" s="268" t="s">
        <v>8201</v>
      </c>
      <c r="BT10" s="268" t="s">
        <v>8201</v>
      </c>
      <c r="BU10" s="268" t="s">
        <v>8201</v>
      </c>
      <c r="BV10" s="268" t="s">
        <v>8201</v>
      </c>
      <c r="BW10" s="268" t="s">
        <v>8201</v>
      </c>
      <c r="BX10" s="268" t="s">
        <v>8201</v>
      </c>
      <c r="BY10" s="268" t="s">
        <v>8201</v>
      </c>
      <c r="BZ10" s="268" t="s">
        <v>8201</v>
      </c>
      <c r="CA10" s="268" t="s">
        <v>8201</v>
      </c>
      <c r="CB10" s="268" t="s">
        <v>8201</v>
      </c>
      <c r="CC10" s="268" t="s">
        <v>8201</v>
      </c>
      <c r="CD10" s="268" t="str">
        <f>_xlfn.IFNA(VLOOKUP(C10,'INFORM Severity - hidden'!$C$5:$G$300,5,FALSE),"-")</f>
        <v>-</v>
      </c>
    </row>
    <row r="11" spans="1:82" x14ac:dyDescent="0.35">
      <c r="C11" t="s">
        <v>8207</v>
      </c>
      <c r="D11" s="268" t="str">
        <f t="shared" si="0"/>
        <v>-</v>
      </c>
      <c r="E11" s="268" t="s">
        <v>8201</v>
      </c>
      <c r="F11" s="268" t="s">
        <v>8201</v>
      </c>
      <c r="G11" s="268" t="s">
        <v>8201</v>
      </c>
      <c r="H11" s="268" t="s">
        <v>8201</v>
      </c>
      <c r="I11" s="268" t="s">
        <v>8201</v>
      </c>
      <c r="J11" s="268" t="s">
        <v>8201</v>
      </c>
      <c r="K11" s="268" t="s">
        <v>8201</v>
      </c>
      <c r="L11" s="268" t="s">
        <v>8201</v>
      </c>
      <c r="M11" s="268" t="s">
        <v>8201</v>
      </c>
      <c r="N11" s="268" t="s">
        <v>8201</v>
      </c>
      <c r="O11" s="268" t="s">
        <v>8201</v>
      </c>
      <c r="P11" s="268" t="s">
        <v>8201</v>
      </c>
      <c r="Q11" s="268" t="s">
        <v>8201</v>
      </c>
      <c r="R11" s="268" t="s">
        <v>8201</v>
      </c>
      <c r="S11" s="268" t="s">
        <v>8201</v>
      </c>
      <c r="T11" s="268" t="s">
        <v>8201</v>
      </c>
      <c r="U11" s="268" t="s">
        <v>8201</v>
      </c>
      <c r="V11" s="268" t="s">
        <v>8201</v>
      </c>
      <c r="W11" s="268" t="s">
        <v>8201</v>
      </c>
      <c r="X11" s="268" t="s">
        <v>8201</v>
      </c>
      <c r="Y11" s="268" t="s">
        <v>8201</v>
      </c>
      <c r="Z11" s="268" t="s">
        <v>8201</v>
      </c>
      <c r="AA11" s="268" t="s">
        <v>8201</v>
      </c>
      <c r="AB11" s="268" t="s">
        <v>8201</v>
      </c>
      <c r="AC11" s="268">
        <v>1.7</v>
      </c>
      <c r="AD11" s="268">
        <v>1.7</v>
      </c>
      <c r="AE11" s="268">
        <v>1.6</v>
      </c>
      <c r="AF11" s="268">
        <v>1.7</v>
      </c>
      <c r="AG11" s="268">
        <v>1.7</v>
      </c>
      <c r="AH11" s="268">
        <v>1.7</v>
      </c>
      <c r="AI11" s="268">
        <v>1.7</v>
      </c>
      <c r="AJ11" s="268">
        <v>1.6</v>
      </c>
      <c r="AK11" s="268">
        <v>1.6</v>
      </c>
      <c r="AL11" s="268">
        <v>1.5</v>
      </c>
      <c r="AM11" s="268">
        <v>1.5</v>
      </c>
      <c r="AN11" s="268">
        <v>1.5</v>
      </c>
      <c r="AO11" s="268">
        <v>1.5</v>
      </c>
      <c r="AP11" s="268">
        <v>1.5</v>
      </c>
      <c r="AQ11" s="268">
        <v>1.5</v>
      </c>
      <c r="AR11" s="268">
        <v>1.5</v>
      </c>
      <c r="AS11" s="268">
        <v>1.5</v>
      </c>
      <c r="AT11" s="268">
        <v>1.3</v>
      </c>
      <c r="AU11" s="268">
        <v>1.3</v>
      </c>
      <c r="AV11" s="268">
        <v>1.3</v>
      </c>
      <c r="AW11" s="268">
        <v>1.3</v>
      </c>
      <c r="AX11" s="268">
        <v>1.3</v>
      </c>
      <c r="AY11" s="268">
        <v>1.3</v>
      </c>
      <c r="AZ11" s="268">
        <v>1.3</v>
      </c>
      <c r="BA11" s="268">
        <v>1.3</v>
      </c>
      <c r="BB11" s="268">
        <v>1.3</v>
      </c>
      <c r="BC11" s="268">
        <v>1.1000000000000001</v>
      </c>
      <c r="BD11" s="268">
        <v>1.2</v>
      </c>
      <c r="BE11" s="268">
        <v>1.3</v>
      </c>
      <c r="BF11" s="268">
        <v>1.9</v>
      </c>
      <c r="BG11" s="268">
        <v>1.9</v>
      </c>
      <c r="BH11" s="268">
        <v>1.9</v>
      </c>
      <c r="BI11" s="268">
        <v>2</v>
      </c>
      <c r="BJ11" s="268">
        <v>2.1</v>
      </c>
      <c r="BK11" s="268">
        <v>2.2000000000000002</v>
      </c>
      <c r="BL11" s="268">
        <v>2.2999999999999998</v>
      </c>
      <c r="BM11" s="268">
        <v>2.2999999999999998</v>
      </c>
      <c r="BN11" s="268">
        <v>2.2999999999999998</v>
      </c>
      <c r="BO11" s="268">
        <v>2.2999999999999998</v>
      </c>
      <c r="BP11" s="268">
        <v>2.2999999999999998</v>
      </c>
      <c r="BQ11" s="268">
        <v>2.2999999999999998</v>
      </c>
      <c r="BR11" s="268">
        <v>2.2000000000000002</v>
      </c>
      <c r="BS11" s="268">
        <v>2.2000000000000002</v>
      </c>
      <c r="BT11" s="268">
        <v>2.1</v>
      </c>
      <c r="BU11" s="268">
        <v>2.1</v>
      </c>
      <c r="BV11" s="268">
        <v>2.1</v>
      </c>
      <c r="BW11" s="268" t="s">
        <v>8201</v>
      </c>
      <c r="BX11" s="268" t="s">
        <v>8201</v>
      </c>
      <c r="BY11" s="268" t="s">
        <v>8201</v>
      </c>
      <c r="BZ11" s="268" t="s">
        <v>8201</v>
      </c>
      <c r="CA11" s="268" t="s">
        <v>8201</v>
      </c>
      <c r="CB11" s="268" t="s">
        <v>8201</v>
      </c>
      <c r="CC11" s="268" t="s">
        <v>8201</v>
      </c>
      <c r="CD11" s="268" t="str">
        <f>_xlfn.IFNA(VLOOKUP(C11,'INFORM Severity - hidden'!$C$5:$G$300,5,FALSE),"-")</f>
        <v>-</v>
      </c>
    </row>
    <row r="12" spans="1:82" x14ac:dyDescent="0.35">
      <c r="C12" t="s">
        <v>8208</v>
      </c>
      <c r="D12" s="268" t="str">
        <f t="shared" si="0"/>
        <v>-</v>
      </c>
      <c r="E12" s="268" t="s">
        <v>8201</v>
      </c>
      <c r="F12" s="268" t="s">
        <v>8201</v>
      </c>
      <c r="G12" s="268" t="s">
        <v>8201</v>
      </c>
      <c r="H12" s="268" t="s">
        <v>8201</v>
      </c>
      <c r="I12" s="268" t="s">
        <v>8201</v>
      </c>
      <c r="J12" s="268" t="s">
        <v>8201</v>
      </c>
      <c r="K12" s="268" t="s">
        <v>8201</v>
      </c>
      <c r="L12" s="268" t="s">
        <v>8201</v>
      </c>
      <c r="M12" s="268" t="s">
        <v>8201</v>
      </c>
      <c r="N12" s="268" t="s">
        <v>8201</v>
      </c>
      <c r="O12" s="268" t="s">
        <v>8201</v>
      </c>
      <c r="P12" s="268" t="s">
        <v>8201</v>
      </c>
      <c r="Q12" s="268" t="s">
        <v>8201</v>
      </c>
      <c r="R12" s="268" t="s">
        <v>8201</v>
      </c>
      <c r="S12" s="268" t="s">
        <v>8201</v>
      </c>
      <c r="T12" s="268" t="s">
        <v>8201</v>
      </c>
      <c r="U12" s="268" t="s">
        <v>8201</v>
      </c>
      <c r="V12" s="268" t="s">
        <v>8201</v>
      </c>
      <c r="W12" s="268" t="s">
        <v>8201</v>
      </c>
      <c r="X12" s="268" t="s">
        <v>8201</v>
      </c>
      <c r="Y12" s="268" t="s">
        <v>8201</v>
      </c>
      <c r="Z12" s="268" t="s">
        <v>8201</v>
      </c>
      <c r="AA12" s="268" t="s">
        <v>8201</v>
      </c>
      <c r="AB12" s="268" t="s">
        <v>8201</v>
      </c>
      <c r="AC12" s="268" t="s">
        <v>8201</v>
      </c>
      <c r="AD12" s="268" t="s">
        <v>8201</v>
      </c>
      <c r="AE12" s="268" t="s">
        <v>8201</v>
      </c>
      <c r="AF12" s="268" t="s">
        <v>8201</v>
      </c>
      <c r="AG12" s="268" t="s">
        <v>8201</v>
      </c>
      <c r="AH12" s="268" t="s">
        <v>8201</v>
      </c>
      <c r="AI12" s="268" t="s">
        <v>8201</v>
      </c>
      <c r="AJ12" s="268" t="s">
        <v>8201</v>
      </c>
      <c r="AK12" s="268" t="s">
        <v>8201</v>
      </c>
      <c r="AL12" s="268" t="s">
        <v>8201</v>
      </c>
      <c r="AM12" s="268" t="s">
        <v>8201</v>
      </c>
      <c r="AN12" s="268" t="s">
        <v>8201</v>
      </c>
      <c r="AO12" s="268" t="s">
        <v>8201</v>
      </c>
      <c r="AP12" s="268" t="s">
        <v>8201</v>
      </c>
      <c r="AQ12" s="268" t="s">
        <v>8201</v>
      </c>
      <c r="AR12" s="268" t="s">
        <v>8201</v>
      </c>
      <c r="AS12" s="268" t="s">
        <v>8201</v>
      </c>
      <c r="AT12" s="268" t="s">
        <v>8201</v>
      </c>
      <c r="AU12" s="268" t="s">
        <v>8201</v>
      </c>
      <c r="AV12" s="268" t="s">
        <v>8201</v>
      </c>
      <c r="AW12" s="268" t="s">
        <v>8201</v>
      </c>
      <c r="AX12" s="268" t="s">
        <v>8201</v>
      </c>
      <c r="AY12" s="268" t="s">
        <v>8201</v>
      </c>
      <c r="AZ12" s="268" t="s">
        <v>8201</v>
      </c>
      <c r="BA12" s="268" t="s">
        <v>8201</v>
      </c>
      <c r="BB12" s="268" t="s">
        <v>8201</v>
      </c>
      <c r="BC12" s="268" t="s">
        <v>8201</v>
      </c>
      <c r="BD12" s="268" t="s">
        <v>8201</v>
      </c>
      <c r="BE12" s="268" t="s">
        <v>8201</v>
      </c>
      <c r="BF12" s="268" t="s">
        <v>8201</v>
      </c>
      <c r="BG12" s="268" t="s">
        <v>8201</v>
      </c>
      <c r="BH12" s="268" t="s">
        <v>8201</v>
      </c>
      <c r="BI12" s="268" t="s">
        <v>8201</v>
      </c>
      <c r="BJ12" s="268" t="s">
        <v>8201</v>
      </c>
      <c r="BK12" s="268" t="s">
        <v>8201</v>
      </c>
      <c r="BL12" s="268" t="s">
        <v>8201</v>
      </c>
      <c r="BM12" s="268" t="s">
        <v>8201</v>
      </c>
      <c r="BN12" s="268" t="s">
        <v>8201</v>
      </c>
      <c r="BO12" s="268" t="s">
        <v>8201</v>
      </c>
      <c r="BP12" s="268" t="s">
        <v>8201</v>
      </c>
      <c r="BQ12" s="268" t="s">
        <v>8201</v>
      </c>
      <c r="BR12" s="268" t="s">
        <v>8201</v>
      </c>
      <c r="BS12" s="268" t="s">
        <v>8201</v>
      </c>
      <c r="BT12" s="268" t="s">
        <v>8201</v>
      </c>
      <c r="BU12" s="268" t="s">
        <v>8201</v>
      </c>
      <c r="BV12" s="268" t="s">
        <v>8201</v>
      </c>
      <c r="BW12" s="268">
        <v>2.2000000000000002</v>
      </c>
      <c r="BX12" s="268">
        <v>2.2000000000000002</v>
      </c>
      <c r="BY12" s="268">
        <v>2.2000000000000002</v>
      </c>
      <c r="BZ12" s="268">
        <v>2.2000000000000002</v>
      </c>
      <c r="CA12" s="268">
        <v>2.1</v>
      </c>
      <c r="CB12" s="268" t="s">
        <v>8201</v>
      </c>
      <c r="CC12" s="268" t="s">
        <v>8201</v>
      </c>
      <c r="CD12" s="268" t="str">
        <f>_xlfn.IFNA(VLOOKUP(C12,'INFORM Severity - hidden'!$C$5:$G$300,5,FALSE),"-")</f>
        <v>-</v>
      </c>
    </row>
    <row r="13" spans="1:82" x14ac:dyDescent="0.35">
      <c r="C13" t="s">
        <v>8209</v>
      </c>
      <c r="D13" s="268" t="str">
        <f t="shared" si="0"/>
        <v>-</v>
      </c>
      <c r="E13" s="268" t="s">
        <v>8201</v>
      </c>
      <c r="F13" s="268" t="s">
        <v>8201</v>
      </c>
      <c r="G13" s="268" t="s">
        <v>8201</v>
      </c>
      <c r="H13" s="268" t="s">
        <v>8201</v>
      </c>
      <c r="I13" s="268" t="s">
        <v>8201</v>
      </c>
      <c r="J13" s="268" t="s">
        <v>8201</v>
      </c>
      <c r="K13" s="268" t="s">
        <v>8201</v>
      </c>
      <c r="L13" s="268" t="s">
        <v>8201</v>
      </c>
      <c r="M13" s="268" t="s">
        <v>8201</v>
      </c>
      <c r="N13" s="268" t="s">
        <v>8201</v>
      </c>
      <c r="O13" s="268" t="s">
        <v>8201</v>
      </c>
      <c r="P13" s="268" t="s">
        <v>8201</v>
      </c>
      <c r="Q13" s="268" t="s">
        <v>8201</v>
      </c>
      <c r="R13" s="268" t="s">
        <v>8201</v>
      </c>
      <c r="S13" s="268" t="s">
        <v>8201</v>
      </c>
      <c r="T13" s="268" t="s">
        <v>8201</v>
      </c>
      <c r="U13" s="268" t="s">
        <v>8201</v>
      </c>
      <c r="V13" s="268" t="s">
        <v>8201</v>
      </c>
      <c r="W13" s="268" t="s">
        <v>8201</v>
      </c>
      <c r="X13" s="268" t="s">
        <v>8201</v>
      </c>
      <c r="Y13" s="268" t="s">
        <v>8201</v>
      </c>
      <c r="Z13" s="268" t="s">
        <v>8201</v>
      </c>
      <c r="AA13" s="268" t="s">
        <v>8201</v>
      </c>
      <c r="AB13" s="268" t="s">
        <v>8201</v>
      </c>
      <c r="AC13" s="268" t="s">
        <v>8201</v>
      </c>
      <c r="AD13" s="268" t="s">
        <v>8201</v>
      </c>
      <c r="AE13" s="268" t="s">
        <v>8201</v>
      </c>
      <c r="AF13" s="268" t="s">
        <v>8201</v>
      </c>
      <c r="AG13" s="268" t="s">
        <v>8201</v>
      </c>
      <c r="AH13" s="268" t="s">
        <v>8201</v>
      </c>
      <c r="AI13" s="268" t="s">
        <v>8201</v>
      </c>
      <c r="AJ13" s="268" t="s">
        <v>8201</v>
      </c>
      <c r="AK13" s="268" t="s">
        <v>8201</v>
      </c>
      <c r="AL13" s="268" t="s">
        <v>8201</v>
      </c>
      <c r="AM13" s="268" t="s">
        <v>8201</v>
      </c>
      <c r="AN13" s="268" t="s">
        <v>8201</v>
      </c>
      <c r="AO13" s="268" t="s">
        <v>8201</v>
      </c>
      <c r="AP13" s="268" t="s">
        <v>8201</v>
      </c>
      <c r="AQ13" s="268" t="s">
        <v>8201</v>
      </c>
      <c r="AR13" s="268" t="s">
        <v>8201</v>
      </c>
      <c r="AS13" s="268" t="s">
        <v>8201</v>
      </c>
      <c r="AT13" s="268" t="s">
        <v>8201</v>
      </c>
      <c r="AU13" s="268">
        <v>1.8</v>
      </c>
      <c r="AV13" s="268">
        <v>1.8</v>
      </c>
      <c r="AW13" s="268">
        <v>1.8</v>
      </c>
      <c r="AX13" s="268">
        <v>1.8</v>
      </c>
      <c r="AY13" s="268">
        <v>1.8</v>
      </c>
      <c r="AZ13" s="268">
        <v>1.8</v>
      </c>
      <c r="BA13" s="268">
        <v>1.8</v>
      </c>
      <c r="BB13" s="268">
        <v>1.8</v>
      </c>
      <c r="BC13" s="268">
        <v>1.8</v>
      </c>
      <c r="BD13" s="268">
        <v>1.8</v>
      </c>
      <c r="BE13" s="268">
        <v>1.9</v>
      </c>
      <c r="BF13" s="268">
        <v>2.2000000000000002</v>
      </c>
      <c r="BG13" s="268">
        <v>2.2000000000000002</v>
      </c>
      <c r="BH13" s="268">
        <v>2.2000000000000002</v>
      </c>
      <c r="BI13" s="268">
        <v>2.4</v>
      </c>
      <c r="BJ13" s="268">
        <v>2.4</v>
      </c>
      <c r="BK13" s="268">
        <v>2.5</v>
      </c>
      <c r="BL13" s="268">
        <v>2.2000000000000002</v>
      </c>
      <c r="BM13" s="268">
        <v>2.2000000000000002</v>
      </c>
      <c r="BN13" s="268">
        <v>2.1</v>
      </c>
      <c r="BO13" s="268">
        <v>2.1</v>
      </c>
      <c r="BP13" s="268">
        <v>1.8</v>
      </c>
      <c r="BQ13" s="268">
        <v>1.8</v>
      </c>
      <c r="BR13" s="268">
        <v>1.6</v>
      </c>
      <c r="BS13" s="268">
        <v>1.6</v>
      </c>
      <c r="BT13" s="268">
        <v>1.6</v>
      </c>
      <c r="BU13" s="268">
        <v>1.6</v>
      </c>
      <c r="BV13" s="268">
        <v>1.6</v>
      </c>
      <c r="BW13" s="268" t="s">
        <v>8201</v>
      </c>
      <c r="BX13" s="268" t="s">
        <v>8201</v>
      </c>
      <c r="BY13" s="268" t="s">
        <v>8201</v>
      </c>
      <c r="BZ13" s="268" t="s">
        <v>8201</v>
      </c>
      <c r="CA13" s="268" t="s">
        <v>8201</v>
      </c>
      <c r="CB13" s="268" t="s">
        <v>8201</v>
      </c>
      <c r="CC13" s="268" t="s">
        <v>8201</v>
      </c>
      <c r="CD13" s="268" t="str">
        <f>_xlfn.IFNA(VLOOKUP(C13,'INFORM Severity - hidden'!$C$5:$G$300,5,FALSE),"-")</f>
        <v>-</v>
      </c>
    </row>
    <row r="14" spans="1:82" x14ac:dyDescent="0.35">
      <c r="A14" t="s">
        <v>1618</v>
      </c>
      <c r="B14" t="s">
        <v>1616</v>
      </c>
      <c r="C14" t="s">
        <v>1617</v>
      </c>
      <c r="D14" s="268" t="str">
        <f t="shared" si="0"/>
        <v>Stable</v>
      </c>
      <c r="E14" s="268" t="s">
        <v>8201</v>
      </c>
      <c r="F14" s="268">
        <v>3.5</v>
      </c>
      <c r="G14" s="268">
        <v>3.5</v>
      </c>
      <c r="H14" s="268">
        <v>3.8</v>
      </c>
      <c r="I14" s="268">
        <v>3.8</v>
      </c>
      <c r="J14" s="268">
        <v>3.8</v>
      </c>
      <c r="K14" s="268">
        <v>3.8</v>
      </c>
      <c r="L14" s="268">
        <v>3.8</v>
      </c>
      <c r="M14" s="268">
        <v>3.8</v>
      </c>
      <c r="N14" s="268">
        <v>3.8</v>
      </c>
      <c r="O14" s="268">
        <v>3.8</v>
      </c>
      <c r="P14" s="268">
        <v>3.8</v>
      </c>
      <c r="Q14" s="268">
        <v>3.7</v>
      </c>
      <c r="R14" s="268">
        <v>3.7</v>
      </c>
      <c r="S14" s="268">
        <v>3.3</v>
      </c>
      <c r="T14" s="268">
        <v>3.3</v>
      </c>
      <c r="U14" s="268">
        <v>3.2</v>
      </c>
      <c r="V14" s="268">
        <v>3.3</v>
      </c>
      <c r="W14" s="268">
        <v>3.3</v>
      </c>
      <c r="X14" s="268">
        <v>3.3</v>
      </c>
      <c r="Y14" s="268">
        <v>3.3</v>
      </c>
      <c r="Z14" s="268">
        <v>3.4</v>
      </c>
      <c r="AA14" s="268">
        <v>3.3</v>
      </c>
      <c r="AB14" s="268">
        <v>3.3</v>
      </c>
      <c r="AC14" s="268">
        <v>3.3</v>
      </c>
      <c r="AD14" s="268">
        <v>3.3</v>
      </c>
      <c r="AE14" s="268">
        <v>3.8</v>
      </c>
      <c r="AF14" s="268">
        <v>3.8</v>
      </c>
      <c r="AG14" s="268">
        <v>3.8</v>
      </c>
      <c r="AH14" s="268">
        <v>3.8</v>
      </c>
      <c r="AI14" s="268">
        <v>3.8</v>
      </c>
      <c r="AJ14" s="268">
        <v>3.8</v>
      </c>
      <c r="AK14" s="268">
        <v>3.8</v>
      </c>
      <c r="AL14" s="268">
        <v>3.8</v>
      </c>
      <c r="AM14" s="268">
        <v>3.8</v>
      </c>
      <c r="AN14" s="268">
        <v>3.8</v>
      </c>
      <c r="AO14" s="268">
        <v>3.8</v>
      </c>
      <c r="AP14" s="268">
        <v>3.8</v>
      </c>
      <c r="AQ14" s="268">
        <v>3.5</v>
      </c>
      <c r="AR14" s="268">
        <v>3.5</v>
      </c>
      <c r="AS14" s="268">
        <v>3.5</v>
      </c>
      <c r="AT14" s="268">
        <v>3.5</v>
      </c>
      <c r="AU14" s="268">
        <v>3.5</v>
      </c>
      <c r="AV14" s="268">
        <v>3.5</v>
      </c>
      <c r="AW14" s="268">
        <v>3.5</v>
      </c>
      <c r="AX14" s="268">
        <v>3.5</v>
      </c>
      <c r="AY14" s="268">
        <v>3.5</v>
      </c>
      <c r="AZ14" s="268">
        <v>3.5</v>
      </c>
      <c r="BA14" s="268">
        <v>3.5</v>
      </c>
      <c r="BB14" s="268">
        <v>3.5</v>
      </c>
      <c r="BC14" s="268">
        <v>3.5</v>
      </c>
      <c r="BD14" s="268">
        <v>3.5</v>
      </c>
      <c r="BE14" s="268">
        <v>3.5</v>
      </c>
      <c r="BF14" s="268">
        <v>3.6</v>
      </c>
      <c r="BG14" s="268">
        <v>3.3</v>
      </c>
      <c r="BH14" s="268">
        <v>3.3</v>
      </c>
      <c r="BI14" s="268">
        <v>3.3</v>
      </c>
      <c r="BJ14" s="268">
        <v>3.3</v>
      </c>
      <c r="BK14" s="268">
        <v>3.3</v>
      </c>
      <c r="BL14" s="268">
        <v>3.4</v>
      </c>
      <c r="BM14" s="268">
        <v>3.3</v>
      </c>
      <c r="BN14" s="268">
        <v>3.3</v>
      </c>
      <c r="BO14" s="268">
        <v>3.3</v>
      </c>
      <c r="BP14" s="268">
        <v>3.3</v>
      </c>
      <c r="BQ14" s="268">
        <v>3.3</v>
      </c>
      <c r="BR14" s="268">
        <v>3.3</v>
      </c>
      <c r="BS14" s="268">
        <v>3.3</v>
      </c>
      <c r="BT14" s="268">
        <v>3.3</v>
      </c>
      <c r="BU14" s="268">
        <v>3.3</v>
      </c>
      <c r="BV14" s="268">
        <v>3.3</v>
      </c>
      <c r="BW14" s="268">
        <v>3.3</v>
      </c>
      <c r="BX14" s="268">
        <v>3.3</v>
      </c>
      <c r="BY14" s="268">
        <v>3.3</v>
      </c>
      <c r="BZ14" s="268">
        <v>3.3</v>
      </c>
      <c r="CA14" s="268">
        <v>3.3</v>
      </c>
      <c r="CB14" s="268">
        <v>3.3</v>
      </c>
      <c r="CC14" s="268">
        <v>3.3</v>
      </c>
      <c r="CD14" s="268">
        <f>_xlfn.IFNA(VLOOKUP(C14,'INFORM Severity - hidden'!$C$5:$G$300,5,FALSE),"-")</f>
        <v>3.3</v>
      </c>
    </row>
    <row r="15" spans="1:82" x14ac:dyDescent="0.35">
      <c r="C15" t="s">
        <v>8210</v>
      </c>
      <c r="D15" s="268" t="str">
        <f t="shared" si="0"/>
        <v>-</v>
      </c>
      <c r="E15" s="268" t="s">
        <v>8201</v>
      </c>
      <c r="F15" s="268">
        <v>3.5</v>
      </c>
      <c r="G15" s="268">
        <v>3.5</v>
      </c>
      <c r="H15" s="268" t="s">
        <v>8201</v>
      </c>
      <c r="I15" s="268" t="s">
        <v>8201</v>
      </c>
      <c r="J15" s="268" t="s">
        <v>8201</v>
      </c>
      <c r="K15" s="268" t="s">
        <v>8201</v>
      </c>
      <c r="L15" s="268" t="s">
        <v>8201</v>
      </c>
      <c r="M15" s="268" t="s">
        <v>8201</v>
      </c>
      <c r="N15" s="268" t="s">
        <v>8201</v>
      </c>
      <c r="O15" s="268" t="s">
        <v>8201</v>
      </c>
      <c r="P15" s="268" t="s">
        <v>8201</v>
      </c>
      <c r="Q15" s="268" t="s">
        <v>8201</v>
      </c>
      <c r="R15" s="268" t="s">
        <v>8201</v>
      </c>
      <c r="S15" s="268" t="s">
        <v>8201</v>
      </c>
      <c r="T15" s="268" t="s">
        <v>8201</v>
      </c>
      <c r="U15" s="268" t="s">
        <v>8201</v>
      </c>
      <c r="V15" s="268" t="s">
        <v>8201</v>
      </c>
      <c r="W15" s="268" t="s">
        <v>8201</v>
      </c>
      <c r="X15" s="268" t="s">
        <v>8201</v>
      </c>
      <c r="Y15" s="268" t="s">
        <v>8201</v>
      </c>
      <c r="Z15" s="268" t="s">
        <v>8201</v>
      </c>
      <c r="AA15" s="268" t="s">
        <v>8201</v>
      </c>
      <c r="AB15" s="268" t="s">
        <v>8201</v>
      </c>
      <c r="AC15" s="268" t="s">
        <v>8201</v>
      </c>
      <c r="AD15" s="268" t="s">
        <v>8201</v>
      </c>
      <c r="AE15" s="268" t="s">
        <v>8201</v>
      </c>
      <c r="AF15" s="268" t="s">
        <v>8201</v>
      </c>
      <c r="AG15" s="268" t="s">
        <v>8201</v>
      </c>
      <c r="AH15" s="268" t="s">
        <v>8201</v>
      </c>
      <c r="AI15" s="268" t="s">
        <v>8201</v>
      </c>
      <c r="AJ15" s="268" t="s">
        <v>8201</v>
      </c>
      <c r="AK15" s="268" t="s">
        <v>8201</v>
      </c>
      <c r="AL15" s="268" t="s">
        <v>8201</v>
      </c>
      <c r="AM15" s="268" t="s">
        <v>8201</v>
      </c>
      <c r="AN15" s="268" t="s">
        <v>8201</v>
      </c>
      <c r="AO15" s="268" t="s">
        <v>8201</v>
      </c>
      <c r="AP15" s="268" t="s">
        <v>8201</v>
      </c>
      <c r="AQ15" s="268" t="s">
        <v>8201</v>
      </c>
      <c r="AR15" s="268" t="s">
        <v>8201</v>
      </c>
      <c r="AS15" s="268" t="s">
        <v>8201</v>
      </c>
      <c r="AT15" s="268" t="s">
        <v>8201</v>
      </c>
      <c r="AU15" s="268" t="s">
        <v>8201</v>
      </c>
      <c r="AV15" s="268" t="s">
        <v>8201</v>
      </c>
      <c r="AW15" s="268" t="s">
        <v>8201</v>
      </c>
      <c r="AX15" s="268" t="s">
        <v>8201</v>
      </c>
      <c r="AY15" s="268" t="s">
        <v>8201</v>
      </c>
      <c r="AZ15" s="268" t="s">
        <v>8201</v>
      </c>
      <c r="BA15" s="268" t="s">
        <v>8201</v>
      </c>
      <c r="BB15" s="268" t="s">
        <v>8201</v>
      </c>
      <c r="BC15" s="268" t="s">
        <v>8201</v>
      </c>
      <c r="BD15" s="268" t="s">
        <v>8201</v>
      </c>
      <c r="BE15" s="268" t="s">
        <v>8201</v>
      </c>
      <c r="BF15" s="268" t="s">
        <v>8201</v>
      </c>
      <c r="BG15" s="268" t="s">
        <v>8201</v>
      </c>
      <c r="BH15" s="268" t="s">
        <v>8201</v>
      </c>
      <c r="BI15" s="268" t="s">
        <v>8201</v>
      </c>
      <c r="BJ15" s="268" t="s">
        <v>8201</v>
      </c>
      <c r="BK15" s="268" t="s">
        <v>8201</v>
      </c>
      <c r="BL15" s="268" t="s">
        <v>8201</v>
      </c>
      <c r="BM15" s="268" t="s">
        <v>8201</v>
      </c>
      <c r="BN15" s="268" t="s">
        <v>8201</v>
      </c>
      <c r="BO15" s="268" t="s">
        <v>8201</v>
      </c>
      <c r="BP15" s="268" t="s">
        <v>8201</v>
      </c>
      <c r="BQ15" s="268" t="s">
        <v>8201</v>
      </c>
      <c r="BR15" s="268" t="s">
        <v>8201</v>
      </c>
      <c r="BS15" s="268" t="s">
        <v>8201</v>
      </c>
      <c r="BT15" s="268" t="s">
        <v>8201</v>
      </c>
      <c r="BU15" s="268" t="s">
        <v>8201</v>
      </c>
      <c r="BV15" s="268" t="s">
        <v>8201</v>
      </c>
      <c r="BW15" s="268" t="s">
        <v>8201</v>
      </c>
      <c r="BX15" s="268" t="s">
        <v>8201</v>
      </c>
      <c r="BY15" s="268" t="s">
        <v>8201</v>
      </c>
      <c r="BZ15" s="268" t="s">
        <v>8201</v>
      </c>
      <c r="CA15" s="268" t="s">
        <v>8201</v>
      </c>
      <c r="CB15" s="268" t="s">
        <v>8201</v>
      </c>
      <c r="CC15" s="268" t="s">
        <v>8201</v>
      </c>
      <c r="CD15" s="268" t="str">
        <f>_xlfn.IFNA(VLOOKUP(C15,'INFORM Severity - hidden'!$C$5:$G$300,5,FALSE),"-")</f>
        <v>-</v>
      </c>
    </row>
    <row r="16" spans="1:82" x14ac:dyDescent="0.35">
      <c r="C16" t="s">
        <v>8211</v>
      </c>
      <c r="D16" s="268" t="str">
        <f t="shared" si="0"/>
        <v>-</v>
      </c>
      <c r="E16" s="268" t="s">
        <v>8201</v>
      </c>
      <c r="F16" s="268">
        <v>1.7</v>
      </c>
      <c r="G16" s="268">
        <v>1.7</v>
      </c>
      <c r="H16" s="268" t="s">
        <v>8201</v>
      </c>
      <c r="I16" s="268" t="s">
        <v>8201</v>
      </c>
      <c r="J16" s="268" t="s">
        <v>8201</v>
      </c>
      <c r="K16" s="268" t="s">
        <v>8201</v>
      </c>
      <c r="L16" s="268" t="s">
        <v>8201</v>
      </c>
      <c r="M16" s="268" t="s">
        <v>8201</v>
      </c>
      <c r="N16" s="268" t="s">
        <v>8201</v>
      </c>
      <c r="O16" s="268" t="s">
        <v>8201</v>
      </c>
      <c r="P16" s="268" t="s">
        <v>8201</v>
      </c>
      <c r="Q16" s="268" t="s">
        <v>8201</v>
      </c>
      <c r="R16" s="268" t="s">
        <v>8201</v>
      </c>
      <c r="S16" s="268" t="s">
        <v>8201</v>
      </c>
      <c r="T16" s="268" t="s">
        <v>8201</v>
      </c>
      <c r="U16" s="268" t="s">
        <v>8201</v>
      </c>
      <c r="V16" s="268" t="s">
        <v>8201</v>
      </c>
      <c r="W16" s="268" t="s">
        <v>8201</v>
      </c>
      <c r="X16" s="268" t="s">
        <v>8201</v>
      </c>
      <c r="Y16" s="268" t="s">
        <v>8201</v>
      </c>
      <c r="Z16" s="268" t="s">
        <v>8201</v>
      </c>
      <c r="AA16" s="268" t="s">
        <v>8201</v>
      </c>
      <c r="AB16" s="268" t="s">
        <v>8201</v>
      </c>
      <c r="AC16" s="268" t="s">
        <v>8201</v>
      </c>
      <c r="AD16" s="268" t="s">
        <v>8201</v>
      </c>
      <c r="AE16" s="268" t="s">
        <v>8201</v>
      </c>
      <c r="AF16" s="268" t="s">
        <v>8201</v>
      </c>
      <c r="AG16" s="268" t="s">
        <v>8201</v>
      </c>
      <c r="AH16" s="268" t="s">
        <v>8201</v>
      </c>
      <c r="AI16" s="268" t="s">
        <v>8201</v>
      </c>
      <c r="AJ16" s="268" t="s">
        <v>8201</v>
      </c>
      <c r="AK16" s="268" t="s">
        <v>8201</v>
      </c>
      <c r="AL16" s="268" t="s">
        <v>8201</v>
      </c>
      <c r="AM16" s="268" t="s">
        <v>8201</v>
      </c>
      <c r="AN16" s="268" t="s">
        <v>8201</v>
      </c>
      <c r="AO16" s="268" t="s">
        <v>8201</v>
      </c>
      <c r="AP16" s="268" t="s">
        <v>8201</v>
      </c>
      <c r="AQ16" s="268" t="s">
        <v>8201</v>
      </c>
      <c r="AR16" s="268" t="s">
        <v>8201</v>
      </c>
      <c r="AS16" s="268" t="s">
        <v>8201</v>
      </c>
      <c r="AT16" s="268" t="s">
        <v>8201</v>
      </c>
      <c r="AU16" s="268" t="s">
        <v>8201</v>
      </c>
      <c r="AV16" s="268" t="s">
        <v>8201</v>
      </c>
      <c r="AW16" s="268" t="s">
        <v>8201</v>
      </c>
      <c r="AX16" s="268" t="s">
        <v>8201</v>
      </c>
      <c r="AY16" s="268" t="s">
        <v>8201</v>
      </c>
      <c r="AZ16" s="268" t="s">
        <v>8201</v>
      </c>
      <c r="BA16" s="268" t="s">
        <v>8201</v>
      </c>
      <c r="BB16" s="268" t="s">
        <v>8201</v>
      </c>
      <c r="BC16" s="268" t="s">
        <v>8201</v>
      </c>
      <c r="BD16" s="268" t="s">
        <v>8201</v>
      </c>
      <c r="BE16" s="268" t="s">
        <v>8201</v>
      </c>
      <c r="BF16" s="268" t="s">
        <v>8201</v>
      </c>
      <c r="BG16" s="268" t="s">
        <v>8201</v>
      </c>
      <c r="BH16" s="268" t="s">
        <v>8201</v>
      </c>
      <c r="BI16" s="268" t="s">
        <v>8201</v>
      </c>
      <c r="BJ16" s="268" t="s">
        <v>8201</v>
      </c>
      <c r="BK16" s="268" t="s">
        <v>8201</v>
      </c>
      <c r="BL16" s="268" t="s">
        <v>8201</v>
      </c>
      <c r="BM16" s="268" t="s">
        <v>8201</v>
      </c>
      <c r="BN16" s="268" t="s">
        <v>8201</v>
      </c>
      <c r="BO16" s="268" t="s">
        <v>8201</v>
      </c>
      <c r="BP16" s="268" t="s">
        <v>8201</v>
      </c>
      <c r="BQ16" s="268" t="s">
        <v>8201</v>
      </c>
      <c r="BR16" s="268" t="s">
        <v>8201</v>
      </c>
      <c r="BS16" s="268" t="s">
        <v>8201</v>
      </c>
      <c r="BT16" s="268" t="s">
        <v>8201</v>
      </c>
      <c r="BU16" s="268" t="s">
        <v>8201</v>
      </c>
      <c r="BV16" s="268" t="s">
        <v>8201</v>
      </c>
      <c r="BW16" s="268" t="s">
        <v>8201</v>
      </c>
      <c r="BX16" s="268" t="s">
        <v>8201</v>
      </c>
      <c r="BY16" s="268" t="s">
        <v>8201</v>
      </c>
      <c r="BZ16" s="268" t="s">
        <v>8201</v>
      </c>
      <c r="CA16" s="268" t="s">
        <v>8201</v>
      </c>
      <c r="CB16" s="268" t="s">
        <v>8201</v>
      </c>
      <c r="CC16" s="268" t="s">
        <v>8201</v>
      </c>
      <c r="CD16" s="268" t="str">
        <f>_xlfn.IFNA(VLOOKUP(C16,'INFORM Severity - hidden'!$C$5:$G$300,5,FALSE),"-")</f>
        <v>-</v>
      </c>
    </row>
    <row r="17" spans="1:82" x14ac:dyDescent="0.35">
      <c r="A17" t="s">
        <v>1618</v>
      </c>
      <c r="B17" t="s">
        <v>1628</v>
      </c>
      <c r="C17" t="s">
        <v>1629</v>
      </c>
      <c r="D17" s="268" t="str">
        <f t="shared" si="0"/>
        <v>-</v>
      </c>
      <c r="E17" s="268" t="s">
        <v>8201</v>
      </c>
      <c r="F17" s="268" t="s">
        <v>8201</v>
      </c>
      <c r="G17" s="268" t="s">
        <v>8201</v>
      </c>
      <c r="H17" s="268" t="s">
        <v>8201</v>
      </c>
      <c r="I17" s="268" t="s">
        <v>8201</v>
      </c>
      <c r="J17" s="268" t="s">
        <v>8201</v>
      </c>
      <c r="K17" s="268" t="s">
        <v>8201</v>
      </c>
      <c r="L17" s="268" t="s">
        <v>8201</v>
      </c>
      <c r="M17" s="268" t="s">
        <v>8201</v>
      </c>
      <c r="N17" s="268" t="s">
        <v>8201</v>
      </c>
      <c r="O17" s="268" t="s">
        <v>8201</v>
      </c>
      <c r="P17" s="268" t="s">
        <v>8201</v>
      </c>
      <c r="Q17" s="268" t="s">
        <v>8201</v>
      </c>
      <c r="R17" s="268" t="s">
        <v>8201</v>
      </c>
      <c r="S17" s="268" t="s">
        <v>8201</v>
      </c>
      <c r="T17" s="268" t="s">
        <v>8201</v>
      </c>
      <c r="U17" s="268" t="s">
        <v>8201</v>
      </c>
      <c r="V17" s="268" t="s">
        <v>8201</v>
      </c>
      <c r="W17" s="268" t="s">
        <v>8201</v>
      </c>
      <c r="X17" s="268" t="s">
        <v>8201</v>
      </c>
      <c r="Y17" s="268" t="s">
        <v>8201</v>
      </c>
      <c r="Z17" s="268" t="s">
        <v>8201</v>
      </c>
      <c r="AA17" s="268" t="s">
        <v>8201</v>
      </c>
      <c r="AB17" s="268" t="s">
        <v>8201</v>
      </c>
      <c r="AC17" s="268" t="s">
        <v>8201</v>
      </c>
      <c r="AD17" s="268" t="s">
        <v>8201</v>
      </c>
      <c r="AE17" s="268" t="s">
        <v>8201</v>
      </c>
      <c r="AF17" s="268" t="s">
        <v>8201</v>
      </c>
      <c r="AG17" s="268" t="s">
        <v>8201</v>
      </c>
      <c r="AH17" s="268" t="s">
        <v>8201</v>
      </c>
      <c r="AI17" s="268" t="s">
        <v>8201</v>
      </c>
      <c r="AJ17" s="268" t="s">
        <v>8201</v>
      </c>
      <c r="AK17" s="268" t="s">
        <v>8201</v>
      </c>
      <c r="AL17" s="268" t="s">
        <v>8201</v>
      </c>
      <c r="AM17" s="268" t="s">
        <v>8201</v>
      </c>
      <c r="AN17" s="268" t="s">
        <v>8201</v>
      </c>
      <c r="AO17" s="268" t="s">
        <v>8201</v>
      </c>
      <c r="AP17" s="268" t="s">
        <v>8201</v>
      </c>
      <c r="AQ17" s="268" t="s">
        <v>8201</v>
      </c>
      <c r="AR17" s="268" t="s">
        <v>8201</v>
      </c>
      <c r="AS17" s="268" t="s">
        <v>8201</v>
      </c>
      <c r="AT17" s="268" t="s">
        <v>8201</v>
      </c>
      <c r="AU17" s="268" t="s">
        <v>8201</v>
      </c>
      <c r="AV17" s="268" t="s">
        <v>8201</v>
      </c>
      <c r="AW17" s="268" t="s">
        <v>8201</v>
      </c>
      <c r="AX17" s="268" t="s">
        <v>8201</v>
      </c>
      <c r="AY17" s="268" t="s">
        <v>8201</v>
      </c>
      <c r="AZ17" s="268" t="s">
        <v>8201</v>
      </c>
      <c r="BA17" s="268" t="s">
        <v>8201</v>
      </c>
      <c r="BB17" s="268" t="s">
        <v>8201</v>
      </c>
      <c r="BC17" s="268" t="s">
        <v>8201</v>
      </c>
      <c r="BD17" s="268" t="s">
        <v>8201</v>
      </c>
      <c r="BE17" s="268" t="s">
        <v>8201</v>
      </c>
      <c r="BF17" s="268" t="s">
        <v>8201</v>
      </c>
      <c r="BG17" s="268" t="s">
        <v>8201</v>
      </c>
      <c r="BH17" s="268" t="s">
        <v>8201</v>
      </c>
      <c r="BI17" s="268" t="s">
        <v>8201</v>
      </c>
      <c r="BJ17" s="268" t="s">
        <v>8201</v>
      </c>
      <c r="BK17" s="268" t="s">
        <v>8201</v>
      </c>
      <c r="BL17" s="268" t="s">
        <v>8201</v>
      </c>
      <c r="BM17" s="268" t="s">
        <v>8201</v>
      </c>
      <c r="BN17" s="268" t="s">
        <v>8201</v>
      </c>
      <c r="BO17" s="268" t="s">
        <v>8201</v>
      </c>
      <c r="BP17" s="268" t="s">
        <v>8201</v>
      </c>
      <c r="BQ17" s="268" t="s">
        <v>8201</v>
      </c>
      <c r="BR17" s="268" t="s">
        <v>8201</v>
      </c>
      <c r="BS17" s="268" t="s">
        <v>8201</v>
      </c>
      <c r="BT17" s="268" t="s">
        <v>8201</v>
      </c>
      <c r="BU17" s="268" t="s">
        <v>8201</v>
      </c>
      <c r="BV17" s="268" t="s">
        <v>8201</v>
      </c>
      <c r="BW17" s="268" t="s">
        <v>8201</v>
      </c>
      <c r="BX17" s="268" t="s">
        <v>8201</v>
      </c>
      <c r="BY17" s="268" t="s">
        <v>8201</v>
      </c>
      <c r="BZ17" s="268" t="s">
        <v>8201</v>
      </c>
      <c r="CA17" s="268" t="s">
        <v>8201</v>
      </c>
      <c r="CB17" s="268" t="s">
        <v>8201</v>
      </c>
      <c r="CC17" s="268">
        <v>1.8</v>
      </c>
      <c r="CD17" s="268">
        <f>_xlfn.IFNA(VLOOKUP(C17,'INFORM Severity - hidden'!$C$5:$G$300,5,FALSE),"-")</f>
        <v>1.9</v>
      </c>
    </row>
    <row r="18" spans="1:82" x14ac:dyDescent="0.35">
      <c r="A18" t="s">
        <v>2182</v>
      </c>
      <c r="B18" t="s">
        <v>2180</v>
      </c>
      <c r="C18" t="s">
        <v>2181</v>
      </c>
      <c r="D18" s="268" t="str">
        <f t="shared" si="0"/>
        <v>Increasing</v>
      </c>
      <c r="E18" s="268" t="s">
        <v>8201</v>
      </c>
      <c r="F18" s="268" t="s">
        <v>8201</v>
      </c>
      <c r="G18" s="268" t="s">
        <v>8201</v>
      </c>
      <c r="H18" s="268" t="s">
        <v>8201</v>
      </c>
      <c r="I18" s="268" t="s">
        <v>8201</v>
      </c>
      <c r="J18" s="268" t="s">
        <v>8201</v>
      </c>
      <c r="K18" s="268" t="s">
        <v>8201</v>
      </c>
      <c r="L18" s="268" t="s">
        <v>8201</v>
      </c>
      <c r="M18" s="268" t="s">
        <v>8201</v>
      </c>
      <c r="N18" s="268" t="s">
        <v>8201</v>
      </c>
      <c r="O18" s="268" t="s">
        <v>8201</v>
      </c>
      <c r="P18" s="268" t="s">
        <v>8201</v>
      </c>
      <c r="Q18" s="268" t="s">
        <v>8201</v>
      </c>
      <c r="R18" s="268" t="s">
        <v>8201</v>
      </c>
      <c r="S18" s="268" t="s">
        <v>8201</v>
      </c>
      <c r="T18" s="268" t="s">
        <v>8201</v>
      </c>
      <c r="U18" s="268" t="s">
        <v>8201</v>
      </c>
      <c r="V18" s="268" t="s">
        <v>8201</v>
      </c>
      <c r="W18" s="268" t="s">
        <v>8201</v>
      </c>
      <c r="X18" s="268" t="s">
        <v>8201</v>
      </c>
      <c r="Y18" s="268" t="s">
        <v>8201</v>
      </c>
      <c r="Z18" s="268" t="s">
        <v>8201</v>
      </c>
      <c r="AA18" s="268" t="s">
        <v>8201</v>
      </c>
      <c r="AB18" s="268" t="s">
        <v>8201</v>
      </c>
      <c r="AC18" s="268" t="s">
        <v>8201</v>
      </c>
      <c r="AD18" s="268" t="s">
        <v>8201</v>
      </c>
      <c r="AE18" s="268" t="s">
        <v>8201</v>
      </c>
      <c r="AF18" s="268" t="s">
        <v>8201</v>
      </c>
      <c r="AG18" s="268" t="s">
        <v>8201</v>
      </c>
      <c r="AH18" s="268" t="s">
        <v>8201</v>
      </c>
      <c r="AI18" s="268" t="s">
        <v>8201</v>
      </c>
      <c r="AJ18" s="268" t="s">
        <v>8201</v>
      </c>
      <c r="AK18" s="268" t="s">
        <v>8201</v>
      </c>
      <c r="AL18" s="268" t="s">
        <v>8201</v>
      </c>
      <c r="AM18" s="268" t="s">
        <v>8201</v>
      </c>
      <c r="AN18" s="268" t="s">
        <v>8201</v>
      </c>
      <c r="AO18" s="268" t="s">
        <v>8201</v>
      </c>
      <c r="AP18" s="268" t="s">
        <v>8201</v>
      </c>
      <c r="AQ18" s="268" t="s">
        <v>8201</v>
      </c>
      <c r="AR18" s="268" t="s">
        <v>8201</v>
      </c>
      <c r="AS18" s="268" t="s">
        <v>8201</v>
      </c>
      <c r="AT18" s="268" t="s">
        <v>8201</v>
      </c>
      <c r="AU18" s="268" t="s">
        <v>8201</v>
      </c>
      <c r="AV18" s="268" t="s">
        <v>8201</v>
      </c>
      <c r="AW18" s="268" t="s">
        <v>8201</v>
      </c>
      <c r="AX18" s="268" t="s">
        <v>8201</v>
      </c>
      <c r="AY18" s="268" t="s">
        <v>8201</v>
      </c>
      <c r="AZ18" s="268" t="s">
        <v>8201</v>
      </c>
      <c r="BA18" s="268" t="s">
        <v>8201</v>
      </c>
      <c r="BB18" s="268" t="s">
        <v>8201</v>
      </c>
      <c r="BC18" s="268" t="s">
        <v>8201</v>
      </c>
      <c r="BD18" s="268" t="s">
        <v>8201</v>
      </c>
      <c r="BE18" s="268" t="s">
        <v>8201</v>
      </c>
      <c r="BF18" s="268" t="s">
        <v>8201</v>
      </c>
      <c r="BG18" s="268" t="s">
        <v>8201</v>
      </c>
      <c r="BH18" s="268" t="s">
        <v>8201</v>
      </c>
      <c r="BI18" s="268" t="s">
        <v>8201</v>
      </c>
      <c r="BJ18" s="268" t="s">
        <v>8201</v>
      </c>
      <c r="BK18" s="268" t="s">
        <v>8201</v>
      </c>
      <c r="BL18" s="268" t="s">
        <v>8201</v>
      </c>
      <c r="BM18" s="268" t="s">
        <v>8201</v>
      </c>
      <c r="BN18" s="268" t="s">
        <v>8201</v>
      </c>
      <c r="BO18" s="268" t="s">
        <v>8201</v>
      </c>
      <c r="BP18" s="268" t="s">
        <v>8201</v>
      </c>
      <c r="BQ18" s="268">
        <v>1.9</v>
      </c>
      <c r="BR18" s="268">
        <v>2</v>
      </c>
      <c r="BS18" s="268">
        <v>2</v>
      </c>
      <c r="BT18" s="268">
        <v>2</v>
      </c>
      <c r="BU18" s="268">
        <v>2</v>
      </c>
      <c r="BV18" s="268">
        <v>2</v>
      </c>
      <c r="BW18" s="268">
        <v>1.9</v>
      </c>
      <c r="BX18" s="268">
        <v>1.9</v>
      </c>
      <c r="BY18" s="268">
        <v>2</v>
      </c>
      <c r="BZ18" s="268">
        <v>2</v>
      </c>
      <c r="CA18" s="268">
        <v>2.5</v>
      </c>
      <c r="CB18" s="268">
        <v>2.4</v>
      </c>
      <c r="CC18" s="268">
        <v>2.4</v>
      </c>
      <c r="CD18" s="268">
        <f>_xlfn.IFNA(VLOOKUP(C18,'INFORM Severity - hidden'!$C$5:$G$300,5,FALSE),"-")</f>
        <v>2.2999999999999998</v>
      </c>
    </row>
    <row r="19" spans="1:82" x14ac:dyDescent="0.35">
      <c r="A19" t="s">
        <v>1881</v>
      </c>
      <c r="B19" t="s">
        <v>1879</v>
      </c>
      <c r="C19" t="s">
        <v>1880</v>
      </c>
      <c r="D19" s="268" t="str">
        <f t="shared" si="0"/>
        <v>Stable</v>
      </c>
      <c r="E19" s="268" t="s">
        <v>8201</v>
      </c>
      <c r="F19" s="268">
        <v>3</v>
      </c>
      <c r="G19" s="268">
        <v>3.1</v>
      </c>
      <c r="H19" s="268">
        <v>3.2</v>
      </c>
      <c r="I19" s="268">
        <v>3.2</v>
      </c>
      <c r="J19" s="268">
        <v>3.1</v>
      </c>
      <c r="K19" s="268">
        <v>3.2</v>
      </c>
      <c r="L19" s="268">
        <v>3.2</v>
      </c>
      <c r="M19" s="268">
        <v>3.2</v>
      </c>
      <c r="N19" s="268">
        <v>3.2</v>
      </c>
      <c r="O19" s="268">
        <v>3.2</v>
      </c>
      <c r="P19" s="268">
        <v>3.2</v>
      </c>
      <c r="Q19" s="268">
        <v>3.2</v>
      </c>
      <c r="R19" s="268">
        <v>3.4</v>
      </c>
      <c r="S19" s="268">
        <v>3.4</v>
      </c>
      <c r="T19" s="268">
        <v>3.4</v>
      </c>
      <c r="U19" s="268">
        <v>3.4</v>
      </c>
      <c r="V19" s="268">
        <v>3.9</v>
      </c>
      <c r="W19" s="268">
        <v>3.9</v>
      </c>
      <c r="X19" s="268">
        <v>3.9</v>
      </c>
      <c r="Y19" s="268">
        <v>3.9</v>
      </c>
      <c r="Z19" s="268">
        <v>3.8</v>
      </c>
      <c r="AA19" s="268">
        <v>3.9</v>
      </c>
      <c r="AB19" s="268">
        <v>4</v>
      </c>
      <c r="AC19" s="268">
        <v>3.9</v>
      </c>
      <c r="AD19" s="268">
        <v>3.9</v>
      </c>
      <c r="AE19" s="268">
        <v>3.9</v>
      </c>
      <c r="AF19" s="268">
        <v>4</v>
      </c>
      <c r="AG19" s="268">
        <v>4</v>
      </c>
      <c r="AH19" s="268">
        <v>4</v>
      </c>
      <c r="AI19" s="268">
        <v>4</v>
      </c>
      <c r="AJ19" s="268">
        <v>4</v>
      </c>
      <c r="AK19" s="268">
        <v>4</v>
      </c>
      <c r="AL19" s="268">
        <v>4</v>
      </c>
      <c r="AM19" s="268">
        <v>3.9</v>
      </c>
      <c r="AN19" s="268">
        <v>3.9</v>
      </c>
      <c r="AO19" s="268">
        <v>3.9</v>
      </c>
      <c r="AP19" s="268">
        <v>3.9</v>
      </c>
      <c r="AQ19" s="268">
        <v>3.9</v>
      </c>
      <c r="AR19" s="268">
        <v>3.9</v>
      </c>
      <c r="AS19" s="268">
        <v>3.9</v>
      </c>
      <c r="AT19" s="268">
        <v>3.9</v>
      </c>
      <c r="AU19" s="268">
        <v>3.9</v>
      </c>
      <c r="AV19" s="268">
        <v>3.9</v>
      </c>
      <c r="AW19" s="268">
        <v>3.7</v>
      </c>
      <c r="AX19" s="268">
        <v>3.8</v>
      </c>
      <c r="AY19" s="268">
        <v>3.8</v>
      </c>
      <c r="AZ19" s="268">
        <v>3.7</v>
      </c>
      <c r="BA19" s="268">
        <v>3.7</v>
      </c>
      <c r="BB19" s="268">
        <v>4</v>
      </c>
      <c r="BC19" s="268">
        <v>4</v>
      </c>
      <c r="BD19" s="268">
        <v>4</v>
      </c>
      <c r="BE19" s="268">
        <v>4</v>
      </c>
      <c r="BF19" s="268">
        <v>3.9</v>
      </c>
      <c r="BG19" s="268">
        <v>3.9</v>
      </c>
      <c r="BH19" s="268">
        <v>4</v>
      </c>
      <c r="BI19" s="268">
        <v>4</v>
      </c>
      <c r="BJ19" s="268">
        <v>4</v>
      </c>
      <c r="BK19" s="268">
        <v>4.0999999999999996</v>
      </c>
      <c r="BL19" s="268">
        <v>4.0999999999999996</v>
      </c>
      <c r="BM19" s="268">
        <v>4.2</v>
      </c>
      <c r="BN19" s="268">
        <v>4.0999999999999996</v>
      </c>
      <c r="BO19" s="268">
        <v>4.0999999999999996</v>
      </c>
      <c r="BP19" s="268">
        <v>4.2</v>
      </c>
      <c r="BQ19" s="268">
        <v>4.2</v>
      </c>
      <c r="BR19" s="268">
        <v>4.2</v>
      </c>
      <c r="BS19" s="268">
        <v>4.2</v>
      </c>
      <c r="BT19" s="268">
        <v>4.2</v>
      </c>
      <c r="BU19" s="268">
        <v>4.2</v>
      </c>
      <c r="BV19" s="268">
        <v>4.2</v>
      </c>
      <c r="BW19" s="268">
        <v>4.2</v>
      </c>
      <c r="BX19" s="268">
        <v>4.2</v>
      </c>
      <c r="BY19" s="268">
        <v>4.2</v>
      </c>
      <c r="BZ19" s="268">
        <v>4.2</v>
      </c>
      <c r="CA19" s="268">
        <v>3.9</v>
      </c>
      <c r="CB19" s="268">
        <v>4.0999999999999996</v>
      </c>
      <c r="CC19" s="268">
        <v>4.2</v>
      </c>
      <c r="CD19" s="268">
        <f>_xlfn.IFNA(VLOOKUP(C19,'INFORM Severity - hidden'!$C$5:$G$300,5,FALSE),"-")</f>
        <v>4.0999999999999996</v>
      </c>
    </row>
    <row r="20" spans="1:82" x14ac:dyDescent="0.35">
      <c r="C20" t="s">
        <v>8212</v>
      </c>
      <c r="D20" s="268" t="str">
        <f t="shared" si="0"/>
        <v>-</v>
      </c>
      <c r="E20" s="268" t="s">
        <v>8201</v>
      </c>
      <c r="F20" s="268" t="s">
        <v>8201</v>
      </c>
      <c r="G20" s="268" t="s">
        <v>8201</v>
      </c>
      <c r="H20" s="268" t="s">
        <v>8201</v>
      </c>
      <c r="I20" s="268" t="s">
        <v>8201</v>
      </c>
      <c r="J20" s="268" t="s">
        <v>8201</v>
      </c>
      <c r="K20" s="268" t="s">
        <v>8201</v>
      </c>
      <c r="L20" s="268" t="s">
        <v>8201</v>
      </c>
      <c r="M20" s="268" t="s">
        <v>8201</v>
      </c>
      <c r="N20" s="268" t="s">
        <v>8201</v>
      </c>
      <c r="O20" s="268" t="s">
        <v>8201</v>
      </c>
      <c r="P20" s="268" t="s">
        <v>8201</v>
      </c>
      <c r="Q20" s="268" t="s">
        <v>8201</v>
      </c>
      <c r="R20" s="268" t="s">
        <v>8201</v>
      </c>
      <c r="S20" s="268" t="s">
        <v>8201</v>
      </c>
      <c r="T20" s="268" t="s">
        <v>8201</v>
      </c>
      <c r="U20" s="268" t="s">
        <v>8201</v>
      </c>
      <c r="V20" s="268" t="s">
        <v>8201</v>
      </c>
      <c r="W20" s="268" t="s">
        <v>8201</v>
      </c>
      <c r="X20" s="268" t="s">
        <v>8201</v>
      </c>
      <c r="Y20" s="268">
        <v>2.4</v>
      </c>
      <c r="Z20" s="268">
        <v>2.2999999999999998</v>
      </c>
      <c r="AA20" s="268">
        <v>2.4</v>
      </c>
      <c r="AB20" s="268">
        <v>2.4</v>
      </c>
      <c r="AC20" s="268">
        <v>2.4</v>
      </c>
      <c r="AD20" s="268" t="s">
        <v>8201</v>
      </c>
      <c r="AE20" s="268" t="s">
        <v>8201</v>
      </c>
      <c r="AF20" s="268" t="s">
        <v>8201</v>
      </c>
      <c r="AG20" s="268" t="s">
        <v>8201</v>
      </c>
      <c r="AH20" s="268" t="s">
        <v>8201</v>
      </c>
      <c r="AI20" s="268" t="s">
        <v>8201</v>
      </c>
      <c r="AJ20" s="268" t="s">
        <v>8201</v>
      </c>
      <c r="AK20" s="268" t="s">
        <v>8201</v>
      </c>
      <c r="AL20" s="268" t="s">
        <v>8201</v>
      </c>
      <c r="AM20" s="268" t="s">
        <v>8201</v>
      </c>
      <c r="AN20" s="268" t="s">
        <v>8201</v>
      </c>
      <c r="AO20" s="268" t="s">
        <v>8201</v>
      </c>
      <c r="AP20" s="268" t="s">
        <v>8201</v>
      </c>
      <c r="AQ20" s="268" t="s">
        <v>8201</v>
      </c>
      <c r="AR20" s="268" t="s">
        <v>8201</v>
      </c>
      <c r="AS20" s="268" t="s">
        <v>8201</v>
      </c>
      <c r="AT20" s="268" t="s">
        <v>8201</v>
      </c>
      <c r="AU20" s="268" t="s">
        <v>8201</v>
      </c>
      <c r="AV20" s="268" t="s">
        <v>8201</v>
      </c>
      <c r="AW20" s="268" t="s">
        <v>8201</v>
      </c>
      <c r="AX20" s="268" t="s">
        <v>8201</v>
      </c>
      <c r="AY20" s="268" t="s">
        <v>8201</v>
      </c>
      <c r="AZ20" s="268" t="s">
        <v>8201</v>
      </c>
      <c r="BA20" s="268" t="s">
        <v>8201</v>
      </c>
      <c r="BB20" s="268" t="s">
        <v>8201</v>
      </c>
      <c r="BC20" s="268" t="s">
        <v>8201</v>
      </c>
      <c r="BD20" s="268" t="s">
        <v>8201</v>
      </c>
      <c r="BE20" s="268" t="s">
        <v>8201</v>
      </c>
      <c r="BF20" s="268" t="s">
        <v>8201</v>
      </c>
      <c r="BG20" s="268" t="s">
        <v>8201</v>
      </c>
      <c r="BH20" s="268" t="s">
        <v>8201</v>
      </c>
      <c r="BI20" s="268" t="s">
        <v>8201</v>
      </c>
      <c r="BJ20" s="268" t="s">
        <v>8201</v>
      </c>
      <c r="BK20" s="268" t="s">
        <v>8201</v>
      </c>
      <c r="BL20" s="268" t="s">
        <v>8201</v>
      </c>
      <c r="BM20" s="268" t="s">
        <v>8201</v>
      </c>
      <c r="BN20" s="268" t="s">
        <v>8201</v>
      </c>
      <c r="BO20" s="268" t="s">
        <v>8201</v>
      </c>
      <c r="BP20" s="268" t="s">
        <v>8201</v>
      </c>
      <c r="BQ20" s="268" t="s">
        <v>8201</v>
      </c>
      <c r="BR20" s="268" t="s">
        <v>8201</v>
      </c>
      <c r="BS20" s="268" t="s">
        <v>8201</v>
      </c>
      <c r="BT20" s="268" t="s">
        <v>8201</v>
      </c>
      <c r="BU20" s="268" t="s">
        <v>8201</v>
      </c>
      <c r="BV20" s="268" t="s">
        <v>8201</v>
      </c>
      <c r="BW20" s="268" t="s">
        <v>8201</v>
      </c>
      <c r="BX20" s="268" t="s">
        <v>8201</v>
      </c>
      <c r="BY20" s="268" t="s">
        <v>8201</v>
      </c>
      <c r="BZ20" s="268" t="s">
        <v>8201</v>
      </c>
      <c r="CA20" s="268" t="s">
        <v>8201</v>
      </c>
      <c r="CB20" s="268" t="s">
        <v>8201</v>
      </c>
      <c r="CC20" s="268" t="s">
        <v>8201</v>
      </c>
      <c r="CD20" s="268" t="str">
        <f>_xlfn.IFNA(VLOOKUP(C20,'INFORM Severity - hidden'!$C$5:$G$300,5,FALSE),"-")</f>
        <v>-</v>
      </c>
    </row>
    <row r="21" spans="1:82" x14ac:dyDescent="0.35">
      <c r="C21" t="s">
        <v>8213</v>
      </c>
      <c r="D21" s="268" t="str">
        <f t="shared" si="0"/>
        <v>-</v>
      </c>
      <c r="E21" s="268" t="s">
        <v>8201</v>
      </c>
      <c r="F21" s="268" t="s">
        <v>8201</v>
      </c>
      <c r="G21" s="268" t="s">
        <v>8201</v>
      </c>
      <c r="H21" s="268" t="s">
        <v>8201</v>
      </c>
      <c r="I21" s="268" t="s">
        <v>8201</v>
      </c>
      <c r="J21" s="268" t="s">
        <v>8201</v>
      </c>
      <c r="K21" s="268" t="s">
        <v>8201</v>
      </c>
      <c r="L21" s="268" t="s">
        <v>8201</v>
      </c>
      <c r="M21" s="268" t="s">
        <v>8201</v>
      </c>
      <c r="N21" s="268" t="s">
        <v>8201</v>
      </c>
      <c r="O21" s="268" t="s">
        <v>8201</v>
      </c>
      <c r="P21" s="268" t="s">
        <v>8201</v>
      </c>
      <c r="Q21" s="268" t="s">
        <v>8201</v>
      </c>
      <c r="R21" s="268" t="s">
        <v>8201</v>
      </c>
      <c r="S21" s="268" t="s">
        <v>8201</v>
      </c>
      <c r="T21" s="268" t="s">
        <v>8201</v>
      </c>
      <c r="U21" s="268" t="s">
        <v>8201</v>
      </c>
      <c r="V21" s="268" t="s">
        <v>8201</v>
      </c>
      <c r="W21" s="268" t="s">
        <v>8201</v>
      </c>
      <c r="X21" s="268" t="s">
        <v>8201</v>
      </c>
      <c r="Y21" s="268" t="s">
        <v>8201</v>
      </c>
      <c r="Z21" s="268" t="s">
        <v>8201</v>
      </c>
      <c r="AA21" s="268">
        <v>3.9</v>
      </c>
      <c r="AB21" s="268">
        <v>3.9</v>
      </c>
      <c r="AC21" s="268">
        <v>3.8</v>
      </c>
      <c r="AD21" s="268" t="s">
        <v>8201</v>
      </c>
      <c r="AE21" s="268" t="s">
        <v>8201</v>
      </c>
      <c r="AF21" s="268" t="s">
        <v>8201</v>
      </c>
      <c r="AG21" s="268" t="s">
        <v>8201</v>
      </c>
      <c r="AH21" s="268" t="s">
        <v>8201</v>
      </c>
      <c r="AI21" s="268" t="s">
        <v>8201</v>
      </c>
      <c r="AJ21" s="268" t="s">
        <v>8201</v>
      </c>
      <c r="AK21" s="268" t="s">
        <v>8201</v>
      </c>
      <c r="AL21" s="268" t="s">
        <v>8201</v>
      </c>
      <c r="AM21" s="268" t="s">
        <v>8201</v>
      </c>
      <c r="AN21" s="268" t="s">
        <v>8201</v>
      </c>
      <c r="AO21" s="268" t="s">
        <v>8201</v>
      </c>
      <c r="AP21" s="268" t="s">
        <v>8201</v>
      </c>
      <c r="AQ21" s="268" t="s">
        <v>8201</v>
      </c>
      <c r="AR21" s="268" t="s">
        <v>8201</v>
      </c>
      <c r="AS21" s="268" t="s">
        <v>8201</v>
      </c>
      <c r="AT21" s="268" t="s">
        <v>8201</v>
      </c>
      <c r="AU21" s="268" t="s">
        <v>8201</v>
      </c>
      <c r="AV21" s="268" t="s">
        <v>8201</v>
      </c>
      <c r="AW21" s="268" t="s">
        <v>8201</v>
      </c>
      <c r="AX21" s="268" t="s">
        <v>8201</v>
      </c>
      <c r="AY21" s="268" t="s">
        <v>8201</v>
      </c>
      <c r="AZ21" s="268" t="s">
        <v>8201</v>
      </c>
      <c r="BA21" s="268" t="s">
        <v>8201</v>
      </c>
      <c r="BB21" s="268" t="s">
        <v>8201</v>
      </c>
      <c r="BC21" s="268" t="s">
        <v>8201</v>
      </c>
      <c r="BD21" s="268" t="s">
        <v>8201</v>
      </c>
      <c r="BE21" s="268" t="s">
        <v>8201</v>
      </c>
      <c r="BF21" s="268" t="s">
        <v>8201</v>
      </c>
      <c r="BG21" s="268" t="s">
        <v>8201</v>
      </c>
      <c r="BH21" s="268" t="s">
        <v>8201</v>
      </c>
      <c r="BI21" s="268" t="s">
        <v>8201</v>
      </c>
      <c r="BJ21" s="268" t="s">
        <v>8201</v>
      </c>
      <c r="BK21" s="268" t="s">
        <v>8201</v>
      </c>
      <c r="BL21" s="268" t="s">
        <v>8201</v>
      </c>
      <c r="BM21" s="268" t="s">
        <v>8201</v>
      </c>
      <c r="BN21" s="268" t="s">
        <v>8201</v>
      </c>
      <c r="BO21" s="268" t="s">
        <v>8201</v>
      </c>
      <c r="BP21" s="268" t="s">
        <v>8201</v>
      </c>
      <c r="BQ21" s="268" t="s">
        <v>8201</v>
      </c>
      <c r="BR21" s="268" t="s">
        <v>8201</v>
      </c>
      <c r="BS21" s="268" t="s">
        <v>8201</v>
      </c>
      <c r="BT21" s="268" t="s">
        <v>8201</v>
      </c>
      <c r="BU21" s="268" t="s">
        <v>8201</v>
      </c>
      <c r="BV21" s="268" t="s">
        <v>8201</v>
      </c>
      <c r="BW21" s="268" t="s">
        <v>8201</v>
      </c>
      <c r="BX21" s="268" t="s">
        <v>8201</v>
      </c>
      <c r="BY21" s="268" t="s">
        <v>8201</v>
      </c>
      <c r="BZ21" s="268" t="s">
        <v>8201</v>
      </c>
      <c r="CA21" s="268" t="s">
        <v>8201</v>
      </c>
      <c r="CB21" s="268" t="s">
        <v>8201</v>
      </c>
      <c r="CC21" s="268" t="s">
        <v>8201</v>
      </c>
      <c r="CD21" s="268" t="str">
        <f>_xlfn.IFNA(VLOOKUP(C21,'INFORM Severity - hidden'!$C$5:$G$300,5,FALSE),"-")</f>
        <v>-</v>
      </c>
    </row>
    <row r="22" spans="1:82" x14ac:dyDescent="0.35">
      <c r="A22" t="s">
        <v>528</v>
      </c>
      <c r="B22" t="s">
        <v>753</v>
      </c>
      <c r="C22" t="s">
        <v>754</v>
      </c>
      <c r="D22" s="268" t="str">
        <f t="shared" si="0"/>
        <v>Stable</v>
      </c>
      <c r="E22" s="268" t="s">
        <v>8201</v>
      </c>
      <c r="F22" s="268" t="s">
        <v>8201</v>
      </c>
      <c r="G22" s="268" t="s">
        <v>8201</v>
      </c>
      <c r="H22" s="268" t="s">
        <v>8201</v>
      </c>
      <c r="I22" s="268" t="s">
        <v>8201</v>
      </c>
      <c r="J22" s="268" t="s">
        <v>8201</v>
      </c>
      <c r="K22" s="268" t="s">
        <v>8201</v>
      </c>
      <c r="L22" s="268" t="s">
        <v>8201</v>
      </c>
      <c r="M22" s="268" t="s">
        <v>8201</v>
      </c>
      <c r="N22" s="268" t="s">
        <v>8201</v>
      </c>
      <c r="O22" s="268" t="s">
        <v>8201</v>
      </c>
      <c r="P22" s="268" t="s">
        <v>8201</v>
      </c>
      <c r="Q22" s="268" t="s">
        <v>8201</v>
      </c>
      <c r="R22" s="268" t="s">
        <v>8201</v>
      </c>
      <c r="S22" s="268" t="s">
        <v>8201</v>
      </c>
      <c r="T22" s="268" t="s">
        <v>8201</v>
      </c>
      <c r="U22" s="268" t="s">
        <v>8201</v>
      </c>
      <c r="V22" s="268">
        <v>2.9</v>
      </c>
      <c r="W22" s="268">
        <v>3.2</v>
      </c>
      <c r="X22" s="268">
        <v>3.2</v>
      </c>
      <c r="Y22" s="268">
        <v>3.2</v>
      </c>
      <c r="Z22" s="268">
        <v>2.9</v>
      </c>
      <c r="AA22" s="268">
        <v>2.9</v>
      </c>
      <c r="AB22" s="268">
        <v>2.9</v>
      </c>
      <c r="AC22" s="268" t="s">
        <v>8201</v>
      </c>
      <c r="AD22" s="268" t="s">
        <v>8201</v>
      </c>
      <c r="AE22" s="268" t="s">
        <v>8201</v>
      </c>
      <c r="AF22" s="268" t="s">
        <v>8201</v>
      </c>
      <c r="AG22" s="268" t="s">
        <v>8201</v>
      </c>
      <c r="AH22" s="268" t="s">
        <v>8201</v>
      </c>
      <c r="AI22" s="268" t="s">
        <v>8201</v>
      </c>
      <c r="AJ22" s="268" t="s">
        <v>8201</v>
      </c>
      <c r="AK22" s="268" t="s">
        <v>8201</v>
      </c>
      <c r="AL22" s="268" t="s">
        <v>8201</v>
      </c>
      <c r="AM22" s="268" t="s">
        <v>8201</v>
      </c>
      <c r="AN22" s="268" t="s">
        <v>8201</v>
      </c>
      <c r="AO22" s="268" t="s">
        <v>8201</v>
      </c>
      <c r="AP22" s="268" t="s">
        <v>8201</v>
      </c>
      <c r="AQ22" s="268" t="s">
        <v>8201</v>
      </c>
      <c r="AR22" s="268" t="s">
        <v>8201</v>
      </c>
      <c r="AS22" s="268" t="s">
        <v>8201</v>
      </c>
      <c r="AT22" s="268">
        <v>3.5</v>
      </c>
      <c r="AU22" s="268">
        <v>3.5</v>
      </c>
      <c r="AV22" s="268">
        <v>3.5</v>
      </c>
      <c r="AW22" s="268">
        <v>3.5</v>
      </c>
      <c r="AX22" s="268">
        <v>3.4</v>
      </c>
      <c r="AY22" s="268">
        <v>3.4</v>
      </c>
      <c r="AZ22" s="268">
        <v>3.4</v>
      </c>
      <c r="BA22" s="268" t="s">
        <v>8201</v>
      </c>
      <c r="BB22" s="268" t="s">
        <v>8201</v>
      </c>
      <c r="BC22" s="268" t="s">
        <v>8201</v>
      </c>
      <c r="BD22" s="268" t="s">
        <v>8201</v>
      </c>
      <c r="BE22" s="268" t="s">
        <v>8201</v>
      </c>
      <c r="BF22" s="268" t="s">
        <v>8201</v>
      </c>
      <c r="BG22" s="268" t="s">
        <v>8201</v>
      </c>
      <c r="BH22" s="268">
        <v>3.6</v>
      </c>
      <c r="BI22" s="268">
        <v>3.4</v>
      </c>
      <c r="BJ22" s="268" t="s">
        <v>8201</v>
      </c>
      <c r="BK22" s="268" t="s">
        <v>8201</v>
      </c>
      <c r="BL22" s="268" t="s">
        <v>8201</v>
      </c>
      <c r="BM22" s="268" t="s">
        <v>8201</v>
      </c>
      <c r="BN22" s="268" t="s">
        <v>8201</v>
      </c>
      <c r="BO22" s="268" t="s">
        <v>8201</v>
      </c>
      <c r="BP22" s="268">
        <v>3.8</v>
      </c>
      <c r="BQ22" s="268">
        <v>3.8</v>
      </c>
      <c r="BR22" s="268">
        <v>4</v>
      </c>
      <c r="BS22" s="268">
        <v>4</v>
      </c>
      <c r="BT22" s="268">
        <v>4</v>
      </c>
      <c r="BU22" s="268">
        <v>4</v>
      </c>
      <c r="BV22" s="268">
        <v>4</v>
      </c>
      <c r="BW22" s="268">
        <v>4.0999999999999996</v>
      </c>
      <c r="BX22" s="268">
        <v>4</v>
      </c>
      <c r="BY22" s="268">
        <v>3.5</v>
      </c>
      <c r="BZ22" s="268">
        <v>3.5</v>
      </c>
      <c r="CA22" s="268">
        <v>3.5</v>
      </c>
      <c r="CB22" s="268">
        <v>3.5</v>
      </c>
      <c r="CC22" s="268">
        <v>3.5</v>
      </c>
      <c r="CD22" s="268">
        <f>_xlfn.IFNA(VLOOKUP(C22,'INFORM Severity - hidden'!$C$5:$G$300,5,FALSE),"-")</f>
        <v>3.4</v>
      </c>
    </row>
    <row r="23" spans="1:82" x14ac:dyDescent="0.35">
      <c r="A23" t="s">
        <v>528</v>
      </c>
      <c r="B23" t="s">
        <v>526</v>
      </c>
      <c r="C23" t="s">
        <v>527</v>
      </c>
      <c r="D23" s="268" t="str">
        <f t="shared" si="0"/>
        <v>Stable</v>
      </c>
      <c r="E23" s="268" t="s">
        <v>8201</v>
      </c>
      <c r="F23" s="268">
        <v>3.3</v>
      </c>
      <c r="G23" s="268">
        <v>3.3</v>
      </c>
      <c r="H23" s="268">
        <v>3.1</v>
      </c>
      <c r="I23" s="268">
        <v>3.1</v>
      </c>
      <c r="J23" s="268">
        <v>3.1</v>
      </c>
      <c r="K23" s="268">
        <v>3.1</v>
      </c>
      <c r="L23" s="268">
        <v>3.1</v>
      </c>
      <c r="M23" s="268">
        <v>3.1</v>
      </c>
      <c r="N23" s="268">
        <v>3.2</v>
      </c>
      <c r="O23" s="268">
        <v>3.2</v>
      </c>
      <c r="P23" s="268">
        <v>3.2</v>
      </c>
      <c r="Q23" s="268">
        <v>3.2</v>
      </c>
      <c r="R23" s="268">
        <v>3.2</v>
      </c>
      <c r="S23" s="268">
        <v>3.1</v>
      </c>
      <c r="T23" s="268">
        <v>3.1</v>
      </c>
      <c r="U23" s="268">
        <v>3.2</v>
      </c>
      <c r="V23" s="268">
        <v>3.3</v>
      </c>
      <c r="W23" s="268">
        <v>3.3</v>
      </c>
      <c r="X23" s="268">
        <v>3.3</v>
      </c>
      <c r="Y23" s="268">
        <v>3.3</v>
      </c>
      <c r="Z23" s="268">
        <v>3.3</v>
      </c>
      <c r="AA23" s="268">
        <v>3.3</v>
      </c>
      <c r="AB23" s="268">
        <v>3.3</v>
      </c>
      <c r="AC23" s="268">
        <v>3.2</v>
      </c>
      <c r="AD23" s="268">
        <v>3.2</v>
      </c>
      <c r="AE23" s="268">
        <v>3.2</v>
      </c>
      <c r="AF23" s="268">
        <v>3.2</v>
      </c>
      <c r="AG23" s="268">
        <v>3.2</v>
      </c>
      <c r="AH23" s="268">
        <v>3.2</v>
      </c>
      <c r="AI23" s="268">
        <v>3.2</v>
      </c>
      <c r="AJ23" s="268">
        <v>3.2</v>
      </c>
      <c r="AK23" s="268">
        <v>3.1</v>
      </c>
      <c r="AL23" s="268">
        <v>3.1</v>
      </c>
      <c r="AM23" s="268">
        <v>3.2</v>
      </c>
      <c r="AN23" s="268">
        <v>3.2</v>
      </c>
      <c r="AO23" s="268">
        <v>3.2</v>
      </c>
      <c r="AP23" s="268">
        <v>3.2</v>
      </c>
      <c r="AQ23" s="268">
        <v>3.2</v>
      </c>
      <c r="AR23" s="268">
        <v>3.2</v>
      </c>
      <c r="AS23" s="268">
        <v>3</v>
      </c>
      <c r="AT23" s="268">
        <v>3</v>
      </c>
      <c r="AU23" s="268">
        <v>3.1</v>
      </c>
      <c r="AV23" s="268">
        <v>3</v>
      </c>
      <c r="AW23" s="268">
        <v>3.1</v>
      </c>
      <c r="AX23" s="268">
        <v>3</v>
      </c>
      <c r="AY23" s="268">
        <v>3</v>
      </c>
      <c r="AZ23" s="268">
        <v>3</v>
      </c>
      <c r="BA23" s="268">
        <v>3</v>
      </c>
      <c r="BB23" s="268">
        <v>3</v>
      </c>
      <c r="BC23" s="268">
        <v>3</v>
      </c>
      <c r="BD23" s="268">
        <v>3</v>
      </c>
      <c r="BE23" s="268">
        <v>3</v>
      </c>
      <c r="BF23" s="268">
        <v>3.3</v>
      </c>
      <c r="BG23" s="268">
        <v>3.3</v>
      </c>
      <c r="BH23" s="268">
        <v>3.3</v>
      </c>
      <c r="BI23" s="268">
        <v>3.3</v>
      </c>
      <c r="BJ23" s="268">
        <v>3.3</v>
      </c>
      <c r="BK23" s="268">
        <v>3.3</v>
      </c>
      <c r="BL23" s="268">
        <v>3.3</v>
      </c>
      <c r="BM23" s="268">
        <v>3.3</v>
      </c>
      <c r="BN23" s="268">
        <v>3.3</v>
      </c>
      <c r="BO23" s="268">
        <v>3.3</v>
      </c>
      <c r="BP23" s="268">
        <v>3.2</v>
      </c>
      <c r="BQ23" s="268">
        <v>3.2</v>
      </c>
      <c r="BR23" s="268">
        <v>3.3</v>
      </c>
      <c r="BS23" s="268">
        <v>3.3</v>
      </c>
      <c r="BT23" s="268">
        <v>3.3</v>
      </c>
      <c r="BU23" s="268">
        <v>3.3</v>
      </c>
      <c r="BV23" s="268">
        <v>3.3</v>
      </c>
      <c r="BW23" s="268">
        <v>3.1</v>
      </c>
      <c r="BX23" s="268">
        <v>3.1</v>
      </c>
      <c r="BY23" s="268">
        <v>3</v>
      </c>
      <c r="BZ23" s="268">
        <v>3</v>
      </c>
      <c r="CA23" s="268">
        <v>3</v>
      </c>
      <c r="CB23" s="268">
        <v>3</v>
      </c>
      <c r="CC23" s="268">
        <v>3</v>
      </c>
      <c r="CD23" s="268">
        <f>_xlfn.IFNA(VLOOKUP(C23,'INFORM Severity - hidden'!$C$5:$G$300,5,FALSE),"-")</f>
        <v>3.1</v>
      </c>
    </row>
    <row r="24" spans="1:82" x14ac:dyDescent="0.35">
      <c r="C24" t="s">
        <v>8214</v>
      </c>
      <c r="D24" s="268" t="str">
        <f t="shared" si="0"/>
        <v>-</v>
      </c>
      <c r="E24" s="268" t="s">
        <v>8201</v>
      </c>
      <c r="F24" s="268" t="s">
        <v>8201</v>
      </c>
      <c r="G24" s="268" t="s">
        <v>8201</v>
      </c>
      <c r="H24" s="268" t="s">
        <v>8201</v>
      </c>
      <c r="I24" s="268" t="s">
        <v>8201</v>
      </c>
      <c r="J24" s="268" t="s">
        <v>8201</v>
      </c>
      <c r="K24" s="268" t="s">
        <v>8201</v>
      </c>
      <c r="L24" s="268">
        <v>3.1</v>
      </c>
      <c r="M24" s="268">
        <v>3.1</v>
      </c>
      <c r="N24" s="268">
        <v>3.2</v>
      </c>
      <c r="O24" s="268">
        <v>3.2</v>
      </c>
      <c r="P24" s="268">
        <v>3.2</v>
      </c>
      <c r="Q24" s="268">
        <v>3.2</v>
      </c>
      <c r="R24" s="268">
        <v>3.2</v>
      </c>
      <c r="S24" s="268">
        <v>3.2</v>
      </c>
      <c r="T24" s="268">
        <v>3.2</v>
      </c>
      <c r="U24" s="268">
        <v>3.2</v>
      </c>
      <c r="V24" s="268">
        <v>3.1</v>
      </c>
      <c r="W24" s="268">
        <v>3.3</v>
      </c>
      <c r="X24" s="268">
        <v>3.3</v>
      </c>
      <c r="Y24" s="268">
        <v>3.3</v>
      </c>
      <c r="Z24" s="268">
        <v>3.3</v>
      </c>
      <c r="AA24" s="268" t="s">
        <v>8201</v>
      </c>
      <c r="AB24" s="268" t="s">
        <v>8201</v>
      </c>
      <c r="AC24" s="268" t="s">
        <v>8201</v>
      </c>
      <c r="AD24" s="268" t="s">
        <v>8201</v>
      </c>
      <c r="AE24" s="268" t="s">
        <v>8201</v>
      </c>
      <c r="AF24" s="268" t="s">
        <v>8201</v>
      </c>
      <c r="AG24" s="268" t="s">
        <v>8201</v>
      </c>
      <c r="AH24" s="268" t="s">
        <v>8201</v>
      </c>
      <c r="AI24" s="268" t="s">
        <v>8201</v>
      </c>
      <c r="AJ24" s="268" t="s">
        <v>8201</v>
      </c>
      <c r="AK24" s="268" t="s">
        <v>8201</v>
      </c>
      <c r="AL24" s="268" t="s">
        <v>8201</v>
      </c>
      <c r="AM24" s="268" t="s">
        <v>8201</v>
      </c>
      <c r="AN24" s="268" t="s">
        <v>8201</v>
      </c>
      <c r="AO24" s="268" t="s">
        <v>8201</v>
      </c>
      <c r="AP24" s="268" t="s">
        <v>8201</v>
      </c>
      <c r="AQ24" s="268" t="s">
        <v>8201</v>
      </c>
      <c r="AR24" s="268" t="s">
        <v>8201</v>
      </c>
      <c r="AS24" s="268" t="s">
        <v>8201</v>
      </c>
      <c r="AT24" s="268" t="s">
        <v>8201</v>
      </c>
      <c r="AU24" s="268" t="s">
        <v>8201</v>
      </c>
      <c r="AV24" s="268" t="s">
        <v>8201</v>
      </c>
      <c r="AW24" s="268" t="s">
        <v>8201</v>
      </c>
      <c r="AX24" s="268" t="s">
        <v>8201</v>
      </c>
      <c r="AY24" s="268" t="s">
        <v>8201</v>
      </c>
      <c r="AZ24" s="268" t="s">
        <v>8201</v>
      </c>
      <c r="BA24" s="268" t="s">
        <v>8201</v>
      </c>
      <c r="BB24" s="268" t="s">
        <v>8201</v>
      </c>
      <c r="BC24" s="268" t="s">
        <v>8201</v>
      </c>
      <c r="BD24" s="268" t="s">
        <v>8201</v>
      </c>
      <c r="BE24" s="268" t="s">
        <v>8201</v>
      </c>
      <c r="BF24" s="268" t="s">
        <v>8201</v>
      </c>
      <c r="BG24" s="268" t="s">
        <v>8201</v>
      </c>
      <c r="BH24" s="268" t="s">
        <v>8201</v>
      </c>
      <c r="BI24" s="268" t="s">
        <v>8201</v>
      </c>
      <c r="BJ24" s="268" t="s">
        <v>8201</v>
      </c>
      <c r="BK24" s="268" t="s">
        <v>8201</v>
      </c>
      <c r="BL24" s="268" t="s">
        <v>8201</v>
      </c>
      <c r="BM24" s="268" t="s">
        <v>8201</v>
      </c>
      <c r="BN24" s="268" t="s">
        <v>8201</v>
      </c>
      <c r="BO24" s="268" t="s">
        <v>8201</v>
      </c>
      <c r="BP24" s="268" t="s">
        <v>8201</v>
      </c>
      <c r="BQ24" s="268" t="s">
        <v>8201</v>
      </c>
      <c r="BR24" s="268" t="s">
        <v>8201</v>
      </c>
      <c r="BS24" s="268" t="s">
        <v>8201</v>
      </c>
      <c r="BT24" s="268" t="s">
        <v>8201</v>
      </c>
      <c r="BU24" s="268" t="s">
        <v>8201</v>
      </c>
      <c r="BV24" s="268" t="s">
        <v>8201</v>
      </c>
      <c r="BW24" s="268" t="s">
        <v>8201</v>
      </c>
      <c r="BX24" s="268" t="s">
        <v>8201</v>
      </c>
      <c r="BY24" s="268" t="s">
        <v>8201</v>
      </c>
      <c r="BZ24" s="268" t="s">
        <v>8201</v>
      </c>
      <c r="CA24" s="268" t="s">
        <v>8201</v>
      </c>
      <c r="CB24" s="268" t="s">
        <v>8201</v>
      </c>
      <c r="CC24" s="268" t="s">
        <v>8201</v>
      </c>
      <c r="CD24" s="268" t="str">
        <f>_xlfn.IFNA(VLOOKUP(C24,'INFORM Severity - hidden'!$C$5:$G$300,5,FALSE),"-")</f>
        <v>-</v>
      </c>
    </row>
    <row r="25" spans="1:82" x14ac:dyDescent="0.35">
      <c r="C25" t="s">
        <v>8215</v>
      </c>
      <c r="D25" s="268" t="str">
        <f t="shared" si="0"/>
        <v>-</v>
      </c>
      <c r="E25" s="268" t="s">
        <v>8201</v>
      </c>
      <c r="F25" s="268" t="s">
        <v>8201</v>
      </c>
      <c r="G25" s="268" t="s">
        <v>8201</v>
      </c>
      <c r="H25" s="268" t="s">
        <v>8201</v>
      </c>
      <c r="I25" s="268" t="s">
        <v>8201</v>
      </c>
      <c r="J25" s="268" t="s">
        <v>8201</v>
      </c>
      <c r="K25" s="268" t="s">
        <v>8201</v>
      </c>
      <c r="L25" s="268" t="s">
        <v>8201</v>
      </c>
      <c r="M25" s="268" t="s">
        <v>8201</v>
      </c>
      <c r="N25" s="268" t="s">
        <v>8201</v>
      </c>
      <c r="O25" s="268" t="s">
        <v>8201</v>
      </c>
      <c r="P25" s="268" t="s">
        <v>8201</v>
      </c>
      <c r="Q25" s="268" t="s">
        <v>8201</v>
      </c>
      <c r="R25" s="268" t="s">
        <v>8201</v>
      </c>
      <c r="S25" s="268" t="s">
        <v>8201</v>
      </c>
      <c r="T25" s="268" t="s">
        <v>8201</v>
      </c>
      <c r="U25" s="268" t="s">
        <v>8201</v>
      </c>
      <c r="V25" s="268">
        <v>2.4</v>
      </c>
      <c r="W25" s="268">
        <v>2.5</v>
      </c>
      <c r="X25" s="268">
        <v>2.5</v>
      </c>
      <c r="Y25" s="268">
        <v>2.5</v>
      </c>
      <c r="Z25" s="268">
        <v>2.5</v>
      </c>
      <c r="AA25" s="268">
        <v>2.6</v>
      </c>
      <c r="AB25" s="268">
        <v>2.6</v>
      </c>
      <c r="AC25" s="268" t="s">
        <v>8201</v>
      </c>
      <c r="AD25" s="268" t="s">
        <v>8201</v>
      </c>
      <c r="AE25" s="268" t="s">
        <v>8201</v>
      </c>
      <c r="AF25" s="268" t="s">
        <v>8201</v>
      </c>
      <c r="AG25" s="268" t="s">
        <v>8201</v>
      </c>
      <c r="AH25" s="268" t="s">
        <v>8201</v>
      </c>
      <c r="AI25" s="268" t="s">
        <v>8201</v>
      </c>
      <c r="AJ25" s="268" t="s">
        <v>8201</v>
      </c>
      <c r="AK25" s="268" t="s">
        <v>8201</v>
      </c>
      <c r="AL25" s="268" t="s">
        <v>8201</v>
      </c>
      <c r="AM25" s="268" t="s">
        <v>8201</v>
      </c>
      <c r="AN25" s="268" t="s">
        <v>8201</v>
      </c>
      <c r="AO25" s="268" t="s">
        <v>8201</v>
      </c>
      <c r="AP25" s="268" t="s">
        <v>8201</v>
      </c>
      <c r="AQ25" s="268" t="s">
        <v>8201</v>
      </c>
      <c r="AR25" s="268" t="s">
        <v>8201</v>
      </c>
      <c r="AS25" s="268" t="s">
        <v>8201</v>
      </c>
      <c r="AT25" s="268" t="s">
        <v>8201</v>
      </c>
      <c r="AU25" s="268" t="s">
        <v>8201</v>
      </c>
      <c r="AV25" s="268" t="s">
        <v>8201</v>
      </c>
      <c r="AW25" s="268" t="s">
        <v>8201</v>
      </c>
      <c r="AX25" s="268" t="s">
        <v>8201</v>
      </c>
      <c r="AY25" s="268" t="s">
        <v>8201</v>
      </c>
      <c r="AZ25" s="268" t="s">
        <v>8201</v>
      </c>
      <c r="BA25" s="268" t="s">
        <v>8201</v>
      </c>
      <c r="BB25" s="268" t="s">
        <v>8201</v>
      </c>
      <c r="BC25" s="268" t="s">
        <v>8201</v>
      </c>
      <c r="BD25" s="268" t="s">
        <v>8201</v>
      </c>
      <c r="BE25" s="268" t="s">
        <v>8201</v>
      </c>
      <c r="BF25" s="268" t="s">
        <v>8201</v>
      </c>
      <c r="BG25" s="268" t="s">
        <v>8201</v>
      </c>
      <c r="BH25" s="268" t="s">
        <v>8201</v>
      </c>
      <c r="BI25" s="268" t="s">
        <v>8201</v>
      </c>
      <c r="BJ25" s="268" t="s">
        <v>8201</v>
      </c>
      <c r="BK25" s="268" t="s">
        <v>8201</v>
      </c>
      <c r="BL25" s="268" t="s">
        <v>8201</v>
      </c>
      <c r="BM25" s="268" t="s">
        <v>8201</v>
      </c>
      <c r="BN25" s="268" t="s">
        <v>8201</v>
      </c>
      <c r="BO25" s="268" t="s">
        <v>8201</v>
      </c>
      <c r="BP25" s="268" t="s">
        <v>8201</v>
      </c>
      <c r="BQ25" s="268" t="s">
        <v>8201</v>
      </c>
      <c r="BR25" s="268" t="s">
        <v>8201</v>
      </c>
      <c r="BS25" s="268" t="s">
        <v>8201</v>
      </c>
      <c r="BT25" s="268" t="s">
        <v>8201</v>
      </c>
      <c r="BU25" s="268" t="s">
        <v>8201</v>
      </c>
      <c r="BV25" s="268" t="s">
        <v>8201</v>
      </c>
      <c r="BW25" s="268" t="s">
        <v>8201</v>
      </c>
      <c r="BX25" s="268" t="s">
        <v>8201</v>
      </c>
      <c r="BY25" s="268" t="s">
        <v>8201</v>
      </c>
      <c r="BZ25" s="268" t="s">
        <v>8201</v>
      </c>
      <c r="CA25" s="268" t="s">
        <v>8201</v>
      </c>
      <c r="CB25" s="268" t="s">
        <v>8201</v>
      </c>
      <c r="CC25" s="268" t="s">
        <v>8201</v>
      </c>
      <c r="CD25" s="268" t="str">
        <f>_xlfn.IFNA(VLOOKUP(C25,'INFORM Severity - hidden'!$C$5:$G$300,5,FALSE),"-")</f>
        <v>-</v>
      </c>
    </row>
    <row r="26" spans="1:82" x14ac:dyDescent="0.35">
      <c r="C26" t="s">
        <v>8216</v>
      </c>
      <c r="D26" s="268" t="str">
        <f t="shared" si="0"/>
        <v>-</v>
      </c>
      <c r="E26" s="268" t="s">
        <v>8201</v>
      </c>
      <c r="F26" s="268" t="s">
        <v>8201</v>
      </c>
      <c r="G26" s="268" t="s">
        <v>8201</v>
      </c>
      <c r="H26" s="268" t="s">
        <v>8201</v>
      </c>
      <c r="I26" s="268" t="s">
        <v>8201</v>
      </c>
      <c r="J26" s="268" t="s">
        <v>8201</v>
      </c>
      <c r="K26" s="268" t="s">
        <v>8201</v>
      </c>
      <c r="L26" s="268" t="s">
        <v>8201</v>
      </c>
      <c r="M26" s="268" t="s">
        <v>8201</v>
      </c>
      <c r="N26" s="268" t="s">
        <v>8201</v>
      </c>
      <c r="O26" s="268" t="s">
        <v>8201</v>
      </c>
      <c r="P26" s="268" t="s">
        <v>8201</v>
      </c>
      <c r="Q26" s="268" t="s">
        <v>8201</v>
      </c>
      <c r="R26" s="268" t="s">
        <v>8201</v>
      </c>
      <c r="S26" s="268" t="s">
        <v>8201</v>
      </c>
      <c r="T26" s="268" t="s">
        <v>8201</v>
      </c>
      <c r="U26" s="268" t="s">
        <v>8201</v>
      </c>
      <c r="V26" s="268" t="s">
        <v>8201</v>
      </c>
      <c r="W26" s="268" t="s">
        <v>8201</v>
      </c>
      <c r="X26" s="268" t="s">
        <v>8201</v>
      </c>
      <c r="Y26" s="268">
        <v>2.1</v>
      </c>
      <c r="Z26" s="268">
        <v>2.1</v>
      </c>
      <c r="AA26" s="268">
        <v>2.4</v>
      </c>
      <c r="AB26" s="268" t="s">
        <v>8201</v>
      </c>
      <c r="AC26" s="268" t="s">
        <v>8201</v>
      </c>
      <c r="AD26" s="268" t="s">
        <v>8201</v>
      </c>
      <c r="AE26" s="268" t="s">
        <v>8201</v>
      </c>
      <c r="AF26" s="268" t="s">
        <v>8201</v>
      </c>
      <c r="AG26" s="268" t="s">
        <v>8201</v>
      </c>
      <c r="AH26" s="268" t="s">
        <v>8201</v>
      </c>
      <c r="AI26" s="268" t="s">
        <v>8201</v>
      </c>
      <c r="AJ26" s="268" t="s">
        <v>8201</v>
      </c>
      <c r="AK26" s="268" t="s">
        <v>8201</v>
      </c>
      <c r="AL26" s="268" t="s">
        <v>8201</v>
      </c>
      <c r="AM26" s="268" t="s">
        <v>8201</v>
      </c>
      <c r="AN26" s="268" t="s">
        <v>8201</v>
      </c>
      <c r="AO26" s="268" t="s">
        <v>8201</v>
      </c>
      <c r="AP26" s="268" t="s">
        <v>8201</v>
      </c>
      <c r="AQ26" s="268" t="s">
        <v>8201</v>
      </c>
      <c r="AR26" s="268" t="s">
        <v>8201</v>
      </c>
      <c r="AS26" s="268" t="s">
        <v>8201</v>
      </c>
      <c r="AT26" s="268" t="s">
        <v>8201</v>
      </c>
      <c r="AU26" s="268" t="s">
        <v>8201</v>
      </c>
      <c r="AV26" s="268" t="s">
        <v>8201</v>
      </c>
      <c r="AW26" s="268" t="s">
        <v>8201</v>
      </c>
      <c r="AX26" s="268" t="s">
        <v>8201</v>
      </c>
      <c r="AY26" s="268" t="s">
        <v>8201</v>
      </c>
      <c r="AZ26" s="268" t="s">
        <v>8201</v>
      </c>
      <c r="BA26" s="268" t="s">
        <v>8201</v>
      </c>
      <c r="BB26" s="268" t="s">
        <v>8201</v>
      </c>
      <c r="BC26" s="268" t="s">
        <v>8201</v>
      </c>
      <c r="BD26" s="268" t="s">
        <v>8201</v>
      </c>
      <c r="BE26" s="268" t="s">
        <v>8201</v>
      </c>
      <c r="BF26" s="268" t="s">
        <v>8201</v>
      </c>
      <c r="BG26" s="268" t="s">
        <v>8201</v>
      </c>
      <c r="BH26" s="268" t="s">
        <v>8201</v>
      </c>
      <c r="BI26" s="268" t="s">
        <v>8201</v>
      </c>
      <c r="BJ26" s="268" t="s">
        <v>8201</v>
      </c>
      <c r="BK26" s="268" t="s">
        <v>8201</v>
      </c>
      <c r="BL26" s="268" t="s">
        <v>8201</v>
      </c>
      <c r="BM26" s="268" t="s">
        <v>8201</v>
      </c>
      <c r="BN26" s="268" t="s">
        <v>8201</v>
      </c>
      <c r="BO26" s="268" t="s">
        <v>8201</v>
      </c>
      <c r="BP26" s="268" t="s">
        <v>8201</v>
      </c>
      <c r="BQ26" s="268" t="s">
        <v>8201</v>
      </c>
      <c r="BR26" s="268" t="s">
        <v>8201</v>
      </c>
      <c r="BS26" s="268" t="s">
        <v>8201</v>
      </c>
      <c r="BT26" s="268" t="s">
        <v>8201</v>
      </c>
      <c r="BU26" s="268" t="s">
        <v>8201</v>
      </c>
      <c r="BV26" s="268" t="s">
        <v>8201</v>
      </c>
      <c r="BW26" s="268" t="s">
        <v>8201</v>
      </c>
      <c r="BX26" s="268" t="s">
        <v>8201</v>
      </c>
      <c r="BY26" s="268" t="s">
        <v>8201</v>
      </c>
      <c r="BZ26" s="268" t="s">
        <v>8201</v>
      </c>
      <c r="CA26" s="268" t="s">
        <v>8201</v>
      </c>
      <c r="CB26" s="268" t="s">
        <v>8201</v>
      </c>
      <c r="CC26" s="268" t="s">
        <v>8201</v>
      </c>
      <c r="CD26" s="268" t="str">
        <f>_xlfn.IFNA(VLOOKUP(C26,'INFORM Severity - hidden'!$C$5:$G$300,5,FALSE),"-")</f>
        <v>-</v>
      </c>
    </row>
    <row r="27" spans="1:82" x14ac:dyDescent="0.35">
      <c r="C27" t="s">
        <v>8217</v>
      </c>
      <c r="D27" s="268" t="str">
        <f t="shared" si="0"/>
        <v>-</v>
      </c>
      <c r="E27" s="268" t="s">
        <v>8201</v>
      </c>
      <c r="F27" s="268" t="s">
        <v>8201</v>
      </c>
      <c r="G27" s="268" t="s">
        <v>8201</v>
      </c>
      <c r="H27" s="268" t="s">
        <v>8201</v>
      </c>
      <c r="I27" s="268" t="s">
        <v>8201</v>
      </c>
      <c r="J27" s="268" t="s">
        <v>8201</v>
      </c>
      <c r="K27" s="268" t="s">
        <v>8201</v>
      </c>
      <c r="L27" s="268" t="s">
        <v>8201</v>
      </c>
      <c r="M27" s="268" t="s">
        <v>8201</v>
      </c>
      <c r="N27" s="268" t="s">
        <v>8201</v>
      </c>
      <c r="O27" s="268" t="s">
        <v>8201</v>
      </c>
      <c r="P27" s="268" t="s">
        <v>8201</v>
      </c>
      <c r="Q27" s="268" t="s">
        <v>8201</v>
      </c>
      <c r="R27" s="268" t="s">
        <v>8201</v>
      </c>
      <c r="S27" s="268" t="s">
        <v>8201</v>
      </c>
      <c r="T27" s="268" t="s">
        <v>8201</v>
      </c>
      <c r="U27" s="268" t="s">
        <v>8201</v>
      </c>
      <c r="V27" s="268" t="s">
        <v>8201</v>
      </c>
      <c r="W27" s="268" t="s">
        <v>8201</v>
      </c>
      <c r="X27" s="268" t="s">
        <v>8201</v>
      </c>
      <c r="Y27" s="268" t="s">
        <v>8201</v>
      </c>
      <c r="Z27" s="268" t="s">
        <v>8201</v>
      </c>
      <c r="AA27" s="268" t="s">
        <v>8201</v>
      </c>
      <c r="AB27" s="268" t="s">
        <v>8201</v>
      </c>
      <c r="AC27" s="268" t="s">
        <v>8201</v>
      </c>
      <c r="AD27" s="268" t="s">
        <v>8201</v>
      </c>
      <c r="AE27" s="268" t="s">
        <v>8201</v>
      </c>
      <c r="AF27" s="268" t="s">
        <v>8201</v>
      </c>
      <c r="AG27" s="268" t="s">
        <v>8201</v>
      </c>
      <c r="AH27" s="268" t="s">
        <v>8201</v>
      </c>
      <c r="AI27" s="268" t="s">
        <v>8201</v>
      </c>
      <c r="AJ27" s="268" t="s">
        <v>8201</v>
      </c>
      <c r="AK27" s="268" t="s">
        <v>8201</v>
      </c>
      <c r="AL27" s="268" t="s">
        <v>8201</v>
      </c>
      <c r="AM27" s="268" t="s">
        <v>8201</v>
      </c>
      <c r="AN27" s="268" t="s">
        <v>8201</v>
      </c>
      <c r="AO27" s="268" t="s">
        <v>8201</v>
      </c>
      <c r="AP27" s="268" t="s">
        <v>8201</v>
      </c>
      <c r="AQ27" s="268" t="s">
        <v>8201</v>
      </c>
      <c r="AR27" s="268" t="s">
        <v>8201</v>
      </c>
      <c r="AS27" s="268" t="s">
        <v>8201</v>
      </c>
      <c r="AT27" s="268">
        <v>3.1</v>
      </c>
      <c r="AU27" s="268">
        <v>3</v>
      </c>
      <c r="AV27" s="268">
        <v>3</v>
      </c>
      <c r="AW27" s="268">
        <v>3</v>
      </c>
      <c r="AX27" s="268">
        <v>3</v>
      </c>
      <c r="AY27" s="268">
        <v>3</v>
      </c>
      <c r="AZ27" s="268">
        <v>3</v>
      </c>
      <c r="BA27" s="268" t="s">
        <v>8201</v>
      </c>
      <c r="BB27" s="268" t="s">
        <v>8201</v>
      </c>
      <c r="BC27" s="268" t="s">
        <v>8201</v>
      </c>
      <c r="BD27" s="268" t="s">
        <v>8201</v>
      </c>
      <c r="BE27" s="268" t="s">
        <v>8201</v>
      </c>
      <c r="BF27" s="268" t="s">
        <v>8201</v>
      </c>
      <c r="BG27" s="268" t="s">
        <v>8201</v>
      </c>
      <c r="BH27" s="268" t="s">
        <v>8201</v>
      </c>
      <c r="BI27" s="268" t="s">
        <v>8201</v>
      </c>
      <c r="BJ27" s="268" t="s">
        <v>8201</v>
      </c>
      <c r="BK27" s="268" t="s">
        <v>8201</v>
      </c>
      <c r="BL27" s="268" t="s">
        <v>8201</v>
      </c>
      <c r="BM27" s="268" t="s">
        <v>8201</v>
      </c>
      <c r="BN27" s="268" t="s">
        <v>8201</v>
      </c>
      <c r="BO27" s="268" t="s">
        <v>8201</v>
      </c>
      <c r="BP27" s="268" t="s">
        <v>8201</v>
      </c>
      <c r="BQ27" s="268" t="s">
        <v>8201</v>
      </c>
      <c r="BR27" s="268" t="s">
        <v>8201</v>
      </c>
      <c r="BS27" s="268" t="s">
        <v>8201</v>
      </c>
      <c r="BT27" s="268" t="s">
        <v>8201</v>
      </c>
      <c r="BU27" s="268" t="s">
        <v>8201</v>
      </c>
      <c r="BV27" s="268" t="s">
        <v>8201</v>
      </c>
      <c r="BW27" s="268" t="s">
        <v>8201</v>
      </c>
      <c r="BX27" s="268" t="s">
        <v>8201</v>
      </c>
      <c r="BY27" s="268" t="s">
        <v>8201</v>
      </c>
      <c r="BZ27" s="268" t="s">
        <v>8201</v>
      </c>
      <c r="CA27" s="268" t="s">
        <v>8201</v>
      </c>
      <c r="CB27" s="268" t="s">
        <v>8201</v>
      </c>
      <c r="CC27" s="268" t="s">
        <v>8201</v>
      </c>
      <c r="CD27" s="268" t="str">
        <f>_xlfn.IFNA(VLOOKUP(C27,'INFORM Severity - hidden'!$C$5:$G$300,5,FALSE),"-")</f>
        <v>-</v>
      </c>
    </row>
    <row r="28" spans="1:82" x14ac:dyDescent="0.35">
      <c r="C28" t="s">
        <v>8218</v>
      </c>
      <c r="D28" s="268" t="str">
        <f t="shared" si="0"/>
        <v>-</v>
      </c>
      <c r="E28" s="268" t="s">
        <v>8201</v>
      </c>
      <c r="F28" s="268" t="s">
        <v>8201</v>
      </c>
      <c r="G28" s="268" t="s">
        <v>8201</v>
      </c>
      <c r="H28" s="268" t="s">
        <v>8201</v>
      </c>
      <c r="I28" s="268" t="s">
        <v>8201</v>
      </c>
      <c r="J28" s="268" t="s">
        <v>8201</v>
      </c>
      <c r="K28" s="268" t="s">
        <v>8201</v>
      </c>
      <c r="L28" s="268" t="s">
        <v>8201</v>
      </c>
      <c r="M28" s="268" t="s">
        <v>8201</v>
      </c>
      <c r="N28" s="268" t="s">
        <v>8201</v>
      </c>
      <c r="O28" s="268" t="s">
        <v>8201</v>
      </c>
      <c r="P28" s="268" t="s">
        <v>8201</v>
      </c>
      <c r="Q28" s="268" t="s">
        <v>8201</v>
      </c>
      <c r="R28" s="268" t="s">
        <v>8201</v>
      </c>
      <c r="S28" s="268" t="s">
        <v>8201</v>
      </c>
      <c r="T28" s="268" t="s">
        <v>8201</v>
      </c>
      <c r="U28" s="268" t="s">
        <v>8201</v>
      </c>
      <c r="V28" s="268" t="s">
        <v>8201</v>
      </c>
      <c r="W28" s="268" t="s">
        <v>8201</v>
      </c>
      <c r="X28" s="268" t="s">
        <v>8201</v>
      </c>
      <c r="Y28" s="268" t="s">
        <v>8201</v>
      </c>
      <c r="Z28" s="268" t="s">
        <v>8201</v>
      </c>
      <c r="AA28" s="268" t="s">
        <v>8201</v>
      </c>
      <c r="AB28" s="268" t="s">
        <v>8201</v>
      </c>
      <c r="AC28" s="268" t="s">
        <v>8201</v>
      </c>
      <c r="AD28" s="268" t="s">
        <v>8201</v>
      </c>
      <c r="AE28" s="268" t="s">
        <v>8201</v>
      </c>
      <c r="AF28" s="268" t="s">
        <v>8201</v>
      </c>
      <c r="AG28" s="268" t="s">
        <v>8201</v>
      </c>
      <c r="AH28" s="268" t="s">
        <v>8201</v>
      </c>
      <c r="AI28" s="268" t="s">
        <v>8201</v>
      </c>
      <c r="AJ28" s="268" t="s">
        <v>8201</v>
      </c>
      <c r="AK28" s="268" t="s">
        <v>8201</v>
      </c>
      <c r="AL28" s="268" t="s">
        <v>8201</v>
      </c>
      <c r="AM28" s="268" t="s">
        <v>8201</v>
      </c>
      <c r="AN28" s="268" t="s">
        <v>8201</v>
      </c>
      <c r="AO28" s="268" t="s">
        <v>8201</v>
      </c>
      <c r="AP28" s="268" t="s">
        <v>8201</v>
      </c>
      <c r="AQ28" s="268" t="s">
        <v>8201</v>
      </c>
      <c r="AR28" s="268" t="s">
        <v>8201</v>
      </c>
      <c r="AS28" s="268" t="s">
        <v>8201</v>
      </c>
      <c r="AT28" s="268" t="s">
        <v>8201</v>
      </c>
      <c r="AU28" s="268" t="s">
        <v>8201</v>
      </c>
      <c r="AV28" s="268" t="s">
        <v>8201</v>
      </c>
      <c r="AW28" s="268" t="s">
        <v>8201</v>
      </c>
      <c r="AX28" s="268" t="s">
        <v>8201</v>
      </c>
      <c r="AY28" s="268" t="s">
        <v>8201</v>
      </c>
      <c r="AZ28" s="268" t="s">
        <v>8201</v>
      </c>
      <c r="BA28" s="268" t="s">
        <v>8201</v>
      </c>
      <c r="BB28" s="268" t="s">
        <v>8201</v>
      </c>
      <c r="BC28" s="268" t="s">
        <v>8201</v>
      </c>
      <c r="BD28" s="268" t="s">
        <v>8201</v>
      </c>
      <c r="BE28" s="268" t="s">
        <v>8201</v>
      </c>
      <c r="BF28" s="268" t="s">
        <v>8201</v>
      </c>
      <c r="BG28" s="268" t="s">
        <v>8201</v>
      </c>
      <c r="BH28" s="268">
        <v>2.8</v>
      </c>
      <c r="BI28" s="268">
        <v>2.8</v>
      </c>
      <c r="BJ28" s="268">
        <v>2.8</v>
      </c>
      <c r="BK28" s="268">
        <v>2.8</v>
      </c>
      <c r="BL28" s="268">
        <v>2.8</v>
      </c>
      <c r="BM28" s="268" t="s">
        <v>8201</v>
      </c>
      <c r="BN28" s="268" t="s">
        <v>8201</v>
      </c>
      <c r="BO28" s="268" t="s">
        <v>8201</v>
      </c>
      <c r="BP28" s="268" t="s">
        <v>8201</v>
      </c>
      <c r="BQ28" s="268" t="s">
        <v>8201</v>
      </c>
      <c r="BR28" s="268" t="s">
        <v>8201</v>
      </c>
      <c r="BS28" s="268" t="s">
        <v>8201</v>
      </c>
      <c r="BT28" s="268" t="s">
        <v>8201</v>
      </c>
      <c r="BU28" s="268" t="s">
        <v>8201</v>
      </c>
      <c r="BV28" s="268" t="s">
        <v>8201</v>
      </c>
      <c r="BW28" s="268" t="s">
        <v>8201</v>
      </c>
      <c r="BX28" s="268" t="s">
        <v>8201</v>
      </c>
      <c r="BY28" s="268" t="s">
        <v>8201</v>
      </c>
      <c r="BZ28" s="268" t="s">
        <v>8201</v>
      </c>
      <c r="CA28" s="268" t="s">
        <v>8201</v>
      </c>
      <c r="CB28" s="268" t="s">
        <v>8201</v>
      </c>
      <c r="CC28" s="268" t="s">
        <v>8201</v>
      </c>
      <c r="CD28" s="268" t="str">
        <f>_xlfn.IFNA(VLOOKUP(C28,'INFORM Severity - hidden'!$C$5:$G$300,5,FALSE),"-")</f>
        <v>-</v>
      </c>
    </row>
    <row r="29" spans="1:82" x14ac:dyDescent="0.35">
      <c r="C29" t="s">
        <v>8219</v>
      </c>
      <c r="D29" s="268" t="str">
        <f t="shared" si="0"/>
        <v>-</v>
      </c>
      <c r="E29" s="268" t="s">
        <v>8201</v>
      </c>
      <c r="F29" s="268" t="s">
        <v>8201</v>
      </c>
      <c r="G29" s="268" t="s">
        <v>8201</v>
      </c>
      <c r="H29" s="268" t="s">
        <v>8201</v>
      </c>
      <c r="I29" s="268" t="s">
        <v>8201</v>
      </c>
      <c r="J29" s="268" t="s">
        <v>8201</v>
      </c>
      <c r="K29" s="268" t="s">
        <v>8201</v>
      </c>
      <c r="L29" s="268" t="s">
        <v>8201</v>
      </c>
      <c r="M29" s="268" t="s">
        <v>8201</v>
      </c>
      <c r="N29" s="268" t="s">
        <v>8201</v>
      </c>
      <c r="O29" s="268" t="s">
        <v>8201</v>
      </c>
      <c r="P29" s="268" t="s">
        <v>8201</v>
      </c>
      <c r="Q29" s="268" t="s">
        <v>8201</v>
      </c>
      <c r="R29" s="268" t="s">
        <v>8201</v>
      </c>
      <c r="S29" s="268" t="s">
        <v>8201</v>
      </c>
      <c r="T29" s="268" t="s">
        <v>8201</v>
      </c>
      <c r="U29" s="268" t="s">
        <v>8201</v>
      </c>
      <c r="V29" s="268" t="s">
        <v>8201</v>
      </c>
      <c r="W29" s="268" t="s">
        <v>8201</v>
      </c>
      <c r="X29" s="268" t="s">
        <v>8201</v>
      </c>
      <c r="Y29" s="268" t="s">
        <v>8201</v>
      </c>
      <c r="Z29" s="268" t="s">
        <v>8201</v>
      </c>
      <c r="AA29" s="268" t="s">
        <v>8201</v>
      </c>
      <c r="AB29" s="268" t="s">
        <v>8201</v>
      </c>
      <c r="AC29" s="268" t="s">
        <v>8201</v>
      </c>
      <c r="AD29" s="268" t="s">
        <v>8201</v>
      </c>
      <c r="AE29" s="268" t="s">
        <v>8201</v>
      </c>
      <c r="AF29" s="268" t="s">
        <v>8201</v>
      </c>
      <c r="AG29" s="268" t="s">
        <v>8201</v>
      </c>
      <c r="AH29" s="268" t="s">
        <v>8201</v>
      </c>
      <c r="AI29" s="268" t="s">
        <v>8201</v>
      </c>
      <c r="AJ29" s="268" t="s">
        <v>8201</v>
      </c>
      <c r="AK29" s="268" t="s">
        <v>8201</v>
      </c>
      <c r="AL29" s="268" t="s">
        <v>8201</v>
      </c>
      <c r="AM29" s="268" t="s">
        <v>8201</v>
      </c>
      <c r="AN29" s="268" t="s">
        <v>8201</v>
      </c>
      <c r="AO29" s="268" t="s">
        <v>8201</v>
      </c>
      <c r="AP29" s="268" t="s">
        <v>8201</v>
      </c>
      <c r="AQ29" s="268" t="s">
        <v>8201</v>
      </c>
      <c r="AR29" s="268" t="s">
        <v>8201</v>
      </c>
      <c r="AS29" s="268" t="s">
        <v>8201</v>
      </c>
      <c r="AT29" s="268" t="s">
        <v>8201</v>
      </c>
      <c r="AU29" s="268" t="s">
        <v>8201</v>
      </c>
      <c r="AV29" s="268" t="s">
        <v>8201</v>
      </c>
      <c r="AW29" s="268" t="s">
        <v>8201</v>
      </c>
      <c r="AX29" s="268" t="s">
        <v>8201</v>
      </c>
      <c r="AY29" s="268" t="s">
        <v>8201</v>
      </c>
      <c r="AZ29" s="268" t="s">
        <v>8201</v>
      </c>
      <c r="BA29" s="268" t="s">
        <v>8201</v>
      </c>
      <c r="BB29" s="268" t="s">
        <v>8201</v>
      </c>
      <c r="BC29" s="268" t="s">
        <v>8201</v>
      </c>
      <c r="BD29" s="268" t="s">
        <v>8201</v>
      </c>
      <c r="BE29" s="268" t="s">
        <v>8201</v>
      </c>
      <c r="BF29" s="268" t="s">
        <v>8201</v>
      </c>
      <c r="BG29" s="268" t="s">
        <v>8201</v>
      </c>
      <c r="BH29" s="268" t="s">
        <v>8201</v>
      </c>
      <c r="BI29" s="268" t="s">
        <v>8201</v>
      </c>
      <c r="BJ29" s="268">
        <v>4.0999999999999996</v>
      </c>
      <c r="BK29" s="268">
        <v>4.0999999999999996</v>
      </c>
      <c r="BL29" s="268">
        <v>4.0999999999999996</v>
      </c>
      <c r="BM29" s="268">
        <v>4.0999999999999996</v>
      </c>
      <c r="BN29" s="268">
        <v>4.0999999999999996</v>
      </c>
      <c r="BO29" s="268">
        <v>3.9</v>
      </c>
      <c r="BP29" s="268" t="s">
        <v>8201</v>
      </c>
      <c r="BQ29" s="268" t="s">
        <v>8201</v>
      </c>
      <c r="BR29" s="268" t="s">
        <v>8201</v>
      </c>
      <c r="BS29" s="268" t="s">
        <v>8201</v>
      </c>
      <c r="BT29" s="268" t="s">
        <v>8201</v>
      </c>
      <c r="BU29" s="268" t="s">
        <v>8201</v>
      </c>
      <c r="BV29" s="268" t="s">
        <v>8201</v>
      </c>
      <c r="BW29" s="268" t="s">
        <v>8201</v>
      </c>
      <c r="BX29" s="268" t="s">
        <v>8201</v>
      </c>
      <c r="BY29" s="268" t="s">
        <v>8201</v>
      </c>
      <c r="BZ29" s="268" t="s">
        <v>8201</v>
      </c>
      <c r="CA29" s="268" t="s">
        <v>8201</v>
      </c>
      <c r="CB29" s="268" t="s">
        <v>8201</v>
      </c>
      <c r="CC29" s="268" t="s">
        <v>8201</v>
      </c>
      <c r="CD29" s="268" t="str">
        <f>_xlfn.IFNA(VLOOKUP(C29,'INFORM Severity - hidden'!$C$5:$G$300,5,FALSE),"-")</f>
        <v>-</v>
      </c>
    </row>
    <row r="30" spans="1:82" x14ac:dyDescent="0.35">
      <c r="C30" t="s">
        <v>8220</v>
      </c>
      <c r="D30" s="268" t="str">
        <f t="shared" si="0"/>
        <v>-</v>
      </c>
      <c r="E30" s="268" t="s">
        <v>8201</v>
      </c>
      <c r="F30" s="268" t="s">
        <v>8201</v>
      </c>
      <c r="G30" s="268" t="s">
        <v>8201</v>
      </c>
      <c r="H30" s="268" t="s">
        <v>8201</v>
      </c>
      <c r="I30" s="268" t="s">
        <v>8201</v>
      </c>
      <c r="J30" s="268" t="s">
        <v>8201</v>
      </c>
      <c r="K30" s="268" t="s">
        <v>8201</v>
      </c>
      <c r="L30" s="268" t="s">
        <v>8201</v>
      </c>
      <c r="M30" s="268" t="s">
        <v>8201</v>
      </c>
      <c r="N30" s="268" t="s">
        <v>8201</v>
      </c>
      <c r="O30" s="268" t="s">
        <v>8201</v>
      </c>
      <c r="P30" s="268" t="s">
        <v>8201</v>
      </c>
      <c r="Q30" s="268" t="s">
        <v>8201</v>
      </c>
      <c r="R30" s="268" t="s">
        <v>8201</v>
      </c>
      <c r="S30" s="268" t="s">
        <v>8201</v>
      </c>
      <c r="T30" s="268" t="s">
        <v>8201</v>
      </c>
      <c r="U30" s="268" t="s">
        <v>8201</v>
      </c>
      <c r="V30" s="268" t="s">
        <v>8201</v>
      </c>
      <c r="W30" s="268" t="s">
        <v>8201</v>
      </c>
      <c r="X30" s="268" t="s">
        <v>8201</v>
      </c>
      <c r="Y30" s="268" t="s">
        <v>8201</v>
      </c>
      <c r="Z30" s="268" t="s">
        <v>8201</v>
      </c>
      <c r="AA30" s="268" t="s">
        <v>8201</v>
      </c>
      <c r="AB30" s="268" t="s">
        <v>8201</v>
      </c>
      <c r="AC30" s="268" t="s">
        <v>8201</v>
      </c>
      <c r="AD30" s="268" t="s">
        <v>8201</v>
      </c>
      <c r="AE30" s="268" t="s">
        <v>8201</v>
      </c>
      <c r="AF30" s="268" t="s">
        <v>8201</v>
      </c>
      <c r="AG30" s="268" t="s">
        <v>8201</v>
      </c>
      <c r="AH30" s="268" t="s">
        <v>8201</v>
      </c>
      <c r="AI30" s="268" t="s">
        <v>8201</v>
      </c>
      <c r="AJ30" s="268" t="s">
        <v>8201</v>
      </c>
      <c r="AK30" s="268" t="s">
        <v>8201</v>
      </c>
      <c r="AL30" s="268" t="s">
        <v>8201</v>
      </c>
      <c r="AM30" s="268" t="s">
        <v>8201</v>
      </c>
      <c r="AN30" s="268" t="s">
        <v>8201</v>
      </c>
      <c r="AO30" s="268" t="s">
        <v>8201</v>
      </c>
      <c r="AP30" s="268" t="s">
        <v>8201</v>
      </c>
      <c r="AQ30" s="268" t="s">
        <v>8201</v>
      </c>
      <c r="AR30" s="268" t="s">
        <v>8201</v>
      </c>
      <c r="AS30" s="268" t="s">
        <v>8201</v>
      </c>
      <c r="AT30" s="268" t="s">
        <v>8201</v>
      </c>
      <c r="AU30" s="268" t="s">
        <v>8201</v>
      </c>
      <c r="AV30" s="268" t="s">
        <v>8201</v>
      </c>
      <c r="AW30" s="268" t="s">
        <v>8201</v>
      </c>
      <c r="AX30" s="268" t="s">
        <v>8201</v>
      </c>
      <c r="AY30" s="268" t="s">
        <v>8201</v>
      </c>
      <c r="AZ30" s="268" t="s">
        <v>8201</v>
      </c>
      <c r="BA30" s="268" t="s">
        <v>8201</v>
      </c>
      <c r="BB30" s="268" t="s">
        <v>8201</v>
      </c>
      <c r="BC30" s="268" t="s">
        <v>8201</v>
      </c>
      <c r="BD30" s="268" t="s">
        <v>8201</v>
      </c>
      <c r="BE30" s="268" t="s">
        <v>8201</v>
      </c>
      <c r="BF30" s="268" t="s">
        <v>8201</v>
      </c>
      <c r="BG30" s="268" t="s">
        <v>8201</v>
      </c>
      <c r="BH30" s="268" t="s">
        <v>8201</v>
      </c>
      <c r="BI30" s="268" t="s">
        <v>8201</v>
      </c>
      <c r="BJ30" s="268" t="s">
        <v>8201</v>
      </c>
      <c r="BK30" s="268">
        <v>1.6</v>
      </c>
      <c r="BL30" s="268">
        <v>1.6</v>
      </c>
      <c r="BM30" s="268" t="s">
        <v>8201</v>
      </c>
      <c r="BN30" s="268" t="s">
        <v>8201</v>
      </c>
      <c r="BO30" s="268" t="s">
        <v>8201</v>
      </c>
      <c r="BP30" s="268" t="s">
        <v>8201</v>
      </c>
      <c r="BQ30" s="268" t="s">
        <v>8201</v>
      </c>
      <c r="BR30" s="268" t="s">
        <v>8201</v>
      </c>
      <c r="BS30" s="268" t="s">
        <v>8201</v>
      </c>
      <c r="BT30" s="268" t="s">
        <v>8201</v>
      </c>
      <c r="BU30" s="268" t="s">
        <v>8201</v>
      </c>
      <c r="BV30" s="268" t="s">
        <v>8201</v>
      </c>
      <c r="BW30" s="268" t="s">
        <v>8201</v>
      </c>
      <c r="BX30" s="268" t="s">
        <v>8201</v>
      </c>
      <c r="BY30" s="268" t="s">
        <v>8201</v>
      </c>
      <c r="BZ30" s="268" t="s">
        <v>8201</v>
      </c>
      <c r="CA30" s="268" t="s">
        <v>8201</v>
      </c>
      <c r="CB30" s="268" t="s">
        <v>8201</v>
      </c>
      <c r="CC30" s="268" t="s">
        <v>8201</v>
      </c>
      <c r="CD30" s="268" t="str">
        <f>_xlfn.IFNA(VLOOKUP(C30,'INFORM Severity - hidden'!$C$5:$G$300,5,FALSE),"-")</f>
        <v>-</v>
      </c>
    </row>
    <row r="31" spans="1:82" x14ac:dyDescent="0.35">
      <c r="A31" t="s">
        <v>528</v>
      </c>
      <c r="B31" t="s">
        <v>743</v>
      </c>
      <c r="C31" t="s">
        <v>744</v>
      </c>
      <c r="D31" s="268" t="str">
        <f t="shared" si="0"/>
        <v>Increasing</v>
      </c>
      <c r="E31" s="268" t="s">
        <v>8201</v>
      </c>
      <c r="F31" s="268" t="s">
        <v>8201</v>
      </c>
      <c r="G31" s="268" t="s">
        <v>8201</v>
      </c>
      <c r="H31" s="268" t="s">
        <v>8201</v>
      </c>
      <c r="I31" s="268" t="s">
        <v>8201</v>
      </c>
      <c r="J31" s="268" t="s">
        <v>8201</v>
      </c>
      <c r="K31" s="268" t="s">
        <v>8201</v>
      </c>
      <c r="L31" s="268" t="s">
        <v>8201</v>
      </c>
      <c r="M31" s="268" t="s">
        <v>8201</v>
      </c>
      <c r="N31" s="268" t="s">
        <v>8201</v>
      </c>
      <c r="O31" s="268" t="s">
        <v>8201</v>
      </c>
      <c r="P31" s="268" t="s">
        <v>8201</v>
      </c>
      <c r="Q31" s="268" t="s">
        <v>8201</v>
      </c>
      <c r="R31" s="268" t="s">
        <v>8201</v>
      </c>
      <c r="S31" s="268" t="s">
        <v>8201</v>
      </c>
      <c r="T31" s="268" t="s">
        <v>8201</v>
      </c>
      <c r="U31" s="268" t="s">
        <v>8201</v>
      </c>
      <c r="V31" s="268" t="s">
        <v>8201</v>
      </c>
      <c r="W31" s="268" t="s">
        <v>8201</v>
      </c>
      <c r="X31" s="268" t="s">
        <v>8201</v>
      </c>
      <c r="Y31" s="268" t="s">
        <v>8201</v>
      </c>
      <c r="Z31" s="268" t="s">
        <v>8201</v>
      </c>
      <c r="AA31" s="268" t="s">
        <v>8201</v>
      </c>
      <c r="AB31" s="268" t="s">
        <v>8201</v>
      </c>
      <c r="AC31" s="268" t="s">
        <v>8201</v>
      </c>
      <c r="AD31" s="268" t="s">
        <v>8201</v>
      </c>
      <c r="AE31" s="268" t="s">
        <v>8201</v>
      </c>
      <c r="AF31" s="268" t="s">
        <v>8201</v>
      </c>
      <c r="AG31" s="268" t="s">
        <v>8201</v>
      </c>
      <c r="AH31" s="268" t="s">
        <v>8201</v>
      </c>
      <c r="AI31" s="268" t="s">
        <v>8201</v>
      </c>
      <c r="AJ31" s="268" t="s">
        <v>8201</v>
      </c>
      <c r="AK31" s="268" t="s">
        <v>8201</v>
      </c>
      <c r="AL31" s="268" t="s">
        <v>8201</v>
      </c>
      <c r="AM31" s="268" t="s">
        <v>8201</v>
      </c>
      <c r="AN31" s="268" t="s">
        <v>8201</v>
      </c>
      <c r="AO31" s="268" t="s">
        <v>8201</v>
      </c>
      <c r="AP31" s="268" t="s">
        <v>8201</v>
      </c>
      <c r="AQ31" s="268" t="s">
        <v>8201</v>
      </c>
      <c r="AR31" s="268" t="s">
        <v>8201</v>
      </c>
      <c r="AS31" s="268" t="s">
        <v>8201</v>
      </c>
      <c r="AT31" s="268" t="s">
        <v>8201</v>
      </c>
      <c r="AU31" s="268" t="s">
        <v>8201</v>
      </c>
      <c r="AV31" s="268" t="s">
        <v>8201</v>
      </c>
      <c r="AW31" s="268" t="s">
        <v>8201</v>
      </c>
      <c r="AX31" s="268" t="s">
        <v>8201</v>
      </c>
      <c r="AY31" s="268" t="s">
        <v>8201</v>
      </c>
      <c r="AZ31" s="268" t="s">
        <v>8201</v>
      </c>
      <c r="BA31" s="268" t="s">
        <v>8201</v>
      </c>
      <c r="BB31" s="268" t="s">
        <v>8201</v>
      </c>
      <c r="BC31" s="268" t="s">
        <v>8201</v>
      </c>
      <c r="BD31" s="268" t="s">
        <v>8201</v>
      </c>
      <c r="BE31" s="268" t="s">
        <v>8201</v>
      </c>
      <c r="BF31" s="268" t="s">
        <v>8201</v>
      </c>
      <c r="BG31" s="268" t="s">
        <v>8201</v>
      </c>
      <c r="BH31" s="268" t="s">
        <v>8201</v>
      </c>
      <c r="BI31" s="268" t="s">
        <v>8201</v>
      </c>
      <c r="BJ31" s="268" t="s">
        <v>8201</v>
      </c>
      <c r="BK31" s="268" t="s">
        <v>8201</v>
      </c>
      <c r="BL31" s="268" t="s">
        <v>8201</v>
      </c>
      <c r="BM31" s="268" t="s">
        <v>8201</v>
      </c>
      <c r="BN31" s="268" t="s">
        <v>8201</v>
      </c>
      <c r="BO31" s="268" t="s">
        <v>8201</v>
      </c>
      <c r="BP31" s="268">
        <v>3.5</v>
      </c>
      <c r="BQ31" s="268">
        <v>3.5</v>
      </c>
      <c r="BR31" s="268">
        <v>3.6</v>
      </c>
      <c r="BS31" s="268">
        <v>3.6</v>
      </c>
      <c r="BT31" s="268">
        <v>3.6</v>
      </c>
      <c r="BU31" s="268">
        <v>3.6</v>
      </c>
      <c r="BV31" s="268">
        <v>3.7</v>
      </c>
      <c r="BW31" s="268">
        <v>3.7</v>
      </c>
      <c r="BX31" s="268">
        <v>3.7</v>
      </c>
      <c r="BY31" s="268">
        <v>3.2</v>
      </c>
      <c r="BZ31" s="268">
        <v>3.2</v>
      </c>
      <c r="CA31" s="268">
        <v>3.2</v>
      </c>
      <c r="CB31" s="268">
        <v>3.2</v>
      </c>
      <c r="CC31" s="268">
        <v>3.4</v>
      </c>
      <c r="CD31" s="268">
        <f>_xlfn.IFNA(VLOOKUP(C31,'INFORM Severity - hidden'!$C$5:$G$300,5,FALSE),"-")</f>
        <v>3.3</v>
      </c>
    </row>
    <row r="32" spans="1:82" x14ac:dyDescent="0.35">
      <c r="C32" t="s">
        <v>8221</v>
      </c>
      <c r="D32" s="268" t="str">
        <f t="shared" si="0"/>
        <v>-</v>
      </c>
      <c r="E32" s="268" t="s">
        <v>8201</v>
      </c>
      <c r="F32" s="268" t="s">
        <v>8201</v>
      </c>
      <c r="G32" s="268" t="s">
        <v>8201</v>
      </c>
      <c r="H32" s="268" t="s">
        <v>8201</v>
      </c>
      <c r="I32" s="268" t="s">
        <v>8201</v>
      </c>
      <c r="J32" s="268" t="s">
        <v>8201</v>
      </c>
      <c r="K32" s="268" t="s">
        <v>8201</v>
      </c>
      <c r="L32" s="268" t="s">
        <v>8201</v>
      </c>
      <c r="M32" s="268" t="s">
        <v>8201</v>
      </c>
      <c r="N32" s="268" t="s">
        <v>8201</v>
      </c>
      <c r="O32" s="268" t="s">
        <v>8201</v>
      </c>
      <c r="P32" s="268" t="s">
        <v>8201</v>
      </c>
      <c r="Q32" s="268" t="s">
        <v>8201</v>
      </c>
      <c r="R32" s="268" t="s">
        <v>8201</v>
      </c>
      <c r="S32" s="268" t="s">
        <v>8201</v>
      </c>
      <c r="T32" s="268" t="s">
        <v>8201</v>
      </c>
      <c r="U32" s="268" t="s">
        <v>8201</v>
      </c>
      <c r="V32" s="268" t="s">
        <v>8201</v>
      </c>
      <c r="W32" s="268" t="s">
        <v>8201</v>
      </c>
      <c r="X32" s="268" t="s">
        <v>8201</v>
      </c>
      <c r="Y32" s="268" t="s">
        <v>8201</v>
      </c>
      <c r="Z32" s="268" t="s">
        <v>8201</v>
      </c>
      <c r="AA32" s="268" t="s">
        <v>8201</v>
      </c>
      <c r="AB32" s="268" t="s">
        <v>8201</v>
      </c>
      <c r="AC32" s="268" t="s">
        <v>8201</v>
      </c>
      <c r="AD32" s="268" t="s">
        <v>8201</v>
      </c>
      <c r="AE32" s="268" t="s">
        <v>8201</v>
      </c>
      <c r="AF32" s="268" t="s">
        <v>8201</v>
      </c>
      <c r="AG32" s="268" t="s">
        <v>8201</v>
      </c>
      <c r="AH32" s="268" t="s">
        <v>8201</v>
      </c>
      <c r="AI32" s="268" t="s">
        <v>8201</v>
      </c>
      <c r="AJ32" s="268" t="s">
        <v>8201</v>
      </c>
      <c r="AK32" s="268" t="s">
        <v>8201</v>
      </c>
      <c r="AL32" s="268" t="s">
        <v>8201</v>
      </c>
      <c r="AM32" s="268" t="s">
        <v>8201</v>
      </c>
      <c r="AN32" s="268" t="s">
        <v>8201</v>
      </c>
      <c r="AO32" s="268" t="s">
        <v>8201</v>
      </c>
      <c r="AP32" s="268" t="s">
        <v>8201</v>
      </c>
      <c r="AQ32" s="268" t="s">
        <v>8201</v>
      </c>
      <c r="AR32" s="268" t="s">
        <v>8201</v>
      </c>
      <c r="AS32" s="268" t="s">
        <v>8201</v>
      </c>
      <c r="AT32" s="268" t="s">
        <v>8201</v>
      </c>
      <c r="AU32" s="268" t="s">
        <v>8201</v>
      </c>
      <c r="AV32" s="268" t="s">
        <v>8201</v>
      </c>
      <c r="AW32" s="268" t="s">
        <v>8201</v>
      </c>
      <c r="AX32" s="268" t="s">
        <v>8201</v>
      </c>
      <c r="AY32" s="268" t="s">
        <v>8201</v>
      </c>
      <c r="AZ32" s="268" t="s">
        <v>8201</v>
      </c>
      <c r="BA32" s="268" t="s">
        <v>8201</v>
      </c>
      <c r="BB32" s="268" t="s">
        <v>8201</v>
      </c>
      <c r="BC32" s="268" t="s">
        <v>8201</v>
      </c>
      <c r="BD32" s="268" t="s">
        <v>8201</v>
      </c>
      <c r="BE32" s="268" t="s">
        <v>8201</v>
      </c>
      <c r="BF32" s="268" t="s">
        <v>8201</v>
      </c>
      <c r="BG32" s="268" t="s">
        <v>8201</v>
      </c>
      <c r="BH32" s="268" t="s">
        <v>8201</v>
      </c>
      <c r="BI32" s="268" t="s">
        <v>8201</v>
      </c>
      <c r="BJ32" s="268" t="s">
        <v>8201</v>
      </c>
      <c r="BK32" s="268" t="s">
        <v>8201</v>
      </c>
      <c r="BL32" s="268" t="s">
        <v>8201</v>
      </c>
      <c r="BM32" s="268" t="s">
        <v>8201</v>
      </c>
      <c r="BN32" s="268" t="s">
        <v>8201</v>
      </c>
      <c r="BO32" s="268" t="s">
        <v>8201</v>
      </c>
      <c r="BP32" s="268" t="s">
        <v>8201</v>
      </c>
      <c r="BQ32" s="268" t="s">
        <v>8201</v>
      </c>
      <c r="BR32" s="268">
        <v>2.6</v>
      </c>
      <c r="BS32" s="268">
        <v>2.7</v>
      </c>
      <c r="BT32" s="268">
        <v>2.7</v>
      </c>
      <c r="BU32" s="268">
        <v>2.7</v>
      </c>
      <c r="BV32" s="268">
        <v>2.7</v>
      </c>
      <c r="BW32" s="268">
        <v>2.7</v>
      </c>
      <c r="BX32" s="268">
        <v>2.7</v>
      </c>
      <c r="BY32" s="268" t="s">
        <v>8201</v>
      </c>
      <c r="BZ32" s="268" t="s">
        <v>8201</v>
      </c>
      <c r="CA32" s="268" t="s">
        <v>8201</v>
      </c>
      <c r="CB32" s="268" t="s">
        <v>8201</v>
      </c>
      <c r="CC32" s="268" t="s">
        <v>8201</v>
      </c>
      <c r="CD32" s="268" t="str">
        <f>_xlfn.IFNA(VLOOKUP(C32,'INFORM Severity - hidden'!$C$5:$G$300,5,FALSE),"-")</f>
        <v>-</v>
      </c>
    </row>
    <row r="33" spans="1:82" x14ac:dyDescent="0.35">
      <c r="C33" t="s">
        <v>8222</v>
      </c>
      <c r="D33" s="268" t="str">
        <f t="shared" si="0"/>
        <v>-</v>
      </c>
      <c r="E33" s="268" t="s">
        <v>8201</v>
      </c>
      <c r="F33" s="268" t="s">
        <v>8201</v>
      </c>
      <c r="G33" s="268" t="s">
        <v>8201</v>
      </c>
      <c r="H33" s="268" t="s">
        <v>8201</v>
      </c>
      <c r="I33" s="268" t="s">
        <v>8201</v>
      </c>
      <c r="J33" s="268" t="s">
        <v>8201</v>
      </c>
      <c r="K33" s="268" t="s">
        <v>8201</v>
      </c>
      <c r="L33" s="268" t="s">
        <v>8201</v>
      </c>
      <c r="M33" s="268" t="s">
        <v>8201</v>
      </c>
      <c r="N33" s="268" t="s">
        <v>8201</v>
      </c>
      <c r="O33" s="268" t="s">
        <v>8201</v>
      </c>
      <c r="P33" s="268" t="s">
        <v>8201</v>
      </c>
      <c r="Q33" s="268" t="s">
        <v>8201</v>
      </c>
      <c r="R33" s="268" t="s">
        <v>8201</v>
      </c>
      <c r="S33" s="268" t="s">
        <v>8201</v>
      </c>
      <c r="T33" s="268" t="s">
        <v>8201</v>
      </c>
      <c r="U33" s="268" t="s">
        <v>8201</v>
      </c>
      <c r="V33" s="268" t="s">
        <v>8201</v>
      </c>
      <c r="W33" s="268" t="s">
        <v>8201</v>
      </c>
      <c r="X33" s="268" t="s">
        <v>8201</v>
      </c>
      <c r="Y33" s="268" t="s">
        <v>8201</v>
      </c>
      <c r="Z33" s="268" t="s">
        <v>8201</v>
      </c>
      <c r="AA33" s="268" t="s">
        <v>8201</v>
      </c>
      <c r="AB33" s="268" t="s">
        <v>8201</v>
      </c>
      <c r="AC33" s="268" t="s">
        <v>8201</v>
      </c>
      <c r="AD33" s="268" t="s">
        <v>8201</v>
      </c>
      <c r="AE33" s="268" t="s">
        <v>8201</v>
      </c>
      <c r="AF33" s="268" t="s">
        <v>8201</v>
      </c>
      <c r="AG33" s="268" t="s">
        <v>8201</v>
      </c>
      <c r="AH33" s="268" t="s">
        <v>8201</v>
      </c>
      <c r="AI33" s="268" t="s">
        <v>8201</v>
      </c>
      <c r="AJ33" s="268" t="s">
        <v>8201</v>
      </c>
      <c r="AK33" s="268" t="s">
        <v>8201</v>
      </c>
      <c r="AL33" s="268" t="s">
        <v>8201</v>
      </c>
      <c r="AM33" s="268" t="s">
        <v>8201</v>
      </c>
      <c r="AN33" s="268" t="s">
        <v>8201</v>
      </c>
      <c r="AO33" s="268" t="s">
        <v>8201</v>
      </c>
      <c r="AP33" s="268" t="s">
        <v>8201</v>
      </c>
      <c r="AQ33" s="268" t="s">
        <v>8201</v>
      </c>
      <c r="AR33" s="268" t="s">
        <v>8201</v>
      </c>
      <c r="AS33" s="268" t="s">
        <v>8201</v>
      </c>
      <c r="AT33" s="268" t="s">
        <v>8201</v>
      </c>
      <c r="AU33" s="268" t="s">
        <v>8201</v>
      </c>
      <c r="AV33" s="268" t="s">
        <v>8201</v>
      </c>
      <c r="AW33" s="268" t="s">
        <v>8201</v>
      </c>
      <c r="AX33" s="268" t="s">
        <v>8201</v>
      </c>
      <c r="AY33" s="268" t="s">
        <v>8201</v>
      </c>
      <c r="AZ33" s="268" t="s">
        <v>8201</v>
      </c>
      <c r="BA33" s="268" t="s">
        <v>8201</v>
      </c>
      <c r="BB33" s="268" t="s">
        <v>8201</v>
      </c>
      <c r="BC33" s="268" t="s">
        <v>8201</v>
      </c>
      <c r="BD33" s="268" t="s">
        <v>8201</v>
      </c>
      <c r="BE33" s="268" t="s">
        <v>8201</v>
      </c>
      <c r="BF33" s="268" t="s">
        <v>8201</v>
      </c>
      <c r="BG33" s="268" t="s">
        <v>8201</v>
      </c>
      <c r="BH33" s="268" t="s">
        <v>8201</v>
      </c>
      <c r="BI33" s="268" t="s">
        <v>8201</v>
      </c>
      <c r="BJ33" s="268" t="s">
        <v>8201</v>
      </c>
      <c r="BK33" s="268" t="s">
        <v>8201</v>
      </c>
      <c r="BL33" s="268" t="s">
        <v>8201</v>
      </c>
      <c r="BM33" s="268" t="s">
        <v>8201</v>
      </c>
      <c r="BN33" s="268" t="s">
        <v>8201</v>
      </c>
      <c r="BO33" s="268" t="s">
        <v>8201</v>
      </c>
      <c r="BP33" s="268" t="s">
        <v>8201</v>
      </c>
      <c r="BQ33" s="268" t="s">
        <v>8201</v>
      </c>
      <c r="BR33" s="268" t="s">
        <v>8201</v>
      </c>
      <c r="BS33" s="268">
        <v>2.7</v>
      </c>
      <c r="BT33" s="268">
        <v>2.8</v>
      </c>
      <c r="BU33" s="268">
        <v>3.3</v>
      </c>
      <c r="BV33" s="268">
        <v>3.3</v>
      </c>
      <c r="BW33" s="268">
        <v>3.3</v>
      </c>
      <c r="BX33" s="268">
        <v>3.3</v>
      </c>
      <c r="BY33" s="268" t="s">
        <v>8201</v>
      </c>
      <c r="BZ33" s="268" t="s">
        <v>8201</v>
      </c>
      <c r="CA33" s="268" t="s">
        <v>8201</v>
      </c>
      <c r="CB33" s="268" t="s">
        <v>8201</v>
      </c>
      <c r="CC33" s="268" t="s">
        <v>8201</v>
      </c>
      <c r="CD33" s="268" t="str">
        <f>_xlfn.IFNA(VLOOKUP(C33,'INFORM Severity - hidden'!$C$5:$G$300,5,FALSE),"-")</f>
        <v>-</v>
      </c>
    </row>
    <row r="34" spans="1:82" x14ac:dyDescent="0.35">
      <c r="C34" t="s">
        <v>8223</v>
      </c>
      <c r="D34" s="268" t="str">
        <f t="shared" si="0"/>
        <v>-</v>
      </c>
      <c r="E34" s="268" t="s">
        <v>8201</v>
      </c>
      <c r="F34" s="268" t="s">
        <v>8201</v>
      </c>
      <c r="G34" s="268" t="s">
        <v>8201</v>
      </c>
      <c r="H34" s="268" t="s">
        <v>8201</v>
      </c>
      <c r="I34" s="268" t="s">
        <v>8201</v>
      </c>
      <c r="J34" s="268" t="s">
        <v>8201</v>
      </c>
      <c r="K34" s="268" t="s">
        <v>8201</v>
      </c>
      <c r="L34" s="268" t="s">
        <v>8201</v>
      </c>
      <c r="M34" s="268" t="s">
        <v>8201</v>
      </c>
      <c r="N34" s="268" t="s">
        <v>8201</v>
      </c>
      <c r="O34" s="268" t="s">
        <v>8201</v>
      </c>
      <c r="P34" s="268" t="s">
        <v>8201</v>
      </c>
      <c r="Q34" s="268" t="s">
        <v>8201</v>
      </c>
      <c r="R34" s="268" t="s">
        <v>8201</v>
      </c>
      <c r="S34" s="268" t="s">
        <v>8201</v>
      </c>
      <c r="T34" s="268" t="s">
        <v>8201</v>
      </c>
      <c r="U34" s="268" t="s">
        <v>8201</v>
      </c>
      <c r="V34" s="268" t="s">
        <v>8201</v>
      </c>
      <c r="W34" s="268" t="s">
        <v>8201</v>
      </c>
      <c r="X34" s="268" t="s">
        <v>8201</v>
      </c>
      <c r="Y34" s="268" t="s">
        <v>8201</v>
      </c>
      <c r="Z34" s="268" t="s">
        <v>8201</v>
      </c>
      <c r="AA34" s="268" t="s">
        <v>8201</v>
      </c>
      <c r="AB34" s="268" t="s">
        <v>8201</v>
      </c>
      <c r="AC34" s="268" t="s">
        <v>8201</v>
      </c>
      <c r="AD34" s="268" t="s">
        <v>8201</v>
      </c>
      <c r="AE34" s="268" t="s">
        <v>8201</v>
      </c>
      <c r="AF34" s="268" t="s">
        <v>8201</v>
      </c>
      <c r="AG34" s="268" t="s">
        <v>8201</v>
      </c>
      <c r="AH34" s="268" t="s">
        <v>8201</v>
      </c>
      <c r="AI34" s="268" t="s">
        <v>8201</v>
      </c>
      <c r="AJ34" s="268" t="s">
        <v>8201</v>
      </c>
      <c r="AK34" s="268" t="s">
        <v>8201</v>
      </c>
      <c r="AL34" s="268" t="s">
        <v>8201</v>
      </c>
      <c r="AM34" s="268" t="s">
        <v>8201</v>
      </c>
      <c r="AN34" s="268" t="s">
        <v>8201</v>
      </c>
      <c r="AO34" s="268" t="s">
        <v>8201</v>
      </c>
      <c r="AP34" s="268" t="s">
        <v>8201</v>
      </c>
      <c r="AQ34" s="268" t="s">
        <v>8201</v>
      </c>
      <c r="AR34" s="268" t="s">
        <v>8201</v>
      </c>
      <c r="AS34" s="268" t="s">
        <v>8201</v>
      </c>
      <c r="AT34" s="268" t="s">
        <v>8201</v>
      </c>
      <c r="AU34" s="268" t="s">
        <v>8201</v>
      </c>
      <c r="AV34" s="268" t="s">
        <v>8201</v>
      </c>
      <c r="AW34" s="268" t="s">
        <v>8201</v>
      </c>
      <c r="AX34" s="268" t="s">
        <v>8201</v>
      </c>
      <c r="AY34" s="268" t="s">
        <v>8201</v>
      </c>
      <c r="AZ34" s="268" t="s">
        <v>8201</v>
      </c>
      <c r="BA34" s="268" t="s">
        <v>8201</v>
      </c>
      <c r="BB34" s="268" t="s">
        <v>8201</v>
      </c>
      <c r="BC34" s="268" t="s">
        <v>8201</v>
      </c>
      <c r="BD34" s="268" t="s">
        <v>8201</v>
      </c>
      <c r="BE34" s="268" t="s">
        <v>8201</v>
      </c>
      <c r="BF34" s="268" t="s">
        <v>8201</v>
      </c>
      <c r="BG34" s="268" t="s">
        <v>8201</v>
      </c>
      <c r="BH34" s="268" t="s">
        <v>8201</v>
      </c>
      <c r="BI34" s="268" t="s">
        <v>8201</v>
      </c>
      <c r="BJ34" s="268" t="s">
        <v>8201</v>
      </c>
      <c r="BK34" s="268">
        <v>1.5</v>
      </c>
      <c r="BL34" s="268">
        <v>1.5</v>
      </c>
      <c r="BM34" s="268">
        <v>1.5</v>
      </c>
      <c r="BN34" s="268">
        <v>1.7</v>
      </c>
      <c r="BO34" s="268">
        <v>1.8</v>
      </c>
      <c r="BP34" s="268">
        <v>1.8</v>
      </c>
      <c r="BQ34" s="268">
        <v>1.5</v>
      </c>
      <c r="BR34" s="268">
        <v>1.5</v>
      </c>
      <c r="BS34" s="268">
        <v>1.5</v>
      </c>
      <c r="BT34" s="268">
        <v>1.5</v>
      </c>
      <c r="BU34" s="268">
        <v>1.6</v>
      </c>
      <c r="BV34" s="268">
        <v>1.6</v>
      </c>
      <c r="BW34" s="268">
        <v>1.6</v>
      </c>
      <c r="BX34" s="268">
        <v>1.5</v>
      </c>
      <c r="BY34" s="268">
        <v>1.5</v>
      </c>
      <c r="BZ34" s="268">
        <v>1.5</v>
      </c>
      <c r="CA34" s="268">
        <v>1.6</v>
      </c>
      <c r="CB34" s="268">
        <v>1.5</v>
      </c>
      <c r="CC34" s="268">
        <v>1.5</v>
      </c>
      <c r="CD34" s="268" t="str">
        <f>_xlfn.IFNA(VLOOKUP(C34,'INFORM Severity - hidden'!$C$5:$G$300,5,FALSE),"-")</f>
        <v>-</v>
      </c>
    </row>
    <row r="35" spans="1:82" x14ac:dyDescent="0.35">
      <c r="C35" t="s">
        <v>8224</v>
      </c>
      <c r="D35" s="268" t="str">
        <f t="shared" si="0"/>
        <v>-</v>
      </c>
      <c r="E35" s="268" t="s">
        <v>8201</v>
      </c>
      <c r="F35" s="268" t="s">
        <v>8201</v>
      </c>
      <c r="G35" s="268" t="s">
        <v>8201</v>
      </c>
      <c r="H35" s="268" t="s">
        <v>8201</v>
      </c>
      <c r="I35" s="268" t="s">
        <v>8201</v>
      </c>
      <c r="J35" s="268" t="s">
        <v>8201</v>
      </c>
      <c r="K35" s="268" t="s">
        <v>8201</v>
      </c>
      <c r="L35" s="268" t="s">
        <v>8201</v>
      </c>
      <c r="M35" s="268" t="s">
        <v>8201</v>
      </c>
      <c r="N35" s="268">
        <v>1.7</v>
      </c>
      <c r="O35" s="268">
        <v>1.7</v>
      </c>
      <c r="P35" s="268">
        <v>1.7</v>
      </c>
      <c r="Q35" s="268">
        <v>1.7</v>
      </c>
      <c r="R35" s="268">
        <v>1.7</v>
      </c>
      <c r="S35" s="268" t="s">
        <v>8201</v>
      </c>
      <c r="T35" s="268" t="s">
        <v>8201</v>
      </c>
      <c r="U35" s="268" t="s">
        <v>8201</v>
      </c>
      <c r="V35" s="268" t="s">
        <v>8201</v>
      </c>
      <c r="W35" s="268" t="s">
        <v>8201</v>
      </c>
      <c r="X35" s="268" t="s">
        <v>8201</v>
      </c>
      <c r="Y35" s="268" t="s">
        <v>8201</v>
      </c>
      <c r="Z35" s="268" t="s">
        <v>8201</v>
      </c>
      <c r="AA35" s="268" t="s">
        <v>8201</v>
      </c>
      <c r="AB35" s="268" t="s">
        <v>8201</v>
      </c>
      <c r="AC35" s="268" t="s">
        <v>8201</v>
      </c>
      <c r="AD35" s="268" t="s">
        <v>8201</v>
      </c>
      <c r="AE35" s="268" t="s">
        <v>8201</v>
      </c>
      <c r="AF35" s="268" t="s">
        <v>8201</v>
      </c>
      <c r="AG35" s="268" t="s">
        <v>8201</v>
      </c>
      <c r="AH35" s="268" t="s">
        <v>8201</v>
      </c>
      <c r="AI35" s="268" t="s">
        <v>8201</v>
      </c>
      <c r="AJ35" s="268" t="s">
        <v>8201</v>
      </c>
      <c r="AK35" s="268" t="s">
        <v>8201</v>
      </c>
      <c r="AL35" s="268" t="s">
        <v>8201</v>
      </c>
      <c r="AM35" s="268" t="s">
        <v>8201</v>
      </c>
      <c r="AN35" s="268" t="s">
        <v>8201</v>
      </c>
      <c r="AO35" s="268" t="s">
        <v>8201</v>
      </c>
      <c r="AP35" s="268" t="s">
        <v>8201</v>
      </c>
      <c r="AQ35" s="268" t="s">
        <v>8201</v>
      </c>
      <c r="AR35" s="268" t="s">
        <v>8201</v>
      </c>
      <c r="AS35" s="268" t="s">
        <v>8201</v>
      </c>
      <c r="AT35" s="268" t="s">
        <v>8201</v>
      </c>
      <c r="AU35" s="268" t="s">
        <v>8201</v>
      </c>
      <c r="AV35" s="268" t="s">
        <v>8201</v>
      </c>
      <c r="AW35" s="268" t="s">
        <v>8201</v>
      </c>
      <c r="AX35" s="268" t="s">
        <v>8201</v>
      </c>
      <c r="AY35" s="268" t="s">
        <v>8201</v>
      </c>
      <c r="AZ35" s="268" t="s">
        <v>8201</v>
      </c>
      <c r="BA35" s="268" t="s">
        <v>8201</v>
      </c>
      <c r="BB35" s="268" t="s">
        <v>8201</v>
      </c>
      <c r="BC35" s="268" t="s">
        <v>8201</v>
      </c>
      <c r="BD35" s="268" t="s">
        <v>8201</v>
      </c>
      <c r="BE35" s="268" t="s">
        <v>8201</v>
      </c>
      <c r="BF35" s="268" t="s">
        <v>8201</v>
      </c>
      <c r="BG35" s="268" t="s">
        <v>8201</v>
      </c>
      <c r="BH35" s="268" t="s">
        <v>8201</v>
      </c>
      <c r="BI35" s="268" t="s">
        <v>8201</v>
      </c>
      <c r="BJ35" s="268" t="s">
        <v>8201</v>
      </c>
      <c r="BK35" s="268" t="s">
        <v>8201</v>
      </c>
      <c r="BL35" s="268" t="s">
        <v>8201</v>
      </c>
      <c r="BM35" s="268" t="s">
        <v>8201</v>
      </c>
      <c r="BN35" s="268" t="s">
        <v>8201</v>
      </c>
      <c r="BO35" s="268" t="s">
        <v>8201</v>
      </c>
      <c r="BP35" s="268" t="s">
        <v>8201</v>
      </c>
      <c r="BQ35" s="268" t="s">
        <v>8201</v>
      </c>
      <c r="BR35" s="268" t="s">
        <v>8201</v>
      </c>
      <c r="BS35" s="268" t="s">
        <v>8201</v>
      </c>
      <c r="BT35" s="268" t="s">
        <v>8201</v>
      </c>
      <c r="BU35" s="268" t="s">
        <v>8201</v>
      </c>
      <c r="BV35" s="268" t="s">
        <v>8201</v>
      </c>
      <c r="BW35" s="268" t="s">
        <v>8201</v>
      </c>
      <c r="BX35" s="268" t="s">
        <v>8201</v>
      </c>
      <c r="BY35" s="268" t="s">
        <v>8201</v>
      </c>
      <c r="BZ35" s="268" t="s">
        <v>8201</v>
      </c>
      <c r="CA35" s="268" t="s">
        <v>8201</v>
      </c>
      <c r="CB35" s="268" t="s">
        <v>8201</v>
      </c>
      <c r="CC35" s="268" t="s">
        <v>8201</v>
      </c>
      <c r="CD35" s="268" t="str">
        <f>_xlfn.IFNA(VLOOKUP(C35,'INFORM Severity - hidden'!$C$5:$G$300,5,FALSE),"-")</f>
        <v>-</v>
      </c>
    </row>
    <row r="36" spans="1:82" x14ac:dyDescent="0.35">
      <c r="C36" t="s">
        <v>8225</v>
      </c>
      <c r="D36" s="268" t="str">
        <f t="shared" si="0"/>
        <v>-</v>
      </c>
      <c r="E36" s="268" t="s">
        <v>8201</v>
      </c>
      <c r="F36" s="268">
        <v>0.8</v>
      </c>
      <c r="G36" s="268" t="s">
        <v>8201</v>
      </c>
      <c r="H36" s="268" t="s">
        <v>8201</v>
      </c>
      <c r="I36" s="268" t="s">
        <v>8201</v>
      </c>
      <c r="J36" s="268" t="s">
        <v>8201</v>
      </c>
      <c r="K36" s="268" t="s">
        <v>8201</v>
      </c>
      <c r="L36" s="268" t="s">
        <v>8201</v>
      </c>
      <c r="M36" s="268" t="s">
        <v>8201</v>
      </c>
      <c r="N36" s="268" t="s">
        <v>8201</v>
      </c>
      <c r="O36" s="268" t="s">
        <v>8201</v>
      </c>
      <c r="P36" s="268" t="s">
        <v>8201</v>
      </c>
      <c r="Q36" s="268" t="s">
        <v>8201</v>
      </c>
      <c r="R36" s="268" t="s">
        <v>8201</v>
      </c>
      <c r="S36" s="268" t="s">
        <v>8201</v>
      </c>
      <c r="T36" s="268" t="s">
        <v>8201</v>
      </c>
      <c r="U36" s="268" t="s">
        <v>8201</v>
      </c>
      <c r="V36" s="268" t="s">
        <v>8201</v>
      </c>
      <c r="W36" s="268" t="s">
        <v>8201</v>
      </c>
      <c r="X36" s="268" t="s">
        <v>8201</v>
      </c>
      <c r="Y36" s="268" t="s">
        <v>8201</v>
      </c>
      <c r="Z36" s="268" t="s">
        <v>8201</v>
      </c>
      <c r="AA36" s="268" t="s">
        <v>8201</v>
      </c>
      <c r="AB36" s="268" t="s">
        <v>8201</v>
      </c>
      <c r="AC36" s="268" t="s">
        <v>8201</v>
      </c>
      <c r="AD36" s="268" t="s">
        <v>8201</v>
      </c>
      <c r="AE36" s="268" t="s">
        <v>8201</v>
      </c>
      <c r="AF36" s="268" t="s">
        <v>8201</v>
      </c>
      <c r="AG36" s="268" t="s">
        <v>8201</v>
      </c>
      <c r="AH36" s="268" t="s">
        <v>8201</v>
      </c>
      <c r="AI36" s="268" t="s">
        <v>8201</v>
      </c>
      <c r="AJ36" s="268" t="s">
        <v>8201</v>
      </c>
      <c r="AK36" s="268" t="s">
        <v>8201</v>
      </c>
      <c r="AL36" s="268" t="s">
        <v>8201</v>
      </c>
      <c r="AM36" s="268" t="s">
        <v>8201</v>
      </c>
      <c r="AN36" s="268" t="s">
        <v>8201</v>
      </c>
      <c r="AO36" s="268" t="s">
        <v>8201</v>
      </c>
      <c r="AP36" s="268" t="s">
        <v>8201</v>
      </c>
      <c r="AQ36" s="268" t="s">
        <v>8201</v>
      </c>
      <c r="AR36" s="268" t="s">
        <v>8201</v>
      </c>
      <c r="AS36" s="268" t="s">
        <v>8201</v>
      </c>
      <c r="AT36" s="268" t="s">
        <v>8201</v>
      </c>
      <c r="AU36" s="268" t="s">
        <v>8201</v>
      </c>
      <c r="AV36" s="268" t="s">
        <v>8201</v>
      </c>
      <c r="AW36" s="268" t="s">
        <v>8201</v>
      </c>
      <c r="AX36" s="268" t="s">
        <v>8201</v>
      </c>
      <c r="AY36" s="268" t="s">
        <v>8201</v>
      </c>
      <c r="AZ36" s="268" t="s">
        <v>8201</v>
      </c>
      <c r="BA36" s="268" t="s">
        <v>8201</v>
      </c>
      <c r="BB36" s="268" t="s">
        <v>8201</v>
      </c>
      <c r="BC36" s="268" t="s">
        <v>8201</v>
      </c>
      <c r="BD36" s="268" t="s">
        <v>8201</v>
      </c>
      <c r="BE36" s="268" t="s">
        <v>8201</v>
      </c>
      <c r="BF36" s="268" t="s">
        <v>8201</v>
      </c>
      <c r="BG36" s="268" t="s">
        <v>8201</v>
      </c>
      <c r="BH36" s="268" t="s">
        <v>8201</v>
      </c>
      <c r="BI36" s="268" t="s">
        <v>8201</v>
      </c>
      <c r="BJ36" s="268" t="s">
        <v>8201</v>
      </c>
      <c r="BK36" s="268" t="s">
        <v>8201</v>
      </c>
      <c r="BL36" s="268" t="s">
        <v>8201</v>
      </c>
      <c r="BM36" s="268" t="s">
        <v>8201</v>
      </c>
      <c r="BN36" s="268" t="s">
        <v>8201</v>
      </c>
      <c r="BO36" s="268" t="s">
        <v>8201</v>
      </c>
      <c r="BP36" s="268" t="s">
        <v>8201</v>
      </c>
      <c r="BQ36" s="268" t="s">
        <v>8201</v>
      </c>
      <c r="BR36" s="268" t="s">
        <v>8201</v>
      </c>
      <c r="BS36" s="268" t="s">
        <v>8201</v>
      </c>
      <c r="BT36" s="268" t="s">
        <v>8201</v>
      </c>
      <c r="BU36" s="268" t="s">
        <v>8201</v>
      </c>
      <c r="BV36" s="268" t="s">
        <v>8201</v>
      </c>
      <c r="BW36" s="268" t="s">
        <v>8201</v>
      </c>
      <c r="BX36" s="268" t="s">
        <v>8201</v>
      </c>
      <c r="BY36" s="268" t="s">
        <v>8201</v>
      </c>
      <c r="BZ36" s="268" t="s">
        <v>8201</v>
      </c>
      <c r="CA36" s="268" t="s">
        <v>8201</v>
      </c>
      <c r="CB36" s="268" t="s">
        <v>8201</v>
      </c>
      <c r="CC36" s="268" t="s">
        <v>8201</v>
      </c>
      <c r="CD36" s="268" t="str">
        <f>_xlfn.IFNA(VLOOKUP(C36,'INFORM Severity - hidden'!$C$5:$G$300,5,FALSE),"-")</f>
        <v>-</v>
      </c>
    </row>
    <row r="37" spans="1:82" x14ac:dyDescent="0.35">
      <c r="A37" t="s">
        <v>619</v>
      </c>
      <c r="B37" t="s">
        <v>617</v>
      </c>
      <c r="C37" t="s">
        <v>618</v>
      </c>
      <c r="D37" s="268" t="str">
        <f t="shared" si="0"/>
        <v>Decreasing</v>
      </c>
      <c r="E37" s="268" t="s">
        <v>8201</v>
      </c>
      <c r="F37" s="268" t="s">
        <v>8201</v>
      </c>
      <c r="G37" s="268" t="s">
        <v>8201</v>
      </c>
      <c r="H37" s="268" t="s">
        <v>8201</v>
      </c>
      <c r="I37" s="268" t="s">
        <v>8201</v>
      </c>
      <c r="J37" s="268" t="s">
        <v>8201</v>
      </c>
      <c r="K37" s="268" t="s">
        <v>8201</v>
      </c>
      <c r="L37" s="268" t="s">
        <v>8201</v>
      </c>
      <c r="M37" s="268" t="s">
        <v>8201</v>
      </c>
      <c r="N37" s="268" t="s">
        <v>8201</v>
      </c>
      <c r="O37" s="268" t="s">
        <v>8201</v>
      </c>
      <c r="P37" s="268" t="s">
        <v>8201</v>
      </c>
      <c r="Q37" s="268" t="s">
        <v>8201</v>
      </c>
      <c r="R37" s="268" t="s">
        <v>8201</v>
      </c>
      <c r="S37" s="268" t="s">
        <v>8201</v>
      </c>
      <c r="T37" s="268" t="s">
        <v>8201</v>
      </c>
      <c r="U37" s="268" t="s">
        <v>8201</v>
      </c>
      <c r="V37" s="268" t="s">
        <v>8201</v>
      </c>
      <c r="W37" s="268" t="s">
        <v>8201</v>
      </c>
      <c r="X37" s="268" t="s">
        <v>8201</v>
      </c>
      <c r="Y37" s="268" t="s">
        <v>8201</v>
      </c>
      <c r="Z37" s="268" t="s">
        <v>8201</v>
      </c>
      <c r="AA37" s="268" t="s">
        <v>8201</v>
      </c>
      <c r="AB37" s="268" t="s">
        <v>8201</v>
      </c>
      <c r="AC37" s="268" t="s">
        <v>8201</v>
      </c>
      <c r="AD37" s="268" t="s">
        <v>8201</v>
      </c>
      <c r="AE37" s="268" t="s">
        <v>8201</v>
      </c>
      <c r="AF37" s="268" t="s">
        <v>8201</v>
      </c>
      <c r="AG37" s="268" t="s">
        <v>8201</v>
      </c>
      <c r="AH37" s="268" t="s">
        <v>8201</v>
      </c>
      <c r="AI37" s="268" t="s">
        <v>8201</v>
      </c>
      <c r="AJ37" s="268" t="s">
        <v>8201</v>
      </c>
      <c r="AK37" s="268" t="s">
        <v>8201</v>
      </c>
      <c r="AL37" s="268" t="s">
        <v>8201</v>
      </c>
      <c r="AM37" s="268" t="s">
        <v>8201</v>
      </c>
      <c r="AN37" s="268" t="s">
        <v>8201</v>
      </c>
      <c r="AO37" s="268" t="s">
        <v>8201</v>
      </c>
      <c r="AP37" s="268" t="s">
        <v>8201</v>
      </c>
      <c r="AQ37" s="268" t="s">
        <v>8201</v>
      </c>
      <c r="AR37" s="268" t="s">
        <v>8201</v>
      </c>
      <c r="AS37" s="268" t="s">
        <v>8201</v>
      </c>
      <c r="AT37" s="268" t="s">
        <v>8201</v>
      </c>
      <c r="AU37" s="268" t="s">
        <v>8201</v>
      </c>
      <c r="AV37" s="268" t="s">
        <v>8201</v>
      </c>
      <c r="AW37" s="268" t="s">
        <v>8201</v>
      </c>
      <c r="AX37" s="268" t="s">
        <v>8201</v>
      </c>
      <c r="AY37" s="268" t="s">
        <v>8201</v>
      </c>
      <c r="AZ37" s="268" t="s">
        <v>8201</v>
      </c>
      <c r="BA37" s="268" t="s">
        <v>8201</v>
      </c>
      <c r="BB37" s="268" t="s">
        <v>8201</v>
      </c>
      <c r="BC37" s="268" t="s">
        <v>8201</v>
      </c>
      <c r="BD37" s="268" t="s">
        <v>8201</v>
      </c>
      <c r="BE37" s="268" t="s">
        <v>8201</v>
      </c>
      <c r="BF37" s="268" t="s">
        <v>8201</v>
      </c>
      <c r="BG37" s="268" t="s">
        <v>8201</v>
      </c>
      <c r="BH37" s="268" t="s">
        <v>8201</v>
      </c>
      <c r="BI37" s="268" t="s">
        <v>8201</v>
      </c>
      <c r="BJ37" s="268" t="s">
        <v>8201</v>
      </c>
      <c r="BK37" s="268">
        <v>1.8</v>
      </c>
      <c r="BL37" s="268">
        <v>1.8</v>
      </c>
      <c r="BM37" s="268">
        <v>1.8</v>
      </c>
      <c r="BN37" s="268">
        <v>1.8</v>
      </c>
      <c r="BO37" s="268">
        <v>1.9</v>
      </c>
      <c r="BP37" s="268">
        <v>2.2000000000000002</v>
      </c>
      <c r="BQ37" s="268">
        <v>1.7</v>
      </c>
      <c r="BR37" s="268">
        <v>1.8</v>
      </c>
      <c r="BS37" s="268">
        <v>1.8</v>
      </c>
      <c r="BT37" s="268">
        <v>1.8</v>
      </c>
      <c r="BU37" s="268">
        <v>1.9</v>
      </c>
      <c r="BV37" s="268">
        <v>1.8</v>
      </c>
      <c r="BW37" s="268">
        <v>1.9</v>
      </c>
      <c r="BX37" s="268">
        <v>1.9</v>
      </c>
      <c r="BY37" s="268">
        <v>1.9</v>
      </c>
      <c r="BZ37" s="268">
        <v>1.9</v>
      </c>
      <c r="CA37" s="268">
        <v>1.9</v>
      </c>
      <c r="CB37" s="268">
        <v>1.9</v>
      </c>
      <c r="CC37" s="268">
        <v>1.8</v>
      </c>
      <c r="CD37" s="268">
        <f>_xlfn.IFNA(VLOOKUP(C37,'INFORM Severity - hidden'!$C$5:$G$300,5,FALSE),"-")</f>
        <v>1.8</v>
      </c>
    </row>
    <row r="38" spans="1:82" x14ac:dyDescent="0.35">
      <c r="A38" t="s">
        <v>1093</v>
      </c>
      <c r="B38" t="s">
        <v>1091</v>
      </c>
      <c r="C38" t="s">
        <v>1092</v>
      </c>
      <c r="D38" s="268" t="str">
        <f t="shared" si="0"/>
        <v>-</v>
      </c>
      <c r="E38" s="268" t="s">
        <v>8201</v>
      </c>
      <c r="F38" s="268" t="s">
        <v>8201</v>
      </c>
      <c r="G38" s="268" t="s">
        <v>8201</v>
      </c>
      <c r="H38" s="268" t="s">
        <v>8201</v>
      </c>
      <c r="I38" s="268" t="s">
        <v>8201</v>
      </c>
      <c r="J38" s="268" t="s">
        <v>8201</v>
      </c>
      <c r="K38" s="268" t="s">
        <v>8201</v>
      </c>
      <c r="L38" s="268" t="s">
        <v>8201</v>
      </c>
      <c r="M38" s="268" t="s">
        <v>8201</v>
      </c>
      <c r="N38" s="268" t="s">
        <v>8201</v>
      </c>
      <c r="O38" s="268" t="s">
        <v>8201</v>
      </c>
      <c r="P38" s="268" t="s">
        <v>8201</v>
      </c>
      <c r="Q38" s="268" t="s">
        <v>8201</v>
      </c>
      <c r="R38" s="268" t="s">
        <v>8201</v>
      </c>
      <c r="S38" s="268" t="s">
        <v>8201</v>
      </c>
      <c r="T38" s="268" t="s">
        <v>8201</v>
      </c>
      <c r="U38" s="268" t="s">
        <v>8201</v>
      </c>
      <c r="V38" s="268" t="s">
        <v>8201</v>
      </c>
      <c r="W38" s="268" t="s">
        <v>8201</v>
      </c>
      <c r="X38" s="268" t="s">
        <v>8201</v>
      </c>
      <c r="Y38" s="268" t="s">
        <v>8201</v>
      </c>
      <c r="Z38" s="268" t="s">
        <v>8201</v>
      </c>
      <c r="AA38" s="268" t="s">
        <v>8201</v>
      </c>
      <c r="AB38" s="268" t="s">
        <v>8201</v>
      </c>
      <c r="AC38" s="268" t="s">
        <v>8201</v>
      </c>
      <c r="AD38" s="268" t="s">
        <v>8201</v>
      </c>
      <c r="AE38" s="268" t="s">
        <v>8201</v>
      </c>
      <c r="AF38" s="268" t="s">
        <v>8201</v>
      </c>
      <c r="AG38" s="268" t="s">
        <v>8201</v>
      </c>
      <c r="AH38" s="268" t="s">
        <v>8201</v>
      </c>
      <c r="AI38" s="268" t="s">
        <v>8201</v>
      </c>
      <c r="AJ38" s="268" t="s">
        <v>8201</v>
      </c>
      <c r="AK38" s="268" t="s">
        <v>8201</v>
      </c>
      <c r="AL38" s="268" t="s">
        <v>8201</v>
      </c>
      <c r="AM38" s="268" t="s">
        <v>8201</v>
      </c>
      <c r="AN38" s="268" t="s">
        <v>8201</v>
      </c>
      <c r="AO38" s="268" t="s">
        <v>8201</v>
      </c>
      <c r="AP38" s="268" t="s">
        <v>8201</v>
      </c>
      <c r="AQ38" s="268" t="s">
        <v>8201</v>
      </c>
      <c r="AR38" s="268" t="s">
        <v>8201</v>
      </c>
      <c r="AS38" s="268" t="s">
        <v>8201</v>
      </c>
      <c r="AT38" s="268" t="s">
        <v>8201</v>
      </c>
      <c r="AU38" s="268" t="s">
        <v>8201</v>
      </c>
      <c r="AV38" s="268" t="s">
        <v>8201</v>
      </c>
      <c r="AW38" s="268" t="s">
        <v>8201</v>
      </c>
      <c r="AX38" s="268" t="s">
        <v>8201</v>
      </c>
      <c r="AY38" s="268" t="s">
        <v>8201</v>
      </c>
      <c r="AZ38" s="268" t="s">
        <v>8201</v>
      </c>
      <c r="BA38" s="268" t="s">
        <v>8201</v>
      </c>
      <c r="BB38" s="268" t="s">
        <v>8201</v>
      </c>
      <c r="BC38" s="268" t="s">
        <v>8201</v>
      </c>
      <c r="BD38" s="268" t="s">
        <v>8201</v>
      </c>
      <c r="BE38" s="268" t="s">
        <v>8201</v>
      </c>
      <c r="BF38" s="268" t="s">
        <v>8201</v>
      </c>
      <c r="BG38" s="268" t="s">
        <v>8201</v>
      </c>
      <c r="BH38" s="268" t="s">
        <v>8201</v>
      </c>
      <c r="BI38" s="268" t="s">
        <v>8201</v>
      </c>
      <c r="BJ38" s="268" t="s">
        <v>8201</v>
      </c>
      <c r="BK38" s="268" t="s">
        <v>8201</v>
      </c>
      <c r="BL38" s="268" t="s">
        <v>8201</v>
      </c>
      <c r="BM38" s="268" t="s">
        <v>8201</v>
      </c>
      <c r="BN38" s="268" t="s">
        <v>8201</v>
      </c>
      <c r="BO38" s="268" t="s">
        <v>8201</v>
      </c>
      <c r="BP38" s="268" t="s">
        <v>8201</v>
      </c>
      <c r="BQ38" s="268" t="s">
        <v>8201</v>
      </c>
      <c r="BR38" s="268" t="s">
        <v>8201</v>
      </c>
      <c r="BS38" s="268" t="s">
        <v>8201</v>
      </c>
      <c r="BT38" s="268" t="s">
        <v>8201</v>
      </c>
      <c r="BU38" s="268" t="s">
        <v>8201</v>
      </c>
      <c r="BV38" s="268" t="s">
        <v>8201</v>
      </c>
      <c r="BW38" s="268" t="s">
        <v>8201</v>
      </c>
      <c r="BX38" s="268" t="s">
        <v>8201</v>
      </c>
      <c r="BY38" s="268" t="s">
        <v>8201</v>
      </c>
      <c r="BZ38" s="268" t="s">
        <v>8201</v>
      </c>
      <c r="CA38" s="268" t="s">
        <v>8201</v>
      </c>
      <c r="CB38" s="268" t="s">
        <v>8201</v>
      </c>
      <c r="CC38" s="268">
        <v>2.9</v>
      </c>
      <c r="CD38" s="268">
        <f>_xlfn.IFNA(VLOOKUP(C38,'INFORM Severity - hidden'!$C$5:$G$300,5,FALSE),"-")</f>
        <v>2.9</v>
      </c>
    </row>
    <row r="39" spans="1:82" x14ac:dyDescent="0.35">
      <c r="C39" t="s">
        <v>8226</v>
      </c>
      <c r="D39" s="268" t="str">
        <f t="shared" si="0"/>
        <v>-</v>
      </c>
      <c r="E39" s="268" t="s">
        <v>8201</v>
      </c>
      <c r="F39" s="268" t="s">
        <v>8201</v>
      </c>
      <c r="G39" s="268" t="s">
        <v>8201</v>
      </c>
      <c r="H39" s="268" t="s">
        <v>8201</v>
      </c>
      <c r="I39" s="268" t="s">
        <v>8201</v>
      </c>
      <c r="J39" s="268" t="s">
        <v>8201</v>
      </c>
      <c r="K39" s="268" t="s">
        <v>8201</v>
      </c>
      <c r="L39" s="268" t="s">
        <v>8201</v>
      </c>
      <c r="M39" s="268" t="s">
        <v>8201</v>
      </c>
      <c r="N39" s="268" t="s">
        <v>8201</v>
      </c>
      <c r="O39" s="268" t="s">
        <v>8201</v>
      </c>
      <c r="P39" s="268" t="s">
        <v>8201</v>
      </c>
      <c r="Q39" s="268" t="s">
        <v>8201</v>
      </c>
      <c r="R39" s="268" t="s">
        <v>8201</v>
      </c>
      <c r="S39" s="268" t="s">
        <v>8201</v>
      </c>
      <c r="T39" s="268" t="s">
        <v>8201</v>
      </c>
      <c r="U39" s="268" t="s">
        <v>8201</v>
      </c>
      <c r="V39" s="268" t="s">
        <v>8201</v>
      </c>
      <c r="W39" s="268" t="s">
        <v>8201</v>
      </c>
      <c r="X39" s="268" t="s">
        <v>8201</v>
      </c>
      <c r="Y39" s="268" t="s">
        <v>8201</v>
      </c>
      <c r="Z39" s="268" t="s">
        <v>8201</v>
      </c>
      <c r="AA39" s="268" t="s">
        <v>8201</v>
      </c>
      <c r="AB39" s="268" t="s">
        <v>8201</v>
      </c>
      <c r="AC39" s="268" t="s">
        <v>8201</v>
      </c>
      <c r="AD39" s="268" t="s">
        <v>8201</v>
      </c>
      <c r="AE39" s="268" t="s">
        <v>8201</v>
      </c>
      <c r="AF39" s="268" t="s">
        <v>8201</v>
      </c>
      <c r="AG39" s="268" t="s">
        <v>8201</v>
      </c>
      <c r="AH39" s="268" t="s">
        <v>8201</v>
      </c>
      <c r="AI39" s="268" t="s">
        <v>8201</v>
      </c>
      <c r="AJ39" s="268" t="s">
        <v>8201</v>
      </c>
      <c r="AK39" s="268" t="s">
        <v>8201</v>
      </c>
      <c r="AL39" s="268" t="s">
        <v>8201</v>
      </c>
      <c r="AM39" s="268" t="s">
        <v>8201</v>
      </c>
      <c r="AN39" s="268" t="s">
        <v>8201</v>
      </c>
      <c r="AO39" s="268">
        <v>2.2000000000000002</v>
      </c>
      <c r="AP39" s="268">
        <v>2.2000000000000002</v>
      </c>
      <c r="AQ39" s="268">
        <v>2.1</v>
      </c>
      <c r="AR39" s="268">
        <v>2.1</v>
      </c>
      <c r="AS39" s="268">
        <v>2.1</v>
      </c>
      <c r="AT39" s="268">
        <v>2.8</v>
      </c>
      <c r="AU39" s="268">
        <v>2.8</v>
      </c>
      <c r="AV39" s="268">
        <v>2.5</v>
      </c>
      <c r="AW39" s="268">
        <v>2.8</v>
      </c>
      <c r="AX39" s="268">
        <v>2.8</v>
      </c>
      <c r="AY39" s="268">
        <v>2.8</v>
      </c>
      <c r="AZ39" s="268">
        <v>2.8</v>
      </c>
      <c r="BA39" s="268">
        <v>2.7</v>
      </c>
      <c r="BB39" s="268">
        <v>2.7</v>
      </c>
      <c r="BC39" s="268">
        <v>2.7</v>
      </c>
      <c r="BD39" s="268">
        <v>2.7</v>
      </c>
      <c r="BE39" s="268">
        <v>2.8</v>
      </c>
      <c r="BF39" s="268">
        <v>2.8</v>
      </c>
      <c r="BG39" s="268">
        <v>2.8</v>
      </c>
      <c r="BH39" s="268">
        <v>2.8</v>
      </c>
      <c r="BI39" s="268">
        <v>2.6</v>
      </c>
      <c r="BJ39" s="268">
        <v>2.6</v>
      </c>
      <c r="BK39" s="268">
        <v>2.5</v>
      </c>
      <c r="BL39" s="268">
        <v>2.4</v>
      </c>
      <c r="BM39" s="268">
        <v>2.4</v>
      </c>
      <c r="BN39" s="268">
        <v>2.2999999999999998</v>
      </c>
      <c r="BO39" s="268">
        <v>2.2999999999999998</v>
      </c>
      <c r="BP39" s="268">
        <v>2.2999999999999998</v>
      </c>
      <c r="BQ39" s="268">
        <v>2.5</v>
      </c>
      <c r="BR39" s="268">
        <v>2.5</v>
      </c>
      <c r="BS39" s="268">
        <v>2.5</v>
      </c>
      <c r="BT39" s="268">
        <v>2.8</v>
      </c>
      <c r="BU39" s="268">
        <v>2.5</v>
      </c>
      <c r="BV39" s="268">
        <v>2.5</v>
      </c>
      <c r="BW39" s="268">
        <v>2.5</v>
      </c>
      <c r="BX39" s="268">
        <v>2.5</v>
      </c>
      <c r="BY39" s="268">
        <v>2.5</v>
      </c>
      <c r="BZ39" s="268">
        <v>2.7</v>
      </c>
      <c r="CA39" s="268">
        <v>2.7</v>
      </c>
      <c r="CB39" s="268">
        <v>2.7</v>
      </c>
      <c r="CC39" s="268" t="s">
        <v>8201</v>
      </c>
      <c r="CD39" s="268" t="str">
        <f>_xlfn.IFNA(VLOOKUP(C39,'INFORM Severity - hidden'!$C$5:$G$300,5,FALSE),"-")</f>
        <v>-</v>
      </c>
    </row>
    <row r="40" spans="1:82" x14ac:dyDescent="0.35">
      <c r="A40" t="s">
        <v>539</v>
      </c>
      <c r="B40" t="s">
        <v>537</v>
      </c>
      <c r="C40" t="s">
        <v>538</v>
      </c>
      <c r="D40" s="268" t="str">
        <f t="shared" si="0"/>
        <v>Increasing</v>
      </c>
      <c r="E40" s="268" t="s">
        <v>8201</v>
      </c>
      <c r="F40" s="268">
        <v>1.7</v>
      </c>
      <c r="G40" s="268">
        <v>1.7</v>
      </c>
      <c r="H40" s="268">
        <v>2.2000000000000002</v>
      </c>
      <c r="I40" s="268">
        <v>2.4</v>
      </c>
      <c r="J40" s="268">
        <v>2.4</v>
      </c>
      <c r="K40" s="268">
        <v>2.4</v>
      </c>
      <c r="L40" s="268">
        <v>2.4</v>
      </c>
      <c r="M40" s="268">
        <v>2.4</v>
      </c>
      <c r="N40" s="268">
        <v>2.4</v>
      </c>
      <c r="O40" s="268">
        <v>2.2000000000000002</v>
      </c>
      <c r="P40" s="268">
        <v>2.2000000000000002</v>
      </c>
      <c r="Q40" s="268">
        <v>2.2000000000000002</v>
      </c>
      <c r="R40" s="268">
        <v>2.2000000000000002</v>
      </c>
      <c r="S40" s="268">
        <v>2.2000000000000002</v>
      </c>
      <c r="T40" s="268">
        <v>2.2000000000000002</v>
      </c>
      <c r="U40" s="268">
        <v>2.2000000000000002</v>
      </c>
      <c r="V40" s="268">
        <v>2.2000000000000002</v>
      </c>
      <c r="W40" s="268">
        <v>2.2000000000000002</v>
      </c>
      <c r="X40" s="268">
        <v>2.2000000000000002</v>
      </c>
      <c r="Y40" s="268">
        <v>2.2999999999999998</v>
      </c>
      <c r="Z40" s="268">
        <v>2.4</v>
      </c>
      <c r="AA40" s="268">
        <v>2.5</v>
      </c>
      <c r="AB40" s="268">
        <v>2.5</v>
      </c>
      <c r="AC40" s="268">
        <v>2.5</v>
      </c>
      <c r="AD40" s="268">
        <v>2.5</v>
      </c>
      <c r="AE40" s="268">
        <v>2.5</v>
      </c>
      <c r="AF40" s="268">
        <v>2.5</v>
      </c>
      <c r="AG40" s="268">
        <v>2.5</v>
      </c>
      <c r="AH40" s="268">
        <v>2.6</v>
      </c>
      <c r="AI40" s="268">
        <v>2.6</v>
      </c>
      <c r="AJ40" s="268">
        <v>2.6</v>
      </c>
      <c r="AK40" s="268">
        <v>2.6</v>
      </c>
      <c r="AL40" s="268">
        <v>2.5</v>
      </c>
      <c r="AM40" s="268">
        <v>2.5</v>
      </c>
      <c r="AN40" s="268">
        <v>2.5</v>
      </c>
      <c r="AO40" s="268">
        <v>2.5</v>
      </c>
      <c r="AP40" s="268">
        <v>2.5</v>
      </c>
      <c r="AQ40" s="268">
        <v>2.4</v>
      </c>
      <c r="AR40" s="268">
        <v>2.4</v>
      </c>
      <c r="AS40" s="268">
        <v>2.4</v>
      </c>
      <c r="AT40" s="268">
        <v>2.4</v>
      </c>
      <c r="AU40" s="268">
        <v>2.4</v>
      </c>
      <c r="AV40" s="268">
        <v>2.2999999999999998</v>
      </c>
      <c r="AW40" s="268">
        <v>2.4</v>
      </c>
      <c r="AX40" s="268">
        <v>2.4</v>
      </c>
      <c r="AY40" s="268">
        <v>2.4</v>
      </c>
      <c r="AZ40" s="268">
        <v>2.4</v>
      </c>
      <c r="BA40" s="268">
        <v>2.6</v>
      </c>
      <c r="BB40" s="268">
        <v>2.6</v>
      </c>
      <c r="BC40" s="268">
        <v>2.7</v>
      </c>
      <c r="BD40" s="268">
        <v>2.7</v>
      </c>
      <c r="BE40" s="268">
        <v>2.5</v>
      </c>
      <c r="BF40" s="268">
        <v>2.5</v>
      </c>
      <c r="BG40" s="268">
        <v>2.4</v>
      </c>
      <c r="BH40" s="268">
        <v>2.4</v>
      </c>
      <c r="BI40" s="268">
        <v>2.2999999999999998</v>
      </c>
      <c r="BJ40" s="268">
        <v>2.2999999999999998</v>
      </c>
      <c r="BK40" s="268">
        <v>2.2999999999999998</v>
      </c>
      <c r="BL40" s="268">
        <v>2.1</v>
      </c>
      <c r="BM40" s="268">
        <v>2.1</v>
      </c>
      <c r="BN40" s="268">
        <v>2.1</v>
      </c>
      <c r="BO40" s="268">
        <v>2.2000000000000002</v>
      </c>
      <c r="BP40" s="268">
        <v>2.2999999999999998</v>
      </c>
      <c r="BQ40" s="268">
        <v>2.2999999999999998</v>
      </c>
      <c r="BR40" s="268">
        <v>2.2999999999999998</v>
      </c>
      <c r="BS40" s="268">
        <v>2.2999999999999998</v>
      </c>
      <c r="BT40" s="268">
        <v>2.2999999999999998</v>
      </c>
      <c r="BU40" s="268">
        <v>2.2999999999999998</v>
      </c>
      <c r="BV40" s="268">
        <v>2.2999999999999998</v>
      </c>
      <c r="BW40" s="268">
        <v>2.2999999999999998</v>
      </c>
      <c r="BX40" s="268">
        <v>2.2999999999999998</v>
      </c>
      <c r="BY40" s="268">
        <v>2.2999999999999998</v>
      </c>
      <c r="BZ40" s="268">
        <v>2.2000000000000002</v>
      </c>
      <c r="CA40" s="268">
        <v>2.5</v>
      </c>
      <c r="CB40" s="268">
        <v>2.5</v>
      </c>
      <c r="CC40" s="268">
        <v>2.5</v>
      </c>
      <c r="CD40" s="268">
        <f>_xlfn.IFNA(VLOOKUP(C40,'INFORM Severity - hidden'!$C$5:$G$300,5,FALSE),"-")</f>
        <v>2.5</v>
      </c>
    </row>
    <row r="41" spans="1:82" x14ac:dyDescent="0.35">
      <c r="C41" t="s">
        <v>8227</v>
      </c>
      <c r="D41" s="268" t="str">
        <f t="shared" si="0"/>
        <v>-</v>
      </c>
      <c r="E41" s="268" t="s">
        <v>8201</v>
      </c>
      <c r="F41" s="268" t="s">
        <v>8201</v>
      </c>
      <c r="G41" s="268" t="s">
        <v>8201</v>
      </c>
      <c r="H41" s="268" t="s">
        <v>8201</v>
      </c>
      <c r="I41" s="268" t="s">
        <v>8201</v>
      </c>
      <c r="J41" s="268" t="s">
        <v>8201</v>
      </c>
      <c r="K41" s="268" t="s">
        <v>8201</v>
      </c>
      <c r="L41" s="268" t="s">
        <v>8201</v>
      </c>
      <c r="M41" s="268" t="s">
        <v>8201</v>
      </c>
      <c r="N41" s="268" t="s">
        <v>8201</v>
      </c>
      <c r="O41" s="268" t="s">
        <v>8201</v>
      </c>
      <c r="P41" s="268" t="s">
        <v>8201</v>
      </c>
      <c r="Q41" s="268" t="s">
        <v>8201</v>
      </c>
      <c r="R41" s="268" t="s">
        <v>8201</v>
      </c>
      <c r="S41" s="268" t="s">
        <v>8201</v>
      </c>
      <c r="T41" s="268" t="s">
        <v>8201</v>
      </c>
      <c r="U41" s="268" t="s">
        <v>8201</v>
      </c>
      <c r="V41" s="268" t="s">
        <v>8201</v>
      </c>
      <c r="W41" s="268" t="s">
        <v>8201</v>
      </c>
      <c r="X41" s="268" t="s">
        <v>8201</v>
      </c>
      <c r="Y41" s="268" t="s">
        <v>8201</v>
      </c>
      <c r="Z41" s="268" t="s">
        <v>8201</v>
      </c>
      <c r="AA41" s="268" t="s">
        <v>8201</v>
      </c>
      <c r="AB41" s="268" t="s">
        <v>8201</v>
      </c>
      <c r="AC41" s="268" t="s">
        <v>8201</v>
      </c>
      <c r="AD41" s="268" t="s">
        <v>8201</v>
      </c>
      <c r="AE41" s="268" t="s">
        <v>8201</v>
      </c>
      <c r="AF41" s="268" t="s">
        <v>8201</v>
      </c>
      <c r="AG41" s="268" t="s">
        <v>8201</v>
      </c>
      <c r="AH41" s="268" t="s">
        <v>8201</v>
      </c>
      <c r="AI41" s="268" t="s">
        <v>8201</v>
      </c>
      <c r="AJ41" s="268" t="s">
        <v>8201</v>
      </c>
      <c r="AK41" s="268" t="s">
        <v>8201</v>
      </c>
      <c r="AL41" s="268" t="s">
        <v>8201</v>
      </c>
      <c r="AM41" s="268" t="s">
        <v>8201</v>
      </c>
      <c r="AN41" s="268" t="s">
        <v>8201</v>
      </c>
      <c r="AO41" s="268">
        <v>1.9</v>
      </c>
      <c r="AP41" s="268">
        <v>2</v>
      </c>
      <c r="AQ41" s="268">
        <v>2</v>
      </c>
      <c r="AR41" s="268">
        <v>2</v>
      </c>
      <c r="AS41" s="268">
        <v>2</v>
      </c>
      <c r="AT41" s="268">
        <v>2.2000000000000002</v>
      </c>
      <c r="AU41" s="268">
        <v>2.1</v>
      </c>
      <c r="AV41" s="268">
        <v>2</v>
      </c>
      <c r="AW41" s="268">
        <v>2.1</v>
      </c>
      <c r="AX41" s="268">
        <v>2</v>
      </c>
      <c r="AY41" s="268">
        <v>2</v>
      </c>
      <c r="AZ41" s="268">
        <v>2</v>
      </c>
      <c r="BA41" s="268">
        <v>2</v>
      </c>
      <c r="BB41" s="268">
        <v>2</v>
      </c>
      <c r="BC41" s="268">
        <v>1.6</v>
      </c>
      <c r="BD41" s="268">
        <v>1.6</v>
      </c>
      <c r="BE41" s="268">
        <v>1.3</v>
      </c>
      <c r="BF41" s="268">
        <v>1.3</v>
      </c>
      <c r="BG41" s="268">
        <v>1.3</v>
      </c>
      <c r="BH41" s="268">
        <v>1.3</v>
      </c>
      <c r="BI41" s="268">
        <v>1.5</v>
      </c>
      <c r="BJ41" s="268">
        <v>1.5</v>
      </c>
      <c r="BK41" s="268">
        <v>1.4</v>
      </c>
      <c r="BL41" s="268">
        <v>1.4</v>
      </c>
      <c r="BM41" s="268" t="s">
        <v>8201</v>
      </c>
      <c r="BN41" s="268" t="s">
        <v>8201</v>
      </c>
      <c r="BO41" s="268" t="s">
        <v>8201</v>
      </c>
      <c r="BP41" s="268" t="s">
        <v>8201</v>
      </c>
      <c r="BQ41" s="268" t="s">
        <v>8201</v>
      </c>
      <c r="BR41" s="268" t="s">
        <v>8201</v>
      </c>
      <c r="BS41" s="268" t="s">
        <v>8201</v>
      </c>
      <c r="BT41" s="268" t="s">
        <v>8201</v>
      </c>
      <c r="BU41" s="268" t="s">
        <v>8201</v>
      </c>
      <c r="BV41" s="268" t="s">
        <v>8201</v>
      </c>
      <c r="BW41" s="268" t="s">
        <v>8201</v>
      </c>
      <c r="BX41" s="268" t="s">
        <v>8201</v>
      </c>
      <c r="BY41" s="268" t="s">
        <v>8201</v>
      </c>
      <c r="BZ41" s="268" t="s">
        <v>8201</v>
      </c>
      <c r="CA41" s="268" t="s">
        <v>8201</v>
      </c>
      <c r="CB41" s="268" t="s">
        <v>8201</v>
      </c>
      <c r="CC41" s="268" t="s">
        <v>8201</v>
      </c>
      <c r="CD41" s="268" t="str">
        <f>_xlfn.IFNA(VLOOKUP(C41,'INFORM Severity - hidden'!$C$5:$G$300,5,FALSE),"-")</f>
        <v>-</v>
      </c>
    </row>
    <row r="42" spans="1:82" x14ac:dyDescent="0.35">
      <c r="C42" t="s">
        <v>8228</v>
      </c>
      <c r="D42" s="268" t="str">
        <f t="shared" si="0"/>
        <v>-</v>
      </c>
      <c r="E42" s="268" t="s">
        <v>8201</v>
      </c>
      <c r="F42" s="268" t="s">
        <v>8201</v>
      </c>
      <c r="G42" s="268" t="s">
        <v>8201</v>
      </c>
      <c r="H42" s="268" t="s">
        <v>8201</v>
      </c>
      <c r="I42" s="268" t="s">
        <v>8201</v>
      </c>
      <c r="J42" s="268" t="s">
        <v>8201</v>
      </c>
      <c r="K42" s="268" t="s">
        <v>8201</v>
      </c>
      <c r="L42" s="268" t="s">
        <v>8201</v>
      </c>
      <c r="M42" s="268" t="s">
        <v>8201</v>
      </c>
      <c r="N42" s="268" t="s">
        <v>8201</v>
      </c>
      <c r="O42" s="268" t="s">
        <v>8201</v>
      </c>
      <c r="P42" s="268" t="s">
        <v>8201</v>
      </c>
      <c r="Q42" s="268" t="s">
        <v>8201</v>
      </c>
      <c r="R42" s="268" t="s">
        <v>8201</v>
      </c>
      <c r="S42" s="268" t="s">
        <v>8201</v>
      </c>
      <c r="T42" s="268" t="s">
        <v>8201</v>
      </c>
      <c r="U42" s="268" t="s">
        <v>8201</v>
      </c>
      <c r="V42" s="268" t="s">
        <v>8201</v>
      </c>
      <c r="W42" s="268" t="s">
        <v>8201</v>
      </c>
      <c r="X42" s="268" t="s">
        <v>8201</v>
      </c>
      <c r="Y42" s="268" t="s">
        <v>8201</v>
      </c>
      <c r="Z42" s="268" t="s">
        <v>8201</v>
      </c>
      <c r="AA42" s="268" t="s">
        <v>8201</v>
      </c>
      <c r="AB42" s="268" t="s">
        <v>8201</v>
      </c>
      <c r="AC42" s="268" t="s">
        <v>8201</v>
      </c>
      <c r="AD42" s="268" t="s">
        <v>8201</v>
      </c>
      <c r="AE42" s="268" t="s">
        <v>8201</v>
      </c>
      <c r="AF42" s="268" t="s">
        <v>8201</v>
      </c>
      <c r="AG42" s="268" t="s">
        <v>8201</v>
      </c>
      <c r="AH42" s="268" t="s">
        <v>8201</v>
      </c>
      <c r="AI42" s="268" t="s">
        <v>8201</v>
      </c>
      <c r="AJ42" s="268" t="s">
        <v>8201</v>
      </c>
      <c r="AK42" s="268" t="s">
        <v>8201</v>
      </c>
      <c r="AL42" s="268" t="s">
        <v>8201</v>
      </c>
      <c r="AM42" s="268" t="s">
        <v>8201</v>
      </c>
      <c r="AN42" s="268" t="s">
        <v>8201</v>
      </c>
      <c r="AO42" s="268" t="s">
        <v>8201</v>
      </c>
      <c r="AP42" s="268" t="s">
        <v>8201</v>
      </c>
      <c r="AQ42" s="268" t="s">
        <v>8201</v>
      </c>
      <c r="AR42" s="268" t="s">
        <v>8201</v>
      </c>
      <c r="AS42" s="268" t="s">
        <v>8201</v>
      </c>
      <c r="AT42" s="268" t="s">
        <v>8201</v>
      </c>
      <c r="AU42" s="268" t="s">
        <v>8201</v>
      </c>
      <c r="AV42" s="268" t="s">
        <v>8201</v>
      </c>
      <c r="AW42" s="268" t="s">
        <v>8201</v>
      </c>
      <c r="AX42" s="268" t="s">
        <v>8201</v>
      </c>
      <c r="AY42" s="268" t="s">
        <v>8201</v>
      </c>
      <c r="AZ42" s="268" t="s">
        <v>8201</v>
      </c>
      <c r="BA42" s="268" t="s">
        <v>8201</v>
      </c>
      <c r="BB42" s="268" t="s">
        <v>8201</v>
      </c>
      <c r="BC42" s="268" t="s">
        <v>8201</v>
      </c>
      <c r="BD42" s="268" t="s">
        <v>8201</v>
      </c>
      <c r="BE42" s="268" t="s">
        <v>8201</v>
      </c>
      <c r="BF42" s="268" t="s">
        <v>8201</v>
      </c>
      <c r="BG42" s="268" t="s">
        <v>8201</v>
      </c>
      <c r="BH42" s="268" t="s">
        <v>8201</v>
      </c>
      <c r="BI42" s="268" t="s">
        <v>8201</v>
      </c>
      <c r="BJ42" s="268" t="s">
        <v>8201</v>
      </c>
      <c r="BK42" s="268">
        <v>2.2999999999999998</v>
      </c>
      <c r="BL42" s="268">
        <v>2.2999999999999998</v>
      </c>
      <c r="BM42" s="268">
        <v>2.2999999999999998</v>
      </c>
      <c r="BN42" s="268">
        <v>2.2000000000000002</v>
      </c>
      <c r="BO42" s="268">
        <v>2.2999999999999998</v>
      </c>
      <c r="BP42" s="268">
        <v>2.2999999999999998</v>
      </c>
      <c r="BQ42" s="268">
        <v>2.2000000000000002</v>
      </c>
      <c r="BR42" s="268">
        <v>2.2000000000000002</v>
      </c>
      <c r="BS42" s="268">
        <v>2.1</v>
      </c>
      <c r="BT42" s="268">
        <v>2.2999999999999998</v>
      </c>
      <c r="BU42" s="268">
        <v>2.4</v>
      </c>
      <c r="BV42" s="268">
        <v>2.4</v>
      </c>
      <c r="BW42" s="268">
        <v>2.4</v>
      </c>
      <c r="BX42" s="268">
        <v>2.4</v>
      </c>
      <c r="BY42" s="268">
        <v>2.4</v>
      </c>
      <c r="BZ42" s="268">
        <v>2.2999999999999998</v>
      </c>
      <c r="CA42" s="268">
        <v>2.2999999999999998</v>
      </c>
      <c r="CB42" s="268" t="s">
        <v>8201</v>
      </c>
      <c r="CC42" s="268" t="s">
        <v>8201</v>
      </c>
      <c r="CD42" s="268" t="str">
        <f>_xlfn.IFNA(VLOOKUP(C42,'INFORM Severity - hidden'!$C$5:$G$300,5,FALSE),"-")</f>
        <v>-</v>
      </c>
    </row>
    <row r="43" spans="1:82" x14ac:dyDescent="0.35">
      <c r="C43" t="s">
        <v>8229</v>
      </c>
      <c r="D43" s="268" t="str">
        <f t="shared" si="0"/>
        <v>-</v>
      </c>
      <c r="E43" s="268" t="s">
        <v>8201</v>
      </c>
      <c r="F43" s="268" t="s">
        <v>8201</v>
      </c>
      <c r="G43" s="268" t="s">
        <v>8201</v>
      </c>
      <c r="H43" s="268" t="s">
        <v>8201</v>
      </c>
      <c r="I43" s="268" t="s">
        <v>8201</v>
      </c>
      <c r="J43" s="268" t="s">
        <v>8201</v>
      </c>
      <c r="K43" s="268" t="s">
        <v>8201</v>
      </c>
      <c r="L43" s="268" t="s">
        <v>8201</v>
      </c>
      <c r="M43" s="268" t="s">
        <v>8201</v>
      </c>
      <c r="N43" s="268" t="s">
        <v>8201</v>
      </c>
      <c r="O43" s="268" t="s">
        <v>8201</v>
      </c>
      <c r="P43" s="268" t="s">
        <v>8201</v>
      </c>
      <c r="Q43" s="268" t="s">
        <v>8201</v>
      </c>
      <c r="R43" s="268" t="s">
        <v>8201</v>
      </c>
      <c r="S43" s="268" t="s">
        <v>8201</v>
      </c>
      <c r="T43" s="268" t="s">
        <v>8201</v>
      </c>
      <c r="U43" s="268" t="s">
        <v>8201</v>
      </c>
      <c r="V43" s="268" t="s">
        <v>8201</v>
      </c>
      <c r="W43" s="268" t="s">
        <v>8201</v>
      </c>
      <c r="X43" s="268" t="s">
        <v>8201</v>
      </c>
      <c r="Y43" s="268" t="s">
        <v>8201</v>
      </c>
      <c r="Z43" s="268" t="s">
        <v>8201</v>
      </c>
      <c r="AA43" s="268" t="s">
        <v>8201</v>
      </c>
      <c r="AB43" s="268" t="s">
        <v>8201</v>
      </c>
      <c r="AC43" s="268" t="s">
        <v>8201</v>
      </c>
      <c r="AD43" s="268" t="s">
        <v>8201</v>
      </c>
      <c r="AE43" s="268" t="s">
        <v>8201</v>
      </c>
      <c r="AF43" s="268" t="s">
        <v>8201</v>
      </c>
      <c r="AG43" s="268" t="s">
        <v>8201</v>
      </c>
      <c r="AH43" s="268" t="s">
        <v>8201</v>
      </c>
      <c r="AI43" s="268" t="s">
        <v>8201</v>
      </c>
      <c r="AJ43" s="268" t="s">
        <v>8201</v>
      </c>
      <c r="AK43" s="268" t="s">
        <v>8201</v>
      </c>
      <c r="AL43" s="268" t="s">
        <v>8201</v>
      </c>
      <c r="AM43" s="268" t="s">
        <v>8201</v>
      </c>
      <c r="AN43" s="268" t="s">
        <v>8201</v>
      </c>
      <c r="AO43" s="268" t="s">
        <v>8201</v>
      </c>
      <c r="AP43" s="268" t="s">
        <v>8201</v>
      </c>
      <c r="AQ43" s="268" t="s">
        <v>8201</v>
      </c>
      <c r="AR43" s="268" t="s">
        <v>8201</v>
      </c>
      <c r="AS43" s="268" t="s">
        <v>8201</v>
      </c>
      <c r="AT43" s="268" t="s">
        <v>8201</v>
      </c>
      <c r="AU43" s="268" t="s">
        <v>8201</v>
      </c>
      <c r="AV43" s="268" t="s">
        <v>8201</v>
      </c>
      <c r="AW43" s="268" t="s">
        <v>8201</v>
      </c>
      <c r="AX43" s="268" t="s">
        <v>8201</v>
      </c>
      <c r="AY43" s="268" t="s">
        <v>8201</v>
      </c>
      <c r="AZ43" s="268" t="s">
        <v>8201</v>
      </c>
      <c r="BA43" s="268" t="s">
        <v>8201</v>
      </c>
      <c r="BB43" s="268" t="s">
        <v>8201</v>
      </c>
      <c r="BC43" s="268" t="s">
        <v>8201</v>
      </c>
      <c r="BD43" s="268" t="s">
        <v>8201</v>
      </c>
      <c r="BE43" s="268" t="s">
        <v>8201</v>
      </c>
      <c r="BF43" s="268" t="s">
        <v>8201</v>
      </c>
      <c r="BG43" s="268" t="s">
        <v>8201</v>
      </c>
      <c r="BH43" s="268" t="s">
        <v>8201</v>
      </c>
      <c r="BI43" s="268" t="s">
        <v>8201</v>
      </c>
      <c r="BJ43" s="268" t="s">
        <v>8201</v>
      </c>
      <c r="BK43" s="268" t="s">
        <v>8201</v>
      </c>
      <c r="BL43" s="268" t="s">
        <v>8201</v>
      </c>
      <c r="BM43" s="268" t="s">
        <v>8201</v>
      </c>
      <c r="BN43" s="268" t="s">
        <v>8201</v>
      </c>
      <c r="BO43" s="268" t="s">
        <v>8201</v>
      </c>
      <c r="BP43" s="268" t="s">
        <v>8201</v>
      </c>
      <c r="BQ43" s="268" t="s">
        <v>8201</v>
      </c>
      <c r="BR43" s="268" t="s">
        <v>8201</v>
      </c>
      <c r="BS43" s="268" t="s">
        <v>8201</v>
      </c>
      <c r="BT43" s="268" t="s">
        <v>8201</v>
      </c>
      <c r="BU43" s="268">
        <v>2.4</v>
      </c>
      <c r="BV43" s="268">
        <v>2.4</v>
      </c>
      <c r="BW43" s="268">
        <v>2.4</v>
      </c>
      <c r="BX43" s="268">
        <v>2.4</v>
      </c>
      <c r="BY43" s="268">
        <v>2.4</v>
      </c>
      <c r="BZ43" s="268">
        <v>1.4</v>
      </c>
      <c r="CA43" s="268">
        <v>1.4</v>
      </c>
      <c r="CB43" s="268" t="s">
        <v>8201</v>
      </c>
      <c r="CC43" s="268" t="s">
        <v>8201</v>
      </c>
      <c r="CD43" s="268" t="str">
        <f>_xlfn.IFNA(VLOOKUP(C43,'INFORM Severity - hidden'!$C$5:$G$300,5,FALSE),"-")</f>
        <v>-</v>
      </c>
    </row>
    <row r="44" spans="1:82" x14ac:dyDescent="0.35">
      <c r="A44" t="s">
        <v>2230</v>
      </c>
      <c r="B44" t="s">
        <v>2228</v>
      </c>
      <c r="C44" t="s">
        <v>2229</v>
      </c>
      <c r="D44" s="268" t="str">
        <f t="shared" si="0"/>
        <v>Stable</v>
      </c>
      <c r="E44" s="268" t="s">
        <v>8201</v>
      </c>
      <c r="F44" s="268">
        <v>4</v>
      </c>
      <c r="G44" s="268">
        <v>4</v>
      </c>
      <c r="H44" s="268">
        <v>4</v>
      </c>
      <c r="I44" s="268">
        <v>4</v>
      </c>
      <c r="J44" s="268">
        <v>4</v>
      </c>
      <c r="K44" s="268">
        <v>4</v>
      </c>
      <c r="L44" s="268">
        <v>4</v>
      </c>
      <c r="M44" s="268">
        <v>4</v>
      </c>
      <c r="N44" s="268">
        <v>4</v>
      </c>
      <c r="O44" s="268">
        <v>3.9</v>
      </c>
      <c r="P44" s="268">
        <v>3.9</v>
      </c>
      <c r="Q44" s="268">
        <v>3.9</v>
      </c>
      <c r="R44" s="268">
        <v>3.9</v>
      </c>
      <c r="S44" s="268">
        <v>4</v>
      </c>
      <c r="T44" s="268">
        <v>4</v>
      </c>
      <c r="U44" s="268">
        <v>4</v>
      </c>
      <c r="V44" s="268">
        <v>4</v>
      </c>
      <c r="W44" s="268">
        <v>4</v>
      </c>
      <c r="X44" s="268">
        <v>4</v>
      </c>
      <c r="Y44" s="268">
        <v>4</v>
      </c>
      <c r="Z44" s="268">
        <v>4</v>
      </c>
      <c r="AA44" s="268">
        <v>4</v>
      </c>
      <c r="AB44" s="268">
        <v>4</v>
      </c>
      <c r="AC44" s="268">
        <v>4</v>
      </c>
      <c r="AD44" s="268">
        <v>4</v>
      </c>
      <c r="AE44" s="268">
        <v>4.0999999999999996</v>
      </c>
      <c r="AF44" s="268">
        <v>4.0999999999999996</v>
      </c>
      <c r="AG44" s="268">
        <v>4.0999999999999996</v>
      </c>
      <c r="AH44" s="268">
        <v>4.2</v>
      </c>
      <c r="AI44" s="268">
        <v>4.2</v>
      </c>
      <c r="AJ44" s="268">
        <v>4.2</v>
      </c>
      <c r="AK44" s="268">
        <v>4.2</v>
      </c>
      <c r="AL44" s="268">
        <v>4.2</v>
      </c>
      <c r="AM44" s="268">
        <v>4.2</v>
      </c>
      <c r="AN44" s="268">
        <v>4.2</v>
      </c>
      <c r="AO44" s="268">
        <v>4.2</v>
      </c>
      <c r="AP44" s="268">
        <v>4.2</v>
      </c>
      <c r="AQ44" s="268">
        <v>4.2</v>
      </c>
      <c r="AR44" s="268">
        <v>4.0999999999999996</v>
      </c>
      <c r="AS44" s="268">
        <v>4.2</v>
      </c>
      <c r="AT44" s="268">
        <v>4.0999999999999996</v>
      </c>
      <c r="AU44" s="268">
        <v>4.0999999999999996</v>
      </c>
      <c r="AV44" s="268">
        <v>4.0999999999999996</v>
      </c>
      <c r="AW44" s="268">
        <v>4.0999999999999996</v>
      </c>
      <c r="AX44" s="268">
        <v>4.0999999999999996</v>
      </c>
      <c r="AY44" s="268">
        <v>4.0999999999999996</v>
      </c>
      <c r="AZ44" s="268">
        <v>4.0999999999999996</v>
      </c>
      <c r="BA44" s="268">
        <v>4.0999999999999996</v>
      </c>
      <c r="BB44" s="268">
        <v>4.0999999999999996</v>
      </c>
      <c r="BC44" s="268">
        <v>4.0999999999999996</v>
      </c>
      <c r="BD44" s="268">
        <v>4.0999999999999996</v>
      </c>
      <c r="BE44" s="268">
        <v>4.0999999999999996</v>
      </c>
      <c r="BF44" s="268">
        <v>4.2</v>
      </c>
      <c r="BG44" s="268">
        <v>4.2</v>
      </c>
      <c r="BH44" s="268">
        <v>4.2</v>
      </c>
      <c r="BI44" s="268">
        <v>4.2</v>
      </c>
      <c r="BJ44" s="268">
        <v>4.2</v>
      </c>
      <c r="BK44" s="268">
        <v>4.0999999999999996</v>
      </c>
      <c r="BL44" s="268">
        <v>4.0999999999999996</v>
      </c>
      <c r="BM44" s="268">
        <v>4.0999999999999996</v>
      </c>
      <c r="BN44" s="268">
        <v>4.0999999999999996</v>
      </c>
      <c r="BO44" s="268">
        <v>4.0999999999999996</v>
      </c>
      <c r="BP44" s="268">
        <v>4.0999999999999996</v>
      </c>
      <c r="BQ44" s="268">
        <v>4.0999999999999996</v>
      </c>
      <c r="BR44" s="268">
        <v>4.0999999999999996</v>
      </c>
      <c r="BS44" s="268">
        <v>4.0999999999999996</v>
      </c>
      <c r="BT44" s="268">
        <v>4.0999999999999996</v>
      </c>
      <c r="BU44" s="268">
        <v>4.0999999999999996</v>
      </c>
      <c r="BV44" s="268">
        <v>4.0999999999999996</v>
      </c>
      <c r="BW44" s="268">
        <v>4.0999999999999996</v>
      </c>
      <c r="BX44" s="268">
        <v>4</v>
      </c>
      <c r="BY44" s="268">
        <v>4</v>
      </c>
      <c r="BZ44" s="268">
        <v>4</v>
      </c>
      <c r="CA44" s="268">
        <v>4</v>
      </c>
      <c r="CB44" s="268">
        <v>4</v>
      </c>
      <c r="CC44" s="268">
        <v>4</v>
      </c>
      <c r="CD44" s="268">
        <f>_xlfn.IFNA(VLOOKUP(C44,'INFORM Severity - hidden'!$C$5:$G$300,5,FALSE),"-")</f>
        <v>4</v>
      </c>
    </row>
    <row r="45" spans="1:82" x14ac:dyDescent="0.35">
      <c r="C45" t="s">
        <v>8230</v>
      </c>
      <c r="D45" s="268" t="str">
        <f t="shared" si="0"/>
        <v>-</v>
      </c>
      <c r="E45" s="268" t="s">
        <v>8201</v>
      </c>
      <c r="F45" s="268" t="s">
        <v>8201</v>
      </c>
      <c r="G45" s="268" t="s">
        <v>8201</v>
      </c>
      <c r="H45" s="268" t="s">
        <v>8201</v>
      </c>
      <c r="I45" s="268" t="s">
        <v>8201</v>
      </c>
      <c r="J45" s="268" t="s">
        <v>8201</v>
      </c>
      <c r="K45" s="268" t="s">
        <v>8201</v>
      </c>
      <c r="L45" s="268" t="s">
        <v>8201</v>
      </c>
      <c r="M45" s="268" t="s">
        <v>8201</v>
      </c>
      <c r="N45" s="268" t="s">
        <v>8201</v>
      </c>
      <c r="O45" s="268" t="s">
        <v>8201</v>
      </c>
      <c r="P45" s="268">
        <v>2.2999999999999998</v>
      </c>
      <c r="Q45" s="268">
        <v>2.2999999999999998</v>
      </c>
      <c r="R45" s="268">
        <v>2.2999999999999998</v>
      </c>
      <c r="S45" s="268">
        <v>2.2999999999999998</v>
      </c>
      <c r="T45" s="268">
        <v>2.2999999999999998</v>
      </c>
      <c r="U45" s="268" t="s">
        <v>8201</v>
      </c>
      <c r="V45" s="268" t="s">
        <v>8201</v>
      </c>
      <c r="W45" s="268" t="s">
        <v>8201</v>
      </c>
      <c r="X45" s="268" t="s">
        <v>8201</v>
      </c>
      <c r="Y45" s="268" t="s">
        <v>8201</v>
      </c>
      <c r="Z45" s="268" t="s">
        <v>8201</v>
      </c>
      <c r="AA45" s="268" t="s">
        <v>8201</v>
      </c>
      <c r="AB45" s="268" t="s">
        <v>8201</v>
      </c>
      <c r="AC45" s="268" t="s">
        <v>8201</v>
      </c>
      <c r="AD45" s="268" t="s">
        <v>8201</v>
      </c>
      <c r="AE45" s="268" t="s">
        <v>8201</v>
      </c>
      <c r="AF45" s="268" t="s">
        <v>8201</v>
      </c>
      <c r="AG45" s="268" t="s">
        <v>8201</v>
      </c>
      <c r="AH45" s="268" t="s">
        <v>8201</v>
      </c>
      <c r="AI45" s="268" t="s">
        <v>8201</v>
      </c>
      <c r="AJ45" s="268" t="s">
        <v>8201</v>
      </c>
      <c r="AK45" s="268" t="s">
        <v>8201</v>
      </c>
      <c r="AL45" s="268" t="s">
        <v>8201</v>
      </c>
      <c r="AM45" s="268" t="s">
        <v>8201</v>
      </c>
      <c r="AN45" s="268" t="s">
        <v>8201</v>
      </c>
      <c r="AO45" s="268" t="s">
        <v>8201</v>
      </c>
      <c r="AP45" s="268" t="s">
        <v>8201</v>
      </c>
      <c r="AQ45" s="268" t="s">
        <v>8201</v>
      </c>
      <c r="AR45" s="268" t="s">
        <v>8201</v>
      </c>
      <c r="AS45" s="268" t="s">
        <v>8201</v>
      </c>
      <c r="AT45" s="268" t="s">
        <v>8201</v>
      </c>
      <c r="AU45" s="268" t="s">
        <v>8201</v>
      </c>
      <c r="AV45" s="268" t="s">
        <v>8201</v>
      </c>
      <c r="AW45" s="268" t="s">
        <v>8201</v>
      </c>
      <c r="AX45" s="268" t="s">
        <v>8201</v>
      </c>
      <c r="AY45" s="268" t="s">
        <v>8201</v>
      </c>
      <c r="AZ45" s="268" t="s">
        <v>8201</v>
      </c>
      <c r="BA45" s="268" t="s">
        <v>8201</v>
      </c>
      <c r="BB45" s="268" t="s">
        <v>8201</v>
      </c>
      <c r="BC45" s="268" t="s">
        <v>8201</v>
      </c>
      <c r="BD45" s="268" t="s">
        <v>8201</v>
      </c>
      <c r="BE45" s="268" t="s">
        <v>8201</v>
      </c>
      <c r="BF45" s="268" t="s">
        <v>8201</v>
      </c>
      <c r="BG45" s="268" t="s">
        <v>8201</v>
      </c>
      <c r="BH45" s="268" t="s">
        <v>8201</v>
      </c>
      <c r="BI45" s="268" t="s">
        <v>8201</v>
      </c>
      <c r="BJ45" s="268" t="s">
        <v>8201</v>
      </c>
      <c r="BK45" s="268" t="s">
        <v>8201</v>
      </c>
      <c r="BL45" s="268" t="s">
        <v>8201</v>
      </c>
      <c r="BM45" s="268" t="s">
        <v>8201</v>
      </c>
      <c r="BN45" s="268" t="s">
        <v>8201</v>
      </c>
      <c r="BO45" s="268" t="s">
        <v>8201</v>
      </c>
      <c r="BP45" s="268" t="s">
        <v>8201</v>
      </c>
      <c r="BQ45" s="268" t="s">
        <v>8201</v>
      </c>
      <c r="BR45" s="268" t="s">
        <v>8201</v>
      </c>
      <c r="BS45" s="268" t="s">
        <v>8201</v>
      </c>
      <c r="BT45" s="268" t="s">
        <v>8201</v>
      </c>
      <c r="BU45" s="268" t="s">
        <v>8201</v>
      </c>
      <c r="BV45" s="268" t="s">
        <v>8201</v>
      </c>
      <c r="BW45" s="268" t="s">
        <v>8201</v>
      </c>
      <c r="BX45" s="268" t="s">
        <v>8201</v>
      </c>
      <c r="BY45" s="268" t="s">
        <v>8201</v>
      </c>
      <c r="BZ45" s="268" t="s">
        <v>8201</v>
      </c>
      <c r="CA45" s="268" t="s">
        <v>8201</v>
      </c>
      <c r="CB45" s="268" t="s">
        <v>8201</v>
      </c>
      <c r="CC45" s="268" t="s">
        <v>8201</v>
      </c>
      <c r="CD45" s="268" t="str">
        <f>_xlfn.IFNA(VLOOKUP(C45,'INFORM Severity - hidden'!$C$5:$G$300,5,FALSE),"-")</f>
        <v>-</v>
      </c>
    </row>
    <row r="46" spans="1:82" x14ac:dyDescent="0.35">
      <c r="A46" t="s">
        <v>931</v>
      </c>
      <c r="B46" t="s">
        <v>929</v>
      </c>
      <c r="C46" t="s">
        <v>930</v>
      </c>
      <c r="D46" s="268" t="str">
        <f t="shared" si="0"/>
        <v>Increasing</v>
      </c>
      <c r="E46" s="268" t="s">
        <v>8201</v>
      </c>
      <c r="F46" s="268" t="s">
        <v>8201</v>
      </c>
      <c r="G46" s="268" t="s">
        <v>8201</v>
      </c>
      <c r="H46" s="268" t="s">
        <v>8201</v>
      </c>
      <c r="I46" s="268" t="s">
        <v>8201</v>
      </c>
      <c r="J46" s="268" t="s">
        <v>8201</v>
      </c>
      <c r="K46" s="268" t="s">
        <v>8201</v>
      </c>
      <c r="L46" s="268" t="s">
        <v>8201</v>
      </c>
      <c r="M46" s="268" t="s">
        <v>8201</v>
      </c>
      <c r="N46" s="268" t="s">
        <v>8201</v>
      </c>
      <c r="O46" s="268" t="s">
        <v>8201</v>
      </c>
      <c r="P46" s="268" t="s">
        <v>8201</v>
      </c>
      <c r="Q46" s="268" t="s">
        <v>8201</v>
      </c>
      <c r="R46" s="268" t="s">
        <v>8201</v>
      </c>
      <c r="S46" s="268" t="s">
        <v>8201</v>
      </c>
      <c r="T46" s="268" t="s">
        <v>8201</v>
      </c>
      <c r="U46" s="268" t="s">
        <v>8201</v>
      </c>
      <c r="V46" s="268" t="s">
        <v>8201</v>
      </c>
      <c r="W46" s="268" t="s">
        <v>8201</v>
      </c>
      <c r="X46" s="268" t="s">
        <v>8201</v>
      </c>
      <c r="Y46" s="268" t="s">
        <v>8201</v>
      </c>
      <c r="Z46" s="268" t="s">
        <v>8201</v>
      </c>
      <c r="AA46" s="268" t="s">
        <v>8201</v>
      </c>
      <c r="AB46" s="268" t="s">
        <v>8201</v>
      </c>
      <c r="AC46" s="268" t="s">
        <v>8201</v>
      </c>
      <c r="AD46" s="268" t="s">
        <v>8201</v>
      </c>
      <c r="AE46" s="268" t="s">
        <v>8201</v>
      </c>
      <c r="AF46" s="268" t="s">
        <v>8201</v>
      </c>
      <c r="AG46" s="268" t="s">
        <v>8201</v>
      </c>
      <c r="AH46" s="268" t="s">
        <v>8201</v>
      </c>
      <c r="AI46" s="268" t="s">
        <v>8201</v>
      </c>
      <c r="AJ46" s="268" t="s">
        <v>8201</v>
      </c>
      <c r="AK46" s="268" t="s">
        <v>8201</v>
      </c>
      <c r="AL46" s="268" t="s">
        <v>8201</v>
      </c>
      <c r="AM46" s="268" t="s">
        <v>8201</v>
      </c>
      <c r="AN46" s="268" t="s">
        <v>8201</v>
      </c>
      <c r="AO46" s="268" t="s">
        <v>8201</v>
      </c>
      <c r="AP46" s="268">
        <v>2.1</v>
      </c>
      <c r="AQ46" s="268">
        <v>2.1</v>
      </c>
      <c r="AR46" s="268">
        <v>2.2000000000000002</v>
      </c>
      <c r="AS46" s="268">
        <v>2.2000000000000002</v>
      </c>
      <c r="AT46" s="268">
        <v>2.6</v>
      </c>
      <c r="AU46" s="268">
        <v>2.6</v>
      </c>
      <c r="AV46" s="268">
        <v>2.6</v>
      </c>
      <c r="AW46" s="268">
        <v>2.6</v>
      </c>
      <c r="AX46" s="268">
        <v>2.5</v>
      </c>
      <c r="AY46" s="268">
        <v>2.5</v>
      </c>
      <c r="AZ46" s="268">
        <v>2.5</v>
      </c>
      <c r="BA46" s="268">
        <v>2.5</v>
      </c>
      <c r="BB46" s="268">
        <v>2.5</v>
      </c>
      <c r="BC46" s="268">
        <v>2.5</v>
      </c>
      <c r="BD46" s="268">
        <v>2.5</v>
      </c>
      <c r="BE46" s="268">
        <v>2.5</v>
      </c>
      <c r="BF46" s="268">
        <v>2.5</v>
      </c>
      <c r="BG46" s="268">
        <v>2.6</v>
      </c>
      <c r="BH46" s="268">
        <v>2.6</v>
      </c>
      <c r="BI46" s="268">
        <v>2.6</v>
      </c>
      <c r="BJ46" s="268">
        <v>2.5</v>
      </c>
      <c r="BK46" s="268">
        <v>2.6</v>
      </c>
      <c r="BL46" s="268">
        <v>2.6</v>
      </c>
      <c r="BM46" s="268">
        <v>2.6</v>
      </c>
      <c r="BN46" s="268">
        <v>2.6</v>
      </c>
      <c r="BO46" s="268">
        <v>2.6</v>
      </c>
      <c r="BP46" s="268">
        <v>2.6</v>
      </c>
      <c r="BQ46" s="268">
        <v>2.6</v>
      </c>
      <c r="BR46" s="268">
        <v>2.6</v>
      </c>
      <c r="BS46" s="268">
        <v>2.6</v>
      </c>
      <c r="BT46" s="268">
        <v>2.5</v>
      </c>
      <c r="BU46" s="268">
        <v>2.5</v>
      </c>
      <c r="BV46" s="268">
        <v>2.5</v>
      </c>
      <c r="BW46" s="268">
        <v>2.5</v>
      </c>
      <c r="BX46" s="268">
        <v>2.5</v>
      </c>
      <c r="BY46" s="268">
        <v>2.5</v>
      </c>
      <c r="BZ46" s="268">
        <v>2.7</v>
      </c>
      <c r="CA46" s="268">
        <v>2.8</v>
      </c>
      <c r="CB46" s="268">
        <v>2.8</v>
      </c>
      <c r="CC46" s="268">
        <v>2.8</v>
      </c>
      <c r="CD46" s="268">
        <f>_xlfn.IFNA(VLOOKUP(C46,'INFORM Severity - hidden'!$C$5:$G$300,5,FALSE),"-")</f>
        <v>2.8</v>
      </c>
    </row>
    <row r="47" spans="1:82" x14ac:dyDescent="0.35">
      <c r="C47" t="s">
        <v>8231</v>
      </c>
      <c r="D47" s="268" t="str">
        <f t="shared" si="0"/>
        <v>-</v>
      </c>
      <c r="E47" s="268" t="s">
        <v>8201</v>
      </c>
      <c r="F47" s="268" t="s">
        <v>8201</v>
      </c>
      <c r="G47" s="268" t="s">
        <v>8201</v>
      </c>
      <c r="H47" s="268" t="s">
        <v>8201</v>
      </c>
      <c r="I47" s="268" t="s">
        <v>8201</v>
      </c>
      <c r="J47" s="268" t="s">
        <v>8201</v>
      </c>
      <c r="K47" s="268" t="s">
        <v>8201</v>
      </c>
      <c r="L47" s="268" t="s">
        <v>8201</v>
      </c>
      <c r="M47" s="268" t="s">
        <v>8201</v>
      </c>
      <c r="N47" s="268" t="s">
        <v>8201</v>
      </c>
      <c r="O47" s="268" t="s">
        <v>8201</v>
      </c>
      <c r="P47" s="268" t="s">
        <v>8201</v>
      </c>
      <c r="Q47" s="268" t="s">
        <v>8201</v>
      </c>
      <c r="R47" s="268" t="s">
        <v>8201</v>
      </c>
      <c r="S47" s="268" t="s">
        <v>8201</v>
      </c>
      <c r="T47" s="268" t="s">
        <v>8201</v>
      </c>
      <c r="U47" s="268" t="s">
        <v>8201</v>
      </c>
      <c r="V47" s="268" t="s">
        <v>8201</v>
      </c>
      <c r="W47" s="268">
        <v>2.9</v>
      </c>
      <c r="X47" s="268">
        <v>2.9</v>
      </c>
      <c r="Y47" s="268">
        <v>2.9</v>
      </c>
      <c r="Z47" s="268">
        <v>3</v>
      </c>
      <c r="AA47" s="268" t="s">
        <v>8201</v>
      </c>
      <c r="AB47" s="268" t="s">
        <v>8201</v>
      </c>
      <c r="AC47" s="268" t="s">
        <v>8201</v>
      </c>
      <c r="AD47" s="268" t="s">
        <v>8201</v>
      </c>
      <c r="AE47" s="268" t="s">
        <v>8201</v>
      </c>
      <c r="AF47" s="268" t="s">
        <v>8201</v>
      </c>
      <c r="AG47" s="268" t="s">
        <v>8201</v>
      </c>
      <c r="AH47" s="268" t="s">
        <v>8201</v>
      </c>
      <c r="AI47" s="268" t="s">
        <v>8201</v>
      </c>
      <c r="AJ47" s="268" t="s">
        <v>8201</v>
      </c>
      <c r="AK47" s="268" t="s">
        <v>8201</v>
      </c>
      <c r="AL47" s="268" t="s">
        <v>8201</v>
      </c>
      <c r="AM47" s="268" t="s">
        <v>8201</v>
      </c>
      <c r="AN47" s="268" t="s">
        <v>8201</v>
      </c>
      <c r="AO47" s="268" t="s">
        <v>8201</v>
      </c>
      <c r="AP47" s="268" t="s">
        <v>8201</v>
      </c>
      <c r="AQ47" s="268" t="s">
        <v>8201</v>
      </c>
      <c r="AR47" s="268" t="s">
        <v>8201</v>
      </c>
      <c r="AS47" s="268" t="s">
        <v>8201</v>
      </c>
      <c r="AT47" s="268" t="s">
        <v>8201</v>
      </c>
      <c r="AU47" s="268" t="s">
        <v>8201</v>
      </c>
      <c r="AV47" s="268" t="s">
        <v>8201</v>
      </c>
      <c r="AW47" s="268" t="s">
        <v>8201</v>
      </c>
      <c r="AX47" s="268" t="s">
        <v>8201</v>
      </c>
      <c r="AY47" s="268" t="s">
        <v>8201</v>
      </c>
      <c r="AZ47" s="268" t="s">
        <v>8201</v>
      </c>
      <c r="BA47" s="268" t="s">
        <v>8201</v>
      </c>
      <c r="BB47" s="268" t="s">
        <v>8201</v>
      </c>
      <c r="BC47" s="268" t="s">
        <v>8201</v>
      </c>
      <c r="BD47" s="268" t="s">
        <v>8201</v>
      </c>
      <c r="BE47" s="268" t="s">
        <v>8201</v>
      </c>
      <c r="BF47" s="268" t="s">
        <v>8201</v>
      </c>
      <c r="BG47" s="268" t="s">
        <v>8201</v>
      </c>
      <c r="BH47" s="268" t="s">
        <v>8201</v>
      </c>
      <c r="BI47" s="268" t="s">
        <v>8201</v>
      </c>
      <c r="BJ47" s="268" t="s">
        <v>8201</v>
      </c>
      <c r="BK47" s="268" t="s">
        <v>8201</v>
      </c>
      <c r="BL47" s="268" t="s">
        <v>8201</v>
      </c>
      <c r="BM47" s="268" t="s">
        <v>8201</v>
      </c>
      <c r="BN47" s="268" t="s">
        <v>8201</v>
      </c>
      <c r="BO47" s="268" t="s">
        <v>8201</v>
      </c>
      <c r="BP47" s="268" t="s">
        <v>8201</v>
      </c>
      <c r="BQ47" s="268" t="s">
        <v>8201</v>
      </c>
      <c r="BR47" s="268" t="s">
        <v>8201</v>
      </c>
      <c r="BS47" s="268" t="s">
        <v>8201</v>
      </c>
      <c r="BT47" s="268" t="s">
        <v>8201</v>
      </c>
      <c r="BU47" s="268" t="s">
        <v>8201</v>
      </c>
      <c r="BV47" s="268" t="s">
        <v>8201</v>
      </c>
      <c r="BW47" s="268" t="s">
        <v>8201</v>
      </c>
      <c r="BX47" s="268" t="s">
        <v>8201</v>
      </c>
      <c r="BY47" s="268" t="s">
        <v>8201</v>
      </c>
      <c r="BZ47" s="268" t="s">
        <v>8201</v>
      </c>
      <c r="CA47" s="268" t="s">
        <v>8201</v>
      </c>
      <c r="CB47" s="268" t="s">
        <v>8201</v>
      </c>
      <c r="CC47" s="268" t="s">
        <v>8201</v>
      </c>
      <c r="CD47" s="268" t="str">
        <f>_xlfn.IFNA(VLOOKUP(C47,'INFORM Severity - hidden'!$C$5:$G$300,5,FALSE),"-")</f>
        <v>-</v>
      </c>
    </row>
    <row r="48" spans="1:82" x14ac:dyDescent="0.35">
      <c r="C48" t="s">
        <v>8232</v>
      </c>
      <c r="D48" s="268" t="str">
        <f t="shared" si="0"/>
        <v>-</v>
      </c>
      <c r="E48" s="268" t="s">
        <v>8201</v>
      </c>
      <c r="F48" s="268" t="s">
        <v>8201</v>
      </c>
      <c r="G48" s="268" t="s">
        <v>8201</v>
      </c>
      <c r="H48" s="268" t="s">
        <v>8201</v>
      </c>
      <c r="I48" s="268" t="s">
        <v>8201</v>
      </c>
      <c r="J48" s="268" t="s">
        <v>8201</v>
      </c>
      <c r="K48" s="268" t="s">
        <v>8201</v>
      </c>
      <c r="L48" s="268" t="s">
        <v>8201</v>
      </c>
      <c r="M48" s="268" t="s">
        <v>8201</v>
      </c>
      <c r="N48" s="268" t="s">
        <v>8201</v>
      </c>
      <c r="O48" s="268" t="s">
        <v>8201</v>
      </c>
      <c r="P48" s="268" t="s">
        <v>8201</v>
      </c>
      <c r="Q48" s="268" t="s">
        <v>8201</v>
      </c>
      <c r="R48" s="268" t="s">
        <v>8201</v>
      </c>
      <c r="S48" s="268" t="s">
        <v>8201</v>
      </c>
      <c r="T48" s="268" t="s">
        <v>8201</v>
      </c>
      <c r="U48" s="268" t="s">
        <v>8201</v>
      </c>
      <c r="V48" s="268" t="s">
        <v>8201</v>
      </c>
      <c r="W48" s="268" t="s">
        <v>8201</v>
      </c>
      <c r="X48" s="268" t="s">
        <v>8201</v>
      </c>
      <c r="Y48" s="268" t="s">
        <v>8201</v>
      </c>
      <c r="Z48" s="268" t="s">
        <v>8201</v>
      </c>
      <c r="AA48" s="268" t="s">
        <v>8201</v>
      </c>
      <c r="AB48" s="268" t="s">
        <v>8201</v>
      </c>
      <c r="AC48" s="268" t="s">
        <v>8201</v>
      </c>
      <c r="AD48" s="268" t="s">
        <v>8201</v>
      </c>
      <c r="AE48" s="268" t="s">
        <v>8201</v>
      </c>
      <c r="AF48" s="268" t="s">
        <v>8201</v>
      </c>
      <c r="AG48" s="268" t="s">
        <v>8201</v>
      </c>
      <c r="AH48" s="268" t="s">
        <v>8201</v>
      </c>
      <c r="AI48" s="268" t="s">
        <v>8201</v>
      </c>
      <c r="AJ48" s="268">
        <v>2.4</v>
      </c>
      <c r="AK48" s="268" t="s">
        <v>8201</v>
      </c>
      <c r="AL48" s="268" t="s">
        <v>8201</v>
      </c>
      <c r="AM48" s="268" t="s">
        <v>8201</v>
      </c>
      <c r="AN48" s="268" t="s">
        <v>8201</v>
      </c>
      <c r="AO48" s="268" t="s">
        <v>8201</v>
      </c>
      <c r="AP48" s="268" t="s">
        <v>8201</v>
      </c>
      <c r="AQ48" s="268" t="s">
        <v>8201</v>
      </c>
      <c r="AR48" s="268" t="s">
        <v>8201</v>
      </c>
      <c r="AS48" s="268" t="s">
        <v>8201</v>
      </c>
      <c r="AT48" s="268" t="s">
        <v>8201</v>
      </c>
      <c r="AU48" s="268" t="s">
        <v>8201</v>
      </c>
      <c r="AV48" s="268" t="s">
        <v>8201</v>
      </c>
      <c r="AW48" s="268" t="s">
        <v>8201</v>
      </c>
      <c r="AX48" s="268" t="s">
        <v>8201</v>
      </c>
      <c r="AY48" s="268" t="s">
        <v>8201</v>
      </c>
      <c r="AZ48" s="268" t="s">
        <v>8201</v>
      </c>
      <c r="BA48" s="268" t="s">
        <v>8201</v>
      </c>
      <c r="BB48" s="268" t="s">
        <v>8201</v>
      </c>
      <c r="BC48" s="268" t="s">
        <v>8201</v>
      </c>
      <c r="BD48" s="268" t="s">
        <v>8201</v>
      </c>
      <c r="BE48" s="268" t="s">
        <v>8201</v>
      </c>
      <c r="BF48" s="268" t="s">
        <v>8201</v>
      </c>
      <c r="BG48" s="268" t="s">
        <v>8201</v>
      </c>
      <c r="BH48" s="268" t="s">
        <v>8201</v>
      </c>
      <c r="BI48" s="268" t="s">
        <v>8201</v>
      </c>
      <c r="BJ48" s="268" t="s">
        <v>8201</v>
      </c>
      <c r="BK48" s="268" t="s">
        <v>8201</v>
      </c>
      <c r="BL48" s="268" t="s">
        <v>8201</v>
      </c>
      <c r="BM48" s="268" t="s">
        <v>8201</v>
      </c>
      <c r="BN48" s="268" t="s">
        <v>8201</v>
      </c>
      <c r="BO48" s="268" t="s">
        <v>8201</v>
      </c>
      <c r="BP48" s="268" t="s">
        <v>8201</v>
      </c>
      <c r="BQ48" s="268" t="s">
        <v>8201</v>
      </c>
      <c r="BR48" s="268" t="s">
        <v>8201</v>
      </c>
      <c r="BS48" s="268" t="s">
        <v>8201</v>
      </c>
      <c r="BT48" s="268" t="s">
        <v>8201</v>
      </c>
      <c r="BU48" s="268" t="s">
        <v>8201</v>
      </c>
      <c r="BV48" s="268" t="s">
        <v>8201</v>
      </c>
      <c r="BW48" s="268" t="s">
        <v>8201</v>
      </c>
      <c r="BX48" s="268" t="s">
        <v>8201</v>
      </c>
      <c r="BY48" s="268" t="s">
        <v>8201</v>
      </c>
      <c r="BZ48" s="268" t="s">
        <v>8201</v>
      </c>
      <c r="CA48" s="268" t="s">
        <v>8201</v>
      </c>
      <c r="CB48" s="268" t="s">
        <v>8201</v>
      </c>
      <c r="CC48" s="268" t="s">
        <v>8201</v>
      </c>
      <c r="CD48" s="268" t="str">
        <f>_xlfn.IFNA(VLOOKUP(C48,'INFORM Severity - hidden'!$C$5:$G$300,5,FALSE),"-")</f>
        <v>-</v>
      </c>
    </row>
    <row r="49" spans="1:82" x14ac:dyDescent="0.35">
      <c r="A49" t="s">
        <v>1213</v>
      </c>
      <c r="B49" t="s">
        <v>1211</v>
      </c>
      <c r="C49" t="s">
        <v>1212</v>
      </c>
      <c r="D49" s="268" t="str">
        <f t="shared" si="0"/>
        <v>-</v>
      </c>
      <c r="E49" s="268" t="s">
        <v>8201</v>
      </c>
      <c r="F49" s="268" t="s">
        <v>8201</v>
      </c>
      <c r="G49" s="268" t="s">
        <v>8201</v>
      </c>
      <c r="H49" s="268" t="s">
        <v>8201</v>
      </c>
      <c r="I49" s="268" t="s">
        <v>8201</v>
      </c>
      <c r="J49" s="268" t="s">
        <v>8201</v>
      </c>
      <c r="K49" s="268" t="s">
        <v>8201</v>
      </c>
      <c r="L49" s="268" t="s">
        <v>8201</v>
      </c>
      <c r="M49" s="268" t="s">
        <v>8201</v>
      </c>
      <c r="N49" s="268" t="s">
        <v>8201</v>
      </c>
      <c r="O49" s="268" t="s">
        <v>8201</v>
      </c>
      <c r="P49" s="268" t="s">
        <v>8201</v>
      </c>
      <c r="Q49" s="268" t="s">
        <v>8201</v>
      </c>
      <c r="R49" s="268" t="s">
        <v>8201</v>
      </c>
      <c r="S49" s="268" t="s">
        <v>8201</v>
      </c>
      <c r="T49" s="268" t="s">
        <v>8201</v>
      </c>
      <c r="U49" s="268" t="s">
        <v>8201</v>
      </c>
      <c r="V49" s="268" t="s">
        <v>8201</v>
      </c>
      <c r="W49" s="268" t="s">
        <v>8201</v>
      </c>
      <c r="X49" s="268" t="s">
        <v>8201</v>
      </c>
      <c r="Y49" s="268" t="s">
        <v>8201</v>
      </c>
      <c r="Z49" s="268" t="s">
        <v>8201</v>
      </c>
      <c r="AA49" s="268" t="s">
        <v>8201</v>
      </c>
      <c r="AB49" s="268" t="s">
        <v>8201</v>
      </c>
      <c r="AC49" s="268" t="s">
        <v>8201</v>
      </c>
      <c r="AD49" s="268" t="s">
        <v>8201</v>
      </c>
      <c r="AE49" s="268" t="s">
        <v>8201</v>
      </c>
      <c r="AF49" s="268" t="s">
        <v>8201</v>
      </c>
      <c r="AG49" s="268" t="s">
        <v>8201</v>
      </c>
      <c r="AH49" s="268" t="s">
        <v>8201</v>
      </c>
      <c r="AI49" s="268" t="s">
        <v>8201</v>
      </c>
      <c r="AJ49" s="268" t="s">
        <v>8201</v>
      </c>
      <c r="AK49" s="268" t="s">
        <v>8201</v>
      </c>
      <c r="AL49" s="268" t="s">
        <v>8201</v>
      </c>
      <c r="AM49" s="268" t="s">
        <v>8201</v>
      </c>
      <c r="AN49" s="268" t="s">
        <v>8201</v>
      </c>
      <c r="AO49" s="268" t="s">
        <v>8201</v>
      </c>
      <c r="AP49" s="268" t="s">
        <v>8201</v>
      </c>
      <c r="AQ49" s="268" t="s">
        <v>8201</v>
      </c>
      <c r="AR49" s="268" t="s">
        <v>8201</v>
      </c>
      <c r="AS49" s="268" t="s">
        <v>8201</v>
      </c>
      <c r="AT49" s="268" t="s">
        <v>8201</v>
      </c>
      <c r="AU49" s="268" t="s">
        <v>8201</v>
      </c>
      <c r="AV49" s="268" t="s">
        <v>8201</v>
      </c>
      <c r="AW49" s="268" t="s">
        <v>8201</v>
      </c>
      <c r="AX49" s="268" t="s">
        <v>8201</v>
      </c>
      <c r="AY49" s="268" t="s">
        <v>8201</v>
      </c>
      <c r="AZ49" s="268" t="s">
        <v>8201</v>
      </c>
      <c r="BA49" s="268" t="s">
        <v>8201</v>
      </c>
      <c r="BB49" s="268" t="s">
        <v>8201</v>
      </c>
      <c r="BC49" s="268" t="s">
        <v>8201</v>
      </c>
      <c r="BD49" s="268" t="s">
        <v>8201</v>
      </c>
      <c r="BE49" s="268" t="s">
        <v>8201</v>
      </c>
      <c r="BF49" s="268" t="s">
        <v>8201</v>
      </c>
      <c r="BG49" s="268" t="s">
        <v>8201</v>
      </c>
      <c r="BH49" s="268" t="s">
        <v>8201</v>
      </c>
      <c r="BI49" s="268" t="s">
        <v>8201</v>
      </c>
      <c r="BJ49" s="268" t="s">
        <v>8201</v>
      </c>
      <c r="BK49" s="268" t="s">
        <v>8201</v>
      </c>
      <c r="BL49" s="268" t="s">
        <v>8201</v>
      </c>
      <c r="BM49" s="268" t="s">
        <v>8201</v>
      </c>
      <c r="BN49" s="268" t="s">
        <v>8201</v>
      </c>
      <c r="BO49" s="268" t="s">
        <v>8201</v>
      </c>
      <c r="BP49" s="268" t="s">
        <v>8201</v>
      </c>
      <c r="BQ49" s="268" t="s">
        <v>8201</v>
      </c>
      <c r="BR49" s="268" t="s">
        <v>8201</v>
      </c>
      <c r="BS49" s="268" t="s">
        <v>8201</v>
      </c>
      <c r="BT49" s="268" t="s">
        <v>8201</v>
      </c>
      <c r="BU49" s="268" t="s">
        <v>8201</v>
      </c>
      <c r="BV49" s="268" t="s">
        <v>8201</v>
      </c>
      <c r="BW49" s="268" t="s">
        <v>8201</v>
      </c>
      <c r="BX49" s="268" t="s">
        <v>8201</v>
      </c>
      <c r="BY49" s="268" t="s">
        <v>8201</v>
      </c>
      <c r="BZ49" s="268" t="s">
        <v>8201</v>
      </c>
      <c r="CA49" s="268" t="s">
        <v>8201</v>
      </c>
      <c r="CB49" s="268" t="s">
        <v>8201</v>
      </c>
      <c r="CC49" s="268">
        <v>2.2999999999999998</v>
      </c>
      <c r="CD49" s="268">
        <f>_xlfn.IFNA(VLOOKUP(C49,'INFORM Severity - hidden'!$C$5:$G$300,5,FALSE),"-")</f>
        <v>2.2000000000000002</v>
      </c>
    </row>
    <row r="50" spans="1:82" x14ac:dyDescent="0.35">
      <c r="A50" t="s">
        <v>2242</v>
      </c>
      <c r="B50" t="s">
        <v>2240</v>
      </c>
      <c r="C50" t="s">
        <v>2241</v>
      </c>
      <c r="D50" s="268" t="str">
        <f t="shared" si="0"/>
        <v>Increasing</v>
      </c>
      <c r="E50" s="268" t="s">
        <v>8201</v>
      </c>
      <c r="F50" s="268">
        <v>4</v>
      </c>
      <c r="G50" s="268">
        <v>4</v>
      </c>
      <c r="H50" s="268">
        <v>4.0999999999999996</v>
      </c>
      <c r="I50" s="268">
        <v>4.0999999999999996</v>
      </c>
      <c r="J50" s="268">
        <v>4</v>
      </c>
      <c r="K50" s="268">
        <v>4.0999999999999996</v>
      </c>
      <c r="L50" s="268">
        <v>3.9</v>
      </c>
      <c r="M50" s="268">
        <v>4</v>
      </c>
      <c r="N50" s="268">
        <v>4</v>
      </c>
      <c r="O50" s="268">
        <v>4</v>
      </c>
      <c r="P50" s="268">
        <v>4</v>
      </c>
      <c r="Q50" s="268">
        <v>4</v>
      </c>
      <c r="R50" s="268">
        <v>4</v>
      </c>
      <c r="S50" s="268">
        <v>3.6</v>
      </c>
      <c r="T50" s="268">
        <v>3.6</v>
      </c>
      <c r="U50" s="268">
        <v>3.5</v>
      </c>
      <c r="V50" s="268">
        <v>3.6</v>
      </c>
      <c r="W50" s="268">
        <v>3.6</v>
      </c>
      <c r="X50" s="268">
        <v>3.6</v>
      </c>
      <c r="Y50" s="268">
        <v>3.6</v>
      </c>
      <c r="Z50" s="268">
        <v>3.6</v>
      </c>
      <c r="AA50" s="268">
        <v>3.7</v>
      </c>
      <c r="AB50" s="268">
        <v>3.7</v>
      </c>
      <c r="AC50" s="268">
        <v>3.7</v>
      </c>
      <c r="AD50" s="268">
        <v>3.7</v>
      </c>
      <c r="AE50" s="268">
        <v>3.7</v>
      </c>
      <c r="AF50" s="268">
        <v>3.7</v>
      </c>
      <c r="AG50" s="268">
        <v>4.0999999999999996</v>
      </c>
      <c r="AH50" s="268">
        <v>4.0999999999999996</v>
      </c>
      <c r="AI50" s="268">
        <v>4.0999999999999996</v>
      </c>
      <c r="AJ50" s="268">
        <v>4.0999999999999996</v>
      </c>
      <c r="AK50" s="268">
        <v>4.0999999999999996</v>
      </c>
      <c r="AL50" s="268">
        <v>4.2</v>
      </c>
      <c r="AM50" s="268">
        <v>4.2</v>
      </c>
      <c r="AN50" s="268">
        <v>4.2</v>
      </c>
      <c r="AO50" s="268">
        <v>4.2</v>
      </c>
      <c r="AP50" s="268">
        <v>4.2</v>
      </c>
      <c r="AQ50" s="268">
        <v>4.2</v>
      </c>
      <c r="AR50" s="268">
        <v>4.2</v>
      </c>
      <c r="AS50" s="268">
        <v>4.0999999999999996</v>
      </c>
      <c r="AT50" s="268">
        <v>4.0999999999999996</v>
      </c>
      <c r="AU50" s="268">
        <v>4.0999999999999996</v>
      </c>
      <c r="AV50" s="268">
        <v>4.0999999999999996</v>
      </c>
      <c r="AW50" s="268">
        <v>3.9</v>
      </c>
      <c r="AX50" s="268">
        <v>4</v>
      </c>
      <c r="AY50" s="268">
        <v>4</v>
      </c>
      <c r="AZ50" s="268">
        <v>4</v>
      </c>
      <c r="BA50" s="268">
        <v>4</v>
      </c>
      <c r="BB50" s="268">
        <v>4</v>
      </c>
      <c r="BC50" s="268">
        <v>4</v>
      </c>
      <c r="BD50" s="268">
        <v>4</v>
      </c>
      <c r="BE50" s="268">
        <v>4</v>
      </c>
      <c r="BF50" s="268">
        <v>4</v>
      </c>
      <c r="BG50" s="268">
        <v>3.8</v>
      </c>
      <c r="BH50" s="268">
        <v>4</v>
      </c>
      <c r="BI50" s="268">
        <v>4.0999999999999996</v>
      </c>
      <c r="BJ50" s="268">
        <v>4.0999999999999996</v>
      </c>
      <c r="BK50" s="268">
        <v>4.0999999999999996</v>
      </c>
      <c r="BL50" s="268">
        <v>4.0999999999999996</v>
      </c>
      <c r="BM50" s="268">
        <v>4.0999999999999996</v>
      </c>
      <c r="BN50" s="268">
        <v>4.0999999999999996</v>
      </c>
      <c r="BO50" s="268">
        <v>4.0999999999999996</v>
      </c>
      <c r="BP50" s="268">
        <v>3.8</v>
      </c>
      <c r="BQ50" s="268">
        <v>3.8</v>
      </c>
      <c r="BR50" s="268">
        <v>3.8</v>
      </c>
      <c r="BS50" s="268">
        <v>3.8</v>
      </c>
      <c r="BT50" s="268">
        <v>3.8</v>
      </c>
      <c r="BU50" s="268">
        <v>3.8</v>
      </c>
      <c r="BV50" s="268">
        <v>3.8</v>
      </c>
      <c r="BW50" s="268">
        <v>3.7</v>
      </c>
      <c r="BX50" s="268">
        <v>3.7</v>
      </c>
      <c r="BY50" s="268">
        <v>3.7</v>
      </c>
      <c r="BZ50" s="268">
        <v>3.9</v>
      </c>
      <c r="CA50" s="268">
        <v>3.9</v>
      </c>
      <c r="CB50" s="268">
        <v>3.9</v>
      </c>
      <c r="CC50" s="268">
        <v>3.9</v>
      </c>
      <c r="CD50" s="268">
        <f>_xlfn.IFNA(VLOOKUP(C50,'INFORM Severity - hidden'!$C$5:$G$300,5,FALSE),"-")</f>
        <v>3.8</v>
      </c>
    </row>
    <row r="51" spans="1:82" x14ac:dyDescent="0.35">
      <c r="A51" t="s">
        <v>2242</v>
      </c>
      <c r="B51" t="s">
        <v>2252</v>
      </c>
      <c r="C51" t="s">
        <v>2253</v>
      </c>
      <c r="D51" s="268" t="str">
        <f t="shared" si="0"/>
        <v>Stable</v>
      </c>
      <c r="E51" s="268" t="s">
        <v>8201</v>
      </c>
      <c r="F51" s="268">
        <v>3.6</v>
      </c>
      <c r="G51" s="268">
        <v>3.6</v>
      </c>
      <c r="H51" s="268">
        <v>3.8</v>
      </c>
      <c r="I51" s="268">
        <v>3.8</v>
      </c>
      <c r="J51" s="268">
        <v>3.8</v>
      </c>
      <c r="K51" s="268">
        <v>3.8</v>
      </c>
      <c r="L51" s="268">
        <v>3.8</v>
      </c>
      <c r="M51" s="268">
        <v>3.8</v>
      </c>
      <c r="N51" s="268">
        <v>3.7</v>
      </c>
      <c r="O51" s="268">
        <v>3.7</v>
      </c>
      <c r="P51" s="268">
        <v>3.7</v>
      </c>
      <c r="Q51" s="268">
        <v>3.7</v>
      </c>
      <c r="R51" s="268">
        <v>3.7</v>
      </c>
      <c r="S51" s="268">
        <v>3.6</v>
      </c>
      <c r="T51" s="268">
        <v>3.6</v>
      </c>
      <c r="U51" s="268">
        <v>3.6</v>
      </c>
      <c r="V51" s="268">
        <v>3.6</v>
      </c>
      <c r="W51" s="268">
        <v>3.6</v>
      </c>
      <c r="X51" s="268">
        <v>3.1</v>
      </c>
      <c r="Y51" s="268">
        <v>3.1</v>
      </c>
      <c r="Z51" s="268">
        <v>3.1</v>
      </c>
      <c r="AA51" s="268">
        <v>3.2</v>
      </c>
      <c r="AB51" s="268">
        <v>3.2</v>
      </c>
      <c r="AC51" s="268">
        <v>3.2</v>
      </c>
      <c r="AD51" s="268">
        <v>3.2</v>
      </c>
      <c r="AE51" s="268">
        <v>3.2</v>
      </c>
      <c r="AF51" s="268">
        <v>3.2</v>
      </c>
      <c r="AG51" s="268">
        <v>3.2</v>
      </c>
      <c r="AH51" s="268">
        <v>3.3</v>
      </c>
      <c r="AI51" s="268">
        <v>3.3</v>
      </c>
      <c r="AJ51" s="268">
        <v>3.3</v>
      </c>
      <c r="AK51" s="268">
        <v>3.3</v>
      </c>
      <c r="AL51" s="268">
        <v>3.6</v>
      </c>
      <c r="AM51" s="268">
        <v>3.6</v>
      </c>
      <c r="AN51" s="268">
        <v>3.6</v>
      </c>
      <c r="AO51" s="268">
        <v>3.6</v>
      </c>
      <c r="AP51" s="268">
        <v>3.6</v>
      </c>
      <c r="AQ51" s="268">
        <v>3.6</v>
      </c>
      <c r="AR51" s="268">
        <v>3.6</v>
      </c>
      <c r="AS51" s="268">
        <v>3.7</v>
      </c>
      <c r="AT51" s="268">
        <v>3.7</v>
      </c>
      <c r="AU51" s="268">
        <v>3.7</v>
      </c>
      <c r="AV51" s="268">
        <v>3.5</v>
      </c>
      <c r="AW51" s="268">
        <v>3.5</v>
      </c>
      <c r="AX51" s="268">
        <v>3.5</v>
      </c>
      <c r="AY51" s="268">
        <v>3.5</v>
      </c>
      <c r="AZ51" s="268">
        <v>3.5</v>
      </c>
      <c r="BA51" s="268">
        <v>3.5</v>
      </c>
      <c r="BB51" s="268">
        <v>3.4</v>
      </c>
      <c r="BC51" s="268">
        <v>3.4</v>
      </c>
      <c r="BD51" s="268">
        <v>3.4</v>
      </c>
      <c r="BE51" s="268">
        <v>3.4</v>
      </c>
      <c r="BF51" s="268">
        <v>3.4</v>
      </c>
      <c r="BG51" s="268">
        <v>3.5</v>
      </c>
      <c r="BH51" s="268">
        <v>3.6</v>
      </c>
      <c r="BI51" s="268">
        <v>3.6</v>
      </c>
      <c r="BJ51" s="268">
        <v>3.6</v>
      </c>
      <c r="BK51" s="268">
        <v>3.6</v>
      </c>
      <c r="BL51" s="268">
        <v>3.6</v>
      </c>
      <c r="BM51" s="268">
        <v>3.7</v>
      </c>
      <c r="BN51" s="268">
        <v>3.6</v>
      </c>
      <c r="BO51" s="268">
        <v>3.6</v>
      </c>
      <c r="BP51" s="268">
        <v>3.5</v>
      </c>
      <c r="BQ51" s="268">
        <v>3.5</v>
      </c>
      <c r="BR51" s="268">
        <v>3.5</v>
      </c>
      <c r="BS51" s="268">
        <v>3.5</v>
      </c>
      <c r="BT51" s="268">
        <v>3.5</v>
      </c>
      <c r="BU51" s="268">
        <v>3.5</v>
      </c>
      <c r="BV51" s="268">
        <v>3.5</v>
      </c>
      <c r="BW51" s="268">
        <v>3.4</v>
      </c>
      <c r="BX51" s="268">
        <v>3.4</v>
      </c>
      <c r="BY51" s="268">
        <v>3.4</v>
      </c>
      <c r="BZ51" s="268">
        <v>3.4</v>
      </c>
      <c r="CA51" s="268">
        <v>3.4</v>
      </c>
      <c r="CB51" s="268">
        <v>3.4</v>
      </c>
      <c r="CC51" s="268">
        <v>3.4</v>
      </c>
      <c r="CD51" s="268">
        <f>_xlfn.IFNA(VLOOKUP(C51,'INFORM Severity - hidden'!$C$5:$G$300,5,FALSE),"-")</f>
        <v>3.4</v>
      </c>
    </row>
    <row r="52" spans="1:82" x14ac:dyDescent="0.35">
      <c r="A52" t="s">
        <v>2242</v>
      </c>
      <c r="B52" t="s">
        <v>2263</v>
      </c>
      <c r="C52" t="s">
        <v>2264</v>
      </c>
      <c r="D52" s="268" t="str">
        <f t="shared" si="0"/>
        <v>Stable</v>
      </c>
      <c r="E52" s="268" t="s">
        <v>8201</v>
      </c>
      <c r="F52" s="268">
        <v>3.2</v>
      </c>
      <c r="G52" s="268">
        <v>3.2</v>
      </c>
      <c r="H52" s="268">
        <v>3.5</v>
      </c>
      <c r="I52" s="268">
        <v>3.5</v>
      </c>
      <c r="J52" s="268">
        <v>3.5</v>
      </c>
      <c r="K52" s="268">
        <v>3.5</v>
      </c>
      <c r="L52" s="268">
        <v>3.6</v>
      </c>
      <c r="M52" s="268">
        <v>3.6</v>
      </c>
      <c r="N52" s="268">
        <v>3.6</v>
      </c>
      <c r="O52" s="268">
        <v>3.6</v>
      </c>
      <c r="P52" s="268">
        <v>3.6</v>
      </c>
      <c r="Q52" s="268">
        <v>3.6</v>
      </c>
      <c r="R52" s="268">
        <v>3.6</v>
      </c>
      <c r="S52" s="268">
        <v>3.1</v>
      </c>
      <c r="T52" s="268">
        <v>3.1</v>
      </c>
      <c r="U52" s="268">
        <v>3.1</v>
      </c>
      <c r="V52" s="268">
        <v>3.1</v>
      </c>
      <c r="W52" s="268">
        <v>3.1</v>
      </c>
      <c r="X52" s="268">
        <v>3.3</v>
      </c>
      <c r="Y52" s="268">
        <v>3.3</v>
      </c>
      <c r="Z52" s="268">
        <v>3.3</v>
      </c>
      <c r="AA52" s="268">
        <v>3.4</v>
      </c>
      <c r="AB52" s="268">
        <v>3.4</v>
      </c>
      <c r="AC52" s="268">
        <v>3.3</v>
      </c>
      <c r="AD52" s="268">
        <v>3.4</v>
      </c>
      <c r="AE52" s="268">
        <v>3.4</v>
      </c>
      <c r="AF52" s="268">
        <v>3.4</v>
      </c>
      <c r="AG52" s="268">
        <v>3.4</v>
      </c>
      <c r="AH52" s="268">
        <v>3.4</v>
      </c>
      <c r="AI52" s="268">
        <v>3.4</v>
      </c>
      <c r="AJ52" s="268">
        <v>3.4</v>
      </c>
      <c r="AK52" s="268">
        <v>3.4</v>
      </c>
      <c r="AL52" s="268">
        <v>3.4</v>
      </c>
      <c r="AM52" s="268">
        <v>3.4</v>
      </c>
      <c r="AN52" s="268">
        <v>3.4</v>
      </c>
      <c r="AO52" s="268">
        <v>3.4</v>
      </c>
      <c r="AP52" s="268">
        <v>3.4</v>
      </c>
      <c r="AQ52" s="268">
        <v>3.8</v>
      </c>
      <c r="AR52" s="268">
        <v>3.8</v>
      </c>
      <c r="AS52" s="268">
        <v>3.6</v>
      </c>
      <c r="AT52" s="268">
        <v>3.6</v>
      </c>
      <c r="AU52" s="268">
        <v>3.4</v>
      </c>
      <c r="AV52" s="268">
        <v>3.4</v>
      </c>
      <c r="AW52" s="268">
        <v>3.4</v>
      </c>
      <c r="AX52" s="268">
        <v>3.4</v>
      </c>
      <c r="AY52" s="268">
        <v>3.4</v>
      </c>
      <c r="AZ52" s="268">
        <v>3.4</v>
      </c>
      <c r="BA52" s="268">
        <v>3.4</v>
      </c>
      <c r="BB52" s="268">
        <v>3.4</v>
      </c>
      <c r="BC52" s="268">
        <v>3.4</v>
      </c>
      <c r="BD52" s="268">
        <v>3.4</v>
      </c>
      <c r="BE52" s="268">
        <v>3.4</v>
      </c>
      <c r="BF52" s="268">
        <v>3.4</v>
      </c>
      <c r="BG52" s="268">
        <v>3.5</v>
      </c>
      <c r="BH52" s="268">
        <v>3.4</v>
      </c>
      <c r="BI52" s="268">
        <v>3.5</v>
      </c>
      <c r="BJ52" s="268">
        <v>3.5</v>
      </c>
      <c r="BK52" s="268">
        <v>3.5</v>
      </c>
      <c r="BL52" s="268">
        <v>3.5</v>
      </c>
      <c r="BM52" s="268">
        <v>3.5</v>
      </c>
      <c r="BN52" s="268">
        <v>3.5</v>
      </c>
      <c r="BO52" s="268">
        <v>3.5</v>
      </c>
      <c r="BP52" s="268">
        <v>3.5</v>
      </c>
      <c r="BQ52" s="268">
        <v>3.5</v>
      </c>
      <c r="BR52" s="268">
        <v>3.5</v>
      </c>
      <c r="BS52" s="268">
        <v>3.5</v>
      </c>
      <c r="BT52" s="268">
        <v>3.5</v>
      </c>
      <c r="BU52" s="268">
        <v>3.5</v>
      </c>
      <c r="BV52" s="268">
        <v>3.5</v>
      </c>
      <c r="BW52" s="268">
        <v>3.4</v>
      </c>
      <c r="BX52" s="268">
        <v>3.4</v>
      </c>
      <c r="BY52" s="268">
        <v>3.4</v>
      </c>
      <c r="BZ52" s="268">
        <v>3.6</v>
      </c>
      <c r="CA52" s="268">
        <v>3.6</v>
      </c>
      <c r="CB52" s="268">
        <v>3.6</v>
      </c>
      <c r="CC52" s="268">
        <v>3.5</v>
      </c>
      <c r="CD52" s="268">
        <f>_xlfn.IFNA(VLOOKUP(C52,'INFORM Severity - hidden'!$C$5:$G$300,5,FALSE),"-")</f>
        <v>3.5</v>
      </c>
    </row>
    <row r="53" spans="1:82" x14ac:dyDescent="0.35">
      <c r="A53" t="s">
        <v>2242</v>
      </c>
      <c r="B53" t="s">
        <v>2274</v>
      </c>
      <c r="C53" t="s">
        <v>2275</v>
      </c>
      <c r="D53" s="268" t="str">
        <f t="shared" si="0"/>
        <v>Stable</v>
      </c>
      <c r="E53" s="268" t="s">
        <v>8201</v>
      </c>
      <c r="F53" s="268">
        <v>3.3</v>
      </c>
      <c r="G53" s="268">
        <v>3.3</v>
      </c>
      <c r="H53" s="268">
        <v>3.1</v>
      </c>
      <c r="I53" s="268">
        <v>3.1</v>
      </c>
      <c r="J53" s="268">
        <v>3.1</v>
      </c>
      <c r="K53" s="268">
        <v>3.1</v>
      </c>
      <c r="L53" s="268">
        <v>2.7</v>
      </c>
      <c r="M53" s="268">
        <v>2.8</v>
      </c>
      <c r="N53" s="268">
        <v>2.6</v>
      </c>
      <c r="O53" s="268">
        <v>2.6</v>
      </c>
      <c r="P53" s="268">
        <v>2.6</v>
      </c>
      <c r="Q53" s="268">
        <v>2.6</v>
      </c>
      <c r="R53" s="268">
        <v>2.6</v>
      </c>
      <c r="S53" s="268">
        <v>2.6</v>
      </c>
      <c r="T53" s="268">
        <v>2.6</v>
      </c>
      <c r="U53" s="268">
        <v>2.5</v>
      </c>
      <c r="V53" s="268">
        <v>2.6</v>
      </c>
      <c r="W53" s="268">
        <v>2.6</v>
      </c>
      <c r="X53" s="268">
        <v>2.6</v>
      </c>
      <c r="Y53" s="268">
        <v>2.5</v>
      </c>
      <c r="Z53" s="268">
        <v>2.5</v>
      </c>
      <c r="AA53" s="268">
        <v>2.6</v>
      </c>
      <c r="AB53" s="268">
        <v>2.6</v>
      </c>
      <c r="AC53" s="268">
        <v>2.8</v>
      </c>
      <c r="AD53" s="268">
        <v>2.8</v>
      </c>
      <c r="AE53" s="268">
        <v>2.8</v>
      </c>
      <c r="AF53" s="268">
        <v>2.8</v>
      </c>
      <c r="AG53" s="268">
        <v>2.8</v>
      </c>
      <c r="AH53" s="268">
        <v>2.8</v>
      </c>
      <c r="AI53" s="268">
        <v>2.8</v>
      </c>
      <c r="AJ53" s="268">
        <v>2.8</v>
      </c>
      <c r="AK53" s="268">
        <v>2.8</v>
      </c>
      <c r="AL53" s="268">
        <v>2.8</v>
      </c>
      <c r="AM53" s="268">
        <v>2.8</v>
      </c>
      <c r="AN53" s="268">
        <v>2.8</v>
      </c>
      <c r="AO53" s="268">
        <v>2.8</v>
      </c>
      <c r="AP53" s="268">
        <v>2.8</v>
      </c>
      <c r="AQ53" s="268">
        <v>3.1</v>
      </c>
      <c r="AR53" s="268">
        <v>3.1</v>
      </c>
      <c r="AS53" s="268">
        <v>3.1</v>
      </c>
      <c r="AT53" s="268">
        <v>3.1</v>
      </c>
      <c r="AU53" s="268">
        <v>2.9</v>
      </c>
      <c r="AV53" s="268">
        <v>2.9</v>
      </c>
      <c r="AW53" s="268">
        <v>2.9</v>
      </c>
      <c r="AX53" s="268">
        <v>2.9</v>
      </c>
      <c r="AY53" s="268">
        <v>2.9</v>
      </c>
      <c r="AZ53" s="268">
        <v>2.9</v>
      </c>
      <c r="BA53" s="268">
        <v>2.9</v>
      </c>
      <c r="BB53" s="268">
        <v>2.9</v>
      </c>
      <c r="BC53" s="268">
        <v>2.9</v>
      </c>
      <c r="BD53" s="268">
        <v>2.9</v>
      </c>
      <c r="BE53" s="268">
        <v>2.9</v>
      </c>
      <c r="BF53" s="268">
        <v>2.9</v>
      </c>
      <c r="BG53" s="268">
        <v>2.8</v>
      </c>
      <c r="BH53" s="268">
        <v>2.8</v>
      </c>
      <c r="BI53" s="268">
        <v>2.8</v>
      </c>
      <c r="BJ53" s="268">
        <v>2.8</v>
      </c>
      <c r="BK53" s="268">
        <v>2.8</v>
      </c>
      <c r="BL53" s="268">
        <v>2.8</v>
      </c>
      <c r="BM53" s="268">
        <v>2.8</v>
      </c>
      <c r="BN53" s="268">
        <v>2.8</v>
      </c>
      <c r="BO53" s="268">
        <v>2.8</v>
      </c>
      <c r="BP53" s="268">
        <v>2.8</v>
      </c>
      <c r="BQ53" s="268">
        <v>2.8</v>
      </c>
      <c r="BR53" s="268">
        <v>2.8</v>
      </c>
      <c r="BS53" s="268">
        <v>2.8</v>
      </c>
      <c r="BT53" s="268">
        <v>2.8</v>
      </c>
      <c r="BU53" s="268">
        <v>2.8</v>
      </c>
      <c r="BV53" s="268">
        <v>2.8</v>
      </c>
      <c r="BW53" s="268">
        <v>2.7</v>
      </c>
      <c r="BX53" s="268">
        <v>2.7</v>
      </c>
      <c r="BY53" s="268">
        <v>2.7</v>
      </c>
      <c r="BZ53" s="268">
        <v>2.7</v>
      </c>
      <c r="CA53" s="268">
        <v>2.9</v>
      </c>
      <c r="CB53" s="268">
        <v>2.9</v>
      </c>
      <c r="CC53" s="268">
        <v>2.8</v>
      </c>
      <c r="CD53" s="268">
        <f>_xlfn.IFNA(VLOOKUP(C53,'INFORM Severity - hidden'!$C$5:$G$300,5,FALSE),"-")</f>
        <v>2.6</v>
      </c>
    </row>
    <row r="54" spans="1:82" x14ac:dyDescent="0.35">
      <c r="A54" t="s">
        <v>1937</v>
      </c>
      <c r="B54" t="s">
        <v>1935</v>
      </c>
      <c r="C54" t="s">
        <v>1936</v>
      </c>
      <c r="D54" s="268" t="str">
        <f t="shared" si="0"/>
        <v>Stable</v>
      </c>
      <c r="E54" s="268" t="s">
        <v>8201</v>
      </c>
      <c r="F54" s="268">
        <v>4.4000000000000004</v>
      </c>
      <c r="G54" s="268">
        <v>4.4000000000000004</v>
      </c>
      <c r="H54" s="268">
        <v>4.4000000000000004</v>
      </c>
      <c r="I54" s="268">
        <v>4.2</v>
      </c>
      <c r="J54" s="268">
        <v>4.2</v>
      </c>
      <c r="K54" s="268">
        <v>4.2</v>
      </c>
      <c r="L54" s="268">
        <v>4.2</v>
      </c>
      <c r="M54" s="268">
        <v>4.2</v>
      </c>
      <c r="N54" s="268">
        <v>4.2</v>
      </c>
      <c r="O54" s="268">
        <v>4.2</v>
      </c>
      <c r="P54" s="268">
        <v>4.2</v>
      </c>
      <c r="Q54" s="268">
        <v>4.2</v>
      </c>
      <c r="R54" s="268">
        <v>4</v>
      </c>
      <c r="S54" s="268">
        <v>4.2</v>
      </c>
      <c r="T54" s="268">
        <v>4.2</v>
      </c>
      <c r="U54" s="268">
        <v>4.2</v>
      </c>
      <c r="V54" s="268">
        <v>4.2</v>
      </c>
      <c r="W54" s="268">
        <v>4.2</v>
      </c>
      <c r="X54" s="268">
        <v>4.2</v>
      </c>
      <c r="Y54" s="268">
        <v>4.2</v>
      </c>
      <c r="Z54" s="268">
        <v>4.5</v>
      </c>
      <c r="AA54" s="268">
        <v>4.5</v>
      </c>
      <c r="AB54" s="268">
        <v>4.5</v>
      </c>
      <c r="AC54" s="268">
        <v>4.5</v>
      </c>
      <c r="AD54" s="268">
        <v>4.5</v>
      </c>
      <c r="AE54" s="268">
        <v>4.5</v>
      </c>
      <c r="AF54" s="268">
        <v>4.5</v>
      </c>
      <c r="AG54" s="268">
        <v>4.5</v>
      </c>
      <c r="AH54" s="268">
        <v>4.5</v>
      </c>
      <c r="AI54" s="268">
        <v>4.5</v>
      </c>
      <c r="AJ54" s="268">
        <v>4.5</v>
      </c>
      <c r="AK54" s="268">
        <v>4.5</v>
      </c>
      <c r="AL54" s="268">
        <v>4.5</v>
      </c>
      <c r="AM54" s="268">
        <v>4.5</v>
      </c>
      <c r="AN54" s="268">
        <v>4.5</v>
      </c>
      <c r="AO54" s="268">
        <v>4.5</v>
      </c>
      <c r="AP54" s="268">
        <v>4.5</v>
      </c>
      <c r="AQ54" s="268">
        <v>4.5</v>
      </c>
      <c r="AR54" s="268">
        <v>4.5</v>
      </c>
      <c r="AS54" s="268">
        <v>4.5</v>
      </c>
      <c r="AT54" s="268">
        <v>4.2</v>
      </c>
      <c r="AU54" s="268">
        <v>4.2</v>
      </c>
      <c r="AV54" s="268">
        <v>4.2</v>
      </c>
      <c r="AW54" s="268">
        <v>4.2</v>
      </c>
      <c r="AX54" s="268">
        <v>4.2</v>
      </c>
      <c r="AY54" s="268">
        <v>4.2</v>
      </c>
      <c r="AZ54" s="268">
        <v>4.2</v>
      </c>
      <c r="BA54" s="268">
        <v>4.2</v>
      </c>
      <c r="BB54" s="268">
        <v>4.5</v>
      </c>
      <c r="BC54" s="268">
        <v>4.5</v>
      </c>
      <c r="BD54" s="268">
        <v>4.5</v>
      </c>
      <c r="BE54" s="268">
        <v>4.5</v>
      </c>
      <c r="BF54" s="268">
        <v>4.5</v>
      </c>
      <c r="BG54" s="268">
        <v>4.4000000000000004</v>
      </c>
      <c r="BH54" s="268">
        <v>4.4000000000000004</v>
      </c>
      <c r="BI54" s="268">
        <v>4.4000000000000004</v>
      </c>
      <c r="BJ54" s="268">
        <v>4.4000000000000004</v>
      </c>
      <c r="BK54" s="268">
        <v>4.4000000000000004</v>
      </c>
      <c r="BL54" s="268">
        <v>4.3</v>
      </c>
      <c r="BM54" s="268">
        <v>4.4000000000000004</v>
      </c>
      <c r="BN54" s="268">
        <v>4.4000000000000004</v>
      </c>
      <c r="BO54" s="268">
        <v>4.4000000000000004</v>
      </c>
      <c r="BP54" s="268">
        <v>4.3</v>
      </c>
      <c r="BQ54" s="268">
        <v>4.3</v>
      </c>
      <c r="BR54" s="268">
        <v>4.3</v>
      </c>
      <c r="BS54" s="268">
        <v>4.4000000000000004</v>
      </c>
      <c r="BT54" s="268">
        <v>4.4000000000000004</v>
      </c>
      <c r="BU54" s="268">
        <v>4.4000000000000004</v>
      </c>
      <c r="BV54" s="268">
        <v>4.4000000000000004</v>
      </c>
      <c r="BW54" s="268">
        <v>4.4000000000000004</v>
      </c>
      <c r="BX54" s="268">
        <v>4.4000000000000004</v>
      </c>
      <c r="BY54" s="268">
        <v>4.3</v>
      </c>
      <c r="BZ54" s="268">
        <v>4.4000000000000004</v>
      </c>
      <c r="CA54" s="268">
        <v>4.3</v>
      </c>
      <c r="CB54" s="268">
        <v>4.3</v>
      </c>
      <c r="CC54" s="268">
        <v>4.3</v>
      </c>
      <c r="CD54" s="268">
        <f>_xlfn.IFNA(VLOOKUP(C54,'INFORM Severity - hidden'!$C$5:$G$300,5,FALSE),"-")</f>
        <v>4.3</v>
      </c>
    </row>
    <row r="55" spans="1:82" x14ac:dyDescent="0.35">
      <c r="C55" t="s">
        <v>8233</v>
      </c>
      <c r="D55" s="268" t="str">
        <f t="shared" si="0"/>
        <v>-</v>
      </c>
      <c r="E55" s="268" t="s">
        <v>8201</v>
      </c>
      <c r="F55" s="268" t="s">
        <v>8201</v>
      </c>
      <c r="G55" s="268" t="s">
        <v>8201</v>
      </c>
      <c r="H55" s="268" t="s">
        <v>8201</v>
      </c>
      <c r="I55" s="268" t="s">
        <v>8201</v>
      </c>
      <c r="J55" s="268" t="s">
        <v>8201</v>
      </c>
      <c r="K55" s="268" t="s">
        <v>8201</v>
      </c>
      <c r="L55" s="268" t="s">
        <v>8201</v>
      </c>
      <c r="M55" s="268" t="s">
        <v>8201</v>
      </c>
      <c r="N55" s="268" t="s">
        <v>8201</v>
      </c>
      <c r="O55" s="268" t="s">
        <v>8201</v>
      </c>
      <c r="P55" s="268">
        <v>2.7</v>
      </c>
      <c r="Q55" s="268">
        <v>2.7</v>
      </c>
      <c r="R55" s="268">
        <v>2.5</v>
      </c>
      <c r="S55" s="268">
        <v>2.7</v>
      </c>
      <c r="T55" s="268">
        <v>2.7</v>
      </c>
      <c r="U55" s="268" t="s">
        <v>8201</v>
      </c>
      <c r="V55" s="268" t="s">
        <v>8201</v>
      </c>
      <c r="W55" s="268" t="s">
        <v>8201</v>
      </c>
      <c r="X55" s="268" t="s">
        <v>8201</v>
      </c>
      <c r="Y55" s="268" t="s">
        <v>8201</v>
      </c>
      <c r="Z55" s="268" t="s">
        <v>8201</v>
      </c>
      <c r="AA55" s="268" t="s">
        <v>8201</v>
      </c>
      <c r="AB55" s="268" t="s">
        <v>8201</v>
      </c>
      <c r="AC55" s="268" t="s">
        <v>8201</v>
      </c>
      <c r="AD55" s="268" t="s">
        <v>8201</v>
      </c>
      <c r="AE55" s="268" t="s">
        <v>8201</v>
      </c>
      <c r="AF55" s="268" t="s">
        <v>8201</v>
      </c>
      <c r="AG55" s="268" t="s">
        <v>8201</v>
      </c>
      <c r="AH55" s="268" t="s">
        <v>8201</v>
      </c>
      <c r="AI55" s="268" t="s">
        <v>8201</v>
      </c>
      <c r="AJ55" s="268" t="s">
        <v>8201</v>
      </c>
      <c r="AK55" s="268" t="s">
        <v>8201</v>
      </c>
      <c r="AL55" s="268" t="s">
        <v>8201</v>
      </c>
      <c r="AM55" s="268" t="s">
        <v>8201</v>
      </c>
      <c r="AN55" s="268" t="s">
        <v>8201</v>
      </c>
      <c r="AO55" s="268" t="s">
        <v>8201</v>
      </c>
      <c r="AP55" s="268" t="s">
        <v>8201</v>
      </c>
      <c r="AQ55" s="268" t="s">
        <v>8201</v>
      </c>
      <c r="AR55" s="268" t="s">
        <v>8201</v>
      </c>
      <c r="AS55" s="268" t="s">
        <v>8201</v>
      </c>
      <c r="AT55" s="268" t="s">
        <v>8201</v>
      </c>
      <c r="AU55" s="268" t="s">
        <v>8201</v>
      </c>
      <c r="AV55" s="268" t="s">
        <v>8201</v>
      </c>
      <c r="AW55" s="268" t="s">
        <v>8201</v>
      </c>
      <c r="AX55" s="268" t="s">
        <v>8201</v>
      </c>
      <c r="AY55" s="268" t="s">
        <v>8201</v>
      </c>
      <c r="AZ55" s="268" t="s">
        <v>8201</v>
      </c>
      <c r="BA55" s="268" t="s">
        <v>8201</v>
      </c>
      <c r="BB55" s="268" t="s">
        <v>8201</v>
      </c>
      <c r="BC55" s="268" t="s">
        <v>8201</v>
      </c>
      <c r="BD55" s="268" t="s">
        <v>8201</v>
      </c>
      <c r="BE55" s="268" t="s">
        <v>8201</v>
      </c>
      <c r="BF55" s="268" t="s">
        <v>8201</v>
      </c>
      <c r="BG55" s="268" t="s">
        <v>8201</v>
      </c>
      <c r="BH55" s="268" t="s">
        <v>8201</v>
      </c>
      <c r="BI55" s="268" t="s">
        <v>8201</v>
      </c>
      <c r="BJ55" s="268" t="s">
        <v>8201</v>
      </c>
      <c r="BK55" s="268" t="s">
        <v>8201</v>
      </c>
      <c r="BL55" s="268" t="s">
        <v>8201</v>
      </c>
      <c r="BM55" s="268" t="s">
        <v>8201</v>
      </c>
      <c r="BN55" s="268" t="s">
        <v>8201</v>
      </c>
      <c r="BO55" s="268" t="s">
        <v>8201</v>
      </c>
      <c r="BP55" s="268" t="s">
        <v>8201</v>
      </c>
      <c r="BQ55" s="268" t="s">
        <v>8201</v>
      </c>
      <c r="BR55" s="268" t="s">
        <v>8201</v>
      </c>
      <c r="BS55" s="268" t="s">
        <v>8201</v>
      </c>
      <c r="BT55" s="268" t="s">
        <v>8201</v>
      </c>
      <c r="BU55" s="268" t="s">
        <v>8201</v>
      </c>
      <c r="BV55" s="268" t="s">
        <v>8201</v>
      </c>
      <c r="BW55" s="268" t="s">
        <v>8201</v>
      </c>
      <c r="BX55" s="268" t="s">
        <v>8201</v>
      </c>
      <c r="BY55" s="268" t="s">
        <v>8201</v>
      </c>
      <c r="BZ55" s="268" t="s">
        <v>8201</v>
      </c>
      <c r="CA55" s="268" t="s">
        <v>8201</v>
      </c>
      <c r="CB55" s="268" t="s">
        <v>8201</v>
      </c>
      <c r="CC55" s="268" t="s">
        <v>8201</v>
      </c>
      <c r="CD55" s="268" t="str">
        <f>_xlfn.IFNA(VLOOKUP(C55,'INFORM Severity - hidden'!$C$5:$G$300,5,FALSE),"-")</f>
        <v>-</v>
      </c>
    </row>
    <row r="56" spans="1:82" x14ac:dyDescent="0.35">
      <c r="C56" t="s">
        <v>8234</v>
      </c>
      <c r="D56" s="268" t="str">
        <f t="shared" si="0"/>
        <v>-</v>
      </c>
      <c r="E56" s="268" t="s">
        <v>8201</v>
      </c>
      <c r="F56" s="268" t="s">
        <v>8201</v>
      </c>
      <c r="G56" s="268" t="s">
        <v>8201</v>
      </c>
      <c r="H56" s="268" t="s">
        <v>8201</v>
      </c>
      <c r="I56" s="268" t="s">
        <v>8201</v>
      </c>
      <c r="J56" s="268" t="s">
        <v>8201</v>
      </c>
      <c r="K56" s="268" t="s">
        <v>8201</v>
      </c>
      <c r="L56" s="268" t="s">
        <v>8201</v>
      </c>
      <c r="M56" s="268" t="s">
        <v>8201</v>
      </c>
      <c r="N56" s="268" t="s">
        <v>8201</v>
      </c>
      <c r="O56" s="268" t="s">
        <v>8201</v>
      </c>
      <c r="P56" s="268" t="s">
        <v>8201</v>
      </c>
      <c r="Q56" s="268" t="s">
        <v>8201</v>
      </c>
      <c r="R56" s="268" t="s">
        <v>8201</v>
      </c>
      <c r="S56" s="268" t="s">
        <v>8201</v>
      </c>
      <c r="T56" s="268" t="s">
        <v>8201</v>
      </c>
      <c r="U56" s="268" t="s">
        <v>8201</v>
      </c>
      <c r="V56" s="268">
        <v>2.4</v>
      </c>
      <c r="W56" s="268">
        <v>2.6</v>
      </c>
      <c r="X56" s="268">
        <v>2.6</v>
      </c>
      <c r="Y56" s="268">
        <v>2.6</v>
      </c>
      <c r="Z56" s="268">
        <v>2.6</v>
      </c>
      <c r="AA56" s="268">
        <v>2.6</v>
      </c>
      <c r="AB56" s="268">
        <v>2.6</v>
      </c>
      <c r="AC56" s="268">
        <v>2.6</v>
      </c>
      <c r="AD56" s="268" t="s">
        <v>8201</v>
      </c>
      <c r="AE56" s="268" t="s">
        <v>8201</v>
      </c>
      <c r="AF56" s="268" t="s">
        <v>8201</v>
      </c>
      <c r="AG56" s="268" t="s">
        <v>8201</v>
      </c>
      <c r="AH56" s="268" t="s">
        <v>8201</v>
      </c>
      <c r="AI56" s="268" t="s">
        <v>8201</v>
      </c>
      <c r="AJ56" s="268" t="s">
        <v>8201</v>
      </c>
      <c r="AK56" s="268" t="s">
        <v>8201</v>
      </c>
      <c r="AL56" s="268" t="s">
        <v>8201</v>
      </c>
      <c r="AM56" s="268" t="s">
        <v>8201</v>
      </c>
      <c r="AN56" s="268" t="s">
        <v>8201</v>
      </c>
      <c r="AO56" s="268" t="s">
        <v>8201</v>
      </c>
      <c r="AP56" s="268" t="s">
        <v>8201</v>
      </c>
      <c r="AQ56" s="268" t="s">
        <v>8201</v>
      </c>
      <c r="AR56" s="268" t="s">
        <v>8201</v>
      </c>
      <c r="AS56" s="268" t="s">
        <v>8201</v>
      </c>
      <c r="AT56" s="268" t="s">
        <v>8201</v>
      </c>
      <c r="AU56" s="268" t="s">
        <v>8201</v>
      </c>
      <c r="AV56" s="268" t="s">
        <v>8201</v>
      </c>
      <c r="AW56" s="268" t="s">
        <v>8201</v>
      </c>
      <c r="AX56" s="268" t="s">
        <v>8201</v>
      </c>
      <c r="AY56" s="268" t="s">
        <v>8201</v>
      </c>
      <c r="AZ56" s="268" t="s">
        <v>8201</v>
      </c>
      <c r="BA56" s="268" t="s">
        <v>8201</v>
      </c>
      <c r="BB56" s="268" t="s">
        <v>8201</v>
      </c>
      <c r="BC56" s="268" t="s">
        <v>8201</v>
      </c>
      <c r="BD56" s="268" t="s">
        <v>8201</v>
      </c>
      <c r="BE56" s="268" t="s">
        <v>8201</v>
      </c>
      <c r="BF56" s="268" t="s">
        <v>8201</v>
      </c>
      <c r="BG56" s="268" t="s">
        <v>8201</v>
      </c>
      <c r="BH56" s="268" t="s">
        <v>8201</v>
      </c>
      <c r="BI56" s="268" t="s">
        <v>8201</v>
      </c>
      <c r="BJ56" s="268" t="s">
        <v>8201</v>
      </c>
      <c r="BK56" s="268" t="s">
        <v>8201</v>
      </c>
      <c r="BL56" s="268" t="s">
        <v>8201</v>
      </c>
      <c r="BM56" s="268" t="s">
        <v>8201</v>
      </c>
      <c r="BN56" s="268" t="s">
        <v>8201</v>
      </c>
      <c r="BO56" s="268" t="s">
        <v>8201</v>
      </c>
      <c r="BP56" s="268" t="s">
        <v>8201</v>
      </c>
      <c r="BQ56" s="268" t="s">
        <v>8201</v>
      </c>
      <c r="BR56" s="268" t="s">
        <v>8201</v>
      </c>
      <c r="BS56" s="268" t="s">
        <v>8201</v>
      </c>
      <c r="BT56" s="268" t="s">
        <v>8201</v>
      </c>
      <c r="BU56" s="268" t="s">
        <v>8201</v>
      </c>
      <c r="BV56" s="268" t="s">
        <v>8201</v>
      </c>
      <c r="BW56" s="268" t="s">
        <v>8201</v>
      </c>
      <c r="BX56" s="268" t="s">
        <v>8201</v>
      </c>
      <c r="BY56" s="268" t="s">
        <v>8201</v>
      </c>
      <c r="BZ56" s="268" t="s">
        <v>8201</v>
      </c>
      <c r="CA56" s="268" t="s">
        <v>8201</v>
      </c>
      <c r="CB56" s="268" t="s">
        <v>8201</v>
      </c>
      <c r="CC56" s="268" t="s">
        <v>8201</v>
      </c>
      <c r="CD56" s="268" t="str">
        <f>_xlfn.IFNA(VLOOKUP(C56,'INFORM Severity - hidden'!$C$5:$G$300,5,FALSE),"-")</f>
        <v>-</v>
      </c>
    </row>
    <row r="57" spans="1:82" x14ac:dyDescent="0.35">
      <c r="C57" t="s">
        <v>8235</v>
      </c>
      <c r="D57" s="268" t="str">
        <f t="shared" si="0"/>
        <v>-</v>
      </c>
      <c r="E57" s="268" t="s">
        <v>8201</v>
      </c>
      <c r="F57" s="268" t="s">
        <v>8201</v>
      </c>
      <c r="G57" s="268" t="s">
        <v>8201</v>
      </c>
      <c r="H57" s="268" t="s">
        <v>8201</v>
      </c>
      <c r="I57" s="268" t="s">
        <v>8201</v>
      </c>
      <c r="J57" s="268" t="s">
        <v>8201</v>
      </c>
      <c r="K57" s="268" t="s">
        <v>8201</v>
      </c>
      <c r="L57" s="268" t="s">
        <v>8201</v>
      </c>
      <c r="M57" s="268" t="s">
        <v>8201</v>
      </c>
      <c r="N57" s="268" t="s">
        <v>8201</v>
      </c>
      <c r="O57" s="268" t="s">
        <v>8201</v>
      </c>
      <c r="P57" s="268" t="s">
        <v>8201</v>
      </c>
      <c r="Q57" s="268" t="s">
        <v>8201</v>
      </c>
      <c r="R57" s="268" t="s">
        <v>8201</v>
      </c>
      <c r="S57" s="268" t="s">
        <v>8201</v>
      </c>
      <c r="T57" s="268" t="s">
        <v>8201</v>
      </c>
      <c r="U57" s="268" t="s">
        <v>8201</v>
      </c>
      <c r="V57" s="268" t="s">
        <v>8201</v>
      </c>
      <c r="W57" s="268" t="s">
        <v>8201</v>
      </c>
      <c r="X57" s="268" t="s">
        <v>8201</v>
      </c>
      <c r="Y57" s="268" t="s">
        <v>8201</v>
      </c>
      <c r="Z57" s="268" t="s">
        <v>8201</v>
      </c>
      <c r="AA57" s="268" t="s">
        <v>8201</v>
      </c>
      <c r="AB57" s="268" t="s">
        <v>8201</v>
      </c>
      <c r="AC57" s="268">
        <v>3.2</v>
      </c>
      <c r="AD57" s="268">
        <v>3.2</v>
      </c>
      <c r="AE57" s="268">
        <v>3.2</v>
      </c>
      <c r="AF57" s="268">
        <v>3.2</v>
      </c>
      <c r="AG57" s="268">
        <v>3.2</v>
      </c>
      <c r="AH57" s="268">
        <v>3.3</v>
      </c>
      <c r="AI57" s="268">
        <v>3.3</v>
      </c>
      <c r="AJ57" s="268">
        <v>3.3</v>
      </c>
      <c r="AK57" s="268">
        <v>3.3</v>
      </c>
      <c r="AL57" s="268">
        <v>3.3</v>
      </c>
      <c r="AM57" s="268">
        <v>3.3</v>
      </c>
      <c r="AN57" s="268">
        <v>3.3</v>
      </c>
      <c r="AO57" s="268">
        <v>3.3</v>
      </c>
      <c r="AP57" s="268">
        <v>3.3</v>
      </c>
      <c r="AQ57" s="268">
        <v>3.3</v>
      </c>
      <c r="AR57" s="268">
        <v>3.3</v>
      </c>
      <c r="AS57" s="268">
        <v>3.2</v>
      </c>
      <c r="AT57" s="268">
        <v>2.4</v>
      </c>
      <c r="AU57" s="268">
        <v>2.4</v>
      </c>
      <c r="AV57" s="268">
        <v>2.1</v>
      </c>
      <c r="AW57" s="268">
        <v>2.1</v>
      </c>
      <c r="AX57" s="268">
        <v>2.1</v>
      </c>
      <c r="AY57" s="268">
        <v>2.1</v>
      </c>
      <c r="AZ57" s="268">
        <v>2.1</v>
      </c>
      <c r="BA57" s="268">
        <v>2.2000000000000002</v>
      </c>
      <c r="BB57" s="268">
        <v>2.2000000000000002</v>
      </c>
      <c r="BC57" s="268">
        <v>2.2000000000000002</v>
      </c>
      <c r="BD57" s="268">
        <v>2.2000000000000002</v>
      </c>
      <c r="BE57" s="268">
        <v>2.2999999999999998</v>
      </c>
      <c r="BF57" s="268">
        <v>2.2999999999999998</v>
      </c>
      <c r="BG57" s="268">
        <v>2.2999999999999998</v>
      </c>
      <c r="BH57" s="268">
        <v>2.2999999999999998</v>
      </c>
      <c r="BI57" s="268">
        <v>2.2999999999999998</v>
      </c>
      <c r="BJ57" s="268">
        <v>2.2000000000000002</v>
      </c>
      <c r="BK57" s="268">
        <v>2.2999999999999998</v>
      </c>
      <c r="BL57" s="268">
        <v>2.2999999999999998</v>
      </c>
      <c r="BM57" s="268">
        <v>2.4</v>
      </c>
      <c r="BN57" s="268">
        <v>2.2999999999999998</v>
      </c>
      <c r="BO57" s="268">
        <v>2.2999999999999998</v>
      </c>
      <c r="BP57" s="268">
        <v>2.7</v>
      </c>
      <c r="BQ57" s="268">
        <v>2.7</v>
      </c>
      <c r="BR57" s="268">
        <v>2.7</v>
      </c>
      <c r="BS57" s="268">
        <v>2.7</v>
      </c>
      <c r="BT57" s="268">
        <v>2.7</v>
      </c>
      <c r="BU57" s="268">
        <v>2.7</v>
      </c>
      <c r="BV57" s="268">
        <v>2.7</v>
      </c>
      <c r="BW57" s="268">
        <v>2.7</v>
      </c>
      <c r="BX57" s="268">
        <v>2.7</v>
      </c>
      <c r="BY57" s="268">
        <v>2.7</v>
      </c>
      <c r="BZ57" s="268">
        <v>2.7</v>
      </c>
      <c r="CA57" s="268" t="s">
        <v>8201</v>
      </c>
      <c r="CB57" s="268" t="s">
        <v>8201</v>
      </c>
      <c r="CC57" s="268" t="s">
        <v>8201</v>
      </c>
      <c r="CD57" s="268" t="str">
        <f>_xlfn.IFNA(VLOOKUP(C57,'INFORM Severity - hidden'!$C$5:$G$300,5,FALSE),"-")</f>
        <v>-</v>
      </c>
    </row>
    <row r="58" spans="1:82" x14ac:dyDescent="0.35">
      <c r="C58" t="s">
        <v>8236</v>
      </c>
      <c r="D58" s="268" t="str">
        <f t="shared" si="0"/>
        <v>-</v>
      </c>
      <c r="E58" s="268" t="s">
        <v>8201</v>
      </c>
      <c r="F58" s="268">
        <v>2.5</v>
      </c>
      <c r="G58" s="268">
        <v>2.5</v>
      </c>
      <c r="H58" s="268">
        <v>2.4</v>
      </c>
      <c r="I58" s="268">
        <v>2.4</v>
      </c>
      <c r="J58" s="268">
        <v>2.4</v>
      </c>
      <c r="K58" s="268">
        <v>2.4</v>
      </c>
      <c r="L58" s="268">
        <v>2.4</v>
      </c>
      <c r="M58" s="268">
        <v>2.4</v>
      </c>
      <c r="N58" s="268">
        <v>2.4</v>
      </c>
      <c r="O58" s="268">
        <v>1.7</v>
      </c>
      <c r="P58" s="268">
        <v>1.8</v>
      </c>
      <c r="Q58" s="268">
        <v>1.8</v>
      </c>
      <c r="R58" s="268">
        <v>1.8</v>
      </c>
      <c r="S58" s="268">
        <v>1.8</v>
      </c>
      <c r="T58" s="268">
        <v>1.8</v>
      </c>
      <c r="U58" s="268">
        <v>1.8</v>
      </c>
      <c r="V58" s="268">
        <v>1.7</v>
      </c>
      <c r="W58" s="268">
        <v>1.7</v>
      </c>
      <c r="X58" s="268">
        <v>1.7</v>
      </c>
      <c r="Y58" s="268">
        <v>1.6</v>
      </c>
      <c r="Z58" s="268">
        <v>2.2000000000000002</v>
      </c>
      <c r="AA58" s="268" t="s">
        <v>8201</v>
      </c>
      <c r="AB58" s="268" t="s">
        <v>8201</v>
      </c>
      <c r="AC58" s="268" t="s">
        <v>8201</v>
      </c>
      <c r="AD58" s="268" t="s">
        <v>8201</v>
      </c>
      <c r="AE58" s="268" t="s">
        <v>8201</v>
      </c>
      <c r="AF58" s="268" t="s">
        <v>8201</v>
      </c>
      <c r="AG58" s="268" t="s">
        <v>8201</v>
      </c>
      <c r="AH58" s="268" t="s">
        <v>8201</v>
      </c>
      <c r="AI58" s="268" t="s">
        <v>8201</v>
      </c>
      <c r="AJ58" s="268" t="s">
        <v>8201</v>
      </c>
      <c r="AK58" s="268" t="s">
        <v>8201</v>
      </c>
      <c r="AL58" s="268" t="s">
        <v>8201</v>
      </c>
      <c r="AM58" s="268" t="s">
        <v>8201</v>
      </c>
      <c r="AN58" s="268" t="s">
        <v>8201</v>
      </c>
      <c r="AO58" s="268" t="s">
        <v>8201</v>
      </c>
      <c r="AP58" s="268" t="s">
        <v>8201</v>
      </c>
      <c r="AQ58" s="268" t="s">
        <v>8201</v>
      </c>
      <c r="AR58" s="268" t="s">
        <v>8201</v>
      </c>
      <c r="AS58" s="268" t="s">
        <v>8201</v>
      </c>
      <c r="AT58" s="268" t="s">
        <v>8201</v>
      </c>
      <c r="AU58" s="268" t="s">
        <v>8201</v>
      </c>
      <c r="AV58" s="268" t="s">
        <v>8201</v>
      </c>
      <c r="AW58" s="268" t="s">
        <v>8201</v>
      </c>
      <c r="AX58" s="268" t="s">
        <v>8201</v>
      </c>
      <c r="AY58" s="268" t="s">
        <v>8201</v>
      </c>
      <c r="AZ58" s="268" t="s">
        <v>8201</v>
      </c>
      <c r="BA58" s="268" t="s">
        <v>8201</v>
      </c>
      <c r="BB58" s="268" t="s">
        <v>8201</v>
      </c>
      <c r="BC58" s="268" t="s">
        <v>8201</v>
      </c>
      <c r="BD58" s="268" t="s">
        <v>8201</v>
      </c>
      <c r="BE58" s="268" t="s">
        <v>8201</v>
      </c>
      <c r="BF58" s="268" t="s">
        <v>8201</v>
      </c>
      <c r="BG58" s="268" t="s">
        <v>8201</v>
      </c>
      <c r="BH58" s="268" t="s">
        <v>8201</v>
      </c>
      <c r="BI58" s="268" t="s">
        <v>8201</v>
      </c>
      <c r="BJ58" s="268" t="s">
        <v>8201</v>
      </c>
      <c r="BK58" s="268" t="s">
        <v>8201</v>
      </c>
      <c r="BL58" s="268" t="s">
        <v>8201</v>
      </c>
      <c r="BM58" s="268" t="s">
        <v>8201</v>
      </c>
      <c r="BN58" s="268" t="s">
        <v>8201</v>
      </c>
      <c r="BO58" s="268" t="s">
        <v>8201</v>
      </c>
      <c r="BP58" s="268" t="s">
        <v>8201</v>
      </c>
      <c r="BQ58" s="268" t="s">
        <v>8201</v>
      </c>
      <c r="BR58" s="268" t="s">
        <v>8201</v>
      </c>
      <c r="BS58" s="268" t="s">
        <v>8201</v>
      </c>
      <c r="BT58" s="268" t="s">
        <v>8201</v>
      </c>
      <c r="BU58" s="268" t="s">
        <v>8201</v>
      </c>
      <c r="BV58" s="268" t="s">
        <v>8201</v>
      </c>
      <c r="BW58" s="268" t="s">
        <v>8201</v>
      </c>
      <c r="BX58" s="268" t="s">
        <v>8201</v>
      </c>
      <c r="BY58" s="268" t="s">
        <v>8201</v>
      </c>
      <c r="BZ58" s="268" t="s">
        <v>8201</v>
      </c>
      <c r="CA58" s="268" t="s">
        <v>8201</v>
      </c>
      <c r="CB58" s="268" t="s">
        <v>8201</v>
      </c>
      <c r="CC58" s="268" t="s">
        <v>8201</v>
      </c>
      <c r="CD58" s="268" t="str">
        <f>_xlfn.IFNA(VLOOKUP(C58,'INFORM Severity - hidden'!$C$5:$G$300,5,FALSE),"-")</f>
        <v>-</v>
      </c>
    </row>
    <row r="59" spans="1:82" x14ac:dyDescent="0.35">
      <c r="C59" t="s">
        <v>8237</v>
      </c>
      <c r="D59" s="268" t="str">
        <f t="shared" si="0"/>
        <v>-</v>
      </c>
      <c r="E59" s="268" t="s">
        <v>8201</v>
      </c>
      <c r="F59" s="268" t="s">
        <v>8201</v>
      </c>
      <c r="G59" s="268" t="s">
        <v>8201</v>
      </c>
      <c r="H59" s="268" t="s">
        <v>8201</v>
      </c>
      <c r="I59" s="268" t="s">
        <v>8201</v>
      </c>
      <c r="J59" s="268" t="s">
        <v>8201</v>
      </c>
      <c r="K59" s="268" t="s">
        <v>8201</v>
      </c>
      <c r="L59" s="268" t="s">
        <v>8201</v>
      </c>
      <c r="M59" s="268" t="s">
        <v>8201</v>
      </c>
      <c r="N59" s="268" t="s">
        <v>8201</v>
      </c>
      <c r="O59" s="268" t="s">
        <v>8201</v>
      </c>
      <c r="P59" s="268" t="s">
        <v>8201</v>
      </c>
      <c r="Q59" s="268" t="s">
        <v>8201</v>
      </c>
      <c r="R59" s="268" t="s">
        <v>8201</v>
      </c>
      <c r="S59" s="268" t="s">
        <v>8201</v>
      </c>
      <c r="T59" s="268" t="s">
        <v>8201</v>
      </c>
      <c r="U59" s="268" t="s">
        <v>8201</v>
      </c>
      <c r="V59" s="268" t="s">
        <v>8201</v>
      </c>
      <c r="W59" s="268" t="s">
        <v>8201</v>
      </c>
      <c r="X59" s="268" t="s">
        <v>8201</v>
      </c>
      <c r="Y59" s="268" t="s">
        <v>8201</v>
      </c>
      <c r="Z59" s="268" t="s">
        <v>8201</v>
      </c>
      <c r="AA59" s="268">
        <v>2.2000000000000002</v>
      </c>
      <c r="AB59" s="268">
        <v>2.2000000000000002</v>
      </c>
      <c r="AC59" s="268">
        <v>2.2000000000000002</v>
      </c>
      <c r="AD59" s="268">
        <v>2.2000000000000002</v>
      </c>
      <c r="AE59" s="268" t="s">
        <v>8201</v>
      </c>
      <c r="AF59" s="268" t="s">
        <v>8201</v>
      </c>
      <c r="AG59" s="268" t="s">
        <v>8201</v>
      </c>
      <c r="AH59" s="268" t="s">
        <v>8201</v>
      </c>
      <c r="AI59" s="268" t="s">
        <v>8201</v>
      </c>
      <c r="AJ59" s="268" t="s">
        <v>8201</v>
      </c>
      <c r="AK59" s="268" t="s">
        <v>8201</v>
      </c>
      <c r="AL59" s="268" t="s">
        <v>8201</v>
      </c>
      <c r="AM59" s="268" t="s">
        <v>8201</v>
      </c>
      <c r="AN59" s="268" t="s">
        <v>8201</v>
      </c>
      <c r="AO59" s="268" t="s">
        <v>8201</v>
      </c>
      <c r="AP59" s="268" t="s">
        <v>8201</v>
      </c>
      <c r="AQ59" s="268" t="s">
        <v>8201</v>
      </c>
      <c r="AR59" s="268" t="s">
        <v>8201</v>
      </c>
      <c r="AS59" s="268" t="s">
        <v>8201</v>
      </c>
      <c r="AT59" s="268" t="s">
        <v>8201</v>
      </c>
      <c r="AU59" s="268" t="s">
        <v>8201</v>
      </c>
      <c r="AV59" s="268" t="s">
        <v>8201</v>
      </c>
      <c r="AW59" s="268" t="s">
        <v>8201</v>
      </c>
      <c r="AX59" s="268" t="s">
        <v>8201</v>
      </c>
      <c r="AY59" s="268" t="s">
        <v>8201</v>
      </c>
      <c r="AZ59" s="268" t="s">
        <v>8201</v>
      </c>
      <c r="BA59" s="268" t="s">
        <v>8201</v>
      </c>
      <c r="BB59" s="268" t="s">
        <v>8201</v>
      </c>
      <c r="BC59" s="268" t="s">
        <v>8201</v>
      </c>
      <c r="BD59" s="268" t="s">
        <v>8201</v>
      </c>
      <c r="BE59" s="268" t="s">
        <v>8201</v>
      </c>
      <c r="BF59" s="268" t="s">
        <v>8201</v>
      </c>
      <c r="BG59" s="268" t="s">
        <v>8201</v>
      </c>
      <c r="BH59" s="268" t="s">
        <v>8201</v>
      </c>
      <c r="BI59" s="268" t="s">
        <v>8201</v>
      </c>
      <c r="BJ59" s="268" t="s">
        <v>8201</v>
      </c>
      <c r="BK59" s="268" t="s">
        <v>8201</v>
      </c>
      <c r="BL59" s="268" t="s">
        <v>8201</v>
      </c>
      <c r="BM59" s="268" t="s">
        <v>8201</v>
      </c>
      <c r="BN59" s="268" t="s">
        <v>8201</v>
      </c>
      <c r="BO59" s="268" t="s">
        <v>8201</v>
      </c>
      <c r="BP59" s="268" t="s">
        <v>8201</v>
      </c>
      <c r="BQ59" s="268" t="s">
        <v>8201</v>
      </c>
      <c r="BR59" s="268" t="s">
        <v>8201</v>
      </c>
      <c r="BS59" s="268" t="s">
        <v>8201</v>
      </c>
      <c r="BT59" s="268" t="s">
        <v>8201</v>
      </c>
      <c r="BU59" s="268" t="s">
        <v>8201</v>
      </c>
      <c r="BV59" s="268" t="s">
        <v>8201</v>
      </c>
      <c r="BW59" s="268" t="s">
        <v>8201</v>
      </c>
      <c r="BX59" s="268" t="s">
        <v>8201</v>
      </c>
      <c r="BY59" s="268" t="s">
        <v>8201</v>
      </c>
      <c r="BZ59" s="268" t="s">
        <v>8201</v>
      </c>
      <c r="CA59" s="268" t="s">
        <v>8201</v>
      </c>
      <c r="CB59" s="268" t="s">
        <v>8201</v>
      </c>
      <c r="CC59" s="268" t="s">
        <v>8201</v>
      </c>
      <c r="CD59" s="268" t="str">
        <f>_xlfn.IFNA(VLOOKUP(C59,'INFORM Severity - hidden'!$C$5:$G$300,5,FALSE),"-")</f>
        <v>-</v>
      </c>
    </row>
    <row r="60" spans="1:82" x14ac:dyDescent="0.35">
      <c r="A60" t="s">
        <v>364</v>
      </c>
      <c r="B60" t="s">
        <v>919</v>
      </c>
      <c r="C60" t="s">
        <v>920</v>
      </c>
      <c r="D60" s="268" t="str">
        <f t="shared" si="0"/>
        <v>Stable</v>
      </c>
      <c r="E60" s="268" t="s">
        <v>8201</v>
      </c>
      <c r="F60" s="268">
        <v>3.9</v>
      </c>
      <c r="G60" s="268">
        <v>3.9</v>
      </c>
      <c r="H60" s="268">
        <v>4</v>
      </c>
      <c r="I60" s="268">
        <v>4</v>
      </c>
      <c r="J60" s="268">
        <v>4</v>
      </c>
      <c r="K60" s="268">
        <v>4</v>
      </c>
      <c r="L60" s="268">
        <v>4</v>
      </c>
      <c r="M60" s="268">
        <v>4</v>
      </c>
      <c r="N60" s="268">
        <v>4.0999999999999996</v>
      </c>
      <c r="O60" s="268">
        <v>4.0999999999999996</v>
      </c>
      <c r="P60" s="268">
        <v>4.0999999999999996</v>
      </c>
      <c r="Q60" s="268">
        <v>4.0999999999999996</v>
      </c>
      <c r="R60" s="268">
        <v>3.8</v>
      </c>
      <c r="S60" s="268">
        <v>3.8</v>
      </c>
      <c r="T60" s="268">
        <v>4.2</v>
      </c>
      <c r="U60" s="268">
        <v>4.2</v>
      </c>
      <c r="V60" s="268">
        <v>4.2</v>
      </c>
      <c r="W60" s="268">
        <v>4.2</v>
      </c>
      <c r="X60" s="268">
        <v>4.2</v>
      </c>
      <c r="Y60" s="268">
        <v>4.2</v>
      </c>
      <c r="Z60" s="268">
        <v>4.2</v>
      </c>
      <c r="AA60" s="268">
        <v>4.0999999999999996</v>
      </c>
      <c r="AB60" s="268">
        <v>3.9</v>
      </c>
      <c r="AC60" s="268">
        <v>3.9</v>
      </c>
      <c r="AD60" s="268">
        <v>3.9</v>
      </c>
      <c r="AE60" s="268">
        <v>3.9</v>
      </c>
      <c r="AF60" s="268">
        <v>3.9</v>
      </c>
      <c r="AG60" s="268">
        <v>3.7</v>
      </c>
      <c r="AH60" s="268">
        <v>3.7</v>
      </c>
      <c r="AI60" s="268">
        <v>3.7</v>
      </c>
      <c r="AJ60" s="268">
        <v>3.7</v>
      </c>
      <c r="AK60" s="268">
        <v>4</v>
      </c>
      <c r="AL60" s="268">
        <v>4.0999999999999996</v>
      </c>
      <c r="AM60" s="268">
        <v>4.0999999999999996</v>
      </c>
      <c r="AN60" s="268">
        <v>4.0999999999999996</v>
      </c>
      <c r="AO60" s="268">
        <v>4.0999999999999996</v>
      </c>
      <c r="AP60" s="268">
        <v>4.0999999999999996</v>
      </c>
      <c r="AQ60" s="268">
        <v>3.9</v>
      </c>
      <c r="AR60" s="268">
        <v>3.9</v>
      </c>
      <c r="AS60" s="268">
        <v>3.9</v>
      </c>
      <c r="AT60" s="268">
        <v>3.9</v>
      </c>
      <c r="AU60" s="268">
        <v>3.9</v>
      </c>
      <c r="AV60" s="268">
        <v>4</v>
      </c>
      <c r="AW60" s="268">
        <v>4</v>
      </c>
      <c r="AX60" s="268">
        <v>4</v>
      </c>
      <c r="AY60" s="268">
        <v>4</v>
      </c>
      <c r="AZ60" s="268">
        <v>4</v>
      </c>
      <c r="BA60" s="268">
        <v>4</v>
      </c>
      <c r="BB60" s="268">
        <v>4</v>
      </c>
      <c r="BC60" s="268">
        <v>4.0999999999999996</v>
      </c>
      <c r="BD60" s="268">
        <v>4.0999999999999996</v>
      </c>
      <c r="BE60" s="268">
        <v>4</v>
      </c>
      <c r="BF60" s="268">
        <v>4</v>
      </c>
      <c r="BG60" s="268">
        <v>4</v>
      </c>
      <c r="BH60" s="268">
        <v>4</v>
      </c>
      <c r="BI60" s="268">
        <v>3.9</v>
      </c>
      <c r="BJ60" s="268">
        <v>3.9</v>
      </c>
      <c r="BK60" s="268">
        <v>3.9</v>
      </c>
      <c r="BL60" s="268">
        <v>3.9</v>
      </c>
      <c r="BM60" s="268">
        <v>4</v>
      </c>
      <c r="BN60" s="268">
        <v>4</v>
      </c>
      <c r="BO60" s="268">
        <v>4</v>
      </c>
      <c r="BP60" s="268">
        <v>3.8</v>
      </c>
      <c r="BQ60" s="268">
        <v>3.8</v>
      </c>
      <c r="BR60" s="268">
        <v>3.8</v>
      </c>
      <c r="BS60" s="268">
        <v>4.0999999999999996</v>
      </c>
      <c r="BT60" s="268">
        <v>4.0999999999999996</v>
      </c>
      <c r="BU60" s="268">
        <v>4.0999999999999996</v>
      </c>
      <c r="BV60" s="268">
        <v>4.0999999999999996</v>
      </c>
      <c r="BW60" s="268">
        <v>4.0999999999999996</v>
      </c>
      <c r="BX60" s="268">
        <v>4.0999999999999996</v>
      </c>
      <c r="BY60" s="268">
        <v>4.0999999999999996</v>
      </c>
      <c r="BZ60" s="268">
        <v>3.9</v>
      </c>
      <c r="CA60" s="268">
        <v>3.9</v>
      </c>
      <c r="CB60" s="268">
        <v>3.9</v>
      </c>
      <c r="CC60" s="268">
        <v>4</v>
      </c>
      <c r="CD60" s="268">
        <f>_xlfn.IFNA(VLOOKUP(C60,'INFORM Severity - hidden'!$C$5:$G$300,5,FALSE),"-")</f>
        <v>4</v>
      </c>
    </row>
    <row r="61" spans="1:82" x14ac:dyDescent="0.35">
      <c r="A61" t="s">
        <v>364</v>
      </c>
      <c r="B61" t="s">
        <v>362</v>
      </c>
      <c r="C61" t="s">
        <v>363</v>
      </c>
      <c r="D61" s="268" t="str">
        <f t="shared" si="0"/>
        <v>Increasing</v>
      </c>
      <c r="E61" s="268" t="s">
        <v>8201</v>
      </c>
      <c r="F61" s="268">
        <v>2.8</v>
      </c>
      <c r="G61" s="268">
        <v>2.8</v>
      </c>
      <c r="H61" s="268">
        <v>3.3</v>
      </c>
      <c r="I61" s="268">
        <v>3.3</v>
      </c>
      <c r="J61" s="268">
        <v>3.3</v>
      </c>
      <c r="K61" s="268">
        <v>3.3</v>
      </c>
      <c r="L61" s="268">
        <v>3.3</v>
      </c>
      <c r="M61" s="268">
        <v>3.3</v>
      </c>
      <c r="N61" s="268">
        <v>3.3</v>
      </c>
      <c r="O61" s="268">
        <v>3.3</v>
      </c>
      <c r="P61" s="268">
        <v>3.3</v>
      </c>
      <c r="Q61" s="268">
        <v>3.3</v>
      </c>
      <c r="R61" s="268">
        <v>3.4</v>
      </c>
      <c r="S61" s="268">
        <v>3.4</v>
      </c>
      <c r="T61" s="268">
        <v>3.4</v>
      </c>
      <c r="U61" s="268">
        <v>3.4</v>
      </c>
      <c r="V61" s="268">
        <v>3.4</v>
      </c>
      <c r="W61" s="268">
        <v>3.4</v>
      </c>
      <c r="X61" s="268">
        <v>3.4</v>
      </c>
      <c r="Y61" s="268">
        <v>3.4</v>
      </c>
      <c r="Z61" s="268">
        <v>3.4</v>
      </c>
      <c r="AA61" s="268">
        <v>3.4</v>
      </c>
      <c r="AB61" s="268">
        <v>3.4</v>
      </c>
      <c r="AC61" s="268">
        <v>3.4</v>
      </c>
      <c r="AD61" s="268">
        <v>3.4</v>
      </c>
      <c r="AE61" s="268">
        <v>3.4</v>
      </c>
      <c r="AF61" s="268">
        <v>3.4</v>
      </c>
      <c r="AG61" s="268">
        <v>3.4</v>
      </c>
      <c r="AH61" s="268">
        <v>3.4</v>
      </c>
      <c r="AI61" s="268">
        <v>3.4</v>
      </c>
      <c r="AJ61" s="268">
        <v>3.4</v>
      </c>
      <c r="AK61" s="268">
        <v>3.5</v>
      </c>
      <c r="AL61" s="268">
        <v>3.5</v>
      </c>
      <c r="AM61" s="268">
        <v>3.5</v>
      </c>
      <c r="AN61" s="268">
        <v>3.5</v>
      </c>
      <c r="AO61" s="268">
        <v>3.5</v>
      </c>
      <c r="AP61" s="268">
        <v>3.5</v>
      </c>
      <c r="AQ61" s="268">
        <v>3.5</v>
      </c>
      <c r="AR61" s="268">
        <v>3.5</v>
      </c>
      <c r="AS61" s="268">
        <v>3.5</v>
      </c>
      <c r="AT61" s="268">
        <v>3.5</v>
      </c>
      <c r="AU61" s="268">
        <v>3.5</v>
      </c>
      <c r="AV61" s="268">
        <v>3.4</v>
      </c>
      <c r="AW61" s="268">
        <v>3.4</v>
      </c>
      <c r="AX61" s="268">
        <v>3.4</v>
      </c>
      <c r="AY61" s="268">
        <v>3.7</v>
      </c>
      <c r="AZ61" s="268">
        <v>3.7</v>
      </c>
      <c r="BA61" s="268">
        <v>3.5</v>
      </c>
      <c r="BB61" s="268">
        <v>3.5</v>
      </c>
      <c r="BC61" s="268">
        <v>3.5</v>
      </c>
      <c r="BD61" s="268">
        <v>3.7</v>
      </c>
      <c r="BE61" s="268">
        <v>3.7</v>
      </c>
      <c r="BF61" s="268">
        <v>3.7</v>
      </c>
      <c r="BG61" s="268">
        <v>3.6</v>
      </c>
      <c r="BH61" s="268">
        <v>3.6</v>
      </c>
      <c r="BI61" s="268">
        <v>3.5</v>
      </c>
      <c r="BJ61" s="268">
        <v>3.7</v>
      </c>
      <c r="BK61" s="268">
        <v>3.7</v>
      </c>
      <c r="BL61" s="268">
        <v>3.7</v>
      </c>
      <c r="BM61" s="268">
        <v>3.7</v>
      </c>
      <c r="BN61" s="268">
        <v>3.7</v>
      </c>
      <c r="BO61" s="268">
        <v>3.7</v>
      </c>
      <c r="BP61" s="268">
        <v>3.3</v>
      </c>
      <c r="BQ61" s="268">
        <v>3.3</v>
      </c>
      <c r="BR61" s="268">
        <v>3.3</v>
      </c>
      <c r="BS61" s="268">
        <v>3.2</v>
      </c>
      <c r="BT61" s="268">
        <v>3.2</v>
      </c>
      <c r="BU61" s="268">
        <v>3.2</v>
      </c>
      <c r="BV61" s="268">
        <v>3.2</v>
      </c>
      <c r="BW61" s="268">
        <v>3.2</v>
      </c>
      <c r="BX61" s="268">
        <v>3.2</v>
      </c>
      <c r="BY61" s="268">
        <v>3.2</v>
      </c>
      <c r="BZ61" s="268">
        <v>3.2</v>
      </c>
      <c r="CA61" s="268">
        <v>3.3</v>
      </c>
      <c r="CB61" s="268">
        <v>3.3</v>
      </c>
      <c r="CC61" s="268">
        <v>3.3</v>
      </c>
      <c r="CD61" s="268">
        <f>_xlfn.IFNA(VLOOKUP(C61,'INFORM Severity - hidden'!$C$5:$G$300,5,FALSE),"-")</f>
        <v>3.3</v>
      </c>
    </row>
    <row r="62" spans="1:82" x14ac:dyDescent="0.35">
      <c r="C62" t="s">
        <v>8238</v>
      </c>
      <c r="D62" s="268" t="str">
        <f t="shared" si="0"/>
        <v>-</v>
      </c>
      <c r="E62" s="268" t="s">
        <v>8201</v>
      </c>
      <c r="F62" s="268" t="s">
        <v>8201</v>
      </c>
      <c r="G62" s="268" t="s">
        <v>8201</v>
      </c>
      <c r="H62" s="268" t="s">
        <v>8201</v>
      </c>
      <c r="I62" s="268" t="s">
        <v>8201</v>
      </c>
      <c r="J62" s="268" t="s">
        <v>8201</v>
      </c>
      <c r="K62" s="268" t="s">
        <v>8201</v>
      </c>
      <c r="L62" s="268" t="s">
        <v>8201</v>
      </c>
      <c r="M62" s="268" t="s">
        <v>8201</v>
      </c>
      <c r="N62" s="268" t="s">
        <v>8201</v>
      </c>
      <c r="O62" s="268" t="s">
        <v>8201</v>
      </c>
      <c r="P62" s="268" t="s">
        <v>8201</v>
      </c>
      <c r="Q62" s="268" t="s">
        <v>8201</v>
      </c>
      <c r="R62" s="268" t="s">
        <v>8201</v>
      </c>
      <c r="S62" s="268" t="s">
        <v>8201</v>
      </c>
      <c r="T62" s="268" t="s">
        <v>8201</v>
      </c>
      <c r="U62" s="268" t="s">
        <v>8201</v>
      </c>
      <c r="V62" s="268" t="s">
        <v>8201</v>
      </c>
      <c r="W62" s="268" t="s">
        <v>8201</v>
      </c>
      <c r="X62" s="268" t="s">
        <v>8201</v>
      </c>
      <c r="Y62" s="268" t="s">
        <v>8201</v>
      </c>
      <c r="Z62" s="268" t="s">
        <v>8201</v>
      </c>
      <c r="AA62" s="268">
        <v>2.2000000000000002</v>
      </c>
      <c r="AB62" s="268">
        <v>2</v>
      </c>
      <c r="AC62" s="268">
        <v>2.1</v>
      </c>
      <c r="AD62" s="268">
        <v>2.1</v>
      </c>
      <c r="AE62" s="268">
        <v>2.1</v>
      </c>
      <c r="AF62" s="268">
        <v>2.1</v>
      </c>
      <c r="AG62" s="268" t="s">
        <v>8201</v>
      </c>
      <c r="AH62" s="268" t="s">
        <v>8201</v>
      </c>
      <c r="AI62" s="268" t="s">
        <v>8201</v>
      </c>
      <c r="AJ62" s="268" t="s">
        <v>8201</v>
      </c>
      <c r="AK62" s="268" t="s">
        <v>8201</v>
      </c>
      <c r="AL62" s="268" t="s">
        <v>8201</v>
      </c>
      <c r="AM62" s="268" t="s">
        <v>8201</v>
      </c>
      <c r="AN62" s="268" t="s">
        <v>8201</v>
      </c>
      <c r="AO62" s="268" t="s">
        <v>8201</v>
      </c>
      <c r="AP62" s="268" t="s">
        <v>8201</v>
      </c>
      <c r="AQ62" s="268" t="s">
        <v>8201</v>
      </c>
      <c r="AR62" s="268" t="s">
        <v>8201</v>
      </c>
      <c r="AS62" s="268" t="s">
        <v>8201</v>
      </c>
      <c r="AT62" s="268" t="s">
        <v>8201</v>
      </c>
      <c r="AU62" s="268" t="s">
        <v>8201</v>
      </c>
      <c r="AV62" s="268" t="s">
        <v>8201</v>
      </c>
      <c r="AW62" s="268" t="s">
        <v>8201</v>
      </c>
      <c r="AX62" s="268" t="s">
        <v>8201</v>
      </c>
      <c r="AY62" s="268" t="s">
        <v>8201</v>
      </c>
      <c r="AZ62" s="268" t="s">
        <v>8201</v>
      </c>
      <c r="BA62" s="268" t="s">
        <v>8201</v>
      </c>
      <c r="BB62" s="268" t="s">
        <v>8201</v>
      </c>
      <c r="BC62" s="268" t="s">
        <v>8201</v>
      </c>
      <c r="BD62" s="268" t="s">
        <v>8201</v>
      </c>
      <c r="BE62" s="268" t="s">
        <v>8201</v>
      </c>
      <c r="BF62" s="268" t="s">
        <v>8201</v>
      </c>
      <c r="BG62" s="268" t="s">
        <v>8201</v>
      </c>
      <c r="BH62" s="268" t="s">
        <v>8201</v>
      </c>
      <c r="BI62" s="268" t="s">
        <v>8201</v>
      </c>
      <c r="BJ62" s="268" t="s">
        <v>8201</v>
      </c>
      <c r="BK62" s="268" t="s">
        <v>8201</v>
      </c>
      <c r="BL62" s="268" t="s">
        <v>8201</v>
      </c>
      <c r="BM62" s="268" t="s">
        <v>8201</v>
      </c>
      <c r="BN62" s="268" t="s">
        <v>8201</v>
      </c>
      <c r="BO62" s="268" t="s">
        <v>8201</v>
      </c>
      <c r="BP62" s="268" t="s">
        <v>8201</v>
      </c>
      <c r="BQ62" s="268" t="s">
        <v>8201</v>
      </c>
      <c r="BR62" s="268" t="s">
        <v>8201</v>
      </c>
      <c r="BS62" s="268" t="s">
        <v>8201</v>
      </c>
      <c r="BT62" s="268" t="s">
        <v>8201</v>
      </c>
      <c r="BU62" s="268" t="s">
        <v>8201</v>
      </c>
      <c r="BV62" s="268" t="s">
        <v>8201</v>
      </c>
      <c r="BW62" s="268" t="s">
        <v>8201</v>
      </c>
      <c r="BX62" s="268" t="s">
        <v>8201</v>
      </c>
      <c r="BY62" s="268" t="s">
        <v>8201</v>
      </c>
      <c r="BZ62" s="268" t="s">
        <v>8201</v>
      </c>
      <c r="CA62" s="268" t="s">
        <v>8201</v>
      </c>
      <c r="CB62" s="268" t="s">
        <v>8201</v>
      </c>
      <c r="CC62" s="268" t="s">
        <v>8201</v>
      </c>
      <c r="CD62" s="268" t="str">
        <f>_xlfn.IFNA(VLOOKUP(C62,'INFORM Severity - hidden'!$C$5:$G$300,5,FALSE),"-")</f>
        <v>-</v>
      </c>
    </row>
    <row r="63" spans="1:82" x14ac:dyDescent="0.35">
      <c r="C63" t="s">
        <v>8239</v>
      </c>
      <c r="D63" s="268" t="str">
        <f t="shared" si="0"/>
        <v>-</v>
      </c>
      <c r="E63" s="268" t="s">
        <v>8201</v>
      </c>
      <c r="F63" s="268" t="s">
        <v>8201</v>
      </c>
      <c r="G63" s="268" t="s">
        <v>8201</v>
      </c>
      <c r="H63" s="268">
        <v>2</v>
      </c>
      <c r="I63" s="268">
        <v>2</v>
      </c>
      <c r="J63" s="268" t="s">
        <v>8201</v>
      </c>
      <c r="K63" s="268" t="s">
        <v>8201</v>
      </c>
      <c r="L63" s="268" t="s">
        <v>8201</v>
      </c>
      <c r="M63" s="268" t="s">
        <v>8201</v>
      </c>
      <c r="N63" s="268" t="s">
        <v>8201</v>
      </c>
      <c r="O63" s="268" t="s">
        <v>8201</v>
      </c>
      <c r="P63" s="268" t="s">
        <v>8201</v>
      </c>
      <c r="Q63" s="268" t="s">
        <v>8201</v>
      </c>
      <c r="R63" s="268" t="s">
        <v>8201</v>
      </c>
      <c r="S63" s="268" t="s">
        <v>8201</v>
      </c>
      <c r="T63" s="268" t="s">
        <v>8201</v>
      </c>
      <c r="U63" s="268" t="s">
        <v>8201</v>
      </c>
      <c r="V63" s="268" t="s">
        <v>8201</v>
      </c>
      <c r="W63" s="268" t="s">
        <v>8201</v>
      </c>
      <c r="X63" s="268" t="s">
        <v>8201</v>
      </c>
      <c r="Y63" s="268" t="s">
        <v>8201</v>
      </c>
      <c r="Z63" s="268" t="s">
        <v>8201</v>
      </c>
      <c r="AA63" s="268" t="s">
        <v>8201</v>
      </c>
      <c r="AB63" s="268" t="s">
        <v>8201</v>
      </c>
      <c r="AC63" s="268" t="s">
        <v>8201</v>
      </c>
      <c r="AD63" s="268" t="s">
        <v>8201</v>
      </c>
      <c r="AE63" s="268" t="s">
        <v>8201</v>
      </c>
      <c r="AF63" s="268" t="s">
        <v>8201</v>
      </c>
      <c r="AG63" s="268" t="s">
        <v>8201</v>
      </c>
      <c r="AH63" s="268" t="s">
        <v>8201</v>
      </c>
      <c r="AI63" s="268" t="s">
        <v>8201</v>
      </c>
      <c r="AJ63" s="268" t="s">
        <v>8201</v>
      </c>
      <c r="AK63" s="268" t="s">
        <v>8201</v>
      </c>
      <c r="AL63" s="268" t="s">
        <v>8201</v>
      </c>
      <c r="AM63" s="268" t="s">
        <v>8201</v>
      </c>
      <c r="AN63" s="268" t="s">
        <v>8201</v>
      </c>
      <c r="AO63" s="268" t="s">
        <v>8201</v>
      </c>
      <c r="AP63" s="268" t="s">
        <v>8201</v>
      </c>
      <c r="AQ63" s="268" t="s">
        <v>8201</v>
      </c>
      <c r="AR63" s="268" t="s">
        <v>8201</v>
      </c>
      <c r="AS63" s="268" t="s">
        <v>8201</v>
      </c>
      <c r="AT63" s="268" t="s">
        <v>8201</v>
      </c>
      <c r="AU63" s="268" t="s">
        <v>8201</v>
      </c>
      <c r="AV63" s="268" t="s">
        <v>8201</v>
      </c>
      <c r="AW63" s="268" t="s">
        <v>8201</v>
      </c>
      <c r="AX63" s="268" t="s">
        <v>8201</v>
      </c>
      <c r="AY63" s="268" t="s">
        <v>8201</v>
      </c>
      <c r="AZ63" s="268" t="s">
        <v>8201</v>
      </c>
      <c r="BA63" s="268" t="s">
        <v>8201</v>
      </c>
      <c r="BB63" s="268" t="s">
        <v>8201</v>
      </c>
      <c r="BC63" s="268" t="s">
        <v>8201</v>
      </c>
      <c r="BD63" s="268" t="s">
        <v>8201</v>
      </c>
      <c r="BE63" s="268" t="s">
        <v>8201</v>
      </c>
      <c r="BF63" s="268" t="s">
        <v>8201</v>
      </c>
      <c r="BG63" s="268" t="s">
        <v>8201</v>
      </c>
      <c r="BH63" s="268" t="s">
        <v>8201</v>
      </c>
      <c r="BI63" s="268" t="s">
        <v>8201</v>
      </c>
      <c r="BJ63" s="268" t="s">
        <v>8201</v>
      </c>
      <c r="BK63" s="268" t="s">
        <v>8201</v>
      </c>
      <c r="BL63" s="268" t="s">
        <v>8201</v>
      </c>
      <c r="BM63" s="268" t="s">
        <v>8201</v>
      </c>
      <c r="BN63" s="268" t="s">
        <v>8201</v>
      </c>
      <c r="BO63" s="268" t="s">
        <v>8201</v>
      </c>
      <c r="BP63" s="268" t="s">
        <v>8201</v>
      </c>
      <c r="BQ63" s="268" t="s">
        <v>8201</v>
      </c>
      <c r="BR63" s="268" t="s">
        <v>8201</v>
      </c>
      <c r="BS63" s="268" t="s">
        <v>8201</v>
      </c>
      <c r="BT63" s="268" t="s">
        <v>8201</v>
      </c>
      <c r="BU63" s="268" t="s">
        <v>8201</v>
      </c>
      <c r="BV63" s="268" t="s">
        <v>8201</v>
      </c>
      <c r="BW63" s="268" t="s">
        <v>8201</v>
      </c>
      <c r="BX63" s="268" t="s">
        <v>8201</v>
      </c>
      <c r="BY63" s="268" t="s">
        <v>8201</v>
      </c>
      <c r="BZ63" s="268" t="s">
        <v>8201</v>
      </c>
      <c r="CA63" s="268" t="s">
        <v>8201</v>
      </c>
      <c r="CB63" s="268" t="s">
        <v>8201</v>
      </c>
      <c r="CC63" s="268" t="s">
        <v>8201</v>
      </c>
      <c r="CD63" s="268" t="str">
        <f>_xlfn.IFNA(VLOOKUP(C63,'INFORM Severity - hidden'!$C$5:$G$300,5,FALSE),"-")</f>
        <v>-</v>
      </c>
    </row>
    <row r="64" spans="1:82" x14ac:dyDescent="0.35">
      <c r="A64" t="s">
        <v>376</v>
      </c>
      <c r="B64" t="s">
        <v>374</v>
      </c>
      <c r="C64" t="s">
        <v>375</v>
      </c>
      <c r="D64" s="268" t="str">
        <f t="shared" si="0"/>
        <v>Increasing</v>
      </c>
      <c r="E64" s="268" t="s">
        <v>8201</v>
      </c>
      <c r="F64" s="268" t="s">
        <v>8201</v>
      </c>
      <c r="G64" s="268" t="s">
        <v>8201</v>
      </c>
      <c r="H64" s="268">
        <v>0.8</v>
      </c>
      <c r="I64" s="268">
        <v>0.8</v>
      </c>
      <c r="J64" s="268">
        <v>0.8</v>
      </c>
      <c r="K64" s="268">
        <v>0.8</v>
      </c>
      <c r="L64" s="268">
        <v>0.8</v>
      </c>
      <c r="M64" s="268">
        <v>0.8</v>
      </c>
      <c r="N64" s="268">
        <v>0.8</v>
      </c>
      <c r="O64" s="268">
        <v>0.8</v>
      </c>
      <c r="P64" s="268">
        <v>0.8</v>
      </c>
      <c r="Q64" s="268">
        <v>1.3</v>
      </c>
      <c r="R64" s="268">
        <v>1.2</v>
      </c>
      <c r="S64" s="268">
        <v>1</v>
      </c>
      <c r="T64" s="268">
        <v>1</v>
      </c>
      <c r="U64" s="268">
        <v>1</v>
      </c>
      <c r="V64" s="268">
        <v>1.1000000000000001</v>
      </c>
      <c r="W64" s="268">
        <v>1.1000000000000001</v>
      </c>
      <c r="X64" s="268">
        <v>1.1000000000000001</v>
      </c>
      <c r="Y64" s="268">
        <v>1.1000000000000001</v>
      </c>
      <c r="Z64" s="268">
        <v>1.1000000000000001</v>
      </c>
      <c r="AA64" s="268">
        <v>1.1000000000000001</v>
      </c>
      <c r="AB64" s="268">
        <v>1.1000000000000001</v>
      </c>
      <c r="AC64" s="268">
        <v>1.2</v>
      </c>
      <c r="AD64" s="268">
        <v>1.2</v>
      </c>
      <c r="AE64" s="268">
        <v>1.2</v>
      </c>
      <c r="AF64" s="268">
        <v>1.2</v>
      </c>
      <c r="AG64" s="268">
        <v>1.2</v>
      </c>
      <c r="AH64" s="268">
        <v>1.2</v>
      </c>
      <c r="AI64" s="268">
        <v>1.2</v>
      </c>
      <c r="AJ64" s="268">
        <v>1.2</v>
      </c>
      <c r="AK64" s="268">
        <v>1.2</v>
      </c>
      <c r="AL64" s="268">
        <v>1.1000000000000001</v>
      </c>
      <c r="AM64" s="268">
        <v>1.1000000000000001</v>
      </c>
      <c r="AN64" s="268">
        <v>1.1000000000000001</v>
      </c>
      <c r="AO64" s="268">
        <v>1.1000000000000001</v>
      </c>
      <c r="AP64" s="268">
        <v>1.1000000000000001</v>
      </c>
      <c r="AQ64" s="268">
        <v>1.1000000000000001</v>
      </c>
      <c r="AR64" s="268">
        <v>1.1000000000000001</v>
      </c>
      <c r="AS64" s="268">
        <v>1.1000000000000001</v>
      </c>
      <c r="AT64" s="268">
        <v>1.3</v>
      </c>
      <c r="AU64" s="268">
        <v>2.1</v>
      </c>
      <c r="AV64" s="268">
        <v>2.1</v>
      </c>
      <c r="AW64" s="268">
        <v>2.1</v>
      </c>
      <c r="AX64" s="268">
        <v>2.1</v>
      </c>
      <c r="AY64" s="268">
        <v>2.1</v>
      </c>
      <c r="AZ64" s="268">
        <v>2.1</v>
      </c>
      <c r="BA64" s="268">
        <v>2.1</v>
      </c>
      <c r="BB64" s="268">
        <v>2.1</v>
      </c>
      <c r="BC64" s="268">
        <v>2.1</v>
      </c>
      <c r="BD64" s="268">
        <v>2.1</v>
      </c>
      <c r="BE64" s="268">
        <v>2.1</v>
      </c>
      <c r="BF64" s="268">
        <v>2.1</v>
      </c>
      <c r="BG64" s="268">
        <v>2.1</v>
      </c>
      <c r="BH64" s="268">
        <v>2.1</v>
      </c>
      <c r="BI64" s="268">
        <v>2.1</v>
      </c>
      <c r="BJ64" s="268">
        <v>2.1</v>
      </c>
      <c r="BK64" s="268">
        <v>2.1</v>
      </c>
      <c r="BL64" s="268">
        <v>2.1</v>
      </c>
      <c r="BM64" s="268">
        <v>2.2000000000000002</v>
      </c>
      <c r="BN64" s="268">
        <v>2.2000000000000002</v>
      </c>
      <c r="BO64" s="268">
        <v>2.2000000000000002</v>
      </c>
      <c r="BP64" s="268">
        <v>2.2000000000000002</v>
      </c>
      <c r="BQ64" s="268">
        <v>2.2000000000000002</v>
      </c>
      <c r="BR64" s="268">
        <v>2.2000000000000002</v>
      </c>
      <c r="BS64" s="268">
        <v>2.2000000000000002</v>
      </c>
      <c r="BT64" s="268">
        <v>2.2000000000000002</v>
      </c>
      <c r="BU64" s="268">
        <v>2.2000000000000002</v>
      </c>
      <c r="BV64" s="268">
        <v>2.2000000000000002</v>
      </c>
      <c r="BW64" s="268">
        <v>2.2000000000000002</v>
      </c>
      <c r="BX64" s="268">
        <v>2.2000000000000002</v>
      </c>
      <c r="BY64" s="268">
        <v>2.1</v>
      </c>
      <c r="BZ64" s="268">
        <v>2.1</v>
      </c>
      <c r="CA64" s="268">
        <v>2.1</v>
      </c>
      <c r="CB64" s="268">
        <v>2.2000000000000002</v>
      </c>
      <c r="CC64" s="268">
        <v>2.2000000000000002</v>
      </c>
      <c r="CD64" s="268">
        <f>_xlfn.IFNA(VLOOKUP(C64,'INFORM Severity - hidden'!$C$5:$G$300,5,FALSE),"-")</f>
        <v>2.2000000000000002</v>
      </c>
    </row>
    <row r="65" spans="1:82" x14ac:dyDescent="0.35">
      <c r="C65" t="s">
        <v>8240</v>
      </c>
      <c r="D65" s="268" t="str">
        <f t="shared" si="0"/>
        <v>-</v>
      </c>
      <c r="E65" s="268" t="s">
        <v>8201</v>
      </c>
      <c r="F65" s="268" t="s">
        <v>8201</v>
      </c>
      <c r="G65" s="268" t="s">
        <v>8201</v>
      </c>
      <c r="H65" s="268" t="s">
        <v>8201</v>
      </c>
      <c r="I65" s="268" t="s">
        <v>8201</v>
      </c>
      <c r="J65" s="268" t="s">
        <v>8201</v>
      </c>
      <c r="K65" s="268" t="s">
        <v>8201</v>
      </c>
      <c r="L65" s="268" t="s">
        <v>8201</v>
      </c>
      <c r="M65" s="268" t="s">
        <v>8201</v>
      </c>
      <c r="N65" s="268" t="s">
        <v>8201</v>
      </c>
      <c r="O65" s="268" t="s">
        <v>8201</v>
      </c>
      <c r="P65" s="268" t="s">
        <v>8201</v>
      </c>
      <c r="Q65" s="268" t="s">
        <v>8201</v>
      </c>
      <c r="R65" s="268" t="s">
        <v>8201</v>
      </c>
      <c r="S65" s="268" t="s">
        <v>8201</v>
      </c>
      <c r="T65" s="268" t="s">
        <v>8201</v>
      </c>
      <c r="U65" s="268" t="s">
        <v>8201</v>
      </c>
      <c r="V65" s="268" t="s">
        <v>8201</v>
      </c>
      <c r="W65" s="268" t="s">
        <v>8201</v>
      </c>
      <c r="X65" s="268" t="s">
        <v>8201</v>
      </c>
      <c r="Y65" s="268" t="s">
        <v>8201</v>
      </c>
      <c r="Z65" s="268" t="s">
        <v>8201</v>
      </c>
      <c r="AA65" s="268" t="s">
        <v>8201</v>
      </c>
      <c r="AB65" s="268" t="s">
        <v>8201</v>
      </c>
      <c r="AC65" s="268" t="s">
        <v>8201</v>
      </c>
      <c r="AD65" s="268" t="s">
        <v>8201</v>
      </c>
      <c r="AE65" s="268" t="s">
        <v>8201</v>
      </c>
      <c r="AF65" s="268" t="s">
        <v>8201</v>
      </c>
      <c r="AG65" s="268" t="s">
        <v>8201</v>
      </c>
      <c r="AH65" s="268" t="s">
        <v>8201</v>
      </c>
      <c r="AI65" s="268" t="s">
        <v>8201</v>
      </c>
      <c r="AJ65" s="268" t="s">
        <v>8201</v>
      </c>
      <c r="AK65" s="268" t="s">
        <v>8201</v>
      </c>
      <c r="AL65" s="268" t="s">
        <v>8201</v>
      </c>
      <c r="AM65" s="268" t="s">
        <v>8201</v>
      </c>
      <c r="AN65" s="268" t="s">
        <v>8201</v>
      </c>
      <c r="AO65" s="268" t="s">
        <v>8201</v>
      </c>
      <c r="AP65" s="268" t="s">
        <v>8201</v>
      </c>
      <c r="AQ65" s="268" t="s">
        <v>8201</v>
      </c>
      <c r="AR65" s="268" t="s">
        <v>8201</v>
      </c>
      <c r="AS65" s="268" t="s">
        <v>8201</v>
      </c>
      <c r="AT65" s="268" t="s">
        <v>8201</v>
      </c>
      <c r="AU65" s="268" t="s">
        <v>8201</v>
      </c>
      <c r="AV65" s="268" t="s">
        <v>8201</v>
      </c>
      <c r="AW65" s="268" t="s">
        <v>8201</v>
      </c>
      <c r="AX65" s="268" t="s">
        <v>8201</v>
      </c>
      <c r="AY65" s="268" t="s">
        <v>8201</v>
      </c>
      <c r="AZ65" s="268" t="s">
        <v>8201</v>
      </c>
      <c r="BA65" s="268" t="s">
        <v>8201</v>
      </c>
      <c r="BB65" s="268" t="s">
        <v>8201</v>
      </c>
      <c r="BC65" s="268" t="s">
        <v>8201</v>
      </c>
      <c r="BD65" s="268" t="s">
        <v>8201</v>
      </c>
      <c r="BE65" s="268" t="s">
        <v>8201</v>
      </c>
      <c r="BF65" s="268" t="s">
        <v>8201</v>
      </c>
      <c r="BG65" s="268" t="s">
        <v>8201</v>
      </c>
      <c r="BH65" s="268" t="s">
        <v>8201</v>
      </c>
      <c r="BI65" s="268" t="s">
        <v>8201</v>
      </c>
      <c r="BJ65" s="268" t="s">
        <v>8201</v>
      </c>
      <c r="BK65" s="268">
        <v>1.8</v>
      </c>
      <c r="BL65" s="268">
        <v>1.8</v>
      </c>
      <c r="BM65" s="268">
        <v>1.8</v>
      </c>
      <c r="BN65" s="268">
        <v>1.8</v>
      </c>
      <c r="BO65" s="268">
        <v>1.8</v>
      </c>
      <c r="BP65" s="268">
        <v>1.8</v>
      </c>
      <c r="BQ65" s="268">
        <v>1.8</v>
      </c>
      <c r="BR65" s="268">
        <v>1.8</v>
      </c>
      <c r="BS65" s="268">
        <v>1.8</v>
      </c>
      <c r="BT65" s="268">
        <v>1.8</v>
      </c>
      <c r="BU65" s="268">
        <v>1.8</v>
      </c>
      <c r="BV65" s="268">
        <v>1.8</v>
      </c>
      <c r="BW65" s="268">
        <v>1.9</v>
      </c>
      <c r="BX65" s="268">
        <v>1.9</v>
      </c>
      <c r="BY65" s="268">
        <v>1.9</v>
      </c>
      <c r="BZ65" s="268">
        <v>1.9</v>
      </c>
      <c r="CA65" s="268">
        <v>1.9</v>
      </c>
      <c r="CB65" s="268">
        <v>1.9</v>
      </c>
      <c r="CC65" s="268">
        <v>1.9</v>
      </c>
      <c r="CD65" s="268" t="str">
        <f>_xlfn.IFNA(VLOOKUP(C65,'INFORM Severity - hidden'!$C$5:$G$300,5,FALSE),"-")</f>
        <v>-</v>
      </c>
    </row>
    <row r="66" spans="1:82" x14ac:dyDescent="0.35">
      <c r="A66" t="s">
        <v>333</v>
      </c>
      <c r="B66" t="s">
        <v>352</v>
      </c>
      <c r="C66" t="s">
        <v>353</v>
      </c>
      <c r="D66" s="268" t="str">
        <f t="shared" si="0"/>
        <v>Stable</v>
      </c>
      <c r="E66" s="268" t="s">
        <v>8201</v>
      </c>
      <c r="F66" s="268">
        <v>2.6</v>
      </c>
      <c r="G66" s="268">
        <v>2.9</v>
      </c>
      <c r="H66" s="268">
        <v>2.9</v>
      </c>
      <c r="I66" s="268" t="s">
        <v>8201</v>
      </c>
      <c r="J66" s="268" t="s">
        <v>8201</v>
      </c>
      <c r="K66" s="268" t="s">
        <v>8201</v>
      </c>
      <c r="L66" s="268" t="s">
        <v>8201</v>
      </c>
      <c r="M66" s="268" t="s">
        <v>8201</v>
      </c>
      <c r="N66" s="268" t="s">
        <v>8201</v>
      </c>
      <c r="O66" s="268" t="s">
        <v>8201</v>
      </c>
      <c r="P66" s="268">
        <v>2.9</v>
      </c>
      <c r="Q66" s="268">
        <v>2.9</v>
      </c>
      <c r="R66" s="268">
        <v>2.9</v>
      </c>
      <c r="S66" s="268">
        <v>2.9</v>
      </c>
      <c r="T66" s="268">
        <v>2.9</v>
      </c>
      <c r="U66" s="268">
        <v>2.9</v>
      </c>
      <c r="V66" s="268">
        <v>2.9</v>
      </c>
      <c r="W66" s="268">
        <v>2.9</v>
      </c>
      <c r="X66" s="268">
        <v>2.9</v>
      </c>
      <c r="Y66" s="268">
        <v>2.9</v>
      </c>
      <c r="Z66" s="268">
        <v>2.9</v>
      </c>
      <c r="AA66" s="268">
        <v>3</v>
      </c>
      <c r="AB66" s="268">
        <v>3</v>
      </c>
      <c r="AC66" s="268">
        <v>3</v>
      </c>
      <c r="AD66" s="268">
        <v>2.7</v>
      </c>
      <c r="AE66" s="268">
        <v>2.7</v>
      </c>
      <c r="AF66" s="268">
        <v>2.7</v>
      </c>
      <c r="AG66" s="268">
        <v>2.7</v>
      </c>
      <c r="AH66" s="268">
        <v>2.7</v>
      </c>
      <c r="AI66" s="268">
        <v>2.6</v>
      </c>
      <c r="AJ66" s="268">
        <v>2.6</v>
      </c>
      <c r="AK66" s="268">
        <v>2.8</v>
      </c>
      <c r="AL66" s="268">
        <v>2.8</v>
      </c>
      <c r="AM66" s="268">
        <v>2.8</v>
      </c>
      <c r="AN66" s="268">
        <v>2.8</v>
      </c>
      <c r="AO66" s="268">
        <v>2.7</v>
      </c>
      <c r="AP66" s="268">
        <v>2.7</v>
      </c>
      <c r="AQ66" s="268">
        <v>2.7</v>
      </c>
      <c r="AR66" s="268">
        <v>2.7</v>
      </c>
      <c r="AS66" s="268">
        <v>2.5</v>
      </c>
      <c r="AT66" s="268">
        <v>2.5</v>
      </c>
      <c r="AU66" s="268">
        <v>2.5</v>
      </c>
      <c r="AV66" s="268">
        <v>2.5</v>
      </c>
      <c r="AW66" s="268">
        <v>2.5</v>
      </c>
      <c r="AX66" s="268">
        <v>2.6</v>
      </c>
      <c r="AY66" s="268">
        <v>2.6</v>
      </c>
      <c r="AZ66" s="268">
        <v>2.7</v>
      </c>
      <c r="BA66" s="268">
        <v>2.7</v>
      </c>
      <c r="BB66" s="268">
        <v>2.7</v>
      </c>
      <c r="BC66" s="268">
        <v>2.7</v>
      </c>
      <c r="BD66" s="268">
        <v>2.7</v>
      </c>
      <c r="BE66" s="268">
        <v>2.6</v>
      </c>
      <c r="BF66" s="268">
        <v>2.9</v>
      </c>
      <c r="BG66" s="268">
        <v>2.9</v>
      </c>
      <c r="BH66" s="268">
        <v>2.8</v>
      </c>
      <c r="BI66" s="268">
        <v>2.8</v>
      </c>
      <c r="BJ66" s="268">
        <v>2.8</v>
      </c>
      <c r="BK66" s="268">
        <v>2.9</v>
      </c>
      <c r="BL66" s="268">
        <v>2.9</v>
      </c>
      <c r="BM66" s="268">
        <v>2.9</v>
      </c>
      <c r="BN66" s="268">
        <v>2.9</v>
      </c>
      <c r="BO66" s="268">
        <v>2.9</v>
      </c>
      <c r="BP66" s="268">
        <v>3</v>
      </c>
      <c r="BQ66" s="268">
        <v>3</v>
      </c>
      <c r="BR66" s="268">
        <v>3</v>
      </c>
      <c r="BS66" s="268">
        <v>2.8</v>
      </c>
      <c r="BT66" s="268">
        <v>2.7</v>
      </c>
      <c r="BU66" s="268">
        <v>2.7</v>
      </c>
      <c r="BV66" s="268">
        <v>2.8</v>
      </c>
      <c r="BW66" s="268">
        <v>2.8</v>
      </c>
      <c r="BX66" s="268">
        <v>2.8</v>
      </c>
      <c r="BY66" s="268">
        <v>2.8</v>
      </c>
      <c r="BZ66" s="268">
        <v>2.8</v>
      </c>
      <c r="CA66" s="268">
        <v>2.8</v>
      </c>
      <c r="CB66" s="268">
        <v>2.8</v>
      </c>
      <c r="CC66" s="268">
        <v>2.8</v>
      </c>
      <c r="CD66" s="268">
        <f>_xlfn.IFNA(VLOOKUP(C66,'INFORM Severity - hidden'!$C$5:$G$300,5,FALSE),"-")</f>
        <v>2.7</v>
      </c>
    </row>
    <row r="67" spans="1:82" x14ac:dyDescent="0.35">
      <c r="A67" t="s">
        <v>333</v>
      </c>
      <c r="B67" t="s">
        <v>343</v>
      </c>
      <c r="C67" t="s">
        <v>344</v>
      </c>
      <c r="D67" s="268" t="str">
        <f t="shared" ref="D67:D130" si="1">IF(CD67="-","-",IFERROR(IF(ROUND(AVERAGE(CB67:CD67),1)=ROUND(AVERAGE(BY67:CA67),1),"Stable",IF(ROUND(AVERAGE(CB67:CD67),1)&lt;ROUND(AVERAGE(BY67:CA67),1),"Decreasing",IF(ROUND(AVERAGE(CB67:CD67),1)&gt;ROUND(AVERAGE(BY67:CA67),1),"Increasing"))),"-"))</f>
        <v>Stable</v>
      </c>
      <c r="E67" s="268" t="s">
        <v>8201</v>
      </c>
      <c r="F67" s="268">
        <v>1.4</v>
      </c>
      <c r="G67" s="268">
        <v>1.4</v>
      </c>
      <c r="H67" s="268">
        <v>1.7</v>
      </c>
      <c r="I67" s="268">
        <v>1.7</v>
      </c>
      <c r="J67" s="268">
        <v>1.7</v>
      </c>
      <c r="K67" s="268">
        <v>1.7</v>
      </c>
      <c r="L67" s="268">
        <v>1.4</v>
      </c>
      <c r="M67" s="268">
        <v>1.4</v>
      </c>
      <c r="N67" s="268">
        <v>1.4</v>
      </c>
      <c r="O67" s="268">
        <v>1.4</v>
      </c>
      <c r="P67" s="268">
        <v>1.4</v>
      </c>
      <c r="Q67" s="268">
        <v>1.4</v>
      </c>
      <c r="R67" s="268">
        <v>1.4</v>
      </c>
      <c r="S67" s="268">
        <v>1.4</v>
      </c>
      <c r="T67" s="268">
        <v>1.4</v>
      </c>
      <c r="U67" s="268">
        <v>1.4</v>
      </c>
      <c r="V67" s="268">
        <v>1.4</v>
      </c>
      <c r="W67" s="268">
        <v>1.4</v>
      </c>
      <c r="X67" s="268">
        <v>1.4</v>
      </c>
      <c r="Y67" s="268">
        <v>1.5</v>
      </c>
      <c r="Z67" s="268">
        <v>1.5</v>
      </c>
      <c r="AA67" s="268">
        <v>1.8</v>
      </c>
      <c r="AB67" s="268">
        <v>1.8</v>
      </c>
      <c r="AC67" s="268">
        <v>1.8</v>
      </c>
      <c r="AD67" s="268">
        <v>1.8</v>
      </c>
      <c r="AE67" s="268">
        <v>1.8</v>
      </c>
      <c r="AF67" s="268">
        <v>1.8</v>
      </c>
      <c r="AG67" s="268">
        <v>1.8</v>
      </c>
      <c r="AH67" s="268">
        <v>1.8</v>
      </c>
      <c r="AI67" s="268">
        <v>1.7</v>
      </c>
      <c r="AJ67" s="268">
        <v>1.7</v>
      </c>
      <c r="AK67" s="268">
        <v>1.7</v>
      </c>
      <c r="AL67" s="268">
        <v>1.7</v>
      </c>
      <c r="AM67" s="268">
        <v>1.7</v>
      </c>
      <c r="AN67" s="268">
        <v>1.7</v>
      </c>
      <c r="AO67" s="268">
        <v>1.7</v>
      </c>
      <c r="AP67" s="268">
        <v>1.7</v>
      </c>
      <c r="AQ67" s="268">
        <v>1.7</v>
      </c>
      <c r="AR67" s="268">
        <v>1.7</v>
      </c>
      <c r="AS67" s="268">
        <v>1.5</v>
      </c>
      <c r="AT67" s="268">
        <v>1.5</v>
      </c>
      <c r="AU67" s="268">
        <v>1.8</v>
      </c>
      <c r="AV67" s="268">
        <v>1.8</v>
      </c>
      <c r="AW67" s="268">
        <v>1.8</v>
      </c>
      <c r="AX67" s="268">
        <v>1.9</v>
      </c>
      <c r="AY67" s="268">
        <v>1.9</v>
      </c>
      <c r="AZ67" s="268">
        <v>2</v>
      </c>
      <c r="BA67" s="268">
        <v>2</v>
      </c>
      <c r="BB67" s="268">
        <v>2</v>
      </c>
      <c r="BC67" s="268">
        <v>2</v>
      </c>
      <c r="BD67" s="268">
        <v>2</v>
      </c>
      <c r="BE67" s="268">
        <v>1.9</v>
      </c>
      <c r="BF67" s="268">
        <v>1.9</v>
      </c>
      <c r="BG67" s="268">
        <v>1.4</v>
      </c>
      <c r="BH67" s="268">
        <v>1.3</v>
      </c>
      <c r="BI67" s="268">
        <v>1.1000000000000001</v>
      </c>
      <c r="BJ67" s="268">
        <v>1.1000000000000001</v>
      </c>
      <c r="BK67" s="268">
        <v>1.2</v>
      </c>
      <c r="BL67" s="268">
        <v>1.2</v>
      </c>
      <c r="BM67" s="268">
        <v>1.2</v>
      </c>
      <c r="BN67" s="268">
        <v>1.2</v>
      </c>
      <c r="BO67" s="268">
        <v>1.2</v>
      </c>
      <c r="BP67" s="268">
        <v>1.4</v>
      </c>
      <c r="BQ67" s="268">
        <v>1.4</v>
      </c>
      <c r="BR67" s="268">
        <v>1.4</v>
      </c>
      <c r="BS67" s="268">
        <v>1.4</v>
      </c>
      <c r="BT67" s="268">
        <v>1.4</v>
      </c>
      <c r="BU67" s="268">
        <v>1.4</v>
      </c>
      <c r="BV67" s="268">
        <v>1.5</v>
      </c>
      <c r="BW67" s="268">
        <v>1.5</v>
      </c>
      <c r="BX67" s="268">
        <v>1.5</v>
      </c>
      <c r="BY67" s="268">
        <v>1.5</v>
      </c>
      <c r="BZ67" s="268">
        <v>1.5</v>
      </c>
      <c r="CA67" s="268">
        <v>1.5</v>
      </c>
      <c r="CB67" s="268">
        <v>1.5</v>
      </c>
      <c r="CC67" s="268">
        <v>1.5</v>
      </c>
      <c r="CD67" s="268">
        <f>_xlfn.IFNA(VLOOKUP(C67,'INFORM Severity - hidden'!$C$5:$G$300,5,FALSE),"-")</f>
        <v>1.5</v>
      </c>
    </row>
    <row r="68" spans="1:82" x14ac:dyDescent="0.35">
      <c r="A68" t="s">
        <v>333</v>
      </c>
      <c r="B68" t="s">
        <v>331</v>
      </c>
      <c r="C68" t="s">
        <v>332</v>
      </c>
      <c r="D68" s="268" t="str">
        <f t="shared" si="1"/>
        <v>Stable</v>
      </c>
      <c r="E68" s="268" t="s">
        <v>8201</v>
      </c>
      <c r="F68" s="268">
        <v>2.6</v>
      </c>
      <c r="G68" s="268">
        <v>2.8</v>
      </c>
      <c r="H68" s="268">
        <v>2.8</v>
      </c>
      <c r="I68" s="268">
        <v>2.9</v>
      </c>
      <c r="J68" s="268">
        <v>2.8</v>
      </c>
      <c r="K68" s="268">
        <v>2.8</v>
      </c>
      <c r="L68" s="268">
        <v>2.7</v>
      </c>
      <c r="M68" s="268">
        <v>2.7</v>
      </c>
      <c r="N68" s="268">
        <v>2.7</v>
      </c>
      <c r="O68" s="268">
        <v>2.8</v>
      </c>
      <c r="P68" s="268">
        <v>2.8</v>
      </c>
      <c r="Q68" s="268">
        <v>2.8</v>
      </c>
      <c r="R68" s="268">
        <v>2.8</v>
      </c>
      <c r="S68" s="268">
        <v>2.8</v>
      </c>
      <c r="T68" s="268">
        <v>2.8</v>
      </c>
      <c r="U68" s="268">
        <v>2.8</v>
      </c>
      <c r="V68" s="268">
        <v>2.8</v>
      </c>
      <c r="W68" s="268">
        <v>2.8</v>
      </c>
      <c r="X68" s="268">
        <v>2.8</v>
      </c>
      <c r="Y68" s="268">
        <v>2.9</v>
      </c>
      <c r="Z68" s="268">
        <v>2.9</v>
      </c>
      <c r="AA68" s="268">
        <v>3.1</v>
      </c>
      <c r="AB68" s="268">
        <v>3.1</v>
      </c>
      <c r="AC68" s="268">
        <v>3.1</v>
      </c>
      <c r="AD68" s="268">
        <v>2.8</v>
      </c>
      <c r="AE68" s="268">
        <v>2.8</v>
      </c>
      <c r="AF68" s="268">
        <v>2.8</v>
      </c>
      <c r="AG68" s="268">
        <v>2.8</v>
      </c>
      <c r="AH68" s="268">
        <v>2.8</v>
      </c>
      <c r="AI68" s="268">
        <v>2.4</v>
      </c>
      <c r="AJ68" s="268">
        <v>2.4</v>
      </c>
      <c r="AK68" s="268">
        <v>2.6</v>
      </c>
      <c r="AL68" s="268">
        <v>2.6</v>
      </c>
      <c r="AM68" s="268">
        <v>2.6</v>
      </c>
      <c r="AN68" s="268">
        <v>2.6</v>
      </c>
      <c r="AO68" s="268">
        <v>2.6</v>
      </c>
      <c r="AP68" s="268">
        <v>2.6</v>
      </c>
      <c r="AQ68" s="268">
        <v>2.6</v>
      </c>
      <c r="AR68" s="268">
        <v>2.6</v>
      </c>
      <c r="AS68" s="268">
        <v>2.4</v>
      </c>
      <c r="AT68" s="268">
        <v>2.4</v>
      </c>
      <c r="AU68" s="268">
        <v>2.6</v>
      </c>
      <c r="AV68" s="268">
        <v>2.6</v>
      </c>
      <c r="AW68" s="268">
        <v>2.6</v>
      </c>
      <c r="AX68" s="268">
        <v>2.6</v>
      </c>
      <c r="AY68" s="268">
        <v>2.6</v>
      </c>
      <c r="AZ68" s="268">
        <v>2.7</v>
      </c>
      <c r="BA68" s="268">
        <v>2.7</v>
      </c>
      <c r="BB68" s="268">
        <v>2.7</v>
      </c>
      <c r="BC68" s="268">
        <v>2.7</v>
      </c>
      <c r="BD68" s="268">
        <v>2.7</v>
      </c>
      <c r="BE68" s="268">
        <v>2.6</v>
      </c>
      <c r="BF68" s="268">
        <v>2.9</v>
      </c>
      <c r="BG68" s="268">
        <v>2.8</v>
      </c>
      <c r="BH68" s="268">
        <v>2.7</v>
      </c>
      <c r="BI68" s="268">
        <v>2.7</v>
      </c>
      <c r="BJ68" s="268">
        <v>2.7</v>
      </c>
      <c r="BK68" s="268">
        <v>2.8</v>
      </c>
      <c r="BL68" s="268">
        <v>2.8</v>
      </c>
      <c r="BM68" s="268">
        <v>2.8</v>
      </c>
      <c r="BN68" s="268">
        <v>2.8</v>
      </c>
      <c r="BO68" s="268">
        <v>2.8</v>
      </c>
      <c r="BP68" s="268">
        <v>2.9</v>
      </c>
      <c r="BQ68" s="268">
        <v>2.9</v>
      </c>
      <c r="BR68" s="268">
        <v>2.9</v>
      </c>
      <c r="BS68" s="268">
        <v>2.6</v>
      </c>
      <c r="BT68" s="268">
        <v>2.6</v>
      </c>
      <c r="BU68" s="268">
        <v>2.6</v>
      </c>
      <c r="BV68" s="268">
        <v>2.6</v>
      </c>
      <c r="BW68" s="268">
        <v>2.6</v>
      </c>
      <c r="BX68" s="268">
        <v>2.6</v>
      </c>
      <c r="BY68" s="268">
        <v>2.6</v>
      </c>
      <c r="BZ68" s="268">
        <v>2.6</v>
      </c>
      <c r="CA68" s="268">
        <v>2.6</v>
      </c>
      <c r="CB68" s="268">
        <v>2.6</v>
      </c>
      <c r="CC68" s="268">
        <v>2.6</v>
      </c>
      <c r="CD68" s="268">
        <f>_xlfn.IFNA(VLOOKUP(C68,'INFORM Severity - hidden'!$C$5:$G$300,5,FALSE),"-")</f>
        <v>2.5</v>
      </c>
    </row>
    <row r="69" spans="1:82" x14ac:dyDescent="0.35">
      <c r="C69" t="s">
        <v>8241</v>
      </c>
      <c r="D69" s="268" t="str">
        <f t="shared" si="1"/>
        <v>-</v>
      </c>
      <c r="E69" s="268" t="s">
        <v>8201</v>
      </c>
      <c r="F69" s="268" t="s">
        <v>8201</v>
      </c>
      <c r="G69" s="268" t="s">
        <v>8201</v>
      </c>
      <c r="H69" s="268" t="s">
        <v>8201</v>
      </c>
      <c r="I69" s="268" t="s">
        <v>8201</v>
      </c>
      <c r="J69" s="268" t="s">
        <v>8201</v>
      </c>
      <c r="K69" s="268" t="s">
        <v>8201</v>
      </c>
      <c r="L69" s="268" t="s">
        <v>8201</v>
      </c>
      <c r="M69" s="268" t="s">
        <v>8201</v>
      </c>
      <c r="N69" s="268" t="s">
        <v>8201</v>
      </c>
      <c r="O69" s="268" t="s">
        <v>8201</v>
      </c>
      <c r="P69" s="268">
        <v>2.2999999999999998</v>
      </c>
      <c r="Q69" s="268">
        <v>2.2999999999999998</v>
      </c>
      <c r="R69" s="268">
        <v>2.2999999999999998</v>
      </c>
      <c r="S69" s="268">
        <v>2.2999999999999998</v>
      </c>
      <c r="T69" s="268">
        <v>2.2999999999999998</v>
      </c>
      <c r="U69" s="268">
        <v>2.2999999999999998</v>
      </c>
      <c r="V69" s="268">
        <v>2.2999999999999998</v>
      </c>
      <c r="W69" s="268" t="s">
        <v>8201</v>
      </c>
      <c r="X69" s="268" t="s">
        <v>8201</v>
      </c>
      <c r="Y69" s="268" t="s">
        <v>8201</v>
      </c>
      <c r="Z69" s="268" t="s">
        <v>8201</v>
      </c>
      <c r="AA69" s="268" t="s">
        <v>8201</v>
      </c>
      <c r="AB69" s="268" t="s">
        <v>8201</v>
      </c>
      <c r="AC69" s="268" t="s">
        <v>8201</v>
      </c>
      <c r="AD69" s="268" t="s">
        <v>8201</v>
      </c>
      <c r="AE69" s="268" t="s">
        <v>8201</v>
      </c>
      <c r="AF69" s="268" t="s">
        <v>8201</v>
      </c>
      <c r="AG69" s="268" t="s">
        <v>8201</v>
      </c>
      <c r="AH69" s="268" t="s">
        <v>8201</v>
      </c>
      <c r="AI69" s="268" t="s">
        <v>8201</v>
      </c>
      <c r="AJ69" s="268" t="s">
        <v>8201</v>
      </c>
      <c r="AK69" s="268" t="s">
        <v>8201</v>
      </c>
      <c r="AL69" s="268" t="s">
        <v>8201</v>
      </c>
      <c r="AM69" s="268" t="s">
        <v>8201</v>
      </c>
      <c r="AN69" s="268" t="s">
        <v>8201</v>
      </c>
      <c r="AO69" s="268" t="s">
        <v>8201</v>
      </c>
      <c r="AP69" s="268" t="s">
        <v>8201</v>
      </c>
      <c r="AQ69" s="268" t="s">
        <v>8201</v>
      </c>
      <c r="AR69" s="268" t="s">
        <v>8201</v>
      </c>
      <c r="AS69" s="268" t="s">
        <v>8201</v>
      </c>
      <c r="AT69" s="268" t="s">
        <v>8201</v>
      </c>
      <c r="AU69" s="268" t="s">
        <v>8201</v>
      </c>
      <c r="AV69" s="268" t="s">
        <v>8201</v>
      </c>
      <c r="AW69" s="268" t="s">
        <v>8201</v>
      </c>
      <c r="AX69" s="268" t="s">
        <v>8201</v>
      </c>
      <c r="AY69" s="268" t="s">
        <v>8201</v>
      </c>
      <c r="AZ69" s="268" t="s">
        <v>8201</v>
      </c>
      <c r="BA69" s="268" t="s">
        <v>8201</v>
      </c>
      <c r="BB69" s="268" t="s">
        <v>8201</v>
      </c>
      <c r="BC69" s="268" t="s">
        <v>8201</v>
      </c>
      <c r="BD69" s="268" t="s">
        <v>8201</v>
      </c>
      <c r="BE69" s="268" t="s">
        <v>8201</v>
      </c>
      <c r="BF69" s="268" t="s">
        <v>8201</v>
      </c>
      <c r="BG69" s="268" t="s">
        <v>8201</v>
      </c>
      <c r="BH69" s="268" t="s">
        <v>8201</v>
      </c>
      <c r="BI69" s="268" t="s">
        <v>8201</v>
      </c>
      <c r="BJ69" s="268" t="s">
        <v>8201</v>
      </c>
      <c r="BK69" s="268" t="s">
        <v>8201</v>
      </c>
      <c r="BL69" s="268" t="s">
        <v>8201</v>
      </c>
      <c r="BM69" s="268" t="s">
        <v>8201</v>
      </c>
      <c r="BN69" s="268" t="s">
        <v>8201</v>
      </c>
      <c r="BO69" s="268" t="s">
        <v>8201</v>
      </c>
      <c r="BP69" s="268" t="s">
        <v>8201</v>
      </c>
      <c r="BQ69" s="268" t="s">
        <v>8201</v>
      </c>
      <c r="BR69" s="268" t="s">
        <v>8201</v>
      </c>
      <c r="BS69" s="268" t="s">
        <v>8201</v>
      </c>
      <c r="BT69" s="268" t="s">
        <v>8201</v>
      </c>
      <c r="BU69" s="268" t="s">
        <v>8201</v>
      </c>
      <c r="BV69" s="268" t="s">
        <v>8201</v>
      </c>
      <c r="BW69" s="268" t="s">
        <v>8201</v>
      </c>
      <c r="BX69" s="268" t="s">
        <v>8201</v>
      </c>
      <c r="BY69" s="268" t="s">
        <v>8201</v>
      </c>
      <c r="BZ69" s="268" t="s">
        <v>8201</v>
      </c>
      <c r="CA69" s="268" t="s">
        <v>8201</v>
      </c>
      <c r="CB69" s="268" t="s">
        <v>8201</v>
      </c>
      <c r="CC69" s="268" t="s">
        <v>8201</v>
      </c>
      <c r="CD69" s="268" t="str">
        <f>_xlfn.IFNA(VLOOKUP(C69,'INFORM Severity - hidden'!$C$5:$G$300,5,FALSE),"-")</f>
        <v>-</v>
      </c>
    </row>
    <row r="70" spans="1:82" x14ac:dyDescent="0.35">
      <c r="A70" t="s">
        <v>390</v>
      </c>
      <c r="B70" t="s">
        <v>388</v>
      </c>
      <c r="C70" t="s">
        <v>389</v>
      </c>
      <c r="D70" s="268" t="str">
        <f t="shared" si="1"/>
        <v>Stable</v>
      </c>
      <c r="E70" s="268" t="s">
        <v>8201</v>
      </c>
      <c r="F70" s="268" t="s">
        <v>8201</v>
      </c>
      <c r="G70" s="268" t="s">
        <v>8201</v>
      </c>
      <c r="H70" s="268" t="s">
        <v>8201</v>
      </c>
      <c r="I70" s="268" t="s">
        <v>8201</v>
      </c>
      <c r="J70" s="268" t="s">
        <v>8201</v>
      </c>
      <c r="K70" s="268" t="s">
        <v>8201</v>
      </c>
      <c r="L70" s="268" t="s">
        <v>8201</v>
      </c>
      <c r="M70" s="268" t="s">
        <v>8201</v>
      </c>
      <c r="N70" s="268" t="s">
        <v>8201</v>
      </c>
      <c r="O70" s="268" t="s">
        <v>8201</v>
      </c>
      <c r="P70" s="268" t="s">
        <v>8201</v>
      </c>
      <c r="Q70" s="268" t="s">
        <v>8201</v>
      </c>
      <c r="R70" s="268" t="s">
        <v>8201</v>
      </c>
      <c r="S70" s="268" t="s">
        <v>8201</v>
      </c>
      <c r="T70" s="268" t="s">
        <v>8201</v>
      </c>
      <c r="U70" s="268" t="s">
        <v>8201</v>
      </c>
      <c r="V70" s="268" t="s">
        <v>8201</v>
      </c>
      <c r="W70" s="268" t="s">
        <v>8201</v>
      </c>
      <c r="X70" s="268" t="s">
        <v>8201</v>
      </c>
      <c r="Y70" s="268" t="s">
        <v>8201</v>
      </c>
      <c r="Z70" s="268" t="s">
        <v>8201</v>
      </c>
      <c r="AA70" s="268" t="s">
        <v>8201</v>
      </c>
      <c r="AB70" s="268" t="s">
        <v>8201</v>
      </c>
      <c r="AC70" s="268" t="s">
        <v>8201</v>
      </c>
      <c r="AD70" s="268" t="s">
        <v>8201</v>
      </c>
      <c r="AE70" s="268" t="s">
        <v>8201</v>
      </c>
      <c r="AF70" s="268" t="s">
        <v>8201</v>
      </c>
      <c r="AG70" s="268" t="s">
        <v>8201</v>
      </c>
      <c r="AH70" s="268" t="s">
        <v>8201</v>
      </c>
      <c r="AI70" s="268" t="s">
        <v>8201</v>
      </c>
      <c r="AJ70" s="268" t="s">
        <v>8201</v>
      </c>
      <c r="AK70" s="268" t="s">
        <v>8201</v>
      </c>
      <c r="AL70" s="268" t="s">
        <v>8201</v>
      </c>
      <c r="AM70" s="268" t="s">
        <v>8201</v>
      </c>
      <c r="AN70" s="268" t="s">
        <v>8201</v>
      </c>
      <c r="AO70" s="268" t="s">
        <v>8201</v>
      </c>
      <c r="AP70" s="268">
        <v>1.9</v>
      </c>
      <c r="AQ70" s="268">
        <v>1.8</v>
      </c>
      <c r="AR70" s="268">
        <v>1.8</v>
      </c>
      <c r="AS70" s="268">
        <v>1.8</v>
      </c>
      <c r="AT70" s="268">
        <v>2.1</v>
      </c>
      <c r="AU70" s="268">
        <v>2.1</v>
      </c>
      <c r="AV70" s="268">
        <v>2.1</v>
      </c>
      <c r="AW70" s="268">
        <v>2.1</v>
      </c>
      <c r="AX70" s="268">
        <v>2.2000000000000002</v>
      </c>
      <c r="AY70" s="268">
        <v>2.2000000000000002</v>
      </c>
      <c r="AZ70" s="268">
        <v>2.2000000000000002</v>
      </c>
      <c r="BA70" s="268">
        <v>2.2000000000000002</v>
      </c>
      <c r="BB70" s="268">
        <v>2.2000000000000002</v>
      </c>
      <c r="BC70" s="268">
        <v>2.2000000000000002</v>
      </c>
      <c r="BD70" s="268">
        <v>2.2000000000000002</v>
      </c>
      <c r="BE70" s="268">
        <v>2.1</v>
      </c>
      <c r="BF70" s="268">
        <v>2.1</v>
      </c>
      <c r="BG70" s="268">
        <v>1.8</v>
      </c>
      <c r="BH70" s="268">
        <v>1.8</v>
      </c>
      <c r="BI70" s="268">
        <v>1.8</v>
      </c>
      <c r="BJ70" s="268">
        <v>1.8</v>
      </c>
      <c r="BK70" s="268">
        <v>1.8</v>
      </c>
      <c r="BL70" s="268">
        <v>1.8</v>
      </c>
      <c r="BM70" s="268">
        <v>1.8</v>
      </c>
      <c r="BN70" s="268">
        <v>1.8</v>
      </c>
      <c r="BO70" s="268">
        <v>1.8</v>
      </c>
      <c r="BP70" s="268">
        <v>1.8</v>
      </c>
      <c r="BQ70" s="268">
        <v>1.8</v>
      </c>
      <c r="BR70" s="268">
        <v>1.8</v>
      </c>
      <c r="BS70" s="268">
        <v>1.8</v>
      </c>
      <c r="BT70" s="268">
        <v>1.8</v>
      </c>
      <c r="BU70" s="268">
        <v>1.8</v>
      </c>
      <c r="BV70" s="268">
        <v>1.8</v>
      </c>
      <c r="BW70" s="268">
        <v>1.8</v>
      </c>
      <c r="BX70" s="268">
        <v>1.8</v>
      </c>
      <c r="BY70" s="268">
        <v>1.8</v>
      </c>
      <c r="BZ70" s="268">
        <v>1.8</v>
      </c>
      <c r="CA70" s="268">
        <v>1.8</v>
      </c>
      <c r="CB70" s="268">
        <v>1.8</v>
      </c>
      <c r="CC70" s="268">
        <v>1.8</v>
      </c>
      <c r="CD70" s="268">
        <f>_xlfn.IFNA(VLOOKUP(C70,'INFORM Severity - hidden'!$C$5:$G$300,5,FALSE),"-")</f>
        <v>1.8</v>
      </c>
    </row>
    <row r="71" spans="1:82" x14ac:dyDescent="0.35">
      <c r="A71" t="s">
        <v>74</v>
      </c>
      <c r="B71" t="s">
        <v>72</v>
      </c>
      <c r="C71" t="s">
        <v>73</v>
      </c>
      <c r="D71" s="268" t="str">
        <f t="shared" si="1"/>
        <v>Stable</v>
      </c>
      <c r="E71" s="268" t="s">
        <v>8201</v>
      </c>
      <c r="F71" s="268" t="s">
        <v>8201</v>
      </c>
      <c r="G71" s="268" t="s">
        <v>8201</v>
      </c>
      <c r="H71" s="268" t="s">
        <v>8201</v>
      </c>
      <c r="I71" s="268" t="s">
        <v>8201</v>
      </c>
      <c r="J71" s="268" t="s">
        <v>8201</v>
      </c>
      <c r="K71" s="268" t="s">
        <v>8201</v>
      </c>
      <c r="L71" s="268" t="s">
        <v>8201</v>
      </c>
      <c r="M71" s="268" t="s">
        <v>8201</v>
      </c>
      <c r="N71" s="268" t="s">
        <v>8201</v>
      </c>
      <c r="O71" s="268" t="s">
        <v>8201</v>
      </c>
      <c r="P71" s="268" t="s">
        <v>8201</v>
      </c>
      <c r="Q71" s="268" t="s">
        <v>8201</v>
      </c>
      <c r="R71" s="268" t="s">
        <v>8201</v>
      </c>
      <c r="S71" s="268" t="s">
        <v>8201</v>
      </c>
      <c r="T71" s="268" t="s">
        <v>8201</v>
      </c>
      <c r="U71" s="268" t="s">
        <v>8201</v>
      </c>
      <c r="V71" s="268" t="s">
        <v>8201</v>
      </c>
      <c r="W71" s="268" t="s">
        <v>8201</v>
      </c>
      <c r="X71" s="268" t="s">
        <v>8201</v>
      </c>
      <c r="Y71" s="268" t="s">
        <v>8201</v>
      </c>
      <c r="Z71" s="268" t="s">
        <v>8201</v>
      </c>
      <c r="AA71" s="268" t="s">
        <v>8201</v>
      </c>
      <c r="AB71" s="268" t="s">
        <v>8201</v>
      </c>
      <c r="AC71" s="268" t="s">
        <v>8201</v>
      </c>
      <c r="AD71" s="268" t="s">
        <v>8201</v>
      </c>
      <c r="AE71" s="268" t="s">
        <v>8201</v>
      </c>
      <c r="AF71" s="268" t="s">
        <v>8201</v>
      </c>
      <c r="AG71" s="268" t="s">
        <v>8201</v>
      </c>
      <c r="AH71" s="268" t="s">
        <v>8201</v>
      </c>
      <c r="AI71" s="268" t="s">
        <v>8201</v>
      </c>
      <c r="AJ71" s="268" t="s">
        <v>8201</v>
      </c>
      <c r="AK71" s="268" t="s">
        <v>8201</v>
      </c>
      <c r="AL71" s="268" t="s">
        <v>8201</v>
      </c>
      <c r="AM71" s="268" t="s">
        <v>8201</v>
      </c>
      <c r="AN71" s="268" t="s">
        <v>8201</v>
      </c>
      <c r="AO71" s="268" t="s">
        <v>8201</v>
      </c>
      <c r="AP71" s="268" t="s">
        <v>8201</v>
      </c>
      <c r="AQ71" s="268" t="s">
        <v>8201</v>
      </c>
      <c r="AR71" s="268" t="s">
        <v>8201</v>
      </c>
      <c r="AS71" s="268" t="s">
        <v>8201</v>
      </c>
      <c r="AT71" s="268" t="s">
        <v>8201</v>
      </c>
      <c r="AU71" s="268">
        <v>2.6</v>
      </c>
      <c r="AV71" s="268">
        <v>2.6</v>
      </c>
      <c r="AW71" s="268">
        <v>2.6</v>
      </c>
      <c r="AX71" s="268">
        <v>2.6</v>
      </c>
      <c r="AY71" s="268">
        <v>2.7</v>
      </c>
      <c r="AZ71" s="268">
        <v>2.7</v>
      </c>
      <c r="BA71" s="268">
        <v>2.7</v>
      </c>
      <c r="BB71" s="268">
        <v>2.7</v>
      </c>
      <c r="BC71" s="268">
        <v>2.7</v>
      </c>
      <c r="BD71" s="268">
        <v>2.6</v>
      </c>
      <c r="BE71" s="268">
        <v>2.6</v>
      </c>
      <c r="BF71" s="268">
        <v>2.6</v>
      </c>
      <c r="BG71" s="268">
        <v>2.6</v>
      </c>
      <c r="BH71" s="268">
        <v>2.5</v>
      </c>
      <c r="BI71" s="268">
        <v>2.5</v>
      </c>
      <c r="BJ71" s="268">
        <v>2.5</v>
      </c>
      <c r="BK71" s="268">
        <v>2.5</v>
      </c>
      <c r="BL71" s="268">
        <v>2.5</v>
      </c>
      <c r="BM71" s="268">
        <v>2.5</v>
      </c>
      <c r="BN71" s="268">
        <v>2.6</v>
      </c>
      <c r="BO71" s="268">
        <v>2.6</v>
      </c>
      <c r="BP71" s="268">
        <v>2.6</v>
      </c>
      <c r="BQ71" s="268">
        <v>2.7</v>
      </c>
      <c r="BR71" s="268">
        <v>2.7</v>
      </c>
      <c r="BS71" s="268">
        <v>2.6</v>
      </c>
      <c r="BT71" s="268">
        <v>2.6</v>
      </c>
      <c r="BU71" s="268">
        <v>2.6</v>
      </c>
      <c r="BV71" s="268">
        <v>2.6</v>
      </c>
      <c r="BW71" s="268">
        <v>2.6</v>
      </c>
      <c r="BX71" s="268">
        <v>2.6</v>
      </c>
      <c r="BY71" s="268">
        <v>2.6</v>
      </c>
      <c r="BZ71" s="268">
        <v>2.6</v>
      </c>
      <c r="CA71" s="268">
        <v>2.6</v>
      </c>
      <c r="CB71" s="268">
        <v>2.6</v>
      </c>
      <c r="CC71" s="268">
        <v>2.6</v>
      </c>
      <c r="CD71" s="268">
        <f>_xlfn.IFNA(VLOOKUP(C71,'INFORM Severity - hidden'!$C$5:$G$300,5,FALSE),"-")</f>
        <v>2.7</v>
      </c>
    </row>
    <row r="72" spans="1:82" x14ac:dyDescent="0.35">
      <c r="A72" t="s">
        <v>74</v>
      </c>
      <c r="B72" t="s">
        <v>78</v>
      </c>
      <c r="C72" t="s">
        <v>79</v>
      </c>
      <c r="D72" s="268" t="str">
        <f t="shared" si="1"/>
        <v>Stable</v>
      </c>
      <c r="E72" s="268" t="s">
        <v>8201</v>
      </c>
      <c r="F72" s="268">
        <v>2.2000000000000002</v>
      </c>
      <c r="G72" s="268">
        <v>2.2000000000000002</v>
      </c>
      <c r="H72" s="268">
        <v>1.6</v>
      </c>
      <c r="I72" s="268">
        <v>1.6</v>
      </c>
      <c r="J72" s="268">
        <v>1.6</v>
      </c>
      <c r="K72" s="268">
        <v>1.6</v>
      </c>
      <c r="L72" s="268">
        <v>1.6</v>
      </c>
      <c r="M72" s="268">
        <v>1.6</v>
      </c>
      <c r="N72" s="268">
        <v>1.6</v>
      </c>
      <c r="O72" s="268">
        <v>2.2000000000000002</v>
      </c>
      <c r="P72" s="268">
        <v>2.2000000000000002</v>
      </c>
      <c r="Q72" s="268">
        <v>2.2000000000000002</v>
      </c>
      <c r="R72" s="268">
        <v>2.2000000000000002</v>
      </c>
      <c r="S72" s="268">
        <v>2.2000000000000002</v>
      </c>
      <c r="T72" s="268">
        <v>2.2000000000000002</v>
      </c>
      <c r="U72" s="268">
        <v>2.2000000000000002</v>
      </c>
      <c r="V72" s="268">
        <v>2.2000000000000002</v>
      </c>
      <c r="W72" s="268">
        <v>2.2000000000000002</v>
      </c>
      <c r="X72" s="268">
        <v>2.2000000000000002</v>
      </c>
      <c r="Y72" s="268">
        <v>2.2000000000000002</v>
      </c>
      <c r="Z72" s="268">
        <v>2.2000000000000002</v>
      </c>
      <c r="AA72" s="268">
        <v>2.2999999999999998</v>
      </c>
      <c r="AB72" s="268">
        <v>2.2999999999999998</v>
      </c>
      <c r="AC72" s="268">
        <v>2.2999999999999998</v>
      </c>
      <c r="AD72" s="268">
        <v>2.2999999999999998</v>
      </c>
      <c r="AE72" s="268">
        <v>2.2999999999999998</v>
      </c>
      <c r="AF72" s="268">
        <v>2.2999999999999998</v>
      </c>
      <c r="AG72" s="268">
        <v>2.2999999999999998</v>
      </c>
      <c r="AH72" s="268">
        <v>2.2000000000000002</v>
      </c>
      <c r="AI72" s="268">
        <v>2.2000000000000002</v>
      </c>
      <c r="AJ72" s="268">
        <v>2.2000000000000002</v>
      </c>
      <c r="AK72" s="268">
        <v>2.2000000000000002</v>
      </c>
      <c r="AL72" s="268">
        <v>2.2999999999999998</v>
      </c>
      <c r="AM72" s="268">
        <v>2.2999999999999998</v>
      </c>
      <c r="AN72" s="268">
        <v>2.2999999999999998</v>
      </c>
      <c r="AO72" s="268">
        <v>2.2999999999999998</v>
      </c>
      <c r="AP72" s="268">
        <v>2.2999999999999998</v>
      </c>
      <c r="AQ72" s="268">
        <v>2.2999999999999998</v>
      </c>
      <c r="AR72" s="268">
        <v>2.2999999999999998</v>
      </c>
      <c r="AS72" s="268">
        <v>2.2999999999999998</v>
      </c>
      <c r="AT72" s="268">
        <v>2.2999999999999998</v>
      </c>
      <c r="AU72" s="268">
        <v>2.2999999999999998</v>
      </c>
      <c r="AV72" s="268">
        <v>2.1</v>
      </c>
      <c r="AW72" s="268">
        <v>2.1</v>
      </c>
      <c r="AX72" s="268">
        <v>2.1</v>
      </c>
      <c r="AY72" s="268">
        <v>2.1</v>
      </c>
      <c r="AZ72" s="268">
        <v>2.2000000000000002</v>
      </c>
      <c r="BA72" s="268">
        <v>2.2000000000000002</v>
      </c>
      <c r="BB72" s="268">
        <v>2.2000000000000002</v>
      </c>
      <c r="BC72" s="268">
        <v>2.2000000000000002</v>
      </c>
      <c r="BD72" s="268">
        <v>2.2000000000000002</v>
      </c>
      <c r="BE72" s="268">
        <v>2.2000000000000002</v>
      </c>
      <c r="BF72" s="268">
        <v>2.1</v>
      </c>
      <c r="BG72" s="268">
        <v>2.1</v>
      </c>
      <c r="BH72" s="268">
        <v>2.1</v>
      </c>
      <c r="BI72" s="268">
        <v>2.1</v>
      </c>
      <c r="BJ72" s="268">
        <v>2.1</v>
      </c>
      <c r="BK72" s="268">
        <v>2.1</v>
      </c>
      <c r="BL72" s="268">
        <v>2.1</v>
      </c>
      <c r="BM72" s="268">
        <v>2.1</v>
      </c>
      <c r="BN72" s="268">
        <v>2.2000000000000002</v>
      </c>
      <c r="BO72" s="268">
        <v>2.2000000000000002</v>
      </c>
      <c r="BP72" s="268">
        <v>2.2000000000000002</v>
      </c>
      <c r="BQ72" s="268">
        <v>2.2000000000000002</v>
      </c>
      <c r="BR72" s="268">
        <v>2.2999999999999998</v>
      </c>
      <c r="BS72" s="268">
        <v>2.5</v>
      </c>
      <c r="BT72" s="268">
        <v>2.5</v>
      </c>
      <c r="BU72" s="268">
        <v>2.5</v>
      </c>
      <c r="BV72" s="268">
        <v>2.5</v>
      </c>
      <c r="BW72" s="268">
        <v>2.5</v>
      </c>
      <c r="BX72" s="268">
        <v>2.5</v>
      </c>
      <c r="BY72" s="268">
        <v>2.5</v>
      </c>
      <c r="BZ72" s="268">
        <v>2.5</v>
      </c>
      <c r="CA72" s="268">
        <v>2.5</v>
      </c>
      <c r="CB72" s="268">
        <v>2.5</v>
      </c>
      <c r="CC72" s="268">
        <v>2.5</v>
      </c>
      <c r="CD72" s="268">
        <f>_xlfn.IFNA(VLOOKUP(C72,'INFORM Severity - hidden'!$C$5:$G$300,5,FALSE),"-")</f>
        <v>2.5</v>
      </c>
    </row>
    <row r="73" spans="1:82" x14ac:dyDescent="0.35">
      <c r="A73" t="s">
        <v>74</v>
      </c>
      <c r="B73" t="s">
        <v>239</v>
      </c>
      <c r="C73" t="s">
        <v>240</v>
      </c>
      <c r="D73" s="268" t="str">
        <f t="shared" si="1"/>
        <v>Stable</v>
      </c>
      <c r="E73" s="268" t="s">
        <v>8201</v>
      </c>
      <c r="F73" s="268" t="s">
        <v>8201</v>
      </c>
      <c r="G73" s="268" t="s">
        <v>8201</v>
      </c>
      <c r="H73" s="268" t="s">
        <v>8201</v>
      </c>
      <c r="I73" s="268" t="s">
        <v>8201</v>
      </c>
      <c r="J73" s="268" t="s">
        <v>8201</v>
      </c>
      <c r="K73" s="268" t="s">
        <v>8201</v>
      </c>
      <c r="L73" s="268" t="s">
        <v>8201</v>
      </c>
      <c r="M73" s="268" t="s">
        <v>8201</v>
      </c>
      <c r="N73" s="268" t="s">
        <v>8201</v>
      </c>
      <c r="O73" s="268" t="s">
        <v>8201</v>
      </c>
      <c r="P73" s="268" t="s">
        <v>8201</v>
      </c>
      <c r="Q73" s="268" t="s">
        <v>8201</v>
      </c>
      <c r="R73" s="268" t="s">
        <v>8201</v>
      </c>
      <c r="S73" s="268" t="s">
        <v>8201</v>
      </c>
      <c r="T73" s="268" t="s">
        <v>8201</v>
      </c>
      <c r="U73" s="268" t="s">
        <v>8201</v>
      </c>
      <c r="V73" s="268" t="s">
        <v>8201</v>
      </c>
      <c r="W73" s="268" t="s">
        <v>8201</v>
      </c>
      <c r="X73" s="268" t="s">
        <v>8201</v>
      </c>
      <c r="Y73" s="268" t="s">
        <v>8201</v>
      </c>
      <c r="Z73" s="268" t="s">
        <v>8201</v>
      </c>
      <c r="AA73" s="268" t="s">
        <v>8201</v>
      </c>
      <c r="AB73" s="268" t="s">
        <v>8201</v>
      </c>
      <c r="AC73" s="268" t="s">
        <v>8201</v>
      </c>
      <c r="AD73" s="268" t="s">
        <v>8201</v>
      </c>
      <c r="AE73" s="268" t="s">
        <v>8201</v>
      </c>
      <c r="AF73" s="268" t="s">
        <v>8201</v>
      </c>
      <c r="AG73" s="268" t="s">
        <v>8201</v>
      </c>
      <c r="AH73" s="268" t="s">
        <v>8201</v>
      </c>
      <c r="AI73" s="268" t="s">
        <v>8201</v>
      </c>
      <c r="AJ73" s="268" t="s">
        <v>8201</v>
      </c>
      <c r="AK73" s="268" t="s">
        <v>8201</v>
      </c>
      <c r="AL73" s="268" t="s">
        <v>8201</v>
      </c>
      <c r="AM73" s="268" t="s">
        <v>8201</v>
      </c>
      <c r="AN73" s="268" t="s">
        <v>8201</v>
      </c>
      <c r="AO73" s="268" t="s">
        <v>8201</v>
      </c>
      <c r="AP73" s="268" t="s">
        <v>8201</v>
      </c>
      <c r="AQ73" s="268" t="s">
        <v>8201</v>
      </c>
      <c r="AR73" s="268" t="s">
        <v>8201</v>
      </c>
      <c r="AS73" s="268" t="s">
        <v>8201</v>
      </c>
      <c r="AT73" s="268" t="s">
        <v>8201</v>
      </c>
      <c r="AU73" s="268" t="s">
        <v>8201</v>
      </c>
      <c r="AV73" s="268">
        <v>2.6</v>
      </c>
      <c r="AW73" s="268">
        <v>2.6</v>
      </c>
      <c r="AX73" s="268">
        <v>2.7</v>
      </c>
      <c r="AY73" s="268">
        <v>2.7</v>
      </c>
      <c r="AZ73" s="268">
        <v>2.7</v>
      </c>
      <c r="BA73" s="268">
        <v>2.7</v>
      </c>
      <c r="BB73" s="268">
        <v>2.7</v>
      </c>
      <c r="BC73" s="268">
        <v>2.7</v>
      </c>
      <c r="BD73" s="268">
        <v>2.7</v>
      </c>
      <c r="BE73" s="268">
        <v>2.7</v>
      </c>
      <c r="BF73" s="268">
        <v>2.6</v>
      </c>
      <c r="BG73" s="268">
        <v>2.6</v>
      </c>
      <c r="BH73" s="268">
        <v>2.6</v>
      </c>
      <c r="BI73" s="268">
        <v>2.6</v>
      </c>
      <c r="BJ73" s="268">
        <v>2.6</v>
      </c>
      <c r="BK73" s="268">
        <v>2.5</v>
      </c>
      <c r="BL73" s="268">
        <v>2.5</v>
      </c>
      <c r="BM73" s="268">
        <v>2.6</v>
      </c>
      <c r="BN73" s="268">
        <v>2.7</v>
      </c>
      <c r="BO73" s="268">
        <v>2.7</v>
      </c>
      <c r="BP73" s="268">
        <v>2.7</v>
      </c>
      <c r="BQ73" s="268">
        <v>2.7</v>
      </c>
      <c r="BR73" s="268">
        <v>2.8</v>
      </c>
      <c r="BS73" s="268">
        <v>2.7</v>
      </c>
      <c r="BT73" s="268">
        <v>2.7</v>
      </c>
      <c r="BU73" s="268">
        <v>2.7</v>
      </c>
      <c r="BV73" s="268">
        <v>2.7</v>
      </c>
      <c r="BW73" s="268">
        <v>2.7</v>
      </c>
      <c r="BX73" s="268">
        <v>2.8</v>
      </c>
      <c r="BY73" s="268">
        <v>2.8</v>
      </c>
      <c r="BZ73" s="268">
        <v>2.8</v>
      </c>
      <c r="CA73" s="268">
        <v>2.8</v>
      </c>
      <c r="CB73" s="268">
        <v>2.8</v>
      </c>
      <c r="CC73" s="268">
        <v>2.8</v>
      </c>
      <c r="CD73" s="268">
        <f>_xlfn.IFNA(VLOOKUP(C73,'INFORM Severity - hidden'!$C$5:$G$300,5,FALSE),"-")</f>
        <v>2.8</v>
      </c>
    </row>
    <row r="74" spans="1:82" x14ac:dyDescent="0.35">
      <c r="A74" t="s">
        <v>416</v>
      </c>
      <c r="B74" t="s">
        <v>1239</v>
      </c>
      <c r="C74" t="s">
        <v>1240</v>
      </c>
      <c r="D74" s="268" t="str">
        <f t="shared" si="1"/>
        <v>Decreasing</v>
      </c>
      <c r="E74" s="268" t="s">
        <v>8201</v>
      </c>
      <c r="F74" s="268" t="s">
        <v>8201</v>
      </c>
      <c r="G74" s="268" t="s">
        <v>8201</v>
      </c>
      <c r="H74" s="268" t="s">
        <v>8201</v>
      </c>
      <c r="I74" s="268" t="s">
        <v>8201</v>
      </c>
      <c r="J74" s="268" t="s">
        <v>8201</v>
      </c>
      <c r="K74" s="268" t="s">
        <v>8201</v>
      </c>
      <c r="L74" s="268" t="s">
        <v>8201</v>
      </c>
      <c r="M74" s="268" t="s">
        <v>8201</v>
      </c>
      <c r="N74" s="268" t="s">
        <v>8201</v>
      </c>
      <c r="O74" s="268" t="s">
        <v>8201</v>
      </c>
      <c r="P74" s="268" t="s">
        <v>8201</v>
      </c>
      <c r="Q74" s="268" t="s">
        <v>8201</v>
      </c>
      <c r="R74" s="268" t="s">
        <v>8201</v>
      </c>
      <c r="S74" s="268" t="s">
        <v>8201</v>
      </c>
      <c r="T74" s="268" t="s">
        <v>8201</v>
      </c>
      <c r="U74" s="268" t="s">
        <v>8201</v>
      </c>
      <c r="V74" s="268" t="s">
        <v>8201</v>
      </c>
      <c r="W74" s="268" t="s">
        <v>8201</v>
      </c>
      <c r="X74" s="268" t="s">
        <v>8201</v>
      </c>
      <c r="Y74" s="268" t="s">
        <v>8201</v>
      </c>
      <c r="Z74" s="268" t="s">
        <v>8201</v>
      </c>
      <c r="AA74" s="268" t="s">
        <v>8201</v>
      </c>
      <c r="AB74" s="268" t="s">
        <v>8201</v>
      </c>
      <c r="AC74" s="268" t="s">
        <v>8201</v>
      </c>
      <c r="AD74" s="268" t="s">
        <v>8201</v>
      </c>
      <c r="AE74" s="268" t="s">
        <v>8201</v>
      </c>
      <c r="AF74" s="268" t="s">
        <v>8201</v>
      </c>
      <c r="AG74" s="268" t="s">
        <v>8201</v>
      </c>
      <c r="AH74" s="268" t="s">
        <v>8201</v>
      </c>
      <c r="AI74" s="268" t="s">
        <v>8201</v>
      </c>
      <c r="AJ74" s="268" t="s">
        <v>8201</v>
      </c>
      <c r="AK74" s="268" t="s">
        <v>8201</v>
      </c>
      <c r="AL74" s="268" t="s">
        <v>8201</v>
      </c>
      <c r="AM74" s="268" t="s">
        <v>8201</v>
      </c>
      <c r="AN74" s="268" t="s">
        <v>8201</v>
      </c>
      <c r="AO74" s="268" t="s">
        <v>8201</v>
      </c>
      <c r="AP74" s="268" t="s">
        <v>8201</v>
      </c>
      <c r="AQ74" s="268" t="s">
        <v>8201</v>
      </c>
      <c r="AR74" s="268" t="s">
        <v>8201</v>
      </c>
      <c r="AS74" s="268" t="s">
        <v>8201</v>
      </c>
      <c r="AT74" s="268" t="s">
        <v>8201</v>
      </c>
      <c r="AU74" s="268" t="s">
        <v>8201</v>
      </c>
      <c r="AV74" s="268" t="s">
        <v>8201</v>
      </c>
      <c r="AW74" s="268" t="s">
        <v>8201</v>
      </c>
      <c r="AX74" s="268" t="s">
        <v>8201</v>
      </c>
      <c r="AY74" s="268" t="s">
        <v>8201</v>
      </c>
      <c r="AZ74" s="268" t="s">
        <v>8201</v>
      </c>
      <c r="BA74" s="268" t="s">
        <v>8201</v>
      </c>
      <c r="BB74" s="268" t="s">
        <v>8201</v>
      </c>
      <c r="BC74" s="268" t="s">
        <v>8201</v>
      </c>
      <c r="BD74" s="268" t="s">
        <v>8201</v>
      </c>
      <c r="BE74" s="268" t="s">
        <v>8201</v>
      </c>
      <c r="BF74" s="268" t="s">
        <v>8201</v>
      </c>
      <c r="BG74" s="268" t="s">
        <v>8201</v>
      </c>
      <c r="BH74" s="268" t="s">
        <v>8201</v>
      </c>
      <c r="BI74" s="268" t="s">
        <v>8201</v>
      </c>
      <c r="BJ74" s="268" t="s">
        <v>8201</v>
      </c>
      <c r="BK74" s="268" t="s">
        <v>8201</v>
      </c>
      <c r="BL74" s="268" t="s">
        <v>8201</v>
      </c>
      <c r="BM74" s="268" t="s">
        <v>8201</v>
      </c>
      <c r="BN74" s="268" t="s">
        <v>8201</v>
      </c>
      <c r="BO74" s="268" t="s">
        <v>8201</v>
      </c>
      <c r="BP74" s="268" t="s">
        <v>8201</v>
      </c>
      <c r="BQ74" s="268" t="s">
        <v>8201</v>
      </c>
      <c r="BR74" s="268" t="s">
        <v>8201</v>
      </c>
      <c r="BS74" s="268" t="s">
        <v>8201</v>
      </c>
      <c r="BT74" s="268" t="s">
        <v>8201</v>
      </c>
      <c r="BU74" s="268" t="s">
        <v>8201</v>
      </c>
      <c r="BV74" s="268" t="s">
        <v>8201</v>
      </c>
      <c r="BW74" s="268" t="s">
        <v>8201</v>
      </c>
      <c r="BX74" s="268" t="s">
        <v>8201</v>
      </c>
      <c r="BY74" s="268" t="s">
        <v>8201</v>
      </c>
      <c r="BZ74" s="268">
        <v>3.5</v>
      </c>
      <c r="CA74" s="268">
        <v>3.4</v>
      </c>
      <c r="CB74" s="268">
        <v>3.4</v>
      </c>
      <c r="CC74" s="268">
        <v>3.3</v>
      </c>
      <c r="CD74" s="268">
        <f>_xlfn.IFNA(VLOOKUP(C74,'INFORM Severity - hidden'!$C$5:$G$300,5,FALSE),"-")</f>
        <v>3.5</v>
      </c>
    </row>
    <row r="75" spans="1:82" x14ac:dyDescent="0.35">
      <c r="A75" t="s">
        <v>416</v>
      </c>
      <c r="B75" t="s">
        <v>414</v>
      </c>
      <c r="C75" t="s">
        <v>415</v>
      </c>
      <c r="D75" s="268" t="str">
        <f t="shared" si="1"/>
        <v>Increasing</v>
      </c>
      <c r="E75" s="268" t="s">
        <v>8201</v>
      </c>
      <c r="F75" s="268">
        <v>1.7</v>
      </c>
      <c r="G75" s="268">
        <v>1.7</v>
      </c>
      <c r="H75" s="268">
        <v>2.2999999999999998</v>
      </c>
      <c r="I75" s="268">
        <v>2.2999999999999998</v>
      </c>
      <c r="J75" s="268">
        <v>2.4</v>
      </c>
      <c r="K75" s="268">
        <v>2.2999999999999998</v>
      </c>
      <c r="L75" s="268">
        <v>2.2999999999999998</v>
      </c>
      <c r="M75" s="268">
        <v>2.2999999999999998</v>
      </c>
      <c r="N75" s="268">
        <v>2.2999999999999998</v>
      </c>
      <c r="O75" s="268">
        <v>2.2999999999999998</v>
      </c>
      <c r="P75" s="268">
        <v>2.2999999999999998</v>
      </c>
      <c r="Q75" s="268">
        <v>2.2999999999999998</v>
      </c>
      <c r="R75" s="268">
        <v>2.4</v>
      </c>
      <c r="S75" s="268">
        <v>2.5</v>
      </c>
      <c r="T75" s="268">
        <v>2.4</v>
      </c>
      <c r="U75" s="268">
        <v>2.4</v>
      </c>
      <c r="V75" s="268">
        <v>2.4</v>
      </c>
      <c r="W75" s="268">
        <v>2.4</v>
      </c>
      <c r="X75" s="268">
        <v>2.4</v>
      </c>
      <c r="Y75" s="268">
        <v>2.4</v>
      </c>
      <c r="Z75" s="268">
        <v>2.4</v>
      </c>
      <c r="AA75" s="268">
        <v>2.4</v>
      </c>
      <c r="AB75" s="268">
        <v>2.4</v>
      </c>
      <c r="AC75" s="268">
        <v>2.2999999999999998</v>
      </c>
      <c r="AD75" s="268">
        <v>2.2999999999999998</v>
      </c>
      <c r="AE75" s="268">
        <v>2.2999999999999998</v>
      </c>
      <c r="AF75" s="268">
        <v>2.2999999999999998</v>
      </c>
      <c r="AG75" s="268">
        <v>2.2999999999999998</v>
      </c>
      <c r="AH75" s="268">
        <v>2.2999999999999998</v>
      </c>
      <c r="AI75" s="268">
        <v>2.2999999999999998</v>
      </c>
      <c r="AJ75" s="268">
        <v>2.2999999999999998</v>
      </c>
      <c r="AK75" s="268">
        <v>2.2999999999999998</v>
      </c>
      <c r="AL75" s="268">
        <v>2.2999999999999998</v>
      </c>
      <c r="AM75" s="268">
        <v>2.2999999999999998</v>
      </c>
      <c r="AN75" s="268">
        <v>2.2999999999999998</v>
      </c>
      <c r="AO75" s="268">
        <v>2.2999999999999998</v>
      </c>
      <c r="AP75" s="268">
        <v>2.5</v>
      </c>
      <c r="AQ75" s="268">
        <v>2.5</v>
      </c>
      <c r="AR75" s="268">
        <v>2.5</v>
      </c>
      <c r="AS75" s="268">
        <v>2.5</v>
      </c>
      <c r="AT75" s="268">
        <v>2.5</v>
      </c>
      <c r="AU75" s="268">
        <v>2.7</v>
      </c>
      <c r="AV75" s="268">
        <v>2.7</v>
      </c>
      <c r="AW75" s="268">
        <v>2.7</v>
      </c>
      <c r="AX75" s="268">
        <v>2.8</v>
      </c>
      <c r="AY75" s="268">
        <v>2.8</v>
      </c>
      <c r="AZ75" s="268">
        <v>2.8</v>
      </c>
      <c r="BA75" s="268">
        <v>2.8</v>
      </c>
      <c r="BB75" s="268">
        <v>2.8</v>
      </c>
      <c r="BC75" s="268">
        <v>2.8</v>
      </c>
      <c r="BD75" s="268">
        <v>2.8</v>
      </c>
      <c r="BE75" s="268">
        <v>2.7</v>
      </c>
      <c r="BF75" s="268">
        <v>2.7</v>
      </c>
      <c r="BG75" s="268">
        <v>2.7</v>
      </c>
      <c r="BH75" s="268">
        <v>2.7</v>
      </c>
      <c r="BI75" s="268">
        <v>2.6</v>
      </c>
      <c r="BJ75" s="268">
        <v>2.6</v>
      </c>
      <c r="BK75" s="268">
        <v>2.6</v>
      </c>
      <c r="BL75" s="268">
        <v>2.6</v>
      </c>
      <c r="BM75" s="268">
        <v>2.6</v>
      </c>
      <c r="BN75" s="268">
        <v>2.6</v>
      </c>
      <c r="BO75" s="268">
        <v>2.6</v>
      </c>
      <c r="BP75" s="268">
        <v>2.7</v>
      </c>
      <c r="BQ75" s="268">
        <v>2.7</v>
      </c>
      <c r="BR75" s="268">
        <v>2.7</v>
      </c>
      <c r="BS75" s="268">
        <v>2.7</v>
      </c>
      <c r="BT75" s="268">
        <v>2.7</v>
      </c>
      <c r="BU75" s="268">
        <v>2.7</v>
      </c>
      <c r="BV75" s="268">
        <v>2.7</v>
      </c>
      <c r="BW75" s="268">
        <v>2.7</v>
      </c>
      <c r="BX75" s="268">
        <v>2.7</v>
      </c>
      <c r="BY75" s="268">
        <v>2.7</v>
      </c>
      <c r="BZ75" s="268">
        <v>2.7</v>
      </c>
      <c r="CA75" s="268">
        <v>2.9</v>
      </c>
      <c r="CB75" s="268">
        <v>2.9</v>
      </c>
      <c r="CC75" s="268">
        <v>2.9</v>
      </c>
      <c r="CD75" s="268">
        <f>_xlfn.IFNA(VLOOKUP(C75,'INFORM Severity - hidden'!$C$5:$G$300,5,FALSE),"-")</f>
        <v>3</v>
      </c>
    </row>
    <row r="76" spans="1:82" x14ac:dyDescent="0.35">
      <c r="A76" t="s">
        <v>416</v>
      </c>
      <c r="B76" t="s">
        <v>816</v>
      </c>
      <c r="C76" t="s">
        <v>817</v>
      </c>
      <c r="D76" s="268" t="str">
        <f t="shared" si="1"/>
        <v>Decreasing</v>
      </c>
      <c r="E76" s="268" t="s">
        <v>8201</v>
      </c>
      <c r="F76" s="268" t="s">
        <v>8201</v>
      </c>
      <c r="G76" s="268" t="s">
        <v>8201</v>
      </c>
      <c r="H76" s="268" t="s">
        <v>8201</v>
      </c>
      <c r="I76" s="268" t="s">
        <v>8201</v>
      </c>
      <c r="J76" s="268" t="s">
        <v>8201</v>
      </c>
      <c r="K76" s="268" t="s">
        <v>8201</v>
      </c>
      <c r="L76" s="268" t="s">
        <v>8201</v>
      </c>
      <c r="M76" s="268" t="s">
        <v>8201</v>
      </c>
      <c r="N76" s="268" t="s">
        <v>8201</v>
      </c>
      <c r="O76" s="268" t="s">
        <v>8201</v>
      </c>
      <c r="P76" s="268" t="s">
        <v>8201</v>
      </c>
      <c r="Q76" s="268" t="s">
        <v>8201</v>
      </c>
      <c r="R76" s="268" t="s">
        <v>8201</v>
      </c>
      <c r="S76" s="268" t="s">
        <v>8201</v>
      </c>
      <c r="T76" s="268" t="s">
        <v>8201</v>
      </c>
      <c r="U76" s="268" t="s">
        <v>8201</v>
      </c>
      <c r="V76" s="268" t="s">
        <v>8201</v>
      </c>
      <c r="W76" s="268" t="s">
        <v>8201</v>
      </c>
      <c r="X76" s="268" t="s">
        <v>8201</v>
      </c>
      <c r="Y76" s="268" t="s">
        <v>8201</v>
      </c>
      <c r="Z76" s="268" t="s">
        <v>8201</v>
      </c>
      <c r="AA76" s="268" t="s">
        <v>8201</v>
      </c>
      <c r="AB76" s="268" t="s">
        <v>8201</v>
      </c>
      <c r="AC76" s="268" t="s">
        <v>8201</v>
      </c>
      <c r="AD76" s="268" t="s">
        <v>8201</v>
      </c>
      <c r="AE76" s="268" t="s">
        <v>8201</v>
      </c>
      <c r="AF76" s="268" t="s">
        <v>8201</v>
      </c>
      <c r="AG76" s="268" t="s">
        <v>8201</v>
      </c>
      <c r="AH76" s="268" t="s">
        <v>8201</v>
      </c>
      <c r="AI76" s="268" t="s">
        <v>8201</v>
      </c>
      <c r="AJ76" s="268" t="s">
        <v>8201</v>
      </c>
      <c r="AK76" s="268" t="s">
        <v>8201</v>
      </c>
      <c r="AL76" s="268" t="s">
        <v>8201</v>
      </c>
      <c r="AM76" s="268" t="s">
        <v>8201</v>
      </c>
      <c r="AN76" s="268" t="s">
        <v>8201</v>
      </c>
      <c r="AO76" s="268" t="s">
        <v>8201</v>
      </c>
      <c r="AP76" s="268" t="s">
        <v>8201</v>
      </c>
      <c r="AQ76" s="268" t="s">
        <v>8201</v>
      </c>
      <c r="AR76" s="268" t="s">
        <v>8201</v>
      </c>
      <c r="AS76" s="268" t="s">
        <v>8201</v>
      </c>
      <c r="AT76" s="268" t="s">
        <v>8201</v>
      </c>
      <c r="AU76" s="268" t="s">
        <v>8201</v>
      </c>
      <c r="AV76" s="268" t="s">
        <v>8201</v>
      </c>
      <c r="AW76" s="268" t="s">
        <v>8201</v>
      </c>
      <c r="AX76" s="268" t="s">
        <v>8201</v>
      </c>
      <c r="AY76" s="268" t="s">
        <v>8201</v>
      </c>
      <c r="AZ76" s="268" t="s">
        <v>8201</v>
      </c>
      <c r="BA76" s="268" t="s">
        <v>8201</v>
      </c>
      <c r="BB76" s="268" t="s">
        <v>8201</v>
      </c>
      <c r="BC76" s="268" t="s">
        <v>8201</v>
      </c>
      <c r="BD76" s="268" t="s">
        <v>8201</v>
      </c>
      <c r="BE76" s="268" t="s">
        <v>8201</v>
      </c>
      <c r="BF76" s="268" t="s">
        <v>8201</v>
      </c>
      <c r="BG76" s="268" t="s">
        <v>8201</v>
      </c>
      <c r="BH76" s="268" t="s">
        <v>8201</v>
      </c>
      <c r="BI76" s="268" t="s">
        <v>8201</v>
      </c>
      <c r="BJ76" s="268" t="s">
        <v>8201</v>
      </c>
      <c r="BK76" s="268" t="s">
        <v>8201</v>
      </c>
      <c r="BL76" s="268" t="s">
        <v>8201</v>
      </c>
      <c r="BM76" s="268" t="s">
        <v>8201</v>
      </c>
      <c r="BN76" s="268" t="s">
        <v>8201</v>
      </c>
      <c r="BO76" s="268" t="s">
        <v>8201</v>
      </c>
      <c r="BP76" s="268" t="s">
        <v>8201</v>
      </c>
      <c r="BQ76" s="268" t="s">
        <v>8201</v>
      </c>
      <c r="BR76" s="268" t="s">
        <v>8201</v>
      </c>
      <c r="BS76" s="268" t="s">
        <v>8201</v>
      </c>
      <c r="BT76" s="268" t="s">
        <v>8201</v>
      </c>
      <c r="BU76" s="268" t="s">
        <v>8201</v>
      </c>
      <c r="BV76" s="268" t="s">
        <v>8201</v>
      </c>
      <c r="BW76" s="268" t="s">
        <v>8201</v>
      </c>
      <c r="BX76" s="268" t="s">
        <v>8201</v>
      </c>
      <c r="BY76" s="268" t="s">
        <v>8201</v>
      </c>
      <c r="BZ76" s="268">
        <v>3.5</v>
      </c>
      <c r="CA76" s="268">
        <v>3.3</v>
      </c>
      <c r="CB76" s="268">
        <v>3.2</v>
      </c>
      <c r="CC76" s="268">
        <v>3.1</v>
      </c>
      <c r="CD76" s="268">
        <f>_xlfn.IFNA(VLOOKUP(C76,'INFORM Severity - hidden'!$C$5:$G$300,5,FALSE),"-")</f>
        <v>3.3</v>
      </c>
    </row>
    <row r="77" spans="1:82" x14ac:dyDescent="0.35">
      <c r="A77" t="s">
        <v>416</v>
      </c>
      <c r="B77" t="s">
        <v>1233</v>
      </c>
      <c r="C77" t="s">
        <v>1234</v>
      </c>
      <c r="D77" s="268" t="str">
        <f t="shared" si="1"/>
        <v>-</v>
      </c>
      <c r="E77" s="268" t="s">
        <v>8201</v>
      </c>
      <c r="F77" s="268" t="s">
        <v>8201</v>
      </c>
      <c r="G77" s="268" t="s">
        <v>8201</v>
      </c>
      <c r="H77" s="268" t="s">
        <v>8201</v>
      </c>
      <c r="I77" s="268" t="s">
        <v>8201</v>
      </c>
      <c r="J77" s="268" t="s">
        <v>8201</v>
      </c>
      <c r="K77" s="268" t="s">
        <v>8201</v>
      </c>
      <c r="L77" s="268" t="s">
        <v>8201</v>
      </c>
      <c r="M77" s="268" t="s">
        <v>8201</v>
      </c>
      <c r="N77" s="268" t="s">
        <v>8201</v>
      </c>
      <c r="O77" s="268" t="s">
        <v>8201</v>
      </c>
      <c r="P77" s="268" t="s">
        <v>8201</v>
      </c>
      <c r="Q77" s="268" t="s">
        <v>8201</v>
      </c>
      <c r="R77" s="268" t="s">
        <v>8201</v>
      </c>
      <c r="S77" s="268" t="s">
        <v>8201</v>
      </c>
      <c r="T77" s="268" t="s">
        <v>8201</v>
      </c>
      <c r="U77" s="268" t="s">
        <v>8201</v>
      </c>
      <c r="V77" s="268" t="s">
        <v>8201</v>
      </c>
      <c r="W77" s="268" t="s">
        <v>8201</v>
      </c>
      <c r="X77" s="268" t="s">
        <v>8201</v>
      </c>
      <c r="Y77" s="268" t="s">
        <v>8201</v>
      </c>
      <c r="Z77" s="268" t="s">
        <v>8201</v>
      </c>
      <c r="AA77" s="268" t="s">
        <v>8201</v>
      </c>
      <c r="AB77" s="268" t="s">
        <v>8201</v>
      </c>
      <c r="AC77" s="268" t="s">
        <v>8201</v>
      </c>
      <c r="AD77" s="268" t="s">
        <v>8201</v>
      </c>
      <c r="AE77" s="268" t="s">
        <v>8201</v>
      </c>
      <c r="AF77" s="268" t="s">
        <v>8201</v>
      </c>
      <c r="AG77" s="268" t="s">
        <v>8201</v>
      </c>
      <c r="AH77" s="268" t="s">
        <v>8201</v>
      </c>
      <c r="AI77" s="268" t="s">
        <v>8201</v>
      </c>
      <c r="AJ77" s="268" t="s">
        <v>8201</v>
      </c>
      <c r="AK77" s="268" t="s">
        <v>8201</v>
      </c>
      <c r="AL77" s="268" t="s">
        <v>8201</v>
      </c>
      <c r="AM77" s="268" t="s">
        <v>8201</v>
      </c>
      <c r="AN77" s="268" t="s">
        <v>8201</v>
      </c>
      <c r="AO77" s="268" t="s">
        <v>8201</v>
      </c>
      <c r="AP77" s="268" t="s">
        <v>8201</v>
      </c>
      <c r="AQ77" s="268" t="s">
        <v>8201</v>
      </c>
      <c r="AR77" s="268" t="s">
        <v>8201</v>
      </c>
      <c r="AS77" s="268" t="s">
        <v>8201</v>
      </c>
      <c r="AT77" s="268" t="s">
        <v>8201</v>
      </c>
      <c r="AU77" s="268" t="s">
        <v>8201</v>
      </c>
      <c r="AV77" s="268" t="s">
        <v>8201</v>
      </c>
      <c r="AW77" s="268" t="s">
        <v>8201</v>
      </c>
      <c r="AX77" s="268" t="s">
        <v>8201</v>
      </c>
      <c r="AY77" s="268" t="s">
        <v>8201</v>
      </c>
      <c r="AZ77" s="268" t="s">
        <v>8201</v>
      </c>
      <c r="BA77" s="268" t="s">
        <v>8201</v>
      </c>
      <c r="BB77" s="268" t="s">
        <v>8201</v>
      </c>
      <c r="BC77" s="268" t="s">
        <v>8201</v>
      </c>
      <c r="BD77" s="268" t="s">
        <v>8201</v>
      </c>
      <c r="BE77" s="268" t="s">
        <v>8201</v>
      </c>
      <c r="BF77" s="268" t="s">
        <v>8201</v>
      </c>
      <c r="BG77" s="268" t="s">
        <v>8201</v>
      </c>
      <c r="BH77" s="268" t="s">
        <v>8201</v>
      </c>
      <c r="BI77" s="268" t="s">
        <v>8201</v>
      </c>
      <c r="BJ77" s="268" t="s">
        <v>8201</v>
      </c>
      <c r="BK77" s="268" t="s">
        <v>8201</v>
      </c>
      <c r="BL77" s="268" t="s">
        <v>8201</v>
      </c>
      <c r="BM77" s="268" t="s">
        <v>8201</v>
      </c>
      <c r="BN77" s="268" t="s">
        <v>8201</v>
      </c>
      <c r="BO77" s="268" t="s">
        <v>8201</v>
      </c>
      <c r="BP77" s="268" t="s">
        <v>8201</v>
      </c>
      <c r="BQ77" s="268" t="s">
        <v>8201</v>
      </c>
      <c r="BR77" s="268" t="s">
        <v>8201</v>
      </c>
      <c r="BS77" s="268" t="s">
        <v>8201</v>
      </c>
      <c r="BT77" s="268" t="s">
        <v>8201</v>
      </c>
      <c r="BU77" s="268" t="s">
        <v>8201</v>
      </c>
      <c r="BV77" s="268" t="s">
        <v>8201</v>
      </c>
      <c r="BW77" s="268" t="s">
        <v>8201</v>
      </c>
      <c r="BX77" s="268" t="s">
        <v>8201</v>
      </c>
      <c r="BY77" s="268" t="s">
        <v>8201</v>
      </c>
      <c r="BZ77" s="268" t="s">
        <v>8201</v>
      </c>
      <c r="CA77" s="268" t="s">
        <v>8201</v>
      </c>
      <c r="CB77" s="268" t="s">
        <v>8201</v>
      </c>
      <c r="CC77" s="268">
        <v>1.9</v>
      </c>
      <c r="CD77" s="268">
        <f>_xlfn.IFNA(VLOOKUP(C77,'INFORM Severity - hidden'!$C$5:$G$300,5,FALSE),"-")</f>
        <v>2</v>
      </c>
    </row>
    <row r="78" spans="1:82" x14ac:dyDescent="0.35">
      <c r="C78" t="s">
        <v>8242</v>
      </c>
      <c r="D78" s="268" t="str">
        <f t="shared" si="1"/>
        <v>-</v>
      </c>
      <c r="E78" s="268" t="s">
        <v>8201</v>
      </c>
      <c r="F78" s="268" t="s">
        <v>8201</v>
      </c>
      <c r="G78" s="268" t="s">
        <v>8201</v>
      </c>
      <c r="H78" s="268" t="s">
        <v>8201</v>
      </c>
      <c r="I78" s="268" t="s">
        <v>8201</v>
      </c>
      <c r="J78" s="268" t="s">
        <v>8201</v>
      </c>
      <c r="K78" s="268" t="s">
        <v>8201</v>
      </c>
      <c r="L78" s="268" t="s">
        <v>8201</v>
      </c>
      <c r="M78" s="268" t="s">
        <v>8201</v>
      </c>
      <c r="N78" s="268" t="s">
        <v>8201</v>
      </c>
      <c r="O78" s="268" t="s">
        <v>8201</v>
      </c>
      <c r="P78" s="268" t="s">
        <v>8201</v>
      </c>
      <c r="Q78" s="268" t="s">
        <v>8201</v>
      </c>
      <c r="R78" s="268" t="s">
        <v>8201</v>
      </c>
      <c r="S78" s="268" t="s">
        <v>8201</v>
      </c>
      <c r="T78" s="268" t="s">
        <v>8201</v>
      </c>
      <c r="U78" s="268" t="s">
        <v>8201</v>
      </c>
      <c r="V78" s="268" t="s">
        <v>8201</v>
      </c>
      <c r="W78" s="268" t="s">
        <v>8201</v>
      </c>
      <c r="X78" s="268" t="s">
        <v>8201</v>
      </c>
      <c r="Y78" s="268" t="s">
        <v>8201</v>
      </c>
      <c r="Z78" s="268" t="s">
        <v>8201</v>
      </c>
      <c r="AA78" s="268" t="s">
        <v>8201</v>
      </c>
      <c r="AB78" s="268" t="s">
        <v>8201</v>
      </c>
      <c r="AC78" s="268" t="s">
        <v>8201</v>
      </c>
      <c r="AD78" s="268" t="s">
        <v>8201</v>
      </c>
      <c r="AE78" s="268" t="s">
        <v>8201</v>
      </c>
      <c r="AF78" s="268" t="s">
        <v>8201</v>
      </c>
      <c r="AG78" s="268" t="s">
        <v>8201</v>
      </c>
      <c r="AH78" s="268" t="s">
        <v>8201</v>
      </c>
      <c r="AI78" s="268" t="s">
        <v>8201</v>
      </c>
      <c r="AJ78" s="268" t="s">
        <v>8201</v>
      </c>
      <c r="AK78" s="268" t="s">
        <v>8201</v>
      </c>
      <c r="AL78" s="268" t="s">
        <v>8201</v>
      </c>
      <c r="AM78" s="268" t="s">
        <v>8201</v>
      </c>
      <c r="AN78" s="268" t="s">
        <v>8201</v>
      </c>
      <c r="AO78" s="268" t="s">
        <v>8201</v>
      </c>
      <c r="AP78" s="268" t="s">
        <v>8201</v>
      </c>
      <c r="AQ78" s="268" t="s">
        <v>8201</v>
      </c>
      <c r="AR78" s="268" t="s">
        <v>8201</v>
      </c>
      <c r="AS78" s="268" t="s">
        <v>8201</v>
      </c>
      <c r="AT78" s="268" t="s">
        <v>8201</v>
      </c>
      <c r="AU78" s="268" t="s">
        <v>8201</v>
      </c>
      <c r="AV78" s="268" t="s">
        <v>8201</v>
      </c>
      <c r="AW78" s="268" t="s">
        <v>8201</v>
      </c>
      <c r="AX78" s="268" t="s">
        <v>8201</v>
      </c>
      <c r="AY78" s="268" t="s">
        <v>8201</v>
      </c>
      <c r="AZ78" s="268" t="s">
        <v>8201</v>
      </c>
      <c r="BA78" s="268" t="s">
        <v>8201</v>
      </c>
      <c r="BB78" s="268" t="s">
        <v>8201</v>
      </c>
      <c r="BC78" s="268" t="s">
        <v>8201</v>
      </c>
      <c r="BD78" s="268" t="s">
        <v>8201</v>
      </c>
      <c r="BE78" s="268" t="s">
        <v>8201</v>
      </c>
      <c r="BF78" s="268">
        <v>2</v>
      </c>
      <c r="BG78" s="268" t="s">
        <v>8201</v>
      </c>
      <c r="BH78" s="268" t="s">
        <v>8201</v>
      </c>
      <c r="BI78" s="268" t="s">
        <v>8201</v>
      </c>
      <c r="BJ78" s="268" t="s">
        <v>8201</v>
      </c>
      <c r="BK78" s="268" t="s">
        <v>8201</v>
      </c>
      <c r="BL78" s="268" t="s">
        <v>8201</v>
      </c>
      <c r="BM78" s="268" t="s">
        <v>8201</v>
      </c>
      <c r="BN78" s="268" t="s">
        <v>8201</v>
      </c>
      <c r="BO78" s="268" t="s">
        <v>8201</v>
      </c>
      <c r="BP78" s="268" t="s">
        <v>8201</v>
      </c>
      <c r="BQ78" s="268" t="s">
        <v>8201</v>
      </c>
      <c r="BR78" s="268" t="s">
        <v>8201</v>
      </c>
      <c r="BS78" s="268" t="s">
        <v>8201</v>
      </c>
      <c r="BT78" s="268" t="s">
        <v>8201</v>
      </c>
      <c r="BU78" s="268" t="s">
        <v>8201</v>
      </c>
      <c r="BV78" s="268" t="s">
        <v>8201</v>
      </c>
      <c r="BW78" s="268" t="s">
        <v>8201</v>
      </c>
      <c r="BX78" s="268" t="s">
        <v>8201</v>
      </c>
      <c r="BY78" s="268" t="s">
        <v>8201</v>
      </c>
      <c r="BZ78" s="268" t="s">
        <v>8201</v>
      </c>
      <c r="CA78" s="268" t="s">
        <v>8201</v>
      </c>
      <c r="CB78" s="268" t="s">
        <v>8201</v>
      </c>
      <c r="CC78" s="268" t="s">
        <v>8201</v>
      </c>
      <c r="CD78" s="268" t="str">
        <f>_xlfn.IFNA(VLOOKUP(C78,'INFORM Severity - hidden'!$C$5:$G$300,5,FALSE),"-")</f>
        <v>-</v>
      </c>
    </row>
    <row r="79" spans="1:82" x14ac:dyDescent="0.35">
      <c r="C79" t="s">
        <v>8243</v>
      </c>
      <c r="D79" s="268" t="str">
        <f t="shared" si="1"/>
        <v>-</v>
      </c>
      <c r="E79" s="268" t="s">
        <v>8201</v>
      </c>
      <c r="F79" s="268">
        <v>1</v>
      </c>
      <c r="G79" s="268">
        <v>1</v>
      </c>
      <c r="H79" s="268">
        <v>1.7</v>
      </c>
      <c r="I79" s="268">
        <v>1.7</v>
      </c>
      <c r="J79" s="268">
        <v>1.7</v>
      </c>
      <c r="K79" s="268">
        <v>1.7</v>
      </c>
      <c r="L79" s="268">
        <v>1.7</v>
      </c>
      <c r="M79" s="268">
        <v>1.7</v>
      </c>
      <c r="N79" s="268">
        <v>1.7</v>
      </c>
      <c r="O79" s="268">
        <v>1.7</v>
      </c>
      <c r="P79" s="268">
        <v>1.7</v>
      </c>
      <c r="Q79" s="268">
        <v>1.7</v>
      </c>
      <c r="R79" s="268">
        <v>1.7</v>
      </c>
      <c r="S79" s="268">
        <v>1.7</v>
      </c>
      <c r="T79" s="268">
        <v>2.1</v>
      </c>
      <c r="U79" s="268">
        <v>2.1</v>
      </c>
      <c r="V79" s="268">
        <v>2.2000000000000002</v>
      </c>
      <c r="W79" s="268">
        <v>2.2000000000000002</v>
      </c>
      <c r="X79" s="268">
        <v>2.2000000000000002</v>
      </c>
      <c r="Y79" s="268">
        <v>2.2000000000000002</v>
      </c>
      <c r="Z79" s="268">
        <v>2.2000000000000002</v>
      </c>
      <c r="AA79" s="268">
        <v>2.4</v>
      </c>
      <c r="AB79" s="268">
        <v>2.4</v>
      </c>
      <c r="AC79" s="268">
        <v>3.1</v>
      </c>
      <c r="AD79" s="268">
        <v>3.1</v>
      </c>
      <c r="AE79" s="268">
        <v>2.9</v>
      </c>
      <c r="AF79" s="268">
        <v>2.4</v>
      </c>
      <c r="AG79" s="268">
        <v>2.4</v>
      </c>
      <c r="AH79" s="268">
        <v>2.2999999999999998</v>
      </c>
      <c r="AI79" s="268">
        <v>2.2999999999999998</v>
      </c>
      <c r="AJ79" s="268">
        <v>2.2999999999999998</v>
      </c>
      <c r="AK79" s="268">
        <v>2.2999999999999998</v>
      </c>
      <c r="AL79" s="268">
        <v>2.2999999999999998</v>
      </c>
      <c r="AM79" s="268">
        <v>2.2999999999999998</v>
      </c>
      <c r="AN79" s="268">
        <v>2.2999999999999998</v>
      </c>
      <c r="AO79" s="268">
        <v>2.2999999999999998</v>
      </c>
      <c r="AP79" s="268">
        <v>2.2999999999999998</v>
      </c>
      <c r="AQ79" s="268">
        <v>2.2999999999999998</v>
      </c>
      <c r="AR79" s="268">
        <v>2.2999999999999998</v>
      </c>
      <c r="AS79" s="268">
        <v>2.9</v>
      </c>
      <c r="AT79" s="268">
        <v>2.9</v>
      </c>
      <c r="AU79" s="268">
        <v>1.7</v>
      </c>
      <c r="AV79" s="268">
        <v>1.7</v>
      </c>
      <c r="AW79" s="268">
        <v>1.7</v>
      </c>
      <c r="AX79" s="268">
        <v>1.7</v>
      </c>
      <c r="AY79" s="268">
        <v>1.7</v>
      </c>
      <c r="AZ79" s="268">
        <v>1.8</v>
      </c>
      <c r="BA79" s="268">
        <v>1.8</v>
      </c>
      <c r="BB79" s="268">
        <v>1.8</v>
      </c>
      <c r="BC79" s="268">
        <v>1.7</v>
      </c>
      <c r="BD79" s="268">
        <v>1.7</v>
      </c>
      <c r="BE79" s="268">
        <v>1.7</v>
      </c>
      <c r="BF79" s="268">
        <v>1.7</v>
      </c>
      <c r="BG79" s="268" t="s">
        <v>8201</v>
      </c>
      <c r="BH79" s="268" t="s">
        <v>8201</v>
      </c>
      <c r="BI79" s="268" t="s">
        <v>8201</v>
      </c>
      <c r="BJ79" s="268" t="s">
        <v>8201</v>
      </c>
      <c r="BK79" s="268" t="s">
        <v>8201</v>
      </c>
      <c r="BL79" s="268" t="s">
        <v>8201</v>
      </c>
      <c r="BM79" s="268" t="s">
        <v>8201</v>
      </c>
      <c r="BN79" s="268" t="s">
        <v>8201</v>
      </c>
      <c r="BO79" s="268" t="s">
        <v>8201</v>
      </c>
      <c r="BP79" s="268" t="s">
        <v>8201</v>
      </c>
      <c r="BQ79" s="268" t="s">
        <v>8201</v>
      </c>
      <c r="BR79" s="268" t="s">
        <v>8201</v>
      </c>
      <c r="BS79" s="268" t="s">
        <v>8201</v>
      </c>
      <c r="BT79" s="268" t="s">
        <v>8201</v>
      </c>
      <c r="BU79" s="268" t="s">
        <v>8201</v>
      </c>
      <c r="BV79" s="268" t="s">
        <v>8201</v>
      </c>
      <c r="BW79" s="268" t="s">
        <v>8201</v>
      </c>
      <c r="BX79" s="268" t="s">
        <v>8201</v>
      </c>
      <c r="BY79" s="268" t="s">
        <v>8201</v>
      </c>
      <c r="BZ79" s="268" t="s">
        <v>8201</v>
      </c>
      <c r="CA79" s="268" t="s">
        <v>8201</v>
      </c>
      <c r="CB79" s="268" t="s">
        <v>8201</v>
      </c>
      <c r="CC79" s="268" t="s">
        <v>8201</v>
      </c>
      <c r="CD79" s="268" t="str">
        <f>_xlfn.IFNA(VLOOKUP(C79,'INFORM Severity - hidden'!$C$5:$G$300,5,FALSE),"-")</f>
        <v>-</v>
      </c>
    </row>
    <row r="80" spans="1:82" x14ac:dyDescent="0.35">
      <c r="C80" t="s">
        <v>8244</v>
      </c>
      <c r="D80" s="268" t="str">
        <f t="shared" si="1"/>
        <v>-</v>
      </c>
      <c r="E80" s="268" t="s">
        <v>8201</v>
      </c>
      <c r="F80" s="268" t="s">
        <v>8201</v>
      </c>
      <c r="G80" s="268" t="s">
        <v>8201</v>
      </c>
      <c r="H80" s="268" t="s">
        <v>8201</v>
      </c>
      <c r="I80" s="268" t="s">
        <v>8201</v>
      </c>
      <c r="J80" s="268" t="s">
        <v>8201</v>
      </c>
      <c r="K80" s="268" t="s">
        <v>8201</v>
      </c>
      <c r="L80" s="268" t="s">
        <v>8201</v>
      </c>
      <c r="M80" s="268" t="s">
        <v>8201</v>
      </c>
      <c r="N80" s="268" t="s">
        <v>8201</v>
      </c>
      <c r="O80" s="268" t="s">
        <v>8201</v>
      </c>
      <c r="P80" s="268" t="s">
        <v>8201</v>
      </c>
      <c r="Q80" s="268" t="s">
        <v>8201</v>
      </c>
      <c r="R80" s="268" t="s">
        <v>8201</v>
      </c>
      <c r="S80" s="268" t="s">
        <v>8201</v>
      </c>
      <c r="T80" s="268" t="s">
        <v>8201</v>
      </c>
      <c r="U80" s="268" t="s">
        <v>8201</v>
      </c>
      <c r="V80" s="268" t="s">
        <v>8201</v>
      </c>
      <c r="W80" s="268" t="s">
        <v>8201</v>
      </c>
      <c r="X80" s="268" t="s">
        <v>8201</v>
      </c>
      <c r="Y80" s="268" t="s">
        <v>8201</v>
      </c>
      <c r="Z80" s="268" t="s">
        <v>8201</v>
      </c>
      <c r="AA80" s="268" t="s">
        <v>8201</v>
      </c>
      <c r="AB80" s="268" t="s">
        <v>8201</v>
      </c>
      <c r="AC80" s="268" t="s">
        <v>8201</v>
      </c>
      <c r="AD80" s="268" t="s">
        <v>8201</v>
      </c>
      <c r="AE80" s="268" t="s">
        <v>8201</v>
      </c>
      <c r="AF80" s="268" t="s">
        <v>8201</v>
      </c>
      <c r="AG80" s="268" t="s">
        <v>8201</v>
      </c>
      <c r="AH80" s="268" t="s">
        <v>8201</v>
      </c>
      <c r="AI80" s="268" t="s">
        <v>8201</v>
      </c>
      <c r="AJ80" s="268" t="s">
        <v>8201</v>
      </c>
      <c r="AK80" s="268" t="s">
        <v>8201</v>
      </c>
      <c r="AL80" s="268" t="s">
        <v>8201</v>
      </c>
      <c r="AM80" s="268" t="s">
        <v>8201</v>
      </c>
      <c r="AN80" s="268" t="s">
        <v>8201</v>
      </c>
      <c r="AO80" s="268" t="s">
        <v>8201</v>
      </c>
      <c r="AP80" s="268" t="s">
        <v>8201</v>
      </c>
      <c r="AQ80" s="268" t="s">
        <v>8201</v>
      </c>
      <c r="AR80" s="268" t="s">
        <v>8201</v>
      </c>
      <c r="AS80" s="268" t="s">
        <v>8201</v>
      </c>
      <c r="AT80" s="268" t="s">
        <v>8201</v>
      </c>
      <c r="AU80" s="268" t="s">
        <v>8201</v>
      </c>
      <c r="AV80" s="268" t="s">
        <v>8201</v>
      </c>
      <c r="AW80" s="268" t="s">
        <v>8201</v>
      </c>
      <c r="AX80" s="268" t="s">
        <v>8201</v>
      </c>
      <c r="AY80" s="268" t="s">
        <v>8201</v>
      </c>
      <c r="AZ80" s="268" t="s">
        <v>8201</v>
      </c>
      <c r="BA80" s="268" t="s">
        <v>8201</v>
      </c>
      <c r="BB80" s="268" t="s">
        <v>8201</v>
      </c>
      <c r="BC80" s="268" t="s">
        <v>8201</v>
      </c>
      <c r="BD80" s="268" t="s">
        <v>8201</v>
      </c>
      <c r="BE80" s="268" t="s">
        <v>8201</v>
      </c>
      <c r="BF80" s="268">
        <v>1.9</v>
      </c>
      <c r="BG80" s="268" t="s">
        <v>8201</v>
      </c>
      <c r="BH80" s="268" t="s">
        <v>8201</v>
      </c>
      <c r="BI80" s="268" t="s">
        <v>8201</v>
      </c>
      <c r="BJ80" s="268" t="s">
        <v>8201</v>
      </c>
      <c r="BK80" s="268" t="s">
        <v>8201</v>
      </c>
      <c r="BL80" s="268" t="s">
        <v>8201</v>
      </c>
      <c r="BM80" s="268" t="s">
        <v>8201</v>
      </c>
      <c r="BN80" s="268" t="s">
        <v>8201</v>
      </c>
      <c r="BO80" s="268" t="s">
        <v>8201</v>
      </c>
      <c r="BP80" s="268" t="s">
        <v>8201</v>
      </c>
      <c r="BQ80" s="268" t="s">
        <v>8201</v>
      </c>
      <c r="BR80" s="268" t="s">
        <v>8201</v>
      </c>
      <c r="BS80" s="268" t="s">
        <v>8201</v>
      </c>
      <c r="BT80" s="268" t="s">
        <v>8201</v>
      </c>
      <c r="BU80" s="268" t="s">
        <v>8201</v>
      </c>
      <c r="BV80" s="268" t="s">
        <v>8201</v>
      </c>
      <c r="BW80" s="268" t="s">
        <v>8201</v>
      </c>
      <c r="BX80" s="268" t="s">
        <v>8201</v>
      </c>
      <c r="BY80" s="268" t="s">
        <v>8201</v>
      </c>
      <c r="BZ80" s="268" t="s">
        <v>8201</v>
      </c>
      <c r="CA80" s="268" t="s">
        <v>8201</v>
      </c>
      <c r="CB80" s="268" t="s">
        <v>8201</v>
      </c>
      <c r="CC80" s="268" t="s">
        <v>8201</v>
      </c>
      <c r="CD80" s="268" t="str">
        <f>_xlfn.IFNA(VLOOKUP(C80,'INFORM Severity - hidden'!$C$5:$G$300,5,FALSE),"-")</f>
        <v>-</v>
      </c>
    </row>
    <row r="81" spans="1:82" x14ac:dyDescent="0.35">
      <c r="A81" t="s">
        <v>641</v>
      </c>
      <c r="B81" t="s">
        <v>639</v>
      </c>
      <c r="C81" t="s">
        <v>640</v>
      </c>
      <c r="D81" s="268" t="str">
        <f t="shared" si="1"/>
        <v>Stable</v>
      </c>
      <c r="E81" s="268" t="s">
        <v>8201</v>
      </c>
      <c r="F81" s="268" t="s">
        <v>8201</v>
      </c>
      <c r="G81" s="268" t="s">
        <v>8201</v>
      </c>
      <c r="H81" s="268" t="s">
        <v>8201</v>
      </c>
      <c r="I81" s="268" t="s">
        <v>8201</v>
      </c>
      <c r="J81" s="268" t="s">
        <v>8201</v>
      </c>
      <c r="K81" s="268" t="s">
        <v>8201</v>
      </c>
      <c r="L81" s="268" t="s">
        <v>8201</v>
      </c>
      <c r="M81" s="268" t="s">
        <v>8201</v>
      </c>
      <c r="N81" s="268" t="s">
        <v>8201</v>
      </c>
      <c r="O81" s="268" t="s">
        <v>8201</v>
      </c>
      <c r="P81" s="268" t="s">
        <v>8201</v>
      </c>
      <c r="Q81" s="268" t="s">
        <v>8201</v>
      </c>
      <c r="R81" s="268" t="s">
        <v>8201</v>
      </c>
      <c r="S81" s="268" t="s">
        <v>8201</v>
      </c>
      <c r="T81" s="268" t="s">
        <v>8201</v>
      </c>
      <c r="U81" s="268" t="s">
        <v>8201</v>
      </c>
      <c r="V81" s="268" t="s">
        <v>8201</v>
      </c>
      <c r="W81" s="268" t="s">
        <v>8201</v>
      </c>
      <c r="X81" s="268" t="s">
        <v>8201</v>
      </c>
      <c r="Y81" s="268" t="s">
        <v>8201</v>
      </c>
      <c r="Z81" s="268" t="s">
        <v>8201</v>
      </c>
      <c r="AA81" s="268" t="s">
        <v>8201</v>
      </c>
      <c r="AB81" s="268" t="s">
        <v>8201</v>
      </c>
      <c r="AC81" s="268" t="s">
        <v>8201</v>
      </c>
      <c r="AD81" s="268" t="s">
        <v>8201</v>
      </c>
      <c r="AE81" s="268" t="s">
        <v>8201</v>
      </c>
      <c r="AF81" s="268" t="s">
        <v>8201</v>
      </c>
      <c r="AG81" s="268" t="s">
        <v>8201</v>
      </c>
      <c r="AH81" s="268" t="s">
        <v>8201</v>
      </c>
      <c r="AI81" s="268" t="s">
        <v>8201</v>
      </c>
      <c r="AJ81" s="268" t="s">
        <v>8201</v>
      </c>
      <c r="AK81" s="268" t="s">
        <v>8201</v>
      </c>
      <c r="AL81" s="268" t="s">
        <v>8201</v>
      </c>
      <c r="AM81" s="268" t="s">
        <v>8201</v>
      </c>
      <c r="AN81" s="268" t="s">
        <v>8201</v>
      </c>
      <c r="AO81" s="268" t="s">
        <v>8201</v>
      </c>
      <c r="AP81" s="268" t="s">
        <v>8201</v>
      </c>
      <c r="AQ81" s="268" t="s">
        <v>8201</v>
      </c>
      <c r="AR81" s="268" t="s">
        <v>8201</v>
      </c>
      <c r="AS81" s="268" t="s">
        <v>8201</v>
      </c>
      <c r="AT81" s="268" t="s">
        <v>8201</v>
      </c>
      <c r="AU81" s="268" t="s">
        <v>8201</v>
      </c>
      <c r="AV81" s="268" t="s">
        <v>8201</v>
      </c>
      <c r="AW81" s="268" t="s">
        <v>8201</v>
      </c>
      <c r="AX81" s="268" t="s">
        <v>8201</v>
      </c>
      <c r="AY81" s="268" t="s">
        <v>8201</v>
      </c>
      <c r="AZ81" s="268" t="s">
        <v>8201</v>
      </c>
      <c r="BA81" s="268" t="s">
        <v>8201</v>
      </c>
      <c r="BB81" s="268" t="s">
        <v>8201</v>
      </c>
      <c r="BC81" s="268" t="s">
        <v>8201</v>
      </c>
      <c r="BD81" s="268" t="s">
        <v>8201</v>
      </c>
      <c r="BE81" s="268" t="s">
        <v>8201</v>
      </c>
      <c r="BF81" s="268" t="s">
        <v>8201</v>
      </c>
      <c r="BG81" s="268">
        <v>1.9</v>
      </c>
      <c r="BH81" s="268">
        <v>2</v>
      </c>
      <c r="BI81" s="268">
        <v>2</v>
      </c>
      <c r="BJ81" s="268">
        <v>2</v>
      </c>
      <c r="BK81" s="268">
        <v>2.2000000000000002</v>
      </c>
      <c r="BL81" s="268">
        <v>2.2999999999999998</v>
      </c>
      <c r="BM81" s="268">
        <v>2.2999999999999998</v>
      </c>
      <c r="BN81" s="268">
        <v>2.2999999999999998</v>
      </c>
      <c r="BO81" s="268">
        <v>2.2999999999999998</v>
      </c>
      <c r="BP81" s="268">
        <v>2.2999999999999998</v>
      </c>
      <c r="BQ81" s="268">
        <v>2.1</v>
      </c>
      <c r="BR81" s="268">
        <v>2.1</v>
      </c>
      <c r="BS81" s="268">
        <v>2.4</v>
      </c>
      <c r="BT81" s="268">
        <v>2.4</v>
      </c>
      <c r="BU81" s="268">
        <v>2.2999999999999998</v>
      </c>
      <c r="BV81" s="268">
        <v>2.2000000000000002</v>
      </c>
      <c r="BW81" s="268">
        <v>2.2000000000000002</v>
      </c>
      <c r="BX81" s="268">
        <v>2.2000000000000002</v>
      </c>
      <c r="BY81" s="268">
        <v>2.2000000000000002</v>
      </c>
      <c r="BZ81" s="268">
        <v>2.2000000000000002</v>
      </c>
      <c r="CA81" s="268">
        <v>2.2000000000000002</v>
      </c>
      <c r="CB81" s="268">
        <v>2.2000000000000002</v>
      </c>
      <c r="CC81" s="268">
        <v>2.2000000000000002</v>
      </c>
      <c r="CD81" s="268">
        <f>_xlfn.IFNA(VLOOKUP(C81,'INFORM Severity - hidden'!$C$5:$G$300,5,FALSE),"-")</f>
        <v>2.2000000000000002</v>
      </c>
    </row>
    <row r="82" spans="1:82" x14ac:dyDescent="0.35">
      <c r="A82" t="s">
        <v>1534</v>
      </c>
      <c r="B82" t="s">
        <v>1532</v>
      </c>
      <c r="C82" t="s">
        <v>1533</v>
      </c>
      <c r="D82" s="268" t="str">
        <f t="shared" si="1"/>
        <v>Stable</v>
      </c>
      <c r="E82" s="268" t="s">
        <v>8201</v>
      </c>
      <c r="F82" s="268">
        <v>3.4</v>
      </c>
      <c r="G82" s="268">
        <v>3.4</v>
      </c>
      <c r="H82" s="268">
        <v>3.8</v>
      </c>
      <c r="I82" s="268">
        <v>3.8</v>
      </c>
      <c r="J82" s="268">
        <v>3.8</v>
      </c>
      <c r="K82" s="268">
        <v>3.8</v>
      </c>
      <c r="L82" s="268">
        <v>3.8</v>
      </c>
      <c r="M82" s="268">
        <v>3.8</v>
      </c>
      <c r="N82" s="268">
        <v>3.8</v>
      </c>
      <c r="O82" s="268">
        <v>3.8</v>
      </c>
      <c r="P82" s="268">
        <v>3.8</v>
      </c>
      <c r="Q82" s="268">
        <v>3.8</v>
      </c>
      <c r="R82" s="268">
        <v>3.8</v>
      </c>
      <c r="S82" s="268">
        <v>3.8</v>
      </c>
      <c r="T82" s="268">
        <v>3.8</v>
      </c>
      <c r="U82" s="268">
        <v>3.8</v>
      </c>
      <c r="V82" s="268">
        <v>3.8</v>
      </c>
      <c r="W82" s="268">
        <v>3.8</v>
      </c>
      <c r="X82" s="268">
        <v>3.8</v>
      </c>
      <c r="Y82" s="268">
        <v>3.8</v>
      </c>
      <c r="Z82" s="268">
        <v>3.8</v>
      </c>
      <c r="AA82" s="268">
        <v>3.7</v>
      </c>
      <c r="AB82" s="268">
        <v>3.7</v>
      </c>
      <c r="AC82" s="268">
        <v>3.7</v>
      </c>
      <c r="AD82" s="268">
        <v>3.7</v>
      </c>
      <c r="AE82" s="268">
        <v>3.7</v>
      </c>
      <c r="AF82" s="268">
        <v>3.7</v>
      </c>
      <c r="AG82" s="268">
        <v>3.7</v>
      </c>
      <c r="AH82" s="268">
        <v>3.7</v>
      </c>
      <c r="AI82" s="268">
        <v>3.7</v>
      </c>
      <c r="AJ82" s="268">
        <v>3.7</v>
      </c>
      <c r="AK82" s="268">
        <v>3.7</v>
      </c>
      <c r="AL82" s="268">
        <v>3.7</v>
      </c>
      <c r="AM82" s="268">
        <v>3.7</v>
      </c>
      <c r="AN82" s="268">
        <v>3.7</v>
      </c>
      <c r="AO82" s="268">
        <v>3.7</v>
      </c>
      <c r="AP82" s="268">
        <v>3.7</v>
      </c>
      <c r="AQ82" s="268">
        <v>3.7</v>
      </c>
      <c r="AR82" s="268">
        <v>3.7</v>
      </c>
      <c r="AS82" s="268">
        <v>3.7</v>
      </c>
      <c r="AT82" s="268">
        <v>3.7</v>
      </c>
      <c r="AU82" s="268">
        <v>3.7</v>
      </c>
      <c r="AV82" s="268">
        <v>3.7</v>
      </c>
      <c r="AW82" s="268">
        <v>3.5</v>
      </c>
      <c r="AX82" s="268">
        <v>3.5</v>
      </c>
      <c r="AY82" s="268">
        <v>3.5</v>
      </c>
      <c r="AZ82" s="268">
        <v>3.5</v>
      </c>
      <c r="BA82" s="268">
        <v>3.5</v>
      </c>
      <c r="BB82" s="268">
        <v>3.5</v>
      </c>
      <c r="BC82" s="268">
        <v>3.5</v>
      </c>
      <c r="BD82" s="268">
        <v>3.5</v>
      </c>
      <c r="BE82" s="268">
        <v>3.5</v>
      </c>
      <c r="BF82" s="268">
        <v>3.5</v>
      </c>
      <c r="BG82" s="268">
        <v>3.5</v>
      </c>
      <c r="BH82" s="268">
        <v>3.5</v>
      </c>
      <c r="BI82" s="268">
        <v>3.7</v>
      </c>
      <c r="BJ82" s="268">
        <v>3.5</v>
      </c>
      <c r="BK82" s="268">
        <v>3.5</v>
      </c>
      <c r="BL82" s="268">
        <v>3.6</v>
      </c>
      <c r="BM82" s="268">
        <v>3.6</v>
      </c>
      <c r="BN82" s="268">
        <v>3.6</v>
      </c>
      <c r="BO82" s="268">
        <v>3.6</v>
      </c>
      <c r="BP82" s="268">
        <v>3.3</v>
      </c>
      <c r="BQ82" s="268">
        <v>3.3</v>
      </c>
      <c r="BR82" s="268">
        <v>3.2</v>
      </c>
      <c r="BS82" s="268">
        <v>3.2</v>
      </c>
      <c r="BT82" s="268">
        <v>3.2</v>
      </c>
      <c r="BU82" s="268">
        <v>3.2</v>
      </c>
      <c r="BV82" s="268">
        <v>3.2</v>
      </c>
      <c r="BW82" s="268">
        <v>3.2</v>
      </c>
      <c r="BX82" s="268">
        <v>3</v>
      </c>
      <c r="BY82" s="268">
        <v>3</v>
      </c>
      <c r="BZ82" s="268">
        <v>3</v>
      </c>
      <c r="CA82" s="268">
        <v>3</v>
      </c>
      <c r="CB82" s="268">
        <v>3</v>
      </c>
      <c r="CC82" s="268">
        <v>3</v>
      </c>
      <c r="CD82" s="268">
        <f>_xlfn.IFNA(VLOOKUP(C82,'INFORM Severity - hidden'!$C$5:$G$300,5,FALSE),"-")</f>
        <v>3</v>
      </c>
    </row>
    <row r="83" spans="1:82" x14ac:dyDescent="0.35">
      <c r="A83" t="s">
        <v>663</v>
      </c>
      <c r="B83" t="s">
        <v>661</v>
      </c>
      <c r="C83" t="s">
        <v>662</v>
      </c>
      <c r="D83" s="268" t="str">
        <f t="shared" si="1"/>
        <v>Stable</v>
      </c>
      <c r="E83" s="268" t="s">
        <v>8201</v>
      </c>
      <c r="F83" s="268">
        <v>1.2</v>
      </c>
      <c r="G83" s="268" t="s">
        <v>8201</v>
      </c>
      <c r="H83" s="268" t="s">
        <v>8201</v>
      </c>
      <c r="I83" s="268" t="s">
        <v>8201</v>
      </c>
      <c r="J83" s="268" t="s">
        <v>8201</v>
      </c>
      <c r="K83" s="268" t="s">
        <v>8201</v>
      </c>
      <c r="L83" s="268" t="s">
        <v>8201</v>
      </c>
      <c r="M83" s="268" t="s">
        <v>8201</v>
      </c>
      <c r="N83" s="268" t="s">
        <v>8201</v>
      </c>
      <c r="O83" s="268" t="s">
        <v>8201</v>
      </c>
      <c r="P83" s="268" t="s">
        <v>8201</v>
      </c>
      <c r="Q83" s="268" t="s">
        <v>8201</v>
      </c>
      <c r="R83" s="268" t="s">
        <v>8201</v>
      </c>
      <c r="S83" s="268" t="s">
        <v>8201</v>
      </c>
      <c r="T83" s="268" t="s">
        <v>8201</v>
      </c>
      <c r="U83" s="268" t="s">
        <v>8201</v>
      </c>
      <c r="V83" s="268" t="s">
        <v>8201</v>
      </c>
      <c r="W83" s="268" t="s">
        <v>8201</v>
      </c>
      <c r="X83" s="268" t="s">
        <v>8201</v>
      </c>
      <c r="Y83" s="268" t="s">
        <v>8201</v>
      </c>
      <c r="Z83" s="268" t="s">
        <v>8201</v>
      </c>
      <c r="AA83" s="268" t="s">
        <v>8201</v>
      </c>
      <c r="AB83" s="268" t="s">
        <v>8201</v>
      </c>
      <c r="AC83" s="268">
        <v>1.5</v>
      </c>
      <c r="AD83" s="268">
        <v>1.5</v>
      </c>
      <c r="AE83" s="268">
        <v>1.5</v>
      </c>
      <c r="AF83" s="268">
        <v>1.5</v>
      </c>
      <c r="AG83" s="268">
        <v>1.6</v>
      </c>
      <c r="AH83" s="268">
        <v>1.8</v>
      </c>
      <c r="AI83" s="268">
        <v>1.8</v>
      </c>
      <c r="AJ83" s="268">
        <v>1.8</v>
      </c>
      <c r="AK83" s="268">
        <v>1.8</v>
      </c>
      <c r="AL83" s="268">
        <v>1.8</v>
      </c>
      <c r="AM83" s="268">
        <v>1.8</v>
      </c>
      <c r="AN83" s="268">
        <v>1.8</v>
      </c>
      <c r="AO83" s="268">
        <v>1.8</v>
      </c>
      <c r="AP83" s="268">
        <v>1.8</v>
      </c>
      <c r="AQ83" s="268">
        <v>1.7</v>
      </c>
      <c r="AR83" s="268">
        <v>1.7</v>
      </c>
      <c r="AS83" s="268">
        <v>1.6</v>
      </c>
      <c r="AT83" s="268">
        <v>1.6</v>
      </c>
      <c r="AU83" s="268">
        <v>1.8</v>
      </c>
      <c r="AV83" s="268">
        <v>1.8</v>
      </c>
      <c r="AW83" s="268">
        <v>1.8</v>
      </c>
      <c r="AX83" s="268">
        <v>1.8</v>
      </c>
      <c r="AY83" s="268">
        <v>1.8</v>
      </c>
      <c r="AZ83" s="268">
        <v>1.8</v>
      </c>
      <c r="BA83" s="268">
        <v>1.8</v>
      </c>
      <c r="BB83" s="268">
        <v>1.8</v>
      </c>
      <c r="BC83" s="268">
        <v>1.8</v>
      </c>
      <c r="BD83" s="268">
        <v>1.8</v>
      </c>
      <c r="BE83" s="268">
        <v>1.8</v>
      </c>
      <c r="BF83" s="268">
        <v>1.8</v>
      </c>
      <c r="BG83" s="268">
        <v>1.8</v>
      </c>
      <c r="BH83" s="268">
        <v>1.8</v>
      </c>
      <c r="BI83" s="268">
        <v>1.8</v>
      </c>
      <c r="BJ83" s="268">
        <v>1.9</v>
      </c>
      <c r="BK83" s="268">
        <v>1.8</v>
      </c>
      <c r="BL83" s="268">
        <v>1.8</v>
      </c>
      <c r="BM83" s="268">
        <v>1.8</v>
      </c>
      <c r="BN83" s="268">
        <v>1.8</v>
      </c>
      <c r="BO83" s="268">
        <v>1.8</v>
      </c>
      <c r="BP83" s="268">
        <v>1.9</v>
      </c>
      <c r="BQ83" s="268">
        <v>1.9</v>
      </c>
      <c r="BR83" s="268">
        <v>1.9</v>
      </c>
      <c r="BS83" s="268">
        <v>1.9</v>
      </c>
      <c r="BT83" s="268">
        <v>1.9</v>
      </c>
      <c r="BU83" s="268">
        <v>1.9</v>
      </c>
      <c r="BV83" s="268">
        <v>1.8</v>
      </c>
      <c r="BW83" s="268">
        <v>1.9</v>
      </c>
      <c r="BX83" s="268">
        <v>1.7</v>
      </c>
      <c r="BY83" s="268">
        <v>1.5</v>
      </c>
      <c r="BZ83" s="268">
        <v>1.6</v>
      </c>
      <c r="CA83" s="268">
        <v>1.6</v>
      </c>
      <c r="CB83" s="268">
        <v>1.6</v>
      </c>
      <c r="CC83" s="268">
        <v>1.6</v>
      </c>
      <c r="CD83" s="268">
        <f>_xlfn.IFNA(VLOOKUP(C83,'INFORM Severity - hidden'!$C$5:$G$300,5,FALSE),"-")</f>
        <v>1.6</v>
      </c>
    </row>
    <row r="84" spans="1:82" x14ac:dyDescent="0.35">
      <c r="C84" t="s">
        <v>8245</v>
      </c>
      <c r="D84" s="268" t="str">
        <f t="shared" si="1"/>
        <v>-</v>
      </c>
      <c r="E84" s="268" t="s">
        <v>8201</v>
      </c>
      <c r="F84" s="268" t="s">
        <v>8201</v>
      </c>
      <c r="G84" s="268" t="s">
        <v>8201</v>
      </c>
      <c r="H84" s="268" t="s">
        <v>8201</v>
      </c>
      <c r="I84" s="268" t="s">
        <v>8201</v>
      </c>
      <c r="J84" s="268" t="s">
        <v>8201</v>
      </c>
      <c r="K84" s="268" t="s">
        <v>8201</v>
      </c>
      <c r="L84" s="268" t="s">
        <v>8201</v>
      </c>
      <c r="M84" s="268" t="s">
        <v>8201</v>
      </c>
      <c r="N84" s="268" t="s">
        <v>8201</v>
      </c>
      <c r="O84" s="268" t="s">
        <v>8201</v>
      </c>
      <c r="P84" s="268" t="s">
        <v>8201</v>
      </c>
      <c r="Q84" s="268" t="s">
        <v>8201</v>
      </c>
      <c r="R84" s="268" t="s">
        <v>8201</v>
      </c>
      <c r="S84" s="268" t="s">
        <v>8201</v>
      </c>
      <c r="T84" s="268" t="s">
        <v>8201</v>
      </c>
      <c r="U84" s="268" t="s">
        <v>8201</v>
      </c>
      <c r="V84" s="268" t="s">
        <v>8201</v>
      </c>
      <c r="W84" s="268" t="s">
        <v>8201</v>
      </c>
      <c r="X84" s="268" t="s">
        <v>8201</v>
      </c>
      <c r="Y84" s="268" t="s">
        <v>8201</v>
      </c>
      <c r="Z84" s="268" t="s">
        <v>8201</v>
      </c>
      <c r="AA84" s="268" t="s">
        <v>8201</v>
      </c>
      <c r="AB84" s="268" t="s">
        <v>8201</v>
      </c>
      <c r="AC84" s="268" t="s">
        <v>8201</v>
      </c>
      <c r="AD84" s="268" t="s">
        <v>8201</v>
      </c>
      <c r="AE84" s="268" t="s">
        <v>8201</v>
      </c>
      <c r="AF84" s="268" t="s">
        <v>8201</v>
      </c>
      <c r="AG84" s="268" t="s">
        <v>8201</v>
      </c>
      <c r="AH84" s="268" t="s">
        <v>8201</v>
      </c>
      <c r="AI84" s="268" t="s">
        <v>8201</v>
      </c>
      <c r="AJ84" s="268" t="s">
        <v>8201</v>
      </c>
      <c r="AK84" s="268" t="s">
        <v>8201</v>
      </c>
      <c r="AL84" s="268" t="s">
        <v>8201</v>
      </c>
      <c r="AM84" s="268" t="s">
        <v>8201</v>
      </c>
      <c r="AN84" s="268" t="s">
        <v>8201</v>
      </c>
      <c r="AO84" s="268" t="s">
        <v>8201</v>
      </c>
      <c r="AP84" s="268" t="s">
        <v>8201</v>
      </c>
      <c r="AQ84" s="268" t="s">
        <v>8201</v>
      </c>
      <c r="AR84" s="268" t="s">
        <v>8201</v>
      </c>
      <c r="AS84" s="268" t="s">
        <v>8201</v>
      </c>
      <c r="AT84" s="268" t="s">
        <v>8201</v>
      </c>
      <c r="AU84" s="268" t="s">
        <v>8201</v>
      </c>
      <c r="AV84" s="268" t="s">
        <v>8201</v>
      </c>
      <c r="AW84" s="268" t="s">
        <v>8201</v>
      </c>
      <c r="AX84" s="268" t="s">
        <v>8201</v>
      </c>
      <c r="AY84" s="268" t="s">
        <v>8201</v>
      </c>
      <c r="AZ84" s="268" t="s">
        <v>8201</v>
      </c>
      <c r="BA84" s="268" t="s">
        <v>8201</v>
      </c>
      <c r="BB84" s="268" t="s">
        <v>8201</v>
      </c>
      <c r="BC84" s="268" t="s">
        <v>8201</v>
      </c>
      <c r="BD84" s="268" t="s">
        <v>8201</v>
      </c>
      <c r="BE84" s="268" t="s">
        <v>8201</v>
      </c>
      <c r="BF84" s="268" t="s">
        <v>8201</v>
      </c>
      <c r="BG84" s="268" t="s">
        <v>8201</v>
      </c>
      <c r="BH84" s="268" t="s">
        <v>8201</v>
      </c>
      <c r="BI84" s="268" t="s">
        <v>8201</v>
      </c>
      <c r="BJ84" s="268" t="s">
        <v>8201</v>
      </c>
      <c r="BK84" s="268">
        <v>1.3</v>
      </c>
      <c r="BL84" s="268">
        <v>1.3</v>
      </c>
      <c r="BM84" s="268">
        <v>1.3</v>
      </c>
      <c r="BN84" s="268">
        <v>1.2</v>
      </c>
      <c r="BO84" s="268">
        <v>1.2</v>
      </c>
      <c r="BP84" s="268">
        <v>1.2</v>
      </c>
      <c r="BQ84" s="268">
        <v>1.2</v>
      </c>
      <c r="BR84" s="268">
        <v>1.2</v>
      </c>
      <c r="BS84" s="268">
        <v>1.2</v>
      </c>
      <c r="BT84" s="268">
        <v>1.2</v>
      </c>
      <c r="BU84" s="268">
        <v>1.2</v>
      </c>
      <c r="BV84" s="268">
        <v>1.2</v>
      </c>
      <c r="BW84" s="268">
        <v>1.2</v>
      </c>
      <c r="BX84" s="268">
        <v>1.2</v>
      </c>
      <c r="BY84" s="268">
        <v>1.2</v>
      </c>
      <c r="BZ84" s="268">
        <v>1.2</v>
      </c>
      <c r="CA84" s="268">
        <v>1.2</v>
      </c>
      <c r="CB84" s="268">
        <v>1.2</v>
      </c>
      <c r="CC84" s="268">
        <v>1.2</v>
      </c>
      <c r="CD84" s="268" t="str">
        <f>_xlfn.IFNA(VLOOKUP(C84,'INFORM Severity - hidden'!$C$5:$G$300,5,FALSE),"-")</f>
        <v>-</v>
      </c>
    </row>
    <row r="85" spans="1:82" x14ac:dyDescent="0.35">
      <c r="A85" t="s">
        <v>282</v>
      </c>
      <c r="B85" t="s">
        <v>307</v>
      </c>
      <c r="C85" t="s">
        <v>308</v>
      </c>
      <c r="D85" s="268" t="str">
        <f t="shared" si="1"/>
        <v>Stable</v>
      </c>
      <c r="E85" s="268" t="s">
        <v>8201</v>
      </c>
      <c r="F85" s="268" t="s">
        <v>8201</v>
      </c>
      <c r="G85" s="268">
        <v>3.8</v>
      </c>
      <c r="H85" s="268">
        <v>3.8</v>
      </c>
      <c r="I85" s="268">
        <v>3.8</v>
      </c>
      <c r="J85" s="268">
        <v>3.8</v>
      </c>
      <c r="K85" s="268">
        <v>3.8</v>
      </c>
      <c r="L85" s="268">
        <v>3.8</v>
      </c>
      <c r="M85" s="268">
        <v>3.8</v>
      </c>
      <c r="N85" s="268">
        <v>3.8</v>
      </c>
      <c r="O85" s="268">
        <v>3.8</v>
      </c>
      <c r="P85" s="268">
        <v>3.8</v>
      </c>
      <c r="Q85" s="268">
        <v>3.8</v>
      </c>
      <c r="R85" s="268">
        <v>3.8</v>
      </c>
      <c r="S85" s="268">
        <v>3.8</v>
      </c>
      <c r="T85" s="268">
        <v>4</v>
      </c>
      <c r="U85" s="268">
        <v>4</v>
      </c>
      <c r="V85" s="268">
        <v>4</v>
      </c>
      <c r="W85" s="268">
        <v>4</v>
      </c>
      <c r="X85" s="268">
        <v>4</v>
      </c>
      <c r="Y85" s="268">
        <v>4</v>
      </c>
      <c r="Z85" s="268">
        <v>4</v>
      </c>
      <c r="AA85" s="268">
        <v>4.0999999999999996</v>
      </c>
      <c r="AB85" s="268">
        <v>4.0999999999999996</v>
      </c>
      <c r="AC85" s="268">
        <v>4.0999999999999996</v>
      </c>
      <c r="AD85" s="268">
        <v>4.0999999999999996</v>
      </c>
      <c r="AE85" s="268">
        <v>4.5</v>
      </c>
      <c r="AF85" s="268">
        <v>4.5999999999999996</v>
      </c>
      <c r="AG85" s="268">
        <v>4.5999999999999996</v>
      </c>
      <c r="AH85" s="268">
        <v>4.7</v>
      </c>
      <c r="AI85" s="268">
        <v>4.7</v>
      </c>
      <c r="AJ85" s="268">
        <v>4.7</v>
      </c>
      <c r="AK85" s="268">
        <v>4.7</v>
      </c>
      <c r="AL85" s="268">
        <v>4.7</v>
      </c>
      <c r="AM85" s="268">
        <v>4.7</v>
      </c>
      <c r="AN85" s="268">
        <v>4.7</v>
      </c>
      <c r="AO85" s="268">
        <v>4.7</v>
      </c>
      <c r="AP85" s="268">
        <v>4.7</v>
      </c>
      <c r="AQ85" s="268">
        <v>4.7</v>
      </c>
      <c r="AR85" s="268">
        <v>4.7</v>
      </c>
      <c r="AS85" s="268">
        <v>4.5999999999999996</v>
      </c>
      <c r="AT85" s="268">
        <v>4.5999999999999996</v>
      </c>
      <c r="AU85" s="268">
        <v>4.5999999999999996</v>
      </c>
      <c r="AV85" s="268">
        <v>4.5999999999999996</v>
      </c>
      <c r="AW85" s="268">
        <v>4</v>
      </c>
      <c r="AX85" s="268">
        <v>4</v>
      </c>
      <c r="AY85" s="268">
        <v>4.0999999999999996</v>
      </c>
      <c r="AZ85" s="268">
        <v>4.0999999999999996</v>
      </c>
      <c r="BA85" s="268">
        <v>4.3</v>
      </c>
      <c r="BB85" s="268">
        <v>4.4000000000000004</v>
      </c>
      <c r="BC85" s="268">
        <v>4.3</v>
      </c>
      <c r="BD85" s="268">
        <v>4.3</v>
      </c>
      <c r="BE85" s="268">
        <v>4.3</v>
      </c>
      <c r="BF85" s="268">
        <v>4</v>
      </c>
      <c r="BG85" s="268">
        <v>4</v>
      </c>
      <c r="BH85" s="268">
        <v>4</v>
      </c>
      <c r="BI85" s="268">
        <v>4</v>
      </c>
      <c r="BJ85" s="268">
        <v>4</v>
      </c>
      <c r="BK85" s="268">
        <v>4.0999999999999996</v>
      </c>
      <c r="BL85" s="268">
        <v>4.0999999999999996</v>
      </c>
      <c r="BM85" s="268">
        <v>4.0999999999999996</v>
      </c>
      <c r="BN85" s="268">
        <v>4.0999999999999996</v>
      </c>
      <c r="BO85" s="268">
        <v>4.0999999999999996</v>
      </c>
      <c r="BP85" s="268">
        <v>4.4000000000000004</v>
      </c>
      <c r="BQ85" s="268">
        <v>4.4000000000000004</v>
      </c>
      <c r="BR85" s="268">
        <v>4.3</v>
      </c>
      <c r="BS85" s="268">
        <v>4.3</v>
      </c>
      <c r="BT85" s="268">
        <v>4.3</v>
      </c>
      <c r="BU85" s="268">
        <v>4.3</v>
      </c>
      <c r="BV85" s="268">
        <v>4.3</v>
      </c>
      <c r="BW85" s="268">
        <v>4.3</v>
      </c>
      <c r="BX85" s="268">
        <v>4.3</v>
      </c>
      <c r="BY85" s="268">
        <v>4.3</v>
      </c>
      <c r="BZ85" s="268">
        <v>4.3</v>
      </c>
      <c r="CA85" s="268">
        <v>4.3</v>
      </c>
      <c r="CB85" s="268">
        <v>4.3</v>
      </c>
      <c r="CC85" s="268">
        <v>4.3</v>
      </c>
      <c r="CD85" s="268">
        <f>_xlfn.IFNA(VLOOKUP(C85,'INFORM Severity - hidden'!$C$5:$G$300,5,FALSE),"-")</f>
        <v>4.3</v>
      </c>
    </row>
    <row r="86" spans="1:82" x14ac:dyDescent="0.35">
      <c r="C86" t="s">
        <v>8246</v>
      </c>
      <c r="D86" s="268" t="str">
        <f t="shared" si="1"/>
        <v>-</v>
      </c>
      <c r="E86" s="268" t="s">
        <v>8201</v>
      </c>
      <c r="F86" s="268" t="s">
        <v>8201</v>
      </c>
      <c r="G86" s="268" t="s">
        <v>8201</v>
      </c>
      <c r="H86" s="268" t="s">
        <v>8201</v>
      </c>
      <c r="I86" s="268" t="s">
        <v>8201</v>
      </c>
      <c r="J86" s="268" t="s">
        <v>8201</v>
      </c>
      <c r="K86" s="268" t="s">
        <v>8201</v>
      </c>
      <c r="L86" s="268" t="s">
        <v>8201</v>
      </c>
      <c r="M86" s="268" t="s">
        <v>8201</v>
      </c>
      <c r="N86" s="268" t="s">
        <v>8201</v>
      </c>
      <c r="O86" s="268" t="s">
        <v>8201</v>
      </c>
      <c r="P86" s="268" t="s">
        <v>8201</v>
      </c>
      <c r="Q86" s="268" t="s">
        <v>8201</v>
      </c>
      <c r="R86" s="268" t="s">
        <v>8201</v>
      </c>
      <c r="S86" s="268" t="s">
        <v>8201</v>
      </c>
      <c r="T86" s="268" t="s">
        <v>8201</v>
      </c>
      <c r="U86" s="268" t="s">
        <v>8201</v>
      </c>
      <c r="V86" s="268">
        <v>2.4</v>
      </c>
      <c r="W86" s="268">
        <v>2.4</v>
      </c>
      <c r="X86" s="268">
        <v>2.4</v>
      </c>
      <c r="Y86" s="268">
        <v>2.4</v>
      </c>
      <c r="Z86" s="268">
        <v>2.4</v>
      </c>
      <c r="AA86" s="268">
        <v>2.6</v>
      </c>
      <c r="AB86" s="268">
        <v>2.6</v>
      </c>
      <c r="AC86" s="268">
        <v>2.6</v>
      </c>
      <c r="AD86" s="268">
        <v>2.6</v>
      </c>
      <c r="AE86" s="268">
        <v>2.6</v>
      </c>
      <c r="AF86" s="268">
        <v>2.7</v>
      </c>
      <c r="AG86" s="268">
        <v>2.7</v>
      </c>
      <c r="AH86" s="268">
        <v>2.4</v>
      </c>
      <c r="AI86" s="268">
        <v>2.4</v>
      </c>
      <c r="AJ86" s="268">
        <v>2.4</v>
      </c>
      <c r="AK86" s="268">
        <v>2.7</v>
      </c>
      <c r="AL86" s="268">
        <v>2.6</v>
      </c>
      <c r="AM86" s="268">
        <v>2.6</v>
      </c>
      <c r="AN86" s="268">
        <v>2.5</v>
      </c>
      <c r="AO86" s="268" t="s">
        <v>8201</v>
      </c>
      <c r="AP86" s="268" t="s">
        <v>8201</v>
      </c>
      <c r="AQ86" s="268" t="s">
        <v>8201</v>
      </c>
      <c r="AR86" s="268" t="s">
        <v>8201</v>
      </c>
      <c r="AS86" s="268" t="s">
        <v>8201</v>
      </c>
      <c r="AT86" s="268" t="s">
        <v>8201</v>
      </c>
      <c r="AU86" s="268" t="s">
        <v>8201</v>
      </c>
      <c r="AV86" s="268" t="s">
        <v>8201</v>
      </c>
      <c r="AW86" s="268" t="s">
        <v>8201</v>
      </c>
      <c r="AX86" s="268" t="s">
        <v>8201</v>
      </c>
      <c r="AY86" s="268" t="s">
        <v>8201</v>
      </c>
      <c r="AZ86" s="268" t="s">
        <v>8201</v>
      </c>
      <c r="BA86" s="268" t="s">
        <v>8201</v>
      </c>
      <c r="BB86" s="268" t="s">
        <v>8201</v>
      </c>
      <c r="BC86" s="268" t="s">
        <v>8201</v>
      </c>
      <c r="BD86" s="268" t="s">
        <v>8201</v>
      </c>
      <c r="BE86" s="268" t="s">
        <v>8201</v>
      </c>
      <c r="BF86" s="268" t="s">
        <v>8201</v>
      </c>
      <c r="BG86" s="268" t="s">
        <v>8201</v>
      </c>
      <c r="BH86" s="268" t="s">
        <v>8201</v>
      </c>
      <c r="BI86" s="268" t="s">
        <v>8201</v>
      </c>
      <c r="BJ86" s="268" t="s">
        <v>8201</v>
      </c>
      <c r="BK86" s="268" t="s">
        <v>8201</v>
      </c>
      <c r="BL86" s="268" t="s">
        <v>8201</v>
      </c>
      <c r="BM86" s="268" t="s">
        <v>8201</v>
      </c>
      <c r="BN86" s="268" t="s">
        <v>8201</v>
      </c>
      <c r="BO86" s="268" t="s">
        <v>8201</v>
      </c>
      <c r="BP86" s="268" t="s">
        <v>8201</v>
      </c>
      <c r="BQ86" s="268" t="s">
        <v>8201</v>
      </c>
      <c r="BR86" s="268" t="s">
        <v>8201</v>
      </c>
      <c r="BS86" s="268" t="s">
        <v>8201</v>
      </c>
      <c r="BT86" s="268" t="s">
        <v>8201</v>
      </c>
      <c r="BU86" s="268" t="s">
        <v>8201</v>
      </c>
      <c r="BV86" s="268" t="s">
        <v>8201</v>
      </c>
      <c r="BW86" s="268" t="s">
        <v>8201</v>
      </c>
      <c r="BX86" s="268" t="s">
        <v>8201</v>
      </c>
      <c r="BY86" s="268" t="s">
        <v>8201</v>
      </c>
      <c r="BZ86" s="268" t="s">
        <v>8201</v>
      </c>
      <c r="CA86" s="268" t="s">
        <v>8201</v>
      </c>
      <c r="CB86" s="268" t="s">
        <v>8201</v>
      </c>
      <c r="CC86" s="268" t="s">
        <v>8201</v>
      </c>
      <c r="CD86" s="268" t="str">
        <f>_xlfn.IFNA(VLOOKUP(C86,'INFORM Severity - hidden'!$C$5:$G$300,5,FALSE),"-")</f>
        <v>-</v>
      </c>
    </row>
    <row r="87" spans="1:82" x14ac:dyDescent="0.35">
      <c r="A87" t="s">
        <v>282</v>
      </c>
      <c r="B87" t="s">
        <v>280</v>
      </c>
      <c r="C87" t="s">
        <v>281</v>
      </c>
      <c r="D87" s="268" t="str">
        <f t="shared" si="1"/>
        <v>Increasing</v>
      </c>
      <c r="E87" s="268" t="s">
        <v>8201</v>
      </c>
      <c r="F87" s="268" t="s">
        <v>8201</v>
      </c>
      <c r="G87" s="268" t="s">
        <v>8201</v>
      </c>
      <c r="H87" s="268" t="s">
        <v>8201</v>
      </c>
      <c r="I87" s="268" t="s">
        <v>8201</v>
      </c>
      <c r="J87" s="268" t="s">
        <v>8201</v>
      </c>
      <c r="K87" s="268" t="s">
        <v>8201</v>
      </c>
      <c r="L87" s="268" t="s">
        <v>8201</v>
      </c>
      <c r="M87" s="268" t="s">
        <v>8201</v>
      </c>
      <c r="N87" s="268" t="s">
        <v>8201</v>
      </c>
      <c r="O87" s="268" t="s">
        <v>8201</v>
      </c>
      <c r="P87" s="268" t="s">
        <v>8201</v>
      </c>
      <c r="Q87" s="268" t="s">
        <v>8201</v>
      </c>
      <c r="R87" s="268" t="s">
        <v>8201</v>
      </c>
      <c r="S87" s="268" t="s">
        <v>8201</v>
      </c>
      <c r="T87" s="268" t="s">
        <v>8201</v>
      </c>
      <c r="U87" s="268" t="s">
        <v>8201</v>
      </c>
      <c r="V87" s="268" t="s">
        <v>8201</v>
      </c>
      <c r="W87" s="268">
        <v>2.8</v>
      </c>
      <c r="X87" s="268">
        <v>2.8</v>
      </c>
      <c r="Y87" s="268">
        <v>2.8</v>
      </c>
      <c r="Z87" s="268">
        <v>2.8</v>
      </c>
      <c r="AA87" s="268">
        <v>2.9</v>
      </c>
      <c r="AB87" s="268">
        <v>2.9</v>
      </c>
      <c r="AC87" s="268">
        <v>2.9</v>
      </c>
      <c r="AD87" s="268">
        <v>2.9</v>
      </c>
      <c r="AE87" s="268">
        <v>3</v>
      </c>
      <c r="AF87" s="268">
        <v>3</v>
      </c>
      <c r="AG87" s="268">
        <v>3</v>
      </c>
      <c r="AH87" s="268">
        <v>3.1</v>
      </c>
      <c r="AI87" s="268">
        <v>3.1</v>
      </c>
      <c r="AJ87" s="268">
        <v>3.1</v>
      </c>
      <c r="AK87" s="268">
        <v>3.1</v>
      </c>
      <c r="AL87" s="268">
        <v>3.1</v>
      </c>
      <c r="AM87" s="268">
        <v>3.1</v>
      </c>
      <c r="AN87" s="268">
        <v>3.1</v>
      </c>
      <c r="AO87" s="268">
        <v>3.1</v>
      </c>
      <c r="AP87" s="268">
        <v>3.1</v>
      </c>
      <c r="AQ87" s="268">
        <v>3.1</v>
      </c>
      <c r="AR87" s="268">
        <v>3.1</v>
      </c>
      <c r="AS87" s="268">
        <v>3</v>
      </c>
      <c r="AT87" s="268">
        <v>2.6</v>
      </c>
      <c r="AU87" s="268">
        <v>3</v>
      </c>
      <c r="AV87" s="268">
        <v>3</v>
      </c>
      <c r="AW87" s="268">
        <v>3</v>
      </c>
      <c r="AX87" s="268">
        <v>3</v>
      </c>
      <c r="AY87" s="268">
        <v>3.2</v>
      </c>
      <c r="AZ87" s="268">
        <v>3.3</v>
      </c>
      <c r="BA87" s="268">
        <v>3.3</v>
      </c>
      <c r="BB87" s="268">
        <v>3.3</v>
      </c>
      <c r="BC87" s="268">
        <v>3.3</v>
      </c>
      <c r="BD87" s="268">
        <v>3.2</v>
      </c>
      <c r="BE87" s="268">
        <v>3.2</v>
      </c>
      <c r="BF87" s="268">
        <v>3.2</v>
      </c>
      <c r="BG87" s="268">
        <v>3.2</v>
      </c>
      <c r="BH87" s="268">
        <v>3.2</v>
      </c>
      <c r="BI87" s="268">
        <v>3.2</v>
      </c>
      <c r="BJ87" s="268">
        <v>3.2</v>
      </c>
      <c r="BK87" s="268">
        <v>3.3</v>
      </c>
      <c r="BL87" s="268">
        <v>3.3</v>
      </c>
      <c r="BM87" s="268">
        <v>3.3</v>
      </c>
      <c r="BN87" s="268">
        <v>3.3</v>
      </c>
      <c r="BO87" s="268">
        <v>3.3</v>
      </c>
      <c r="BP87" s="268">
        <v>3</v>
      </c>
      <c r="BQ87" s="268">
        <v>3.1</v>
      </c>
      <c r="BR87" s="268">
        <v>3.1</v>
      </c>
      <c r="BS87" s="268">
        <v>3.1</v>
      </c>
      <c r="BT87" s="268">
        <v>3.1</v>
      </c>
      <c r="BU87" s="268">
        <v>3.1</v>
      </c>
      <c r="BV87" s="268">
        <v>3.1</v>
      </c>
      <c r="BW87" s="268">
        <v>3.1</v>
      </c>
      <c r="BX87" s="268">
        <v>3</v>
      </c>
      <c r="BY87" s="268">
        <v>3</v>
      </c>
      <c r="BZ87" s="268">
        <v>3</v>
      </c>
      <c r="CA87" s="268">
        <v>3.1</v>
      </c>
      <c r="CB87" s="268">
        <v>3.1</v>
      </c>
      <c r="CC87" s="268">
        <v>3.1</v>
      </c>
      <c r="CD87" s="268">
        <f>_xlfn.IFNA(VLOOKUP(C87,'INFORM Severity - hidden'!$C$5:$G$300,5,FALSE),"-")</f>
        <v>3.1</v>
      </c>
    </row>
    <row r="88" spans="1:82" x14ac:dyDescent="0.35">
      <c r="C88" t="s">
        <v>8247</v>
      </c>
      <c r="D88" s="268" t="str">
        <f t="shared" si="1"/>
        <v>-</v>
      </c>
      <c r="E88" s="268" t="s">
        <v>8201</v>
      </c>
      <c r="F88" s="268" t="s">
        <v>8201</v>
      </c>
      <c r="G88" s="268" t="s">
        <v>8201</v>
      </c>
      <c r="H88" s="268" t="s">
        <v>8201</v>
      </c>
      <c r="I88" s="268" t="s">
        <v>8201</v>
      </c>
      <c r="J88" s="268" t="s">
        <v>8201</v>
      </c>
      <c r="K88" s="268" t="s">
        <v>8201</v>
      </c>
      <c r="L88" s="268" t="s">
        <v>8201</v>
      </c>
      <c r="M88" s="268" t="s">
        <v>8201</v>
      </c>
      <c r="N88" s="268" t="s">
        <v>8201</v>
      </c>
      <c r="O88" s="268" t="s">
        <v>8201</v>
      </c>
      <c r="P88" s="268" t="s">
        <v>8201</v>
      </c>
      <c r="Q88" s="268" t="s">
        <v>8201</v>
      </c>
      <c r="R88" s="268" t="s">
        <v>8201</v>
      </c>
      <c r="S88" s="268" t="s">
        <v>8201</v>
      </c>
      <c r="T88" s="268" t="s">
        <v>8201</v>
      </c>
      <c r="U88" s="268" t="s">
        <v>8201</v>
      </c>
      <c r="V88" s="268" t="s">
        <v>8201</v>
      </c>
      <c r="W88" s="268" t="s">
        <v>8201</v>
      </c>
      <c r="X88" s="268" t="s">
        <v>8201</v>
      </c>
      <c r="Y88" s="268" t="s">
        <v>8201</v>
      </c>
      <c r="Z88" s="268" t="s">
        <v>8201</v>
      </c>
      <c r="AA88" s="268" t="s">
        <v>8201</v>
      </c>
      <c r="AB88" s="268">
        <v>4.2</v>
      </c>
      <c r="AC88" s="268">
        <v>3.7</v>
      </c>
      <c r="AD88" s="268">
        <v>3.7</v>
      </c>
      <c r="AE88" s="268">
        <v>3.7</v>
      </c>
      <c r="AF88" s="268">
        <v>3.7</v>
      </c>
      <c r="AG88" s="268">
        <v>3.7</v>
      </c>
      <c r="AH88" s="268">
        <v>4.4000000000000004</v>
      </c>
      <c r="AI88" s="268">
        <v>4.4000000000000004</v>
      </c>
      <c r="AJ88" s="268">
        <v>4.4000000000000004</v>
      </c>
      <c r="AK88" s="268">
        <v>4.4000000000000004</v>
      </c>
      <c r="AL88" s="268">
        <v>4.4000000000000004</v>
      </c>
      <c r="AM88" s="268">
        <v>4.3</v>
      </c>
      <c r="AN88" s="268">
        <v>4.4000000000000004</v>
      </c>
      <c r="AO88" s="268">
        <v>4.4000000000000004</v>
      </c>
      <c r="AP88" s="268">
        <v>4.4000000000000004</v>
      </c>
      <c r="AQ88" s="268">
        <v>4.4000000000000004</v>
      </c>
      <c r="AR88" s="268">
        <v>4.4000000000000004</v>
      </c>
      <c r="AS88" s="268">
        <v>4.3</v>
      </c>
      <c r="AT88" s="268">
        <v>4.2</v>
      </c>
      <c r="AU88" s="268">
        <v>4.2</v>
      </c>
      <c r="AV88" s="268">
        <v>4.2</v>
      </c>
      <c r="AW88" s="268">
        <v>4.2</v>
      </c>
      <c r="AX88" s="268">
        <v>4.2</v>
      </c>
      <c r="AY88" s="268">
        <v>4.3</v>
      </c>
      <c r="AZ88" s="268">
        <v>4.3</v>
      </c>
      <c r="BA88" s="268">
        <v>4.3</v>
      </c>
      <c r="BB88" s="268">
        <v>4.3</v>
      </c>
      <c r="BC88" s="268">
        <v>4.3</v>
      </c>
      <c r="BD88" s="268">
        <v>4.2</v>
      </c>
      <c r="BE88" s="268">
        <v>4.0999999999999996</v>
      </c>
      <c r="BF88" s="268">
        <v>3.9</v>
      </c>
      <c r="BG88" s="268">
        <v>3.9</v>
      </c>
      <c r="BH88" s="268">
        <v>3.9</v>
      </c>
      <c r="BI88" s="268">
        <v>3.9</v>
      </c>
      <c r="BJ88" s="268">
        <v>3.9</v>
      </c>
      <c r="BK88" s="268">
        <v>3.9</v>
      </c>
      <c r="BL88" s="268">
        <v>3.9</v>
      </c>
      <c r="BM88" s="268">
        <v>3.9</v>
      </c>
      <c r="BN88" s="268">
        <v>3.9</v>
      </c>
      <c r="BO88" s="268">
        <v>3.9</v>
      </c>
      <c r="BP88" s="268">
        <v>4.2</v>
      </c>
      <c r="BQ88" s="268">
        <v>4.2</v>
      </c>
      <c r="BR88" s="268">
        <v>4.2</v>
      </c>
      <c r="BS88" s="268">
        <v>4.3</v>
      </c>
      <c r="BT88" s="268">
        <v>4.3</v>
      </c>
      <c r="BU88" s="268">
        <v>4.3</v>
      </c>
      <c r="BV88" s="268">
        <v>4.3</v>
      </c>
      <c r="BW88" s="268">
        <v>4.3</v>
      </c>
      <c r="BX88" s="268">
        <v>4.2</v>
      </c>
      <c r="BY88" s="268">
        <v>4.2</v>
      </c>
      <c r="BZ88" s="268">
        <v>4.2</v>
      </c>
      <c r="CA88" s="268">
        <v>4.3</v>
      </c>
      <c r="CB88" s="268">
        <v>4.3</v>
      </c>
      <c r="CC88" s="268" t="s">
        <v>8201</v>
      </c>
      <c r="CD88" s="268" t="str">
        <f>_xlfn.IFNA(VLOOKUP(C88,'INFORM Severity - hidden'!$C$5:$G$300,5,FALSE),"-")</f>
        <v>-</v>
      </c>
    </row>
    <row r="89" spans="1:82" x14ac:dyDescent="0.35">
      <c r="C89" t="s">
        <v>8248</v>
      </c>
      <c r="D89" s="268" t="str">
        <f t="shared" si="1"/>
        <v>-</v>
      </c>
      <c r="E89" s="268" t="s">
        <v>8201</v>
      </c>
      <c r="F89" s="268" t="s">
        <v>8201</v>
      </c>
      <c r="G89" s="268" t="s">
        <v>8201</v>
      </c>
      <c r="H89" s="268" t="s">
        <v>8201</v>
      </c>
      <c r="I89" s="268" t="s">
        <v>8201</v>
      </c>
      <c r="J89" s="268" t="s">
        <v>8201</v>
      </c>
      <c r="K89" s="268" t="s">
        <v>8201</v>
      </c>
      <c r="L89" s="268" t="s">
        <v>8201</v>
      </c>
      <c r="M89" s="268" t="s">
        <v>8201</v>
      </c>
      <c r="N89" s="268" t="s">
        <v>8201</v>
      </c>
      <c r="O89" s="268" t="s">
        <v>8201</v>
      </c>
      <c r="P89" s="268" t="s">
        <v>8201</v>
      </c>
      <c r="Q89" s="268" t="s">
        <v>8201</v>
      </c>
      <c r="R89" s="268" t="s">
        <v>8201</v>
      </c>
      <c r="S89" s="268" t="s">
        <v>8201</v>
      </c>
      <c r="T89" s="268" t="s">
        <v>8201</v>
      </c>
      <c r="U89" s="268" t="s">
        <v>8201</v>
      </c>
      <c r="V89" s="268" t="s">
        <v>8201</v>
      </c>
      <c r="W89" s="268" t="s">
        <v>8201</v>
      </c>
      <c r="X89" s="268" t="s">
        <v>8201</v>
      </c>
      <c r="Y89" s="268" t="s">
        <v>8201</v>
      </c>
      <c r="Z89" s="268" t="s">
        <v>8201</v>
      </c>
      <c r="AA89" s="268" t="s">
        <v>8201</v>
      </c>
      <c r="AB89" s="268" t="s">
        <v>8201</v>
      </c>
      <c r="AC89" s="268" t="s">
        <v>8201</v>
      </c>
      <c r="AD89" s="268" t="s">
        <v>8201</v>
      </c>
      <c r="AE89" s="268" t="s">
        <v>8201</v>
      </c>
      <c r="AF89" s="268" t="s">
        <v>8201</v>
      </c>
      <c r="AG89" s="268" t="s">
        <v>8201</v>
      </c>
      <c r="AH89" s="268" t="s">
        <v>8201</v>
      </c>
      <c r="AI89" s="268" t="s">
        <v>8201</v>
      </c>
      <c r="AJ89" s="268" t="s">
        <v>8201</v>
      </c>
      <c r="AK89" s="268" t="s">
        <v>8201</v>
      </c>
      <c r="AL89" s="268" t="s">
        <v>8201</v>
      </c>
      <c r="AM89" s="268" t="s">
        <v>8201</v>
      </c>
      <c r="AN89" s="268" t="s">
        <v>8201</v>
      </c>
      <c r="AO89" s="268" t="s">
        <v>8201</v>
      </c>
      <c r="AP89" s="268">
        <v>2.7</v>
      </c>
      <c r="AQ89" s="268">
        <v>2.6</v>
      </c>
      <c r="AR89" s="268">
        <v>2.8</v>
      </c>
      <c r="AS89" s="268">
        <v>2.8</v>
      </c>
      <c r="AT89" s="268">
        <v>3.5</v>
      </c>
      <c r="AU89" s="268">
        <v>3.5</v>
      </c>
      <c r="AV89" s="268">
        <v>3.5</v>
      </c>
      <c r="AW89" s="268">
        <v>3.7</v>
      </c>
      <c r="AX89" s="268">
        <v>3.7</v>
      </c>
      <c r="AY89" s="268">
        <v>3.8</v>
      </c>
      <c r="AZ89" s="268">
        <v>3.8</v>
      </c>
      <c r="BA89" s="268">
        <v>3.7</v>
      </c>
      <c r="BB89" s="268">
        <v>3.7</v>
      </c>
      <c r="BC89" s="268">
        <v>3.7</v>
      </c>
      <c r="BD89" s="268">
        <v>3.7</v>
      </c>
      <c r="BE89" s="268">
        <v>3.7</v>
      </c>
      <c r="BF89" s="268">
        <v>3.6</v>
      </c>
      <c r="BG89" s="268">
        <v>3.6</v>
      </c>
      <c r="BH89" s="268">
        <v>3.7</v>
      </c>
      <c r="BI89" s="268">
        <v>3.6</v>
      </c>
      <c r="BJ89" s="268">
        <v>3.7</v>
      </c>
      <c r="BK89" s="268">
        <v>3.6</v>
      </c>
      <c r="BL89" s="268">
        <v>3.6</v>
      </c>
      <c r="BM89" s="268">
        <v>3.6</v>
      </c>
      <c r="BN89" s="268">
        <v>3.6</v>
      </c>
      <c r="BO89" s="268">
        <v>3.6</v>
      </c>
      <c r="BP89" s="268">
        <v>4.0999999999999996</v>
      </c>
      <c r="BQ89" s="268">
        <v>4.0999999999999996</v>
      </c>
      <c r="BR89" s="268">
        <v>4.2</v>
      </c>
      <c r="BS89" s="268">
        <v>4.2</v>
      </c>
      <c r="BT89" s="268">
        <v>4.2</v>
      </c>
      <c r="BU89" s="268">
        <v>4.2</v>
      </c>
      <c r="BV89" s="268">
        <v>4.2</v>
      </c>
      <c r="BW89" s="268">
        <v>4.0999999999999996</v>
      </c>
      <c r="BX89" s="268">
        <v>4.0999999999999996</v>
      </c>
      <c r="BY89" s="268">
        <v>4.0999999999999996</v>
      </c>
      <c r="BZ89" s="268">
        <v>4.0999999999999996</v>
      </c>
      <c r="CA89" s="268">
        <v>4.0999999999999996</v>
      </c>
      <c r="CB89" s="268">
        <v>4.0999999999999996</v>
      </c>
      <c r="CC89" s="268" t="s">
        <v>8201</v>
      </c>
      <c r="CD89" s="268" t="str">
        <f>_xlfn.IFNA(VLOOKUP(C89,'INFORM Severity - hidden'!$C$5:$G$300,5,FALSE),"-")</f>
        <v>-</v>
      </c>
    </row>
    <row r="90" spans="1:82" x14ac:dyDescent="0.35">
      <c r="A90" t="s">
        <v>282</v>
      </c>
      <c r="B90" t="s">
        <v>1357</v>
      </c>
      <c r="C90" t="s">
        <v>1358</v>
      </c>
      <c r="D90" s="268" t="str">
        <f t="shared" si="1"/>
        <v>-</v>
      </c>
      <c r="E90" s="268" t="s">
        <v>8201</v>
      </c>
      <c r="F90" s="268" t="s">
        <v>8201</v>
      </c>
      <c r="G90" s="268" t="s">
        <v>8201</v>
      </c>
      <c r="H90" s="268" t="s">
        <v>8201</v>
      </c>
      <c r="I90" s="268" t="s">
        <v>8201</v>
      </c>
      <c r="J90" s="268" t="s">
        <v>8201</v>
      </c>
      <c r="K90" s="268" t="s">
        <v>8201</v>
      </c>
      <c r="L90" s="268" t="s">
        <v>8201</v>
      </c>
      <c r="M90" s="268" t="s">
        <v>8201</v>
      </c>
      <c r="N90" s="268" t="s">
        <v>8201</v>
      </c>
      <c r="O90" s="268" t="s">
        <v>8201</v>
      </c>
      <c r="P90" s="268" t="s">
        <v>8201</v>
      </c>
      <c r="Q90" s="268" t="s">
        <v>8201</v>
      </c>
      <c r="R90" s="268" t="s">
        <v>8201</v>
      </c>
      <c r="S90" s="268" t="s">
        <v>8201</v>
      </c>
      <c r="T90" s="268" t="s">
        <v>8201</v>
      </c>
      <c r="U90" s="268" t="s">
        <v>8201</v>
      </c>
      <c r="V90" s="268" t="s">
        <v>8201</v>
      </c>
      <c r="W90" s="268" t="s">
        <v>8201</v>
      </c>
      <c r="X90" s="268" t="s">
        <v>8201</v>
      </c>
      <c r="Y90" s="268" t="s">
        <v>8201</v>
      </c>
      <c r="Z90" s="268" t="s">
        <v>8201</v>
      </c>
      <c r="AA90" s="268" t="s">
        <v>8201</v>
      </c>
      <c r="AB90" s="268" t="s">
        <v>8201</v>
      </c>
      <c r="AC90" s="268" t="s">
        <v>8201</v>
      </c>
      <c r="AD90" s="268" t="s">
        <v>8201</v>
      </c>
      <c r="AE90" s="268" t="s">
        <v>8201</v>
      </c>
      <c r="AF90" s="268" t="s">
        <v>8201</v>
      </c>
      <c r="AG90" s="268" t="s">
        <v>8201</v>
      </c>
      <c r="AH90" s="268" t="s">
        <v>8201</v>
      </c>
      <c r="AI90" s="268" t="s">
        <v>8201</v>
      </c>
      <c r="AJ90" s="268" t="s">
        <v>8201</v>
      </c>
      <c r="AK90" s="268" t="s">
        <v>8201</v>
      </c>
      <c r="AL90" s="268" t="s">
        <v>8201</v>
      </c>
      <c r="AM90" s="268" t="s">
        <v>8201</v>
      </c>
      <c r="AN90" s="268" t="s">
        <v>8201</v>
      </c>
      <c r="AO90" s="268" t="s">
        <v>8201</v>
      </c>
      <c r="AP90" s="268" t="s">
        <v>8201</v>
      </c>
      <c r="AQ90" s="268" t="s">
        <v>8201</v>
      </c>
      <c r="AR90" s="268" t="s">
        <v>8201</v>
      </c>
      <c r="AS90" s="268" t="s">
        <v>8201</v>
      </c>
      <c r="AT90" s="268" t="s">
        <v>8201</v>
      </c>
      <c r="AU90" s="268" t="s">
        <v>8201</v>
      </c>
      <c r="AV90" s="268" t="s">
        <v>8201</v>
      </c>
      <c r="AW90" s="268" t="s">
        <v>8201</v>
      </c>
      <c r="AX90" s="268" t="s">
        <v>8201</v>
      </c>
      <c r="AY90" s="268" t="s">
        <v>8201</v>
      </c>
      <c r="AZ90" s="268" t="s">
        <v>8201</v>
      </c>
      <c r="BA90" s="268" t="s">
        <v>8201</v>
      </c>
      <c r="BB90" s="268" t="s">
        <v>8201</v>
      </c>
      <c r="BC90" s="268" t="s">
        <v>8201</v>
      </c>
      <c r="BD90" s="268" t="s">
        <v>8201</v>
      </c>
      <c r="BE90" s="268" t="s">
        <v>8201</v>
      </c>
      <c r="BF90" s="268" t="s">
        <v>8201</v>
      </c>
      <c r="BG90" s="268" t="s">
        <v>8201</v>
      </c>
      <c r="BH90" s="268" t="s">
        <v>8201</v>
      </c>
      <c r="BI90" s="268" t="s">
        <v>8201</v>
      </c>
      <c r="BJ90" s="268" t="s">
        <v>8201</v>
      </c>
      <c r="BK90" s="268" t="s">
        <v>8201</v>
      </c>
      <c r="BL90" s="268" t="s">
        <v>8201</v>
      </c>
      <c r="BM90" s="268" t="s">
        <v>8201</v>
      </c>
      <c r="BN90" s="268" t="s">
        <v>8201</v>
      </c>
      <c r="BO90" s="268" t="s">
        <v>8201</v>
      </c>
      <c r="BP90" s="268" t="s">
        <v>8201</v>
      </c>
      <c r="BQ90" s="268" t="s">
        <v>8201</v>
      </c>
      <c r="BR90" s="268" t="s">
        <v>8201</v>
      </c>
      <c r="BS90" s="268" t="s">
        <v>8201</v>
      </c>
      <c r="BT90" s="268" t="s">
        <v>8201</v>
      </c>
      <c r="BU90" s="268" t="s">
        <v>8201</v>
      </c>
      <c r="BV90" s="268" t="s">
        <v>8201</v>
      </c>
      <c r="BW90" s="268" t="s">
        <v>8201</v>
      </c>
      <c r="BX90" s="268" t="s">
        <v>8201</v>
      </c>
      <c r="BY90" s="268" t="s">
        <v>8201</v>
      </c>
      <c r="BZ90" s="268" t="s">
        <v>8201</v>
      </c>
      <c r="CA90" s="268" t="s">
        <v>8201</v>
      </c>
      <c r="CB90" s="268" t="s">
        <v>8201</v>
      </c>
      <c r="CC90" s="268">
        <v>4.0999999999999996</v>
      </c>
      <c r="CD90" s="268">
        <f>_xlfn.IFNA(VLOOKUP(C90,'INFORM Severity - hidden'!$C$5:$G$300,5,FALSE),"-")</f>
        <v>4.0999999999999996</v>
      </c>
    </row>
    <row r="91" spans="1:82" x14ac:dyDescent="0.35">
      <c r="C91" t="s">
        <v>8249</v>
      </c>
      <c r="D91" s="268" t="str">
        <f t="shared" si="1"/>
        <v>-</v>
      </c>
      <c r="E91" s="268" t="s">
        <v>8201</v>
      </c>
      <c r="F91" s="268" t="s">
        <v>8201</v>
      </c>
      <c r="G91" s="268" t="s">
        <v>8201</v>
      </c>
      <c r="H91" s="268" t="s">
        <v>8201</v>
      </c>
      <c r="I91" s="268" t="s">
        <v>8201</v>
      </c>
      <c r="J91" s="268" t="s">
        <v>8201</v>
      </c>
      <c r="K91" s="268" t="s">
        <v>8201</v>
      </c>
      <c r="L91" s="268" t="s">
        <v>8201</v>
      </c>
      <c r="M91" s="268" t="s">
        <v>8201</v>
      </c>
      <c r="N91" s="268" t="s">
        <v>8201</v>
      </c>
      <c r="O91" s="268" t="s">
        <v>8201</v>
      </c>
      <c r="P91" s="268" t="s">
        <v>8201</v>
      </c>
      <c r="Q91" s="268" t="s">
        <v>8201</v>
      </c>
      <c r="R91" s="268" t="s">
        <v>8201</v>
      </c>
      <c r="S91" s="268" t="s">
        <v>8201</v>
      </c>
      <c r="T91" s="268" t="s">
        <v>8201</v>
      </c>
      <c r="U91" s="268" t="s">
        <v>8201</v>
      </c>
      <c r="V91" s="268" t="s">
        <v>8201</v>
      </c>
      <c r="W91" s="268" t="s">
        <v>8201</v>
      </c>
      <c r="X91" s="268" t="s">
        <v>8201</v>
      </c>
      <c r="Y91" s="268" t="s">
        <v>8201</v>
      </c>
      <c r="Z91" s="268" t="s">
        <v>8201</v>
      </c>
      <c r="AA91" s="268" t="s">
        <v>8201</v>
      </c>
      <c r="AB91" s="268" t="s">
        <v>8201</v>
      </c>
      <c r="AC91" s="268">
        <v>1.4</v>
      </c>
      <c r="AD91" s="268">
        <v>1.4</v>
      </c>
      <c r="AE91" s="268">
        <v>1.4</v>
      </c>
      <c r="AF91" s="268">
        <v>1.4</v>
      </c>
      <c r="AG91" s="268" t="s">
        <v>8201</v>
      </c>
      <c r="AH91" s="268" t="s">
        <v>8201</v>
      </c>
      <c r="AI91" s="268" t="s">
        <v>8201</v>
      </c>
      <c r="AJ91" s="268" t="s">
        <v>8201</v>
      </c>
      <c r="AK91" s="268" t="s">
        <v>8201</v>
      </c>
      <c r="AL91" s="268" t="s">
        <v>8201</v>
      </c>
      <c r="AM91" s="268" t="s">
        <v>8201</v>
      </c>
      <c r="AN91" s="268" t="s">
        <v>8201</v>
      </c>
      <c r="AO91" s="268" t="s">
        <v>8201</v>
      </c>
      <c r="AP91" s="268" t="s">
        <v>8201</v>
      </c>
      <c r="AQ91" s="268" t="s">
        <v>8201</v>
      </c>
      <c r="AR91" s="268" t="s">
        <v>8201</v>
      </c>
      <c r="AS91" s="268" t="s">
        <v>8201</v>
      </c>
      <c r="AT91" s="268" t="s">
        <v>8201</v>
      </c>
      <c r="AU91" s="268" t="s">
        <v>8201</v>
      </c>
      <c r="AV91" s="268" t="s">
        <v>8201</v>
      </c>
      <c r="AW91" s="268" t="s">
        <v>8201</v>
      </c>
      <c r="AX91" s="268" t="s">
        <v>8201</v>
      </c>
      <c r="AY91" s="268" t="s">
        <v>8201</v>
      </c>
      <c r="AZ91" s="268" t="s">
        <v>8201</v>
      </c>
      <c r="BA91" s="268" t="s">
        <v>8201</v>
      </c>
      <c r="BB91" s="268" t="s">
        <v>8201</v>
      </c>
      <c r="BC91" s="268" t="s">
        <v>8201</v>
      </c>
      <c r="BD91" s="268" t="s">
        <v>8201</v>
      </c>
      <c r="BE91" s="268" t="s">
        <v>8201</v>
      </c>
      <c r="BF91" s="268" t="s">
        <v>8201</v>
      </c>
      <c r="BG91" s="268" t="s">
        <v>8201</v>
      </c>
      <c r="BH91" s="268" t="s">
        <v>8201</v>
      </c>
      <c r="BI91" s="268" t="s">
        <v>8201</v>
      </c>
      <c r="BJ91" s="268" t="s">
        <v>8201</v>
      </c>
      <c r="BK91" s="268" t="s">
        <v>8201</v>
      </c>
      <c r="BL91" s="268" t="s">
        <v>8201</v>
      </c>
      <c r="BM91" s="268" t="s">
        <v>8201</v>
      </c>
      <c r="BN91" s="268" t="s">
        <v>8201</v>
      </c>
      <c r="BO91" s="268" t="s">
        <v>8201</v>
      </c>
      <c r="BP91" s="268" t="s">
        <v>8201</v>
      </c>
      <c r="BQ91" s="268" t="s">
        <v>8201</v>
      </c>
      <c r="BR91" s="268" t="s">
        <v>8201</v>
      </c>
      <c r="BS91" s="268" t="s">
        <v>8201</v>
      </c>
      <c r="BT91" s="268" t="s">
        <v>8201</v>
      </c>
      <c r="BU91" s="268" t="s">
        <v>8201</v>
      </c>
      <c r="BV91" s="268" t="s">
        <v>8201</v>
      </c>
      <c r="BW91" s="268" t="s">
        <v>8201</v>
      </c>
      <c r="BX91" s="268" t="s">
        <v>8201</v>
      </c>
      <c r="BY91" s="268" t="s">
        <v>8201</v>
      </c>
      <c r="BZ91" s="268" t="s">
        <v>8201</v>
      </c>
      <c r="CA91" s="268" t="s">
        <v>8201</v>
      </c>
      <c r="CB91" s="268" t="s">
        <v>8201</v>
      </c>
      <c r="CC91" s="268" t="s">
        <v>8201</v>
      </c>
      <c r="CD91" s="268" t="str">
        <f>_xlfn.IFNA(VLOOKUP(C91,'INFORM Severity - hidden'!$C$5:$G$300,5,FALSE),"-")</f>
        <v>-</v>
      </c>
    </row>
    <row r="92" spans="1:82" x14ac:dyDescent="0.35">
      <c r="C92" t="s">
        <v>8250</v>
      </c>
      <c r="D92" s="268" t="str">
        <f t="shared" si="1"/>
        <v>-</v>
      </c>
      <c r="E92" s="268" t="s">
        <v>8201</v>
      </c>
      <c r="F92" s="268" t="s">
        <v>8201</v>
      </c>
      <c r="G92" s="268" t="s">
        <v>8201</v>
      </c>
      <c r="H92" s="268" t="s">
        <v>8201</v>
      </c>
      <c r="I92" s="268" t="s">
        <v>8201</v>
      </c>
      <c r="J92" s="268" t="s">
        <v>8201</v>
      </c>
      <c r="K92" s="268" t="s">
        <v>8201</v>
      </c>
      <c r="L92" s="268" t="s">
        <v>8201</v>
      </c>
      <c r="M92" s="268" t="s">
        <v>8201</v>
      </c>
      <c r="N92" s="268" t="s">
        <v>8201</v>
      </c>
      <c r="O92" s="268" t="s">
        <v>8201</v>
      </c>
      <c r="P92" s="268" t="s">
        <v>8201</v>
      </c>
      <c r="Q92" s="268" t="s">
        <v>8201</v>
      </c>
      <c r="R92" s="268" t="s">
        <v>8201</v>
      </c>
      <c r="S92" s="268" t="s">
        <v>8201</v>
      </c>
      <c r="T92" s="268" t="s">
        <v>8201</v>
      </c>
      <c r="U92" s="268" t="s">
        <v>8201</v>
      </c>
      <c r="V92" s="268" t="s">
        <v>8201</v>
      </c>
      <c r="W92" s="268" t="s">
        <v>8201</v>
      </c>
      <c r="X92" s="268" t="s">
        <v>8201</v>
      </c>
      <c r="Y92" s="268" t="s">
        <v>8201</v>
      </c>
      <c r="Z92" s="268" t="s">
        <v>8201</v>
      </c>
      <c r="AA92" s="268" t="s">
        <v>8201</v>
      </c>
      <c r="AB92" s="268" t="s">
        <v>8201</v>
      </c>
      <c r="AC92" s="268" t="s">
        <v>8201</v>
      </c>
      <c r="AD92" s="268" t="s">
        <v>8201</v>
      </c>
      <c r="AE92" s="268" t="s">
        <v>8201</v>
      </c>
      <c r="AF92" s="268" t="s">
        <v>8201</v>
      </c>
      <c r="AG92" s="268" t="s">
        <v>8201</v>
      </c>
      <c r="AH92" s="268" t="s">
        <v>8201</v>
      </c>
      <c r="AI92" s="268" t="s">
        <v>8201</v>
      </c>
      <c r="AJ92" s="268" t="s">
        <v>8201</v>
      </c>
      <c r="AK92" s="268" t="s">
        <v>8201</v>
      </c>
      <c r="AL92" s="268" t="s">
        <v>8201</v>
      </c>
      <c r="AM92" s="268" t="s">
        <v>8201</v>
      </c>
      <c r="AN92" s="268" t="s">
        <v>8201</v>
      </c>
      <c r="AO92" s="268" t="s">
        <v>8201</v>
      </c>
      <c r="AP92" s="268" t="s">
        <v>8201</v>
      </c>
      <c r="AQ92" s="268" t="s">
        <v>8201</v>
      </c>
      <c r="AR92" s="268" t="s">
        <v>8201</v>
      </c>
      <c r="AS92" s="268" t="s">
        <v>8201</v>
      </c>
      <c r="AT92" s="268" t="s">
        <v>8201</v>
      </c>
      <c r="AU92" s="268" t="s">
        <v>8201</v>
      </c>
      <c r="AV92" s="268">
        <v>1.7</v>
      </c>
      <c r="AW92" s="268">
        <v>1.7</v>
      </c>
      <c r="AX92" s="268">
        <v>1.7</v>
      </c>
      <c r="AY92" s="268">
        <v>1.6</v>
      </c>
      <c r="AZ92" s="268">
        <v>1.6</v>
      </c>
      <c r="BA92" s="268">
        <v>1.6</v>
      </c>
      <c r="BB92" s="268">
        <v>1.4</v>
      </c>
      <c r="BC92" s="268" t="s">
        <v>8201</v>
      </c>
      <c r="BD92" s="268" t="s">
        <v>8201</v>
      </c>
      <c r="BE92" s="268" t="s">
        <v>8201</v>
      </c>
      <c r="BF92" s="268" t="s">
        <v>8201</v>
      </c>
      <c r="BG92" s="268" t="s">
        <v>8201</v>
      </c>
      <c r="BH92" s="268" t="s">
        <v>8201</v>
      </c>
      <c r="BI92" s="268" t="s">
        <v>8201</v>
      </c>
      <c r="BJ92" s="268" t="s">
        <v>8201</v>
      </c>
      <c r="BK92" s="268" t="s">
        <v>8201</v>
      </c>
      <c r="BL92" s="268" t="s">
        <v>8201</v>
      </c>
      <c r="BM92" s="268" t="s">
        <v>8201</v>
      </c>
      <c r="BN92" s="268" t="s">
        <v>8201</v>
      </c>
      <c r="BO92" s="268" t="s">
        <v>8201</v>
      </c>
      <c r="BP92" s="268" t="s">
        <v>8201</v>
      </c>
      <c r="BQ92" s="268" t="s">
        <v>8201</v>
      </c>
      <c r="BR92" s="268" t="s">
        <v>8201</v>
      </c>
      <c r="BS92" s="268" t="s">
        <v>8201</v>
      </c>
      <c r="BT92" s="268" t="s">
        <v>8201</v>
      </c>
      <c r="BU92" s="268" t="s">
        <v>8201</v>
      </c>
      <c r="BV92" s="268" t="s">
        <v>8201</v>
      </c>
      <c r="BW92" s="268" t="s">
        <v>8201</v>
      </c>
      <c r="BX92" s="268" t="s">
        <v>8201</v>
      </c>
      <c r="BY92" s="268" t="s">
        <v>8201</v>
      </c>
      <c r="BZ92" s="268" t="s">
        <v>8201</v>
      </c>
      <c r="CA92" s="268" t="s">
        <v>8201</v>
      </c>
      <c r="CB92" s="268" t="s">
        <v>8201</v>
      </c>
      <c r="CC92" s="268" t="s">
        <v>8201</v>
      </c>
      <c r="CD92" s="268" t="str">
        <f>_xlfn.IFNA(VLOOKUP(C92,'INFORM Severity - hidden'!$C$5:$G$300,5,FALSE),"-")</f>
        <v>-</v>
      </c>
    </row>
    <row r="93" spans="1:82" x14ac:dyDescent="0.35">
      <c r="A93" t="s">
        <v>40</v>
      </c>
      <c r="B93" t="s">
        <v>38</v>
      </c>
      <c r="C93" t="s">
        <v>39</v>
      </c>
      <c r="D93" s="268" t="str">
        <f t="shared" si="1"/>
        <v>Stable</v>
      </c>
      <c r="E93" s="268" t="s">
        <v>8201</v>
      </c>
      <c r="F93" s="268">
        <v>1</v>
      </c>
      <c r="G93" s="268">
        <v>1</v>
      </c>
      <c r="H93" s="268">
        <v>1.7</v>
      </c>
      <c r="I93" s="268">
        <v>1.5</v>
      </c>
      <c r="J93" s="268">
        <v>1.5</v>
      </c>
      <c r="K93" s="268">
        <v>1.8</v>
      </c>
      <c r="L93" s="268">
        <v>1.8</v>
      </c>
      <c r="M93" s="268">
        <v>1.8</v>
      </c>
      <c r="N93" s="268">
        <v>1.9</v>
      </c>
      <c r="O93" s="268">
        <v>1.9</v>
      </c>
      <c r="P93" s="268">
        <v>1.9</v>
      </c>
      <c r="Q93" s="268">
        <v>1.9</v>
      </c>
      <c r="R93" s="268">
        <v>1.9</v>
      </c>
      <c r="S93" s="268">
        <v>2</v>
      </c>
      <c r="T93" s="268">
        <v>1.9</v>
      </c>
      <c r="U93" s="268">
        <v>2</v>
      </c>
      <c r="V93" s="268">
        <v>2.1</v>
      </c>
      <c r="W93" s="268">
        <v>2.2000000000000002</v>
      </c>
      <c r="X93" s="268">
        <v>1.9</v>
      </c>
      <c r="Y93" s="268">
        <v>1.9</v>
      </c>
      <c r="Z93" s="268">
        <v>1.9</v>
      </c>
      <c r="AA93" s="268">
        <v>1.8</v>
      </c>
      <c r="AB93" s="268">
        <v>1.8</v>
      </c>
      <c r="AC93" s="268">
        <v>1.8</v>
      </c>
      <c r="AD93" s="268">
        <v>1.6</v>
      </c>
      <c r="AE93" s="268">
        <v>1.6</v>
      </c>
      <c r="AF93" s="268">
        <v>1.5</v>
      </c>
      <c r="AG93" s="268">
        <v>1.5</v>
      </c>
      <c r="AH93" s="268">
        <v>1.6</v>
      </c>
      <c r="AI93" s="268">
        <v>1.6</v>
      </c>
      <c r="AJ93" s="268">
        <v>1.6</v>
      </c>
      <c r="AK93" s="268">
        <v>1.7</v>
      </c>
      <c r="AL93" s="268">
        <v>1.7</v>
      </c>
      <c r="AM93" s="268">
        <v>1.7</v>
      </c>
      <c r="AN93" s="268">
        <v>1.6</v>
      </c>
      <c r="AO93" s="268">
        <v>1.6</v>
      </c>
      <c r="AP93" s="268">
        <v>1.6</v>
      </c>
      <c r="AQ93" s="268">
        <v>1.6</v>
      </c>
      <c r="AR93" s="268">
        <v>1.6</v>
      </c>
      <c r="AS93" s="268">
        <v>1.6</v>
      </c>
      <c r="AT93" s="268">
        <v>1.6</v>
      </c>
      <c r="AU93" s="268">
        <v>1.6</v>
      </c>
      <c r="AV93" s="268">
        <v>1.4</v>
      </c>
      <c r="AW93" s="268">
        <v>1.5</v>
      </c>
      <c r="AX93" s="268">
        <v>1.4</v>
      </c>
      <c r="AY93" s="268">
        <v>1.4</v>
      </c>
      <c r="AZ93" s="268">
        <v>1.4</v>
      </c>
      <c r="BA93" s="268">
        <v>1.4</v>
      </c>
      <c r="BB93" s="268">
        <v>1.4</v>
      </c>
      <c r="BC93" s="268">
        <v>1.4</v>
      </c>
      <c r="BD93" s="268">
        <v>1.6</v>
      </c>
      <c r="BE93" s="268">
        <v>1.5</v>
      </c>
      <c r="BF93" s="268">
        <v>1.9</v>
      </c>
      <c r="BG93" s="268">
        <v>1.9</v>
      </c>
      <c r="BH93" s="268">
        <v>1.9</v>
      </c>
      <c r="BI93" s="268">
        <v>2.1</v>
      </c>
      <c r="BJ93" s="268">
        <v>2.1</v>
      </c>
      <c r="BK93" s="268">
        <v>2.2000000000000002</v>
      </c>
      <c r="BL93" s="268">
        <v>2.2000000000000002</v>
      </c>
      <c r="BM93" s="268">
        <v>2.1</v>
      </c>
      <c r="BN93" s="268">
        <v>2.1</v>
      </c>
      <c r="BO93" s="268">
        <v>2.2000000000000002</v>
      </c>
      <c r="BP93" s="268">
        <v>2.2000000000000002</v>
      </c>
      <c r="BQ93" s="268">
        <v>2.1</v>
      </c>
      <c r="BR93" s="268">
        <v>2.1</v>
      </c>
      <c r="BS93" s="268">
        <v>2.1</v>
      </c>
      <c r="BT93" s="268">
        <v>2.1</v>
      </c>
      <c r="BU93" s="268">
        <v>2.1</v>
      </c>
      <c r="BV93" s="268">
        <v>2.1</v>
      </c>
      <c r="BW93" s="268">
        <v>2.2999999999999998</v>
      </c>
      <c r="BX93" s="268">
        <v>2.2999999999999998</v>
      </c>
      <c r="BY93" s="268">
        <v>2.2999999999999998</v>
      </c>
      <c r="BZ93" s="268">
        <v>2.2999999999999998</v>
      </c>
      <c r="CA93" s="268">
        <v>2.2999999999999998</v>
      </c>
      <c r="CB93" s="268">
        <v>2.2999999999999998</v>
      </c>
      <c r="CC93" s="268">
        <v>2.2999999999999998</v>
      </c>
      <c r="CD93" s="268">
        <f>_xlfn.IFNA(VLOOKUP(C93,'INFORM Severity - hidden'!$C$5:$G$300,5,FALSE),"-")</f>
        <v>2.2999999999999998</v>
      </c>
    </row>
    <row r="94" spans="1:82" x14ac:dyDescent="0.35">
      <c r="A94" t="s">
        <v>883</v>
      </c>
      <c r="B94" t="s">
        <v>881</v>
      </c>
      <c r="C94" t="s">
        <v>882</v>
      </c>
      <c r="D94" s="268" t="str">
        <f t="shared" si="1"/>
        <v>Decreasing</v>
      </c>
      <c r="E94" s="268" t="s">
        <v>8201</v>
      </c>
      <c r="F94" s="268">
        <v>3.4</v>
      </c>
      <c r="G94" s="268">
        <v>3.4</v>
      </c>
      <c r="H94" s="268">
        <v>4</v>
      </c>
      <c r="I94" s="268">
        <v>3.7</v>
      </c>
      <c r="J94" s="268">
        <v>3.5</v>
      </c>
      <c r="K94" s="268">
        <v>3.5</v>
      </c>
      <c r="L94" s="268">
        <v>3.5</v>
      </c>
      <c r="M94" s="268">
        <v>3.5</v>
      </c>
      <c r="N94" s="268">
        <v>3.5</v>
      </c>
      <c r="O94" s="268">
        <v>3.5</v>
      </c>
      <c r="P94" s="268">
        <v>3.5</v>
      </c>
      <c r="Q94" s="268">
        <v>3.5</v>
      </c>
      <c r="R94" s="268">
        <v>3.3</v>
      </c>
      <c r="S94" s="268">
        <v>3.3</v>
      </c>
      <c r="T94" s="268">
        <v>3.4</v>
      </c>
      <c r="U94" s="268">
        <v>3.4</v>
      </c>
      <c r="V94" s="268">
        <v>3.4</v>
      </c>
      <c r="W94" s="268">
        <v>3.4</v>
      </c>
      <c r="X94" s="268">
        <v>3.4</v>
      </c>
      <c r="Y94" s="268">
        <v>3.4</v>
      </c>
      <c r="Z94" s="268">
        <v>3.4</v>
      </c>
      <c r="AA94" s="268">
        <v>3.4</v>
      </c>
      <c r="AB94" s="268">
        <v>3.4</v>
      </c>
      <c r="AC94" s="268">
        <v>3.4</v>
      </c>
      <c r="AD94" s="268">
        <v>3.4</v>
      </c>
      <c r="AE94" s="268">
        <v>3.4</v>
      </c>
      <c r="AF94" s="268">
        <v>3.4</v>
      </c>
      <c r="AG94" s="268">
        <v>3.4</v>
      </c>
      <c r="AH94" s="268">
        <v>3.4</v>
      </c>
      <c r="AI94" s="268">
        <v>3.4</v>
      </c>
      <c r="AJ94" s="268">
        <v>3.4</v>
      </c>
      <c r="AK94" s="268">
        <v>3.4</v>
      </c>
      <c r="AL94" s="268">
        <v>3.4</v>
      </c>
      <c r="AM94" s="268">
        <v>3.5</v>
      </c>
      <c r="AN94" s="268">
        <v>3.5</v>
      </c>
      <c r="AO94" s="268">
        <v>3.5</v>
      </c>
      <c r="AP94" s="268">
        <v>3.5</v>
      </c>
      <c r="AQ94" s="268">
        <v>3.5</v>
      </c>
      <c r="AR94" s="268">
        <v>3.5</v>
      </c>
      <c r="AS94" s="268">
        <v>3.5</v>
      </c>
      <c r="AT94" s="268">
        <v>3.6</v>
      </c>
      <c r="AU94" s="268">
        <v>3.6</v>
      </c>
      <c r="AV94" s="268">
        <v>3.6</v>
      </c>
      <c r="AW94" s="268">
        <v>3.6</v>
      </c>
      <c r="AX94" s="268">
        <v>3.5</v>
      </c>
      <c r="AY94" s="268">
        <v>3.5</v>
      </c>
      <c r="AZ94" s="268">
        <v>3.5</v>
      </c>
      <c r="BA94" s="268">
        <v>3.5</v>
      </c>
      <c r="BB94" s="268">
        <v>3.5</v>
      </c>
      <c r="BC94" s="268">
        <v>3.5</v>
      </c>
      <c r="BD94" s="268">
        <v>3.5</v>
      </c>
      <c r="BE94" s="268">
        <v>3.4</v>
      </c>
      <c r="BF94" s="268">
        <v>3.4</v>
      </c>
      <c r="BG94" s="268">
        <v>3.4</v>
      </c>
      <c r="BH94" s="268">
        <v>3.5</v>
      </c>
      <c r="BI94" s="268">
        <v>3.5</v>
      </c>
      <c r="BJ94" s="268">
        <v>3.5</v>
      </c>
      <c r="BK94" s="268">
        <v>3.5</v>
      </c>
      <c r="BL94" s="268">
        <v>3.4</v>
      </c>
      <c r="BM94" s="268">
        <v>3.5</v>
      </c>
      <c r="BN94" s="268">
        <v>3.5</v>
      </c>
      <c r="BO94" s="268">
        <v>3.5</v>
      </c>
      <c r="BP94" s="268">
        <v>3.4</v>
      </c>
      <c r="BQ94" s="268">
        <v>3.4</v>
      </c>
      <c r="BR94" s="268">
        <v>3.5</v>
      </c>
      <c r="BS94" s="268">
        <v>3.5</v>
      </c>
      <c r="BT94" s="268">
        <v>3.5</v>
      </c>
      <c r="BU94" s="268">
        <v>3.5</v>
      </c>
      <c r="BV94" s="268">
        <v>3.5</v>
      </c>
      <c r="BW94" s="268">
        <v>3.5</v>
      </c>
      <c r="BX94" s="268">
        <v>3.5</v>
      </c>
      <c r="BY94" s="268">
        <v>3.5</v>
      </c>
      <c r="BZ94" s="268">
        <v>3.4</v>
      </c>
      <c r="CA94" s="268">
        <v>3.5</v>
      </c>
      <c r="CB94" s="268">
        <v>3.3</v>
      </c>
      <c r="CC94" s="268">
        <v>3.3</v>
      </c>
      <c r="CD94" s="268">
        <f>_xlfn.IFNA(VLOOKUP(C94,'INFORM Severity - hidden'!$C$5:$G$300,5,FALSE),"-")</f>
        <v>3.2</v>
      </c>
    </row>
    <row r="95" spans="1:82" x14ac:dyDescent="0.35">
      <c r="C95" t="s">
        <v>8251</v>
      </c>
      <c r="D95" s="268" t="str">
        <f t="shared" si="1"/>
        <v>-</v>
      </c>
      <c r="E95" s="268" t="s">
        <v>8201</v>
      </c>
      <c r="F95" s="268" t="s">
        <v>8201</v>
      </c>
      <c r="G95" s="268" t="s">
        <v>8201</v>
      </c>
      <c r="H95" s="268" t="s">
        <v>8201</v>
      </c>
      <c r="I95" s="268" t="s">
        <v>8201</v>
      </c>
      <c r="J95" s="268" t="s">
        <v>8201</v>
      </c>
      <c r="K95" s="268" t="s">
        <v>8201</v>
      </c>
      <c r="L95" s="268" t="s">
        <v>8201</v>
      </c>
      <c r="M95" s="268" t="s">
        <v>8201</v>
      </c>
      <c r="N95" s="268" t="s">
        <v>8201</v>
      </c>
      <c r="O95" s="268" t="s">
        <v>8201</v>
      </c>
      <c r="P95" s="268" t="s">
        <v>8201</v>
      </c>
      <c r="Q95" s="268" t="s">
        <v>8201</v>
      </c>
      <c r="R95" s="268" t="s">
        <v>8201</v>
      </c>
      <c r="S95" s="268" t="s">
        <v>8201</v>
      </c>
      <c r="T95" s="268" t="s">
        <v>8201</v>
      </c>
      <c r="U95" s="268" t="s">
        <v>8201</v>
      </c>
      <c r="V95" s="268" t="s">
        <v>8201</v>
      </c>
      <c r="W95" s="268" t="s">
        <v>8201</v>
      </c>
      <c r="X95" s="268" t="s">
        <v>8201</v>
      </c>
      <c r="Y95" s="268" t="s">
        <v>8201</v>
      </c>
      <c r="Z95" s="268" t="s">
        <v>8201</v>
      </c>
      <c r="AA95" s="268" t="s">
        <v>8201</v>
      </c>
      <c r="AB95" s="268">
        <v>2.7</v>
      </c>
      <c r="AC95" s="268">
        <v>3.1</v>
      </c>
      <c r="AD95" s="268">
        <v>3.1</v>
      </c>
      <c r="AE95" s="268">
        <v>3.1</v>
      </c>
      <c r="AF95" s="268">
        <v>3.1</v>
      </c>
      <c r="AG95" s="268">
        <v>3.1</v>
      </c>
      <c r="AH95" s="268">
        <v>3.1</v>
      </c>
      <c r="AI95" s="268">
        <v>3.1</v>
      </c>
      <c r="AJ95" s="268">
        <v>3.1</v>
      </c>
      <c r="AK95" s="268" t="s">
        <v>8201</v>
      </c>
      <c r="AL95" s="268" t="s">
        <v>8201</v>
      </c>
      <c r="AM95" s="268" t="s">
        <v>8201</v>
      </c>
      <c r="AN95" s="268" t="s">
        <v>8201</v>
      </c>
      <c r="AO95" s="268" t="s">
        <v>8201</v>
      </c>
      <c r="AP95" s="268" t="s">
        <v>8201</v>
      </c>
      <c r="AQ95" s="268" t="s">
        <v>8201</v>
      </c>
      <c r="AR95" s="268" t="s">
        <v>8201</v>
      </c>
      <c r="AS95" s="268" t="s">
        <v>8201</v>
      </c>
      <c r="AT95" s="268" t="s">
        <v>8201</v>
      </c>
      <c r="AU95" s="268" t="s">
        <v>8201</v>
      </c>
      <c r="AV95" s="268" t="s">
        <v>8201</v>
      </c>
      <c r="AW95" s="268" t="s">
        <v>8201</v>
      </c>
      <c r="AX95" s="268" t="s">
        <v>8201</v>
      </c>
      <c r="AY95" s="268" t="s">
        <v>8201</v>
      </c>
      <c r="AZ95" s="268" t="s">
        <v>8201</v>
      </c>
      <c r="BA95" s="268" t="s">
        <v>8201</v>
      </c>
      <c r="BB95" s="268" t="s">
        <v>8201</v>
      </c>
      <c r="BC95" s="268" t="s">
        <v>8201</v>
      </c>
      <c r="BD95" s="268" t="s">
        <v>8201</v>
      </c>
      <c r="BE95" s="268" t="s">
        <v>8201</v>
      </c>
      <c r="BF95" s="268" t="s">
        <v>8201</v>
      </c>
      <c r="BG95" s="268" t="s">
        <v>8201</v>
      </c>
      <c r="BH95" s="268" t="s">
        <v>8201</v>
      </c>
      <c r="BI95" s="268" t="s">
        <v>8201</v>
      </c>
      <c r="BJ95" s="268" t="s">
        <v>8201</v>
      </c>
      <c r="BK95" s="268" t="s">
        <v>8201</v>
      </c>
      <c r="BL95" s="268" t="s">
        <v>8201</v>
      </c>
      <c r="BM95" s="268" t="s">
        <v>8201</v>
      </c>
      <c r="BN95" s="268" t="s">
        <v>8201</v>
      </c>
      <c r="BO95" s="268" t="s">
        <v>8201</v>
      </c>
      <c r="BP95" s="268" t="s">
        <v>8201</v>
      </c>
      <c r="BQ95" s="268" t="s">
        <v>8201</v>
      </c>
      <c r="BR95" s="268" t="s">
        <v>8201</v>
      </c>
      <c r="BS95" s="268" t="s">
        <v>8201</v>
      </c>
      <c r="BT95" s="268" t="s">
        <v>8201</v>
      </c>
      <c r="BU95" s="268" t="s">
        <v>8201</v>
      </c>
      <c r="BV95" s="268" t="s">
        <v>8201</v>
      </c>
      <c r="BW95" s="268" t="s">
        <v>8201</v>
      </c>
      <c r="BX95" s="268" t="s">
        <v>8201</v>
      </c>
      <c r="BY95" s="268" t="s">
        <v>8201</v>
      </c>
      <c r="BZ95" s="268" t="s">
        <v>8201</v>
      </c>
      <c r="CA95" s="268" t="s">
        <v>8201</v>
      </c>
      <c r="CB95" s="268" t="s">
        <v>8201</v>
      </c>
      <c r="CC95" s="268" t="s">
        <v>8201</v>
      </c>
      <c r="CD95" s="268" t="str">
        <f>_xlfn.IFNA(VLOOKUP(C95,'INFORM Severity - hidden'!$C$5:$G$300,5,FALSE),"-")</f>
        <v>-</v>
      </c>
    </row>
    <row r="96" spans="1:82" x14ac:dyDescent="0.35">
      <c r="A96" t="s">
        <v>910</v>
      </c>
      <c r="B96" t="s">
        <v>908</v>
      </c>
      <c r="C96" t="s">
        <v>909</v>
      </c>
      <c r="D96" s="268" t="str">
        <f t="shared" si="1"/>
        <v>Stable</v>
      </c>
      <c r="E96" s="268" t="s">
        <v>8201</v>
      </c>
      <c r="F96" s="268">
        <v>2.2999999999999998</v>
      </c>
      <c r="G96" s="268">
        <v>2.2999999999999998</v>
      </c>
      <c r="H96" s="268">
        <v>2.8</v>
      </c>
      <c r="I96" s="268">
        <v>2.8</v>
      </c>
      <c r="J96" s="268">
        <v>2.8</v>
      </c>
      <c r="K96" s="268">
        <v>2.8</v>
      </c>
      <c r="L96" s="268">
        <v>2.8</v>
      </c>
      <c r="M96" s="268">
        <v>2.8</v>
      </c>
      <c r="N96" s="268">
        <v>2.8</v>
      </c>
      <c r="O96" s="268">
        <v>2.8</v>
      </c>
      <c r="P96" s="268">
        <v>3.2</v>
      </c>
      <c r="Q96" s="268">
        <v>3.2</v>
      </c>
      <c r="R96" s="268">
        <v>3.2</v>
      </c>
      <c r="S96" s="268">
        <v>3.2</v>
      </c>
      <c r="T96" s="268">
        <v>3.3</v>
      </c>
      <c r="U96" s="268">
        <v>3.3</v>
      </c>
      <c r="V96" s="268">
        <v>3.3</v>
      </c>
      <c r="W96" s="268">
        <v>3.3</v>
      </c>
      <c r="X96" s="268">
        <v>3.3</v>
      </c>
      <c r="Y96" s="268">
        <v>3.3</v>
      </c>
      <c r="Z96" s="268">
        <v>3.2</v>
      </c>
      <c r="AA96" s="268">
        <v>3.3</v>
      </c>
      <c r="AB96" s="268">
        <v>3.3</v>
      </c>
      <c r="AC96" s="268">
        <v>3.3</v>
      </c>
      <c r="AD96" s="268">
        <v>3.3</v>
      </c>
      <c r="AE96" s="268">
        <v>3.3</v>
      </c>
      <c r="AF96" s="268">
        <v>3.3</v>
      </c>
      <c r="AG96" s="268">
        <v>3.3</v>
      </c>
      <c r="AH96" s="268">
        <v>3.3</v>
      </c>
      <c r="AI96" s="268">
        <v>3.3</v>
      </c>
      <c r="AJ96" s="268">
        <v>3.3</v>
      </c>
      <c r="AK96" s="268">
        <v>3.3</v>
      </c>
      <c r="AL96" s="268">
        <v>3.3</v>
      </c>
      <c r="AM96" s="268">
        <v>3.7</v>
      </c>
      <c r="AN96" s="268">
        <v>3.7</v>
      </c>
      <c r="AO96" s="268">
        <v>3.7</v>
      </c>
      <c r="AP96" s="268">
        <v>3.7</v>
      </c>
      <c r="AQ96" s="268">
        <v>3.7</v>
      </c>
      <c r="AR96" s="268">
        <v>3.7</v>
      </c>
      <c r="AS96" s="268">
        <v>3.6</v>
      </c>
      <c r="AT96" s="268">
        <v>3.3</v>
      </c>
      <c r="AU96" s="268">
        <v>3.3</v>
      </c>
      <c r="AV96" s="268">
        <v>3.3</v>
      </c>
      <c r="AW96" s="268">
        <v>3.3</v>
      </c>
      <c r="AX96" s="268">
        <v>3.3</v>
      </c>
      <c r="AY96" s="268">
        <v>3.3</v>
      </c>
      <c r="AZ96" s="268">
        <v>3.3</v>
      </c>
      <c r="BA96" s="268">
        <v>3.4</v>
      </c>
      <c r="BB96" s="268">
        <v>3.4</v>
      </c>
      <c r="BC96" s="268">
        <v>3.4</v>
      </c>
      <c r="BD96" s="268">
        <v>3.4</v>
      </c>
      <c r="BE96" s="268">
        <v>3.6</v>
      </c>
      <c r="BF96" s="268">
        <v>3.6</v>
      </c>
      <c r="BG96" s="268">
        <v>3.6</v>
      </c>
      <c r="BH96" s="268">
        <v>3.6</v>
      </c>
      <c r="BI96" s="268">
        <v>3.6</v>
      </c>
      <c r="BJ96" s="268">
        <v>3.6</v>
      </c>
      <c r="BK96" s="268">
        <v>3.6</v>
      </c>
      <c r="BL96" s="268">
        <v>3.6</v>
      </c>
      <c r="BM96" s="268">
        <v>3.6</v>
      </c>
      <c r="BN96" s="268">
        <v>3.6</v>
      </c>
      <c r="BO96" s="268">
        <v>3.6</v>
      </c>
      <c r="BP96" s="268">
        <v>3.6</v>
      </c>
      <c r="BQ96" s="268">
        <v>3.6</v>
      </c>
      <c r="BR96" s="268">
        <v>3.5</v>
      </c>
      <c r="BS96" s="268">
        <v>3.4</v>
      </c>
      <c r="BT96" s="268">
        <v>3.4</v>
      </c>
      <c r="BU96" s="268">
        <v>3.4</v>
      </c>
      <c r="BV96" s="268">
        <v>3.4</v>
      </c>
      <c r="BW96" s="268">
        <v>3.4</v>
      </c>
      <c r="BX96" s="268">
        <v>3.4</v>
      </c>
      <c r="BY96" s="268">
        <v>3.4</v>
      </c>
      <c r="BZ96" s="268">
        <v>3.4</v>
      </c>
      <c r="CA96" s="268">
        <v>3.4</v>
      </c>
      <c r="CB96" s="268">
        <v>3.4</v>
      </c>
      <c r="CC96" s="268">
        <v>3.4</v>
      </c>
      <c r="CD96" s="268">
        <f>_xlfn.IFNA(VLOOKUP(C96,'INFORM Severity - hidden'!$C$5:$G$300,5,FALSE),"-")</f>
        <v>3.4</v>
      </c>
    </row>
    <row r="97" spans="1:82" x14ac:dyDescent="0.35">
      <c r="C97" t="s">
        <v>8252</v>
      </c>
      <c r="D97" s="268" t="str">
        <f t="shared" si="1"/>
        <v>-</v>
      </c>
      <c r="E97" s="268" t="s">
        <v>8201</v>
      </c>
      <c r="F97" s="268" t="s">
        <v>8201</v>
      </c>
      <c r="G97" s="268" t="s">
        <v>8201</v>
      </c>
      <c r="H97" s="268" t="s">
        <v>8201</v>
      </c>
      <c r="I97" s="268" t="s">
        <v>8201</v>
      </c>
      <c r="J97" s="268" t="s">
        <v>8201</v>
      </c>
      <c r="K97" s="268" t="s">
        <v>8201</v>
      </c>
      <c r="L97" s="268" t="s">
        <v>8201</v>
      </c>
      <c r="M97" s="268" t="s">
        <v>8201</v>
      </c>
      <c r="N97" s="268" t="s">
        <v>8201</v>
      </c>
      <c r="O97" s="268" t="s">
        <v>8201</v>
      </c>
      <c r="P97" s="268" t="s">
        <v>8201</v>
      </c>
      <c r="Q97" s="268" t="s">
        <v>8201</v>
      </c>
      <c r="R97" s="268" t="s">
        <v>8201</v>
      </c>
      <c r="S97" s="268" t="s">
        <v>8201</v>
      </c>
      <c r="T97" s="268" t="s">
        <v>8201</v>
      </c>
      <c r="U97" s="268" t="s">
        <v>8201</v>
      </c>
      <c r="V97" s="268" t="s">
        <v>8201</v>
      </c>
      <c r="W97" s="268" t="s">
        <v>8201</v>
      </c>
      <c r="X97" s="268" t="s">
        <v>8201</v>
      </c>
      <c r="Y97" s="268" t="s">
        <v>8201</v>
      </c>
      <c r="Z97" s="268" t="s">
        <v>8201</v>
      </c>
      <c r="AA97" s="268" t="s">
        <v>8201</v>
      </c>
      <c r="AB97" s="268">
        <v>3.1</v>
      </c>
      <c r="AC97" s="268">
        <v>3.3</v>
      </c>
      <c r="AD97" s="268">
        <v>3.3</v>
      </c>
      <c r="AE97" s="268">
        <v>3.3</v>
      </c>
      <c r="AF97" s="268">
        <v>3.3</v>
      </c>
      <c r="AG97" s="268">
        <v>3.3</v>
      </c>
      <c r="AH97" s="268">
        <v>3.3</v>
      </c>
      <c r="AI97" s="268">
        <v>3.3</v>
      </c>
      <c r="AJ97" s="268">
        <v>3.3</v>
      </c>
      <c r="AK97" s="268">
        <v>3.3</v>
      </c>
      <c r="AL97" s="268" t="s">
        <v>8201</v>
      </c>
      <c r="AM97" s="268" t="s">
        <v>8201</v>
      </c>
      <c r="AN97" s="268" t="s">
        <v>8201</v>
      </c>
      <c r="AO97" s="268" t="s">
        <v>8201</v>
      </c>
      <c r="AP97" s="268" t="s">
        <v>8201</v>
      </c>
      <c r="AQ97" s="268" t="s">
        <v>8201</v>
      </c>
      <c r="AR97" s="268" t="s">
        <v>8201</v>
      </c>
      <c r="AS97" s="268" t="s">
        <v>8201</v>
      </c>
      <c r="AT97" s="268" t="s">
        <v>8201</v>
      </c>
      <c r="AU97" s="268" t="s">
        <v>8201</v>
      </c>
      <c r="AV97" s="268" t="s">
        <v>8201</v>
      </c>
      <c r="AW97" s="268" t="s">
        <v>8201</v>
      </c>
      <c r="AX97" s="268" t="s">
        <v>8201</v>
      </c>
      <c r="AY97" s="268" t="s">
        <v>8201</v>
      </c>
      <c r="AZ97" s="268" t="s">
        <v>8201</v>
      </c>
      <c r="BA97" s="268" t="s">
        <v>8201</v>
      </c>
      <c r="BB97" s="268" t="s">
        <v>8201</v>
      </c>
      <c r="BC97" s="268" t="s">
        <v>8201</v>
      </c>
      <c r="BD97" s="268" t="s">
        <v>8201</v>
      </c>
      <c r="BE97" s="268" t="s">
        <v>8201</v>
      </c>
      <c r="BF97" s="268" t="s">
        <v>8201</v>
      </c>
      <c r="BG97" s="268" t="s">
        <v>8201</v>
      </c>
      <c r="BH97" s="268" t="s">
        <v>8201</v>
      </c>
      <c r="BI97" s="268" t="s">
        <v>8201</v>
      </c>
      <c r="BJ97" s="268" t="s">
        <v>8201</v>
      </c>
      <c r="BK97" s="268" t="s">
        <v>8201</v>
      </c>
      <c r="BL97" s="268" t="s">
        <v>8201</v>
      </c>
      <c r="BM97" s="268" t="s">
        <v>8201</v>
      </c>
      <c r="BN97" s="268" t="s">
        <v>8201</v>
      </c>
      <c r="BO97" s="268" t="s">
        <v>8201</v>
      </c>
      <c r="BP97" s="268" t="s">
        <v>8201</v>
      </c>
      <c r="BQ97" s="268" t="s">
        <v>8201</v>
      </c>
      <c r="BR97" s="268" t="s">
        <v>8201</v>
      </c>
      <c r="BS97" s="268" t="s">
        <v>8201</v>
      </c>
      <c r="BT97" s="268" t="s">
        <v>8201</v>
      </c>
      <c r="BU97" s="268" t="s">
        <v>8201</v>
      </c>
      <c r="BV97" s="268" t="s">
        <v>8201</v>
      </c>
      <c r="BW97" s="268" t="s">
        <v>8201</v>
      </c>
      <c r="BX97" s="268" t="s">
        <v>8201</v>
      </c>
      <c r="BY97" s="268" t="s">
        <v>8201</v>
      </c>
      <c r="BZ97" s="268" t="s">
        <v>8201</v>
      </c>
      <c r="CA97" s="268" t="s">
        <v>8201</v>
      </c>
      <c r="CB97" s="268" t="s">
        <v>8201</v>
      </c>
      <c r="CC97" s="268" t="s">
        <v>8201</v>
      </c>
      <c r="CD97" s="268" t="str">
        <f>_xlfn.IFNA(VLOOKUP(C97,'INFORM Severity - hidden'!$C$5:$G$300,5,FALSE),"-")</f>
        <v>-</v>
      </c>
    </row>
    <row r="98" spans="1:82" x14ac:dyDescent="0.35">
      <c r="A98" t="s">
        <v>870</v>
      </c>
      <c r="B98" t="s">
        <v>868</v>
      </c>
      <c r="C98" t="s">
        <v>869</v>
      </c>
      <c r="D98" s="268" t="str">
        <f t="shared" si="1"/>
        <v>Increasing</v>
      </c>
      <c r="E98" s="268">
        <v>3.4</v>
      </c>
      <c r="F98" s="268">
        <v>2.9</v>
      </c>
      <c r="G98" s="268">
        <v>2.9</v>
      </c>
      <c r="H98" s="268">
        <v>3.2</v>
      </c>
      <c r="I98" s="268">
        <v>3.2</v>
      </c>
      <c r="J98" s="268">
        <v>3.3</v>
      </c>
      <c r="K98" s="268">
        <v>3.3</v>
      </c>
      <c r="L98" s="268">
        <v>3.3</v>
      </c>
      <c r="M98" s="268">
        <v>3.3</v>
      </c>
      <c r="N98" s="268">
        <v>3.3</v>
      </c>
      <c r="O98" s="268">
        <v>3.4</v>
      </c>
      <c r="P98" s="268">
        <v>3.4</v>
      </c>
      <c r="Q98" s="268">
        <v>3.4</v>
      </c>
      <c r="R98" s="268">
        <v>3.4</v>
      </c>
      <c r="S98" s="268">
        <v>3.5</v>
      </c>
      <c r="T98" s="268">
        <v>3.5</v>
      </c>
      <c r="U98" s="268">
        <v>3.5</v>
      </c>
      <c r="V98" s="268">
        <v>3.5</v>
      </c>
      <c r="W98" s="268">
        <v>3.5</v>
      </c>
      <c r="X98" s="268">
        <v>3.5</v>
      </c>
      <c r="Y98" s="268">
        <v>3.4</v>
      </c>
      <c r="Z98" s="268">
        <v>3.5</v>
      </c>
      <c r="AA98" s="268">
        <v>3.5</v>
      </c>
      <c r="AB98" s="268">
        <v>3.5</v>
      </c>
      <c r="AC98" s="268">
        <v>3.5</v>
      </c>
      <c r="AD98" s="268">
        <v>3.5</v>
      </c>
      <c r="AE98" s="268">
        <v>3.8</v>
      </c>
      <c r="AF98" s="268">
        <v>3.8</v>
      </c>
      <c r="AG98" s="268">
        <v>3.8</v>
      </c>
      <c r="AH98" s="268">
        <v>3.8</v>
      </c>
      <c r="AI98" s="268">
        <v>3.8</v>
      </c>
      <c r="AJ98" s="268">
        <v>4.0999999999999996</v>
      </c>
      <c r="AK98" s="268">
        <v>4.0999999999999996</v>
      </c>
      <c r="AL98" s="268">
        <v>4.0999999999999996</v>
      </c>
      <c r="AM98" s="268">
        <v>4.0999999999999996</v>
      </c>
      <c r="AN98" s="268">
        <v>4.0999999999999996</v>
      </c>
      <c r="AO98" s="268">
        <v>4.0999999999999996</v>
      </c>
      <c r="AP98" s="268">
        <v>4.0999999999999996</v>
      </c>
      <c r="AQ98" s="268">
        <v>4.0999999999999996</v>
      </c>
      <c r="AR98" s="268">
        <v>4.0999999999999996</v>
      </c>
      <c r="AS98" s="268">
        <v>4</v>
      </c>
      <c r="AT98" s="268">
        <v>4.2</v>
      </c>
      <c r="AU98" s="268">
        <v>4.2</v>
      </c>
      <c r="AV98" s="268">
        <v>4.2</v>
      </c>
      <c r="AW98" s="268">
        <v>4.2</v>
      </c>
      <c r="AX98" s="268">
        <v>4.2</v>
      </c>
      <c r="AY98" s="268">
        <v>4.2</v>
      </c>
      <c r="AZ98" s="268">
        <v>4.2</v>
      </c>
      <c r="BA98" s="268">
        <v>4.2</v>
      </c>
      <c r="BB98" s="268">
        <v>4.2</v>
      </c>
      <c r="BC98" s="268">
        <v>4.2</v>
      </c>
      <c r="BD98" s="268">
        <v>4.2</v>
      </c>
      <c r="BE98" s="268">
        <v>4.2</v>
      </c>
      <c r="BF98" s="268">
        <v>4.2</v>
      </c>
      <c r="BG98" s="268">
        <v>4.2</v>
      </c>
      <c r="BH98" s="268">
        <v>4.3</v>
      </c>
      <c r="BI98" s="268">
        <v>4.3</v>
      </c>
      <c r="BJ98" s="268">
        <v>4.2</v>
      </c>
      <c r="BK98" s="268">
        <v>4.2</v>
      </c>
      <c r="BL98" s="268">
        <v>4.2</v>
      </c>
      <c r="BM98" s="268">
        <v>4.3</v>
      </c>
      <c r="BN98" s="268">
        <v>4.3</v>
      </c>
      <c r="BO98" s="268">
        <v>4.3</v>
      </c>
      <c r="BP98" s="268">
        <v>4</v>
      </c>
      <c r="BQ98" s="268">
        <v>4</v>
      </c>
      <c r="BR98" s="268">
        <v>4</v>
      </c>
      <c r="BS98" s="268">
        <v>4</v>
      </c>
      <c r="BT98" s="268">
        <v>4</v>
      </c>
      <c r="BU98" s="268">
        <v>4</v>
      </c>
      <c r="BV98" s="268">
        <v>4</v>
      </c>
      <c r="BW98" s="268">
        <v>4</v>
      </c>
      <c r="BX98" s="268">
        <v>4</v>
      </c>
      <c r="BY98" s="268">
        <v>4</v>
      </c>
      <c r="BZ98" s="268">
        <v>4.4000000000000004</v>
      </c>
      <c r="CA98" s="268">
        <v>4.4000000000000004</v>
      </c>
      <c r="CB98" s="268">
        <v>4.4000000000000004</v>
      </c>
      <c r="CC98" s="268">
        <v>4.4000000000000004</v>
      </c>
      <c r="CD98" s="268">
        <f>_xlfn.IFNA(VLOOKUP(C98,'INFORM Severity - hidden'!$C$5:$G$300,5,FALSE),"-")</f>
        <v>4.4000000000000004</v>
      </c>
    </row>
    <row r="99" spans="1:82" x14ac:dyDescent="0.35">
      <c r="C99" t="s">
        <v>8253</v>
      </c>
      <c r="D99" s="268" t="str">
        <f t="shared" si="1"/>
        <v>-</v>
      </c>
      <c r="E99" s="268" t="s">
        <v>8201</v>
      </c>
      <c r="F99" s="268" t="s">
        <v>8201</v>
      </c>
      <c r="G99" s="268" t="s">
        <v>8201</v>
      </c>
      <c r="H99" s="268" t="s">
        <v>8201</v>
      </c>
      <c r="I99" s="268" t="s">
        <v>8201</v>
      </c>
      <c r="J99" s="268" t="s">
        <v>8201</v>
      </c>
      <c r="K99" s="268" t="s">
        <v>8201</v>
      </c>
      <c r="L99" s="268" t="s">
        <v>8201</v>
      </c>
      <c r="M99" s="268" t="s">
        <v>8201</v>
      </c>
      <c r="N99" s="268" t="s">
        <v>8201</v>
      </c>
      <c r="O99" s="268" t="s">
        <v>8201</v>
      </c>
      <c r="P99" s="268" t="s">
        <v>8201</v>
      </c>
      <c r="Q99" s="268" t="s">
        <v>8201</v>
      </c>
      <c r="R99" s="268" t="s">
        <v>8201</v>
      </c>
      <c r="S99" s="268" t="s">
        <v>8201</v>
      </c>
      <c r="T99" s="268" t="s">
        <v>8201</v>
      </c>
      <c r="U99" s="268" t="s">
        <v>8201</v>
      </c>
      <c r="V99" s="268" t="s">
        <v>8201</v>
      </c>
      <c r="W99" s="268" t="s">
        <v>8201</v>
      </c>
      <c r="X99" s="268" t="s">
        <v>8201</v>
      </c>
      <c r="Y99" s="268" t="s">
        <v>8201</v>
      </c>
      <c r="Z99" s="268" t="s">
        <v>8201</v>
      </c>
      <c r="AA99" s="268" t="s">
        <v>8201</v>
      </c>
      <c r="AB99" s="268" t="s">
        <v>8201</v>
      </c>
      <c r="AC99" s="268" t="s">
        <v>8201</v>
      </c>
      <c r="AD99" s="268" t="s">
        <v>8201</v>
      </c>
      <c r="AE99" s="268" t="s">
        <v>8201</v>
      </c>
      <c r="AF99" s="268" t="s">
        <v>8201</v>
      </c>
      <c r="AG99" s="268" t="s">
        <v>8201</v>
      </c>
      <c r="AH99" s="268" t="s">
        <v>8201</v>
      </c>
      <c r="AI99" s="268" t="s">
        <v>8201</v>
      </c>
      <c r="AJ99" s="268">
        <v>3</v>
      </c>
      <c r="AK99" s="268">
        <v>3</v>
      </c>
      <c r="AL99" s="268">
        <v>3.1</v>
      </c>
      <c r="AM99" s="268">
        <v>3.1</v>
      </c>
      <c r="AN99" s="268">
        <v>3.1</v>
      </c>
      <c r="AO99" s="268">
        <v>3.1</v>
      </c>
      <c r="AP99" s="268">
        <v>3.1</v>
      </c>
      <c r="AQ99" s="268">
        <v>3.1</v>
      </c>
      <c r="AR99" s="268">
        <v>3.1</v>
      </c>
      <c r="AS99" s="268">
        <v>3</v>
      </c>
      <c r="AT99" s="268">
        <v>3.1</v>
      </c>
      <c r="AU99" s="268">
        <v>2.9</v>
      </c>
      <c r="AV99" s="268">
        <v>3.1</v>
      </c>
      <c r="AW99" s="268">
        <v>3.1</v>
      </c>
      <c r="AX99" s="268">
        <v>3.1</v>
      </c>
      <c r="AY99" s="268">
        <v>2.9</v>
      </c>
      <c r="AZ99" s="268">
        <v>2.9</v>
      </c>
      <c r="BA99" s="268">
        <v>2.9</v>
      </c>
      <c r="BB99" s="268">
        <v>2.9</v>
      </c>
      <c r="BC99" s="268">
        <v>2.9</v>
      </c>
      <c r="BD99" s="268">
        <v>2.9</v>
      </c>
      <c r="BE99" s="268">
        <v>2.9</v>
      </c>
      <c r="BF99" s="268">
        <v>2.9</v>
      </c>
      <c r="BG99" s="268">
        <v>2.9</v>
      </c>
      <c r="BH99" s="268">
        <v>3</v>
      </c>
      <c r="BI99" s="268">
        <v>3</v>
      </c>
      <c r="BJ99" s="268">
        <v>3</v>
      </c>
      <c r="BK99" s="268">
        <v>3</v>
      </c>
      <c r="BL99" s="268">
        <v>3</v>
      </c>
      <c r="BM99" s="268" t="s">
        <v>8201</v>
      </c>
      <c r="BN99" s="268" t="s">
        <v>8201</v>
      </c>
      <c r="BO99" s="268" t="s">
        <v>8201</v>
      </c>
      <c r="BP99" s="268" t="s">
        <v>8201</v>
      </c>
      <c r="BQ99" s="268" t="s">
        <v>8201</v>
      </c>
      <c r="BR99" s="268" t="s">
        <v>8201</v>
      </c>
      <c r="BS99" s="268" t="s">
        <v>8201</v>
      </c>
      <c r="BT99" s="268" t="s">
        <v>8201</v>
      </c>
      <c r="BU99" s="268" t="s">
        <v>8201</v>
      </c>
      <c r="BV99" s="268" t="s">
        <v>8201</v>
      </c>
      <c r="BW99" s="268" t="s">
        <v>8201</v>
      </c>
      <c r="BX99" s="268" t="s">
        <v>8201</v>
      </c>
      <c r="BY99" s="268" t="s">
        <v>8201</v>
      </c>
      <c r="BZ99" s="268" t="s">
        <v>8201</v>
      </c>
      <c r="CA99" s="268" t="s">
        <v>8201</v>
      </c>
      <c r="CB99" s="268" t="s">
        <v>8201</v>
      </c>
      <c r="CC99" s="268" t="s">
        <v>8201</v>
      </c>
      <c r="CD99" s="268" t="str">
        <f>_xlfn.IFNA(VLOOKUP(C99,'INFORM Severity - hidden'!$C$5:$G$300,5,FALSE),"-")</f>
        <v>-</v>
      </c>
    </row>
    <row r="100" spans="1:82" x14ac:dyDescent="0.35">
      <c r="C100" t="s">
        <v>8254</v>
      </c>
      <c r="D100" s="268" t="str">
        <f t="shared" si="1"/>
        <v>-</v>
      </c>
      <c r="E100" s="268" t="s">
        <v>8201</v>
      </c>
      <c r="F100" s="268" t="s">
        <v>8201</v>
      </c>
      <c r="G100" s="268" t="s">
        <v>8201</v>
      </c>
      <c r="H100" s="268" t="s">
        <v>8201</v>
      </c>
      <c r="I100" s="268" t="s">
        <v>8201</v>
      </c>
      <c r="J100" s="268" t="s">
        <v>8201</v>
      </c>
      <c r="K100" s="268" t="s">
        <v>8201</v>
      </c>
      <c r="L100" s="268" t="s">
        <v>8201</v>
      </c>
      <c r="M100" s="268" t="s">
        <v>8201</v>
      </c>
      <c r="N100" s="268" t="s">
        <v>8201</v>
      </c>
      <c r="O100" s="268" t="s">
        <v>8201</v>
      </c>
      <c r="P100" s="268" t="s">
        <v>8201</v>
      </c>
      <c r="Q100" s="268" t="s">
        <v>8201</v>
      </c>
      <c r="R100" s="268" t="s">
        <v>8201</v>
      </c>
      <c r="S100" s="268" t="s">
        <v>8201</v>
      </c>
      <c r="T100" s="268" t="s">
        <v>8201</v>
      </c>
      <c r="U100" s="268" t="s">
        <v>8201</v>
      </c>
      <c r="V100" s="268" t="s">
        <v>8201</v>
      </c>
      <c r="W100" s="268" t="s">
        <v>8201</v>
      </c>
      <c r="X100" s="268" t="s">
        <v>8201</v>
      </c>
      <c r="Y100" s="268" t="s">
        <v>8201</v>
      </c>
      <c r="Z100" s="268" t="s">
        <v>8201</v>
      </c>
      <c r="AA100" s="268" t="s">
        <v>8201</v>
      </c>
      <c r="AB100" s="268" t="s">
        <v>8201</v>
      </c>
      <c r="AC100" s="268" t="s">
        <v>8201</v>
      </c>
      <c r="AD100" s="268" t="s">
        <v>8201</v>
      </c>
      <c r="AE100" s="268" t="s">
        <v>8201</v>
      </c>
      <c r="AF100" s="268" t="s">
        <v>8201</v>
      </c>
      <c r="AG100" s="268" t="s">
        <v>8201</v>
      </c>
      <c r="AH100" s="268" t="s">
        <v>8201</v>
      </c>
      <c r="AI100" s="268" t="s">
        <v>8201</v>
      </c>
      <c r="AJ100" s="268" t="s">
        <v>8201</v>
      </c>
      <c r="AK100" s="268" t="s">
        <v>8201</v>
      </c>
      <c r="AL100" s="268" t="s">
        <v>8201</v>
      </c>
      <c r="AM100" s="268" t="s">
        <v>8201</v>
      </c>
      <c r="AN100" s="268" t="s">
        <v>8201</v>
      </c>
      <c r="AO100" s="268" t="s">
        <v>8201</v>
      </c>
      <c r="AP100" s="268">
        <v>1.1000000000000001</v>
      </c>
      <c r="AQ100" s="268">
        <v>1.4</v>
      </c>
      <c r="AR100" s="268">
        <v>1.3</v>
      </c>
      <c r="AS100" s="268">
        <v>1.4</v>
      </c>
      <c r="AT100" s="268">
        <v>1.4</v>
      </c>
      <c r="AU100" s="268">
        <v>2.5</v>
      </c>
      <c r="AV100" s="268">
        <v>2.6</v>
      </c>
      <c r="AW100" s="268">
        <v>2.6</v>
      </c>
      <c r="AX100" s="268">
        <v>2.6</v>
      </c>
      <c r="AY100" s="268">
        <v>2.5</v>
      </c>
      <c r="AZ100" s="268">
        <v>1.5</v>
      </c>
      <c r="BA100" s="268">
        <v>1.5</v>
      </c>
      <c r="BB100" s="268">
        <v>1.5</v>
      </c>
      <c r="BC100" s="268">
        <v>1.5</v>
      </c>
      <c r="BD100" s="268">
        <v>1.5</v>
      </c>
      <c r="BE100" s="268">
        <v>1.5</v>
      </c>
      <c r="BF100" s="268">
        <v>1.6</v>
      </c>
      <c r="BG100" s="268">
        <v>1.6</v>
      </c>
      <c r="BH100" s="268">
        <v>1.6</v>
      </c>
      <c r="BI100" s="268">
        <v>1.6</v>
      </c>
      <c r="BJ100" s="268">
        <v>1.2</v>
      </c>
      <c r="BK100" s="268">
        <v>1.3</v>
      </c>
      <c r="BL100" s="268">
        <v>1.3</v>
      </c>
      <c r="BM100" s="268">
        <v>1.6</v>
      </c>
      <c r="BN100" s="268">
        <v>1.6</v>
      </c>
      <c r="BO100" s="268">
        <v>1.6</v>
      </c>
      <c r="BP100" s="268">
        <v>1.6</v>
      </c>
      <c r="BQ100" s="268">
        <v>1.6</v>
      </c>
      <c r="BR100" s="268">
        <v>1.5</v>
      </c>
      <c r="BS100" s="268">
        <v>1.5</v>
      </c>
      <c r="BT100" s="268">
        <v>1.5</v>
      </c>
      <c r="BU100" s="268">
        <v>1.5</v>
      </c>
      <c r="BV100" s="268">
        <v>1.5</v>
      </c>
      <c r="BW100" s="268">
        <v>1.5</v>
      </c>
      <c r="BX100" s="268">
        <v>1.5</v>
      </c>
      <c r="BY100" s="268">
        <v>1.5</v>
      </c>
      <c r="BZ100" s="268">
        <v>1.5</v>
      </c>
      <c r="CA100" s="268">
        <v>1.5</v>
      </c>
      <c r="CB100" s="268">
        <v>1.5</v>
      </c>
      <c r="CC100" s="268">
        <v>1.5</v>
      </c>
      <c r="CD100" s="268" t="str">
        <f>_xlfn.IFNA(VLOOKUP(C100,'INFORM Severity - hidden'!$C$5:$G$300,5,FALSE),"-")</f>
        <v>-</v>
      </c>
    </row>
    <row r="101" spans="1:82" x14ac:dyDescent="0.35">
      <c r="C101" t="s">
        <v>8255</v>
      </c>
      <c r="D101" s="268" t="str">
        <f t="shared" si="1"/>
        <v>-</v>
      </c>
      <c r="E101" s="268" t="s">
        <v>8201</v>
      </c>
      <c r="F101" s="268">
        <v>2.2999999999999998</v>
      </c>
      <c r="G101" s="268">
        <v>2.2999999999999998</v>
      </c>
      <c r="H101" s="268">
        <v>2.8</v>
      </c>
      <c r="I101" s="268">
        <v>2.8</v>
      </c>
      <c r="J101" s="268">
        <v>2.8</v>
      </c>
      <c r="K101" s="268">
        <v>2.1</v>
      </c>
      <c r="L101" s="268">
        <v>2.1</v>
      </c>
      <c r="M101" s="268">
        <v>2.1</v>
      </c>
      <c r="N101" s="268">
        <v>2.1</v>
      </c>
      <c r="O101" s="268">
        <v>2.1</v>
      </c>
      <c r="P101" s="268">
        <v>2.1</v>
      </c>
      <c r="Q101" s="268">
        <v>1.9</v>
      </c>
      <c r="R101" s="268">
        <v>1.9</v>
      </c>
      <c r="S101" s="268">
        <v>2.2000000000000002</v>
      </c>
      <c r="T101" s="268" t="s">
        <v>8201</v>
      </c>
      <c r="U101" s="268" t="s">
        <v>8201</v>
      </c>
      <c r="V101" s="268" t="s">
        <v>8201</v>
      </c>
      <c r="W101" s="268" t="s">
        <v>8201</v>
      </c>
      <c r="X101" s="268" t="s">
        <v>8201</v>
      </c>
      <c r="Y101" s="268" t="s">
        <v>8201</v>
      </c>
      <c r="Z101" s="268" t="s">
        <v>8201</v>
      </c>
      <c r="AA101" s="268" t="s">
        <v>8201</v>
      </c>
      <c r="AB101" s="268" t="s">
        <v>8201</v>
      </c>
      <c r="AC101" s="268" t="s">
        <v>8201</v>
      </c>
      <c r="AD101" s="268" t="s">
        <v>8201</v>
      </c>
      <c r="AE101" s="268" t="s">
        <v>8201</v>
      </c>
      <c r="AF101" s="268" t="s">
        <v>8201</v>
      </c>
      <c r="AG101" s="268" t="s">
        <v>8201</v>
      </c>
      <c r="AH101" s="268" t="s">
        <v>8201</v>
      </c>
      <c r="AI101" s="268" t="s">
        <v>8201</v>
      </c>
      <c r="AJ101" s="268" t="s">
        <v>8201</v>
      </c>
      <c r="AK101" s="268" t="s">
        <v>8201</v>
      </c>
      <c r="AL101" s="268" t="s">
        <v>8201</v>
      </c>
      <c r="AM101" s="268" t="s">
        <v>8201</v>
      </c>
      <c r="AN101" s="268" t="s">
        <v>8201</v>
      </c>
      <c r="AO101" s="268" t="s">
        <v>8201</v>
      </c>
      <c r="AP101" s="268" t="s">
        <v>8201</v>
      </c>
      <c r="AQ101" s="268" t="s">
        <v>8201</v>
      </c>
      <c r="AR101" s="268" t="s">
        <v>8201</v>
      </c>
      <c r="AS101" s="268" t="s">
        <v>8201</v>
      </c>
      <c r="AT101" s="268" t="s">
        <v>8201</v>
      </c>
      <c r="AU101" s="268" t="s">
        <v>8201</v>
      </c>
      <c r="AV101" s="268" t="s">
        <v>8201</v>
      </c>
      <c r="AW101" s="268" t="s">
        <v>8201</v>
      </c>
      <c r="AX101" s="268" t="s">
        <v>8201</v>
      </c>
      <c r="AY101" s="268" t="s">
        <v>8201</v>
      </c>
      <c r="AZ101" s="268" t="s">
        <v>8201</v>
      </c>
      <c r="BA101" s="268" t="s">
        <v>8201</v>
      </c>
      <c r="BB101" s="268" t="s">
        <v>8201</v>
      </c>
      <c r="BC101" s="268" t="s">
        <v>8201</v>
      </c>
      <c r="BD101" s="268" t="s">
        <v>8201</v>
      </c>
      <c r="BE101" s="268" t="s">
        <v>8201</v>
      </c>
      <c r="BF101" s="268" t="s">
        <v>8201</v>
      </c>
      <c r="BG101" s="268" t="s">
        <v>8201</v>
      </c>
      <c r="BH101" s="268" t="s">
        <v>8201</v>
      </c>
      <c r="BI101" s="268" t="s">
        <v>8201</v>
      </c>
      <c r="BJ101" s="268" t="s">
        <v>8201</v>
      </c>
      <c r="BK101" s="268" t="s">
        <v>8201</v>
      </c>
      <c r="BL101" s="268" t="s">
        <v>8201</v>
      </c>
      <c r="BM101" s="268" t="s">
        <v>8201</v>
      </c>
      <c r="BN101" s="268" t="s">
        <v>8201</v>
      </c>
      <c r="BO101" s="268" t="s">
        <v>8201</v>
      </c>
      <c r="BP101" s="268" t="s">
        <v>8201</v>
      </c>
      <c r="BQ101" s="268" t="s">
        <v>8201</v>
      </c>
      <c r="BR101" s="268" t="s">
        <v>8201</v>
      </c>
      <c r="BS101" s="268" t="s">
        <v>8201</v>
      </c>
      <c r="BT101" s="268" t="s">
        <v>8201</v>
      </c>
      <c r="BU101" s="268" t="s">
        <v>8201</v>
      </c>
      <c r="BV101" s="268" t="s">
        <v>8201</v>
      </c>
      <c r="BW101" s="268" t="s">
        <v>8201</v>
      </c>
      <c r="BX101" s="268" t="s">
        <v>8201</v>
      </c>
      <c r="BY101" s="268" t="s">
        <v>8201</v>
      </c>
      <c r="BZ101" s="268" t="s">
        <v>8201</v>
      </c>
      <c r="CA101" s="268" t="s">
        <v>8201</v>
      </c>
      <c r="CB101" s="268" t="s">
        <v>8201</v>
      </c>
      <c r="CC101" s="268" t="s">
        <v>8201</v>
      </c>
      <c r="CD101" s="268" t="str">
        <f>_xlfn.IFNA(VLOOKUP(C101,'INFORM Severity - hidden'!$C$5:$G$300,5,FALSE),"-")</f>
        <v>-</v>
      </c>
    </row>
    <row r="102" spans="1:82" x14ac:dyDescent="0.35">
      <c r="A102" t="s">
        <v>185</v>
      </c>
      <c r="B102" t="s">
        <v>183</v>
      </c>
      <c r="C102" t="s">
        <v>184</v>
      </c>
      <c r="D102" s="268" t="str">
        <f t="shared" si="1"/>
        <v>Stable</v>
      </c>
      <c r="E102" s="268" t="s">
        <v>8201</v>
      </c>
      <c r="F102" s="268" t="s">
        <v>8201</v>
      </c>
      <c r="G102" s="268" t="s">
        <v>8201</v>
      </c>
      <c r="H102" s="268" t="s">
        <v>8201</v>
      </c>
      <c r="I102" s="268" t="s">
        <v>8201</v>
      </c>
      <c r="J102" s="268" t="s">
        <v>8201</v>
      </c>
      <c r="K102" s="268">
        <v>2.2000000000000002</v>
      </c>
      <c r="L102" s="268">
        <v>2.2000000000000002</v>
      </c>
      <c r="M102" s="268">
        <v>2.2000000000000002</v>
      </c>
      <c r="N102" s="268">
        <v>2.2000000000000002</v>
      </c>
      <c r="O102" s="268">
        <v>2.2000000000000002</v>
      </c>
      <c r="P102" s="268">
        <v>2.2000000000000002</v>
      </c>
      <c r="Q102" s="268" t="s">
        <v>8201</v>
      </c>
      <c r="R102" s="268" t="s">
        <v>8201</v>
      </c>
      <c r="S102" s="268" t="s">
        <v>8201</v>
      </c>
      <c r="T102" s="268" t="s">
        <v>8201</v>
      </c>
      <c r="U102" s="268" t="s">
        <v>8201</v>
      </c>
      <c r="V102" s="268" t="s">
        <v>8201</v>
      </c>
      <c r="W102" s="268" t="s">
        <v>8201</v>
      </c>
      <c r="X102" s="268" t="s">
        <v>8201</v>
      </c>
      <c r="Y102" s="268" t="s">
        <v>8201</v>
      </c>
      <c r="Z102" s="268" t="s">
        <v>8201</v>
      </c>
      <c r="AA102" s="268" t="s">
        <v>8201</v>
      </c>
      <c r="AB102" s="268" t="s">
        <v>8201</v>
      </c>
      <c r="AC102" s="268" t="s">
        <v>8201</v>
      </c>
      <c r="AD102" s="268" t="s">
        <v>8201</v>
      </c>
      <c r="AE102" s="268" t="s">
        <v>8201</v>
      </c>
      <c r="AF102" s="268" t="s">
        <v>8201</v>
      </c>
      <c r="AG102" s="268" t="s">
        <v>8201</v>
      </c>
      <c r="AH102" s="268" t="s">
        <v>8201</v>
      </c>
      <c r="AI102" s="268" t="s">
        <v>8201</v>
      </c>
      <c r="AJ102" s="268" t="s">
        <v>8201</v>
      </c>
      <c r="AK102" s="268" t="s">
        <v>8201</v>
      </c>
      <c r="AL102" s="268" t="s">
        <v>8201</v>
      </c>
      <c r="AM102" s="268">
        <v>2</v>
      </c>
      <c r="AN102" s="268">
        <v>2.1</v>
      </c>
      <c r="AO102" s="268">
        <v>2.1</v>
      </c>
      <c r="AP102" s="268">
        <v>2.2000000000000002</v>
      </c>
      <c r="AQ102" s="268">
        <v>2.2999999999999998</v>
      </c>
      <c r="AR102" s="268">
        <v>2.2999999999999998</v>
      </c>
      <c r="AS102" s="268">
        <v>2.6</v>
      </c>
      <c r="AT102" s="268">
        <v>2.6</v>
      </c>
      <c r="AU102" s="268">
        <v>2.6</v>
      </c>
      <c r="AV102" s="268">
        <v>2.6</v>
      </c>
      <c r="AW102" s="268">
        <v>2.6</v>
      </c>
      <c r="AX102" s="268">
        <v>2.5</v>
      </c>
      <c r="AY102" s="268">
        <v>2.5</v>
      </c>
      <c r="AZ102" s="268">
        <v>2.5</v>
      </c>
      <c r="BA102" s="268">
        <v>2.5</v>
      </c>
      <c r="BB102" s="268">
        <v>2.5</v>
      </c>
      <c r="BC102" s="268">
        <v>2.5</v>
      </c>
      <c r="BD102" s="268">
        <v>2.5</v>
      </c>
      <c r="BE102" s="268">
        <v>2.5</v>
      </c>
      <c r="BF102" s="268">
        <v>2.5</v>
      </c>
      <c r="BG102" s="268">
        <v>2.5</v>
      </c>
      <c r="BH102" s="268">
        <v>2.5</v>
      </c>
      <c r="BI102" s="268">
        <v>2.5</v>
      </c>
      <c r="BJ102" s="268">
        <v>2.5</v>
      </c>
      <c r="BK102" s="268">
        <v>2.5</v>
      </c>
      <c r="BL102" s="268">
        <v>2.5</v>
      </c>
      <c r="BM102" s="268">
        <v>2.5</v>
      </c>
      <c r="BN102" s="268">
        <v>2.5</v>
      </c>
      <c r="BO102" s="268">
        <v>2.5</v>
      </c>
      <c r="BP102" s="268">
        <v>2.5</v>
      </c>
      <c r="BQ102" s="268">
        <v>2.5</v>
      </c>
      <c r="BR102" s="268">
        <v>2.5</v>
      </c>
      <c r="BS102" s="268">
        <v>2.5</v>
      </c>
      <c r="BT102" s="268">
        <v>2.5</v>
      </c>
      <c r="BU102" s="268">
        <v>2.5</v>
      </c>
      <c r="BV102" s="268">
        <v>2.5</v>
      </c>
      <c r="BW102" s="268">
        <v>2.5</v>
      </c>
      <c r="BX102" s="268">
        <v>2.5</v>
      </c>
      <c r="BY102" s="268">
        <v>2.5</v>
      </c>
      <c r="BZ102" s="268">
        <v>2.5</v>
      </c>
      <c r="CA102" s="268">
        <v>2.5</v>
      </c>
      <c r="CB102" s="268">
        <v>2.5</v>
      </c>
      <c r="CC102" s="268">
        <v>2.5</v>
      </c>
      <c r="CD102" s="268">
        <f>_xlfn.IFNA(VLOOKUP(C102,'INFORM Severity - hidden'!$C$5:$G$300,5,FALSE),"-")</f>
        <v>2.5</v>
      </c>
    </row>
    <row r="103" spans="1:82" x14ac:dyDescent="0.35">
      <c r="C103" t="s">
        <v>8256</v>
      </c>
      <c r="D103" s="268" t="str">
        <f t="shared" si="1"/>
        <v>-</v>
      </c>
      <c r="E103" s="268" t="s">
        <v>8201</v>
      </c>
      <c r="F103" s="268" t="s">
        <v>8201</v>
      </c>
      <c r="G103" s="268" t="s">
        <v>8201</v>
      </c>
      <c r="H103" s="268" t="s">
        <v>8201</v>
      </c>
      <c r="I103" s="268" t="s">
        <v>8201</v>
      </c>
      <c r="J103" s="268" t="s">
        <v>8201</v>
      </c>
      <c r="K103" s="268">
        <v>1.2</v>
      </c>
      <c r="L103" s="268">
        <v>1.2</v>
      </c>
      <c r="M103" s="268">
        <v>1.2</v>
      </c>
      <c r="N103" s="268">
        <v>1.4</v>
      </c>
      <c r="O103" s="268">
        <v>1.3</v>
      </c>
      <c r="P103" s="268" t="s">
        <v>8201</v>
      </c>
      <c r="Q103" s="268" t="s">
        <v>8201</v>
      </c>
      <c r="R103" s="268" t="s">
        <v>8201</v>
      </c>
      <c r="S103" s="268" t="s">
        <v>8201</v>
      </c>
      <c r="T103" s="268" t="s">
        <v>8201</v>
      </c>
      <c r="U103" s="268" t="s">
        <v>8201</v>
      </c>
      <c r="V103" s="268" t="s">
        <v>8201</v>
      </c>
      <c r="W103" s="268" t="s">
        <v>8201</v>
      </c>
      <c r="X103" s="268" t="s">
        <v>8201</v>
      </c>
      <c r="Y103" s="268" t="s">
        <v>8201</v>
      </c>
      <c r="Z103" s="268" t="s">
        <v>8201</v>
      </c>
      <c r="AA103" s="268" t="s">
        <v>8201</v>
      </c>
      <c r="AB103" s="268" t="s">
        <v>8201</v>
      </c>
      <c r="AC103" s="268" t="s">
        <v>8201</v>
      </c>
      <c r="AD103" s="268" t="s">
        <v>8201</v>
      </c>
      <c r="AE103" s="268" t="s">
        <v>8201</v>
      </c>
      <c r="AF103" s="268" t="s">
        <v>8201</v>
      </c>
      <c r="AG103" s="268" t="s">
        <v>8201</v>
      </c>
      <c r="AH103" s="268" t="s">
        <v>8201</v>
      </c>
      <c r="AI103" s="268" t="s">
        <v>8201</v>
      </c>
      <c r="AJ103" s="268" t="s">
        <v>8201</v>
      </c>
      <c r="AK103" s="268" t="s">
        <v>8201</v>
      </c>
      <c r="AL103" s="268" t="s">
        <v>8201</v>
      </c>
      <c r="AM103" s="268" t="s">
        <v>8201</v>
      </c>
      <c r="AN103" s="268" t="s">
        <v>8201</v>
      </c>
      <c r="AO103" s="268" t="s">
        <v>8201</v>
      </c>
      <c r="AP103" s="268" t="s">
        <v>8201</v>
      </c>
      <c r="AQ103" s="268" t="s">
        <v>8201</v>
      </c>
      <c r="AR103" s="268" t="s">
        <v>8201</v>
      </c>
      <c r="AS103" s="268" t="s">
        <v>8201</v>
      </c>
      <c r="AT103" s="268" t="s">
        <v>8201</v>
      </c>
      <c r="AU103" s="268" t="s">
        <v>8201</v>
      </c>
      <c r="AV103" s="268" t="s">
        <v>8201</v>
      </c>
      <c r="AW103" s="268" t="s">
        <v>8201</v>
      </c>
      <c r="AX103" s="268" t="s">
        <v>8201</v>
      </c>
      <c r="AY103" s="268" t="s">
        <v>8201</v>
      </c>
      <c r="AZ103" s="268" t="s">
        <v>8201</v>
      </c>
      <c r="BA103" s="268" t="s">
        <v>8201</v>
      </c>
      <c r="BB103" s="268" t="s">
        <v>8201</v>
      </c>
      <c r="BC103" s="268" t="s">
        <v>8201</v>
      </c>
      <c r="BD103" s="268" t="s">
        <v>8201</v>
      </c>
      <c r="BE103" s="268" t="s">
        <v>8201</v>
      </c>
      <c r="BF103" s="268" t="s">
        <v>8201</v>
      </c>
      <c r="BG103" s="268" t="s">
        <v>8201</v>
      </c>
      <c r="BH103" s="268" t="s">
        <v>8201</v>
      </c>
      <c r="BI103" s="268" t="s">
        <v>8201</v>
      </c>
      <c r="BJ103" s="268" t="s">
        <v>8201</v>
      </c>
      <c r="BK103" s="268" t="s">
        <v>8201</v>
      </c>
      <c r="BL103" s="268" t="s">
        <v>8201</v>
      </c>
      <c r="BM103" s="268" t="s">
        <v>8201</v>
      </c>
      <c r="BN103" s="268" t="s">
        <v>8201</v>
      </c>
      <c r="BO103" s="268" t="s">
        <v>8201</v>
      </c>
      <c r="BP103" s="268" t="s">
        <v>8201</v>
      </c>
      <c r="BQ103" s="268" t="s">
        <v>8201</v>
      </c>
      <c r="BR103" s="268" t="s">
        <v>8201</v>
      </c>
      <c r="BS103" s="268" t="s">
        <v>8201</v>
      </c>
      <c r="BT103" s="268" t="s">
        <v>8201</v>
      </c>
      <c r="BU103" s="268" t="s">
        <v>8201</v>
      </c>
      <c r="BV103" s="268" t="s">
        <v>8201</v>
      </c>
      <c r="BW103" s="268" t="s">
        <v>8201</v>
      </c>
      <c r="BX103" s="268" t="s">
        <v>8201</v>
      </c>
      <c r="BY103" s="268" t="s">
        <v>8201</v>
      </c>
      <c r="BZ103" s="268" t="s">
        <v>8201</v>
      </c>
      <c r="CA103" s="268" t="s">
        <v>8201</v>
      </c>
      <c r="CB103" s="268" t="s">
        <v>8201</v>
      </c>
      <c r="CC103" s="268" t="s">
        <v>8201</v>
      </c>
      <c r="CD103" s="268" t="str">
        <f>_xlfn.IFNA(VLOOKUP(C103,'INFORM Severity - hidden'!$C$5:$G$300,5,FALSE),"-")</f>
        <v>-</v>
      </c>
    </row>
    <row r="104" spans="1:82" x14ac:dyDescent="0.35">
      <c r="C104" t="s">
        <v>8257</v>
      </c>
      <c r="D104" s="268" t="str">
        <f t="shared" si="1"/>
        <v>-</v>
      </c>
      <c r="E104" s="268" t="s">
        <v>8201</v>
      </c>
      <c r="F104" s="268" t="s">
        <v>8201</v>
      </c>
      <c r="G104" s="268" t="s">
        <v>8201</v>
      </c>
      <c r="H104" s="268" t="s">
        <v>8201</v>
      </c>
      <c r="I104" s="268" t="s">
        <v>8201</v>
      </c>
      <c r="J104" s="268" t="s">
        <v>8201</v>
      </c>
      <c r="K104" s="268" t="s">
        <v>8201</v>
      </c>
      <c r="L104" s="268" t="s">
        <v>8201</v>
      </c>
      <c r="M104" s="268" t="s">
        <v>8201</v>
      </c>
      <c r="N104" s="268" t="s">
        <v>8201</v>
      </c>
      <c r="O104" s="268" t="s">
        <v>8201</v>
      </c>
      <c r="P104" s="268" t="s">
        <v>8201</v>
      </c>
      <c r="Q104" s="268">
        <v>1.4</v>
      </c>
      <c r="R104" s="268">
        <v>1.4</v>
      </c>
      <c r="S104" s="268">
        <v>1.7</v>
      </c>
      <c r="T104" s="268" t="s">
        <v>8201</v>
      </c>
      <c r="U104" s="268" t="s">
        <v>8201</v>
      </c>
      <c r="V104" s="268" t="s">
        <v>8201</v>
      </c>
      <c r="W104" s="268" t="s">
        <v>8201</v>
      </c>
      <c r="X104" s="268" t="s">
        <v>8201</v>
      </c>
      <c r="Y104" s="268" t="s">
        <v>8201</v>
      </c>
      <c r="Z104" s="268" t="s">
        <v>8201</v>
      </c>
      <c r="AA104" s="268" t="s">
        <v>8201</v>
      </c>
      <c r="AB104" s="268" t="s">
        <v>8201</v>
      </c>
      <c r="AC104" s="268" t="s">
        <v>8201</v>
      </c>
      <c r="AD104" s="268" t="s">
        <v>8201</v>
      </c>
      <c r="AE104" s="268" t="s">
        <v>8201</v>
      </c>
      <c r="AF104" s="268" t="s">
        <v>8201</v>
      </c>
      <c r="AG104" s="268" t="s">
        <v>8201</v>
      </c>
      <c r="AH104" s="268" t="s">
        <v>8201</v>
      </c>
      <c r="AI104" s="268" t="s">
        <v>8201</v>
      </c>
      <c r="AJ104" s="268" t="s">
        <v>8201</v>
      </c>
      <c r="AK104" s="268" t="s">
        <v>8201</v>
      </c>
      <c r="AL104" s="268" t="s">
        <v>8201</v>
      </c>
      <c r="AM104" s="268" t="s">
        <v>8201</v>
      </c>
      <c r="AN104" s="268" t="s">
        <v>8201</v>
      </c>
      <c r="AO104" s="268" t="s">
        <v>8201</v>
      </c>
      <c r="AP104" s="268" t="s">
        <v>8201</v>
      </c>
      <c r="AQ104" s="268" t="s">
        <v>8201</v>
      </c>
      <c r="AR104" s="268" t="s">
        <v>8201</v>
      </c>
      <c r="AS104" s="268" t="s">
        <v>8201</v>
      </c>
      <c r="AT104" s="268" t="s">
        <v>8201</v>
      </c>
      <c r="AU104" s="268" t="s">
        <v>8201</v>
      </c>
      <c r="AV104" s="268" t="s">
        <v>8201</v>
      </c>
      <c r="AW104" s="268" t="s">
        <v>8201</v>
      </c>
      <c r="AX104" s="268" t="s">
        <v>8201</v>
      </c>
      <c r="AY104" s="268" t="s">
        <v>8201</v>
      </c>
      <c r="AZ104" s="268" t="s">
        <v>8201</v>
      </c>
      <c r="BA104" s="268" t="s">
        <v>8201</v>
      </c>
      <c r="BB104" s="268" t="s">
        <v>8201</v>
      </c>
      <c r="BC104" s="268" t="s">
        <v>8201</v>
      </c>
      <c r="BD104" s="268" t="s">
        <v>8201</v>
      </c>
      <c r="BE104" s="268" t="s">
        <v>8201</v>
      </c>
      <c r="BF104" s="268" t="s">
        <v>8201</v>
      </c>
      <c r="BG104" s="268" t="s">
        <v>8201</v>
      </c>
      <c r="BH104" s="268" t="s">
        <v>8201</v>
      </c>
      <c r="BI104" s="268" t="s">
        <v>8201</v>
      </c>
      <c r="BJ104" s="268" t="s">
        <v>8201</v>
      </c>
      <c r="BK104" s="268" t="s">
        <v>8201</v>
      </c>
      <c r="BL104" s="268" t="s">
        <v>8201</v>
      </c>
      <c r="BM104" s="268" t="s">
        <v>8201</v>
      </c>
      <c r="BN104" s="268" t="s">
        <v>8201</v>
      </c>
      <c r="BO104" s="268" t="s">
        <v>8201</v>
      </c>
      <c r="BP104" s="268" t="s">
        <v>8201</v>
      </c>
      <c r="BQ104" s="268" t="s">
        <v>8201</v>
      </c>
      <c r="BR104" s="268" t="s">
        <v>8201</v>
      </c>
      <c r="BS104" s="268" t="s">
        <v>8201</v>
      </c>
      <c r="BT104" s="268" t="s">
        <v>8201</v>
      </c>
      <c r="BU104" s="268" t="s">
        <v>8201</v>
      </c>
      <c r="BV104" s="268" t="s">
        <v>8201</v>
      </c>
      <c r="BW104" s="268" t="s">
        <v>8201</v>
      </c>
      <c r="BX104" s="268" t="s">
        <v>8201</v>
      </c>
      <c r="BY104" s="268" t="s">
        <v>8201</v>
      </c>
      <c r="BZ104" s="268" t="s">
        <v>8201</v>
      </c>
      <c r="CA104" s="268" t="s">
        <v>8201</v>
      </c>
      <c r="CB104" s="268" t="s">
        <v>8201</v>
      </c>
      <c r="CC104" s="268" t="s">
        <v>8201</v>
      </c>
      <c r="CD104" s="268" t="str">
        <f>_xlfn.IFNA(VLOOKUP(C104,'INFORM Severity - hidden'!$C$5:$G$300,5,FALSE),"-")</f>
        <v>-</v>
      </c>
    </row>
    <row r="105" spans="1:82" x14ac:dyDescent="0.35">
      <c r="C105" t="s">
        <v>8258</v>
      </c>
      <c r="D105" s="268" t="str">
        <f t="shared" si="1"/>
        <v>-</v>
      </c>
      <c r="E105" s="268" t="s">
        <v>8201</v>
      </c>
      <c r="F105" s="268" t="s">
        <v>8201</v>
      </c>
      <c r="G105" s="268" t="s">
        <v>8201</v>
      </c>
      <c r="H105" s="268" t="s">
        <v>8201</v>
      </c>
      <c r="I105" s="268" t="s">
        <v>8201</v>
      </c>
      <c r="J105" s="268" t="s">
        <v>8201</v>
      </c>
      <c r="K105" s="268" t="s">
        <v>8201</v>
      </c>
      <c r="L105" s="268" t="s">
        <v>8201</v>
      </c>
      <c r="M105" s="268" t="s">
        <v>8201</v>
      </c>
      <c r="N105" s="268" t="s">
        <v>8201</v>
      </c>
      <c r="O105" s="268" t="s">
        <v>8201</v>
      </c>
      <c r="P105" s="268" t="s">
        <v>8201</v>
      </c>
      <c r="Q105" s="268" t="s">
        <v>8201</v>
      </c>
      <c r="R105" s="268" t="s">
        <v>8201</v>
      </c>
      <c r="S105" s="268" t="s">
        <v>8201</v>
      </c>
      <c r="T105" s="268" t="s">
        <v>8201</v>
      </c>
      <c r="U105" s="268" t="s">
        <v>8201</v>
      </c>
      <c r="V105" s="268" t="s">
        <v>8201</v>
      </c>
      <c r="W105" s="268" t="s">
        <v>8201</v>
      </c>
      <c r="X105" s="268" t="s">
        <v>8201</v>
      </c>
      <c r="Y105" s="268" t="s">
        <v>8201</v>
      </c>
      <c r="Z105" s="268" t="s">
        <v>8201</v>
      </c>
      <c r="AA105" s="268" t="s">
        <v>8201</v>
      </c>
      <c r="AB105" s="268" t="s">
        <v>8201</v>
      </c>
      <c r="AC105" s="268">
        <v>2.1</v>
      </c>
      <c r="AD105" s="268">
        <v>2.1</v>
      </c>
      <c r="AE105" s="268">
        <v>2.1</v>
      </c>
      <c r="AF105" s="268">
        <v>2.1</v>
      </c>
      <c r="AG105" s="268" t="s">
        <v>8201</v>
      </c>
      <c r="AH105" s="268" t="s">
        <v>8201</v>
      </c>
      <c r="AI105" s="268" t="s">
        <v>8201</v>
      </c>
      <c r="AJ105" s="268" t="s">
        <v>8201</v>
      </c>
      <c r="AK105" s="268" t="s">
        <v>8201</v>
      </c>
      <c r="AL105" s="268" t="s">
        <v>8201</v>
      </c>
      <c r="AM105" s="268" t="s">
        <v>8201</v>
      </c>
      <c r="AN105" s="268" t="s">
        <v>8201</v>
      </c>
      <c r="AO105" s="268" t="s">
        <v>8201</v>
      </c>
      <c r="AP105" s="268" t="s">
        <v>8201</v>
      </c>
      <c r="AQ105" s="268" t="s">
        <v>8201</v>
      </c>
      <c r="AR105" s="268" t="s">
        <v>8201</v>
      </c>
      <c r="AS105" s="268" t="s">
        <v>8201</v>
      </c>
      <c r="AT105" s="268" t="s">
        <v>8201</v>
      </c>
      <c r="AU105" s="268" t="s">
        <v>8201</v>
      </c>
      <c r="AV105" s="268" t="s">
        <v>8201</v>
      </c>
      <c r="AW105" s="268" t="s">
        <v>8201</v>
      </c>
      <c r="AX105" s="268" t="s">
        <v>8201</v>
      </c>
      <c r="AY105" s="268" t="s">
        <v>8201</v>
      </c>
      <c r="AZ105" s="268" t="s">
        <v>8201</v>
      </c>
      <c r="BA105" s="268" t="s">
        <v>8201</v>
      </c>
      <c r="BB105" s="268" t="s">
        <v>8201</v>
      </c>
      <c r="BC105" s="268" t="s">
        <v>8201</v>
      </c>
      <c r="BD105" s="268" t="s">
        <v>8201</v>
      </c>
      <c r="BE105" s="268" t="s">
        <v>8201</v>
      </c>
      <c r="BF105" s="268" t="s">
        <v>8201</v>
      </c>
      <c r="BG105" s="268" t="s">
        <v>8201</v>
      </c>
      <c r="BH105" s="268" t="s">
        <v>8201</v>
      </c>
      <c r="BI105" s="268" t="s">
        <v>8201</v>
      </c>
      <c r="BJ105" s="268" t="s">
        <v>8201</v>
      </c>
      <c r="BK105" s="268" t="s">
        <v>8201</v>
      </c>
      <c r="BL105" s="268" t="s">
        <v>8201</v>
      </c>
      <c r="BM105" s="268" t="s">
        <v>8201</v>
      </c>
      <c r="BN105" s="268" t="s">
        <v>8201</v>
      </c>
      <c r="BO105" s="268" t="s">
        <v>8201</v>
      </c>
      <c r="BP105" s="268" t="s">
        <v>8201</v>
      </c>
      <c r="BQ105" s="268" t="s">
        <v>8201</v>
      </c>
      <c r="BR105" s="268" t="s">
        <v>8201</v>
      </c>
      <c r="BS105" s="268" t="s">
        <v>8201</v>
      </c>
      <c r="BT105" s="268" t="s">
        <v>8201</v>
      </c>
      <c r="BU105" s="268" t="s">
        <v>8201</v>
      </c>
      <c r="BV105" s="268" t="s">
        <v>8201</v>
      </c>
      <c r="BW105" s="268" t="s">
        <v>8201</v>
      </c>
      <c r="BX105" s="268" t="s">
        <v>8201</v>
      </c>
      <c r="BY105" s="268" t="s">
        <v>8201</v>
      </c>
      <c r="BZ105" s="268" t="s">
        <v>8201</v>
      </c>
      <c r="CA105" s="268" t="s">
        <v>8201</v>
      </c>
      <c r="CB105" s="268" t="s">
        <v>8201</v>
      </c>
      <c r="CC105" s="268" t="s">
        <v>8201</v>
      </c>
      <c r="CD105" s="268" t="str">
        <f>_xlfn.IFNA(VLOOKUP(C105,'INFORM Severity - hidden'!$C$5:$G$300,5,FALSE),"-")</f>
        <v>-</v>
      </c>
    </row>
    <row r="106" spans="1:82" x14ac:dyDescent="0.35">
      <c r="C106" t="s">
        <v>8259</v>
      </c>
      <c r="D106" s="268" t="str">
        <f t="shared" si="1"/>
        <v>-</v>
      </c>
      <c r="E106" s="268" t="s">
        <v>8201</v>
      </c>
      <c r="F106" s="268" t="s">
        <v>8201</v>
      </c>
      <c r="G106" s="268" t="s">
        <v>8201</v>
      </c>
      <c r="H106" s="268" t="s">
        <v>8201</v>
      </c>
      <c r="I106" s="268" t="s">
        <v>8201</v>
      </c>
      <c r="J106" s="268" t="s">
        <v>8201</v>
      </c>
      <c r="K106" s="268" t="s">
        <v>8201</v>
      </c>
      <c r="L106" s="268" t="s">
        <v>8201</v>
      </c>
      <c r="M106" s="268" t="s">
        <v>8201</v>
      </c>
      <c r="N106" s="268" t="s">
        <v>8201</v>
      </c>
      <c r="O106" s="268" t="s">
        <v>8201</v>
      </c>
      <c r="P106" s="268" t="s">
        <v>8201</v>
      </c>
      <c r="Q106" s="268" t="s">
        <v>8201</v>
      </c>
      <c r="R106" s="268" t="s">
        <v>8201</v>
      </c>
      <c r="S106" s="268" t="s">
        <v>8201</v>
      </c>
      <c r="T106" s="268" t="s">
        <v>8201</v>
      </c>
      <c r="U106" s="268" t="s">
        <v>8201</v>
      </c>
      <c r="V106" s="268" t="s">
        <v>8201</v>
      </c>
      <c r="W106" s="268" t="s">
        <v>8201</v>
      </c>
      <c r="X106" s="268" t="s">
        <v>8201</v>
      </c>
      <c r="Y106" s="268" t="s">
        <v>8201</v>
      </c>
      <c r="Z106" s="268" t="s">
        <v>8201</v>
      </c>
      <c r="AA106" s="268" t="s">
        <v>8201</v>
      </c>
      <c r="AB106" s="268" t="s">
        <v>8201</v>
      </c>
      <c r="AC106" s="268">
        <v>2.1</v>
      </c>
      <c r="AD106" s="268">
        <v>2.1</v>
      </c>
      <c r="AE106" s="268">
        <v>2.1</v>
      </c>
      <c r="AF106" s="268">
        <v>2.1</v>
      </c>
      <c r="AG106" s="268" t="s">
        <v>8201</v>
      </c>
      <c r="AH106" s="268" t="s">
        <v>8201</v>
      </c>
      <c r="AI106" s="268" t="s">
        <v>8201</v>
      </c>
      <c r="AJ106" s="268" t="s">
        <v>8201</v>
      </c>
      <c r="AK106" s="268" t="s">
        <v>8201</v>
      </c>
      <c r="AL106" s="268" t="s">
        <v>8201</v>
      </c>
      <c r="AM106" s="268" t="s">
        <v>8201</v>
      </c>
      <c r="AN106" s="268" t="s">
        <v>8201</v>
      </c>
      <c r="AO106" s="268" t="s">
        <v>8201</v>
      </c>
      <c r="AP106" s="268" t="s">
        <v>8201</v>
      </c>
      <c r="AQ106" s="268" t="s">
        <v>8201</v>
      </c>
      <c r="AR106" s="268" t="s">
        <v>8201</v>
      </c>
      <c r="AS106" s="268" t="s">
        <v>8201</v>
      </c>
      <c r="AT106" s="268" t="s">
        <v>8201</v>
      </c>
      <c r="AU106" s="268" t="s">
        <v>8201</v>
      </c>
      <c r="AV106" s="268" t="s">
        <v>8201</v>
      </c>
      <c r="AW106" s="268" t="s">
        <v>8201</v>
      </c>
      <c r="AX106" s="268" t="s">
        <v>8201</v>
      </c>
      <c r="AY106" s="268">
        <v>2.5</v>
      </c>
      <c r="AZ106" s="268">
        <v>2.4</v>
      </c>
      <c r="BA106" s="268">
        <v>2.5</v>
      </c>
      <c r="BB106" s="268">
        <v>2.5</v>
      </c>
      <c r="BC106" s="268">
        <v>2.5</v>
      </c>
      <c r="BD106" s="268">
        <v>2.6</v>
      </c>
      <c r="BE106" s="268">
        <v>2.6</v>
      </c>
      <c r="BF106" s="268">
        <v>2.6</v>
      </c>
      <c r="BG106" s="268">
        <v>2.5</v>
      </c>
      <c r="BH106" s="268">
        <v>2.5</v>
      </c>
      <c r="BI106" s="268">
        <v>2.5</v>
      </c>
      <c r="BJ106" s="268">
        <v>2.5</v>
      </c>
      <c r="BK106" s="268" t="s">
        <v>8201</v>
      </c>
      <c r="BL106" s="268" t="s">
        <v>8201</v>
      </c>
      <c r="BM106" s="268" t="s">
        <v>8201</v>
      </c>
      <c r="BN106" s="268" t="s">
        <v>8201</v>
      </c>
      <c r="BO106" s="268" t="s">
        <v>8201</v>
      </c>
      <c r="BP106" s="268" t="s">
        <v>8201</v>
      </c>
      <c r="BQ106" s="268" t="s">
        <v>8201</v>
      </c>
      <c r="BR106" s="268" t="s">
        <v>8201</v>
      </c>
      <c r="BS106" s="268" t="s">
        <v>8201</v>
      </c>
      <c r="BT106" s="268" t="s">
        <v>8201</v>
      </c>
      <c r="BU106" s="268" t="s">
        <v>8201</v>
      </c>
      <c r="BV106" s="268" t="s">
        <v>8201</v>
      </c>
      <c r="BW106" s="268" t="s">
        <v>8201</v>
      </c>
      <c r="BX106" s="268" t="s">
        <v>8201</v>
      </c>
      <c r="BY106" s="268" t="s">
        <v>8201</v>
      </c>
      <c r="BZ106" s="268" t="s">
        <v>8201</v>
      </c>
      <c r="CA106" s="268" t="s">
        <v>8201</v>
      </c>
      <c r="CB106" s="268" t="s">
        <v>8201</v>
      </c>
      <c r="CC106" s="268" t="s">
        <v>8201</v>
      </c>
      <c r="CD106" s="268" t="str">
        <f>_xlfn.IFNA(VLOOKUP(C106,'INFORM Severity - hidden'!$C$5:$G$300,5,FALSE),"-")</f>
        <v>-</v>
      </c>
    </row>
    <row r="107" spans="1:82" x14ac:dyDescent="0.35">
      <c r="C107" t="s">
        <v>8260</v>
      </c>
      <c r="D107" s="268" t="str">
        <f t="shared" si="1"/>
        <v>-</v>
      </c>
      <c r="E107" s="268" t="s">
        <v>8201</v>
      </c>
      <c r="F107" s="268" t="s">
        <v>8201</v>
      </c>
      <c r="G107" s="268" t="s">
        <v>8201</v>
      </c>
      <c r="H107" s="268" t="s">
        <v>8201</v>
      </c>
      <c r="I107" s="268" t="s">
        <v>8201</v>
      </c>
      <c r="J107" s="268" t="s">
        <v>8201</v>
      </c>
      <c r="K107" s="268" t="s">
        <v>8201</v>
      </c>
      <c r="L107" s="268" t="s">
        <v>8201</v>
      </c>
      <c r="M107" s="268" t="s">
        <v>8201</v>
      </c>
      <c r="N107" s="268" t="s">
        <v>8201</v>
      </c>
      <c r="O107" s="268" t="s">
        <v>8201</v>
      </c>
      <c r="P107" s="268" t="s">
        <v>8201</v>
      </c>
      <c r="Q107" s="268" t="s">
        <v>8201</v>
      </c>
      <c r="R107" s="268" t="s">
        <v>8201</v>
      </c>
      <c r="S107" s="268" t="s">
        <v>8201</v>
      </c>
      <c r="T107" s="268" t="s">
        <v>8201</v>
      </c>
      <c r="U107" s="268" t="s">
        <v>8201</v>
      </c>
      <c r="V107" s="268" t="s">
        <v>8201</v>
      </c>
      <c r="W107" s="268" t="s">
        <v>8201</v>
      </c>
      <c r="X107" s="268" t="s">
        <v>8201</v>
      </c>
      <c r="Y107" s="268" t="s">
        <v>8201</v>
      </c>
      <c r="Z107" s="268" t="s">
        <v>8201</v>
      </c>
      <c r="AA107" s="268" t="s">
        <v>8201</v>
      </c>
      <c r="AB107" s="268" t="s">
        <v>8201</v>
      </c>
      <c r="AC107" s="268" t="s">
        <v>8201</v>
      </c>
      <c r="AD107" s="268" t="s">
        <v>8201</v>
      </c>
      <c r="AE107" s="268" t="s">
        <v>8201</v>
      </c>
      <c r="AF107" s="268" t="s">
        <v>8201</v>
      </c>
      <c r="AG107" s="268" t="s">
        <v>8201</v>
      </c>
      <c r="AH107" s="268" t="s">
        <v>8201</v>
      </c>
      <c r="AI107" s="268" t="s">
        <v>8201</v>
      </c>
      <c r="AJ107" s="268" t="s">
        <v>8201</v>
      </c>
      <c r="AK107" s="268" t="s">
        <v>8201</v>
      </c>
      <c r="AL107" s="268" t="s">
        <v>8201</v>
      </c>
      <c r="AM107" s="268" t="s">
        <v>8201</v>
      </c>
      <c r="AN107" s="268" t="s">
        <v>8201</v>
      </c>
      <c r="AO107" s="268" t="s">
        <v>8201</v>
      </c>
      <c r="AP107" s="268" t="s">
        <v>8201</v>
      </c>
      <c r="AQ107" s="268" t="s">
        <v>8201</v>
      </c>
      <c r="AR107" s="268" t="s">
        <v>8201</v>
      </c>
      <c r="AS107" s="268" t="s">
        <v>8201</v>
      </c>
      <c r="AT107" s="268" t="s">
        <v>8201</v>
      </c>
      <c r="AU107" s="268" t="s">
        <v>8201</v>
      </c>
      <c r="AV107" s="268" t="s">
        <v>8201</v>
      </c>
      <c r="AW107" s="268" t="s">
        <v>8201</v>
      </c>
      <c r="AX107" s="268" t="s">
        <v>8201</v>
      </c>
      <c r="AY107" s="268">
        <v>2.1</v>
      </c>
      <c r="AZ107" s="268">
        <v>2.1</v>
      </c>
      <c r="BA107" s="268">
        <v>2.1</v>
      </c>
      <c r="BB107" s="268">
        <v>2.1</v>
      </c>
      <c r="BC107" s="268">
        <v>2.1</v>
      </c>
      <c r="BD107" s="268">
        <v>2.2999999999999998</v>
      </c>
      <c r="BE107" s="268">
        <v>2.2999999999999998</v>
      </c>
      <c r="BF107" s="268">
        <v>2.2999999999999998</v>
      </c>
      <c r="BG107" s="268">
        <v>2</v>
      </c>
      <c r="BH107" s="268">
        <v>2</v>
      </c>
      <c r="BI107" s="268">
        <v>2</v>
      </c>
      <c r="BJ107" s="268">
        <v>2</v>
      </c>
      <c r="BK107" s="268" t="s">
        <v>8201</v>
      </c>
      <c r="BL107" s="268" t="s">
        <v>8201</v>
      </c>
      <c r="BM107" s="268" t="s">
        <v>8201</v>
      </c>
      <c r="BN107" s="268" t="s">
        <v>8201</v>
      </c>
      <c r="BO107" s="268" t="s">
        <v>8201</v>
      </c>
      <c r="BP107" s="268" t="s">
        <v>8201</v>
      </c>
      <c r="BQ107" s="268" t="s">
        <v>8201</v>
      </c>
      <c r="BR107" s="268" t="s">
        <v>8201</v>
      </c>
      <c r="BS107" s="268" t="s">
        <v>8201</v>
      </c>
      <c r="BT107" s="268" t="s">
        <v>8201</v>
      </c>
      <c r="BU107" s="268" t="s">
        <v>8201</v>
      </c>
      <c r="BV107" s="268" t="s">
        <v>8201</v>
      </c>
      <c r="BW107" s="268" t="s">
        <v>8201</v>
      </c>
      <c r="BX107" s="268" t="s">
        <v>8201</v>
      </c>
      <c r="BY107" s="268" t="s">
        <v>8201</v>
      </c>
      <c r="BZ107" s="268" t="s">
        <v>8201</v>
      </c>
      <c r="CA107" s="268" t="s">
        <v>8201</v>
      </c>
      <c r="CB107" s="268" t="s">
        <v>8201</v>
      </c>
      <c r="CC107" s="268" t="s">
        <v>8201</v>
      </c>
      <c r="CD107" s="268" t="str">
        <f>_xlfn.IFNA(VLOOKUP(C107,'INFORM Severity - hidden'!$C$5:$G$300,5,FALSE),"-")</f>
        <v>-</v>
      </c>
    </row>
    <row r="108" spans="1:82" x14ac:dyDescent="0.35">
      <c r="A108" t="s">
        <v>1201</v>
      </c>
      <c r="B108" t="s">
        <v>3676</v>
      </c>
      <c r="C108" t="s">
        <v>3677</v>
      </c>
      <c r="D108" s="268" t="str">
        <f t="shared" si="1"/>
        <v>-</v>
      </c>
      <c r="E108" s="268" t="s">
        <v>8201</v>
      </c>
      <c r="F108" s="268" t="s">
        <v>8201</v>
      </c>
      <c r="G108" s="268" t="s">
        <v>8201</v>
      </c>
      <c r="H108" s="268" t="s">
        <v>8201</v>
      </c>
      <c r="I108" s="268" t="s">
        <v>8201</v>
      </c>
      <c r="J108" s="268" t="s">
        <v>8201</v>
      </c>
      <c r="K108" s="268" t="s">
        <v>8201</v>
      </c>
      <c r="L108" s="268" t="s">
        <v>8201</v>
      </c>
      <c r="M108" s="268" t="s">
        <v>8201</v>
      </c>
      <c r="N108" s="268" t="s">
        <v>8201</v>
      </c>
      <c r="O108" s="268" t="s">
        <v>8201</v>
      </c>
      <c r="P108" s="268" t="s">
        <v>8201</v>
      </c>
      <c r="Q108" s="268" t="s">
        <v>8201</v>
      </c>
      <c r="R108" s="268" t="s">
        <v>8201</v>
      </c>
      <c r="S108" s="268" t="s">
        <v>8201</v>
      </c>
      <c r="T108" s="268" t="s">
        <v>8201</v>
      </c>
      <c r="U108" s="268" t="s">
        <v>8201</v>
      </c>
      <c r="V108" s="268">
        <v>2.4</v>
      </c>
      <c r="W108" s="268">
        <v>3</v>
      </c>
      <c r="X108" s="268">
        <v>2.9</v>
      </c>
      <c r="Y108" s="268">
        <v>3</v>
      </c>
      <c r="Z108" s="268">
        <v>2.7</v>
      </c>
      <c r="AA108" s="268">
        <v>2.8</v>
      </c>
      <c r="AB108" s="268">
        <v>2.8</v>
      </c>
      <c r="AC108" s="268" t="s">
        <v>8201</v>
      </c>
      <c r="AD108" s="268" t="s">
        <v>8201</v>
      </c>
      <c r="AE108" s="268" t="s">
        <v>8201</v>
      </c>
      <c r="AF108" s="268" t="s">
        <v>8201</v>
      </c>
      <c r="AG108" s="268" t="s">
        <v>8201</v>
      </c>
      <c r="AH108" s="268" t="s">
        <v>8201</v>
      </c>
      <c r="AI108" s="268" t="s">
        <v>8201</v>
      </c>
      <c r="AJ108" s="268" t="s">
        <v>8201</v>
      </c>
      <c r="AK108" s="268" t="s">
        <v>8201</v>
      </c>
      <c r="AL108" s="268" t="s">
        <v>8201</v>
      </c>
      <c r="AM108" s="268" t="s">
        <v>8201</v>
      </c>
      <c r="AN108" s="268" t="s">
        <v>8201</v>
      </c>
      <c r="AO108" s="268" t="s">
        <v>8201</v>
      </c>
      <c r="AP108" s="268" t="s">
        <v>8201</v>
      </c>
      <c r="AQ108" s="268" t="s">
        <v>8201</v>
      </c>
      <c r="AR108" s="268" t="s">
        <v>8201</v>
      </c>
      <c r="AS108" s="268" t="s">
        <v>8201</v>
      </c>
      <c r="AT108" s="268" t="s">
        <v>8201</v>
      </c>
      <c r="AU108" s="268" t="s">
        <v>8201</v>
      </c>
      <c r="AV108" s="268" t="s">
        <v>8201</v>
      </c>
      <c r="AW108" s="268" t="s">
        <v>8201</v>
      </c>
      <c r="AX108" s="268" t="s">
        <v>8201</v>
      </c>
      <c r="AY108" s="268" t="s">
        <v>8201</v>
      </c>
      <c r="AZ108" s="268" t="s">
        <v>8201</v>
      </c>
      <c r="BA108" s="268" t="s">
        <v>8201</v>
      </c>
      <c r="BB108" s="268" t="s">
        <v>8201</v>
      </c>
      <c r="BC108" s="268" t="s">
        <v>8201</v>
      </c>
      <c r="BD108" s="268" t="s">
        <v>8201</v>
      </c>
      <c r="BE108" s="268" t="s">
        <v>8201</v>
      </c>
      <c r="BF108" s="268" t="s">
        <v>8201</v>
      </c>
      <c r="BG108" s="268" t="s">
        <v>8201</v>
      </c>
      <c r="BH108" s="268" t="s">
        <v>8201</v>
      </c>
      <c r="BI108" s="268" t="s">
        <v>8201</v>
      </c>
      <c r="BJ108" s="268" t="s">
        <v>8201</v>
      </c>
      <c r="BK108" s="268" t="s">
        <v>8201</v>
      </c>
      <c r="BL108" s="268" t="s">
        <v>8201</v>
      </c>
      <c r="BM108" s="268" t="s">
        <v>8201</v>
      </c>
      <c r="BN108" s="268" t="s">
        <v>8201</v>
      </c>
      <c r="BO108" s="268" t="s">
        <v>8201</v>
      </c>
      <c r="BP108" s="268" t="s">
        <v>8201</v>
      </c>
      <c r="BQ108" s="268" t="s">
        <v>8201</v>
      </c>
      <c r="BR108" s="268" t="s">
        <v>8201</v>
      </c>
      <c r="BS108" s="268" t="s">
        <v>8201</v>
      </c>
      <c r="BT108" s="268" t="s">
        <v>8201</v>
      </c>
      <c r="BU108" s="268" t="s">
        <v>8201</v>
      </c>
      <c r="BV108" s="268" t="s">
        <v>8201</v>
      </c>
      <c r="BW108" s="268" t="s">
        <v>8201</v>
      </c>
      <c r="BX108" s="268" t="s">
        <v>8201</v>
      </c>
      <c r="BY108" s="268" t="s">
        <v>8201</v>
      </c>
      <c r="BZ108" s="268" t="s">
        <v>8201</v>
      </c>
      <c r="CA108" s="268" t="s">
        <v>8201</v>
      </c>
      <c r="CB108" s="268" t="s">
        <v>8201</v>
      </c>
      <c r="CC108" s="268" t="s">
        <v>8201</v>
      </c>
      <c r="CD108" s="268">
        <f>_xlfn.IFNA(VLOOKUP(C108,'INFORM Severity - hidden'!$C$5:$G$300,5,FALSE),"-")</f>
        <v>2.2999999999999998</v>
      </c>
    </row>
    <row r="109" spans="1:82" x14ac:dyDescent="0.35">
      <c r="A109" t="s">
        <v>1201</v>
      </c>
      <c r="B109" t="s">
        <v>1199</v>
      </c>
      <c r="C109" t="s">
        <v>1200</v>
      </c>
      <c r="D109" s="268" t="str">
        <f t="shared" si="1"/>
        <v>-</v>
      </c>
      <c r="E109" s="268" t="s">
        <v>8201</v>
      </c>
      <c r="F109" s="268" t="s">
        <v>8201</v>
      </c>
      <c r="G109" s="268" t="s">
        <v>8201</v>
      </c>
      <c r="H109" s="268" t="s">
        <v>8201</v>
      </c>
      <c r="I109" s="268" t="s">
        <v>8201</v>
      </c>
      <c r="J109" s="268" t="s">
        <v>8201</v>
      </c>
      <c r="K109" s="268" t="s">
        <v>8201</v>
      </c>
      <c r="L109" s="268" t="s">
        <v>8201</v>
      </c>
      <c r="M109" s="268" t="s">
        <v>8201</v>
      </c>
      <c r="N109" s="268" t="s">
        <v>8201</v>
      </c>
      <c r="O109" s="268" t="s">
        <v>8201</v>
      </c>
      <c r="P109" s="268" t="s">
        <v>8201</v>
      </c>
      <c r="Q109" s="268" t="s">
        <v>8201</v>
      </c>
      <c r="R109" s="268" t="s">
        <v>8201</v>
      </c>
      <c r="S109" s="268" t="s">
        <v>8201</v>
      </c>
      <c r="T109" s="268" t="s">
        <v>8201</v>
      </c>
      <c r="U109" s="268" t="s">
        <v>8201</v>
      </c>
      <c r="V109" s="268" t="s">
        <v>8201</v>
      </c>
      <c r="W109" s="268" t="s">
        <v>8201</v>
      </c>
      <c r="X109" s="268" t="s">
        <v>8201</v>
      </c>
      <c r="Y109" s="268" t="s">
        <v>8201</v>
      </c>
      <c r="Z109" s="268" t="s">
        <v>8201</v>
      </c>
      <c r="AA109" s="268" t="s">
        <v>8201</v>
      </c>
      <c r="AB109" s="268" t="s">
        <v>8201</v>
      </c>
      <c r="AC109" s="268" t="s">
        <v>8201</v>
      </c>
      <c r="AD109" s="268" t="s">
        <v>8201</v>
      </c>
      <c r="AE109" s="268" t="s">
        <v>8201</v>
      </c>
      <c r="AF109" s="268" t="s">
        <v>8201</v>
      </c>
      <c r="AG109" s="268" t="s">
        <v>8201</v>
      </c>
      <c r="AH109" s="268" t="s">
        <v>8201</v>
      </c>
      <c r="AI109" s="268" t="s">
        <v>8201</v>
      </c>
      <c r="AJ109" s="268" t="s">
        <v>8201</v>
      </c>
      <c r="AK109" s="268" t="s">
        <v>8201</v>
      </c>
      <c r="AL109" s="268" t="s">
        <v>8201</v>
      </c>
      <c r="AM109" s="268" t="s">
        <v>8201</v>
      </c>
      <c r="AN109" s="268" t="s">
        <v>8201</v>
      </c>
      <c r="AO109" s="268" t="s">
        <v>8201</v>
      </c>
      <c r="AP109" s="268" t="s">
        <v>8201</v>
      </c>
      <c r="AQ109" s="268" t="s">
        <v>8201</v>
      </c>
      <c r="AR109" s="268" t="s">
        <v>8201</v>
      </c>
      <c r="AS109" s="268" t="s">
        <v>8201</v>
      </c>
      <c r="AT109" s="268" t="s">
        <v>8201</v>
      </c>
      <c r="AU109" s="268" t="s">
        <v>8201</v>
      </c>
      <c r="AV109" s="268" t="s">
        <v>8201</v>
      </c>
      <c r="AW109" s="268" t="s">
        <v>8201</v>
      </c>
      <c r="AX109" s="268" t="s">
        <v>8201</v>
      </c>
      <c r="AY109" s="268" t="s">
        <v>8201</v>
      </c>
      <c r="AZ109" s="268" t="s">
        <v>8201</v>
      </c>
      <c r="BA109" s="268" t="s">
        <v>8201</v>
      </c>
      <c r="BB109" s="268" t="s">
        <v>8201</v>
      </c>
      <c r="BC109" s="268" t="s">
        <v>8201</v>
      </c>
      <c r="BD109" s="268" t="s">
        <v>8201</v>
      </c>
      <c r="BE109" s="268" t="s">
        <v>8201</v>
      </c>
      <c r="BF109" s="268" t="s">
        <v>8201</v>
      </c>
      <c r="BG109" s="268" t="s">
        <v>8201</v>
      </c>
      <c r="BH109" s="268" t="s">
        <v>8201</v>
      </c>
      <c r="BI109" s="268" t="s">
        <v>8201</v>
      </c>
      <c r="BJ109" s="268" t="s">
        <v>8201</v>
      </c>
      <c r="BK109" s="268" t="s">
        <v>8201</v>
      </c>
      <c r="BL109" s="268" t="s">
        <v>8201</v>
      </c>
      <c r="BM109" s="268" t="s">
        <v>8201</v>
      </c>
      <c r="BN109" s="268" t="s">
        <v>8201</v>
      </c>
      <c r="BO109" s="268" t="s">
        <v>8201</v>
      </c>
      <c r="BP109" s="268" t="s">
        <v>8201</v>
      </c>
      <c r="BQ109" s="268" t="s">
        <v>8201</v>
      </c>
      <c r="BR109" s="268" t="s">
        <v>8201</v>
      </c>
      <c r="BS109" s="268" t="s">
        <v>8201</v>
      </c>
      <c r="BT109" s="268" t="s">
        <v>8201</v>
      </c>
      <c r="BU109" s="268" t="s">
        <v>8201</v>
      </c>
      <c r="BV109" s="268" t="s">
        <v>8201</v>
      </c>
      <c r="BW109" s="268" t="s">
        <v>8201</v>
      </c>
      <c r="BX109" s="268" t="s">
        <v>8201</v>
      </c>
      <c r="BY109" s="268" t="s">
        <v>8201</v>
      </c>
      <c r="BZ109" s="268" t="s">
        <v>8201</v>
      </c>
      <c r="CA109" s="268" t="s">
        <v>8201</v>
      </c>
      <c r="CB109" s="268" t="s">
        <v>8201</v>
      </c>
      <c r="CC109" s="268" t="s">
        <v>8201</v>
      </c>
      <c r="CD109" s="268" t="str">
        <f>_xlfn.IFNA(VLOOKUP(C109,'INFORM Severity - hidden'!$C$5:$G$300,5,FALSE),"-")</f>
        <v>x</v>
      </c>
    </row>
    <row r="110" spans="1:82" x14ac:dyDescent="0.35">
      <c r="C110" t="s">
        <v>8261</v>
      </c>
      <c r="D110" s="268" t="str">
        <f t="shared" si="1"/>
        <v>-</v>
      </c>
      <c r="E110" s="268" t="s">
        <v>8201</v>
      </c>
      <c r="F110" s="268" t="s">
        <v>8201</v>
      </c>
      <c r="G110" s="268" t="s">
        <v>8201</v>
      </c>
      <c r="H110" s="268" t="s">
        <v>8201</v>
      </c>
      <c r="I110" s="268" t="s">
        <v>8201</v>
      </c>
      <c r="J110" s="268" t="s">
        <v>8201</v>
      </c>
      <c r="K110" s="268" t="s">
        <v>8201</v>
      </c>
      <c r="L110" s="268" t="s">
        <v>8201</v>
      </c>
      <c r="M110" s="268" t="s">
        <v>8201</v>
      </c>
      <c r="N110" s="268" t="s">
        <v>8201</v>
      </c>
      <c r="O110" s="268" t="s">
        <v>8201</v>
      </c>
      <c r="P110" s="268" t="s">
        <v>8201</v>
      </c>
      <c r="Q110" s="268" t="s">
        <v>8201</v>
      </c>
      <c r="R110" s="268" t="s">
        <v>8201</v>
      </c>
      <c r="S110" s="268" t="s">
        <v>8201</v>
      </c>
      <c r="T110" s="268" t="s">
        <v>8201</v>
      </c>
      <c r="U110" s="268" t="s">
        <v>8201</v>
      </c>
      <c r="V110" s="268">
        <v>2.4</v>
      </c>
      <c r="W110" s="268">
        <v>2.5</v>
      </c>
      <c r="X110" s="268">
        <v>2.5</v>
      </c>
      <c r="Y110" s="268">
        <v>2.5</v>
      </c>
      <c r="Z110" s="268">
        <v>2.5</v>
      </c>
      <c r="AA110" s="268">
        <v>2.5</v>
      </c>
      <c r="AB110" s="268">
        <v>2.5</v>
      </c>
      <c r="AC110" s="268" t="s">
        <v>8201</v>
      </c>
      <c r="AD110" s="268" t="s">
        <v>8201</v>
      </c>
      <c r="AE110" s="268" t="s">
        <v>8201</v>
      </c>
      <c r="AF110" s="268" t="s">
        <v>8201</v>
      </c>
      <c r="AG110" s="268" t="s">
        <v>8201</v>
      </c>
      <c r="AH110" s="268" t="s">
        <v>8201</v>
      </c>
      <c r="AI110" s="268" t="s">
        <v>8201</v>
      </c>
      <c r="AJ110" s="268" t="s">
        <v>8201</v>
      </c>
      <c r="AK110" s="268" t="s">
        <v>8201</v>
      </c>
      <c r="AL110" s="268" t="s">
        <v>8201</v>
      </c>
      <c r="AM110" s="268" t="s">
        <v>8201</v>
      </c>
      <c r="AN110" s="268" t="s">
        <v>8201</v>
      </c>
      <c r="AO110" s="268" t="s">
        <v>8201</v>
      </c>
      <c r="AP110" s="268" t="s">
        <v>8201</v>
      </c>
      <c r="AQ110" s="268" t="s">
        <v>8201</v>
      </c>
      <c r="AR110" s="268" t="s">
        <v>8201</v>
      </c>
      <c r="AS110" s="268" t="s">
        <v>8201</v>
      </c>
      <c r="AT110" s="268" t="s">
        <v>8201</v>
      </c>
      <c r="AU110" s="268" t="s">
        <v>8201</v>
      </c>
      <c r="AV110" s="268" t="s">
        <v>8201</v>
      </c>
      <c r="AW110" s="268" t="s">
        <v>8201</v>
      </c>
      <c r="AX110" s="268" t="s">
        <v>8201</v>
      </c>
      <c r="AY110" s="268" t="s">
        <v>8201</v>
      </c>
      <c r="AZ110" s="268" t="s">
        <v>8201</v>
      </c>
      <c r="BA110" s="268" t="s">
        <v>8201</v>
      </c>
      <c r="BB110" s="268" t="s">
        <v>8201</v>
      </c>
      <c r="BC110" s="268" t="s">
        <v>8201</v>
      </c>
      <c r="BD110" s="268" t="s">
        <v>8201</v>
      </c>
      <c r="BE110" s="268" t="s">
        <v>8201</v>
      </c>
      <c r="BF110" s="268" t="s">
        <v>8201</v>
      </c>
      <c r="BG110" s="268" t="s">
        <v>8201</v>
      </c>
      <c r="BH110" s="268" t="s">
        <v>8201</v>
      </c>
      <c r="BI110" s="268" t="s">
        <v>8201</v>
      </c>
      <c r="BJ110" s="268" t="s">
        <v>8201</v>
      </c>
      <c r="BK110" s="268" t="s">
        <v>8201</v>
      </c>
      <c r="BL110" s="268" t="s">
        <v>8201</v>
      </c>
      <c r="BM110" s="268" t="s">
        <v>8201</v>
      </c>
      <c r="BN110" s="268" t="s">
        <v>8201</v>
      </c>
      <c r="BO110" s="268" t="s">
        <v>8201</v>
      </c>
      <c r="BP110" s="268" t="s">
        <v>8201</v>
      </c>
      <c r="BQ110" s="268" t="s">
        <v>8201</v>
      </c>
      <c r="BR110" s="268" t="s">
        <v>8201</v>
      </c>
      <c r="BS110" s="268" t="s">
        <v>8201</v>
      </c>
      <c r="BT110" s="268" t="s">
        <v>8201</v>
      </c>
      <c r="BU110" s="268" t="s">
        <v>8201</v>
      </c>
      <c r="BV110" s="268" t="s">
        <v>8201</v>
      </c>
      <c r="BW110" s="268" t="s">
        <v>8201</v>
      </c>
      <c r="BX110" s="268" t="s">
        <v>8201</v>
      </c>
      <c r="BY110" s="268" t="s">
        <v>8201</v>
      </c>
      <c r="BZ110" s="268" t="s">
        <v>8201</v>
      </c>
      <c r="CA110" s="268" t="s">
        <v>8201</v>
      </c>
      <c r="CB110" s="268" t="s">
        <v>8201</v>
      </c>
      <c r="CC110" s="268" t="s">
        <v>8201</v>
      </c>
      <c r="CD110" s="268" t="str">
        <f>_xlfn.IFNA(VLOOKUP(C110,'INFORM Severity - hidden'!$C$5:$G$300,5,FALSE),"-")</f>
        <v>-</v>
      </c>
    </row>
    <row r="111" spans="1:82" x14ac:dyDescent="0.35">
      <c r="C111" t="s">
        <v>8262</v>
      </c>
      <c r="D111" s="268" t="str">
        <f t="shared" si="1"/>
        <v>-</v>
      </c>
      <c r="E111" s="268" t="s">
        <v>8201</v>
      </c>
      <c r="F111" s="268" t="s">
        <v>8201</v>
      </c>
      <c r="G111" s="268" t="s">
        <v>8201</v>
      </c>
      <c r="H111" s="268" t="s">
        <v>8201</v>
      </c>
      <c r="I111" s="268" t="s">
        <v>8201</v>
      </c>
      <c r="J111" s="268" t="s">
        <v>8201</v>
      </c>
      <c r="K111" s="268" t="s">
        <v>8201</v>
      </c>
      <c r="L111" s="268" t="s">
        <v>8201</v>
      </c>
      <c r="M111" s="268" t="s">
        <v>8201</v>
      </c>
      <c r="N111" s="268" t="s">
        <v>8201</v>
      </c>
      <c r="O111" s="268" t="s">
        <v>8201</v>
      </c>
      <c r="P111" s="268" t="s">
        <v>8201</v>
      </c>
      <c r="Q111" s="268" t="s">
        <v>8201</v>
      </c>
      <c r="R111" s="268" t="s">
        <v>8201</v>
      </c>
      <c r="S111" s="268" t="s">
        <v>8201</v>
      </c>
      <c r="T111" s="268" t="s">
        <v>8201</v>
      </c>
      <c r="U111" s="268" t="s">
        <v>8201</v>
      </c>
      <c r="V111" s="268" t="s">
        <v>8201</v>
      </c>
      <c r="W111" s="268">
        <v>2.9</v>
      </c>
      <c r="X111" s="268" t="s">
        <v>8201</v>
      </c>
      <c r="Y111" s="268" t="s">
        <v>8201</v>
      </c>
      <c r="Z111" s="268" t="s">
        <v>8201</v>
      </c>
      <c r="AA111" s="268" t="s">
        <v>8201</v>
      </c>
      <c r="AB111" s="268" t="s">
        <v>8201</v>
      </c>
      <c r="AC111" s="268" t="s">
        <v>8201</v>
      </c>
      <c r="AD111" s="268" t="s">
        <v>8201</v>
      </c>
      <c r="AE111" s="268" t="s">
        <v>8201</v>
      </c>
      <c r="AF111" s="268" t="s">
        <v>8201</v>
      </c>
      <c r="AG111" s="268" t="s">
        <v>8201</v>
      </c>
      <c r="AH111" s="268" t="s">
        <v>8201</v>
      </c>
      <c r="AI111" s="268" t="s">
        <v>8201</v>
      </c>
      <c r="AJ111" s="268" t="s">
        <v>8201</v>
      </c>
      <c r="AK111" s="268" t="s">
        <v>8201</v>
      </c>
      <c r="AL111" s="268" t="s">
        <v>8201</v>
      </c>
      <c r="AM111" s="268" t="s">
        <v>8201</v>
      </c>
      <c r="AN111" s="268" t="s">
        <v>8201</v>
      </c>
      <c r="AO111" s="268" t="s">
        <v>8201</v>
      </c>
      <c r="AP111" s="268" t="s">
        <v>8201</v>
      </c>
      <c r="AQ111" s="268" t="s">
        <v>8201</v>
      </c>
      <c r="AR111" s="268" t="s">
        <v>8201</v>
      </c>
      <c r="AS111" s="268" t="s">
        <v>8201</v>
      </c>
      <c r="AT111" s="268" t="s">
        <v>8201</v>
      </c>
      <c r="AU111" s="268" t="s">
        <v>8201</v>
      </c>
      <c r="AV111" s="268" t="s">
        <v>8201</v>
      </c>
      <c r="AW111" s="268" t="s">
        <v>8201</v>
      </c>
      <c r="AX111" s="268" t="s">
        <v>8201</v>
      </c>
      <c r="AY111" s="268" t="s">
        <v>8201</v>
      </c>
      <c r="AZ111" s="268" t="s">
        <v>8201</v>
      </c>
      <c r="BA111" s="268" t="s">
        <v>8201</v>
      </c>
      <c r="BB111" s="268" t="s">
        <v>8201</v>
      </c>
      <c r="BC111" s="268" t="s">
        <v>8201</v>
      </c>
      <c r="BD111" s="268" t="s">
        <v>8201</v>
      </c>
      <c r="BE111" s="268" t="s">
        <v>8201</v>
      </c>
      <c r="BF111" s="268" t="s">
        <v>8201</v>
      </c>
      <c r="BG111" s="268" t="s">
        <v>8201</v>
      </c>
      <c r="BH111" s="268" t="s">
        <v>8201</v>
      </c>
      <c r="BI111" s="268" t="s">
        <v>8201</v>
      </c>
      <c r="BJ111" s="268" t="s">
        <v>8201</v>
      </c>
      <c r="BK111" s="268" t="s">
        <v>8201</v>
      </c>
      <c r="BL111" s="268" t="s">
        <v>8201</v>
      </c>
      <c r="BM111" s="268" t="s">
        <v>8201</v>
      </c>
      <c r="BN111" s="268" t="s">
        <v>8201</v>
      </c>
      <c r="BO111" s="268" t="s">
        <v>8201</v>
      </c>
      <c r="BP111" s="268" t="s">
        <v>8201</v>
      </c>
      <c r="BQ111" s="268" t="s">
        <v>8201</v>
      </c>
      <c r="BR111" s="268" t="s">
        <v>8201</v>
      </c>
      <c r="BS111" s="268" t="s">
        <v>8201</v>
      </c>
      <c r="BT111" s="268" t="s">
        <v>8201</v>
      </c>
      <c r="BU111" s="268" t="s">
        <v>8201</v>
      </c>
      <c r="BV111" s="268" t="s">
        <v>8201</v>
      </c>
      <c r="BW111" s="268" t="s">
        <v>8201</v>
      </c>
      <c r="BX111" s="268" t="s">
        <v>8201</v>
      </c>
      <c r="BY111" s="268" t="s">
        <v>8201</v>
      </c>
      <c r="BZ111" s="268" t="s">
        <v>8201</v>
      </c>
      <c r="CA111" s="268" t="s">
        <v>8201</v>
      </c>
      <c r="CB111" s="268" t="s">
        <v>8201</v>
      </c>
      <c r="CC111" s="268" t="s">
        <v>8201</v>
      </c>
      <c r="CD111" s="268" t="str">
        <f>_xlfn.IFNA(VLOOKUP(C111,'INFORM Severity - hidden'!$C$5:$G$300,5,FALSE),"-")</f>
        <v>-</v>
      </c>
    </row>
    <row r="112" spans="1:82" x14ac:dyDescent="0.35">
      <c r="C112" t="s">
        <v>8263</v>
      </c>
      <c r="D112" s="268" t="str">
        <f t="shared" si="1"/>
        <v>-</v>
      </c>
      <c r="E112" s="268" t="s">
        <v>8201</v>
      </c>
      <c r="F112" s="268" t="s">
        <v>8201</v>
      </c>
      <c r="G112" s="268" t="s">
        <v>8201</v>
      </c>
      <c r="H112" s="268" t="s">
        <v>8201</v>
      </c>
      <c r="I112" s="268" t="s">
        <v>8201</v>
      </c>
      <c r="J112" s="268" t="s">
        <v>8201</v>
      </c>
      <c r="K112" s="268" t="s">
        <v>8201</v>
      </c>
      <c r="L112" s="268" t="s">
        <v>8201</v>
      </c>
      <c r="M112" s="268" t="s">
        <v>8201</v>
      </c>
      <c r="N112" s="268" t="s">
        <v>8201</v>
      </c>
      <c r="O112" s="268" t="s">
        <v>8201</v>
      </c>
      <c r="P112" s="268" t="s">
        <v>8201</v>
      </c>
      <c r="Q112" s="268" t="s">
        <v>8201</v>
      </c>
      <c r="R112" s="268" t="s">
        <v>8201</v>
      </c>
      <c r="S112" s="268" t="s">
        <v>8201</v>
      </c>
      <c r="T112" s="268" t="s">
        <v>8201</v>
      </c>
      <c r="U112" s="268" t="s">
        <v>8201</v>
      </c>
      <c r="V112" s="268" t="s">
        <v>8201</v>
      </c>
      <c r="W112" s="268" t="s">
        <v>8201</v>
      </c>
      <c r="X112" s="268" t="s">
        <v>8201</v>
      </c>
      <c r="Y112" s="268">
        <v>2.7</v>
      </c>
      <c r="Z112" s="268">
        <v>2.6</v>
      </c>
      <c r="AA112" s="268">
        <v>2.6</v>
      </c>
      <c r="AB112" s="268" t="s">
        <v>8201</v>
      </c>
      <c r="AC112" s="268" t="s">
        <v>8201</v>
      </c>
      <c r="AD112" s="268" t="s">
        <v>8201</v>
      </c>
      <c r="AE112" s="268" t="s">
        <v>8201</v>
      </c>
      <c r="AF112" s="268" t="s">
        <v>8201</v>
      </c>
      <c r="AG112" s="268" t="s">
        <v>8201</v>
      </c>
      <c r="AH112" s="268" t="s">
        <v>8201</v>
      </c>
      <c r="AI112" s="268" t="s">
        <v>8201</v>
      </c>
      <c r="AJ112" s="268" t="s">
        <v>8201</v>
      </c>
      <c r="AK112" s="268" t="s">
        <v>8201</v>
      </c>
      <c r="AL112" s="268" t="s">
        <v>8201</v>
      </c>
      <c r="AM112" s="268" t="s">
        <v>8201</v>
      </c>
      <c r="AN112" s="268" t="s">
        <v>8201</v>
      </c>
      <c r="AO112" s="268" t="s">
        <v>8201</v>
      </c>
      <c r="AP112" s="268" t="s">
        <v>8201</v>
      </c>
      <c r="AQ112" s="268" t="s">
        <v>8201</v>
      </c>
      <c r="AR112" s="268" t="s">
        <v>8201</v>
      </c>
      <c r="AS112" s="268" t="s">
        <v>8201</v>
      </c>
      <c r="AT112" s="268" t="s">
        <v>8201</v>
      </c>
      <c r="AU112" s="268" t="s">
        <v>8201</v>
      </c>
      <c r="AV112" s="268" t="s">
        <v>8201</v>
      </c>
      <c r="AW112" s="268" t="s">
        <v>8201</v>
      </c>
      <c r="AX112" s="268" t="s">
        <v>8201</v>
      </c>
      <c r="AY112" s="268" t="s">
        <v>8201</v>
      </c>
      <c r="AZ112" s="268" t="s">
        <v>8201</v>
      </c>
      <c r="BA112" s="268" t="s">
        <v>8201</v>
      </c>
      <c r="BB112" s="268" t="s">
        <v>8201</v>
      </c>
      <c r="BC112" s="268" t="s">
        <v>8201</v>
      </c>
      <c r="BD112" s="268" t="s">
        <v>8201</v>
      </c>
      <c r="BE112" s="268" t="s">
        <v>8201</v>
      </c>
      <c r="BF112" s="268" t="s">
        <v>8201</v>
      </c>
      <c r="BG112" s="268" t="s">
        <v>8201</v>
      </c>
      <c r="BH112" s="268" t="s">
        <v>8201</v>
      </c>
      <c r="BI112" s="268" t="s">
        <v>8201</v>
      </c>
      <c r="BJ112" s="268" t="s">
        <v>8201</v>
      </c>
      <c r="BK112" s="268" t="s">
        <v>8201</v>
      </c>
      <c r="BL112" s="268" t="s">
        <v>8201</v>
      </c>
      <c r="BM112" s="268" t="s">
        <v>8201</v>
      </c>
      <c r="BN112" s="268" t="s">
        <v>8201</v>
      </c>
      <c r="BO112" s="268" t="s">
        <v>8201</v>
      </c>
      <c r="BP112" s="268" t="s">
        <v>8201</v>
      </c>
      <c r="BQ112" s="268" t="s">
        <v>8201</v>
      </c>
      <c r="BR112" s="268" t="s">
        <v>8201</v>
      </c>
      <c r="BS112" s="268" t="s">
        <v>8201</v>
      </c>
      <c r="BT112" s="268" t="s">
        <v>8201</v>
      </c>
      <c r="BU112" s="268" t="s">
        <v>8201</v>
      </c>
      <c r="BV112" s="268" t="s">
        <v>8201</v>
      </c>
      <c r="BW112" s="268" t="s">
        <v>8201</v>
      </c>
      <c r="BX112" s="268" t="s">
        <v>8201</v>
      </c>
      <c r="BY112" s="268" t="s">
        <v>8201</v>
      </c>
      <c r="BZ112" s="268" t="s">
        <v>8201</v>
      </c>
      <c r="CA112" s="268" t="s">
        <v>8201</v>
      </c>
      <c r="CB112" s="268" t="s">
        <v>8201</v>
      </c>
      <c r="CC112" s="268" t="s">
        <v>8201</v>
      </c>
      <c r="CD112" s="268" t="str">
        <f>_xlfn.IFNA(VLOOKUP(C112,'INFORM Severity - hidden'!$C$5:$G$300,5,FALSE),"-")</f>
        <v>-</v>
      </c>
    </row>
    <row r="113" spans="1:82" x14ac:dyDescent="0.35">
      <c r="C113" t="s">
        <v>8264</v>
      </c>
      <c r="D113" s="268" t="str">
        <f t="shared" si="1"/>
        <v>-</v>
      </c>
      <c r="E113" s="268" t="s">
        <v>8201</v>
      </c>
      <c r="F113" s="268" t="s">
        <v>8201</v>
      </c>
      <c r="G113" s="268" t="s">
        <v>8201</v>
      </c>
      <c r="H113" s="268" t="s">
        <v>8201</v>
      </c>
      <c r="I113" s="268" t="s">
        <v>8201</v>
      </c>
      <c r="J113" s="268" t="s">
        <v>8201</v>
      </c>
      <c r="K113" s="268" t="s">
        <v>8201</v>
      </c>
      <c r="L113" s="268" t="s">
        <v>8201</v>
      </c>
      <c r="M113" s="268" t="s">
        <v>8201</v>
      </c>
      <c r="N113" s="268" t="s">
        <v>8201</v>
      </c>
      <c r="O113" s="268" t="s">
        <v>8201</v>
      </c>
      <c r="P113" s="268" t="s">
        <v>8201</v>
      </c>
      <c r="Q113" s="268" t="s">
        <v>8201</v>
      </c>
      <c r="R113" s="268" t="s">
        <v>8201</v>
      </c>
      <c r="S113" s="268" t="s">
        <v>8201</v>
      </c>
      <c r="T113" s="268" t="s">
        <v>8201</v>
      </c>
      <c r="U113" s="268" t="s">
        <v>8201</v>
      </c>
      <c r="V113" s="268" t="s">
        <v>8201</v>
      </c>
      <c r="W113" s="268" t="s">
        <v>8201</v>
      </c>
      <c r="X113" s="268" t="s">
        <v>8201</v>
      </c>
      <c r="Y113" s="268" t="s">
        <v>8201</v>
      </c>
      <c r="Z113" s="268" t="s">
        <v>8201</v>
      </c>
      <c r="AA113" s="268" t="s">
        <v>8201</v>
      </c>
      <c r="AB113" s="268" t="s">
        <v>8201</v>
      </c>
      <c r="AC113" s="268" t="s">
        <v>8201</v>
      </c>
      <c r="AD113" s="268" t="s">
        <v>8201</v>
      </c>
      <c r="AE113" s="268" t="s">
        <v>8201</v>
      </c>
      <c r="AF113" s="268" t="s">
        <v>8201</v>
      </c>
      <c r="AG113" s="268" t="s">
        <v>8201</v>
      </c>
      <c r="AH113" s="268" t="s">
        <v>8201</v>
      </c>
      <c r="AI113" s="268" t="s">
        <v>8201</v>
      </c>
      <c r="AJ113" s="268" t="s">
        <v>8201</v>
      </c>
      <c r="AK113" s="268" t="s">
        <v>8201</v>
      </c>
      <c r="AL113" s="268" t="s">
        <v>8201</v>
      </c>
      <c r="AM113" s="268" t="s">
        <v>8201</v>
      </c>
      <c r="AN113" s="268" t="s">
        <v>8201</v>
      </c>
      <c r="AO113" s="268" t="s">
        <v>8201</v>
      </c>
      <c r="AP113" s="268" t="s">
        <v>8201</v>
      </c>
      <c r="AQ113" s="268" t="s">
        <v>8201</v>
      </c>
      <c r="AR113" s="268" t="s">
        <v>8201</v>
      </c>
      <c r="AS113" s="268" t="s">
        <v>8201</v>
      </c>
      <c r="AT113" s="268" t="s">
        <v>8201</v>
      </c>
      <c r="AU113" s="268" t="s">
        <v>8201</v>
      </c>
      <c r="AV113" s="268" t="s">
        <v>8201</v>
      </c>
      <c r="AW113" s="268" t="s">
        <v>8201</v>
      </c>
      <c r="AX113" s="268" t="s">
        <v>8201</v>
      </c>
      <c r="AY113" s="268" t="s">
        <v>8201</v>
      </c>
      <c r="AZ113" s="268" t="s">
        <v>8201</v>
      </c>
      <c r="BA113" s="268" t="s">
        <v>8201</v>
      </c>
      <c r="BB113" s="268" t="s">
        <v>8201</v>
      </c>
      <c r="BC113" s="268" t="s">
        <v>8201</v>
      </c>
      <c r="BD113" s="268" t="s">
        <v>8201</v>
      </c>
      <c r="BE113" s="268" t="s">
        <v>8201</v>
      </c>
      <c r="BF113" s="268" t="s">
        <v>8201</v>
      </c>
      <c r="BG113" s="268" t="s">
        <v>8201</v>
      </c>
      <c r="BH113" s="268" t="s">
        <v>8201</v>
      </c>
      <c r="BI113" s="268" t="s">
        <v>8201</v>
      </c>
      <c r="BJ113" s="268" t="s">
        <v>8201</v>
      </c>
      <c r="BK113" s="268" t="s">
        <v>8201</v>
      </c>
      <c r="BL113" s="268" t="s">
        <v>8201</v>
      </c>
      <c r="BM113" s="268" t="s">
        <v>8201</v>
      </c>
      <c r="BN113" s="268" t="s">
        <v>8201</v>
      </c>
      <c r="BO113" s="268" t="s">
        <v>8201</v>
      </c>
      <c r="BP113" s="268" t="s">
        <v>8201</v>
      </c>
      <c r="BQ113" s="268" t="s">
        <v>8201</v>
      </c>
      <c r="BR113" s="268" t="s">
        <v>8201</v>
      </c>
      <c r="BS113" s="268" t="s">
        <v>8201</v>
      </c>
      <c r="BT113" s="268" t="s">
        <v>8201</v>
      </c>
      <c r="BU113" s="268">
        <v>2.2000000000000002</v>
      </c>
      <c r="BV113" s="268">
        <v>2.2000000000000002</v>
      </c>
      <c r="BW113" s="268">
        <v>2.2000000000000002</v>
      </c>
      <c r="BX113" s="268">
        <v>2.2000000000000002</v>
      </c>
      <c r="BY113" s="268">
        <v>2.2000000000000002</v>
      </c>
      <c r="BZ113" s="268">
        <v>2.2000000000000002</v>
      </c>
      <c r="CA113" s="268" t="s">
        <v>8201</v>
      </c>
      <c r="CB113" s="268" t="s">
        <v>8201</v>
      </c>
      <c r="CC113" s="268" t="s">
        <v>8201</v>
      </c>
      <c r="CD113" s="268" t="str">
        <f>_xlfn.IFNA(VLOOKUP(C113,'INFORM Severity - hidden'!$C$5:$G$300,5,FALSE),"-")</f>
        <v>-</v>
      </c>
    </row>
    <row r="114" spans="1:82" x14ac:dyDescent="0.35">
      <c r="A114" t="s">
        <v>1201</v>
      </c>
      <c r="B114" t="s">
        <v>3775</v>
      </c>
      <c r="C114" t="s">
        <v>3776</v>
      </c>
      <c r="D114" s="268" t="str">
        <f t="shared" si="1"/>
        <v>-</v>
      </c>
      <c r="E114" s="268" t="s">
        <v>8201</v>
      </c>
      <c r="F114" s="268" t="s">
        <v>8201</v>
      </c>
      <c r="G114" s="268" t="s">
        <v>8201</v>
      </c>
      <c r="H114" s="268" t="s">
        <v>8201</v>
      </c>
      <c r="I114" s="268" t="s">
        <v>8201</v>
      </c>
      <c r="J114" s="268" t="s">
        <v>8201</v>
      </c>
      <c r="K114" s="268" t="s">
        <v>8201</v>
      </c>
      <c r="L114" s="268" t="s">
        <v>8201</v>
      </c>
      <c r="M114" s="268" t="s">
        <v>8201</v>
      </c>
      <c r="N114" s="268" t="s">
        <v>8201</v>
      </c>
      <c r="O114" s="268" t="s">
        <v>8201</v>
      </c>
      <c r="P114" s="268" t="s">
        <v>8201</v>
      </c>
      <c r="Q114" s="268" t="s">
        <v>8201</v>
      </c>
      <c r="R114" s="268" t="s">
        <v>8201</v>
      </c>
      <c r="S114" s="268" t="s">
        <v>8201</v>
      </c>
      <c r="T114" s="268" t="s">
        <v>8201</v>
      </c>
      <c r="U114" s="268" t="s">
        <v>8201</v>
      </c>
      <c r="V114" s="268" t="s">
        <v>8201</v>
      </c>
      <c r="W114" s="268" t="s">
        <v>8201</v>
      </c>
      <c r="X114" s="268" t="s">
        <v>8201</v>
      </c>
      <c r="Y114" s="268" t="s">
        <v>8201</v>
      </c>
      <c r="Z114" s="268" t="s">
        <v>8201</v>
      </c>
      <c r="AA114" s="268" t="s">
        <v>8201</v>
      </c>
      <c r="AB114" s="268" t="s">
        <v>8201</v>
      </c>
      <c r="AC114" s="268" t="s">
        <v>8201</v>
      </c>
      <c r="AD114" s="268" t="s">
        <v>8201</v>
      </c>
      <c r="AE114" s="268" t="s">
        <v>8201</v>
      </c>
      <c r="AF114" s="268" t="s">
        <v>8201</v>
      </c>
      <c r="AG114" s="268" t="s">
        <v>8201</v>
      </c>
      <c r="AH114" s="268" t="s">
        <v>8201</v>
      </c>
      <c r="AI114" s="268" t="s">
        <v>8201</v>
      </c>
      <c r="AJ114" s="268" t="s">
        <v>8201</v>
      </c>
      <c r="AK114" s="268" t="s">
        <v>8201</v>
      </c>
      <c r="AL114" s="268" t="s">
        <v>8201</v>
      </c>
      <c r="AM114" s="268" t="s">
        <v>8201</v>
      </c>
      <c r="AN114" s="268" t="s">
        <v>8201</v>
      </c>
      <c r="AO114" s="268" t="s">
        <v>8201</v>
      </c>
      <c r="AP114" s="268" t="s">
        <v>8201</v>
      </c>
      <c r="AQ114" s="268" t="s">
        <v>8201</v>
      </c>
      <c r="AR114" s="268" t="s">
        <v>8201</v>
      </c>
      <c r="AS114" s="268" t="s">
        <v>8201</v>
      </c>
      <c r="AT114" s="268" t="s">
        <v>8201</v>
      </c>
      <c r="AU114" s="268" t="s">
        <v>8201</v>
      </c>
      <c r="AV114" s="268" t="s">
        <v>8201</v>
      </c>
      <c r="AW114" s="268" t="s">
        <v>8201</v>
      </c>
      <c r="AX114" s="268" t="s">
        <v>8201</v>
      </c>
      <c r="AY114" s="268" t="s">
        <v>8201</v>
      </c>
      <c r="AZ114" s="268" t="s">
        <v>8201</v>
      </c>
      <c r="BA114" s="268" t="s">
        <v>8201</v>
      </c>
      <c r="BB114" s="268" t="s">
        <v>8201</v>
      </c>
      <c r="BC114" s="268" t="s">
        <v>8201</v>
      </c>
      <c r="BD114" s="268" t="s">
        <v>8201</v>
      </c>
      <c r="BE114" s="268" t="s">
        <v>8201</v>
      </c>
      <c r="BF114" s="268" t="s">
        <v>8201</v>
      </c>
      <c r="BG114" s="268" t="s">
        <v>8201</v>
      </c>
      <c r="BH114" s="268" t="s">
        <v>8201</v>
      </c>
      <c r="BI114" s="268" t="s">
        <v>8201</v>
      </c>
      <c r="BJ114" s="268" t="s">
        <v>8201</v>
      </c>
      <c r="BK114" s="268" t="s">
        <v>8201</v>
      </c>
      <c r="BL114" s="268" t="s">
        <v>8201</v>
      </c>
      <c r="BM114" s="268" t="s">
        <v>8201</v>
      </c>
      <c r="BN114" s="268" t="s">
        <v>8201</v>
      </c>
      <c r="BO114" s="268" t="s">
        <v>8201</v>
      </c>
      <c r="BP114" s="268" t="s">
        <v>8201</v>
      </c>
      <c r="BQ114" s="268" t="s">
        <v>8201</v>
      </c>
      <c r="BR114" s="268" t="s">
        <v>8201</v>
      </c>
      <c r="BS114" s="268" t="s">
        <v>8201</v>
      </c>
      <c r="BT114" s="268" t="s">
        <v>8201</v>
      </c>
      <c r="BU114" s="268" t="s">
        <v>8201</v>
      </c>
      <c r="BV114" s="268" t="s">
        <v>8201</v>
      </c>
      <c r="BW114" s="268" t="s">
        <v>8201</v>
      </c>
      <c r="BX114" s="268" t="s">
        <v>8201</v>
      </c>
      <c r="BY114" s="268" t="s">
        <v>8201</v>
      </c>
      <c r="BZ114" s="268" t="s">
        <v>8201</v>
      </c>
      <c r="CA114" s="268" t="s">
        <v>8201</v>
      </c>
      <c r="CB114" s="268" t="s">
        <v>8201</v>
      </c>
      <c r="CC114" s="268" t="s">
        <v>8201</v>
      </c>
      <c r="CD114" s="268">
        <f>_xlfn.IFNA(VLOOKUP(C114,'INFORM Severity - hidden'!$C$5:$G$300,5,FALSE),"-")</f>
        <v>2.1</v>
      </c>
    </row>
    <row r="115" spans="1:82" x14ac:dyDescent="0.35">
      <c r="C115" t="s">
        <v>8265</v>
      </c>
      <c r="D115" s="268" t="str">
        <f t="shared" si="1"/>
        <v>-</v>
      </c>
      <c r="E115" s="268" t="s">
        <v>8201</v>
      </c>
      <c r="F115" s="268" t="s">
        <v>8201</v>
      </c>
      <c r="G115" s="268" t="s">
        <v>8201</v>
      </c>
      <c r="H115" s="268">
        <v>3.2</v>
      </c>
      <c r="I115" s="268">
        <v>3.1</v>
      </c>
      <c r="J115" s="268">
        <v>3.1</v>
      </c>
      <c r="K115" s="268" t="s">
        <v>8201</v>
      </c>
      <c r="L115" s="268" t="s">
        <v>8201</v>
      </c>
      <c r="M115" s="268" t="s">
        <v>8201</v>
      </c>
      <c r="N115" s="268" t="s">
        <v>8201</v>
      </c>
      <c r="O115" s="268" t="s">
        <v>8201</v>
      </c>
      <c r="P115" s="268" t="s">
        <v>8201</v>
      </c>
      <c r="Q115" s="268" t="s">
        <v>8201</v>
      </c>
      <c r="R115" s="268" t="s">
        <v>8201</v>
      </c>
      <c r="S115" s="268" t="s">
        <v>8201</v>
      </c>
      <c r="T115" s="268" t="s">
        <v>8201</v>
      </c>
      <c r="U115" s="268" t="s">
        <v>8201</v>
      </c>
      <c r="V115" s="268" t="s">
        <v>8201</v>
      </c>
      <c r="W115" s="268" t="s">
        <v>8201</v>
      </c>
      <c r="X115" s="268" t="s">
        <v>8201</v>
      </c>
      <c r="Y115" s="268" t="s">
        <v>8201</v>
      </c>
      <c r="Z115" s="268" t="s">
        <v>8201</v>
      </c>
      <c r="AA115" s="268" t="s">
        <v>8201</v>
      </c>
      <c r="AB115" s="268" t="s">
        <v>8201</v>
      </c>
      <c r="AC115" s="268" t="s">
        <v>8201</v>
      </c>
      <c r="AD115" s="268" t="s">
        <v>8201</v>
      </c>
      <c r="AE115" s="268" t="s">
        <v>8201</v>
      </c>
      <c r="AF115" s="268" t="s">
        <v>8201</v>
      </c>
      <c r="AG115" s="268" t="s">
        <v>8201</v>
      </c>
      <c r="AH115" s="268" t="s">
        <v>8201</v>
      </c>
      <c r="AI115" s="268" t="s">
        <v>8201</v>
      </c>
      <c r="AJ115" s="268" t="s">
        <v>8201</v>
      </c>
      <c r="AK115" s="268" t="s">
        <v>8201</v>
      </c>
      <c r="AL115" s="268" t="s">
        <v>8201</v>
      </c>
      <c r="AM115" s="268" t="s">
        <v>8201</v>
      </c>
      <c r="AN115" s="268" t="s">
        <v>8201</v>
      </c>
      <c r="AO115" s="268" t="s">
        <v>8201</v>
      </c>
      <c r="AP115" s="268" t="s">
        <v>8201</v>
      </c>
      <c r="AQ115" s="268" t="s">
        <v>8201</v>
      </c>
      <c r="AR115" s="268" t="s">
        <v>8201</v>
      </c>
      <c r="AS115" s="268" t="s">
        <v>8201</v>
      </c>
      <c r="AT115" s="268" t="s">
        <v>8201</v>
      </c>
      <c r="AU115" s="268" t="s">
        <v>8201</v>
      </c>
      <c r="AV115" s="268" t="s">
        <v>8201</v>
      </c>
      <c r="AW115" s="268" t="s">
        <v>8201</v>
      </c>
      <c r="AX115" s="268" t="s">
        <v>8201</v>
      </c>
      <c r="AY115" s="268" t="s">
        <v>8201</v>
      </c>
      <c r="AZ115" s="268" t="s">
        <v>8201</v>
      </c>
      <c r="BA115" s="268" t="s">
        <v>8201</v>
      </c>
      <c r="BB115" s="268" t="s">
        <v>8201</v>
      </c>
      <c r="BC115" s="268" t="s">
        <v>8201</v>
      </c>
      <c r="BD115" s="268" t="s">
        <v>8201</v>
      </c>
      <c r="BE115" s="268" t="s">
        <v>8201</v>
      </c>
      <c r="BF115" s="268" t="s">
        <v>8201</v>
      </c>
      <c r="BG115" s="268" t="s">
        <v>8201</v>
      </c>
      <c r="BH115" s="268" t="s">
        <v>8201</v>
      </c>
      <c r="BI115" s="268" t="s">
        <v>8201</v>
      </c>
      <c r="BJ115" s="268" t="s">
        <v>8201</v>
      </c>
      <c r="BK115" s="268" t="s">
        <v>8201</v>
      </c>
      <c r="BL115" s="268" t="s">
        <v>8201</v>
      </c>
      <c r="BM115" s="268" t="s">
        <v>8201</v>
      </c>
      <c r="BN115" s="268" t="s">
        <v>8201</v>
      </c>
      <c r="BO115" s="268" t="s">
        <v>8201</v>
      </c>
      <c r="BP115" s="268" t="s">
        <v>8201</v>
      </c>
      <c r="BQ115" s="268" t="s">
        <v>8201</v>
      </c>
      <c r="BR115" s="268" t="s">
        <v>8201</v>
      </c>
      <c r="BS115" s="268" t="s">
        <v>8201</v>
      </c>
      <c r="BT115" s="268" t="s">
        <v>8201</v>
      </c>
      <c r="BU115" s="268" t="s">
        <v>8201</v>
      </c>
      <c r="BV115" s="268" t="s">
        <v>8201</v>
      </c>
      <c r="BW115" s="268" t="s">
        <v>8201</v>
      </c>
      <c r="BX115" s="268" t="s">
        <v>8201</v>
      </c>
      <c r="BY115" s="268" t="s">
        <v>8201</v>
      </c>
      <c r="BZ115" s="268" t="s">
        <v>8201</v>
      </c>
      <c r="CA115" s="268" t="s">
        <v>8201</v>
      </c>
      <c r="CB115" s="268" t="s">
        <v>8201</v>
      </c>
      <c r="CC115" s="268" t="s">
        <v>8201</v>
      </c>
      <c r="CD115" s="268" t="str">
        <f>_xlfn.IFNA(VLOOKUP(C115,'INFORM Severity - hidden'!$C$5:$G$300,5,FALSE),"-")</f>
        <v>-</v>
      </c>
    </row>
    <row r="116" spans="1:82" x14ac:dyDescent="0.35">
      <c r="C116" t="s">
        <v>8266</v>
      </c>
      <c r="D116" s="268" t="str">
        <f t="shared" si="1"/>
        <v>-</v>
      </c>
      <c r="E116" s="268" t="s">
        <v>8201</v>
      </c>
      <c r="F116" s="268" t="s">
        <v>8201</v>
      </c>
      <c r="G116" s="268" t="s">
        <v>8201</v>
      </c>
      <c r="H116" s="268" t="s">
        <v>8201</v>
      </c>
      <c r="I116" s="268" t="s">
        <v>8201</v>
      </c>
      <c r="J116" s="268" t="s">
        <v>8201</v>
      </c>
      <c r="K116" s="268" t="s">
        <v>8201</v>
      </c>
      <c r="L116" s="268" t="s">
        <v>8201</v>
      </c>
      <c r="M116" s="268" t="s">
        <v>8201</v>
      </c>
      <c r="N116" s="268" t="s">
        <v>8201</v>
      </c>
      <c r="O116" s="268" t="s">
        <v>8201</v>
      </c>
      <c r="P116" s="268" t="s">
        <v>8201</v>
      </c>
      <c r="Q116" s="268">
        <v>1.6</v>
      </c>
      <c r="R116" s="268" t="s">
        <v>8201</v>
      </c>
      <c r="S116" s="268" t="s">
        <v>8201</v>
      </c>
      <c r="T116" s="268" t="s">
        <v>8201</v>
      </c>
      <c r="U116" s="268" t="s">
        <v>8201</v>
      </c>
      <c r="V116" s="268" t="s">
        <v>8201</v>
      </c>
      <c r="W116" s="268" t="s">
        <v>8201</v>
      </c>
      <c r="X116" s="268" t="s">
        <v>8201</v>
      </c>
      <c r="Y116" s="268" t="s">
        <v>8201</v>
      </c>
      <c r="Z116" s="268" t="s">
        <v>8201</v>
      </c>
      <c r="AA116" s="268" t="s">
        <v>8201</v>
      </c>
      <c r="AB116" s="268" t="s">
        <v>8201</v>
      </c>
      <c r="AC116" s="268" t="s">
        <v>8201</v>
      </c>
      <c r="AD116" s="268" t="s">
        <v>8201</v>
      </c>
      <c r="AE116" s="268" t="s">
        <v>8201</v>
      </c>
      <c r="AF116" s="268" t="s">
        <v>8201</v>
      </c>
      <c r="AG116" s="268" t="s">
        <v>8201</v>
      </c>
      <c r="AH116" s="268" t="s">
        <v>8201</v>
      </c>
      <c r="AI116" s="268" t="s">
        <v>8201</v>
      </c>
      <c r="AJ116" s="268" t="s">
        <v>8201</v>
      </c>
      <c r="AK116" s="268" t="s">
        <v>8201</v>
      </c>
      <c r="AL116" s="268" t="s">
        <v>8201</v>
      </c>
      <c r="AM116" s="268" t="s">
        <v>8201</v>
      </c>
      <c r="AN116" s="268" t="s">
        <v>8201</v>
      </c>
      <c r="AO116" s="268" t="s">
        <v>8201</v>
      </c>
      <c r="AP116" s="268" t="s">
        <v>8201</v>
      </c>
      <c r="AQ116" s="268" t="s">
        <v>8201</v>
      </c>
      <c r="AR116" s="268" t="s">
        <v>8201</v>
      </c>
      <c r="AS116" s="268" t="s">
        <v>8201</v>
      </c>
      <c r="AT116" s="268" t="s">
        <v>8201</v>
      </c>
      <c r="AU116" s="268" t="s">
        <v>8201</v>
      </c>
      <c r="AV116" s="268" t="s">
        <v>8201</v>
      </c>
      <c r="AW116" s="268" t="s">
        <v>8201</v>
      </c>
      <c r="AX116" s="268" t="s">
        <v>8201</v>
      </c>
      <c r="AY116" s="268" t="s">
        <v>8201</v>
      </c>
      <c r="AZ116" s="268" t="s">
        <v>8201</v>
      </c>
      <c r="BA116" s="268" t="s">
        <v>8201</v>
      </c>
      <c r="BB116" s="268" t="s">
        <v>8201</v>
      </c>
      <c r="BC116" s="268" t="s">
        <v>8201</v>
      </c>
      <c r="BD116" s="268" t="s">
        <v>8201</v>
      </c>
      <c r="BE116" s="268" t="s">
        <v>8201</v>
      </c>
      <c r="BF116" s="268" t="s">
        <v>8201</v>
      </c>
      <c r="BG116" s="268" t="s">
        <v>8201</v>
      </c>
      <c r="BH116" s="268" t="s">
        <v>8201</v>
      </c>
      <c r="BI116" s="268" t="s">
        <v>8201</v>
      </c>
      <c r="BJ116" s="268" t="s">
        <v>8201</v>
      </c>
      <c r="BK116" s="268" t="s">
        <v>8201</v>
      </c>
      <c r="BL116" s="268" t="s">
        <v>8201</v>
      </c>
      <c r="BM116" s="268" t="s">
        <v>8201</v>
      </c>
      <c r="BN116" s="268" t="s">
        <v>8201</v>
      </c>
      <c r="BO116" s="268" t="s">
        <v>8201</v>
      </c>
      <c r="BP116" s="268" t="s">
        <v>8201</v>
      </c>
      <c r="BQ116" s="268" t="s">
        <v>8201</v>
      </c>
      <c r="BR116" s="268" t="s">
        <v>8201</v>
      </c>
      <c r="BS116" s="268" t="s">
        <v>8201</v>
      </c>
      <c r="BT116" s="268" t="s">
        <v>8201</v>
      </c>
      <c r="BU116" s="268" t="s">
        <v>8201</v>
      </c>
      <c r="BV116" s="268" t="s">
        <v>8201</v>
      </c>
      <c r="BW116" s="268" t="s">
        <v>8201</v>
      </c>
      <c r="BX116" s="268" t="s">
        <v>8201</v>
      </c>
      <c r="BY116" s="268" t="s">
        <v>8201</v>
      </c>
      <c r="BZ116" s="268" t="s">
        <v>8201</v>
      </c>
      <c r="CA116" s="268" t="s">
        <v>8201</v>
      </c>
      <c r="CB116" s="268" t="s">
        <v>8201</v>
      </c>
      <c r="CC116" s="268" t="s">
        <v>8201</v>
      </c>
      <c r="CD116" s="268" t="str">
        <f>_xlfn.IFNA(VLOOKUP(C116,'INFORM Severity - hidden'!$C$5:$G$300,5,FALSE),"-")</f>
        <v>-</v>
      </c>
    </row>
    <row r="117" spans="1:82" x14ac:dyDescent="0.35">
      <c r="A117" t="s">
        <v>221</v>
      </c>
      <c r="B117" t="s">
        <v>219</v>
      </c>
      <c r="C117" t="s">
        <v>220</v>
      </c>
      <c r="D117" s="268" t="str">
        <f t="shared" si="1"/>
        <v>Stable</v>
      </c>
      <c r="E117" s="268" t="s">
        <v>8201</v>
      </c>
      <c r="F117" s="268" t="s">
        <v>8201</v>
      </c>
      <c r="G117" s="268" t="s">
        <v>8201</v>
      </c>
      <c r="H117" s="268" t="s">
        <v>8201</v>
      </c>
      <c r="I117" s="268" t="s">
        <v>8201</v>
      </c>
      <c r="J117" s="268" t="s">
        <v>8201</v>
      </c>
      <c r="K117" s="268" t="s">
        <v>8201</v>
      </c>
      <c r="L117" s="268" t="s">
        <v>8201</v>
      </c>
      <c r="M117" s="268" t="s">
        <v>8201</v>
      </c>
      <c r="N117" s="268" t="s">
        <v>8201</v>
      </c>
      <c r="O117" s="268" t="s">
        <v>8201</v>
      </c>
      <c r="P117" s="268" t="s">
        <v>8201</v>
      </c>
      <c r="Q117" s="268" t="s">
        <v>8201</v>
      </c>
      <c r="R117" s="268" t="s">
        <v>8201</v>
      </c>
      <c r="S117" s="268">
        <v>3.4</v>
      </c>
      <c r="T117" s="268">
        <v>3.4</v>
      </c>
      <c r="U117" s="268">
        <v>3.4</v>
      </c>
      <c r="V117" s="268">
        <v>3.5</v>
      </c>
      <c r="W117" s="268">
        <v>3.5</v>
      </c>
      <c r="X117" s="268">
        <v>3.5</v>
      </c>
      <c r="Y117" s="268">
        <v>3.5</v>
      </c>
      <c r="Z117" s="268">
        <v>3.5</v>
      </c>
      <c r="AA117" s="268">
        <v>3.4</v>
      </c>
      <c r="AB117" s="268">
        <v>3.4</v>
      </c>
      <c r="AC117" s="268">
        <v>3.4</v>
      </c>
      <c r="AD117" s="268">
        <v>3.4</v>
      </c>
      <c r="AE117" s="268">
        <v>3.4</v>
      </c>
      <c r="AF117" s="268">
        <v>3.4</v>
      </c>
      <c r="AG117" s="268">
        <v>3.4</v>
      </c>
      <c r="AH117" s="268">
        <v>3.3</v>
      </c>
      <c r="AI117" s="268">
        <v>3.3</v>
      </c>
      <c r="AJ117" s="268">
        <v>3.3</v>
      </c>
      <c r="AK117" s="268">
        <v>3.3</v>
      </c>
      <c r="AL117" s="268">
        <v>3.4</v>
      </c>
      <c r="AM117" s="268">
        <v>3.4</v>
      </c>
      <c r="AN117" s="268">
        <v>3.4</v>
      </c>
      <c r="AO117" s="268">
        <v>3.4</v>
      </c>
      <c r="AP117" s="268">
        <v>3.4</v>
      </c>
      <c r="AQ117" s="268">
        <v>3.4</v>
      </c>
      <c r="AR117" s="268">
        <v>3.6</v>
      </c>
      <c r="AS117" s="268">
        <v>3.6</v>
      </c>
      <c r="AT117" s="268">
        <v>3.6</v>
      </c>
      <c r="AU117" s="268">
        <v>3.6</v>
      </c>
      <c r="AV117" s="268">
        <v>3.6</v>
      </c>
      <c r="AW117" s="268">
        <v>3.6</v>
      </c>
      <c r="AX117" s="268">
        <v>3.5</v>
      </c>
      <c r="AY117" s="268">
        <v>3.5</v>
      </c>
      <c r="AZ117" s="268">
        <v>3.6</v>
      </c>
      <c r="BA117" s="268">
        <v>3.6</v>
      </c>
      <c r="BB117" s="268">
        <v>3.7</v>
      </c>
      <c r="BC117" s="268">
        <v>3.7</v>
      </c>
      <c r="BD117" s="268">
        <v>3.6</v>
      </c>
      <c r="BE117" s="268">
        <v>3.6</v>
      </c>
      <c r="BF117" s="268">
        <v>3.6</v>
      </c>
      <c r="BG117" s="268">
        <v>3.6</v>
      </c>
      <c r="BH117" s="268">
        <v>3.7</v>
      </c>
      <c r="BI117" s="268">
        <v>3.7</v>
      </c>
      <c r="BJ117" s="268">
        <v>3.7</v>
      </c>
      <c r="BK117" s="268">
        <v>3.8</v>
      </c>
      <c r="BL117" s="268">
        <v>3.8</v>
      </c>
      <c r="BM117" s="268">
        <v>3.8</v>
      </c>
      <c r="BN117" s="268">
        <v>3.8</v>
      </c>
      <c r="BO117" s="268">
        <v>3.8</v>
      </c>
      <c r="BP117" s="268">
        <v>3.8</v>
      </c>
      <c r="BQ117" s="268">
        <v>3.8</v>
      </c>
      <c r="BR117" s="268">
        <v>3.8</v>
      </c>
      <c r="BS117" s="268">
        <v>3.8</v>
      </c>
      <c r="BT117" s="268">
        <v>3.7</v>
      </c>
      <c r="BU117" s="268">
        <v>3.7</v>
      </c>
      <c r="BV117" s="268">
        <v>3.5</v>
      </c>
      <c r="BW117" s="268">
        <v>3.7</v>
      </c>
      <c r="BX117" s="268">
        <v>3.7</v>
      </c>
      <c r="BY117" s="268">
        <v>3.7</v>
      </c>
      <c r="BZ117" s="268">
        <v>3.8</v>
      </c>
      <c r="CA117" s="268">
        <v>3.8</v>
      </c>
      <c r="CB117" s="268">
        <v>3.8</v>
      </c>
      <c r="CC117" s="268">
        <v>3.8</v>
      </c>
      <c r="CD117" s="268">
        <f>_xlfn.IFNA(VLOOKUP(C117,'INFORM Severity - hidden'!$C$5:$G$300,5,FALSE),"-")</f>
        <v>3.9</v>
      </c>
    </row>
    <row r="118" spans="1:82" x14ac:dyDescent="0.35">
      <c r="C118" t="s">
        <v>8267</v>
      </c>
      <c r="D118" s="268" t="str">
        <f t="shared" si="1"/>
        <v>-</v>
      </c>
      <c r="E118" s="268" t="s">
        <v>8201</v>
      </c>
      <c r="F118" s="268">
        <v>4.3</v>
      </c>
      <c r="G118" s="268">
        <v>4.3</v>
      </c>
      <c r="H118" s="268">
        <v>4.2</v>
      </c>
      <c r="I118" s="268">
        <v>4.2</v>
      </c>
      <c r="J118" s="268">
        <v>4.3</v>
      </c>
      <c r="K118" s="268">
        <v>4.3</v>
      </c>
      <c r="L118" s="268">
        <v>4.3</v>
      </c>
      <c r="M118" s="268">
        <v>4.3</v>
      </c>
      <c r="N118" s="268">
        <v>4.3</v>
      </c>
      <c r="O118" s="268">
        <v>4.3</v>
      </c>
      <c r="P118" s="268">
        <v>4.2</v>
      </c>
      <c r="Q118" s="268">
        <v>4.2</v>
      </c>
      <c r="R118" s="268">
        <v>4.2</v>
      </c>
      <c r="S118" s="268">
        <v>4.2</v>
      </c>
      <c r="T118" s="268">
        <v>3.9</v>
      </c>
      <c r="U118" s="268">
        <v>3.9</v>
      </c>
      <c r="V118" s="268">
        <v>4</v>
      </c>
      <c r="W118" s="268">
        <v>4</v>
      </c>
      <c r="X118" s="268">
        <v>4</v>
      </c>
      <c r="Y118" s="268">
        <v>4</v>
      </c>
      <c r="Z118" s="268">
        <v>4</v>
      </c>
      <c r="AA118" s="268">
        <v>4</v>
      </c>
      <c r="AB118" s="268">
        <v>4</v>
      </c>
      <c r="AC118" s="268">
        <v>3.9</v>
      </c>
      <c r="AD118" s="268">
        <v>3.9</v>
      </c>
      <c r="AE118" s="268">
        <v>4.2</v>
      </c>
      <c r="AF118" s="268">
        <v>4.2</v>
      </c>
      <c r="AG118" s="268">
        <v>4.2</v>
      </c>
      <c r="AH118" s="268">
        <v>4.2</v>
      </c>
      <c r="AI118" s="268">
        <v>4.2</v>
      </c>
      <c r="AJ118" s="268">
        <v>4.2</v>
      </c>
      <c r="AK118" s="268">
        <v>4.2</v>
      </c>
      <c r="AL118" s="268">
        <v>4.2</v>
      </c>
      <c r="AM118" s="268">
        <v>4.2</v>
      </c>
      <c r="AN118" s="268">
        <v>4.2</v>
      </c>
      <c r="AO118" s="268">
        <v>3.9</v>
      </c>
      <c r="AP118" s="268">
        <v>3.9</v>
      </c>
      <c r="AQ118" s="268">
        <v>3.9</v>
      </c>
      <c r="AR118" s="268">
        <v>3.9</v>
      </c>
      <c r="AS118" s="268">
        <v>3.9</v>
      </c>
      <c r="AT118" s="268">
        <v>3.9</v>
      </c>
      <c r="AU118" s="268">
        <v>3.9</v>
      </c>
      <c r="AV118" s="268">
        <v>3.9</v>
      </c>
      <c r="AW118" s="268">
        <v>3.9</v>
      </c>
      <c r="AX118" s="268">
        <v>3.9</v>
      </c>
      <c r="AY118" s="268">
        <v>3.8</v>
      </c>
      <c r="AZ118" s="268">
        <v>3.9</v>
      </c>
      <c r="BA118" s="268">
        <v>3.9</v>
      </c>
      <c r="BB118" s="268">
        <v>3.9</v>
      </c>
      <c r="BC118" s="268">
        <v>3.9</v>
      </c>
      <c r="BD118" s="268">
        <v>3.9</v>
      </c>
      <c r="BE118" s="268">
        <v>3.9</v>
      </c>
      <c r="BF118" s="268">
        <v>3.9</v>
      </c>
      <c r="BG118" s="268">
        <v>3.9</v>
      </c>
      <c r="BH118" s="268">
        <v>3.8</v>
      </c>
      <c r="BI118" s="268">
        <v>3.8</v>
      </c>
      <c r="BJ118" s="268">
        <v>3.8</v>
      </c>
      <c r="BK118" s="268">
        <v>3.8</v>
      </c>
      <c r="BL118" s="268">
        <v>3.8</v>
      </c>
      <c r="BM118" s="268">
        <v>3.8</v>
      </c>
      <c r="BN118" s="268">
        <v>3.8</v>
      </c>
      <c r="BO118" s="268">
        <v>3.8</v>
      </c>
      <c r="BP118" s="268">
        <v>3.8</v>
      </c>
      <c r="BQ118" s="268">
        <v>3</v>
      </c>
      <c r="BR118" s="268">
        <v>3</v>
      </c>
      <c r="BS118" s="268">
        <v>3</v>
      </c>
      <c r="BT118" s="268">
        <v>3</v>
      </c>
      <c r="BU118" s="268">
        <v>3</v>
      </c>
      <c r="BV118" s="268">
        <v>3</v>
      </c>
      <c r="BW118" s="268">
        <v>3</v>
      </c>
      <c r="BX118" s="268">
        <v>3</v>
      </c>
      <c r="BY118" s="268">
        <v>3</v>
      </c>
      <c r="BZ118" s="268">
        <v>2.9</v>
      </c>
      <c r="CA118" s="268">
        <v>2.9</v>
      </c>
      <c r="CB118" s="268">
        <v>2.9</v>
      </c>
      <c r="CC118" s="268">
        <v>3.5</v>
      </c>
      <c r="CD118" s="268" t="str">
        <f>_xlfn.IFNA(VLOOKUP(C118,'INFORM Severity - hidden'!$C$5:$G$300,5,FALSE),"-")</f>
        <v>-</v>
      </c>
    </row>
    <row r="119" spans="1:82" x14ac:dyDescent="0.35">
      <c r="A119" t="s">
        <v>85</v>
      </c>
      <c r="B119" t="s">
        <v>83</v>
      </c>
      <c r="C119" t="s">
        <v>84</v>
      </c>
      <c r="D119" s="268" t="str">
        <f t="shared" si="1"/>
        <v>Increasing</v>
      </c>
      <c r="E119" s="268" t="s">
        <v>8201</v>
      </c>
      <c r="F119" s="268">
        <v>4.4000000000000004</v>
      </c>
      <c r="G119" s="268">
        <v>4.3</v>
      </c>
      <c r="H119" s="268">
        <v>4.2</v>
      </c>
      <c r="I119" s="268">
        <v>4.2</v>
      </c>
      <c r="J119" s="268">
        <v>4.3</v>
      </c>
      <c r="K119" s="268">
        <v>4.3</v>
      </c>
      <c r="L119" s="268">
        <v>4.3</v>
      </c>
      <c r="M119" s="268">
        <v>4.3</v>
      </c>
      <c r="N119" s="268">
        <v>4.3</v>
      </c>
      <c r="O119" s="268">
        <v>4.3</v>
      </c>
      <c r="P119" s="268">
        <v>4.0999999999999996</v>
      </c>
      <c r="Q119" s="268">
        <v>4.0999999999999996</v>
      </c>
      <c r="R119" s="268">
        <v>4.0999999999999996</v>
      </c>
      <c r="S119" s="268">
        <v>4</v>
      </c>
      <c r="T119" s="268">
        <v>4</v>
      </c>
      <c r="U119" s="268">
        <v>4</v>
      </c>
      <c r="V119" s="268">
        <v>4.0999999999999996</v>
      </c>
      <c r="W119" s="268">
        <v>4.0999999999999996</v>
      </c>
      <c r="X119" s="268">
        <v>4.0999999999999996</v>
      </c>
      <c r="Y119" s="268">
        <v>4.0999999999999996</v>
      </c>
      <c r="Z119" s="268">
        <v>4.0999999999999996</v>
      </c>
      <c r="AA119" s="268">
        <v>4.0999999999999996</v>
      </c>
      <c r="AB119" s="268">
        <v>4.0999999999999996</v>
      </c>
      <c r="AC119" s="268">
        <v>4.0999999999999996</v>
      </c>
      <c r="AD119" s="268">
        <v>4.2</v>
      </c>
      <c r="AE119" s="268">
        <v>4.4000000000000004</v>
      </c>
      <c r="AF119" s="268">
        <v>4.4000000000000004</v>
      </c>
      <c r="AG119" s="268">
        <v>4.4000000000000004</v>
      </c>
      <c r="AH119" s="268">
        <v>4.4000000000000004</v>
      </c>
      <c r="AI119" s="268">
        <v>4.4000000000000004</v>
      </c>
      <c r="AJ119" s="268">
        <v>4.4000000000000004</v>
      </c>
      <c r="AK119" s="268">
        <v>4.4000000000000004</v>
      </c>
      <c r="AL119" s="268">
        <v>4.4000000000000004</v>
      </c>
      <c r="AM119" s="268">
        <v>4.4000000000000004</v>
      </c>
      <c r="AN119" s="268">
        <v>4.2</v>
      </c>
      <c r="AO119" s="268">
        <v>3.9</v>
      </c>
      <c r="AP119" s="268">
        <v>3.9</v>
      </c>
      <c r="AQ119" s="268">
        <v>3.9</v>
      </c>
      <c r="AR119" s="268">
        <v>3.8</v>
      </c>
      <c r="AS119" s="268">
        <v>3.9</v>
      </c>
      <c r="AT119" s="268">
        <v>3.9</v>
      </c>
      <c r="AU119" s="268">
        <v>3.9</v>
      </c>
      <c r="AV119" s="268">
        <v>3.9</v>
      </c>
      <c r="AW119" s="268">
        <v>3.9</v>
      </c>
      <c r="AX119" s="268">
        <v>3.9</v>
      </c>
      <c r="AY119" s="268">
        <v>3.7</v>
      </c>
      <c r="AZ119" s="268">
        <v>3.9</v>
      </c>
      <c r="BA119" s="268">
        <v>3.9</v>
      </c>
      <c r="BB119" s="268">
        <v>3.9</v>
      </c>
      <c r="BC119" s="268">
        <v>3.9</v>
      </c>
      <c r="BD119" s="268">
        <v>3.9</v>
      </c>
      <c r="BE119" s="268">
        <v>3.9</v>
      </c>
      <c r="BF119" s="268">
        <v>3.9</v>
      </c>
      <c r="BG119" s="268">
        <v>3.8</v>
      </c>
      <c r="BH119" s="268">
        <v>3.8</v>
      </c>
      <c r="BI119" s="268">
        <v>3.8</v>
      </c>
      <c r="BJ119" s="268">
        <v>3.8</v>
      </c>
      <c r="BK119" s="268">
        <v>3.7</v>
      </c>
      <c r="BL119" s="268">
        <v>3.7</v>
      </c>
      <c r="BM119" s="268">
        <v>3.7</v>
      </c>
      <c r="BN119" s="268">
        <v>3.7</v>
      </c>
      <c r="BO119" s="268">
        <v>3.7</v>
      </c>
      <c r="BP119" s="268">
        <v>3.7</v>
      </c>
      <c r="BQ119" s="268">
        <v>2.8</v>
      </c>
      <c r="BR119" s="268">
        <v>2.8</v>
      </c>
      <c r="BS119" s="268">
        <v>2.8</v>
      </c>
      <c r="BT119" s="268">
        <v>2.8</v>
      </c>
      <c r="BU119" s="268">
        <v>2.8</v>
      </c>
      <c r="BV119" s="268">
        <v>2.8</v>
      </c>
      <c r="BW119" s="268">
        <v>2.8</v>
      </c>
      <c r="BX119" s="268">
        <v>2.8</v>
      </c>
      <c r="BY119" s="268">
        <v>2.8</v>
      </c>
      <c r="BZ119" s="268">
        <v>2.7</v>
      </c>
      <c r="CA119" s="268">
        <v>2.7</v>
      </c>
      <c r="CB119" s="268">
        <v>2.7</v>
      </c>
      <c r="CC119" s="268">
        <v>3.4</v>
      </c>
      <c r="CD119" s="268">
        <f>_xlfn.IFNA(VLOOKUP(C119,'INFORM Severity - hidden'!$C$5:$G$300,5,FALSE),"-")</f>
        <v>3.5</v>
      </c>
    </row>
    <row r="120" spans="1:82" x14ac:dyDescent="0.35">
      <c r="C120" t="s">
        <v>8268</v>
      </c>
      <c r="D120" s="268" t="str">
        <f t="shared" si="1"/>
        <v>-</v>
      </c>
      <c r="E120" s="268" t="s">
        <v>8201</v>
      </c>
      <c r="F120" s="268">
        <v>2.5</v>
      </c>
      <c r="G120" s="268">
        <v>2.4</v>
      </c>
      <c r="H120" s="268">
        <v>3.2</v>
      </c>
      <c r="I120" s="268">
        <v>3.1</v>
      </c>
      <c r="J120" s="268">
        <v>3.2</v>
      </c>
      <c r="K120" s="268">
        <v>3.2</v>
      </c>
      <c r="L120" s="268">
        <v>3.2</v>
      </c>
      <c r="M120" s="268">
        <v>3.2</v>
      </c>
      <c r="N120" s="268">
        <v>3.2</v>
      </c>
      <c r="O120" s="268">
        <v>2.9</v>
      </c>
      <c r="P120" s="268">
        <v>2.9</v>
      </c>
      <c r="Q120" s="268">
        <v>2.9</v>
      </c>
      <c r="R120" s="268">
        <v>2.9</v>
      </c>
      <c r="S120" s="268">
        <v>2.9</v>
      </c>
      <c r="T120" s="268">
        <v>2.9</v>
      </c>
      <c r="U120" s="268">
        <v>2.9</v>
      </c>
      <c r="V120" s="268">
        <v>2.9</v>
      </c>
      <c r="W120" s="268">
        <v>2.9</v>
      </c>
      <c r="X120" s="268">
        <v>2.9</v>
      </c>
      <c r="Y120" s="268">
        <v>2.8</v>
      </c>
      <c r="Z120" s="268">
        <v>2.8</v>
      </c>
      <c r="AA120" s="268">
        <v>2.8</v>
      </c>
      <c r="AB120" s="268">
        <v>2.8</v>
      </c>
      <c r="AC120" s="268">
        <v>2.8</v>
      </c>
      <c r="AD120" s="268">
        <v>2.8</v>
      </c>
      <c r="AE120" s="268">
        <v>2.8</v>
      </c>
      <c r="AF120" s="268">
        <v>2.9</v>
      </c>
      <c r="AG120" s="268">
        <v>2.9</v>
      </c>
      <c r="AH120" s="268">
        <v>2.9</v>
      </c>
      <c r="AI120" s="268">
        <v>2.9</v>
      </c>
      <c r="AJ120" s="268">
        <v>2.9</v>
      </c>
      <c r="AK120" s="268">
        <v>2.9</v>
      </c>
      <c r="AL120" s="268">
        <v>2.9</v>
      </c>
      <c r="AM120" s="268">
        <v>2.9</v>
      </c>
      <c r="AN120" s="268">
        <v>2.9</v>
      </c>
      <c r="AO120" s="268">
        <v>2.9</v>
      </c>
      <c r="AP120" s="268">
        <v>2.9</v>
      </c>
      <c r="AQ120" s="268">
        <v>2.9</v>
      </c>
      <c r="AR120" s="268">
        <v>3</v>
      </c>
      <c r="AS120" s="268">
        <v>3</v>
      </c>
      <c r="AT120" s="268">
        <v>3</v>
      </c>
      <c r="AU120" s="268">
        <v>3</v>
      </c>
      <c r="AV120" s="268">
        <v>3</v>
      </c>
      <c r="AW120" s="268">
        <v>3</v>
      </c>
      <c r="AX120" s="268">
        <v>3</v>
      </c>
      <c r="AY120" s="268">
        <v>2.9</v>
      </c>
      <c r="AZ120" s="268">
        <v>2.9</v>
      </c>
      <c r="BA120" s="268">
        <v>2.9</v>
      </c>
      <c r="BB120" s="268">
        <v>2.9</v>
      </c>
      <c r="BC120" s="268">
        <v>2.9</v>
      </c>
      <c r="BD120" s="268">
        <v>2.9</v>
      </c>
      <c r="BE120" s="268">
        <v>2.9</v>
      </c>
      <c r="BF120" s="268">
        <v>2.6</v>
      </c>
      <c r="BG120" s="268">
        <v>2.6</v>
      </c>
      <c r="BH120" s="268">
        <v>2.5</v>
      </c>
      <c r="BI120" s="268">
        <v>2.5</v>
      </c>
      <c r="BJ120" s="268">
        <v>2.5</v>
      </c>
      <c r="BK120" s="268">
        <v>2.5</v>
      </c>
      <c r="BL120" s="268">
        <v>2.5</v>
      </c>
      <c r="BM120" s="268">
        <v>2.5</v>
      </c>
      <c r="BN120" s="268">
        <v>2.5</v>
      </c>
      <c r="BO120" s="268">
        <v>2.5</v>
      </c>
      <c r="BP120" s="268">
        <v>2.5</v>
      </c>
      <c r="BQ120" s="268">
        <v>2</v>
      </c>
      <c r="BR120" s="268">
        <v>2</v>
      </c>
      <c r="BS120" s="268">
        <v>2</v>
      </c>
      <c r="BT120" s="268">
        <v>2</v>
      </c>
      <c r="BU120" s="268">
        <v>2</v>
      </c>
      <c r="BV120" s="268">
        <v>2.2000000000000002</v>
      </c>
      <c r="BW120" s="268">
        <v>2.2000000000000002</v>
      </c>
      <c r="BX120" s="268">
        <v>2.1</v>
      </c>
      <c r="BY120" s="268">
        <v>2.1</v>
      </c>
      <c r="BZ120" s="268">
        <v>2.1</v>
      </c>
      <c r="CA120" s="268">
        <v>2.1</v>
      </c>
      <c r="CB120" s="268">
        <v>2.1</v>
      </c>
      <c r="CC120" s="268">
        <v>2.2000000000000002</v>
      </c>
      <c r="CD120" s="268" t="str">
        <f>_xlfn.IFNA(VLOOKUP(C120,'INFORM Severity - hidden'!$C$5:$G$300,5,FALSE),"-")</f>
        <v>-</v>
      </c>
    </row>
    <row r="121" spans="1:82" x14ac:dyDescent="0.35">
      <c r="A121" t="s">
        <v>652</v>
      </c>
      <c r="B121" t="s">
        <v>650</v>
      </c>
      <c r="C121" t="s">
        <v>651</v>
      </c>
      <c r="D121" s="268" t="str">
        <f t="shared" si="1"/>
        <v>Stable</v>
      </c>
      <c r="E121" s="268" t="s">
        <v>8201</v>
      </c>
      <c r="F121" s="268">
        <v>1.1000000000000001</v>
      </c>
      <c r="G121" s="268" t="s">
        <v>8201</v>
      </c>
      <c r="H121" s="268" t="s">
        <v>8201</v>
      </c>
      <c r="I121" s="268" t="s">
        <v>8201</v>
      </c>
      <c r="J121" s="268" t="s">
        <v>8201</v>
      </c>
      <c r="K121" s="268" t="s">
        <v>8201</v>
      </c>
      <c r="L121" s="268" t="s">
        <v>8201</v>
      </c>
      <c r="M121" s="268" t="s">
        <v>8201</v>
      </c>
      <c r="N121" s="268" t="s">
        <v>8201</v>
      </c>
      <c r="O121" s="268" t="s">
        <v>8201</v>
      </c>
      <c r="P121" s="268" t="s">
        <v>8201</v>
      </c>
      <c r="Q121" s="268" t="s">
        <v>8201</v>
      </c>
      <c r="R121" s="268" t="s">
        <v>8201</v>
      </c>
      <c r="S121" s="268" t="s">
        <v>8201</v>
      </c>
      <c r="T121" s="268" t="s">
        <v>8201</v>
      </c>
      <c r="U121" s="268" t="s">
        <v>8201</v>
      </c>
      <c r="V121" s="268" t="s">
        <v>8201</v>
      </c>
      <c r="W121" s="268" t="s">
        <v>8201</v>
      </c>
      <c r="X121" s="268" t="s">
        <v>8201</v>
      </c>
      <c r="Y121" s="268" t="s">
        <v>8201</v>
      </c>
      <c r="Z121" s="268" t="s">
        <v>8201</v>
      </c>
      <c r="AA121" s="268" t="s">
        <v>8201</v>
      </c>
      <c r="AB121" s="268" t="s">
        <v>8201</v>
      </c>
      <c r="AC121" s="268" t="s">
        <v>8201</v>
      </c>
      <c r="AD121" s="268" t="s">
        <v>8201</v>
      </c>
      <c r="AE121" s="268" t="s">
        <v>8201</v>
      </c>
      <c r="AF121" s="268" t="s">
        <v>8201</v>
      </c>
      <c r="AG121" s="268" t="s">
        <v>8201</v>
      </c>
      <c r="AH121" s="268">
        <v>1.9</v>
      </c>
      <c r="AI121" s="268">
        <v>1.9</v>
      </c>
      <c r="AJ121" s="268">
        <v>1.9</v>
      </c>
      <c r="AK121" s="268">
        <v>1.9</v>
      </c>
      <c r="AL121" s="268">
        <v>1.9</v>
      </c>
      <c r="AM121" s="268">
        <v>1.9</v>
      </c>
      <c r="AN121" s="268">
        <v>1.9</v>
      </c>
      <c r="AO121" s="268">
        <v>1.9</v>
      </c>
      <c r="AP121" s="268">
        <v>1.9</v>
      </c>
      <c r="AQ121" s="268">
        <v>1.9</v>
      </c>
      <c r="AR121" s="268">
        <v>1.9</v>
      </c>
      <c r="AS121" s="268">
        <v>1.9</v>
      </c>
      <c r="AT121" s="268">
        <v>1.9</v>
      </c>
      <c r="AU121" s="268">
        <v>1.9</v>
      </c>
      <c r="AV121" s="268">
        <v>1.9</v>
      </c>
      <c r="AW121" s="268">
        <v>1.9</v>
      </c>
      <c r="AX121" s="268">
        <v>1.9</v>
      </c>
      <c r="AY121" s="268">
        <v>2</v>
      </c>
      <c r="AZ121" s="268">
        <v>2</v>
      </c>
      <c r="BA121" s="268">
        <v>2</v>
      </c>
      <c r="BB121" s="268">
        <v>1.9</v>
      </c>
      <c r="BC121" s="268">
        <v>2</v>
      </c>
      <c r="BD121" s="268">
        <v>2</v>
      </c>
      <c r="BE121" s="268">
        <v>2.1</v>
      </c>
      <c r="BF121" s="268">
        <v>2.1</v>
      </c>
      <c r="BG121" s="268">
        <v>2.1</v>
      </c>
      <c r="BH121" s="268">
        <v>2.6</v>
      </c>
      <c r="BI121" s="268">
        <v>2.6</v>
      </c>
      <c r="BJ121" s="268">
        <v>2.6</v>
      </c>
      <c r="BK121" s="268">
        <v>2.1</v>
      </c>
      <c r="BL121" s="268">
        <v>2.1</v>
      </c>
      <c r="BM121" s="268">
        <v>2.2000000000000002</v>
      </c>
      <c r="BN121" s="268">
        <v>2.1</v>
      </c>
      <c r="BO121" s="268">
        <v>2.1</v>
      </c>
      <c r="BP121" s="268">
        <v>2.2000000000000002</v>
      </c>
      <c r="BQ121" s="268">
        <v>2.2000000000000002</v>
      </c>
      <c r="BR121" s="268">
        <v>2.2000000000000002</v>
      </c>
      <c r="BS121" s="268">
        <v>2.2000000000000002</v>
      </c>
      <c r="BT121" s="268">
        <v>2.2000000000000002</v>
      </c>
      <c r="BU121" s="268">
        <v>2.2000000000000002</v>
      </c>
      <c r="BV121" s="268">
        <v>2.2000000000000002</v>
      </c>
      <c r="BW121" s="268">
        <v>2.1</v>
      </c>
      <c r="BX121" s="268">
        <v>1.9</v>
      </c>
      <c r="BY121" s="268">
        <v>1.7</v>
      </c>
      <c r="BZ121" s="268">
        <v>1.7</v>
      </c>
      <c r="CA121" s="268">
        <v>1.7</v>
      </c>
      <c r="CB121" s="268">
        <v>1.7</v>
      </c>
      <c r="CC121" s="268">
        <v>1.7</v>
      </c>
      <c r="CD121" s="268">
        <f>_xlfn.IFNA(VLOOKUP(C121,'INFORM Severity - hidden'!$C$5:$G$300,5,FALSE),"-")</f>
        <v>1.8</v>
      </c>
    </row>
    <row r="122" spans="1:82" x14ac:dyDescent="0.35">
      <c r="C122" t="s">
        <v>8269</v>
      </c>
      <c r="D122" s="268" t="str">
        <f t="shared" si="1"/>
        <v>-</v>
      </c>
      <c r="E122" s="268" t="s">
        <v>8201</v>
      </c>
      <c r="F122" s="268">
        <v>1.6</v>
      </c>
      <c r="G122" s="268">
        <v>1.6</v>
      </c>
      <c r="H122" s="268" t="s">
        <v>8201</v>
      </c>
      <c r="I122" s="268" t="s">
        <v>8201</v>
      </c>
      <c r="J122" s="268" t="s">
        <v>8201</v>
      </c>
      <c r="K122" s="268" t="s">
        <v>8201</v>
      </c>
      <c r="L122" s="268" t="s">
        <v>8201</v>
      </c>
      <c r="M122" s="268" t="s">
        <v>8201</v>
      </c>
      <c r="N122" s="268" t="s">
        <v>8201</v>
      </c>
      <c r="O122" s="268" t="s">
        <v>8201</v>
      </c>
      <c r="P122" s="268" t="s">
        <v>8201</v>
      </c>
      <c r="Q122" s="268" t="s">
        <v>8201</v>
      </c>
      <c r="R122" s="268" t="s">
        <v>8201</v>
      </c>
      <c r="S122" s="268" t="s">
        <v>8201</v>
      </c>
      <c r="T122" s="268" t="s">
        <v>8201</v>
      </c>
      <c r="U122" s="268" t="s">
        <v>8201</v>
      </c>
      <c r="V122" s="268" t="s">
        <v>8201</v>
      </c>
      <c r="W122" s="268" t="s">
        <v>8201</v>
      </c>
      <c r="X122" s="268" t="s">
        <v>8201</v>
      </c>
      <c r="Y122" s="268" t="s">
        <v>8201</v>
      </c>
      <c r="Z122" s="268" t="s">
        <v>8201</v>
      </c>
      <c r="AA122" s="268" t="s">
        <v>8201</v>
      </c>
      <c r="AB122" s="268" t="s">
        <v>8201</v>
      </c>
      <c r="AC122" s="268" t="s">
        <v>8201</v>
      </c>
      <c r="AD122" s="268" t="s">
        <v>8201</v>
      </c>
      <c r="AE122" s="268" t="s">
        <v>8201</v>
      </c>
      <c r="AF122" s="268" t="s">
        <v>8201</v>
      </c>
      <c r="AG122" s="268" t="s">
        <v>8201</v>
      </c>
      <c r="AH122" s="268" t="s">
        <v>8201</v>
      </c>
      <c r="AI122" s="268" t="s">
        <v>8201</v>
      </c>
      <c r="AJ122" s="268" t="s">
        <v>8201</v>
      </c>
      <c r="AK122" s="268" t="s">
        <v>8201</v>
      </c>
      <c r="AL122" s="268" t="s">
        <v>8201</v>
      </c>
      <c r="AM122" s="268" t="s">
        <v>8201</v>
      </c>
      <c r="AN122" s="268" t="s">
        <v>8201</v>
      </c>
      <c r="AO122" s="268" t="s">
        <v>8201</v>
      </c>
      <c r="AP122" s="268" t="s">
        <v>8201</v>
      </c>
      <c r="AQ122" s="268" t="s">
        <v>8201</v>
      </c>
      <c r="AR122" s="268" t="s">
        <v>8201</v>
      </c>
      <c r="AS122" s="268" t="s">
        <v>8201</v>
      </c>
      <c r="AT122" s="268" t="s">
        <v>8201</v>
      </c>
      <c r="AU122" s="268" t="s">
        <v>8201</v>
      </c>
      <c r="AV122" s="268" t="s">
        <v>8201</v>
      </c>
      <c r="AW122" s="268" t="s">
        <v>8201</v>
      </c>
      <c r="AX122" s="268" t="s">
        <v>8201</v>
      </c>
      <c r="AY122" s="268" t="s">
        <v>8201</v>
      </c>
      <c r="AZ122" s="268" t="s">
        <v>8201</v>
      </c>
      <c r="BA122" s="268" t="s">
        <v>8201</v>
      </c>
      <c r="BB122" s="268" t="s">
        <v>8201</v>
      </c>
      <c r="BC122" s="268" t="s">
        <v>8201</v>
      </c>
      <c r="BD122" s="268" t="s">
        <v>8201</v>
      </c>
      <c r="BE122" s="268" t="s">
        <v>8201</v>
      </c>
      <c r="BF122" s="268" t="s">
        <v>8201</v>
      </c>
      <c r="BG122" s="268" t="s">
        <v>8201</v>
      </c>
      <c r="BH122" s="268" t="s">
        <v>8201</v>
      </c>
      <c r="BI122" s="268" t="s">
        <v>8201</v>
      </c>
      <c r="BJ122" s="268" t="s">
        <v>8201</v>
      </c>
      <c r="BK122" s="268" t="s">
        <v>8201</v>
      </c>
      <c r="BL122" s="268" t="s">
        <v>8201</v>
      </c>
      <c r="BM122" s="268" t="s">
        <v>8201</v>
      </c>
      <c r="BN122" s="268" t="s">
        <v>8201</v>
      </c>
      <c r="BO122" s="268" t="s">
        <v>8201</v>
      </c>
      <c r="BP122" s="268" t="s">
        <v>8201</v>
      </c>
      <c r="BQ122" s="268" t="s">
        <v>8201</v>
      </c>
      <c r="BR122" s="268" t="s">
        <v>8201</v>
      </c>
      <c r="BS122" s="268" t="s">
        <v>8201</v>
      </c>
      <c r="BT122" s="268" t="s">
        <v>8201</v>
      </c>
      <c r="BU122" s="268" t="s">
        <v>8201</v>
      </c>
      <c r="BV122" s="268" t="s">
        <v>8201</v>
      </c>
      <c r="BW122" s="268" t="s">
        <v>8201</v>
      </c>
      <c r="BX122" s="268" t="s">
        <v>8201</v>
      </c>
      <c r="BY122" s="268" t="s">
        <v>8201</v>
      </c>
      <c r="BZ122" s="268" t="s">
        <v>8201</v>
      </c>
      <c r="CA122" s="268" t="s">
        <v>8201</v>
      </c>
      <c r="CB122" s="268" t="s">
        <v>8201</v>
      </c>
      <c r="CC122" s="268" t="s">
        <v>8201</v>
      </c>
      <c r="CD122" s="268" t="str">
        <f>_xlfn.IFNA(VLOOKUP(C122,'INFORM Severity - hidden'!$C$5:$G$300,5,FALSE),"-")</f>
        <v>-</v>
      </c>
    </row>
    <row r="123" spans="1:82" x14ac:dyDescent="0.35">
      <c r="A123" t="s">
        <v>55</v>
      </c>
      <c r="B123" t="s">
        <v>53</v>
      </c>
      <c r="C123" t="s">
        <v>54</v>
      </c>
      <c r="D123" s="268" t="str">
        <f t="shared" si="1"/>
        <v>Increasing</v>
      </c>
      <c r="E123" s="268" t="s">
        <v>8201</v>
      </c>
      <c r="F123" s="268">
        <v>1.6</v>
      </c>
      <c r="G123" s="268">
        <v>1.6</v>
      </c>
      <c r="H123" s="268">
        <v>2.5</v>
      </c>
      <c r="I123" s="268">
        <v>2.6</v>
      </c>
      <c r="J123" s="268">
        <v>2.6</v>
      </c>
      <c r="K123" s="268">
        <v>2.6</v>
      </c>
      <c r="L123" s="268">
        <v>2.6</v>
      </c>
      <c r="M123" s="268">
        <v>2.6</v>
      </c>
      <c r="N123" s="268">
        <v>2.6</v>
      </c>
      <c r="O123" s="268">
        <v>2.5</v>
      </c>
      <c r="P123" s="268">
        <v>2.5</v>
      </c>
      <c r="Q123" s="268">
        <v>2.5</v>
      </c>
      <c r="R123" s="268">
        <v>2.5</v>
      </c>
      <c r="S123" s="268">
        <v>2.5</v>
      </c>
      <c r="T123" s="268">
        <v>2.5</v>
      </c>
      <c r="U123" s="268">
        <v>2.6</v>
      </c>
      <c r="V123" s="268">
        <v>2.7</v>
      </c>
      <c r="W123" s="268">
        <v>2.7</v>
      </c>
      <c r="X123" s="268">
        <v>2.7</v>
      </c>
      <c r="Y123" s="268">
        <v>2.7</v>
      </c>
      <c r="Z123" s="268">
        <v>2.7</v>
      </c>
      <c r="AA123" s="268">
        <v>2.8</v>
      </c>
      <c r="AB123" s="268">
        <v>2.7</v>
      </c>
      <c r="AC123" s="268">
        <v>3.1</v>
      </c>
      <c r="AD123" s="268">
        <v>3.1</v>
      </c>
      <c r="AE123" s="268">
        <v>3.1</v>
      </c>
      <c r="AF123" s="268">
        <v>3.1</v>
      </c>
      <c r="AG123" s="268">
        <v>3.1</v>
      </c>
      <c r="AH123" s="268">
        <v>2.9</v>
      </c>
      <c r="AI123" s="268">
        <v>2.9</v>
      </c>
      <c r="AJ123" s="268">
        <v>2.9</v>
      </c>
      <c r="AK123" s="268">
        <v>2.9</v>
      </c>
      <c r="AL123" s="268">
        <v>2.8</v>
      </c>
      <c r="AM123" s="268">
        <v>2.8</v>
      </c>
      <c r="AN123" s="268">
        <v>2.7</v>
      </c>
      <c r="AO123" s="268">
        <v>2.7</v>
      </c>
      <c r="AP123" s="268">
        <v>2.7</v>
      </c>
      <c r="AQ123" s="268">
        <v>2.7</v>
      </c>
      <c r="AR123" s="268">
        <v>2.7</v>
      </c>
      <c r="AS123" s="268">
        <v>2.7</v>
      </c>
      <c r="AT123" s="268">
        <v>2.7</v>
      </c>
      <c r="AU123" s="268">
        <v>2.7</v>
      </c>
      <c r="AV123" s="268">
        <v>2.7</v>
      </c>
      <c r="AW123" s="268">
        <v>2.7</v>
      </c>
      <c r="AX123" s="268">
        <v>2.7</v>
      </c>
      <c r="AY123" s="268">
        <v>2.7</v>
      </c>
      <c r="AZ123" s="268">
        <v>2.7</v>
      </c>
      <c r="BA123" s="268">
        <v>2.7</v>
      </c>
      <c r="BB123" s="268">
        <v>2.7</v>
      </c>
      <c r="BC123" s="268">
        <v>2.7</v>
      </c>
      <c r="BD123" s="268">
        <v>2.7</v>
      </c>
      <c r="BE123" s="268">
        <v>2.8</v>
      </c>
      <c r="BF123" s="268">
        <v>2.9</v>
      </c>
      <c r="BG123" s="268">
        <v>2.9</v>
      </c>
      <c r="BH123" s="268">
        <v>3</v>
      </c>
      <c r="BI123" s="268">
        <v>3</v>
      </c>
      <c r="BJ123" s="268">
        <v>3</v>
      </c>
      <c r="BK123" s="268">
        <v>2.9</v>
      </c>
      <c r="BL123" s="268">
        <v>2.9</v>
      </c>
      <c r="BM123" s="268">
        <v>3.1</v>
      </c>
      <c r="BN123" s="268">
        <v>2.8</v>
      </c>
      <c r="BO123" s="268">
        <v>2.8</v>
      </c>
      <c r="BP123" s="268">
        <v>2.8</v>
      </c>
      <c r="BQ123" s="268">
        <v>2.8</v>
      </c>
      <c r="BR123" s="268">
        <v>2.8</v>
      </c>
      <c r="BS123" s="268">
        <v>2.8</v>
      </c>
      <c r="BT123" s="268">
        <v>2.8</v>
      </c>
      <c r="BU123" s="268">
        <v>2.8</v>
      </c>
      <c r="BV123" s="268">
        <v>2.8</v>
      </c>
      <c r="BW123" s="268">
        <v>2.8</v>
      </c>
      <c r="BX123" s="268">
        <v>2.8</v>
      </c>
      <c r="BY123" s="268">
        <v>2.8</v>
      </c>
      <c r="BZ123" s="268">
        <v>2.8</v>
      </c>
      <c r="CA123" s="268">
        <v>2.8</v>
      </c>
      <c r="CB123" s="268">
        <v>2.8</v>
      </c>
      <c r="CC123" s="268">
        <v>2.9</v>
      </c>
      <c r="CD123" s="268">
        <f>_xlfn.IFNA(VLOOKUP(C123,'INFORM Severity - hidden'!$C$5:$G$300,5,FALSE),"-")</f>
        <v>3</v>
      </c>
    </row>
    <row r="124" spans="1:82" x14ac:dyDescent="0.35">
      <c r="C124" t="s">
        <v>8270</v>
      </c>
      <c r="D124" s="268" t="str">
        <f t="shared" si="1"/>
        <v>-</v>
      </c>
      <c r="E124" s="268" t="s">
        <v>8201</v>
      </c>
      <c r="F124" s="268">
        <v>1.6</v>
      </c>
      <c r="G124" s="268">
        <v>1.6</v>
      </c>
      <c r="H124" s="268" t="s">
        <v>8201</v>
      </c>
      <c r="I124" s="268" t="s">
        <v>8201</v>
      </c>
      <c r="J124" s="268" t="s">
        <v>8201</v>
      </c>
      <c r="K124" s="268" t="s">
        <v>8201</v>
      </c>
      <c r="L124" s="268" t="s">
        <v>8201</v>
      </c>
      <c r="M124" s="268" t="s">
        <v>8201</v>
      </c>
      <c r="N124" s="268" t="s">
        <v>8201</v>
      </c>
      <c r="O124" s="268" t="s">
        <v>8201</v>
      </c>
      <c r="P124" s="268" t="s">
        <v>8201</v>
      </c>
      <c r="Q124" s="268" t="s">
        <v>8201</v>
      </c>
      <c r="R124" s="268" t="s">
        <v>8201</v>
      </c>
      <c r="S124" s="268" t="s">
        <v>8201</v>
      </c>
      <c r="T124" s="268" t="s">
        <v>8201</v>
      </c>
      <c r="U124" s="268" t="s">
        <v>8201</v>
      </c>
      <c r="V124" s="268" t="s">
        <v>8201</v>
      </c>
      <c r="W124" s="268" t="s">
        <v>8201</v>
      </c>
      <c r="X124" s="268" t="s">
        <v>8201</v>
      </c>
      <c r="Y124" s="268" t="s">
        <v>8201</v>
      </c>
      <c r="Z124" s="268" t="s">
        <v>8201</v>
      </c>
      <c r="AA124" s="268" t="s">
        <v>8201</v>
      </c>
      <c r="AB124" s="268" t="s">
        <v>8201</v>
      </c>
      <c r="AC124" s="268" t="s">
        <v>8201</v>
      </c>
      <c r="AD124" s="268" t="s">
        <v>8201</v>
      </c>
      <c r="AE124" s="268" t="s">
        <v>8201</v>
      </c>
      <c r="AF124" s="268" t="s">
        <v>8201</v>
      </c>
      <c r="AG124" s="268" t="s">
        <v>8201</v>
      </c>
      <c r="AH124" s="268" t="s">
        <v>8201</v>
      </c>
      <c r="AI124" s="268" t="s">
        <v>8201</v>
      </c>
      <c r="AJ124" s="268" t="s">
        <v>8201</v>
      </c>
      <c r="AK124" s="268" t="s">
        <v>8201</v>
      </c>
      <c r="AL124" s="268" t="s">
        <v>8201</v>
      </c>
      <c r="AM124" s="268" t="s">
        <v>8201</v>
      </c>
      <c r="AN124" s="268" t="s">
        <v>8201</v>
      </c>
      <c r="AO124" s="268" t="s">
        <v>8201</v>
      </c>
      <c r="AP124" s="268" t="s">
        <v>8201</v>
      </c>
      <c r="AQ124" s="268" t="s">
        <v>8201</v>
      </c>
      <c r="AR124" s="268" t="s">
        <v>8201</v>
      </c>
      <c r="AS124" s="268" t="s">
        <v>8201</v>
      </c>
      <c r="AT124" s="268" t="s">
        <v>8201</v>
      </c>
      <c r="AU124" s="268" t="s">
        <v>8201</v>
      </c>
      <c r="AV124" s="268" t="s">
        <v>8201</v>
      </c>
      <c r="AW124" s="268" t="s">
        <v>8201</v>
      </c>
      <c r="AX124" s="268" t="s">
        <v>8201</v>
      </c>
      <c r="AY124" s="268" t="s">
        <v>8201</v>
      </c>
      <c r="AZ124" s="268" t="s">
        <v>8201</v>
      </c>
      <c r="BA124" s="268" t="s">
        <v>8201</v>
      </c>
      <c r="BB124" s="268" t="s">
        <v>8201</v>
      </c>
      <c r="BC124" s="268" t="s">
        <v>8201</v>
      </c>
      <c r="BD124" s="268" t="s">
        <v>8201</v>
      </c>
      <c r="BE124" s="268" t="s">
        <v>8201</v>
      </c>
      <c r="BF124" s="268" t="s">
        <v>8201</v>
      </c>
      <c r="BG124" s="268" t="s">
        <v>8201</v>
      </c>
      <c r="BH124" s="268" t="s">
        <v>8201</v>
      </c>
      <c r="BI124" s="268" t="s">
        <v>8201</v>
      </c>
      <c r="BJ124" s="268" t="s">
        <v>8201</v>
      </c>
      <c r="BK124" s="268" t="s">
        <v>8201</v>
      </c>
      <c r="BL124" s="268" t="s">
        <v>8201</v>
      </c>
      <c r="BM124" s="268" t="s">
        <v>8201</v>
      </c>
      <c r="BN124" s="268" t="s">
        <v>8201</v>
      </c>
      <c r="BO124" s="268" t="s">
        <v>8201</v>
      </c>
      <c r="BP124" s="268" t="s">
        <v>8201</v>
      </c>
      <c r="BQ124" s="268" t="s">
        <v>8201</v>
      </c>
      <c r="BR124" s="268" t="s">
        <v>8201</v>
      </c>
      <c r="BS124" s="268" t="s">
        <v>8201</v>
      </c>
      <c r="BT124" s="268" t="s">
        <v>8201</v>
      </c>
      <c r="BU124" s="268" t="s">
        <v>8201</v>
      </c>
      <c r="BV124" s="268" t="s">
        <v>8201</v>
      </c>
      <c r="BW124" s="268" t="s">
        <v>8201</v>
      </c>
      <c r="BX124" s="268" t="s">
        <v>8201</v>
      </c>
      <c r="BY124" s="268" t="s">
        <v>8201</v>
      </c>
      <c r="BZ124" s="268" t="s">
        <v>8201</v>
      </c>
      <c r="CA124" s="268" t="s">
        <v>8201</v>
      </c>
      <c r="CB124" s="268" t="s">
        <v>8201</v>
      </c>
      <c r="CC124" s="268" t="s">
        <v>8201</v>
      </c>
      <c r="CD124" s="268" t="str">
        <f>_xlfn.IFNA(VLOOKUP(C124,'INFORM Severity - hidden'!$C$5:$G$300,5,FALSE),"-")</f>
        <v>-</v>
      </c>
    </row>
    <row r="125" spans="1:82" x14ac:dyDescent="0.35">
      <c r="A125" t="s">
        <v>427</v>
      </c>
      <c r="B125" t="s">
        <v>425</v>
      </c>
      <c r="C125" t="s">
        <v>426</v>
      </c>
      <c r="D125" s="268" t="str">
        <f t="shared" si="1"/>
        <v>Stable</v>
      </c>
      <c r="E125" s="268" t="s">
        <v>8201</v>
      </c>
      <c r="F125" s="268" t="s">
        <v>8201</v>
      </c>
      <c r="G125" s="268" t="s">
        <v>8201</v>
      </c>
      <c r="H125" s="268" t="s">
        <v>8201</v>
      </c>
      <c r="I125" s="268" t="s">
        <v>8201</v>
      </c>
      <c r="J125" s="268">
        <v>3.1</v>
      </c>
      <c r="K125" s="268">
        <v>3.1</v>
      </c>
      <c r="L125" s="268">
        <v>3.1</v>
      </c>
      <c r="M125" s="268">
        <v>3.4</v>
      </c>
      <c r="N125" s="268">
        <v>3.4</v>
      </c>
      <c r="O125" s="268">
        <v>3.3</v>
      </c>
      <c r="P125" s="268">
        <v>3.3</v>
      </c>
      <c r="Q125" s="268">
        <v>3.3</v>
      </c>
      <c r="R125" s="268">
        <v>3.3</v>
      </c>
      <c r="S125" s="268">
        <v>3.3</v>
      </c>
      <c r="T125" s="268">
        <v>3.3</v>
      </c>
      <c r="U125" s="268">
        <v>3.4</v>
      </c>
      <c r="V125" s="268">
        <v>3.5</v>
      </c>
      <c r="W125" s="268">
        <v>3.1</v>
      </c>
      <c r="X125" s="268">
        <v>3.1</v>
      </c>
      <c r="Y125" s="268">
        <v>3.1</v>
      </c>
      <c r="Z125" s="268">
        <v>3.1</v>
      </c>
      <c r="AA125" s="268">
        <v>3</v>
      </c>
      <c r="AB125" s="268">
        <v>3</v>
      </c>
      <c r="AC125" s="268">
        <v>3</v>
      </c>
      <c r="AD125" s="268" t="s">
        <v>8201</v>
      </c>
      <c r="AE125" s="268" t="s">
        <v>8201</v>
      </c>
      <c r="AF125" s="268" t="s">
        <v>8201</v>
      </c>
      <c r="AG125" s="268" t="s">
        <v>8201</v>
      </c>
      <c r="AH125" s="268" t="s">
        <v>8201</v>
      </c>
      <c r="AI125" s="268" t="s">
        <v>8201</v>
      </c>
      <c r="AJ125" s="268" t="s">
        <v>8201</v>
      </c>
      <c r="AK125" s="268">
        <v>3.1</v>
      </c>
      <c r="AL125" s="268">
        <v>3.1</v>
      </c>
      <c r="AM125" s="268">
        <v>3.1</v>
      </c>
      <c r="AN125" s="268">
        <v>3.2</v>
      </c>
      <c r="AO125" s="268">
        <v>3.2</v>
      </c>
      <c r="AP125" s="268">
        <v>3.2</v>
      </c>
      <c r="AQ125" s="268">
        <v>3.3</v>
      </c>
      <c r="AR125" s="268">
        <v>3.3</v>
      </c>
      <c r="AS125" s="268">
        <v>3.3</v>
      </c>
      <c r="AT125" s="268">
        <v>3.6</v>
      </c>
      <c r="AU125" s="268">
        <v>3.6</v>
      </c>
      <c r="AV125" s="268">
        <v>3.6</v>
      </c>
      <c r="AW125" s="268">
        <v>3.8</v>
      </c>
      <c r="AX125" s="268">
        <v>3.8</v>
      </c>
      <c r="AY125" s="268">
        <v>3.8</v>
      </c>
      <c r="AZ125" s="268">
        <v>3.8</v>
      </c>
      <c r="BA125" s="268">
        <v>3.8</v>
      </c>
      <c r="BB125" s="268">
        <v>3.7</v>
      </c>
      <c r="BC125" s="268">
        <v>3.7</v>
      </c>
      <c r="BD125" s="268">
        <v>3.7</v>
      </c>
      <c r="BE125" s="268">
        <v>3.6</v>
      </c>
      <c r="BF125" s="268">
        <v>3.7</v>
      </c>
      <c r="BG125" s="268">
        <v>3.7</v>
      </c>
      <c r="BH125" s="268">
        <v>3.7</v>
      </c>
      <c r="BI125" s="268">
        <v>3.6</v>
      </c>
      <c r="BJ125" s="268">
        <v>3.5</v>
      </c>
      <c r="BK125" s="268">
        <v>3.6</v>
      </c>
      <c r="BL125" s="268">
        <v>3.5</v>
      </c>
      <c r="BM125" s="268">
        <v>3.5</v>
      </c>
      <c r="BN125" s="268">
        <v>3.5</v>
      </c>
      <c r="BO125" s="268">
        <v>3.5</v>
      </c>
      <c r="BP125" s="268">
        <v>3.5</v>
      </c>
      <c r="BQ125" s="268">
        <v>3.5</v>
      </c>
      <c r="BR125" s="268">
        <v>3.5</v>
      </c>
      <c r="BS125" s="268">
        <v>3.5</v>
      </c>
      <c r="BT125" s="268">
        <v>3.5</v>
      </c>
      <c r="BU125" s="268">
        <v>3.5</v>
      </c>
      <c r="BV125" s="268">
        <v>3.6</v>
      </c>
      <c r="BW125" s="268">
        <v>3.5</v>
      </c>
      <c r="BX125" s="268">
        <v>3.5</v>
      </c>
      <c r="BY125" s="268">
        <v>3.5</v>
      </c>
      <c r="BZ125" s="268">
        <v>3.5</v>
      </c>
      <c r="CA125" s="268">
        <v>3.5</v>
      </c>
      <c r="CB125" s="268">
        <v>3.5</v>
      </c>
      <c r="CC125" s="268">
        <v>3.5</v>
      </c>
      <c r="CD125" s="268">
        <f>_xlfn.IFNA(VLOOKUP(C125,'INFORM Severity - hidden'!$C$5:$G$300,5,FALSE),"-")</f>
        <v>3.5</v>
      </c>
    </row>
    <row r="126" spans="1:82" x14ac:dyDescent="0.35">
      <c r="A126" t="s">
        <v>427</v>
      </c>
      <c r="B126" t="s">
        <v>1189</v>
      </c>
      <c r="C126" t="s">
        <v>1190</v>
      </c>
      <c r="D126" s="268" t="str">
        <f t="shared" si="1"/>
        <v>Stable</v>
      </c>
      <c r="E126" s="268" t="s">
        <v>8201</v>
      </c>
      <c r="F126" s="268">
        <v>2</v>
      </c>
      <c r="G126" s="268">
        <v>2</v>
      </c>
      <c r="H126" s="268">
        <v>2.8</v>
      </c>
      <c r="I126" s="268">
        <v>2.8</v>
      </c>
      <c r="J126" s="268">
        <v>2.8</v>
      </c>
      <c r="K126" s="268">
        <v>2.8</v>
      </c>
      <c r="L126" s="268">
        <v>2.8</v>
      </c>
      <c r="M126" s="268">
        <v>2.8</v>
      </c>
      <c r="N126" s="268">
        <v>2.8</v>
      </c>
      <c r="O126" s="268">
        <v>2.7</v>
      </c>
      <c r="P126" s="268">
        <v>2.7</v>
      </c>
      <c r="Q126" s="268">
        <v>2.7</v>
      </c>
      <c r="R126" s="268">
        <v>2.7</v>
      </c>
      <c r="S126" s="268">
        <v>2.7</v>
      </c>
      <c r="T126" s="268">
        <v>2.7</v>
      </c>
      <c r="U126" s="268">
        <v>2.8</v>
      </c>
      <c r="V126" s="268">
        <v>2.8</v>
      </c>
      <c r="W126" s="268">
        <v>2.8</v>
      </c>
      <c r="X126" s="268">
        <v>2.8</v>
      </c>
      <c r="Y126" s="268">
        <v>2.8</v>
      </c>
      <c r="Z126" s="268">
        <v>2.8</v>
      </c>
      <c r="AA126" s="268">
        <v>2.8</v>
      </c>
      <c r="AB126" s="268">
        <v>2.8</v>
      </c>
      <c r="AC126" s="268">
        <v>2.8</v>
      </c>
      <c r="AD126" s="268">
        <v>2.8</v>
      </c>
      <c r="AE126" s="268">
        <v>2.8</v>
      </c>
      <c r="AF126" s="268">
        <v>2.8</v>
      </c>
      <c r="AG126" s="268">
        <v>2.8</v>
      </c>
      <c r="AH126" s="268">
        <v>2.8</v>
      </c>
      <c r="AI126" s="268">
        <v>2.8</v>
      </c>
      <c r="AJ126" s="268">
        <v>2.8</v>
      </c>
      <c r="AK126" s="268">
        <v>2.5</v>
      </c>
      <c r="AL126" s="268">
        <v>2.6</v>
      </c>
      <c r="AM126" s="268">
        <v>2.6</v>
      </c>
      <c r="AN126" s="268">
        <v>2.6</v>
      </c>
      <c r="AO126" s="268">
        <v>2.6</v>
      </c>
      <c r="AP126" s="268">
        <v>2.6</v>
      </c>
      <c r="AQ126" s="268">
        <v>2.6</v>
      </c>
      <c r="AR126" s="268">
        <v>2.6</v>
      </c>
      <c r="AS126" s="268">
        <v>2.6</v>
      </c>
      <c r="AT126" s="268">
        <v>2.8</v>
      </c>
      <c r="AU126" s="268">
        <v>2.8</v>
      </c>
      <c r="AV126" s="268">
        <v>2.8</v>
      </c>
      <c r="AW126" s="268">
        <v>2.9</v>
      </c>
      <c r="AX126" s="268">
        <v>2.9</v>
      </c>
      <c r="AY126" s="268">
        <v>2.9</v>
      </c>
      <c r="AZ126" s="268">
        <v>2.9</v>
      </c>
      <c r="BA126" s="268">
        <v>2.9</v>
      </c>
      <c r="BB126" s="268">
        <v>3</v>
      </c>
      <c r="BC126" s="268">
        <v>3</v>
      </c>
      <c r="BD126" s="268">
        <v>3</v>
      </c>
      <c r="BE126" s="268">
        <v>3</v>
      </c>
      <c r="BF126" s="268">
        <v>3</v>
      </c>
      <c r="BG126" s="268">
        <v>3</v>
      </c>
      <c r="BH126" s="268">
        <v>3</v>
      </c>
      <c r="BI126" s="268">
        <v>3</v>
      </c>
      <c r="BJ126" s="268">
        <v>3</v>
      </c>
      <c r="BK126" s="268">
        <v>3</v>
      </c>
      <c r="BL126" s="268">
        <v>3</v>
      </c>
      <c r="BM126" s="268">
        <v>3</v>
      </c>
      <c r="BN126" s="268">
        <v>3</v>
      </c>
      <c r="BO126" s="268">
        <v>3</v>
      </c>
      <c r="BP126" s="268">
        <v>2.9</v>
      </c>
      <c r="BQ126" s="268">
        <v>2.9</v>
      </c>
      <c r="BR126" s="268">
        <v>2.9</v>
      </c>
      <c r="BS126" s="268">
        <v>2.9</v>
      </c>
      <c r="BT126" s="268">
        <v>2.9</v>
      </c>
      <c r="BU126" s="268">
        <v>2.9</v>
      </c>
      <c r="BV126" s="268">
        <v>2.9</v>
      </c>
      <c r="BW126" s="268">
        <v>2.8</v>
      </c>
      <c r="BX126" s="268">
        <v>2.8</v>
      </c>
      <c r="BY126" s="268">
        <v>2.8</v>
      </c>
      <c r="BZ126" s="268">
        <v>2.8</v>
      </c>
      <c r="CA126" s="268">
        <v>2.8</v>
      </c>
      <c r="CB126" s="268">
        <v>2.8</v>
      </c>
      <c r="CC126" s="268">
        <v>3</v>
      </c>
      <c r="CD126" s="268">
        <f>_xlfn.IFNA(VLOOKUP(C126,'INFORM Severity - hidden'!$C$5:$G$300,5,FALSE),"-")</f>
        <v>2.7</v>
      </c>
    </row>
    <row r="127" spans="1:82" x14ac:dyDescent="0.35">
      <c r="A127" t="s">
        <v>427</v>
      </c>
      <c r="B127" t="s">
        <v>1193</v>
      </c>
      <c r="C127" t="s">
        <v>1194</v>
      </c>
      <c r="D127" s="268" t="str">
        <f t="shared" si="1"/>
        <v>Decreasing</v>
      </c>
      <c r="E127" s="268" t="s">
        <v>8201</v>
      </c>
      <c r="F127" s="268" t="s">
        <v>8201</v>
      </c>
      <c r="G127" s="268" t="s">
        <v>8201</v>
      </c>
      <c r="H127" s="268" t="s">
        <v>8201</v>
      </c>
      <c r="I127" s="268" t="s">
        <v>8201</v>
      </c>
      <c r="J127" s="268">
        <v>3</v>
      </c>
      <c r="K127" s="268">
        <v>3.1</v>
      </c>
      <c r="L127" s="268">
        <v>3.1</v>
      </c>
      <c r="M127" s="268">
        <v>3.3</v>
      </c>
      <c r="N127" s="268">
        <v>3.3</v>
      </c>
      <c r="O127" s="268">
        <v>3.2</v>
      </c>
      <c r="P127" s="268">
        <v>3.2</v>
      </c>
      <c r="Q127" s="268">
        <v>3.2</v>
      </c>
      <c r="R127" s="268">
        <v>3.2</v>
      </c>
      <c r="S127" s="268">
        <v>3.2</v>
      </c>
      <c r="T127" s="268">
        <v>3.2</v>
      </c>
      <c r="U127" s="268">
        <v>3.4</v>
      </c>
      <c r="V127" s="268">
        <v>3.4</v>
      </c>
      <c r="W127" s="268">
        <v>3</v>
      </c>
      <c r="X127" s="268">
        <v>3</v>
      </c>
      <c r="Y127" s="268">
        <v>2.9</v>
      </c>
      <c r="Z127" s="268">
        <v>2.9</v>
      </c>
      <c r="AA127" s="268">
        <v>3</v>
      </c>
      <c r="AB127" s="268">
        <v>2.9</v>
      </c>
      <c r="AC127" s="268">
        <v>2.9</v>
      </c>
      <c r="AD127" s="268" t="s">
        <v>8201</v>
      </c>
      <c r="AE127" s="268" t="s">
        <v>8201</v>
      </c>
      <c r="AF127" s="268" t="s">
        <v>8201</v>
      </c>
      <c r="AG127" s="268" t="s">
        <v>8201</v>
      </c>
      <c r="AH127" s="268" t="s">
        <v>8201</v>
      </c>
      <c r="AI127" s="268" t="s">
        <v>8201</v>
      </c>
      <c r="AJ127" s="268" t="s">
        <v>8201</v>
      </c>
      <c r="AK127" s="268">
        <v>2.8</v>
      </c>
      <c r="AL127" s="268">
        <v>2.9</v>
      </c>
      <c r="AM127" s="268">
        <v>2.9</v>
      </c>
      <c r="AN127" s="268">
        <v>2.9</v>
      </c>
      <c r="AO127" s="268">
        <v>2.9</v>
      </c>
      <c r="AP127" s="268">
        <v>2.9</v>
      </c>
      <c r="AQ127" s="268">
        <v>3.2</v>
      </c>
      <c r="AR127" s="268">
        <v>3.2</v>
      </c>
      <c r="AS127" s="268">
        <v>3.2</v>
      </c>
      <c r="AT127" s="268">
        <v>3.5</v>
      </c>
      <c r="AU127" s="268">
        <v>3.5</v>
      </c>
      <c r="AV127" s="268">
        <v>3.5</v>
      </c>
      <c r="AW127" s="268">
        <v>4</v>
      </c>
      <c r="AX127" s="268">
        <v>3.9</v>
      </c>
      <c r="AY127" s="268">
        <v>3.9</v>
      </c>
      <c r="AZ127" s="268">
        <v>3.9</v>
      </c>
      <c r="BA127" s="268">
        <v>3.9</v>
      </c>
      <c r="BB127" s="268">
        <v>3.8</v>
      </c>
      <c r="BC127" s="268">
        <v>3.8</v>
      </c>
      <c r="BD127" s="268">
        <v>3.8</v>
      </c>
      <c r="BE127" s="268">
        <v>3.8</v>
      </c>
      <c r="BF127" s="268">
        <v>3.8</v>
      </c>
      <c r="BG127" s="268">
        <v>3.9</v>
      </c>
      <c r="BH127" s="268">
        <v>3.9</v>
      </c>
      <c r="BI127" s="268">
        <v>3.8</v>
      </c>
      <c r="BJ127" s="268">
        <v>3.7</v>
      </c>
      <c r="BK127" s="268">
        <v>3.4</v>
      </c>
      <c r="BL127" s="268">
        <v>3.4</v>
      </c>
      <c r="BM127" s="268">
        <v>3.4</v>
      </c>
      <c r="BN127" s="268">
        <v>3.4</v>
      </c>
      <c r="BO127" s="268">
        <v>3.4</v>
      </c>
      <c r="BP127" s="268">
        <v>3.1</v>
      </c>
      <c r="BQ127" s="268">
        <v>3.2</v>
      </c>
      <c r="BR127" s="268">
        <v>3.2</v>
      </c>
      <c r="BS127" s="268">
        <v>3.2</v>
      </c>
      <c r="BT127" s="268">
        <v>3.1</v>
      </c>
      <c r="BU127" s="268">
        <v>3.1</v>
      </c>
      <c r="BV127" s="268">
        <v>3.4</v>
      </c>
      <c r="BW127" s="268">
        <v>3.4</v>
      </c>
      <c r="BX127" s="268">
        <v>3.4</v>
      </c>
      <c r="BY127" s="268">
        <v>3.4</v>
      </c>
      <c r="BZ127" s="268">
        <v>3.4</v>
      </c>
      <c r="CA127" s="268">
        <v>3.3</v>
      </c>
      <c r="CB127" s="268">
        <v>3.3</v>
      </c>
      <c r="CC127" s="268">
        <v>3.3</v>
      </c>
      <c r="CD127" s="268">
        <f>_xlfn.IFNA(VLOOKUP(C127,'INFORM Severity - hidden'!$C$5:$G$300,5,FALSE),"-")</f>
        <v>3.4</v>
      </c>
    </row>
    <row r="128" spans="1:82" x14ac:dyDescent="0.35">
      <c r="C128" t="s">
        <v>8271</v>
      </c>
      <c r="D128" s="268" t="str">
        <f t="shared" si="1"/>
        <v>-</v>
      </c>
      <c r="E128" s="268" t="s">
        <v>8201</v>
      </c>
      <c r="F128" s="268" t="s">
        <v>8201</v>
      </c>
      <c r="G128" s="268" t="s">
        <v>8201</v>
      </c>
      <c r="H128" s="268" t="s">
        <v>8201</v>
      </c>
      <c r="I128" s="268" t="s">
        <v>8201</v>
      </c>
      <c r="J128" s="268" t="s">
        <v>8201</v>
      </c>
      <c r="K128" s="268" t="s">
        <v>8201</v>
      </c>
      <c r="L128" s="268" t="s">
        <v>8201</v>
      </c>
      <c r="M128" s="268" t="s">
        <v>8201</v>
      </c>
      <c r="N128" s="268" t="s">
        <v>8201</v>
      </c>
      <c r="O128" s="268" t="s">
        <v>8201</v>
      </c>
      <c r="P128" s="268" t="s">
        <v>8201</v>
      </c>
      <c r="Q128" s="268" t="s">
        <v>8201</v>
      </c>
      <c r="R128" s="268" t="s">
        <v>8201</v>
      </c>
      <c r="S128" s="268" t="s">
        <v>8201</v>
      </c>
      <c r="T128" s="268" t="s">
        <v>8201</v>
      </c>
      <c r="U128" s="268" t="s">
        <v>8201</v>
      </c>
      <c r="V128" s="268" t="s">
        <v>8201</v>
      </c>
      <c r="W128" s="268" t="s">
        <v>8201</v>
      </c>
      <c r="X128" s="268" t="s">
        <v>8201</v>
      </c>
      <c r="Y128" s="268" t="s">
        <v>8201</v>
      </c>
      <c r="Z128" s="268" t="s">
        <v>8201</v>
      </c>
      <c r="AA128" s="268" t="s">
        <v>8201</v>
      </c>
      <c r="AB128" s="268" t="s">
        <v>8201</v>
      </c>
      <c r="AC128" s="268" t="s">
        <v>8201</v>
      </c>
      <c r="AD128" s="268" t="s">
        <v>8201</v>
      </c>
      <c r="AE128" s="268" t="s">
        <v>8201</v>
      </c>
      <c r="AF128" s="268" t="s">
        <v>8201</v>
      </c>
      <c r="AG128" s="268" t="s">
        <v>8201</v>
      </c>
      <c r="AH128" s="268" t="s">
        <v>8201</v>
      </c>
      <c r="AI128" s="268" t="s">
        <v>8201</v>
      </c>
      <c r="AJ128" s="268" t="s">
        <v>8201</v>
      </c>
      <c r="AK128" s="268" t="s">
        <v>8201</v>
      </c>
      <c r="AL128" s="268" t="s">
        <v>8201</v>
      </c>
      <c r="AM128" s="268" t="s">
        <v>8201</v>
      </c>
      <c r="AN128" s="268" t="s">
        <v>8201</v>
      </c>
      <c r="AO128" s="268" t="s">
        <v>8201</v>
      </c>
      <c r="AP128" s="268" t="s">
        <v>8201</v>
      </c>
      <c r="AQ128" s="268" t="s">
        <v>8201</v>
      </c>
      <c r="AR128" s="268" t="s">
        <v>8201</v>
      </c>
      <c r="AS128" s="268" t="s">
        <v>8201</v>
      </c>
      <c r="AT128" s="268" t="s">
        <v>8201</v>
      </c>
      <c r="AU128" s="268" t="s">
        <v>8201</v>
      </c>
      <c r="AV128" s="268" t="s">
        <v>8201</v>
      </c>
      <c r="AW128" s="268" t="s">
        <v>8201</v>
      </c>
      <c r="AX128" s="268" t="s">
        <v>8201</v>
      </c>
      <c r="AY128" s="268" t="s">
        <v>8201</v>
      </c>
      <c r="AZ128" s="268" t="s">
        <v>8201</v>
      </c>
      <c r="BA128" s="268" t="s">
        <v>8201</v>
      </c>
      <c r="BB128" s="268" t="s">
        <v>8201</v>
      </c>
      <c r="BC128" s="268" t="s">
        <v>8201</v>
      </c>
      <c r="BD128" s="268" t="s">
        <v>8201</v>
      </c>
      <c r="BE128" s="268" t="s">
        <v>8201</v>
      </c>
      <c r="BF128" s="268" t="s">
        <v>8201</v>
      </c>
      <c r="BG128" s="268" t="s">
        <v>8201</v>
      </c>
      <c r="BH128" s="268" t="s">
        <v>8201</v>
      </c>
      <c r="BI128" s="268" t="s">
        <v>8201</v>
      </c>
      <c r="BJ128" s="268" t="s">
        <v>8201</v>
      </c>
      <c r="BK128" s="268" t="s">
        <v>8201</v>
      </c>
      <c r="BL128" s="268" t="s">
        <v>8201</v>
      </c>
      <c r="BM128" s="268" t="s">
        <v>8201</v>
      </c>
      <c r="BN128" s="268" t="s">
        <v>8201</v>
      </c>
      <c r="BO128" s="268" t="s">
        <v>8201</v>
      </c>
      <c r="BP128" s="268" t="s">
        <v>8201</v>
      </c>
      <c r="BQ128" s="268" t="s">
        <v>8201</v>
      </c>
      <c r="BR128" s="268" t="s">
        <v>8201</v>
      </c>
      <c r="BS128" s="268" t="s">
        <v>8201</v>
      </c>
      <c r="BT128" s="268" t="s">
        <v>8201</v>
      </c>
      <c r="BU128" s="268" t="s">
        <v>8201</v>
      </c>
      <c r="BV128" s="268" t="s">
        <v>8201</v>
      </c>
      <c r="BW128" s="268" t="s">
        <v>8201</v>
      </c>
      <c r="BX128" s="268" t="s">
        <v>8201</v>
      </c>
      <c r="BY128" s="268" t="s">
        <v>8201</v>
      </c>
      <c r="BZ128" s="268" t="s">
        <v>8201</v>
      </c>
      <c r="CA128" s="268" t="s">
        <v>8201</v>
      </c>
      <c r="CB128" s="268" t="s">
        <v>8201</v>
      </c>
      <c r="CC128" s="268" t="s">
        <v>8201</v>
      </c>
      <c r="CD128" s="268" t="str">
        <f>_xlfn.IFNA(VLOOKUP(C128,'INFORM Severity - hidden'!$C$5:$G$300,5,FALSE),"-")</f>
        <v>-</v>
      </c>
    </row>
    <row r="129" spans="1:82" x14ac:dyDescent="0.35">
      <c r="C129" t="s">
        <v>8272</v>
      </c>
      <c r="D129" s="268" t="str">
        <f t="shared" si="1"/>
        <v>-</v>
      </c>
      <c r="E129" s="268" t="s">
        <v>8201</v>
      </c>
      <c r="F129" s="268" t="s">
        <v>8201</v>
      </c>
      <c r="G129" s="268" t="s">
        <v>8201</v>
      </c>
      <c r="H129" s="268" t="s">
        <v>8201</v>
      </c>
      <c r="I129" s="268" t="s">
        <v>8201</v>
      </c>
      <c r="J129" s="268" t="s">
        <v>8201</v>
      </c>
      <c r="K129" s="268" t="s">
        <v>8201</v>
      </c>
      <c r="L129" s="268" t="s">
        <v>8201</v>
      </c>
      <c r="M129" s="268" t="s">
        <v>8201</v>
      </c>
      <c r="N129" s="268" t="s">
        <v>8201</v>
      </c>
      <c r="O129" s="268" t="s">
        <v>8201</v>
      </c>
      <c r="P129" s="268" t="s">
        <v>8201</v>
      </c>
      <c r="Q129" s="268" t="s">
        <v>8201</v>
      </c>
      <c r="R129" s="268" t="s">
        <v>8201</v>
      </c>
      <c r="S129" s="268" t="s">
        <v>8201</v>
      </c>
      <c r="T129" s="268">
        <v>1.7</v>
      </c>
      <c r="U129" s="268">
        <v>1.7</v>
      </c>
      <c r="V129" s="268">
        <v>2.2000000000000002</v>
      </c>
      <c r="W129" s="268">
        <v>2.2000000000000002</v>
      </c>
      <c r="X129" s="268">
        <v>2.2000000000000002</v>
      </c>
      <c r="Y129" s="268">
        <v>2.2000000000000002</v>
      </c>
      <c r="Z129" s="268">
        <v>2.2000000000000002</v>
      </c>
      <c r="AA129" s="268">
        <v>2.2000000000000002</v>
      </c>
      <c r="AB129" s="268">
        <v>2.2000000000000002</v>
      </c>
      <c r="AC129" s="268">
        <v>2.2000000000000002</v>
      </c>
      <c r="AD129" s="268" t="s">
        <v>8201</v>
      </c>
      <c r="AE129" s="268" t="s">
        <v>8201</v>
      </c>
      <c r="AF129" s="268" t="s">
        <v>8201</v>
      </c>
      <c r="AG129" s="268" t="s">
        <v>8201</v>
      </c>
      <c r="AH129" s="268" t="s">
        <v>8201</v>
      </c>
      <c r="AI129" s="268" t="s">
        <v>8201</v>
      </c>
      <c r="AJ129" s="268" t="s">
        <v>8201</v>
      </c>
      <c r="AK129" s="268" t="s">
        <v>8201</v>
      </c>
      <c r="AL129" s="268" t="s">
        <v>8201</v>
      </c>
      <c r="AM129" s="268" t="s">
        <v>8201</v>
      </c>
      <c r="AN129" s="268" t="s">
        <v>8201</v>
      </c>
      <c r="AO129" s="268" t="s">
        <v>8201</v>
      </c>
      <c r="AP129" s="268" t="s">
        <v>8201</v>
      </c>
      <c r="AQ129" s="268" t="s">
        <v>8201</v>
      </c>
      <c r="AR129" s="268" t="s">
        <v>8201</v>
      </c>
      <c r="AS129" s="268" t="s">
        <v>8201</v>
      </c>
      <c r="AT129" s="268" t="s">
        <v>8201</v>
      </c>
      <c r="AU129" s="268" t="s">
        <v>8201</v>
      </c>
      <c r="AV129" s="268" t="s">
        <v>8201</v>
      </c>
      <c r="AW129" s="268" t="s">
        <v>8201</v>
      </c>
      <c r="AX129" s="268" t="s">
        <v>8201</v>
      </c>
      <c r="AY129" s="268" t="s">
        <v>8201</v>
      </c>
      <c r="AZ129" s="268" t="s">
        <v>8201</v>
      </c>
      <c r="BA129" s="268" t="s">
        <v>8201</v>
      </c>
      <c r="BB129" s="268" t="s">
        <v>8201</v>
      </c>
      <c r="BC129" s="268" t="s">
        <v>8201</v>
      </c>
      <c r="BD129" s="268" t="s">
        <v>8201</v>
      </c>
      <c r="BE129" s="268" t="s">
        <v>8201</v>
      </c>
      <c r="BF129" s="268" t="s">
        <v>8201</v>
      </c>
      <c r="BG129" s="268" t="s">
        <v>8201</v>
      </c>
      <c r="BH129" s="268" t="s">
        <v>8201</v>
      </c>
      <c r="BI129" s="268" t="s">
        <v>8201</v>
      </c>
      <c r="BJ129" s="268" t="s">
        <v>8201</v>
      </c>
      <c r="BK129" s="268" t="s">
        <v>8201</v>
      </c>
      <c r="BL129" s="268" t="s">
        <v>8201</v>
      </c>
      <c r="BM129" s="268" t="s">
        <v>8201</v>
      </c>
      <c r="BN129" s="268" t="s">
        <v>8201</v>
      </c>
      <c r="BO129" s="268" t="s">
        <v>8201</v>
      </c>
      <c r="BP129" s="268" t="s">
        <v>8201</v>
      </c>
      <c r="BQ129" s="268" t="s">
        <v>8201</v>
      </c>
      <c r="BR129" s="268" t="s">
        <v>8201</v>
      </c>
      <c r="BS129" s="268" t="s">
        <v>8201</v>
      </c>
      <c r="BT129" s="268" t="s">
        <v>8201</v>
      </c>
      <c r="BU129" s="268" t="s">
        <v>8201</v>
      </c>
      <c r="BV129" s="268" t="s">
        <v>8201</v>
      </c>
      <c r="BW129" s="268" t="s">
        <v>8201</v>
      </c>
      <c r="BX129" s="268" t="s">
        <v>8201</v>
      </c>
      <c r="BY129" s="268" t="s">
        <v>8201</v>
      </c>
      <c r="BZ129" s="268" t="s">
        <v>8201</v>
      </c>
      <c r="CA129" s="268" t="s">
        <v>8201</v>
      </c>
      <c r="CB129" s="268" t="s">
        <v>8201</v>
      </c>
      <c r="CC129" s="268" t="s">
        <v>8201</v>
      </c>
      <c r="CD129" s="268" t="str">
        <f>_xlfn.IFNA(VLOOKUP(C129,'INFORM Severity - hidden'!$C$5:$G$300,5,FALSE),"-")</f>
        <v>-</v>
      </c>
    </row>
    <row r="130" spans="1:82" x14ac:dyDescent="0.35">
      <c r="C130" t="s">
        <v>8273</v>
      </c>
      <c r="D130" s="268" t="str">
        <f t="shared" si="1"/>
        <v>-</v>
      </c>
      <c r="E130" s="268" t="s">
        <v>8201</v>
      </c>
      <c r="F130" s="268" t="s">
        <v>8201</v>
      </c>
      <c r="G130" s="268" t="s">
        <v>8201</v>
      </c>
      <c r="H130" s="268" t="s">
        <v>8201</v>
      </c>
      <c r="I130" s="268" t="s">
        <v>8201</v>
      </c>
      <c r="J130" s="268" t="s">
        <v>8201</v>
      </c>
      <c r="K130" s="268" t="s">
        <v>8201</v>
      </c>
      <c r="L130" s="268" t="s">
        <v>8201</v>
      </c>
      <c r="M130" s="268" t="s">
        <v>8201</v>
      </c>
      <c r="N130" s="268">
        <v>1.9</v>
      </c>
      <c r="O130" s="268" t="s">
        <v>8201</v>
      </c>
      <c r="P130" s="268" t="s">
        <v>8201</v>
      </c>
      <c r="Q130" s="268" t="s">
        <v>8201</v>
      </c>
      <c r="R130" s="268" t="s">
        <v>8201</v>
      </c>
      <c r="S130" s="268" t="s">
        <v>8201</v>
      </c>
      <c r="T130" s="268" t="s">
        <v>8201</v>
      </c>
      <c r="U130" s="268" t="s">
        <v>8201</v>
      </c>
      <c r="V130" s="268" t="s">
        <v>8201</v>
      </c>
      <c r="W130" s="268" t="s">
        <v>8201</v>
      </c>
      <c r="X130" s="268" t="s">
        <v>8201</v>
      </c>
      <c r="Y130" s="268" t="s">
        <v>8201</v>
      </c>
      <c r="Z130" s="268" t="s">
        <v>8201</v>
      </c>
      <c r="AA130" s="268" t="s">
        <v>8201</v>
      </c>
      <c r="AB130" s="268" t="s">
        <v>8201</v>
      </c>
      <c r="AC130" s="268" t="s">
        <v>8201</v>
      </c>
      <c r="AD130" s="268" t="s">
        <v>8201</v>
      </c>
      <c r="AE130" s="268" t="s">
        <v>8201</v>
      </c>
      <c r="AF130" s="268" t="s">
        <v>8201</v>
      </c>
      <c r="AG130" s="268" t="s">
        <v>8201</v>
      </c>
      <c r="AH130" s="268" t="s">
        <v>8201</v>
      </c>
      <c r="AI130" s="268" t="s">
        <v>8201</v>
      </c>
      <c r="AJ130" s="268" t="s">
        <v>8201</v>
      </c>
      <c r="AK130" s="268" t="s">
        <v>8201</v>
      </c>
      <c r="AL130" s="268" t="s">
        <v>8201</v>
      </c>
      <c r="AM130" s="268" t="s">
        <v>8201</v>
      </c>
      <c r="AN130" s="268" t="s">
        <v>8201</v>
      </c>
      <c r="AO130" s="268" t="s">
        <v>8201</v>
      </c>
      <c r="AP130" s="268" t="s">
        <v>8201</v>
      </c>
      <c r="AQ130" s="268" t="s">
        <v>8201</v>
      </c>
      <c r="AR130" s="268" t="s">
        <v>8201</v>
      </c>
      <c r="AS130" s="268" t="s">
        <v>8201</v>
      </c>
      <c r="AT130" s="268" t="s">
        <v>8201</v>
      </c>
      <c r="AU130" s="268" t="s">
        <v>8201</v>
      </c>
      <c r="AV130" s="268" t="s">
        <v>8201</v>
      </c>
      <c r="AW130" s="268" t="s">
        <v>8201</v>
      </c>
      <c r="AX130" s="268" t="s">
        <v>8201</v>
      </c>
      <c r="AY130" s="268" t="s">
        <v>8201</v>
      </c>
      <c r="AZ130" s="268" t="s">
        <v>8201</v>
      </c>
      <c r="BA130" s="268" t="s">
        <v>8201</v>
      </c>
      <c r="BB130" s="268" t="s">
        <v>8201</v>
      </c>
      <c r="BC130" s="268" t="s">
        <v>8201</v>
      </c>
      <c r="BD130" s="268" t="s">
        <v>8201</v>
      </c>
      <c r="BE130" s="268" t="s">
        <v>8201</v>
      </c>
      <c r="BF130" s="268" t="s">
        <v>8201</v>
      </c>
      <c r="BG130" s="268" t="s">
        <v>8201</v>
      </c>
      <c r="BH130" s="268" t="s">
        <v>8201</v>
      </c>
      <c r="BI130" s="268" t="s">
        <v>8201</v>
      </c>
      <c r="BJ130" s="268" t="s">
        <v>8201</v>
      </c>
      <c r="BK130" s="268" t="s">
        <v>8201</v>
      </c>
      <c r="BL130" s="268" t="s">
        <v>8201</v>
      </c>
      <c r="BM130" s="268" t="s">
        <v>8201</v>
      </c>
      <c r="BN130" s="268" t="s">
        <v>8201</v>
      </c>
      <c r="BO130" s="268" t="s">
        <v>8201</v>
      </c>
      <c r="BP130" s="268" t="s">
        <v>8201</v>
      </c>
      <c r="BQ130" s="268" t="s">
        <v>8201</v>
      </c>
      <c r="BR130" s="268" t="s">
        <v>8201</v>
      </c>
      <c r="BS130" s="268" t="s">
        <v>8201</v>
      </c>
      <c r="BT130" s="268" t="s">
        <v>8201</v>
      </c>
      <c r="BU130" s="268" t="s">
        <v>8201</v>
      </c>
      <c r="BV130" s="268" t="s">
        <v>8201</v>
      </c>
      <c r="BW130" s="268" t="s">
        <v>8201</v>
      </c>
      <c r="BX130" s="268" t="s">
        <v>8201</v>
      </c>
      <c r="BY130" s="268" t="s">
        <v>8201</v>
      </c>
      <c r="BZ130" s="268" t="s">
        <v>8201</v>
      </c>
      <c r="CA130" s="268" t="s">
        <v>8201</v>
      </c>
      <c r="CB130" s="268" t="s">
        <v>8201</v>
      </c>
      <c r="CC130" s="268" t="s">
        <v>8201</v>
      </c>
      <c r="CD130" s="268" t="str">
        <f>_xlfn.IFNA(VLOOKUP(C130,'INFORM Severity - hidden'!$C$5:$G$300,5,FALSE),"-")</f>
        <v>-</v>
      </c>
    </row>
    <row r="131" spans="1:82" x14ac:dyDescent="0.35">
      <c r="C131" t="s">
        <v>8274</v>
      </c>
      <c r="D131" s="268" t="str">
        <f t="shared" ref="D131:D194" si="2">IF(CD131="-","-",IFERROR(IF(ROUND(AVERAGE(CB131:CD131),1)=ROUND(AVERAGE(BY131:CA131),1),"Stable",IF(ROUND(AVERAGE(CB131:CD131),1)&lt;ROUND(AVERAGE(BY131:CA131),1),"Decreasing",IF(ROUND(AVERAGE(CB131:CD131),1)&gt;ROUND(AVERAGE(BY131:CA131),1),"Increasing"))),"-"))</f>
        <v>-</v>
      </c>
      <c r="E131" s="268" t="s">
        <v>8201</v>
      </c>
      <c r="F131" s="268" t="s">
        <v>8201</v>
      </c>
      <c r="G131" s="268" t="s">
        <v>8201</v>
      </c>
      <c r="H131" s="268" t="s">
        <v>8201</v>
      </c>
      <c r="I131" s="268" t="s">
        <v>8201</v>
      </c>
      <c r="J131" s="268" t="s">
        <v>8201</v>
      </c>
      <c r="K131" s="268" t="s">
        <v>8201</v>
      </c>
      <c r="L131" s="268" t="s">
        <v>8201</v>
      </c>
      <c r="M131" s="268" t="s">
        <v>8201</v>
      </c>
      <c r="N131" s="268" t="s">
        <v>8201</v>
      </c>
      <c r="O131" s="268" t="s">
        <v>8201</v>
      </c>
      <c r="P131" s="268" t="s">
        <v>8201</v>
      </c>
      <c r="Q131" s="268" t="s">
        <v>8201</v>
      </c>
      <c r="R131" s="268" t="s">
        <v>8201</v>
      </c>
      <c r="S131" s="268" t="s">
        <v>8201</v>
      </c>
      <c r="T131" s="268" t="s">
        <v>8201</v>
      </c>
      <c r="U131" s="268" t="s">
        <v>8201</v>
      </c>
      <c r="V131" s="268" t="s">
        <v>8201</v>
      </c>
      <c r="W131" s="268" t="s">
        <v>8201</v>
      </c>
      <c r="X131" s="268" t="s">
        <v>8201</v>
      </c>
      <c r="Y131" s="268" t="s">
        <v>8201</v>
      </c>
      <c r="Z131" s="268" t="s">
        <v>8201</v>
      </c>
      <c r="AA131" s="268" t="s">
        <v>8201</v>
      </c>
      <c r="AB131" s="268" t="s">
        <v>8201</v>
      </c>
      <c r="AC131" s="268" t="s">
        <v>8201</v>
      </c>
      <c r="AD131" s="268" t="s">
        <v>8201</v>
      </c>
      <c r="AE131" s="268" t="s">
        <v>8201</v>
      </c>
      <c r="AF131" s="268" t="s">
        <v>8201</v>
      </c>
      <c r="AG131" s="268" t="s">
        <v>8201</v>
      </c>
      <c r="AH131" s="268" t="s">
        <v>8201</v>
      </c>
      <c r="AI131" s="268" t="s">
        <v>8201</v>
      </c>
      <c r="AJ131" s="268" t="s">
        <v>8201</v>
      </c>
      <c r="AK131" s="268" t="s">
        <v>8201</v>
      </c>
      <c r="AL131" s="268" t="s">
        <v>8201</v>
      </c>
      <c r="AM131" s="268" t="s">
        <v>8201</v>
      </c>
      <c r="AN131" s="268" t="s">
        <v>8201</v>
      </c>
      <c r="AO131" s="268" t="s">
        <v>8201</v>
      </c>
      <c r="AP131" s="268" t="s">
        <v>8201</v>
      </c>
      <c r="AQ131" s="268" t="s">
        <v>8201</v>
      </c>
      <c r="AR131" s="268" t="s">
        <v>8201</v>
      </c>
      <c r="AS131" s="268" t="s">
        <v>8201</v>
      </c>
      <c r="AT131" s="268" t="s">
        <v>8201</v>
      </c>
      <c r="AU131" s="268" t="s">
        <v>8201</v>
      </c>
      <c r="AV131" s="268" t="s">
        <v>8201</v>
      </c>
      <c r="AW131" s="268" t="s">
        <v>8201</v>
      </c>
      <c r="AX131" s="268" t="s">
        <v>8201</v>
      </c>
      <c r="AY131" s="268" t="s">
        <v>8201</v>
      </c>
      <c r="AZ131" s="268" t="s">
        <v>8201</v>
      </c>
      <c r="BA131" s="268" t="s">
        <v>8201</v>
      </c>
      <c r="BB131" s="268" t="s">
        <v>8201</v>
      </c>
      <c r="BC131" s="268" t="s">
        <v>8201</v>
      </c>
      <c r="BD131" s="268" t="s">
        <v>8201</v>
      </c>
      <c r="BE131" s="268" t="s">
        <v>8201</v>
      </c>
      <c r="BF131" s="268" t="s">
        <v>8201</v>
      </c>
      <c r="BG131" s="268" t="s">
        <v>8201</v>
      </c>
      <c r="BH131" s="268" t="s">
        <v>8201</v>
      </c>
      <c r="BI131" s="268" t="s">
        <v>8201</v>
      </c>
      <c r="BJ131" s="268">
        <v>1.5</v>
      </c>
      <c r="BK131" s="268">
        <v>1.5</v>
      </c>
      <c r="BL131" s="268">
        <v>1.5</v>
      </c>
      <c r="BM131" s="268">
        <v>1.5</v>
      </c>
      <c r="BN131" s="268" t="s">
        <v>8201</v>
      </c>
      <c r="BO131" s="268" t="s">
        <v>8201</v>
      </c>
      <c r="BP131" s="268" t="s">
        <v>8201</v>
      </c>
      <c r="BQ131" s="268" t="s">
        <v>8201</v>
      </c>
      <c r="BR131" s="268" t="s">
        <v>8201</v>
      </c>
      <c r="BS131" s="268" t="s">
        <v>8201</v>
      </c>
      <c r="BT131" s="268" t="s">
        <v>8201</v>
      </c>
      <c r="BU131" s="268" t="s">
        <v>8201</v>
      </c>
      <c r="BV131" s="268" t="s">
        <v>8201</v>
      </c>
      <c r="BW131" s="268" t="s">
        <v>8201</v>
      </c>
      <c r="BX131" s="268" t="s">
        <v>8201</v>
      </c>
      <c r="BY131" s="268" t="s">
        <v>8201</v>
      </c>
      <c r="BZ131" s="268" t="s">
        <v>8201</v>
      </c>
      <c r="CA131" s="268" t="s">
        <v>8201</v>
      </c>
      <c r="CB131" s="268" t="s">
        <v>8201</v>
      </c>
      <c r="CC131" s="268" t="s">
        <v>8201</v>
      </c>
      <c r="CD131" s="268" t="str">
        <f>_xlfn.IFNA(VLOOKUP(C131,'INFORM Severity - hidden'!$C$5:$G$300,5,FALSE),"-")</f>
        <v>-</v>
      </c>
    </row>
    <row r="132" spans="1:82" x14ac:dyDescent="0.35">
      <c r="C132" t="s">
        <v>8275</v>
      </c>
      <c r="D132" s="268" t="str">
        <f t="shared" si="2"/>
        <v>-</v>
      </c>
      <c r="E132" s="268" t="s">
        <v>8201</v>
      </c>
      <c r="F132" s="268" t="s">
        <v>8201</v>
      </c>
      <c r="G132" s="268" t="s">
        <v>8201</v>
      </c>
      <c r="H132" s="268" t="s">
        <v>8201</v>
      </c>
      <c r="I132" s="268" t="s">
        <v>8201</v>
      </c>
      <c r="J132" s="268" t="s">
        <v>8201</v>
      </c>
      <c r="K132" s="268" t="s">
        <v>8201</v>
      </c>
      <c r="L132" s="268" t="s">
        <v>8201</v>
      </c>
      <c r="M132" s="268" t="s">
        <v>8201</v>
      </c>
      <c r="N132" s="268" t="s">
        <v>8201</v>
      </c>
      <c r="O132" s="268" t="s">
        <v>8201</v>
      </c>
      <c r="P132" s="268" t="s">
        <v>8201</v>
      </c>
      <c r="Q132" s="268" t="s">
        <v>8201</v>
      </c>
      <c r="R132" s="268" t="s">
        <v>8201</v>
      </c>
      <c r="S132" s="268" t="s">
        <v>8201</v>
      </c>
      <c r="T132" s="268" t="s">
        <v>8201</v>
      </c>
      <c r="U132" s="268" t="s">
        <v>8201</v>
      </c>
      <c r="V132" s="268" t="s">
        <v>8201</v>
      </c>
      <c r="W132" s="268" t="s">
        <v>8201</v>
      </c>
      <c r="X132" s="268" t="s">
        <v>8201</v>
      </c>
      <c r="Y132" s="268" t="s">
        <v>8201</v>
      </c>
      <c r="Z132" s="268" t="s">
        <v>8201</v>
      </c>
      <c r="AA132" s="268" t="s">
        <v>8201</v>
      </c>
      <c r="AB132" s="268" t="s">
        <v>8201</v>
      </c>
      <c r="AC132" s="268" t="s">
        <v>8201</v>
      </c>
      <c r="AD132" s="268" t="s">
        <v>8201</v>
      </c>
      <c r="AE132" s="268" t="s">
        <v>8201</v>
      </c>
      <c r="AF132" s="268" t="s">
        <v>8201</v>
      </c>
      <c r="AG132" s="268" t="s">
        <v>8201</v>
      </c>
      <c r="AH132" s="268" t="s">
        <v>8201</v>
      </c>
      <c r="AI132" s="268" t="s">
        <v>8201</v>
      </c>
      <c r="AJ132" s="268" t="s">
        <v>8201</v>
      </c>
      <c r="AK132" s="268" t="s">
        <v>8201</v>
      </c>
      <c r="AL132" s="268" t="s">
        <v>8201</v>
      </c>
      <c r="AM132" s="268" t="s">
        <v>8201</v>
      </c>
      <c r="AN132" s="268" t="s">
        <v>8201</v>
      </c>
      <c r="AO132" s="268" t="s">
        <v>8201</v>
      </c>
      <c r="AP132" s="268" t="s">
        <v>8201</v>
      </c>
      <c r="AQ132" s="268" t="s">
        <v>8201</v>
      </c>
      <c r="AR132" s="268" t="s">
        <v>8201</v>
      </c>
      <c r="AS132" s="268" t="s">
        <v>8201</v>
      </c>
      <c r="AT132" s="268" t="s">
        <v>8201</v>
      </c>
      <c r="AU132" s="268" t="s">
        <v>8201</v>
      </c>
      <c r="AV132" s="268" t="s">
        <v>8201</v>
      </c>
      <c r="AW132" s="268" t="s">
        <v>8201</v>
      </c>
      <c r="AX132" s="268" t="s">
        <v>8201</v>
      </c>
      <c r="AY132" s="268" t="s">
        <v>8201</v>
      </c>
      <c r="AZ132" s="268" t="s">
        <v>8201</v>
      </c>
      <c r="BA132" s="268" t="s">
        <v>8201</v>
      </c>
      <c r="BB132" s="268" t="s">
        <v>8201</v>
      </c>
      <c r="BC132" s="268" t="s">
        <v>8201</v>
      </c>
      <c r="BD132" s="268" t="s">
        <v>8201</v>
      </c>
      <c r="BE132" s="268" t="s">
        <v>8201</v>
      </c>
      <c r="BF132" s="268" t="s">
        <v>8201</v>
      </c>
      <c r="BG132" s="268" t="s">
        <v>8201</v>
      </c>
      <c r="BH132" s="268" t="s">
        <v>8201</v>
      </c>
      <c r="BI132" s="268" t="s">
        <v>8201</v>
      </c>
      <c r="BJ132" s="268" t="s">
        <v>8201</v>
      </c>
      <c r="BK132" s="268" t="s">
        <v>8201</v>
      </c>
      <c r="BL132" s="268" t="s">
        <v>8201</v>
      </c>
      <c r="BM132" s="268" t="s">
        <v>8201</v>
      </c>
      <c r="BN132" s="268" t="s">
        <v>8201</v>
      </c>
      <c r="BO132" s="268" t="s">
        <v>8201</v>
      </c>
      <c r="BP132" s="268" t="s">
        <v>8201</v>
      </c>
      <c r="BQ132" s="268" t="s">
        <v>8201</v>
      </c>
      <c r="BR132" s="268" t="s">
        <v>8201</v>
      </c>
      <c r="BS132" s="268" t="s">
        <v>8201</v>
      </c>
      <c r="BT132" s="268" t="s">
        <v>8201</v>
      </c>
      <c r="BU132" s="268">
        <v>2</v>
      </c>
      <c r="BV132" s="268">
        <v>2</v>
      </c>
      <c r="BW132" s="268">
        <v>2.1</v>
      </c>
      <c r="BX132" s="268">
        <v>2.1</v>
      </c>
      <c r="BY132" s="268">
        <v>2.1</v>
      </c>
      <c r="BZ132" s="268" t="s">
        <v>8201</v>
      </c>
      <c r="CA132" s="268" t="s">
        <v>8201</v>
      </c>
      <c r="CB132" s="268" t="s">
        <v>8201</v>
      </c>
      <c r="CC132" s="268" t="s">
        <v>8201</v>
      </c>
      <c r="CD132" s="268" t="str">
        <f>_xlfn.IFNA(VLOOKUP(C132,'INFORM Severity - hidden'!$C$5:$G$300,5,FALSE),"-")</f>
        <v>-</v>
      </c>
    </row>
    <row r="133" spans="1:82" x14ac:dyDescent="0.35">
      <c r="C133" t="s">
        <v>8276</v>
      </c>
      <c r="D133" s="268" t="str">
        <f t="shared" si="2"/>
        <v>-</v>
      </c>
      <c r="E133" s="268" t="s">
        <v>8201</v>
      </c>
      <c r="F133" s="268">
        <v>2.4</v>
      </c>
      <c r="G133" s="268">
        <v>2.4</v>
      </c>
      <c r="H133" s="268" t="s">
        <v>8201</v>
      </c>
      <c r="I133" s="268" t="s">
        <v>8201</v>
      </c>
      <c r="J133" s="268" t="s">
        <v>8201</v>
      </c>
      <c r="K133" s="268" t="s">
        <v>8201</v>
      </c>
      <c r="L133" s="268" t="s">
        <v>8201</v>
      </c>
      <c r="M133" s="268" t="s">
        <v>8201</v>
      </c>
      <c r="N133" s="268" t="s">
        <v>8201</v>
      </c>
      <c r="O133" s="268" t="s">
        <v>8201</v>
      </c>
      <c r="P133" s="268" t="s">
        <v>8201</v>
      </c>
      <c r="Q133" s="268" t="s">
        <v>8201</v>
      </c>
      <c r="R133" s="268" t="s">
        <v>8201</v>
      </c>
      <c r="S133" s="268" t="s">
        <v>8201</v>
      </c>
      <c r="T133" s="268" t="s">
        <v>8201</v>
      </c>
      <c r="U133" s="268" t="s">
        <v>8201</v>
      </c>
      <c r="V133" s="268" t="s">
        <v>8201</v>
      </c>
      <c r="W133" s="268" t="s">
        <v>8201</v>
      </c>
      <c r="X133" s="268" t="s">
        <v>8201</v>
      </c>
      <c r="Y133" s="268" t="s">
        <v>8201</v>
      </c>
      <c r="Z133" s="268" t="s">
        <v>8201</v>
      </c>
      <c r="AA133" s="268" t="s">
        <v>8201</v>
      </c>
      <c r="AB133" s="268" t="s">
        <v>8201</v>
      </c>
      <c r="AC133" s="268" t="s">
        <v>8201</v>
      </c>
      <c r="AD133" s="268" t="s">
        <v>8201</v>
      </c>
      <c r="AE133" s="268" t="s">
        <v>8201</v>
      </c>
      <c r="AF133" s="268" t="s">
        <v>8201</v>
      </c>
      <c r="AG133" s="268" t="s">
        <v>8201</v>
      </c>
      <c r="AH133" s="268" t="s">
        <v>8201</v>
      </c>
      <c r="AI133" s="268" t="s">
        <v>8201</v>
      </c>
      <c r="AJ133" s="268" t="s">
        <v>8201</v>
      </c>
      <c r="AK133" s="268" t="s">
        <v>8201</v>
      </c>
      <c r="AL133" s="268" t="s">
        <v>8201</v>
      </c>
      <c r="AM133" s="268" t="s">
        <v>8201</v>
      </c>
      <c r="AN133" s="268" t="s">
        <v>8201</v>
      </c>
      <c r="AO133" s="268" t="s">
        <v>8201</v>
      </c>
      <c r="AP133" s="268" t="s">
        <v>8201</v>
      </c>
      <c r="AQ133" s="268" t="s">
        <v>8201</v>
      </c>
      <c r="AR133" s="268" t="s">
        <v>8201</v>
      </c>
      <c r="AS133" s="268" t="s">
        <v>8201</v>
      </c>
      <c r="AT133" s="268" t="s">
        <v>8201</v>
      </c>
      <c r="AU133" s="268" t="s">
        <v>8201</v>
      </c>
      <c r="AV133" s="268" t="s">
        <v>8201</v>
      </c>
      <c r="AW133" s="268" t="s">
        <v>8201</v>
      </c>
      <c r="AX133" s="268" t="s">
        <v>8201</v>
      </c>
      <c r="AY133" s="268" t="s">
        <v>8201</v>
      </c>
      <c r="AZ133" s="268" t="s">
        <v>8201</v>
      </c>
      <c r="BA133" s="268" t="s">
        <v>8201</v>
      </c>
      <c r="BB133" s="268" t="s">
        <v>8201</v>
      </c>
      <c r="BC133" s="268" t="s">
        <v>8201</v>
      </c>
      <c r="BD133" s="268" t="s">
        <v>8201</v>
      </c>
      <c r="BE133" s="268" t="s">
        <v>8201</v>
      </c>
      <c r="BF133" s="268" t="s">
        <v>8201</v>
      </c>
      <c r="BG133" s="268" t="s">
        <v>8201</v>
      </c>
      <c r="BH133" s="268" t="s">
        <v>8201</v>
      </c>
      <c r="BI133" s="268" t="s">
        <v>8201</v>
      </c>
      <c r="BJ133" s="268" t="s">
        <v>8201</v>
      </c>
      <c r="BK133" s="268" t="s">
        <v>8201</v>
      </c>
      <c r="BL133" s="268" t="s">
        <v>8201</v>
      </c>
      <c r="BM133" s="268" t="s">
        <v>8201</v>
      </c>
      <c r="BN133" s="268" t="s">
        <v>8201</v>
      </c>
      <c r="BO133" s="268" t="s">
        <v>8201</v>
      </c>
      <c r="BP133" s="268" t="s">
        <v>8201</v>
      </c>
      <c r="BQ133" s="268" t="s">
        <v>8201</v>
      </c>
      <c r="BR133" s="268" t="s">
        <v>8201</v>
      </c>
      <c r="BS133" s="268" t="s">
        <v>8201</v>
      </c>
      <c r="BT133" s="268" t="s">
        <v>8201</v>
      </c>
      <c r="BU133" s="268" t="s">
        <v>8201</v>
      </c>
      <c r="BV133" s="268" t="s">
        <v>8201</v>
      </c>
      <c r="BW133" s="268" t="s">
        <v>8201</v>
      </c>
      <c r="BX133" s="268" t="s">
        <v>8201</v>
      </c>
      <c r="BY133" s="268" t="s">
        <v>8201</v>
      </c>
      <c r="BZ133" s="268" t="s">
        <v>8201</v>
      </c>
      <c r="CA133" s="268" t="s">
        <v>8201</v>
      </c>
      <c r="CB133" s="268" t="s">
        <v>8201</v>
      </c>
      <c r="CC133" s="268" t="s">
        <v>8201</v>
      </c>
      <c r="CD133" s="268" t="str">
        <f>_xlfn.IFNA(VLOOKUP(C133,'INFORM Severity - hidden'!$C$5:$G$300,5,FALSE),"-")</f>
        <v>-</v>
      </c>
    </row>
    <row r="134" spans="1:82" x14ac:dyDescent="0.35">
      <c r="A134" t="s">
        <v>701</v>
      </c>
      <c r="B134" t="s">
        <v>699</v>
      </c>
      <c r="C134" t="s">
        <v>700</v>
      </c>
      <c r="D134" s="268" t="str">
        <f t="shared" si="2"/>
        <v>Decreasing</v>
      </c>
      <c r="E134" s="268" t="s">
        <v>8201</v>
      </c>
      <c r="F134" s="268">
        <v>2.4</v>
      </c>
      <c r="G134" s="268">
        <v>2.4</v>
      </c>
      <c r="H134" s="268">
        <v>2.9</v>
      </c>
      <c r="I134" s="268">
        <v>2.8</v>
      </c>
      <c r="J134" s="268">
        <v>2.8</v>
      </c>
      <c r="K134" s="268">
        <v>2.8</v>
      </c>
      <c r="L134" s="268">
        <v>2.8</v>
      </c>
      <c r="M134" s="268">
        <v>2.8</v>
      </c>
      <c r="N134" s="268">
        <v>2.9</v>
      </c>
      <c r="O134" s="268">
        <v>2.9</v>
      </c>
      <c r="P134" s="268">
        <v>2.9</v>
      </c>
      <c r="Q134" s="268">
        <v>2.9</v>
      </c>
      <c r="R134" s="268">
        <v>2.9</v>
      </c>
      <c r="S134" s="268">
        <v>2.9</v>
      </c>
      <c r="T134" s="268">
        <v>2.9</v>
      </c>
      <c r="U134" s="268">
        <v>2.9</v>
      </c>
      <c r="V134" s="268">
        <v>3.2</v>
      </c>
      <c r="W134" s="268">
        <v>3.1</v>
      </c>
      <c r="X134" s="268">
        <v>3.2</v>
      </c>
      <c r="Y134" s="268">
        <v>3.2</v>
      </c>
      <c r="Z134" s="268">
        <v>3.2</v>
      </c>
      <c r="AA134" s="268">
        <v>3.2</v>
      </c>
      <c r="AB134" s="268">
        <v>3.2</v>
      </c>
      <c r="AC134" s="268">
        <v>3.4</v>
      </c>
      <c r="AD134" s="268">
        <v>3.4</v>
      </c>
      <c r="AE134" s="268">
        <v>3.5</v>
      </c>
      <c r="AF134" s="268">
        <v>3.5</v>
      </c>
      <c r="AG134" s="268">
        <v>3.5</v>
      </c>
      <c r="AH134" s="268">
        <v>3.5</v>
      </c>
      <c r="AI134" s="268">
        <v>3.5</v>
      </c>
      <c r="AJ134" s="268">
        <v>3.4</v>
      </c>
      <c r="AK134" s="268">
        <v>3.4</v>
      </c>
      <c r="AL134" s="268">
        <v>3.4</v>
      </c>
      <c r="AM134" s="268">
        <v>3.4</v>
      </c>
      <c r="AN134" s="268">
        <v>3.3</v>
      </c>
      <c r="AO134" s="268">
        <v>3.3</v>
      </c>
      <c r="AP134" s="268">
        <v>3.3</v>
      </c>
      <c r="AQ134" s="268">
        <v>3.3</v>
      </c>
      <c r="AR134" s="268">
        <v>3.6</v>
      </c>
      <c r="AS134" s="268">
        <v>3.6</v>
      </c>
      <c r="AT134" s="268">
        <v>3.5</v>
      </c>
      <c r="AU134" s="268">
        <v>3.5</v>
      </c>
      <c r="AV134" s="268">
        <v>3.5</v>
      </c>
      <c r="AW134" s="268">
        <v>3.5</v>
      </c>
      <c r="AX134" s="268">
        <v>3.5</v>
      </c>
      <c r="AY134" s="268">
        <v>3.5</v>
      </c>
      <c r="AZ134" s="268">
        <v>3.4</v>
      </c>
      <c r="BA134" s="268">
        <v>3.4</v>
      </c>
      <c r="BB134" s="268">
        <v>3.4</v>
      </c>
      <c r="BC134" s="268">
        <v>3.4</v>
      </c>
      <c r="BD134" s="268">
        <v>3.3</v>
      </c>
      <c r="BE134" s="268">
        <v>3.4</v>
      </c>
      <c r="BF134" s="268">
        <v>3.4</v>
      </c>
      <c r="BG134" s="268">
        <v>3.4</v>
      </c>
      <c r="BH134" s="268">
        <v>3.4</v>
      </c>
      <c r="BI134" s="268">
        <v>3.4</v>
      </c>
      <c r="BJ134" s="268">
        <v>3.4</v>
      </c>
      <c r="BK134" s="268">
        <v>3.5</v>
      </c>
      <c r="BL134" s="268">
        <v>3.2</v>
      </c>
      <c r="BM134" s="268">
        <v>3.2</v>
      </c>
      <c r="BN134" s="268">
        <v>3.2</v>
      </c>
      <c r="BO134" s="268">
        <v>3.2</v>
      </c>
      <c r="BP134" s="268">
        <v>3.3</v>
      </c>
      <c r="BQ134" s="268">
        <v>3.1</v>
      </c>
      <c r="BR134" s="268">
        <v>3.1</v>
      </c>
      <c r="BS134" s="268">
        <v>3.3</v>
      </c>
      <c r="BT134" s="268">
        <v>3.3</v>
      </c>
      <c r="BU134" s="268">
        <v>3.3</v>
      </c>
      <c r="BV134" s="268">
        <v>3.3</v>
      </c>
      <c r="BW134" s="268">
        <v>3.4</v>
      </c>
      <c r="BX134" s="268">
        <v>3.4</v>
      </c>
      <c r="BY134" s="268">
        <v>3.3</v>
      </c>
      <c r="BZ134" s="268">
        <v>3.3</v>
      </c>
      <c r="CA134" s="268">
        <v>3.2</v>
      </c>
      <c r="CB134" s="268">
        <v>3.2</v>
      </c>
      <c r="CC134" s="268">
        <v>3.2</v>
      </c>
      <c r="CD134" s="268">
        <f>_xlfn.IFNA(VLOOKUP(C134,'INFORM Severity - hidden'!$C$5:$G$300,5,FALSE),"-")</f>
        <v>3.2</v>
      </c>
    </row>
    <row r="135" spans="1:82" x14ac:dyDescent="0.35">
      <c r="C135" t="s">
        <v>8277</v>
      </c>
      <c r="D135" s="268" t="str">
        <f t="shared" si="2"/>
        <v>-</v>
      </c>
      <c r="E135" s="268" t="s">
        <v>8201</v>
      </c>
      <c r="F135" s="268">
        <v>1.4</v>
      </c>
      <c r="G135" s="268">
        <v>1.4</v>
      </c>
      <c r="H135" s="268" t="s">
        <v>8201</v>
      </c>
      <c r="I135" s="268" t="s">
        <v>8201</v>
      </c>
      <c r="J135" s="268" t="s">
        <v>8201</v>
      </c>
      <c r="K135" s="268" t="s">
        <v>8201</v>
      </c>
      <c r="L135" s="268" t="s">
        <v>8201</v>
      </c>
      <c r="M135" s="268" t="s">
        <v>8201</v>
      </c>
      <c r="N135" s="268" t="s">
        <v>8201</v>
      </c>
      <c r="O135" s="268" t="s">
        <v>8201</v>
      </c>
      <c r="P135" s="268" t="s">
        <v>8201</v>
      </c>
      <c r="Q135" s="268" t="s">
        <v>8201</v>
      </c>
      <c r="R135" s="268" t="s">
        <v>8201</v>
      </c>
      <c r="S135" s="268" t="s">
        <v>8201</v>
      </c>
      <c r="T135" s="268" t="s">
        <v>8201</v>
      </c>
      <c r="U135" s="268" t="s">
        <v>8201</v>
      </c>
      <c r="V135" s="268" t="s">
        <v>8201</v>
      </c>
      <c r="W135" s="268" t="s">
        <v>8201</v>
      </c>
      <c r="X135" s="268" t="s">
        <v>8201</v>
      </c>
      <c r="Y135" s="268" t="s">
        <v>8201</v>
      </c>
      <c r="Z135" s="268" t="s">
        <v>8201</v>
      </c>
      <c r="AA135" s="268" t="s">
        <v>8201</v>
      </c>
      <c r="AB135" s="268" t="s">
        <v>8201</v>
      </c>
      <c r="AC135" s="268" t="s">
        <v>8201</v>
      </c>
      <c r="AD135" s="268" t="s">
        <v>8201</v>
      </c>
      <c r="AE135" s="268" t="s">
        <v>8201</v>
      </c>
      <c r="AF135" s="268" t="s">
        <v>8201</v>
      </c>
      <c r="AG135" s="268" t="s">
        <v>8201</v>
      </c>
      <c r="AH135" s="268" t="s">
        <v>8201</v>
      </c>
      <c r="AI135" s="268" t="s">
        <v>8201</v>
      </c>
      <c r="AJ135" s="268" t="s">
        <v>8201</v>
      </c>
      <c r="AK135" s="268" t="s">
        <v>8201</v>
      </c>
      <c r="AL135" s="268" t="s">
        <v>8201</v>
      </c>
      <c r="AM135" s="268" t="s">
        <v>8201</v>
      </c>
      <c r="AN135" s="268" t="s">
        <v>8201</v>
      </c>
      <c r="AO135" s="268" t="s">
        <v>8201</v>
      </c>
      <c r="AP135" s="268" t="s">
        <v>8201</v>
      </c>
      <c r="AQ135" s="268" t="s">
        <v>8201</v>
      </c>
      <c r="AR135" s="268" t="s">
        <v>8201</v>
      </c>
      <c r="AS135" s="268" t="s">
        <v>8201</v>
      </c>
      <c r="AT135" s="268" t="s">
        <v>8201</v>
      </c>
      <c r="AU135" s="268" t="s">
        <v>8201</v>
      </c>
      <c r="AV135" s="268" t="s">
        <v>8201</v>
      </c>
      <c r="AW135" s="268" t="s">
        <v>8201</v>
      </c>
      <c r="AX135" s="268" t="s">
        <v>8201</v>
      </c>
      <c r="AY135" s="268" t="s">
        <v>8201</v>
      </c>
      <c r="AZ135" s="268" t="s">
        <v>8201</v>
      </c>
      <c r="BA135" s="268" t="s">
        <v>8201</v>
      </c>
      <c r="BB135" s="268" t="s">
        <v>8201</v>
      </c>
      <c r="BC135" s="268" t="s">
        <v>8201</v>
      </c>
      <c r="BD135" s="268" t="s">
        <v>8201</v>
      </c>
      <c r="BE135" s="268" t="s">
        <v>8201</v>
      </c>
      <c r="BF135" s="268" t="s">
        <v>8201</v>
      </c>
      <c r="BG135" s="268" t="s">
        <v>8201</v>
      </c>
      <c r="BH135" s="268" t="s">
        <v>8201</v>
      </c>
      <c r="BI135" s="268" t="s">
        <v>8201</v>
      </c>
      <c r="BJ135" s="268" t="s">
        <v>8201</v>
      </c>
      <c r="BK135" s="268" t="s">
        <v>8201</v>
      </c>
      <c r="BL135" s="268" t="s">
        <v>8201</v>
      </c>
      <c r="BM135" s="268" t="s">
        <v>8201</v>
      </c>
      <c r="BN135" s="268" t="s">
        <v>8201</v>
      </c>
      <c r="BO135" s="268" t="s">
        <v>8201</v>
      </c>
      <c r="BP135" s="268" t="s">
        <v>8201</v>
      </c>
      <c r="BQ135" s="268" t="s">
        <v>8201</v>
      </c>
      <c r="BR135" s="268" t="s">
        <v>8201</v>
      </c>
      <c r="BS135" s="268" t="s">
        <v>8201</v>
      </c>
      <c r="BT135" s="268" t="s">
        <v>8201</v>
      </c>
      <c r="BU135" s="268" t="s">
        <v>8201</v>
      </c>
      <c r="BV135" s="268" t="s">
        <v>8201</v>
      </c>
      <c r="BW135" s="268" t="s">
        <v>8201</v>
      </c>
      <c r="BX135" s="268" t="s">
        <v>8201</v>
      </c>
      <c r="BY135" s="268" t="s">
        <v>8201</v>
      </c>
      <c r="BZ135" s="268" t="s">
        <v>8201</v>
      </c>
      <c r="CA135" s="268" t="s">
        <v>8201</v>
      </c>
      <c r="CB135" s="268" t="s">
        <v>8201</v>
      </c>
      <c r="CC135" s="268" t="s">
        <v>8201</v>
      </c>
      <c r="CD135" s="268" t="str">
        <f>_xlfn.IFNA(VLOOKUP(C135,'INFORM Severity - hidden'!$C$5:$G$300,5,FALSE),"-")</f>
        <v>-</v>
      </c>
    </row>
    <row r="136" spans="1:82" x14ac:dyDescent="0.35">
      <c r="C136" t="s">
        <v>8278</v>
      </c>
      <c r="D136" s="268" t="str">
        <f t="shared" si="2"/>
        <v>-</v>
      </c>
      <c r="E136" s="268" t="s">
        <v>8201</v>
      </c>
      <c r="F136" s="268" t="s">
        <v>8201</v>
      </c>
      <c r="G136" s="268" t="s">
        <v>8201</v>
      </c>
      <c r="H136" s="268" t="s">
        <v>8201</v>
      </c>
      <c r="I136" s="268" t="s">
        <v>8201</v>
      </c>
      <c r="J136" s="268" t="s">
        <v>8201</v>
      </c>
      <c r="K136" s="268" t="s">
        <v>8201</v>
      </c>
      <c r="L136" s="268" t="s">
        <v>8201</v>
      </c>
      <c r="M136" s="268" t="s">
        <v>8201</v>
      </c>
      <c r="N136" s="268" t="s">
        <v>8201</v>
      </c>
      <c r="O136" s="268" t="s">
        <v>8201</v>
      </c>
      <c r="P136" s="268" t="s">
        <v>8201</v>
      </c>
      <c r="Q136" s="268" t="s">
        <v>8201</v>
      </c>
      <c r="R136" s="268" t="s">
        <v>8201</v>
      </c>
      <c r="S136" s="268" t="s">
        <v>8201</v>
      </c>
      <c r="T136" s="268">
        <v>3.3</v>
      </c>
      <c r="U136" s="268">
        <v>3.3</v>
      </c>
      <c r="V136" s="268">
        <v>3.3</v>
      </c>
      <c r="W136" s="268">
        <v>3.3</v>
      </c>
      <c r="X136" s="268">
        <v>3.4</v>
      </c>
      <c r="Y136" s="268">
        <v>3.5</v>
      </c>
      <c r="Z136" s="268">
        <v>3.5</v>
      </c>
      <c r="AA136" s="268">
        <v>3.5</v>
      </c>
      <c r="AB136" s="268">
        <v>3.5</v>
      </c>
      <c r="AC136" s="268">
        <v>3.5</v>
      </c>
      <c r="AD136" s="268">
        <v>3.6</v>
      </c>
      <c r="AE136" s="268">
        <v>3.7</v>
      </c>
      <c r="AF136" s="268">
        <v>3.7</v>
      </c>
      <c r="AG136" s="268">
        <v>3.7</v>
      </c>
      <c r="AH136" s="268">
        <v>3.7</v>
      </c>
      <c r="AI136" s="268">
        <v>3.7</v>
      </c>
      <c r="AJ136" s="268">
        <v>3.5</v>
      </c>
      <c r="AK136" s="268">
        <v>3.5</v>
      </c>
      <c r="AL136" s="268">
        <v>3.5</v>
      </c>
      <c r="AM136" s="268">
        <v>3.5</v>
      </c>
      <c r="AN136" s="268">
        <v>3.5</v>
      </c>
      <c r="AO136" s="268">
        <v>3.5</v>
      </c>
      <c r="AP136" s="268">
        <v>3.5</v>
      </c>
      <c r="AQ136" s="268">
        <v>3.5</v>
      </c>
      <c r="AR136" s="268">
        <v>3.6</v>
      </c>
      <c r="AS136" s="268">
        <v>3.6</v>
      </c>
      <c r="AT136" s="268">
        <v>3.5</v>
      </c>
      <c r="AU136" s="268">
        <v>3.5</v>
      </c>
      <c r="AV136" s="268">
        <v>3.5</v>
      </c>
      <c r="AW136" s="268">
        <v>3.6</v>
      </c>
      <c r="AX136" s="268">
        <v>3.6</v>
      </c>
      <c r="AY136" s="268">
        <v>3.6</v>
      </c>
      <c r="AZ136" s="268">
        <v>3.4</v>
      </c>
      <c r="BA136" s="268">
        <v>3.4</v>
      </c>
      <c r="BB136" s="268">
        <v>3.5</v>
      </c>
      <c r="BC136" s="268">
        <v>3.4</v>
      </c>
      <c r="BD136" s="268">
        <v>3.4</v>
      </c>
      <c r="BE136" s="268">
        <v>3.5</v>
      </c>
      <c r="BF136" s="268">
        <v>3.5</v>
      </c>
      <c r="BG136" s="268">
        <v>3.7</v>
      </c>
      <c r="BH136" s="268">
        <v>3.5</v>
      </c>
      <c r="BI136" s="268">
        <v>3.4</v>
      </c>
      <c r="BJ136" s="268">
        <v>3.5</v>
      </c>
      <c r="BK136" s="268">
        <v>3.5</v>
      </c>
      <c r="BL136" s="268">
        <v>3.5</v>
      </c>
      <c r="BM136" s="268">
        <v>3.6</v>
      </c>
      <c r="BN136" s="268">
        <v>3.6</v>
      </c>
      <c r="BO136" s="268">
        <v>3.6</v>
      </c>
      <c r="BP136" s="268">
        <v>3.5</v>
      </c>
      <c r="BQ136" s="268" t="s">
        <v>8201</v>
      </c>
      <c r="BR136" s="268" t="s">
        <v>8201</v>
      </c>
      <c r="BS136" s="268" t="s">
        <v>8201</v>
      </c>
      <c r="BT136" s="268" t="s">
        <v>8201</v>
      </c>
      <c r="BU136" s="268" t="s">
        <v>8201</v>
      </c>
      <c r="BV136" s="268" t="s">
        <v>8201</v>
      </c>
      <c r="BW136" s="268" t="s">
        <v>8201</v>
      </c>
      <c r="BX136" s="268" t="s">
        <v>8201</v>
      </c>
      <c r="BY136" s="268" t="s">
        <v>8201</v>
      </c>
      <c r="BZ136" s="268" t="s">
        <v>8201</v>
      </c>
      <c r="CA136" s="268" t="s">
        <v>8201</v>
      </c>
      <c r="CB136" s="268" t="s">
        <v>8201</v>
      </c>
      <c r="CC136" s="268" t="s">
        <v>8201</v>
      </c>
      <c r="CD136" s="268" t="str">
        <f>_xlfn.IFNA(VLOOKUP(C136,'INFORM Severity - hidden'!$C$5:$G$300,5,FALSE),"-")</f>
        <v>-</v>
      </c>
    </row>
    <row r="137" spans="1:82" x14ac:dyDescent="0.35">
      <c r="C137" t="s">
        <v>8279</v>
      </c>
      <c r="D137" s="268" t="str">
        <f t="shared" si="2"/>
        <v>-</v>
      </c>
      <c r="E137" s="268" t="s">
        <v>8201</v>
      </c>
      <c r="F137" s="268" t="s">
        <v>8201</v>
      </c>
      <c r="G137" s="268" t="s">
        <v>8201</v>
      </c>
      <c r="H137" s="268" t="s">
        <v>8201</v>
      </c>
      <c r="I137" s="268" t="s">
        <v>8201</v>
      </c>
      <c r="J137" s="268" t="s">
        <v>8201</v>
      </c>
      <c r="K137" s="268" t="s">
        <v>8201</v>
      </c>
      <c r="L137" s="268" t="s">
        <v>8201</v>
      </c>
      <c r="M137" s="268" t="s">
        <v>8201</v>
      </c>
      <c r="N137" s="268" t="s">
        <v>8201</v>
      </c>
      <c r="O137" s="268" t="s">
        <v>8201</v>
      </c>
      <c r="P137" s="268" t="s">
        <v>8201</v>
      </c>
      <c r="Q137" s="268" t="s">
        <v>8201</v>
      </c>
      <c r="R137" s="268" t="s">
        <v>8201</v>
      </c>
      <c r="S137" s="268" t="s">
        <v>8201</v>
      </c>
      <c r="T137" s="268" t="s">
        <v>8201</v>
      </c>
      <c r="U137" s="268" t="s">
        <v>8201</v>
      </c>
      <c r="V137" s="268" t="s">
        <v>8201</v>
      </c>
      <c r="W137" s="268" t="s">
        <v>8201</v>
      </c>
      <c r="X137" s="268">
        <v>3.2</v>
      </c>
      <c r="Y137" s="268">
        <v>3.2</v>
      </c>
      <c r="Z137" s="268">
        <v>3.1</v>
      </c>
      <c r="AA137" s="268">
        <v>3.2</v>
      </c>
      <c r="AB137" s="268">
        <v>3.2</v>
      </c>
      <c r="AC137" s="268">
        <v>3.2</v>
      </c>
      <c r="AD137" s="268" t="s">
        <v>8201</v>
      </c>
      <c r="AE137" s="268" t="s">
        <v>8201</v>
      </c>
      <c r="AF137" s="268" t="s">
        <v>8201</v>
      </c>
      <c r="AG137" s="268" t="s">
        <v>8201</v>
      </c>
      <c r="AH137" s="268" t="s">
        <v>8201</v>
      </c>
      <c r="AI137" s="268" t="s">
        <v>8201</v>
      </c>
      <c r="AJ137" s="268" t="s">
        <v>8201</v>
      </c>
      <c r="AK137" s="268" t="s">
        <v>8201</v>
      </c>
      <c r="AL137" s="268" t="s">
        <v>8201</v>
      </c>
      <c r="AM137" s="268" t="s">
        <v>8201</v>
      </c>
      <c r="AN137" s="268" t="s">
        <v>8201</v>
      </c>
      <c r="AO137" s="268" t="s">
        <v>8201</v>
      </c>
      <c r="AP137" s="268" t="s">
        <v>8201</v>
      </c>
      <c r="AQ137" s="268" t="s">
        <v>8201</v>
      </c>
      <c r="AR137" s="268" t="s">
        <v>8201</v>
      </c>
      <c r="AS137" s="268" t="s">
        <v>8201</v>
      </c>
      <c r="AT137" s="268" t="s">
        <v>8201</v>
      </c>
      <c r="AU137" s="268" t="s">
        <v>8201</v>
      </c>
      <c r="AV137" s="268" t="s">
        <v>8201</v>
      </c>
      <c r="AW137" s="268" t="s">
        <v>8201</v>
      </c>
      <c r="AX137" s="268" t="s">
        <v>8201</v>
      </c>
      <c r="AY137" s="268" t="s">
        <v>8201</v>
      </c>
      <c r="AZ137" s="268" t="s">
        <v>8201</v>
      </c>
      <c r="BA137" s="268" t="s">
        <v>8201</v>
      </c>
      <c r="BB137" s="268" t="s">
        <v>8201</v>
      </c>
      <c r="BC137" s="268" t="s">
        <v>8201</v>
      </c>
      <c r="BD137" s="268" t="s">
        <v>8201</v>
      </c>
      <c r="BE137" s="268" t="s">
        <v>8201</v>
      </c>
      <c r="BF137" s="268" t="s">
        <v>8201</v>
      </c>
      <c r="BG137" s="268" t="s">
        <v>8201</v>
      </c>
      <c r="BH137" s="268" t="s">
        <v>8201</v>
      </c>
      <c r="BI137" s="268" t="s">
        <v>8201</v>
      </c>
      <c r="BJ137" s="268" t="s">
        <v>8201</v>
      </c>
      <c r="BK137" s="268" t="s">
        <v>8201</v>
      </c>
      <c r="BL137" s="268" t="s">
        <v>8201</v>
      </c>
      <c r="BM137" s="268" t="s">
        <v>8201</v>
      </c>
      <c r="BN137" s="268" t="s">
        <v>8201</v>
      </c>
      <c r="BO137" s="268" t="s">
        <v>8201</v>
      </c>
      <c r="BP137" s="268" t="s">
        <v>8201</v>
      </c>
      <c r="BQ137" s="268" t="s">
        <v>8201</v>
      </c>
      <c r="BR137" s="268" t="s">
        <v>8201</v>
      </c>
      <c r="BS137" s="268" t="s">
        <v>8201</v>
      </c>
      <c r="BT137" s="268" t="s">
        <v>8201</v>
      </c>
      <c r="BU137" s="268" t="s">
        <v>8201</v>
      </c>
      <c r="BV137" s="268" t="s">
        <v>8201</v>
      </c>
      <c r="BW137" s="268" t="s">
        <v>8201</v>
      </c>
      <c r="BX137" s="268" t="s">
        <v>8201</v>
      </c>
      <c r="BY137" s="268" t="s">
        <v>8201</v>
      </c>
      <c r="BZ137" s="268" t="s">
        <v>8201</v>
      </c>
      <c r="CA137" s="268" t="s">
        <v>8201</v>
      </c>
      <c r="CB137" s="268" t="s">
        <v>8201</v>
      </c>
      <c r="CC137" s="268" t="s">
        <v>8201</v>
      </c>
      <c r="CD137" s="268" t="str">
        <f>_xlfn.IFNA(VLOOKUP(C137,'INFORM Severity - hidden'!$C$5:$G$300,5,FALSE),"-")</f>
        <v>-</v>
      </c>
    </row>
    <row r="138" spans="1:82" x14ac:dyDescent="0.35">
      <c r="A138" t="s">
        <v>701</v>
      </c>
      <c r="B138" t="s">
        <v>710</v>
      </c>
      <c r="C138" t="s">
        <v>711</v>
      </c>
      <c r="D138" s="268" t="str">
        <f t="shared" si="2"/>
        <v>Decreasing</v>
      </c>
      <c r="E138" s="268" t="s">
        <v>8201</v>
      </c>
      <c r="F138" s="268" t="s">
        <v>8201</v>
      </c>
      <c r="G138" s="268" t="s">
        <v>8201</v>
      </c>
      <c r="H138" s="268" t="s">
        <v>8201</v>
      </c>
      <c r="I138" s="268" t="s">
        <v>8201</v>
      </c>
      <c r="J138" s="268" t="s">
        <v>8201</v>
      </c>
      <c r="K138" s="268" t="s">
        <v>8201</v>
      </c>
      <c r="L138" s="268" t="s">
        <v>8201</v>
      </c>
      <c r="M138" s="268" t="s">
        <v>8201</v>
      </c>
      <c r="N138" s="268" t="s">
        <v>8201</v>
      </c>
      <c r="O138" s="268" t="s">
        <v>8201</v>
      </c>
      <c r="P138" s="268" t="s">
        <v>8201</v>
      </c>
      <c r="Q138" s="268" t="s">
        <v>8201</v>
      </c>
      <c r="R138" s="268" t="s">
        <v>8201</v>
      </c>
      <c r="S138" s="268" t="s">
        <v>8201</v>
      </c>
      <c r="T138" s="268" t="s">
        <v>8201</v>
      </c>
      <c r="U138" s="268" t="s">
        <v>8201</v>
      </c>
      <c r="V138" s="268" t="s">
        <v>8201</v>
      </c>
      <c r="W138" s="268" t="s">
        <v>8201</v>
      </c>
      <c r="X138" s="268" t="s">
        <v>8201</v>
      </c>
      <c r="Y138" s="268" t="s">
        <v>8201</v>
      </c>
      <c r="Z138" s="268" t="s">
        <v>8201</v>
      </c>
      <c r="AA138" s="268" t="s">
        <v>8201</v>
      </c>
      <c r="AB138" s="268" t="s">
        <v>8201</v>
      </c>
      <c r="AC138" s="268" t="s">
        <v>8201</v>
      </c>
      <c r="AD138" s="268" t="s">
        <v>8201</v>
      </c>
      <c r="AE138" s="268" t="s">
        <v>8201</v>
      </c>
      <c r="AF138" s="268" t="s">
        <v>8201</v>
      </c>
      <c r="AG138" s="268" t="s">
        <v>8201</v>
      </c>
      <c r="AH138" s="268" t="s">
        <v>8201</v>
      </c>
      <c r="AI138" s="268" t="s">
        <v>8201</v>
      </c>
      <c r="AJ138" s="268" t="s">
        <v>8201</v>
      </c>
      <c r="AK138" s="268" t="s">
        <v>8201</v>
      </c>
      <c r="AL138" s="268" t="s">
        <v>8201</v>
      </c>
      <c r="AM138" s="268" t="s">
        <v>8201</v>
      </c>
      <c r="AN138" s="268" t="s">
        <v>8201</v>
      </c>
      <c r="AO138" s="268" t="s">
        <v>8201</v>
      </c>
      <c r="AP138" s="268" t="s">
        <v>8201</v>
      </c>
      <c r="AQ138" s="268" t="s">
        <v>8201</v>
      </c>
      <c r="AR138" s="268" t="s">
        <v>8201</v>
      </c>
      <c r="AS138" s="268" t="s">
        <v>8201</v>
      </c>
      <c r="AT138" s="268" t="s">
        <v>8201</v>
      </c>
      <c r="AU138" s="268" t="s">
        <v>8201</v>
      </c>
      <c r="AV138" s="268" t="s">
        <v>8201</v>
      </c>
      <c r="AW138" s="268" t="s">
        <v>8201</v>
      </c>
      <c r="AX138" s="268" t="s">
        <v>8201</v>
      </c>
      <c r="AY138" s="268" t="s">
        <v>8201</v>
      </c>
      <c r="AZ138" s="268" t="s">
        <v>8201</v>
      </c>
      <c r="BA138" s="268" t="s">
        <v>8201</v>
      </c>
      <c r="BB138" s="268" t="s">
        <v>8201</v>
      </c>
      <c r="BC138" s="268" t="s">
        <v>8201</v>
      </c>
      <c r="BD138" s="268" t="s">
        <v>8201</v>
      </c>
      <c r="BE138" s="268" t="s">
        <v>8201</v>
      </c>
      <c r="BF138" s="268" t="s">
        <v>8201</v>
      </c>
      <c r="BG138" s="268" t="s">
        <v>8201</v>
      </c>
      <c r="BH138" s="268" t="s">
        <v>8201</v>
      </c>
      <c r="BI138" s="268" t="s">
        <v>8201</v>
      </c>
      <c r="BJ138" s="268" t="s">
        <v>8201</v>
      </c>
      <c r="BK138" s="268" t="s">
        <v>8201</v>
      </c>
      <c r="BL138" s="268" t="s">
        <v>8201</v>
      </c>
      <c r="BM138" s="268" t="s">
        <v>8201</v>
      </c>
      <c r="BN138" s="268" t="s">
        <v>8201</v>
      </c>
      <c r="BO138" s="268" t="s">
        <v>8201</v>
      </c>
      <c r="BP138" s="268" t="s">
        <v>8201</v>
      </c>
      <c r="BQ138" s="268">
        <v>3.4</v>
      </c>
      <c r="BR138" s="268">
        <v>3.5</v>
      </c>
      <c r="BS138" s="268">
        <v>3.5</v>
      </c>
      <c r="BT138" s="268">
        <v>3.7</v>
      </c>
      <c r="BU138" s="268">
        <v>3.7</v>
      </c>
      <c r="BV138" s="268">
        <v>3.9</v>
      </c>
      <c r="BW138" s="268">
        <v>4</v>
      </c>
      <c r="BX138" s="268">
        <v>3.7</v>
      </c>
      <c r="BY138" s="268">
        <v>4.2</v>
      </c>
      <c r="BZ138" s="268">
        <v>4.2</v>
      </c>
      <c r="CA138" s="268">
        <v>4.2</v>
      </c>
      <c r="CB138" s="268">
        <v>4.0999999999999996</v>
      </c>
      <c r="CC138" s="268">
        <v>4.0999999999999996</v>
      </c>
      <c r="CD138" s="268">
        <f>_xlfn.IFNA(VLOOKUP(C138,'INFORM Severity - hidden'!$C$5:$G$300,5,FALSE),"-")</f>
        <v>3.8</v>
      </c>
    </row>
    <row r="139" spans="1:82" x14ac:dyDescent="0.35">
      <c r="C139" t="s">
        <v>8280</v>
      </c>
      <c r="D139" s="268" t="str">
        <f t="shared" si="2"/>
        <v>-</v>
      </c>
      <c r="E139" s="268" t="s">
        <v>8201</v>
      </c>
      <c r="F139" s="268">
        <v>3.9</v>
      </c>
      <c r="G139" s="268">
        <v>3.7</v>
      </c>
      <c r="H139" s="268">
        <v>3.9</v>
      </c>
      <c r="I139" s="268">
        <v>3.9</v>
      </c>
      <c r="J139" s="268">
        <v>3.9</v>
      </c>
      <c r="K139" s="268">
        <v>3.9</v>
      </c>
      <c r="L139" s="268">
        <v>3.9</v>
      </c>
      <c r="M139" s="268">
        <v>3.9</v>
      </c>
      <c r="N139" s="268">
        <v>3.9</v>
      </c>
      <c r="O139" s="268">
        <v>3.9</v>
      </c>
      <c r="P139" s="268">
        <v>3.9</v>
      </c>
      <c r="Q139" s="268">
        <v>3.9</v>
      </c>
      <c r="R139" s="268">
        <v>3.9</v>
      </c>
      <c r="S139" s="268">
        <v>3.9</v>
      </c>
      <c r="T139" s="268">
        <v>4.2</v>
      </c>
      <c r="U139" s="268">
        <v>4.2</v>
      </c>
      <c r="V139" s="268">
        <v>4.2</v>
      </c>
      <c r="W139" s="268">
        <v>4.2</v>
      </c>
      <c r="X139" s="268">
        <v>4.2</v>
      </c>
      <c r="Y139" s="268">
        <v>4.0999999999999996</v>
      </c>
      <c r="Z139" s="268">
        <v>4.0999999999999996</v>
      </c>
      <c r="AA139" s="268">
        <v>4.2</v>
      </c>
      <c r="AB139" s="268">
        <v>4.2</v>
      </c>
      <c r="AC139" s="268">
        <v>4.2</v>
      </c>
      <c r="AD139" s="268">
        <v>4.2</v>
      </c>
      <c r="AE139" s="268">
        <v>4</v>
      </c>
      <c r="AF139" s="268">
        <v>4</v>
      </c>
      <c r="AG139" s="268">
        <v>4</v>
      </c>
      <c r="AH139" s="268">
        <v>3.8</v>
      </c>
      <c r="AI139" s="268">
        <v>3.8</v>
      </c>
      <c r="AJ139" s="268">
        <v>3.8</v>
      </c>
      <c r="AK139" s="268">
        <v>3.8</v>
      </c>
      <c r="AL139" s="268">
        <v>3.8</v>
      </c>
      <c r="AM139" s="268">
        <v>3.8</v>
      </c>
      <c r="AN139" s="268">
        <v>3.8</v>
      </c>
      <c r="AO139" s="268">
        <v>3.8</v>
      </c>
      <c r="AP139" s="268">
        <v>3.5</v>
      </c>
      <c r="AQ139" s="268">
        <v>3.5</v>
      </c>
      <c r="AR139" s="268">
        <v>3.5</v>
      </c>
      <c r="AS139" s="268">
        <v>3.5</v>
      </c>
      <c r="AT139" s="268">
        <v>3.5</v>
      </c>
      <c r="AU139" s="268">
        <v>3.6</v>
      </c>
      <c r="AV139" s="268">
        <v>3.6</v>
      </c>
      <c r="AW139" s="268">
        <v>3.6</v>
      </c>
      <c r="AX139" s="268">
        <v>3.7</v>
      </c>
      <c r="AY139" s="268">
        <v>3.7</v>
      </c>
      <c r="AZ139" s="268">
        <v>3.7</v>
      </c>
      <c r="BA139" s="268">
        <v>3.8</v>
      </c>
      <c r="BB139" s="268">
        <v>3.8</v>
      </c>
      <c r="BC139" s="268">
        <v>3.8</v>
      </c>
      <c r="BD139" s="268">
        <v>3.8</v>
      </c>
      <c r="BE139" s="268">
        <v>3.7</v>
      </c>
      <c r="BF139" s="268">
        <v>3.4</v>
      </c>
      <c r="BG139" s="268">
        <v>3.4</v>
      </c>
      <c r="BH139" s="268">
        <v>3.4</v>
      </c>
      <c r="BI139" s="268">
        <v>3.8</v>
      </c>
      <c r="BJ139" s="268">
        <v>3.8</v>
      </c>
      <c r="BK139" s="268">
        <v>3.8</v>
      </c>
      <c r="BL139" s="268">
        <v>3.8</v>
      </c>
      <c r="BM139" s="268">
        <v>3.8</v>
      </c>
      <c r="BN139" s="268">
        <v>3.8</v>
      </c>
      <c r="BO139" s="268">
        <v>3.8</v>
      </c>
      <c r="BP139" s="268">
        <v>4</v>
      </c>
      <c r="BQ139" s="268">
        <v>4</v>
      </c>
      <c r="BR139" s="268">
        <v>4</v>
      </c>
      <c r="BS139" s="268">
        <v>4</v>
      </c>
      <c r="BT139" s="268">
        <v>4</v>
      </c>
      <c r="BU139" s="268">
        <v>4</v>
      </c>
      <c r="BV139" s="268">
        <v>4</v>
      </c>
      <c r="BW139" s="268">
        <v>3.9</v>
      </c>
      <c r="BX139" s="268">
        <v>3.9</v>
      </c>
      <c r="BY139" s="268" t="s">
        <v>8201</v>
      </c>
      <c r="BZ139" s="268" t="s">
        <v>8201</v>
      </c>
      <c r="CA139" s="268" t="s">
        <v>8201</v>
      </c>
      <c r="CB139" s="268" t="s">
        <v>8201</v>
      </c>
      <c r="CC139" s="268" t="s">
        <v>8201</v>
      </c>
      <c r="CD139" s="268" t="str">
        <f>_xlfn.IFNA(VLOOKUP(C139,'INFORM Severity - hidden'!$C$5:$G$300,5,FALSE),"-")</f>
        <v>-</v>
      </c>
    </row>
    <row r="140" spans="1:82" x14ac:dyDescent="0.35">
      <c r="A140" t="s">
        <v>764</v>
      </c>
      <c r="B140" t="s">
        <v>773</v>
      </c>
      <c r="C140" t="s">
        <v>774</v>
      </c>
      <c r="D140" s="268" t="str">
        <f t="shared" si="2"/>
        <v>Stable</v>
      </c>
      <c r="E140" s="268" t="s">
        <v>8201</v>
      </c>
      <c r="F140" s="268">
        <v>2.6</v>
      </c>
      <c r="G140" s="268">
        <v>2.6</v>
      </c>
      <c r="H140" s="268">
        <v>3.5</v>
      </c>
      <c r="I140" s="268">
        <v>3.5</v>
      </c>
      <c r="J140" s="268">
        <v>3.5</v>
      </c>
      <c r="K140" s="268">
        <v>3.5</v>
      </c>
      <c r="L140" s="268">
        <v>3.5</v>
      </c>
      <c r="M140" s="268">
        <v>3.5</v>
      </c>
      <c r="N140" s="268">
        <v>3.5</v>
      </c>
      <c r="O140" s="268">
        <v>3.5</v>
      </c>
      <c r="P140" s="268">
        <v>3.5</v>
      </c>
      <c r="Q140" s="268">
        <v>3.5</v>
      </c>
      <c r="R140" s="268">
        <v>3.5</v>
      </c>
      <c r="S140" s="268">
        <v>3.6</v>
      </c>
      <c r="T140" s="268">
        <v>3.1</v>
      </c>
      <c r="U140" s="268">
        <v>3.1</v>
      </c>
      <c r="V140" s="268">
        <v>3.1</v>
      </c>
      <c r="W140" s="268">
        <v>3</v>
      </c>
      <c r="X140" s="268">
        <v>3</v>
      </c>
      <c r="Y140" s="268">
        <v>3</v>
      </c>
      <c r="Z140" s="268">
        <v>3</v>
      </c>
      <c r="AA140" s="268">
        <v>3</v>
      </c>
      <c r="AB140" s="268">
        <v>3</v>
      </c>
      <c r="AC140" s="268">
        <v>3</v>
      </c>
      <c r="AD140" s="268">
        <v>3</v>
      </c>
      <c r="AE140" s="268">
        <v>2.6</v>
      </c>
      <c r="AF140" s="268">
        <v>2.6</v>
      </c>
      <c r="AG140" s="268">
        <v>2.6</v>
      </c>
      <c r="AH140" s="268">
        <v>2.5</v>
      </c>
      <c r="AI140" s="268">
        <v>2.5</v>
      </c>
      <c r="AJ140" s="268">
        <v>3</v>
      </c>
      <c r="AK140" s="268">
        <v>3</v>
      </c>
      <c r="AL140" s="268">
        <v>3</v>
      </c>
      <c r="AM140" s="268">
        <v>3</v>
      </c>
      <c r="AN140" s="268">
        <v>3</v>
      </c>
      <c r="AO140" s="268">
        <v>3</v>
      </c>
      <c r="AP140" s="268">
        <v>2.9</v>
      </c>
      <c r="AQ140" s="268">
        <v>2.8</v>
      </c>
      <c r="AR140" s="268">
        <v>2.8</v>
      </c>
      <c r="AS140" s="268">
        <v>3.1</v>
      </c>
      <c r="AT140" s="268">
        <v>3.1</v>
      </c>
      <c r="AU140" s="268">
        <v>3.4</v>
      </c>
      <c r="AV140" s="268">
        <v>3.4</v>
      </c>
      <c r="AW140" s="268">
        <v>3.4</v>
      </c>
      <c r="AX140" s="268">
        <v>3.5</v>
      </c>
      <c r="AY140" s="268">
        <v>3.5</v>
      </c>
      <c r="AZ140" s="268">
        <v>3.5</v>
      </c>
      <c r="BA140" s="268">
        <v>3.4</v>
      </c>
      <c r="BB140" s="268">
        <v>3.4</v>
      </c>
      <c r="BC140" s="268">
        <v>3.4</v>
      </c>
      <c r="BD140" s="268">
        <v>3.4</v>
      </c>
      <c r="BE140" s="268">
        <v>3.4</v>
      </c>
      <c r="BF140" s="268">
        <v>3</v>
      </c>
      <c r="BG140" s="268">
        <v>3</v>
      </c>
      <c r="BH140" s="268">
        <v>3</v>
      </c>
      <c r="BI140" s="268">
        <v>3</v>
      </c>
      <c r="BJ140" s="268">
        <v>3</v>
      </c>
      <c r="BK140" s="268">
        <v>3.1</v>
      </c>
      <c r="BL140" s="268">
        <v>3.2</v>
      </c>
      <c r="BM140" s="268">
        <v>3.2</v>
      </c>
      <c r="BN140" s="268">
        <v>3.4</v>
      </c>
      <c r="BO140" s="268">
        <v>3.4</v>
      </c>
      <c r="BP140" s="268">
        <v>3.4</v>
      </c>
      <c r="BQ140" s="268">
        <v>3.5</v>
      </c>
      <c r="BR140" s="268">
        <v>3.5</v>
      </c>
      <c r="BS140" s="268">
        <v>3.5</v>
      </c>
      <c r="BT140" s="268">
        <v>3.5</v>
      </c>
      <c r="BU140" s="268">
        <v>3.5</v>
      </c>
      <c r="BV140" s="268">
        <v>3.5</v>
      </c>
      <c r="BW140" s="268">
        <v>3.4</v>
      </c>
      <c r="BX140" s="268">
        <v>3.4</v>
      </c>
      <c r="BY140" s="268">
        <v>3.3</v>
      </c>
      <c r="BZ140" s="268">
        <v>3.3</v>
      </c>
      <c r="CA140" s="268">
        <v>3.3</v>
      </c>
      <c r="CB140" s="268">
        <v>3.3</v>
      </c>
      <c r="CC140" s="268">
        <v>3.3</v>
      </c>
      <c r="CD140" s="268">
        <f>_xlfn.IFNA(VLOOKUP(C140,'INFORM Severity - hidden'!$C$5:$G$300,5,FALSE),"-")</f>
        <v>3.3</v>
      </c>
    </row>
    <row r="141" spans="1:82" x14ac:dyDescent="0.35">
      <c r="C141" t="s">
        <v>8281</v>
      </c>
      <c r="D141" s="268" t="str">
        <f t="shared" si="2"/>
        <v>-</v>
      </c>
      <c r="E141" s="268" t="s">
        <v>8201</v>
      </c>
      <c r="F141" s="268" t="s">
        <v>8201</v>
      </c>
      <c r="G141" s="268" t="s">
        <v>8201</v>
      </c>
      <c r="H141" s="268" t="s">
        <v>8201</v>
      </c>
      <c r="I141" s="268" t="s">
        <v>8201</v>
      </c>
      <c r="J141" s="268" t="s">
        <v>8201</v>
      </c>
      <c r="K141" s="268" t="s">
        <v>8201</v>
      </c>
      <c r="L141" s="268" t="s">
        <v>8201</v>
      </c>
      <c r="M141" s="268" t="s">
        <v>8201</v>
      </c>
      <c r="N141" s="268" t="s">
        <v>8201</v>
      </c>
      <c r="O141" s="268" t="s">
        <v>8201</v>
      </c>
      <c r="P141" s="268" t="s">
        <v>8201</v>
      </c>
      <c r="Q141" s="268" t="s">
        <v>8201</v>
      </c>
      <c r="R141" s="268" t="s">
        <v>8201</v>
      </c>
      <c r="S141" s="268" t="s">
        <v>8201</v>
      </c>
      <c r="T141" s="268" t="s">
        <v>8201</v>
      </c>
      <c r="U141" s="268" t="s">
        <v>8201</v>
      </c>
      <c r="V141" s="268" t="s">
        <v>8201</v>
      </c>
      <c r="W141" s="268" t="s">
        <v>8201</v>
      </c>
      <c r="X141" s="268" t="s">
        <v>8201</v>
      </c>
      <c r="Y141" s="268" t="s">
        <v>8201</v>
      </c>
      <c r="Z141" s="268" t="s">
        <v>8201</v>
      </c>
      <c r="AA141" s="268" t="s">
        <v>8201</v>
      </c>
      <c r="AB141" s="268" t="s">
        <v>8201</v>
      </c>
      <c r="AC141" s="268" t="s">
        <v>8201</v>
      </c>
      <c r="AD141" s="268" t="s">
        <v>8201</v>
      </c>
      <c r="AE141" s="268" t="s">
        <v>8201</v>
      </c>
      <c r="AF141" s="268" t="s">
        <v>8201</v>
      </c>
      <c r="AG141" s="268" t="s">
        <v>8201</v>
      </c>
      <c r="AH141" s="268" t="s">
        <v>8201</v>
      </c>
      <c r="AI141" s="268" t="s">
        <v>8201</v>
      </c>
      <c r="AJ141" s="268" t="s">
        <v>8201</v>
      </c>
      <c r="AK141" s="268" t="s">
        <v>8201</v>
      </c>
      <c r="AL141" s="268" t="s">
        <v>8201</v>
      </c>
      <c r="AM141" s="268" t="s">
        <v>8201</v>
      </c>
      <c r="AN141" s="268" t="s">
        <v>8201</v>
      </c>
      <c r="AO141" s="268" t="s">
        <v>8201</v>
      </c>
      <c r="AP141" s="268" t="s">
        <v>8201</v>
      </c>
      <c r="AQ141" s="268" t="s">
        <v>8201</v>
      </c>
      <c r="AR141" s="268" t="s">
        <v>8201</v>
      </c>
      <c r="AS141" s="268" t="s">
        <v>8201</v>
      </c>
      <c r="AT141" s="268" t="s">
        <v>8201</v>
      </c>
      <c r="AU141" s="268" t="s">
        <v>8201</v>
      </c>
      <c r="AV141" s="268" t="s">
        <v>8201</v>
      </c>
      <c r="AW141" s="268" t="s">
        <v>8201</v>
      </c>
      <c r="AX141" s="268" t="s">
        <v>8201</v>
      </c>
      <c r="AY141" s="268" t="s">
        <v>8201</v>
      </c>
      <c r="AZ141" s="268" t="s">
        <v>8201</v>
      </c>
      <c r="BA141" s="268" t="s">
        <v>8201</v>
      </c>
      <c r="BB141" s="268" t="s">
        <v>8201</v>
      </c>
      <c r="BC141" s="268" t="s">
        <v>8201</v>
      </c>
      <c r="BD141" s="268" t="s">
        <v>8201</v>
      </c>
      <c r="BE141" s="268" t="s">
        <v>8201</v>
      </c>
      <c r="BF141" s="268" t="s">
        <v>8201</v>
      </c>
      <c r="BG141" s="268" t="s">
        <v>8201</v>
      </c>
      <c r="BH141" s="268" t="s">
        <v>8201</v>
      </c>
      <c r="BI141" s="268">
        <v>3.3</v>
      </c>
      <c r="BJ141" s="268">
        <v>3.3</v>
      </c>
      <c r="BK141" s="268">
        <v>3.3</v>
      </c>
      <c r="BL141" s="268">
        <v>3.3</v>
      </c>
      <c r="BM141" s="268">
        <v>3.3</v>
      </c>
      <c r="BN141" s="268">
        <v>3.2</v>
      </c>
      <c r="BO141" s="268">
        <v>3.2</v>
      </c>
      <c r="BP141" s="268">
        <v>2.9</v>
      </c>
      <c r="BQ141" s="268">
        <v>2.9</v>
      </c>
      <c r="BR141" s="268">
        <v>3</v>
      </c>
      <c r="BS141" s="268">
        <v>3</v>
      </c>
      <c r="BT141" s="268">
        <v>3</v>
      </c>
      <c r="BU141" s="268">
        <v>3</v>
      </c>
      <c r="BV141" s="268" t="s">
        <v>8201</v>
      </c>
      <c r="BW141" s="268" t="s">
        <v>8201</v>
      </c>
      <c r="BX141" s="268" t="s">
        <v>8201</v>
      </c>
      <c r="BY141" s="268" t="s">
        <v>8201</v>
      </c>
      <c r="BZ141" s="268" t="s">
        <v>8201</v>
      </c>
      <c r="CA141" s="268" t="s">
        <v>8201</v>
      </c>
      <c r="CB141" s="268" t="s">
        <v>8201</v>
      </c>
      <c r="CC141" s="268" t="s">
        <v>8201</v>
      </c>
      <c r="CD141" s="268" t="str">
        <f>_xlfn.IFNA(VLOOKUP(C141,'INFORM Severity - hidden'!$C$5:$G$300,5,FALSE),"-")</f>
        <v>-</v>
      </c>
    </row>
    <row r="142" spans="1:82" x14ac:dyDescent="0.35">
      <c r="A142" t="s">
        <v>764</v>
      </c>
      <c r="B142" t="s">
        <v>783</v>
      </c>
      <c r="C142" t="s">
        <v>784</v>
      </c>
      <c r="D142" s="268" t="str">
        <f t="shared" si="2"/>
        <v>Stable</v>
      </c>
      <c r="E142" s="268" t="s">
        <v>8201</v>
      </c>
      <c r="F142" s="268" t="s">
        <v>8201</v>
      </c>
      <c r="G142" s="268" t="s">
        <v>8201</v>
      </c>
      <c r="H142" s="268" t="s">
        <v>8201</v>
      </c>
      <c r="I142" s="268" t="s">
        <v>8201</v>
      </c>
      <c r="J142" s="268" t="s">
        <v>8201</v>
      </c>
      <c r="K142" s="268" t="s">
        <v>8201</v>
      </c>
      <c r="L142" s="268" t="s">
        <v>8201</v>
      </c>
      <c r="M142" s="268" t="s">
        <v>8201</v>
      </c>
      <c r="N142" s="268" t="s">
        <v>8201</v>
      </c>
      <c r="O142" s="268" t="s">
        <v>8201</v>
      </c>
      <c r="P142" s="268" t="s">
        <v>8201</v>
      </c>
      <c r="Q142" s="268" t="s">
        <v>8201</v>
      </c>
      <c r="R142" s="268" t="s">
        <v>8201</v>
      </c>
      <c r="S142" s="268" t="s">
        <v>8201</v>
      </c>
      <c r="T142" s="268" t="s">
        <v>8201</v>
      </c>
      <c r="U142" s="268" t="s">
        <v>8201</v>
      </c>
      <c r="V142" s="268" t="s">
        <v>8201</v>
      </c>
      <c r="W142" s="268" t="s">
        <v>8201</v>
      </c>
      <c r="X142" s="268" t="s">
        <v>8201</v>
      </c>
      <c r="Y142" s="268" t="s">
        <v>8201</v>
      </c>
      <c r="Z142" s="268" t="s">
        <v>8201</v>
      </c>
      <c r="AA142" s="268" t="s">
        <v>8201</v>
      </c>
      <c r="AB142" s="268" t="s">
        <v>8201</v>
      </c>
      <c r="AC142" s="268" t="s">
        <v>8201</v>
      </c>
      <c r="AD142" s="268" t="s">
        <v>8201</v>
      </c>
      <c r="AE142" s="268" t="s">
        <v>8201</v>
      </c>
      <c r="AF142" s="268" t="s">
        <v>8201</v>
      </c>
      <c r="AG142" s="268" t="s">
        <v>8201</v>
      </c>
      <c r="AH142" s="268" t="s">
        <v>8201</v>
      </c>
      <c r="AI142" s="268" t="s">
        <v>8201</v>
      </c>
      <c r="AJ142" s="268" t="s">
        <v>8201</v>
      </c>
      <c r="AK142" s="268" t="s">
        <v>8201</v>
      </c>
      <c r="AL142" s="268" t="s">
        <v>8201</v>
      </c>
      <c r="AM142" s="268" t="s">
        <v>8201</v>
      </c>
      <c r="AN142" s="268" t="s">
        <v>8201</v>
      </c>
      <c r="AO142" s="268" t="s">
        <v>8201</v>
      </c>
      <c r="AP142" s="268" t="s">
        <v>8201</v>
      </c>
      <c r="AQ142" s="268" t="s">
        <v>8201</v>
      </c>
      <c r="AR142" s="268" t="s">
        <v>8201</v>
      </c>
      <c r="AS142" s="268" t="s">
        <v>8201</v>
      </c>
      <c r="AT142" s="268" t="s">
        <v>8201</v>
      </c>
      <c r="AU142" s="268" t="s">
        <v>8201</v>
      </c>
      <c r="AV142" s="268" t="s">
        <v>8201</v>
      </c>
      <c r="AW142" s="268" t="s">
        <v>8201</v>
      </c>
      <c r="AX142" s="268" t="s">
        <v>8201</v>
      </c>
      <c r="AY142" s="268" t="s">
        <v>8201</v>
      </c>
      <c r="AZ142" s="268" t="s">
        <v>8201</v>
      </c>
      <c r="BA142" s="268" t="s">
        <v>8201</v>
      </c>
      <c r="BB142" s="268" t="s">
        <v>8201</v>
      </c>
      <c r="BC142" s="268" t="s">
        <v>8201</v>
      </c>
      <c r="BD142" s="268" t="s">
        <v>8201</v>
      </c>
      <c r="BE142" s="268" t="s">
        <v>8201</v>
      </c>
      <c r="BF142" s="268" t="s">
        <v>8201</v>
      </c>
      <c r="BG142" s="268" t="s">
        <v>8201</v>
      </c>
      <c r="BH142" s="268" t="s">
        <v>8201</v>
      </c>
      <c r="BI142" s="268" t="s">
        <v>8201</v>
      </c>
      <c r="BJ142" s="268" t="s">
        <v>8201</v>
      </c>
      <c r="BK142" s="268" t="s">
        <v>8201</v>
      </c>
      <c r="BL142" s="268" t="s">
        <v>8201</v>
      </c>
      <c r="BM142" s="268" t="s">
        <v>8201</v>
      </c>
      <c r="BN142" s="268" t="s">
        <v>8201</v>
      </c>
      <c r="BO142" s="268" t="s">
        <v>8201</v>
      </c>
      <c r="BP142" s="268" t="s">
        <v>8201</v>
      </c>
      <c r="BQ142" s="268" t="s">
        <v>8201</v>
      </c>
      <c r="BR142" s="268" t="s">
        <v>8201</v>
      </c>
      <c r="BS142" s="268">
        <v>2.5</v>
      </c>
      <c r="BT142" s="268">
        <v>2.6</v>
      </c>
      <c r="BU142" s="268">
        <v>2.6</v>
      </c>
      <c r="BV142" s="268">
        <v>2.6</v>
      </c>
      <c r="BW142" s="268">
        <v>2.6</v>
      </c>
      <c r="BX142" s="268">
        <v>2.7</v>
      </c>
      <c r="BY142" s="268">
        <v>3.2</v>
      </c>
      <c r="BZ142" s="268">
        <v>3.1</v>
      </c>
      <c r="CA142" s="268">
        <v>3.1</v>
      </c>
      <c r="CB142" s="268">
        <v>3.1</v>
      </c>
      <c r="CC142" s="268">
        <v>3.1</v>
      </c>
      <c r="CD142" s="268">
        <f>_xlfn.IFNA(VLOOKUP(C142,'INFORM Severity - hidden'!$C$5:$G$300,5,FALSE),"-")</f>
        <v>3.1</v>
      </c>
    </row>
    <row r="143" spans="1:82" x14ac:dyDescent="0.35">
      <c r="A143" t="s">
        <v>764</v>
      </c>
      <c r="B143" t="s">
        <v>762</v>
      </c>
      <c r="C143" t="s">
        <v>763</v>
      </c>
      <c r="D143" s="268" t="str">
        <f t="shared" si="2"/>
        <v>Stable</v>
      </c>
      <c r="E143" s="268" t="s">
        <v>8201</v>
      </c>
      <c r="F143" s="268" t="s">
        <v>8201</v>
      </c>
      <c r="G143" s="268" t="s">
        <v>8201</v>
      </c>
      <c r="H143" s="268" t="s">
        <v>8201</v>
      </c>
      <c r="I143" s="268" t="s">
        <v>8201</v>
      </c>
      <c r="J143" s="268" t="s">
        <v>8201</v>
      </c>
      <c r="K143" s="268" t="s">
        <v>8201</v>
      </c>
      <c r="L143" s="268" t="s">
        <v>8201</v>
      </c>
      <c r="M143" s="268" t="s">
        <v>8201</v>
      </c>
      <c r="N143" s="268" t="s">
        <v>8201</v>
      </c>
      <c r="O143" s="268" t="s">
        <v>8201</v>
      </c>
      <c r="P143" s="268" t="s">
        <v>8201</v>
      </c>
      <c r="Q143" s="268" t="s">
        <v>8201</v>
      </c>
      <c r="R143" s="268" t="s">
        <v>8201</v>
      </c>
      <c r="S143" s="268" t="s">
        <v>8201</v>
      </c>
      <c r="T143" s="268" t="s">
        <v>8201</v>
      </c>
      <c r="U143" s="268" t="s">
        <v>8201</v>
      </c>
      <c r="V143" s="268" t="s">
        <v>8201</v>
      </c>
      <c r="W143" s="268" t="s">
        <v>8201</v>
      </c>
      <c r="X143" s="268" t="s">
        <v>8201</v>
      </c>
      <c r="Y143" s="268" t="s">
        <v>8201</v>
      </c>
      <c r="Z143" s="268" t="s">
        <v>8201</v>
      </c>
      <c r="AA143" s="268" t="s">
        <v>8201</v>
      </c>
      <c r="AB143" s="268" t="s">
        <v>8201</v>
      </c>
      <c r="AC143" s="268" t="s">
        <v>8201</v>
      </c>
      <c r="AD143" s="268" t="s">
        <v>8201</v>
      </c>
      <c r="AE143" s="268" t="s">
        <v>8201</v>
      </c>
      <c r="AF143" s="268" t="s">
        <v>8201</v>
      </c>
      <c r="AG143" s="268" t="s">
        <v>8201</v>
      </c>
      <c r="AH143" s="268" t="s">
        <v>8201</v>
      </c>
      <c r="AI143" s="268" t="s">
        <v>8201</v>
      </c>
      <c r="AJ143" s="268" t="s">
        <v>8201</v>
      </c>
      <c r="AK143" s="268" t="s">
        <v>8201</v>
      </c>
      <c r="AL143" s="268" t="s">
        <v>8201</v>
      </c>
      <c r="AM143" s="268" t="s">
        <v>8201</v>
      </c>
      <c r="AN143" s="268" t="s">
        <v>8201</v>
      </c>
      <c r="AO143" s="268" t="s">
        <v>8201</v>
      </c>
      <c r="AP143" s="268" t="s">
        <v>8201</v>
      </c>
      <c r="AQ143" s="268" t="s">
        <v>8201</v>
      </c>
      <c r="AR143" s="268" t="s">
        <v>8201</v>
      </c>
      <c r="AS143" s="268" t="s">
        <v>8201</v>
      </c>
      <c r="AT143" s="268" t="s">
        <v>8201</v>
      </c>
      <c r="AU143" s="268" t="s">
        <v>8201</v>
      </c>
      <c r="AV143" s="268" t="s">
        <v>8201</v>
      </c>
      <c r="AW143" s="268" t="s">
        <v>8201</v>
      </c>
      <c r="AX143" s="268" t="s">
        <v>8201</v>
      </c>
      <c r="AY143" s="268" t="s">
        <v>8201</v>
      </c>
      <c r="AZ143" s="268" t="s">
        <v>8201</v>
      </c>
      <c r="BA143" s="268" t="s">
        <v>8201</v>
      </c>
      <c r="BB143" s="268" t="s">
        <v>8201</v>
      </c>
      <c r="BC143" s="268" t="s">
        <v>8201</v>
      </c>
      <c r="BD143" s="268" t="s">
        <v>8201</v>
      </c>
      <c r="BE143" s="268" t="s">
        <v>8201</v>
      </c>
      <c r="BF143" s="268" t="s">
        <v>8201</v>
      </c>
      <c r="BG143" s="268" t="s">
        <v>8201</v>
      </c>
      <c r="BH143" s="268" t="s">
        <v>8201</v>
      </c>
      <c r="BI143" s="268" t="s">
        <v>8201</v>
      </c>
      <c r="BJ143" s="268" t="s">
        <v>8201</v>
      </c>
      <c r="BK143" s="268" t="s">
        <v>8201</v>
      </c>
      <c r="BL143" s="268" t="s">
        <v>8201</v>
      </c>
      <c r="BM143" s="268" t="s">
        <v>8201</v>
      </c>
      <c r="BN143" s="268" t="s">
        <v>8201</v>
      </c>
      <c r="BO143" s="268" t="s">
        <v>8201</v>
      </c>
      <c r="BP143" s="268" t="s">
        <v>8201</v>
      </c>
      <c r="BQ143" s="268" t="s">
        <v>8201</v>
      </c>
      <c r="BR143" s="268" t="s">
        <v>8201</v>
      </c>
      <c r="BS143" s="268" t="s">
        <v>8201</v>
      </c>
      <c r="BT143" s="268" t="s">
        <v>8201</v>
      </c>
      <c r="BU143" s="268" t="s">
        <v>8201</v>
      </c>
      <c r="BV143" s="268" t="s">
        <v>8201</v>
      </c>
      <c r="BW143" s="268" t="s">
        <v>8201</v>
      </c>
      <c r="BX143" s="268" t="s">
        <v>8201</v>
      </c>
      <c r="BY143" s="268">
        <v>3.4</v>
      </c>
      <c r="BZ143" s="268">
        <v>3.4</v>
      </c>
      <c r="CA143" s="268">
        <v>3.4</v>
      </c>
      <c r="CB143" s="268">
        <v>3.4</v>
      </c>
      <c r="CC143" s="268">
        <v>3.4</v>
      </c>
      <c r="CD143" s="268">
        <f>_xlfn.IFNA(VLOOKUP(C143,'INFORM Severity - hidden'!$C$5:$G$300,5,FALSE),"-")</f>
        <v>3.4</v>
      </c>
    </row>
    <row r="144" spans="1:82" x14ac:dyDescent="0.35">
      <c r="C144" t="s">
        <v>8282</v>
      </c>
      <c r="D144" s="268" t="str">
        <f t="shared" si="2"/>
        <v>-</v>
      </c>
      <c r="E144" s="268" t="s">
        <v>8201</v>
      </c>
      <c r="F144" s="268" t="s">
        <v>8201</v>
      </c>
      <c r="G144" s="268" t="s">
        <v>8201</v>
      </c>
      <c r="H144" s="268" t="s">
        <v>8201</v>
      </c>
      <c r="I144" s="268" t="s">
        <v>8201</v>
      </c>
      <c r="J144" s="268" t="s">
        <v>8201</v>
      </c>
      <c r="K144" s="268" t="s">
        <v>8201</v>
      </c>
      <c r="L144" s="268" t="s">
        <v>8201</v>
      </c>
      <c r="M144" s="268" t="s">
        <v>8201</v>
      </c>
      <c r="N144" s="268" t="s">
        <v>8201</v>
      </c>
      <c r="O144" s="268" t="s">
        <v>8201</v>
      </c>
      <c r="P144" s="268" t="s">
        <v>8201</v>
      </c>
      <c r="Q144" s="268" t="s">
        <v>8201</v>
      </c>
      <c r="R144" s="268" t="s">
        <v>8201</v>
      </c>
      <c r="S144" s="268" t="s">
        <v>8201</v>
      </c>
      <c r="T144" s="268" t="s">
        <v>8201</v>
      </c>
      <c r="U144" s="268" t="s">
        <v>8201</v>
      </c>
      <c r="V144" s="268" t="s">
        <v>8201</v>
      </c>
      <c r="W144" s="268" t="s">
        <v>8201</v>
      </c>
      <c r="X144" s="268" t="s">
        <v>8201</v>
      </c>
      <c r="Y144" s="268" t="s">
        <v>8201</v>
      </c>
      <c r="Z144" s="268" t="s">
        <v>8201</v>
      </c>
      <c r="AA144" s="268" t="s">
        <v>8201</v>
      </c>
      <c r="AB144" s="268" t="s">
        <v>8201</v>
      </c>
      <c r="AC144" s="268" t="s">
        <v>8201</v>
      </c>
      <c r="AD144" s="268" t="s">
        <v>8201</v>
      </c>
      <c r="AE144" s="268" t="s">
        <v>8201</v>
      </c>
      <c r="AF144" s="268" t="s">
        <v>8201</v>
      </c>
      <c r="AG144" s="268" t="s">
        <v>8201</v>
      </c>
      <c r="AH144" s="268" t="s">
        <v>8201</v>
      </c>
      <c r="AI144" s="268" t="s">
        <v>8201</v>
      </c>
      <c r="AJ144" s="268" t="s">
        <v>8201</v>
      </c>
      <c r="AK144" s="268" t="s">
        <v>8201</v>
      </c>
      <c r="AL144" s="268" t="s">
        <v>8201</v>
      </c>
      <c r="AM144" s="268" t="s">
        <v>8201</v>
      </c>
      <c r="AN144" s="268" t="s">
        <v>8201</v>
      </c>
      <c r="AO144" s="268" t="s">
        <v>8201</v>
      </c>
      <c r="AP144" s="268" t="s">
        <v>8201</v>
      </c>
      <c r="AQ144" s="268" t="s">
        <v>8201</v>
      </c>
      <c r="AR144" s="268" t="s">
        <v>8201</v>
      </c>
      <c r="AS144" s="268" t="s">
        <v>8201</v>
      </c>
      <c r="AT144" s="268" t="s">
        <v>8201</v>
      </c>
      <c r="AU144" s="268" t="s">
        <v>8201</v>
      </c>
      <c r="AV144" s="268" t="s">
        <v>8201</v>
      </c>
      <c r="AW144" s="268" t="s">
        <v>8201</v>
      </c>
      <c r="AX144" s="268" t="s">
        <v>8201</v>
      </c>
      <c r="AY144" s="268" t="s">
        <v>8201</v>
      </c>
      <c r="AZ144" s="268" t="s">
        <v>8201</v>
      </c>
      <c r="BA144" s="268" t="s">
        <v>8201</v>
      </c>
      <c r="BB144" s="268" t="s">
        <v>8201</v>
      </c>
      <c r="BC144" s="268" t="s">
        <v>8201</v>
      </c>
      <c r="BD144" s="268" t="s">
        <v>8201</v>
      </c>
      <c r="BE144" s="268" t="s">
        <v>8201</v>
      </c>
      <c r="BF144" s="268" t="s">
        <v>8201</v>
      </c>
      <c r="BG144" s="268" t="s">
        <v>8201</v>
      </c>
      <c r="BH144" s="268" t="s">
        <v>8201</v>
      </c>
      <c r="BI144" s="268" t="s">
        <v>8201</v>
      </c>
      <c r="BJ144" s="268">
        <v>3.3</v>
      </c>
      <c r="BK144" s="268">
        <v>3.3</v>
      </c>
      <c r="BL144" s="268">
        <v>3.3</v>
      </c>
      <c r="BM144" s="268">
        <v>3.3</v>
      </c>
      <c r="BN144" s="268">
        <v>3.1</v>
      </c>
      <c r="BO144" s="268">
        <v>3</v>
      </c>
      <c r="BP144" s="268">
        <v>3</v>
      </c>
      <c r="BQ144" s="268" t="s">
        <v>8201</v>
      </c>
      <c r="BR144" s="268" t="s">
        <v>8201</v>
      </c>
      <c r="BS144" s="268" t="s">
        <v>8201</v>
      </c>
      <c r="BT144" s="268" t="s">
        <v>8201</v>
      </c>
      <c r="BU144" s="268" t="s">
        <v>8201</v>
      </c>
      <c r="BV144" s="268" t="s">
        <v>8201</v>
      </c>
      <c r="BW144" s="268" t="s">
        <v>8201</v>
      </c>
      <c r="BX144" s="268">
        <v>1.9</v>
      </c>
      <c r="BY144" s="268" t="s">
        <v>8201</v>
      </c>
      <c r="BZ144" s="268" t="s">
        <v>8201</v>
      </c>
      <c r="CA144" s="268" t="s">
        <v>8201</v>
      </c>
      <c r="CB144" s="268" t="s">
        <v>8201</v>
      </c>
      <c r="CC144" s="268" t="s">
        <v>8201</v>
      </c>
      <c r="CD144" s="268" t="str">
        <f>_xlfn.IFNA(VLOOKUP(C144,'INFORM Severity - hidden'!$C$5:$G$300,5,FALSE),"-")</f>
        <v>-</v>
      </c>
    </row>
    <row r="145" spans="1:82" x14ac:dyDescent="0.35">
      <c r="C145" t="s">
        <v>8283</v>
      </c>
      <c r="D145" s="268" t="str">
        <f t="shared" si="2"/>
        <v>-</v>
      </c>
      <c r="E145" s="268" t="s">
        <v>8201</v>
      </c>
      <c r="F145" s="268" t="s">
        <v>8201</v>
      </c>
      <c r="G145" s="268" t="s">
        <v>8201</v>
      </c>
      <c r="H145" s="268" t="s">
        <v>8201</v>
      </c>
      <c r="I145" s="268" t="s">
        <v>8201</v>
      </c>
      <c r="J145" s="268" t="s">
        <v>8201</v>
      </c>
      <c r="K145" s="268" t="s">
        <v>8201</v>
      </c>
      <c r="L145" s="268" t="s">
        <v>8201</v>
      </c>
      <c r="M145" s="268" t="s">
        <v>8201</v>
      </c>
      <c r="N145" s="268" t="s">
        <v>8201</v>
      </c>
      <c r="O145" s="268" t="s">
        <v>8201</v>
      </c>
      <c r="P145" s="268" t="s">
        <v>8201</v>
      </c>
      <c r="Q145" s="268" t="s">
        <v>8201</v>
      </c>
      <c r="R145" s="268" t="s">
        <v>8201</v>
      </c>
      <c r="S145" s="268" t="s">
        <v>8201</v>
      </c>
      <c r="T145" s="268" t="s">
        <v>8201</v>
      </c>
      <c r="U145" s="268" t="s">
        <v>8201</v>
      </c>
      <c r="V145" s="268" t="s">
        <v>8201</v>
      </c>
      <c r="W145" s="268" t="s">
        <v>8201</v>
      </c>
      <c r="X145" s="268" t="s">
        <v>8201</v>
      </c>
      <c r="Y145" s="268" t="s">
        <v>8201</v>
      </c>
      <c r="Z145" s="268" t="s">
        <v>8201</v>
      </c>
      <c r="AA145" s="268" t="s">
        <v>8201</v>
      </c>
      <c r="AB145" s="268" t="s">
        <v>8201</v>
      </c>
      <c r="AC145" s="268" t="s">
        <v>8201</v>
      </c>
      <c r="AD145" s="268" t="s">
        <v>8201</v>
      </c>
      <c r="AE145" s="268" t="s">
        <v>8201</v>
      </c>
      <c r="AF145" s="268" t="s">
        <v>8201</v>
      </c>
      <c r="AG145" s="268" t="s">
        <v>8201</v>
      </c>
      <c r="AH145" s="268" t="s">
        <v>8201</v>
      </c>
      <c r="AI145" s="268" t="s">
        <v>8201</v>
      </c>
      <c r="AJ145" s="268" t="s">
        <v>8201</v>
      </c>
      <c r="AK145" s="268" t="s">
        <v>8201</v>
      </c>
      <c r="AL145" s="268" t="s">
        <v>8201</v>
      </c>
      <c r="AM145" s="268" t="s">
        <v>8201</v>
      </c>
      <c r="AN145" s="268" t="s">
        <v>8201</v>
      </c>
      <c r="AO145" s="268" t="s">
        <v>8201</v>
      </c>
      <c r="AP145" s="268" t="s">
        <v>8201</v>
      </c>
      <c r="AQ145" s="268" t="s">
        <v>8201</v>
      </c>
      <c r="AR145" s="268" t="s">
        <v>8201</v>
      </c>
      <c r="AS145" s="268" t="s">
        <v>8201</v>
      </c>
      <c r="AT145" s="268">
        <v>3.4</v>
      </c>
      <c r="AU145" s="268">
        <v>3.4</v>
      </c>
      <c r="AV145" s="268">
        <v>3.4</v>
      </c>
      <c r="AW145" s="268">
        <v>3.4</v>
      </c>
      <c r="AX145" s="268">
        <v>3.4</v>
      </c>
      <c r="AY145" s="268">
        <v>3.4</v>
      </c>
      <c r="AZ145" s="268">
        <v>3.4</v>
      </c>
      <c r="BA145" s="268">
        <v>3.4</v>
      </c>
      <c r="BB145" s="268">
        <v>3.4</v>
      </c>
      <c r="BC145" s="268">
        <v>3.4</v>
      </c>
      <c r="BD145" s="268">
        <v>3.4</v>
      </c>
      <c r="BE145" s="268">
        <v>3.4</v>
      </c>
      <c r="BF145" s="268">
        <v>3.4</v>
      </c>
      <c r="BG145" s="268">
        <v>3.4</v>
      </c>
      <c r="BH145" s="268">
        <v>3.4</v>
      </c>
      <c r="BI145" s="268">
        <v>3.4</v>
      </c>
      <c r="BJ145" s="268">
        <v>3.1</v>
      </c>
      <c r="BK145" s="268">
        <v>3.1</v>
      </c>
      <c r="BL145" s="268">
        <v>3.1</v>
      </c>
      <c r="BM145" s="268">
        <v>3.1</v>
      </c>
      <c r="BN145" s="268">
        <v>2.9</v>
      </c>
      <c r="BO145" s="268">
        <v>2.9</v>
      </c>
      <c r="BP145" s="268">
        <v>2.9</v>
      </c>
      <c r="BQ145" s="268">
        <v>2.9</v>
      </c>
      <c r="BR145" s="268">
        <v>2.9</v>
      </c>
      <c r="BS145" s="268" t="s">
        <v>8201</v>
      </c>
      <c r="BT145" s="268" t="s">
        <v>8201</v>
      </c>
      <c r="BU145" s="268" t="s">
        <v>8201</v>
      </c>
      <c r="BV145" s="268" t="s">
        <v>8201</v>
      </c>
      <c r="BW145" s="268" t="s">
        <v>8201</v>
      </c>
      <c r="BX145" s="268" t="s">
        <v>8201</v>
      </c>
      <c r="BY145" s="268" t="s">
        <v>8201</v>
      </c>
      <c r="BZ145" s="268" t="s">
        <v>8201</v>
      </c>
      <c r="CA145" s="268" t="s">
        <v>8201</v>
      </c>
      <c r="CB145" s="268" t="s">
        <v>8201</v>
      </c>
      <c r="CC145" s="268" t="s">
        <v>8201</v>
      </c>
      <c r="CD145" s="268" t="str">
        <f>_xlfn.IFNA(VLOOKUP(C145,'INFORM Severity - hidden'!$C$5:$G$300,5,FALSE),"-")</f>
        <v>-</v>
      </c>
    </row>
    <row r="146" spans="1:82" x14ac:dyDescent="0.35">
      <c r="C146" t="s">
        <v>8284</v>
      </c>
      <c r="D146" s="268" t="str">
        <f t="shared" si="2"/>
        <v>-</v>
      </c>
      <c r="E146" s="268" t="s">
        <v>8201</v>
      </c>
      <c r="F146" s="268" t="s">
        <v>8201</v>
      </c>
      <c r="G146" s="268" t="s">
        <v>8201</v>
      </c>
      <c r="H146" s="268" t="s">
        <v>8201</v>
      </c>
      <c r="I146" s="268" t="s">
        <v>8201</v>
      </c>
      <c r="J146" s="268" t="s">
        <v>8201</v>
      </c>
      <c r="K146" s="268" t="s">
        <v>8201</v>
      </c>
      <c r="L146" s="268" t="s">
        <v>8201</v>
      </c>
      <c r="M146" s="268" t="s">
        <v>8201</v>
      </c>
      <c r="N146" s="268" t="s">
        <v>8201</v>
      </c>
      <c r="O146" s="268" t="s">
        <v>8201</v>
      </c>
      <c r="P146" s="268" t="s">
        <v>8201</v>
      </c>
      <c r="Q146" s="268" t="s">
        <v>8201</v>
      </c>
      <c r="R146" s="268" t="s">
        <v>8201</v>
      </c>
      <c r="S146" s="268" t="s">
        <v>8201</v>
      </c>
      <c r="T146" s="268" t="s">
        <v>8201</v>
      </c>
      <c r="U146" s="268" t="s">
        <v>8201</v>
      </c>
      <c r="V146" s="268" t="s">
        <v>8201</v>
      </c>
      <c r="W146" s="268" t="s">
        <v>8201</v>
      </c>
      <c r="X146" s="268" t="s">
        <v>8201</v>
      </c>
      <c r="Y146" s="268" t="s">
        <v>8201</v>
      </c>
      <c r="Z146" s="268" t="s">
        <v>8201</v>
      </c>
      <c r="AA146" s="268" t="s">
        <v>8201</v>
      </c>
      <c r="AB146" s="268" t="s">
        <v>8201</v>
      </c>
      <c r="AC146" s="268" t="s">
        <v>8201</v>
      </c>
      <c r="AD146" s="268" t="s">
        <v>8201</v>
      </c>
      <c r="AE146" s="268" t="s">
        <v>8201</v>
      </c>
      <c r="AF146" s="268" t="s">
        <v>8201</v>
      </c>
      <c r="AG146" s="268" t="s">
        <v>8201</v>
      </c>
      <c r="AH146" s="268" t="s">
        <v>8201</v>
      </c>
      <c r="AI146" s="268" t="s">
        <v>8201</v>
      </c>
      <c r="AJ146" s="268" t="s">
        <v>8201</v>
      </c>
      <c r="AK146" s="268" t="s">
        <v>8201</v>
      </c>
      <c r="AL146" s="268" t="s">
        <v>8201</v>
      </c>
      <c r="AM146" s="268" t="s">
        <v>8201</v>
      </c>
      <c r="AN146" s="268" t="s">
        <v>8201</v>
      </c>
      <c r="AO146" s="268" t="s">
        <v>8201</v>
      </c>
      <c r="AP146" s="268" t="s">
        <v>8201</v>
      </c>
      <c r="AQ146" s="268" t="s">
        <v>8201</v>
      </c>
      <c r="AR146" s="268" t="s">
        <v>8201</v>
      </c>
      <c r="AS146" s="268" t="s">
        <v>8201</v>
      </c>
      <c r="AT146" s="268" t="s">
        <v>8201</v>
      </c>
      <c r="AU146" s="268" t="s">
        <v>8201</v>
      </c>
      <c r="AV146" s="268" t="s">
        <v>8201</v>
      </c>
      <c r="AW146" s="268" t="s">
        <v>8201</v>
      </c>
      <c r="AX146" s="268" t="s">
        <v>8201</v>
      </c>
      <c r="AY146" s="268" t="s">
        <v>8201</v>
      </c>
      <c r="AZ146" s="268" t="s">
        <v>8201</v>
      </c>
      <c r="BA146" s="268" t="s">
        <v>8201</v>
      </c>
      <c r="BB146" s="268" t="s">
        <v>8201</v>
      </c>
      <c r="BC146" s="268" t="s">
        <v>8201</v>
      </c>
      <c r="BD146" s="268" t="s">
        <v>8201</v>
      </c>
      <c r="BE146" s="268" t="s">
        <v>8201</v>
      </c>
      <c r="BF146" s="268" t="s">
        <v>8201</v>
      </c>
      <c r="BG146" s="268" t="s">
        <v>8201</v>
      </c>
      <c r="BH146" s="268" t="s">
        <v>8201</v>
      </c>
      <c r="BI146" s="268" t="s">
        <v>8201</v>
      </c>
      <c r="BJ146" s="268">
        <v>1.1000000000000001</v>
      </c>
      <c r="BK146" s="268">
        <v>1.1000000000000001</v>
      </c>
      <c r="BL146" s="268">
        <v>1.1000000000000001</v>
      </c>
      <c r="BM146" s="268">
        <v>1.1000000000000001</v>
      </c>
      <c r="BN146" s="268">
        <v>1.5</v>
      </c>
      <c r="BO146" s="268">
        <v>1.4</v>
      </c>
      <c r="BP146" s="268">
        <v>1.4</v>
      </c>
      <c r="BQ146" s="268" t="s">
        <v>8201</v>
      </c>
      <c r="BR146" s="268" t="s">
        <v>8201</v>
      </c>
      <c r="BS146" s="268" t="s">
        <v>8201</v>
      </c>
      <c r="BT146" s="268" t="s">
        <v>8201</v>
      </c>
      <c r="BU146" s="268" t="s">
        <v>8201</v>
      </c>
      <c r="BV146" s="268" t="s">
        <v>8201</v>
      </c>
      <c r="BW146" s="268" t="s">
        <v>8201</v>
      </c>
      <c r="BX146" s="268" t="s">
        <v>8201</v>
      </c>
      <c r="BY146" s="268" t="s">
        <v>8201</v>
      </c>
      <c r="BZ146" s="268" t="s">
        <v>8201</v>
      </c>
      <c r="CA146" s="268" t="s">
        <v>8201</v>
      </c>
      <c r="CB146" s="268" t="s">
        <v>8201</v>
      </c>
      <c r="CC146" s="268" t="s">
        <v>8201</v>
      </c>
      <c r="CD146" s="268" t="str">
        <f>_xlfn.IFNA(VLOOKUP(C146,'INFORM Severity - hidden'!$C$5:$G$300,5,FALSE),"-")</f>
        <v>-</v>
      </c>
    </row>
    <row r="147" spans="1:82" x14ac:dyDescent="0.35">
      <c r="C147" t="s">
        <v>8285</v>
      </c>
      <c r="D147" s="268" t="str">
        <f t="shared" si="2"/>
        <v>-</v>
      </c>
      <c r="E147" s="268" t="s">
        <v>8201</v>
      </c>
      <c r="F147" s="268" t="s">
        <v>8201</v>
      </c>
      <c r="G147" s="268" t="s">
        <v>8201</v>
      </c>
      <c r="H147" s="268" t="s">
        <v>8201</v>
      </c>
      <c r="I147" s="268" t="s">
        <v>8201</v>
      </c>
      <c r="J147" s="268" t="s">
        <v>8201</v>
      </c>
      <c r="K147" s="268" t="s">
        <v>8201</v>
      </c>
      <c r="L147" s="268" t="s">
        <v>8201</v>
      </c>
      <c r="M147" s="268" t="s">
        <v>8201</v>
      </c>
      <c r="N147" s="268" t="s">
        <v>8201</v>
      </c>
      <c r="O147" s="268" t="s">
        <v>8201</v>
      </c>
      <c r="P147" s="268" t="s">
        <v>8201</v>
      </c>
      <c r="Q147" s="268" t="s">
        <v>8201</v>
      </c>
      <c r="R147" s="268" t="s">
        <v>8201</v>
      </c>
      <c r="S147" s="268" t="s">
        <v>8201</v>
      </c>
      <c r="T147" s="268" t="s">
        <v>8201</v>
      </c>
      <c r="U147" s="268" t="s">
        <v>8201</v>
      </c>
      <c r="V147" s="268" t="s">
        <v>8201</v>
      </c>
      <c r="W147" s="268" t="s">
        <v>8201</v>
      </c>
      <c r="X147" s="268" t="s">
        <v>8201</v>
      </c>
      <c r="Y147" s="268" t="s">
        <v>8201</v>
      </c>
      <c r="Z147" s="268" t="s">
        <v>8201</v>
      </c>
      <c r="AA147" s="268" t="s">
        <v>8201</v>
      </c>
      <c r="AB147" s="268" t="s">
        <v>8201</v>
      </c>
      <c r="AC147" s="268" t="s">
        <v>8201</v>
      </c>
      <c r="AD147" s="268" t="s">
        <v>8201</v>
      </c>
      <c r="AE147" s="268" t="s">
        <v>8201</v>
      </c>
      <c r="AF147" s="268" t="s">
        <v>8201</v>
      </c>
      <c r="AG147" s="268" t="s">
        <v>8201</v>
      </c>
      <c r="AH147" s="268" t="s">
        <v>8201</v>
      </c>
      <c r="AI147" s="268" t="s">
        <v>8201</v>
      </c>
      <c r="AJ147" s="268" t="s">
        <v>8201</v>
      </c>
      <c r="AK147" s="268" t="s">
        <v>8201</v>
      </c>
      <c r="AL147" s="268" t="s">
        <v>8201</v>
      </c>
      <c r="AM147" s="268" t="s">
        <v>8201</v>
      </c>
      <c r="AN147" s="268" t="s">
        <v>8201</v>
      </c>
      <c r="AO147" s="268" t="s">
        <v>8201</v>
      </c>
      <c r="AP147" s="268" t="s">
        <v>8201</v>
      </c>
      <c r="AQ147" s="268" t="s">
        <v>8201</v>
      </c>
      <c r="AR147" s="268" t="s">
        <v>8201</v>
      </c>
      <c r="AS147" s="268" t="s">
        <v>8201</v>
      </c>
      <c r="AT147" s="268" t="s">
        <v>8201</v>
      </c>
      <c r="AU147" s="268" t="s">
        <v>8201</v>
      </c>
      <c r="AV147" s="268" t="s">
        <v>8201</v>
      </c>
      <c r="AW147" s="268" t="s">
        <v>8201</v>
      </c>
      <c r="AX147" s="268" t="s">
        <v>8201</v>
      </c>
      <c r="AY147" s="268" t="s">
        <v>8201</v>
      </c>
      <c r="AZ147" s="268" t="s">
        <v>8201</v>
      </c>
      <c r="BA147" s="268" t="s">
        <v>8201</v>
      </c>
      <c r="BB147" s="268" t="s">
        <v>8201</v>
      </c>
      <c r="BC147" s="268" t="s">
        <v>8201</v>
      </c>
      <c r="BD147" s="268" t="s">
        <v>8201</v>
      </c>
      <c r="BE147" s="268" t="s">
        <v>8201</v>
      </c>
      <c r="BF147" s="268" t="s">
        <v>8201</v>
      </c>
      <c r="BG147" s="268" t="s">
        <v>8201</v>
      </c>
      <c r="BH147" s="268" t="s">
        <v>8201</v>
      </c>
      <c r="BI147" s="268" t="s">
        <v>8201</v>
      </c>
      <c r="BJ147" s="268" t="s">
        <v>8201</v>
      </c>
      <c r="BK147" s="268" t="s">
        <v>8201</v>
      </c>
      <c r="BL147" s="268" t="s">
        <v>8201</v>
      </c>
      <c r="BM147" s="268" t="s">
        <v>8201</v>
      </c>
      <c r="BN147" s="268" t="s">
        <v>8201</v>
      </c>
      <c r="BO147" s="268" t="s">
        <v>8201</v>
      </c>
      <c r="BP147" s="268" t="s">
        <v>8201</v>
      </c>
      <c r="BQ147" s="268" t="s">
        <v>8201</v>
      </c>
      <c r="BR147" s="268" t="s">
        <v>8201</v>
      </c>
      <c r="BS147" s="268">
        <v>1.7</v>
      </c>
      <c r="BT147" s="268">
        <v>1.7</v>
      </c>
      <c r="BU147" s="268">
        <v>1.7</v>
      </c>
      <c r="BV147" s="268" t="s">
        <v>8201</v>
      </c>
      <c r="BW147" s="268" t="s">
        <v>8201</v>
      </c>
      <c r="BX147" s="268" t="s">
        <v>8201</v>
      </c>
      <c r="BY147" s="268" t="s">
        <v>8201</v>
      </c>
      <c r="BZ147" s="268" t="s">
        <v>8201</v>
      </c>
      <c r="CA147" s="268" t="s">
        <v>8201</v>
      </c>
      <c r="CB147" s="268" t="s">
        <v>8201</v>
      </c>
      <c r="CC147" s="268" t="s">
        <v>8201</v>
      </c>
      <c r="CD147" s="268" t="str">
        <f>_xlfn.IFNA(VLOOKUP(C147,'INFORM Severity - hidden'!$C$5:$G$300,5,FALSE),"-")</f>
        <v>-</v>
      </c>
    </row>
    <row r="148" spans="1:82" x14ac:dyDescent="0.35">
      <c r="C148" t="s">
        <v>8286</v>
      </c>
      <c r="D148" s="268" t="str">
        <f t="shared" si="2"/>
        <v>-</v>
      </c>
      <c r="E148" s="268" t="s">
        <v>8201</v>
      </c>
      <c r="F148" s="268" t="s">
        <v>8201</v>
      </c>
      <c r="G148" s="268" t="s">
        <v>8201</v>
      </c>
      <c r="H148" s="268" t="s">
        <v>8201</v>
      </c>
      <c r="I148" s="268" t="s">
        <v>8201</v>
      </c>
      <c r="J148" s="268" t="s">
        <v>8201</v>
      </c>
      <c r="K148" s="268" t="s">
        <v>8201</v>
      </c>
      <c r="L148" s="268" t="s">
        <v>8201</v>
      </c>
      <c r="M148" s="268" t="s">
        <v>8201</v>
      </c>
      <c r="N148" s="268" t="s">
        <v>8201</v>
      </c>
      <c r="O148" s="268" t="s">
        <v>8201</v>
      </c>
      <c r="P148" s="268" t="s">
        <v>8201</v>
      </c>
      <c r="Q148" s="268" t="s">
        <v>8201</v>
      </c>
      <c r="R148" s="268" t="s">
        <v>8201</v>
      </c>
      <c r="S148" s="268" t="s">
        <v>8201</v>
      </c>
      <c r="T148" s="268" t="s">
        <v>8201</v>
      </c>
      <c r="U148" s="268" t="s">
        <v>8201</v>
      </c>
      <c r="V148" s="268" t="s">
        <v>8201</v>
      </c>
      <c r="W148" s="268" t="s">
        <v>8201</v>
      </c>
      <c r="X148" s="268" t="s">
        <v>8201</v>
      </c>
      <c r="Y148" s="268" t="s">
        <v>8201</v>
      </c>
      <c r="Z148" s="268" t="s">
        <v>8201</v>
      </c>
      <c r="AA148" s="268" t="s">
        <v>8201</v>
      </c>
      <c r="AB148" s="268" t="s">
        <v>8201</v>
      </c>
      <c r="AC148" s="268" t="s">
        <v>8201</v>
      </c>
      <c r="AD148" s="268" t="s">
        <v>8201</v>
      </c>
      <c r="AE148" s="268" t="s">
        <v>8201</v>
      </c>
      <c r="AF148" s="268" t="s">
        <v>8201</v>
      </c>
      <c r="AG148" s="268" t="s">
        <v>8201</v>
      </c>
      <c r="AH148" s="268" t="s">
        <v>8201</v>
      </c>
      <c r="AI148" s="268" t="s">
        <v>8201</v>
      </c>
      <c r="AJ148" s="268" t="s">
        <v>8201</v>
      </c>
      <c r="AK148" s="268" t="s">
        <v>8201</v>
      </c>
      <c r="AL148" s="268" t="s">
        <v>8201</v>
      </c>
      <c r="AM148" s="268" t="s">
        <v>8201</v>
      </c>
      <c r="AN148" s="268" t="s">
        <v>8201</v>
      </c>
      <c r="AO148" s="268" t="s">
        <v>8201</v>
      </c>
      <c r="AP148" s="268" t="s">
        <v>8201</v>
      </c>
      <c r="AQ148" s="268" t="s">
        <v>8201</v>
      </c>
      <c r="AR148" s="268" t="s">
        <v>8201</v>
      </c>
      <c r="AS148" s="268" t="s">
        <v>8201</v>
      </c>
      <c r="AT148" s="268" t="s">
        <v>8201</v>
      </c>
      <c r="AU148" s="268" t="s">
        <v>8201</v>
      </c>
      <c r="AV148" s="268" t="s">
        <v>8201</v>
      </c>
      <c r="AW148" s="268" t="s">
        <v>8201</v>
      </c>
      <c r="AX148" s="268" t="s">
        <v>8201</v>
      </c>
      <c r="AY148" s="268" t="s">
        <v>8201</v>
      </c>
      <c r="AZ148" s="268" t="s">
        <v>8201</v>
      </c>
      <c r="BA148" s="268" t="s">
        <v>8201</v>
      </c>
      <c r="BB148" s="268" t="s">
        <v>8201</v>
      </c>
      <c r="BC148" s="268" t="s">
        <v>8201</v>
      </c>
      <c r="BD148" s="268" t="s">
        <v>8201</v>
      </c>
      <c r="BE148" s="268" t="s">
        <v>8201</v>
      </c>
      <c r="BF148" s="268" t="s">
        <v>8201</v>
      </c>
      <c r="BG148" s="268" t="s">
        <v>8201</v>
      </c>
      <c r="BH148" s="268" t="s">
        <v>8201</v>
      </c>
      <c r="BI148" s="268" t="s">
        <v>8201</v>
      </c>
      <c r="BJ148" s="268" t="s">
        <v>8201</v>
      </c>
      <c r="BK148" s="268" t="s">
        <v>8201</v>
      </c>
      <c r="BL148" s="268" t="s">
        <v>8201</v>
      </c>
      <c r="BM148" s="268" t="s">
        <v>8201</v>
      </c>
      <c r="BN148" s="268" t="s">
        <v>8201</v>
      </c>
      <c r="BO148" s="268" t="s">
        <v>8201</v>
      </c>
      <c r="BP148" s="268" t="s">
        <v>8201</v>
      </c>
      <c r="BQ148" s="268" t="s">
        <v>8201</v>
      </c>
      <c r="BR148" s="268" t="s">
        <v>8201</v>
      </c>
      <c r="BS148" s="268" t="s">
        <v>8201</v>
      </c>
      <c r="BT148" s="268" t="s">
        <v>8201</v>
      </c>
      <c r="BU148" s="268" t="s">
        <v>8201</v>
      </c>
      <c r="BV148" s="268">
        <v>1.3</v>
      </c>
      <c r="BW148" s="268">
        <v>1.3</v>
      </c>
      <c r="BX148" s="268">
        <v>1.4</v>
      </c>
      <c r="BY148" s="268" t="s">
        <v>8201</v>
      </c>
      <c r="BZ148" s="268" t="s">
        <v>8201</v>
      </c>
      <c r="CA148" s="268" t="s">
        <v>8201</v>
      </c>
      <c r="CB148" s="268" t="s">
        <v>8201</v>
      </c>
      <c r="CC148" s="268" t="s">
        <v>8201</v>
      </c>
      <c r="CD148" s="268" t="str">
        <f>_xlfn.IFNA(VLOOKUP(C148,'INFORM Severity - hidden'!$C$5:$G$300,5,FALSE),"-")</f>
        <v>-</v>
      </c>
    </row>
    <row r="149" spans="1:82" x14ac:dyDescent="0.35">
      <c r="C149" t="s">
        <v>8287</v>
      </c>
      <c r="D149" s="268" t="str">
        <f t="shared" si="2"/>
        <v>-</v>
      </c>
      <c r="E149" s="268" t="s">
        <v>8201</v>
      </c>
      <c r="F149" s="268" t="s">
        <v>8201</v>
      </c>
      <c r="G149" s="268" t="s">
        <v>8201</v>
      </c>
      <c r="H149" s="268" t="s">
        <v>8201</v>
      </c>
      <c r="I149" s="268" t="s">
        <v>8201</v>
      </c>
      <c r="J149" s="268" t="s">
        <v>8201</v>
      </c>
      <c r="K149" s="268" t="s">
        <v>8201</v>
      </c>
      <c r="L149" s="268" t="s">
        <v>8201</v>
      </c>
      <c r="M149" s="268" t="s">
        <v>8201</v>
      </c>
      <c r="N149" s="268" t="s">
        <v>8201</v>
      </c>
      <c r="O149" s="268" t="s">
        <v>8201</v>
      </c>
      <c r="P149" s="268" t="s">
        <v>8201</v>
      </c>
      <c r="Q149" s="268" t="s">
        <v>8201</v>
      </c>
      <c r="R149" s="268" t="s">
        <v>8201</v>
      </c>
      <c r="S149" s="268" t="s">
        <v>8201</v>
      </c>
      <c r="T149" s="268" t="s">
        <v>8201</v>
      </c>
      <c r="U149" s="268" t="s">
        <v>8201</v>
      </c>
      <c r="V149" s="268" t="s">
        <v>8201</v>
      </c>
      <c r="W149" s="268" t="s">
        <v>8201</v>
      </c>
      <c r="X149" s="268" t="s">
        <v>8201</v>
      </c>
      <c r="Y149" s="268" t="s">
        <v>8201</v>
      </c>
      <c r="Z149" s="268" t="s">
        <v>8201</v>
      </c>
      <c r="AA149" s="268" t="s">
        <v>8201</v>
      </c>
      <c r="AB149" s="268" t="s">
        <v>8201</v>
      </c>
      <c r="AC149" s="268" t="s">
        <v>8201</v>
      </c>
      <c r="AD149" s="268" t="s">
        <v>8201</v>
      </c>
      <c r="AE149" s="268" t="s">
        <v>8201</v>
      </c>
      <c r="AF149" s="268" t="s">
        <v>8201</v>
      </c>
      <c r="AG149" s="268" t="s">
        <v>8201</v>
      </c>
      <c r="AH149" s="268" t="s">
        <v>8201</v>
      </c>
      <c r="AI149" s="268" t="s">
        <v>8201</v>
      </c>
      <c r="AJ149" s="268" t="s">
        <v>8201</v>
      </c>
      <c r="AK149" s="268" t="s">
        <v>8201</v>
      </c>
      <c r="AL149" s="268" t="s">
        <v>8201</v>
      </c>
      <c r="AM149" s="268" t="s">
        <v>8201</v>
      </c>
      <c r="AN149" s="268" t="s">
        <v>8201</v>
      </c>
      <c r="AO149" s="268" t="s">
        <v>8201</v>
      </c>
      <c r="AP149" s="268" t="s">
        <v>8201</v>
      </c>
      <c r="AQ149" s="268" t="s">
        <v>8201</v>
      </c>
      <c r="AR149" s="268" t="s">
        <v>8201</v>
      </c>
      <c r="AS149" s="268" t="s">
        <v>8201</v>
      </c>
      <c r="AT149" s="268" t="s">
        <v>8201</v>
      </c>
      <c r="AU149" s="268" t="s">
        <v>8201</v>
      </c>
      <c r="AV149" s="268" t="s">
        <v>8201</v>
      </c>
      <c r="AW149" s="268" t="s">
        <v>8201</v>
      </c>
      <c r="AX149" s="268" t="s">
        <v>8201</v>
      </c>
      <c r="AY149" s="268" t="s">
        <v>8201</v>
      </c>
      <c r="AZ149" s="268" t="s">
        <v>8201</v>
      </c>
      <c r="BA149" s="268" t="s">
        <v>8201</v>
      </c>
      <c r="BB149" s="268" t="s">
        <v>8201</v>
      </c>
      <c r="BC149" s="268" t="s">
        <v>8201</v>
      </c>
      <c r="BD149" s="268" t="s">
        <v>8201</v>
      </c>
      <c r="BE149" s="268" t="s">
        <v>8201</v>
      </c>
      <c r="BF149" s="268" t="s">
        <v>8201</v>
      </c>
      <c r="BG149" s="268" t="s">
        <v>8201</v>
      </c>
      <c r="BH149" s="268" t="s">
        <v>8201</v>
      </c>
      <c r="BI149" s="268" t="s">
        <v>8201</v>
      </c>
      <c r="BJ149" s="268" t="s">
        <v>8201</v>
      </c>
      <c r="BK149" s="268" t="s">
        <v>8201</v>
      </c>
      <c r="BL149" s="268" t="s">
        <v>8201</v>
      </c>
      <c r="BM149" s="268" t="s">
        <v>8201</v>
      </c>
      <c r="BN149" s="268" t="s">
        <v>8201</v>
      </c>
      <c r="BO149" s="268" t="s">
        <v>8201</v>
      </c>
      <c r="BP149" s="268" t="s">
        <v>8201</v>
      </c>
      <c r="BQ149" s="268" t="s">
        <v>8201</v>
      </c>
      <c r="BR149" s="268" t="s">
        <v>8201</v>
      </c>
      <c r="BS149" s="268" t="s">
        <v>8201</v>
      </c>
      <c r="BT149" s="268" t="s">
        <v>8201</v>
      </c>
      <c r="BU149" s="268" t="s">
        <v>8201</v>
      </c>
      <c r="BV149" s="268" t="s">
        <v>8201</v>
      </c>
      <c r="BW149" s="268" t="s">
        <v>8201</v>
      </c>
      <c r="BX149" s="268">
        <v>1.7</v>
      </c>
      <c r="BY149" s="268">
        <v>1.7</v>
      </c>
      <c r="BZ149" s="268" t="s">
        <v>8201</v>
      </c>
      <c r="CA149" s="268" t="s">
        <v>8201</v>
      </c>
      <c r="CB149" s="268" t="s">
        <v>8201</v>
      </c>
      <c r="CC149" s="268" t="s">
        <v>8201</v>
      </c>
      <c r="CD149" s="268" t="str">
        <f>_xlfn.IFNA(VLOOKUP(C149,'INFORM Severity - hidden'!$C$5:$G$300,5,FALSE),"-")</f>
        <v>-</v>
      </c>
    </row>
    <row r="150" spans="1:82" x14ac:dyDescent="0.35">
      <c r="C150" t="s">
        <v>8288</v>
      </c>
      <c r="D150" s="268" t="str">
        <f t="shared" si="2"/>
        <v>-</v>
      </c>
      <c r="E150" s="268">
        <v>2.2000000000000002</v>
      </c>
      <c r="F150" s="268">
        <v>2.2000000000000002</v>
      </c>
      <c r="G150" s="268">
        <v>2.1</v>
      </c>
      <c r="H150" s="268">
        <v>2.1</v>
      </c>
      <c r="I150" s="268">
        <v>2.1</v>
      </c>
      <c r="J150" s="268">
        <v>2.1</v>
      </c>
      <c r="K150" s="268">
        <v>2.1</v>
      </c>
      <c r="L150" s="268">
        <v>2.1</v>
      </c>
      <c r="M150" s="268">
        <v>2.1</v>
      </c>
      <c r="N150" s="268">
        <v>2.2000000000000002</v>
      </c>
      <c r="O150" s="268">
        <v>2.2000000000000002</v>
      </c>
      <c r="P150" s="268">
        <v>2.2000000000000002</v>
      </c>
      <c r="Q150" s="268">
        <v>2.2000000000000002</v>
      </c>
      <c r="R150" s="268">
        <v>2.2000000000000002</v>
      </c>
      <c r="S150" s="268">
        <v>2.4</v>
      </c>
      <c r="T150" s="268">
        <v>2.4</v>
      </c>
      <c r="U150" s="268">
        <v>2.4</v>
      </c>
      <c r="V150" s="268">
        <v>2.4</v>
      </c>
      <c r="W150" s="268">
        <v>2.4</v>
      </c>
      <c r="X150" s="268">
        <v>2.4</v>
      </c>
      <c r="Y150" s="268">
        <v>2.2999999999999998</v>
      </c>
      <c r="Z150" s="268">
        <v>2.5</v>
      </c>
      <c r="AA150" s="268">
        <v>2.5</v>
      </c>
      <c r="AB150" s="268">
        <v>2.5</v>
      </c>
      <c r="AC150" s="268">
        <v>2.5</v>
      </c>
      <c r="AD150" s="268">
        <v>2.5</v>
      </c>
      <c r="AE150" s="268">
        <v>2.5</v>
      </c>
      <c r="AF150" s="268">
        <v>2.5</v>
      </c>
      <c r="AG150" s="268">
        <v>2.5</v>
      </c>
      <c r="AH150" s="268">
        <v>2.5</v>
      </c>
      <c r="AI150" s="268">
        <v>2.5</v>
      </c>
      <c r="AJ150" s="268">
        <v>2.5</v>
      </c>
      <c r="AK150" s="268">
        <v>2</v>
      </c>
      <c r="AL150" s="268">
        <v>2</v>
      </c>
      <c r="AM150" s="268">
        <v>2.2000000000000002</v>
      </c>
      <c r="AN150" s="268">
        <v>2.2000000000000002</v>
      </c>
      <c r="AO150" s="268">
        <v>2.2000000000000002</v>
      </c>
      <c r="AP150" s="268">
        <v>2.2000000000000002</v>
      </c>
      <c r="AQ150" s="268">
        <v>2.2000000000000002</v>
      </c>
      <c r="AR150" s="268">
        <v>2.2000000000000002</v>
      </c>
      <c r="AS150" s="268">
        <v>2.1</v>
      </c>
      <c r="AT150" s="268">
        <v>2.1</v>
      </c>
      <c r="AU150" s="268">
        <v>2.1</v>
      </c>
      <c r="AV150" s="268">
        <v>2</v>
      </c>
      <c r="AW150" s="268">
        <v>2</v>
      </c>
      <c r="AX150" s="268">
        <v>2.1</v>
      </c>
      <c r="AY150" s="268" t="s">
        <v>8201</v>
      </c>
      <c r="AZ150" s="268" t="s">
        <v>8201</v>
      </c>
      <c r="BA150" s="268" t="s">
        <v>8201</v>
      </c>
      <c r="BB150" s="268" t="s">
        <v>8201</v>
      </c>
      <c r="BC150" s="268" t="s">
        <v>8201</v>
      </c>
      <c r="BD150" s="268" t="s">
        <v>8201</v>
      </c>
      <c r="BE150" s="268" t="s">
        <v>8201</v>
      </c>
      <c r="BF150" s="268" t="s">
        <v>8201</v>
      </c>
      <c r="BG150" s="268" t="s">
        <v>8201</v>
      </c>
      <c r="BH150" s="268" t="s">
        <v>8201</v>
      </c>
      <c r="BI150" s="268" t="s">
        <v>8201</v>
      </c>
      <c r="BJ150" s="268" t="s">
        <v>8201</v>
      </c>
      <c r="BK150" s="268" t="s">
        <v>8201</v>
      </c>
      <c r="BL150" s="268" t="s">
        <v>8201</v>
      </c>
      <c r="BM150" s="268" t="s">
        <v>8201</v>
      </c>
      <c r="BN150" s="268" t="s">
        <v>8201</v>
      </c>
      <c r="BO150" s="268" t="s">
        <v>8201</v>
      </c>
      <c r="BP150" s="268" t="s">
        <v>8201</v>
      </c>
      <c r="BQ150" s="268" t="s">
        <v>8201</v>
      </c>
      <c r="BR150" s="268" t="s">
        <v>8201</v>
      </c>
      <c r="BS150" s="268" t="s">
        <v>8201</v>
      </c>
      <c r="BT150" s="268" t="s">
        <v>8201</v>
      </c>
      <c r="BU150" s="268" t="s">
        <v>8201</v>
      </c>
      <c r="BV150" s="268" t="s">
        <v>8201</v>
      </c>
      <c r="BW150" s="268" t="s">
        <v>8201</v>
      </c>
      <c r="BX150" s="268" t="s">
        <v>8201</v>
      </c>
      <c r="BY150" s="268" t="s">
        <v>8201</v>
      </c>
      <c r="BZ150" s="268" t="s">
        <v>8201</v>
      </c>
      <c r="CA150" s="268" t="s">
        <v>8201</v>
      </c>
      <c r="CB150" s="268" t="s">
        <v>8201</v>
      </c>
      <c r="CC150" s="268" t="s">
        <v>8201</v>
      </c>
      <c r="CD150" s="268" t="str">
        <f>_xlfn.IFNA(VLOOKUP(C150,'INFORM Severity - hidden'!$C$5:$G$300,5,FALSE),"-")</f>
        <v>-</v>
      </c>
    </row>
    <row r="151" spans="1:82" x14ac:dyDescent="0.35">
      <c r="C151" t="s">
        <v>8289</v>
      </c>
      <c r="D151" s="268" t="str">
        <f t="shared" si="2"/>
        <v>-</v>
      </c>
      <c r="E151" s="268" t="s">
        <v>8201</v>
      </c>
      <c r="F151" s="268" t="s">
        <v>8201</v>
      </c>
      <c r="G151" s="268" t="s">
        <v>8201</v>
      </c>
      <c r="H151" s="268" t="s">
        <v>8201</v>
      </c>
      <c r="I151" s="268" t="s">
        <v>8201</v>
      </c>
      <c r="J151" s="268" t="s">
        <v>8201</v>
      </c>
      <c r="K151" s="268" t="s">
        <v>8201</v>
      </c>
      <c r="L151" s="268" t="s">
        <v>8201</v>
      </c>
      <c r="M151" s="268" t="s">
        <v>8201</v>
      </c>
      <c r="N151" s="268" t="s">
        <v>8201</v>
      </c>
      <c r="O151" s="268" t="s">
        <v>8201</v>
      </c>
      <c r="P151" s="268" t="s">
        <v>8201</v>
      </c>
      <c r="Q151" s="268" t="s">
        <v>8201</v>
      </c>
      <c r="R151" s="268" t="s">
        <v>8201</v>
      </c>
      <c r="S151" s="268" t="s">
        <v>8201</v>
      </c>
      <c r="T151" s="268" t="s">
        <v>8201</v>
      </c>
      <c r="U151" s="268" t="s">
        <v>8201</v>
      </c>
      <c r="V151" s="268" t="s">
        <v>8201</v>
      </c>
      <c r="W151" s="268" t="s">
        <v>8201</v>
      </c>
      <c r="X151" s="268" t="s">
        <v>8201</v>
      </c>
      <c r="Y151" s="268" t="s">
        <v>8201</v>
      </c>
      <c r="Z151" s="268" t="s">
        <v>8201</v>
      </c>
      <c r="AA151" s="268" t="s">
        <v>8201</v>
      </c>
      <c r="AB151" s="268" t="s">
        <v>8201</v>
      </c>
      <c r="AC151" s="268" t="s">
        <v>8201</v>
      </c>
      <c r="AD151" s="268" t="s">
        <v>8201</v>
      </c>
      <c r="AE151" s="268" t="s">
        <v>8201</v>
      </c>
      <c r="AF151" s="268" t="s">
        <v>8201</v>
      </c>
      <c r="AG151" s="268" t="s">
        <v>8201</v>
      </c>
      <c r="AH151" s="268" t="s">
        <v>8201</v>
      </c>
      <c r="AI151" s="268" t="s">
        <v>8201</v>
      </c>
      <c r="AJ151" s="268" t="s">
        <v>8201</v>
      </c>
      <c r="AK151" s="268" t="s">
        <v>8201</v>
      </c>
      <c r="AL151" s="268" t="s">
        <v>8201</v>
      </c>
      <c r="AM151" s="268" t="s">
        <v>8201</v>
      </c>
      <c r="AN151" s="268" t="s">
        <v>8201</v>
      </c>
      <c r="AO151" s="268" t="s">
        <v>8201</v>
      </c>
      <c r="AP151" s="268" t="s">
        <v>8201</v>
      </c>
      <c r="AQ151" s="268" t="s">
        <v>8201</v>
      </c>
      <c r="AR151" s="268" t="s">
        <v>8201</v>
      </c>
      <c r="AS151" s="268" t="s">
        <v>8201</v>
      </c>
      <c r="AT151" s="268" t="s">
        <v>8201</v>
      </c>
      <c r="AU151" s="268" t="s">
        <v>8201</v>
      </c>
      <c r="AV151" s="268" t="s">
        <v>8201</v>
      </c>
      <c r="AW151" s="268" t="s">
        <v>8201</v>
      </c>
      <c r="AX151" s="268" t="s">
        <v>8201</v>
      </c>
      <c r="AY151" s="268">
        <v>2.2000000000000002</v>
      </c>
      <c r="AZ151" s="268">
        <v>2.2000000000000002</v>
      </c>
      <c r="BA151" s="268">
        <v>2.2000000000000002</v>
      </c>
      <c r="BB151" s="268">
        <v>2.2000000000000002</v>
      </c>
      <c r="BC151" s="268" t="s">
        <v>8201</v>
      </c>
      <c r="BD151" s="268" t="s">
        <v>8201</v>
      </c>
      <c r="BE151" s="268" t="s">
        <v>8201</v>
      </c>
      <c r="BF151" s="268" t="s">
        <v>8201</v>
      </c>
      <c r="BG151" s="268" t="s">
        <v>8201</v>
      </c>
      <c r="BH151" s="268" t="s">
        <v>8201</v>
      </c>
      <c r="BI151" s="268" t="s">
        <v>8201</v>
      </c>
      <c r="BJ151" s="268" t="s">
        <v>8201</v>
      </c>
      <c r="BK151" s="268" t="s">
        <v>8201</v>
      </c>
      <c r="BL151" s="268" t="s">
        <v>8201</v>
      </c>
      <c r="BM151" s="268" t="s">
        <v>8201</v>
      </c>
      <c r="BN151" s="268" t="s">
        <v>8201</v>
      </c>
      <c r="BO151" s="268" t="s">
        <v>8201</v>
      </c>
      <c r="BP151" s="268" t="s">
        <v>8201</v>
      </c>
      <c r="BQ151" s="268" t="s">
        <v>8201</v>
      </c>
      <c r="BR151" s="268" t="s">
        <v>8201</v>
      </c>
      <c r="BS151" s="268" t="s">
        <v>8201</v>
      </c>
      <c r="BT151" s="268" t="s">
        <v>8201</v>
      </c>
      <c r="BU151" s="268" t="s">
        <v>8201</v>
      </c>
      <c r="BV151" s="268" t="s">
        <v>8201</v>
      </c>
      <c r="BW151" s="268" t="s">
        <v>8201</v>
      </c>
      <c r="BX151" s="268" t="s">
        <v>8201</v>
      </c>
      <c r="BY151" s="268" t="s">
        <v>8201</v>
      </c>
      <c r="BZ151" s="268" t="s">
        <v>8201</v>
      </c>
      <c r="CA151" s="268" t="s">
        <v>8201</v>
      </c>
      <c r="CB151" s="268" t="s">
        <v>8201</v>
      </c>
      <c r="CC151" s="268" t="s">
        <v>8201</v>
      </c>
      <c r="CD151" s="268" t="str">
        <f>_xlfn.IFNA(VLOOKUP(C151,'INFORM Severity - hidden'!$C$5:$G$300,5,FALSE),"-")</f>
        <v>-</v>
      </c>
    </row>
    <row r="152" spans="1:82" x14ac:dyDescent="0.35">
      <c r="A152" t="s">
        <v>1813</v>
      </c>
      <c r="B152" t="s">
        <v>1811</v>
      </c>
      <c r="C152" t="s">
        <v>1812</v>
      </c>
      <c r="D152" s="268" t="str">
        <f t="shared" si="2"/>
        <v>Stable</v>
      </c>
      <c r="E152" s="268" t="s">
        <v>8201</v>
      </c>
      <c r="F152" s="268" t="s">
        <v>8201</v>
      </c>
      <c r="G152" s="268" t="s">
        <v>8201</v>
      </c>
      <c r="H152" s="268" t="s">
        <v>8201</v>
      </c>
      <c r="I152" s="268" t="s">
        <v>8201</v>
      </c>
      <c r="J152" s="268" t="s">
        <v>8201</v>
      </c>
      <c r="K152" s="268" t="s">
        <v>8201</v>
      </c>
      <c r="L152" s="268" t="s">
        <v>8201</v>
      </c>
      <c r="M152" s="268" t="s">
        <v>8201</v>
      </c>
      <c r="N152" s="268" t="s">
        <v>8201</v>
      </c>
      <c r="O152" s="268" t="s">
        <v>8201</v>
      </c>
      <c r="P152" s="268" t="s">
        <v>8201</v>
      </c>
      <c r="Q152" s="268" t="s">
        <v>8201</v>
      </c>
      <c r="R152" s="268" t="s">
        <v>8201</v>
      </c>
      <c r="S152" s="268" t="s">
        <v>8201</v>
      </c>
      <c r="T152" s="268" t="s">
        <v>8201</v>
      </c>
      <c r="U152" s="268" t="s">
        <v>8201</v>
      </c>
      <c r="V152" s="268" t="s">
        <v>8201</v>
      </c>
      <c r="W152" s="268" t="s">
        <v>8201</v>
      </c>
      <c r="X152" s="268" t="s">
        <v>8201</v>
      </c>
      <c r="Y152" s="268" t="s">
        <v>8201</v>
      </c>
      <c r="Z152" s="268" t="s">
        <v>8201</v>
      </c>
      <c r="AA152" s="268" t="s">
        <v>8201</v>
      </c>
      <c r="AB152" s="268" t="s">
        <v>8201</v>
      </c>
      <c r="AC152" s="268" t="s">
        <v>8201</v>
      </c>
      <c r="AD152" s="268" t="s">
        <v>8201</v>
      </c>
      <c r="AE152" s="268" t="s">
        <v>8201</v>
      </c>
      <c r="AF152" s="268" t="s">
        <v>8201</v>
      </c>
      <c r="AG152" s="268" t="s">
        <v>8201</v>
      </c>
      <c r="AH152" s="268" t="s">
        <v>8201</v>
      </c>
      <c r="AI152" s="268" t="s">
        <v>8201</v>
      </c>
      <c r="AJ152" s="268" t="s">
        <v>8201</v>
      </c>
      <c r="AK152" s="268" t="s">
        <v>8201</v>
      </c>
      <c r="AL152" s="268" t="s">
        <v>8201</v>
      </c>
      <c r="AM152" s="268" t="s">
        <v>8201</v>
      </c>
      <c r="AN152" s="268" t="s">
        <v>8201</v>
      </c>
      <c r="AO152" s="268" t="s">
        <v>8201</v>
      </c>
      <c r="AP152" s="268" t="s">
        <v>8201</v>
      </c>
      <c r="AQ152" s="268" t="s">
        <v>8201</v>
      </c>
      <c r="AR152" s="268" t="s">
        <v>8201</v>
      </c>
      <c r="AS152" s="268" t="s">
        <v>8201</v>
      </c>
      <c r="AT152" s="268" t="s">
        <v>8201</v>
      </c>
      <c r="AU152" s="268" t="s">
        <v>8201</v>
      </c>
      <c r="AV152" s="268" t="s">
        <v>8201</v>
      </c>
      <c r="AW152" s="268" t="s">
        <v>8201</v>
      </c>
      <c r="AX152" s="268" t="s">
        <v>8201</v>
      </c>
      <c r="AY152" s="268" t="s">
        <v>8201</v>
      </c>
      <c r="AZ152" s="268" t="s">
        <v>8201</v>
      </c>
      <c r="BA152" s="268" t="s">
        <v>8201</v>
      </c>
      <c r="BB152" s="268" t="s">
        <v>8201</v>
      </c>
      <c r="BC152" s="268" t="s">
        <v>8201</v>
      </c>
      <c r="BD152" s="268" t="s">
        <v>8201</v>
      </c>
      <c r="BE152" s="268" t="s">
        <v>8201</v>
      </c>
      <c r="BF152" s="268" t="s">
        <v>8201</v>
      </c>
      <c r="BG152" s="268" t="s">
        <v>8201</v>
      </c>
      <c r="BH152" s="268" t="s">
        <v>8201</v>
      </c>
      <c r="BI152" s="268" t="s">
        <v>8201</v>
      </c>
      <c r="BJ152" s="268" t="s">
        <v>8201</v>
      </c>
      <c r="BK152" s="268" t="s">
        <v>8201</v>
      </c>
      <c r="BL152" s="268" t="s">
        <v>8201</v>
      </c>
      <c r="BM152" s="268" t="s">
        <v>8201</v>
      </c>
      <c r="BN152" s="268" t="s">
        <v>8201</v>
      </c>
      <c r="BO152" s="268" t="s">
        <v>8201</v>
      </c>
      <c r="BP152" s="268" t="s">
        <v>8201</v>
      </c>
      <c r="BQ152" s="268" t="s">
        <v>8201</v>
      </c>
      <c r="BR152" s="268" t="s">
        <v>8201</v>
      </c>
      <c r="BS152" s="268" t="s">
        <v>8201</v>
      </c>
      <c r="BT152" s="268">
        <v>2.1</v>
      </c>
      <c r="BU152" s="268">
        <v>2.1</v>
      </c>
      <c r="BV152" s="268">
        <v>2.2000000000000002</v>
      </c>
      <c r="BW152" s="268">
        <v>2.2000000000000002</v>
      </c>
      <c r="BX152" s="268">
        <v>2.2000000000000002</v>
      </c>
      <c r="BY152" s="268">
        <v>2.2000000000000002</v>
      </c>
      <c r="BZ152" s="268">
        <v>2.1</v>
      </c>
      <c r="CA152" s="268">
        <v>2.1</v>
      </c>
      <c r="CB152" s="268">
        <v>2.1</v>
      </c>
      <c r="CC152" s="268">
        <v>2.1</v>
      </c>
      <c r="CD152" s="268">
        <f>_xlfn.IFNA(VLOOKUP(C152,'INFORM Severity - hidden'!$C$5:$G$300,5,FALSE),"-")</f>
        <v>2.2000000000000002</v>
      </c>
    </row>
    <row r="153" spans="1:82" x14ac:dyDescent="0.35">
      <c r="C153" t="s">
        <v>8290</v>
      </c>
      <c r="D153" s="268" t="str">
        <f t="shared" si="2"/>
        <v>-</v>
      </c>
      <c r="E153" s="268" t="s">
        <v>8201</v>
      </c>
      <c r="F153" s="268" t="s">
        <v>8201</v>
      </c>
      <c r="G153" s="268" t="s">
        <v>8201</v>
      </c>
      <c r="H153" s="268" t="s">
        <v>8201</v>
      </c>
      <c r="I153" s="268" t="s">
        <v>8201</v>
      </c>
      <c r="J153" s="268" t="s">
        <v>8201</v>
      </c>
      <c r="K153" s="268" t="s">
        <v>8201</v>
      </c>
      <c r="L153" s="268" t="s">
        <v>8201</v>
      </c>
      <c r="M153" s="268" t="s">
        <v>8201</v>
      </c>
      <c r="N153" s="268" t="s">
        <v>8201</v>
      </c>
      <c r="O153" s="268" t="s">
        <v>8201</v>
      </c>
      <c r="P153" s="268" t="s">
        <v>8201</v>
      </c>
      <c r="Q153" s="268" t="s">
        <v>8201</v>
      </c>
      <c r="R153" s="268" t="s">
        <v>8201</v>
      </c>
      <c r="S153" s="268" t="s">
        <v>8201</v>
      </c>
      <c r="T153" s="268" t="s">
        <v>8201</v>
      </c>
      <c r="U153" s="268" t="s">
        <v>8201</v>
      </c>
      <c r="V153" s="268" t="s">
        <v>8201</v>
      </c>
      <c r="W153" s="268" t="s">
        <v>8201</v>
      </c>
      <c r="X153" s="268" t="s">
        <v>8201</v>
      </c>
      <c r="Y153" s="268" t="s">
        <v>8201</v>
      </c>
      <c r="Z153" s="268" t="s">
        <v>8201</v>
      </c>
      <c r="AA153" s="268" t="s">
        <v>8201</v>
      </c>
      <c r="AB153" s="268" t="s">
        <v>8201</v>
      </c>
      <c r="AC153" s="268" t="s">
        <v>8201</v>
      </c>
      <c r="AD153" s="268" t="s">
        <v>8201</v>
      </c>
      <c r="AE153" s="268" t="s">
        <v>8201</v>
      </c>
      <c r="AF153" s="268" t="s">
        <v>8201</v>
      </c>
      <c r="AG153" s="268" t="s">
        <v>8201</v>
      </c>
      <c r="AH153" s="268" t="s">
        <v>8201</v>
      </c>
      <c r="AI153" s="268" t="s">
        <v>8201</v>
      </c>
      <c r="AJ153" s="268" t="s">
        <v>8201</v>
      </c>
      <c r="AK153" s="268" t="s">
        <v>8201</v>
      </c>
      <c r="AL153" s="268" t="s">
        <v>8201</v>
      </c>
      <c r="AM153" s="268" t="s">
        <v>8201</v>
      </c>
      <c r="AN153" s="268" t="s">
        <v>8201</v>
      </c>
      <c r="AO153" s="268" t="s">
        <v>8201</v>
      </c>
      <c r="AP153" s="268" t="s">
        <v>8201</v>
      </c>
      <c r="AQ153" s="268" t="s">
        <v>8201</v>
      </c>
      <c r="AR153" s="268" t="s">
        <v>8201</v>
      </c>
      <c r="AS153" s="268" t="s">
        <v>8201</v>
      </c>
      <c r="AT153" s="268" t="s">
        <v>8201</v>
      </c>
      <c r="AU153" s="268" t="s">
        <v>8201</v>
      </c>
      <c r="AV153" s="268" t="s">
        <v>8201</v>
      </c>
      <c r="AW153" s="268" t="s">
        <v>8201</v>
      </c>
      <c r="AX153" s="268" t="s">
        <v>8201</v>
      </c>
      <c r="AY153" s="268" t="s">
        <v>8201</v>
      </c>
      <c r="AZ153" s="268" t="s">
        <v>8201</v>
      </c>
      <c r="BA153" s="268" t="s">
        <v>8201</v>
      </c>
      <c r="BB153" s="268" t="s">
        <v>8201</v>
      </c>
      <c r="BC153" s="268" t="s">
        <v>8201</v>
      </c>
      <c r="BD153" s="268" t="s">
        <v>8201</v>
      </c>
      <c r="BE153" s="268" t="s">
        <v>8201</v>
      </c>
      <c r="BF153" s="268" t="s">
        <v>8201</v>
      </c>
      <c r="BG153" s="268" t="s">
        <v>8201</v>
      </c>
      <c r="BH153" s="268" t="s">
        <v>8201</v>
      </c>
      <c r="BI153" s="268" t="s">
        <v>8201</v>
      </c>
      <c r="BJ153" s="268" t="s">
        <v>8201</v>
      </c>
      <c r="BK153" s="268">
        <v>1.3</v>
      </c>
      <c r="BL153" s="268">
        <v>1.3</v>
      </c>
      <c r="BM153" s="268">
        <v>1.3</v>
      </c>
      <c r="BN153" s="268">
        <v>1.3</v>
      </c>
      <c r="BO153" s="268">
        <v>1.3</v>
      </c>
      <c r="BP153" s="268">
        <v>1.3</v>
      </c>
      <c r="BQ153" s="268">
        <v>1.3</v>
      </c>
      <c r="BR153" s="268">
        <v>1.3</v>
      </c>
      <c r="BS153" s="268">
        <v>1.3</v>
      </c>
      <c r="BT153" s="268">
        <v>1.3</v>
      </c>
      <c r="BU153" s="268">
        <v>1.3</v>
      </c>
      <c r="BV153" s="268">
        <v>1.3</v>
      </c>
      <c r="BW153" s="268">
        <v>1.3</v>
      </c>
      <c r="BX153" s="268">
        <v>1.3</v>
      </c>
      <c r="BY153" s="268">
        <v>1.3</v>
      </c>
      <c r="BZ153" s="268">
        <v>1.3</v>
      </c>
      <c r="CA153" s="268">
        <v>1.3</v>
      </c>
      <c r="CB153" s="268">
        <v>1.3</v>
      </c>
      <c r="CC153" s="268">
        <v>1.3</v>
      </c>
      <c r="CD153" s="268" t="str">
        <f>_xlfn.IFNA(VLOOKUP(C153,'INFORM Severity - hidden'!$C$5:$G$300,5,FALSE),"-")</f>
        <v>-</v>
      </c>
    </row>
    <row r="154" spans="1:82" x14ac:dyDescent="0.35">
      <c r="C154" t="s">
        <v>8291</v>
      </c>
      <c r="D154" s="268" t="str">
        <f t="shared" si="2"/>
        <v>-</v>
      </c>
      <c r="E154" s="268" t="s">
        <v>8201</v>
      </c>
      <c r="F154" s="268" t="s">
        <v>8201</v>
      </c>
      <c r="G154" s="268" t="s">
        <v>8201</v>
      </c>
      <c r="H154" s="268" t="s">
        <v>8201</v>
      </c>
      <c r="I154" s="268" t="s">
        <v>8201</v>
      </c>
      <c r="J154" s="268" t="s">
        <v>8201</v>
      </c>
      <c r="K154" s="268" t="s">
        <v>8201</v>
      </c>
      <c r="L154" s="268" t="s">
        <v>8201</v>
      </c>
      <c r="M154" s="268" t="s">
        <v>8201</v>
      </c>
      <c r="N154" s="268" t="s">
        <v>8201</v>
      </c>
      <c r="O154" s="268" t="s">
        <v>8201</v>
      </c>
      <c r="P154" s="268" t="s">
        <v>8201</v>
      </c>
      <c r="Q154" s="268" t="s">
        <v>8201</v>
      </c>
      <c r="R154" s="268" t="s">
        <v>8201</v>
      </c>
      <c r="S154" s="268" t="s">
        <v>8201</v>
      </c>
      <c r="T154" s="268" t="s">
        <v>8201</v>
      </c>
      <c r="U154" s="268" t="s">
        <v>8201</v>
      </c>
      <c r="V154" s="268" t="s">
        <v>8201</v>
      </c>
      <c r="W154" s="268" t="s">
        <v>8201</v>
      </c>
      <c r="X154" s="268" t="s">
        <v>8201</v>
      </c>
      <c r="Y154" s="268" t="s">
        <v>8201</v>
      </c>
      <c r="Z154" s="268" t="s">
        <v>8201</v>
      </c>
      <c r="AA154" s="268" t="s">
        <v>8201</v>
      </c>
      <c r="AB154" s="268" t="s">
        <v>8201</v>
      </c>
      <c r="AC154" s="268" t="s">
        <v>8201</v>
      </c>
      <c r="AD154" s="268" t="s">
        <v>8201</v>
      </c>
      <c r="AE154" s="268" t="s">
        <v>8201</v>
      </c>
      <c r="AF154" s="268" t="s">
        <v>8201</v>
      </c>
      <c r="AG154" s="268" t="s">
        <v>8201</v>
      </c>
      <c r="AH154" s="268" t="s">
        <v>8201</v>
      </c>
      <c r="AI154" s="268" t="s">
        <v>8201</v>
      </c>
      <c r="AJ154" s="268" t="s">
        <v>8201</v>
      </c>
      <c r="AK154" s="268" t="s">
        <v>8201</v>
      </c>
      <c r="AL154" s="268" t="s">
        <v>8201</v>
      </c>
      <c r="AM154" s="268" t="s">
        <v>8201</v>
      </c>
      <c r="AN154" s="268" t="s">
        <v>8201</v>
      </c>
      <c r="AO154" s="268" t="s">
        <v>8201</v>
      </c>
      <c r="AP154" s="268" t="s">
        <v>8201</v>
      </c>
      <c r="AQ154" s="268" t="s">
        <v>8201</v>
      </c>
      <c r="AR154" s="268" t="s">
        <v>8201</v>
      </c>
      <c r="AS154" s="268" t="s">
        <v>8201</v>
      </c>
      <c r="AT154" s="268" t="s">
        <v>8201</v>
      </c>
      <c r="AU154" s="268" t="s">
        <v>8201</v>
      </c>
      <c r="AV154" s="268" t="s">
        <v>8201</v>
      </c>
      <c r="AW154" s="268" t="s">
        <v>8201</v>
      </c>
      <c r="AX154" s="268" t="s">
        <v>8201</v>
      </c>
      <c r="AY154" s="268" t="s">
        <v>8201</v>
      </c>
      <c r="AZ154" s="268" t="s">
        <v>8201</v>
      </c>
      <c r="BA154" s="268" t="s">
        <v>8201</v>
      </c>
      <c r="BB154" s="268" t="s">
        <v>8201</v>
      </c>
      <c r="BC154" s="268" t="s">
        <v>8201</v>
      </c>
      <c r="BD154" s="268" t="s">
        <v>8201</v>
      </c>
      <c r="BE154" s="268" t="s">
        <v>8201</v>
      </c>
      <c r="BF154" s="268" t="s">
        <v>8201</v>
      </c>
      <c r="BG154" s="268" t="s">
        <v>8201</v>
      </c>
      <c r="BH154" s="268" t="s">
        <v>8201</v>
      </c>
      <c r="BI154" s="268" t="s">
        <v>8201</v>
      </c>
      <c r="BJ154" s="268" t="s">
        <v>8201</v>
      </c>
      <c r="BK154" s="268">
        <v>1.2</v>
      </c>
      <c r="BL154" s="268">
        <v>1.3</v>
      </c>
      <c r="BM154" s="268">
        <v>1.3</v>
      </c>
      <c r="BN154" s="268">
        <v>1.3</v>
      </c>
      <c r="BO154" s="268">
        <v>1.3</v>
      </c>
      <c r="BP154" s="268">
        <v>1.3</v>
      </c>
      <c r="BQ154" s="268">
        <v>1.3</v>
      </c>
      <c r="BR154" s="268">
        <v>1.3</v>
      </c>
      <c r="BS154" s="268">
        <v>1.3</v>
      </c>
      <c r="BT154" s="268">
        <v>1.3</v>
      </c>
      <c r="BU154" s="268">
        <v>1.3</v>
      </c>
      <c r="BV154" s="268">
        <v>1.3</v>
      </c>
      <c r="BW154" s="268">
        <v>1.3</v>
      </c>
      <c r="BX154" s="268">
        <v>1.3</v>
      </c>
      <c r="BY154" s="268">
        <v>1.3</v>
      </c>
      <c r="BZ154" s="268">
        <v>1.3</v>
      </c>
      <c r="CA154" s="268">
        <v>1.3</v>
      </c>
      <c r="CB154" s="268">
        <v>1.3</v>
      </c>
      <c r="CC154" s="268">
        <v>1.3</v>
      </c>
      <c r="CD154" s="268" t="str">
        <f>_xlfn.IFNA(VLOOKUP(C154,'INFORM Severity - hidden'!$C$5:$G$300,5,FALSE),"-")</f>
        <v>-</v>
      </c>
    </row>
    <row r="155" spans="1:82" x14ac:dyDescent="0.35">
      <c r="C155" t="s">
        <v>8292</v>
      </c>
      <c r="D155" s="268" t="str">
        <f t="shared" si="2"/>
        <v>-</v>
      </c>
      <c r="E155" s="268" t="s">
        <v>8201</v>
      </c>
      <c r="F155" s="268" t="s">
        <v>8201</v>
      </c>
      <c r="G155" s="268" t="s">
        <v>8201</v>
      </c>
      <c r="H155" s="268" t="s">
        <v>8201</v>
      </c>
      <c r="I155" s="268" t="s">
        <v>8201</v>
      </c>
      <c r="J155" s="268" t="s">
        <v>8201</v>
      </c>
      <c r="K155" s="268" t="s">
        <v>8201</v>
      </c>
      <c r="L155" s="268" t="s">
        <v>8201</v>
      </c>
      <c r="M155" s="268" t="s">
        <v>8201</v>
      </c>
      <c r="N155" s="268" t="s">
        <v>8201</v>
      </c>
      <c r="O155" s="268" t="s">
        <v>8201</v>
      </c>
      <c r="P155" s="268" t="s">
        <v>8201</v>
      </c>
      <c r="Q155" s="268" t="s">
        <v>8201</v>
      </c>
      <c r="R155" s="268" t="s">
        <v>8201</v>
      </c>
      <c r="S155" s="268" t="s">
        <v>8201</v>
      </c>
      <c r="T155" s="268" t="s">
        <v>8201</v>
      </c>
      <c r="U155" s="268" t="s">
        <v>8201</v>
      </c>
      <c r="V155" s="268" t="s">
        <v>8201</v>
      </c>
      <c r="W155" s="268" t="s">
        <v>8201</v>
      </c>
      <c r="X155" s="268" t="s">
        <v>8201</v>
      </c>
      <c r="Y155" s="268" t="s">
        <v>8201</v>
      </c>
      <c r="Z155" s="268" t="s">
        <v>8201</v>
      </c>
      <c r="AA155" s="268" t="s">
        <v>8201</v>
      </c>
      <c r="AB155" s="268" t="s">
        <v>8201</v>
      </c>
      <c r="AC155" s="268" t="s">
        <v>8201</v>
      </c>
      <c r="AD155" s="268" t="s">
        <v>8201</v>
      </c>
      <c r="AE155" s="268" t="s">
        <v>8201</v>
      </c>
      <c r="AF155" s="268" t="s">
        <v>8201</v>
      </c>
      <c r="AG155" s="268" t="s">
        <v>8201</v>
      </c>
      <c r="AH155" s="268" t="s">
        <v>8201</v>
      </c>
      <c r="AI155" s="268" t="s">
        <v>8201</v>
      </c>
      <c r="AJ155" s="268" t="s">
        <v>8201</v>
      </c>
      <c r="AK155" s="268" t="s">
        <v>8201</v>
      </c>
      <c r="AL155" s="268" t="s">
        <v>8201</v>
      </c>
      <c r="AM155" s="268" t="s">
        <v>8201</v>
      </c>
      <c r="AN155" s="268" t="s">
        <v>8201</v>
      </c>
      <c r="AO155" s="268" t="s">
        <v>8201</v>
      </c>
      <c r="AP155" s="268" t="s">
        <v>8201</v>
      </c>
      <c r="AQ155" s="268" t="s">
        <v>8201</v>
      </c>
      <c r="AR155" s="268" t="s">
        <v>8201</v>
      </c>
      <c r="AS155" s="268" t="s">
        <v>8201</v>
      </c>
      <c r="AT155" s="268" t="s">
        <v>8201</v>
      </c>
      <c r="AU155" s="268" t="s">
        <v>8201</v>
      </c>
      <c r="AV155" s="268" t="s">
        <v>8201</v>
      </c>
      <c r="AW155" s="268" t="s">
        <v>8201</v>
      </c>
      <c r="AX155" s="268" t="s">
        <v>8201</v>
      </c>
      <c r="AY155" s="268" t="s">
        <v>8201</v>
      </c>
      <c r="AZ155" s="268" t="s">
        <v>8201</v>
      </c>
      <c r="BA155" s="268" t="s">
        <v>8201</v>
      </c>
      <c r="BB155" s="268" t="s">
        <v>8201</v>
      </c>
      <c r="BC155" s="268" t="s">
        <v>8201</v>
      </c>
      <c r="BD155" s="268" t="s">
        <v>8201</v>
      </c>
      <c r="BE155" s="268" t="s">
        <v>8201</v>
      </c>
      <c r="BF155" s="268" t="s">
        <v>8201</v>
      </c>
      <c r="BG155" s="268" t="s">
        <v>8201</v>
      </c>
      <c r="BH155" s="268" t="s">
        <v>8201</v>
      </c>
      <c r="BI155" s="268">
        <v>2.9</v>
      </c>
      <c r="BJ155" s="268">
        <v>2.9</v>
      </c>
      <c r="BK155" s="268">
        <v>3</v>
      </c>
      <c r="BL155" s="268">
        <v>3</v>
      </c>
      <c r="BM155" s="268">
        <v>3.2</v>
      </c>
      <c r="BN155" s="268">
        <v>3</v>
      </c>
      <c r="BO155" s="268">
        <v>3</v>
      </c>
      <c r="BP155" s="268">
        <v>2.9</v>
      </c>
      <c r="BQ155" s="268">
        <v>2.9</v>
      </c>
      <c r="BR155" s="268">
        <v>2.8</v>
      </c>
      <c r="BS155" s="268">
        <v>2.8</v>
      </c>
      <c r="BT155" s="268">
        <v>2.8</v>
      </c>
      <c r="BU155" s="268">
        <v>2.8</v>
      </c>
      <c r="BV155" s="268" t="s">
        <v>8201</v>
      </c>
      <c r="BW155" s="268" t="s">
        <v>8201</v>
      </c>
      <c r="BX155" s="268" t="s">
        <v>8201</v>
      </c>
      <c r="BY155" s="268" t="s">
        <v>8201</v>
      </c>
      <c r="BZ155" s="268" t="s">
        <v>8201</v>
      </c>
      <c r="CA155" s="268" t="s">
        <v>8201</v>
      </c>
      <c r="CB155" s="268" t="s">
        <v>8201</v>
      </c>
      <c r="CC155" s="268" t="s">
        <v>8201</v>
      </c>
      <c r="CD155" s="268" t="str">
        <f>_xlfn.IFNA(VLOOKUP(C155,'INFORM Severity - hidden'!$C$5:$G$300,5,FALSE),"-")</f>
        <v>-</v>
      </c>
    </row>
    <row r="156" spans="1:82" x14ac:dyDescent="0.35">
      <c r="A156" t="s">
        <v>607</v>
      </c>
      <c r="B156" t="s">
        <v>605</v>
      </c>
      <c r="C156" t="s">
        <v>606</v>
      </c>
      <c r="D156" s="268" t="str">
        <f t="shared" si="2"/>
        <v>Increasing</v>
      </c>
      <c r="E156" s="268" t="s">
        <v>8201</v>
      </c>
      <c r="F156" s="268" t="s">
        <v>8201</v>
      </c>
      <c r="G156" s="268" t="s">
        <v>8201</v>
      </c>
      <c r="H156" s="268" t="s">
        <v>8201</v>
      </c>
      <c r="I156" s="268" t="s">
        <v>8201</v>
      </c>
      <c r="J156" s="268" t="s">
        <v>8201</v>
      </c>
      <c r="K156" s="268" t="s">
        <v>8201</v>
      </c>
      <c r="L156" s="268" t="s">
        <v>8201</v>
      </c>
      <c r="M156" s="268" t="s">
        <v>8201</v>
      </c>
      <c r="N156" s="268" t="s">
        <v>8201</v>
      </c>
      <c r="O156" s="268" t="s">
        <v>8201</v>
      </c>
      <c r="P156" s="268" t="s">
        <v>8201</v>
      </c>
      <c r="Q156" s="268" t="s">
        <v>8201</v>
      </c>
      <c r="R156" s="268" t="s">
        <v>8201</v>
      </c>
      <c r="S156" s="268" t="s">
        <v>8201</v>
      </c>
      <c r="T156" s="268" t="s">
        <v>8201</v>
      </c>
      <c r="U156" s="268" t="s">
        <v>8201</v>
      </c>
      <c r="V156" s="268" t="s">
        <v>8201</v>
      </c>
      <c r="W156" s="268" t="s">
        <v>8201</v>
      </c>
      <c r="X156" s="268" t="s">
        <v>8201</v>
      </c>
      <c r="Y156" s="268" t="s">
        <v>8201</v>
      </c>
      <c r="Z156" s="268" t="s">
        <v>8201</v>
      </c>
      <c r="AA156" s="268" t="s">
        <v>8201</v>
      </c>
      <c r="AB156" s="268" t="s">
        <v>8201</v>
      </c>
      <c r="AC156" s="268" t="s">
        <v>8201</v>
      </c>
      <c r="AD156" s="268" t="s">
        <v>8201</v>
      </c>
      <c r="AE156" s="268" t="s">
        <v>8201</v>
      </c>
      <c r="AF156" s="268" t="s">
        <v>8201</v>
      </c>
      <c r="AG156" s="268" t="s">
        <v>8201</v>
      </c>
      <c r="AH156" s="268" t="s">
        <v>8201</v>
      </c>
      <c r="AI156" s="268" t="s">
        <v>8201</v>
      </c>
      <c r="AJ156" s="268" t="s">
        <v>8201</v>
      </c>
      <c r="AK156" s="268" t="s">
        <v>8201</v>
      </c>
      <c r="AL156" s="268" t="s">
        <v>8201</v>
      </c>
      <c r="AM156" s="268" t="s">
        <v>8201</v>
      </c>
      <c r="AN156" s="268" t="s">
        <v>8201</v>
      </c>
      <c r="AO156" s="268" t="s">
        <v>8201</v>
      </c>
      <c r="AP156" s="268" t="s">
        <v>8201</v>
      </c>
      <c r="AQ156" s="268" t="s">
        <v>8201</v>
      </c>
      <c r="AR156" s="268" t="s">
        <v>8201</v>
      </c>
      <c r="AS156" s="268" t="s">
        <v>8201</v>
      </c>
      <c r="AT156" s="268" t="s">
        <v>8201</v>
      </c>
      <c r="AU156" s="268">
        <v>2.1</v>
      </c>
      <c r="AV156" s="268">
        <v>2.1</v>
      </c>
      <c r="AW156" s="268">
        <v>2.1</v>
      </c>
      <c r="AX156" s="268">
        <v>2.2000000000000002</v>
      </c>
      <c r="AY156" s="268">
        <v>2.2000000000000002</v>
      </c>
      <c r="AZ156" s="268">
        <v>2.2000000000000002</v>
      </c>
      <c r="BA156" s="268">
        <v>2.2000000000000002</v>
      </c>
      <c r="BB156" s="268">
        <v>2.2000000000000002</v>
      </c>
      <c r="BC156" s="268">
        <v>2.2000000000000002</v>
      </c>
      <c r="BD156" s="268">
        <v>2.2000000000000002</v>
      </c>
      <c r="BE156" s="268">
        <v>2.2000000000000002</v>
      </c>
      <c r="BF156" s="268">
        <v>2.1</v>
      </c>
      <c r="BG156" s="268">
        <v>2.2000000000000002</v>
      </c>
      <c r="BH156" s="268">
        <v>2.2000000000000002</v>
      </c>
      <c r="BI156" s="268">
        <v>2.2000000000000002</v>
      </c>
      <c r="BJ156" s="268">
        <v>2.2000000000000002</v>
      </c>
      <c r="BK156" s="268">
        <v>2.2000000000000002</v>
      </c>
      <c r="BL156" s="268">
        <v>2.2000000000000002</v>
      </c>
      <c r="BM156" s="268">
        <v>2.7</v>
      </c>
      <c r="BN156" s="268">
        <v>2.2000000000000002</v>
      </c>
      <c r="BO156" s="268">
        <v>2.2000000000000002</v>
      </c>
      <c r="BP156" s="268">
        <v>2.2000000000000002</v>
      </c>
      <c r="BQ156" s="268">
        <v>2.2000000000000002</v>
      </c>
      <c r="BR156" s="268">
        <v>2.2000000000000002</v>
      </c>
      <c r="BS156" s="268">
        <v>2.2000000000000002</v>
      </c>
      <c r="BT156" s="268">
        <v>2.1</v>
      </c>
      <c r="BU156" s="268">
        <v>2.1</v>
      </c>
      <c r="BV156" s="268">
        <v>2.1</v>
      </c>
      <c r="BW156" s="268">
        <v>1.6</v>
      </c>
      <c r="BX156" s="268">
        <v>1.6</v>
      </c>
      <c r="BY156" s="268">
        <v>1.6</v>
      </c>
      <c r="BZ156" s="268">
        <v>1.6</v>
      </c>
      <c r="CA156" s="268">
        <v>1.7</v>
      </c>
      <c r="CB156" s="268">
        <v>1.7</v>
      </c>
      <c r="CC156" s="268">
        <v>1.7</v>
      </c>
      <c r="CD156" s="268">
        <f>_xlfn.IFNA(VLOOKUP(C156,'INFORM Severity - hidden'!$C$5:$G$300,5,FALSE),"-")</f>
        <v>1.7</v>
      </c>
    </row>
    <row r="157" spans="1:82" x14ac:dyDescent="0.35">
      <c r="C157" t="s">
        <v>8293</v>
      </c>
      <c r="D157" s="268" t="str">
        <f t="shared" si="2"/>
        <v>-</v>
      </c>
      <c r="E157" s="268" t="s">
        <v>8201</v>
      </c>
      <c r="F157" s="268" t="s">
        <v>8201</v>
      </c>
      <c r="G157" s="268" t="s">
        <v>8201</v>
      </c>
      <c r="H157" s="268" t="s">
        <v>8201</v>
      </c>
      <c r="I157" s="268" t="s">
        <v>8201</v>
      </c>
      <c r="J157" s="268" t="s">
        <v>8201</v>
      </c>
      <c r="K157" s="268" t="s">
        <v>8201</v>
      </c>
      <c r="L157" s="268" t="s">
        <v>8201</v>
      </c>
      <c r="M157" s="268" t="s">
        <v>8201</v>
      </c>
      <c r="N157" s="268" t="s">
        <v>8201</v>
      </c>
      <c r="O157" s="268" t="s">
        <v>8201</v>
      </c>
      <c r="P157" s="268" t="s">
        <v>8201</v>
      </c>
      <c r="Q157" s="268" t="s">
        <v>8201</v>
      </c>
      <c r="R157" s="268" t="s">
        <v>8201</v>
      </c>
      <c r="S157" s="268" t="s">
        <v>8201</v>
      </c>
      <c r="T157" s="268" t="s">
        <v>8201</v>
      </c>
      <c r="U157" s="268" t="s">
        <v>8201</v>
      </c>
      <c r="V157" s="268" t="s">
        <v>8201</v>
      </c>
      <c r="W157" s="268" t="s">
        <v>8201</v>
      </c>
      <c r="X157" s="268" t="s">
        <v>8201</v>
      </c>
      <c r="Y157" s="268" t="s">
        <v>8201</v>
      </c>
      <c r="Z157" s="268" t="s">
        <v>8201</v>
      </c>
      <c r="AA157" s="268" t="s">
        <v>8201</v>
      </c>
      <c r="AB157" s="268" t="s">
        <v>8201</v>
      </c>
      <c r="AC157" s="268" t="s">
        <v>8201</v>
      </c>
      <c r="AD157" s="268" t="s">
        <v>8201</v>
      </c>
      <c r="AE157" s="268" t="s">
        <v>8201</v>
      </c>
      <c r="AF157" s="268" t="s">
        <v>8201</v>
      </c>
      <c r="AG157" s="268" t="s">
        <v>8201</v>
      </c>
      <c r="AH157" s="268" t="s">
        <v>8201</v>
      </c>
      <c r="AI157" s="268" t="s">
        <v>8201</v>
      </c>
      <c r="AJ157" s="268" t="s">
        <v>8201</v>
      </c>
      <c r="AK157" s="268" t="s">
        <v>8201</v>
      </c>
      <c r="AL157" s="268" t="s">
        <v>8201</v>
      </c>
      <c r="AM157" s="268" t="s">
        <v>8201</v>
      </c>
      <c r="AN157" s="268" t="s">
        <v>8201</v>
      </c>
      <c r="AO157" s="268" t="s">
        <v>8201</v>
      </c>
      <c r="AP157" s="268" t="s">
        <v>8201</v>
      </c>
      <c r="AQ157" s="268" t="s">
        <v>8201</v>
      </c>
      <c r="AR157" s="268" t="s">
        <v>8201</v>
      </c>
      <c r="AS157" s="268" t="s">
        <v>8201</v>
      </c>
      <c r="AT157" s="268" t="s">
        <v>8201</v>
      </c>
      <c r="AU157" s="268" t="s">
        <v>8201</v>
      </c>
      <c r="AV157" s="268" t="s">
        <v>8201</v>
      </c>
      <c r="AW157" s="268" t="s">
        <v>8201</v>
      </c>
      <c r="AX157" s="268" t="s">
        <v>8201</v>
      </c>
      <c r="AY157" s="268" t="s">
        <v>8201</v>
      </c>
      <c r="AZ157" s="268" t="s">
        <v>8201</v>
      </c>
      <c r="BA157" s="268" t="s">
        <v>8201</v>
      </c>
      <c r="BB157" s="268" t="s">
        <v>8201</v>
      </c>
      <c r="BC157" s="268" t="s">
        <v>8201</v>
      </c>
      <c r="BD157" s="268" t="s">
        <v>8201</v>
      </c>
      <c r="BE157" s="268" t="s">
        <v>8201</v>
      </c>
      <c r="BF157" s="268" t="s">
        <v>8201</v>
      </c>
      <c r="BG157" s="268" t="s">
        <v>8201</v>
      </c>
      <c r="BH157" s="268" t="s">
        <v>8201</v>
      </c>
      <c r="BI157" s="268">
        <v>2.8</v>
      </c>
      <c r="BJ157" s="268">
        <v>2.8</v>
      </c>
      <c r="BK157" s="268">
        <v>2.9</v>
      </c>
      <c r="BL157" s="268">
        <v>2.9</v>
      </c>
      <c r="BM157" s="268">
        <v>3</v>
      </c>
      <c r="BN157" s="268">
        <v>2.9</v>
      </c>
      <c r="BO157" s="268">
        <v>2.9</v>
      </c>
      <c r="BP157" s="268">
        <v>2.7</v>
      </c>
      <c r="BQ157" s="268">
        <v>2.7</v>
      </c>
      <c r="BR157" s="268">
        <v>2.6</v>
      </c>
      <c r="BS157" s="268">
        <v>2.6</v>
      </c>
      <c r="BT157" s="268">
        <v>2.6</v>
      </c>
      <c r="BU157" s="268">
        <v>2.6</v>
      </c>
      <c r="BV157" s="268" t="s">
        <v>8201</v>
      </c>
      <c r="BW157" s="268" t="s">
        <v>8201</v>
      </c>
      <c r="BX157" s="268" t="s">
        <v>8201</v>
      </c>
      <c r="BY157" s="268" t="s">
        <v>8201</v>
      </c>
      <c r="BZ157" s="268" t="s">
        <v>8201</v>
      </c>
      <c r="CA157" s="268" t="s">
        <v>8201</v>
      </c>
      <c r="CB157" s="268" t="s">
        <v>8201</v>
      </c>
      <c r="CC157" s="268" t="s">
        <v>8201</v>
      </c>
      <c r="CD157" s="268" t="str">
        <f>_xlfn.IFNA(VLOOKUP(C157,'INFORM Severity - hidden'!$C$5:$G$300,5,FALSE),"-")</f>
        <v>-</v>
      </c>
    </row>
    <row r="158" spans="1:82" x14ac:dyDescent="0.35">
      <c r="A158" t="s">
        <v>630</v>
      </c>
      <c r="B158" t="s">
        <v>628</v>
      </c>
      <c r="C158" t="s">
        <v>629</v>
      </c>
      <c r="D158" s="268" t="str">
        <f t="shared" si="2"/>
        <v>Stable</v>
      </c>
      <c r="E158" s="268" t="s">
        <v>8201</v>
      </c>
      <c r="F158" s="268" t="s">
        <v>8201</v>
      </c>
      <c r="G158" s="268" t="s">
        <v>8201</v>
      </c>
      <c r="H158" s="268" t="s">
        <v>8201</v>
      </c>
      <c r="I158" s="268" t="s">
        <v>8201</v>
      </c>
      <c r="J158" s="268" t="s">
        <v>8201</v>
      </c>
      <c r="K158" s="268" t="s">
        <v>8201</v>
      </c>
      <c r="L158" s="268" t="s">
        <v>8201</v>
      </c>
      <c r="M158" s="268" t="s">
        <v>8201</v>
      </c>
      <c r="N158" s="268" t="s">
        <v>8201</v>
      </c>
      <c r="O158" s="268" t="s">
        <v>8201</v>
      </c>
      <c r="P158" s="268" t="s">
        <v>8201</v>
      </c>
      <c r="Q158" s="268" t="s">
        <v>8201</v>
      </c>
      <c r="R158" s="268" t="s">
        <v>8201</v>
      </c>
      <c r="S158" s="268" t="s">
        <v>8201</v>
      </c>
      <c r="T158" s="268" t="s">
        <v>8201</v>
      </c>
      <c r="U158" s="268" t="s">
        <v>8201</v>
      </c>
      <c r="V158" s="268" t="s">
        <v>8201</v>
      </c>
      <c r="W158" s="268" t="s">
        <v>8201</v>
      </c>
      <c r="X158" s="268" t="s">
        <v>8201</v>
      </c>
      <c r="Y158" s="268" t="s">
        <v>8201</v>
      </c>
      <c r="Z158" s="268" t="s">
        <v>8201</v>
      </c>
      <c r="AA158" s="268" t="s">
        <v>8201</v>
      </c>
      <c r="AB158" s="268" t="s">
        <v>8201</v>
      </c>
      <c r="AC158" s="268" t="s">
        <v>8201</v>
      </c>
      <c r="AD158" s="268" t="s">
        <v>8201</v>
      </c>
      <c r="AE158" s="268" t="s">
        <v>8201</v>
      </c>
      <c r="AF158" s="268" t="s">
        <v>8201</v>
      </c>
      <c r="AG158" s="268" t="s">
        <v>8201</v>
      </c>
      <c r="AH158" s="268" t="s">
        <v>8201</v>
      </c>
      <c r="AI158" s="268" t="s">
        <v>8201</v>
      </c>
      <c r="AJ158" s="268" t="s">
        <v>8201</v>
      </c>
      <c r="AK158" s="268" t="s">
        <v>8201</v>
      </c>
      <c r="AL158" s="268" t="s">
        <v>8201</v>
      </c>
      <c r="AM158" s="268" t="s">
        <v>8201</v>
      </c>
      <c r="AN158" s="268" t="s">
        <v>8201</v>
      </c>
      <c r="AO158" s="268" t="s">
        <v>8201</v>
      </c>
      <c r="AP158" s="268" t="s">
        <v>8201</v>
      </c>
      <c r="AQ158" s="268">
        <v>1.4</v>
      </c>
      <c r="AR158" s="268">
        <v>1.2</v>
      </c>
      <c r="AS158" s="268">
        <v>1.2</v>
      </c>
      <c r="AT158" s="268">
        <v>1.2</v>
      </c>
      <c r="AU158" s="268">
        <v>2.2999999999999998</v>
      </c>
      <c r="AV158" s="268">
        <v>2.2999999999999998</v>
      </c>
      <c r="AW158" s="268">
        <v>2.4</v>
      </c>
      <c r="AX158" s="268">
        <v>2.4</v>
      </c>
      <c r="AY158" s="268">
        <v>2.4</v>
      </c>
      <c r="AZ158" s="268">
        <v>1.9</v>
      </c>
      <c r="BA158" s="268">
        <v>1.9</v>
      </c>
      <c r="BB158" s="268">
        <v>1.9</v>
      </c>
      <c r="BC158" s="268">
        <v>1.9</v>
      </c>
      <c r="BD158" s="268">
        <v>1.9</v>
      </c>
      <c r="BE158" s="268">
        <v>1.9</v>
      </c>
      <c r="BF158" s="268">
        <v>1.9</v>
      </c>
      <c r="BG158" s="268">
        <v>1.9</v>
      </c>
      <c r="BH158" s="268">
        <v>1.9</v>
      </c>
      <c r="BI158" s="268">
        <v>1.9</v>
      </c>
      <c r="BJ158" s="268">
        <v>1.6</v>
      </c>
      <c r="BK158" s="268">
        <v>1.6</v>
      </c>
      <c r="BL158" s="268">
        <v>1.6</v>
      </c>
      <c r="BM158" s="268">
        <v>1.6</v>
      </c>
      <c r="BN158" s="268">
        <v>1.6</v>
      </c>
      <c r="BO158" s="268">
        <v>1.6</v>
      </c>
      <c r="BP158" s="268">
        <v>1.6</v>
      </c>
      <c r="BQ158" s="268">
        <v>1.6</v>
      </c>
      <c r="BR158" s="268">
        <v>1.6</v>
      </c>
      <c r="BS158" s="268">
        <v>1.6</v>
      </c>
      <c r="BT158" s="268">
        <v>1.6</v>
      </c>
      <c r="BU158" s="268">
        <v>1.6</v>
      </c>
      <c r="BV158" s="268">
        <v>1.6</v>
      </c>
      <c r="BW158" s="268">
        <v>1.6</v>
      </c>
      <c r="BX158" s="268">
        <v>1.6</v>
      </c>
      <c r="BY158" s="268">
        <v>2.1</v>
      </c>
      <c r="BZ158" s="268">
        <v>1.6</v>
      </c>
      <c r="CA158" s="268">
        <v>1.6</v>
      </c>
      <c r="CB158" s="268">
        <v>1.6</v>
      </c>
      <c r="CC158" s="268">
        <v>1.7</v>
      </c>
      <c r="CD158" s="268">
        <f>_xlfn.IFNA(VLOOKUP(C158,'INFORM Severity - hidden'!$C$5:$G$300,5,FALSE),"-")</f>
        <v>2.2000000000000002</v>
      </c>
    </row>
    <row r="159" spans="1:82" x14ac:dyDescent="0.35">
      <c r="C159" t="s">
        <v>8294</v>
      </c>
      <c r="D159" s="268" t="str">
        <f t="shared" si="2"/>
        <v>-</v>
      </c>
      <c r="E159" s="268" t="s">
        <v>8201</v>
      </c>
      <c r="F159" s="268">
        <v>2.8</v>
      </c>
      <c r="G159" s="268">
        <v>2.8</v>
      </c>
      <c r="H159" s="268">
        <v>2.9</v>
      </c>
      <c r="I159" s="268">
        <v>2.9</v>
      </c>
      <c r="J159" s="268" t="s">
        <v>8201</v>
      </c>
      <c r="K159" s="268" t="s">
        <v>8201</v>
      </c>
      <c r="L159" s="268" t="s">
        <v>8201</v>
      </c>
      <c r="M159" s="268" t="s">
        <v>8201</v>
      </c>
      <c r="N159" s="268" t="s">
        <v>8201</v>
      </c>
      <c r="O159" s="268" t="s">
        <v>8201</v>
      </c>
      <c r="P159" s="268" t="s">
        <v>8201</v>
      </c>
      <c r="Q159" s="268" t="s">
        <v>8201</v>
      </c>
      <c r="R159" s="268" t="s">
        <v>8201</v>
      </c>
      <c r="S159" s="268" t="s">
        <v>8201</v>
      </c>
      <c r="T159" s="268" t="s">
        <v>8201</v>
      </c>
      <c r="U159" s="268" t="s">
        <v>8201</v>
      </c>
      <c r="V159" s="268" t="s">
        <v>8201</v>
      </c>
      <c r="W159" s="268" t="s">
        <v>8201</v>
      </c>
      <c r="X159" s="268" t="s">
        <v>8201</v>
      </c>
      <c r="Y159" s="268" t="s">
        <v>8201</v>
      </c>
      <c r="Z159" s="268" t="s">
        <v>8201</v>
      </c>
      <c r="AA159" s="268" t="s">
        <v>8201</v>
      </c>
      <c r="AB159" s="268" t="s">
        <v>8201</v>
      </c>
      <c r="AC159" s="268" t="s">
        <v>8201</v>
      </c>
      <c r="AD159" s="268" t="s">
        <v>8201</v>
      </c>
      <c r="AE159" s="268" t="s">
        <v>8201</v>
      </c>
      <c r="AF159" s="268" t="s">
        <v>8201</v>
      </c>
      <c r="AG159" s="268" t="s">
        <v>8201</v>
      </c>
      <c r="AH159" s="268" t="s">
        <v>8201</v>
      </c>
      <c r="AI159" s="268" t="s">
        <v>8201</v>
      </c>
      <c r="AJ159" s="268" t="s">
        <v>8201</v>
      </c>
      <c r="AK159" s="268" t="s">
        <v>8201</v>
      </c>
      <c r="AL159" s="268" t="s">
        <v>8201</v>
      </c>
      <c r="AM159" s="268" t="s">
        <v>8201</v>
      </c>
      <c r="AN159" s="268" t="s">
        <v>8201</v>
      </c>
      <c r="AO159" s="268">
        <v>2.7</v>
      </c>
      <c r="AP159" s="268">
        <v>3</v>
      </c>
      <c r="AQ159" s="268">
        <v>3</v>
      </c>
      <c r="AR159" s="268">
        <v>3</v>
      </c>
      <c r="AS159" s="268">
        <v>3</v>
      </c>
      <c r="AT159" s="268">
        <v>3</v>
      </c>
      <c r="AU159" s="268">
        <v>2.9</v>
      </c>
      <c r="AV159" s="268">
        <v>2.9</v>
      </c>
      <c r="AW159" s="268">
        <v>2.5</v>
      </c>
      <c r="AX159" s="268">
        <v>2.5</v>
      </c>
      <c r="AY159" s="268">
        <v>2.9</v>
      </c>
      <c r="AZ159" s="268">
        <v>2.9</v>
      </c>
      <c r="BA159" s="268" t="s">
        <v>8201</v>
      </c>
      <c r="BB159" s="268">
        <v>2.9</v>
      </c>
      <c r="BC159" s="268">
        <v>3</v>
      </c>
      <c r="BD159" s="268">
        <v>3</v>
      </c>
      <c r="BE159" s="268">
        <v>2.9</v>
      </c>
      <c r="BF159" s="268">
        <v>2.9</v>
      </c>
      <c r="BG159" s="268">
        <v>2.9</v>
      </c>
      <c r="BH159" s="268">
        <v>2.8</v>
      </c>
      <c r="BI159" s="268">
        <v>2.8</v>
      </c>
      <c r="BJ159" s="268">
        <v>2.9</v>
      </c>
      <c r="BK159" s="268">
        <v>2.9</v>
      </c>
      <c r="BL159" s="268">
        <v>2.9</v>
      </c>
      <c r="BM159" s="268">
        <v>2.9</v>
      </c>
      <c r="BN159" s="268">
        <v>2.9</v>
      </c>
      <c r="BO159" s="268">
        <v>2.9</v>
      </c>
      <c r="BP159" s="268">
        <v>2.8</v>
      </c>
      <c r="BQ159" s="268">
        <v>2.9</v>
      </c>
      <c r="BR159" s="268">
        <v>2.9</v>
      </c>
      <c r="BS159" s="268">
        <v>3</v>
      </c>
      <c r="BT159" s="268">
        <v>3</v>
      </c>
      <c r="BU159" s="268">
        <v>3</v>
      </c>
      <c r="BV159" s="268">
        <v>3</v>
      </c>
      <c r="BW159" s="268" t="s">
        <v>8201</v>
      </c>
      <c r="BX159" s="268" t="s">
        <v>8201</v>
      </c>
      <c r="BY159" s="268" t="s">
        <v>8201</v>
      </c>
      <c r="BZ159" s="268" t="s">
        <v>8201</v>
      </c>
      <c r="CA159" s="268" t="s">
        <v>8201</v>
      </c>
      <c r="CB159" s="268" t="s">
        <v>8201</v>
      </c>
      <c r="CC159" s="268" t="s">
        <v>8201</v>
      </c>
      <c r="CD159" s="268" t="str">
        <f>_xlfn.IFNA(VLOOKUP(C159,'INFORM Severity - hidden'!$C$5:$G$300,5,FALSE),"-")</f>
        <v>-</v>
      </c>
    </row>
    <row r="160" spans="1:82" x14ac:dyDescent="0.35">
      <c r="A160" t="s">
        <v>475</v>
      </c>
      <c r="B160" t="s">
        <v>473</v>
      </c>
      <c r="C160" t="s">
        <v>474</v>
      </c>
      <c r="D160" s="268" t="str">
        <f t="shared" si="2"/>
        <v>Stable</v>
      </c>
      <c r="E160" s="268" t="s">
        <v>8201</v>
      </c>
      <c r="F160" s="268">
        <v>3</v>
      </c>
      <c r="G160" s="268">
        <v>3</v>
      </c>
      <c r="H160" s="268">
        <v>2.9</v>
      </c>
      <c r="I160" s="268">
        <v>2.9</v>
      </c>
      <c r="J160" s="268">
        <v>2.9</v>
      </c>
      <c r="K160" s="268">
        <v>2.8</v>
      </c>
      <c r="L160" s="268">
        <v>2.8</v>
      </c>
      <c r="M160" s="268">
        <v>2.6</v>
      </c>
      <c r="N160" s="268">
        <v>2.4</v>
      </c>
      <c r="O160" s="268">
        <v>2.4</v>
      </c>
      <c r="P160" s="268">
        <v>2.4</v>
      </c>
      <c r="Q160" s="268">
        <v>2.7</v>
      </c>
      <c r="R160" s="268">
        <v>2.7</v>
      </c>
      <c r="S160" s="268">
        <v>2.7</v>
      </c>
      <c r="T160" s="268">
        <v>2.7</v>
      </c>
      <c r="U160" s="268">
        <v>2.6</v>
      </c>
      <c r="V160" s="268">
        <v>2.6</v>
      </c>
      <c r="W160" s="268">
        <v>2.6</v>
      </c>
      <c r="X160" s="268">
        <v>2.6</v>
      </c>
      <c r="Y160" s="268">
        <v>2.6</v>
      </c>
      <c r="Z160" s="268">
        <v>2.5</v>
      </c>
      <c r="AA160" s="268">
        <v>2.5</v>
      </c>
      <c r="AB160" s="268">
        <v>2.5</v>
      </c>
      <c r="AC160" s="268">
        <v>3</v>
      </c>
      <c r="AD160" s="268">
        <v>3</v>
      </c>
      <c r="AE160" s="268">
        <v>3</v>
      </c>
      <c r="AF160" s="268">
        <v>3</v>
      </c>
      <c r="AG160" s="268">
        <v>3.1</v>
      </c>
      <c r="AH160" s="268">
        <v>3.1</v>
      </c>
      <c r="AI160" s="268">
        <v>2.8</v>
      </c>
      <c r="AJ160" s="268">
        <v>2.8</v>
      </c>
      <c r="AK160" s="268">
        <v>2.8</v>
      </c>
      <c r="AL160" s="268">
        <v>2.8</v>
      </c>
      <c r="AM160" s="268">
        <v>2.9</v>
      </c>
      <c r="AN160" s="268">
        <v>2.8</v>
      </c>
      <c r="AO160" s="268">
        <v>2.9</v>
      </c>
      <c r="AP160" s="268">
        <v>3</v>
      </c>
      <c r="AQ160" s="268">
        <v>3</v>
      </c>
      <c r="AR160" s="268">
        <v>2.9</v>
      </c>
      <c r="AS160" s="268">
        <v>2.9</v>
      </c>
      <c r="AT160" s="268">
        <v>2.9</v>
      </c>
      <c r="AU160" s="268">
        <v>2.5</v>
      </c>
      <c r="AV160" s="268">
        <v>2.6</v>
      </c>
      <c r="AW160" s="268">
        <v>2.2000000000000002</v>
      </c>
      <c r="AX160" s="268">
        <v>2.2000000000000002</v>
      </c>
      <c r="AY160" s="268">
        <v>2.7</v>
      </c>
      <c r="AZ160" s="268">
        <v>3</v>
      </c>
      <c r="BA160" s="268">
        <v>2.7</v>
      </c>
      <c r="BB160" s="268">
        <v>2.7</v>
      </c>
      <c r="BC160" s="268">
        <v>2.7</v>
      </c>
      <c r="BD160" s="268">
        <v>2.7</v>
      </c>
      <c r="BE160" s="268">
        <v>2.5</v>
      </c>
      <c r="BF160" s="268">
        <v>2.5</v>
      </c>
      <c r="BG160" s="268">
        <v>2.5</v>
      </c>
      <c r="BH160" s="268">
        <v>2.5</v>
      </c>
      <c r="BI160" s="268">
        <v>2.5</v>
      </c>
      <c r="BJ160" s="268">
        <v>2.5</v>
      </c>
      <c r="BK160" s="268">
        <v>2.5</v>
      </c>
      <c r="BL160" s="268">
        <v>2.5</v>
      </c>
      <c r="BM160" s="268">
        <v>2.5</v>
      </c>
      <c r="BN160" s="268">
        <v>2.6</v>
      </c>
      <c r="BO160" s="268">
        <v>2.6</v>
      </c>
      <c r="BP160" s="268">
        <v>2.4</v>
      </c>
      <c r="BQ160" s="268">
        <v>2.5</v>
      </c>
      <c r="BR160" s="268">
        <v>2.5</v>
      </c>
      <c r="BS160" s="268">
        <v>2.5</v>
      </c>
      <c r="BT160" s="268">
        <v>2.5</v>
      </c>
      <c r="BU160" s="268">
        <v>2.5</v>
      </c>
      <c r="BV160" s="268">
        <v>2.5</v>
      </c>
      <c r="BW160" s="268">
        <v>2.5</v>
      </c>
      <c r="BX160" s="268">
        <v>2.5</v>
      </c>
      <c r="BY160" s="268">
        <v>2.6</v>
      </c>
      <c r="BZ160" s="268">
        <v>2.6</v>
      </c>
      <c r="CA160" s="268">
        <v>2.6</v>
      </c>
      <c r="CB160" s="268">
        <v>2.6</v>
      </c>
      <c r="CC160" s="268">
        <v>2.6</v>
      </c>
      <c r="CD160" s="268">
        <f>_xlfn.IFNA(VLOOKUP(C160,'INFORM Severity - hidden'!$C$5:$G$300,5,FALSE),"-")</f>
        <v>2.7</v>
      </c>
    </row>
    <row r="161" spans="1:82" x14ac:dyDescent="0.35">
      <c r="C161" t="s">
        <v>8295</v>
      </c>
      <c r="D161" s="268" t="str">
        <f t="shared" si="2"/>
        <v>-</v>
      </c>
      <c r="E161" s="268" t="s">
        <v>8201</v>
      </c>
      <c r="F161" s="268">
        <v>1.7</v>
      </c>
      <c r="G161" s="268">
        <v>1.8</v>
      </c>
      <c r="H161" s="268">
        <v>2.2999999999999998</v>
      </c>
      <c r="I161" s="268">
        <v>2.4</v>
      </c>
      <c r="J161" s="268" t="s">
        <v>8201</v>
      </c>
      <c r="K161" s="268" t="s">
        <v>8201</v>
      </c>
      <c r="L161" s="268" t="s">
        <v>8201</v>
      </c>
      <c r="M161" s="268" t="s">
        <v>8201</v>
      </c>
      <c r="N161" s="268" t="s">
        <v>8201</v>
      </c>
      <c r="O161" s="268" t="s">
        <v>8201</v>
      </c>
      <c r="P161" s="268" t="s">
        <v>8201</v>
      </c>
      <c r="Q161" s="268" t="s">
        <v>8201</v>
      </c>
      <c r="R161" s="268" t="s">
        <v>8201</v>
      </c>
      <c r="S161" s="268" t="s">
        <v>8201</v>
      </c>
      <c r="T161" s="268" t="s">
        <v>8201</v>
      </c>
      <c r="U161" s="268" t="s">
        <v>8201</v>
      </c>
      <c r="V161" s="268" t="s">
        <v>8201</v>
      </c>
      <c r="W161" s="268" t="s">
        <v>8201</v>
      </c>
      <c r="X161" s="268" t="s">
        <v>8201</v>
      </c>
      <c r="Y161" s="268" t="s">
        <v>8201</v>
      </c>
      <c r="Z161" s="268" t="s">
        <v>8201</v>
      </c>
      <c r="AA161" s="268" t="s">
        <v>8201</v>
      </c>
      <c r="AB161" s="268" t="s">
        <v>8201</v>
      </c>
      <c r="AC161" s="268" t="s">
        <v>8201</v>
      </c>
      <c r="AD161" s="268" t="s">
        <v>8201</v>
      </c>
      <c r="AE161" s="268" t="s">
        <v>8201</v>
      </c>
      <c r="AF161" s="268" t="s">
        <v>8201</v>
      </c>
      <c r="AG161" s="268" t="s">
        <v>8201</v>
      </c>
      <c r="AH161" s="268" t="s">
        <v>8201</v>
      </c>
      <c r="AI161" s="268" t="s">
        <v>8201</v>
      </c>
      <c r="AJ161" s="268" t="s">
        <v>8201</v>
      </c>
      <c r="AK161" s="268" t="s">
        <v>8201</v>
      </c>
      <c r="AL161" s="268" t="s">
        <v>8201</v>
      </c>
      <c r="AM161" s="268" t="s">
        <v>8201</v>
      </c>
      <c r="AN161" s="268" t="s">
        <v>8201</v>
      </c>
      <c r="AO161" s="268" t="s">
        <v>8201</v>
      </c>
      <c r="AP161" s="268" t="s">
        <v>8201</v>
      </c>
      <c r="AQ161" s="268" t="s">
        <v>8201</v>
      </c>
      <c r="AR161" s="268" t="s">
        <v>8201</v>
      </c>
      <c r="AS161" s="268" t="s">
        <v>8201</v>
      </c>
      <c r="AT161" s="268" t="s">
        <v>8201</v>
      </c>
      <c r="AU161" s="268" t="s">
        <v>8201</v>
      </c>
      <c r="AV161" s="268" t="s">
        <v>8201</v>
      </c>
      <c r="AW161" s="268" t="s">
        <v>8201</v>
      </c>
      <c r="AX161" s="268" t="s">
        <v>8201</v>
      </c>
      <c r="AY161" s="268" t="s">
        <v>8201</v>
      </c>
      <c r="AZ161" s="268" t="s">
        <v>8201</v>
      </c>
      <c r="BA161" s="268" t="s">
        <v>8201</v>
      </c>
      <c r="BB161" s="268" t="s">
        <v>8201</v>
      </c>
      <c r="BC161" s="268" t="s">
        <v>8201</v>
      </c>
      <c r="BD161" s="268" t="s">
        <v>8201</v>
      </c>
      <c r="BE161" s="268" t="s">
        <v>8201</v>
      </c>
      <c r="BF161" s="268" t="s">
        <v>8201</v>
      </c>
      <c r="BG161" s="268" t="s">
        <v>8201</v>
      </c>
      <c r="BH161" s="268" t="s">
        <v>8201</v>
      </c>
      <c r="BI161" s="268" t="s">
        <v>8201</v>
      </c>
      <c r="BJ161" s="268" t="s">
        <v>8201</v>
      </c>
      <c r="BK161" s="268" t="s">
        <v>8201</v>
      </c>
      <c r="BL161" s="268" t="s">
        <v>8201</v>
      </c>
      <c r="BM161" s="268" t="s">
        <v>8201</v>
      </c>
      <c r="BN161" s="268" t="s">
        <v>8201</v>
      </c>
      <c r="BO161" s="268" t="s">
        <v>8201</v>
      </c>
      <c r="BP161" s="268" t="s">
        <v>8201</v>
      </c>
      <c r="BQ161" s="268" t="s">
        <v>8201</v>
      </c>
      <c r="BR161" s="268" t="s">
        <v>8201</v>
      </c>
      <c r="BS161" s="268" t="s">
        <v>8201</v>
      </c>
      <c r="BT161" s="268" t="s">
        <v>8201</v>
      </c>
      <c r="BU161" s="268" t="s">
        <v>8201</v>
      </c>
      <c r="BV161" s="268" t="s">
        <v>8201</v>
      </c>
      <c r="BW161" s="268" t="s">
        <v>8201</v>
      </c>
      <c r="BX161" s="268" t="s">
        <v>8201</v>
      </c>
      <c r="BY161" s="268" t="s">
        <v>8201</v>
      </c>
      <c r="BZ161" s="268" t="s">
        <v>8201</v>
      </c>
      <c r="CA161" s="268" t="s">
        <v>8201</v>
      </c>
      <c r="CB161" s="268" t="s">
        <v>8201</v>
      </c>
      <c r="CC161" s="268" t="s">
        <v>8201</v>
      </c>
      <c r="CD161" s="268" t="str">
        <f>_xlfn.IFNA(VLOOKUP(C161,'INFORM Severity - hidden'!$C$5:$G$300,5,FALSE),"-")</f>
        <v>-</v>
      </c>
    </row>
    <row r="162" spans="1:82" x14ac:dyDescent="0.35">
      <c r="C162" t="s">
        <v>8296</v>
      </c>
      <c r="D162" s="268" t="str">
        <f t="shared" si="2"/>
        <v>-</v>
      </c>
      <c r="E162" s="268" t="s">
        <v>8201</v>
      </c>
      <c r="F162" s="268" t="s">
        <v>8201</v>
      </c>
      <c r="G162" s="268" t="s">
        <v>8201</v>
      </c>
      <c r="H162" s="268" t="s">
        <v>8201</v>
      </c>
      <c r="I162" s="268" t="s">
        <v>8201</v>
      </c>
      <c r="J162" s="268" t="s">
        <v>8201</v>
      </c>
      <c r="K162" s="268" t="s">
        <v>8201</v>
      </c>
      <c r="L162" s="268" t="s">
        <v>8201</v>
      </c>
      <c r="M162" s="268" t="s">
        <v>8201</v>
      </c>
      <c r="N162" s="268" t="s">
        <v>8201</v>
      </c>
      <c r="O162" s="268" t="s">
        <v>8201</v>
      </c>
      <c r="P162" s="268" t="s">
        <v>8201</v>
      </c>
      <c r="Q162" s="268" t="s">
        <v>8201</v>
      </c>
      <c r="R162" s="268">
        <v>1.2</v>
      </c>
      <c r="S162" s="268">
        <v>1.3</v>
      </c>
      <c r="T162" s="268">
        <v>1.3</v>
      </c>
      <c r="U162" s="268">
        <v>1.3</v>
      </c>
      <c r="V162" s="268">
        <v>1.3</v>
      </c>
      <c r="W162" s="268">
        <v>1.3</v>
      </c>
      <c r="X162" s="268">
        <v>1.3</v>
      </c>
      <c r="Y162" s="268">
        <v>1.3</v>
      </c>
      <c r="Z162" s="268">
        <v>1.3</v>
      </c>
      <c r="AA162" s="268">
        <v>1.1000000000000001</v>
      </c>
      <c r="AB162" s="268">
        <v>1.1000000000000001</v>
      </c>
      <c r="AC162" s="268" t="s">
        <v>8201</v>
      </c>
      <c r="AD162" s="268" t="s">
        <v>8201</v>
      </c>
      <c r="AE162" s="268" t="s">
        <v>8201</v>
      </c>
      <c r="AF162" s="268" t="s">
        <v>8201</v>
      </c>
      <c r="AG162" s="268" t="s">
        <v>8201</v>
      </c>
      <c r="AH162" s="268" t="s">
        <v>8201</v>
      </c>
      <c r="AI162" s="268" t="s">
        <v>8201</v>
      </c>
      <c r="AJ162" s="268" t="s">
        <v>8201</v>
      </c>
      <c r="AK162" s="268" t="s">
        <v>8201</v>
      </c>
      <c r="AL162" s="268" t="s">
        <v>8201</v>
      </c>
      <c r="AM162" s="268" t="s">
        <v>8201</v>
      </c>
      <c r="AN162" s="268" t="s">
        <v>8201</v>
      </c>
      <c r="AO162" s="268" t="s">
        <v>8201</v>
      </c>
      <c r="AP162" s="268" t="s">
        <v>8201</v>
      </c>
      <c r="AQ162" s="268" t="s">
        <v>8201</v>
      </c>
      <c r="AR162" s="268" t="s">
        <v>8201</v>
      </c>
      <c r="AS162" s="268" t="s">
        <v>8201</v>
      </c>
      <c r="AT162" s="268" t="s">
        <v>8201</v>
      </c>
      <c r="AU162" s="268" t="s">
        <v>8201</v>
      </c>
      <c r="AV162" s="268" t="s">
        <v>8201</v>
      </c>
      <c r="AW162" s="268" t="s">
        <v>8201</v>
      </c>
      <c r="AX162" s="268" t="s">
        <v>8201</v>
      </c>
      <c r="AY162" s="268" t="s">
        <v>8201</v>
      </c>
      <c r="AZ162" s="268" t="s">
        <v>8201</v>
      </c>
      <c r="BA162" s="268" t="s">
        <v>8201</v>
      </c>
      <c r="BB162" s="268" t="s">
        <v>8201</v>
      </c>
      <c r="BC162" s="268" t="s">
        <v>8201</v>
      </c>
      <c r="BD162" s="268" t="s">
        <v>8201</v>
      </c>
      <c r="BE162" s="268" t="s">
        <v>8201</v>
      </c>
      <c r="BF162" s="268" t="s">
        <v>8201</v>
      </c>
      <c r="BG162" s="268" t="s">
        <v>8201</v>
      </c>
      <c r="BH162" s="268" t="s">
        <v>8201</v>
      </c>
      <c r="BI162" s="268" t="s">
        <v>8201</v>
      </c>
      <c r="BJ162" s="268" t="s">
        <v>8201</v>
      </c>
      <c r="BK162" s="268" t="s">
        <v>8201</v>
      </c>
      <c r="BL162" s="268" t="s">
        <v>8201</v>
      </c>
      <c r="BM162" s="268" t="s">
        <v>8201</v>
      </c>
      <c r="BN162" s="268" t="s">
        <v>8201</v>
      </c>
      <c r="BO162" s="268" t="s">
        <v>8201</v>
      </c>
      <c r="BP162" s="268" t="s">
        <v>8201</v>
      </c>
      <c r="BQ162" s="268" t="s">
        <v>8201</v>
      </c>
      <c r="BR162" s="268" t="s">
        <v>8201</v>
      </c>
      <c r="BS162" s="268" t="s">
        <v>8201</v>
      </c>
      <c r="BT162" s="268" t="s">
        <v>8201</v>
      </c>
      <c r="BU162" s="268" t="s">
        <v>8201</v>
      </c>
      <c r="BV162" s="268" t="s">
        <v>8201</v>
      </c>
      <c r="BW162" s="268" t="s">
        <v>8201</v>
      </c>
      <c r="BX162" s="268" t="s">
        <v>8201</v>
      </c>
      <c r="BY162" s="268" t="s">
        <v>8201</v>
      </c>
      <c r="BZ162" s="268" t="s">
        <v>8201</v>
      </c>
      <c r="CA162" s="268" t="s">
        <v>8201</v>
      </c>
      <c r="CB162" s="268" t="s">
        <v>8201</v>
      </c>
      <c r="CC162" s="268" t="s">
        <v>8201</v>
      </c>
      <c r="CD162" s="268" t="str">
        <f>_xlfn.IFNA(VLOOKUP(C162,'INFORM Severity - hidden'!$C$5:$G$300,5,FALSE),"-")</f>
        <v>-</v>
      </c>
    </row>
    <row r="163" spans="1:82" x14ac:dyDescent="0.35">
      <c r="C163" t="s">
        <v>8297</v>
      </c>
      <c r="D163" s="268" t="str">
        <f t="shared" si="2"/>
        <v>-</v>
      </c>
      <c r="E163" s="268" t="s">
        <v>8201</v>
      </c>
      <c r="F163" s="268" t="s">
        <v>8201</v>
      </c>
      <c r="G163" s="268" t="s">
        <v>8201</v>
      </c>
      <c r="H163" s="268" t="s">
        <v>8201</v>
      </c>
      <c r="I163" s="268" t="s">
        <v>8201</v>
      </c>
      <c r="J163" s="268" t="s">
        <v>8201</v>
      </c>
      <c r="K163" s="268" t="s">
        <v>8201</v>
      </c>
      <c r="L163" s="268" t="s">
        <v>8201</v>
      </c>
      <c r="M163" s="268" t="s">
        <v>8201</v>
      </c>
      <c r="N163" s="268" t="s">
        <v>8201</v>
      </c>
      <c r="O163" s="268" t="s">
        <v>8201</v>
      </c>
      <c r="P163" s="268" t="s">
        <v>8201</v>
      </c>
      <c r="Q163" s="268" t="s">
        <v>8201</v>
      </c>
      <c r="R163" s="268">
        <v>2.5</v>
      </c>
      <c r="S163" s="268">
        <v>2.5</v>
      </c>
      <c r="T163" s="268">
        <v>2.5</v>
      </c>
      <c r="U163" s="268">
        <v>2.5</v>
      </c>
      <c r="V163" s="268">
        <v>2.6</v>
      </c>
      <c r="W163" s="268">
        <v>2.6</v>
      </c>
      <c r="X163" s="268">
        <v>2.6</v>
      </c>
      <c r="Y163" s="268">
        <v>2.6</v>
      </c>
      <c r="Z163" s="268">
        <v>2.6</v>
      </c>
      <c r="AA163" s="268">
        <v>2.5</v>
      </c>
      <c r="AB163" s="268">
        <v>2.5</v>
      </c>
      <c r="AC163" s="268" t="s">
        <v>8201</v>
      </c>
      <c r="AD163" s="268" t="s">
        <v>8201</v>
      </c>
      <c r="AE163" s="268" t="s">
        <v>8201</v>
      </c>
      <c r="AF163" s="268" t="s">
        <v>8201</v>
      </c>
      <c r="AG163" s="268" t="s">
        <v>8201</v>
      </c>
      <c r="AH163" s="268" t="s">
        <v>8201</v>
      </c>
      <c r="AI163" s="268" t="s">
        <v>8201</v>
      </c>
      <c r="AJ163" s="268" t="s">
        <v>8201</v>
      </c>
      <c r="AK163" s="268" t="s">
        <v>8201</v>
      </c>
      <c r="AL163" s="268" t="s">
        <v>8201</v>
      </c>
      <c r="AM163" s="268" t="s">
        <v>8201</v>
      </c>
      <c r="AN163" s="268" t="s">
        <v>8201</v>
      </c>
      <c r="AO163" s="268" t="s">
        <v>8201</v>
      </c>
      <c r="AP163" s="268" t="s">
        <v>8201</v>
      </c>
      <c r="AQ163" s="268" t="s">
        <v>8201</v>
      </c>
      <c r="AR163" s="268" t="s">
        <v>8201</v>
      </c>
      <c r="AS163" s="268" t="s">
        <v>8201</v>
      </c>
      <c r="AT163" s="268" t="s">
        <v>8201</v>
      </c>
      <c r="AU163" s="268" t="s">
        <v>8201</v>
      </c>
      <c r="AV163" s="268" t="s">
        <v>8201</v>
      </c>
      <c r="AW163" s="268" t="s">
        <v>8201</v>
      </c>
      <c r="AX163" s="268" t="s">
        <v>8201</v>
      </c>
      <c r="AY163" s="268" t="s">
        <v>8201</v>
      </c>
      <c r="AZ163" s="268" t="s">
        <v>8201</v>
      </c>
      <c r="BA163" s="268" t="s">
        <v>8201</v>
      </c>
      <c r="BB163" s="268" t="s">
        <v>8201</v>
      </c>
      <c r="BC163" s="268" t="s">
        <v>8201</v>
      </c>
      <c r="BD163" s="268" t="s">
        <v>8201</v>
      </c>
      <c r="BE163" s="268" t="s">
        <v>8201</v>
      </c>
      <c r="BF163" s="268" t="s">
        <v>8201</v>
      </c>
      <c r="BG163" s="268" t="s">
        <v>8201</v>
      </c>
      <c r="BH163" s="268" t="s">
        <v>8201</v>
      </c>
      <c r="BI163" s="268" t="s">
        <v>8201</v>
      </c>
      <c r="BJ163" s="268" t="s">
        <v>8201</v>
      </c>
      <c r="BK163" s="268" t="s">
        <v>8201</v>
      </c>
      <c r="BL163" s="268" t="s">
        <v>8201</v>
      </c>
      <c r="BM163" s="268" t="s">
        <v>8201</v>
      </c>
      <c r="BN163" s="268" t="s">
        <v>8201</v>
      </c>
      <c r="BO163" s="268" t="s">
        <v>8201</v>
      </c>
      <c r="BP163" s="268" t="s">
        <v>8201</v>
      </c>
      <c r="BQ163" s="268" t="s">
        <v>8201</v>
      </c>
      <c r="BR163" s="268" t="s">
        <v>8201</v>
      </c>
      <c r="BS163" s="268" t="s">
        <v>8201</v>
      </c>
      <c r="BT163" s="268" t="s">
        <v>8201</v>
      </c>
      <c r="BU163" s="268" t="s">
        <v>8201</v>
      </c>
      <c r="BV163" s="268" t="s">
        <v>8201</v>
      </c>
      <c r="BW163" s="268" t="s">
        <v>8201</v>
      </c>
      <c r="BX163" s="268" t="s">
        <v>8201</v>
      </c>
      <c r="BY163" s="268" t="s">
        <v>8201</v>
      </c>
      <c r="BZ163" s="268" t="s">
        <v>8201</v>
      </c>
      <c r="CA163" s="268" t="s">
        <v>8201</v>
      </c>
      <c r="CB163" s="268" t="s">
        <v>8201</v>
      </c>
      <c r="CC163" s="268" t="s">
        <v>8201</v>
      </c>
      <c r="CD163" s="268" t="str">
        <f>_xlfn.IFNA(VLOOKUP(C163,'INFORM Severity - hidden'!$C$5:$G$300,5,FALSE),"-")</f>
        <v>-</v>
      </c>
    </row>
    <row r="164" spans="1:82" x14ac:dyDescent="0.35">
      <c r="C164" t="s">
        <v>8298</v>
      </c>
      <c r="D164" s="268" t="str">
        <f t="shared" si="2"/>
        <v>-</v>
      </c>
      <c r="E164" s="268" t="s">
        <v>8201</v>
      </c>
      <c r="F164" s="268" t="s">
        <v>8201</v>
      </c>
      <c r="G164" s="268" t="s">
        <v>8201</v>
      </c>
      <c r="H164" s="268" t="s">
        <v>8201</v>
      </c>
      <c r="I164" s="268" t="s">
        <v>8201</v>
      </c>
      <c r="J164" s="268" t="s">
        <v>8201</v>
      </c>
      <c r="K164" s="268" t="s">
        <v>8201</v>
      </c>
      <c r="L164" s="268" t="s">
        <v>8201</v>
      </c>
      <c r="M164" s="268" t="s">
        <v>8201</v>
      </c>
      <c r="N164" s="268" t="s">
        <v>8201</v>
      </c>
      <c r="O164" s="268" t="s">
        <v>8201</v>
      </c>
      <c r="P164" s="268" t="s">
        <v>8201</v>
      </c>
      <c r="Q164" s="268" t="s">
        <v>8201</v>
      </c>
      <c r="R164" s="268" t="s">
        <v>8201</v>
      </c>
      <c r="S164" s="268" t="s">
        <v>8201</v>
      </c>
      <c r="T164" s="268" t="s">
        <v>8201</v>
      </c>
      <c r="U164" s="268" t="s">
        <v>8201</v>
      </c>
      <c r="V164" s="268" t="s">
        <v>8201</v>
      </c>
      <c r="W164" s="268" t="s">
        <v>8201</v>
      </c>
      <c r="X164" s="268" t="s">
        <v>8201</v>
      </c>
      <c r="Y164" s="268" t="s">
        <v>8201</v>
      </c>
      <c r="Z164" s="268" t="s">
        <v>8201</v>
      </c>
      <c r="AA164" s="268" t="s">
        <v>8201</v>
      </c>
      <c r="AB164" s="268" t="s">
        <v>8201</v>
      </c>
      <c r="AC164" s="268" t="s">
        <v>8201</v>
      </c>
      <c r="AD164" s="268" t="s">
        <v>8201</v>
      </c>
      <c r="AE164" s="268" t="s">
        <v>8201</v>
      </c>
      <c r="AF164" s="268" t="s">
        <v>8201</v>
      </c>
      <c r="AG164" s="268" t="s">
        <v>8201</v>
      </c>
      <c r="AH164" s="268" t="s">
        <v>8201</v>
      </c>
      <c r="AI164" s="268" t="s">
        <v>8201</v>
      </c>
      <c r="AJ164" s="268" t="s">
        <v>8201</v>
      </c>
      <c r="AK164" s="268" t="s">
        <v>8201</v>
      </c>
      <c r="AL164" s="268" t="s">
        <v>8201</v>
      </c>
      <c r="AM164" s="268" t="s">
        <v>8201</v>
      </c>
      <c r="AN164" s="268" t="s">
        <v>8201</v>
      </c>
      <c r="AO164" s="268">
        <v>1.7</v>
      </c>
      <c r="AP164" s="268">
        <v>2.1</v>
      </c>
      <c r="AQ164" s="268">
        <v>1.9</v>
      </c>
      <c r="AR164" s="268">
        <v>1.8</v>
      </c>
      <c r="AS164" s="268">
        <v>1.8</v>
      </c>
      <c r="AT164" s="268">
        <v>1.8</v>
      </c>
      <c r="AU164" s="268">
        <v>1.8</v>
      </c>
      <c r="AV164" s="268">
        <v>2.2000000000000002</v>
      </c>
      <c r="AW164" s="268">
        <v>2.2999999999999998</v>
      </c>
      <c r="AX164" s="268">
        <v>2.2999999999999998</v>
      </c>
      <c r="AY164" s="268">
        <v>2.2999999999999998</v>
      </c>
      <c r="AZ164" s="268">
        <v>2.2999999999999998</v>
      </c>
      <c r="BA164" s="268" t="s">
        <v>8201</v>
      </c>
      <c r="BB164" s="268" t="s">
        <v>8201</v>
      </c>
      <c r="BC164" s="268" t="s">
        <v>8201</v>
      </c>
      <c r="BD164" s="268" t="s">
        <v>8201</v>
      </c>
      <c r="BE164" s="268" t="s">
        <v>8201</v>
      </c>
      <c r="BF164" s="268" t="s">
        <v>8201</v>
      </c>
      <c r="BG164" s="268" t="s">
        <v>8201</v>
      </c>
      <c r="BH164" s="268" t="s">
        <v>8201</v>
      </c>
      <c r="BI164" s="268" t="s">
        <v>8201</v>
      </c>
      <c r="BJ164" s="268" t="s">
        <v>8201</v>
      </c>
      <c r="BK164" s="268" t="s">
        <v>8201</v>
      </c>
      <c r="BL164" s="268" t="s">
        <v>8201</v>
      </c>
      <c r="BM164" s="268" t="s">
        <v>8201</v>
      </c>
      <c r="BN164" s="268" t="s">
        <v>8201</v>
      </c>
      <c r="BO164" s="268" t="s">
        <v>8201</v>
      </c>
      <c r="BP164" s="268" t="s">
        <v>8201</v>
      </c>
      <c r="BQ164" s="268" t="s">
        <v>8201</v>
      </c>
      <c r="BR164" s="268" t="s">
        <v>8201</v>
      </c>
      <c r="BS164" s="268" t="s">
        <v>8201</v>
      </c>
      <c r="BT164" s="268" t="s">
        <v>8201</v>
      </c>
      <c r="BU164" s="268" t="s">
        <v>8201</v>
      </c>
      <c r="BV164" s="268" t="s">
        <v>8201</v>
      </c>
      <c r="BW164" s="268" t="s">
        <v>8201</v>
      </c>
      <c r="BX164" s="268" t="s">
        <v>8201</v>
      </c>
      <c r="BY164" s="268" t="s">
        <v>8201</v>
      </c>
      <c r="BZ164" s="268" t="s">
        <v>8201</v>
      </c>
      <c r="CA164" s="268" t="s">
        <v>8201</v>
      </c>
      <c r="CB164" s="268" t="s">
        <v>8201</v>
      </c>
      <c r="CC164" s="268" t="s">
        <v>8201</v>
      </c>
      <c r="CD164" s="268" t="str">
        <f>_xlfn.IFNA(VLOOKUP(C164,'INFORM Severity - hidden'!$C$5:$G$300,5,FALSE),"-")</f>
        <v>-</v>
      </c>
    </row>
    <row r="165" spans="1:82" x14ac:dyDescent="0.35">
      <c r="C165" t="s">
        <v>8299</v>
      </c>
      <c r="D165" s="268" t="str">
        <f t="shared" si="2"/>
        <v>-</v>
      </c>
      <c r="E165" s="268" t="s">
        <v>8201</v>
      </c>
      <c r="F165" s="268" t="s">
        <v>8201</v>
      </c>
      <c r="G165" s="268" t="s">
        <v>8201</v>
      </c>
      <c r="H165" s="268" t="s">
        <v>8201</v>
      </c>
      <c r="I165" s="268" t="s">
        <v>8201</v>
      </c>
      <c r="J165" s="268" t="s">
        <v>8201</v>
      </c>
      <c r="K165" s="268" t="s">
        <v>8201</v>
      </c>
      <c r="L165" s="268" t="s">
        <v>8201</v>
      </c>
      <c r="M165" s="268" t="s">
        <v>8201</v>
      </c>
      <c r="N165" s="268" t="s">
        <v>8201</v>
      </c>
      <c r="O165" s="268" t="s">
        <v>8201</v>
      </c>
      <c r="P165" s="268" t="s">
        <v>8201</v>
      </c>
      <c r="Q165" s="268" t="s">
        <v>8201</v>
      </c>
      <c r="R165" s="268" t="s">
        <v>8201</v>
      </c>
      <c r="S165" s="268" t="s">
        <v>8201</v>
      </c>
      <c r="T165" s="268" t="s">
        <v>8201</v>
      </c>
      <c r="U165" s="268" t="s">
        <v>8201</v>
      </c>
      <c r="V165" s="268" t="s">
        <v>8201</v>
      </c>
      <c r="W165" s="268" t="s">
        <v>8201</v>
      </c>
      <c r="X165" s="268" t="s">
        <v>8201</v>
      </c>
      <c r="Y165" s="268" t="s">
        <v>8201</v>
      </c>
      <c r="Z165" s="268" t="s">
        <v>8201</v>
      </c>
      <c r="AA165" s="268" t="s">
        <v>8201</v>
      </c>
      <c r="AB165" s="268" t="s">
        <v>8201</v>
      </c>
      <c r="AC165" s="268" t="s">
        <v>8201</v>
      </c>
      <c r="AD165" s="268" t="s">
        <v>8201</v>
      </c>
      <c r="AE165" s="268" t="s">
        <v>8201</v>
      </c>
      <c r="AF165" s="268" t="s">
        <v>8201</v>
      </c>
      <c r="AG165" s="268" t="s">
        <v>8201</v>
      </c>
      <c r="AH165" s="268" t="s">
        <v>8201</v>
      </c>
      <c r="AI165" s="268" t="s">
        <v>8201</v>
      </c>
      <c r="AJ165" s="268" t="s">
        <v>8201</v>
      </c>
      <c r="AK165" s="268" t="s">
        <v>8201</v>
      </c>
      <c r="AL165" s="268" t="s">
        <v>8201</v>
      </c>
      <c r="AM165" s="268" t="s">
        <v>8201</v>
      </c>
      <c r="AN165" s="268" t="s">
        <v>8201</v>
      </c>
      <c r="AO165" s="268" t="s">
        <v>8201</v>
      </c>
      <c r="AP165" s="268" t="s">
        <v>8201</v>
      </c>
      <c r="AQ165" s="268" t="s">
        <v>8201</v>
      </c>
      <c r="AR165" s="268" t="s">
        <v>8201</v>
      </c>
      <c r="AS165" s="268" t="s">
        <v>8201</v>
      </c>
      <c r="AT165" s="268" t="s">
        <v>8201</v>
      </c>
      <c r="AU165" s="268" t="s">
        <v>8201</v>
      </c>
      <c r="AV165" s="268" t="s">
        <v>8201</v>
      </c>
      <c r="AW165" s="268" t="s">
        <v>8201</v>
      </c>
      <c r="AX165" s="268" t="s">
        <v>8201</v>
      </c>
      <c r="AY165" s="268" t="s">
        <v>8201</v>
      </c>
      <c r="AZ165" s="268" t="s">
        <v>8201</v>
      </c>
      <c r="BA165" s="268" t="s">
        <v>8201</v>
      </c>
      <c r="BB165" s="268">
        <v>1.9</v>
      </c>
      <c r="BC165" s="268">
        <v>1.9</v>
      </c>
      <c r="BD165" s="268">
        <v>1.9</v>
      </c>
      <c r="BE165" s="268" t="s">
        <v>8201</v>
      </c>
      <c r="BF165" s="268" t="s">
        <v>8201</v>
      </c>
      <c r="BG165" s="268" t="s">
        <v>8201</v>
      </c>
      <c r="BH165" s="268" t="s">
        <v>8201</v>
      </c>
      <c r="BI165" s="268" t="s">
        <v>8201</v>
      </c>
      <c r="BJ165" s="268" t="s">
        <v>8201</v>
      </c>
      <c r="BK165" s="268" t="s">
        <v>8201</v>
      </c>
      <c r="BL165" s="268" t="s">
        <v>8201</v>
      </c>
      <c r="BM165" s="268" t="s">
        <v>8201</v>
      </c>
      <c r="BN165" s="268" t="s">
        <v>8201</v>
      </c>
      <c r="BO165" s="268" t="s">
        <v>8201</v>
      </c>
      <c r="BP165" s="268" t="s">
        <v>8201</v>
      </c>
      <c r="BQ165" s="268" t="s">
        <v>8201</v>
      </c>
      <c r="BR165" s="268" t="s">
        <v>8201</v>
      </c>
      <c r="BS165" s="268" t="s">
        <v>8201</v>
      </c>
      <c r="BT165" s="268" t="s">
        <v>8201</v>
      </c>
      <c r="BU165" s="268" t="s">
        <v>8201</v>
      </c>
      <c r="BV165" s="268" t="s">
        <v>8201</v>
      </c>
      <c r="BW165" s="268" t="s">
        <v>8201</v>
      </c>
      <c r="BX165" s="268" t="s">
        <v>8201</v>
      </c>
      <c r="BY165" s="268" t="s">
        <v>8201</v>
      </c>
      <c r="BZ165" s="268" t="s">
        <v>8201</v>
      </c>
      <c r="CA165" s="268" t="s">
        <v>8201</v>
      </c>
      <c r="CB165" s="268" t="s">
        <v>8201</v>
      </c>
      <c r="CC165" s="268" t="s">
        <v>8201</v>
      </c>
      <c r="CD165" s="268" t="str">
        <f>_xlfn.IFNA(VLOOKUP(C165,'INFORM Severity - hidden'!$C$5:$G$300,5,FALSE),"-")</f>
        <v>-</v>
      </c>
    </row>
    <row r="166" spans="1:82" x14ac:dyDescent="0.35">
      <c r="C166" t="s">
        <v>8300</v>
      </c>
      <c r="D166" s="268" t="str">
        <f t="shared" si="2"/>
        <v>-</v>
      </c>
      <c r="E166" s="268" t="s">
        <v>8201</v>
      </c>
      <c r="F166" s="268" t="s">
        <v>8201</v>
      </c>
      <c r="G166" s="268" t="s">
        <v>8201</v>
      </c>
      <c r="H166" s="268" t="s">
        <v>8201</v>
      </c>
      <c r="I166" s="268" t="s">
        <v>8201</v>
      </c>
      <c r="J166" s="268" t="s">
        <v>8201</v>
      </c>
      <c r="K166" s="268" t="s">
        <v>8201</v>
      </c>
      <c r="L166" s="268" t="s">
        <v>8201</v>
      </c>
      <c r="M166" s="268" t="s">
        <v>8201</v>
      </c>
      <c r="N166" s="268" t="s">
        <v>8201</v>
      </c>
      <c r="O166" s="268" t="s">
        <v>8201</v>
      </c>
      <c r="P166" s="268" t="s">
        <v>8201</v>
      </c>
      <c r="Q166" s="268" t="s">
        <v>8201</v>
      </c>
      <c r="R166" s="268" t="s">
        <v>8201</v>
      </c>
      <c r="S166" s="268" t="s">
        <v>8201</v>
      </c>
      <c r="T166" s="268" t="s">
        <v>8201</v>
      </c>
      <c r="U166" s="268" t="s">
        <v>8201</v>
      </c>
      <c r="V166" s="268" t="s">
        <v>8201</v>
      </c>
      <c r="W166" s="268" t="s">
        <v>8201</v>
      </c>
      <c r="X166" s="268" t="s">
        <v>8201</v>
      </c>
      <c r="Y166" s="268" t="s">
        <v>8201</v>
      </c>
      <c r="Z166" s="268" t="s">
        <v>8201</v>
      </c>
      <c r="AA166" s="268" t="s">
        <v>8201</v>
      </c>
      <c r="AB166" s="268" t="s">
        <v>8201</v>
      </c>
      <c r="AC166" s="268" t="s">
        <v>8201</v>
      </c>
      <c r="AD166" s="268" t="s">
        <v>8201</v>
      </c>
      <c r="AE166" s="268" t="s">
        <v>8201</v>
      </c>
      <c r="AF166" s="268" t="s">
        <v>8201</v>
      </c>
      <c r="AG166" s="268" t="s">
        <v>8201</v>
      </c>
      <c r="AH166" s="268" t="s">
        <v>8201</v>
      </c>
      <c r="AI166" s="268" t="s">
        <v>8201</v>
      </c>
      <c r="AJ166" s="268" t="s">
        <v>8201</v>
      </c>
      <c r="AK166" s="268" t="s">
        <v>8201</v>
      </c>
      <c r="AL166" s="268" t="s">
        <v>8201</v>
      </c>
      <c r="AM166" s="268" t="s">
        <v>8201</v>
      </c>
      <c r="AN166" s="268" t="s">
        <v>8201</v>
      </c>
      <c r="AO166" s="268" t="s">
        <v>8201</v>
      </c>
      <c r="AP166" s="268" t="s">
        <v>8201</v>
      </c>
      <c r="AQ166" s="268" t="s">
        <v>8201</v>
      </c>
      <c r="AR166" s="268" t="s">
        <v>8201</v>
      </c>
      <c r="AS166" s="268" t="s">
        <v>8201</v>
      </c>
      <c r="AT166" s="268" t="s">
        <v>8201</v>
      </c>
      <c r="AU166" s="268" t="s">
        <v>8201</v>
      </c>
      <c r="AV166" s="268" t="s">
        <v>8201</v>
      </c>
      <c r="AW166" s="268" t="s">
        <v>8201</v>
      </c>
      <c r="AX166" s="268" t="s">
        <v>8201</v>
      </c>
      <c r="AY166" s="268" t="s">
        <v>8201</v>
      </c>
      <c r="AZ166" s="268" t="s">
        <v>8201</v>
      </c>
      <c r="BA166" s="268" t="s">
        <v>8201</v>
      </c>
      <c r="BB166" s="268" t="s">
        <v>8201</v>
      </c>
      <c r="BC166" s="268">
        <v>2.1</v>
      </c>
      <c r="BD166" s="268">
        <v>2.1</v>
      </c>
      <c r="BE166" s="268">
        <v>2.8</v>
      </c>
      <c r="BF166" s="268">
        <v>2.8</v>
      </c>
      <c r="BG166" s="268">
        <v>2.8</v>
      </c>
      <c r="BH166" s="268">
        <v>2.8</v>
      </c>
      <c r="BI166" s="268">
        <v>2.8</v>
      </c>
      <c r="BJ166" s="268">
        <v>2.8</v>
      </c>
      <c r="BK166" s="268">
        <v>2.7</v>
      </c>
      <c r="BL166" s="268">
        <v>2.7</v>
      </c>
      <c r="BM166" s="268">
        <v>2.7</v>
      </c>
      <c r="BN166" s="268">
        <v>2.6</v>
      </c>
      <c r="BO166" s="268">
        <v>2.6</v>
      </c>
      <c r="BP166" s="268">
        <v>2.7</v>
      </c>
      <c r="BQ166" s="268" t="s">
        <v>8201</v>
      </c>
      <c r="BR166" s="268" t="s">
        <v>8201</v>
      </c>
      <c r="BS166" s="268" t="s">
        <v>8201</v>
      </c>
      <c r="BT166" s="268" t="s">
        <v>8201</v>
      </c>
      <c r="BU166" s="268" t="s">
        <v>8201</v>
      </c>
      <c r="BV166" s="268" t="s">
        <v>8201</v>
      </c>
      <c r="BW166" s="268" t="s">
        <v>8201</v>
      </c>
      <c r="BX166" s="268" t="s">
        <v>8201</v>
      </c>
      <c r="BY166" s="268" t="s">
        <v>8201</v>
      </c>
      <c r="BZ166" s="268" t="s">
        <v>8201</v>
      </c>
      <c r="CA166" s="268" t="s">
        <v>8201</v>
      </c>
      <c r="CB166" s="268" t="s">
        <v>8201</v>
      </c>
      <c r="CC166" s="268" t="s">
        <v>8201</v>
      </c>
      <c r="CD166" s="268" t="str">
        <f>_xlfn.IFNA(VLOOKUP(C166,'INFORM Severity - hidden'!$C$5:$G$300,5,FALSE),"-")</f>
        <v>-</v>
      </c>
    </row>
    <row r="167" spans="1:82" x14ac:dyDescent="0.35">
      <c r="C167" t="s">
        <v>8301</v>
      </c>
      <c r="D167" s="268" t="str">
        <f t="shared" si="2"/>
        <v>-</v>
      </c>
      <c r="E167" s="268" t="s">
        <v>8201</v>
      </c>
      <c r="F167" s="268" t="s">
        <v>8201</v>
      </c>
      <c r="G167" s="268" t="s">
        <v>8201</v>
      </c>
      <c r="H167" s="268" t="s">
        <v>8201</v>
      </c>
      <c r="I167" s="268" t="s">
        <v>8201</v>
      </c>
      <c r="J167" s="268" t="s">
        <v>8201</v>
      </c>
      <c r="K167" s="268" t="s">
        <v>8201</v>
      </c>
      <c r="L167" s="268" t="s">
        <v>8201</v>
      </c>
      <c r="M167" s="268" t="s">
        <v>8201</v>
      </c>
      <c r="N167" s="268" t="s">
        <v>8201</v>
      </c>
      <c r="O167" s="268" t="s">
        <v>8201</v>
      </c>
      <c r="P167" s="268" t="s">
        <v>8201</v>
      </c>
      <c r="Q167" s="268" t="s">
        <v>8201</v>
      </c>
      <c r="R167" s="268" t="s">
        <v>8201</v>
      </c>
      <c r="S167" s="268" t="s">
        <v>8201</v>
      </c>
      <c r="T167" s="268" t="s">
        <v>8201</v>
      </c>
      <c r="U167" s="268" t="s">
        <v>8201</v>
      </c>
      <c r="V167" s="268" t="s">
        <v>8201</v>
      </c>
      <c r="W167" s="268" t="s">
        <v>8201</v>
      </c>
      <c r="X167" s="268" t="s">
        <v>8201</v>
      </c>
      <c r="Y167" s="268" t="s">
        <v>8201</v>
      </c>
      <c r="Z167" s="268" t="s">
        <v>8201</v>
      </c>
      <c r="AA167" s="268" t="s">
        <v>8201</v>
      </c>
      <c r="AB167" s="268" t="s">
        <v>8201</v>
      </c>
      <c r="AC167" s="268" t="s">
        <v>8201</v>
      </c>
      <c r="AD167" s="268" t="s">
        <v>8201</v>
      </c>
      <c r="AE167" s="268" t="s">
        <v>8201</v>
      </c>
      <c r="AF167" s="268" t="s">
        <v>8201</v>
      </c>
      <c r="AG167" s="268" t="s">
        <v>8201</v>
      </c>
      <c r="AH167" s="268" t="s">
        <v>8201</v>
      </c>
      <c r="AI167" s="268" t="s">
        <v>8201</v>
      </c>
      <c r="AJ167" s="268" t="s">
        <v>8201</v>
      </c>
      <c r="AK167" s="268" t="s">
        <v>8201</v>
      </c>
      <c r="AL167" s="268" t="s">
        <v>8201</v>
      </c>
      <c r="AM167" s="268" t="s">
        <v>8201</v>
      </c>
      <c r="AN167" s="268" t="s">
        <v>8201</v>
      </c>
      <c r="AO167" s="268" t="s">
        <v>8201</v>
      </c>
      <c r="AP167" s="268" t="s">
        <v>8201</v>
      </c>
      <c r="AQ167" s="268" t="s">
        <v>8201</v>
      </c>
      <c r="AR167" s="268" t="s">
        <v>8201</v>
      </c>
      <c r="AS167" s="268" t="s">
        <v>8201</v>
      </c>
      <c r="AT167" s="268" t="s">
        <v>8201</v>
      </c>
      <c r="AU167" s="268" t="s">
        <v>8201</v>
      </c>
      <c r="AV167" s="268" t="s">
        <v>8201</v>
      </c>
      <c r="AW167" s="268" t="s">
        <v>8201</v>
      </c>
      <c r="AX167" s="268" t="s">
        <v>8201</v>
      </c>
      <c r="AY167" s="268" t="s">
        <v>8201</v>
      </c>
      <c r="AZ167" s="268" t="s">
        <v>8201</v>
      </c>
      <c r="BA167" s="268" t="s">
        <v>8201</v>
      </c>
      <c r="BB167" s="268" t="s">
        <v>8201</v>
      </c>
      <c r="BC167" s="268" t="s">
        <v>8201</v>
      </c>
      <c r="BD167" s="268" t="s">
        <v>8201</v>
      </c>
      <c r="BE167" s="268" t="s">
        <v>8201</v>
      </c>
      <c r="BF167" s="268" t="s">
        <v>8201</v>
      </c>
      <c r="BG167" s="268" t="s">
        <v>8201</v>
      </c>
      <c r="BH167" s="268" t="s">
        <v>8201</v>
      </c>
      <c r="BI167" s="268" t="s">
        <v>8201</v>
      </c>
      <c r="BJ167" s="268" t="s">
        <v>8201</v>
      </c>
      <c r="BK167" s="268" t="s">
        <v>8201</v>
      </c>
      <c r="BL167" s="268" t="s">
        <v>8201</v>
      </c>
      <c r="BM167" s="268" t="s">
        <v>8201</v>
      </c>
      <c r="BN167" s="268" t="s">
        <v>8201</v>
      </c>
      <c r="BO167" s="268" t="s">
        <v>8201</v>
      </c>
      <c r="BP167" s="268" t="s">
        <v>8201</v>
      </c>
      <c r="BQ167" s="268">
        <v>2.2000000000000002</v>
      </c>
      <c r="BR167" s="268">
        <v>2.1</v>
      </c>
      <c r="BS167" s="268">
        <v>2.4</v>
      </c>
      <c r="BT167" s="268">
        <v>2.1</v>
      </c>
      <c r="BU167" s="268">
        <v>2.1</v>
      </c>
      <c r="BV167" s="268">
        <v>2.1</v>
      </c>
      <c r="BW167" s="268" t="s">
        <v>8201</v>
      </c>
      <c r="BX167" s="268" t="s">
        <v>8201</v>
      </c>
      <c r="BY167" s="268" t="s">
        <v>8201</v>
      </c>
      <c r="BZ167" s="268" t="s">
        <v>8201</v>
      </c>
      <c r="CA167" s="268" t="s">
        <v>8201</v>
      </c>
      <c r="CB167" s="268" t="s">
        <v>8201</v>
      </c>
      <c r="CC167" s="268" t="s">
        <v>8201</v>
      </c>
      <c r="CD167" s="268" t="str">
        <f>_xlfn.IFNA(VLOOKUP(C167,'INFORM Severity - hidden'!$C$5:$G$300,5,FALSE),"-")</f>
        <v>-</v>
      </c>
    </row>
    <row r="168" spans="1:82" x14ac:dyDescent="0.35">
      <c r="C168" t="s">
        <v>8302</v>
      </c>
      <c r="D168" s="268" t="str">
        <f t="shared" si="2"/>
        <v>-</v>
      </c>
      <c r="E168" s="268" t="s">
        <v>8201</v>
      </c>
      <c r="F168" s="268" t="s">
        <v>8201</v>
      </c>
      <c r="G168" s="268" t="s">
        <v>8201</v>
      </c>
      <c r="H168" s="268" t="s">
        <v>8201</v>
      </c>
      <c r="I168" s="268" t="s">
        <v>8201</v>
      </c>
      <c r="J168" s="268" t="s">
        <v>8201</v>
      </c>
      <c r="K168" s="268" t="s">
        <v>8201</v>
      </c>
      <c r="L168" s="268" t="s">
        <v>8201</v>
      </c>
      <c r="M168" s="268" t="s">
        <v>8201</v>
      </c>
      <c r="N168" s="268" t="s">
        <v>8201</v>
      </c>
      <c r="O168" s="268" t="s">
        <v>8201</v>
      </c>
      <c r="P168" s="268" t="s">
        <v>8201</v>
      </c>
      <c r="Q168" s="268" t="s">
        <v>8201</v>
      </c>
      <c r="R168" s="268" t="s">
        <v>8201</v>
      </c>
      <c r="S168" s="268" t="s">
        <v>8201</v>
      </c>
      <c r="T168" s="268" t="s">
        <v>8201</v>
      </c>
      <c r="U168" s="268" t="s">
        <v>8201</v>
      </c>
      <c r="V168" s="268" t="s">
        <v>8201</v>
      </c>
      <c r="W168" s="268" t="s">
        <v>8201</v>
      </c>
      <c r="X168" s="268" t="s">
        <v>8201</v>
      </c>
      <c r="Y168" s="268" t="s">
        <v>8201</v>
      </c>
      <c r="Z168" s="268" t="s">
        <v>8201</v>
      </c>
      <c r="AA168" s="268" t="s">
        <v>8201</v>
      </c>
      <c r="AB168" s="268" t="s">
        <v>8201</v>
      </c>
      <c r="AC168" s="268" t="s">
        <v>8201</v>
      </c>
      <c r="AD168" s="268" t="s">
        <v>8201</v>
      </c>
      <c r="AE168" s="268" t="s">
        <v>8201</v>
      </c>
      <c r="AF168" s="268" t="s">
        <v>8201</v>
      </c>
      <c r="AG168" s="268" t="s">
        <v>8201</v>
      </c>
      <c r="AH168" s="268" t="s">
        <v>8201</v>
      </c>
      <c r="AI168" s="268" t="s">
        <v>8201</v>
      </c>
      <c r="AJ168" s="268" t="s">
        <v>8201</v>
      </c>
      <c r="AK168" s="268" t="s">
        <v>8201</v>
      </c>
      <c r="AL168" s="268" t="s">
        <v>8201</v>
      </c>
      <c r="AM168" s="268" t="s">
        <v>8201</v>
      </c>
      <c r="AN168" s="268" t="s">
        <v>8201</v>
      </c>
      <c r="AO168" s="268" t="s">
        <v>8201</v>
      </c>
      <c r="AP168" s="268" t="s">
        <v>8201</v>
      </c>
      <c r="AQ168" s="268" t="s">
        <v>8201</v>
      </c>
      <c r="AR168" s="268" t="s">
        <v>8201</v>
      </c>
      <c r="AS168" s="268" t="s">
        <v>8201</v>
      </c>
      <c r="AT168" s="268">
        <v>2.8</v>
      </c>
      <c r="AU168" s="268">
        <v>2.8</v>
      </c>
      <c r="AV168" s="268">
        <v>2.8</v>
      </c>
      <c r="AW168" s="268">
        <v>2.8</v>
      </c>
      <c r="AX168" s="268">
        <v>2.8</v>
      </c>
      <c r="AY168" s="268">
        <v>2.8</v>
      </c>
      <c r="AZ168" s="268">
        <v>2.8</v>
      </c>
      <c r="BA168" s="268">
        <v>2.8</v>
      </c>
      <c r="BB168" s="268">
        <v>2.8</v>
      </c>
      <c r="BC168" s="268">
        <v>2.8</v>
      </c>
      <c r="BD168" s="268">
        <v>2.8</v>
      </c>
      <c r="BE168" s="268">
        <v>2.8</v>
      </c>
      <c r="BF168" s="268">
        <v>2.8</v>
      </c>
      <c r="BG168" s="268">
        <v>2.8</v>
      </c>
      <c r="BH168" s="268">
        <v>2.8</v>
      </c>
      <c r="BI168" s="268">
        <v>2.8</v>
      </c>
      <c r="BJ168" s="268">
        <v>2.8</v>
      </c>
      <c r="BK168" s="268">
        <v>3</v>
      </c>
      <c r="BL168" s="268">
        <v>3</v>
      </c>
      <c r="BM168" s="268">
        <v>3</v>
      </c>
      <c r="BN168" s="268">
        <v>3</v>
      </c>
      <c r="BO168" s="268">
        <v>3</v>
      </c>
      <c r="BP168" s="268">
        <v>3</v>
      </c>
      <c r="BQ168" s="268">
        <v>3</v>
      </c>
      <c r="BR168" s="268">
        <v>2.9</v>
      </c>
      <c r="BS168" s="268">
        <v>2.9</v>
      </c>
      <c r="BT168" s="268">
        <v>2.9</v>
      </c>
      <c r="BU168" s="268">
        <v>2.9</v>
      </c>
      <c r="BV168" s="268">
        <v>2.9</v>
      </c>
      <c r="BW168" s="268">
        <v>2.8</v>
      </c>
      <c r="BX168" s="268">
        <v>2.8</v>
      </c>
      <c r="BY168" s="268">
        <v>3.1</v>
      </c>
      <c r="BZ168" s="268">
        <v>3.1</v>
      </c>
      <c r="CA168" s="268" t="s">
        <v>8201</v>
      </c>
      <c r="CB168" s="268" t="s">
        <v>8201</v>
      </c>
      <c r="CC168" s="268" t="s">
        <v>8201</v>
      </c>
      <c r="CD168" s="268" t="str">
        <f>_xlfn.IFNA(VLOOKUP(C168,'INFORM Severity - hidden'!$C$5:$G$300,5,FALSE),"-")</f>
        <v>-</v>
      </c>
    </row>
    <row r="169" spans="1:82" x14ac:dyDescent="0.35">
      <c r="C169" t="s">
        <v>8303</v>
      </c>
      <c r="D169" s="268" t="str">
        <f t="shared" si="2"/>
        <v>-</v>
      </c>
      <c r="E169" s="268" t="s">
        <v>8201</v>
      </c>
      <c r="F169" s="268" t="s">
        <v>8201</v>
      </c>
      <c r="G169" s="268" t="s">
        <v>8201</v>
      </c>
      <c r="H169" s="268" t="s">
        <v>8201</v>
      </c>
      <c r="I169" s="268" t="s">
        <v>8201</v>
      </c>
      <c r="J169" s="268" t="s">
        <v>8201</v>
      </c>
      <c r="K169" s="268" t="s">
        <v>8201</v>
      </c>
      <c r="L169" s="268" t="s">
        <v>8201</v>
      </c>
      <c r="M169" s="268" t="s">
        <v>8201</v>
      </c>
      <c r="N169" s="268" t="s">
        <v>8201</v>
      </c>
      <c r="O169" s="268" t="s">
        <v>8201</v>
      </c>
      <c r="P169" s="268" t="s">
        <v>8201</v>
      </c>
      <c r="Q169" s="268" t="s">
        <v>8201</v>
      </c>
      <c r="R169" s="268" t="s">
        <v>8201</v>
      </c>
      <c r="S169" s="268" t="s">
        <v>8201</v>
      </c>
      <c r="T169" s="268" t="s">
        <v>8201</v>
      </c>
      <c r="U169" s="268" t="s">
        <v>8201</v>
      </c>
      <c r="V169" s="268" t="s">
        <v>8201</v>
      </c>
      <c r="W169" s="268" t="s">
        <v>8201</v>
      </c>
      <c r="X169" s="268" t="s">
        <v>8201</v>
      </c>
      <c r="Y169" s="268" t="s">
        <v>8201</v>
      </c>
      <c r="Z169" s="268" t="s">
        <v>8201</v>
      </c>
      <c r="AA169" s="268" t="s">
        <v>8201</v>
      </c>
      <c r="AB169" s="268" t="s">
        <v>8201</v>
      </c>
      <c r="AC169" s="268" t="s">
        <v>8201</v>
      </c>
      <c r="AD169" s="268" t="s">
        <v>8201</v>
      </c>
      <c r="AE169" s="268" t="s">
        <v>8201</v>
      </c>
      <c r="AF169" s="268" t="s">
        <v>8201</v>
      </c>
      <c r="AG169" s="268" t="s">
        <v>8201</v>
      </c>
      <c r="AH169" s="268" t="s">
        <v>8201</v>
      </c>
      <c r="AI169" s="268" t="s">
        <v>8201</v>
      </c>
      <c r="AJ169" s="268" t="s">
        <v>8201</v>
      </c>
      <c r="AK169" s="268" t="s">
        <v>8201</v>
      </c>
      <c r="AL169" s="268" t="s">
        <v>8201</v>
      </c>
      <c r="AM169" s="268" t="s">
        <v>8201</v>
      </c>
      <c r="AN169" s="268" t="s">
        <v>8201</v>
      </c>
      <c r="AO169" s="268" t="s">
        <v>8201</v>
      </c>
      <c r="AP169" s="268" t="s">
        <v>8201</v>
      </c>
      <c r="AQ169" s="268" t="s">
        <v>8201</v>
      </c>
      <c r="AR169" s="268" t="s">
        <v>8201</v>
      </c>
      <c r="AS169" s="268" t="s">
        <v>8201</v>
      </c>
      <c r="AT169" s="268">
        <v>2.5</v>
      </c>
      <c r="AU169" s="268" t="s">
        <v>8201</v>
      </c>
      <c r="AV169" s="268">
        <v>2.5</v>
      </c>
      <c r="AW169" s="268" t="s">
        <v>8201</v>
      </c>
      <c r="AX169" s="268" t="s">
        <v>8201</v>
      </c>
      <c r="AY169" s="268" t="s">
        <v>8201</v>
      </c>
      <c r="AZ169" s="268" t="s">
        <v>8201</v>
      </c>
      <c r="BA169" s="268" t="s">
        <v>8201</v>
      </c>
      <c r="BB169" s="268" t="s">
        <v>8201</v>
      </c>
      <c r="BC169" s="268" t="s">
        <v>8201</v>
      </c>
      <c r="BD169" s="268" t="s">
        <v>8201</v>
      </c>
      <c r="BE169" s="268" t="s">
        <v>8201</v>
      </c>
      <c r="BF169" s="268" t="s">
        <v>8201</v>
      </c>
      <c r="BG169" s="268" t="s">
        <v>8201</v>
      </c>
      <c r="BH169" s="268" t="s">
        <v>8201</v>
      </c>
      <c r="BI169" s="268" t="s">
        <v>8201</v>
      </c>
      <c r="BJ169" s="268" t="s">
        <v>8201</v>
      </c>
      <c r="BK169" s="268" t="s">
        <v>8201</v>
      </c>
      <c r="BL169" s="268" t="s">
        <v>8201</v>
      </c>
      <c r="BM169" s="268" t="s">
        <v>8201</v>
      </c>
      <c r="BN169" s="268" t="s">
        <v>8201</v>
      </c>
      <c r="BO169" s="268" t="s">
        <v>8201</v>
      </c>
      <c r="BP169" s="268" t="s">
        <v>8201</v>
      </c>
      <c r="BQ169" s="268" t="s">
        <v>8201</v>
      </c>
      <c r="BR169" s="268" t="s">
        <v>8201</v>
      </c>
      <c r="BS169" s="268" t="s">
        <v>8201</v>
      </c>
      <c r="BT169" s="268" t="s">
        <v>8201</v>
      </c>
      <c r="BU169" s="268" t="s">
        <v>8201</v>
      </c>
      <c r="BV169" s="268" t="s">
        <v>8201</v>
      </c>
      <c r="BW169" s="268" t="s">
        <v>8201</v>
      </c>
      <c r="BX169" s="268" t="s">
        <v>8201</v>
      </c>
      <c r="BY169" s="268" t="s">
        <v>8201</v>
      </c>
      <c r="BZ169" s="268" t="s">
        <v>8201</v>
      </c>
      <c r="CA169" s="268" t="s">
        <v>8201</v>
      </c>
      <c r="CB169" s="268" t="s">
        <v>8201</v>
      </c>
      <c r="CC169" s="268" t="s">
        <v>8201</v>
      </c>
      <c r="CD169" s="268" t="str">
        <f>_xlfn.IFNA(VLOOKUP(C169,'INFORM Severity - hidden'!$C$5:$G$300,5,FALSE),"-")</f>
        <v>-</v>
      </c>
    </row>
    <row r="170" spans="1:82" x14ac:dyDescent="0.35">
      <c r="A170" t="s">
        <v>404</v>
      </c>
      <c r="B170" t="s">
        <v>402</v>
      </c>
      <c r="C170" t="s">
        <v>403</v>
      </c>
      <c r="D170" s="268" t="str">
        <f t="shared" si="2"/>
        <v>Increasing</v>
      </c>
      <c r="E170" s="268" t="s">
        <v>8201</v>
      </c>
      <c r="F170" s="268" t="s">
        <v>8201</v>
      </c>
      <c r="G170" s="268" t="s">
        <v>8201</v>
      </c>
      <c r="H170" s="268" t="s">
        <v>8201</v>
      </c>
      <c r="I170" s="268" t="s">
        <v>8201</v>
      </c>
      <c r="J170" s="268" t="s">
        <v>8201</v>
      </c>
      <c r="K170" s="268" t="s">
        <v>8201</v>
      </c>
      <c r="L170" s="268" t="s">
        <v>8201</v>
      </c>
      <c r="M170" s="268" t="s">
        <v>8201</v>
      </c>
      <c r="N170" s="268" t="s">
        <v>8201</v>
      </c>
      <c r="O170" s="268" t="s">
        <v>8201</v>
      </c>
      <c r="P170" s="268" t="s">
        <v>8201</v>
      </c>
      <c r="Q170" s="268" t="s">
        <v>8201</v>
      </c>
      <c r="R170" s="268" t="s">
        <v>8201</v>
      </c>
      <c r="S170" s="268" t="s">
        <v>8201</v>
      </c>
      <c r="T170" s="268" t="s">
        <v>8201</v>
      </c>
      <c r="U170" s="268" t="s">
        <v>8201</v>
      </c>
      <c r="V170" s="268" t="s">
        <v>8201</v>
      </c>
      <c r="W170" s="268" t="s">
        <v>8201</v>
      </c>
      <c r="X170" s="268" t="s">
        <v>8201</v>
      </c>
      <c r="Y170" s="268" t="s">
        <v>8201</v>
      </c>
      <c r="Z170" s="268" t="s">
        <v>8201</v>
      </c>
      <c r="AA170" s="268" t="s">
        <v>8201</v>
      </c>
      <c r="AB170" s="268" t="s">
        <v>8201</v>
      </c>
      <c r="AC170" s="268" t="s">
        <v>8201</v>
      </c>
      <c r="AD170" s="268" t="s">
        <v>8201</v>
      </c>
      <c r="AE170" s="268" t="s">
        <v>8201</v>
      </c>
      <c r="AF170" s="268" t="s">
        <v>8201</v>
      </c>
      <c r="AG170" s="268" t="s">
        <v>8201</v>
      </c>
      <c r="AH170" s="268" t="s">
        <v>8201</v>
      </c>
      <c r="AI170" s="268" t="s">
        <v>8201</v>
      </c>
      <c r="AJ170" s="268" t="s">
        <v>8201</v>
      </c>
      <c r="AK170" s="268" t="s">
        <v>8201</v>
      </c>
      <c r="AL170" s="268" t="s">
        <v>8201</v>
      </c>
      <c r="AM170" s="268" t="s">
        <v>8201</v>
      </c>
      <c r="AN170" s="268" t="s">
        <v>8201</v>
      </c>
      <c r="AO170" s="268" t="s">
        <v>8201</v>
      </c>
      <c r="AP170" s="268">
        <v>2.4</v>
      </c>
      <c r="AQ170" s="268">
        <v>2.4</v>
      </c>
      <c r="AR170" s="268">
        <v>2.4</v>
      </c>
      <c r="AS170" s="268">
        <v>2.4</v>
      </c>
      <c r="AT170" s="268">
        <v>2.5</v>
      </c>
      <c r="AU170" s="268">
        <v>2.5</v>
      </c>
      <c r="AV170" s="268">
        <v>2.5</v>
      </c>
      <c r="AW170" s="268">
        <v>2.5</v>
      </c>
      <c r="AX170" s="268">
        <v>2.5</v>
      </c>
      <c r="AY170" s="268">
        <v>2.5</v>
      </c>
      <c r="AZ170" s="268">
        <v>2.6</v>
      </c>
      <c r="BA170" s="268">
        <v>2.6</v>
      </c>
      <c r="BB170" s="268">
        <v>2.6</v>
      </c>
      <c r="BC170" s="268">
        <v>2.6</v>
      </c>
      <c r="BD170" s="268">
        <v>2.6</v>
      </c>
      <c r="BE170" s="268">
        <v>2.6</v>
      </c>
      <c r="BF170" s="268">
        <v>2.6</v>
      </c>
      <c r="BG170" s="268">
        <v>2.6</v>
      </c>
      <c r="BH170" s="268">
        <v>2.6</v>
      </c>
      <c r="BI170" s="268">
        <v>2.4</v>
      </c>
      <c r="BJ170" s="268">
        <v>2.4</v>
      </c>
      <c r="BK170" s="268">
        <v>2.5</v>
      </c>
      <c r="BL170" s="268">
        <v>2.5</v>
      </c>
      <c r="BM170" s="268">
        <v>2.5</v>
      </c>
      <c r="BN170" s="268">
        <v>2.2999999999999998</v>
      </c>
      <c r="BO170" s="268">
        <v>2.4</v>
      </c>
      <c r="BP170" s="268">
        <v>2.4</v>
      </c>
      <c r="BQ170" s="268">
        <v>2.5</v>
      </c>
      <c r="BR170" s="268">
        <v>2.5</v>
      </c>
      <c r="BS170" s="268">
        <v>2.2999999999999998</v>
      </c>
      <c r="BT170" s="268">
        <v>2.2999999999999998</v>
      </c>
      <c r="BU170" s="268">
        <v>2.4</v>
      </c>
      <c r="BV170" s="268">
        <v>2.4</v>
      </c>
      <c r="BW170" s="268">
        <v>2.2999999999999998</v>
      </c>
      <c r="BX170" s="268">
        <v>2.2999999999999998</v>
      </c>
      <c r="BY170" s="268">
        <v>2.6</v>
      </c>
      <c r="BZ170" s="268">
        <v>2.6</v>
      </c>
      <c r="CA170" s="268">
        <v>2.6</v>
      </c>
      <c r="CB170" s="268">
        <v>2.2999999999999998</v>
      </c>
      <c r="CC170" s="268">
        <v>2.9</v>
      </c>
      <c r="CD170" s="268">
        <f>_xlfn.IFNA(VLOOKUP(C170,'INFORM Severity - hidden'!$C$5:$G$300,5,FALSE),"-")</f>
        <v>2.8</v>
      </c>
    </row>
    <row r="171" spans="1:82" x14ac:dyDescent="0.35">
      <c r="C171" t="s">
        <v>8304</v>
      </c>
      <c r="D171" s="268" t="str">
        <f t="shared" si="2"/>
        <v>-</v>
      </c>
      <c r="E171" s="268" t="s">
        <v>8201</v>
      </c>
      <c r="F171" s="268" t="s">
        <v>8201</v>
      </c>
      <c r="G171" s="268" t="s">
        <v>8201</v>
      </c>
      <c r="H171" s="268" t="s">
        <v>8201</v>
      </c>
      <c r="I171" s="268" t="s">
        <v>8201</v>
      </c>
      <c r="J171" s="268" t="s">
        <v>8201</v>
      </c>
      <c r="K171" s="268" t="s">
        <v>8201</v>
      </c>
      <c r="L171" s="268" t="s">
        <v>8201</v>
      </c>
      <c r="M171" s="268" t="s">
        <v>8201</v>
      </c>
      <c r="N171" s="268" t="s">
        <v>8201</v>
      </c>
      <c r="O171" s="268" t="s">
        <v>8201</v>
      </c>
      <c r="P171" s="268" t="s">
        <v>8201</v>
      </c>
      <c r="Q171" s="268" t="s">
        <v>8201</v>
      </c>
      <c r="R171" s="268" t="s">
        <v>8201</v>
      </c>
      <c r="S171" s="268" t="s">
        <v>8201</v>
      </c>
      <c r="T171" s="268" t="s">
        <v>8201</v>
      </c>
      <c r="U171" s="268" t="s">
        <v>8201</v>
      </c>
      <c r="V171" s="268" t="s">
        <v>8201</v>
      </c>
      <c r="W171" s="268" t="s">
        <v>8201</v>
      </c>
      <c r="X171" s="268" t="s">
        <v>8201</v>
      </c>
      <c r="Y171" s="268" t="s">
        <v>8201</v>
      </c>
      <c r="Z171" s="268" t="s">
        <v>8201</v>
      </c>
      <c r="AA171" s="268" t="s">
        <v>8201</v>
      </c>
      <c r="AB171" s="268">
        <v>1.7</v>
      </c>
      <c r="AC171" s="268">
        <v>1.7</v>
      </c>
      <c r="AD171" s="268">
        <v>1.7</v>
      </c>
      <c r="AE171" s="268" t="s">
        <v>8201</v>
      </c>
      <c r="AF171" s="268" t="s">
        <v>8201</v>
      </c>
      <c r="AG171" s="268" t="s">
        <v>8201</v>
      </c>
      <c r="AH171" s="268" t="s">
        <v>8201</v>
      </c>
      <c r="AI171" s="268" t="s">
        <v>8201</v>
      </c>
      <c r="AJ171" s="268" t="s">
        <v>8201</v>
      </c>
      <c r="AK171" s="268" t="s">
        <v>8201</v>
      </c>
      <c r="AL171" s="268" t="s">
        <v>8201</v>
      </c>
      <c r="AM171" s="268" t="s">
        <v>8201</v>
      </c>
      <c r="AN171" s="268" t="s">
        <v>8201</v>
      </c>
      <c r="AO171" s="268" t="s">
        <v>8201</v>
      </c>
      <c r="AP171" s="268" t="s">
        <v>8201</v>
      </c>
      <c r="AQ171" s="268" t="s">
        <v>8201</v>
      </c>
      <c r="AR171" s="268" t="s">
        <v>8201</v>
      </c>
      <c r="AS171" s="268" t="s">
        <v>8201</v>
      </c>
      <c r="AT171" s="268" t="s">
        <v>8201</v>
      </c>
      <c r="AU171" s="268" t="s">
        <v>8201</v>
      </c>
      <c r="AV171" s="268" t="s">
        <v>8201</v>
      </c>
      <c r="AW171" s="268" t="s">
        <v>8201</v>
      </c>
      <c r="AX171" s="268" t="s">
        <v>8201</v>
      </c>
      <c r="AY171" s="268" t="s">
        <v>8201</v>
      </c>
      <c r="AZ171" s="268" t="s">
        <v>8201</v>
      </c>
      <c r="BA171" s="268" t="s">
        <v>8201</v>
      </c>
      <c r="BB171" s="268" t="s">
        <v>8201</v>
      </c>
      <c r="BC171" s="268" t="s">
        <v>8201</v>
      </c>
      <c r="BD171" s="268" t="s">
        <v>8201</v>
      </c>
      <c r="BE171" s="268" t="s">
        <v>8201</v>
      </c>
      <c r="BF171" s="268" t="s">
        <v>8201</v>
      </c>
      <c r="BG171" s="268" t="s">
        <v>8201</v>
      </c>
      <c r="BH171" s="268" t="s">
        <v>8201</v>
      </c>
      <c r="BI171" s="268" t="s">
        <v>8201</v>
      </c>
      <c r="BJ171" s="268" t="s">
        <v>8201</v>
      </c>
      <c r="BK171" s="268" t="s">
        <v>8201</v>
      </c>
      <c r="BL171" s="268" t="s">
        <v>8201</v>
      </c>
      <c r="BM171" s="268" t="s">
        <v>8201</v>
      </c>
      <c r="BN171" s="268" t="s">
        <v>8201</v>
      </c>
      <c r="BO171" s="268" t="s">
        <v>8201</v>
      </c>
      <c r="BP171" s="268" t="s">
        <v>8201</v>
      </c>
      <c r="BQ171" s="268" t="s">
        <v>8201</v>
      </c>
      <c r="BR171" s="268" t="s">
        <v>8201</v>
      </c>
      <c r="BS171" s="268" t="s">
        <v>8201</v>
      </c>
      <c r="BT171" s="268" t="s">
        <v>8201</v>
      </c>
      <c r="BU171" s="268" t="s">
        <v>8201</v>
      </c>
      <c r="BV171" s="268" t="s">
        <v>8201</v>
      </c>
      <c r="BW171" s="268" t="s">
        <v>8201</v>
      </c>
      <c r="BX171" s="268" t="s">
        <v>8201</v>
      </c>
      <c r="BY171" s="268" t="s">
        <v>8201</v>
      </c>
      <c r="BZ171" s="268" t="s">
        <v>8201</v>
      </c>
      <c r="CA171" s="268" t="s">
        <v>8201</v>
      </c>
      <c r="CB171" s="268" t="s">
        <v>8201</v>
      </c>
      <c r="CC171" s="268" t="s">
        <v>8201</v>
      </c>
      <c r="CD171" s="268" t="str">
        <f>_xlfn.IFNA(VLOOKUP(C171,'INFORM Severity - hidden'!$C$5:$G$300,5,FALSE),"-")</f>
        <v>-</v>
      </c>
    </row>
    <row r="172" spans="1:82" x14ac:dyDescent="0.35">
      <c r="A172" t="s">
        <v>1071</v>
      </c>
      <c r="B172" t="s">
        <v>1069</v>
      </c>
      <c r="C172" t="s">
        <v>1070</v>
      </c>
      <c r="D172" s="268" t="str">
        <f t="shared" si="2"/>
        <v>Stable</v>
      </c>
      <c r="E172" s="268">
        <v>3.6</v>
      </c>
      <c r="F172" s="268">
        <v>3.8</v>
      </c>
      <c r="G172" s="268">
        <v>3.8</v>
      </c>
      <c r="H172" s="268">
        <v>3.6</v>
      </c>
      <c r="I172" s="268">
        <v>3.6</v>
      </c>
      <c r="J172" s="268">
        <v>3.6</v>
      </c>
      <c r="K172" s="268">
        <v>3.6</v>
      </c>
      <c r="L172" s="268">
        <v>3.7</v>
      </c>
      <c r="M172" s="268">
        <v>3.7</v>
      </c>
      <c r="N172" s="268">
        <v>3.8</v>
      </c>
      <c r="O172" s="268">
        <v>3.8</v>
      </c>
      <c r="P172" s="268">
        <v>3.8</v>
      </c>
      <c r="Q172" s="268">
        <v>3.8</v>
      </c>
      <c r="R172" s="268">
        <v>3.8</v>
      </c>
      <c r="S172" s="268">
        <v>3.8</v>
      </c>
      <c r="T172" s="268">
        <v>3.8</v>
      </c>
      <c r="U172" s="268">
        <v>3.8</v>
      </c>
      <c r="V172" s="268">
        <v>3.8</v>
      </c>
      <c r="W172" s="268">
        <v>3.8</v>
      </c>
      <c r="X172" s="268">
        <v>3.8</v>
      </c>
      <c r="Y172" s="268">
        <v>3.8</v>
      </c>
      <c r="Z172" s="268">
        <v>3.8</v>
      </c>
      <c r="AA172" s="268">
        <v>3.8</v>
      </c>
      <c r="AB172" s="268">
        <v>3.8</v>
      </c>
      <c r="AC172" s="268">
        <v>3.8</v>
      </c>
      <c r="AD172" s="268">
        <v>3.8</v>
      </c>
      <c r="AE172" s="268">
        <v>4.0999999999999996</v>
      </c>
      <c r="AF172" s="268">
        <v>4.0999999999999996</v>
      </c>
      <c r="AG172" s="268">
        <v>4.0999999999999996</v>
      </c>
      <c r="AH172" s="268">
        <v>4.3</v>
      </c>
      <c r="AI172" s="268">
        <v>4.3</v>
      </c>
      <c r="AJ172" s="268">
        <v>4.3</v>
      </c>
      <c r="AK172" s="268">
        <v>4.3</v>
      </c>
      <c r="AL172" s="268">
        <v>4.3</v>
      </c>
      <c r="AM172" s="268">
        <v>4.3</v>
      </c>
      <c r="AN172" s="268">
        <v>4.3</v>
      </c>
      <c r="AO172" s="268">
        <v>4.3</v>
      </c>
      <c r="AP172" s="268">
        <v>4.3</v>
      </c>
      <c r="AQ172" s="268">
        <v>4.3</v>
      </c>
      <c r="AR172" s="268">
        <v>4.2</v>
      </c>
      <c r="AS172" s="268">
        <v>4.2</v>
      </c>
      <c r="AT172" s="268">
        <v>4.2</v>
      </c>
      <c r="AU172" s="268">
        <v>4.2</v>
      </c>
      <c r="AV172" s="268">
        <v>4.2</v>
      </c>
      <c r="AW172" s="268">
        <v>4.2</v>
      </c>
      <c r="AX172" s="268">
        <v>4.0999999999999996</v>
      </c>
      <c r="AY172" s="268">
        <v>4.0999999999999996</v>
      </c>
      <c r="AZ172" s="268">
        <v>4.2</v>
      </c>
      <c r="BA172" s="268">
        <v>4.3</v>
      </c>
      <c r="BB172" s="268">
        <v>4.3</v>
      </c>
      <c r="BC172" s="268">
        <v>4.3</v>
      </c>
      <c r="BD172" s="268">
        <v>4.3</v>
      </c>
      <c r="BE172" s="268">
        <v>4.3</v>
      </c>
      <c r="BF172" s="268">
        <v>4.3</v>
      </c>
      <c r="BG172" s="268">
        <v>4.3</v>
      </c>
      <c r="BH172" s="268">
        <v>4.3</v>
      </c>
      <c r="BI172" s="268">
        <v>4.3</v>
      </c>
      <c r="BJ172" s="268">
        <v>4.3</v>
      </c>
      <c r="BK172" s="268">
        <v>4.3</v>
      </c>
      <c r="BL172" s="268">
        <v>4.3</v>
      </c>
      <c r="BM172" s="268">
        <v>4.3</v>
      </c>
      <c r="BN172" s="268">
        <v>4.3</v>
      </c>
      <c r="BO172" s="268">
        <v>4.3</v>
      </c>
      <c r="BP172" s="268">
        <v>4.5</v>
      </c>
      <c r="BQ172" s="268">
        <v>4.3</v>
      </c>
      <c r="BR172" s="268">
        <v>4.3</v>
      </c>
      <c r="BS172" s="268">
        <v>4.3</v>
      </c>
      <c r="BT172" s="268">
        <v>4.3</v>
      </c>
      <c r="BU172" s="268">
        <v>4.3</v>
      </c>
      <c r="BV172" s="268">
        <v>4.2</v>
      </c>
      <c r="BW172" s="268">
        <v>4.2</v>
      </c>
      <c r="BX172" s="268">
        <v>4.2</v>
      </c>
      <c r="BY172" s="268">
        <v>4.2</v>
      </c>
      <c r="BZ172" s="268">
        <v>4.3</v>
      </c>
      <c r="CA172" s="268">
        <v>4.3</v>
      </c>
      <c r="CB172" s="268">
        <v>4.3</v>
      </c>
      <c r="CC172" s="268">
        <v>4.3</v>
      </c>
      <c r="CD172" s="268">
        <f>_xlfn.IFNA(VLOOKUP(C172,'INFORM Severity - hidden'!$C$5:$G$300,5,FALSE),"-")</f>
        <v>4.3</v>
      </c>
    </row>
    <row r="173" spans="1:82" x14ac:dyDescent="0.35">
      <c r="A173" t="s">
        <v>1041</v>
      </c>
      <c r="B173" t="s">
        <v>2095</v>
      </c>
      <c r="C173" t="s">
        <v>2096</v>
      </c>
      <c r="D173" s="268" t="str">
        <f t="shared" si="2"/>
        <v>Stable</v>
      </c>
      <c r="E173" s="268" t="s">
        <v>8201</v>
      </c>
      <c r="F173" s="268">
        <v>3.2</v>
      </c>
      <c r="G173" s="268">
        <v>3.2</v>
      </c>
      <c r="H173" s="268">
        <v>3.2</v>
      </c>
      <c r="I173" s="268">
        <v>3.3</v>
      </c>
      <c r="J173" s="268">
        <v>3.3</v>
      </c>
      <c r="K173" s="268">
        <v>3.3</v>
      </c>
      <c r="L173" s="268">
        <v>3.3</v>
      </c>
      <c r="M173" s="268">
        <v>3.3</v>
      </c>
      <c r="N173" s="268">
        <v>3.4</v>
      </c>
      <c r="O173" s="268">
        <v>3.4</v>
      </c>
      <c r="P173" s="268">
        <v>3.4</v>
      </c>
      <c r="Q173" s="268">
        <v>3.4</v>
      </c>
      <c r="R173" s="268">
        <v>3.4</v>
      </c>
      <c r="S173" s="268">
        <v>3.6</v>
      </c>
      <c r="T173" s="268">
        <v>3.6</v>
      </c>
      <c r="U173" s="268">
        <v>3.6</v>
      </c>
      <c r="V173" s="268">
        <v>3.6</v>
      </c>
      <c r="W173" s="268">
        <v>3.6</v>
      </c>
      <c r="X173" s="268">
        <v>3.5</v>
      </c>
      <c r="Y173" s="268">
        <v>3.5</v>
      </c>
      <c r="Z173" s="268">
        <v>3.5</v>
      </c>
      <c r="AA173" s="268">
        <v>3.5</v>
      </c>
      <c r="AB173" s="268">
        <v>3.5</v>
      </c>
      <c r="AC173" s="268">
        <v>3.5</v>
      </c>
      <c r="AD173" s="268">
        <v>3.7</v>
      </c>
      <c r="AE173" s="268">
        <v>3.7</v>
      </c>
      <c r="AF173" s="268">
        <v>3.7</v>
      </c>
      <c r="AG173" s="268">
        <v>3.7</v>
      </c>
      <c r="AH173" s="268">
        <v>3.7</v>
      </c>
      <c r="AI173" s="268">
        <v>3.9</v>
      </c>
      <c r="AJ173" s="268">
        <v>3.9</v>
      </c>
      <c r="AK173" s="268">
        <v>3.9</v>
      </c>
      <c r="AL173" s="268">
        <v>3.8</v>
      </c>
      <c r="AM173" s="268">
        <v>3.9</v>
      </c>
      <c r="AN173" s="268">
        <v>3.9</v>
      </c>
      <c r="AO173" s="268">
        <v>4.3</v>
      </c>
      <c r="AP173" s="268">
        <v>4.3</v>
      </c>
      <c r="AQ173" s="268">
        <v>4.3</v>
      </c>
      <c r="AR173" s="268">
        <v>4.3</v>
      </c>
      <c r="AS173" s="268">
        <v>4.4000000000000004</v>
      </c>
      <c r="AT173" s="268">
        <v>4.4000000000000004</v>
      </c>
      <c r="AU173" s="268">
        <v>4.4000000000000004</v>
      </c>
      <c r="AV173" s="268">
        <v>4.4000000000000004</v>
      </c>
      <c r="AW173" s="268">
        <v>4.4000000000000004</v>
      </c>
      <c r="AX173" s="268">
        <v>4.4000000000000004</v>
      </c>
      <c r="AY173" s="268">
        <v>4.4000000000000004</v>
      </c>
      <c r="AZ173" s="268">
        <v>4.4000000000000004</v>
      </c>
      <c r="BA173" s="268">
        <v>4.5</v>
      </c>
      <c r="BB173" s="268">
        <v>4.5</v>
      </c>
      <c r="BC173" s="268">
        <v>4.5</v>
      </c>
      <c r="BD173" s="268">
        <v>4.5</v>
      </c>
      <c r="BE173" s="268">
        <v>4.5999999999999996</v>
      </c>
      <c r="BF173" s="268">
        <v>4.5999999999999996</v>
      </c>
      <c r="BG173" s="268">
        <v>4.5999999999999996</v>
      </c>
      <c r="BH173" s="268">
        <v>4.5999999999999996</v>
      </c>
      <c r="BI173" s="268">
        <v>4.5999999999999996</v>
      </c>
      <c r="BJ173" s="268">
        <v>4.5999999999999996</v>
      </c>
      <c r="BK173" s="268">
        <v>4.5999999999999996</v>
      </c>
      <c r="BL173" s="268">
        <v>4.5999999999999996</v>
      </c>
      <c r="BM173" s="268">
        <v>4.5999999999999996</v>
      </c>
      <c r="BN173" s="268">
        <v>4.5999999999999996</v>
      </c>
      <c r="BO173" s="268">
        <v>4.5999999999999996</v>
      </c>
      <c r="BP173" s="268">
        <v>4.5999999999999996</v>
      </c>
      <c r="BQ173" s="268">
        <v>4.5999999999999996</v>
      </c>
      <c r="BR173" s="268">
        <v>4.5999999999999996</v>
      </c>
      <c r="BS173" s="268">
        <v>4.5999999999999996</v>
      </c>
      <c r="BT173" s="268">
        <v>4.5999999999999996</v>
      </c>
      <c r="BU173" s="268">
        <v>4.5999999999999996</v>
      </c>
      <c r="BV173" s="268">
        <v>4.5999999999999996</v>
      </c>
      <c r="BW173" s="268">
        <v>4.5999999999999996</v>
      </c>
      <c r="BX173" s="268">
        <v>4.5999999999999996</v>
      </c>
      <c r="BY173" s="268">
        <v>4.5999999999999996</v>
      </c>
      <c r="BZ173" s="268">
        <v>4.5999999999999996</v>
      </c>
      <c r="CA173" s="268">
        <v>4.5999999999999996</v>
      </c>
      <c r="CB173" s="268">
        <v>4.5999999999999996</v>
      </c>
      <c r="CC173" s="268">
        <v>4.5999999999999996</v>
      </c>
      <c r="CD173" s="268">
        <f>_xlfn.IFNA(VLOOKUP(C173,'INFORM Severity - hidden'!$C$5:$G$300,5,FALSE),"-")</f>
        <v>4.5999999999999996</v>
      </c>
    </row>
    <row r="174" spans="1:82" x14ac:dyDescent="0.35">
      <c r="A174" t="s">
        <v>1041</v>
      </c>
      <c r="B174" t="s">
        <v>1039</v>
      </c>
      <c r="C174" t="s">
        <v>1040</v>
      </c>
      <c r="D174" s="268" t="str">
        <f t="shared" si="2"/>
        <v>Decreasing</v>
      </c>
      <c r="E174" s="268" t="s">
        <v>8201</v>
      </c>
      <c r="F174" s="268">
        <v>3.3</v>
      </c>
      <c r="G174" s="268">
        <v>3.3</v>
      </c>
      <c r="H174" s="268">
        <v>3.1</v>
      </c>
      <c r="I174" s="268">
        <v>3.2</v>
      </c>
      <c r="J174" s="268">
        <v>3.2</v>
      </c>
      <c r="K174" s="268">
        <v>3.2</v>
      </c>
      <c r="L174" s="268">
        <v>3.2</v>
      </c>
      <c r="M174" s="268">
        <v>3.2</v>
      </c>
      <c r="N174" s="268">
        <v>3.5</v>
      </c>
      <c r="O174" s="268">
        <v>3.5</v>
      </c>
      <c r="P174" s="268">
        <v>3.4</v>
      </c>
      <c r="Q174" s="268">
        <v>3.5</v>
      </c>
      <c r="R174" s="268">
        <v>3.5</v>
      </c>
      <c r="S174" s="268">
        <v>3.5</v>
      </c>
      <c r="T174" s="268">
        <v>3.5</v>
      </c>
      <c r="U174" s="268">
        <v>3.5</v>
      </c>
      <c r="V174" s="268">
        <v>3.5</v>
      </c>
      <c r="W174" s="268">
        <v>3.5</v>
      </c>
      <c r="X174" s="268">
        <v>3.5</v>
      </c>
      <c r="Y174" s="268">
        <v>3.5</v>
      </c>
      <c r="Z174" s="268">
        <v>3.5</v>
      </c>
      <c r="AA174" s="268">
        <v>3.5</v>
      </c>
      <c r="AB174" s="268">
        <v>3.5</v>
      </c>
      <c r="AC174" s="268">
        <v>3.5</v>
      </c>
      <c r="AD174" s="268">
        <v>3.5</v>
      </c>
      <c r="AE174" s="268">
        <v>3.5</v>
      </c>
      <c r="AF174" s="268">
        <v>3.5</v>
      </c>
      <c r="AG174" s="268">
        <v>3.5</v>
      </c>
      <c r="AH174" s="268">
        <v>3.6</v>
      </c>
      <c r="AI174" s="268">
        <v>3.6</v>
      </c>
      <c r="AJ174" s="268">
        <v>3.6</v>
      </c>
      <c r="AK174" s="268">
        <v>3.6</v>
      </c>
      <c r="AL174" s="268">
        <v>3.5</v>
      </c>
      <c r="AM174" s="268">
        <v>3.5</v>
      </c>
      <c r="AN174" s="268">
        <v>3.5</v>
      </c>
      <c r="AO174" s="268">
        <v>3.6</v>
      </c>
      <c r="AP174" s="268">
        <v>3.6</v>
      </c>
      <c r="AQ174" s="268">
        <v>3.7</v>
      </c>
      <c r="AR174" s="268">
        <v>3.7</v>
      </c>
      <c r="AS174" s="268">
        <v>3.7</v>
      </c>
      <c r="AT174" s="268">
        <v>3.7</v>
      </c>
      <c r="AU174" s="268">
        <v>3.7</v>
      </c>
      <c r="AV174" s="268">
        <v>3.7</v>
      </c>
      <c r="AW174" s="268">
        <v>3.7</v>
      </c>
      <c r="AX174" s="268">
        <v>3.7</v>
      </c>
      <c r="AY174" s="268">
        <v>3.7</v>
      </c>
      <c r="AZ174" s="268">
        <v>3.7</v>
      </c>
      <c r="BA174" s="268">
        <v>3.9</v>
      </c>
      <c r="BB174" s="268">
        <v>3.9</v>
      </c>
      <c r="BC174" s="268">
        <v>3.9</v>
      </c>
      <c r="BD174" s="268">
        <v>3.8</v>
      </c>
      <c r="BE174" s="268">
        <v>3.8</v>
      </c>
      <c r="BF174" s="268">
        <v>3.7</v>
      </c>
      <c r="BG174" s="268">
        <v>3.7</v>
      </c>
      <c r="BH174" s="268">
        <v>3.7</v>
      </c>
      <c r="BI174" s="268">
        <v>3.7</v>
      </c>
      <c r="BJ174" s="268">
        <v>3.7</v>
      </c>
      <c r="BK174" s="268">
        <v>3.8</v>
      </c>
      <c r="BL174" s="268">
        <v>3.9</v>
      </c>
      <c r="BM174" s="268">
        <v>3.8</v>
      </c>
      <c r="BN174" s="268">
        <v>3.9</v>
      </c>
      <c r="BO174" s="268">
        <v>3.9</v>
      </c>
      <c r="BP174" s="268">
        <v>4</v>
      </c>
      <c r="BQ174" s="268">
        <v>4</v>
      </c>
      <c r="BR174" s="268">
        <v>4</v>
      </c>
      <c r="BS174" s="268">
        <v>4.0999999999999996</v>
      </c>
      <c r="BT174" s="268">
        <v>4.0999999999999996</v>
      </c>
      <c r="BU174" s="268">
        <v>4.0999999999999996</v>
      </c>
      <c r="BV174" s="268">
        <v>4.0999999999999996</v>
      </c>
      <c r="BW174" s="268">
        <v>4.0999999999999996</v>
      </c>
      <c r="BX174" s="268">
        <v>4.0999999999999996</v>
      </c>
      <c r="BY174" s="268">
        <v>4.0999999999999996</v>
      </c>
      <c r="BZ174" s="268">
        <v>4.0999999999999996</v>
      </c>
      <c r="CA174" s="268">
        <v>4.0999999999999996</v>
      </c>
      <c r="CB174" s="268">
        <v>4</v>
      </c>
      <c r="CC174" s="268">
        <v>4</v>
      </c>
      <c r="CD174" s="268">
        <f>_xlfn.IFNA(VLOOKUP(C174,'INFORM Severity - hidden'!$C$5:$G$300,5,FALSE),"-")</f>
        <v>4.0999999999999996</v>
      </c>
    </row>
    <row r="175" spans="1:82" x14ac:dyDescent="0.35">
      <c r="A175" t="s">
        <v>1041</v>
      </c>
      <c r="B175" t="s">
        <v>1050</v>
      </c>
      <c r="C175" t="s">
        <v>1051</v>
      </c>
      <c r="D175" s="268" t="str">
        <f t="shared" si="2"/>
        <v>Decreasing</v>
      </c>
      <c r="E175" s="268" t="s">
        <v>8201</v>
      </c>
      <c r="F175" s="268">
        <v>2.1</v>
      </c>
      <c r="G175" s="268">
        <v>2.1</v>
      </c>
      <c r="H175" s="268">
        <v>2.2999999999999998</v>
      </c>
      <c r="I175" s="268">
        <v>2.4</v>
      </c>
      <c r="J175" s="268">
        <v>2.2999999999999998</v>
      </c>
      <c r="K175" s="268">
        <v>2.2999999999999998</v>
      </c>
      <c r="L175" s="268">
        <v>2.2999999999999998</v>
      </c>
      <c r="M175" s="268">
        <v>2.2999999999999998</v>
      </c>
      <c r="N175" s="268">
        <v>2.7</v>
      </c>
      <c r="O175" s="268">
        <v>2.7</v>
      </c>
      <c r="P175" s="268">
        <v>2.7</v>
      </c>
      <c r="Q175" s="268">
        <v>2.7</v>
      </c>
      <c r="R175" s="268">
        <v>2.7</v>
      </c>
      <c r="S175" s="268">
        <v>2.6</v>
      </c>
      <c r="T175" s="268">
        <v>2.6</v>
      </c>
      <c r="U175" s="268">
        <v>2.6</v>
      </c>
      <c r="V175" s="268">
        <v>2.6</v>
      </c>
      <c r="W175" s="268">
        <v>2.6</v>
      </c>
      <c r="X175" s="268">
        <v>2.6</v>
      </c>
      <c r="Y175" s="268">
        <v>2.6</v>
      </c>
      <c r="Z175" s="268">
        <v>2.6</v>
      </c>
      <c r="AA175" s="268">
        <v>2.6</v>
      </c>
      <c r="AB175" s="268">
        <v>2.6</v>
      </c>
      <c r="AC175" s="268">
        <v>2.6</v>
      </c>
      <c r="AD175" s="268">
        <v>3.1</v>
      </c>
      <c r="AE175" s="268">
        <v>3.1</v>
      </c>
      <c r="AF175" s="268">
        <v>3.1</v>
      </c>
      <c r="AG175" s="268">
        <v>3.1</v>
      </c>
      <c r="AH175" s="268">
        <v>3.2</v>
      </c>
      <c r="AI175" s="268">
        <v>3.2</v>
      </c>
      <c r="AJ175" s="268">
        <v>3.2</v>
      </c>
      <c r="AK175" s="268">
        <v>3.2</v>
      </c>
      <c r="AL175" s="268">
        <v>3.1</v>
      </c>
      <c r="AM175" s="268">
        <v>3.1</v>
      </c>
      <c r="AN175" s="268">
        <v>3.2</v>
      </c>
      <c r="AO175" s="268">
        <v>3.7</v>
      </c>
      <c r="AP175" s="268">
        <v>3.7</v>
      </c>
      <c r="AQ175" s="268">
        <v>3.7</v>
      </c>
      <c r="AR175" s="268">
        <v>3.7</v>
      </c>
      <c r="AS175" s="268">
        <v>3.8</v>
      </c>
      <c r="AT175" s="268">
        <v>3.8</v>
      </c>
      <c r="AU175" s="268">
        <v>3.8</v>
      </c>
      <c r="AV175" s="268">
        <v>3.8</v>
      </c>
      <c r="AW175" s="268">
        <v>3.8</v>
      </c>
      <c r="AX175" s="268">
        <v>3.7</v>
      </c>
      <c r="AY175" s="268">
        <v>3.7</v>
      </c>
      <c r="AZ175" s="268">
        <v>3.7</v>
      </c>
      <c r="BA175" s="268">
        <v>3.7</v>
      </c>
      <c r="BB175" s="268">
        <v>3.7</v>
      </c>
      <c r="BC175" s="268">
        <v>3.7</v>
      </c>
      <c r="BD175" s="268">
        <v>3.7</v>
      </c>
      <c r="BE175" s="268">
        <v>3.7</v>
      </c>
      <c r="BF175" s="268">
        <v>3.7</v>
      </c>
      <c r="BG175" s="268">
        <v>3.6</v>
      </c>
      <c r="BH175" s="268">
        <v>3.6</v>
      </c>
      <c r="BI175" s="268">
        <v>3.7</v>
      </c>
      <c r="BJ175" s="268">
        <v>3.7</v>
      </c>
      <c r="BK175" s="268">
        <v>3.7</v>
      </c>
      <c r="BL175" s="268">
        <v>3.7</v>
      </c>
      <c r="BM175" s="268">
        <v>3.7</v>
      </c>
      <c r="BN175" s="268">
        <v>3.7</v>
      </c>
      <c r="BO175" s="268">
        <v>3.7</v>
      </c>
      <c r="BP175" s="268">
        <v>3.8</v>
      </c>
      <c r="BQ175" s="268">
        <v>3.8</v>
      </c>
      <c r="BR175" s="268">
        <v>3.8</v>
      </c>
      <c r="BS175" s="268">
        <v>3.8</v>
      </c>
      <c r="BT175" s="268">
        <v>3.9</v>
      </c>
      <c r="BU175" s="268">
        <v>3.9</v>
      </c>
      <c r="BV175" s="268">
        <v>3.9</v>
      </c>
      <c r="BW175" s="268">
        <v>3.9</v>
      </c>
      <c r="BX175" s="268">
        <v>3.9</v>
      </c>
      <c r="BY175" s="268">
        <v>3.9</v>
      </c>
      <c r="BZ175" s="268">
        <v>4</v>
      </c>
      <c r="CA175" s="268">
        <v>4</v>
      </c>
      <c r="CB175" s="268">
        <v>3.8</v>
      </c>
      <c r="CC175" s="268">
        <v>3.8</v>
      </c>
      <c r="CD175" s="268">
        <f>_xlfn.IFNA(VLOOKUP(C175,'INFORM Severity - hidden'!$C$5:$G$300,5,FALSE),"-")</f>
        <v>3.9</v>
      </c>
    </row>
    <row r="176" spans="1:82" x14ac:dyDescent="0.35">
      <c r="A176" t="s">
        <v>1041</v>
      </c>
      <c r="B176" t="s">
        <v>1060</v>
      </c>
      <c r="C176" t="s">
        <v>1061</v>
      </c>
      <c r="D176" s="268" t="str">
        <f t="shared" si="2"/>
        <v>Decreasing</v>
      </c>
      <c r="E176" s="268" t="s">
        <v>8201</v>
      </c>
      <c r="F176" s="268" t="s">
        <v>8201</v>
      </c>
      <c r="G176" s="268" t="s">
        <v>8201</v>
      </c>
      <c r="H176" s="268" t="s">
        <v>8201</v>
      </c>
      <c r="I176" s="268" t="s">
        <v>8201</v>
      </c>
      <c r="J176" s="268" t="s">
        <v>8201</v>
      </c>
      <c r="K176" s="268" t="s">
        <v>8201</v>
      </c>
      <c r="L176" s="268" t="s">
        <v>8201</v>
      </c>
      <c r="M176" s="268" t="s">
        <v>8201</v>
      </c>
      <c r="N176" s="268" t="s">
        <v>8201</v>
      </c>
      <c r="O176" s="268" t="s">
        <v>8201</v>
      </c>
      <c r="P176" s="268" t="s">
        <v>8201</v>
      </c>
      <c r="Q176" s="268" t="s">
        <v>8201</v>
      </c>
      <c r="R176" s="268" t="s">
        <v>8201</v>
      </c>
      <c r="S176" s="268" t="s">
        <v>8201</v>
      </c>
      <c r="T176" s="268" t="s">
        <v>8201</v>
      </c>
      <c r="U176" s="268" t="s">
        <v>8201</v>
      </c>
      <c r="V176" s="268" t="s">
        <v>8201</v>
      </c>
      <c r="W176" s="268" t="s">
        <v>8201</v>
      </c>
      <c r="X176" s="268" t="s">
        <v>8201</v>
      </c>
      <c r="Y176" s="268" t="s">
        <v>8201</v>
      </c>
      <c r="Z176" s="268" t="s">
        <v>8201</v>
      </c>
      <c r="AA176" s="268" t="s">
        <v>8201</v>
      </c>
      <c r="AB176" s="268" t="s">
        <v>8201</v>
      </c>
      <c r="AC176" s="268" t="s">
        <v>8201</v>
      </c>
      <c r="AD176" s="268" t="s">
        <v>8201</v>
      </c>
      <c r="AE176" s="268" t="s">
        <v>8201</v>
      </c>
      <c r="AF176" s="268" t="s">
        <v>8201</v>
      </c>
      <c r="AG176" s="268" t="s">
        <v>8201</v>
      </c>
      <c r="AH176" s="268">
        <v>2.1</v>
      </c>
      <c r="AI176" s="268">
        <v>3.4</v>
      </c>
      <c r="AJ176" s="268">
        <v>3.4</v>
      </c>
      <c r="AK176" s="268">
        <v>3.4</v>
      </c>
      <c r="AL176" s="268">
        <v>3.4</v>
      </c>
      <c r="AM176" s="268">
        <v>3.4</v>
      </c>
      <c r="AN176" s="268">
        <v>3.5</v>
      </c>
      <c r="AO176" s="268">
        <v>4.0999999999999996</v>
      </c>
      <c r="AP176" s="268">
        <v>4.0999999999999996</v>
      </c>
      <c r="AQ176" s="268">
        <v>4.0999999999999996</v>
      </c>
      <c r="AR176" s="268">
        <v>4.0999999999999996</v>
      </c>
      <c r="AS176" s="268">
        <v>4.5</v>
      </c>
      <c r="AT176" s="268">
        <v>4.5</v>
      </c>
      <c r="AU176" s="268">
        <v>4.5</v>
      </c>
      <c r="AV176" s="268">
        <v>4.5</v>
      </c>
      <c r="AW176" s="268">
        <v>4.5</v>
      </c>
      <c r="AX176" s="268">
        <v>4.5</v>
      </c>
      <c r="AY176" s="268">
        <v>4.5</v>
      </c>
      <c r="AZ176" s="268">
        <v>4.5</v>
      </c>
      <c r="BA176" s="268">
        <v>4.4000000000000004</v>
      </c>
      <c r="BB176" s="268">
        <v>4.4000000000000004</v>
      </c>
      <c r="BC176" s="268">
        <v>4.4000000000000004</v>
      </c>
      <c r="BD176" s="268">
        <v>4.4000000000000004</v>
      </c>
      <c r="BE176" s="268">
        <v>4.4000000000000004</v>
      </c>
      <c r="BF176" s="268">
        <v>4.4000000000000004</v>
      </c>
      <c r="BG176" s="268">
        <v>4.4000000000000004</v>
      </c>
      <c r="BH176" s="268">
        <v>4.4000000000000004</v>
      </c>
      <c r="BI176" s="268">
        <v>4.4000000000000004</v>
      </c>
      <c r="BJ176" s="268">
        <v>4.4000000000000004</v>
      </c>
      <c r="BK176" s="268">
        <v>4.4000000000000004</v>
      </c>
      <c r="BL176" s="268">
        <v>4.4000000000000004</v>
      </c>
      <c r="BM176" s="268">
        <v>4.4000000000000004</v>
      </c>
      <c r="BN176" s="268">
        <v>4.4000000000000004</v>
      </c>
      <c r="BO176" s="268">
        <v>4.4000000000000004</v>
      </c>
      <c r="BP176" s="268">
        <v>4.5999999999999996</v>
      </c>
      <c r="BQ176" s="268">
        <v>4.5999999999999996</v>
      </c>
      <c r="BR176" s="268">
        <v>4.5999999999999996</v>
      </c>
      <c r="BS176" s="268">
        <v>4.5999999999999996</v>
      </c>
      <c r="BT176" s="268">
        <v>4.5999999999999996</v>
      </c>
      <c r="BU176" s="268">
        <v>4.5999999999999996</v>
      </c>
      <c r="BV176" s="268">
        <v>4.5999999999999996</v>
      </c>
      <c r="BW176" s="268">
        <v>4.5999999999999996</v>
      </c>
      <c r="BX176" s="268">
        <v>4.5999999999999996</v>
      </c>
      <c r="BY176" s="268">
        <v>4.5999999999999996</v>
      </c>
      <c r="BZ176" s="268">
        <v>4.5999999999999996</v>
      </c>
      <c r="CA176" s="268">
        <v>4.5999999999999996</v>
      </c>
      <c r="CB176" s="268">
        <v>4.3</v>
      </c>
      <c r="CC176" s="268">
        <v>4.3</v>
      </c>
      <c r="CD176" s="268">
        <f>_xlfn.IFNA(VLOOKUP(C176,'INFORM Severity - hidden'!$C$5:$G$300,5,FALSE),"-")</f>
        <v>4.5</v>
      </c>
    </row>
    <row r="177" spans="1:82" x14ac:dyDescent="0.35">
      <c r="C177" t="s">
        <v>8305</v>
      </c>
      <c r="D177" s="268" t="str">
        <f t="shared" si="2"/>
        <v>-</v>
      </c>
      <c r="E177" s="268" t="s">
        <v>8201</v>
      </c>
      <c r="F177" s="268" t="s">
        <v>8201</v>
      </c>
      <c r="G177" s="268" t="s">
        <v>8201</v>
      </c>
      <c r="H177" s="268" t="s">
        <v>8201</v>
      </c>
      <c r="I177" s="268" t="s">
        <v>8201</v>
      </c>
      <c r="J177" s="268" t="s">
        <v>8201</v>
      </c>
      <c r="K177" s="268" t="s">
        <v>8201</v>
      </c>
      <c r="L177" s="268" t="s">
        <v>8201</v>
      </c>
      <c r="M177" s="268" t="s">
        <v>8201</v>
      </c>
      <c r="N177" s="268" t="s">
        <v>8201</v>
      </c>
      <c r="O177" s="268" t="s">
        <v>8201</v>
      </c>
      <c r="P177" s="268" t="s">
        <v>8201</v>
      </c>
      <c r="Q177" s="268" t="s">
        <v>8201</v>
      </c>
      <c r="R177" s="268" t="s">
        <v>8201</v>
      </c>
      <c r="S177" s="268" t="s">
        <v>8201</v>
      </c>
      <c r="T177" s="268" t="s">
        <v>8201</v>
      </c>
      <c r="U177" s="268" t="s">
        <v>8201</v>
      </c>
      <c r="V177" s="268" t="s">
        <v>8201</v>
      </c>
      <c r="W177" s="268" t="s">
        <v>8201</v>
      </c>
      <c r="X177" s="268" t="s">
        <v>8201</v>
      </c>
      <c r="Y177" s="268" t="s">
        <v>8201</v>
      </c>
      <c r="Z177" s="268" t="s">
        <v>8201</v>
      </c>
      <c r="AA177" s="268" t="s">
        <v>8201</v>
      </c>
      <c r="AB177" s="268" t="s">
        <v>8201</v>
      </c>
      <c r="AC177" s="268" t="s">
        <v>8201</v>
      </c>
      <c r="AD177" s="268" t="s">
        <v>8201</v>
      </c>
      <c r="AE177" s="268" t="s">
        <v>8201</v>
      </c>
      <c r="AF177" s="268" t="s">
        <v>8201</v>
      </c>
      <c r="AG177" s="268" t="s">
        <v>8201</v>
      </c>
      <c r="AH177" s="268" t="s">
        <v>8201</v>
      </c>
      <c r="AI177" s="268" t="s">
        <v>8201</v>
      </c>
      <c r="AJ177" s="268" t="s">
        <v>8201</v>
      </c>
      <c r="AK177" s="268" t="s">
        <v>8201</v>
      </c>
      <c r="AL177" s="268" t="s">
        <v>8201</v>
      </c>
      <c r="AM177" s="268" t="s">
        <v>8201</v>
      </c>
      <c r="AN177" s="268" t="s">
        <v>8201</v>
      </c>
      <c r="AO177" s="268" t="s">
        <v>8201</v>
      </c>
      <c r="AP177" s="268" t="s">
        <v>8201</v>
      </c>
      <c r="AQ177" s="268" t="s">
        <v>8201</v>
      </c>
      <c r="AR177" s="268" t="s">
        <v>8201</v>
      </c>
      <c r="AS177" s="268" t="s">
        <v>8201</v>
      </c>
      <c r="AT177" s="268" t="s">
        <v>8201</v>
      </c>
      <c r="AU177" s="268" t="s">
        <v>8201</v>
      </c>
      <c r="AV177" s="268" t="s">
        <v>8201</v>
      </c>
      <c r="AW177" s="268" t="s">
        <v>8201</v>
      </c>
      <c r="AX177" s="268" t="s">
        <v>8201</v>
      </c>
      <c r="AY177" s="268" t="s">
        <v>8201</v>
      </c>
      <c r="AZ177" s="268" t="s">
        <v>8201</v>
      </c>
      <c r="BA177" s="268" t="s">
        <v>8201</v>
      </c>
      <c r="BB177" s="268" t="s">
        <v>8201</v>
      </c>
      <c r="BC177" s="268" t="s">
        <v>8201</v>
      </c>
      <c r="BD177" s="268" t="s">
        <v>8201</v>
      </c>
      <c r="BE177" s="268">
        <v>2.8</v>
      </c>
      <c r="BF177" s="268">
        <v>2.9</v>
      </c>
      <c r="BG177" s="268">
        <v>2.8</v>
      </c>
      <c r="BH177" s="268">
        <v>2.8</v>
      </c>
      <c r="BI177" s="268">
        <v>2.8</v>
      </c>
      <c r="BJ177" s="268">
        <v>2.8</v>
      </c>
      <c r="BK177" s="268">
        <v>2.8</v>
      </c>
      <c r="BL177" s="268">
        <v>2.8</v>
      </c>
      <c r="BM177" s="268" t="s">
        <v>8201</v>
      </c>
      <c r="BN177" s="268" t="s">
        <v>8201</v>
      </c>
      <c r="BO177" s="268" t="s">
        <v>8201</v>
      </c>
      <c r="BP177" s="268" t="s">
        <v>8201</v>
      </c>
      <c r="BQ177" s="268" t="s">
        <v>8201</v>
      </c>
      <c r="BR177" s="268" t="s">
        <v>8201</v>
      </c>
      <c r="BS177" s="268" t="s">
        <v>8201</v>
      </c>
      <c r="BT177" s="268" t="s">
        <v>8201</v>
      </c>
      <c r="BU177" s="268" t="s">
        <v>8201</v>
      </c>
      <c r="BV177" s="268" t="s">
        <v>8201</v>
      </c>
      <c r="BW177" s="268" t="s">
        <v>8201</v>
      </c>
      <c r="BX177" s="268" t="s">
        <v>8201</v>
      </c>
      <c r="BY177" s="268" t="s">
        <v>8201</v>
      </c>
      <c r="BZ177" s="268" t="s">
        <v>8201</v>
      </c>
      <c r="CA177" s="268" t="s">
        <v>8201</v>
      </c>
      <c r="CB177" s="268" t="s">
        <v>8201</v>
      </c>
      <c r="CC177" s="268" t="s">
        <v>8201</v>
      </c>
      <c r="CD177" s="268" t="str">
        <f>_xlfn.IFNA(VLOOKUP(C177,'INFORM Severity - hidden'!$C$5:$G$300,5,FALSE),"-")</f>
        <v>-</v>
      </c>
    </row>
    <row r="178" spans="1:82" x14ac:dyDescent="0.35">
      <c r="C178" t="s">
        <v>8306</v>
      </c>
      <c r="D178" s="268" t="str">
        <f t="shared" si="2"/>
        <v>-</v>
      </c>
      <c r="E178" s="268" t="s">
        <v>8201</v>
      </c>
      <c r="F178" s="268" t="s">
        <v>8201</v>
      </c>
      <c r="G178" s="268" t="s">
        <v>8201</v>
      </c>
      <c r="H178" s="268" t="s">
        <v>8201</v>
      </c>
      <c r="I178" s="268" t="s">
        <v>8201</v>
      </c>
      <c r="J178" s="268" t="s">
        <v>8201</v>
      </c>
      <c r="K178" s="268" t="s">
        <v>8201</v>
      </c>
      <c r="L178" s="268" t="s">
        <v>8201</v>
      </c>
      <c r="M178" s="268" t="s">
        <v>8201</v>
      </c>
      <c r="N178" s="268" t="s">
        <v>8201</v>
      </c>
      <c r="O178" s="268" t="s">
        <v>8201</v>
      </c>
      <c r="P178" s="268" t="s">
        <v>8201</v>
      </c>
      <c r="Q178" s="268" t="s">
        <v>8201</v>
      </c>
      <c r="R178" s="268" t="s">
        <v>8201</v>
      </c>
      <c r="S178" s="268" t="s">
        <v>8201</v>
      </c>
      <c r="T178" s="268" t="s">
        <v>8201</v>
      </c>
      <c r="U178" s="268" t="s">
        <v>8201</v>
      </c>
      <c r="V178" s="268" t="s">
        <v>8201</v>
      </c>
      <c r="W178" s="268" t="s">
        <v>8201</v>
      </c>
      <c r="X178" s="268" t="s">
        <v>8201</v>
      </c>
      <c r="Y178" s="268" t="s">
        <v>8201</v>
      </c>
      <c r="Z178" s="268" t="s">
        <v>8201</v>
      </c>
      <c r="AA178" s="268" t="s">
        <v>8201</v>
      </c>
      <c r="AB178" s="268" t="s">
        <v>8201</v>
      </c>
      <c r="AC178" s="268" t="s">
        <v>8201</v>
      </c>
      <c r="AD178" s="268" t="s">
        <v>8201</v>
      </c>
      <c r="AE178" s="268" t="s">
        <v>8201</v>
      </c>
      <c r="AF178" s="268" t="s">
        <v>8201</v>
      </c>
      <c r="AG178" s="268" t="s">
        <v>8201</v>
      </c>
      <c r="AH178" s="268" t="s">
        <v>8201</v>
      </c>
      <c r="AI178" s="268" t="s">
        <v>8201</v>
      </c>
      <c r="AJ178" s="268" t="s">
        <v>8201</v>
      </c>
      <c r="AK178" s="268" t="s">
        <v>8201</v>
      </c>
      <c r="AL178" s="268" t="s">
        <v>8201</v>
      </c>
      <c r="AM178" s="268" t="s">
        <v>8201</v>
      </c>
      <c r="AN178" s="268" t="s">
        <v>8201</v>
      </c>
      <c r="AO178" s="268" t="s">
        <v>8201</v>
      </c>
      <c r="AP178" s="268" t="s">
        <v>8201</v>
      </c>
      <c r="AQ178" s="268" t="s">
        <v>8201</v>
      </c>
      <c r="AR178" s="268" t="s">
        <v>8201</v>
      </c>
      <c r="AS178" s="268" t="s">
        <v>8201</v>
      </c>
      <c r="AT178" s="268" t="s">
        <v>8201</v>
      </c>
      <c r="AU178" s="268" t="s">
        <v>8201</v>
      </c>
      <c r="AV178" s="268" t="s">
        <v>8201</v>
      </c>
      <c r="AW178" s="268" t="s">
        <v>8201</v>
      </c>
      <c r="AX178" s="268" t="s">
        <v>8201</v>
      </c>
      <c r="AY178" s="268" t="s">
        <v>8201</v>
      </c>
      <c r="AZ178" s="268" t="s">
        <v>8201</v>
      </c>
      <c r="BA178" s="268" t="s">
        <v>8201</v>
      </c>
      <c r="BB178" s="268" t="s">
        <v>8201</v>
      </c>
      <c r="BC178" s="268" t="s">
        <v>8201</v>
      </c>
      <c r="BD178" s="268" t="s">
        <v>8201</v>
      </c>
      <c r="BE178" s="268" t="s">
        <v>8201</v>
      </c>
      <c r="BF178" s="268" t="s">
        <v>8201</v>
      </c>
      <c r="BG178" s="268" t="s">
        <v>8201</v>
      </c>
      <c r="BH178" s="268" t="s">
        <v>8201</v>
      </c>
      <c r="BI178" s="268" t="s">
        <v>8201</v>
      </c>
      <c r="BJ178" s="268" t="s">
        <v>8201</v>
      </c>
      <c r="BK178" s="268" t="s">
        <v>8201</v>
      </c>
      <c r="BL178" s="268" t="s">
        <v>8201</v>
      </c>
      <c r="BM178" s="268" t="s">
        <v>8201</v>
      </c>
      <c r="BN178" s="268" t="s">
        <v>8201</v>
      </c>
      <c r="BO178" s="268" t="s">
        <v>8201</v>
      </c>
      <c r="BP178" s="268" t="s">
        <v>8201</v>
      </c>
      <c r="BQ178" s="268" t="s">
        <v>8201</v>
      </c>
      <c r="BR178" s="268" t="s">
        <v>8201</v>
      </c>
      <c r="BS178" s="268" t="s">
        <v>8201</v>
      </c>
      <c r="BT178" s="268">
        <v>2.4</v>
      </c>
      <c r="BU178" s="268">
        <v>3</v>
      </c>
      <c r="BV178" s="268">
        <v>3</v>
      </c>
      <c r="BW178" s="268">
        <v>3</v>
      </c>
      <c r="BX178" s="268">
        <v>3</v>
      </c>
      <c r="BY178" s="268" t="s">
        <v>8201</v>
      </c>
      <c r="BZ178" s="268" t="s">
        <v>8201</v>
      </c>
      <c r="CA178" s="268" t="s">
        <v>8201</v>
      </c>
      <c r="CB178" s="268" t="s">
        <v>8201</v>
      </c>
      <c r="CC178" s="268" t="s">
        <v>8201</v>
      </c>
      <c r="CD178" s="268" t="str">
        <f>_xlfn.IFNA(VLOOKUP(C178,'INFORM Severity - hidden'!$C$5:$G$300,5,FALSE),"-")</f>
        <v>-</v>
      </c>
    </row>
    <row r="179" spans="1:82" x14ac:dyDescent="0.35">
      <c r="A179" t="s">
        <v>1041</v>
      </c>
      <c r="B179" t="s">
        <v>2133</v>
      </c>
      <c r="C179" t="s">
        <v>2134</v>
      </c>
      <c r="D179" s="268" t="str">
        <f t="shared" si="2"/>
        <v>-</v>
      </c>
      <c r="E179" s="268" t="s">
        <v>8201</v>
      </c>
      <c r="F179" s="268" t="s">
        <v>8201</v>
      </c>
      <c r="G179" s="268" t="s">
        <v>8201</v>
      </c>
      <c r="H179" s="268" t="s">
        <v>8201</v>
      </c>
      <c r="I179" s="268" t="s">
        <v>8201</v>
      </c>
      <c r="J179" s="268" t="s">
        <v>8201</v>
      </c>
      <c r="K179" s="268" t="s">
        <v>8201</v>
      </c>
      <c r="L179" s="268" t="s">
        <v>8201</v>
      </c>
      <c r="M179" s="268" t="s">
        <v>8201</v>
      </c>
      <c r="N179" s="268" t="s">
        <v>8201</v>
      </c>
      <c r="O179" s="268" t="s">
        <v>8201</v>
      </c>
      <c r="P179" s="268" t="s">
        <v>8201</v>
      </c>
      <c r="Q179" s="268" t="s">
        <v>8201</v>
      </c>
      <c r="R179" s="268" t="s">
        <v>8201</v>
      </c>
      <c r="S179" s="268" t="s">
        <v>8201</v>
      </c>
      <c r="T179" s="268" t="s">
        <v>8201</v>
      </c>
      <c r="U179" s="268" t="s">
        <v>8201</v>
      </c>
      <c r="V179" s="268" t="s">
        <v>8201</v>
      </c>
      <c r="W179" s="268" t="s">
        <v>8201</v>
      </c>
      <c r="X179" s="268" t="s">
        <v>8201</v>
      </c>
      <c r="Y179" s="268" t="s">
        <v>8201</v>
      </c>
      <c r="Z179" s="268" t="s">
        <v>8201</v>
      </c>
      <c r="AA179" s="268" t="s">
        <v>8201</v>
      </c>
      <c r="AB179" s="268" t="s">
        <v>8201</v>
      </c>
      <c r="AC179" s="268" t="s">
        <v>8201</v>
      </c>
      <c r="AD179" s="268" t="s">
        <v>8201</v>
      </c>
      <c r="AE179" s="268" t="s">
        <v>8201</v>
      </c>
      <c r="AF179" s="268" t="s">
        <v>8201</v>
      </c>
      <c r="AG179" s="268" t="s">
        <v>8201</v>
      </c>
      <c r="AH179" s="268" t="s">
        <v>8201</v>
      </c>
      <c r="AI179" s="268" t="s">
        <v>8201</v>
      </c>
      <c r="AJ179" s="268" t="s">
        <v>8201</v>
      </c>
      <c r="AK179" s="268" t="s">
        <v>8201</v>
      </c>
      <c r="AL179" s="268" t="s">
        <v>8201</v>
      </c>
      <c r="AM179" s="268" t="s">
        <v>8201</v>
      </c>
      <c r="AN179" s="268" t="s">
        <v>8201</v>
      </c>
      <c r="AO179" s="268" t="s">
        <v>8201</v>
      </c>
      <c r="AP179" s="268" t="s">
        <v>8201</v>
      </c>
      <c r="AQ179" s="268" t="s">
        <v>8201</v>
      </c>
      <c r="AR179" s="268" t="s">
        <v>8201</v>
      </c>
      <c r="AS179" s="268" t="s">
        <v>8201</v>
      </c>
      <c r="AT179" s="268" t="s">
        <v>8201</v>
      </c>
      <c r="AU179" s="268" t="s">
        <v>8201</v>
      </c>
      <c r="AV179" s="268" t="s">
        <v>8201</v>
      </c>
      <c r="AW179" s="268" t="s">
        <v>8201</v>
      </c>
      <c r="AX179" s="268" t="s">
        <v>8201</v>
      </c>
      <c r="AY179" s="268" t="s">
        <v>8201</v>
      </c>
      <c r="AZ179" s="268" t="s">
        <v>8201</v>
      </c>
      <c r="BA179" s="268" t="s">
        <v>8201</v>
      </c>
      <c r="BB179" s="268" t="s">
        <v>8201</v>
      </c>
      <c r="BC179" s="268" t="s">
        <v>8201</v>
      </c>
      <c r="BD179" s="268" t="s">
        <v>8201</v>
      </c>
      <c r="BE179" s="268" t="s">
        <v>8201</v>
      </c>
      <c r="BF179" s="268" t="s">
        <v>8201</v>
      </c>
      <c r="BG179" s="268" t="s">
        <v>8201</v>
      </c>
      <c r="BH179" s="268" t="s">
        <v>8201</v>
      </c>
      <c r="BI179" s="268" t="s">
        <v>8201</v>
      </c>
      <c r="BJ179" s="268" t="s">
        <v>8201</v>
      </c>
      <c r="BK179" s="268" t="s">
        <v>8201</v>
      </c>
      <c r="BL179" s="268" t="s">
        <v>8201</v>
      </c>
      <c r="BM179" s="268" t="s">
        <v>8201</v>
      </c>
      <c r="BN179" s="268" t="s">
        <v>8201</v>
      </c>
      <c r="BO179" s="268" t="s">
        <v>8201</v>
      </c>
      <c r="BP179" s="268" t="s">
        <v>8201</v>
      </c>
      <c r="BQ179" s="268" t="s">
        <v>8201</v>
      </c>
      <c r="BR179" s="268" t="s">
        <v>8201</v>
      </c>
      <c r="BS179" s="268" t="s">
        <v>8201</v>
      </c>
      <c r="BT179" s="268" t="s">
        <v>8201</v>
      </c>
      <c r="BU179" s="268" t="s">
        <v>8201</v>
      </c>
      <c r="BV179" s="268" t="s">
        <v>8201</v>
      </c>
      <c r="BW179" s="268" t="s">
        <v>8201</v>
      </c>
      <c r="BX179" s="268" t="s">
        <v>8201</v>
      </c>
      <c r="BY179" s="268" t="s">
        <v>8201</v>
      </c>
      <c r="BZ179" s="268" t="s">
        <v>8201</v>
      </c>
      <c r="CA179" s="268" t="s">
        <v>8201</v>
      </c>
      <c r="CB179" s="268">
        <v>4.2</v>
      </c>
      <c r="CC179" s="268">
        <v>4.2</v>
      </c>
      <c r="CD179" s="268">
        <f>_xlfn.IFNA(VLOOKUP(C179,'INFORM Severity - hidden'!$C$5:$G$300,5,FALSE),"-")</f>
        <v>4.2</v>
      </c>
    </row>
    <row r="180" spans="1:82" x14ac:dyDescent="0.35">
      <c r="C180" t="s">
        <v>8307</v>
      </c>
      <c r="D180" s="268" t="str">
        <f t="shared" si="2"/>
        <v>-</v>
      </c>
      <c r="E180" s="268" t="s">
        <v>8201</v>
      </c>
      <c r="F180" s="268" t="s">
        <v>8201</v>
      </c>
      <c r="G180" s="268" t="s">
        <v>8201</v>
      </c>
      <c r="H180" s="268" t="s">
        <v>8201</v>
      </c>
      <c r="I180" s="268" t="s">
        <v>8201</v>
      </c>
      <c r="J180" s="268" t="s">
        <v>8201</v>
      </c>
      <c r="K180" s="268" t="s">
        <v>8201</v>
      </c>
      <c r="L180" s="268" t="s">
        <v>8201</v>
      </c>
      <c r="M180" s="268" t="s">
        <v>8201</v>
      </c>
      <c r="N180" s="268" t="s">
        <v>8201</v>
      </c>
      <c r="O180" s="268" t="s">
        <v>8201</v>
      </c>
      <c r="P180" s="268" t="s">
        <v>8201</v>
      </c>
      <c r="Q180" s="268" t="s">
        <v>8201</v>
      </c>
      <c r="R180" s="268" t="s">
        <v>8201</v>
      </c>
      <c r="S180" s="268" t="s">
        <v>8201</v>
      </c>
      <c r="T180" s="268" t="s">
        <v>8201</v>
      </c>
      <c r="U180" s="268" t="s">
        <v>8201</v>
      </c>
      <c r="V180" s="268" t="s">
        <v>8201</v>
      </c>
      <c r="W180" s="268" t="s">
        <v>8201</v>
      </c>
      <c r="X180" s="268" t="s">
        <v>8201</v>
      </c>
      <c r="Y180" s="268" t="s">
        <v>8201</v>
      </c>
      <c r="Z180" s="268" t="s">
        <v>8201</v>
      </c>
      <c r="AA180" s="268" t="s">
        <v>8201</v>
      </c>
      <c r="AB180" s="268" t="s">
        <v>8201</v>
      </c>
      <c r="AC180" s="268" t="s">
        <v>8201</v>
      </c>
      <c r="AD180" s="268" t="s">
        <v>8201</v>
      </c>
      <c r="AE180" s="268" t="s">
        <v>8201</v>
      </c>
      <c r="AF180" s="268" t="s">
        <v>8201</v>
      </c>
      <c r="AG180" s="268" t="s">
        <v>8201</v>
      </c>
      <c r="AH180" s="268" t="s">
        <v>8201</v>
      </c>
      <c r="AI180" s="268" t="s">
        <v>8201</v>
      </c>
      <c r="AJ180" s="268" t="s">
        <v>8201</v>
      </c>
      <c r="AK180" s="268" t="s">
        <v>8201</v>
      </c>
      <c r="AL180" s="268" t="s">
        <v>8201</v>
      </c>
      <c r="AM180" s="268" t="s">
        <v>8201</v>
      </c>
      <c r="AN180" s="268" t="s">
        <v>8201</v>
      </c>
      <c r="AO180" s="268" t="s">
        <v>8201</v>
      </c>
      <c r="AP180" s="268" t="s">
        <v>8201</v>
      </c>
      <c r="AQ180" s="268" t="s">
        <v>8201</v>
      </c>
      <c r="AR180" s="268" t="s">
        <v>8201</v>
      </c>
      <c r="AS180" s="268" t="s">
        <v>8201</v>
      </c>
      <c r="AT180" s="268" t="s">
        <v>8201</v>
      </c>
      <c r="AU180" s="268" t="s">
        <v>8201</v>
      </c>
      <c r="AV180" s="268" t="s">
        <v>8201</v>
      </c>
      <c r="AW180" s="268" t="s">
        <v>8201</v>
      </c>
      <c r="AX180" s="268" t="s">
        <v>8201</v>
      </c>
      <c r="AY180" s="268" t="s">
        <v>8201</v>
      </c>
      <c r="AZ180" s="268" t="s">
        <v>8201</v>
      </c>
      <c r="BA180" s="268" t="s">
        <v>8201</v>
      </c>
      <c r="BB180" s="268" t="s">
        <v>8201</v>
      </c>
      <c r="BC180" s="268" t="s">
        <v>8201</v>
      </c>
      <c r="BD180" s="268" t="s">
        <v>8201</v>
      </c>
      <c r="BE180" s="268" t="s">
        <v>8201</v>
      </c>
      <c r="BF180" s="268" t="s">
        <v>8201</v>
      </c>
      <c r="BG180" s="268">
        <v>2.2000000000000002</v>
      </c>
      <c r="BH180" s="268">
        <v>2.2000000000000002</v>
      </c>
      <c r="BI180" s="268" t="s">
        <v>8201</v>
      </c>
      <c r="BJ180" s="268" t="s">
        <v>8201</v>
      </c>
      <c r="BK180" s="268" t="s">
        <v>8201</v>
      </c>
      <c r="BL180" s="268" t="s">
        <v>8201</v>
      </c>
      <c r="BM180" s="268" t="s">
        <v>8201</v>
      </c>
      <c r="BN180" s="268" t="s">
        <v>8201</v>
      </c>
      <c r="BO180" s="268" t="s">
        <v>8201</v>
      </c>
      <c r="BP180" s="268" t="s">
        <v>8201</v>
      </c>
      <c r="BQ180" s="268" t="s">
        <v>8201</v>
      </c>
      <c r="BR180" s="268" t="s">
        <v>8201</v>
      </c>
      <c r="BS180" s="268" t="s">
        <v>8201</v>
      </c>
      <c r="BT180" s="268" t="s">
        <v>8201</v>
      </c>
      <c r="BU180" s="268" t="s">
        <v>8201</v>
      </c>
      <c r="BV180" s="268" t="s">
        <v>8201</v>
      </c>
      <c r="BW180" s="268" t="s">
        <v>8201</v>
      </c>
      <c r="BX180" s="268" t="s">
        <v>8201</v>
      </c>
      <c r="BY180" s="268" t="s">
        <v>8201</v>
      </c>
      <c r="BZ180" s="268" t="s">
        <v>8201</v>
      </c>
      <c r="CA180" s="268" t="s">
        <v>8201</v>
      </c>
      <c r="CB180" s="268" t="s">
        <v>8201</v>
      </c>
      <c r="CC180" s="268" t="s">
        <v>8201</v>
      </c>
      <c r="CD180" s="268" t="str">
        <f>_xlfn.IFNA(VLOOKUP(C180,'INFORM Severity - hidden'!$C$5:$G$300,5,FALSE),"-")</f>
        <v>-</v>
      </c>
    </row>
    <row r="181" spans="1:82" x14ac:dyDescent="0.35">
      <c r="C181" t="s">
        <v>8308</v>
      </c>
      <c r="D181" s="268" t="str">
        <f t="shared" si="2"/>
        <v>-</v>
      </c>
      <c r="E181" s="268" t="s">
        <v>8201</v>
      </c>
      <c r="F181" s="268" t="s">
        <v>8201</v>
      </c>
      <c r="G181" s="268" t="s">
        <v>8201</v>
      </c>
      <c r="H181" s="268" t="s">
        <v>8201</v>
      </c>
      <c r="I181" s="268" t="s">
        <v>8201</v>
      </c>
      <c r="J181" s="268" t="s">
        <v>8201</v>
      </c>
      <c r="K181" s="268" t="s">
        <v>8201</v>
      </c>
      <c r="L181" s="268" t="s">
        <v>8201</v>
      </c>
      <c r="M181" s="268" t="s">
        <v>8201</v>
      </c>
      <c r="N181" s="268" t="s">
        <v>8201</v>
      </c>
      <c r="O181" s="268" t="s">
        <v>8201</v>
      </c>
      <c r="P181" s="268" t="s">
        <v>8201</v>
      </c>
      <c r="Q181" s="268" t="s">
        <v>8201</v>
      </c>
      <c r="R181" s="268" t="s">
        <v>8201</v>
      </c>
      <c r="S181" s="268" t="s">
        <v>8201</v>
      </c>
      <c r="T181" s="268" t="s">
        <v>8201</v>
      </c>
      <c r="U181" s="268" t="s">
        <v>8201</v>
      </c>
      <c r="V181" s="268" t="s">
        <v>8201</v>
      </c>
      <c r="W181" s="268" t="s">
        <v>8201</v>
      </c>
      <c r="X181" s="268" t="s">
        <v>8201</v>
      </c>
      <c r="Y181" s="268" t="s">
        <v>8201</v>
      </c>
      <c r="Z181" s="268" t="s">
        <v>8201</v>
      </c>
      <c r="AA181" s="268" t="s">
        <v>8201</v>
      </c>
      <c r="AB181" s="268" t="s">
        <v>8201</v>
      </c>
      <c r="AC181" s="268" t="s">
        <v>8201</v>
      </c>
      <c r="AD181" s="268" t="s">
        <v>8201</v>
      </c>
      <c r="AE181" s="268" t="s">
        <v>8201</v>
      </c>
      <c r="AF181" s="268" t="s">
        <v>8201</v>
      </c>
      <c r="AG181" s="268" t="s">
        <v>8201</v>
      </c>
      <c r="AH181" s="268" t="s">
        <v>8201</v>
      </c>
      <c r="AI181" s="268" t="s">
        <v>8201</v>
      </c>
      <c r="AJ181" s="268" t="s">
        <v>8201</v>
      </c>
      <c r="AK181" s="268" t="s">
        <v>8201</v>
      </c>
      <c r="AL181" s="268" t="s">
        <v>8201</v>
      </c>
      <c r="AM181" s="268" t="s">
        <v>8201</v>
      </c>
      <c r="AN181" s="268" t="s">
        <v>8201</v>
      </c>
      <c r="AO181" s="268" t="s">
        <v>8201</v>
      </c>
      <c r="AP181" s="268" t="s">
        <v>8201</v>
      </c>
      <c r="AQ181" s="268" t="s">
        <v>8201</v>
      </c>
      <c r="AR181" s="268" t="s">
        <v>8201</v>
      </c>
      <c r="AS181" s="268" t="s">
        <v>8201</v>
      </c>
      <c r="AT181" s="268" t="s">
        <v>8201</v>
      </c>
      <c r="AU181" s="268" t="s">
        <v>8201</v>
      </c>
      <c r="AV181" s="268" t="s">
        <v>8201</v>
      </c>
      <c r="AW181" s="268" t="s">
        <v>8201</v>
      </c>
      <c r="AX181" s="268" t="s">
        <v>8201</v>
      </c>
      <c r="AY181" s="268" t="s">
        <v>8201</v>
      </c>
      <c r="AZ181" s="268" t="s">
        <v>8201</v>
      </c>
      <c r="BA181" s="268" t="s">
        <v>8201</v>
      </c>
      <c r="BB181" s="268" t="s">
        <v>8201</v>
      </c>
      <c r="BC181" s="268" t="s">
        <v>8201</v>
      </c>
      <c r="BD181" s="268">
        <v>2.6</v>
      </c>
      <c r="BE181" s="268">
        <v>2.4</v>
      </c>
      <c r="BF181" s="268">
        <v>2.4</v>
      </c>
      <c r="BG181" s="268">
        <v>2.4</v>
      </c>
      <c r="BH181" s="268">
        <v>2.4</v>
      </c>
      <c r="BI181" s="268" t="s">
        <v>8201</v>
      </c>
      <c r="BJ181" s="268" t="s">
        <v>8201</v>
      </c>
      <c r="BK181" s="268" t="s">
        <v>8201</v>
      </c>
      <c r="BL181" s="268" t="s">
        <v>8201</v>
      </c>
      <c r="BM181" s="268" t="s">
        <v>8201</v>
      </c>
      <c r="BN181" s="268" t="s">
        <v>8201</v>
      </c>
      <c r="BO181" s="268" t="s">
        <v>8201</v>
      </c>
      <c r="BP181" s="268" t="s">
        <v>8201</v>
      </c>
      <c r="BQ181" s="268" t="s">
        <v>8201</v>
      </c>
      <c r="BR181" s="268" t="s">
        <v>8201</v>
      </c>
      <c r="BS181" s="268" t="s">
        <v>8201</v>
      </c>
      <c r="BT181" s="268" t="s">
        <v>8201</v>
      </c>
      <c r="BU181" s="268" t="s">
        <v>8201</v>
      </c>
      <c r="BV181" s="268" t="s">
        <v>8201</v>
      </c>
      <c r="BW181" s="268" t="s">
        <v>8201</v>
      </c>
      <c r="BX181" s="268" t="s">
        <v>8201</v>
      </c>
      <c r="BY181" s="268" t="s">
        <v>8201</v>
      </c>
      <c r="BZ181" s="268" t="s">
        <v>8201</v>
      </c>
      <c r="CA181" s="268" t="s">
        <v>8201</v>
      </c>
      <c r="CB181" s="268" t="s">
        <v>8201</v>
      </c>
      <c r="CC181" s="268" t="s">
        <v>8201</v>
      </c>
      <c r="CD181" s="268" t="str">
        <f>_xlfn.IFNA(VLOOKUP(C181,'INFORM Severity - hidden'!$C$5:$G$300,5,FALSE),"-")</f>
        <v>-</v>
      </c>
    </row>
    <row r="182" spans="1:82" x14ac:dyDescent="0.35">
      <c r="C182" t="s">
        <v>8309</v>
      </c>
      <c r="D182" s="268" t="str">
        <f t="shared" si="2"/>
        <v>-</v>
      </c>
      <c r="E182" s="268" t="s">
        <v>8201</v>
      </c>
      <c r="F182" s="268" t="s">
        <v>8201</v>
      </c>
      <c r="G182" s="268" t="s">
        <v>8201</v>
      </c>
      <c r="H182" s="268" t="s">
        <v>8201</v>
      </c>
      <c r="I182" s="268" t="s">
        <v>8201</v>
      </c>
      <c r="J182" s="268" t="s">
        <v>8201</v>
      </c>
      <c r="K182" s="268" t="s">
        <v>8201</v>
      </c>
      <c r="L182" s="268" t="s">
        <v>8201</v>
      </c>
      <c r="M182" s="268" t="s">
        <v>8201</v>
      </c>
      <c r="N182" s="268" t="s">
        <v>8201</v>
      </c>
      <c r="O182" s="268" t="s">
        <v>8201</v>
      </c>
      <c r="P182" s="268" t="s">
        <v>8201</v>
      </c>
      <c r="Q182" s="268" t="s">
        <v>8201</v>
      </c>
      <c r="R182" s="268" t="s">
        <v>8201</v>
      </c>
      <c r="S182" s="268" t="s">
        <v>8201</v>
      </c>
      <c r="T182" s="268" t="s">
        <v>8201</v>
      </c>
      <c r="U182" s="268" t="s">
        <v>8201</v>
      </c>
      <c r="V182" s="268" t="s">
        <v>8201</v>
      </c>
      <c r="W182" s="268" t="s">
        <v>8201</v>
      </c>
      <c r="X182" s="268" t="s">
        <v>8201</v>
      </c>
      <c r="Y182" s="268" t="s">
        <v>8201</v>
      </c>
      <c r="Z182" s="268" t="s">
        <v>8201</v>
      </c>
      <c r="AA182" s="268" t="s">
        <v>8201</v>
      </c>
      <c r="AB182" s="268" t="s">
        <v>8201</v>
      </c>
      <c r="AC182" s="268" t="s">
        <v>8201</v>
      </c>
      <c r="AD182" s="268" t="s">
        <v>8201</v>
      </c>
      <c r="AE182" s="268" t="s">
        <v>8201</v>
      </c>
      <c r="AF182" s="268" t="s">
        <v>8201</v>
      </c>
      <c r="AG182" s="268" t="s">
        <v>8201</v>
      </c>
      <c r="AH182" s="268" t="s">
        <v>8201</v>
      </c>
      <c r="AI182" s="268" t="s">
        <v>8201</v>
      </c>
      <c r="AJ182" s="268" t="s">
        <v>8201</v>
      </c>
      <c r="AK182" s="268" t="s">
        <v>8201</v>
      </c>
      <c r="AL182" s="268" t="s">
        <v>8201</v>
      </c>
      <c r="AM182" s="268" t="s">
        <v>8201</v>
      </c>
      <c r="AN182" s="268" t="s">
        <v>8201</v>
      </c>
      <c r="AO182" s="268" t="s">
        <v>8201</v>
      </c>
      <c r="AP182" s="268" t="s">
        <v>8201</v>
      </c>
      <c r="AQ182" s="268" t="s">
        <v>8201</v>
      </c>
      <c r="AR182" s="268" t="s">
        <v>8201</v>
      </c>
      <c r="AS182" s="268" t="s">
        <v>8201</v>
      </c>
      <c r="AT182" s="268" t="s">
        <v>8201</v>
      </c>
      <c r="AU182" s="268" t="s">
        <v>8201</v>
      </c>
      <c r="AV182" s="268" t="s">
        <v>8201</v>
      </c>
      <c r="AW182" s="268" t="s">
        <v>8201</v>
      </c>
      <c r="AX182" s="268" t="s">
        <v>8201</v>
      </c>
      <c r="AY182" s="268" t="s">
        <v>8201</v>
      </c>
      <c r="AZ182" s="268" t="s">
        <v>8201</v>
      </c>
      <c r="BA182" s="268" t="s">
        <v>8201</v>
      </c>
      <c r="BB182" s="268" t="s">
        <v>8201</v>
      </c>
      <c r="BC182" s="268" t="s">
        <v>8201</v>
      </c>
      <c r="BD182" s="268" t="s">
        <v>8201</v>
      </c>
      <c r="BE182" s="268" t="s">
        <v>8201</v>
      </c>
      <c r="BF182" s="268" t="s">
        <v>8201</v>
      </c>
      <c r="BG182" s="268">
        <v>1.1000000000000001</v>
      </c>
      <c r="BH182" s="268">
        <v>1.1000000000000001</v>
      </c>
      <c r="BI182" s="268" t="s">
        <v>8201</v>
      </c>
      <c r="BJ182" s="268" t="s">
        <v>8201</v>
      </c>
      <c r="BK182" s="268" t="s">
        <v>8201</v>
      </c>
      <c r="BL182" s="268" t="s">
        <v>8201</v>
      </c>
      <c r="BM182" s="268" t="s">
        <v>8201</v>
      </c>
      <c r="BN182" s="268" t="s">
        <v>8201</v>
      </c>
      <c r="BO182" s="268" t="s">
        <v>8201</v>
      </c>
      <c r="BP182" s="268" t="s">
        <v>8201</v>
      </c>
      <c r="BQ182" s="268" t="s">
        <v>8201</v>
      </c>
      <c r="BR182" s="268" t="s">
        <v>8201</v>
      </c>
      <c r="BS182" s="268" t="s">
        <v>8201</v>
      </c>
      <c r="BT182" s="268" t="s">
        <v>8201</v>
      </c>
      <c r="BU182" s="268" t="s">
        <v>8201</v>
      </c>
      <c r="BV182" s="268" t="s">
        <v>8201</v>
      </c>
      <c r="BW182" s="268" t="s">
        <v>8201</v>
      </c>
      <c r="BX182" s="268" t="s">
        <v>8201</v>
      </c>
      <c r="BY182" s="268" t="s">
        <v>8201</v>
      </c>
      <c r="BZ182" s="268" t="s">
        <v>8201</v>
      </c>
      <c r="CA182" s="268" t="s">
        <v>8201</v>
      </c>
      <c r="CB182" s="268" t="s">
        <v>8201</v>
      </c>
      <c r="CC182" s="268" t="s">
        <v>8201</v>
      </c>
      <c r="CD182" s="268" t="str">
        <f>_xlfn.IFNA(VLOOKUP(C182,'INFORM Severity - hidden'!$C$5:$G$300,5,FALSE),"-")</f>
        <v>-</v>
      </c>
    </row>
    <row r="183" spans="1:82" x14ac:dyDescent="0.35">
      <c r="C183" t="s">
        <v>8310</v>
      </c>
      <c r="D183" s="268" t="str">
        <f t="shared" si="2"/>
        <v>-</v>
      </c>
      <c r="E183" s="268" t="s">
        <v>8201</v>
      </c>
      <c r="F183" s="268" t="s">
        <v>8201</v>
      </c>
      <c r="G183" s="268" t="s">
        <v>8201</v>
      </c>
      <c r="H183" s="268" t="s">
        <v>8201</v>
      </c>
      <c r="I183" s="268" t="s">
        <v>8201</v>
      </c>
      <c r="J183" s="268" t="s">
        <v>8201</v>
      </c>
      <c r="K183" s="268" t="s">
        <v>8201</v>
      </c>
      <c r="L183" s="268" t="s">
        <v>8201</v>
      </c>
      <c r="M183" s="268" t="s">
        <v>8201</v>
      </c>
      <c r="N183" s="268" t="s">
        <v>8201</v>
      </c>
      <c r="O183" s="268" t="s">
        <v>8201</v>
      </c>
      <c r="P183" s="268" t="s">
        <v>8201</v>
      </c>
      <c r="Q183" s="268" t="s">
        <v>8201</v>
      </c>
      <c r="R183" s="268" t="s">
        <v>8201</v>
      </c>
      <c r="S183" s="268" t="s">
        <v>8201</v>
      </c>
      <c r="T183" s="268" t="s">
        <v>8201</v>
      </c>
      <c r="U183" s="268" t="s">
        <v>8201</v>
      </c>
      <c r="V183" s="268" t="s">
        <v>8201</v>
      </c>
      <c r="W183" s="268" t="s">
        <v>8201</v>
      </c>
      <c r="X183" s="268" t="s">
        <v>8201</v>
      </c>
      <c r="Y183" s="268" t="s">
        <v>8201</v>
      </c>
      <c r="Z183" s="268" t="s">
        <v>8201</v>
      </c>
      <c r="AA183" s="268" t="s">
        <v>8201</v>
      </c>
      <c r="AB183" s="268" t="s">
        <v>8201</v>
      </c>
      <c r="AC183" s="268" t="s">
        <v>8201</v>
      </c>
      <c r="AD183" s="268" t="s">
        <v>8201</v>
      </c>
      <c r="AE183" s="268" t="s">
        <v>8201</v>
      </c>
      <c r="AF183" s="268" t="s">
        <v>8201</v>
      </c>
      <c r="AG183" s="268" t="s">
        <v>8201</v>
      </c>
      <c r="AH183" s="268" t="s">
        <v>8201</v>
      </c>
      <c r="AI183" s="268" t="s">
        <v>8201</v>
      </c>
      <c r="AJ183" s="268" t="s">
        <v>8201</v>
      </c>
      <c r="AK183" s="268" t="s">
        <v>8201</v>
      </c>
      <c r="AL183" s="268" t="s">
        <v>8201</v>
      </c>
      <c r="AM183" s="268" t="s">
        <v>8201</v>
      </c>
      <c r="AN183" s="268" t="s">
        <v>8201</v>
      </c>
      <c r="AO183" s="268" t="s">
        <v>8201</v>
      </c>
      <c r="AP183" s="268" t="s">
        <v>8201</v>
      </c>
      <c r="AQ183" s="268" t="s">
        <v>8201</v>
      </c>
      <c r="AR183" s="268" t="s">
        <v>8201</v>
      </c>
      <c r="AS183" s="268" t="s">
        <v>8201</v>
      </c>
      <c r="AT183" s="268" t="s">
        <v>8201</v>
      </c>
      <c r="AU183" s="268" t="s">
        <v>8201</v>
      </c>
      <c r="AV183" s="268" t="s">
        <v>8201</v>
      </c>
      <c r="AW183" s="268" t="s">
        <v>8201</v>
      </c>
      <c r="AX183" s="268" t="s">
        <v>8201</v>
      </c>
      <c r="AY183" s="268" t="s">
        <v>8201</v>
      </c>
      <c r="AZ183" s="268" t="s">
        <v>8201</v>
      </c>
      <c r="BA183" s="268" t="s">
        <v>8201</v>
      </c>
      <c r="BB183" s="268" t="s">
        <v>8201</v>
      </c>
      <c r="BC183" s="268" t="s">
        <v>8201</v>
      </c>
      <c r="BD183" s="268" t="s">
        <v>8201</v>
      </c>
      <c r="BE183" s="268" t="s">
        <v>8201</v>
      </c>
      <c r="BF183" s="268" t="s">
        <v>8201</v>
      </c>
      <c r="BG183" s="268" t="s">
        <v>8201</v>
      </c>
      <c r="BH183" s="268" t="s">
        <v>8201</v>
      </c>
      <c r="BI183" s="268" t="s">
        <v>8201</v>
      </c>
      <c r="BJ183" s="268" t="s">
        <v>8201</v>
      </c>
      <c r="BK183" s="268" t="s">
        <v>8201</v>
      </c>
      <c r="BL183" s="268" t="s">
        <v>8201</v>
      </c>
      <c r="BM183" s="268" t="s">
        <v>8201</v>
      </c>
      <c r="BN183" s="268">
        <v>1.9</v>
      </c>
      <c r="BO183" s="268">
        <v>2.2999999999999998</v>
      </c>
      <c r="BP183" s="268">
        <v>2.2999999999999998</v>
      </c>
      <c r="BQ183" s="268">
        <v>2.2999999999999998</v>
      </c>
      <c r="BR183" s="268">
        <v>2.2999999999999998</v>
      </c>
      <c r="BS183" s="268">
        <v>2.2999999999999998</v>
      </c>
      <c r="BT183" s="268" t="s">
        <v>8201</v>
      </c>
      <c r="BU183" s="268" t="s">
        <v>8201</v>
      </c>
      <c r="BV183" s="268" t="s">
        <v>8201</v>
      </c>
      <c r="BW183" s="268" t="s">
        <v>8201</v>
      </c>
      <c r="BX183" s="268" t="s">
        <v>8201</v>
      </c>
      <c r="BY183" s="268" t="s">
        <v>8201</v>
      </c>
      <c r="BZ183" s="268" t="s">
        <v>8201</v>
      </c>
      <c r="CA183" s="268" t="s">
        <v>8201</v>
      </c>
      <c r="CB183" s="268" t="s">
        <v>8201</v>
      </c>
      <c r="CC183" s="268" t="s">
        <v>8201</v>
      </c>
      <c r="CD183" s="268" t="str">
        <f>_xlfn.IFNA(VLOOKUP(C183,'INFORM Severity - hidden'!$C$5:$G$300,5,FALSE),"-")</f>
        <v>-</v>
      </c>
    </row>
    <row r="184" spans="1:82" x14ac:dyDescent="0.35">
      <c r="A184" t="s">
        <v>435</v>
      </c>
      <c r="B184" t="s">
        <v>982</v>
      </c>
      <c r="C184" t="s">
        <v>983</v>
      </c>
      <c r="D184" s="268" t="str">
        <f t="shared" si="2"/>
        <v>Decreasing</v>
      </c>
      <c r="E184" s="268" t="s">
        <v>8201</v>
      </c>
      <c r="F184" s="268" t="s">
        <v>8201</v>
      </c>
      <c r="G184" s="268" t="s">
        <v>8201</v>
      </c>
      <c r="H184" s="268">
        <v>3.8</v>
      </c>
      <c r="I184" s="268">
        <v>3.7</v>
      </c>
      <c r="J184" s="268">
        <v>3.7</v>
      </c>
      <c r="K184" s="268">
        <v>3.2</v>
      </c>
      <c r="L184" s="268">
        <v>3.2</v>
      </c>
      <c r="M184" s="268">
        <v>3.2</v>
      </c>
      <c r="N184" s="268">
        <v>3.2</v>
      </c>
      <c r="O184" s="268">
        <v>3.4</v>
      </c>
      <c r="P184" s="268">
        <v>3.4</v>
      </c>
      <c r="Q184" s="268">
        <v>3.5</v>
      </c>
      <c r="R184" s="268">
        <v>3.5</v>
      </c>
      <c r="S184" s="268">
        <v>3.2</v>
      </c>
      <c r="T184" s="268">
        <v>3.2</v>
      </c>
      <c r="U184" s="268">
        <v>3.2</v>
      </c>
      <c r="V184" s="268">
        <v>3.2</v>
      </c>
      <c r="W184" s="268">
        <v>3</v>
      </c>
      <c r="X184" s="268">
        <v>3</v>
      </c>
      <c r="Y184" s="268">
        <v>3</v>
      </c>
      <c r="Z184" s="268">
        <v>3.2</v>
      </c>
      <c r="AA184" s="268">
        <v>3.3</v>
      </c>
      <c r="AB184" s="268">
        <v>3.3</v>
      </c>
      <c r="AC184" s="268">
        <v>3.6</v>
      </c>
      <c r="AD184" s="268">
        <v>3.6</v>
      </c>
      <c r="AE184" s="268">
        <v>3.6</v>
      </c>
      <c r="AF184" s="268">
        <v>3.6</v>
      </c>
      <c r="AG184" s="268">
        <v>3.6</v>
      </c>
      <c r="AH184" s="268">
        <v>3.7</v>
      </c>
      <c r="AI184" s="268" t="s">
        <v>8201</v>
      </c>
      <c r="AJ184" s="268" t="s">
        <v>8201</v>
      </c>
      <c r="AK184" s="268" t="s">
        <v>8201</v>
      </c>
      <c r="AL184" s="268" t="s">
        <v>8201</v>
      </c>
      <c r="AM184" s="268" t="s">
        <v>8201</v>
      </c>
      <c r="AN184" s="268" t="s">
        <v>8201</v>
      </c>
      <c r="AO184" s="268">
        <v>3.5</v>
      </c>
      <c r="AP184" s="268">
        <v>3.5</v>
      </c>
      <c r="AQ184" s="268">
        <v>3.6</v>
      </c>
      <c r="AR184" s="268">
        <v>3.6</v>
      </c>
      <c r="AS184" s="268">
        <v>3.6</v>
      </c>
      <c r="AT184" s="268">
        <v>3.6</v>
      </c>
      <c r="AU184" s="268">
        <v>3.6</v>
      </c>
      <c r="AV184" s="268">
        <v>3.6</v>
      </c>
      <c r="AW184" s="268">
        <v>3.6</v>
      </c>
      <c r="AX184" s="268">
        <v>3.6</v>
      </c>
      <c r="AY184" s="268">
        <v>3.6</v>
      </c>
      <c r="AZ184" s="268">
        <v>3.6</v>
      </c>
      <c r="BA184" s="268">
        <v>3.6</v>
      </c>
      <c r="BB184" s="268">
        <v>3.4</v>
      </c>
      <c r="BC184" s="268">
        <v>3.5</v>
      </c>
      <c r="BD184" s="268">
        <v>3.5</v>
      </c>
      <c r="BE184" s="268">
        <v>3.6</v>
      </c>
      <c r="BF184" s="268">
        <v>3.5</v>
      </c>
      <c r="BG184" s="268">
        <v>3.5</v>
      </c>
      <c r="BH184" s="268">
        <v>3.5</v>
      </c>
      <c r="BI184" s="268">
        <v>3.5</v>
      </c>
      <c r="BJ184" s="268">
        <v>3.5</v>
      </c>
      <c r="BK184" s="268">
        <v>3.6</v>
      </c>
      <c r="BL184" s="268">
        <v>3.6</v>
      </c>
      <c r="BM184" s="268">
        <v>3.6</v>
      </c>
      <c r="BN184" s="268">
        <v>3.6</v>
      </c>
      <c r="BO184" s="268">
        <v>3.6</v>
      </c>
      <c r="BP184" s="268">
        <v>3.7</v>
      </c>
      <c r="BQ184" s="268">
        <v>3.7</v>
      </c>
      <c r="BR184" s="268">
        <v>3.7</v>
      </c>
      <c r="BS184" s="268">
        <v>3.9</v>
      </c>
      <c r="BT184" s="268">
        <v>3.9</v>
      </c>
      <c r="BU184" s="268">
        <v>3.9</v>
      </c>
      <c r="BV184" s="268">
        <v>3.9</v>
      </c>
      <c r="BW184" s="268">
        <v>3.9</v>
      </c>
      <c r="BX184" s="268">
        <v>3.8</v>
      </c>
      <c r="BY184" s="268">
        <v>3.8</v>
      </c>
      <c r="BZ184" s="268">
        <v>3.9</v>
      </c>
      <c r="CA184" s="268">
        <v>3.9</v>
      </c>
      <c r="CB184" s="268">
        <v>3.5</v>
      </c>
      <c r="CC184" s="268">
        <v>3.6</v>
      </c>
      <c r="CD184" s="268">
        <f>_xlfn.IFNA(VLOOKUP(C184,'INFORM Severity - hidden'!$C$5:$G$300,5,FALSE),"-")</f>
        <v>3.6</v>
      </c>
    </row>
    <row r="185" spans="1:82" x14ac:dyDescent="0.35">
      <c r="C185" t="s">
        <v>8311</v>
      </c>
      <c r="D185" s="268" t="str">
        <f t="shared" si="2"/>
        <v>-</v>
      </c>
      <c r="E185" s="268" t="s">
        <v>8201</v>
      </c>
      <c r="F185" s="268">
        <v>3.3</v>
      </c>
      <c r="G185" s="268">
        <v>3.3</v>
      </c>
      <c r="H185" s="268">
        <v>3.3</v>
      </c>
      <c r="I185" s="268">
        <v>3.3</v>
      </c>
      <c r="J185" s="268" t="s">
        <v>8201</v>
      </c>
      <c r="K185" s="268" t="s">
        <v>8201</v>
      </c>
      <c r="L185" s="268" t="s">
        <v>8201</v>
      </c>
      <c r="M185" s="268" t="s">
        <v>8201</v>
      </c>
      <c r="N185" s="268" t="s">
        <v>8201</v>
      </c>
      <c r="O185" s="268" t="s">
        <v>8201</v>
      </c>
      <c r="P185" s="268" t="s">
        <v>8201</v>
      </c>
      <c r="Q185" s="268" t="s">
        <v>8201</v>
      </c>
      <c r="R185" s="268" t="s">
        <v>8201</v>
      </c>
      <c r="S185" s="268" t="s">
        <v>8201</v>
      </c>
      <c r="T185" s="268" t="s">
        <v>8201</v>
      </c>
      <c r="U185" s="268" t="s">
        <v>8201</v>
      </c>
      <c r="V185" s="268" t="s">
        <v>8201</v>
      </c>
      <c r="W185" s="268" t="s">
        <v>8201</v>
      </c>
      <c r="X185" s="268" t="s">
        <v>8201</v>
      </c>
      <c r="Y185" s="268" t="s">
        <v>8201</v>
      </c>
      <c r="Z185" s="268" t="s">
        <v>8201</v>
      </c>
      <c r="AA185" s="268" t="s">
        <v>8201</v>
      </c>
      <c r="AB185" s="268" t="s">
        <v>8201</v>
      </c>
      <c r="AC185" s="268" t="s">
        <v>8201</v>
      </c>
      <c r="AD185" s="268" t="s">
        <v>8201</v>
      </c>
      <c r="AE185" s="268" t="s">
        <v>8201</v>
      </c>
      <c r="AF185" s="268" t="s">
        <v>8201</v>
      </c>
      <c r="AG185" s="268" t="s">
        <v>8201</v>
      </c>
      <c r="AH185" s="268" t="s">
        <v>8201</v>
      </c>
      <c r="AI185" s="268" t="s">
        <v>8201</v>
      </c>
      <c r="AJ185" s="268" t="s">
        <v>8201</v>
      </c>
      <c r="AK185" s="268" t="s">
        <v>8201</v>
      </c>
      <c r="AL185" s="268" t="s">
        <v>8201</v>
      </c>
      <c r="AM185" s="268" t="s">
        <v>8201</v>
      </c>
      <c r="AN185" s="268" t="s">
        <v>8201</v>
      </c>
      <c r="AO185" s="268" t="s">
        <v>8201</v>
      </c>
      <c r="AP185" s="268" t="s">
        <v>8201</v>
      </c>
      <c r="AQ185" s="268" t="s">
        <v>8201</v>
      </c>
      <c r="AR185" s="268" t="s">
        <v>8201</v>
      </c>
      <c r="AS185" s="268" t="s">
        <v>8201</v>
      </c>
      <c r="AT185" s="268" t="s">
        <v>8201</v>
      </c>
      <c r="AU185" s="268" t="s">
        <v>8201</v>
      </c>
      <c r="AV185" s="268" t="s">
        <v>8201</v>
      </c>
      <c r="AW185" s="268" t="s">
        <v>8201</v>
      </c>
      <c r="AX185" s="268" t="s">
        <v>8201</v>
      </c>
      <c r="AY185" s="268" t="s">
        <v>8201</v>
      </c>
      <c r="AZ185" s="268" t="s">
        <v>8201</v>
      </c>
      <c r="BA185" s="268" t="s">
        <v>8201</v>
      </c>
      <c r="BB185" s="268" t="s">
        <v>8201</v>
      </c>
      <c r="BC185" s="268" t="s">
        <v>8201</v>
      </c>
      <c r="BD185" s="268" t="s">
        <v>8201</v>
      </c>
      <c r="BE185" s="268" t="s">
        <v>8201</v>
      </c>
      <c r="BF185" s="268" t="s">
        <v>8201</v>
      </c>
      <c r="BG185" s="268" t="s">
        <v>8201</v>
      </c>
      <c r="BH185" s="268" t="s">
        <v>8201</v>
      </c>
      <c r="BI185" s="268" t="s">
        <v>8201</v>
      </c>
      <c r="BJ185" s="268" t="s">
        <v>8201</v>
      </c>
      <c r="BK185" s="268" t="s">
        <v>8201</v>
      </c>
      <c r="BL185" s="268" t="s">
        <v>8201</v>
      </c>
      <c r="BM185" s="268" t="s">
        <v>8201</v>
      </c>
      <c r="BN185" s="268" t="s">
        <v>8201</v>
      </c>
      <c r="BO185" s="268" t="s">
        <v>8201</v>
      </c>
      <c r="BP185" s="268" t="s">
        <v>8201</v>
      </c>
      <c r="BQ185" s="268" t="s">
        <v>8201</v>
      </c>
      <c r="BR185" s="268" t="s">
        <v>8201</v>
      </c>
      <c r="BS185" s="268" t="s">
        <v>8201</v>
      </c>
      <c r="BT185" s="268" t="s">
        <v>8201</v>
      </c>
      <c r="BU185" s="268" t="s">
        <v>8201</v>
      </c>
      <c r="BV185" s="268" t="s">
        <v>8201</v>
      </c>
      <c r="BW185" s="268" t="s">
        <v>8201</v>
      </c>
      <c r="BX185" s="268" t="s">
        <v>8201</v>
      </c>
      <c r="BY185" s="268" t="s">
        <v>8201</v>
      </c>
      <c r="BZ185" s="268" t="s">
        <v>8201</v>
      </c>
      <c r="CA185" s="268" t="s">
        <v>8201</v>
      </c>
      <c r="CB185" s="268" t="s">
        <v>8201</v>
      </c>
      <c r="CC185" s="268" t="s">
        <v>8201</v>
      </c>
      <c r="CD185" s="268" t="str">
        <f>_xlfn.IFNA(VLOOKUP(C185,'INFORM Severity - hidden'!$C$5:$G$300,5,FALSE),"-")</f>
        <v>-</v>
      </c>
    </row>
    <row r="186" spans="1:82" x14ac:dyDescent="0.35">
      <c r="C186" t="s">
        <v>8312</v>
      </c>
      <c r="D186" s="268" t="str">
        <f t="shared" si="2"/>
        <v>-</v>
      </c>
      <c r="E186" s="268" t="s">
        <v>8201</v>
      </c>
      <c r="F186" s="268" t="s">
        <v>8201</v>
      </c>
      <c r="G186" s="268">
        <v>3.1</v>
      </c>
      <c r="H186" s="268">
        <v>3.4</v>
      </c>
      <c r="I186" s="268">
        <v>3.4</v>
      </c>
      <c r="J186" s="268" t="s">
        <v>8201</v>
      </c>
      <c r="K186" s="268" t="s">
        <v>8201</v>
      </c>
      <c r="L186" s="268" t="s">
        <v>8201</v>
      </c>
      <c r="M186" s="268" t="s">
        <v>8201</v>
      </c>
      <c r="N186" s="268" t="s">
        <v>8201</v>
      </c>
      <c r="O186" s="268" t="s">
        <v>8201</v>
      </c>
      <c r="P186" s="268" t="s">
        <v>8201</v>
      </c>
      <c r="Q186" s="268" t="s">
        <v>8201</v>
      </c>
      <c r="R186" s="268" t="s">
        <v>8201</v>
      </c>
      <c r="S186" s="268" t="s">
        <v>8201</v>
      </c>
      <c r="T186" s="268" t="s">
        <v>8201</v>
      </c>
      <c r="U186" s="268" t="s">
        <v>8201</v>
      </c>
      <c r="V186" s="268" t="s">
        <v>8201</v>
      </c>
      <c r="W186" s="268" t="s">
        <v>8201</v>
      </c>
      <c r="X186" s="268" t="s">
        <v>8201</v>
      </c>
      <c r="Y186" s="268" t="s">
        <v>8201</v>
      </c>
      <c r="Z186" s="268" t="s">
        <v>8201</v>
      </c>
      <c r="AA186" s="268" t="s">
        <v>8201</v>
      </c>
      <c r="AB186" s="268" t="s">
        <v>8201</v>
      </c>
      <c r="AC186" s="268" t="s">
        <v>8201</v>
      </c>
      <c r="AD186" s="268" t="s">
        <v>8201</v>
      </c>
      <c r="AE186" s="268" t="s">
        <v>8201</v>
      </c>
      <c r="AF186" s="268" t="s">
        <v>8201</v>
      </c>
      <c r="AG186" s="268" t="s">
        <v>8201</v>
      </c>
      <c r="AH186" s="268" t="s">
        <v>8201</v>
      </c>
      <c r="AI186" s="268" t="s">
        <v>8201</v>
      </c>
      <c r="AJ186" s="268" t="s">
        <v>8201</v>
      </c>
      <c r="AK186" s="268" t="s">
        <v>8201</v>
      </c>
      <c r="AL186" s="268" t="s">
        <v>8201</v>
      </c>
      <c r="AM186" s="268" t="s">
        <v>8201</v>
      </c>
      <c r="AN186" s="268" t="s">
        <v>8201</v>
      </c>
      <c r="AO186" s="268" t="s">
        <v>8201</v>
      </c>
      <c r="AP186" s="268" t="s">
        <v>8201</v>
      </c>
      <c r="AQ186" s="268" t="s">
        <v>8201</v>
      </c>
      <c r="AR186" s="268" t="s">
        <v>8201</v>
      </c>
      <c r="AS186" s="268" t="s">
        <v>8201</v>
      </c>
      <c r="AT186" s="268" t="s">
        <v>8201</v>
      </c>
      <c r="AU186" s="268" t="s">
        <v>8201</v>
      </c>
      <c r="AV186" s="268" t="s">
        <v>8201</v>
      </c>
      <c r="AW186" s="268" t="s">
        <v>8201</v>
      </c>
      <c r="AX186" s="268" t="s">
        <v>8201</v>
      </c>
      <c r="AY186" s="268" t="s">
        <v>8201</v>
      </c>
      <c r="AZ186" s="268" t="s">
        <v>8201</v>
      </c>
      <c r="BA186" s="268" t="s">
        <v>8201</v>
      </c>
      <c r="BB186" s="268" t="s">
        <v>8201</v>
      </c>
      <c r="BC186" s="268" t="s">
        <v>8201</v>
      </c>
      <c r="BD186" s="268" t="s">
        <v>8201</v>
      </c>
      <c r="BE186" s="268" t="s">
        <v>8201</v>
      </c>
      <c r="BF186" s="268" t="s">
        <v>8201</v>
      </c>
      <c r="BG186" s="268" t="s">
        <v>8201</v>
      </c>
      <c r="BH186" s="268" t="s">
        <v>8201</v>
      </c>
      <c r="BI186" s="268" t="s">
        <v>8201</v>
      </c>
      <c r="BJ186" s="268" t="s">
        <v>8201</v>
      </c>
      <c r="BK186" s="268" t="s">
        <v>8201</v>
      </c>
      <c r="BL186" s="268" t="s">
        <v>8201</v>
      </c>
      <c r="BM186" s="268" t="s">
        <v>8201</v>
      </c>
      <c r="BN186" s="268" t="s">
        <v>8201</v>
      </c>
      <c r="BO186" s="268" t="s">
        <v>8201</v>
      </c>
      <c r="BP186" s="268" t="s">
        <v>8201</v>
      </c>
      <c r="BQ186" s="268" t="s">
        <v>8201</v>
      </c>
      <c r="BR186" s="268" t="s">
        <v>8201</v>
      </c>
      <c r="BS186" s="268" t="s">
        <v>8201</v>
      </c>
      <c r="BT186" s="268" t="s">
        <v>8201</v>
      </c>
      <c r="BU186" s="268" t="s">
        <v>8201</v>
      </c>
      <c r="BV186" s="268" t="s">
        <v>8201</v>
      </c>
      <c r="BW186" s="268" t="s">
        <v>8201</v>
      </c>
      <c r="BX186" s="268" t="s">
        <v>8201</v>
      </c>
      <c r="BY186" s="268" t="s">
        <v>8201</v>
      </c>
      <c r="BZ186" s="268" t="s">
        <v>8201</v>
      </c>
      <c r="CA186" s="268" t="s">
        <v>8201</v>
      </c>
      <c r="CB186" s="268" t="s">
        <v>8201</v>
      </c>
      <c r="CC186" s="268" t="s">
        <v>8201</v>
      </c>
      <c r="CD186" s="268" t="str">
        <f>_xlfn.IFNA(VLOOKUP(C186,'INFORM Severity - hidden'!$C$5:$G$300,5,FALSE),"-")</f>
        <v>-</v>
      </c>
    </row>
    <row r="187" spans="1:82" x14ac:dyDescent="0.35">
      <c r="A187" t="s">
        <v>435</v>
      </c>
      <c r="B187" t="s">
        <v>433</v>
      </c>
      <c r="C187" t="s">
        <v>434</v>
      </c>
      <c r="D187" s="268" t="str">
        <f t="shared" si="2"/>
        <v>Increasing</v>
      </c>
      <c r="E187" s="268" t="s">
        <v>8201</v>
      </c>
      <c r="F187" s="268" t="s">
        <v>8201</v>
      </c>
      <c r="G187" s="268" t="s">
        <v>8201</v>
      </c>
      <c r="H187" s="268" t="s">
        <v>8201</v>
      </c>
      <c r="I187" s="268" t="s">
        <v>8201</v>
      </c>
      <c r="J187" s="268" t="s">
        <v>8201</v>
      </c>
      <c r="K187" s="268" t="s">
        <v>8201</v>
      </c>
      <c r="L187" s="268" t="s">
        <v>8201</v>
      </c>
      <c r="M187" s="268" t="s">
        <v>8201</v>
      </c>
      <c r="N187" s="268" t="s">
        <v>8201</v>
      </c>
      <c r="O187" s="268" t="s">
        <v>8201</v>
      </c>
      <c r="P187" s="268" t="s">
        <v>8201</v>
      </c>
      <c r="Q187" s="268" t="s">
        <v>8201</v>
      </c>
      <c r="R187" s="268" t="s">
        <v>8201</v>
      </c>
      <c r="S187" s="268">
        <v>2</v>
      </c>
      <c r="T187" s="268">
        <v>2</v>
      </c>
      <c r="U187" s="268">
        <v>2.6</v>
      </c>
      <c r="V187" s="268">
        <v>2.6</v>
      </c>
      <c r="W187" s="268">
        <v>2.8</v>
      </c>
      <c r="X187" s="268">
        <v>2.9</v>
      </c>
      <c r="Y187" s="268">
        <v>2.9</v>
      </c>
      <c r="Z187" s="268">
        <v>2.9</v>
      </c>
      <c r="AA187" s="268">
        <v>2.1</v>
      </c>
      <c r="AB187" s="268">
        <v>2.1</v>
      </c>
      <c r="AC187" s="268">
        <v>3.5</v>
      </c>
      <c r="AD187" s="268">
        <v>3.5</v>
      </c>
      <c r="AE187" s="268">
        <v>3.5</v>
      </c>
      <c r="AF187" s="268">
        <v>3.6</v>
      </c>
      <c r="AG187" s="268">
        <v>3.6</v>
      </c>
      <c r="AH187" s="268">
        <v>3.6</v>
      </c>
      <c r="AI187" s="268">
        <v>3.4</v>
      </c>
      <c r="AJ187" s="268">
        <v>3.4</v>
      </c>
      <c r="AK187" s="268">
        <v>3.4</v>
      </c>
      <c r="AL187" s="268">
        <v>3.3</v>
      </c>
      <c r="AM187" s="268">
        <v>3.3</v>
      </c>
      <c r="AN187" s="268">
        <v>3.3</v>
      </c>
      <c r="AO187" s="268">
        <v>3.4</v>
      </c>
      <c r="AP187" s="268">
        <v>3.4</v>
      </c>
      <c r="AQ187" s="268">
        <v>3.4</v>
      </c>
      <c r="AR187" s="268">
        <v>3.4</v>
      </c>
      <c r="AS187" s="268">
        <v>3.4</v>
      </c>
      <c r="AT187" s="268">
        <v>3.4</v>
      </c>
      <c r="AU187" s="268">
        <v>3.4</v>
      </c>
      <c r="AV187" s="268">
        <v>3.4</v>
      </c>
      <c r="AW187" s="268">
        <v>3.4</v>
      </c>
      <c r="AX187" s="268">
        <v>3.4</v>
      </c>
      <c r="AY187" s="268">
        <v>3.5</v>
      </c>
      <c r="AZ187" s="268">
        <v>3.5</v>
      </c>
      <c r="BA187" s="268">
        <v>3.5</v>
      </c>
      <c r="BB187" s="268">
        <v>3.5</v>
      </c>
      <c r="BC187" s="268">
        <v>3.5</v>
      </c>
      <c r="BD187" s="268">
        <v>3.4</v>
      </c>
      <c r="BE187" s="268">
        <v>3.5</v>
      </c>
      <c r="BF187" s="268">
        <v>3.4</v>
      </c>
      <c r="BG187" s="268">
        <v>3.4</v>
      </c>
      <c r="BH187" s="268">
        <v>3.4</v>
      </c>
      <c r="BI187" s="268">
        <v>3.4</v>
      </c>
      <c r="BJ187" s="268">
        <v>3.4</v>
      </c>
      <c r="BK187" s="268">
        <v>3.5</v>
      </c>
      <c r="BL187" s="268">
        <v>3.5</v>
      </c>
      <c r="BM187" s="268">
        <v>3.5</v>
      </c>
      <c r="BN187" s="268">
        <v>3.5</v>
      </c>
      <c r="BO187" s="268">
        <v>3.4</v>
      </c>
      <c r="BP187" s="268">
        <v>3.7</v>
      </c>
      <c r="BQ187" s="268">
        <v>3.7</v>
      </c>
      <c r="BR187" s="268">
        <v>3.6</v>
      </c>
      <c r="BS187" s="268">
        <v>3.6</v>
      </c>
      <c r="BT187" s="268">
        <v>3.6</v>
      </c>
      <c r="BU187" s="268">
        <v>3.6</v>
      </c>
      <c r="BV187" s="268">
        <v>3.6</v>
      </c>
      <c r="BW187" s="268">
        <v>3.6</v>
      </c>
      <c r="BX187" s="268">
        <v>3.6</v>
      </c>
      <c r="BY187" s="268">
        <v>3.6</v>
      </c>
      <c r="BZ187" s="268">
        <v>3.4</v>
      </c>
      <c r="CA187" s="268">
        <v>3.3</v>
      </c>
      <c r="CB187" s="268">
        <v>3.5</v>
      </c>
      <c r="CC187" s="268">
        <v>3.6</v>
      </c>
      <c r="CD187" s="268">
        <f>_xlfn.IFNA(VLOOKUP(C187,'INFORM Severity - hidden'!$C$5:$G$300,5,FALSE),"-")</f>
        <v>3.3</v>
      </c>
    </row>
    <row r="188" spans="1:82" x14ac:dyDescent="0.35">
      <c r="C188" t="s">
        <v>8313</v>
      </c>
      <c r="D188" s="268" t="str">
        <f t="shared" si="2"/>
        <v>-</v>
      </c>
      <c r="E188" s="268" t="s">
        <v>8201</v>
      </c>
      <c r="F188" s="268" t="s">
        <v>8201</v>
      </c>
      <c r="G188" s="268" t="s">
        <v>8201</v>
      </c>
      <c r="H188" s="268">
        <v>2.7</v>
      </c>
      <c r="I188" s="268">
        <v>2.8</v>
      </c>
      <c r="J188" s="268" t="s">
        <v>8201</v>
      </c>
      <c r="K188" s="268" t="s">
        <v>8201</v>
      </c>
      <c r="L188" s="268" t="s">
        <v>8201</v>
      </c>
      <c r="M188" s="268" t="s">
        <v>8201</v>
      </c>
      <c r="N188" s="268" t="s">
        <v>8201</v>
      </c>
      <c r="O188" s="268" t="s">
        <v>8201</v>
      </c>
      <c r="P188" s="268" t="s">
        <v>8201</v>
      </c>
      <c r="Q188" s="268" t="s">
        <v>8201</v>
      </c>
      <c r="R188" s="268" t="s">
        <v>8201</v>
      </c>
      <c r="S188" s="268" t="s">
        <v>8201</v>
      </c>
      <c r="T188" s="268" t="s">
        <v>8201</v>
      </c>
      <c r="U188" s="268" t="s">
        <v>8201</v>
      </c>
      <c r="V188" s="268" t="s">
        <v>8201</v>
      </c>
      <c r="W188" s="268" t="s">
        <v>8201</v>
      </c>
      <c r="X188" s="268" t="s">
        <v>8201</v>
      </c>
      <c r="Y188" s="268" t="s">
        <v>8201</v>
      </c>
      <c r="Z188" s="268" t="s">
        <v>8201</v>
      </c>
      <c r="AA188" s="268" t="s">
        <v>8201</v>
      </c>
      <c r="AB188" s="268" t="s">
        <v>8201</v>
      </c>
      <c r="AC188" s="268" t="s">
        <v>8201</v>
      </c>
      <c r="AD188" s="268" t="s">
        <v>8201</v>
      </c>
      <c r="AE188" s="268" t="s">
        <v>8201</v>
      </c>
      <c r="AF188" s="268" t="s">
        <v>8201</v>
      </c>
      <c r="AG188" s="268" t="s">
        <v>8201</v>
      </c>
      <c r="AH188" s="268" t="s">
        <v>8201</v>
      </c>
      <c r="AI188" s="268" t="s">
        <v>8201</v>
      </c>
      <c r="AJ188" s="268" t="s">
        <v>8201</v>
      </c>
      <c r="AK188" s="268" t="s">
        <v>8201</v>
      </c>
      <c r="AL188" s="268" t="s">
        <v>8201</v>
      </c>
      <c r="AM188" s="268" t="s">
        <v>8201</v>
      </c>
      <c r="AN188" s="268" t="s">
        <v>8201</v>
      </c>
      <c r="AO188" s="268" t="s">
        <v>8201</v>
      </c>
      <c r="AP188" s="268" t="s">
        <v>8201</v>
      </c>
      <c r="AQ188" s="268" t="s">
        <v>8201</v>
      </c>
      <c r="AR188" s="268" t="s">
        <v>8201</v>
      </c>
      <c r="AS188" s="268" t="s">
        <v>8201</v>
      </c>
      <c r="AT188" s="268" t="s">
        <v>8201</v>
      </c>
      <c r="AU188" s="268" t="s">
        <v>8201</v>
      </c>
      <c r="AV188" s="268" t="s">
        <v>8201</v>
      </c>
      <c r="AW188" s="268" t="s">
        <v>8201</v>
      </c>
      <c r="AX188" s="268" t="s">
        <v>8201</v>
      </c>
      <c r="AY188" s="268" t="s">
        <v>8201</v>
      </c>
      <c r="AZ188" s="268" t="s">
        <v>8201</v>
      </c>
      <c r="BA188" s="268" t="s">
        <v>8201</v>
      </c>
      <c r="BB188" s="268" t="s">
        <v>8201</v>
      </c>
      <c r="BC188" s="268" t="s">
        <v>8201</v>
      </c>
      <c r="BD188" s="268" t="s">
        <v>8201</v>
      </c>
      <c r="BE188" s="268" t="s">
        <v>8201</v>
      </c>
      <c r="BF188" s="268" t="s">
        <v>8201</v>
      </c>
      <c r="BG188" s="268" t="s">
        <v>8201</v>
      </c>
      <c r="BH188" s="268" t="s">
        <v>8201</v>
      </c>
      <c r="BI188" s="268" t="s">
        <v>8201</v>
      </c>
      <c r="BJ188" s="268" t="s">
        <v>8201</v>
      </c>
      <c r="BK188" s="268" t="s">
        <v>8201</v>
      </c>
      <c r="BL188" s="268" t="s">
        <v>8201</v>
      </c>
      <c r="BM188" s="268" t="s">
        <v>8201</v>
      </c>
      <c r="BN188" s="268" t="s">
        <v>8201</v>
      </c>
      <c r="BO188" s="268" t="s">
        <v>8201</v>
      </c>
      <c r="BP188" s="268" t="s">
        <v>8201</v>
      </c>
      <c r="BQ188" s="268" t="s">
        <v>8201</v>
      </c>
      <c r="BR188" s="268" t="s">
        <v>8201</v>
      </c>
      <c r="BS188" s="268" t="s">
        <v>8201</v>
      </c>
      <c r="BT188" s="268" t="s">
        <v>8201</v>
      </c>
      <c r="BU188" s="268" t="s">
        <v>8201</v>
      </c>
      <c r="BV188" s="268" t="s">
        <v>8201</v>
      </c>
      <c r="BW188" s="268" t="s">
        <v>8201</v>
      </c>
      <c r="BX188" s="268" t="s">
        <v>8201</v>
      </c>
      <c r="BY188" s="268" t="s">
        <v>8201</v>
      </c>
      <c r="BZ188" s="268" t="s">
        <v>8201</v>
      </c>
      <c r="CA188" s="268" t="s">
        <v>8201</v>
      </c>
      <c r="CB188" s="268" t="s">
        <v>8201</v>
      </c>
      <c r="CC188" s="268" t="s">
        <v>8201</v>
      </c>
      <c r="CD188" s="268" t="str">
        <f>_xlfn.IFNA(VLOOKUP(C188,'INFORM Severity - hidden'!$C$5:$G$300,5,FALSE),"-")</f>
        <v>-</v>
      </c>
    </row>
    <row r="189" spans="1:82" x14ac:dyDescent="0.35">
      <c r="C189" t="s">
        <v>8314</v>
      </c>
      <c r="D189" s="268" t="str">
        <f t="shared" si="2"/>
        <v>-</v>
      </c>
      <c r="E189" s="268" t="s">
        <v>8201</v>
      </c>
      <c r="F189" s="268" t="s">
        <v>8201</v>
      </c>
      <c r="G189" s="268" t="s">
        <v>8201</v>
      </c>
      <c r="H189" s="268" t="s">
        <v>8201</v>
      </c>
      <c r="I189" s="268" t="s">
        <v>8201</v>
      </c>
      <c r="J189" s="268" t="s">
        <v>8201</v>
      </c>
      <c r="K189" s="268" t="s">
        <v>8201</v>
      </c>
      <c r="L189" s="268" t="s">
        <v>8201</v>
      </c>
      <c r="M189" s="268" t="s">
        <v>8201</v>
      </c>
      <c r="N189" s="268" t="s">
        <v>8201</v>
      </c>
      <c r="O189" s="268" t="s">
        <v>8201</v>
      </c>
      <c r="P189" s="268" t="s">
        <v>8201</v>
      </c>
      <c r="Q189" s="268" t="s">
        <v>8201</v>
      </c>
      <c r="R189" s="268">
        <v>3.2</v>
      </c>
      <c r="S189" s="268">
        <v>3.2</v>
      </c>
      <c r="T189" s="268">
        <v>3.2</v>
      </c>
      <c r="U189" s="268">
        <v>3.2</v>
      </c>
      <c r="V189" s="268">
        <v>3.2</v>
      </c>
      <c r="W189" s="268">
        <v>3.2</v>
      </c>
      <c r="X189" s="268">
        <v>3.2</v>
      </c>
      <c r="Y189" s="268">
        <v>3.2</v>
      </c>
      <c r="Z189" s="268">
        <v>2.8</v>
      </c>
      <c r="AA189" s="268">
        <v>3</v>
      </c>
      <c r="AB189" s="268">
        <v>3</v>
      </c>
      <c r="AC189" s="268">
        <v>3.4</v>
      </c>
      <c r="AD189" s="268">
        <v>3.4</v>
      </c>
      <c r="AE189" s="268">
        <v>3.4</v>
      </c>
      <c r="AF189" s="268">
        <v>3.5</v>
      </c>
      <c r="AG189" s="268">
        <v>3.5</v>
      </c>
      <c r="AH189" s="268">
        <v>3.5</v>
      </c>
      <c r="AI189" s="268" t="s">
        <v>8201</v>
      </c>
      <c r="AJ189" s="268" t="s">
        <v>8201</v>
      </c>
      <c r="AK189" s="268" t="s">
        <v>8201</v>
      </c>
      <c r="AL189" s="268" t="s">
        <v>8201</v>
      </c>
      <c r="AM189" s="268" t="s">
        <v>8201</v>
      </c>
      <c r="AN189" s="268" t="s">
        <v>8201</v>
      </c>
      <c r="AO189" s="268" t="s">
        <v>8201</v>
      </c>
      <c r="AP189" s="268" t="s">
        <v>8201</v>
      </c>
      <c r="AQ189" s="268" t="s">
        <v>8201</v>
      </c>
      <c r="AR189" s="268" t="s">
        <v>8201</v>
      </c>
      <c r="AS189" s="268" t="s">
        <v>8201</v>
      </c>
      <c r="AT189" s="268" t="s">
        <v>8201</v>
      </c>
      <c r="AU189" s="268" t="s">
        <v>8201</v>
      </c>
      <c r="AV189" s="268" t="s">
        <v>8201</v>
      </c>
      <c r="AW189" s="268" t="s">
        <v>8201</v>
      </c>
      <c r="AX189" s="268" t="s">
        <v>8201</v>
      </c>
      <c r="AY189" s="268" t="s">
        <v>8201</v>
      </c>
      <c r="AZ189" s="268" t="s">
        <v>8201</v>
      </c>
      <c r="BA189" s="268" t="s">
        <v>8201</v>
      </c>
      <c r="BB189" s="268" t="s">
        <v>8201</v>
      </c>
      <c r="BC189" s="268" t="s">
        <v>8201</v>
      </c>
      <c r="BD189" s="268" t="s">
        <v>8201</v>
      </c>
      <c r="BE189" s="268" t="s">
        <v>8201</v>
      </c>
      <c r="BF189" s="268" t="s">
        <v>8201</v>
      </c>
      <c r="BG189" s="268" t="s">
        <v>8201</v>
      </c>
      <c r="BH189" s="268" t="s">
        <v>8201</v>
      </c>
      <c r="BI189" s="268" t="s">
        <v>8201</v>
      </c>
      <c r="BJ189" s="268" t="s">
        <v>8201</v>
      </c>
      <c r="BK189" s="268" t="s">
        <v>8201</v>
      </c>
      <c r="BL189" s="268" t="s">
        <v>8201</v>
      </c>
      <c r="BM189" s="268" t="s">
        <v>8201</v>
      </c>
      <c r="BN189" s="268" t="s">
        <v>8201</v>
      </c>
      <c r="BO189" s="268" t="s">
        <v>8201</v>
      </c>
      <c r="BP189" s="268" t="s">
        <v>8201</v>
      </c>
      <c r="BQ189" s="268" t="s">
        <v>8201</v>
      </c>
      <c r="BR189" s="268" t="s">
        <v>8201</v>
      </c>
      <c r="BS189" s="268" t="s">
        <v>8201</v>
      </c>
      <c r="BT189" s="268" t="s">
        <v>8201</v>
      </c>
      <c r="BU189" s="268" t="s">
        <v>8201</v>
      </c>
      <c r="BV189" s="268" t="s">
        <v>8201</v>
      </c>
      <c r="BW189" s="268" t="s">
        <v>8201</v>
      </c>
      <c r="BX189" s="268" t="s">
        <v>8201</v>
      </c>
      <c r="BY189" s="268" t="s">
        <v>8201</v>
      </c>
      <c r="BZ189" s="268" t="s">
        <v>8201</v>
      </c>
      <c r="CA189" s="268" t="s">
        <v>8201</v>
      </c>
      <c r="CB189" s="268" t="s">
        <v>8201</v>
      </c>
      <c r="CC189" s="268" t="s">
        <v>8201</v>
      </c>
      <c r="CD189" s="268" t="str">
        <f>_xlfn.IFNA(VLOOKUP(C189,'INFORM Severity - hidden'!$C$5:$G$300,5,FALSE),"-")</f>
        <v>-</v>
      </c>
    </row>
    <row r="190" spans="1:82" x14ac:dyDescent="0.35">
      <c r="C190" t="s">
        <v>8315</v>
      </c>
      <c r="D190" s="268" t="str">
        <f t="shared" si="2"/>
        <v>-</v>
      </c>
      <c r="E190" s="268" t="s">
        <v>8201</v>
      </c>
      <c r="F190" s="268" t="s">
        <v>8201</v>
      </c>
      <c r="G190" s="268" t="s">
        <v>8201</v>
      </c>
      <c r="H190" s="268" t="s">
        <v>8201</v>
      </c>
      <c r="I190" s="268" t="s">
        <v>8201</v>
      </c>
      <c r="J190" s="268" t="s">
        <v>8201</v>
      </c>
      <c r="K190" s="268" t="s">
        <v>8201</v>
      </c>
      <c r="L190" s="268" t="s">
        <v>8201</v>
      </c>
      <c r="M190" s="268" t="s">
        <v>8201</v>
      </c>
      <c r="N190" s="268" t="s">
        <v>8201</v>
      </c>
      <c r="O190" s="268" t="s">
        <v>8201</v>
      </c>
      <c r="P190" s="268" t="s">
        <v>8201</v>
      </c>
      <c r="Q190" s="268" t="s">
        <v>8201</v>
      </c>
      <c r="R190" s="268" t="s">
        <v>8201</v>
      </c>
      <c r="S190" s="268" t="s">
        <v>8201</v>
      </c>
      <c r="T190" s="268" t="s">
        <v>8201</v>
      </c>
      <c r="U190" s="268" t="s">
        <v>8201</v>
      </c>
      <c r="V190" s="268" t="s">
        <v>8201</v>
      </c>
      <c r="W190" s="268" t="s">
        <v>8201</v>
      </c>
      <c r="X190" s="268" t="s">
        <v>8201</v>
      </c>
      <c r="Y190" s="268" t="s">
        <v>8201</v>
      </c>
      <c r="Z190" s="268" t="s">
        <v>8201</v>
      </c>
      <c r="AA190" s="268" t="s">
        <v>8201</v>
      </c>
      <c r="AB190" s="268" t="s">
        <v>8201</v>
      </c>
      <c r="AC190" s="268" t="s">
        <v>8201</v>
      </c>
      <c r="AD190" s="268">
        <v>2.2000000000000002</v>
      </c>
      <c r="AE190" s="268">
        <v>2.2000000000000002</v>
      </c>
      <c r="AF190" s="268">
        <v>2.2999999999999998</v>
      </c>
      <c r="AG190" s="268">
        <v>2.2999999999999998</v>
      </c>
      <c r="AH190" s="268">
        <v>2.2999999999999998</v>
      </c>
      <c r="AI190" s="268" t="s">
        <v>8201</v>
      </c>
      <c r="AJ190" s="268" t="s">
        <v>8201</v>
      </c>
      <c r="AK190" s="268" t="s">
        <v>8201</v>
      </c>
      <c r="AL190" s="268" t="s">
        <v>8201</v>
      </c>
      <c r="AM190" s="268" t="s">
        <v>8201</v>
      </c>
      <c r="AN190" s="268" t="s">
        <v>8201</v>
      </c>
      <c r="AO190" s="268" t="s">
        <v>8201</v>
      </c>
      <c r="AP190" s="268" t="s">
        <v>8201</v>
      </c>
      <c r="AQ190" s="268" t="s">
        <v>8201</v>
      </c>
      <c r="AR190" s="268" t="s">
        <v>8201</v>
      </c>
      <c r="AS190" s="268" t="s">
        <v>8201</v>
      </c>
      <c r="AT190" s="268" t="s">
        <v>8201</v>
      </c>
      <c r="AU190" s="268" t="s">
        <v>8201</v>
      </c>
      <c r="AV190" s="268" t="s">
        <v>8201</v>
      </c>
      <c r="AW190" s="268" t="s">
        <v>8201</v>
      </c>
      <c r="AX190" s="268" t="s">
        <v>8201</v>
      </c>
      <c r="AY190" s="268" t="s">
        <v>8201</v>
      </c>
      <c r="AZ190" s="268" t="s">
        <v>8201</v>
      </c>
      <c r="BA190" s="268" t="s">
        <v>8201</v>
      </c>
      <c r="BB190" s="268" t="s">
        <v>8201</v>
      </c>
      <c r="BC190" s="268" t="s">
        <v>8201</v>
      </c>
      <c r="BD190" s="268" t="s">
        <v>8201</v>
      </c>
      <c r="BE190" s="268" t="s">
        <v>8201</v>
      </c>
      <c r="BF190" s="268" t="s">
        <v>8201</v>
      </c>
      <c r="BG190" s="268" t="s">
        <v>8201</v>
      </c>
      <c r="BH190" s="268" t="s">
        <v>8201</v>
      </c>
      <c r="BI190" s="268" t="s">
        <v>8201</v>
      </c>
      <c r="BJ190" s="268" t="s">
        <v>8201</v>
      </c>
      <c r="BK190" s="268" t="s">
        <v>8201</v>
      </c>
      <c r="BL190" s="268" t="s">
        <v>8201</v>
      </c>
      <c r="BM190" s="268" t="s">
        <v>8201</v>
      </c>
      <c r="BN190" s="268" t="s">
        <v>8201</v>
      </c>
      <c r="BO190" s="268" t="s">
        <v>8201</v>
      </c>
      <c r="BP190" s="268" t="s">
        <v>8201</v>
      </c>
      <c r="BQ190" s="268" t="s">
        <v>8201</v>
      </c>
      <c r="BR190" s="268" t="s">
        <v>8201</v>
      </c>
      <c r="BS190" s="268" t="s">
        <v>8201</v>
      </c>
      <c r="BT190" s="268" t="s">
        <v>8201</v>
      </c>
      <c r="BU190" s="268" t="s">
        <v>8201</v>
      </c>
      <c r="BV190" s="268" t="s">
        <v>8201</v>
      </c>
      <c r="BW190" s="268" t="s">
        <v>8201</v>
      </c>
      <c r="BX190" s="268" t="s">
        <v>8201</v>
      </c>
      <c r="BY190" s="268" t="s">
        <v>8201</v>
      </c>
      <c r="BZ190" s="268" t="s">
        <v>8201</v>
      </c>
      <c r="CA190" s="268" t="s">
        <v>8201</v>
      </c>
      <c r="CB190" s="268" t="s">
        <v>8201</v>
      </c>
      <c r="CC190" s="268" t="s">
        <v>8201</v>
      </c>
      <c r="CD190" s="268" t="str">
        <f>_xlfn.IFNA(VLOOKUP(C190,'INFORM Severity - hidden'!$C$5:$G$300,5,FALSE),"-")</f>
        <v>-</v>
      </c>
    </row>
    <row r="191" spans="1:82" x14ac:dyDescent="0.35">
      <c r="C191" t="s">
        <v>8316</v>
      </c>
      <c r="D191" s="268" t="str">
        <f t="shared" si="2"/>
        <v>-</v>
      </c>
      <c r="E191" s="268" t="s">
        <v>8201</v>
      </c>
      <c r="F191" s="268" t="s">
        <v>8201</v>
      </c>
      <c r="G191" s="268" t="s">
        <v>8201</v>
      </c>
      <c r="H191" s="268" t="s">
        <v>8201</v>
      </c>
      <c r="I191" s="268" t="s">
        <v>8201</v>
      </c>
      <c r="J191" s="268" t="s">
        <v>8201</v>
      </c>
      <c r="K191" s="268" t="s">
        <v>8201</v>
      </c>
      <c r="L191" s="268" t="s">
        <v>8201</v>
      </c>
      <c r="M191" s="268" t="s">
        <v>8201</v>
      </c>
      <c r="N191" s="268" t="s">
        <v>8201</v>
      </c>
      <c r="O191" s="268" t="s">
        <v>8201</v>
      </c>
      <c r="P191" s="268" t="s">
        <v>8201</v>
      </c>
      <c r="Q191" s="268" t="s">
        <v>8201</v>
      </c>
      <c r="R191" s="268" t="s">
        <v>8201</v>
      </c>
      <c r="S191" s="268" t="s">
        <v>8201</v>
      </c>
      <c r="T191" s="268" t="s">
        <v>8201</v>
      </c>
      <c r="U191" s="268" t="s">
        <v>8201</v>
      </c>
      <c r="V191" s="268" t="s">
        <v>8201</v>
      </c>
      <c r="W191" s="268" t="s">
        <v>8201</v>
      </c>
      <c r="X191" s="268" t="s">
        <v>8201</v>
      </c>
      <c r="Y191" s="268" t="s">
        <v>8201</v>
      </c>
      <c r="Z191" s="268" t="s">
        <v>8201</v>
      </c>
      <c r="AA191" s="268" t="s">
        <v>8201</v>
      </c>
      <c r="AB191" s="268" t="s">
        <v>8201</v>
      </c>
      <c r="AC191" s="268" t="s">
        <v>8201</v>
      </c>
      <c r="AD191" s="268" t="s">
        <v>8201</v>
      </c>
      <c r="AE191" s="268" t="s">
        <v>8201</v>
      </c>
      <c r="AF191" s="268" t="s">
        <v>8201</v>
      </c>
      <c r="AG191" s="268" t="s">
        <v>8201</v>
      </c>
      <c r="AH191" s="268" t="s">
        <v>8201</v>
      </c>
      <c r="AI191" s="268" t="s">
        <v>8201</v>
      </c>
      <c r="AJ191" s="268" t="s">
        <v>8201</v>
      </c>
      <c r="AK191" s="268" t="s">
        <v>8201</v>
      </c>
      <c r="AL191" s="268" t="s">
        <v>8201</v>
      </c>
      <c r="AM191" s="268" t="s">
        <v>8201</v>
      </c>
      <c r="AN191" s="268" t="s">
        <v>8201</v>
      </c>
      <c r="AO191" s="268">
        <v>2.2999999999999998</v>
      </c>
      <c r="AP191" s="268">
        <v>2.4</v>
      </c>
      <c r="AQ191" s="268">
        <v>2.6</v>
      </c>
      <c r="AR191" s="268">
        <v>3.1</v>
      </c>
      <c r="AS191" s="268">
        <v>3.1</v>
      </c>
      <c r="AT191" s="268">
        <v>3.1</v>
      </c>
      <c r="AU191" s="268">
        <v>3.1</v>
      </c>
      <c r="AV191" s="268">
        <v>3.1</v>
      </c>
      <c r="AW191" s="268">
        <v>3.1</v>
      </c>
      <c r="AX191" s="268">
        <v>3.1</v>
      </c>
      <c r="AY191" s="268">
        <v>2.9</v>
      </c>
      <c r="AZ191" s="268">
        <v>2.9</v>
      </c>
      <c r="BA191" s="268" t="s">
        <v>8201</v>
      </c>
      <c r="BB191" s="268" t="s">
        <v>8201</v>
      </c>
      <c r="BC191" s="268" t="s">
        <v>8201</v>
      </c>
      <c r="BD191" s="268" t="s">
        <v>8201</v>
      </c>
      <c r="BE191" s="268" t="s">
        <v>8201</v>
      </c>
      <c r="BF191" s="268" t="s">
        <v>8201</v>
      </c>
      <c r="BG191" s="268" t="s">
        <v>8201</v>
      </c>
      <c r="BH191" s="268" t="s">
        <v>8201</v>
      </c>
      <c r="BI191" s="268" t="s">
        <v>8201</v>
      </c>
      <c r="BJ191" s="268" t="s">
        <v>8201</v>
      </c>
      <c r="BK191" s="268" t="s">
        <v>8201</v>
      </c>
      <c r="BL191" s="268" t="s">
        <v>8201</v>
      </c>
      <c r="BM191" s="268" t="s">
        <v>8201</v>
      </c>
      <c r="BN191" s="268" t="s">
        <v>8201</v>
      </c>
      <c r="BO191" s="268" t="s">
        <v>8201</v>
      </c>
      <c r="BP191" s="268" t="s">
        <v>8201</v>
      </c>
      <c r="BQ191" s="268" t="s">
        <v>8201</v>
      </c>
      <c r="BR191" s="268" t="s">
        <v>8201</v>
      </c>
      <c r="BS191" s="268" t="s">
        <v>8201</v>
      </c>
      <c r="BT191" s="268" t="s">
        <v>8201</v>
      </c>
      <c r="BU191" s="268" t="s">
        <v>8201</v>
      </c>
      <c r="BV191" s="268" t="s">
        <v>8201</v>
      </c>
      <c r="BW191" s="268" t="s">
        <v>8201</v>
      </c>
      <c r="BX191" s="268" t="s">
        <v>8201</v>
      </c>
      <c r="BY191" s="268" t="s">
        <v>8201</v>
      </c>
      <c r="BZ191" s="268" t="s">
        <v>8201</v>
      </c>
      <c r="CA191" s="268" t="s">
        <v>8201</v>
      </c>
      <c r="CB191" s="268" t="s">
        <v>8201</v>
      </c>
      <c r="CC191" s="268" t="s">
        <v>8201</v>
      </c>
      <c r="CD191" s="268" t="str">
        <f>_xlfn.IFNA(VLOOKUP(C191,'INFORM Severity - hidden'!$C$5:$G$300,5,FALSE),"-")</f>
        <v>-</v>
      </c>
    </row>
    <row r="192" spans="1:82" x14ac:dyDescent="0.35">
      <c r="C192" t="s">
        <v>8317</v>
      </c>
      <c r="D192" s="268" t="str">
        <f t="shared" si="2"/>
        <v>-</v>
      </c>
      <c r="E192" s="268" t="s">
        <v>8201</v>
      </c>
      <c r="F192" s="268" t="s">
        <v>8201</v>
      </c>
      <c r="G192" s="268" t="s">
        <v>8201</v>
      </c>
      <c r="H192" s="268" t="s">
        <v>8201</v>
      </c>
      <c r="I192" s="268" t="s">
        <v>8201</v>
      </c>
      <c r="J192" s="268" t="s">
        <v>8201</v>
      </c>
      <c r="K192" s="268" t="s">
        <v>8201</v>
      </c>
      <c r="L192" s="268" t="s">
        <v>8201</v>
      </c>
      <c r="M192" s="268" t="s">
        <v>8201</v>
      </c>
      <c r="N192" s="268" t="s">
        <v>8201</v>
      </c>
      <c r="O192" s="268" t="s">
        <v>8201</v>
      </c>
      <c r="P192" s="268" t="s">
        <v>8201</v>
      </c>
      <c r="Q192" s="268" t="s">
        <v>8201</v>
      </c>
      <c r="R192" s="268" t="s">
        <v>8201</v>
      </c>
      <c r="S192" s="268" t="s">
        <v>8201</v>
      </c>
      <c r="T192" s="268" t="s">
        <v>8201</v>
      </c>
      <c r="U192" s="268" t="s">
        <v>8201</v>
      </c>
      <c r="V192" s="268" t="s">
        <v>8201</v>
      </c>
      <c r="W192" s="268" t="s">
        <v>8201</v>
      </c>
      <c r="X192" s="268" t="s">
        <v>8201</v>
      </c>
      <c r="Y192" s="268" t="s">
        <v>8201</v>
      </c>
      <c r="Z192" s="268" t="s">
        <v>8201</v>
      </c>
      <c r="AA192" s="268" t="s">
        <v>8201</v>
      </c>
      <c r="AB192" s="268" t="s">
        <v>8201</v>
      </c>
      <c r="AC192" s="268" t="s">
        <v>8201</v>
      </c>
      <c r="AD192" s="268" t="s">
        <v>8201</v>
      </c>
      <c r="AE192" s="268" t="s">
        <v>8201</v>
      </c>
      <c r="AF192" s="268" t="s">
        <v>8201</v>
      </c>
      <c r="AG192" s="268" t="s">
        <v>8201</v>
      </c>
      <c r="AH192" s="268" t="s">
        <v>8201</v>
      </c>
      <c r="AI192" s="268" t="s">
        <v>8201</v>
      </c>
      <c r="AJ192" s="268" t="s">
        <v>8201</v>
      </c>
      <c r="AK192" s="268" t="s">
        <v>8201</v>
      </c>
      <c r="AL192" s="268" t="s">
        <v>8201</v>
      </c>
      <c r="AM192" s="268" t="s">
        <v>8201</v>
      </c>
      <c r="AN192" s="268" t="s">
        <v>8201</v>
      </c>
      <c r="AO192" s="268" t="s">
        <v>8201</v>
      </c>
      <c r="AP192" s="268" t="s">
        <v>8201</v>
      </c>
      <c r="AQ192" s="268" t="s">
        <v>8201</v>
      </c>
      <c r="AR192" s="268" t="s">
        <v>8201</v>
      </c>
      <c r="AS192" s="268" t="s">
        <v>8201</v>
      </c>
      <c r="AT192" s="268" t="s">
        <v>8201</v>
      </c>
      <c r="AU192" s="268" t="s">
        <v>8201</v>
      </c>
      <c r="AV192" s="268" t="s">
        <v>8201</v>
      </c>
      <c r="AW192" s="268" t="s">
        <v>8201</v>
      </c>
      <c r="AX192" s="268" t="s">
        <v>8201</v>
      </c>
      <c r="AY192" s="268" t="s">
        <v>8201</v>
      </c>
      <c r="AZ192" s="268" t="s">
        <v>8201</v>
      </c>
      <c r="BA192" s="268" t="s">
        <v>8201</v>
      </c>
      <c r="BB192" s="268">
        <v>1.5</v>
      </c>
      <c r="BC192" s="268">
        <v>1.5</v>
      </c>
      <c r="BD192" s="268">
        <v>1.5</v>
      </c>
      <c r="BE192" s="268">
        <v>1.5</v>
      </c>
      <c r="BF192" s="268">
        <v>1.5</v>
      </c>
      <c r="BG192" s="268">
        <v>1.5</v>
      </c>
      <c r="BH192" s="268">
        <v>1.5</v>
      </c>
      <c r="BI192" s="268">
        <v>1.5</v>
      </c>
      <c r="BJ192" s="268">
        <v>1.5</v>
      </c>
      <c r="BK192" s="268" t="s">
        <v>8201</v>
      </c>
      <c r="BL192" s="268" t="s">
        <v>8201</v>
      </c>
      <c r="BM192" s="268" t="s">
        <v>8201</v>
      </c>
      <c r="BN192" s="268" t="s">
        <v>8201</v>
      </c>
      <c r="BO192" s="268" t="s">
        <v>8201</v>
      </c>
      <c r="BP192" s="268" t="s">
        <v>8201</v>
      </c>
      <c r="BQ192" s="268" t="s">
        <v>8201</v>
      </c>
      <c r="BR192" s="268" t="s">
        <v>8201</v>
      </c>
      <c r="BS192" s="268" t="s">
        <v>8201</v>
      </c>
      <c r="BT192" s="268" t="s">
        <v>8201</v>
      </c>
      <c r="BU192" s="268" t="s">
        <v>8201</v>
      </c>
      <c r="BV192" s="268" t="s">
        <v>8201</v>
      </c>
      <c r="BW192" s="268" t="s">
        <v>8201</v>
      </c>
      <c r="BX192" s="268" t="s">
        <v>8201</v>
      </c>
      <c r="BY192" s="268" t="s">
        <v>8201</v>
      </c>
      <c r="BZ192" s="268" t="s">
        <v>8201</v>
      </c>
      <c r="CA192" s="268" t="s">
        <v>8201</v>
      </c>
      <c r="CB192" s="268" t="s">
        <v>8201</v>
      </c>
      <c r="CC192" s="268" t="s">
        <v>8201</v>
      </c>
      <c r="CD192" s="268" t="str">
        <f>_xlfn.IFNA(VLOOKUP(C192,'INFORM Severity - hidden'!$C$5:$G$300,5,FALSE),"-")</f>
        <v>-</v>
      </c>
    </row>
    <row r="193" spans="1:82" x14ac:dyDescent="0.35">
      <c r="C193" t="s">
        <v>8318</v>
      </c>
      <c r="D193" s="268" t="str">
        <f t="shared" si="2"/>
        <v>-</v>
      </c>
      <c r="E193" s="268" t="s">
        <v>8201</v>
      </c>
      <c r="F193" s="268" t="s">
        <v>8201</v>
      </c>
      <c r="G193" s="268" t="s">
        <v>8201</v>
      </c>
      <c r="H193" s="268" t="s">
        <v>8201</v>
      </c>
      <c r="I193" s="268" t="s">
        <v>8201</v>
      </c>
      <c r="J193" s="268" t="s">
        <v>8201</v>
      </c>
      <c r="K193" s="268" t="s">
        <v>8201</v>
      </c>
      <c r="L193" s="268" t="s">
        <v>8201</v>
      </c>
      <c r="M193" s="268" t="s">
        <v>8201</v>
      </c>
      <c r="N193" s="268" t="s">
        <v>8201</v>
      </c>
      <c r="O193" s="268" t="s">
        <v>8201</v>
      </c>
      <c r="P193" s="268" t="s">
        <v>8201</v>
      </c>
      <c r="Q193" s="268" t="s">
        <v>8201</v>
      </c>
      <c r="R193" s="268" t="s">
        <v>8201</v>
      </c>
      <c r="S193" s="268" t="s">
        <v>8201</v>
      </c>
      <c r="T193" s="268" t="s">
        <v>8201</v>
      </c>
      <c r="U193" s="268" t="s">
        <v>8201</v>
      </c>
      <c r="V193" s="268" t="s">
        <v>8201</v>
      </c>
      <c r="W193" s="268" t="s">
        <v>8201</v>
      </c>
      <c r="X193" s="268" t="s">
        <v>8201</v>
      </c>
      <c r="Y193" s="268" t="s">
        <v>8201</v>
      </c>
      <c r="Z193" s="268" t="s">
        <v>8201</v>
      </c>
      <c r="AA193" s="268" t="s">
        <v>8201</v>
      </c>
      <c r="AB193" s="268" t="s">
        <v>8201</v>
      </c>
      <c r="AC193" s="268" t="s">
        <v>8201</v>
      </c>
      <c r="AD193" s="268" t="s">
        <v>8201</v>
      </c>
      <c r="AE193" s="268" t="s">
        <v>8201</v>
      </c>
      <c r="AF193" s="268" t="s">
        <v>8201</v>
      </c>
      <c r="AG193" s="268" t="s">
        <v>8201</v>
      </c>
      <c r="AH193" s="268" t="s">
        <v>8201</v>
      </c>
      <c r="AI193" s="268" t="s">
        <v>8201</v>
      </c>
      <c r="AJ193" s="268" t="s">
        <v>8201</v>
      </c>
      <c r="AK193" s="268" t="s">
        <v>8201</v>
      </c>
      <c r="AL193" s="268" t="s">
        <v>8201</v>
      </c>
      <c r="AM193" s="268" t="s">
        <v>8201</v>
      </c>
      <c r="AN193" s="268" t="s">
        <v>8201</v>
      </c>
      <c r="AO193" s="268" t="s">
        <v>8201</v>
      </c>
      <c r="AP193" s="268" t="s">
        <v>8201</v>
      </c>
      <c r="AQ193" s="268" t="s">
        <v>8201</v>
      </c>
      <c r="AR193" s="268" t="s">
        <v>8201</v>
      </c>
      <c r="AS193" s="268" t="s">
        <v>8201</v>
      </c>
      <c r="AT193" s="268" t="s">
        <v>8201</v>
      </c>
      <c r="AU193" s="268" t="s">
        <v>8201</v>
      </c>
      <c r="AV193" s="268" t="s">
        <v>8201</v>
      </c>
      <c r="AW193" s="268" t="s">
        <v>8201</v>
      </c>
      <c r="AX193" s="268" t="s">
        <v>8201</v>
      </c>
      <c r="AY193" s="268" t="s">
        <v>8201</v>
      </c>
      <c r="AZ193" s="268" t="s">
        <v>8201</v>
      </c>
      <c r="BA193" s="268" t="s">
        <v>8201</v>
      </c>
      <c r="BB193" s="268" t="s">
        <v>8201</v>
      </c>
      <c r="BC193" s="268">
        <v>2.2000000000000002</v>
      </c>
      <c r="BD193" s="268">
        <v>2.2000000000000002</v>
      </c>
      <c r="BE193" s="268">
        <v>2.4</v>
      </c>
      <c r="BF193" s="268">
        <v>2.2999999999999998</v>
      </c>
      <c r="BG193" s="268">
        <v>2.2999999999999998</v>
      </c>
      <c r="BH193" s="268">
        <v>2.2999999999999998</v>
      </c>
      <c r="BI193" s="268">
        <v>2.2999999999999998</v>
      </c>
      <c r="BJ193" s="268">
        <v>2.2999999999999998</v>
      </c>
      <c r="BK193" s="268">
        <v>3.1</v>
      </c>
      <c r="BL193" s="268">
        <v>2.6</v>
      </c>
      <c r="BM193" s="268">
        <v>2.8</v>
      </c>
      <c r="BN193" s="268">
        <v>2.8</v>
      </c>
      <c r="BO193" s="268">
        <v>2.9</v>
      </c>
      <c r="BP193" s="268" t="s">
        <v>8201</v>
      </c>
      <c r="BQ193" s="268" t="s">
        <v>8201</v>
      </c>
      <c r="BR193" s="268" t="s">
        <v>8201</v>
      </c>
      <c r="BS193" s="268" t="s">
        <v>8201</v>
      </c>
      <c r="BT193" s="268" t="s">
        <v>8201</v>
      </c>
      <c r="BU193" s="268" t="s">
        <v>8201</v>
      </c>
      <c r="BV193" s="268" t="s">
        <v>8201</v>
      </c>
      <c r="BW193" s="268" t="s">
        <v>8201</v>
      </c>
      <c r="BX193" s="268" t="s">
        <v>8201</v>
      </c>
      <c r="BY193" s="268" t="s">
        <v>8201</v>
      </c>
      <c r="BZ193" s="268" t="s">
        <v>8201</v>
      </c>
      <c r="CA193" s="268" t="s">
        <v>8201</v>
      </c>
      <c r="CB193" s="268" t="s">
        <v>8201</v>
      </c>
      <c r="CC193" s="268" t="s">
        <v>8201</v>
      </c>
      <c r="CD193" s="268" t="str">
        <f>_xlfn.IFNA(VLOOKUP(C193,'INFORM Severity - hidden'!$C$5:$G$300,5,FALSE),"-")</f>
        <v>-</v>
      </c>
    </row>
    <row r="194" spans="1:82" x14ac:dyDescent="0.35">
      <c r="C194" t="s">
        <v>8319</v>
      </c>
      <c r="D194" s="268" t="str">
        <f t="shared" si="2"/>
        <v>-</v>
      </c>
      <c r="E194" s="268" t="s">
        <v>8201</v>
      </c>
      <c r="F194" s="268" t="s">
        <v>8201</v>
      </c>
      <c r="G194" s="268" t="s">
        <v>8201</v>
      </c>
      <c r="H194" s="268" t="s">
        <v>8201</v>
      </c>
      <c r="I194" s="268" t="s">
        <v>8201</v>
      </c>
      <c r="J194" s="268" t="s">
        <v>8201</v>
      </c>
      <c r="K194" s="268" t="s">
        <v>8201</v>
      </c>
      <c r="L194" s="268" t="s">
        <v>8201</v>
      </c>
      <c r="M194" s="268" t="s">
        <v>8201</v>
      </c>
      <c r="N194" s="268" t="s">
        <v>8201</v>
      </c>
      <c r="O194" s="268" t="s">
        <v>8201</v>
      </c>
      <c r="P194" s="268" t="s">
        <v>8201</v>
      </c>
      <c r="Q194" s="268" t="s">
        <v>8201</v>
      </c>
      <c r="R194" s="268" t="s">
        <v>8201</v>
      </c>
      <c r="S194" s="268" t="s">
        <v>8201</v>
      </c>
      <c r="T194" s="268" t="s">
        <v>8201</v>
      </c>
      <c r="U194" s="268" t="s">
        <v>8201</v>
      </c>
      <c r="V194" s="268" t="s">
        <v>8201</v>
      </c>
      <c r="W194" s="268" t="s">
        <v>8201</v>
      </c>
      <c r="X194" s="268" t="s">
        <v>8201</v>
      </c>
      <c r="Y194" s="268" t="s">
        <v>8201</v>
      </c>
      <c r="Z194" s="268" t="s">
        <v>8201</v>
      </c>
      <c r="AA194" s="268" t="s">
        <v>8201</v>
      </c>
      <c r="AB194" s="268" t="s">
        <v>8201</v>
      </c>
      <c r="AC194" s="268" t="s">
        <v>8201</v>
      </c>
      <c r="AD194" s="268" t="s">
        <v>8201</v>
      </c>
      <c r="AE194" s="268" t="s">
        <v>8201</v>
      </c>
      <c r="AF194" s="268" t="s">
        <v>8201</v>
      </c>
      <c r="AG194" s="268" t="s">
        <v>8201</v>
      </c>
      <c r="AH194" s="268" t="s">
        <v>8201</v>
      </c>
      <c r="AI194" s="268" t="s">
        <v>8201</v>
      </c>
      <c r="AJ194" s="268" t="s">
        <v>8201</v>
      </c>
      <c r="AK194" s="268" t="s">
        <v>8201</v>
      </c>
      <c r="AL194" s="268" t="s">
        <v>8201</v>
      </c>
      <c r="AM194" s="268" t="s">
        <v>8201</v>
      </c>
      <c r="AN194" s="268" t="s">
        <v>8201</v>
      </c>
      <c r="AO194" s="268" t="s">
        <v>8201</v>
      </c>
      <c r="AP194" s="268" t="s">
        <v>8201</v>
      </c>
      <c r="AQ194" s="268" t="s">
        <v>8201</v>
      </c>
      <c r="AR194" s="268" t="s">
        <v>8201</v>
      </c>
      <c r="AS194" s="268" t="s">
        <v>8201</v>
      </c>
      <c r="AT194" s="268" t="s">
        <v>8201</v>
      </c>
      <c r="AU194" s="268" t="s">
        <v>8201</v>
      </c>
      <c r="AV194" s="268" t="s">
        <v>8201</v>
      </c>
      <c r="AW194" s="268" t="s">
        <v>8201</v>
      </c>
      <c r="AX194" s="268" t="s">
        <v>8201</v>
      </c>
      <c r="AY194" s="268" t="s">
        <v>8201</v>
      </c>
      <c r="AZ194" s="268" t="s">
        <v>8201</v>
      </c>
      <c r="BA194" s="268" t="s">
        <v>8201</v>
      </c>
      <c r="BB194" s="268" t="s">
        <v>8201</v>
      </c>
      <c r="BC194" s="268" t="s">
        <v>8201</v>
      </c>
      <c r="BD194" s="268" t="s">
        <v>8201</v>
      </c>
      <c r="BE194" s="268" t="s">
        <v>8201</v>
      </c>
      <c r="BF194" s="268" t="s">
        <v>8201</v>
      </c>
      <c r="BG194" s="268" t="s">
        <v>8201</v>
      </c>
      <c r="BH194" s="268" t="s">
        <v>8201</v>
      </c>
      <c r="BI194" s="268" t="s">
        <v>8201</v>
      </c>
      <c r="BJ194" s="268" t="s">
        <v>8201</v>
      </c>
      <c r="BK194" s="268" t="s">
        <v>8201</v>
      </c>
      <c r="BL194" s="268" t="s">
        <v>8201</v>
      </c>
      <c r="BM194" s="268" t="s">
        <v>8201</v>
      </c>
      <c r="BN194" s="268" t="s">
        <v>8201</v>
      </c>
      <c r="BO194" s="268" t="s">
        <v>8201</v>
      </c>
      <c r="BP194" s="268" t="s">
        <v>8201</v>
      </c>
      <c r="BQ194" s="268">
        <v>3.1</v>
      </c>
      <c r="BR194" s="268">
        <v>3.2</v>
      </c>
      <c r="BS194" s="268">
        <v>3.2</v>
      </c>
      <c r="BT194" s="268">
        <v>3.2</v>
      </c>
      <c r="BU194" s="268">
        <v>3.2</v>
      </c>
      <c r="BV194" s="268">
        <v>3.2</v>
      </c>
      <c r="BW194" s="268">
        <v>3.1</v>
      </c>
      <c r="BX194" s="268">
        <v>3.1</v>
      </c>
      <c r="BY194" s="268">
        <v>3.1</v>
      </c>
      <c r="BZ194" s="268" t="s">
        <v>8201</v>
      </c>
      <c r="CA194" s="268" t="s">
        <v>8201</v>
      </c>
      <c r="CB194" s="268" t="s">
        <v>8201</v>
      </c>
      <c r="CC194" s="268" t="s">
        <v>8201</v>
      </c>
      <c r="CD194" s="268" t="str">
        <f>_xlfn.IFNA(VLOOKUP(C194,'INFORM Severity - hidden'!$C$5:$G$300,5,FALSE),"-")</f>
        <v>-</v>
      </c>
    </row>
    <row r="195" spans="1:82" x14ac:dyDescent="0.35">
      <c r="A195" t="s">
        <v>435</v>
      </c>
      <c r="B195" t="s">
        <v>495</v>
      </c>
      <c r="C195" t="s">
        <v>496</v>
      </c>
      <c r="D195" s="268" t="str">
        <f t="shared" ref="D195:D258" si="3">IF(CD195="-","-",IFERROR(IF(ROUND(AVERAGE(CB195:CD195),1)=ROUND(AVERAGE(BY195:CA195),1),"Stable",IF(ROUND(AVERAGE(CB195:CD195),1)&lt;ROUND(AVERAGE(BY195:CA195),1),"Decreasing",IF(ROUND(AVERAGE(CB195:CD195),1)&gt;ROUND(AVERAGE(BY195:CA195),1),"Increasing"))),"-"))</f>
        <v>Stable</v>
      </c>
      <c r="E195" s="268" t="s">
        <v>8201</v>
      </c>
      <c r="F195" s="268" t="s">
        <v>8201</v>
      </c>
      <c r="G195" s="268" t="s">
        <v>8201</v>
      </c>
      <c r="H195" s="268" t="s">
        <v>8201</v>
      </c>
      <c r="I195" s="268" t="s">
        <v>8201</v>
      </c>
      <c r="J195" s="268" t="s">
        <v>8201</v>
      </c>
      <c r="K195" s="268" t="s">
        <v>8201</v>
      </c>
      <c r="L195" s="268" t="s">
        <v>8201</v>
      </c>
      <c r="M195" s="268" t="s">
        <v>8201</v>
      </c>
      <c r="N195" s="268" t="s">
        <v>8201</v>
      </c>
      <c r="O195" s="268" t="s">
        <v>8201</v>
      </c>
      <c r="P195" s="268" t="s">
        <v>8201</v>
      </c>
      <c r="Q195" s="268" t="s">
        <v>8201</v>
      </c>
      <c r="R195" s="268" t="s">
        <v>8201</v>
      </c>
      <c r="S195" s="268" t="s">
        <v>8201</v>
      </c>
      <c r="T195" s="268" t="s">
        <v>8201</v>
      </c>
      <c r="U195" s="268" t="s">
        <v>8201</v>
      </c>
      <c r="V195" s="268" t="s">
        <v>8201</v>
      </c>
      <c r="W195" s="268" t="s">
        <v>8201</v>
      </c>
      <c r="X195" s="268" t="s">
        <v>8201</v>
      </c>
      <c r="Y195" s="268" t="s">
        <v>8201</v>
      </c>
      <c r="Z195" s="268" t="s">
        <v>8201</v>
      </c>
      <c r="AA195" s="268" t="s">
        <v>8201</v>
      </c>
      <c r="AB195" s="268" t="s">
        <v>8201</v>
      </c>
      <c r="AC195" s="268" t="s">
        <v>8201</v>
      </c>
      <c r="AD195" s="268" t="s">
        <v>8201</v>
      </c>
      <c r="AE195" s="268" t="s">
        <v>8201</v>
      </c>
      <c r="AF195" s="268" t="s">
        <v>8201</v>
      </c>
      <c r="AG195" s="268" t="s">
        <v>8201</v>
      </c>
      <c r="AH195" s="268" t="s">
        <v>8201</v>
      </c>
      <c r="AI195" s="268" t="s">
        <v>8201</v>
      </c>
      <c r="AJ195" s="268" t="s">
        <v>8201</v>
      </c>
      <c r="AK195" s="268" t="s">
        <v>8201</v>
      </c>
      <c r="AL195" s="268" t="s">
        <v>8201</v>
      </c>
      <c r="AM195" s="268" t="s">
        <v>8201</v>
      </c>
      <c r="AN195" s="268" t="s">
        <v>8201</v>
      </c>
      <c r="AO195" s="268" t="s">
        <v>8201</v>
      </c>
      <c r="AP195" s="268" t="s">
        <v>8201</v>
      </c>
      <c r="AQ195" s="268" t="s">
        <v>8201</v>
      </c>
      <c r="AR195" s="268" t="s">
        <v>8201</v>
      </c>
      <c r="AS195" s="268" t="s">
        <v>8201</v>
      </c>
      <c r="AT195" s="268" t="s">
        <v>8201</v>
      </c>
      <c r="AU195" s="268" t="s">
        <v>8201</v>
      </c>
      <c r="AV195" s="268" t="s">
        <v>8201</v>
      </c>
      <c r="AW195" s="268" t="s">
        <v>8201</v>
      </c>
      <c r="AX195" s="268" t="s">
        <v>8201</v>
      </c>
      <c r="AY195" s="268" t="s">
        <v>8201</v>
      </c>
      <c r="AZ195" s="268" t="s">
        <v>8201</v>
      </c>
      <c r="BA195" s="268" t="s">
        <v>8201</v>
      </c>
      <c r="BB195" s="268" t="s">
        <v>8201</v>
      </c>
      <c r="BC195" s="268" t="s">
        <v>8201</v>
      </c>
      <c r="BD195" s="268" t="s">
        <v>8201</v>
      </c>
      <c r="BE195" s="268" t="s">
        <v>8201</v>
      </c>
      <c r="BF195" s="268" t="s">
        <v>8201</v>
      </c>
      <c r="BG195" s="268" t="s">
        <v>8201</v>
      </c>
      <c r="BH195" s="268" t="s">
        <v>8201</v>
      </c>
      <c r="BI195" s="268" t="s">
        <v>8201</v>
      </c>
      <c r="BJ195" s="268" t="s">
        <v>8201</v>
      </c>
      <c r="BK195" s="268" t="s">
        <v>8201</v>
      </c>
      <c r="BL195" s="268" t="s">
        <v>8201</v>
      </c>
      <c r="BM195" s="268" t="s">
        <v>8201</v>
      </c>
      <c r="BN195" s="268" t="s">
        <v>8201</v>
      </c>
      <c r="BO195" s="268" t="s">
        <v>8201</v>
      </c>
      <c r="BP195" s="268" t="s">
        <v>8201</v>
      </c>
      <c r="BQ195" s="268" t="s">
        <v>8201</v>
      </c>
      <c r="BR195" s="268" t="s">
        <v>8201</v>
      </c>
      <c r="BS195" s="268">
        <v>3.3</v>
      </c>
      <c r="BT195" s="268">
        <v>3.4</v>
      </c>
      <c r="BU195" s="268">
        <v>3.4</v>
      </c>
      <c r="BV195" s="268">
        <v>3.4</v>
      </c>
      <c r="BW195" s="268">
        <v>3.4</v>
      </c>
      <c r="BX195" s="268">
        <v>3.3</v>
      </c>
      <c r="BY195" s="268">
        <v>3.3</v>
      </c>
      <c r="BZ195" s="268">
        <v>3.3</v>
      </c>
      <c r="CA195" s="268">
        <v>3.3</v>
      </c>
      <c r="CB195" s="268">
        <v>3.3</v>
      </c>
      <c r="CC195" s="268">
        <v>3.3</v>
      </c>
      <c r="CD195" s="268">
        <f>_xlfn.IFNA(VLOOKUP(C195,'INFORM Severity - hidden'!$C$5:$G$300,5,FALSE),"-")</f>
        <v>3.3</v>
      </c>
    </row>
    <row r="196" spans="1:82" x14ac:dyDescent="0.35">
      <c r="A196" t="s">
        <v>435</v>
      </c>
      <c r="B196" t="s">
        <v>964</v>
      </c>
      <c r="C196" t="s">
        <v>965</v>
      </c>
      <c r="D196" s="268" t="str">
        <f t="shared" si="3"/>
        <v>Decreasing</v>
      </c>
      <c r="E196" s="268" t="s">
        <v>8201</v>
      </c>
      <c r="F196" s="268" t="s">
        <v>8201</v>
      </c>
      <c r="G196" s="268" t="s">
        <v>8201</v>
      </c>
      <c r="H196" s="268" t="s">
        <v>8201</v>
      </c>
      <c r="I196" s="268" t="s">
        <v>8201</v>
      </c>
      <c r="J196" s="268" t="s">
        <v>8201</v>
      </c>
      <c r="K196" s="268" t="s">
        <v>8201</v>
      </c>
      <c r="L196" s="268" t="s">
        <v>8201</v>
      </c>
      <c r="M196" s="268" t="s">
        <v>8201</v>
      </c>
      <c r="N196" s="268" t="s">
        <v>8201</v>
      </c>
      <c r="O196" s="268" t="s">
        <v>8201</v>
      </c>
      <c r="P196" s="268" t="s">
        <v>8201</v>
      </c>
      <c r="Q196" s="268" t="s">
        <v>8201</v>
      </c>
      <c r="R196" s="268" t="s">
        <v>8201</v>
      </c>
      <c r="S196" s="268" t="s">
        <v>8201</v>
      </c>
      <c r="T196" s="268" t="s">
        <v>8201</v>
      </c>
      <c r="U196" s="268" t="s">
        <v>8201</v>
      </c>
      <c r="V196" s="268" t="s">
        <v>8201</v>
      </c>
      <c r="W196" s="268" t="s">
        <v>8201</v>
      </c>
      <c r="X196" s="268" t="s">
        <v>8201</v>
      </c>
      <c r="Y196" s="268" t="s">
        <v>8201</v>
      </c>
      <c r="Z196" s="268" t="s">
        <v>8201</v>
      </c>
      <c r="AA196" s="268" t="s">
        <v>8201</v>
      </c>
      <c r="AB196" s="268" t="s">
        <v>8201</v>
      </c>
      <c r="AC196" s="268" t="s">
        <v>8201</v>
      </c>
      <c r="AD196" s="268" t="s">
        <v>8201</v>
      </c>
      <c r="AE196" s="268" t="s">
        <v>8201</v>
      </c>
      <c r="AF196" s="268" t="s">
        <v>8201</v>
      </c>
      <c r="AG196" s="268" t="s">
        <v>8201</v>
      </c>
      <c r="AH196" s="268" t="s">
        <v>8201</v>
      </c>
      <c r="AI196" s="268" t="s">
        <v>8201</v>
      </c>
      <c r="AJ196" s="268" t="s">
        <v>8201</v>
      </c>
      <c r="AK196" s="268" t="s">
        <v>8201</v>
      </c>
      <c r="AL196" s="268" t="s">
        <v>8201</v>
      </c>
      <c r="AM196" s="268" t="s">
        <v>8201</v>
      </c>
      <c r="AN196" s="268" t="s">
        <v>8201</v>
      </c>
      <c r="AO196" s="268" t="s">
        <v>8201</v>
      </c>
      <c r="AP196" s="268" t="s">
        <v>8201</v>
      </c>
      <c r="AQ196" s="268" t="s">
        <v>8201</v>
      </c>
      <c r="AR196" s="268" t="s">
        <v>8201</v>
      </c>
      <c r="AS196" s="268" t="s">
        <v>8201</v>
      </c>
      <c r="AT196" s="268" t="s">
        <v>8201</v>
      </c>
      <c r="AU196" s="268" t="s">
        <v>8201</v>
      </c>
      <c r="AV196" s="268" t="s">
        <v>8201</v>
      </c>
      <c r="AW196" s="268" t="s">
        <v>8201</v>
      </c>
      <c r="AX196" s="268" t="s">
        <v>8201</v>
      </c>
      <c r="AY196" s="268" t="s">
        <v>8201</v>
      </c>
      <c r="AZ196" s="268" t="s">
        <v>8201</v>
      </c>
      <c r="BA196" s="268" t="s">
        <v>8201</v>
      </c>
      <c r="BB196" s="268" t="s">
        <v>8201</v>
      </c>
      <c r="BC196" s="268" t="s">
        <v>8201</v>
      </c>
      <c r="BD196" s="268" t="s">
        <v>8201</v>
      </c>
      <c r="BE196" s="268" t="s">
        <v>8201</v>
      </c>
      <c r="BF196" s="268" t="s">
        <v>8201</v>
      </c>
      <c r="BG196" s="268" t="s">
        <v>8201</v>
      </c>
      <c r="BH196" s="268" t="s">
        <v>8201</v>
      </c>
      <c r="BI196" s="268" t="s">
        <v>8201</v>
      </c>
      <c r="BJ196" s="268" t="s">
        <v>8201</v>
      </c>
      <c r="BK196" s="268" t="s">
        <v>8201</v>
      </c>
      <c r="BL196" s="268" t="s">
        <v>8201</v>
      </c>
      <c r="BM196" s="268" t="s">
        <v>8201</v>
      </c>
      <c r="BN196" s="268" t="s">
        <v>8201</v>
      </c>
      <c r="BO196" s="268" t="s">
        <v>8201</v>
      </c>
      <c r="BP196" s="268" t="s">
        <v>8201</v>
      </c>
      <c r="BQ196" s="268" t="s">
        <v>8201</v>
      </c>
      <c r="BR196" s="268" t="s">
        <v>8201</v>
      </c>
      <c r="BS196" s="268" t="s">
        <v>8201</v>
      </c>
      <c r="BT196" s="268" t="s">
        <v>8201</v>
      </c>
      <c r="BU196" s="268" t="s">
        <v>8201</v>
      </c>
      <c r="BV196" s="268" t="s">
        <v>8201</v>
      </c>
      <c r="BW196" s="268" t="s">
        <v>8201</v>
      </c>
      <c r="BX196" s="268" t="s">
        <v>8201</v>
      </c>
      <c r="BY196" s="268" t="s">
        <v>8201</v>
      </c>
      <c r="BZ196" s="268">
        <v>2.7</v>
      </c>
      <c r="CA196" s="268">
        <v>3.4</v>
      </c>
      <c r="CB196" s="268">
        <v>3.4</v>
      </c>
      <c r="CC196" s="268">
        <v>2.9</v>
      </c>
      <c r="CD196" s="268">
        <f>_xlfn.IFNA(VLOOKUP(C196,'INFORM Severity - hidden'!$C$5:$G$300,5,FALSE),"-")</f>
        <v>2.8</v>
      </c>
    </row>
    <row r="197" spans="1:82" x14ac:dyDescent="0.35">
      <c r="C197" t="s">
        <v>8320</v>
      </c>
      <c r="D197" s="268" t="str">
        <f t="shared" si="3"/>
        <v>-</v>
      </c>
      <c r="E197" s="268" t="s">
        <v>8201</v>
      </c>
      <c r="F197" s="268">
        <v>2.9</v>
      </c>
      <c r="G197" s="268">
        <v>2.9</v>
      </c>
      <c r="H197" s="268" t="s">
        <v>8201</v>
      </c>
      <c r="I197" s="268" t="s">
        <v>8201</v>
      </c>
      <c r="J197" s="268" t="s">
        <v>8201</v>
      </c>
      <c r="K197" s="268" t="s">
        <v>8201</v>
      </c>
      <c r="L197" s="268" t="s">
        <v>8201</v>
      </c>
      <c r="M197" s="268" t="s">
        <v>8201</v>
      </c>
      <c r="N197" s="268" t="s">
        <v>8201</v>
      </c>
      <c r="O197" s="268" t="s">
        <v>8201</v>
      </c>
      <c r="P197" s="268" t="s">
        <v>8201</v>
      </c>
      <c r="Q197" s="268" t="s">
        <v>8201</v>
      </c>
      <c r="R197" s="268" t="s">
        <v>8201</v>
      </c>
      <c r="S197" s="268" t="s">
        <v>8201</v>
      </c>
      <c r="T197" s="268" t="s">
        <v>8201</v>
      </c>
      <c r="U197" s="268" t="s">
        <v>8201</v>
      </c>
      <c r="V197" s="268" t="s">
        <v>8201</v>
      </c>
      <c r="W197" s="268" t="s">
        <v>8201</v>
      </c>
      <c r="X197" s="268" t="s">
        <v>8201</v>
      </c>
      <c r="Y197" s="268" t="s">
        <v>8201</v>
      </c>
      <c r="Z197" s="268" t="s">
        <v>8201</v>
      </c>
      <c r="AA197" s="268" t="s">
        <v>8201</v>
      </c>
      <c r="AB197" s="268" t="s">
        <v>8201</v>
      </c>
      <c r="AC197" s="268" t="s">
        <v>8201</v>
      </c>
      <c r="AD197" s="268" t="s">
        <v>8201</v>
      </c>
      <c r="AE197" s="268" t="s">
        <v>8201</v>
      </c>
      <c r="AF197" s="268" t="s">
        <v>8201</v>
      </c>
      <c r="AG197" s="268" t="s">
        <v>8201</v>
      </c>
      <c r="AH197" s="268" t="s">
        <v>8201</v>
      </c>
      <c r="AI197" s="268" t="s">
        <v>8201</v>
      </c>
      <c r="AJ197" s="268" t="s">
        <v>8201</v>
      </c>
      <c r="AK197" s="268" t="s">
        <v>8201</v>
      </c>
      <c r="AL197" s="268" t="s">
        <v>8201</v>
      </c>
      <c r="AM197" s="268" t="s">
        <v>8201</v>
      </c>
      <c r="AN197" s="268" t="s">
        <v>8201</v>
      </c>
      <c r="AO197" s="268" t="s">
        <v>8201</v>
      </c>
      <c r="AP197" s="268" t="s">
        <v>8201</v>
      </c>
      <c r="AQ197" s="268" t="s">
        <v>8201</v>
      </c>
      <c r="AR197" s="268" t="s">
        <v>8201</v>
      </c>
      <c r="AS197" s="268" t="s">
        <v>8201</v>
      </c>
      <c r="AT197" s="268" t="s">
        <v>8201</v>
      </c>
      <c r="AU197" s="268" t="s">
        <v>8201</v>
      </c>
      <c r="AV197" s="268" t="s">
        <v>8201</v>
      </c>
      <c r="AW197" s="268" t="s">
        <v>8201</v>
      </c>
      <c r="AX197" s="268" t="s">
        <v>8201</v>
      </c>
      <c r="AY197" s="268" t="s">
        <v>8201</v>
      </c>
      <c r="AZ197" s="268" t="s">
        <v>8201</v>
      </c>
      <c r="BA197" s="268" t="s">
        <v>8201</v>
      </c>
      <c r="BB197" s="268" t="s">
        <v>8201</v>
      </c>
      <c r="BC197" s="268" t="s">
        <v>8201</v>
      </c>
      <c r="BD197" s="268" t="s">
        <v>8201</v>
      </c>
      <c r="BE197" s="268" t="s">
        <v>8201</v>
      </c>
      <c r="BF197" s="268" t="s">
        <v>8201</v>
      </c>
      <c r="BG197" s="268" t="s">
        <v>8201</v>
      </c>
      <c r="BH197" s="268" t="s">
        <v>8201</v>
      </c>
      <c r="BI197" s="268" t="s">
        <v>8201</v>
      </c>
      <c r="BJ197" s="268" t="s">
        <v>8201</v>
      </c>
      <c r="BK197" s="268" t="s">
        <v>8201</v>
      </c>
      <c r="BL197" s="268" t="s">
        <v>8201</v>
      </c>
      <c r="BM197" s="268" t="s">
        <v>8201</v>
      </c>
      <c r="BN197" s="268" t="s">
        <v>8201</v>
      </c>
      <c r="BO197" s="268" t="s">
        <v>8201</v>
      </c>
      <c r="BP197" s="268" t="s">
        <v>8201</v>
      </c>
      <c r="BQ197" s="268" t="s">
        <v>8201</v>
      </c>
      <c r="BR197" s="268" t="s">
        <v>8201</v>
      </c>
      <c r="BS197" s="268" t="s">
        <v>8201</v>
      </c>
      <c r="BT197" s="268" t="s">
        <v>8201</v>
      </c>
      <c r="BU197" s="268" t="s">
        <v>8201</v>
      </c>
      <c r="BV197" s="268" t="s">
        <v>8201</v>
      </c>
      <c r="BW197" s="268" t="s">
        <v>8201</v>
      </c>
      <c r="BX197" s="268" t="s">
        <v>8201</v>
      </c>
      <c r="BY197" s="268" t="s">
        <v>8201</v>
      </c>
      <c r="BZ197" s="268" t="s">
        <v>8201</v>
      </c>
      <c r="CA197" s="268" t="s">
        <v>8201</v>
      </c>
      <c r="CB197" s="268" t="s">
        <v>8201</v>
      </c>
      <c r="CC197" s="268" t="s">
        <v>8201</v>
      </c>
      <c r="CD197" s="268" t="str">
        <f>_xlfn.IFNA(VLOOKUP(C197,'INFORM Severity - hidden'!$C$5:$G$300,5,FALSE),"-")</f>
        <v>-</v>
      </c>
    </row>
    <row r="198" spans="1:82" x14ac:dyDescent="0.35">
      <c r="A198" t="s">
        <v>68</v>
      </c>
      <c r="B198" t="s">
        <v>66</v>
      </c>
      <c r="C198" t="s">
        <v>67</v>
      </c>
      <c r="D198" s="268" t="str">
        <f t="shared" si="3"/>
        <v>Increasing</v>
      </c>
      <c r="E198" s="268" t="s">
        <v>8201</v>
      </c>
      <c r="F198" s="268">
        <v>2.2999999999999998</v>
      </c>
      <c r="G198" s="268">
        <v>2.2999999999999998</v>
      </c>
      <c r="H198" s="268">
        <v>2.2999999999999998</v>
      </c>
      <c r="I198" s="268">
        <v>2.2000000000000002</v>
      </c>
      <c r="J198" s="268">
        <v>2.2000000000000002</v>
      </c>
      <c r="K198" s="268">
        <v>2.2000000000000002</v>
      </c>
      <c r="L198" s="268">
        <v>2.2000000000000002</v>
      </c>
      <c r="M198" s="268">
        <v>2.2000000000000002</v>
      </c>
      <c r="N198" s="268">
        <v>2.2000000000000002</v>
      </c>
      <c r="O198" s="268">
        <v>2.2000000000000002</v>
      </c>
      <c r="P198" s="268">
        <v>2.2000000000000002</v>
      </c>
      <c r="Q198" s="268">
        <v>2.2000000000000002</v>
      </c>
      <c r="R198" s="268">
        <v>2.2000000000000002</v>
      </c>
      <c r="S198" s="268">
        <v>2.2000000000000002</v>
      </c>
      <c r="T198" s="268">
        <v>2.2999999999999998</v>
      </c>
      <c r="U198" s="268">
        <v>2.2999999999999998</v>
      </c>
      <c r="V198" s="268">
        <v>2.2999999999999998</v>
      </c>
      <c r="W198" s="268">
        <v>2.2999999999999998</v>
      </c>
      <c r="X198" s="268">
        <v>2.2999999999999998</v>
      </c>
      <c r="Y198" s="268">
        <v>2.2999999999999998</v>
      </c>
      <c r="Z198" s="268">
        <v>2.2999999999999998</v>
      </c>
      <c r="AA198" s="268">
        <v>2.2000000000000002</v>
      </c>
      <c r="AB198" s="268">
        <v>2.2000000000000002</v>
      </c>
      <c r="AC198" s="268">
        <v>2.2000000000000002</v>
      </c>
      <c r="AD198" s="268">
        <v>2.2000000000000002</v>
      </c>
      <c r="AE198" s="268">
        <v>2.2000000000000002</v>
      </c>
      <c r="AF198" s="268">
        <v>2.2000000000000002</v>
      </c>
      <c r="AG198" s="268">
        <v>2.2000000000000002</v>
      </c>
      <c r="AH198" s="268">
        <v>2.2000000000000002</v>
      </c>
      <c r="AI198" s="268">
        <v>2.2000000000000002</v>
      </c>
      <c r="AJ198" s="268">
        <v>2.1</v>
      </c>
      <c r="AK198" s="268">
        <v>2.1</v>
      </c>
      <c r="AL198" s="268">
        <v>2.1</v>
      </c>
      <c r="AM198" s="268">
        <v>2.1</v>
      </c>
      <c r="AN198" s="268">
        <v>2.1</v>
      </c>
      <c r="AO198" s="268">
        <v>2.1</v>
      </c>
      <c r="AP198" s="268">
        <v>2.1</v>
      </c>
      <c r="AQ198" s="268">
        <v>2.1</v>
      </c>
      <c r="AR198" s="268">
        <v>2.1</v>
      </c>
      <c r="AS198" s="268">
        <v>2.1</v>
      </c>
      <c r="AT198" s="268">
        <v>2.1</v>
      </c>
      <c r="AU198" s="268">
        <v>2.2000000000000002</v>
      </c>
      <c r="AV198" s="268">
        <v>2.2000000000000002</v>
      </c>
      <c r="AW198" s="268">
        <v>2.2000000000000002</v>
      </c>
      <c r="AX198" s="268">
        <v>2.2000000000000002</v>
      </c>
      <c r="AY198" s="268">
        <v>2.2999999999999998</v>
      </c>
      <c r="AZ198" s="268">
        <v>2.2999999999999998</v>
      </c>
      <c r="BA198" s="268">
        <v>2.2999999999999998</v>
      </c>
      <c r="BB198" s="268">
        <v>2.2999999999999998</v>
      </c>
      <c r="BC198" s="268">
        <v>2.1</v>
      </c>
      <c r="BD198" s="268">
        <v>2.1</v>
      </c>
      <c r="BE198" s="268">
        <v>2.1</v>
      </c>
      <c r="BF198" s="268">
        <v>2.1</v>
      </c>
      <c r="BG198" s="268">
        <v>2.1</v>
      </c>
      <c r="BH198" s="268">
        <v>2.2000000000000002</v>
      </c>
      <c r="BI198" s="268">
        <v>2.2000000000000002</v>
      </c>
      <c r="BJ198" s="268">
        <v>2.2000000000000002</v>
      </c>
      <c r="BK198" s="268">
        <v>1.9</v>
      </c>
      <c r="BL198" s="268">
        <v>1.9</v>
      </c>
      <c r="BM198" s="268">
        <v>1.9</v>
      </c>
      <c r="BN198" s="268">
        <v>1.7</v>
      </c>
      <c r="BO198" s="268">
        <v>1.7</v>
      </c>
      <c r="BP198" s="268">
        <v>2.1</v>
      </c>
      <c r="BQ198" s="268">
        <v>2</v>
      </c>
      <c r="BR198" s="268">
        <v>2</v>
      </c>
      <c r="BS198" s="268">
        <v>2.2000000000000002</v>
      </c>
      <c r="BT198" s="268">
        <v>2.2000000000000002</v>
      </c>
      <c r="BU198" s="268">
        <v>2.2000000000000002</v>
      </c>
      <c r="BV198" s="268">
        <v>2.2000000000000002</v>
      </c>
      <c r="BW198" s="268">
        <v>2.2000000000000002</v>
      </c>
      <c r="BX198" s="268">
        <v>2.2000000000000002</v>
      </c>
      <c r="BY198" s="268">
        <v>2.2000000000000002</v>
      </c>
      <c r="BZ198" s="268">
        <v>2.2000000000000002</v>
      </c>
      <c r="CA198" s="268">
        <v>2.4</v>
      </c>
      <c r="CB198" s="268">
        <v>2.4</v>
      </c>
      <c r="CC198" s="268">
        <v>2.4</v>
      </c>
      <c r="CD198" s="268">
        <f>_xlfn.IFNA(VLOOKUP(C198,'INFORM Severity - hidden'!$C$5:$G$300,5,FALSE),"-")</f>
        <v>2.4</v>
      </c>
    </row>
    <row r="199" spans="1:82" x14ac:dyDescent="0.35">
      <c r="A199" t="s">
        <v>68</v>
      </c>
      <c r="B199" t="s">
        <v>260</v>
      </c>
      <c r="C199" t="s">
        <v>261</v>
      </c>
      <c r="D199" s="268" t="str">
        <f t="shared" si="3"/>
        <v>Increasing</v>
      </c>
      <c r="E199" s="268" t="s">
        <v>8201</v>
      </c>
      <c r="F199" s="268">
        <v>3</v>
      </c>
      <c r="G199" s="268">
        <v>3</v>
      </c>
      <c r="H199" s="268">
        <v>3</v>
      </c>
      <c r="I199" s="268">
        <v>2.7</v>
      </c>
      <c r="J199" s="268">
        <v>2.8</v>
      </c>
      <c r="K199" s="268">
        <v>2.9</v>
      </c>
      <c r="L199" s="268">
        <v>2.9</v>
      </c>
      <c r="M199" s="268">
        <v>2.9</v>
      </c>
      <c r="N199" s="268">
        <v>2.9</v>
      </c>
      <c r="O199" s="268">
        <v>2.8</v>
      </c>
      <c r="P199" s="268">
        <v>2.8</v>
      </c>
      <c r="Q199" s="268">
        <v>2.6</v>
      </c>
      <c r="R199" s="268">
        <v>2.6</v>
      </c>
      <c r="S199" s="268">
        <v>2.6</v>
      </c>
      <c r="T199" s="268">
        <v>2.6</v>
      </c>
      <c r="U199" s="268">
        <v>2.6</v>
      </c>
      <c r="V199" s="268">
        <v>2.7</v>
      </c>
      <c r="W199" s="268">
        <v>2.7</v>
      </c>
      <c r="X199" s="268">
        <v>3</v>
      </c>
      <c r="Y199" s="268">
        <v>2.9</v>
      </c>
      <c r="Z199" s="268">
        <v>2.9</v>
      </c>
      <c r="AA199" s="268">
        <v>2.8</v>
      </c>
      <c r="AB199" s="268">
        <v>2.8</v>
      </c>
      <c r="AC199" s="268">
        <v>2.8</v>
      </c>
      <c r="AD199" s="268">
        <v>2.8</v>
      </c>
      <c r="AE199" s="268">
        <v>2.8</v>
      </c>
      <c r="AF199" s="268">
        <v>2.8</v>
      </c>
      <c r="AG199" s="268">
        <v>2.8</v>
      </c>
      <c r="AH199" s="268">
        <v>2.8</v>
      </c>
      <c r="AI199" s="268">
        <v>2.8</v>
      </c>
      <c r="AJ199" s="268">
        <v>2.8</v>
      </c>
      <c r="AK199" s="268">
        <v>2.8</v>
      </c>
      <c r="AL199" s="268">
        <v>2.8</v>
      </c>
      <c r="AM199" s="268">
        <v>2.8</v>
      </c>
      <c r="AN199" s="268">
        <v>2.8</v>
      </c>
      <c r="AO199" s="268">
        <v>2.8</v>
      </c>
      <c r="AP199" s="268">
        <v>2.8</v>
      </c>
      <c r="AQ199" s="268">
        <v>2.8</v>
      </c>
      <c r="AR199" s="268">
        <v>2.8</v>
      </c>
      <c r="AS199" s="268">
        <v>2.8</v>
      </c>
      <c r="AT199" s="268">
        <v>2.8</v>
      </c>
      <c r="AU199" s="268">
        <v>2.8</v>
      </c>
      <c r="AV199" s="268">
        <v>2.7</v>
      </c>
      <c r="AW199" s="268">
        <v>2.7</v>
      </c>
      <c r="AX199" s="268">
        <v>2.7</v>
      </c>
      <c r="AY199" s="268">
        <v>2.7</v>
      </c>
      <c r="AZ199" s="268">
        <v>2.7</v>
      </c>
      <c r="BA199" s="268">
        <v>2.7</v>
      </c>
      <c r="BB199" s="268">
        <v>2.7</v>
      </c>
      <c r="BC199" s="268">
        <v>2.7</v>
      </c>
      <c r="BD199" s="268">
        <v>2.7</v>
      </c>
      <c r="BE199" s="268">
        <v>2.7</v>
      </c>
      <c r="BF199" s="268">
        <v>2.7</v>
      </c>
      <c r="BG199" s="268">
        <v>2.6</v>
      </c>
      <c r="BH199" s="268">
        <v>2.6</v>
      </c>
      <c r="BI199" s="268">
        <v>2.6</v>
      </c>
      <c r="BJ199" s="268">
        <v>2.6</v>
      </c>
      <c r="BK199" s="268">
        <v>2.6</v>
      </c>
      <c r="BL199" s="268">
        <v>2.6</v>
      </c>
      <c r="BM199" s="268">
        <v>2.6</v>
      </c>
      <c r="BN199" s="268">
        <v>2.7</v>
      </c>
      <c r="BO199" s="268">
        <v>2.6</v>
      </c>
      <c r="BP199" s="268">
        <v>2.5</v>
      </c>
      <c r="BQ199" s="268">
        <v>2.5</v>
      </c>
      <c r="BR199" s="268">
        <v>2.5</v>
      </c>
      <c r="BS199" s="268">
        <v>2.6</v>
      </c>
      <c r="BT199" s="268">
        <v>2.6</v>
      </c>
      <c r="BU199" s="268">
        <v>2.6</v>
      </c>
      <c r="BV199" s="268">
        <v>2.6</v>
      </c>
      <c r="BW199" s="268">
        <v>2.6</v>
      </c>
      <c r="BX199" s="268">
        <v>2.6</v>
      </c>
      <c r="BY199" s="268">
        <v>2.6</v>
      </c>
      <c r="BZ199" s="268">
        <v>2.6</v>
      </c>
      <c r="CA199" s="268">
        <v>2.6</v>
      </c>
      <c r="CB199" s="268">
        <v>2.6</v>
      </c>
      <c r="CC199" s="268">
        <v>2.6</v>
      </c>
      <c r="CD199" s="268">
        <f>_xlfn.IFNA(VLOOKUP(C199,'INFORM Severity - hidden'!$C$5:$G$300,5,FALSE),"-")</f>
        <v>2.8</v>
      </c>
    </row>
    <row r="200" spans="1:82" x14ac:dyDescent="0.35">
      <c r="A200" t="s">
        <v>409</v>
      </c>
      <c r="B200" t="s">
        <v>407</v>
      </c>
      <c r="C200" t="s">
        <v>408</v>
      </c>
      <c r="D200" s="268" t="str">
        <f t="shared" si="3"/>
        <v>Stable</v>
      </c>
      <c r="E200" s="268" t="s">
        <v>8201</v>
      </c>
      <c r="F200" s="268" t="s">
        <v>8201</v>
      </c>
      <c r="G200" s="268">
        <v>2.9</v>
      </c>
      <c r="H200" s="268">
        <v>3</v>
      </c>
      <c r="I200" s="268">
        <v>3.1</v>
      </c>
      <c r="J200" s="268">
        <v>3.1</v>
      </c>
      <c r="K200" s="268">
        <v>3.1</v>
      </c>
      <c r="L200" s="268">
        <v>2.7</v>
      </c>
      <c r="M200" s="268">
        <v>2.7</v>
      </c>
      <c r="N200" s="268">
        <v>2.5</v>
      </c>
      <c r="O200" s="268">
        <v>2.5</v>
      </c>
      <c r="P200" s="268">
        <v>2.5</v>
      </c>
      <c r="Q200" s="268">
        <v>2.6</v>
      </c>
      <c r="R200" s="268">
        <v>2.6</v>
      </c>
      <c r="S200" s="268">
        <v>2.7</v>
      </c>
      <c r="T200" s="268">
        <v>2.7</v>
      </c>
      <c r="U200" s="268">
        <v>2.6</v>
      </c>
      <c r="V200" s="268">
        <v>2.7</v>
      </c>
      <c r="W200" s="268">
        <v>2.7</v>
      </c>
      <c r="X200" s="268">
        <v>2.6</v>
      </c>
      <c r="Y200" s="268">
        <v>2.6</v>
      </c>
      <c r="Z200" s="268">
        <v>2.7</v>
      </c>
      <c r="AA200" s="268">
        <v>2.8</v>
      </c>
      <c r="AB200" s="268">
        <v>2.8</v>
      </c>
      <c r="AC200" s="268">
        <v>2.8</v>
      </c>
      <c r="AD200" s="268">
        <v>2.8</v>
      </c>
      <c r="AE200" s="268">
        <v>2.8</v>
      </c>
      <c r="AF200" s="268">
        <v>2.8</v>
      </c>
      <c r="AG200" s="268">
        <v>2.9</v>
      </c>
      <c r="AH200" s="268">
        <v>2.9</v>
      </c>
      <c r="AI200" s="268">
        <v>3</v>
      </c>
      <c r="AJ200" s="268">
        <v>3</v>
      </c>
      <c r="AK200" s="268">
        <v>2.8</v>
      </c>
      <c r="AL200" s="268">
        <v>2.8</v>
      </c>
      <c r="AM200" s="268">
        <v>3</v>
      </c>
      <c r="AN200" s="268">
        <v>3</v>
      </c>
      <c r="AO200" s="268">
        <v>3</v>
      </c>
      <c r="AP200" s="268">
        <v>3</v>
      </c>
      <c r="AQ200" s="268">
        <v>2.5</v>
      </c>
      <c r="AR200" s="268">
        <v>2.5</v>
      </c>
      <c r="AS200" s="268">
        <v>2.4</v>
      </c>
      <c r="AT200" s="268">
        <v>3</v>
      </c>
      <c r="AU200" s="268">
        <v>3</v>
      </c>
      <c r="AV200" s="268">
        <v>3</v>
      </c>
      <c r="AW200" s="268">
        <v>3</v>
      </c>
      <c r="AX200" s="268">
        <v>3.2</v>
      </c>
      <c r="AY200" s="268">
        <v>3.2</v>
      </c>
      <c r="AZ200" s="268">
        <v>3.2</v>
      </c>
      <c r="BA200" s="268">
        <v>3.3</v>
      </c>
      <c r="BB200" s="268">
        <v>3.3</v>
      </c>
      <c r="BC200" s="268">
        <v>3.4</v>
      </c>
      <c r="BD200" s="268">
        <v>3.4</v>
      </c>
      <c r="BE200" s="268">
        <v>3.3</v>
      </c>
      <c r="BF200" s="268">
        <v>3.5</v>
      </c>
      <c r="BG200" s="268">
        <v>3.5</v>
      </c>
      <c r="BH200" s="268">
        <v>3.3</v>
      </c>
      <c r="BI200" s="268">
        <v>3.2</v>
      </c>
      <c r="BJ200" s="268">
        <v>3.4</v>
      </c>
      <c r="BK200" s="268">
        <v>3.4</v>
      </c>
      <c r="BL200" s="268">
        <v>3.4</v>
      </c>
      <c r="BM200" s="268">
        <v>3.4</v>
      </c>
      <c r="BN200" s="268">
        <v>3.4</v>
      </c>
      <c r="BO200" s="268">
        <v>3.4</v>
      </c>
      <c r="BP200" s="268">
        <v>3.4</v>
      </c>
      <c r="BQ200" s="268">
        <v>3.6</v>
      </c>
      <c r="BR200" s="268">
        <v>3.6</v>
      </c>
      <c r="BS200" s="268">
        <v>3.5</v>
      </c>
      <c r="BT200" s="268">
        <v>3.5</v>
      </c>
      <c r="BU200" s="268">
        <v>3.5</v>
      </c>
      <c r="BV200" s="268">
        <v>3.5</v>
      </c>
      <c r="BW200" s="268">
        <v>3.4</v>
      </c>
      <c r="BX200" s="268">
        <v>3.4</v>
      </c>
      <c r="BY200" s="268">
        <v>3.4</v>
      </c>
      <c r="BZ200" s="268">
        <v>3.4</v>
      </c>
      <c r="CA200" s="268">
        <v>3.4</v>
      </c>
      <c r="CB200" s="268">
        <v>3.4</v>
      </c>
      <c r="CC200" s="268">
        <v>3.4</v>
      </c>
      <c r="CD200" s="268">
        <f>_xlfn.IFNA(VLOOKUP(C200,'INFORM Severity - hidden'!$C$5:$G$300,5,FALSE),"-")</f>
        <v>3.5</v>
      </c>
    </row>
    <row r="201" spans="1:82" x14ac:dyDescent="0.35">
      <c r="C201" t="s">
        <v>8321</v>
      </c>
      <c r="D201" s="268" t="str">
        <f t="shared" si="3"/>
        <v>-</v>
      </c>
      <c r="E201" s="268" t="s">
        <v>8201</v>
      </c>
      <c r="F201" s="268" t="s">
        <v>8201</v>
      </c>
      <c r="G201" s="268" t="s">
        <v>8201</v>
      </c>
      <c r="H201" s="268" t="s">
        <v>8201</v>
      </c>
      <c r="I201" s="268">
        <v>2.7</v>
      </c>
      <c r="J201" s="268">
        <v>2.6</v>
      </c>
      <c r="K201" s="268" t="s">
        <v>8201</v>
      </c>
      <c r="L201" s="268" t="s">
        <v>8201</v>
      </c>
      <c r="M201" s="268" t="s">
        <v>8201</v>
      </c>
      <c r="N201" s="268" t="s">
        <v>8201</v>
      </c>
      <c r="O201" s="268" t="s">
        <v>8201</v>
      </c>
      <c r="P201" s="268" t="s">
        <v>8201</v>
      </c>
      <c r="Q201" s="268" t="s">
        <v>8201</v>
      </c>
      <c r="R201" s="268" t="s">
        <v>8201</v>
      </c>
      <c r="S201" s="268" t="s">
        <v>8201</v>
      </c>
      <c r="T201" s="268" t="s">
        <v>8201</v>
      </c>
      <c r="U201" s="268" t="s">
        <v>8201</v>
      </c>
      <c r="V201" s="268" t="s">
        <v>8201</v>
      </c>
      <c r="W201" s="268" t="s">
        <v>8201</v>
      </c>
      <c r="X201" s="268" t="s">
        <v>8201</v>
      </c>
      <c r="Y201" s="268" t="s">
        <v>8201</v>
      </c>
      <c r="Z201" s="268" t="s">
        <v>8201</v>
      </c>
      <c r="AA201" s="268" t="s">
        <v>8201</v>
      </c>
      <c r="AB201" s="268" t="s">
        <v>8201</v>
      </c>
      <c r="AC201" s="268" t="s">
        <v>8201</v>
      </c>
      <c r="AD201" s="268" t="s">
        <v>8201</v>
      </c>
      <c r="AE201" s="268" t="s">
        <v>8201</v>
      </c>
      <c r="AF201" s="268" t="s">
        <v>8201</v>
      </c>
      <c r="AG201" s="268" t="s">
        <v>8201</v>
      </c>
      <c r="AH201" s="268" t="s">
        <v>8201</v>
      </c>
      <c r="AI201" s="268" t="s">
        <v>8201</v>
      </c>
      <c r="AJ201" s="268" t="s">
        <v>8201</v>
      </c>
      <c r="AK201" s="268" t="s">
        <v>8201</v>
      </c>
      <c r="AL201" s="268" t="s">
        <v>8201</v>
      </c>
      <c r="AM201" s="268" t="s">
        <v>8201</v>
      </c>
      <c r="AN201" s="268" t="s">
        <v>8201</v>
      </c>
      <c r="AO201" s="268" t="s">
        <v>8201</v>
      </c>
      <c r="AP201" s="268" t="s">
        <v>8201</v>
      </c>
      <c r="AQ201" s="268" t="s">
        <v>8201</v>
      </c>
      <c r="AR201" s="268" t="s">
        <v>8201</v>
      </c>
      <c r="AS201" s="268" t="s">
        <v>8201</v>
      </c>
      <c r="AT201" s="268" t="s">
        <v>8201</v>
      </c>
      <c r="AU201" s="268" t="s">
        <v>8201</v>
      </c>
      <c r="AV201" s="268" t="s">
        <v>8201</v>
      </c>
      <c r="AW201" s="268" t="s">
        <v>8201</v>
      </c>
      <c r="AX201" s="268" t="s">
        <v>8201</v>
      </c>
      <c r="AY201" s="268" t="s">
        <v>8201</v>
      </c>
      <c r="AZ201" s="268" t="s">
        <v>8201</v>
      </c>
      <c r="BA201" s="268" t="s">
        <v>8201</v>
      </c>
      <c r="BB201" s="268" t="s">
        <v>8201</v>
      </c>
      <c r="BC201" s="268" t="s">
        <v>8201</v>
      </c>
      <c r="BD201" s="268" t="s">
        <v>8201</v>
      </c>
      <c r="BE201" s="268" t="s">
        <v>8201</v>
      </c>
      <c r="BF201" s="268" t="s">
        <v>8201</v>
      </c>
      <c r="BG201" s="268" t="s">
        <v>8201</v>
      </c>
      <c r="BH201" s="268" t="s">
        <v>8201</v>
      </c>
      <c r="BI201" s="268" t="s">
        <v>8201</v>
      </c>
      <c r="BJ201" s="268" t="s">
        <v>8201</v>
      </c>
      <c r="BK201" s="268" t="s">
        <v>8201</v>
      </c>
      <c r="BL201" s="268" t="s">
        <v>8201</v>
      </c>
      <c r="BM201" s="268" t="s">
        <v>8201</v>
      </c>
      <c r="BN201" s="268" t="s">
        <v>8201</v>
      </c>
      <c r="BO201" s="268" t="s">
        <v>8201</v>
      </c>
      <c r="BP201" s="268" t="s">
        <v>8201</v>
      </c>
      <c r="BQ201" s="268" t="s">
        <v>8201</v>
      </c>
      <c r="BR201" s="268" t="s">
        <v>8201</v>
      </c>
      <c r="BS201" s="268" t="s">
        <v>8201</v>
      </c>
      <c r="BT201" s="268" t="s">
        <v>8201</v>
      </c>
      <c r="BU201" s="268" t="s">
        <v>8201</v>
      </c>
      <c r="BV201" s="268" t="s">
        <v>8201</v>
      </c>
      <c r="BW201" s="268" t="s">
        <v>8201</v>
      </c>
      <c r="BX201" s="268" t="s">
        <v>8201</v>
      </c>
      <c r="BY201" s="268" t="s">
        <v>8201</v>
      </c>
      <c r="BZ201" s="268" t="s">
        <v>8201</v>
      </c>
      <c r="CA201" s="268" t="s">
        <v>8201</v>
      </c>
      <c r="CB201" s="268" t="s">
        <v>8201</v>
      </c>
      <c r="CC201" s="268" t="s">
        <v>8201</v>
      </c>
      <c r="CD201" s="268" t="str">
        <f>_xlfn.IFNA(VLOOKUP(C201,'INFORM Severity - hidden'!$C$5:$G$300,5,FALSE),"-")</f>
        <v>-</v>
      </c>
    </row>
    <row r="202" spans="1:82" x14ac:dyDescent="0.35">
      <c r="C202" t="s">
        <v>8322</v>
      </c>
      <c r="D202" s="268" t="str">
        <f t="shared" si="3"/>
        <v>-</v>
      </c>
      <c r="E202" s="268" t="s">
        <v>8201</v>
      </c>
      <c r="F202" s="268" t="s">
        <v>8201</v>
      </c>
      <c r="G202" s="268" t="s">
        <v>8201</v>
      </c>
      <c r="H202" s="268" t="s">
        <v>8201</v>
      </c>
      <c r="I202" s="268" t="s">
        <v>8201</v>
      </c>
      <c r="J202" s="268" t="s">
        <v>8201</v>
      </c>
      <c r="K202" s="268" t="s">
        <v>8201</v>
      </c>
      <c r="L202" s="268" t="s">
        <v>8201</v>
      </c>
      <c r="M202" s="268" t="s">
        <v>8201</v>
      </c>
      <c r="N202" s="268" t="s">
        <v>8201</v>
      </c>
      <c r="O202" s="268" t="s">
        <v>8201</v>
      </c>
      <c r="P202" s="268" t="s">
        <v>8201</v>
      </c>
      <c r="Q202" s="268" t="s">
        <v>8201</v>
      </c>
      <c r="R202" s="268" t="s">
        <v>8201</v>
      </c>
      <c r="S202" s="268" t="s">
        <v>8201</v>
      </c>
      <c r="T202" s="268" t="s">
        <v>8201</v>
      </c>
      <c r="U202" s="268" t="s">
        <v>8201</v>
      </c>
      <c r="V202" s="268" t="s">
        <v>8201</v>
      </c>
      <c r="W202" s="268" t="s">
        <v>8201</v>
      </c>
      <c r="X202" s="268" t="s">
        <v>8201</v>
      </c>
      <c r="Y202" s="268" t="s">
        <v>8201</v>
      </c>
      <c r="Z202" s="268" t="s">
        <v>8201</v>
      </c>
      <c r="AA202" s="268" t="s">
        <v>8201</v>
      </c>
      <c r="AB202" s="268" t="s">
        <v>8201</v>
      </c>
      <c r="AC202" s="268" t="s">
        <v>8201</v>
      </c>
      <c r="AD202" s="268" t="s">
        <v>8201</v>
      </c>
      <c r="AE202" s="268" t="s">
        <v>8201</v>
      </c>
      <c r="AF202" s="268" t="s">
        <v>8201</v>
      </c>
      <c r="AG202" s="268" t="s">
        <v>8201</v>
      </c>
      <c r="AH202" s="268" t="s">
        <v>8201</v>
      </c>
      <c r="AI202" s="268" t="s">
        <v>8201</v>
      </c>
      <c r="AJ202" s="268" t="s">
        <v>8201</v>
      </c>
      <c r="AK202" s="268" t="s">
        <v>8201</v>
      </c>
      <c r="AL202" s="268" t="s">
        <v>8201</v>
      </c>
      <c r="AM202" s="268" t="s">
        <v>8201</v>
      </c>
      <c r="AN202" s="268" t="s">
        <v>8201</v>
      </c>
      <c r="AO202" s="268">
        <v>2.1</v>
      </c>
      <c r="AP202" s="268">
        <v>2.1</v>
      </c>
      <c r="AQ202" s="268">
        <v>2.1</v>
      </c>
      <c r="AR202" s="268">
        <v>2.1</v>
      </c>
      <c r="AS202" s="268">
        <v>2</v>
      </c>
      <c r="AT202" s="268">
        <v>2.5</v>
      </c>
      <c r="AU202" s="268">
        <v>2.5</v>
      </c>
      <c r="AV202" s="268">
        <v>2.5</v>
      </c>
      <c r="AW202" s="268">
        <v>2.5</v>
      </c>
      <c r="AX202" s="268">
        <v>2.4</v>
      </c>
      <c r="AY202" s="268">
        <v>2.4</v>
      </c>
      <c r="AZ202" s="268">
        <v>2.4</v>
      </c>
      <c r="BA202" s="268" t="s">
        <v>8201</v>
      </c>
      <c r="BB202" s="268" t="s">
        <v>8201</v>
      </c>
      <c r="BC202" s="268" t="s">
        <v>8201</v>
      </c>
      <c r="BD202" s="268" t="s">
        <v>8201</v>
      </c>
      <c r="BE202" s="268" t="s">
        <v>8201</v>
      </c>
      <c r="BF202" s="268" t="s">
        <v>8201</v>
      </c>
      <c r="BG202" s="268" t="s">
        <v>8201</v>
      </c>
      <c r="BH202" s="268" t="s">
        <v>8201</v>
      </c>
      <c r="BI202" s="268" t="s">
        <v>8201</v>
      </c>
      <c r="BJ202" s="268" t="s">
        <v>8201</v>
      </c>
      <c r="BK202" s="268" t="s">
        <v>8201</v>
      </c>
      <c r="BL202" s="268" t="s">
        <v>8201</v>
      </c>
      <c r="BM202" s="268" t="s">
        <v>8201</v>
      </c>
      <c r="BN202" s="268" t="s">
        <v>8201</v>
      </c>
      <c r="BO202" s="268" t="s">
        <v>8201</v>
      </c>
      <c r="BP202" s="268" t="s">
        <v>8201</v>
      </c>
      <c r="BQ202" s="268" t="s">
        <v>8201</v>
      </c>
      <c r="BR202" s="268" t="s">
        <v>8201</v>
      </c>
      <c r="BS202" s="268" t="s">
        <v>8201</v>
      </c>
      <c r="BT202" s="268" t="s">
        <v>8201</v>
      </c>
      <c r="BU202" s="268" t="s">
        <v>8201</v>
      </c>
      <c r="BV202" s="268" t="s">
        <v>8201</v>
      </c>
      <c r="BW202" s="268" t="s">
        <v>8201</v>
      </c>
      <c r="BX202" s="268" t="s">
        <v>8201</v>
      </c>
      <c r="BY202" s="268" t="s">
        <v>8201</v>
      </c>
      <c r="BZ202" s="268" t="s">
        <v>8201</v>
      </c>
      <c r="CA202" s="268" t="s">
        <v>8201</v>
      </c>
      <c r="CB202" s="268" t="s">
        <v>8201</v>
      </c>
      <c r="CC202" s="268" t="s">
        <v>8201</v>
      </c>
      <c r="CD202" s="268" t="str">
        <f>_xlfn.IFNA(VLOOKUP(C202,'INFORM Severity - hidden'!$C$5:$G$300,5,FALSE),"-")</f>
        <v>-</v>
      </c>
    </row>
    <row r="203" spans="1:82" x14ac:dyDescent="0.35">
      <c r="C203" t="s">
        <v>8323</v>
      </c>
      <c r="D203" s="268" t="str">
        <f t="shared" si="3"/>
        <v>-</v>
      </c>
      <c r="E203" s="268" t="s">
        <v>8201</v>
      </c>
      <c r="F203" s="268" t="s">
        <v>8201</v>
      </c>
      <c r="G203" s="268" t="s">
        <v>8201</v>
      </c>
      <c r="H203" s="268" t="s">
        <v>8201</v>
      </c>
      <c r="I203" s="268" t="s">
        <v>8201</v>
      </c>
      <c r="J203" s="268" t="s">
        <v>8201</v>
      </c>
      <c r="K203" s="268" t="s">
        <v>8201</v>
      </c>
      <c r="L203" s="268" t="s">
        <v>8201</v>
      </c>
      <c r="M203" s="268" t="s">
        <v>8201</v>
      </c>
      <c r="N203" s="268" t="s">
        <v>8201</v>
      </c>
      <c r="O203" s="268" t="s">
        <v>8201</v>
      </c>
      <c r="P203" s="268" t="s">
        <v>8201</v>
      </c>
      <c r="Q203" s="268" t="s">
        <v>8201</v>
      </c>
      <c r="R203" s="268" t="s">
        <v>8201</v>
      </c>
      <c r="S203" s="268" t="s">
        <v>8201</v>
      </c>
      <c r="T203" s="268" t="s">
        <v>8201</v>
      </c>
      <c r="U203" s="268" t="s">
        <v>8201</v>
      </c>
      <c r="V203" s="268" t="s">
        <v>8201</v>
      </c>
      <c r="W203" s="268" t="s">
        <v>8201</v>
      </c>
      <c r="X203" s="268" t="s">
        <v>8201</v>
      </c>
      <c r="Y203" s="268" t="s">
        <v>8201</v>
      </c>
      <c r="Z203" s="268" t="s">
        <v>8201</v>
      </c>
      <c r="AA203" s="268" t="s">
        <v>8201</v>
      </c>
      <c r="AB203" s="268" t="s">
        <v>8201</v>
      </c>
      <c r="AC203" s="268" t="s">
        <v>8201</v>
      </c>
      <c r="AD203" s="268" t="s">
        <v>8201</v>
      </c>
      <c r="AE203" s="268" t="s">
        <v>8201</v>
      </c>
      <c r="AF203" s="268" t="s">
        <v>8201</v>
      </c>
      <c r="AG203" s="268" t="s">
        <v>8201</v>
      </c>
      <c r="AH203" s="268" t="s">
        <v>8201</v>
      </c>
      <c r="AI203" s="268" t="s">
        <v>8201</v>
      </c>
      <c r="AJ203" s="268" t="s">
        <v>8201</v>
      </c>
      <c r="AK203" s="268" t="s">
        <v>8201</v>
      </c>
      <c r="AL203" s="268" t="s">
        <v>8201</v>
      </c>
      <c r="AM203" s="268" t="s">
        <v>8201</v>
      </c>
      <c r="AN203" s="268" t="s">
        <v>8201</v>
      </c>
      <c r="AO203" s="268" t="s">
        <v>8201</v>
      </c>
      <c r="AP203" s="268" t="s">
        <v>8201</v>
      </c>
      <c r="AQ203" s="268" t="s">
        <v>8201</v>
      </c>
      <c r="AR203" s="268" t="s">
        <v>8201</v>
      </c>
      <c r="AS203" s="268" t="s">
        <v>8201</v>
      </c>
      <c r="AT203" s="268" t="s">
        <v>8201</v>
      </c>
      <c r="AU203" s="268" t="s">
        <v>8201</v>
      </c>
      <c r="AV203" s="268" t="s">
        <v>8201</v>
      </c>
      <c r="AW203" s="268" t="s">
        <v>8201</v>
      </c>
      <c r="AX203" s="268" t="s">
        <v>8201</v>
      </c>
      <c r="AY203" s="268" t="s">
        <v>8201</v>
      </c>
      <c r="AZ203" s="268" t="s">
        <v>8201</v>
      </c>
      <c r="BA203" s="268" t="s">
        <v>8201</v>
      </c>
      <c r="BB203" s="268" t="s">
        <v>8201</v>
      </c>
      <c r="BC203" s="268">
        <v>2.7</v>
      </c>
      <c r="BD203" s="268">
        <v>2.8</v>
      </c>
      <c r="BE203" s="268">
        <v>2.9</v>
      </c>
      <c r="BF203" s="268">
        <v>2.9</v>
      </c>
      <c r="BG203" s="268">
        <v>2.9</v>
      </c>
      <c r="BH203" s="268">
        <v>2.9</v>
      </c>
      <c r="BI203" s="268">
        <v>2.9</v>
      </c>
      <c r="BJ203" s="268">
        <v>2.8</v>
      </c>
      <c r="BK203" s="268">
        <v>3</v>
      </c>
      <c r="BL203" s="268">
        <v>3</v>
      </c>
      <c r="BM203" s="268">
        <v>3</v>
      </c>
      <c r="BN203" s="268">
        <v>3</v>
      </c>
      <c r="BO203" s="268">
        <v>3</v>
      </c>
      <c r="BP203" s="268">
        <v>3</v>
      </c>
      <c r="BQ203" s="268" t="s">
        <v>8201</v>
      </c>
      <c r="BR203" s="268" t="s">
        <v>8201</v>
      </c>
      <c r="BS203" s="268" t="s">
        <v>8201</v>
      </c>
      <c r="BT203" s="268" t="s">
        <v>8201</v>
      </c>
      <c r="BU203" s="268" t="s">
        <v>8201</v>
      </c>
      <c r="BV203" s="268" t="s">
        <v>8201</v>
      </c>
      <c r="BW203" s="268" t="s">
        <v>8201</v>
      </c>
      <c r="BX203" s="268" t="s">
        <v>8201</v>
      </c>
      <c r="BY203" s="268" t="s">
        <v>8201</v>
      </c>
      <c r="BZ203" s="268" t="s">
        <v>8201</v>
      </c>
      <c r="CA203" s="268" t="s">
        <v>8201</v>
      </c>
      <c r="CB203" s="268" t="s">
        <v>8201</v>
      </c>
      <c r="CC203" s="268" t="s">
        <v>8201</v>
      </c>
      <c r="CD203" s="268" t="str">
        <f>_xlfn.IFNA(VLOOKUP(C203,'INFORM Severity - hidden'!$C$5:$G$300,5,FALSE),"-")</f>
        <v>-</v>
      </c>
    </row>
    <row r="204" spans="1:82" x14ac:dyDescent="0.35">
      <c r="A204" t="s">
        <v>734</v>
      </c>
      <c r="B204" t="s">
        <v>732</v>
      </c>
      <c r="C204" t="s">
        <v>733</v>
      </c>
      <c r="D204" s="268" t="str">
        <f t="shared" si="3"/>
        <v>Stable</v>
      </c>
      <c r="E204" s="268" t="s">
        <v>8201</v>
      </c>
      <c r="F204" s="268" t="s">
        <v>8201</v>
      </c>
      <c r="G204" s="268" t="s">
        <v>8201</v>
      </c>
      <c r="H204" s="268" t="s">
        <v>8201</v>
      </c>
      <c r="I204" s="268" t="s">
        <v>8201</v>
      </c>
      <c r="J204" s="268" t="s">
        <v>8201</v>
      </c>
      <c r="K204" s="268" t="s">
        <v>8201</v>
      </c>
      <c r="L204" s="268" t="s">
        <v>8201</v>
      </c>
      <c r="M204" s="268" t="s">
        <v>8201</v>
      </c>
      <c r="N204" s="268" t="s">
        <v>8201</v>
      </c>
      <c r="O204" s="268" t="s">
        <v>8201</v>
      </c>
      <c r="P204" s="268" t="s">
        <v>8201</v>
      </c>
      <c r="Q204" s="268" t="s">
        <v>8201</v>
      </c>
      <c r="R204" s="268" t="s">
        <v>8201</v>
      </c>
      <c r="S204" s="268" t="s">
        <v>8201</v>
      </c>
      <c r="T204" s="268" t="s">
        <v>8201</v>
      </c>
      <c r="U204" s="268" t="s">
        <v>8201</v>
      </c>
      <c r="V204" s="268" t="s">
        <v>8201</v>
      </c>
      <c r="W204" s="268" t="s">
        <v>8201</v>
      </c>
      <c r="X204" s="268" t="s">
        <v>8201</v>
      </c>
      <c r="Y204" s="268" t="s">
        <v>8201</v>
      </c>
      <c r="Z204" s="268" t="s">
        <v>8201</v>
      </c>
      <c r="AA204" s="268" t="s">
        <v>8201</v>
      </c>
      <c r="AB204" s="268" t="s">
        <v>8201</v>
      </c>
      <c r="AC204" s="268" t="s">
        <v>8201</v>
      </c>
      <c r="AD204" s="268" t="s">
        <v>8201</v>
      </c>
      <c r="AE204" s="268">
        <v>1.6</v>
      </c>
      <c r="AF204" s="268">
        <v>1.6</v>
      </c>
      <c r="AG204" s="268">
        <v>1.6</v>
      </c>
      <c r="AH204" s="268">
        <v>1.7</v>
      </c>
      <c r="AI204" s="268">
        <v>1.7</v>
      </c>
      <c r="AJ204" s="268">
        <v>1.7</v>
      </c>
      <c r="AK204" s="268">
        <v>1.7</v>
      </c>
      <c r="AL204" s="268">
        <v>1.7</v>
      </c>
      <c r="AM204" s="268">
        <v>1.7</v>
      </c>
      <c r="AN204" s="268">
        <v>1.6</v>
      </c>
      <c r="AO204" s="268">
        <v>1.6</v>
      </c>
      <c r="AP204" s="268">
        <v>1.7</v>
      </c>
      <c r="AQ204" s="268">
        <v>1.6</v>
      </c>
      <c r="AR204" s="268">
        <v>2.2000000000000002</v>
      </c>
      <c r="AS204" s="268">
        <v>2.2999999999999998</v>
      </c>
      <c r="AT204" s="268">
        <v>2.2999999999999998</v>
      </c>
      <c r="AU204" s="268">
        <v>2.2999999999999998</v>
      </c>
      <c r="AV204" s="268">
        <v>2.2999999999999998</v>
      </c>
      <c r="AW204" s="268">
        <v>2.2999999999999998</v>
      </c>
      <c r="AX204" s="268">
        <v>2.2999999999999998</v>
      </c>
      <c r="AY204" s="268">
        <v>2.2999999999999998</v>
      </c>
      <c r="AZ204" s="268">
        <v>2.2999999999999998</v>
      </c>
      <c r="BA204" s="268">
        <v>2.2999999999999998</v>
      </c>
      <c r="BB204" s="268">
        <v>2.2999999999999998</v>
      </c>
      <c r="BC204" s="268">
        <v>2.2999999999999998</v>
      </c>
      <c r="BD204" s="268">
        <v>2.2999999999999998</v>
      </c>
      <c r="BE204" s="268">
        <v>2.5</v>
      </c>
      <c r="BF204" s="268">
        <v>2.5</v>
      </c>
      <c r="BG204" s="268">
        <v>2.2999999999999998</v>
      </c>
      <c r="BH204" s="268">
        <v>2.2999999999999998</v>
      </c>
      <c r="BI204" s="268">
        <v>2.2999999999999998</v>
      </c>
      <c r="BJ204" s="268">
        <v>2.2999999999999998</v>
      </c>
      <c r="BK204" s="268">
        <v>2.2999999999999998</v>
      </c>
      <c r="BL204" s="268">
        <v>2.2999999999999998</v>
      </c>
      <c r="BM204" s="268">
        <v>2.2999999999999998</v>
      </c>
      <c r="BN204" s="268">
        <v>2.2999999999999998</v>
      </c>
      <c r="BO204" s="268">
        <v>2.2999999999999998</v>
      </c>
      <c r="BP204" s="268">
        <v>2.2000000000000002</v>
      </c>
      <c r="BQ204" s="268">
        <v>2.2000000000000002</v>
      </c>
      <c r="BR204" s="268">
        <v>2.2000000000000002</v>
      </c>
      <c r="BS204" s="268">
        <v>2.2000000000000002</v>
      </c>
      <c r="BT204" s="268">
        <v>2.2000000000000002</v>
      </c>
      <c r="BU204" s="268">
        <v>2.2000000000000002</v>
      </c>
      <c r="BV204" s="268">
        <v>2.2000000000000002</v>
      </c>
      <c r="BW204" s="268">
        <v>1.8</v>
      </c>
      <c r="BX204" s="268">
        <v>1.8</v>
      </c>
      <c r="BY204" s="268">
        <v>1.7</v>
      </c>
      <c r="BZ204" s="268">
        <v>1.7</v>
      </c>
      <c r="CA204" s="268">
        <v>1.7</v>
      </c>
      <c r="CB204" s="268">
        <v>1.7</v>
      </c>
      <c r="CC204" s="268">
        <v>1.7</v>
      </c>
      <c r="CD204" s="268">
        <f>_xlfn.IFNA(VLOOKUP(C204,'INFORM Severity - hidden'!$C$5:$G$300,5,FALSE),"-")</f>
        <v>1.7</v>
      </c>
    </row>
    <row r="205" spans="1:82" x14ac:dyDescent="0.35">
      <c r="C205" t="s">
        <v>8324</v>
      </c>
      <c r="D205" s="268" t="str">
        <f t="shared" si="3"/>
        <v>-</v>
      </c>
      <c r="E205" s="268" t="s">
        <v>8201</v>
      </c>
      <c r="F205" s="268" t="s">
        <v>8201</v>
      </c>
      <c r="G205" s="268" t="s">
        <v>8201</v>
      </c>
      <c r="H205" s="268" t="s">
        <v>8201</v>
      </c>
      <c r="I205" s="268" t="s">
        <v>8201</v>
      </c>
      <c r="J205" s="268" t="s">
        <v>8201</v>
      </c>
      <c r="K205" s="268" t="s">
        <v>8201</v>
      </c>
      <c r="L205" s="268" t="s">
        <v>8201</v>
      </c>
      <c r="M205" s="268" t="s">
        <v>8201</v>
      </c>
      <c r="N205" s="268" t="s">
        <v>8201</v>
      </c>
      <c r="O205" s="268" t="s">
        <v>8201</v>
      </c>
      <c r="P205" s="268" t="s">
        <v>8201</v>
      </c>
      <c r="Q205" s="268" t="s">
        <v>8201</v>
      </c>
      <c r="R205" s="268" t="s">
        <v>8201</v>
      </c>
      <c r="S205" s="268" t="s">
        <v>8201</v>
      </c>
      <c r="T205" s="268" t="s">
        <v>8201</v>
      </c>
      <c r="U205" s="268" t="s">
        <v>8201</v>
      </c>
      <c r="V205" s="268" t="s">
        <v>8201</v>
      </c>
      <c r="W205" s="268" t="s">
        <v>8201</v>
      </c>
      <c r="X205" s="268" t="s">
        <v>8201</v>
      </c>
      <c r="Y205" s="268" t="s">
        <v>8201</v>
      </c>
      <c r="Z205" s="268" t="s">
        <v>8201</v>
      </c>
      <c r="AA205" s="268" t="s">
        <v>8201</v>
      </c>
      <c r="AB205" s="268" t="s">
        <v>8201</v>
      </c>
      <c r="AC205" s="268" t="s">
        <v>8201</v>
      </c>
      <c r="AD205" s="268" t="s">
        <v>8201</v>
      </c>
      <c r="AE205" s="268" t="s">
        <v>8201</v>
      </c>
      <c r="AF205" s="268" t="s">
        <v>8201</v>
      </c>
      <c r="AG205" s="268" t="s">
        <v>8201</v>
      </c>
      <c r="AH205" s="268" t="s">
        <v>8201</v>
      </c>
      <c r="AI205" s="268" t="s">
        <v>8201</v>
      </c>
      <c r="AJ205" s="268" t="s">
        <v>8201</v>
      </c>
      <c r="AK205" s="268" t="s">
        <v>8201</v>
      </c>
      <c r="AL205" s="268" t="s">
        <v>8201</v>
      </c>
      <c r="AM205" s="268" t="s">
        <v>8201</v>
      </c>
      <c r="AN205" s="268" t="s">
        <v>8201</v>
      </c>
      <c r="AO205" s="268" t="s">
        <v>8201</v>
      </c>
      <c r="AP205" s="268" t="s">
        <v>8201</v>
      </c>
      <c r="AQ205" s="268" t="s">
        <v>8201</v>
      </c>
      <c r="AR205" s="268" t="s">
        <v>8201</v>
      </c>
      <c r="AS205" s="268" t="s">
        <v>8201</v>
      </c>
      <c r="AT205" s="268" t="s">
        <v>8201</v>
      </c>
      <c r="AU205" s="268" t="s">
        <v>8201</v>
      </c>
      <c r="AV205" s="268" t="s">
        <v>8201</v>
      </c>
      <c r="AW205" s="268" t="s">
        <v>8201</v>
      </c>
      <c r="AX205" s="268" t="s">
        <v>8201</v>
      </c>
      <c r="AY205" s="268" t="s">
        <v>8201</v>
      </c>
      <c r="AZ205" s="268" t="s">
        <v>8201</v>
      </c>
      <c r="BA205" s="268" t="s">
        <v>8201</v>
      </c>
      <c r="BB205" s="268" t="s">
        <v>8201</v>
      </c>
      <c r="BC205" s="268" t="s">
        <v>8201</v>
      </c>
      <c r="BD205" s="268" t="s">
        <v>8201</v>
      </c>
      <c r="BE205" s="268" t="s">
        <v>8201</v>
      </c>
      <c r="BF205" s="268" t="s">
        <v>8201</v>
      </c>
      <c r="BG205" s="268" t="s">
        <v>8201</v>
      </c>
      <c r="BH205" s="268" t="s">
        <v>8201</v>
      </c>
      <c r="BI205" s="268" t="s">
        <v>8201</v>
      </c>
      <c r="BJ205" s="268" t="s">
        <v>8201</v>
      </c>
      <c r="BK205" s="268" t="s">
        <v>8201</v>
      </c>
      <c r="BL205" s="268" t="s">
        <v>8201</v>
      </c>
      <c r="BM205" s="268" t="s">
        <v>8201</v>
      </c>
      <c r="BN205" s="268" t="s">
        <v>8201</v>
      </c>
      <c r="BO205" s="268" t="s">
        <v>8201</v>
      </c>
      <c r="BP205" s="268" t="s">
        <v>8201</v>
      </c>
      <c r="BQ205" s="268" t="s">
        <v>8201</v>
      </c>
      <c r="BR205" s="268" t="s">
        <v>8201</v>
      </c>
      <c r="BS205" s="268" t="s">
        <v>8201</v>
      </c>
      <c r="BT205" s="268" t="s">
        <v>8201</v>
      </c>
      <c r="BU205" s="268" t="s">
        <v>8201</v>
      </c>
      <c r="BV205" s="268" t="s">
        <v>8201</v>
      </c>
      <c r="BW205" s="268" t="s">
        <v>8201</v>
      </c>
      <c r="BX205" s="268" t="s">
        <v>8201</v>
      </c>
      <c r="BY205" s="268">
        <v>2.1</v>
      </c>
      <c r="BZ205" s="268" t="s">
        <v>8201</v>
      </c>
      <c r="CA205" s="268" t="s">
        <v>8201</v>
      </c>
      <c r="CB205" s="268" t="s">
        <v>8201</v>
      </c>
      <c r="CC205" s="268" t="s">
        <v>8201</v>
      </c>
      <c r="CD205" s="268" t="str">
        <f>_xlfn.IFNA(VLOOKUP(C205,'INFORM Severity - hidden'!$C$5:$G$300,5,FALSE),"-")</f>
        <v>-</v>
      </c>
    </row>
    <row r="206" spans="1:82" x14ac:dyDescent="0.35">
      <c r="C206" t="s">
        <v>8325</v>
      </c>
      <c r="D206" s="268" t="str">
        <f t="shared" si="3"/>
        <v>-</v>
      </c>
      <c r="E206" s="268" t="s">
        <v>8201</v>
      </c>
      <c r="F206" s="268" t="s">
        <v>8201</v>
      </c>
      <c r="G206" s="268" t="s">
        <v>8201</v>
      </c>
      <c r="H206" s="268" t="s">
        <v>8201</v>
      </c>
      <c r="I206" s="268" t="s">
        <v>8201</v>
      </c>
      <c r="J206" s="268" t="s">
        <v>8201</v>
      </c>
      <c r="K206" s="268" t="s">
        <v>8201</v>
      </c>
      <c r="L206" s="268" t="s">
        <v>8201</v>
      </c>
      <c r="M206" s="268" t="s">
        <v>8201</v>
      </c>
      <c r="N206" s="268" t="s">
        <v>8201</v>
      </c>
      <c r="O206" s="268" t="s">
        <v>8201</v>
      </c>
      <c r="P206" s="268" t="s">
        <v>8201</v>
      </c>
      <c r="Q206" s="268" t="s">
        <v>8201</v>
      </c>
      <c r="R206" s="268" t="s">
        <v>8201</v>
      </c>
      <c r="S206" s="268" t="s">
        <v>8201</v>
      </c>
      <c r="T206" s="268" t="s">
        <v>8201</v>
      </c>
      <c r="U206" s="268" t="s">
        <v>8201</v>
      </c>
      <c r="V206" s="268" t="s">
        <v>8201</v>
      </c>
      <c r="W206" s="268" t="s">
        <v>8201</v>
      </c>
      <c r="X206" s="268" t="s">
        <v>8201</v>
      </c>
      <c r="Y206" s="268" t="s">
        <v>8201</v>
      </c>
      <c r="Z206" s="268" t="s">
        <v>8201</v>
      </c>
      <c r="AA206" s="268" t="s">
        <v>8201</v>
      </c>
      <c r="AB206" s="268" t="s">
        <v>8201</v>
      </c>
      <c r="AC206" s="268" t="s">
        <v>8201</v>
      </c>
      <c r="AD206" s="268" t="s">
        <v>8201</v>
      </c>
      <c r="AE206" s="268" t="s">
        <v>8201</v>
      </c>
      <c r="AF206" s="268" t="s">
        <v>8201</v>
      </c>
      <c r="AG206" s="268" t="s">
        <v>8201</v>
      </c>
      <c r="AH206" s="268" t="s">
        <v>8201</v>
      </c>
      <c r="AI206" s="268" t="s">
        <v>8201</v>
      </c>
      <c r="AJ206" s="268" t="s">
        <v>8201</v>
      </c>
      <c r="AK206" s="268" t="s">
        <v>8201</v>
      </c>
      <c r="AL206" s="268" t="s">
        <v>8201</v>
      </c>
      <c r="AM206" s="268" t="s">
        <v>8201</v>
      </c>
      <c r="AN206" s="268" t="s">
        <v>8201</v>
      </c>
      <c r="AO206" s="268" t="s">
        <v>8201</v>
      </c>
      <c r="AP206" s="268" t="s">
        <v>8201</v>
      </c>
      <c r="AQ206" s="268" t="s">
        <v>8201</v>
      </c>
      <c r="AR206" s="268" t="s">
        <v>8201</v>
      </c>
      <c r="AS206" s="268" t="s">
        <v>8201</v>
      </c>
      <c r="AT206" s="268" t="s">
        <v>8201</v>
      </c>
      <c r="AU206" s="268" t="s">
        <v>8201</v>
      </c>
      <c r="AV206" s="268" t="s">
        <v>8201</v>
      </c>
      <c r="AW206" s="268" t="s">
        <v>8201</v>
      </c>
      <c r="AX206" s="268" t="s">
        <v>8201</v>
      </c>
      <c r="AY206" s="268" t="s">
        <v>8201</v>
      </c>
      <c r="AZ206" s="268" t="s">
        <v>8201</v>
      </c>
      <c r="BA206" s="268" t="s">
        <v>8201</v>
      </c>
      <c r="BB206" s="268" t="s">
        <v>8201</v>
      </c>
      <c r="BC206" s="268" t="s">
        <v>8201</v>
      </c>
      <c r="BD206" s="268" t="s">
        <v>8201</v>
      </c>
      <c r="BE206" s="268" t="s">
        <v>8201</v>
      </c>
      <c r="BF206" s="268" t="s">
        <v>8201</v>
      </c>
      <c r="BG206" s="268" t="s">
        <v>8201</v>
      </c>
      <c r="BH206" s="268" t="s">
        <v>8201</v>
      </c>
      <c r="BI206" s="268" t="s">
        <v>8201</v>
      </c>
      <c r="BJ206" s="268" t="s">
        <v>8201</v>
      </c>
      <c r="BK206" s="268" t="s">
        <v>8201</v>
      </c>
      <c r="BL206" s="268" t="s">
        <v>8201</v>
      </c>
      <c r="BM206" s="268" t="s">
        <v>8201</v>
      </c>
      <c r="BN206" s="268" t="s">
        <v>8201</v>
      </c>
      <c r="BO206" s="268" t="s">
        <v>8201</v>
      </c>
      <c r="BP206" s="268" t="s">
        <v>8201</v>
      </c>
      <c r="BQ206" s="268" t="s">
        <v>8201</v>
      </c>
      <c r="BR206" s="268" t="s">
        <v>8201</v>
      </c>
      <c r="BS206" s="268" t="s">
        <v>8201</v>
      </c>
      <c r="BT206" s="268" t="s">
        <v>8201</v>
      </c>
      <c r="BU206" s="268" t="s">
        <v>8201</v>
      </c>
      <c r="BV206" s="268" t="s">
        <v>8201</v>
      </c>
      <c r="BW206" s="268" t="s">
        <v>8201</v>
      </c>
      <c r="BX206" s="268" t="s">
        <v>8201</v>
      </c>
      <c r="BY206" s="268">
        <v>1.2</v>
      </c>
      <c r="BZ206" s="268" t="s">
        <v>8201</v>
      </c>
      <c r="CA206" s="268" t="s">
        <v>8201</v>
      </c>
      <c r="CB206" s="268" t="s">
        <v>8201</v>
      </c>
      <c r="CC206" s="268" t="s">
        <v>8201</v>
      </c>
      <c r="CD206" s="268" t="str">
        <f>_xlfn.IFNA(VLOOKUP(C206,'INFORM Severity - hidden'!$C$5:$G$300,5,FALSE),"-")</f>
        <v>-</v>
      </c>
    </row>
    <row r="207" spans="1:82" x14ac:dyDescent="0.35">
      <c r="A207" t="s">
        <v>211</v>
      </c>
      <c r="B207" t="s">
        <v>209</v>
      </c>
      <c r="C207" t="s">
        <v>210</v>
      </c>
      <c r="D207" s="268" t="str">
        <f t="shared" si="3"/>
        <v>Decreasing</v>
      </c>
      <c r="E207" s="268" t="s">
        <v>8201</v>
      </c>
      <c r="F207" s="268" t="s">
        <v>8201</v>
      </c>
      <c r="G207" s="268" t="s">
        <v>8201</v>
      </c>
      <c r="H207" s="268" t="s">
        <v>8201</v>
      </c>
      <c r="I207" s="268" t="s">
        <v>8201</v>
      </c>
      <c r="J207" s="268" t="s">
        <v>8201</v>
      </c>
      <c r="K207" s="268" t="s">
        <v>8201</v>
      </c>
      <c r="L207" s="268" t="s">
        <v>8201</v>
      </c>
      <c r="M207" s="268" t="s">
        <v>8201</v>
      </c>
      <c r="N207" s="268" t="s">
        <v>8201</v>
      </c>
      <c r="O207" s="268" t="s">
        <v>8201</v>
      </c>
      <c r="P207" s="268" t="s">
        <v>8201</v>
      </c>
      <c r="Q207" s="268" t="s">
        <v>8201</v>
      </c>
      <c r="R207" s="268">
        <v>2.2000000000000002</v>
      </c>
      <c r="S207" s="268">
        <v>2.1</v>
      </c>
      <c r="T207" s="268">
        <v>2.1</v>
      </c>
      <c r="U207" s="268">
        <v>2.1</v>
      </c>
      <c r="V207" s="268">
        <v>2.1</v>
      </c>
      <c r="W207" s="268">
        <v>2.1</v>
      </c>
      <c r="X207" s="268">
        <v>2.1</v>
      </c>
      <c r="Y207" s="268">
        <v>2.1</v>
      </c>
      <c r="Z207" s="268">
        <v>2</v>
      </c>
      <c r="AA207" s="268">
        <v>2.1</v>
      </c>
      <c r="AB207" s="268">
        <v>2.1</v>
      </c>
      <c r="AC207" s="268">
        <v>2.1</v>
      </c>
      <c r="AD207" s="268">
        <v>2.1</v>
      </c>
      <c r="AE207" s="268">
        <v>2.1</v>
      </c>
      <c r="AF207" s="268">
        <v>2.1</v>
      </c>
      <c r="AG207" s="268">
        <v>2.1</v>
      </c>
      <c r="AH207" s="268">
        <v>2.1</v>
      </c>
      <c r="AI207" s="268">
        <v>2.2999999999999998</v>
      </c>
      <c r="AJ207" s="268">
        <v>2.2999999999999998</v>
      </c>
      <c r="AK207" s="268">
        <v>2.2999999999999998</v>
      </c>
      <c r="AL207" s="268">
        <v>2.2000000000000002</v>
      </c>
      <c r="AM207" s="268">
        <v>2.2000000000000002</v>
      </c>
      <c r="AN207" s="268">
        <v>2.4</v>
      </c>
      <c r="AO207" s="268">
        <v>2.4</v>
      </c>
      <c r="AP207" s="268">
        <v>2.4</v>
      </c>
      <c r="AQ207" s="268">
        <v>2.4</v>
      </c>
      <c r="AR207" s="268">
        <v>2.4</v>
      </c>
      <c r="AS207" s="268">
        <v>2.5</v>
      </c>
      <c r="AT207" s="268">
        <v>2.5</v>
      </c>
      <c r="AU207" s="268">
        <v>2.5</v>
      </c>
      <c r="AV207" s="268">
        <v>2.5</v>
      </c>
      <c r="AW207" s="268">
        <v>2.5</v>
      </c>
      <c r="AX207" s="268">
        <v>2.5</v>
      </c>
      <c r="AY207" s="268">
        <v>2.5</v>
      </c>
      <c r="AZ207" s="268">
        <v>2.5</v>
      </c>
      <c r="BA207" s="268">
        <v>2.5</v>
      </c>
      <c r="BB207" s="268">
        <v>2.5</v>
      </c>
      <c r="BC207" s="268">
        <v>2.4</v>
      </c>
      <c r="BD207" s="268">
        <v>2.2000000000000002</v>
      </c>
      <c r="BE207" s="268">
        <v>2.2999999999999998</v>
      </c>
      <c r="BF207" s="268">
        <v>2.2999999999999998</v>
      </c>
      <c r="BG207" s="268">
        <v>2.2999999999999998</v>
      </c>
      <c r="BH207" s="268">
        <v>2.2999999999999998</v>
      </c>
      <c r="BI207" s="268">
        <v>2.5</v>
      </c>
      <c r="BJ207" s="268">
        <v>2.2999999999999998</v>
      </c>
      <c r="BK207" s="268">
        <v>2.5</v>
      </c>
      <c r="BL207" s="268">
        <v>2.5</v>
      </c>
      <c r="BM207" s="268">
        <v>2.5</v>
      </c>
      <c r="BN207" s="268">
        <v>2.5</v>
      </c>
      <c r="BO207" s="268">
        <v>2.5</v>
      </c>
      <c r="BP207" s="268">
        <v>2.5</v>
      </c>
      <c r="BQ207" s="268">
        <v>2.5</v>
      </c>
      <c r="BR207" s="268">
        <v>2.5</v>
      </c>
      <c r="BS207" s="268">
        <v>2.6</v>
      </c>
      <c r="BT207" s="268">
        <v>2.6</v>
      </c>
      <c r="BU207" s="268">
        <v>2.6</v>
      </c>
      <c r="BV207" s="268">
        <v>2.6</v>
      </c>
      <c r="BW207" s="268">
        <v>2.6</v>
      </c>
      <c r="BX207" s="268">
        <v>2.6</v>
      </c>
      <c r="BY207" s="268">
        <v>2.6</v>
      </c>
      <c r="BZ207" s="268">
        <v>2.6</v>
      </c>
      <c r="CA207" s="268">
        <v>2.6</v>
      </c>
      <c r="CB207" s="268">
        <v>2.5</v>
      </c>
      <c r="CC207" s="268">
        <v>2.5</v>
      </c>
      <c r="CD207" s="268">
        <f>_xlfn.IFNA(VLOOKUP(C207,'INFORM Severity - hidden'!$C$5:$G$300,5,FALSE),"-")</f>
        <v>2.5</v>
      </c>
    </row>
    <row r="208" spans="1:82" x14ac:dyDescent="0.35">
      <c r="C208" t="s">
        <v>8326</v>
      </c>
      <c r="D208" s="268" t="str">
        <f t="shared" si="3"/>
        <v>-</v>
      </c>
      <c r="E208" s="268" t="s">
        <v>8201</v>
      </c>
      <c r="F208" s="268">
        <v>3.1</v>
      </c>
      <c r="G208" s="268">
        <v>3.2</v>
      </c>
      <c r="H208" s="268">
        <v>3.5</v>
      </c>
      <c r="I208" s="268">
        <v>3.5</v>
      </c>
      <c r="J208" s="268">
        <v>3.5</v>
      </c>
      <c r="K208" s="268">
        <v>3.5</v>
      </c>
      <c r="L208" s="268">
        <v>3.5</v>
      </c>
      <c r="M208" s="268">
        <v>3.5</v>
      </c>
      <c r="N208" s="268">
        <v>3.6</v>
      </c>
      <c r="O208" s="268">
        <v>3.6</v>
      </c>
      <c r="P208" s="268">
        <v>3.6</v>
      </c>
      <c r="Q208" s="268">
        <v>3.6</v>
      </c>
      <c r="R208" s="268">
        <v>3.6</v>
      </c>
      <c r="S208" s="268">
        <v>3.6</v>
      </c>
      <c r="T208" s="268">
        <v>3.6</v>
      </c>
      <c r="U208" s="268">
        <v>3.6</v>
      </c>
      <c r="V208" s="268">
        <v>3.6</v>
      </c>
      <c r="W208" s="268">
        <v>3.7</v>
      </c>
      <c r="X208" s="268">
        <v>3.7</v>
      </c>
      <c r="Y208" s="268">
        <v>3.7</v>
      </c>
      <c r="Z208" s="268">
        <v>3.8</v>
      </c>
      <c r="AA208" s="268">
        <v>3.7</v>
      </c>
      <c r="AB208" s="268">
        <v>3.7</v>
      </c>
      <c r="AC208" s="268">
        <v>3.7</v>
      </c>
      <c r="AD208" s="268">
        <v>3.7</v>
      </c>
      <c r="AE208" s="268">
        <v>3.7</v>
      </c>
      <c r="AF208" s="268">
        <v>3.7</v>
      </c>
      <c r="AG208" s="268">
        <v>3.7</v>
      </c>
      <c r="AH208" s="268">
        <v>3.8</v>
      </c>
      <c r="AI208" s="268">
        <v>3.8</v>
      </c>
      <c r="AJ208" s="268">
        <v>3.8</v>
      </c>
      <c r="AK208" s="268">
        <v>3.8</v>
      </c>
      <c r="AL208" s="268">
        <v>3.8</v>
      </c>
      <c r="AM208" s="268">
        <v>3.8</v>
      </c>
      <c r="AN208" s="268">
        <v>3.8</v>
      </c>
      <c r="AO208" s="268">
        <v>3.8</v>
      </c>
      <c r="AP208" s="268">
        <v>3.8</v>
      </c>
      <c r="AQ208" s="268">
        <v>3.8</v>
      </c>
      <c r="AR208" s="268">
        <v>3.7</v>
      </c>
      <c r="AS208" s="268">
        <v>3.7</v>
      </c>
      <c r="AT208" s="268">
        <v>3.5</v>
      </c>
      <c r="AU208" s="268">
        <v>3.5</v>
      </c>
      <c r="AV208" s="268">
        <v>3.6</v>
      </c>
      <c r="AW208" s="268">
        <v>3.6</v>
      </c>
      <c r="AX208" s="268">
        <v>3.7</v>
      </c>
      <c r="AY208" s="268">
        <v>3.5</v>
      </c>
      <c r="AZ208" s="268">
        <v>3.7</v>
      </c>
      <c r="BA208" s="268">
        <v>3.9</v>
      </c>
      <c r="BB208" s="268">
        <v>3.9</v>
      </c>
      <c r="BC208" s="268">
        <v>3.9</v>
      </c>
      <c r="BD208" s="268">
        <v>3.9</v>
      </c>
      <c r="BE208" s="268">
        <v>3.8</v>
      </c>
      <c r="BF208" s="268">
        <v>3.8</v>
      </c>
      <c r="BG208" s="268">
        <v>3.7</v>
      </c>
      <c r="BH208" s="268">
        <v>3.8</v>
      </c>
      <c r="BI208" s="268">
        <v>3.8</v>
      </c>
      <c r="BJ208" s="268">
        <v>3.8</v>
      </c>
      <c r="BK208" s="268">
        <v>3.7</v>
      </c>
      <c r="BL208" s="268">
        <v>3.7</v>
      </c>
      <c r="BM208" s="268">
        <v>3.8</v>
      </c>
      <c r="BN208" s="268">
        <v>3.7</v>
      </c>
      <c r="BO208" s="268">
        <v>3.7</v>
      </c>
      <c r="BP208" s="268">
        <v>3.5</v>
      </c>
      <c r="BQ208" s="268">
        <v>3.7</v>
      </c>
      <c r="BR208" s="268">
        <v>3.7</v>
      </c>
      <c r="BS208" s="268" t="s">
        <v>8201</v>
      </c>
      <c r="BT208" s="268" t="s">
        <v>8201</v>
      </c>
      <c r="BU208" s="268" t="s">
        <v>8201</v>
      </c>
      <c r="BV208" s="268" t="s">
        <v>8201</v>
      </c>
      <c r="BW208" s="268" t="s">
        <v>8201</v>
      </c>
      <c r="BX208" s="268" t="s">
        <v>8201</v>
      </c>
      <c r="BY208" s="268" t="s">
        <v>8201</v>
      </c>
      <c r="BZ208" s="268" t="s">
        <v>8201</v>
      </c>
      <c r="CA208" s="268" t="s">
        <v>8201</v>
      </c>
      <c r="CB208" s="268" t="s">
        <v>8201</v>
      </c>
      <c r="CC208" s="268" t="s">
        <v>8201</v>
      </c>
      <c r="CD208" s="268" t="str">
        <f>_xlfn.IFNA(VLOOKUP(C208,'INFORM Severity - hidden'!$C$5:$G$300,5,FALSE),"-")</f>
        <v>-</v>
      </c>
    </row>
    <row r="209" spans="1:82" x14ac:dyDescent="0.35">
      <c r="C209" t="s">
        <v>8327</v>
      </c>
      <c r="D209" s="268" t="str">
        <f t="shared" si="3"/>
        <v>-</v>
      </c>
      <c r="E209" s="268" t="s">
        <v>8201</v>
      </c>
      <c r="F209" s="268">
        <v>3.1</v>
      </c>
      <c r="G209" s="268">
        <v>3.2</v>
      </c>
      <c r="H209" s="268">
        <v>3.2</v>
      </c>
      <c r="I209" s="268">
        <v>3.2</v>
      </c>
      <c r="J209" s="268">
        <v>3.3</v>
      </c>
      <c r="K209" s="268">
        <v>3.3</v>
      </c>
      <c r="L209" s="268">
        <v>3.3</v>
      </c>
      <c r="M209" s="268">
        <v>3.3</v>
      </c>
      <c r="N209" s="268">
        <v>3.4</v>
      </c>
      <c r="O209" s="268">
        <v>3.4</v>
      </c>
      <c r="P209" s="268">
        <v>3.4</v>
      </c>
      <c r="Q209" s="268">
        <v>3.4</v>
      </c>
      <c r="R209" s="268">
        <v>3.4</v>
      </c>
      <c r="S209" s="268">
        <v>3.4</v>
      </c>
      <c r="T209" s="268">
        <v>3.4</v>
      </c>
      <c r="U209" s="268">
        <v>3.4</v>
      </c>
      <c r="V209" s="268">
        <v>3.4</v>
      </c>
      <c r="W209" s="268">
        <v>3.5</v>
      </c>
      <c r="X209" s="268">
        <v>3.5</v>
      </c>
      <c r="Y209" s="268">
        <v>3.4</v>
      </c>
      <c r="Z209" s="268">
        <v>3.4</v>
      </c>
      <c r="AA209" s="268">
        <v>3.4</v>
      </c>
      <c r="AB209" s="268">
        <v>3.4</v>
      </c>
      <c r="AC209" s="268">
        <v>2.9</v>
      </c>
      <c r="AD209" s="268">
        <v>2.9</v>
      </c>
      <c r="AE209" s="268">
        <v>2.9</v>
      </c>
      <c r="AF209" s="268">
        <v>2.9</v>
      </c>
      <c r="AG209" s="268">
        <v>2.9</v>
      </c>
      <c r="AH209" s="268">
        <v>3</v>
      </c>
      <c r="AI209" s="268">
        <v>3</v>
      </c>
      <c r="AJ209" s="268">
        <v>3</v>
      </c>
      <c r="AK209" s="268">
        <v>3</v>
      </c>
      <c r="AL209" s="268">
        <v>3</v>
      </c>
      <c r="AM209" s="268">
        <v>3</v>
      </c>
      <c r="AN209" s="268">
        <v>3</v>
      </c>
      <c r="AO209" s="268">
        <v>3</v>
      </c>
      <c r="AP209" s="268">
        <v>3</v>
      </c>
      <c r="AQ209" s="268">
        <v>3</v>
      </c>
      <c r="AR209" s="268">
        <v>2.9</v>
      </c>
      <c r="AS209" s="268">
        <v>2.9</v>
      </c>
      <c r="AT209" s="268">
        <v>2.9</v>
      </c>
      <c r="AU209" s="268">
        <v>2.9</v>
      </c>
      <c r="AV209" s="268">
        <v>3</v>
      </c>
      <c r="AW209" s="268">
        <v>3</v>
      </c>
      <c r="AX209" s="268">
        <v>3</v>
      </c>
      <c r="AY209" s="268">
        <v>3</v>
      </c>
      <c r="AZ209" s="268">
        <v>3</v>
      </c>
      <c r="BA209" s="268">
        <v>3</v>
      </c>
      <c r="BB209" s="268">
        <v>3</v>
      </c>
      <c r="BC209" s="268">
        <v>3.1</v>
      </c>
      <c r="BD209" s="268">
        <v>3.1</v>
      </c>
      <c r="BE209" s="268">
        <v>3.1</v>
      </c>
      <c r="BF209" s="268">
        <v>3.1</v>
      </c>
      <c r="BG209" s="268">
        <v>3.2</v>
      </c>
      <c r="BH209" s="268">
        <v>3.2</v>
      </c>
      <c r="BI209" s="268">
        <v>3.2</v>
      </c>
      <c r="BJ209" s="268">
        <v>3.2</v>
      </c>
      <c r="BK209" s="268">
        <v>3.2</v>
      </c>
      <c r="BL209" s="268">
        <v>3.1</v>
      </c>
      <c r="BM209" s="268">
        <v>3.3</v>
      </c>
      <c r="BN209" s="268">
        <v>3.2</v>
      </c>
      <c r="BO209" s="268">
        <v>3.2</v>
      </c>
      <c r="BP209" s="268">
        <v>3.2</v>
      </c>
      <c r="BQ209" s="268">
        <v>3.4</v>
      </c>
      <c r="BR209" s="268">
        <v>3.4</v>
      </c>
      <c r="BS209" s="268">
        <v>3.4</v>
      </c>
      <c r="BT209" s="268">
        <v>3.4</v>
      </c>
      <c r="BU209" s="268">
        <v>3.4</v>
      </c>
      <c r="BV209" s="268">
        <v>3.3</v>
      </c>
      <c r="BW209" s="268">
        <v>3.3</v>
      </c>
      <c r="BX209" s="268">
        <v>3.3</v>
      </c>
      <c r="BY209" s="268">
        <v>3.3</v>
      </c>
      <c r="BZ209" s="268">
        <v>3.3</v>
      </c>
      <c r="CA209" s="268">
        <v>3.3</v>
      </c>
      <c r="CB209" s="268">
        <v>2.8</v>
      </c>
      <c r="CC209" s="268">
        <v>2.8</v>
      </c>
      <c r="CD209" s="268" t="str">
        <f>_xlfn.IFNA(VLOOKUP(C209,'INFORM Severity - hidden'!$C$5:$G$300,5,FALSE),"-")</f>
        <v>-</v>
      </c>
    </row>
    <row r="210" spans="1:82" x14ac:dyDescent="0.35">
      <c r="C210" t="s">
        <v>8328</v>
      </c>
      <c r="D210" s="268" t="str">
        <f t="shared" si="3"/>
        <v>-</v>
      </c>
      <c r="E210" s="268" t="s">
        <v>8201</v>
      </c>
      <c r="F210" s="268">
        <v>2.4</v>
      </c>
      <c r="G210" s="268">
        <v>2.6</v>
      </c>
      <c r="H210" s="268">
        <v>3</v>
      </c>
      <c r="I210" s="268">
        <v>3</v>
      </c>
      <c r="J210" s="268">
        <v>3</v>
      </c>
      <c r="K210" s="268">
        <v>3</v>
      </c>
      <c r="L210" s="268">
        <v>3</v>
      </c>
      <c r="M210" s="268">
        <v>3</v>
      </c>
      <c r="N210" s="268">
        <v>3.1</v>
      </c>
      <c r="O210" s="268">
        <v>3.1</v>
      </c>
      <c r="P210" s="268">
        <v>3.1</v>
      </c>
      <c r="Q210" s="268">
        <v>3.1</v>
      </c>
      <c r="R210" s="268">
        <v>3.1</v>
      </c>
      <c r="S210" s="268">
        <v>3.2</v>
      </c>
      <c r="T210" s="268">
        <v>3.2</v>
      </c>
      <c r="U210" s="268">
        <v>3.2</v>
      </c>
      <c r="V210" s="268">
        <v>3.2</v>
      </c>
      <c r="W210" s="268">
        <v>3.3</v>
      </c>
      <c r="X210" s="268">
        <v>3.2</v>
      </c>
      <c r="Y210" s="268">
        <v>3.2</v>
      </c>
      <c r="Z210" s="268">
        <v>3.2</v>
      </c>
      <c r="AA210" s="268">
        <v>3.2</v>
      </c>
      <c r="AB210" s="268">
        <v>3.2</v>
      </c>
      <c r="AC210" s="268">
        <v>3.2</v>
      </c>
      <c r="AD210" s="268">
        <v>3.2</v>
      </c>
      <c r="AE210" s="268">
        <v>3.2</v>
      </c>
      <c r="AF210" s="268">
        <v>3.3</v>
      </c>
      <c r="AG210" s="268">
        <v>3.3</v>
      </c>
      <c r="AH210" s="268">
        <v>3.4</v>
      </c>
      <c r="AI210" s="268">
        <v>3.4</v>
      </c>
      <c r="AJ210" s="268">
        <v>3.4</v>
      </c>
      <c r="AK210" s="268">
        <v>3.4</v>
      </c>
      <c r="AL210" s="268">
        <v>3.3</v>
      </c>
      <c r="AM210" s="268">
        <v>3.3</v>
      </c>
      <c r="AN210" s="268">
        <v>3.3</v>
      </c>
      <c r="AO210" s="268">
        <v>3.3</v>
      </c>
      <c r="AP210" s="268">
        <v>3.3</v>
      </c>
      <c r="AQ210" s="268">
        <v>3.3</v>
      </c>
      <c r="AR210" s="268">
        <v>3.3</v>
      </c>
      <c r="AS210" s="268">
        <v>3.3</v>
      </c>
      <c r="AT210" s="268">
        <v>3.3</v>
      </c>
      <c r="AU210" s="268">
        <v>3.3</v>
      </c>
      <c r="AV210" s="268">
        <v>3.6</v>
      </c>
      <c r="AW210" s="268">
        <v>3.6</v>
      </c>
      <c r="AX210" s="268">
        <v>3.7</v>
      </c>
      <c r="AY210" s="268">
        <v>3.7</v>
      </c>
      <c r="AZ210" s="268">
        <v>3.6</v>
      </c>
      <c r="BA210" s="268">
        <v>3.6</v>
      </c>
      <c r="BB210" s="268">
        <v>3.6</v>
      </c>
      <c r="BC210" s="268">
        <v>3.6</v>
      </c>
      <c r="BD210" s="268">
        <v>3.6</v>
      </c>
      <c r="BE210" s="268">
        <v>3.5</v>
      </c>
      <c r="BF210" s="268">
        <v>3.5</v>
      </c>
      <c r="BG210" s="268">
        <v>3.5</v>
      </c>
      <c r="BH210" s="268">
        <v>3.4</v>
      </c>
      <c r="BI210" s="268">
        <v>3.5</v>
      </c>
      <c r="BJ210" s="268">
        <v>3.5</v>
      </c>
      <c r="BK210" s="268">
        <v>3.5</v>
      </c>
      <c r="BL210" s="268">
        <v>3.5</v>
      </c>
      <c r="BM210" s="268">
        <v>3.6</v>
      </c>
      <c r="BN210" s="268">
        <v>3.5</v>
      </c>
      <c r="BO210" s="268">
        <v>3.5</v>
      </c>
      <c r="BP210" s="268">
        <v>3.5</v>
      </c>
      <c r="BQ210" s="268">
        <v>3.5</v>
      </c>
      <c r="BR210" s="268">
        <v>3.5</v>
      </c>
      <c r="BS210" s="268">
        <v>3.5</v>
      </c>
      <c r="BT210" s="268">
        <v>3.5</v>
      </c>
      <c r="BU210" s="268">
        <v>3.5</v>
      </c>
      <c r="BV210" s="268">
        <v>3.5</v>
      </c>
      <c r="BW210" s="268">
        <v>3.5</v>
      </c>
      <c r="BX210" s="268">
        <v>3.5</v>
      </c>
      <c r="BY210" s="268">
        <v>3.5</v>
      </c>
      <c r="BZ210" s="268">
        <v>3.3</v>
      </c>
      <c r="CA210" s="268">
        <v>3.3</v>
      </c>
      <c r="CB210" s="268">
        <v>3</v>
      </c>
      <c r="CC210" s="268">
        <v>3</v>
      </c>
      <c r="CD210" s="268" t="str">
        <f>_xlfn.IFNA(VLOOKUP(C210,'INFORM Severity - hidden'!$C$5:$G$300,5,FALSE),"-")</f>
        <v>-</v>
      </c>
    </row>
    <row r="211" spans="1:82" x14ac:dyDescent="0.35">
      <c r="A211" t="s">
        <v>201</v>
      </c>
      <c r="B211" t="s">
        <v>199</v>
      </c>
      <c r="C211" t="s">
        <v>200</v>
      </c>
      <c r="D211" s="268" t="str">
        <f t="shared" si="3"/>
        <v>Decreasing</v>
      </c>
      <c r="E211" s="268" t="s">
        <v>8201</v>
      </c>
      <c r="F211" s="268" t="s">
        <v>8201</v>
      </c>
      <c r="G211" s="268" t="s">
        <v>8201</v>
      </c>
      <c r="H211" s="268" t="s">
        <v>8201</v>
      </c>
      <c r="I211" s="268" t="s">
        <v>8201</v>
      </c>
      <c r="J211" s="268" t="s">
        <v>8201</v>
      </c>
      <c r="K211" s="268" t="s">
        <v>8201</v>
      </c>
      <c r="L211" s="268" t="s">
        <v>8201</v>
      </c>
      <c r="M211" s="268" t="s">
        <v>8201</v>
      </c>
      <c r="N211" s="268" t="s">
        <v>8201</v>
      </c>
      <c r="O211" s="268" t="s">
        <v>8201</v>
      </c>
      <c r="P211" s="268">
        <v>2.5</v>
      </c>
      <c r="Q211" s="268">
        <v>2.5</v>
      </c>
      <c r="R211" s="268">
        <v>2.6</v>
      </c>
      <c r="S211" s="268">
        <v>2.5</v>
      </c>
      <c r="T211" s="268">
        <v>2.5</v>
      </c>
      <c r="U211" s="268">
        <v>2.5</v>
      </c>
      <c r="V211" s="268">
        <v>2.6</v>
      </c>
      <c r="W211" s="268">
        <v>2.5</v>
      </c>
      <c r="X211" s="268">
        <v>2.5</v>
      </c>
      <c r="Y211" s="268">
        <v>2.5</v>
      </c>
      <c r="Z211" s="268">
        <v>2.5</v>
      </c>
      <c r="AA211" s="268">
        <v>2.4</v>
      </c>
      <c r="AB211" s="268">
        <v>2.5</v>
      </c>
      <c r="AC211" s="268">
        <v>2.7</v>
      </c>
      <c r="AD211" s="268">
        <v>2.7</v>
      </c>
      <c r="AE211" s="268">
        <v>2.7</v>
      </c>
      <c r="AF211" s="268">
        <v>2.7</v>
      </c>
      <c r="AG211" s="268">
        <v>2.7</v>
      </c>
      <c r="AH211" s="268">
        <v>2.7</v>
      </c>
      <c r="AI211" s="268">
        <v>2.7</v>
      </c>
      <c r="AJ211" s="268">
        <v>2.7</v>
      </c>
      <c r="AK211" s="268">
        <v>2.7</v>
      </c>
      <c r="AL211" s="268">
        <v>2.7</v>
      </c>
      <c r="AM211" s="268">
        <v>2.7</v>
      </c>
      <c r="AN211" s="268">
        <v>2.7</v>
      </c>
      <c r="AO211" s="268">
        <v>2.7</v>
      </c>
      <c r="AP211" s="268">
        <v>2.7</v>
      </c>
      <c r="AQ211" s="268">
        <v>2.7</v>
      </c>
      <c r="AR211" s="268">
        <v>2.7</v>
      </c>
      <c r="AS211" s="268">
        <v>2.7</v>
      </c>
      <c r="AT211" s="268">
        <v>2.7</v>
      </c>
      <c r="AU211" s="268">
        <v>2.7</v>
      </c>
      <c r="AV211" s="268">
        <v>2.8</v>
      </c>
      <c r="AW211" s="268">
        <v>2.7</v>
      </c>
      <c r="AX211" s="268">
        <v>2.8</v>
      </c>
      <c r="AY211" s="268">
        <v>2.8</v>
      </c>
      <c r="AZ211" s="268">
        <v>2.6</v>
      </c>
      <c r="BA211" s="268">
        <v>2.6</v>
      </c>
      <c r="BB211" s="268">
        <v>2.6</v>
      </c>
      <c r="BC211" s="268">
        <v>2.6</v>
      </c>
      <c r="BD211" s="268">
        <v>2.6</v>
      </c>
      <c r="BE211" s="268">
        <v>2.5</v>
      </c>
      <c r="BF211" s="268">
        <v>2.5</v>
      </c>
      <c r="BG211" s="268">
        <v>2.6</v>
      </c>
      <c r="BH211" s="268">
        <v>2.6</v>
      </c>
      <c r="BI211" s="268">
        <v>2.6</v>
      </c>
      <c r="BJ211" s="268">
        <v>2.6</v>
      </c>
      <c r="BK211" s="268">
        <v>2.6</v>
      </c>
      <c r="BL211" s="268">
        <v>2.6</v>
      </c>
      <c r="BM211" s="268">
        <v>2.6</v>
      </c>
      <c r="BN211" s="268">
        <v>2.6</v>
      </c>
      <c r="BO211" s="268">
        <v>2.6</v>
      </c>
      <c r="BP211" s="268">
        <v>2.7</v>
      </c>
      <c r="BQ211" s="268">
        <v>2.9</v>
      </c>
      <c r="BR211" s="268">
        <v>2.9</v>
      </c>
      <c r="BS211" s="268">
        <v>2.9</v>
      </c>
      <c r="BT211" s="268">
        <v>3</v>
      </c>
      <c r="BU211" s="268">
        <v>3</v>
      </c>
      <c r="BV211" s="268">
        <v>3</v>
      </c>
      <c r="BW211" s="268">
        <v>3.1</v>
      </c>
      <c r="BX211" s="268">
        <v>3.1</v>
      </c>
      <c r="BY211" s="268">
        <v>3.1</v>
      </c>
      <c r="BZ211" s="268">
        <v>3.1</v>
      </c>
      <c r="CA211" s="268">
        <v>2.8</v>
      </c>
      <c r="CB211" s="268">
        <v>2.9</v>
      </c>
      <c r="CC211" s="268">
        <v>2.9</v>
      </c>
      <c r="CD211" s="268">
        <f>_xlfn.IFNA(VLOOKUP(C211,'INFORM Severity - hidden'!$C$5:$G$300,5,FALSE),"-")</f>
        <v>2</v>
      </c>
    </row>
    <row r="212" spans="1:82" x14ac:dyDescent="0.35">
      <c r="C212" t="s">
        <v>8329</v>
      </c>
      <c r="D212" s="268" t="str">
        <f t="shared" si="3"/>
        <v>-</v>
      </c>
      <c r="E212" s="268" t="s">
        <v>8201</v>
      </c>
      <c r="F212" s="268" t="s">
        <v>8201</v>
      </c>
      <c r="G212" s="268" t="s">
        <v>8201</v>
      </c>
      <c r="H212" s="268" t="s">
        <v>8201</v>
      </c>
      <c r="I212" s="268" t="s">
        <v>8201</v>
      </c>
      <c r="J212" s="268" t="s">
        <v>8201</v>
      </c>
      <c r="K212" s="268" t="s">
        <v>8201</v>
      </c>
      <c r="L212" s="268" t="s">
        <v>8201</v>
      </c>
      <c r="M212" s="268" t="s">
        <v>8201</v>
      </c>
      <c r="N212" s="268" t="s">
        <v>8201</v>
      </c>
      <c r="O212" s="268" t="s">
        <v>8201</v>
      </c>
      <c r="P212" s="268" t="s">
        <v>8201</v>
      </c>
      <c r="Q212" s="268" t="s">
        <v>8201</v>
      </c>
      <c r="R212" s="268" t="s">
        <v>8201</v>
      </c>
      <c r="S212" s="268" t="s">
        <v>8201</v>
      </c>
      <c r="T212" s="268" t="s">
        <v>8201</v>
      </c>
      <c r="U212" s="268" t="s">
        <v>8201</v>
      </c>
      <c r="V212" s="268" t="s">
        <v>8201</v>
      </c>
      <c r="W212" s="268" t="s">
        <v>8201</v>
      </c>
      <c r="X212" s="268" t="s">
        <v>8201</v>
      </c>
      <c r="Y212" s="268" t="s">
        <v>8201</v>
      </c>
      <c r="Z212" s="268">
        <v>2.9</v>
      </c>
      <c r="AA212" s="268">
        <v>2.9</v>
      </c>
      <c r="AB212" s="268">
        <v>2.9</v>
      </c>
      <c r="AC212" s="268">
        <v>2.9</v>
      </c>
      <c r="AD212" s="268" t="s">
        <v>8201</v>
      </c>
      <c r="AE212" s="268" t="s">
        <v>8201</v>
      </c>
      <c r="AF212" s="268" t="s">
        <v>8201</v>
      </c>
      <c r="AG212" s="268" t="s">
        <v>8201</v>
      </c>
      <c r="AH212" s="268" t="s">
        <v>8201</v>
      </c>
      <c r="AI212" s="268" t="s">
        <v>8201</v>
      </c>
      <c r="AJ212" s="268" t="s">
        <v>8201</v>
      </c>
      <c r="AK212" s="268" t="s">
        <v>8201</v>
      </c>
      <c r="AL212" s="268" t="s">
        <v>8201</v>
      </c>
      <c r="AM212" s="268" t="s">
        <v>8201</v>
      </c>
      <c r="AN212" s="268" t="s">
        <v>8201</v>
      </c>
      <c r="AO212" s="268" t="s">
        <v>8201</v>
      </c>
      <c r="AP212" s="268" t="s">
        <v>8201</v>
      </c>
      <c r="AQ212" s="268" t="s">
        <v>8201</v>
      </c>
      <c r="AR212" s="268" t="s">
        <v>8201</v>
      </c>
      <c r="AS212" s="268" t="s">
        <v>8201</v>
      </c>
      <c r="AT212" s="268" t="s">
        <v>8201</v>
      </c>
      <c r="AU212" s="268" t="s">
        <v>8201</v>
      </c>
      <c r="AV212" s="268" t="s">
        <v>8201</v>
      </c>
      <c r="AW212" s="268" t="s">
        <v>8201</v>
      </c>
      <c r="AX212" s="268" t="s">
        <v>8201</v>
      </c>
      <c r="AY212" s="268" t="s">
        <v>8201</v>
      </c>
      <c r="AZ212" s="268" t="s">
        <v>8201</v>
      </c>
      <c r="BA212" s="268" t="s">
        <v>8201</v>
      </c>
      <c r="BB212" s="268" t="s">
        <v>8201</v>
      </c>
      <c r="BC212" s="268" t="s">
        <v>8201</v>
      </c>
      <c r="BD212" s="268" t="s">
        <v>8201</v>
      </c>
      <c r="BE212" s="268" t="s">
        <v>8201</v>
      </c>
      <c r="BF212" s="268" t="s">
        <v>8201</v>
      </c>
      <c r="BG212" s="268" t="s">
        <v>8201</v>
      </c>
      <c r="BH212" s="268" t="s">
        <v>8201</v>
      </c>
      <c r="BI212" s="268" t="s">
        <v>8201</v>
      </c>
      <c r="BJ212" s="268" t="s">
        <v>8201</v>
      </c>
      <c r="BK212" s="268" t="s">
        <v>8201</v>
      </c>
      <c r="BL212" s="268" t="s">
        <v>8201</v>
      </c>
      <c r="BM212" s="268" t="s">
        <v>8201</v>
      </c>
      <c r="BN212" s="268" t="s">
        <v>8201</v>
      </c>
      <c r="BO212" s="268" t="s">
        <v>8201</v>
      </c>
      <c r="BP212" s="268" t="s">
        <v>8201</v>
      </c>
      <c r="BQ212" s="268" t="s">
        <v>8201</v>
      </c>
      <c r="BR212" s="268" t="s">
        <v>8201</v>
      </c>
      <c r="BS212" s="268" t="s">
        <v>8201</v>
      </c>
      <c r="BT212" s="268" t="s">
        <v>8201</v>
      </c>
      <c r="BU212" s="268" t="s">
        <v>8201</v>
      </c>
      <c r="BV212" s="268" t="s">
        <v>8201</v>
      </c>
      <c r="BW212" s="268" t="s">
        <v>8201</v>
      </c>
      <c r="BX212" s="268" t="s">
        <v>8201</v>
      </c>
      <c r="BY212" s="268" t="s">
        <v>8201</v>
      </c>
      <c r="BZ212" s="268" t="s">
        <v>8201</v>
      </c>
      <c r="CA212" s="268" t="s">
        <v>8201</v>
      </c>
      <c r="CB212" s="268" t="s">
        <v>8201</v>
      </c>
      <c r="CC212" s="268" t="s">
        <v>8201</v>
      </c>
      <c r="CD212" s="268" t="str">
        <f>_xlfn.IFNA(VLOOKUP(C212,'INFORM Severity - hidden'!$C$5:$G$300,5,FALSE),"-")</f>
        <v>-</v>
      </c>
    </row>
    <row r="213" spans="1:82" x14ac:dyDescent="0.35">
      <c r="A213" t="s">
        <v>201</v>
      </c>
      <c r="B213" t="s">
        <v>486</v>
      </c>
      <c r="C213" t="s">
        <v>487</v>
      </c>
      <c r="D213" s="268" t="str">
        <f t="shared" si="3"/>
        <v>Stable</v>
      </c>
      <c r="E213" s="268" t="s">
        <v>8201</v>
      </c>
      <c r="F213" s="268" t="s">
        <v>8201</v>
      </c>
      <c r="G213" s="268" t="s">
        <v>8201</v>
      </c>
      <c r="H213" s="268" t="s">
        <v>8201</v>
      </c>
      <c r="I213" s="268" t="s">
        <v>8201</v>
      </c>
      <c r="J213" s="268" t="s">
        <v>8201</v>
      </c>
      <c r="K213" s="268" t="s">
        <v>8201</v>
      </c>
      <c r="L213" s="268" t="s">
        <v>8201</v>
      </c>
      <c r="M213" s="268" t="s">
        <v>8201</v>
      </c>
      <c r="N213" s="268" t="s">
        <v>8201</v>
      </c>
      <c r="O213" s="268" t="s">
        <v>8201</v>
      </c>
      <c r="P213" s="268" t="s">
        <v>8201</v>
      </c>
      <c r="Q213" s="268" t="s">
        <v>8201</v>
      </c>
      <c r="R213" s="268" t="s">
        <v>8201</v>
      </c>
      <c r="S213" s="268" t="s">
        <v>8201</v>
      </c>
      <c r="T213" s="268" t="s">
        <v>8201</v>
      </c>
      <c r="U213" s="268" t="s">
        <v>8201</v>
      </c>
      <c r="V213" s="268" t="s">
        <v>8201</v>
      </c>
      <c r="W213" s="268" t="s">
        <v>8201</v>
      </c>
      <c r="X213" s="268" t="s">
        <v>8201</v>
      </c>
      <c r="Y213" s="268" t="s">
        <v>8201</v>
      </c>
      <c r="Z213" s="268" t="s">
        <v>8201</v>
      </c>
      <c r="AA213" s="268" t="s">
        <v>8201</v>
      </c>
      <c r="AB213" s="268" t="s">
        <v>8201</v>
      </c>
      <c r="AC213" s="268" t="s">
        <v>8201</v>
      </c>
      <c r="AD213" s="268" t="s">
        <v>8201</v>
      </c>
      <c r="AE213" s="268" t="s">
        <v>8201</v>
      </c>
      <c r="AF213" s="268" t="s">
        <v>8201</v>
      </c>
      <c r="AG213" s="268" t="s">
        <v>8201</v>
      </c>
      <c r="AH213" s="268" t="s">
        <v>8201</v>
      </c>
      <c r="AI213" s="268" t="s">
        <v>8201</v>
      </c>
      <c r="AJ213" s="268" t="s">
        <v>8201</v>
      </c>
      <c r="AK213" s="268" t="s">
        <v>8201</v>
      </c>
      <c r="AL213" s="268" t="s">
        <v>8201</v>
      </c>
      <c r="AM213" s="268" t="s">
        <v>8201</v>
      </c>
      <c r="AN213" s="268" t="s">
        <v>8201</v>
      </c>
      <c r="AO213" s="268" t="s">
        <v>8201</v>
      </c>
      <c r="AP213" s="268" t="s">
        <v>8201</v>
      </c>
      <c r="AQ213" s="268" t="s">
        <v>8201</v>
      </c>
      <c r="AR213" s="268" t="s">
        <v>8201</v>
      </c>
      <c r="AS213" s="268" t="s">
        <v>8201</v>
      </c>
      <c r="AT213" s="268" t="s">
        <v>8201</v>
      </c>
      <c r="AU213" s="268" t="s">
        <v>8201</v>
      </c>
      <c r="AV213" s="268" t="s">
        <v>8201</v>
      </c>
      <c r="AW213" s="268" t="s">
        <v>8201</v>
      </c>
      <c r="AX213" s="268" t="s">
        <v>8201</v>
      </c>
      <c r="AY213" s="268" t="s">
        <v>8201</v>
      </c>
      <c r="AZ213" s="268" t="s">
        <v>8201</v>
      </c>
      <c r="BA213" s="268" t="s">
        <v>8201</v>
      </c>
      <c r="BB213" s="268" t="s">
        <v>8201</v>
      </c>
      <c r="BC213" s="268" t="s">
        <v>8201</v>
      </c>
      <c r="BD213" s="268" t="s">
        <v>8201</v>
      </c>
      <c r="BE213" s="268" t="s">
        <v>8201</v>
      </c>
      <c r="BF213" s="268" t="s">
        <v>8201</v>
      </c>
      <c r="BG213" s="268" t="s">
        <v>8201</v>
      </c>
      <c r="BH213" s="268" t="s">
        <v>8201</v>
      </c>
      <c r="BI213" s="268" t="s">
        <v>8201</v>
      </c>
      <c r="BJ213" s="268" t="s">
        <v>8201</v>
      </c>
      <c r="BK213" s="268" t="s">
        <v>8201</v>
      </c>
      <c r="BL213" s="268" t="s">
        <v>8201</v>
      </c>
      <c r="BM213" s="268" t="s">
        <v>8201</v>
      </c>
      <c r="BN213" s="268" t="s">
        <v>8201</v>
      </c>
      <c r="BO213" s="268" t="s">
        <v>8201</v>
      </c>
      <c r="BP213" s="268" t="s">
        <v>8201</v>
      </c>
      <c r="BQ213" s="268" t="s">
        <v>8201</v>
      </c>
      <c r="BR213" s="268" t="s">
        <v>8201</v>
      </c>
      <c r="BS213" s="268">
        <v>3.4</v>
      </c>
      <c r="BT213" s="268">
        <v>3.6</v>
      </c>
      <c r="BU213" s="268">
        <v>3.6</v>
      </c>
      <c r="BV213" s="268">
        <v>3.6</v>
      </c>
      <c r="BW213" s="268">
        <v>3.6</v>
      </c>
      <c r="BX213" s="268">
        <v>3.7</v>
      </c>
      <c r="BY213" s="268">
        <v>3.7</v>
      </c>
      <c r="BZ213" s="268">
        <v>3.6</v>
      </c>
      <c r="CA213" s="268">
        <v>3.6</v>
      </c>
      <c r="CB213" s="268">
        <v>3.7</v>
      </c>
      <c r="CC213" s="268">
        <v>3.6</v>
      </c>
      <c r="CD213" s="268">
        <f>_xlfn.IFNA(VLOOKUP(C213,'INFORM Severity - hidden'!$C$5:$G$300,5,FALSE),"-")</f>
        <v>3.6</v>
      </c>
    </row>
    <row r="214" spans="1:82" x14ac:dyDescent="0.35">
      <c r="A214" t="s">
        <v>456</v>
      </c>
      <c r="B214" t="s">
        <v>454</v>
      </c>
      <c r="C214" t="s">
        <v>455</v>
      </c>
      <c r="D214" s="268" t="str">
        <f t="shared" si="3"/>
        <v>Stable</v>
      </c>
      <c r="E214" s="268">
        <v>3.5</v>
      </c>
      <c r="F214" s="268">
        <v>3.5</v>
      </c>
      <c r="G214" s="268">
        <v>4</v>
      </c>
      <c r="H214" s="268">
        <v>4.0999999999999996</v>
      </c>
      <c r="I214" s="268">
        <v>3.8</v>
      </c>
      <c r="J214" s="268">
        <v>3.8</v>
      </c>
      <c r="K214" s="268">
        <v>4.0999999999999996</v>
      </c>
      <c r="L214" s="268">
        <v>4.0999999999999996</v>
      </c>
      <c r="M214" s="268">
        <v>4.0999999999999996</v>
      </c>
      <c r="N214" s="268">
        <v>4.0999999999999996</v>
      </c>
      <c r="O214" s="268">
        <v>4.0999999999999996</v>
      </c>
      <c r="P214" s="268">
        <v>4.0999999999999996</v>
      </c>
      <c r="Q214" s="268">
        <v>4</v>
      </c>
      <c r="R214" s="268">
        <v>4</v>
      </c>
      <c r="S214" s="268">
        <v>3.7</v>
      </c>
      <c r="T214" s="268">
        <v>4.2</v>
      </c>
      <c r="U214" s="268">
        <v>4.0999999999999996</v>
      </c>
      <c r="V214" s="268">
        <v>4.2</v>
      </c>
      <c r="W214" s="268">
        <v>4.2</v>
      </c>
      <c r="X214" s="268">
        <v>4.2</v>
      </c>
      <c r="Y214" s="268">
        <v>4.2</v>
      </c>
      <c r="Z214" s="268">
        <v>4.2</v>
      </c>
      <c r="AA214" s="268">
        <v>4</v>
      </c>
      <c r="AB214" s="268">
        <v>4</v>
      </c>
      <c r="AC214" s="268">
        <v>4</v>
      </c>
      <c r="AD214" s="268">
        <v>4.0999999999999996</v>
      </c>
      <c r="AE214" s="268">
        <v>4.0999999999999996</v>
      </c>
      <c r="AF214" s="268">
        <v>4.0999999999999996</v>
      </c>
      <c r="AG214" s="268">
        <v>4.0999999999999996</v>
      </c>
      <c r="AH214" s="268">
        <v>4.0999999999999996</v>
      </c>
      <c r="AI214" s="268">
        <v>4.0999999999999996</v>
      </c>
      <c r="AJ214" s="268">
        <v>4.2</v>
      </c>
      <c r="AK214" s="268">
        <v>4.2</v>
      </c>
      <c r="AL214" s="268">
        <v>4.2</v>
      </c>
      <c r="AM214" s="268">
        <v>4.2</v>
      </c>
      <c r="AN214" s="268">
        <v>4.2</v>
      </c>
      <c r="AO214" s="268">
        <v>4.2</v>
      </c>
      <c r="AP214" s="268">
        <v>4.2</v>
      </c>
      <c r="AQ214" s="268">
        <v>4.2</v>
      </c>
      <c r="AR214" s="268">
        <v>4.2</v>
      </c>
      <c r="AS214" s="268">
        <v>4.0999999999999996</v>
      </c>
      <c r="AT214" s="268">
        <v>3.5</v>
      </c>
      <c r="AU214" s="268">
        <v>4.0999999999999996</v>
      </c>
      <c r="AV214" s="268">
        <v>4.0999999999999996</v>
      </c>
      <c r="AW214" s="268">
        <v>4.0999999999999996</v>
      </c>
      <c r="AX214" s="268">
        <v>4.0999999999999996</v>
      </c>
      <c r="AY214" s="268">
        <v>4.0999999999999996</v>
      </c>
      <c r="AZ214" s="268">
        <v>4.0999999999999996</v>
      </c>
      <c r="BA214" s="268">
        <v>4.0999999999999996</v>
      </c>
      <c r="BB214" s="268">
        <v>4.0999999999999996</v>
      </c>
      <c r="BC214" s="268">
        <v>4.0999999999999996</v>
      </c>
      <c r="BD214" s="268">
        <v>4.0999999999999996</v>
      </c>
      <c r="BE214" s="268">
        <v>4.2</v>
      </c>
      <c r="BF214" s="268">
        <v>4.2</v>
      </c>
      <c r="BG214" s="268">
        <v>4.2</v>
      </c>
      <c r="BH214" s="268">
        <v>4.2</v>
      </c>
      <c r="BI214" s="268">
        <v>4.2</v>
      </c>
      <c r="BJ214" s="268">
        <v>4.0999999999999996</v>
      </c>
      <c r="BK214" s="268">
        <v>3.9</v>
      </c>
      <c r="BL214" s="268">
        <v>3.9</v>
      </c>
      <c r="BM214" s="268">
        <v>3.9</v>
      </c>
      <c r="BN214" s="268">
        <v>3.9</v>
      </c>
      <c r="BO214" s="268">
        <v>3.9</v>
      </c>
      <c r="BP214" s="268">
        <v>3.9</v>
      </c>
      <c r="BQ214" s="268">
        <v>3.9</v>
      </c>
      <c r="BR214" s="268">
        <v>4</v>
      </c>
      <c r="BS214" s="268">
        <v>4</v>
      </c>
      <c r="BT214" s="268">
        <v>4.0999999999999996</v>
      </c>
      <c r="BU214" s="268">
        <v>4.0999999999999996</v>
      </c>
      <c r="BV214" s="268">
        <v>4.0999999999999996</v>
      </c>
      <c r="BW214" s="268">
        <v>4</v>
      </c>
      <c r="BX214" s="268">
        <v>4</v>
      </c>
      <c r="BY214" s="268">
        <v>4</v>
      </c>
      <c r="BZ214" s="268">
        <v>4.0999999999999996</v>
      </c>
      <c r="CA214" s="268">
        <v>4.0999999999999996</v>
      </c>
      <c r="CB214" s="268">
        <v>4.0999999999999996</v>
      </c>
      <c r="CC214" s="268">
        <v>4.0999999999999996</v>
      </c>
      <c r="CD214" s="268">
        <f>_xlfn.IFNA(VLOOKUP(C214,'INFORM Severity - hidden'!$C$5:$G$300,5,FALSE),"-")</f>
        <v>4.2</v>
      </c>
    </row>
    <row r="215" spans="1:82" x14ac:dyDescent="0.35">
      <c r="C215" t="s">
        <v>8330</v>
      </c>
      <c r="D215" s="268" t="str">
        <f t="shared" si="3"/>
        <v>-</v>
      </c>
      <c r="E215" s="268">
        <v>3.6</v>
      </c>
      <c r="F215" s="268">
        <v>3.6</v>
      </c>
      <c r="G215" s="268">
        <v>3.5</v>
      </c>
      <c r="H215" s="268">
        <v>3.6</v>
      </c>
      <c r="I215" s="268" t="s">
        <v>8201</v>
      </c>
      <c r="J215" s="268" t="s">
        <v>8201</v>
      </c>
      <c r="K215" s="268" t="s">
        <v>8201</v>
      </c>
      <c r="L215" s="268" t="s">
        <v>8201</v>
      </c>
      <c r="M215" s="268" t="s">
        <v>8201</v>
      </c>
      <c r="N215" s="268" t="s">
        <v>8201</v>
      </c>
      <c r="O215" s="268" t="s">
        <v>8201</v>
      </c>
      <c r="P215" s="268" t="s">
        <v>8201</v>
      </c>
      <c r="Q215" s="268" t="s">
        <v>8201</v>
      </c>
      <c r="R215" s="268" t="s">
        <v>8201</v>
      </c>
      <c r="S215" s="268" t="s">
        <v>8201</v>
      </c>
      <c r="T215" s="268" t="s">
        <v>8201</v>
      </c>
      <c r="U215" s="268" t="s">
        <v>8201</v>
      </c>
      <c r="V215" s="268" t="s">
        <v>8201</v>
      </c>
      <c r="W215" s="268" t="s">
        <v>8201</v>
      </c>
      <c r="X215" s="268" t="s">
        <v>8201</v>
      </c>
      <c r="Y215" s="268" t="s">
        <v>8201</v>
      </c>
      <c r="Z215" s="268" t="s">
        <v>8201</v>
      </c>
      <c r="AA215" s="268" t="s">
        <v>8201</v>
      </c>
      <c r="AB215" s="268" t="s">
        <v>8201</v>
      </c>
      <c r="AC215" s="268" t="s">
        <v>8201</v>
      </c>
      <c r="AD215" s="268" t="s">
        <v>8201</v>
      </c>
      <c r="AE215" s="268" t="s">
        <v>8201</v>
      </c>
      <c r="AF215" s="268" t="s">
        <v>8201</v>
      </c>
      <c r="AG215" s="268" t="s">
        <v>8201</v>
      </c>
      <c r="AH215" s="268" t="s">
        <v>8201</v>
      </c>
      <c r="AI215" s="268" t="s">
        <v>8201</v>
      </c>
      <c r="AJ215" s="268" t="s">
        <v>8201</v>
      </c>
      <c r="AK215" s="268" t="s">
        <v>8201</v>
      </c>
      <c r="AL215" s="268" t="s">
        <v>8201</v>
      </c>
      <c r="AM215" s="268" t="s">
        <v>8201</v>
      </c>
      <c r="AN215" s="268" t="s">
        <v>8201</v>
      </c>
      <c r="AO215" s="268" t="s">
        <v>8201</v>
      </c>
      <c r="AP215" s="268" t="s">
        <v>8201</v>
      </c>
      <c r="AQ215" s="268" t="s">
        <v>8201</v>
      </c>
      <c r="AR215" s="268" t="s">
        <v>8201</v>
      </c>
      <c r="AS215" s="268" t="s">
        <v>8201</v>
      </c>
      <c r="AT215" s="268" t="s">
        <v>8201</v>
      </c>
      <c r="AU215" s="268" t="s">
        <v>8201</v>
      </c>
      <c r="AV215" s="268" t="s">
        <v>8201</v>
      </c>
      <c r="AW215" s="268" t="s">
        <v>8201</v>
      </c>
      <c r="AX215" s="268" t="s">
        <v>8201</v>
      </c>
      <c r="AY215" s="268" t="s">
        <v>8201</v>
      </c>
      <c r="AZ215" s="268" t="s">
        <v>8201</v>
      </c>
      <c r="BA215" s="268" t="s">
        <v>8201</v>
      </c>
      <c r="BB215" s="268" t="s">
        <v>8201</v>
      </c>
      <c r="BC215" s="268" t="s">
        <v>8201</v>
      </c>
      <c r="BD215" s="268" t="s">
        <v>8201</v>
      </c>
      <c r="BE215" s="268" t="s">
        <v>8201</v>
      </c>
      <c r="BF215" s="268" t="s">
        <v>8201</v>
      </c>
      <c r="BG215" s="268" t="s">
        <v>8201</v>
      </c>
      <c r="BH215" s="268" t="s">
        <v>8201</v>
      </c>
      <c r="BI215" s="268" t="s">
        <v>8201</v>
      </c>
      <c r="BJ215" s="268" t="s">
        <v>8201</v>
      </c>
      <c r="BK215" s="268" t="s">
        <v>8201</v>
      </c>
      <c r="BL215" s="268" t="s">
        <v>8201</v>
      </c>
      <c r="BM215" s="268" t="s">
        <v>8201</v>
      </c>
      <c r="BN215" s="268" t="s">
        <v>8201</v>
      </c>
      <c r="BO215" s="268" t="s">
        <v>8201</v>
      </c>
      <c r="BP215" s="268" t="s">
        <v>8201</v>
      </c>
      <c r="BQ215" s="268" t="s">
        <v>8201</v>
      </c>
      <c r="BR215" s="268" t="s">
        <v>8201</v>
      </c>
      <c r="BS215" s="268" t="s">
        <v>8201</v>
      </c>
      <c r="BT215" s="268" t="s">
        <v>8201</v>
      </c>
      <c r="BU215" s="268" t="s">
        <v>8201</v>
      </c>
      <c r="BV215" s="268" t="s">
        <v>8201</v>
      </c>
      <c r="BW215" s="268" t="s">
        <v>8201</v>
      </c>
      <c r="BX215" s="268" t="s">
        <v>8201</v>
      </c>
      <c r="BY215" s="268" t="s">
        <v>8201</v>
      </c>
      <c r="BZ215" s="268" t="s">
        <v>8201</v>
      </c>
      <c r="CA215" s="268" t="s">
        <v>8201</v>
      </c>
      <c r="CB215" s="268" t="s">
        <v>8201</v>
      </c>
      <c r="CC215" s="268" t="s">
        <v>8201</v>
      </c>
      <c r="CD215" s="268" t="str">
        <f>_xlfn.IFNA(VLOOKUP(C215,'INFORM Severity - hidden'!$C$5:$G$300,5,FALSE),"-")</f>
        <v>-</v>
      </c>
    </row>
    <row r="216" spans="1:82" x14ac:dyDescent="0.35">
      <c r="C216" t="s">
        <v>8331</v>
      </c>
      <c r="D216" s="268" t="str">
        <f t="shared" si="3"/>
        <v>-</v>
      </c>
      <c r="E216" s="268">
        <v>2.1</v>
      </c>
      <c r="F216" s="268">
        <v>2</v>
      </c>
      <c r="G216" s="268">
        <v>2.7</v>
      </c>
      <c r="H216" s="268">
        <v>2.8</v>
      </c>
      <c r="I216" s="268">
        <v>2.8</v>
      </c>
      <c r="J216" s="268">
        <v>2.8</v>
      </c>
      <c r="K216" s="268">
        <v>2.8</v>
      </c>
      <c r="L216" s="268">
        <v>2.8</v>
      </c>
      <c r="M216" s="268">
        <v>2.8</v>
      </c>
      <c r="N216" s="268">
        <v>2.8</v>
      </c>
      <c r="O216" s="268" t="s">
        <v>8201</v>
      </c>
      <c r="P216" s="268" t="s">
        <v>8201</v>
      </c>
      <c r="Q216" s="268" t="s">
        <v>8201</v>
      </c>
      <c r="R216" s="268" t="s">
        <v>8201</v>
      </c>
      <c r="S216" s="268" t="s">
        <v>8201</v>
      </c>
      <c r="T216" s="268" t="s">
        <v>8201</v>
      </c>
      <c r="U216" s="268" t="s">
        <v>8201</v>
      </c>
      <c r="V216" s="268" t="s">
        <v>8201</v>
      </c>
      <c r="W216" s="268" t="s">
        <v>8201</v>
      </c>
      <c r="X216" s="268" t="s">
        <v>8201</v>
      </c>
      <c r="Y216" s="268" t="s">
        <v>8201</v>
      </c>
      <c r="Z216" s="268" t="s">
        <v>8201</v>
      </c>
      <c r="AA216" s="268">
        <v>2.5</v>
      </c>
      <c r="AB216" s="268">
        <v>2.5</v>
      </c>
      <c r="AC216" s="268">
        <v>2.5</v>
      </c>
      <c r="AD216" s="268">
        <v>2.5</v>
      </c>
      <c r="AE216" s="268">
        <v>2.5</v>
      </c>
      <c r="AF216" s="268">
        <v>2.5</v>
      </c>
      <c r="AG216" s="268">
        <v>2.5</v>
      </c>
      <c r="AH216" s="268">
        <v>2.6</v>
      </c>
      <c r="AI216" s="268">
        <v>2.6</v>
      </c>
      <c r="AJ216" s="268">
        <v>3.4</v>
      </c>
      <c r="AK216" s="268">
        <v>3.4</v>
      </c>
      <c r="AL216" s="268">
        <v>3.4</v>
      </c>
      <c r="AM216" s="268">
        <v>3.2</v>
      </c>
      <c r="AN216" s="268">
        <v>3.2</v>
      </c>
      <c r="AO216" s="268">
        <v>3.2</v>
      </c>
      <c r="AP216" s="268">
        <v>3.2</v>
      </c>
      <c r="AQ216" s="268">
        <v>3.2</v>
      </c>
      <c r="AR216" s="268">
        <v>3.2</v>
      </c>
      <c r="AS216" s="268">
        <v>3.2</v>
      </c>
      <c r="AT216" s="268">
        <v>3.2</v>
      </c>
      <c r="AU216" s="268">
        <v>3.3</v>
      </c>
      <c r="AV216" s="268">
        <v>3.3</v>
      </c>
      <c r="AW216" s="268">
        <v>3.3</v>
      </c>
      <c r="AX216" s="268">
        <v>3.3</v>
      </c>
      <c r="AY216" s="268">
        <v>3.3</v>
      </c>
      <c r="AZ216" s="268">
        <v>3.3</v>
      </c>
      <c r="BA216" s="268">
        <v>3.3</v>
      </c>
      <c r="BB216" s="268">
        <v>3.4</v>
      </c>
      <c r="BC216" s="268">
        <v>3.4</v>
      </c>
      <c r="BD216" s="268">
        <v>3.4</v>
      </c>
      <c r="BE216" s="268">
        <v>3.4</v>
      </c>
      <c r="BF216" s="268">
        <v>3.4</v>
      </c>
      <c r="BG216" s="268">
        <v>3.4</v>
      </c>
      <c r="BH216" s="268">
        <v>3.4</v>
      </c>
      <c r="BI216" s="268">
        <v>3.4</v>
      </c>
      <c r="BJ216" s="268">
        <v>3.4</v>
      </c>
      <c r="BK216" s="268">
        <v>3.4</v>
      </c>
      <c r="BL216" s="268">
        <v>3.4</v>
      </c>
      <c r="BM216" s="268">
        <v>3.4</v>
      </c>
      <c r="BN216" s="268">
        <v>3.4</v>
      </c>
      <c r="BO216" s="268">
        <v>3.4</v>
      </c>
      <c r="BP216" s="268">
        <v>3.1</v>
      </c>
      <c r="BQ216" s="268">
        <v>3.2</v>
      </c>
      <c r="BR216" s="268">
        <v>3.2</v>
      </c>
      <c r="BS216" s="268">
        <v>3.2</v>
      </c>
      <c r="BT216" s="268">
        <v>3.2</v>
      </c>
      <c r="BU216" s="268">
        <v>3.2</v>
      </c>
      <c r="BV216" s="268">
        <v>3.2</v>
      </c>
      <c r="BW216" s="268">
        <v>3.1</v>
      </c>
      <c r="BX216" s="268">
        <v>3.1</v>
      </c>
      <c r="BY216" s="268">
        <v>3.1</v>
      </c>
      <c r="BZ216" s="268">
        <v>3.1</v>
      </c>
      <c r="CA216" s="268" t="s">
        <v>8201</v>
      </c>
      <c r="CB216" s="268" t="s">
        <v>8201</v>
      </c>
      <c r="CC216" s="268" t="s">
        <v>8201</v>
      </c>
      <c r="CD216" s="268" t="str">
        <f>_xlfn.IFNA(VLOOKUP(C216,'INFORM Severity - hidden'!$C$5:$G$300,5,FALSE),"-")</f>
        <v>-</v>
      </c>
    </row>
    <row r="217" spans="1:82" x14ac:dyDescent="0.35">
      <c r="A217" t="s">
        <v>456</v>
      </c>
      <c r="B217" t="s">
        <v>1458</v>
      </c>
      <c r="C217" t="s">
        <v>1459</v>
      </c>
      <c r="D217" s="268" t="str">
        <f t="shared" si="3"/>
        <v>Increasing</v>
      </c>
      <c r="E217" s="268">
        <v>4</v>
      </c>
      <c r="F217" s="268">
        <v>4</v>
      </c>
      <c r="G217" s="268">
        <v>4</v>
      </c>
      <c r="H217" s="268">
        <v>4.0999999999999996</v>
      </c>
      <c r="I217" s="268">
        <v>4.0999999999999996</v>
      </c>
      <c r="J217" s="268">
        <v>4.0999999999999996</v>
      </c>
      <c r="K217" s="268">
        <v>4.2</v>
      </c>
      <c r="L217" s="268">
        <v>4.0999999999999996</v>
      </c>
      <c r="M217" s="268">
        <v>4.0999999999999996</v>
      </c>
      <c r="N217" s="268">
        <v>4.0999999999999996</v>
      </c>
      <c r="O217" s="268">
        <v>4.0999999999999996</v>
      </c>
      <c r="P217" s="268">
        <v>4.0999999999999996</v>
      </c>
      <c r="Q217" s="268">
        <v>4</v>
      </c>
      <c r="R217" s="268">
        <v>4</v>
      </c>
      <c r="S217" s="268">
        <v>4</v>
      </c>
      <c r="T217" s="268">
        <v>4</v>
      </c>
      <c r="U217" s="268">
        <v>4</v>
      </c>
      <c r="V217" s="268">
        <v>4.0999999999999996</v>
      </c>
      <c r="W217" s="268">
        <v>4.0999999999999996</v>
      </c>
      <c r="X217" s="268">
        <v>4.0999999999999996</v>
      </c>
      <c r="Y217" s="268">
        <v>4.0999999999999996</v>
      </c>
      <c r="Z217" s="268">
        <v>4</v>
      </c>
      <c r="AA217" s="268">
        <v>4.0999999999999996</v>
      </c>
      <c r="AB217" s="268">
        <v>4.0999999999999996</v>
      </c>
      <c r="AC217" s="268">
        <v>4.0999999999999996</v>
      </c>
      <c r="AD217" s="268">
        <v>4</v>
      </c>
      <c r="AE217" s="268">
        <v>4.0999999999999996</v>
      </c>
      <c r="AF217" s="268">
        <v>4.0999999999999996</v>
      </c>
      <c r="AG217" s="268">
        <v>4.0999999999999996</v>
      </c>
      <c r="AH217" s="268">
        <v>4.0999999999999996</v>
      </c>
      <c r="AI217" s="268">
        <v>4.0999999999999996</v>
      </c>
      <c r="AJ217" s="268">
        <v>4.2</v>
      </c>
      <c r="AK217" s="268">
        <v>4.2</v>
      </c>
      <c r="AL217" s="268">
        <v>4.2</v>
      </c>
      <c r="AM217" s="268">
        <v>4.0999999999999996</v>
      </c>
      <c r="AN217" s="268">
        <v>4.0999999999999996</v>
      </c>
      <c r="AO217" s="268">
        <v>4.0999999999999996</v>
      </c>
      <c r="AP217" s="268">
        <v>4.2</v>
      </c>
      <c r="AQ217" s="268">
        <v>4.2</v>
      </c>
      <c r="AR217" s="268">
        <v>4.2</v>
      </c>
      <c r="AS217" s="268">
        <v>4.2</v>
      </c>
      <c r="AT217" s="268">
        <v>4.2</v>
      </c>
      <c r="AU217" s="268">
        <v>4.0999999999999996</v>
      </c>
      <c r="AV217" s="268">
        <v>4.0999999999999996</v>
      </c>
      <c r="AW217" s="268">
        <v>4.0999999999999996</v>
      </c>
      <c r="AX217" s="268">
        <v>4.2</v>
      </c>
      <c r="AY217" s="268">
        <v>4.0999999999999996</v>
      </c>
      <c r="AZ217" s="268">
        <v>4.0999999999999996</v>
      </c>
      <c r="BA217" s="268">
        <v>4.2</v>
      </c>
      <c r="BB217" s="268">
        <v>4.2</v>
      </c>
      <c r="BC217" s="268">
        <v>4.2</v>
      </c>
      <c r="BD217" s="268">
        <v>4.2</v>
      </c>
      <c r="BE217" s="268">
        <v>4.3</v>
      </c>
      <c r="BF217" s="268">
        <v>4.3</v>
      </c>
      <c r="BG217" s="268">
        <v>4.3</v>
      </c>
      <c r="BH217" s="268">
        <v>4.3</v>
      </c>
      <c r="BI217" s="268">
        <v>4.3</v>
      </c>
      <c r="BJ217" s="268">
        <v>4.2</v>
      </c>
      <c r="BK217" s="268">
        <v>4.0999999999999996</v>
      </c>
      <c r="BL217" s="268">
        <v>4.2</v>
      </c>
      <c r="BM217" s="268">
        <v>4.2</v>
      </c>
      <c r="BN217" s="268">
        <v>4.2</v>
      </c>
      <c r="BO217" s="268">
        <v>4.0999999999999996</v>
      </c>
      <c r="BP217" s="268">
        <v>4.0999999999999996</v>
      </c>
      <c r="BQ217" s="268">
        <v>4.0999999999999996</v>
      </c>
      <c r="BR217" s="268">
        <v>4.0999999999999996</v>
      </c>
      <c r="BS217" s="268">
        <v>4.0999999999999996</v>
      </c>
      <c r="BT217" s="268">
        <v>4.2</v>
      </c>
      <c r="BU217" s="268">
        <v>4.2</v>
      </c>
      <c r="BV217" s="268">
        <v>4.2</v>
      </c>
      <c r="BW217" s="268">
        <v>4.2</v>
      </c>
      <c r="BX217" s="268">
        <v>4.2</v>
      </c>
      <c r="BY217" s="268">
        <v>4.2</v>
      </c>
      <c r="BZ217" s="268">
        <v>4.2</v>
      </c>
      <c r="CA217" s="268">
        <v>4.2</v>
      </c>
      <c r="CB217" s="268">
        <v>4.2</v>
      </c>
      <c r="CC217" s="268">
        <v>4.2</v>
      </c>
      <c r="CD217" s="268">
        <f>_xlfn.IFNA(VLOOKUP(C217,'INFORM Severity - hidden'!$C$5:$G$300,5,FALSE),"-")</f>
        <v>4.4000000000000004</v>
      </c>
    </row>
    <row r="218" spans="1:82" x14ac:dyDescent="0.35">
      <c r="C218" t="s">
        <v>8332</v>
      </c>
      <c r="D218" s="268" t="str">
        <f t="shared" si="3"/>
        <v>-</v>
      </c>
      <c r="E218" s="268">
        <v>1.5</v>
      </c>
      <c r="F218" s="268">
        <v>1.5</v>
      </c>
      <c r="G218" s="268" t="s">
        <v>8201</v>
      </c>
      <c r="H218" s="268" t="s">
        <v>8201</v>
      </c>
      <c r="I218" s="268" t="s">
        <v>8201</v>
      </c>
      <c r="J218" s="268" t="s">
        <v>8201</v>
      </c>
      <c r="K218" s="268" t="s">
        <v>8201</v>
      </c>
      <c r="L218" s="268" t="s">
        <v>8201</v>
      </c>
      <c r="M218" s="268" t="s">
        <v>8201</v>
      </c>
      <c r="N218" s="268" t="s">
        <v>8201</v>
      </c>
      <c r="O218" s="268" t="s">
        <v>8201</v>
      </c>
      <c r="P218" s="268" t="s">
        <v>8201</v>
      </c>
      <c r="Q218" s="268" t="s">
        <v>8201</v>
      </c>
      <c r="R218" s="268" t="s">
        <v>8201</v>
      </c>
      <c r="S218" s="268" t="s">
        <v>8201</v>
      </c>
      <c r="T218" s="268" t="s">
        <v>8201</v>
      </c>
      <c r="U218" s="268" t="s">
        <v>8201</v>
      </c>
      <c r="V218" s="268" t="s">
        <v>8201</v>
      </c>
      <c r="W218" s="268" t="s">
        <v>8201</v>
      </c>
      <c r="X218" s="268" t="s">
        <v>8201</v>
      </c>
      <c r="Y218" s="268" t="s">
        <v>8201</v>
      </c>
      <c r="Z218" s="268" t="s">
        <v>8201</v>
      </c>
      <c r="AA218" s="268" t="s">
        <v>8201</v>
      </c>
      <c r="AB218" s="268" t="s">
        <v>8201</v>
      </c>
      <c r="AC218" s="268" t="s">
        <v>8201</v>
      </c>
      <c r="AD218" s="268" t="s">
        <v>8201</v>
      </c>
      <c r="AE218" s="268" t="s">
        <v>8201</v>
      </c>
      <c r="AF218" s="268" t="s">
        <v>8201</v>
      </c>
      <c r="AG218" s="268" t="s">
        <v>8201</v>
      </c>
      <c r="AH218" s="268" t="s">
        <v>8201</v>
      </c>
      <c r="AI218" s="268" t="s">
        <v>8201</v>
      </c>
      <c r="AJ218" s="268" t="s">
        <v>8201</v>
      </c>
      <c r="AK218" s="268" t="s">
        <v>8201</v>
      </c>
      <c r="AL218" s="268" t="s">
        <v>8201</v>
      </c>
      <c r="AM218" s="268" t="s">
        <v>8201</v>
      </c>
      <c r="AN218" s="268" t="s">
        <v>8201</v>
      </c>
      <c r="AO218" s="268" t="s">
        <v>8201</v>
      </c>
      <c r="AP218" s="268" t="s">
        <v>8201</v>
      </c>
      <c r="AQ218" s="268" t="s">
        <v>8201</v>
      </c>
      <c r="AR218" s="268" t="s">
        <v>8201</v>
      </c>
      <c r="AS218" s="268" t="s">
        <v>8201</v>
      </c>
      <c r="AT218" s="268" t="s">
        <v>8201</v>
      </c>
      <c r="AU218" s="268" t="s">
        <v>8201</v>
      </c>
      <c r="AV218" s="268" t="s">
        <v>8201</v>
      </c>
      <c r="AW218" s="268" t="s">
        <v>8201</v>
      </c>
      <c r="AX218" s="268" t="s">
        <v>8201</v>
      </c>
      <c r="AY218" s="268" t="s">
        <v>8201</v>
      </c>
      <c r="AZ218" s="268" t="s">
        <v>8201</v>
      </c>
      <c r="BA218" s="268" t="s">
        <v>8201</v>
      </c>
      <c r="BB218" s="268" t="s">
        <v>8201</v>
      </c>
      <c r="BC218" s="268" t="s">
        <v>8201</v>
      </c>
      <c r="BD218" s="268" t="s">
        <v>8201</v>
      </c>
      <c r="BE218" s="268" t="s">
        <v>8201</v>
      </c>
      <c r="BF218" s="268" t="s">
        <v>8201</v>
      </c>
      <c r="BG218" s="268" t="s">
        <v>8201</v>
      </c>
      <c r="BH218" s="268" t="s">
        <v>8201</v>
      </c>
      <c r="BI218" s="268" t="s">
        <v>8201</v>
      </c>
      <c r="BJ218" s="268" t="s">
        <v>8201</v>
      </c>
      <c r="BK218" s="268" t="s">
        <v>8201</v>
      </c>
      <c r="BL218" s="268" t="s">
        <v>8201</v>
      </c>
      <c r="BM218" s="268" t="s">
        <v>8201</v>
      </c>
      <c r="BN218" s="268" t="s">
        <v>8201</v>
      </c>
      <c r="BO218" s="268" t="s">
        <v>8201</v>
      </c>
      <c r="BP218" s="268" t="s">
        <v>8201</v>
      </c>
      <c r="BQ218" s="268" t="s">
        <v>8201</v>
      </c>
      <c r="BR218" s="268" t="s">
        <v>8201</v>
      </c>
      <c r="BS218" s="268" t="s">
        <v>8201</v>
      </c>
      <c r="BT218" s="268" t="s">
        <v>8201</v>
      </c>
      <c r="BU218" s="268" t="s">
        <v>8201</v>
      </c>
      <c r="BV218" s="268" t="s">
        <v>8201</v>
      </c>
      <c r="BW218" s="268" t="s">
        <v>8201</v>
      </c>
      <c r="BX218" s="268" t="s">
        <v>8201</v>
      </c>
      <c r="BY218" s="268" t="s">
        <v>8201</v>
      </c>
      <c r="BZ218" s="268" t="s">
        <v>8201</v>
      </c>
      <c r="CA218" s="268" t="s">
        <v>8201</v>
      </c>
      <c r="CB218" s="268" t="s">
        <v>8201</v>
      </c>
      <c r="CC218" s="268" t="s">
        <v>8201</v>
      </c>
      <c r="CD218" s="268" t="str">
        <f>_xlfn.IFNA(VLOOKUP(C218,'INFORM Severity - hidden'!$C$5:$G$300,5,FALSE),"-")</f>
        <v>-</v>
      </c>
    </row>
    <row r="219" spans="1:82" x14ac:dyDescent="0.35">
      <c r="A219" t="s">
        <v>456</v>
      </c>
      <c r="B219" t="s">
        <v>1469</v>
      </c>
      <c r="C219" t="s">
        <v>1470</v>
      </c>
      <c r="D219" s="268" t="str">
        <f t="shared" si="3"/>
        <v>Stable</v>
      </c>
      <c r="E219" s="268" t="s">
        <v>8201</v>
      </c>
      <c r="F219" s="268" t="s">
        <v>8201</v>
      </c>
      <c r="G219" s="268" t="s">
        <v>8201</v>
      </c>
      <c r="H219" s="268" t="s">
        <v>8201</v>
      </c>
      <c r="I219" s="268" t="s">
        <v>8201</v>
      </c>
      <c r="J219" s="268" t="s">
        <v>8201</v>
      </c>
      <c r="K219" s="268" t="s">
        <v>8201</v>
      </c>
      <c r="L219" s="268" t="s">
        <v>8201</v>
      </c>
      <c r="M219" s="268" t="s">
        <v>8201</v>
      </c>
      <c r="N219" s="268" t="s">
        <v>8201</v>
      </c>
      <c r="O219" s="268" t="s">
        <v>8201</v>
      </c>
      <c r="P219" s="268" t="s">
        <v>8201</v>
      </c>
      <c r="Q219" s="268" t="s">
        <v>8201</v>
      </c>
      <c r="R219" s="268" t="s">
        <v>8201</v>
      </c>
      <c r="S219" s="268">
        <v>2.5</v>
      </c>
      <c r="T219" s="268">
        <v>2.5</v>
      </c>
      <c r="U219" s="268">
        <v>2.6</v>
      </c>
      <c r="V219" s="268">
        <v>2.6</v>
      </c>
      <c r="W219" s="268">
        <v>2.6</v>
      </c>
      <c r="X219" s="268">
        <v>2.6</v>
      </c>
      <c r="Y219" s="268">
        <v>2.6</v>
      </c>
      <c r="Z219" s="268">
        <v>2.6</v>
      </c>
      <c r="AA219" s="268">
        <v>2.6</v>
      </c>
      <c r="AB219" s="268">
        <v>2.6</v>
      </c>
      <c r="AC219" s="268">
        <v>2.6</v>
      </c>
      <c r="AD219" s="268">
        <v>2.6</v>
      </c>
      <c r="AE219" s="268">
        <v>2.7</v>
      </c>
      <c r="AF219" s="268">
        <v>2.7</v>
      </c>
      <c r="AG219" s="268">
        <v>2.7</v>
      </c>
      <c r="AH219" s="268">
        <v>2.9</v>
      </c>
      <c r="AI219" s="268">
        <v>2.8</v>
      </c>
      <c r="AJ219" s="268">
        <v>3.7</v>
      </c>
      <c r="AK219" s="268">
        <v>3.7</v>
      </c>
      <c r="AL219" s="268">
        <v>3.6</v>
      </c>
      <c r="AM219" s="268">
        <v>3.6</v>
      </c>
      <c r="AN219" s="268">
        <v>3.6</v>
      </c>
      <c r="AO219" s="268">
        <v>3.6</v>
      </c>
      <c r="AP219" s="268">
        <v>3.6</v>
      </c>
      <c r="AQ219" s="268">
        <v>3.6</v>
      </c>
      <c r="AR219" s="268">
        <v>3.6</v>
      </c>
      <c r="AS219" s="268">
        <v>3.6</v>
      </c>
      <c r="AT219" s="268">
        <v>3.6</v>
      </c>
      <c r="AU219" s="268">
        <v>3.7</v>
      </c>
      <c r="AV219" s="268">
        <v>3.7</v>
      </c>
      <c r="AW219" s="268">
        <v>3.7</v>
      </c>
      <c r="AX219" s="268">
        <v>3.7</v>
      </c>
      <c r="AY219" s="268">
        <v>3.7</v>
      </c>
      <c r="AZ219" s="268">
        <v>3.7</v>
      </c>
      <c r="BA219" s="268">
        <v>3.7</v>
      </c>
      <c r="BB219" s="268">
        <v>3.6</v>
      </c>
      <c r="BC219" s="268">
        <v>3.7</v>
      </c>
      <c r="BD219" s="268">
        <v>3.7</v>
      </c>
      <c r="BE219" s="268">
        <v>3.7</v>
      </c>
      <c r="BF219" s="268">
        <v>3.7</v>
      </c>
      <c r="BG219" s="268">
        <v>3.7</v>
      </c>
      <c r="BH219" s="268">
        <v>3.7</v>
      </c>
      <c r="BI219" s="268">
        <v>3.7</v>
      </c>
      <c r="BJ219" s="268">
        <v>3.7</v>
      </c>
      <c r="BK219" s="268">
        <v>3.7</v>
      </c>
      <c r="BL219" s="268">
        <v>3.7</v>
      </c>
      <c r="BM219" s="268">
        <v>3.7</v>
      </c>
      <c r="BN219" s="268">
        <v>3.7</v>
      </c>
      <c r="BO219" s="268">
        <v>3.7</v>
      </c>
      <c r="BP219" s="268">
        <v>3.5</v>
      </c>
      <c r="BQ219" s="268">
        <v>3.5</v>
      </c>
      <c r="BR219" s="268">
        <v>3.6</v>
      </c>
      <c r="BS219" s="268">
        <v>3.6</v>
      </c>
      <c r="BT219" s="268">
        <v>3.6</v>
      </c>
      <c r="BU219" s="268">
        <v>3.6</v>
      </c>
      <c r="BV219" s="268">
        <v>3.6</v>
      </c>
      <c r="BW219" s="268">
        <v>3.5</v>
      </c>
      <c r="BX219" s="268">
        <v>3.5</v>
      </c>
      <c r="BY219" s="268">
        <v>3.5</v>
      </c>
      <c r="BZ219" s="268">
        <v>3.5</v>
      </c>
      <c r="CA219" s="268">
        <v>3.5</v>
      </c>
      <c r="CB219" s="268">
        <v>3.5</v>
      </c>
      <c r="CC219" s="268">
        <v>3.5</v>
      </c>
      <c r="CD219" s="268">
        <f>_xlfn.IFNA(VLOOKUP(C219,'INFORM Severity - hidden'!$C$5:$G$300,5,FALSE),"-")</f>
        <v>3.6</v>
      </c>
    </row>
    <row r="220" spans="1:82" x14ac:dyDescent="0.35">
      <c r="A220" t="s">
        <v>456</v>
      </c>
      <c r="B220" t="s">
        <v>1480</v>
      </c>
      <c r="C220" t="s">
        <v>1481</v>
      </c>
      <c r="D220" s="268" t="str">
        <f t="shared" si="3"/>
        <v>Stable</v>
      </c>
      <c r="E220" s="268" t="s">
        <v>8201</v>
      </c>
      <c r="F220" s="268" t="s">
        <v>8201</v>
      </c>
      <c r="G220" s="268" t="s">
        <v>8201</v>
      </c>
      <c r="H220" s="268" t="s">
        <v>8201</v>
      </c>
      <c r="I220" s="268" t="s">
        <v>8201</v>
      </c>
      <c r="J220" s="268" t="s">
        <v>8201</v>
      </c>
      <c r="K220" s="268" t="s">
        <v>8201</v>
      </c>
      <c r="L220" s="268" t="s">
        <v>8201</v>
      </c>
      <c r="M220" s="268" t="s">
        <v>8201</v>
      </c>
      <c r="N220" s="268" t="s">
        <v>8201</v>
      </c>
      <c r="O220" s="268" t="s">
        <v>8201</v>
      </c>
      <c r="P220" s="268" t="s">
        <v>8201</v>
      </c>
      <c r="Q220" s="268">
        <v>2</v>
      </c>
      <c r="R220" s="268">
        <v>2.4</v>
      </c>
      <c r="S220" s="268">
        <v>2.4</v>
      </c>
      <c r="T220" s="268">
        <v>2.5</v>
      </c>
      <c r="U220" s="268">
        <v>2.5</v>
      </c>
      <c r="V220" s="268">
        <v>2.1</v>
      </c>
      <c r="W220" s="268">
        <v>2.1</v>
      </c>
      <c r="X220" s="268">
        <v>2.1</v>
      </c>
      <c r="Y220" s="268">
        <v>2.1</v>
      </c>
      <c r="Z220" s="268">
        <v>2</v>
      </c>
      <c r="AA220" s="268">
        <v>2.1</v>
      </c>
      <c r="AB220" s="268">
        <v>2.1</v>
      </c>
      <c r="AC220" s="268">
        <v>2.1</v>
      </c>
      <c r="AD220" s="268">
        <v>2.1</v>
      </c>
      <c r="AE220" s="268">
        <v>2.1</v>
      </c>
      <c r="AF220" s="268">
        <v>2.1</v>
      </c>
      <c r="AG220" s="268">
        <v>2.1</v>
      </c>
      <c r="AH220" s="268">
        <v>2</v>
      </c>
      <c r="AI220" s="268">
        <v>2</v>
      </c>
      <c r="AJ220" s="268">
        <v>2</v>
      </c>
      <c r="AK220" s="268">
        <v>2</v>
      </c>
      <c r="AL220" s="268">
        <v>2</v>
      </c>
      <c r="AM220" s="268">
        <v>2</v>
      </c>
      <c r="AN220" s="268">
        <v>2</v>
      </c>
      <c r="AO220" s="268">
        <v>2</v>
      </c>
      <c r="AP220" s="268">
        <v>2</v>
      </c>
      <c r="AQ220" s="268">
        <v>2</v>
      </c>
      <c r="AR220" s="268">
        <v>2</v>
      </c>
      <c r="AS220" s="268">
        <v>2</v>
      </c>
      <c r="AT220" s="268">
        <v>1.7</v>
      </c>
      <c r="AU220" s="268">
        <v>2.2000000000000002</v>
      </c>
      <c r="AV220" s="268">
        <v>2.2000000000000002</v>
      </c>
      <c r="AW220" s="268">
        <v>2.2000000000000002</v>
      </c>
      <c r="AX220" s="268">
        <v>2.2000000000000002</v>
      </c>
      <c r="AY220" s="268">
        <v>2.2000000000000002</v>
      </c>
      <c r="AZ220" s="268">
        <v>2.2000000000000002</v>
      </c>
      <c r="BA220" s="268">
        <v>2.2000000000000002</v>
      </c>
      <c r="BB220" s="268">
        <v>2.2999999999999998</v>
      </c>
      <c r="BC220" s="268">
        <v>2.2999999999999998</v>
      </c>
      <c r="BD220" s="268">
        <v>2.2999999999999998</v>
      </c>
      <c r="BE220" s="268">
        <v>2.2999999999999998</v>
      </c>
      <c r="BF220" s="268">
        <v>2.2999999999999998</v>
      </c>
      <c r="BG220" s="268">
        <v>2.2999999999999998</v>
      </c>
      <c r="BH220" s="268">
        <v>2.2999999999999998</v>
      </c>
      <c r="BI220" s="268">
        <v>2.2999999999999998</v>
      </c>
      <c r="BJ220" s="268">
        <v>2.2999999999999998</v>
      </c>
      <c r="BK220" s="268">
        <v>2</v>
      </c>
      <c r="BL220" s="268">
        <v>2</v>
      </c>
      <c r="BM220" s="268">
        <v>2</v>
      </c>
      <c r="BN220" s="268">
        <v>2</v>
      </c>
      <c r="BO220" s="268">
        <v>2</v>
      </c>
      <c r="BP220" s="268">
        <v>2</v>
      </c>
      <c r="BQ220" s="268">
        <v>2</v>
      </c>
      <c r="BR220" s="268">
        <v>2</v>
      </c>
      <c r="BS220" s="268">
        <v>2</v>
      </c>
      <c r="BT220" s="268">
        <v>2</v>
      </c>
      <c r="BU220" s="268">
        <v>2</v>
      </c>
      <c r="BV220" s="268">
        <v>2</v>
      </c>
      <c r="BW220" s="268">
        <v>2</v>
      </c>
      <c r="BX220" s="268">
        <v>2</v>
      </c>
      <c r="BY220" s="268">
        <v>2</v>
      </c>
      <c r="BZ220" s="268">
        <v>2.1</v>
      </c>
      <c r="CA220" s="268">
        <v>2.1</v>
      </c>
      <c r="CB220" s="268">
        <v>2.1</v>
      </c>
      <c r="CC220" s="268">
        <v>2.1</v>
      </c>
      <c r="CD220" s="268">
        <f>_xlfn.IFNA(VLOOKUP(C220,'INFORM Severity - hidden'!$C$5:$G$300,5,FALSE),"-")</f>
        <v>2.2000000000000002</v>
      </c>
    </row>
    <row r="221" spans="1:82" x14ac:dyDescent="0.35">
      <c r="A221" t="s">
        <v>383</v>
      </c>
      <c r="B221" t="s">
        <v>381</v>
      </c>
      <c r="C221" t="s">
        <v>382</v>
      </c>
      <c r="D221" s="268" t="str">
        <f t="shared" si="3"/>
        <v>-</v>
      </c>
      <c r="E221" s="268">
        <v>2</v>
      </c>
      <c r="F221" s="268">
        <v>2</v>
      </c>
      <c r="G221" s="268">
        <v>2</v>
      </c>
      <c r="H221" s="268">
        <v>2.4</v>
      </c>
      <c r="I221" s="268">
        <v>2.4</v>
      </c>
      <c r="J221" s="268">
        <v>2.4</v>
      </c>
      <c r="K221" s="268">
        <v>2.4</v>
      </c>
      <c r="L221" s="268">
        <v>2.4</v>
      </c>
      <c r="M221" s="268">
        <v>2.4</v>
      </c>
      <c r="N221" s="268" t="s">
        <v>8201</v>
      </c>
      <c r="O221" s="268" t="s">
        <v>8201</v>
      </c>
      <c r="P221" s="268" t="s">
        <v>8201</v>
      </c>
      <c r="Q221" s="268" t="s">
        <v>8201</v>
      </c>
      <c r="R221" s="268" t="s">
        <v>8201</v>
      </c>
      <c r="S221" s="268" t="s">
        <v>8201</v>
      </c>
      <c r="T221" s="268" t="s">
        <v>8201</v>
      </c>
      <c r="U221" s="268" t="s">
        <v>8201</v>
      </c>
      <c r="V221" s="268" t="s">
        <v>8201</v>
      </c>
      <c r="W221" s="268" t="s">
        <v>8201</v>
      </c>
      <c r="X221" s="268" t="s">
        <v>8201</v>
      </c>
      <c r="Y221" s="268" t="s">
        <v>8201</v>
      </c>
      <c r="Z221" s="268" t="s">
        <v>8201</v>
      </c>
      <c r="AA221" s="268" t="s">
        <v>8201</v>
      </c>
      <c r="AB221" s="268" t="s">
        <v>8201</v>
      </c>
      <c r="AC221" s="268" t="s">
        <v>8201</v>
      </c>
      <c r="AD221" s="268" t="s">
        <v>8201</v>
      </c>
      <c r="AE221" s="268" t="s">
        <v>8201</v>
      </c>
      <c r="AF221" s="268" t="s">
        <v>8201</v>
      </c>
      <c r="AG221" s="268" t="s">
        <v>8201</v>
      </c>
      <c r="AH221" s="268" t="s">
        <v>8201</v>
      </c>
      <c r="AI221" s="268" t="s">
        <v>8201</v>
      </c>
      <c r="AJ221" s="268" t="s">
        <v>8201</v>
      </c>
      <c r="AK221" s="268" t="s">
        <v>8201</v>
      </c>
      <c r="AL221" s="268" t="s">
        <v>8201</v>
      </c>
      <c r="AM221" s="268" t="s">
        <v>8201</v>
      </c>
      <c r="AN221" s="268" t="s">
        <v>8201</v>
      </c>
      <c r="AO221" s="268" t="s">
        <v>8201</v>
      </c>
      <c r="AP221" s="268" t="s">
        <v>8201</v>
      </c>
      <c r="AQ221" s="268" t="s">
        <v>8201</v>
      </c>
      <c r="AR221" s="268">
        <v>1.9</v>
      </c>
      <c r="AS221" s="268">
        <v>1.9</v>
      </c>
      <c r="AT221" s="268" t="s">
        <v>8201</v>
      </c>
      <c r="AU221" s="268" t="s">
        <v>8201</v>
      </c>
      <c r="AV221" s="268">
        <v>2</v>
      </c>
      <c r="AW221" s="268" t="s">
        <v>8201</v>
      </c>
      <c r="AX221" s="268">
        <v>1.9</v>
      </c>
      <c r="AY221" s="268">
        <v>1.9</v>
      </c>
      <c r="AZ221" s="268" t="s">
        <v>8201</v>
      </c>
      <c r="BA221" s="268" t="s">
        <v>8201</v>
      </c>
      <c r="BB221" s="268" t="s">
        <v>8201</v>
      </c>
      <c r="BC221" s="268" t="s">
        <v>8201</v>
      </c>
      <c r="BD221" s="268" t="s">
        <v>8201</v>
      </c>
      <c r="BE221" s="268" t="s">
        <v>8201</v>
      </c>
      <c r="BF221" s="268" t="s">
        <v>8201</v>
      </c>
      <c r="BG221" s="268" t="s">
        <v>8201</v>
      </c>
      <c r="BH221" s="268" t="s">
        <v>8201</v>
      </c>
      <c r="BI221" s="268">
        <v>1.9</v>
      </c>
      <c r="BJ221" s="268">
        <v>1.9</v>
      </c>
      <c r="BK221" s="268">
        <v>1.7</v>
      </c>
      <c r="BL221" s="268">
        <v>1.7</v>
      </c>
      <c r="BM221" s="268">
        <v>1.7</v>
      </c>
      <c r="BN221" s="268" t="s">
        <v>8201</v>
      </c>
      <c r="BO221" s="268" t="s">
        <v>8201</v>
      </c>
      <c r="BP221" s="268" t="s">
        <v>8201</v>
      </c>
      <c r="BQ221" s="268" t="s">
        <v>8201</v>
      </c>
      <c r="BR221" s="268" t="s">
        <v>8201</v>
      </c>
      <c r="BS221" s="268" t="s">
        <v>8201</v>
      </c>
      <c r="BT221" s="268" t="s">
        <v>8201</v>
      </c>
      <c r="BU221" s="268" t="s">
        <v>8201</v>
      </c>
      <c r="BV221" s="268" t="s">
        <v>8201</v>
      </c>
      <c r="BW221" s="268" t="s">
        <v>8201</v>
      </c>
      <c r="BX221" s="268" t="s">
        <v>8201</v>
      </c>
      <c r="BY221" s="268" t="s">
        <v>8201</v>
      </c>
      <c r="BZ221" s="268" t="s">
        <v>8201</v>
      </c>
      <c r="CA221" s="268" t="s">
        <v>8201</v>
      </c>
      <c r="CB221" s="268" t="s">
        <v>8201</v>
      </c>
      <c r="CC221" s="268" t="s">
        <v>8201</v>
      </c>
      <c r="CD221" s="268">
        <f>_xlfn.IFNA(VLOOKUP(C221,'INFORM Severity - hidden'!$C$5:$G$300,5,FALSE),"-")</f>
        <v>2.5</v>
      </c>
    </row>
    <row r="222" spans="1:82" x14ac:dyDescent="0.35">
      <c r="C222" t="s">
        <v>8333</v>
      </c>
      <c r="D222" s="268" t="str">
        <f t="shared" si="3"/>
        <v>-</v>
      </c>
      <c r="E222" s="268" t="s">
        <v>8201</v>
      </c>
      <c r="F222" s="268" t="s">
        <v>8201</v>
      </c>
      <c r="G222" s="268" t="s">
        <v>8201</v>
      </c>
      <c r="H222" s="268" t="s">
        <v>8201</v>
      </c>
      <c r="I222" s="268" t="s">
        <v>8201</v>
      </c>
      <c r="J222" s="268" t="s">
        <v>8201</v>
      </c>
      <c r="K222" s="268" t="s">
        <v>8201</v>
      </c>
      <c r="L222" s="268" t="s">
        <v>8201</v>
      </c>
      <c r="M222" s="268" t="s">
        <v>8201</v>
      </c>
      <c r="N222" s="268" t="s">
        <v>8201</v>
      </c>
      <c r="O222" s="268" t="s">
        <v>8201</v>
      </c>
      <c r="P222" s="268" t="s">
        <v>8201</v>
      </c>
      <c r="Q222" s="268" t="s">
        <v>8201</v>
      </c>
      <c r="R222" s="268" t="s">
        <v>8201</v>
      </c>
      <c r="S222" s="268" t="s">
        <v>8201</v>
      </c>
      <c r="T222" s="268" t="s">
        <v>8201</v>
      </c>
      <c r="U222" s="268" t="s">
        <v>8201</v>
      </c>
      <c r="V222" s="268" t="s">
        <v>8201</v>
      </c>
      <c r="W222" s="268" t="s">
        <v>8201</v>
      </c>
      <c r="X222" s="268" t="s">
        <v>8201</v>
      </c>
      <c r="Y222" s="268" t="s">
        <v>8201</v>
      </c>
      <c r="Z222" s="268" t="s">
        <v>8201</v>
      </c>
      <c r="AA222" s="268" t="s">
        <v>8201</v>
      </c>
      <c r="AB222" s="268">
        <v>2.2000000000000002</v>
      </c>
      <c r="AC222" s="268">
        <v>2.2000000000000002</v>
      </c>
      <c r="AD222" s="268">
        <v>2.2000000000000002</v>
      </c>
      <c r="AE222" s="268">
        <v>2.2000000000000002</v>
      </c>
      <c r="AF222" s="268">
        <v>2.2000000000000002</v>
      </c>
      <c r="AG222" s="268">
        <v>2.2000000000000002</v>
      </c>
      <c r="AH222" s="268">
        <v>2.2999999999999998</v>
      </c>
      <c r="AI222" s="268">
        <v>2.2999999999999998</v>
      </c>
      <c r="AJ222" s="268">
        <v>2.2999999999999998</v>
      </c>
      <c r="AK222" s="268">
        <v>2.2999999999999998</v>
      </c>
      <c r="AL222" s="268" t="s">
        <v>8201</v>
      </c>
      <c r="AM222" s="268" t="s">
        <v>8201</v>
      </c>
      <c r="AN222" s="268" t="s">
        <v>8201</v>
      </c>
      <c r="AO222" s="268" t="s">
        <v>8201</v>
      </c>
      <c r="AP222" s="268" t="s">
        <v>8201</v>
      </c>
      <c r="AQ222" s="268" t="s">
        <v>8201</v>
      </c>
      <c r="AR222" s="268" t="s">
        <v>8201</v>
      </c>
      <c r="AS222" s="268" t="s">
        <v>8201</v>
      </c>
      <c r="AT222" s="268" t="s">
        <v>8201</v>
      </c>
      <c r="AU222" s="268" t="s">
        <v>8201</v>
      </c>
      <c r="AV222" s="268" t="s">
        <v>8201</v>
      </c>
      <c r="AW222" s="268" t="s">
        <v>8201</v>
      </c>
      <c r="AX222" s="268" t="s">
        <v>8201</v>
      </c>
      <c r="AY222" s="268" t="s">
        <v>8201</v>
      </c>
      <c r="AZ222" s="268" t="s">
        <v>8201</v>
      </c>
      <c r="BA222" s="268" t="s">
        <v>8201</v>
      </c>
      <c r="BB222" s="268" t="s">
        <v>8201</v>
      </c>
      <c r="BC222" s="268" t="s">
        <v>8201</v>
      </c>
      <c r="BD222" s="268" t="s">
        <v>8201</v>
      </c>
      <c r="BE222" s="268" t="s">
        <v>8201</v>
      </c>
      <c r="BF222" s="268" t="s">
        <v>8201</v>
      </c>
      <c r="BG222" s="268" t="s">
        <v>8201</v>
      </c>
      <c r="BH222" s="268" t="s">
        <v>8201</v>
      </c>
      <c r="BI222" s="268" t="s">
        <v>8201</v>
      </c>
      <c r="BJ222" s="268" t="s">
        <v>8201</v>
      </c>
      <c r="BK222" s="268" t="s">
        <v>8201</v>
      </c>
      <c r="BL222" s="268" t="s">
        <v>8201</v>
      </c>
      <c r="BM222" s="268" t="s">
        <v>8201</v>
      </c>
      <c r="BN222" s="268" t="s">
        <v>8201</v>
      </c>
      <c r="BO222" s="268" t="s">
        <v>8201</v>
      </c>
      <c r="BP222" s="268" t="s">
        <v>8201</v>
      </c>
      <c r="BQ222" s="268" t="s">
        <v>8201</v>
      </c>
      <c r="BR222" s="268" t="s">
        <v>8201</v>
      </c>
      <c r="BS222" s="268" t="s">
        <v>8201</v>
      </c>
      <c r="BT222" s="268" t="s">
        <v>8201</v>
      </c>
      <c r="BU222" s="268" t="s">
        <v>8201</v>
      </c>
      <c r="BV222" s="268" t="s">
        <v>8201</v>
      </c>
      <c r="BW222" s="268" t="s">
        <v>8201</v>
      </c>
      <c r="BX222" s="268" t="s">
        <v>8201</v>
      </c>
      <c r="BY222" s="268" t="s">
        <v>8201</v>
      </c>
      <c r="BZ222" s="268" t="s">
        <v>8201</v>
      </c>
      <c r="CA222" s="268" t="s">
        <v>8201</v>
      </c>
      <c r="CB222" s="268" t="s">
        <v>8201</v>
      </c>
      <c r="CC222" s="268" t="s">
        <v>8201</v>
      </c>
      <c r="CD222" s="268" t="str">
        <f>_xlfn.IFNA(VLOOKUP(C222,'INFORM Severity - hidden'!$C$5:$G$300,5,FALSE),"-")</f>
        <v>-</v>
      </c>
    </row>
    <row r="223" spans="1:82" x14ac:dyDescent="0.35">
      <c r="C223" t="s">
        <v>8334</v>
      </c>
      <c r="D223" s="268" t="str">
        <f t="shared" si="3"/>
        <v>-</v>
      </c>
      <c r="E223" s="268" t="s">
        <v>8201</v>
      </c>
      <c r="F223" s="268" t="s">
        <v>8201</v>
      </c>
      <c r="G223" s="268" t="s">
        <v>8201</v>
      </c>
      <c r="H223" s="268" t="s">
        <v>8201</v>
      </c>
      <c r="I223" s="268" t="s">
        <v>8201</v>
      </c>
      <c r="J223" s="268" t="s">
        <v>8201</v>
      </c>
      <c r="K223" s="268">
        <v>1.9</v>
      </c>
      <c r="L223" s="268">
        <v>1.9</v>
      </c>
      <c r="M223" s="268" t="s">
        <v>8201</v>
      </c>
      <c r="N223" s="268" t="s">
        <v>8201</v>
      </c>
      <c r="O223" s="268" t="s">
        <v>8201</v>
      </c>
      <c r="P223" s="268" t="s">
        <v>8201</v>
      </c>
      <c r="Q223" s="268" t="s">
        <v>8201</v>
      </c>
      <c r="R223" s="268" t="s">
        <v>8201</v>
      </c>
      <c r="S223" s="268" t="s">
        <v>8201</v>
      </c>
      <c r="T223" s="268" t="s">
        <v>8201</v>
      </c>
      <c r="U223" s="268" t="s">
        <v>8201</v>
      </c>
      <c r="V223" s="268" t="s">
        <v>8201</v>
      </c>
      <c r="W223" s="268" t="s">
        <v>8201</v>
      </c>
      <c r="X223" s="268" t="s">
        <v>8201</v>
      </c>
      <c r="Y223" s="268" t="s">
        <v>8201</v>
      </c>
      <c r="Z223" s="268" t="s">
        <v>8201</v>
      </c>
      <c r="AA223" s="268" t="s">
        <v>8201</v>
      </c>
      <c r="AB223" s="268" t="s">
        <v>8201</v>
      </c>
      <c r="AC223" s="268" t="s">
        <v>8201</v>
      </c>
      <c r="AD223" s="268" t="s">
        <v>8201</v>
      </c>
      <c r="AE223" s="268" t="s">
        <v>8201</v>
      </c>
      <c r="AF223" s="268" t="s">
        <v>8201</v>
      </c>
      <c r="AG223" s="268" t="s">
        <v>8201</v>
      </c>
      <c r="AH223" s="268" t="s">
        <v>8201</v>
      </c>
      <c r="AI223" s="268" t="s">
        <v>8201</v>
      </c>
      <c r="AJ223" s="268" t="s">
        <v>8201</v>
      </c>
      <c r="AK223" s="268" t="s">
        <v>8201</v>
      </c>
      <c r="AL223" s="268" t="s">
        <v>8201</v>
      </c>
      <c r="AM223" s="268" t="s">
        <v>8201</v>
      </c>
      <c r="AN223" s="268" t="s">
        <v>8201</v>
      </c>
      <c r="AO223" s="268" t="s">
        <v>8201</v>
      </c>
      <c r="AP223" s="268" t="s">
        <v>8201</v>
      </c>
      <c r="AQ223" s="268" t="s">
        <v>8201</v>
      </c>
      <c r="AR223" s="268" t="s">
        <v>8201</v>
      </c>
      <c r="AS223" s="268" t="s">
        <v>8201</v>
      </c>
      <c r="AT223" s="268" t="s">
        <v>8201</v>
      </c>
      <c r="AU223" s="268" t="s">
        <v>8201</v>
      </c>
      <c r="AV223" s="268" t="s">
        <v>8201</v>
      </c>
      <c r="AW223" s="268" t="s">
        <v>8201</v>
      </c>
      <c r="AX223" s="268" t="s">
        <v>8201</v>
      </c>
      <c r="AY223" s="268" t="s">
        <v>8201</v>
      </c>
      <c r="AZ223" s="268" t="s">
        <v>8201</v>
      </c>
      <c r="BA223" s="268" t="s">
        <v>8201</v>
      </c>
      <c r="BB223" s="268" t="s">
        <v>8201</v>
      </c>
      <c r="BC223" s="268" t="s">
        <v>8201</v>
      </c>
      <c r="BD223" s="268" t="s">
        <v>8201</v>
      </c>
      <c r="BE223" s="268" t="s">
        <v>8201</v>
      </c>
      <c r="BF223" s="268" t="s">
        <v>8201</v>
      </c>
      <c r="BG223" s="268" t="s">
        <v>8201</v>
      </c>
      <c r="BH223" s="268" t="s">
        <v>8201</v>
      </c>
      <c r="BI223" s="268" t="s">
        <v>8201</v>
      </c>
      <c r="BJ223" s="268" t="s">
        <v>8201</v>
      </c>
      <c r="BK223" s="268" t="s">
        <v>8201</v>
      </c>
      <c r="BL223" s="268" t="s">
        <v>8201</v>
      </c>
      <c r="BM223" s="268" t="s">
        <v>8201</v>
      </c>
      <c r="BN223" s="268" t="s">
        <v>8201</v>
      </c>
      <c r="BO223" s="268" t="s">
        <v>8201</v>
      </c>
      <c r="BP223" s="268" t="s">
        <v>8201</v>
      </c>
      <c r="BQ223" s="268" t="s">
        <v>8201</v>
      </c>
      <c r="BR223" s="268" t="s">
        <v>8201</v>
      </c>
      <c r="BS223" s="268" t="s">
        <v>8201</v>
      </c>
      <c r="BT223" s="268" t="s">
        <v>8201</v>
      </c>
      <c r="BU223" s="268" t="s">
        <v>8201</v>
      </c>
      <c r="BV223" s="268" t="s">
        <v>8201</v>
      </c>
      <c r="BW223" s="268" t="s">
        <v>8201</v>
      </c>
      <c r="BX223" s="268" t="s">
        <v>8201</v>
      </c>
      <c r="BY223" s="268" t="s">
        <v>8201</v>
      </c>
      <c r="BZ223" s="268" t="s">
        <v>8201</v>
      </c>
      <c r="CA223" s="268" t="s">
        <v>8201</v>
      </c>
      <c r="CB223" s="268" t="s">
        <v>8201</v>
      </c>
      <c r="CC223" s="268" t="s">
        <v>8201</v>
      </c>
      <c r="CD223" s="268" t="str">
        <f>_xlfn.IFNA(VLOOKUP(C223,'INFORM Severity - hidden'!$C$5:$G$300,5,FALSE),"-")</f>
        <v>-</v>
      </c>
    </row>
    <row r="224" spans="1:82" x14ac:dyDescent="0.35">
      <c r="C224" t="s">
        <v>8335</v>
      </c>
      <c r="D224" s="268" t="str">
        <f t="shared" si="3"/>
        <v>-</v>
      </c>
      <c r="E224" s="268" t="s">
        <v>8201</v>
      </c>
      <c r="F224" s="268" t="s">
        <v>8201</v>
      </c>
      <c r="G224" s="268" t="s">
        <v>8201</v>
      </c>
      <c r="H224" s="268" t="s">
        <v>8201</v>
      </c>
      <c r="I224" s="268" t="s">
        <v>8201</v>
      </c>
      <c r="J224" s="268" t="s">
        <v>8201</v>
      </c>
      <c r="K224" s="268" t="s">
        <v>8201</v>
      </c>
      <c r="L224" s="268" t="s">
        <v>8201</v>
      </c>
      <c r="M224" s="268" t="s">
        <v>8201</v>
      </c>
      <c r="N224" s="268" t="s">
        <v>8201</v>
      </c>
      <c r="O224" s="268" t="s">
        <v>8201</v>
      </c>
      <c r="P224" s="268" t="s">
        <v>8201</v>
      </c>
      <c r="Q224" s="268" t="s">
        <v>8201</v>
      </c>
      <c r="R224" s="268" t="s">
        <v>8201</v>
      </c>
      <c r="S224" s="268" t="s">
        <v>8201</v>
      </c>
      <c r="T224" s="268" t="s">
        <v>8201</v>
      </c>
      <c r="U224" s="268" t="s">
        <v>8201</v>
      </c>
      <c r="V224" s="268" t="s">
        <v>8201</v>
      </c>
      <c r="W224" s="268" t="s">
        <v>8201</v>
      </c>
      <c r="X224" s="268" t="s">
        <v>8201</v>
      </c>
      <c r="Y224" s="268" t="s">
        <v>8201</v>
      </c>
      <c r="Z224" s="268" t="s">
        <v>8201</v>
      </c>
      <c r="AA224" s="268" t="s">
        <v>8201</v>
      </c>
      <c r="AB224" s="268" t="s">
        <v>8201</v>
      </c>
      <c r="AC224" s="268" t="s">
        <v>8201</v>
      </c>
      <c r="AD224" s="268" t="s">
        <v>8201</v>
      </c>
      <c r="AE224" s="268" t="s">
        <v>8201</v>
      </c>
      <c r="AF224" s="268" t="s">
        <v>8201</v>
      </c>
      <c r="AG224" s="268" t="s">
        <v>8201</v>
      </c>
      <c r="AH224" s="268" t="s">
        <v>8201</v>
      </c>
      <c r="AI224" s="268" t="s">
        <v>8201</v>
      </c>
      <c r="AJ224" s="268" t="s">
        <v>8201</v>
      </c>
      <c r="AK224" s="268" t="s">
        <v>8201</v>
      </c>
      <c r="AL224" s="268" t="s">
        <v>8201</v>
      </c>
      <c r="AM224" s="268" t="s">
        <v>8201</v>
      </c>
      <c r="AN224" s="268" t="s">
        <v>8201</v>
      </c>
      <c r="AO224" s="268" t="s">
        <v>8201</v>
      </c>
      <c r="AP224" s="268" t="s">
        <v>8201</v>
      </c>
      <c r="AQ224" s="268" t="s">
        <v>8201</v>
      </c>
      <c r="AR224" s="268" t="s">
        <v>8201</v>
      </c>
      <c r="AS224" s="268" t="s">
        <v>8201</v>
      </c>
      <c r="AT224" s="268" t="s">
        <v>8201</v>
      </c>
      <c r="AU224" s="268" t="s">
        <v>8201</v>
      </c>
      <c r="AV224" s="268" t="s">
        <v>8201</v>
      </c>
      <c r="AW224" s="268" t="s">
        <v>8201</v>
      </c>
      <c r="AX224" s="268" t="s">
        <v>8201</v>
      </c>
      <c r="AY224" s="268" t="s">
        <v>8201</v>
      </c>
      <c r="AZ224" s="268" t="s">
        <v>8201</v>
      </c>
      <c r="BA224" s="268" t="s">
        <v>8201</v>
      </c>
      <c r="BB224" s="268" t="s">
        <v>8201</v>
      </c>
      <c r="BC224" s="268" t="s">
        <v>8201</v>
      </c>
      <c r="BD224" s="268" t="s">
        <v>8201</v>
      </c>
      <c r="BE224" s="268" t="s">
        <v>8201</v>
      </c>
      <c r="BF224" s="268" t="s">
        <v>8201</v>
      </c>
      <c r="BG224" s="268" t="s">
        <v>8201</v>
      </c>
      <c r="BH224" s="268" t="s">
        <v>8201</v>
      </c>
      <c r="BI224" s="268" t="s">
        <v>8201</v>
      </c>
      <c r="BJ224" s="268" t="s">
        <v>8201</v>
      </c>
      <c r="BK224" s="268">
        <v>2.4</v>
      </c>
      <c r="BL224" s="268">
        <v>2.4</v>
      </c>
      <c r="BM224" s="268">
        <v>2.4</v>
      </c>
      <c r="BN224" s="268">
        <v>2.4</v>
      </c>
      <c r="BO224" s="268">
        <v>2.4</v>
      </c>
      <c r="BP224" s="268">
        <v>2.4</v>
      </c>
      <c r="BQ224" s="268">
        <v>2.4</v>
      </c>
      <c r="BR224" s="268">
        <v>2.2000000000000002</v>
      </c>
      <c r="BS224" s="268">
        <v>2.2000000000000002</v>
      </c>
      <c r="BT224" s="268">
        <v>2.1</v>
      </c>
      <c r="BU224" s="268" t="s">
        <v>8201</v>
      </c>
      <c r="BV224" s="268" t="s">
        <v>8201</v>
      </c>
      <c r="BW224" s="268" t="s">
        <v>8201</v>
      </c>
      <c r="BX224" s="268" t="s">
        <v>8201</v>
      </c>
      <c r="BY224" s="268" t="s">
        <v>8201</v>
      </c>
      <c r="BZ224" s="268" t="s">
        <v>8201</v>
      </c>
      <c r="CA224" s="268" t="s">
        <v>8201</v>
      </c>
      <c r="CB224" s="268" t="s">
        <v>8201</v>
      </c>
      <c r="CC224" s="268" t="s">
        <v>8201</v>
      </c>
      <c r="CD224" s="268" t="str">
        <f>_xlfn.IFNA(VLOOKUP(C224,'INFORM Severity - hidden'!$C$5:$G$300,5,FALSE),"-")</f>
        <v>-</v>
      </c>
    </row>
    <row r="225" spans="1:82" x14ac:dyDescent="0.35">
      <c r="C225" t="s">
        <v>8336</v>
      </c>
      <c r="D225" s="268" t="str">
        <f t="shared" si="3"/>
        <v>-</v>
      </c>
      <c r="E225" s="268" t="s">
        <v>8201</v>
      </c>
      <c r="F225" s="268" t="s">
        <v>8201</v>
      </c>
      <c r="G225" s="268" t="s">
        <v>8201</v>
      </c>
      <c r="H225" s="268" t="s">
        <v>8201</v>
      </c>
      <c r="I225" s="268" t="s">
        <v>8201</v>
      </c>
      <c r="J225" s="268" t="s">
        <v>8201</v>
      </c>
      <c r="K225" s="268" t="s">
        <v>8201</v>
      </c>
      <c r="L225" s="268" t="s">
        <v>8201</v>
      </c>
      <c r="M225" s="268" t="s">
        <v>8201</v>
      </c>
      <c r="N225" s="268" t="s">
        <v>8201</v>
      </c>
      <c r="O225" s="268" t="s">
        <v>8201</v>
      </c>
      <c r="P225" s="268" t="s">
        <v>8201</v>
      </c>
      <c r="Q225" s="268" t="s">
        <v>8201</v>
      </c>
      <c r="R225" s="268" t="s">
        <v>8201</v>
      </c>
      <c r="S225" s="268" t="s">
        <v>8201</v>
      </c>
      <c r="T225" s="268" t="s">
        <v>8201</v>
      </c>
      <c r="U225" s="268" t="s">
        <v>8201</v>
      </c>
      <c r="V225" s="268" t="s">
        <v>8201</v>
      </c>
      <c r="W225" s="268" t="s">
        <v>8201</v>
      </c>
      <c r="X225" s="268" t="s">
        <v>8201</v>
      </c>
      <c r="Y225" s="268" t="s">
        <v>8201</v>
      </c>
      <c r="Z225" s="268" t="s">
        <v>8201</v>
      </c>
      <c r="AA225" s="268" t="s">
        <v>8201</v>
      </c>
      <c r="AB225" s="268" t="s">
        <v>8201</v>
      </c>
      <c r="AC225" s="268" t="s">
        <v>8201</v>
      </c>
      <c r="AD225" s="268" t="s">
        <v>8201</v>
      </c>
      <c r="AE225" s="268" t="s">
        <v>8201</v>
      </c>
      <c r="AF225" s="268" t="s">
        <v>8201</v>
      </c>
      <c r="AG225" s="268" t="s">
        <v>8201</v>
      </c>
      <c r="AH225" s="268" t="s">
        <v>8201</v>
      </c>
      <c r="AI225" s="268" t="s">
        <v>8201</v>
      </c>
      <c r="AJ225" s="268" t="s">
        <v>8201</v>
      </c>
      <c r="AK225" s="268" t="s">
        <v>8201</v>
      </c>
      <c r="AL225" s="268" t="s">
        <v>8201</v>
      </c>
      <c r="AM225" s="268" t="s">
        <v>8201</v>
      </c>
      <c r="AN225" s="268" t="s">
        <v>8201</v>
      </c>
      <c r="AO225" s="268" t="s">
        <v>8201</v>
      </c>
      <c r="AP225" s="268" t="s">
        <v>8201</v>
      </c>
      <c r="AQ225" s="268" t="s">
        <v>8201</v>
      </c>
      <c r="AR225" s="268" t="s">
        <v>8201</v>
      </c>
      <c r="AS225" s="268" t="s">
        <v>8201</v>
      </c>
      <c r="AT225" s="268" t="s">
        <v>8201</v>
      </c>
      <c r="AU225" s="268" t="s">
        <v>8201</v>
      </c>
      <c r="AV225" s="268" t="s">
        <v>8201</v>
      </c>
      <c r="AW225" s="268" t="s">
        <v>8201</v>
      </c>
      <c r="AX225" s="268" t="s">
        <v>8201</v>
      </c>
      <c r="AY225" s="268" t="s">
        <v>8201</v>
      </c>
      <c r="AZ225" s="268" t="s">
        <v>8201</v>
      </c>
      <c r="BA225" s="268" t="s">
        <v>8201</v>
      </c>
      <c r="BB225" s="268" t="s">
        <v>8201</v>
      </c>
      <c r="BC225" s="268" t="s">
        <v>8201</v>
      </c>
      <c r="BD225" s="268" t="s">
        <v>8201</v>
      </c>
      <c r="BE225" s="268" t="s">
        <v>8201</v>
      </c>
      <c r="BF225" s="268" t="s">
        <v>8201</v>
      </c>
      <c r="BG225" s="268" t="s">
        <v>8201</v>
      </c>
      <c r="BH225" s="268" t="s">
        <v>8201</v>
      </c>
      <c r="BI225" s="268" t="s">
        <v>8201</v>
      </c>
      <c r="BJ225" s="268" t="s">
        <v>8201</v>
      </c>
      <c r="BK225" s="268" t="s">
        <v>8201</v>
      </c>
      <c r="BL225" s="268" t="s">
        <v>8201</v>
      </c>
      <c r="BM225" s="268" t="s">
        <v>8201</v>
      </c>
      <c r="BN225" s="268" t="s">
        <v>8201</v>
      </c>
      <c r="BO225" s="268" t="s">
        <v>8201</v>
      </c>
      <c r="BP225" s="268" t="s">
        <v>8201</v>
      </c>
      <c r="BQ225" s="268" t="s">
        <v>8201</v>
      </c>
      <c r="BR225" s="268" t="s">
        <v>8201</v>
      </c>
      <c r="BS225" s="268" t="s">
        <v>8201</v>
      </c>
      <c r="BT225" s="268" t="s">
        <v>8201</v>
      </c>
      <c r="BU225" s="268" t="s">
        <v>8201</v>
      </c>
      <c r="BV225" s="268">
        <v>2.5</v>
      </c>
      <c r="BW225" s="268">
        <v>2.5</v>
      </c>
      <c r="BX225" s="268">
        <v>2.5</v>
      </c>
      <c r="BY225" s="268" t="s">
        <v>8201</v>
      </c>
      <c r="BZ225" s="268" t="s">
        <v>8201</v>
      </c>
      <c r="CA225" s="268" t="s">
        <v>8201</v>
      </c>
      <c r="CB225" s="268" t="s">
        <v>8201</v>
      </c>
      <c r="CC225" s="268" t="s">
        <v>8201</v>
      </c>
      <c r="CD225" s="268" t="str">
        <f>_xlfn.IFNA(VLOOKUP(C225,'INFORM Severity - hidden'!$C$5:$G$300,5,FALSE),"-")</f>
        <v>-</v>
      </c>
    </row>
    <row r="226" spans="1:82" x14ac:dyDescent="0.35">
      <c r="C226" t="s">
        <v>8337</v>
      </c>
      <c r="D226" s="268" t="str">
        <f t="shared" si="3"/>
        <v>-</v>
      </c>
      <c r="E226" s="268" t="s">
        <v>8201</v>
      </c>
      <c r="F226" s="268">
        <v>3.2</v>
      </c>
      <c r="G226" s="268">
        <v>3.2</v>
      </c>
      <c r="H226" s="268">
        <v>3.3</v>
      </c>
      <c r="I226" s="268">
        <v>3.3</v>
      </c>
      <c r="J226" s="268">
        <v>3.3</v>
      </c>
      <c r="K226" s="268">
        <v>3.3</v>
      </c>
      <c r="L226" s="268">
        <v>3.3</v>
      </c>
      <c r="M226" s="268">
        <v>3.3</v>
      </c>
      <c r="N226" s="268">
        <v>3.4</v>
      </c>
      <c r="O226" s="268">
        <v>3.4</v>
      </c>
      <c r="P226" s="268">
        <v>3.4</v>
      </c>
      <c r="Q226" s="268">
        <v>3.4</v>
      </c>
      <c r="R226" s="268">
        <v>3.4</v>
      </c>
      <c r="S226" s="268">
        <v>3.4</v>
      </c>
      <c r="T226" s="268">
        <v>3.4</v>
      </c>
      <c r="U226" s="268">
        <v>3.4</v>
      </c>
      <c r="V226" s="268">
        <v>3.4</v>
      </c>
      <c r="W226" s="268">
        <v>3.4</v>
      </c>
      <c r="X226" s="268">
        <v>3.4</v>
      </c>
      <c r="Y226" s="268">
        <v>3.4</v>
      </c>
      <c r="Z226" s="268">
        <v>3.4</v>
      </c>
      <c r="AA226" s="268">
        <v>3.4</v>
      </c>
      <c r="AB226" s="268">
        <v>3.4</v>
      </c>
      <c r="AC226" s="268">
        <v>3.4</v>
      </c>
      <c r="AD226" s="268">
        <v>3.4</v>
      </c>
      <c r="AE226" s="268">
        <v>3.4</v>
      </c>
      <c r="AF226" s="268">
        <v>3.4</v>
      </c>
      <c r="AG226" s="268">
        <v>3.8</v>
      </c>
      <c r="AH226" s="268">
        <v>3.8</v>
      </c>
      <c r="AI226" s="268">
        <v>3.8</v>
      </c>
      <c r="AJ226" s="268">
        <v>3.8</v>
      </c>
      <c r="AK226" s="268">
        <v>3.8</v>
      </c>
      <c r="AL226" s="268">
        <v>3.7</v>
      </c>
      <c r="AM226" s="268">
        <v>3.7</v>
      </c>
      <c r="AN226" s="268">
        <v>3.6</v>
      </c>
      <c r="AO226" s="268">
        <v>3.6</v>
      </c>
      <c r="AP226" s="268">
        <v>3.6</v>
      </c>
      <c r="AQ226" s="268">
        <v>3.6</v>
      </c>
      <c r="AR226" s="268">
        <v>3.6</v>
      </c>
      <c r="AS226" s="268">
        <v>3.7</v>
      </c>
      <c r="AT226" s="268">
        <v>3.7</v>
      </c>
      <c r="AU226" s="268">
        <v>3.6</v>
      </c>
      <c r="AV226" s="268">
        <v>3.6</v>
      </c>
      <c r="AW226" s="268">
        <v>3.9</v>
      </c>
      <c r="AX226" s="268">
        <v>3.8</v>
      </c>
      <c r="AY226" s="268">
        <v>3.9</v>
      </c>
      <c r="AZ226" s="268">
        <v>3.8</v>
      </c>
      <c r="BA226" s="268">
        <v>3.8</v>
      </c>
      <c r="BB226" s="268">
        <v>3.8</v>
      </c>
      <c r="BC226" s="268">
        <v>3.8</v>
      </c>
      <c r="BD226" s="268">
        <v>3.8</v>
      </c>
      <c r="BE226" s="268">
        <v>3.9</v>
      </c>
      <c r="BF226" s="268">
        <v>3.9</v>
      </c>
      <c r="BG226" s="268">
        <v>3.9</v>
      </c>
      <c r="BH226" s="268">
        <v>3.9</v>
      </c>
      <c r="BI226" s="268">
        <v>3.9</v>
      </c>
      <c r="BJ226" s="268">
        <v>3.9</v>
      </c>
      <c r="BK226" s="268">
        <v>4</v>
      </c>
      <c r="BL226" s="268">
        <v>3.9</v>
      </c>
      <c r="BM226" s="268">
        <v>4</v>
      </c>
      <c r="BN226" s="268">
        <v>4</v>
      </c>
      <c r="BO226" s="268">
        <v>4</v>
      </c>
      <c r="BP226" s="268">
        <v>3.9</v>
      </c>
      <c r="BQ226" s="268">
        <v>4</v>
      </c>
      <c r="BR226" s="268">
        <v>4</v>
      </c>
      <c r="BS226" s="268">
        <v>3.8</v>
      </c>
      <c r="BT226" s="268">
        <v>3.8</v>
      </c>
      <c r="BU226" s="268">
        <v>3.8</v>
      </c>
      <c r="BV226" s="268">
        <v>3.8</v>
      </c>
      <c r="BW226" s="268">
        <v>4</v>
      </c>
      <c r="BX226" s="268">
        <v>4</v>
      </c>
      <c r="BY226" s="268">
        <v>4</v>
      </c>
      <c r="BZ226" s="268">
        <v>4</v>
      </c>
      <c r="CA226" s="268">
        <v>4</v>
      </c>
      <c r="CB226" s="268">
        <v>4</v>
      </c>
      <c r="CC226" s="268">
        <v>4</v>
      </c>
      <c r="CD226" s="268" t="str">
        <f>_xlfn.IFNA(VLOOKUP(C226,'INFORM Severity - hidden'!$C$5:$G$300,5,FALSE),"-")</f>
        <v>-</v>
      </c>
    </row>
    <row r="227" spans="1:82" x14ac:dyDescent="0.35">
      <c r="C227" t="s">
        <v>8338</v>
      </c>
      <c r="D227" s="268" t="str">
        <f t="shared" si="3"/>
        <v>-</v>
      </c>
      <c r="E227" s="268" t="s">
        <v>8201</v>
      </c>
      <c r="F227" s="268">
        <v>2.6</v>
      </c>
      <c r="G227" s="268" t="s">
        <v>8201</v>
      </c>
      <c r="H227" s="268" t="s">
        <v>8201</v>
      </c>
      <c r="I227" s="268" t="s">
        <v>8201</v>
      </c>
      <c r="J227" s="268" t="s">
        <v>8201</v>
      </c>
      <c r="K227" s="268" t="s">
        <v>8201</v>
      </c>
      <c r="L227" s="268" t="s">
        <v>8201</v>
      </c>
      <c r="M227" s="268" t="s">
        <v>8201</v>
      </c>
      <c r="N227" s="268" t="s">
        <v>8201</v>
      </c>
      <c r="O227" s="268" t="s">
        <v>8201</v>
      </c>
      <c r="P227" s="268" t="s">
        <v>8201</v>
      </c>
      <c r="Q227" s="268" t="s">
        <v>8201</v>
      </c>
      <c r="R227" s="268" t="s">
        <v>8201</v>
      </c>
      <c r="S227" s="268" t="s">
        <v>8201</v>
      </c>
      <c r="T227" s="268" t="s">
        <v>8201</v>
      </c>
      <c r="U227" s="268" t="s">
        <v>8201</v>
      </c>
      <c r="V227" s="268" t="s">
        <v>8201</v>
      </c>
      <c r="W227" s="268" t="s">
        <v>8201</v>
      </c>
      <c r="X227" s="268" t="s">
        <v>8201</v>
      </c>
      <c r="Y227" s="268" t="s">
        <v>8201</v>
      </c>
      <c r="Z227" s="268" t="s">
        <v>8201</v>
      </c>
      <c r="AA227" s="268" t="s">
        <v>8201</v>
      </c>
      <c r="AB227" s="268" t="s">
        <v>8201</v>
      </c>
      <c r="AC227" s="268" t="s">
        <v>8201</v>
      </c>
      <c r="AD227" s="268" t="s">
        <v>8201</v>
      </c>
      <c r="AE227" s="268" t="s">
        <v>8201</v>
      </c>
      <c r="AF227" s="268" t="s">
        <v>8201</v>
      </c>
      <c r="AG227" s="268" t="s">
        <v>8201</v>
      </c>
      <c r="AH227" s="268" t="s">
        <v>8201</v>
      </c>
      <c r="AI227" s="268" t="s">
        <v>8201</v>
      </c>
      <c r="AJ227" s="268" t="s">
        <v>8201</v>
      </c>
      <c r="AK227" s="268" t="s">
        <v>8201</v>
      </c>
      <c r="AL227" s="268" t="s">
        <v>8201</v>
      </c>
      <c r="AM227" s="268" t="s">
        <v>8201</v>
      </c>
      <c r="AN227" s="268" t="s">
        <v>8201</v>
      </c>
      <c r="AO227" s="268" t="s">
        <v>8201</v>
      </c>
      <c r="AP227" s="268" t="s">
        <v>8201</v>
      </c>
      <c r="AQ227" s="268" t="s">
        <v>8201</v>
      </c>
      <c r="AR227" s="268" t="s">
        <v>8201</v>
      </c>
      <c r="AS227" s="268" t="s">
        <v>8201</v>
      </c>
      <c r="AT227" s="268" t="s">
        <v>8201</v>
      </c>
      <c r="AU227" s="268" t="s">
        <v>8201</v>
      </c>
      <c r="AV227" s="268" t="s">
        <v>8201</v>
      </c>
      <c r="AW227" s="268" t="s">
        <v>8201</v>
      </c>
      <c r="AX227" s="268" t="s">
        <v>8201</v>
      </c>
      <c r="AY227" s="268" t="s">
        <v>8201</v>
      </c>
      <c r="AZ227" s="268" t="s">
        <v>8201</v>
      </c>
      <c r="BA227" s="268" t="s">
        <v>8201</v>
      </c>
      <c r="BB227" s="268" t="s">
        <v>8201</v>
      </c>
      <c r="BC227" s="268" t="s">
        <v>8201</v>
      </c>
      <c r="BD227" s="268" t="s">
        <v>8201</v>
      </c>
      <c r="BE227" s="268" t="s">
        <v>8201</v>
      </c>
      <c r="BF227" s="268" t="s">
        <v>8201</v>
      </c>
      <c r="BG227" s="268" t="s">
        <v>8201</v>
      </c>
      <c r="BH227" s="268" t="s">
        <v>8201</v>
      </c>
      <c r="BI227" s="268" t="s">
        <v>8201</v>
      </c>
      <c r="BJ227" s="268" t="s">
        <v>8201</v>
      </c>
      <c r="BK227" s="268" t="s">
        <v>8201</v>
      </c>
      <c r="BL227" s="268" t="s">
        <v>8201</v>
      </c>
      <c r="BM227" s="268" t="s">
        <v>8201</v>
      </c>
      <c r="BN227" s="268" t="s">
        <v>8201</v>
      </c>
      <c r="BO227" s="268" t="s">
        <v>8201</v>
      </c>
      <c r="BP227" s="268" t="s">
        <v>8201</v>
      </c>
      <c r="BQ227" s="268" t="s">
        <v>8201</v>
      </c>
      <c r="BR227" s="268" t="s">
        <v>8201</v>
      </c>
      <c r="BS227" s="268" t="s">
        <v>8201</v>
      </c>
      <c r="BT227" s="268" t="s">
        <v>8201</v>
      </c>
      <c r="BU227" s="268" t="s">
        <v>8201</v>
      </c>
      <c r="BV227" s="268" t="s">
        <v>8201</v>
      </c>
      <c r="BW227" s="268" t="s">
        <v>8201</v>
      </c>
      <c r="BX227" s="268" t="s">
        <v>8201</v>
      </c>
      <c r="BY227" s="268" t="s">
        <v>8201</v>
      </c>
      <c r="BZ227" s="268" t="s">
        <v>8201</v>
      </c>
      <c r="CA227" s="268" t="s">
        <v>8201</v>
      </c>
      <c r="CB227" s="268" t="s">
        <v>8201</v>
      </c>
      <c r="CC227" s="268" t="s">
        <v>8201</v>
      </c>
      <c r="CD227" s="268" t="str">
        <f>_xlfn.IFNA(VLOOKUP(C227,'INFORM Severity - hidden'!$C$5:$G$300,5,FALSE),"-")</f>
        <v>-</v>
      </c>
    </row>
    <row r="228" spans="1:82" x14ac:dyDescent="0.35">
      <c r="C228" t="s">
        <v>8339</v>
      </c>
      <c r="D228" s="268" t="str">
        <f t="shared" si="3"/>
        <v>-</v>
      </c>
      <c r="E228" s="268" t="s">
        <v>8201</v>
      </c>
      <c r="F228" s="268">
        <v>3.2</v>
      </c>
      <c r="G228" s="268">
        <v>3.2</v>
      </c>
      <c r="H228" s="268" t="s">
        <v>8201</v>
      </c>
      <c r="I228" s="268" t="s">
        <v>8201</v>
      </c>
      <c r="J228" s="268" t="s">
        <v>8201</v>
      </c>
      <c r="K228" s="268" t="s">
        <v>8201</v>
      </c>
      <c r="L228" s="268" t="s">
        <v>8201</v>
      </c>
      <c r="M228" s="268" t="s">
        <v>8201</v>
      </c>
      <c r="N228" s="268" t="s">
        <v>8201</v>
      </c>
      <c r="O228" s="268" t="s">
        <v>8201</v>
      </c>
      <c r="P228" s="268" t="s">
        <v>8201</v>
      </c>
      <c r="Q228" s="268" t="s">
        <v>8201</v>
      </c>
      <c r="R228" s="268" t="s">
        <v>8201</v>
      </c>
      <c r="S228" s="268" t="s">
        <v>8201</v>
      </c>
      <c r="T228" s="268" t="s">
        <v>8201</v>
      </c>
      <c r="U228" s="268" t="s">
        <v>8201</v>
      </c>
      <c r="V228" s="268" t="s">
        <v>8201</v>
      </c>
      <c r="W228" s="268" t="s">
        <v>8201</v>
      </c>
      <c r="X228" s="268" t="s">
        <v>8201</v>
      </c>
      <c r="Y228" s="268" t="s">
        <v>8201</v>
      </c>
      <c r="Z228" s="268" t="s">
        <v>8201</v>
      </c>
      <c r="AA228" s="268" t="s">
        <v>8201</v>
      </c>
      <c r="AB228" s="268" t="s">
        <v>8201</v>
      </c>
      <c r="AC228" s="268" t="s">
        <v>8201</v>
      </c>
      <c r="AD228" s="268" t="s">
        <v>8201</v>
      </c>
      <c r="AE228" s="268" t="s">
        <v>8201</v>
      </c>
      <c r="AF228" s="268" t="s">
        <v>8201</v>
      </c>
      <c r="AG228" s="268" t="s">
        <v>8201</v>
      </c>
      <c r="AH228" s="268" t="s">
        <v>8201</v>
      </c>
      <c r="AI228" s="268" t="s">
        <v>8201</v>
      </c>
      <c r="AJ228" s="268" t="s">
        <v>8201</v>
      </c>
      <c r="AK228" s="268" t="s">
        <v>8201</v>
      </c>
      <c r="AL228" s="268" t="s">
        <v>8201</v>
      </c>
      <c r="AM228" s="268" t="s">
        <v>8201</v>
      </c>
      <c r="AN228" s="268" t="s">
        <v>8201</v>
      </c>
      <c r="AO228" s="268" t="s">
        <v>8201</v>
      </c>
      <c r="AP228" s="268" t="s">
        <v>8201</v>
      </c>
      <c r="AQ228" s="268" t="s">
        <v>8201</v>
      </c>
      <c r="AR228" s="268" t="s">
        <v>8201</v>
      </c>
      <c r="AS228" s="268" t="s">
        <v>8201</v>
      </c>
      <c r="AT228" s="268" t="s">
        <v>8201</v>
      </c>
      <c r="AU228" s="268" t="s">
        <v>8201</v>
      </c>
      <c r="AV228" s="268" t="s">
        <v>8201</v>
      </c>
      <c r="AW228" s="268" t="s">
        <v>8201</v>
      </c>
      <c r="AX228" s="268" t="s">
        <v>8201</v>
      </c>
      <c r="AY228" s="268" t="s">
        <v>8201</v>
      </c>
      <c r="AZ228" s="268" t="s">
        <v>8201</v>
      </c>
      <c r="BA228" s="268" t="s">
        <v>8201</v>
      </c>
      <c r="BB228" s="268" t="s">
        <v>8201</v>
      </c>
      <c r="BC228" s="268" t="s">
        <v>8201</v>
      </c>
      <c r="BD228" s="268" t="s">
        <v>8201</v>
      </c>
      <c r="BE228" s="268" t="s">
        <v>8201</v>
      </c>
      <c r="BF228" s="268" t="s">
        <v>8201</v>
      </c>
      <c r="BG228" s="268" t="s">
        <v>8201</v>
      </c>
      <c r="BH228" s="268" t="s">
        <v>8201</v>
      </c>
      <c r="BI228" s="268" t="s">
        <v>8201</v>
      </c>
      <c r="BJ228" s="268" t="s">
        <v>8201</v>
      </c>
      <c r="BK228" s="268" t="s">
        <v>8201</v>
      </c>
      <c r="BL228" s="268" t="s">
        <v>8201</v>
      </c>
      <c r="BM228" s="268" t="s">
        <v>8201</v>
      </c>
      <c r="BN228" s="268" t="s">
        <v>8201</v>
      </c>
      <c r="BO228" s="268" t="s">
        <v>8201</v>
      </c>
      <c r="BP228" s="268" t="s">
        <v>8201</v>
      </c>
      <c r="BQ228" s="268" t="s">
        <v>8201</v>
      </c>
      <c r="BR228" s="268" t="s">
        <v>8201</v>
      </c>
      <c r="BS228" s="268" t="s">
        <v>8201</v>
      </c>
      <c r="BT228" s="268" t="s">
        <v>8201</v>
      </c>
      <c r="BU228" s="268" t="s">
        <v>8201</v>
      </c>
      <c r="BV228" s="268" t="s">
        <v>8201</v>
      </c>
      <c r="BW228" s="268" t="s">
        <v>8201</v>
      </c>
      <c r="BX228" s="268" t="s">
        <v>8201</v>
      </c>
      <c r="BY228" s="268" t="s">
        <v>8201</v>
      </c>
      <c r="BZ228" s="268" t="s">
        <v>8201</v>
      </c>
      <c r="CA228" s="268" t="s">
        <v>8201</v>
      </c>
      <c r="CB228" s="268" t="s">
        <v>8201</v>
      </c>
      <c r="CC228" s="268" t="s">
        <v>8201</v>
      </c>
      <c r="CD228" s="268" t="str">
        <f>_xlfn.IFNA(VLOOKUP(C228,'INFORM Severity - hidden'!$C$5:$G$300,5,FALSE),"-")</f>
        <v>-</v>
      </c>
    </row>
    <row r="229" spans="1:82" x14ac:dyDescent="0.35">
      <c r="A229" t="s">
        <v>3257</v>
      </c>
      <c r="B229" t="s">
        <v>3255</v>
      </c>
      <c r="C229" t="s">
        <v>3256</v>
      </c>
      <c r="D229" s="268" t="str">
        <f t="shared" si="3"/>
        <v>-</v>
      </c>
      <c r="E229" s="268" t="s">
        <v>8201</v>
      </c>
      <c r="F229" s="268" t="s">
        <v>8201</v>
      </c>
      <c r="G229" s="268" t="s">
        <v>8201</v>
      </c>
      <c r="H229" s="268" t="s">
        <v>8201</v>
      </c>
      <c r="I229" s="268" t="s">
        <v>8201</v>
      </c>
      <c r="J229" s="268" t="s">
        <v>8201</v>
      </c>
      <c r="K229" s="268" t="s">
        <v>8201</v>
      </c>
      <c r="L229" s="268" t="s">
        <v>8201</v>
      </c>
      <c r="M229" s="268" t="s">
        <v>8201</v>
      </c>
      <c r="N229" s="268" t="s">
        <v>8201</v>
      </c>
      <c r="O229" s="268" t="s">
        <v>8201</v>
      </c>
      <c r="P229" s="268" t="s">
        <v>8201</v>
      </c>
      <c r="Q229" s="268" t="s">
        <v>8201</v>
      </c>
      <c r="R229" s="268" t="s">
        <v>8201</v>
      </c>
      <c r="S229" s="268" t="s">
        <v>8201</v>
      </c>
      <c r="T229" s="268" t="s">
        <v>8201</v>
      </c>
      <c r="U229" s="268" t="s">
        <v>8201</v>
      </c>
      <c r="V229" s="268" t="s">
        <v>8201</v>
      </c>
      <c r="W229" s="268" t="s">
        <v>8201</v>
      </c>
      <c r="X229" s="268" t="s">
        <v>8201</v>
      </c>
      <c r="Y229" s="268" t="s">
        <v>8201</v>
      </c>
      <c r="Z229" s="268" t="s">
        <v>8201</v>
      </c>
      <c r="AA229" s="268" t="s">
        <v>8201</v>
      </c>
      <c r="AB229" s="268" t="s">
        <v>8201</v>
      </c>
      <c r="AC229" s="268" t="s">
        <v>8201</v>
      </c>
      <c r="AD229" s="268" t="s">
        <v>8201</v>
      </c>
      <c r="AE229" s="268" t="s">
        <v>8201</v>
      </c>
      <c r="AF229" s="268" t="s">
        <v>8201</v>
      </c>
      <c r="AG229" s="268" t="s">
        <v>8201</v>
      </c>
      <c r="AH229" s="268" t="s">
        <v>8201</v>
      </c>
      <c r="AI229" s="268" t="s">
        <v>8201</v>
      </c>
      <c r="AJ229" s="268" t="s">
        <v>8201</v>
      </c>
      <c r="AK229" s="268" t="s">
        <v>8201</v>
      </c>
      <c r="AL229" s="268" t="s">
        <v>8201</v>
      </c>
      <c r="AM229" s="268" t="s">
        <v>8201</v>
      </c>
      <c r="AN229" s="268" t="s">
        <v>8201</v>
      </c>
      <c r="AO229" s="268" t="s">
        <v>8201</v>
      </c>
      <c r="AP229" s="268" t="s">
        <v>8201</v>
      </c>
      <c r="AQ229" s="268" t="s">
        <v>8201</v>
      </c>
      <c r="AR229" s="268" t="s">
        <v>8201</v>
      </c>
      <c r="AS229" s="268" t="s">
        <v>8201</v>
      </c>
      <c r="AT229" s="268" t="s">
        <v>8201</v>
      </c>
      <c r="AU229" s="268" t="s">
        <v>8201</v>
      </c>
      <c r="AV229" s="268" t="s">
        <v>8201</v>
      </c>
      <c r="AW229" s="268" t="s">
        <v>8201</v>
      </c>
      <c r="AX229" s="268" t="s">
        <v>8201</v>
      </c>
      <c r="AY229" s="268" t="s">
        <v>8201</v>
      </c>
      <c r="AZ229" s="268" t="s">
        <v>8201</v>
      </c>
      <c r="BA229" s="268" t="s">
        <v>8201</v>
      </c>
      <c r="BB229" s="268" t="s">
        <v>8201</v>
      </c>
      <c r="BC229" s="268" t="s">
        <v>8201</v>
      </c>
      <c r="BD229" s="268" t="s">
        <v>8201</v>
      </c>
      <c r="BE229" s="268" t="s">
        <v>8201</v>
      </c>
      <c r="BF229" s="268" t="s">
        <v>8201</v>
      </c>
      <c r="BG229" s="268" t="s">
        <v>8201</v>
      </c>
      <c r="BH229" s="268" t="s">
        <v>8201</v>
      </c>
      <c r="BI229" s="268" t="s">
        <v>8201</v>
      </c>
      <c r="BJ229" s="268" t="s">
        <v>8201</v>
      </c>
      <c r="BK229" s="268" t="s">
        <v>8201</v>
      </c>
      <c r="BL229" s="268" t="s">
        <v>8201</v>
      </c>
      <c r="BM229" s="268" t="s">
        <v>8201</v>
      </c>
      <c r="BN229" s="268" t="s">
        <v>8201</v>
      </c>
      <c r="BO229" s="268" t="s">
        <v>8201</v>
      </c>
      <c r="BP229" s="268" t="s">
        <v>8201</v>
      </c>
      <c r="BQ229" s="268" t="s">
        <v>8201</v>
      </c>
      <c r="BR229" s="268" t="s">
        <v>8201</v>
      </c>
      <c r="BS229" s="268" t="s">
        <v>8201</v>
      </c>
      <c r="BT229" s="268" t="s">
        <v>8201</v>
      </c>
      <c r="BU229" s="268" t="s">
        <v>8201</v>
      </c>
      <c r="BV229" s="268" t="s">
        <v>8201</v>
      </c>
      <c r="BW229" s="268" t="s">
        <v>8201</v>
      </c>
      <c r="BX229" s="268" t="s">
        <v>8201</v>
      </c>
      <c r="BY229" s="268" t="s">
        <v>8201</v>
      </c>
      <c r="BZ229" s="268" t="s">
        <v>8201</v>
      </c>
      <c r="CA229" s="268" t="s">
        <v>8201</v>
      </c>
      <c r="CB229" s="268" t="s">
        <v>8201</v>
      </c>
      <c r="CC229" s="268" t="s">
        <v>8201</v>
      </c>
      <c r="CD229" s="268" t="str">
        <f>_xlfn.IFNA(VLOOKUP(C229,'INFORM Severity - hidden'!$C$5:$G$300,5,FALSE),"-")</f>
        <v>x</v>
      </c>
    </row>
    <row r="230" spans="1:82" x14ac:dyDescent="0.35">
      <c r="C230" t="s">
        <v>8340</v>
      </c>
      <c r="D230" s="268" t="str">
        <f t="shared" si="3"/>
        <v>-</v>
      </c>
      <c r="E230" s="268" t="s">
        <v>8201</v>
      </c>
      <c r="F230" s="268" t="s">
        <v>8201</v>
      </c>
      <c r="G230" s="268" t="s">
        <v>8201</v>
      </c>
      <c r="H230" s="268" t="s">
        <v>8201</v>
      </c>
      <c r="I230" s="268" t="s">
        <v>8201</v>
      </c>
      <c r="J230" s="268" t="s">
        <v>8201</v>
      </c>
      <c r="K230" s="268" t="s">
        <v>8201</v>
      </c>
      <c r="L230" s="268" t="s">
        <v>8201</v>
      </c>
      <c r="M230" s="268" t="s">
        <v>8201</v>
      </c>
      <c r="N230" s="268" t="s">
        <v>8201</v>
      </c>
      <c r="O230" s="268" t="s">
        <v>8201</v>
      </c>
      <c r="P230" s="268" t="s">
        <v>8201</v>
      </c>
      <c r="Q230" s="268" t="s">
        <v>8201</v>
      </c>
      <c r="R230" s="268" t="s">
        <v>8201</v>
      </c>
      <c r="S230" s="268" t="s">
        <v>8201</v>
      </c>
      <c r="T230" s="268" t="s">
        <v>8201</v>
      </c>
      <c r="U230" s="268" t="s">
        <v>8201</v>
      </c>
      <c r="V230" s="268" t="s">
        <v>8201</v>
      </c>
      <c r="W230" s="268" t="s">
        <v>8201</v>
      </c>
      <c r="X230" s="268" t="s">
        <v>8201</v>
      </c>
      <c r="Y230" s="268" t="s">
        <v>8201</v>
      </c>
      <c r="Z230" s="268" t="s">
        <v>8201</v>
      </c>
      <c r="AA230" s="268" t="s">
        <v>8201</v>
      </c>
      <c r="AB230" s="268" t="s">
        <v>8201</v>
      </c>
      <c r="AC230" s="268" t="s">
        <v>8201</v>
      </c>
      <c r="AD230" s="268" t="s">
        <v>8201</v>
      </c>
      <c r="AE230" s="268" t="s">
        <v>8201</v>
      </c>
      <c r="AF230" s="268" t="s">
        <v>8201</v>
      </c>
      <c r="AG230" s="268" t="s">
        <v>8201</v>
      </c>
      <c r="AH230" s="268" t="s">
        <v>8201</v>
      </c>
      <c r="AI230" s="268" t="s">
        <v>8201</v>
      </c>
      <c r="AJ230" s="268" t="s">
        <v>8201</v>
      </c>
      <c r="AK230" s="268" t="s">
        <v>8201</v>
      </c>
      <c r="AL230" s="268" t="s">
        <v>8201</v>
      </c>
      <c r="AM230" s="268" t="s">
        <v>8201</v>
      </c>
      <c r="AN230" s="268" t="s">
        <v>8201</v>
      </c>
      <c r="AO230" s="268" t="s">
        <v>8201</v>
      </c>
      <c r="AP230" s="268" t="s">
        <v>8201</v>
      </c>
      <c r="AQ230" s="268" t="s">
        <v>8201</v>
      </c>
      <c r="AR230" s="268" t="s">
        <v>8201</v>
      </c>
      <c r="AS230" s="268" t="s">
        <v>8201</v>
      </c>
      <c r="AT230" s="268" t="s">
        <v>8201</v>
      </c>
      <c r="AU230" s="268">
        <v>2</v>
      </c>
      <c r="AV230" s="268">
        <v>3.4</v>
      </c>
      <c r="AW230" s="268">
        <v>3.5</v>
      </c>
      <c r="AX230" s="268">
        <v>3.7</v>
      </c>
      <c r="AY230" s="268">
        <v>3.7</v>
      </c>
      <c r="AZ230" s="268">
        <v>3.6</v>
      </c>
      <c r="BA230" s="268">
        <v>3.6</v>
      </c>
      <c r="BB230" s="268">
        <v>3.6</v>
      </c>
      <c r="BC230" s="268">
        <v>3.6</v>
      </c>
      <c r="BD230" s="268">
        <v>3.6</v>
      </c>
      <c r="BE230" s="268">
        <v>3.6</v>
      </c>
      <c r="BF230" s="268">
        <v>3.6</v>
      </c>
      <c r="BG230" s="268">
        <v>3.6</v>
      </c>
      <c r="BH230" s="268">
        <v>3.6</v>
      </c>
      <c r="BI230" s="268">
        <v>3.6</v>
      </c>
      <c r="BJ230" s="268">
        <v>3.6</v>
      </c>
      <c r="BK230" s="268">
        <v>3.7</v>
      </c>
      <c r="BL230" s="268">
        <v>3.7</v>
      </c>
      <c r="BM230" s="268">
        <v>3.7</v>
      </c>
      <c r="BN230" s="268">
        <v>3.7</v>
      </c>
      <c r="BO230" s="268">
        <v>3.7</v>
      </c>
      <c r="BP230" s="268">
        <v>3.7</v>
      </c>
      <c r="BQ230" s="268">
        <v>3.7</v>
      </c>
      <c r="BR230" s="268">
        <v>3.5</v>
      </c>
      <c r="BS230" s="268">
        <v>3.6</v>
      </c>
      <c r="BT230" s="268">
        <v>3.6</v>
      </c>
      <c r="BU230" s="268">
        <v>3.6</v>
      </c>
      <c r="BV230" s="268">
        <v>3.6</v>
      </c>
      <c r="BW230" s="268" t="s">
        <v>8201</v>
      </c>
      <c r="BX230" s="268" t="s">
        <v>8201</v>
      </c>
      <c r="BY230" s="268" t="s">
        <v>8201</v>
      </c>
      <c r="BZ230" s="268" t="s">
        <v>8201</v>
      </c>
      <c r="CA230" s="268" t="s">
        <v>8201</v>
      </c>
      <c r="CB230" s="268" t="s">
        <v>8201</v>
      </c>
      <c r="CC230" s="268" t="s">
        <v>8201</v>
      </c>
      <c r="CD230" s="268" t="str">
        <f>_xlfn.IFNA(VLOOKUP(C230,'INFORM Severity - hidden'!$C$5:$G$300,5,FALSE),"-")</f>
        <v>-</v>
      </c>
    </row>
    <row r="231" spans="1:82" x14ac:dyDescent="0.35">
      <c r="A231" t="s">
        <v>3257</v>
      </c>
      <c r="B231" t="s">
        <v>3267</v>
      </c>
      <c r="C231" t="s">
        <v>3268</v>
      </c>
      <c r="D231" s="268" t="str">
        <f t="shared" si="3"/>
        <v>-</v>
      </c>
      <c r="E231" s="268" t="s">
        <v>8201</v>
      </c>
      <c r="F231" s="268" t="s">
        <v>8201</v>
      </c>
      <c r="G231" s="268" t="s">
        <v>8201</v>
      </c>
      <c r="H231" s="268" t="s">
        <v>8201</v>
      </c>
      <c r="I231" s="268" t="s">
        <v>8201</v>
      </c>
      <c r="J231" s="268" t="s">
        <v>8201</v>
      </c>
      <c r="K231" s="268" t="s">
        <v>8201</v>
      </c>
      <c r="L231" s="268" t="s">
        <v>8201</v>
      </c>
      <c r="M231" s="268" t="s">
        <v>8201</v>
      </c>
      <c r="N231" s="268" t="s">
        <v>8201</v>
      </c>
      <c r="O231" s="268" t="s">
        <v>8201</v>
      </c>
      <c r="P231" s="268" t="s">
        <v>8201</v>
      </c>
      <c r="Q231" s="268" t="s">
        <v>8201</v>
      </c>
      <c r="R231" s="268" t="s">
        <v>8201</v>
      </c>
      <c r="S231" s="268" t="s">
        <v>8201</v>
      </c>
      <c r="T231" s="268" t="s">
        <v>8201</v>
      </c>
      <c r="U231" s="268" t="s">
        <v>8201</v>
      </c>
      <c r="V231" s="268" t="s">
        <v>8201</v>
      </c>
      <c r="W231" s="268" t="s">
        <v>8201</v>
      </c>
      <c r="X231" s="268" t="s">
        <v>8201</v>
      </c>
      <c r="Y231" s="268" t="s">
        <v>8201</v>
      </c>
      <c r="Z231" s="268" t="s">
        <v>8201</v>
      </c>
      <c r="AA231" s="268" t="s">
        <v>8201</v>
      </c>
      <c r="AB231" s="268" t="s">
        <v>8201</v>
      </c>
      <c r="AC231" s="268" t="s">
        <v>8201</v>
      </c>
      <c r="AD231" s="268" t="s">
        <v>8201</v>
      </c>
      <c r="AE231" s="268" t="s">
        <v>8201</v>
      </c>
      <c r="AF231" s="268" t="s">
        <v>8201</v>
      </c>
      <c r="AG231" s="268" t="s">
        <v>8201</v>
      </c>
      <c r="AH231" s="268" t="s">
        <v>8201</v>
      </c>
      <c r="AI231" s="268" t="s">
        <v>8201</v>
      </c>
      <c r="AJ231" s="268" t="s">
        <v>8201</v>
      </c>
      <c r="AK231" s="268" t="s">
        <v>8201</v>
      </c>
      <c r="AL231" s="268" t="s">
        <v>8201</v>
      </c>
      <c r="AM231" s="268" t="s">
        <v>8201</v>
      </c>
      <c r="AN231" s="268" t="s">
        <v>8201</v>
      </c>
      <c r="AO231" s="268" t="s">
        <v>8201</v>
      </c>
      <c r="AP231" s="268" t="s">
        <v>8201</v>
      </c>
      <c r="AQ231" s="268" t="s">
        <v>8201</v>
      </c>
      <c r="AR231" s="268" t="s">
        <v>8201</v>
      </c>
      <c r="AS231" s="268" t="s">
        <v>8201</v>
      </c>
      <c r="AT231" s="268" t="s">
        <v>8201</v>
      </c>
      <c r="AU231" s="268" t="s">
        <v>8201</v>
      </c>
      <c r="AV231" s="268" t="s">
        <v>8201</v>
      </c>
      <c r="AW231" s="268" t="s">
        <v>8201</v>
      </c>
      <c r="AX231" s="268" t="s">
        <v>8201</v>
      </c>
      <c r="AY231" s="268" t="s">
        <v>8201</v>
      </c>
      <c r="AZ231" s="268" t="s">
        <v>8201</v>
      </c>
      <c r="BA231" s="268" t="s">
        <v>8201</v>
      </c>
      <c r="BB231" s="268" t="s">
        <v>8201</v>
      </c>
      <c r="BC231" s="268" t="s">
        <v>8201</v>
      </c>
      <c r="BD231" s="268" t="s">
        <v>8201</v>
      </c>
      <c r="BE231" s="268" t="s">
        <v>8201</v>
      </c>
      <c r="BF231" s="268" t="s">
        <v>8201</v>
      </c>
      <c r="BG231" s="268" t="s">
        <v>8201</v>
      </c>
      <c r="BH231" s="268" t="s">
        <v>8201</v>
      </c>
      <c r="BI231" s="268" t="s">
        <v>8201</v>
      </c>
      <c r="BJ231" s="268" t="s">
        <v>8201</v>
      </c>
      <c r="BK231" s="268" t="s">
        <v>8201</v>
      </c>
      <c r="BL231" s="268" t="s">
        <v>8201</v>
      </c>
      <c r="BM231" s="268" t="s">
        <v>8201</v>
      </c>
      <c r="BN231" s="268" t="s">
        <v>8201</v>
      </c>
      <c r="BO231" s="268" t="s">
        <v>8201</v>
      </c>
      <c r="BP231" s="268" t="s">
        <v>8201</v>
      </c>
      <c r="BQ231" s="268" t="s">
        <v>8201</v>
      </c>
      <c r="BR231" s="268" t="s">
        <v>8201</v>
      </c>
      <c r="BS231" s="268" t="s">
        <v>8201</v>
      </c>
      <c r="BT231" s="268" t="s">
        <v>8201</v>
      </c>
      <c r="BU231" s="268" t="s">
        <v>8201</v>
      </c>
      <c r="BV231" s="268" t="s">
        <v>8201</v>
      </c>
      <c r="BW231" s="268" t="s">
        <v>8201</v>
      </c>
      <c r="BX231" s="268" t="s">
        <v>8201</v>
      </c>
      <c r="BY231" s="268" t="s">
        <v>8201</v>
      </c>
      <c r="BZ231" s="268" t="s">
        <v>8201</v>
      </c>
      <c r="CA231" s="268" t="s">
        <v>8201</v>
      </c>
      <c r="CB231" s="268" t="s">
        <v>8201</v>
      </c>
      <c r="CC231" s="268" t="s">
        <v>8201</v>
      </c>
      <c r="CD231" s="268">
        <f>_xlfn.IFNA(VLOOKUP(C231,'INFORM Severity - hidden'!$C$5:$G$300,5,FALSE),"-")</f>
        <v>3.7</v>
      </c>
    </row>
    <row r="232" spans="1:82" x14ac:dyDescent="0.35">
      <c r="A232" t="s">
        <v>3257</v>
      </c>
      <c r="B232" t="s">
        <v>3278</v>
      </c>
      <c r="C232" t="s">
        <v>3279</v>
      </c>
      <c r="D232" s="268" t="str">
        <f t="shared" si="3"/>
        <v>-</v>
      </c>
      <c r="E232" s="268" t="s">
        <v>8201</v>
      </c>
      <c r="F232" s="268" t="s">
        <v>8201</v>
      </c>
      <c r="G232" s="268" t="s">
        <v>8201</v>
      </c>
      <c r="H232" s="268" t="s">
        <v>8201</v>
      </c>
      <c r="I232" s="268" t="s">
        <v>8201</v>
      </c>
      <c r="J232" s="268" t="s">
        <v>8201</v>
      </c>
      <c r="K232" s="268" t="s">
        <v>8201</v>
      </c>
      <c r="L232" s="268" t="s">
        <v>8201</v>
      </c>
      <c r="M232" s="268" t="s">
        <v>8201</v>
      </c>
      <c r="N232" s="268" t="s">
        <v>8201</v>
      </c>
      <c r="O232" s="268" t="s">
        <v>8201</v>
      </c>
      <c r="P232" s="268" t="s">
        <v>8201</v>
      </c>
      <c r="Q232" s="268" t="s">
        <v>8201</v>
      </c>
      <c r="R232" s="268" t="s">
        <v>8201</v>
      </c>
      <c r="S232" s="268" t="s">
        <v>8201</v>
      </c>
      <c r="T232" s="268" t="s">
        <v>8201</v>
      </c>
      <c r="U232" s="268" t="s">
        <v>8201</v>
      </c>
      <c r="V232" s="268" t="s">
        <v>8201</v>
      </c>
      <c r="W232" s="268" t="s">
        <v>8201</v>
      </c>
      <c r="X232" s="268" t="s">
        <v>8201</v>
      </c>
      <c r="Y232" s="268" t="s">
        <v>8201</v>
      </c>
      <c r="Z232" s="268" t="s">
        <v>8201</v>
      </c>
      <c r="AA232" s="268" t="s">
        <v>8201</v>
      </c>
      <c r="AB232" s="268" t="s">
        <v>8201</v>
      </c>
      <c r="AC232" s="268" t="s">
        <v>8201</v>
      </c>
      <c r="AD232" s="268" t="s">
        <v>8201</v>
      </c>
      <c r="AE232" s="268" t="s">
        <v>8201</v>
      </c>
      <c r="AF232" s="268" t="s">
        <v>8201</v>
      </c>
      <c r="AG232" s="268" t="s">
        <v>8201</v>
      </c>
      <c r="AH232" s="268" t="s">
        <v>8201</v>
      </c>
      <c r="AI232" s="268" t="s">
        <v>8201</v>
      </c>
      <c r="AJ232" s="268" t="s">
        <v>8201</v>
      </c>
      <c r="AK232" s="268" t="s">
        <v>8201</v>
      </c>
      <c r="AL232" s="268" t="s">
        <v>8201</v>
      </c>
      <c r="AM232" s="268" t="s">
        <v>8201</v>
      </c>
      <c r="AN232" s="268" t="s">
        <v>8201</v>
      </c>
      <c r="AO232" s="268" t="s">
        <v>8201</v>
      </c>
      <c r="AP232" s="268" t="s">
        <v>8201</v>
      </c>
      <c r="AQ232" s="268" t="s">
        <v>8201</v>
      </c>
      <c r="AR232" s="268" t="s">
        <v>8201</v>
      </c>
      <c r="AS232" s="268" t="s">
        <v>8201</v>
      </c>
      <c r="AT232" s="268" t="s">
        <v>8201</v>
      </c>
      <c r="AU232" s="268" t="s">
        <v>8201</v>
      </c>
      <c r="AV232" s="268" t="s">
        <v>8201</v>
      </c>
      <c r="AW232" s="268" t="s">
        <v>8201</v>
      </c>
      <c r="AX232" s="268" t="s">
        <v>8201</v>
      </c>
      <c r="AY232" s="268" t="s">
        <v>8201</v>
      </c>
      <c r="AZ232" s="268" t="s">
        <v>8201</v>
      </c>
      <c r="BA232" s="268" t="s">
        <v>8201</v>
      </c>
      <c r="BB232" s="268" t="s">
        <v>8201</v>
      </c>
      <c r="BC232" s="268" t="s">
        <v>8201</v>
      </c>
      <c r="BD232" s="268" t="s">
        <v>8201</v>
      </c>
      <c r="BE232" s="268" t="s">
        <v>8201</v>
      </c>
      <c r="BF232" s="268" t="s">
        <v>8201</v>
      </c>
      <c r="BG232" s="268" t="s">
        <v>8201</v>
      </c>
      <c r="BH232" s="268" t="s">
        <v>8201</v>
      </c>
      <c r="BI232" s="268" t="s">
        <v>8201</v>
      </c>
      <c r="BJ232" s="268" t="s">
        <v>8201</v>
      </c>
      <c r="BK232" s="268" t="s">
        <v>8201</v>
      </c>
      <c r="BL232" s="268" t="s">
        <v>8201</v>
      </c>
      <c r="BM232" s="268" t="s">
        <v>8201</v>
      </c>
      <c r="BN232" s="268" t="s">
        <v>8201</v>
      </c>
      <c r="BO232" s="268" t="s">
        <v>8201</v>
      </c>
      <c r="BP232" s="268" t="s">
        <v>8201</v>
      </c>
      <c r="BQ232" s="268" t="s">
        <v>8201</v>
      </c>
      <c r="BR232" s="268" t="s">
        <v>8201</v>
      </c>
      <c r="BS232" s="268" t="s">
        <v>8201</v>
      </c>
      <c r="BT232" s="268" t="s">
        <v>8201</v>
      </c>
      <c r="BU232" s="268" t="s">
        <v>8201</v>
      </c>
      <c r="BV232" s="268" t="s">
        <v>8201</v>
      </c>
      <c r="BW232" s="268" t="s">
        <v>8201</v>
      </c>
      <c r="BX232" s="268" t="s">
        <v>8201</v>
      </c>
      <c r="BY232" s="268" t="s">
        <v>8201</v>
      </c>
      <c r="BZ232" s="268" t="s">
        <v>8201</v>
      </c>
      <c r="CA232" s="268" t="s">
        <v>8201</v>
      </c>
      <c r="CB232" s="268" t="s">
        <v>8201</v>
      </c>
      <c r="CC232" s="268" t="s">
        <v>8201</v>
      </c>
      <c r="CD232" s="268">
        <f>_xlfn.IFNA(VLOOKUP(C232,'INFORM Severity - hidden'!$C$5:$G$300,5,FALSE),"-")</f>
        <v>3.1</v>
      </c>
    </row>
    <row r="233" spans="1:82" x14ac:dyDescent="0.35">
      <c r="A233" t="s">
        <v>3257</v>
      </c>
      <c r="B233" t="s">
        <v>4126</v>
      </c>
      <c r="C233" t="s">
        <v>4127</v>
      </c>
      <c r="D233" s="268" t="str">
        <f t="shared" si="3"/>
        <v>-</v>
      </c>
      <c r="E233" s="268" t="s">
        <v>8201</v>
      </c>
      <c r="F233" s="268" t="s">
        <v>8201</v>
      </c>
      <c r="G233" s="268" t="s">
        <v>8201</v>
      </c>
      <c r="H233" s="268" t="s">
        <v>8201</v>
      </c>
      <c r="I233" s="268" t="s">
        <v>8201</v>
      </c>
      <c r="J233" s="268" t="s">
        <v>8201</v>
      </c>
      <c r="K233" s="268" t="s">
        <v>8201</v>
      </c>
      <c r="L233" s="268" t="s">
        <v>8201</v>
      </c>
      <c r="M233" s="268" t="s">
        <v>8201</v>
      </c>
      <c r="N233" s="268" t="s">
        <v>8201</v>
      </c>
      <c r="O233" s="268" t="s">
        <v>8201</v>
      </c>
      <c r="P233" s="268" t="s">
        <v>8201</v>
      </c>
      <c r="Q233" s="268" t="s">
        <v>8201</v>
      </c>
      <c r="R233" s="268" t="s">
        <v>8201</v>
      </c>
      <c r="S233" s="268" t="s">
        <v>8201</v>
      </c>
      <c r="T233" s="268" t="s">
        <v>8201</v>
      </c>
      <c r="U233" s="268" t="s">
        <v>8201</v>
      </c>
      <c r="V233" s="268" t="s">
        <v>8201</v>
      </c>
      <c r="W233" s="268" t="s">
        <v>8201</v>
      </c>
      <c r="X233" s="268" t="s">
        <v>8201</v>
      </c>
      <c r="Y233" s="268" t="s">
        <v>8201</v>
      </c>
      <c r="Z233" s="268" t="s">
        <v>8201</v>
      </c>
      <c r="AA233" s="268" t="s">
        <v>8201</v>
      </c>
      <c r="AB233" s="268" t="s">
        <v>8201</v>
      </c>
      <c r="AC233" s="268" t="s">
        <v>8201</v>
      </c>
      <c r="AD233" s="268" t="s">
        <v>8201</v>
      </c>
      <c r="AE233" s="268" t="s">
        <v>8201</v>
      </c>
      <c r="AF233" s="268" t="s">
        <v>8201</v>
      </c>
      <c r="AG233" s="268" t="s">
        <v>8201</v>
      </c>
      <c r="AH233" s="268" t="s">
        <v>8201</v>
      </c>
      <c r="AI233" s="268" t="s">
        <v>8201</v>
      </c>
      <c r="AJ233" s="268" t="s">
        <v>8201</v>
      </c>
      <c r="AK233" s="268" t="s">
        <v>8201</v>
      </c>
      <c r="AL233" s="268" t="s">
        <v>8201</v>
      </c>
      <c r="AM233" s="268" t="s">
        <v>8201</v>
      </c>
      <c r="AN233" s="268" t="s">
        <v>8201</v>
      </c>
      <c r="AO233" s="268" t="s">
        <v>8201</v>
      </c>
      <c r="AP233" s="268" t="s">
        <v>8201</v>
      </c>
      <c r="AQ233" s="268" t="s">
        <v>8201</v>
      </c>
      <c r="AR233" s="268" t="s">
        <v>8201</v>
      </c>
      <c r="AS233" s="268" t="s">
        <v>8201</v>
      </c>
      <c r="AT233" s="268" t="s">
        <v>8201</v>
      </c>
      <c r="AU233" s="268" t="s">
        <v>8201</v>
      </c>
      <c r="AV233" s="268" t="s">
        <v>8201</v>
      </c>
      <c r="AW233" s="268" t="s">
        <v>8201</v>
      </c>
      <c r="AX233" s="268" t="s">
        <v>8201</v>
      </c>
      <c r="AY233" s="268" t="s">
        <v>8201</v>
      </c>
      <c r="AZ233" s="268" t="s">
        <v>8201</v>
      </c>
      <c r="BA233" s="268" t="s">
        <v>8201</v>
      </c>
      <c r="BB233" s="268" t="s">
        <v>8201</v>
      </c>
      <c r="BC233" s="268" t="s">
        <v>8201</v>
      </c>
      <c r="BD233" s="268" t="s">
        <v>8201</v>
      </c>
      <c r="BE233" s="268" t="s">
        <v>8201</v>
      </c>
      <c r="BF233" s="268" t="s">
        <v>8201</v>
      </c>
      <c r="BG233" s="268" t="s">
        <v>8201</v>
      </c>
      <c r="BH233" s="268" t="s">
        <v>8201</v>
      </c>
      <c r="BI233" s="268" t="s">
        <v>8201</v>
      </c>
      <c r="BJ233" s="268" t="s">
        <v>8201</v>
      </c>
      <c r="BK233" s="268" t="s">
        <v>8201</v>
      </c>
      <c r="BL233" s="268" t="s">
        <v>8201</v>
      </c>
      <c r="BM233" s="268" t="s">
        <v>8201</v>
      </c>
      <c r="BN233" s="268" t="s">
        <v>8201</v>
      </c>
      <c r="BO233" s="268" t="s">
        <v>8201</v>
      </c>
      <c r="BP233" s="268" t="s">
        <v>8201</v>
      </c>
      <c r="BQ233" s="268" t="s">
        <v>8201</v>
      </c>
      <c r="BR233" s="268" t="s">
        <v>8201</v>
      </c>
      <c r="BS233" s="268" t="s">
        <v>8201</v>
      </c>
      <c r="BT233" s="268" t="s">
        <v>8201</v>
      </c>
      <c r="BU233" s="268" t="s">
        <v>8201</v>
      </c>
      <c r="BV233" s="268" t="s">
        <v>8201</v>
      </c>
      <c r="BW233" s="268" t="s">
        <v>8201</v>
      </c>
      <c r="BX233" s="268" t="s">
        <v>8201</v>
      </c>
      <c r="BY233" s="268" t="s">
        <v>8201</v>
      </c>
      <c r="BZ233" s="268" t="s">
        <v>8201</v>
      </c>
      <c r="CA233" s="268" t="s">
        <v>8201</v>
      </c>
      <c r="CB233" s="268" t="s">
        <v>8201</v>
      </c>
      <c r="CC233" s="268" t="s">
        <v>8201</v>
      </c>
      <c r="CD233" s="268">
        <f>_xlfn.IFNA(VLOOKUP(C233,'INFORM Severity - hidden'!$C$5:$G$300,5,FALSE),"-")</f>
        <v>3.7</v>
      </c>
    </row>
    <row r="234" spans="1:82" x14ac:dyDescent="0.35">
      <c r="A234" t="s">
        <v>994</v>
      </c>
      <c r="B234" t="s">
        <v>992</v>
      </c>
      <c r="C234" t="s">
        <v>993</v>
      </c>
      <c r="D234" s="268" t="str">
        <f t="shared" si="3"/>
        <v>Increasing</v>
      </c>
      <c r="E234" s="268" t="s">
        <v>8201</v>
      </c>
      <c r="F234" s="268">
        <v>1.1000000000000001</v>
      </c>
      <c r="G234" s="268" t="s">
        <v>8201</v>
      </c>
      <c r="H234" s="268" t="s">
        <v>8201</v>
      </c>
      <c r="I234" s="268" t="s">
        <v>8201</v>
      </c>
      <c r="J234" s="268" t="s">
        <v>8201</v>
      </c>
      <c r="K234" s="268" t="s">
        <v>8201</v>
      </c>
      <c r="L234" s="268" t="s">
        <v>8201</v>
      </c>
      <c r="M234" s="268" t="s">
        <v>8201</v>
      </c>
      <c r="N234" s="268" t="s">
        <v>8201</v>
      </c>
      <c r="O234" s="268" t="s">
        <v>8201</v>
      </c>
      <c r="P234" s="268" t="s">
        <v>8201</v>
      </c>
      <c r="Q234" s="268" t="s">
        <v>8201</v>
      </c>
      <c r="R234" s="268" t="s">
        <v>8201</v>
      </c>
      <c r="S234" s="268" t="s">
        <v>8201</v>
      </c>
      <c r="T234" s="268" t="s">
        <v>8201</v>
      </c>
      <c r="U234" s="268" t="s">
        <v>8201</v>
      </c>
      <c r="V234" s="268" t="s">
        <v>8201</v>
      </c>
      <c r="W234" s="268" t="s">
        <v>8201</v>
      </c>
      <c r="X234" s="268" t="s">
        <v>8201</v>
      </c>
      <c r="Y234" s="268" t="s">
        <v>8201</v>
      </c>
      <c r="Z234" s="268" t="s">
        <v>8201</v>
      </c>
      <c r="AA234" s="268" t="s">
        <v>8201</v>
      </c>
      <c r="AB234" s="268" t="s">
        <v>8201</v>
      </c>
      <c r="AC234" s="268" t="s">
        <v>8201</v>
      </c>
      <c r="AD234" s="268" t="s">
        <v>8201</v>
      </c>
      <c r="AE234" s="268" t="s">
        <v>8201</v>
      </c>
      <c r="AF234" s="268" t="s">
        <v>8201</v>
      </c>
      <c r="AG234" s="268" t="s">
        <v>8201</v>
      </c>
      <c r="AH234" s="268" t="s">
        <v>8201</v>
      </c>
      <c r="AI234" s="268" t="s">
        <v>8201</v>
      </c>
      <c r="AJ234" s="268" t="s">
        <v>8201</v>
      </c>
      <c r="AK234" s="268" t="s">
        <v>8201</v>
      </c>
      <c r="AL234" s="268" t="s">
        <v>8201</v>
      </c>
      <c r="AM234" s="268" t="s">
        <v>8201</v>
      </c>
      <c r="AN234" s="268" t="s">
        <v>8201</v>
      </c>
      <c r="AO234" s="268" t="s">
        <v>8201</v>
      </c>
      <c r="AP234" s="268">
        <v>2.1</v>
      </c>
      <c r="AQ234" s="268">
        <v>2.1</v>
      </c>
      <c r="AR234" s="268">
        <v>2.1</v>
      </c>
      <c r="AS234" s="268">
        <v>2.1</v>
      </c>
      <c r="AT234" s="268">
        <v>2.2000000000000002</v>
      </c>
      <c r="AU234" s="268">
        <v>2.2000000000000002</v>
      </c>
      <c r="AV234" s="268">
        <v>2.2000000000000002</v>
      </c>
      <c r="AW234" s="268">
        <v>2.2000000000000002</v>
      </c>
      <c r="AX234" s="268">
        <v>2.2999999999999998</v>
      </c>
      <c r="AY234" s="268">
        <v>2.2999999999999998</v>
      </c>
      <c r="AZ234" s="268">
        <v>2.4</v>
      </c>
      <c r="BA234" s="268">
        <v>2.2999999999999998</v>
      </c>
      <c r="BB234" s="268">
        <v>2.2999999999999998</v>
      </c>
      <c r="BC234" s="268">
        <v>2.2999999999999998</v>
      </c>
      <c r="BD234" s="268">
        <v>2.2999999999999998</v>
      </c>
      <c r="BE234" s="268">
        <v>2.2999999999999998</v>
      </c>
      <c r="BF234" s="268">
        <v>2.2999999999999998</v>
      </c>
      <c r="BG234" s="268">
        <v>2.2999999999999998</v>
      </c>
      <c r="BH234" s="268">
        <v>2.2999999999999998</v>
      </c>
      <c r="BI234" s="268">
        <v>2</v>
      </c>
      <c r="BJ234" s="268">
        <v>2</v>
      </c>
      <c r="BK234" s="268">
        <v>2</v>
      </c>
      <c r="BL234" s="268">
        <v>2</v>
      </c>
      <c r="BM234" s="268">
        <v>2</v>
      </c>
      <c r="BN234" s="268">
        <v>2.1</v>
      </c>
      <c r="BO234" s="268">
        <v>2.1</v>
      </c>
      <c r="BP234" s="268">
        <v>2.1</v>
      </c>
      <c r="BQ234" s="268">
        <v>2</v>
      </c>
      <c r="BR234" s="268">
        <v>2</v>
      </c>
      <c r="BS234" s="268">
        <v>2</v>
      </c>
      <c r="BT234" s="268">
        <v>2.2000000000000002</v>
      </c>
      <c r="BU234" s="268">
        <v>2.2000000000000002</v>
      </c>
      <c r="BV234" s="268">
        <v>1.9</v>
      </c>
      <c r="BW234" s="268">
        <v>1.8</v>
      </c>
      <c r="BX234" s="268">
        <v>1.8</v>
      </c>
      <c r="BY234" s="268">
        <v>1.9</v>
      </c>
      <c r="BZ234" s="268">
        <v>2.6</v>
      </c>
      <c r="CA234" s="268">
        <v>2.6</v>
      </c>
      <c r="CB234" s="268">
        <v>2.6</v>
      </c>
      <c r="CC234" s="268">
        <v>2.6</v>
      </c>
      <c r="CD234" s="268">
        <f>_xlfn.IFNA(VLOOKUP(C234,'INFORM Severity - hidden'!$C$5:$G$300,5,FALSE),"-")</f>
        <v>2.6</v>
      </c>
    </row>
    <row r="235" spans="1:82" x14ac:dyDescent="0.35">
      <c r="A235" t="s">
        <v>942</v>
      </c>
      <c r="B235" t="s">
        <v>940</v>
      </c>
      <c r="C235" t="s">
        <v>941</v>
      </c>
      <c r="D235" s="268" t="str">
        <f t="shared" si="3"/>
        <v>Increasing</v>
      </c>
      <c r="E235" s="268" t="s">
        <v>8201</v>
      </c>
      <c r="F235" s="268">
        <v>1.5</v>
      </c>
      <c r="G235" s="268">
        <v>1.5</v>
      </c>
      <c r="H235" s="268">
        <v>2.6</v>
      </c>
      <c r="I235" s="268">
        <v>2.6</v>
      </c>
      <c r="J235" s="268">
        <v>2.6</v>
      </c>
      <c r="K235" s="268">
        <v>2.6</v>
      </c>
      <c r="L235" s="268">
        <v>2.6</v>
      </c>
      <c r="M235" s="268">
        <v>2.6</v>
      </c>
      <c r="N235" s="268">
        <v>2.6</v>
      </c>
      <c r="O235" s="268">
        <v>2.2999999999999998</v>
      </c>
      <c r="P235" s="268">
        <v>2.2999999999999998</v>
      </c>
      <c r="Q235" s="268">
        <v>2.2999999999999998</v>
      </c>
      <c r="R235" s="268">
        <v>2.6</v>
      </c>
      <c r="S235" s="268">
        <v>2.6</v>
      </c>
      <c r="T235" s="268">
        <v>2.6</v>
      </c>
      <c r="U235" s="268">
        <v>2.6</v>
      </c>
      <c r="V235" s="268">
        <v>2.6</v>
      </c>
      <c r="W235" s="268">
        <v>2.6</v>
      </c>
      <c r="X235" s="268">
        <v>2.6</v>
      </c>
      <c r="Y235" s="268">
        <v>2.6</v>
      </c>
      <c r="Z235" s="268">
        <v>2.6</v>
      </c>
      <c r="AA235" s="268">
        <v>2.7</v>
      </c>
      <c r="AB235" s="268">
        <v>2.7</v>
      </c>
      <c r="AC235" s="268">
        <v>2.8</v>
      </c>
      <c r="AD235" s="268">
        <v>2.8</v>
      </c>
      <c r="AE235" s="268">
        <v>2.8</v>
      </c>
      <c r="AF235" s="268">
        <v>2.8</v>
      </c>
      <c r="AG235" s="268">
        <v>2.8</v>
      </c>
      <c r="AH235" s="268">
        <v>2.8</v>
      </c>
      <c r="AI235" s="268">
        <v>2.8</v>
      </c>
      <c r="AJ235" s="268">
        <v>2.8</v>
      </c>
      <c r="AK235" s="268">
        <v>2.8</v>
      </c>
      <c r="AL235" s="268">
        <v>2.7</v>
      </c>
      <c r="AM235" s="268">
        <v>2.8</v>
      </c>
      <c r="AN235" s="268">
        <v>2.8</v>
      </c>
      <c r="AO235" s="268">
        <v>2.8</v>
      </c>
      <c r="AP235" s="268">
        <v>3</v>
      </c>
      <c r="AQ235" s="268">
        <v>3</v>
      </c>
      <c r="AR235" s="268">
        <v>3</v>
      </c>
      <c r="AS235" s="268">
        <v>2.9</v>
      </c>
      <c r="AT235" s="268">
        <v>2.9</v>
      </c>
      <c r="AU235" s="268">
        <v>3.1</v>
      </c>
      <c r="AV235" s="268">
        <v>3.1</v>
      </c>
      <c r="AW235" s="268">
        <v>3.1</v>
      </c>
      <c r="AX235" s="268">
        <v>3.1</v>
      </c>
      <c r="AY235" s="268">
        <v>3.2</v>
      </c>
      <c r="AZ235" s="268">
        <v>3.2</v>
      </c>
      <c r="BA235" s="268">
        <v>3.2</v>
      </c>
      <c r="BB235" s="268">
        <v>3.2</v>
      </c>
      <c r="BC235" s="268">
        <v>3.2</v>
      </c>
      <c r="BD235" s="268">
        <v>3.2</v>
      </c>
      <c r="BE235" s="268">
        <v>3.1</v>
      </c>
      <c r="BF235" s="268">
        <v>3.1</v>
      </c>
      <c r="BG235" s="268">
        <v>3</v>
      </c>
      <c r="BH235" s="268">
        <v>3</v>
      </c>
      <c r="BI235" s="268">
        <v>2.8</v>
      </c>
      <c r="BJ235" s="268">
        <v>2.9</v>
      </c>
      <c r="BK235" s="268">
        <v>2.9</v>
      </c>
      <c r="BL235" s="268">
        <v>2.9</v>
      </c>
      <c r="BM235" s="268">
        <v>2.9</v>
      </c>
      <c r="BN235" s="268">
        <v>2.9</v>
      </c>
      <c r="BO235" s="268">
        <v>2.9</v>
      </c>
      <c r="BP235" s="268">
        <v>3.2</v>
      </c>
      <c r="BQ235" s="268">
        <v>3.2</v>
      </c>
      <c r="BR235" s="268">
        <v>3.2</v>
      </c>
      <c r="BS235" s="268">
        <v>3.2</v>
      </c>
      <c r="BT235" s="268">
        <v>2.8</v>
      </c>
      <c r="BU235" s="268">
        <v>2.8</v>
      </c>
      <c r="BV235" s="268">
        <v>2.8</v>
      </c>
      <c r="BW235" s="268">
        <v>2.8</v>
      </c>
      <c r="BX235" s="268">
        <v>2.8</v>
      </c>
      <c r="BY235" s="268">
        <v>2.8</v>
      </c>
      <c r="BZ235" s="268">
        <v>3.5</v>
      </c>
      <c r="CA235" s="268">
        <v>3.3</v>
      </c>
      <c r="CB235" s="268">
        <v>3.3</v>
      </c>
      <c r="CC235" s="268">
        <v>3.3</v>
      </c>
      <c r="CD235" s="268">
        <f>_xlfn.IFNA(VLOOKUP(C235,'INFORM Severity - hidden'!$C$5:$G$300,5,FALSE),"-")</f>
        <v>3.2</v>
      </c>
    </row>
    <row r="236" spans="1:82" x14ac:dyDescent="0.35">
      <c r="C236" t="s">
        <v>8341</v>
      </c>
      <c r="D236" s="268" t="str">
        <f t="shared" si="3"/>
        <v>-</v>
      </c>
      <c r="E236" s="268" t="s">
        <v>8201</v>
      </c>
      <c r="F236" s="268" t="s">
        <v>8201</v>
      </c>
      <c r="G236" s="268" t="s">
        <v>8201</v>
      </c>
      <c r="H236" s="268" t="s">
        <v>8201</v>
      </c>
      <c r="I236" s="268" t="s">
        <v>8201</v>
      </c>
      <c r="J236" s="268" t="s">
        <v>8201</v>
      </c>
      <c r="K236" s="268" t="s">
        <v>8201</v>
      </c>
      <c r="L236" s="268" t="s">
        <v>8201</v>
      </c>
      <c r="M236" s="268" t="s">
        <v>8201</v>
      </c>
      <c r="N236" s="268" t="s">
        <v>8201</v>
      </c>
      <c r="O236" s="268" t="s">
        <v>8201</v>
      </c>
      <c r="P236" s="268">
        <v>2.7</v>
      </c>
      <c r="Q236" s="268">
        <v>2.7</v>
      </c>
      <c r="R236" s="268">
        <v>3.4</v>
      </c>
      <c r="S236" s="268">
        <v>2.7</v>
      </c>
      <c r="T236" s="268">
        <v>2.4</v>
      </c>
      <c r="U236" s="268">
        <v>2.4</v>
      </c>
      <c r="V236" s="268">
        <v>2.5</v>
      </c>
      <c r="W236" s="268">
        <v>2.5</v>
      </c>
      <c r="X236" s="268">
        <v>2.5</v>
      </c>
      <c r="Y236" s="268">
        <v>2.5</v>
      </c>
      <c r="Z236" s="268">
        <v>2.4</v>
      </c>
      <c r="AA236" s="268">
        <v>3</v>
      </c>
      <c r="AB236" s="268">
        <v>3</v>
      </c>
      <c r="AC236" s="268">
        <v>3</v>
      </c>
      <c r="AD236" s="268">
        <v>3</v>
      </c>
      <c r="AE236" s="268">
        <v>3</v>
      </c>
      <c r="AF236" s="268">
        <v>3</v>
      </c>
      <c r="AG236" s="268" t="s">
        <v>8201</v>
      </c>
      <c r="AH236" s="268" t="s">
        <v>8201</v>
      </c>
      <c r="AI236" s="268" t="s">
        <v>8201</v>
      </c>
      <c r="AJ236" s="268" t="s">
        <v>8201</v>
      </c>
      <c r="AK236" s="268" t="s">
        <v>8201</v>
      </c>
      <c r="AL236" s="268" t="s">
        <v>8201</v>
      </c>
      <c r="AM236" s="268" t="s">
        <v>8201</v>
      </c>
      <c r="AN236" s="268">
        <v>3.3</v>
      </c>
      <c r="AO236" s="268">
        <v>3.2</v>
      </c>
      <c r="AP236" s="268">
        <v>3.3</v>
      </c>
      <c r="AQ236" s="268">
        <v>3.3</v>
      </c>
      <c r="AR236" s="268">
        <v>3.3</v>
      </c>
      <c r="AS236" s="268">
        <v>3.1</v>
      </c>
      <c r="AT236" s="268">
        <v>3.2</v>
      </c>
      <c r="AU236" s="268">
        <v>3.1</v>
      </c>
      <c r="AV236" s="268">
        <v>3.1</v>
      </c>
      <c r="AW236" s="268">
        <v>2.9</v>
      </c>
      <c r="AX236" s="268">
        <v>2.9</v>
      </c>
      <c r="AY236" s="268">
        <v>3</v>
      </c>
      <c r="AZ236" s="268">
        <v>3.1</v>
      </c>
      <c r="BA236" s="268">
        <v>2.7</v>
      </c>
      <c r="BB236" s="268">
        <v>2.6</v>
      </c>
      <c r="BC236" s="268">
        <v>2.6</v>
      </c>
      <c r="BD236" s="268">
        <v>2.6</v>
      </c>
      <c r="BE236" s="268">
        <v>2.6</v>
      </c>
      <c r="BF236" s="268">
        <v>2.5</v>
      </c>
      <c r="BG236" s="268">
        <v>2.5</v>
      </c>
      <c r="BH236" s="268">
        <v>2.6</v>
      </c>
      <c r="BI236" s="268">
        <v>2.6</v>
      </c>
      <c r="BJ236" s="268">
        <v>2.5</v>
      </c>
      <c r="BK236" s="268" t="s">
        <v>8201</v>
      </c>
      <c r="BL236" s="268" t="s">
        <v>8201</v>
      </c>
      <c r="BM236" s="268" t="s">
        <v>8201</v>
      </c>
      <c r="BN236" s="268" t="s">
        <v>8201</v>
      </c>
      <c r="BO236" s="268" t="s">
        <v>8201</v>
      </c>
      <c r="BP236" s="268" t="s">
        <v>8201</v>
      </c>
      <c r="BQ236" s="268" t="s">
        <v>8201</v>
      </c>
      <c r="BR236" s="268" t="s">
        <v>8201</v>
      </c>
      <c r="BS236" s="268" t="s">
        <v>8201</v>
      </c>
      <c r="BT236" s="268">
        <v>2.6</v>
      </c>
      <c r="BU236" s="268">
        <v>2.6</v>
      </c>
      <c r="BV236" s="268">
        <v>2.9</v>
      </c>
      <c r="BW236" s="268">
        <v>2.9</v>
      </c>
      <c r="BX236" s="268">
        <v>2.9</v>
      </c>
      <c r="BY236" s="268">
        <v>2.9</v>
      </c>
      <c r="BZ236" s="268">
        <v>2.9</v>
      </c>
      <c r="CA236" s="268" t="s">
        <v>8201</v>
      </c>
      <c r="CB236" s="268" t="s">
        <v>8201</v>
      </c>
      <c r="CC236" s="268" t="s">
        <v>8201</v>
      </c>
      <c r="CD236" s="268" t="str">
        <f>_xlfn.IFNA(VLOOKUP(C236,'INFORM Severity - hidden'!$C$5:$G$300,5,FALSE),"-")</f>
        <v>-</v>
      </c>
    </row>
    <row r="237" spans="1:82" x14ac:dyDescent="0.35">
      <c r="A237" t="s">
        <v>585</v>
      </c>
      <c r="B237" t="s">
        <v>583</v>
      </c>
      <c r="C237" t="s">
        <v>584</v>
      </c>
      <c r="D237" s="268" t="str">
        <f t="shared" si="3"/>
        <v>Stable</v>
      </c>
      <c r="E237" s="268" t="s">
        <v>8201</v>
      </c>
      <c r="F237" s="268" t="s">
        <v>8201</v>
      </c>
      <c r="G237" s="268">
        <v>1.1000000000000001</v>
      </c>
      <c r="H237" s="268">
        <v>1.8</v>
      </c>
      <c r="I237" s="268">
        <v>2</v>
      </c>
      <c r="J237" s="268">
        <v>1.8</v>
      </c>
      <c r="K237" s="268">
        <v>2.2000000000000002</v>
      </c>
      <c r="L237" s="268">
        <v>2.2000000000000002</v>
      </c>
      <c r="M237" s="268">
        <v>2.2000000000000002</v>
      </c>
      <c r="N237" s="268">
        <v>2.1</v>
      </c>
      <c r="O237" s="268">
        <v>2.2000000000000002</v>
      </c>
      <c r="P237" s="268">
        <v>2.2000000000000002</v>
      </c>
      <c r="Q237" s="268">
        <v>2.2000000000000002</v>
      </c>
      <c r="R237" s="268">
        <v>2.4</v>
      </c>
      <c r="S237" s="268">
        <v>2.4</v>
      </c>
      <c r="T237" s="268">
        <v>2.2000000000000002</v>
      </c>
      <c r="U237" s="268">
        <v>2.2000000000000002</v>
      </c>
      <c r="V237" s="268">
        <v>2.2999999999999998</v>
      </c>
      <c r="W237" s="268">
        <v>2.2999999999999998</v>
      </c>
      <c r="X237" s="268">
        <v>2.2999999999999998</v>
      </c>
      <c r="Y237" s="268">
        <v>2.2999999999999998</v>
      </c>
      <c r="Z237" s="268">
        <v>2.2999999999999998</v>
      </c>
      <c r="AA237" s="268">
        <v>2.2999999999999998</v>
      </c>
      <c r="AB237" s="268">
        <v>2.2999999999999998</v>
      </c>
      <c r="AC237" s="268">
        <v>2.2999999999999998</v>
      </c>
      <c r="AD237" s="268">
        <v>2.2999999999999998</v>
      </c>
      <c r="AE237" s="268">
        <v>2.4</v>
      </c>
      <c r="AF237" s="268">
        <v>2.4</v>
      </c>
      <c r="AG237" s="268">
        <v>2.4</v>
      </c>
      <c r="AH237" s="268">
        <v>2.4</v>
      </c>
      <c r="AI237" s="268">
        <v>2.4</v>
      </c>
      <c r="AJ237" s="268">
        <v>2.4</v>
      </c>
      <c r="AK237" s="268">
        <v>2.2999999999999998</v>
      </c>
      <c r="AL237" s="268">
        <v>2.2000000000000002</v>
      </c>
      <c r="AM237" s="268">
        <v>2.2000000000000002</v>
      </c>
      <c r="AN237" s="268">
        <v>2.1</v>
      </c>
      <c r="AO237" s="268">
        <v>2.1</v>
      </c>
      <c r="AP237" s="268">
        <v>2.4</v>
      </c>
      <c r="AQ237" s="268">
        <v>2.2999999999999998</v>
      </c>
      <c r="AR237" s="268">
        <v>2.2999999999999998</v>
      </c>
      <c r="AS237" s="268">
        <v>2.2000000000000002</v>
      </c>
      <c r="AT237" s="268">
        <v>2.1</v>
      </c>
      <c r="AU237" s="268">
        <v>2.1</v>
      </c>
      <c r="AV237" s="268">
        <v>2.1</v>
      </c>
      <c r="AW237" s="268">
        <v>2.1</v>
      </c>
      <c r="AX237" s="268">
        <v>2.2000000000000002</v>
      </c>
      <c r="AY237" s="268">
        <v>2.2000000000000002</v>
      </c>
      <c r="AZ237" s="268">
        <v>2.2000000000000002</v>
      </c>
      <c r="BA237" s="268">
        <v>2.2000000000000002</v>
      </c>
      <c r="BB237" s="268">
        <v>2.2000000000000002</v>
      </c>
      <c r="BC237" s="268">
        <v>2.2000000000000002</v>
      </c>
      <c r="BD237" s="268">
        <v>2.2000000000000002</v>
      </c>
      <c r="BE237" s="268">
        <v>2.2000000000000002</v>
      </c>
      <c r="BF237" s="268">
        <v>2.1</v>
      </c>
      <c r="BG237" s="268">
        <v>2.1</v>
      </c>
      <c r="BH237" s="268">
        <v>2.1</v>
      </c>
      <c r="BI237" s="268">
        <v>2.1</v>
      </c>
      <c r="BJ237" s="268">
        <v>2.1</v>
      </c>
      <c r="BK237" s="268">
        <v>2.2000000000000002</v>
      </c>
      <c r="BL237" s="268">
        <v>2.2000000000000002</v>
      </c>
      <c r="BM237" s="268">
        <v>2.2000000000000002</v>
      </c>
      <c r="BN237" s="268">
        <v>2.2000000000000002</v>
      </c>
      <c r="BO237" s="268">
        <v>2.2000000000000002</v>
      </c>
      <c r="BP237" s="268">
        <v>2.2000000000000002</v>
      </c>
      <c r="BQ237" s="268">
        <v>2.2000000000000002</v>
      </c>
      <c r="BR237" s="268">
        <v>2.2000000000000002</v>
      </c>
      <c r="BS237" s="268">
        <v>2.2999999999999998</v>
      </c>
      <c r="BT237" s="268">
        <v>2.2000000000000002</v>
      </c>
      <c r="BU237" s="268">
        <v>2.1</v>
      </c>
      <c r="BV237" s="268">
        <v>2.1</v>
      </c>
      <c r="BW237" s="268">
        <v>2.1</v>
      </c>
      <c r="BX237" s="268">
        <v>2</v>
      </c>
      <c r="BY237" s="268">
        <v>2</v>
      </c>
      <c r="BZ237" s="268">
        <v>2</v>
      </c>
      <c r="CA237" s="268">
        <v>2</v>
      </c>
      <c r="CB237" s="268">
        <v>2</v>
      </c>
      <c r="CC237" s="268">
        <v>2</v>
      </c>
      <c r="CD237" s="268">
        <f>_xlfn.IFNA(VLOOKUP(C237,'INFORM Severity - hidden'!$C$5:$G$300,5,FALSE),"-")</f>
        <v>2.1</v>
      </c>
    </row>
    <row r="238" spans="1:82" x14ac:dyDescent="0.35">
      <c r="C238" t="s">
        <v>8342</v>
      </c>
      <c r="D238" s="268" t="str">
        <f t="shared" si="3"/>
        <v>-</v>
      </c>
      <c r="E238" s="268" t="s">
        <v>8201</v>
      </c>
      <c r="F238" s="268" t="s">
        <v>8201</v>
      </c>
      <c r="G238" s="268" t="s">
        <v>8201</v>
      </c>
      <c r="H238" s="268" t="s">
        <v>8201</v>
      </c>
      <c r="I238" s="268" t="s">
        <v>8201</v>
      </c>
      <c r="J238" s="268" t="s">
        <v>8201</v>
      </c>
      <c r="K238" s="268" t="s">
        <v>8201</v>
      </c>
      <c r="L238" s="268" t="s">
        <v>8201</v>
      </c>
      <c r="M238" s="268" t="s">
        <v>8201</v>
      </c>
      <c r="N238" s="268" t="s">
        <v>8201</v>
      </c>
      <c r="O238" s="268" t="s">
        <v>8201</v>
      </c>
      <c r="P238" s="268">
        <v>2.1</v>
      </c>
      <c r="Q238" s="268">
        <v>2.1</v>
      </c>
      <c r="R238" s="268">
        <v>2.1</v>
      </c>
      <c r="S238" s="268">
        <v>2.1</v>
      </c>
      <c r="T238" s="268">
        <v>2.1</v>
      </c>
      <c r="U238" s="268">
        <v>2.1</v>
      </c>
      <c r="V238" s="268">
        <v>2.1</v>
      </c>
      <c r="W238" s="268">
        <v>2.1</v>
      </c>
      <c r="X238" s="268">
        <v>2</v>
      </c>
      <c r="Y238" s="268">
        <v>2</v>
      </c>
      <c r="Z238" s="268">
        <v>1.8</v>
      </c>
      <c r="AA238" s="268">
        <v>1.8</v>
      </c>
      <c r="AB238" s="268">
        <v>1.8</v>
      </c>
      <c r="AC238" s="268">
        <v>1.8</v>
      </c>
      <c r="AD238" s="268">
        <v>1.8</v>
      </c>
      <c r="AE238" s="268">
        <v>1.8</v>
      </c>
      <c r="AF238" s="268">
        <v>1.8</v>
      </c>
      <c r="AG238" s="268" t="s">
        <v>8201</v>
      </c>
      <c r="AH238" s="268" t="s">
        <v>8201</v>
      </c>
      <c r="AI238" s="268" t="s">
        <v>8201</v>
      </c>
      <c r="AJ238" s="268" t="s">
        <v>8201</v>
      </c>
      <c r="AK238" s="268" t="s">
        <v>8201</v>
      </c>
      <c r="AL238" s="268" t="s">
        <v>8201</v>
      </c>
      <c r="AM238" s="268" t="s">
        <v>8201</v>
      </c>
      <c r="AN238" s="268" t="s">
        <v>8201</v>
      </c>
      <c r="AO238" s="268" t="s">
        <v>8201</v>
      </c>
      <c r="AP238" s="268" t="s">
        <v>8201</v>
      </c>
      <c r="AQ238" s="268" t="s">
        <v>8201</v>
      </c>
      <c r="AR238" s="268" t="s">
        <v>8201</v>
      </c>
      <c r="AS238" s="268" t="s">
        <v>8201</v>
      </c>
      <c r="AT238" s="268" t="s">
        <v>8201</v>
      </c>
      <c r="AU238" s="268" t="s">
        <v>8201</v>
      </c>
      <c r="AV238" s="268" t="s">
        <v>8201</v>
      </c>
      <c r="AW238" s="268" t="s">
        <v>8201</v>
      </c>
      <c r="AX238" s="268" t="s">
        <v>8201</v>
      </c>
      <c r="AY238" s="268" t="s">
        <v>8201</v>
      </c>
      <c r="AZ238" s="268" t="s">
        <v>8201</v>
      </c>
      <c r="BA238" s="268" t="s">
        <v>8201</v>
      </c>
      <c r="BB238" s="268" t="s">
        <v>8201</v>
      </c>
      <c r="BC238" s="268" t="s">
        <v>8201</v>
      </c>
      <c r="BD238" s="268" t="s">
        <v>8201</v>
      </c>
      <c r="BE238" s="268" t="s">
        <v>8201</v>
      </c>
      <c r="BF238" s="268" t="s">
        <v>8201</v>
      </c>
      <c r="BG238" s="268" t="s">
        <v>8201</v>
      </c>
      <c r="BH238" s="268" t="s">
        <v>8201</v>
      </c>
      <c r="BI238" s="268" t="s">
        <v>8201</v>
      </c>
      <c r="BJ238" s="268" t="s">
        <v>8201</v>
      </c>
      <c r="BK238" s="268" t="s">
        <v>8201</v>
      </c>
      <c r="BL238" s="268" t="s">
        <v>8201</v>
      </c>
      <c r="BM238" s="268" t="s">
        <v>8201</v>
      </c>
      <c r="BN238" s="268" t="s">
        <v>8201</v>
      </c>
      <c r="BO238" s="268" t="s">
        <v>8201</v>
      </c>
      <c r="BP238" s="268" t="s">
        <v>8201</v>
      </c>
      <c r="BQ238" s="268" t="s">
        <v>8201</v>
      </c>
      <c r="BR238" s="268" t="s">
        <v>8201</v>
      </c>
      <c r="BS238" s="268" t="s">
        <v>8201</v>
      </c>
      <c r="BT238" s="268" t="s">
        <v>8201</v>
      </c>
      <c r="BU238" s="268" t="s">
        <v>8201</v>
      </c>
      <c r="BV238" s="268" t="s">
        <v>8201</v>
      </c>
      <c r="BW238" s="268" t="s">
        <v>8201</v>
      </c>
      <c r="BX238" s="268" t="s">
        <v>8201</v>
      </c>
      <c r="BY238" s="268" t="s">
        <v>8201</v>
      </c>
      <c r="BZ238" s="268" t="s">
        <v>8201</v>
      </c>
      <c r="CA238" s="268" t="s">
        <v>8201</v>
      </c>
      <c r="CB238" s="268" t="s">
        <v>8201</v>
      </c>
      <c r="CC238" s="268" t="s">
        <v>8201</v>
      </c>
      <c r="CD238" s="268" t="str">
        <f>_xlfn.IFNA(VLOOKUP(C238,'INFORM Severity - hidden'!$C$5:$G$300,5,FALSE),"-")</f>
        <v>-</v>
      </c>
    </row>
    <row r="239" spans="1:82" x14ac:dyDescent="0.35">
      <c r="C239" t="s">
        <v>8343</v>
      </c>
      <c r="D239" s="268" t="str">
        <f t="shared" si="3"/>
        <v>-</v>
      </c>
      <c r="E239" s="268" t="s">
        <v>8201</v>
      </c>
      <c r="F239" s="268" t="s">
        <v>8201</v>
      </c>
      <c r="G239" s="268" t="s">
        <v>8201</v>
      </c>
      <c r="H239" s="268" t="s">
        <v>8201</v>
      </c>
      <c r="I239" s="268" t="s">
        <v>8201</v>
      </c>
      <c r="J239" s="268" t="s">
        <v>8201</v>
      </c>
      <c r="K239" s="268" t="s">
        <v>8201</v>
      </c>
      <c r="L239" s="268" t="s">
        <v>8201</v>
      </c>
      <c r="M239" s="268" t="s">
        <v>8201</v>
      </c>
      <c r="N239" s="268" t="s">
        <v>8201</v>
      </c>
      <c r="O239" s="268" t="s">
        <v>8201</v>
      </c>
      <c r="P239" s="268">
        <v>1.8</v>
      </c>
      <c r="Q239" s="268">
        <v>1.8</v>
      </c>
      <c r="R239" s="268" t="s">
        <v>8201</v>
      </c>
      <c r="S239" s="268" t="s">
        <v>8201</v>
      </c>
      <c r="T239" s="268" t="s">
        <v>8201</v>
      </c>
      <c r="U239" s="268" t="s">
        <v>8201</v>
      </c>
      <c r="V239" s="268" t="s">
        <v>8201</v>
      </c>
      <c r="W239" s="268" t="s">
        <v>8201</v>
      </c>
      <c r="X239" s="268" t="s">
        <v>8201</v>
      </c>
      <c r="Y239" s="268" t="s">
        <v>8201</v>
      </c>
      <c r="Z239" s="268" t="s">
        <v>8201</v>
      </c>
      <c r="AA239" s="268" t="s">
        <v>8201</v>
      </c>
      <c r="AB239" s="268" t="s">
        <v>8201</v>
      </c>
      <c r="AC239" s="268" t="s">
        <v>8201</v>
      </c>
      <c r="AD239" s="268" t="s">
        <v>8201</v>
      </c>
      <c r="AE239" s="268" t="s">
        <v>8201</v>
      </c>
      <c r="AF239" s="268" t="s">
        <v>8201</v>
      </c>
      <c r="AG239" s="268" t="s">
        <v>8201</v>
      </c>
      <c r="AH239" s="268" t="s">
        <v>8201</v>
      </c>
      <c r="AI239" s="268" t="s">
        <v>8201</v>
      </c>
      <c r="AJ239" s="268" t="s">
        <v>8201</v>
      </c>
      <c r="AK239" s="268" t="s">
        <v>8201</v>
      </c>
      <c r="AL239" s="268" t="s">
        <v>8201</v>
      </c>
      <c r="AM239" s="268" t="s">
        <v>8201</v>
      </c>
      <c r="AN239" s="268" t="s">
        <v>8201</v>
      </c>
      <c r="AO239" s="268" t="s">
        <v>8201</v>
      </c>
      <c r="AP239" s="268" t="s">
        <v>8201</v>
      </c>
      <c r="AQ239" s="268" t="s">
        <v>8201</v>
      </c>
      <c r="AR239" s="268" t="s">
        <v>8201</v>
      </c>
      <c r="AS239" s="268" t="s">
        <v>8201</v>
      </c>
      <c r="AT239" s="268" t="s">
        <v>8201</v>
      </c>
      <c r="AU239" s="268" t="s">
        <v>8201</v>
      </c>
      <c r="AV239" s="268" t="s">
        <v>8201</v>
      </c>
      <c r="AW239" s="268" t="s">
        <v>8201</v>
      </c>
      <c r="AX239" s="268" t="s">
        <v>8201</v>
      </c>
      <c r="AY239" s="268" t="s">
        <v>8201</v>
      </c>
      <c r="AZ239" s="268" t="s">
        <v>8201</v>
      </c>
      <c r="BA239" s="268" t="s">
        <v>8201</v>
      </c>
      <c r="BB239" s="268" t="s">
        <v>8201</v>
      </c>
      <c r="BC239" s="268" t="s">
        <v>8201</v>
      </c>
      <c r="BD239" s="268" t="s">
        <v>8201</v>
      </c>
      <c r="BE239" s="268" t="s">
        <v>8201</v>
      </c>
      <c r="BF239" s="268" t="s">
        <v>8201</v>
      </c>
      <c r="BG239" s="268" t="s">
        <v>8201</v>
      </c>
      <c r="BH239" s="268" t="s">
        <v>8201</v>
      </c>
      <c r="BI239" s="268" t="s">
        <v>8201</v>
      </c>
      <c r="BJ239" s="268" t="s">
        <v>8201</v>
      </c>
      <c r="BK239" s="268" t="s">
        <v>8201</v>
      </c>
      <c r="BL239" s="268" t="s">
        <v>8201</v>
      </c>
      <c r="BM239" s="268" t="s">
        <v>8201</v>
      </c>
      <c r="BN239" s="268" t="s">
        <v>8201</v>
      </c>
      <c r="BO239" s="268" t="s">
        <v>8201</v>
      </c>
      <c r="BP239" s="268" t="s">
        <v>8201</v>
      </c>
      <c r="BQ239" s="268" t="s">
        <v>8201</v>
      </c>
      <c r="BR239" s="268" t="s">
        <v>8201</v>
      </c>
      <c r="BS239" s="268" t="s">
        <v>8201</v>
      </c>
      <c r="BT239" s="268" t="s">
        <v>8201</v>
      </c>
      <c r="BU239" s="268" t="s">
        <v>8201</v>
      </c>
      <c r="BV239" s="268" t="s">
        <v>8201</v>
      </c>
      <c r="BW239" s="268" t="s">
        <v>8201</v>
      </c>
      <c r="BX239" s="268" t="s">
        <v>8201</v>
      </c>
      <c r="BY239" s="268" t="s">
        <v>8201</v>
      </c>
      <c r="BZ239" s="268" t="s">
        <v>8201</v>
      </c>
      <c r="CA239" s="268" t="s">
        <v>8201</v>
      </c>
      <c r="CB239" s="268" t="s">
        <v>8201</v>
      </c>
      <c r="CC239" s="268" t="s">
        <v>8201</v>
      </c>
      <c r="CD239" s="268" t="str">
        <f>_xlfn.IFNA(VLOOKUP(C239,'INFORM Severity - hidden'!$C$5:$G$300,5,FALSE),"-")</f>
        <v>-</v>
      </c>
    </row>
    <row r="240" spans="1:82" x14ac:dyDescent="0.35">
      <c r="C240" t="s">
        <v>8344</v>
      </c>
      <c r="D240" s="268" t="str">
        <f t="shared" si="3"/>
        <v>-</v>
      </c>
      <c r="E240" s="268" t="s">
        <v>8201</v>
      </c>
      <c r="F240" s="268" t="s">
        <v>8201</v>
      </c>
      <c r="G240" s="268" t="s">
        <v>8201</v>
      </c>
      <c r="H240" s="268" t="s">
        <v>8201</v>
      </c>
      <c r="I240" s="268" t="s">
        <v>8201</v>
      </c>
      <c r="J240" s="268" t="s">
        <v>8201</v>
      </c>
      <c r="K240" s="268" t="s">
        <v>8201</v>
      </c>
      <c r="L240" s="268" t="s">
        <v>8201</v>
      </c>
      <c r="M240" s="268" t="s">
        <v>8201</v>
      </c>
      <c r="N240" s="268" t="s">
        <v>8201</v>
      </c>
      <c r="O240" s="268" t="s">
        <v>8201</v>
      </c>
      <c r="P240" s="268" t="s">
        <v>8201</v>
      </c>
      <c r="Q240" s="268">
        <v>3</v>
      </c>
      <c r="R240" s="268">
        <v>3.1</v>
      </c>
      <c r="S240" s="268" t="s">
        <v>8201</v>
      </c>
      <c r="T240" s="268" t="s">
        <v>8201</v>
      </c>
      <c r="U240" s="268" t="s">
        <v>8201</v>
      </c>
      <c r="V240" s="268" t="s">
        <v>8201</v>
      </c>
      <c r="W240" s="268" t="s">
        <v>8201</v>
      </c>
      <c r="X240" s="268" t="s">
        <v>8201</v>
      </c>
      <c r="Y240" s="268" t="s">
        <v>8201</v>
      </c>
      <c r="Z240" s="268" t="s">
        <v>8201</v>
      </c>
      <c r="AA240" s="268" t="s">
        <v>8201</v>
      </c>
      <c r="AB240" s="268" t="s">
        <v>8201</v>
      </c>
      <c r="AC240" s="268" t="s">
        <v>8201</v>
      </c>
      <c r="AD240" s="268" t="s">
        <v>8201</v>
      </c>
      <c r="AE240" s="268" t="s">
        <v>8201</v>
      </c>
      <c r="AF240" s="268" t="s">
        <v>8201</v>
      </c>
      <c r="AG240" s="268" t="s">
        <v>8201</v>
      </c>
      <c r="AH240" s="268" t="s">
        <v>8201</v>
      </c>
      <c r="AI240" s="268" t="s">
        <v>8201</v>
      </c>
      <c r="AJ240" s="268" t="s">
        <v>8201</v>
      </c>
      <c r="AK240" s="268" t="s">
        <v>8201</v>
      </c>
      <c r="AL240" s="268" t="s">
        <v>8201</v>
      </c>
      <c r="AM240" s="268" t="s">
        <v>8201</v>
      </c>
      <c r="AN240" s="268" t="s">
        <v>8201</v>
      </c>
      <c r="AO240" s="268" t="s">
        <v>8201</v>
      </c>
      <c r="AP240" s="268" t="s">
        <v>8201</v>
      </c>
      <c r="AQ240" s="268" t="s">
        <v>8201</v>
      </c>
      <c r="AR240" s="268" t="s">
        <v>8201</v>
      </c>
      <c r="AS240" s="268" t="s">
        <v>8201</v>
      </c>
      <c r="AT240" s="268" t="s">
        <v>8201</v>
      </c>
      <c r="AU240" s="268" t="s">
        <v>8201</v>
      </c>
      <c r="AV240" s="268" t="s">
        <v>8201</v>
      </c>
      <c r="AW240" s="268" t="s">
        <v>8201</v>
      </c>
      <c r="AX240" s="268" t="s">
        <v>8201</v>
      </c>
      <c r="AY240" s="268" t="s">
        <v>8201</v>
      </c>
      <c r="AZ240" s="268" t="s">
        <v>8201</v>
      </c>
      <c r="BA240" s="268" t="s">
        <v>8201</v>
      </c>
      <c r="BB240" s="268" t="s">
        <v>8201</v>
      </c>
      <c r="BC240" s="268" t="s">
        <v>8201</v>
      </c>
      <c r="BD240" s="268" t="s">
        <v>8201</v>
      </c>
      <c r="BE240" s="268" t="s">
        <v>8201</v>
      </c>
      <c r="BF240" s="268" t="s">
        <v>8201</v>
      </c>
      <c r="BG240" s="268" t="s">
        <v>8201</v>
      </c>
      <c r="BH240" s="268" t="s">
        <v>8201</v>
      </c>
      <c r="BI240" s="268" t="s">
        <v>8201</v>
      </c>
      <c r="BJ240" s="268" t="s">
        <v>8201</v>
      </c>
      <c r="BK240" s="268" t="s">
        <v>8201</v>
      </c>
      <c r="BL240" s="268" t="s">
        <v>8201</v>
      </c>
      <c r="BM240" s="268" t="s">
        <v>8201</v>
      </c>
      <c r="BN240" s="268" t="s">
        <v>8201</v>
      </c>
      <c r="BO240" s="268" t="s">
        <v>8201</v>
      </c>
      <c r="BP240" s="268" t="s">
        <v>8201</v>
      </c>
      <c r="BQ240" s="268" t="s">
        <v>8201</v>
      </c>
      <c r="BR240" s="268" t="s">
        <v>8201</v>
      </c>
      <c r="BS240" s="268" t="s">
        <v>8201</v>
      </c>
      <c r="BT240" s="268" t="s">
        <v>8201</v>
      </c>
      <c r="BU240" s="268" t="s">
        <v>8201</v>
      </c>
      <c r="BV240" s="268" t="s">
        <v>8201</v>
      </c>
      <c r="BW240" s="268" t="s">
        <v>8201</v>
      </c>
      <c r="BX240" s="268" t="s">
        <v>8201</v>
      </c>
      <c r="BY240" s="268" t="s">
        <v>8201</v>
      </c>
      <c r="BZ240" s="268" t="s">
        <v>8201</v>
      </c>
      <c r="CA240" s="268" t="s">
        <v>8201</v>
      </c>
      <c r="CB240" s="268" t="s">
        <v>8201</v>
      </c>
      <c r="CC240" s="268" t="s">
        <v>8201</v>
      </c>
      <c r="CD240" s="268" t="str">
        <f>_xlfn.IFNA(VLOOKUP(C240,'INFORM Severity - hidden'!$C$5:$G$300,5,FALSE),"-")</f>
        <v>-</v>
      </c>
    </row>
    <row r="241" spans="1:82" x14ac:dyDescent="0.35">
      <c r="C241" t="s">
        <v>8345</v>
      </c>
      <c r="D241" s="268" t="str">
        <f t="shared" si="3"/>
        <v>-</v>
      </c>
      <c r="E241" s="268" t="s">
        <v>8201</v>
      </c>
      <c r="F241" s="268" t="s">
        <v>8201</v>
      </c>
      <c r="G241" s="268" t="s">
        <v>8201</v>
      </c>
      <c r="H241" s="268" t="s">
        <v>8201</v>
      </c>
      <c r="I241" s="268" t="s">
        <v>8201</v>
      </c>
      <c r="J241" s="268" t="s">
        <v>8201</v>
      </c>
      <c r="K241" s="268" t="s">
        <v>8201</v>
      </c>
      <c r="L241" s="268" t="s">
        <v>8201</v>
      </c>
      <c r="M241" s="268" t="s">
        <v>8201</v>
      </c>
      <c r="N241" s="268" t="s">
        <v>8201</v>
      </c>
      <c r="O241" s="268" t="s">
        <v>8201</v>
      </c>
      <c r="P241" s="268" t="s">
        <v>8201</v>
      </c>
      <c r="Q241" s="268" t="s">
        <v>8201</v>
      </c>
      <c r="R241" s="268">
        <v>2</v>
      </c>
      <c r="S241" s="268" t="s">
        <v>8201</v>
      </c>
      <c r="T241" s="268" t="s">
        <v>8201</v>
      </c>
      <c r="U241" s="268" t="s">
        <v>8201</v>
      </c>
      <c r="V241" s="268" t="s">
        <v>8201</v>
      </c>
      <c r="W241" s="268" t="s">
        <v>8201</v>
      </c>
      <c r="X241" s="268" t="s">
        <v>8201</v>
      </c>
      <c r="Y241" s="268" t="s">
        <v>8201</v>
      </c>
      <c r="Z241" s="268" t="s">
        <v>8201</v>
      </c>
      <c r="AA241" s="268" t="s">
        <v>8201</v>
      </c>
      <c r="AB241" s="268" t="s">
        <v>8201</v>
      </c>
      <c r="AC241" s="268" t="s">
        <v>8201</v>
      </c>
      <c r="AD241" s="268" t="s">
        <v>8201</v>
      </c>
      <c r="AE241" s="268" t="s">
        <v>8201</v>
      </c>
      <c r="AF241" s="268" t="s">
        <v>8201</v>
      </c>
      <c r="AG241" s="268" t="s">
        <v>8201</v>
      </c>
      <c r="AH241" s="268" t="s">
        <v>8201</v>
      </c>
      <c r="AI241" s="268" t="s">
        <v>8201</v>
      </c>
      <c r="AJ241" s="268" t="s">
        <v>8201</v>
      </c>
      <c r="AK241" s="268" t="s">
        <v>8201</v>
      </c>
      <c r="AL241" s="268" t="s">
        <v>8201</v>
      </c>
      <c r="AM241" s="268" t="s">
        <v>8201</v>
      </c>
      <c r="AN241" s="268" t="s">
        <v>8201</v>
      </c>
      <c r="AO241" s="268" t="s">
        <v>8201</v>
      </c>
      <c r="AP241" s="268" t="s">
        <v>8201</v>
      </c>
      <c r="AQ241" s="268" t="s">
        <v>8201</v>
      </c>
      <c r="AR241" s="268" t="s">
        <v>8201</v>
      </c>
      <c r="AS241" s="268" t="s">
        <v>8201</v>
      </c>
      <c r="AT241" s="268" t="s">
        <v>8201</v>
      </c>
      <c r="AU241" s="268" t="s">
        <v>8201</v>
      </c>
      <c r="AV241" s="268" t="s">
        <v>8201</v>
      </c>
      <c r="AW241" s="268" t="s">
        <v>8201</v>
      </c>
      <c r="AX241" s="268" t="s">
        <v>8201</v>
      </c>
      <c r="AY241" s="268" t="s">
        <v>8201</v>
      </c>
      <c r="AZ241" s="268" t="s">
        <v>8201</v>
      </c>
      <c r="BA241" s="268" t="s">
        <v>8201</v>
      </c>
      <c r="BB241" s="268" t="s">
        <v>8201</v>
      </c>
      <c r="BC241" s="268" t="s">
        <v>8201</v>
      </c>
      <c r="BD241" s="268" t="s">
        <v>8201</v>
      </c>
      <c r="BE241" s="268" t="s">
        <v>8201</v>
      </c>
      <c r="BF241" s="268" t="s">
        <v>8201</v>
      </c>
      <c r="BG241" s="268" t="s">
        <v>8201</v>
      </c>
      <c r="BH241" s="268" t="s">
        <v>8201</v>
      </c>
      <c r="BI241" s="268" t="s">
        <v>8201</v>
      </c>
      <c r="BJ241" s="268" t="s">
        <v>8201</v>
      </c>
      <c r="BK241" s="268" t="s">
        <v>8201</v>
      </c>
      <c r="BL241" s="268" t="s">
        <v>8201</v>
      </c>
      <c r="BM241" s="268" t="s">
        <v>8201</v>
      </c>
      <c r="BN241" s="268" t="s">
        <v>8201</v>
      </c>
      <c r="BO241" s="268" t="s">
        <v>8201</v>
      </c>
      <c r="BP241" s="268" t="s">
        <v>8201</v>
      </c>
      <c r="BQ241" s="268" t="s">
        <v>8201</v>
      </c>
      <c r="BR241" s="268" t="s">
        <v>8201</v>
      </c>
      <c r="BS241" s="268" t="s">
        <v>8201</v>
      </c>
      <c r="BT241" s="268" t="s">
        <v>8201</v>
      </c>
      <c r="BU241" s="268" t="s">
        <v>8201</v>
      </c>
      <c r="BV241" s="268" t="s">
        <v>8201</v>
      </c>
      <c r="BW241" s="268" t="s">
        <v>8201</v>
      </c>
      <c r="BX241" s="268" t="s">
        <v>8201</v>
      </c>
      <c r="BY241" s="268" t="s">
        <v>8201</v>
      </c>
      <c r="BZ241" s="268" t="s">
        <v>8201</v>
      </c>
      <c r="CA241" s="268" t="s">
        <v>8201</v>
      </c>
      <c r="CB241" s="268" t="s">
        <v>8201</v>
      </c>
      <c r="CC241" s="268" t="s">
        <v>8201</v>
      </c>
      <c r="CD241" s="268" t="str">
        <f>_xlfn.IFNA(VLOOKUP(C241,'INFORM Severity - hidden'!$C$5:$G$300,5,FALSE),"-")</f>
        <v>-</v>
      </c>
    </row>
    <row r="242" spans="1:82" x14ac:dyDescent="0.35">
      <c r="C242" t="s">
        <v>8346</v>
      </c>
      <c r="D242" s="268" t="str">
        <f t="shared" si="3"/>
        <v>-</v>
      </c>
      <c r="E242" s="268" t="s">
        <v>8201</v>
      </c>
      <c r="F242" s="268" t="s">
        <v>8201</v>
      </c>
      <c r="G242" s="268" t="s">
        <v>8201</v>
      </c>
      <c r="H242" s="268" t="s">
        <v>8201</v>
      </c>
      <c r="I242" s="268" t="s">
        <v>8201</v>
      </c>
      <c r="J242" s="268" t="s">
        <v>8201</v>
      </c>
      <c r="K242" s="268" t="s">
        <v>8201</v>
      </c>
      <c r="L242" s="268" t="s">
        <v>8201</v>
      </c>
      <c r="M242" s="268" t="s">
        <v>8201</v>
      </c>
      <c r="N242" s="268" t="s">
        <v>8201</v>
      </c>
      <c r="O242" s="268" t="s">
        <v>8201</v>
      </c>
      <c r="P242" s="268" t="s">
        <v>8201</v>
      </c>
      <c r="Q242" s="268" t="s">
        <v>8201</v>
      </c>
      <c r="R242" s="268" t="s">
        <v>8201</v>
      </c>
      <c r="S242" s="268" t="s">
        <v>8201</v>
      </c>
      <c r="T242" s="268" t="s">
        <v>8201</v>
      </c>
      <c r="U242" s="268" t="s">
        <v>8201</v>
      </c>
      <c r="V242" s="268" t="s">
        <v>8201</v>
      </c>
      <c r="W242" s="268" t="s">
        <v>8201</v>
      </c>
      <c r="X242" s="268" t="s">
        <v>8201</v>
      </c>
      <c r="Y242" s="268" t="s">
        <v>8201</v>
      </c>
      <c r="Z242" s="268" t="s">
        <v>8201</v>
      </c>
      <c r="AA242" s="268" t="s">
        <v>8201</v>
      </c>
      <c r="AB242" s="268" t="s">
        <v>8201</v>
      </c>
      <c r="AC242" s="268" t="s">
        <v>8201</v>
      </c>
      <c r="AD242" s="268" t="s">
        <v>8201</v>
      </c>
      <c r="AE242" s="268" t="s">
        <v>8201</v>
      </c>
      <c r="AF242" s="268" t="s">
        <v>8201</v>
      </c>
      <c r="AG242" s="268" t="s">
        <v>8201</v>
      </c>
      <c r="AH242" s="268" t="s">
        <v>8201</v>
      </c>
      <c r="AI242" s="268" t="s">
        <v>8201</v>
      </c>
      <c r="AJ242" s="268" t="s">
        <v>8201</v>
      </c>
      <c r="AK242" s="268" t="s">
        <v>8201</v>
      </c>
      <c r="AL242" s="268" t="s">
        <v>8201</v>
      </c>
      <c r="AM242" s="268" t="s">
        <v>8201</v>
      </c>
      <c r="AN242" s="268" t="s">
        <v>8201</v>
      </c>
      <c r="AO242" s="268" t="s">
        <v>8201</v>
      </c>
      <c r="AP242" s="268" t="s">
        <v>8201</v>
      </c>
      <c r="AQ242" s="268" t="s">
        <v>8201</v>
      </c>
      <c r="AR242" s="268" t="s">
        <v>8201</v>
      </c>
      <c r="AS242" s="268" t="s">
        <v>8201</v>
      </c>
      <c r="AT242" s="268" t="s">
        <v>8201</v>
      </c>
      <c r="AU242" s="268" t="s">
        <v>8201</v>
      </c>
      <c r="AV242" s="268" t="s">
        <v>8201</v>
      </c>
      <c r="AW242" s="268" t="s">
        <v>8201</v>
      </c>
      <c r="AX242" s="268" t="s">
        <v>8201</v>
      </c>
      <c r="AY242" s="268" t="s">
        <v>8201</v>
      </c>
      <c r="AZ242" s="268" t="s">
        <v>8201</v>
      </c>
      <c r="BA242" s="268" t="s">
        <v>8201</v>
      </c>
      <c r="BB242" s="268" t="s">
        <v>8201</v>
      </c>
      <c r="BC242" s="268" t="s">
        <v>8201</v>
      </c>
      <c r="BD242" s="268" t="s">
        <v>8201</v>
      </c>
      <c r="BE242" s="268" t="s">
        <v>8201</v>
      </c>
      <c r="BF242" s="268" t="s">
        <v>8201</v>
      </c>
      <c r="BG242" s="268" t="s">
        <v>8201</v>
      </c>
      <c r="BH242" s="268" t="s">
        <v>8201</v>
      </c>
      <c r="BI242" s="268" t="s">
        <v>8201</v>
      </c>
      <c r="BJ242" s="268" t="s">
        <v>8201</v>
      </c>
      <c r="BK242" s="268" t="s">
        <v>8201</v>
      </c>
      <c r="BL242" s="268" t="s">
        <v>8201</v>
      </c>
      <c r="BM242" s="268" t="s">
        <v>8201</v>
      </c>
      <c r="BN242" s="268" t="s">
        <v>8201</v>
      </c>
      <c r="BO242" s="268" t="s">
        <v>8201</v>
      </c>
      <c r="BP242" s="268" t="s">
        <v>8201</v>
      </c>
      <c r="BQ242" s="268" t="s">
        <v>8201</v>
      </c>
      <c r="BR242" s="268" t="s">
        <v>8201</v>
      </c>
      <c r="BS242" s="268" t="s">
        <v>8201</v>
      </c>
      <c r="BT242" s="268" t="s">
        <v>8201</v>
      </c>
      <c r="BU242" s="268" t="s">
        <v>8201</v>
      </c>
      <c r="BV242" s="268" t="s">
        <v>8201</v>
      </c>
      <c r="BW242" s="268" t="s">
        <v>8201</v>
      </c>
      <c r="BX242" s="268" t="s">
        <v>8201</v>
      </c>
      <c r="BY242" s="268" t="s">
        <v>8201</v>
      </c>
      <c r="BZ242" s="268" t="s">
        <v>8201</v>
      </c>
      <c r="CA242" s="268" t="s">
        <v>8201</v>
      </c>
      <c r="CB242" s="268" t="s">
        <v>8201</v>
      </c>
      <c r="CC242" s="268" t="s">
        <v>8201</v>
      </c>
      <c r="CD242" s="268" t="str">
        <f>_xlfn.IFNA(VLOOKUP(C242,'INFORM Severity - hidden'!$C$5:$G$300,5,FALSE),"-")</f>
        <v>-</v>
      </c>
    </row>
    <row r="243" spans="1:82" x14ac:dyDescent="0.35">
      <c r="C243" t="s">
        <v>8347</v>
      </c>
      <c r="D243" s="268" t="str">
        <f t="shared" si="3"/>
        <v>-</v>
      </c>
      <c r="E243" s="268" t="s">
        <v>8201</v>
      </c>
      <c r="F243" s="268" t="s">
        <v>8201</v>
      </c>
      <c r="G243" s="268" t="s">
        <v>8201</v>
      </c>
      <c r="H243" s="268" t="s">
        <v>8201</v>
      </c>
      <c r="I243" s="268" t="s">
        <v>8201</v>
      </c>
      <c r="J243" s="268" t="s">
        <v>8201</v>
      </c>
      <c r="K243" s="268" t="s">
        <v>8201</v>
      </c>
      <c r="L243" s="268" t="s">
        <v>8201</v>
      </c>
      <c r="M243" s="268" t="s">
        <v>8201</v>
      </c>
      <c r="N243" s="268" t="s">
        <v>8201</v>
      </c>
      <c r="O243" s="268" t="s">
        <v>8201</v>
      </c>
      <c r="P243" s="268" t="s">
        <v>8201</v>
      </c>
      <c r="Q243" s="268" t="s">
        <v>8201</v>
      </c>
      <c r="R243" s="268" t="s">
        <v>8201</v>
      </c>
      <c r="S243" s="268" t="s">
        <v>8201</v>
      </c>
      <c r="T243" s="268" t="s">
        <v>8201</v>
      </c>
      <c r="U243" s="268" t="s">
        <v>8201</v>
      </c>
      <c r="V243" s="268" t="s">
        <v>8201</v>
      </c>
      <c r="W243" s="268" t="s">
        <v>8201</v>
      </c>
      <c r="X243" s="268" t="s">
        <v>8201</v>
      </c>
      <c r="Y243" s="268" t="s">
        <v>8201</v>
      </c>
      <c r="Z243" s="268" t="s">
        <v>8201</v>
      </c>
      <c r="AA243" s="268" t="s">
        <v>8201</v>
      </c>
      <c r="AB243" s="268">
        <v>2.5</v>
      </c>
      <c r="AC243" s="268">
        <v>2.5</v>
      </c>
      <c r="AD243" s="268">
        <v>2.5</v>
      </c>
      <c r="AE243" s="268">
        <v>2.5</v>
      </c>
      <c r="AF243" s="268">
        <v>2.5</v>
      </c>
      <c r="AG243" s="268" t="s">
        <v>8201</v>
      </c>
      <c r="AH243" s="268" t="s">
        <v>8201</v>
      </c>
      <c r="AI243" s="268" t="s">
        <v>8201</v>
      </c>
      <c r="AJ243" s="268" t="s">
        <v>8201</v>
      </c>
      <c r="AK243" s="268" t="s">
        <v>8201</v>
      </c>
      <c r="AL243" s="268" t="s">
        <v>8201</v>
      </c>
      <c r="AM243" s="268" t="s">
        <v>8201</v>
      </c>
      <c r="AN243" s="268" t="s">
        <v>8201</v>
      </c>
      <c r="AO243" s="268" t="s">
        <v>8201</v>
      </c>
      <c r="AP243" s="268" t="s">
        <v>8201</v>
      </c>
      <c r="AQ243" s="268" t="s">
        <v>8201</v>
      </c>
      <c r="AR243" s="268" t="s">
        <v>8201</v>
      </c>
      <c r="AS243" s="268" t="s">
        <v>8201</v>
      </c>
      <c r="AT243" s="268" t="s">
        <v>8201</v>
      </c>
      <c r="AU243" s="268" t="s">
        <v>8201</v>
      </c>
      <c r="AV243" s="268" t="s">
        <v>8201</v>
      </c>
      <c r="AW243" s="268" t="s">
        <v>8201</v>
      </c>
      <c r="AX243" s="268" t="s">
        <v>8201</v>
      </c>
      <c r="AY243" s="268" t="s">
        <v>8201</v>
      </c>
      <c r="AZ243" s="268" t="s">
        <v>8201</v>
      </c>
      <c r="BA243" s="268" t="s">
        <v>8201</v>
      </c>
      <c r="BB243" s="268" t="s">
        <v>8201</v>
      </c>
      <c r="BC243" s="268" t="s">
        <v>8201</v>
      </c>
      <c r="BD243" s="268" t="s">
        <v>8201</v>
      </c>
      <c r="BE243" s="268" t="s">
        <v>8201</v>
      </c>
      <c r="BF243" s="268" t="s">
        <v>8201</v>
      </c>
      <c r="BG243" s="268" t="s">
        <v>8201</v>
      </c>
      <c r="BH243" s="268" t="s">
        <v>8201</v>
      </c>
      <c r="BI243" s="268" t="s">
        <v>8201</v>
      </c>
      <c r="BJ243" s="268" t="s">
        <v>8201</v>
      </c>
      <c r="BK243" s="268" t="s">
        <v>8201</v>
      </c>
      <c r="BL243" s="268" t="s">
        <v>8201</v>
      </c>
      <c r="BM243" s="268" t="s">
        <v>8201</v>
      </c>
      <c r="BN243" s="268" t="s">
        <v>8201</v>
      </c>
      <c r="BO243" s="268" t="s">
        <v>8201</v>
      </c>
      <c r="BP243" s="268" t="s">
        <v>8201</v>
      </c>
      <c r="BQ243" s="268" t="s">
        <v>8201</v>
      </c>
      <c r="BR243" s="268" t="s">
        <v>8201</v>
      </c>
      <c r="BS243" s="268" t="s">
        <v>8201</v>
      </c>
      <c r="BT243" s="268" t="s">
        <v>8201</v>
      </c>
      <c r="BU243" s="268" t="s">
        <v>8201</v>
      </c>
      <c r="BV243" s="268" t="s">
        <v>8201</v>
      </c>
      <c r="BW243" s="268" t="s">
        <v>8201</v>
      </c>
      <c r="BX243" s="268" t="s">
        <v>8201</v>
      </c>
      <c r="BY243" s="268" t="s">
        <v>8201</v>
      </c>
      <c r="BZ243" s="268" t="s">
        <v>8201</v>
      </c>
      <c r="CA243" s="268" t="s">
        <v>8201</v>
      </c>
      <c r="CB243" s="268" t="s">
        <v>8201</v>
      </c>
      <c r="CC243" s="268" t="s">
        <v>8201</v>
      </c>
      <c r="CD243" s="268" t="str">
        <f>_xlfn.IFNA(VLOOKUP(C243,'INFORM Severity - hidden'!$C$5:$G$300,5,FALSE),"-")</f>
        <v>-</v>
      </c>
    </row>
    <row r="244" spans="1:82" x14ac:dyDescent="0.35">
      <c r="C244" t="s">
        <v>8348</v>
      </c>
      <c r="D244" s="268" t="str">
        <f t="shared" si="3"/>
        <v>-</v>
      </c>
      <c r="E244" s="268" t="s">
        <v>8201</v>
      </c>
      <c r="F244" s="268" t="s">
        <v>8201</v>
      </c>
      <c r="G244" s="268" t="s">
        <v>8201</v>
      </c>
      <c r="H244" s="268" t="s">
        <v>8201</v>
      </c>
      <c r="I244" s="268" t="s">
        <v>8201</v>
      </c>
      <c r="J244" s="268" t="s">
        <v>8201</v>
      </c>
      <c r="K244" s="268" t="s">
        <v>8201</v>
      </c>
      <c r="L244" s="268" t="s">
        <v>8201</v>
      </c>
      <c r="M244" s="268" t="s">
        <v>8201</v>
      </c>
      <c r="N244" s="268" t="s">
        <v>8201</v>
      </c>
      <c r="O244" s="268" t="s">
        <v>8201</v>
      </c>
      <c r="P244" s="268" t="s">
        <v>8201</v>
      </c>
      <c r="Q244" s="268" t="s">
        <v>8201</v>
      </c>
      <c r="R244" s="268" t="s">
        <v>8201</v>
      </c>
      <c r="S244" s="268" t="s">
        <v>8201</v>
      </c>
      <c r="T244" s="268" t="s">
        <v>8201</v>
      </c>
      <c r="U244" s="268" t="s">
        <v>8201</v>
      </c>
      <c r="V244" s="268" t="s">
        <v>8201</v>
      </c>
      <c r="W244" s="268" t="s">
        <v>8201</v>
      </c>
      <c r="X244" s="268" t="s">
        <v>8201</v>
      </c>
      <c r="Y244" s="268" t="s">
        <v>8201</v>
      </c>
      <c r="Z244" s="268" t="s">
        <v>8201</v>
      </c>
      <c r="AA244" s="268" t="s">
        <v>8201</v>
      </c>
      <c r="AB244" s="268" t="s">
        <v>8201</v>
      </c>
      <c r="AC244" s="268" t="s">
        <v>8201</v>
      </c>
      <c r="AD244" s="268" t="s">
        <v>8201</v>
      </c>
      <c r="AE244" s="268" t="s">
        <v>8201</v>
      </c>
      <c r="AF244" s="268" t="s">
        <v>8201</v>
      </c>
      <c r="AG244" s="268" t="s">
        <v>8201</v>
      </c>
      <c r="AH244" s="268" t="s">
        <v>8201</v>
      </c>
      <c r="AI244" s="268" t="s">
        <v>8201</v>
      </c>
      <c r="AJ244" s="268" t="s">
        <v>8201</v>
      </c>
      <c r="AK244" s="268" t="s">
        <v>8201</v>
      </c>
      <c r="AL244" s="268" t="s">
        <v>8201</v>
      </c>
      <c r="AM244" s="268" t="s">
        <v>8201</v>
      </c>
      <c r="AN244" s="268">
        <v>3.1</v>
      </c>
      <c r="AO244" s="268">
        <v>3.1</v>
      </c>
      <c r="AP244" s="268">
        <v>3.1</v>
      </c>
      <c r="AQ244" s="268">
        <v>3.1</v>
      </c>
      <c r="AR244" s="268">
        <v>3.1</v>
      </c>
      <c r="AS244" s="268">
        <v>3.1</v>
      </c>
      <c r="AT244" s="268">
        <v>3.1</v>
      </c>
      <c r="AU244" s="268">
        <v>3.1</v>
      </c>
      <c r="AV244" s="268">
        <v>3.1</v>
      </c>
      <c r="AW244" s="268">
        <v>3.1</v>
      </c>
      <c r="AX244" s="268">
        <v>3</v>
      </c>
      <c r="AY244" s="268">
        <v>3</v>
      </c>
      <c r="AZ244" s="268">
        <v>3</v>
      </c>
      <c r="BA244" s="268" t="s">
        <v>8201</v>
      </c>
      <c r="BB244" s="268" t="s">
        <v>8201</v>
      </c>
      <c r="BC244" s="268" t="s">
        <v>8201</v>
      </c>
      <c r="BD244" s="268" t="s">
        <v>8201</v>
      </c>
      <c r="BE244" s="268" t="s">
        <v>8201</v>
      </c>
      <c r="BF244" s="268" t="s">
        <v>8201</v>
      </c>
      <c r="BG244" s="268" t="s">
        <v>8201</v>
      </c>
      <c r="BH244" s="268" t="s">
        <v>8201</v>
      </c>
      <c r="BI244" s="268" t="s">
        <v>8201</v>
      </c>
      <c r="BJ244" s="268" t="s">
        <v>8201</v>
      </c>
      <c r="BK244" s="268" t="s">
        <v>8201</v>
      </c>
      <c r="BL244" s="268" t="s">
        <v>8201</v>
      </c>
      <c r="BM244" s="268" t="s">
        <v>8201</v>
      </c>
      <c r="BN244" s="268" t="s">
        <v>8201</v>
      </c>
      <c r="BO244" s="268" t="s">
        <v>8201</v>
      </c>
      <c r="BP244" s="268" t="s">
        <v>8201</v>
      </c>
      <c r="BQ244" s="268" t="s">
        <v>8201</v>
      </c>
      <c r="BR244" s="268" t="s">
        <v>8201</v>
      </c>
      <c r="BS244" s="268" t="s">
        <v>8201</v>
      </c>
      <c r="BT244" s="268" t="s">
        <v>8201</v>
      </c>
      <c r="BU244" s="268" t="s">
        <v>8201</v>
      </c>
      <c r="BV244" s="268" t="s">
        <v>8201</v>
      </c>
      <c r="BW244" s="268" t="s">
        <v>8201</v>
      </c>
      <c r="BX244" s="268" t="s">
        <v>8201</v>
      </c>
      <c r="BY244" s="268" t="s">
        <v>8201</v>
      </c>
      <c r="BZ244" s="268" t="s">
        <v>8201</v>
      </c>
      <c r="CA244" s="268" t="s">
        <v>8201</v>
      </c>
      <c r="CB244" s="268" t="s">
        <v>8201</v>
      </c>
      <c r="CC244" s="268" t="s">
        <v>8201</v>
      </c>
      <c r="CD244" s="268" t="str">
        <f>_xlfn.IFNA(VLOOKUP(C244,'INFORM Severity - hidden'!$C$5:$G$300,5,FALSE),"-")</f>
        <v>-</v>
      </c>
    </row>
    <row r="245" spans="1:82" x14ac:dyDescent="0.35">
      <c r="C245" t="s">
        <v>8349</v>
      </c>
      <c r="D245" s="268" t="str">
        <f t="shared" si="3"/>
        <v>-</v>
      </c>
      <c r="E245" s="268" t="s">
        <v>8201</v>
      </c>
      <c r="F245" s="268" t="s">
        <v>8201</v>
      </c>
      <c r="G245" s="268" t="s">
        <v>8201</v>
      </c>
      <c r="H245" s="268" t="s">
        <v>8201</v>
      </c>
      <c r="I245" s="268" t="s">
        <v>8201</v>
      </c>
      <c r="J245" s="268" t="s">
        <v>8201</v>
      </c>
      <c r="K245" s="268" t="s">
        <v>8201</v>
      </c>
      <c r="L245" s="268" t="s">
        <v>8201</v>
      </c>
      <c r="M245" s="268" t="s">
        <v>8201</v>
      </c>
      <c r="N245" s="268" t="s">
        <v>8201</v>
      </c>
      <c r="O245" s="268" t="s">
        <v>8201</v>
      </c>
      <c r="P245" s="268" t="s">
        <v>8201</v>
      </c>
      <c r="Q245" s="268" t="s">
        <v>8201</v>
      </c>
      <c r="R245" s="268" t="s">
        <v>8201</v>
      </c>
      <c r="S245" s="268" t="s">
        <v>8201</v>
      </c>
      <c r="T245" s="268" t="s">
        <v>8201</v>
      </c>
      <c r="U245" s="268" t="s">
        <v>8201</v>
      </c>
      <c r="V245" s="268" t="s">
        <v>8201</v>
      </c>
      <c r="W245" s="268" t="s">
        <v>8201</v>
      </c>
      <c r="X245" s="268" t="s">
        <v>8201</v>
      </c>
      <c r="Y245" s="268" t="s">
        <v>8201</v>
      </c>
      <c r="Z245" s="268" t="s">
        <v>8201</v>
      </c>
      <c r="AA245" s="268" t="s">
        <v>8201</v>
      </c>
      <c r="AB245" s="268" t="s">
        <v>8201</v>
      </c>
      <c r="AC245" s="268" t="s">
        <v>8201</v>
      </c>
      <c r="AD245" s="268" t="s">
        <v>8201</v>
      </c>
      <c r="AE245" s="268" t="s">
        <v>8201</v>
      </c>
      <c r="AF245" s="268" t="s">
        <v>8201</v>
      </c>
      <c r="AG245" s="268" t="s">
        <v>8201</v>
      </c>
      <c r="AH245" s="268" t="s">
        <v>8201</v>
      </c>
      <c r="AI245" s="268" t="s">
        <v>8201</v>
      </c>
      <c r="AJ245" s="268" t="s">
        <v>8201</v>
      </c>
      <c r="AK245" s="268" t="s">
        <v>8201</v>
      </c>
      <c r="AL245" s="268" t="s">
        <v>8201</v>
      </c>
      <c r="AM245" s="268" t="s">
        <v>8201</v>
      </c>
      <c r="AN245" s="268" t="s">
        <v>8201</v>
      </c>
      <c r="AO245" s="268" t="s">
        <v>8201</v>
      </c>
      <c r="AP245" s="268" t="s">
        <v>8201</v>
      </c>
      <c r="AQ245" s="268" t="s">
        <v>8201</v>
      </c>
      <c r="AR245" s="268" t="s">
        <v>8201</v>
      </c>
      <c r="AS245" s="268" t="s">
        <v>8201</v>
      </c>
      <c r="AT245" s="268" t="s">
        <v>8201</v>
      </c>
      <c r="AU245" s="268" t="s">
        <v>8201</v>
      </c>
      <c r="AV245" s="268" t="s">
        <v>8201</v>
      </c>
      <c r="AW245" s="268">
        <v>1.9</v>
      </c>
      <c r="AX245" s="268">
        <v>1.9</v>
      </c>
      <c r="AY245" s="268">
        <v>1.9</v>
      </c>
      <c r="AZ245" s="268">
        <v>1.9</v>
      </c>
      <c r="BA245" s="268" t="s">
        <v>8201</v>
      </c>
      <c r="BB245" s="268" t="s">
        <v>8201</v>
      </c>
      <c r="BC245" s="268" t="s">
        <v>8201</v>
      </c>
      <c r="BD245" s="268" t="s">
        <v>8201</v>
      </c>
      <c r="BE245" s="268" t="s">
        <v>8201</v>
      </c>
      <c r="BF245" s="268" t="s">
        <v>8201</v>
      </c>
      <c r="BG245" s="268" t="s">
        <v>8201</v>
      </c>
      <c r="BH245" s="268" t="s">
        <v>8201</v>
      </c>
      <c r="BI245" s="268" t="s">
        <v>8201</v>
      </c>
      <c r="BJ245" s="268" t="s">
        <v>8201</v>
      </c>
      <c r="BK245" s="268" t="s">
        <v>8201</v>
      </c>
      <c r="BL245" s="268" t="s">
        <v>8201</v>
      </c>
      <c r="BM245" s="268" t="s">
        <v>8201</v>
      </c>
      <c r="BN245" s="268" t="s">
        <v>8201</v>
      </c>
      <c r="BO245" s="268" t="s">
        <v>8201</v>
      </c>
      <c r="BP245" s="268" t="s">
        <v>8201</v>
      </c>
      <c r="BQ245" s="268" t="s">
        <v>8201</v>
      </c>
      <c r="BR245" s="268" t="s">
        <v>8201</v>
      </c>
      <c r="BS245" s="268" t="s">
        <v>8201</v>
      </c>
      <c r="BT245" s="268" t="s">
        <v>8201</v>
      </c>
      <c r="BU245" s="268" t="s">
        <v>8201</v>
      </c>
      <c r="BV245" s="268" t="s">
        <v>8201</v>
      </c>
      <c r="BW245" s="268" t="s">
        <v>8201</v>
      </c>
      <c r="BX245" s="268" t="s">
        <v>8201</v>
      </c>
      <c r="BY245" s="268" t="s">
        <v>8201</v>
      </c>
      <c r="BZ245" s="268" t="s">
        <v>8201</v>
      </c>
      <c r="CA245" s="268" t="s">
        <v>8201</v>
      </c>
      <c r="CB245" s="268" t="s">
        <v>8201</v>
      </c>
      <c r="CC245" s="268" t="s">
        <v>8201</v>
      </c>
      <c r="CD245" s="268" t="str">
        <f>_xlfn.IFNA(VLOOKUP(C245,'INFORM Severity - hidden'!$C$5:$G$300,5,FALSE),"-")</f>
        <v>-</v>
      </c>
    </row>
    <row r="246" spans="1:82" x14ac:dyDescent="0.35">
      <c r="C246" t="s">
        <v>8350</v>
      </c>
      <c r="D246" s="268" t="str">
        <f t="shared" si="3"/>
        <v>-</v>
      </c>
      <c r="E246" s="268" t="s">
        <v>8201</v>
      </c>
      <c r="F246" s="268" t="s">
        <v>8201</v>
      </c>
      <c r="G246" s="268" t="s">
        <v>8201</v>
      </c>
      <c r="H246" s="268" t="s">
        <v>8201</v>
      </c>
      <c r="I246" s="268" t="s">
        <v>8201</v>
      </c>
      <c r="J246" s="268" t="s">
        <v>8201</v>
      </c>
      <c r="K246" s="268" t="s">
        <v>8201</v>
      </c>
      <c r="L246" s="268" t="s">
        <v>8201</v>
      </c>
      <c r="M246" s="268" t="s">
        <v>8201</v>
      </c>
      <c r="N246" s="268" t="s">
        <v>8201</v>
      </c>
      <c r="O246" s="268" t="s">
        <v>8201</v>
      </c>
      <c r="P246" s="268" t="s">
        <v>8201</v>
      </c>
      <c r="Q246" s="268" t="s">
        <v>8201</v>
      </c>
      <c r="R246" s="268" t="s">
        <v>8201</v>
      </c>
      <c r="S246" s="268" t="s">
        <v>8201</v>
      </c>
      <c r="T246" s="268" t="s">
        <v>8201</v>
      </c>
      <c r="U246" s="268" t="s">
        <v>8201</v>
      </c>
      <c r="V246" s="268" t="s">
        <v>8201</v>
      </c>
      <c r="W246" s="268" t="s">
        <v>8201</v>
      </c>
      <c r="X246" s="268" t="s">
        <v>8201</v>
      </c>
      <c r="Y246" s="268" t="s">
        <v>8201</v>
      </c>
      <c r="Z246" s="268" t="s">
        <v>8201</v>
      </c>
      <c r="AA246" s="268" t="s">
        <v>8201</v>
      </c>
      <c r="AB246" s="268" t="s">
        <v>8201</v>
      </c>
      <c r="AC246" s="268" t="s">
        <v>8201</v>
      </c>
      <c r="AD246" s="268" t="s">
        <v>8201</v>
      </c>
      <c r="AE246" s="268" t="s">
        <v>8201</v>
      </c>
      <c r="AF246" s="268" t="s">
        <v>8201</v>
      </c>
      <c r="AG246" s="268" t="s">
        <v>8201</v>
      </c>
      <c r="AH246" s="268" t="s">
        <v>8201</v>
      </c>
      <c r="AI246" s="268" t="s">
        <v>8201</v>
      </c>
      <c r="AJ246" s="268" t="s">
        <v>8201</v>
      </c>
      <c r="AK246" s="268" t="s">
        <v>8201</v>
      </c>
      <c r="AL246" s="268" t="s">
        <v>8201</v>
      </c>
      <c r="AM246" s="268" t="s">
        <v>8201</v>
      </c>
      <c r="AN246" s="268" t="s">
        <v>8201</v>
      </c>
      <c r="AO246" s="268" t="s">
        <v>8201</v>
      </c>
      <c r="AP246" s="268" t="s">
        <v>8201</v>
      </c>
      <c r="AQ246" s="268" t="s">
        <v>8201</v>
      </c>
      <c r="AR246" s="268" t="s">
        <v>8201</v>
      </c>
      <c r="AS246" s="268" t="s">
        <v>8201</v>
      </c>
      <c r="AT246" s="268" t="s">
        <v>8201</v>
      </c>
      <c r="AU246" s="268" t="s">
        <v>8201</v>
      </c>
      <c r="AV246" s="268" t="s">
        <v>8201</v>
      </c>
      <c r="AW246" s="268" t="s">
        <v>8201</v>
      </c>
      <c r="AX246" s="268" t="s">
        <v>8201</v>
      </c>
      <c r="AY246" s="268">
        <v>2.2999999999999998</v>
      </c>
      <c r="AZ246" s="268">
        <v>2.2999999999999998</v>
      </c>
      <c r="BA246" s="268">
        <v>2.2999999999999998</v>
      </c>
      <c r="BB246" s="268">
        <v>2.2999999999999998</v>
      </c>
      <c r="BC246" s="268">
        <v>2.2999999999999998</v>
      </c>
      <c r="BD246" s="268">
        <v>2</v>
      </c>
      <c r="BE246" s="268">
        <v>2</v>
      </c>
      <c r="BF246" s="268">
        <v>1.9</v>
      </c>
      <c r="BG246" s="268">
        <v>1.9</v>
      </c>
      <c r="BH246" s="268">
        <v>1.7</v>
      </c>
      <c r="BI246" s="268">
        <v>1.7</v>
      </c>
      <c r="BJ246" s="268">
        <v>1.7</v>
      </c>
      <c r="BK246" s="268" t="s">
        <v>8201</v>
      </c>
      <c r="BL246" s="268" t="s">
        <v>8201</v>
      </c>
      <c r="BM246" s="268" t="s">
        <v>8201</v>
      </c>
      <c r="BN246" s="268" t="s">
        <v>8201</v>
      </c>
      <c r="BO246" s="268" t="s">
        <v>8201</v>
      </c>
      <c r="BP246" s="268" t="s">
        <v>8201</v>
      </c>
      <c r="BQ246" s="268" t="s">
        <v>8201</v>
      </c>
      <c r="BR246" s="268" t="s">
        <v>8201</v>
      </c>
      <c r="BS246" s="268" t="s">
        <v>8201</v>
      </c>
      <c r="BT246" s="268" t="s">
        <v>8201</v>
      </c>
      <c r="BU246" s="268" t="s">
        <v>8201</v>
      </c>
      <c r="BV246" s="268" t="s">
        <v>8201</v>
      </c>
      <c r="BW246" s="268" t="s">
        <v>8201</v>
      </c>
      <c r="BX246" s="268" t="s">
        <v>8201</v>
      </c>
      <c r="BY246" s="268" t="s">
        <v>8201</v>
      </c>
      <c r="BZ246" s="268" t="s">
        <v>8201</v>
      </c>
      <c r="CA246" s="268" t="s">
        <v>8201</v>
      </c>
      <c r="CB246" s="268" t="s">
        <v>8201</v>
      </c>
      <c r="CC246" s="268" t="s">
        <v>8201</v>
      </c>
      <c r="CD246" s="268" t="str">
        <f>_xlfn.IFNA(VLOOKUP(C246,'INFORM Severity - hidden'!$C$5:$G$300,5,FALSE),"-")</f>
        <v>-</v>
      </c>
    </row>
    <row r="247" spans="1:82" x14ac:dyDescent="0.35">
      <c r="C247" t="s">
        <v>8351</v>
      </c>
      <c r="D247" s="268" t="str">
        <f t="shared" si="3"/>
        <v>-</v>
      </c>
      <c r="E247" s="268" t="s">
        <v>8201</v>
      </c>
      <c r="F247" s="268" t="s">
        <v>8201</v>
      </c>
      <c r="G247" s="268" t="s">
        <v>8201</v>
      </c>
      <c r="H247" s="268" t="s">
        <v>8201</v>
      </c>
      <c r="I247" s="268" t="s">
        <v>8201</v>
      </c>
      <c r="J247" s="268" t="s">
        <v>8201</v>
      </c>
      <c r="K247" s="268" t="s">
        <v>8201</v>
      </c>
      <c r="L247" s="268" t="s">
        <v>8201</v>
      </c>
      <c r="M247" s="268" t="s">
        <v>8201</v>
      </c>
      <c r="N247" s="268" t="s">
        <v>8201</v>
      </c>
      <c r="O247" s="268" t="s">
        <v>8201</v>
      </c>
      <c r="P247" s="268" t="s">
        <v>8201</v>
      </c>
      <c r="Q247" s="268" t="s">
        <v>8201</v>
      </c>
      <c r="R247" s="268" t="s">
        <v>8201</v>
      </c>
      <c r="S247" s="268" t="s">
        <v>8201</v>
      </c>
      <c r="T247" s="268" t="s">
        <v>8201</v>
      </c>
      <c r="U247" s="268" t="s">
        <v>8201</v>
      </c>
      <c r="V247" s="268" t="s">
        <v>8201</v>
      </c>
      <c r="W247" s="268" t="s">
        <v>8201</v>
      </c>
      <c r="X247" s="268" t="s">
        <v>8201</v>
      </c>
      <c r="Y247" s="268" t="s">
        <v>8201</v>
      </c>
      <c r="Z247" s="268" t="s">
        <v>8201</v>
      </c>
      <c r="AA247" s="268" t="s">
        <v>8201</v>
      </c>
      <c r="AB247" s="268" t="s">
        <v>8201</v>
      </c>
      <c r="AC247" s="268" t="s">
        <v>8201</v>
      </c>
      <c r="AD247" s="268" t="s">
        <v>8201</v>
      </c>
      <c r="AE247" s="268" t="s">
        <v>8201</v>
      </c>
      <c r="AF247" s="268" t="s">
        <v>8201</v>
      </c>
      <c r="AG247" s="268" t="s">
        <v>8201</v>
      </c>
      <c r="AH247" s="268" t="s">
        <v>8201</v>
      </c>
      <c r="AI247" s="268" t="s">
        <v>8201</v>
      </c>
      <c r="AJ247" s="268" t="s">
        <v>8201</v>
      </c>
      <c r="AK247" s="268" t="s">
        <v>8201</v>
      </c>
      <c r="AL247" s="268" t="s">
        <v>8201</v>
      </c>
      <c r="AM247" s="268" t="s">
        <v>8201</v>
      </c>
      <c r="AN247" s="268" t="s">
        <v>8201</v>
      </c>
      <c r="AO247" s="268" t="s">
        <v>8201</v>
      </c>
      <c r="AP247" s="268" t="s">
        <v>8201</v>
      </c>
      <c r="AQ247" s="268" t="s">
        <v>8201</v>
      </c>
      <c r="AR247" s="268" t="s">
        <v>8201</v>
      </c>
      <c r="AS247" s="268" t="s">
        <v>8201</v>
      </c>
      <c r="AT247" s="268" t="s">
        <v>8201</v>
      </c>
      <c r="AU247" s="268" t="s">
        <v>8201</v>
      </c>
      <c r="AV247" s="268" t="s">
        <v>8201</v>
      </c>
      <c r="AW247" s="268" t="s">
        <v>8201</v>
      </c>
      <c r="AX247" s="268" t="s">
        <v>8201</v>
      </c>
      <c r="AY247" s="268" t="s">
        <v>8201</v>
      </c>
      <c r="AZ247" s="268" t="s">
        <v>8201</v>
      </c>
      <c r="BA247" s="268">
        <v>2</v>
      </c>
      <c r="BB247" s="268">
        <v>1.6</v>
      </c>
      <c r="BC247" s="268">
        <v>1.6</v>
      </c>
      <c r="BD247" s="268">
        <v>1.6</v>
      </c>
      <c r="BE247" s="268" t="s">
        <v>8201</v>
      </c>
      <c r="BF247" s="268" t="s">
        <v>8201</v>
      </c>
      <c r="BG247" s="268" t="s">
        <v>8201</v>
      </c>
      <c r="BH247" s="268" t="s">
        <v>8201</v>
      </c>
      <c r="BI247" s="268" t="s">
        <v>8201</v>
      </c>
      <c r="BJ247" s="268" t="s">
        <v>8201</v>
      </c>
      <c r="BK247" s="268" t="s">
        <v>8201</v>
      </c>
      <c r="BL247" s="268" t="s">
        <v>8201</v>
      </c>
      <c r="BM247" s="268" t="s">
        <v>8201</v>
      </c>
      <c r="BN247" s="268" t="s">
        <v>8201</v>
      </c>
      <c r="BO247" s="268" t="s">
        <v>8201</v>
      </c>
      <c r="BP247" s="268" t="s">
        <v>8201</v>
      </c>
      <c r="BQ247" s="268" t="s">
        <v>8201</v>
      </c>
      <c r="BR247" s="268" t="s">
        <v>8201</v>
      </c>
      <c r="BS247" s="268" t="s">
        <v>8201</v>
      </c>
      <c r="BT247" s="268" t="s">
        <v>8201</v>
      </c>
      <c r="BU247" s="268" t="s">
        <v>8201</v>
      </c>
      <c r="BV247" s="268" t="s">
        <v>8201</v>
      </c>
      <c r="BW247" s="268" t="s">
        <v>8201</v>
      </c>
      <c r="BX247" s="268" t="s">
        <v>8201</v>
      </c>
      <c r="BY247" s="268" t="s">
        <v>8201</v>
      </c>
      <c r="BZ247" s="268" t="s">
        <v>8201</v>
      </c>
      <c r="CA247" s="268" t="s">
        <v>8201</v>
      </c>
      <c r="CB247" s="268" t="s">
        <v>8201</v>
      </c>
      <c r="CC247" s="268" t="s">
        <v>8201</v>
      </c>
      <c r="CD247" s="268" t="str">
        <f>_xlfn.IFNA(VLOOKUP(C247,'INFORM Severity - hidden'!$C$5:$G$300,5,FALSE),"-")</f>
        <v>-</v>
      </c>
    </row>
    <row r="248" spans="1:82" x14ac:dyDescent="0.35">
      <c r="C248" t="s">
        <v>8352</v>
      </c>
      <c r="D248" s="268" t="str">
        <f t="shared" si="3"/>
        <v>-</v>
      </c>
      <c r="E248" s="268" t="s">
        <v>8201</v>
      </c>
      <c r="F248" s="268" t="s">
        <v>8201</v>
      </c>
      <c r="G248" s="268" t="s">
        <v>8201</v>
      </c>
      <c r="H248" s="268" t="s">
        <v>8201</v>
      </c>
      <c r="I248" s="268" t="s">
        <v>8201</v>
      </c>
      <c r="J248" s="268" t="s">
        <v>8201</v>
      </c>
      <c r="K248" s="268" t="s">
        <v>8201</v>
      </c>
      <c r="L248" s="268" t="s">
        <v>8201</v>
      </c>
      <c r="M248" s="268" t="s">
        <v>8201</v>
      </c>
      <c r="N248" s="268" t="s">
        <v>8201</v>
      </c>
      <c r="O248" s="268" t="s">
        <v>8201</v>
      </c>
      <c r="P248" s="268" t="s">
        <v>8201</v>
      </c>
      <c r="Q248" s="268" t="s">
        <v>8201</v>
      </c>
      <c r="R248" s="268" t="s">
        <v>8201</v>
      </c>
      <c r="S248" s="268" t="s">
        <v>8201</v>
      </c>
      <c r="T248" s="268" t="s">
        <v>8201</v>
      </c>
      <c r="U248" s="268" t="s">
        <v>8201</v>
      </c>
      <c r="V248" s="268" t="s">
        <v>8201</v>
      </c>
      <c r="W248" s="268" t="s">
        <v>8201</v>
      </c>
      <c r="X248" s="268" t="s">
        <v>8201</v>
      </c>
      <c r="Y248" s="268" t="s">
        <v>8201</v>
      </c>
      <c r="Z248" s="268" t="s">
        <v>8201</v>
      </c>
      <c r="AA248" s="268" t="s">
        <v>8201</v>
      </c>
      <c r="AB248" s="268" t="s">
        <v>8201</v>
      </c>
      <c r="AC248" s="268" t="s">
        <v>8201</v>
      </c>
      <c r="AD248" s="268" t="s">
        <v>8201</v>
      </c>
      <c r="AE248" s="268" t="s">
        <v>8201</v>
      </c>
      <c r="AF248" s="268" t="s">
        <v>8201</v>
      </c>
      <c r="AG248" s="268" t="s">
        <v>8201</v>
      </c>
      <c r="AH248" s="268" t="s">
        <v>8201</v>
      </c>
      <c r="AI248" s="268" t="s">
        <v>8201</v>
      </c>
      <c r="AJ248" s="268" t="s">
        <v>8201</v>
      </c>
      <c r="AK248" s="268" t="s">
        <v>8201</v>
      </c>
      <c r="AL248" s="268" t="s">
        <v>8201</v>
      </c>
      <c r="AM248" s="268" t="s">
        <v>8201</v>
      </c>
      <c r="AN248" s="268" t="s">
        <v>8201</v>
      </c>
      <c r="AO248" s="268" t="s">
        <v>8201</v>
      </c>
      <c r="AP248" s="268" t="s">
        <v>8201</v>
      </c>
      <c r="AQ248" s="268" t="s">
        <v>8201</v>
      </c>
      <c r="AR248" s="268" t="s">
        <v>8201</v>
      </c>
      <c r="AS248" s="268" t="s">
        <v>8201</v>
      </c>
      <c r="AT248" s="268" t="s">
        <v>8201</v>
      </c>
      <c r="AU248" s="268" t="s">
        <v>8201</v>
      </c>
      <c r="AV248" s="268" t="s">
        <v>8201</v>
      </c>
      <c r="AW248" s="268" t="s">
        <v>8201</v>
      </c>
      <c r="AX248" s="268" t="s">
        <v>8201</v>
      </c>
      <c r="AY248" s="268" t="s">
        <v>8201</v>
      </c>
      <c r="AZ248" s="268" t="s">
        <v>8201</v>
      </c>
      <c r="BA248" s="268" t="s">
        <v>8201</v>
      </c>
      <c r="BB248" s="268" t="s">
        <v>8201</v>
      </c>
      <c r="BC248" s="268" t="s">
        <v>8201</v>
      </c>
      <c r="BD248" s="268" t="s">
        <v>8201</v>
      </c>
      <c r="BE248" s="268" t="s">
        <v>8201</v>
      </c>
      <c r="BF248" s="268" t="s">
        <v>8201</v>
      </c>
      <c r="BG248" s="268" t="s">
        <v>8201</v>
      </c>
      <c r="BH248" s="268">
        <v>2.2999999999999998</v>
      </c>
      <c r="BI248" s="268">
        <v>2.2999999999999998</v>
      </c>
      <c r="BJ248" s="268">
        <v>1.8</v>
      </c>
      <c r="BK248" s="268" t="s">
        <v>8201</v>
      </c>
      <c r="BL248" s="268" t="s">
        <v>8201</v>
      </c>
      <c r="BM248" s="268" t="s">
        <v>8201</v>
      </c>
      <c r="BN248" s="268" t="s">
        <v>8201</v>
      </c>
      <c r="BO248" s="268" t="s">
        <v>8201</v>
      </c>
      <c r="BP248" s="268" t="s">
        <v>8201</v>
      </c>
      <c r="BQ248" s="268" t="s">
        <v>8201</v>
      </c>
      <c r="BR248" s="268" t="s">
        <v>8201</v>
      </c>
      <c r="BS248" s="268" t="s">
        <v>8201</v>
      </c>
      <c r="BT248" s="268" t="s">
        <v>8201</v>
      </c>
      <c r="BU248" s="268" t="s">
        <v>8201</v>
      </c>
      <c r="BV248" s="268" t="s">
        <v>8201</v>
      </c>
      <c r="BW248" s="268" t="s">
        <v>8201</v>
      </c>
      <c r="BX248" s="268" t="s">
        <v>8201</v>
      </c>
      <c r="BY248" s="268" t="s">
        <v>8201</v>
      </c>
      <c r="BZ248" s="268" t="s">
        <v>8201</v>
      </c>
      <c r="CA248" s="268" t="s">
        <v>8201</v>
      </c>
      <c r="CB248" s="268" t="s">
        <v>8201</v>
      </c>
      <c r="CC248" s="268" t="s">
        <v>8201</v>
      </c>
      <c r="CD248" s="268" t="str">
        <f>_xlfn.IFNA(VLOOKUP(C248,'INFORM Severity - hidden'!$C$5:$G$300,5,FALSE),"-")</f>
        <v>-</v>
      </c>
    </row>
    <row r="249" spans="1:82" x14ac:dyDescent="0.35">
      <c r="C249" t="s">
        <v>8353</v>
      </c>
      <c r="D249" s="268" t="str">
        <f t="shared" si="3"/>
        <v>-</v>
      </c>
      <c r="E249" s="268" t="s">
        <v>8201</v>
      </c>
      <c r="F249" s="268" t="s">
        <v>8201</v>
      </c>
      <c r="G249" s="268" t="s">
        <v>8201</v>
      </c>
      <c r="H249" s="268" t="s">
        <v>8201</v>
      </c>
      <c r="I249" s="268" t="s">
        <v>8201</v>
      </c>
      <c r="J249" s="268" t="s">
        <v>8201</v>
      </c>
      <c r="K249" s="268" t="s">
        <v>8201</v>
      </c>
      <c r="L249" s="268" t="s">
        <v>8201</v>
      </c>
      <c r="M249" s="268" t="s">
        <v>8201</v>
      </c>
      <c r="N249" s="268" t="s">
        <v>8201</v>
      </c>
      <c r="O249" s="268" t="s">
        <v>8201</v>
      </c>
      <c r="P249" s="268" t="s">
        <v>8201</v>
      </c>
      <c r="Q249" s="268" t="s">
        <v>8201</v>
      </c>
      <c r="R249" s="268" t="s">
        <v>8201</v>
      </c>
      <c r="S249" s="268" t="s">
        <v>8201</v>
      </c>
      <c r="T249" s="268" t="s">
        <v>8201</v>
      </c>
      <c r="U249" s="268" t="s">
        <v>8201</v>
      </c>
      <c r="V249" s="268" t="s">
        <v>8201</v>
      </c>
      <c r="W249" s="268" t="s">
        <v>8201</v>
      </c>
      <c r="X249" s="268" t="s">
        <v>8201</v>
      </c>
      <c r="Y249" s="268" t="s">
        <v>8201</v>
      </c>
      <c r="Z249" s="268" t="s">
        <v>8201</v>
      </c>
      <c r="AA249" s="268" t="s">
        <v>8201</v>
      </c>
      <c r="AB249" s="268" t="s">
        <v>8201</v>
      </c>
      <c r="AC249" s="268" t="s">
        <v>8201</v>
      </c>
      <c r="AD249" s="268" t="s">
        <v>8201</v>
      </c>
      <c r="AE249" s="268" t="s">
        <v>8201</v>
      </c>
      <c r="AF249" s="268" t="s">
        <v>8201</v>
      </c>
      <c r="AG249" s="268" t="s">
        <v>8201</v>
      </c>
      <c r="AH249" s="268" t="s">
        <v>8201</v>
      </c>
      <c r="AI249" s="268" t="s">
        <v>8201</v>
      </c>
      <c r="AJ249" s="268" t="s">
        <v>8201</v>
      </c>
      <c r="AK249" s="268" t="s">
        <v>8201</v>
      </c>
      <c r="AL249" s="268" t="s">
        <v>8201</v>
      </c>
      <c r="AM249" s="268" t="s">
        <v>8201</v>
      </c>
      <c r="AN249" s="268" t="s">
        <v>8201</v>
      </c>
      <c r="AO249" s="268" t="s">
        <v>8201</v>
      </c>
      <c r="AP249" s="268" t="s">
        <v>8201</v>
      </c>
      <c r="AQ249" s="268" t="s">
        <v>8201</v>
      </c>
      <c r="AR249" s="268" t="s">
        <v>8201</v>
      </c>
      <c r="AS249" s="268" t="s">
        <v>8201</v>
      </c>
      <c r="AT249" s="268" t="s">
        <v>8201</v>
      </c>
      <c r="AU249" s="268" t="s">
        <v>8201</v>
      </c>
      <c r="AV249" s="268" t="s">
        <v>8201</v>
      </c>
      <c r="AW249" s="268" t="s">
        <v>8201</v>
      </c>
      <c r="AX249" s="268" t="s">
        <v>8201</v>
      </c>
      <c r="AY249" s="268" t="s">
        <v>8201</v>
      </c>
      <c r="AZ249" s="268" t="s">
        <v>8201</v>
      </c>
      <c r="BA249" s="268" t="s">
        <v>8201</v>
      </c>
      <c r="BB249" s="268" t="s">
        <v>8201</v>
      </c>
      <c r="BC249" s="268" t="s">
        <v>8201</v>
      </c>
      <c r="BD249" s="268" t="s">
        <v>8201</v>
      </c>
      <c r="BE249" s="268" t="s">
        <v>8201</v>
      </c>
      <c r="BF249" s="268" t="s">
        <v>8201</v>
      </c>
      <c r="BG249" s="268" t="s">
        <v>8201</v>
      </c>
      <c r="BH249" s="268" t="s">
        <v>8201</v>
      </c>
      <c r="BI249" s="268" t="s">
        <v>8201</v>
      </c>
      <c r="BJ249" s="268" t="s">
        <v>8201</v>
      </c>
      <c r="BK249" s="268" t="s">
        <v>8201</v>
      </c>
      <c r="BL249" s="268" t="s">
        <v>8201</v>
      </c>
      <c r="BM249" s="268" t="s">
        <v>8201</v>
      </c>
      <c r="BN249" s="268" t="s">
        <v>8201</v>
      </c>
      <c r="BO249" s="268" t="s">
        <v>8201</v>
      </c>
      <c r="BP249" s="268" t="s">
        <v>8201</v>
      </c>
      <c r="BQ249" s="268" t="s">
        <v>8201</v>
      </c>
      <c r="BR249" s="268" t="s">
        <v>8201</v>
      </c>
      <c r="BS249" s="268" t="s">
        <v>8201</v>
      </c>
      <c r="BT249" s="268">
        <v>2.1</v>
      </c>
      <c r="BU249" s="268">
        <v>2.4</v>
      </c>
      <c r="BV249" s="268">
        <v>2.2000000000000002</v>
      </c>
      <c r="BW249" s="268">
        <v>2.2000000000000002</v>
      </c>
      <c r="BX249" s="268" t="s">
        <v>8201</v>
      </c>
      <c r="BY249" s="268" t="s">
        <v>8201</v>
      </c>
      <c r="BZ249" s="268" t="s">
        <v>8201</v>
      </c>
      <c r="CA249" s="268" t="s">
        <v>8201</v>
      </c>
      <c r="CB249" s="268" t="s">
        <v>8201</v>
      </c>
      <c r="CC249" s="268" t="s">
        <v>8201</v>
      </c>
      <c r="CD249" s="268" t="str">
        <f>_xlfn.IFNA(VLOOKUP(C249,'INFORM Severity - hidden'!$C$5:$G$300,5,FALSE),"-")</f>
        <v>-</v>
      </c>
    </row>
    <row r="250" spans="1:82" x14ac:dyDescent="0.35">
      <c r="C250" t="s">
        <v>8354</v>
      </c>
      <c r="D250" s="268" t="str">
        <f t="shared" si="3"/>
        <v>-</v>
      </c>
      <c r="E250" s="268" t="s">
        <v>8201</v>
      </c>
      <c r="F250" s="268" t="s">
        <v>8201</v>
      </c>
      <c r="G250" s="268" t="s">
        <v>8201</v>
      </c>
      <c r="H250" s="268" t="s">
        <v>8201</v>
      </c>
      <c r="I250" s="268" t="s">
        <v>8201</v>
      </c>
      <c r="J250" s="268" t="s">
        <v>8201</v>
      </c>
      <c r="K250" s="268" t="s">
        <v>8201</v>
      </c>
      <c r="L250" s="268" t="s">
        <v>8201</v>
      </c>
      <c r="M250" s="268" t="s">
        <v>8201</v>
      </c>
      <c r="N250" s="268" t="s">
        <v>8201</v>
      </c>
      <c r="O250" s="268" t="s">
        <v>8201</v>
      </c>
      <c r="P250" s="268" t="s">
        <v>8201</v>
      </c>
      <c r="Q250" s="268" t="s">
        <v>8201</v>
      </c>
      <c r="R250" s="268" t="s">
        <v>8201</v>
      </c>
      <c r="S250" s="268" t="s">
        <v>8201</v>
      </c>
      <c r="T250" s="268" t="s">
        <v>8201</v>
      </c>
      <c r="U250" s="268" t="s">
        <v>8201</v>
      </c>
      <c r="V250" s="268" t="s">
        <v>8201</v>
      </c>
      <c r="W250" s="268" t="s">
        <v>8201</v>
      </c>
      <c r="X250" s="268" t="s">
        <v>8201</v>
      </c>
      <c r="Y250" s="268" t="s">
        <v>8201</v>
      </c>
      <c r="Z250" s="268" t="s">
        <v>8201</v>
      </c>
      <c r="AA250" s="268" t="s">
        <v>8201</v>
      </c>
      <c r="AB250" s="268" t="s">
        <v>8201</v>
      </c>
      <c r="AC250" s="268" t="s">
        <v>8201</v>
      </c>
      <c r="AD250" s="268" t="s">
        <v>8201</v>
      </c>
      <c r="AE250" s="268" t="s">
        <v>8201</v>
      </c>
      <c r="AF250" s="268" t="s">
        <v>8201</v>
      </c>
      <c r="AG250" s="268" t="s">
        <v>8201</v>
      </c>
      <c r="AH250" s="268" t="s">
        <v>8201</v>
      </c>
      <c r="AI250" s="268" t="s">
        <v>8201</v>
      </c>
      <c r="AJ250" s="268" t="s">
        <v>8201</v>
      </c>
      <c r="AK250" s="268" t="s">
        <v>8201</v>
      </c>
      <c r="AL250" s="268" t="s">
        <v>8201</v>
      </c>
      <c r="AM250" s="268" t="s">
        <v>8201</v>
      </c>
      <c r="AN250" s="268" t="s">
        <v>8201</v>
      </c>
      <c r="AO250" s="268" t="s">
        <v>8201</v>
      </c>
      <c r="AP250" s="268" t="s">
        <v>8201</v>
      </c>
      <c r="AQ250" s="268" t="s">
        <v>8201</v>
      </c>
      <c r="AR250" s="268" t="s">
        <v>8201</v>
      </c>
      <c r="AS250" s="268" t="s">
        <v>8201</v>
      </c>
      <c r="AT250" s="268" t="s">
        <v>8201</v>
      </c>
      <c r="AU250" s="268" t="s">
        <v>8201</v>
      </c>
      <c r="AV250" s="268" t="s">
        <v>8201</v>
      </c>
      <c r="AW250" s="268" t="s">
        <v>8201</v>
      </c>
      <c r="AX250" s="268" t="s">
        <v>8201</v>
      </c>
      <c r="AY250" s="268" t="s">
        <v>8201</v>
      </c>
      <c r="AZ250" s="268" t="s">
        <v>8201</v>
      </c>
      <c r="BA250" s="268" t="s">
        <v>8201</v>
      </c>
      <c r="BB250" s="268" t="s">
        <v>8201</v>
      </c>
      <c r="BC250" s="268" t="s">
        <v>8201</v>
      </c>
      <c r="BD250" s="268" t="s">
        <v>8201</v>
      </c>
      <c r="BE250" s="268" t="s">
        <v>8201</v>
      </c>
      <c r="BF250" s="268" t="s">
        <v>8201</v>
      </c>
      <c r="BG250" s="268" t="s">
        <v>8201</v>
      </c>
      <c r="BH250" s="268" t="s">
        <v>8201</v>
      </c>
      <c r="BI250" s="268" t="s">
        <v>8201</v>
      </c>
      <c r="BJ250" s="268" t="s">
        <v>8201</v>
      </c>
      <c r="BK250" s="268" t="s">
        <v>8201</v>
      </c>
      <c r="BL250" s="268" t="s">
        <v>8201</v>
      </c>
      <c r="BM250" s="268" t="s">
        <v>8201</v>
      </c>
      <c r="BN250" s="268" t="s">
        <v>8201</v>
      </c>
      <c r="BO250" s="268" t="s">
        <v>8201</v>
      </c>
      <c r="BP250" s="268" t="s">
        <v>8201</v>
      </c>
      <c r="BQ250" s="268" t="s">
        <v>8201</v>
      </c>
      <c r="BR250" s="268" t="s">
        <v>8201</v>
      </c>
      <c r="BS250" s="268" t="s">
        <v>8201</v>
      </c>
      <c r="BT250" s="268" t="s">
        <v>8201</v>
      </c>
      <c r="BU250" s="268" t="s">
        <v>8201</v>
      </c>
      <c r="BV250" s="268">
        <v>2.7</v>
      </c>
      <c r="BW250" s="268">
        <v>2.7</v>
      </c>
      <c r="BX250" s="268">
        <v>2.7</v>
      </c>
      <c r="BY250" s="268">
        <v>2.6</v>
      </c>
      <c r="BZ250" s="268">
        <v>2.6</v>
      </c>
      <c r="CA250" s="268" t="s">
        <v>8201</v>
      </c>
      <c r="CB250" s="268" t="s">
        <v>8201</v>
      </c>
      <c r="CC250" s="268" t="s">
        <v>8201</v>
      </c>
      <c r="CD250" s="268" t="str">
        <f>_xlfn.IFNA(VLOOKUP(C250,'INFORM Severity - hidden'!$C$5:$G$300,5,FALSE),"-")</f>
        <v>-</v>
      </c>
    </row>
    <row r="251" spans="1:82" x14ac:dyDescent="0.35">
      <c r="C251" t="s">
        <v>8355</v>
      </c>
      <c r="D251" s="268" t="str">
        <f t="shared" si="3"/>
        <v>-</v>
      </c>
      <c r="E251" s="268" t="s">
        <v>8201</v>
      </c>
      <c r="F251" s="268" t="s">
        <v>8201</v>
      </c>
      <c r="G251" s="268" t="s">
        <v>8201</v>
      </c>
      <c r="H251" s="268" t="s">
        <v>8201</v>
      </c>
      <c r="I251" s="268" t="s">
        <v>8201</v>
      </c>
      <c r="J251" s="268" t="s">
        <v>8201</v>
      </c>
      <c r="K251" s="268" t="s">
        <v>8201</v>
      </c>
      <c r="L251" s="268" t="s">
        <v>8201</v>
      </c>
      <c r="M251" s="268" t="s">
        <v>8201</v>
      </c>
      <c r="N251" s="268" t="s">
        <v>8201</v>
      </c>
      <c r="O251" s="268" t="s">
        <v>8201</v>
      </c>
      <c r="P251" s="268" t="s">
        <v>8201</v>
      </c>
      <c r="Q251" s="268" t="s">
        <v>8201</v>
      </c>
      <c r="R251" s="268" t="s">
        <v>8201</v>
      </c>
      <c r="S251" s="268" t="s">
        <v>8201</v>
      </c>
      <c r="T251" s="268" t="s">
        <v>8201</v>
      </c>
      <c r="U251" s="268" t="s">
        <v>8201</v>
      </c>
      <c r="V251" s="268" t="s">
        <v>8201</v>
      </c>
      <c r="W251" s="268" t="s">
        <v>8201</v>
      </c>
      <c r="X251" s="268" t="s">
        <v>8201</v>
      </c>
      <c r="Y251" s="268" t="s">
        <v>8201</v>
      </c>
      <c r="Z251" s="268" t="s">
        <v>8201</v>
      </c>
      <c r="AA251" s="268" t="s">
        <v>8201</v>
      </c>
      <c r="AB251" s="268" t="s">
        <v>8201</v>
      </c>
      <c r="AC251" s="268" t="s">
        <v>8201</v>
      </c>
      <c r="AD251" s="268" t="s">
        <v>8201</v>
      </c>
      <c r="AE251" s="268" t="s">
        <v>8201</v>
      </c>
      <c r="AF251" s="268" t="s">
        <v>8201</v>
      </c>
      <c r="AG251" s="268" t="s">
        <v>8201</v>
      </c>
      <c r="AH251" s="268" t="s">
        <v>8201</v>
      </c>
      <c r="AI251" s="268" t="s">
        <v>8201</v>
      </c>
      <c r="AJ251" s="268" t="s">
        <v>8201</v>
      </c>
      <c r="AK251" s="268" t="s">
        <v>8201</v>
      </c>
      <c r="AL251" s="268" t="s">
        <v>8201</v>
      </c>
      <c r="AM251" s="268" t="s">
        <v>8201</v>
      </c>
      <c r="AN251" s="268" t="s">
        <v>8201</v>
      </c>
      <c r="AO251" s="268" t="s">
        <v>8201</v>
      </c>
      <c r="AP251" s="268" t="s">
        <v>8201</v>
      </c>
      <c r="AQ251" s="268" t="s">
        <v>8201</v>
      </c>
      <c r="AR251" s="268" t="s">
        <v>8201</v>
      </c>
      <c r="AS251" s="268" t="s">
        <v>8201</v>
      </c>
      <c r="AT251" s="268" t="s">
        <v>8201</v>
      </c>
      <c r="AU251" s="268" t="s">
        <v>8201</v>
      </c>
      <c r="AV251" s="268" t="s">
        <v>8201</v>
      </c>
      <c r="AW251" s="268" t="s">
        <v>8201</v>
      </c>
      <c r="AX251" s="268" t="s">
        <v>8201</v>
      </c>
      <c r="AY251" s="268" t="s">
        <v>8201</v>
      </c>
      <c r="AZ251" s="268" t="s">
        <v>8201</v>
      </c>
      <c r="BA251" s="268" t="s">
        <v>8201</v>
      </c>
      <c r="BB251" s="268" t="s">
        <v>8201</v>
      </c>
      <c r="BC251" s="268" t="s">
        <v>8201</v>
      </c>
      <c r="BD251" s="268" t="s">
        <v>8201</v>
      </c>
      <c r="BE251" s="268" t="s">
        <v>8201</v>
      </c>
      <c r="BF251" s="268" t="s">
        <v>8201</v>
      </c>
      <c r="BG251" s="268" t="s">
        <v>8201</v>
      </c>
      <c r="BH251" s="268" t="s">
        <v>8201</v>
      </c>
      <c r="BI251" s="268" t="s">
        <v>8201</v>
      </c>
      <c r="BJ251" s="268" t="s">
        <v>8201</v>
      </c>
      <c r="BK251" s="268" t="s">
        <v>8201</v>
      </c>
      <c r="BL251" s="268" t="s">
        <v>8201</v>
      </c>
      <c r="BM251" s="268" t="s">
        <v>8201</v>
      </c>
      <c r="BN251" s="268" t="s">
        <v>8201</v>
      </c>
      <c r="BO251" s="268" t="s">
        <v>8201</v>
      </c>
      <c r="BP251" s="268" t="s">
        <v>8201</v>
      </c>
      <c r="BQ251" s="268" t="s">
        <v>8201</v>
      </c>
      <c r="BR251" s="268" t="s">
        <v>8201</v>
      </c>
      <c r="BS251" s="268" t="s">
        <v>8201</v>
      </c>
      <c r="BT251" s="268" t="s">
        <v>8201</v>
      </c>
      <c r="BU251" s="268" t="s">
        <v>8201</v>
      </c>
      <c r="BV251" s="268" t="s">
        <v>8201</v>
      </c>
      <c r="BW251" s="268" t="s">
        <v>8201</v>
      </c>
      <c r="BX251" s="268">
        <v>2.8</v>
      </c>
      <c r="BY251" s="268">
        <v>2.8</v>
      </c>
      <c r="BZ251" s="268">
        <v>2.8</v>
      </c>
      <c r="CA251" s="268" t="s">
        <v>8201</v>
      </c>
      <c r="CB251" s="268" t="s">
        <v>8201</v>
      </c>
      <c r="CC251" s="268" t="s">
        <v>8201</v>
      </c>
      <c r="CD251" s="268" t="str">
        <f>_xlfn.IFNA(VLOOKUP(C251,'INFORM Severity - hidden'!$C$5:$G$300,5,FALSE),"-")</f>
        <v>-</v>
      </c>
    </row>
    <row r="252" spans="1:82" x14ac:dyDescent="0.35">
      <c r="C252" t="s">
        <v>8356</v>
      </c>
      <c r="D252" s="268" t="str">
        <f t="shared" si="3"/>
        <v>-</v>
      </c>
      <c r="E252" s="268" t="s">
        <v>8201</v>
      </c>
      <c r="F252" s="268" t="s">
        <v>8201</v>
      </c>
      <c r="G252" s="268" t="s">
        <v>8201</v>
      </c>
      <c r="H252" s="268" t="s">
        <v>8201</v>
      </c>
      <c r="I252" s="268" t="s">
        <v>8201</v>
      </c>
      <c r="J252" s="268" t="s">
        <v>8201</v>
      </c>
      <c r="K252" s="268" t="s">
        <v>8201</v>
      </c>
      <c r="L252" s="268" t="s">
        <v>8201</v>
      </c>
      <c r="M252" s="268" t="s">
        <v>8201</v>
      </c>
      <c r="N252" s="268" t="s">
        <v>8201</v>
      </c>
      <c r="O252" s="268" t="s">
        <v>8201</v>
      </c>
      <c r="P252" s="268" t="s">
        <v>8201</v>
      </c>
      <c r="Q252" s="268" t="s">
        <v>8201</v>
      </c>
      <c r="R252" s="268" t="s">
        <v>8201</v>
      </c>
      <c r="S252" s="268" t="s">
        <v>8201</v>
      </c>
      <c r="T252" s="268" t="s">
        <v>8201</v>
      </c>
      <c r="U252" s="268" t="s">
        <v>8201</v>
      </c>
      <c r="V252" s="268" t="s">
        <v>8201</v>
      </c>
      <c r="W252" s="268" t="s">
        <v>8201</v>
      </c>
      <c r="X252" s="268" t="s">
        <v>8201</v>
      </c>
      <c r="Y252" s="268" t="s">
        <v>8201</v>
      </c>
      <c r="Z252" s="268" t="s">
        <v>8201</v>
      </c>
      <c r="AA252" s="268" t="s">
        <v>8201</v>
      </c>
      <c r="AB252" s="268" t="s">
        <v>8201</v>
      </c>
      <c r="AC252" s="268" t="s">
        <v>8201</v>
      </c>
      <c r="AD252" s="268" t="s">
        <v>8201</v>
      </c>
      <c r="AE252" s="268" t="s">
        <v>8201</v>
      </c>
      <c r="AF252" s="268" t="s">
        <v>8201</v>
      </c>
      <c r="AG252" s="268" t="s">
        <v>8201</v>
      </c>
      <c r="AH252" s="268" t="s">
        <v>8201</v>
      </c>
      <c r="AI252" s="268" t="s">
        <v>8201</v>
      </c>
      <c r="AJ252" s="268" t="s">
        <v>8201</v>
      </c>
      <c r="AK252" s="268" t="s">
        <v>8201</v>
      </c>
      <c r="AL252" s="268" t="s">
        <v>8201</v>
      </c>
      <c r="AM252" s="268" t="s">
        <v>8201</v>
      </c>
      <c r="AN252" s="268" t="s">
        <v>8201</v>
      </c>
      <c r="AO252" s="268" t="s">
        <v>8201</v>
      </c>
      <c r="AP252" s="268" t="s">
        <v>8201</v>
      </c>
      <c r="AQ252" s="268" t="s">
        <v>8201</v>
      </c>
      <c r="AR252" s="268" t="s">
        <v>8201</v>
      </c>
      <c r="AS252" s="268" t="s">
        <v>8201</v>
      </c>
      <c r="AT252" s="268" t="s">
        <v>8201</v>
      </c>
      <c r="AU252" s="268" t="s">
        <v>8201</v>
      </c>
      <c r="AV252" s="268" t="s">
        <v>8201</v>
      </c>
      <c r="AW252" s="268" t="s">
        <v>8201</v>
      </c>
      <c r="AX252" s="268" t="s">
        <v>8201</v>
      </c>
      <c r="AY252" s="268" t="s">
        <v>8201</v>
      </c>
      <c r="AZ252" s="268" t="s">
        <v>8201</v>
      </c>
      <c r="BA252" s="268" t="s">
        <v>8201</v>
      </c>
      <c r="BB252" s="268" t="s">
        <v>8201</v>
      </c>
      <c r="BC252" s="268" t="s">
        <v>8201</v>
      </c>
      <c r="BD252" s="268" t="s">
        <v>8201</v>
      </c>
      <c r="BE252" s="268" t="s">
        <v>8201</v>
      </c>
      <c r="BF252" s="268" t="s">
        <v>8201</v>
      </c>
      <c r="BG252" s="268" t="s">
        <v>8201</v>
      </c>
      <c r="BH252" s="268" t="s">
        <v>8201</v>
      </c>
      <c r="BI252" s="268" t="s">
        <v>8201</v>
      </c>
      <c r="BJ252" s="268" t="s">
        <v>8201</v>
      </c>
      <c r="BK252" s="268" t="s">
        <v>8201</v>
      </c>
      <c r="BL252" s="268">
        <v>2.2999999999999998</v>
      </c>
      <c r="BM252" s="268">
        <v>2.1</v>
      </c>
      <c r="BN252" s="268">
        <v>2.1</v>
      </c>
      <c r="BO252" s="268" t="s">
        <v>8201</v>
      </c>
      <c r="BP252" s="268" t="s">
        <v>8201</v>
      </c>
      <c r="BQ252" s="268" t="s">
        <v>8201</v>
      </c>
      <c r="BR252" s="268" t="s">
        <v>8201</v>
      </c>
      <c r="BS252" s="268" t="s">
        <v>8201</v>
      </c>
      <c r="BT252" s="268">
        <v>2.2000000000000002</v>
      </c>
      <c r="BU252" s="268">
        <v>2.1</v>
      </c>
      <c r="BV252" s="268">
        <v>2.1</v>
      </c>
      <c r="BW252" s="268">
        <v>2.2000000000000002</v>
      </c>
      <c r="BX252" s="268" t="s">
        <v>8201</v>
      </c>
      <c r="BY252" s="268" t="s">
        <v>8201</v>
      </c>
      <c r="BZ252" s="268" t="s">
        <v>8201</v>
      </c>
      <c r="CA252" s="268" t="s">
        <v>8201</v>
      </c>
      <c r="CB252" s="268" t="s">
        <v>8201</v>
      </c>
      <c r="CC252" s="268" t="s">
        <v>8201</v>
      </c>
      <c r="CD252" s="268" t="str">
        <f>_xlfn.IFNA(VLOOKUP(C252,'INFORM Severity - hidden'!$C$5:$G$300,5,FALSE),"-")</f>
        <v>-</v>
      </c>
    </row>
    <row r="253" spans="1:82" x14ac:dyDescent="0.35">
      <c r="C253" t="s">
        <v>8357</v>
      </c>
      <c r="D253" s="268" t="str">
        <f t="shared" si="3"/>
        <v>-</v>
      </c>
      <c r="E253" s="268" t="s">
        <v>8201</v>
      </c>
      <c r="F253" s="268" t="s">
        <v>8201</v>
      </c>
      <c r="G253" s="268" t="s">
        <v>8201</v>
      </c>
      <c r="H253" s="268" t="s">
        <v>8201</v>
      </c>
      <c r="I253" s="268" t="s">
        <v>8201</v>
      </c>
      <c r="J253" s="268" t="s">
        <v>8201</v>
      </c>
      <c r="K253" s="268" t="s">
        <v>8201</v>
      </c>
      <c r="L253" s="268" t="s">
        <v>8201</v>
      </c>
      <c r="M253" s="268" t="s">
        <v>8201</v>
      </c>
      <c r="N253" s="268" t="s">
        <v>8201</v>
      </c>
      <c r="O253" s="268" t="s">
        <v>8201</v>
      </c>
      <c r="P253" s="268" t="s">
        <v>8201</v>
      </c>
      <c r="Q253" s="268" t="s">
        <v>8201</v>
      </c>
      <c r="R253" s="268" t="s">
        <v>8201</v>
      </c>
      <c r="S253" s="268" t="s">
        <v>8201</v>
      </c>
      <c r="T253" s="268" t="s">
        <v>8201</v>
      </c>
      <c r="U253" s="268" t="s">
        <v>8201</v>
      </c>
      <c r="V253" s="268" t="s">
        <v>8201</v>
      </c>
      <c r="W253" s="268" t="s">
        <v>8201</v>
      </c>
      <c r="X253" s="268" t="s">
        <v>8201</v>
      </c>
      <c r="Y253" s="268" t="s">
        <v>8201</v>
      </c>
      <c r="Z253" s="268" t="s">
        <v>8201</v>
      </c>
      <c r="AA253" s="268" t="s">
        <v>8201</v>
      </c>
      <c r="AB253" s="268" t="s">
        <v>8201</v>
      </c>
      <c r="AC253" s="268" t="s">
        <v>8201</v>
      </c>
      <c r="AD253" s="268" t="s">
        <v>8201</v>
      </c>
      <c r="AE253" s="268" t="s">
        <v>8201</v>
      </c>
      <c r="AF253" s="268" t="s">
        <v>8201</v>
      </c>
      <c r="AG253" s="268" t="s">
        <v>8201</v>
      </c>
      <c r="AH253" s="268" t="s">
        <v>8201</v>
      </c>
      <c r="AI253" s="268" t="s">
        <v>8201</v>
      </c>
      <c r="AJ253" s="268" t="s">
        <v>8201</v>
      </c>
      <c r="AK253" s="268" t="s">
        <v>8201</v>
      </c>
      <c r="AL253" s="268" t="s">
        <v>8201</v>
      </c>
      <c r="AM253" s="268" t="s">
        <v>8201</v>
      </c>
      <c r="AN253" s="268" t="s">
        <v>8201</v>
      </c>
      <c r="AO253" s="268" t="s">
        <v>8201</v>
      </c>
      <c r="AP253" s="268" t="s">
        <v>8201</v>
      </c>
      <c r="AQ253" s="268" t="s">
        <v>8201</v>
      </c>
      <c r="AR253" s="268" t="s">
        <v>8201</v>
      </c>
      <c r="AS253" s="268" t="s">
        <v>8201</v>
      </c>
      <c r="AT253" s="268" t="s">
        <v>8201</v>
      </c>
      <c r="AU253" s="268" t="s">
        <v>8201</v>
      </c>
      <c r="AV253" s="268" t="s">
        <v>8201</v>
      </c>
      <c r="AW253" s="268" t="s">
        <v>8201</v>
      </c>
      <c r="AX253" s="268" t="s">
        <v>8201</v>
      </c>
      <c r="AY253" s="268" t="s">
        <v>8201</v>
      </c>
      <c r="AZ253" s="268" t="s">
        <v>8201</v>
      </c>
      <c r="BA253" s="268" t="s">
        <v>8201</v>
      </c>
      <c r="BB253" s="268" t="s">
        <v>8201</v>
      </c>
      <c r="BC253" s="268" t="s">
        <v>8201</v>
      </c>
      <c r="BD253" s="268" t="s">
        <v>8201</v>
      </c>
      <c r="BE253" s="268" t="s">
        <v>8201</v>
      </c>
      <c r="BF253" s="268" t="s">
        <v>8201</v>
      </c>
      <c r="BG253" s="268" t="s">
        <v>8201</v>
      </c>
      <c r="BH253" s="268" t="s">
        <v>8201</v>
      </c>
      <c r="BI253" s="268" t="s">
        <v>8201</v>
      </c>
      <c r="BJ253" s="268" t="s">
        <v>8201</v>
      </c>
      <c r="BK253" s="268" t="s">
        <v>8201</v>
      </c>
      <c r="BL253" s="268" t="s">
        <v>8201</v>
      </c>
      <c r="BM253" s="268" t="s">
        <v>8201</v>
      </c>
      <c r="BN253" s="268" t="s">
        <v>8201</v>
      </c>
      <c r="BO253" s="268" t="s">
        <v>8201</v>
      </c>
      <c r="BP253" s="268" t="s">
        <v>8201</v>
      </c>
      <c r="BQ253" s="268" t="s">
        <v>8201</v>
      </c>
      <c r="BR253" s="268" t="s">
        <v>8201</v>
      </c>
      <c r="BS253" s="268" t="s">
        <v>8201</v>
      </c>
      <c r="BT253" s="268" t="s">
        <v>8201</v>
      </c>
      <c r="BU253" s="268" t="s">
        <v>8201</v>
      </c>
      <c r="BV253" s="268" t="s">
        <v>8201</v>
      </c>
      <c r="BW253" s="268" t="s">
        <v>8201</v>
      </c>
      <c r="BX253" s="268" t="s">
        <v>8201</v>
      </c>
      <c r="BY253" s="268" t="s">
        <v>8201</v>
      </c>
      <c r="BZ253" s="268" t="s">
        <v>8201</v>
      </c>
      <c r="CA253" s="268" t="s">
        <v>8201</v>
      </c>
      <c r="CB253" s="268" t="s">
        <v>8201</v>
      </c>
      <c r="CC253" s="268" t="s">
        <v>8201</v>
      </c>
      <c r="CD253" s="268" t="str">
        <f>_xlfn.IFNA(VLOOKUP(C253,'INFORM Severity - hidden'!$C$5:$G$300,5,FALSE),"-")</f>
        <v>-</v>
      </c>
    </row>
    <row r="254" spans="1:82" x14ac:dyDescent="0.35">
      <c r="A254" t="s">
        <v>516</v>
      </c>
      <c r="B254" t="s">
        <v>514</v>
      </c>
      <c r="C254" t="s">
        <v>515</v>
      </c>
      <c r="D254" s="268" t="str">
        <f t="shared" si="3"/>
        <v>Decreasing</v>
      </c>
      <c r="E254" s="268" t="s">
        <v>8201</v>
      </c>
      <c r="F254" s="268" t="s">
        <v>8201</v>
      </c>
      <c r="G254" s="268" t="s">
        <v>8201</v>
      </c>
      <c r="H254" s="268" t="s">
        <v>8201</v>
      </c>
      <c r="I254" s="268" t="s">
        <v>8201</v>
      </c>
      <c r="J254" s="268" t="s">
        <v>8201</v>
      </c>
      <c r="K254" s="268" t="s">
        <v>8201</v>
      </c>
      <c r="L254" s="268" t="s">
        <v>8201</v>
      </c>
      <c r="M254" s="268" t="s">
        <v>8201</v>
      </c>
      <c r="N254" s="268" t="s">
        <v>8201</v>
      </c>
      <c r="O254" s="268" t="s">
        <v>8201</v>
      </c>
      <c r="P254" s="268" t="s">
        <v>8201</v>
      </c>
      <c r="Q254" s="268" t="s">
        <v>8201</v>
      </c>
      <c r="R254" s="268" t="s">
        <v>8201</v>
      </c>
      <c r="S254" s="268" t="s">
        <v>8201</v>
      </c>
      <c r="T254" s="268" t="s">
        <v>8201</v>
      </c>
      <c r="U254" s="268" t="s">
        <v>8201</v>
      </c>
      <c r="V254" s="268" t="s">
        <v>8201</v>
      </c>
      <c r="W254" s="268" t="s">
        <v>8201</v>
      </c>
      <c r="X254" s="268" t="s">
        <v>8201</v>
      </c>
      <c r="Y254" s="268" t="s">
        <v>8201</v>
      </c>
      <c r="Z254" s="268" t="s">
        <v>8201</v>
      </c>
      <c r="AA254" s="268" t="s">
        <v>8201</v>
      </c>
      <c r="AB254" s="268" t="s">
        <v>8201</v>
      </c>
      <c r="AC254" s="268" t="s">
        <v>8201</v>
      </c>
      <c r="AD254" s="268" t="s">
        <v>8201</v>
      </c>
      <c r="AE254" s="268" t="s">
        <v>8201</v>
      </c>
      <c r="AF254" s="268" t="s">
        <v>8201</v>
      </c>
      <c r="AG254" s="268" t="s">
        <v>8201</v>
      </c>
      <c r="AH254" s="268" t="s">
        <v>8201</v>
      </c>
      <c r="AI254" s="268" t="s">
        <v>8201</v>
      </c>
      <c r="AJ254" s="268" t="s">
        <v>8201</v>
      </c>
      <c r="AK254" s="268" t="s">
        <v>8201</v>
      </c>
      <c r="AL254" s="268" t="s">
        <v>8201</v>
      </c>
      <c r="AM254" s="268" t="s">
        <v>8201</v>
      </c>
      <c r="AN254" s="268" t="s">
        <v>8201</v>
      </c>
      <c r="AO254" s="268" t="s">
        <v>8201</v>
      </c>
      <c r="AP254" s="268" t="s">
        <v>8201</v>
      </c>
      <c r="AQ254" s="268" t="s">
        <v>8201</v>
      </c>
      <c r="AR254" s="268" t="s">
        <v>8201</v>
      </c>
      <c r="AS254" s="268" t="s">
        <v>8201</v>
      </c>
      <c r="AT254" s="268" t="s">
        <v>8201</v>
      </c>
      <c r="AU254" s="268" t="s">
        <v>8201</v>
      </c>
      <c r="AV254" s="268" t="s">
        <v>8201</v>
      </c>
      <c r="AW254" s="268">
        <v>2.6</v>
      </c>
      <c r="AX254" s="268">
        <v>2.7</v>
      </c>
      <c r="AY254" s="268">
        <v>2.7</v>
      </c>
      <c r="AZ254" s="268">
        <v>2.6</v>
      </c>
      <c r="BA254" s="268">
        <v>2.6</v>
      </c>
      <c r="BB254" s="268">
        <v>2.6</v>
      </c>
      <c r="BC254" s="268">
        <v>2.6</v>
      </c>
      <c r="BD254" s="268">
        <v>2.6</v>
      </c>
      <c r="BE254" s="268">
        <v>2.5</v>
      </c>
      <c r="BF254" s="268">
        <v>2.5</v>
      </c>
      <c r="BG254" s="268">
        <v>2.5</v>
      </c>
      <c r="BH254" s="268">
        <v>2.5</v>
      </c>
      <c r="BI254" s="268">
        <v>2.6</v>
      </c>
      <c r="BJ254" s="268">
        <v>2.6</v>
      </c>
      <c r="BK254" s="268">
        <v>2.6</v>
      </c>
      <c r="BL254" s="268">
        <v>2.6</v>
      </c>
      <c r="BM254" s="268">
        <v>2</v>
      </c>
      <c r="BN254" s="268">
        <v>2</v>
      </c>
      <c r="BO254" s="268">
        <v>2</v>
      </c>
      <c r="BP254" s="268">
        <v>2</v>
      </c>
      <c r="BQ254" s="268">
        <v>2</v>
      </c>
      <c r="BR254" s="268">
        <v>2.1</v>
      </c>
      <c r="BS254" s="268">
        <v>2</v>
      </c>
      <c r="BT254" s="268">
        <v>2</v>
      </c>
      <c r="BU254" s="268">
        <v>1.9</v>
      </c>
      <c r="BV254" s="268">
        <v>2</v>
      </c>
      <c r="BW254" s="268">
        <v>2.1</v>
      </c>
      <c r="BX254" s="268">
        <v>2.1</v>
      </c>
      <c r="BY254" s="268">
        <v>2.1</v>
      </c>
      <c r="BZ254" s="268">
        <v>2.1</v>
      </c>
      <c r="CA254" s="268">
        <v>2.1</v>
      </c>
      <c r="CB254" s="268">
        <v>2</v>
      </c>
      <c r="CC254" s="268">
        <v>1.9</v>
      </c>
      <c r="CD254" s="268">
        <f>_xlfn.IFNA(VLOOKUP(C254,'INFORM Severity - hidden'!$C$5:$G$300,5,FALSE),"-")</f>
        <v>1.8</v>
      </c>
    </row>
    <row r="255" spans="1:82" x14ac:dyDescent="0.35">
      <c r="C255" t="s">
        <v>8358</v>
      </c>
      <c r="D255" s="268" t="str">
        <f t="shared" si="3"/>
        <v>-</v>
      </c>
      <c r="E255" s="268" t="s">
        <v>8201</v>
      </c>
      <c r="F255" s="268" t="s">
        <v>8201</v>
      </c>
      <c r="G255" s="268" t="s">
        <v>8201</v>
      </c>
      <c r="H255" s="268" t="s">
        <v>8201</v>
      </c>
      <c r="I255" s="268" t="s">
        <v>8201</v>
      </c>
      <c r="J255" s="268" t="s">
        <v>8201</v>
      </c>
      <c r="K255" s="268" t="s">
        <v>8201</v>
      </c>
      <c r="L255" s="268" t="s">
        <v>8201</v>
      </c>
      <c r="M255" s="268" t="s">
        <v>8201</v>
      </c>
      <c r="N255" s="268" t="s">
        <v>8201</v>
      </c>
      <c r="O255" s="268" t="s">
        <v>8201</v>
      </c>
      <c r="P255" s="268" t="s">
        <v>8201</v>
      </c>
      <c r="Q255" s="268" t="s">
        <v>8201</v>
      </c>
      <c r="R255" s="268" t="s">
        <v>8201</v>
      </c>
      <c r="S255" s="268" t="s">
        <v>8201</v>
      </c>
      <c r="T255" s="268" t="s">
        <v>8201</v>
      </c>
      <c r="U255" s="268" t="s">
        <v>8201</v>
      </c>
      <c r="V255" s="268" t="s">
        <v>8201</v>
      </c>
      <c r="W255" s="268" t="s">
        <v>8201</v>
      </c>
      <c r="X255" s="268" t="s">
        <v>8201</v>
      </c>
      <c r="Y255" s="268" t="s">
        <v>8201</v>
      </c>
      <c r="Z255" s="268" t="s">
        <v>8201</v>
      </c>
      <c r="AA255" s="268" t="s">
        <v>8201</v>
      </c>
      <c r="AB255" s="268" t="s">
        <v>8201</v>
      </c>
      <c r="AC255" s="268" t="s">
        <v>8201</v>
      </c>
      <c r="AD255" s="268" t="s">
        <v>8201</v>
      </c>
      <c r="AE255" s="268" t="s">
        <v>8201</v>
      </c>
      <c r="AF255" s="268" t="s">
        <v>8201</v>
      </c>
      <c r="AG255" s="268" t="s">
        <v>8201</v>
      </c>
      <c r="AH255" s="268" t="s">
        <v>8201</v>
      </c>
      <c r="AI255" s="268" t="s">
        <v>8201</v>
      </c>
      <c r="AJ255" s="268" t="s">
        <v>8201</v>
      </c>
      <c r="AK255" s="268" t="s">
        <v>8201</v>
      </c>
      <c r="AL255" s="268" t="s">
        <v>8201</v>
      </c>
      <c r="AM255" s="268" t="s">
        <v>8201</v>
      </c>
      <c r="AN255" s="268" t="s">
        <v>8201</v>
      </c>
      <c r="AO255" s="268" t="s">
        <v>8201</v>
      </c>
      <c r="AP255" s="268" t="s">
        <v>8201</v>
      </c>
      <c r="AQ255" s="268" t="s">
        <v>8201</v>
      </c>
      <c r="AR255" s="268" t="s">
        <v>8201</v>
      </c>
      <c r="AS255" s="268" t="s">
        <v>8201</v>
      </c>
      <c r="AT255" s="268" t="s">
        <v>8201</v>
      </c>
      <c r="AU255" s="268" t="s">
        <v>8201</v>
      </c>
      <c r="AV255" s="268" t="s">
        <v>8201</v>
      </c>
      <c r="AW255" s="268" t="s">
        <v>8201</v>
      </c>
      <c r="AX255" s="268" t="s">
        <v>8201</v>
      </c>
      <c r="AY255" s="268" t="s">
        <v>8201</v>
      </c>
      <c r="AZ255" s="268" t="s">
        <v>8201</v>
      </c>
      <c r="BA255" s="268" t="s">
        <v>8201</v>
      </c>
      <c r="BB255" s="268" t="s">
        <v>8201</v>
      </c>
      <c r="BC255" s="268" t="s">
        <v>8201</v>
      </c>
      <c r="BD255" s="268" t="s">
        <v>8201</v>
      </c>
      <c r="BE255" s="268" t="s">
        <v>8201</v>
      </c>
      <c r="BF255" s="268" t="s">
        <v>8201</v>
      </c>
      <c r="BG255" s="268" t="s">
        <v>8201</v>
      </c>
      <c r="BH255" s="268" t="s">
        <v>8201</v>
      </c>
      <c r="BI255" s="268" t="s">
        <v>8201</v>
      </c>
      <c r="BJ255" s="268" t="s">
        <v>8201</v>
      </c>
      <c r="BK255" s="268" t="s">
        <v>8201</v>
      </c>
      <c r="BL255" s="268">
        <v>1.4</v>
      </c>
      <c r="BM255" s="268">
        <v>1.4</v>
      </c>
      <c r="BN255" s="268">
        <v>1.4</v>
      </c>
      <c r="BO255" s="268" t="s">
        <v>8201</v>
      </c>
      <c r="BP255" s="268" t="s">
        <v>8201</v>
      </c>
      <c r="BQ255" s="268" t="s">
        <v>8201</v>
      </c>
      <c r="BR255" s="268" t="s">
        <v>8201</v>
      </c>
      <c r="BS255" s="268" t="s">
        <v>8201</v>
      </c>
      <c r="BT255" s="268" t="s">
        <v>8201</v>
      </c>
      <c r="BU255" s="268" t="s">
        <v>8201</v>
      </c>
      <c r="BV255" s="268" t="s">
        <v>8201</v>
      </c>
      <c r="BW255" s="268" t="s">
        <v>8201</v>
      </c>
      <c r="BX255" s="268" t="s">
        <v>8201</v>
      </c>
      <c r="BY255" s="268" t="s">
        <v>8201</v>
      </c>
      <c r="BZ255" s="268" t="s">
        <v>8201</v>
      </c>
      <c r="CA255" s="268" t="s">
        <v>8201</v>
      </c>
      <c r="CB255" s="268" t="s">
        <v>8201</v>
      </c>
      <c r="CC255" s="268" t="s">
        <v>8201</v>
      </c>
      <c r="CD255" s="268" t="str">
        <f>_xlfn.IFNA(VLOOKUP(C255,'INFORM Severity - hidden'!$C$5:$G$300,5,FALSE),"-")</f>
        <v>-</v>
      </c>
    </row>
    <row r="256" spans="1:82" x14ac:dyDescent="0.35">
      <c r="C256" t="s">
        <v>8359</v>
      </c>
      <c r="D256" s="268" t="str">
        <f t="shared" si="3"/>
        <v>-</v>
      </c>
      <c r="E256" s="268" t="s">
        <v>8201</v>
      </c>
      <c r="F256" s="268" t="s">
        <v>8201</v>
      </c>
      <c r="G256" s="268" t="s">
        <v>8201</v>
      </c>
      <c r="H256" s="268" t="s">
        <v>8201</v>
      </c>
      <c r="I256" s="268" t="s">
        <v>8201</v>
      </c>
      <c r="J256" s="268" t="s">
        <v>8201</v>
      </c>
      <c r="K256" s="268" t="s">
        <v>8201</v>
      </c>
      <c r="L256" s="268" t="s">
        <v>8201</v>
      </c>
      <c r="M256" s="268" t="s">
        <v>8201</v>
      </c>
      <c r="N256" s="268" t="s">
        <v>8201</v>
      </c>
      <c r="O256" s="268" t="s">
        <v>8201</v>
      </c>
      <c r="P256" s="268" t="s">
        <v>8201</v>
      </c>
      <c r="Q256" s="268" t="s">
        <v>8201</v>
      </c>
      <c r="R256" s="268" t="s">
        <v>8201</v>
      </c>
      <c r="S256" s="268" t="s">
        <v>8201</v>
      </c>
      <c r="T256" s="268" t="s">
        <v>8201</v>
      </c>
      <c r="U256" s="268" t="s">
        <v>8201</v>
      </c>
      <c r="V256" s="268" t="s">
        <v>8201</v>
      </c>
      <c r="W256" s="268" t="s">
        <v>8201</v>
      </c>
      <c r="X256" s="268" t="s">
        <v>8201</v>
      </c>
      <c r="Y256" s="268" t="s">
        <v>8201</v>
      </c>
      <c r="Z256" s="268" t="s">
        <v>8201</v>
      </c>
      <c r="AA256" s="268" t="s">
        <v>8201</v>
      </c>
      <c r="AB256" s="268" t="s">
        <v>8201</v>
      </c>
      <c r="AC256" s="268" t="s">
        <v>8201</v>
      </c>
      <c r="AD256" s="268" t="s">
        <v>8201</v>
      </c>
      <c r="AE256" s="268" t="s">
        <v>8201</v>
      </c>
      <c r="AF256" s="268" t="s">
        <v>8201</v>
      </c>
      <c r="AG256" s="268" t="s">
        <v>8201</v>
      </c>
      <c r="AH256" s="268" t="s">
        <v>8201</v>
      </c>
      <c r="AI256" s="268" t="s">
        <v>8201</v>
      </c>
      <c r="AJ256" s="268" t="s">
        <v>8201</v>
      </c>
      <c r="AK256" s="268" t="s">
        <v>8201</v>
      </c>
      <c r="AL256" s="268" t="s">
        <v>8201</v>
      </c>
      <c r="AM256" s="268" t="s">
        <v>8201</v>
      </c>
      <c r="AN256" s="268" t="s">
        <v>8201</v>
      </c>
      <c r="AO256" s="268" t="s">
        <v>8201</v>
      </c>
      <c r="AP256" s="268" t="s">
        <v>8201</v>
      </c>
      <c r="AQ256" s="268" t="s">
        <v>8201</v>
      </c>
      <c r="AR256" s="268" t="s">
        <v>8201</v>
      </c>
      <c r="AS256" s="268" t="s">
        <v>8201</v>
      </c>
      <c r="AT256" s="268" t="s">
        <v>8201</v>
      </c>
      <c r="AU256" s="268" t="s">
        <v>8201</v>
      </c>
      <c r="AV256" s="268" t="s">
        <v>8201</v>
      </c>
      <c r="AW256" s="268" t="s">
        <v>8201</v>
      </c>
      <c r="AX256" s="268" t="s">
        <v>8201</v>
      </c>
      <c r="AY256" s="268" t="s">
        <v>8201</v>
      </c>
      <c r="AZ256" s="268" t="s">
        <v>8201</v>
      </c>
      <c r="BA256" s="268" t="s">
        <v>8201</v>
      </c>
      <c r="BB256" s="268" t="s">
        <v>8201</v>
      </c>
      <c r="BC256" s="268" t="s">
        <v>8201</v>
      </c>
      <c r="BD256" s="268" t="s">
        <v>8201</v>
      </c>
      <c r="BE256" s="268" t="s">
        <v>8201</v>
      </c>
      <c r="BF256" s="268" t="s">
        <v>8201</v>
      </c>
      <c r="BG256" s="268" t="s">
        <v>8201</v>
      </c>
      <c r="BH256" s="268" t="s">
        <v>8201</v>
      </c>
      <c r="BI256" s="268" t="s">
        <v>8201</v>
      </c>
      <c r="BJ256" s="268" t="s">
        <v>8201</v>
      </c>
      <c r="BK256" s="268" t="s">
        <v>8201</v>
      </c>
      <c r="BL256" s="268" t="s">
        <v>8201</v>
      </c>
      <c r="BM256" s="268" t="s">
        <v>8201</v>
      </c>
      <c r="BN256" s="268" t="s">
        <v>8201</v>
      </c>
      <c r="BO256" s="268" t="s">
        <v>8201</v>
      </c>
      <c r="BP256" s="268" t="s">
        <v>8201</v>
      </c>
      <c r="BQ256" s="268" t="s">
        <v>8201</v>
      </c>
      <c r="BR256" s="268" t="s">
        <v>8201</v>
      </c>
      <c r="BS256" s="268" t="s">
        <v>8201</v>
      </c>
      <c r="BT256" s="268">
        <v>1.9</v>
      </c>
      <c r="BU256" s="268">
        <v>1.8</v>
      </c>
      <c r="BV256" s="268">
        <v>1.8</v>
      </c>
      <c r="BW256" s="268">
        <v>1.8</v>
      </c>
      <c r="BX256" s="268" t="s">
        <v>8201</v>
      </c>
      <c r="BY256" s="268" t="s">
        <v>8201</v>
      </c>
      <c r="BZ256" s="268" t="s">
        <v>8201</v>
      </c>
      <c r="CA256" s="268" t="s">
        <v>8201</v>
      </c>
      <c r="CB256" s="268" t="s">
        <v>8201</v>
      </c>
      <c r="CC256" s="268" t="s">
        <v>8201</v>
      </c>
      <c r="CD256" s="268" t="str">
        <f>_xlfn.IFNA(VLOOKUP(C256,'INFORM Severity - hidden'!$C$5:$G$300,5,FALSE),"-")</f>
        <v>-</v>
      </c>
    </row>
    <row r="257" spans="1:82" x14ac:dyDescent="0.35">
      <c r="C257" t="s">
        <v>8360</v>
      </c>
      <c r="D257" s="268" t="str">
        <f t="shared" si="3"/>
        <v>-</v>
      </c>
      <c r="E257" s="268" t="s">
        <v>8201</v>
      </c>
      <c r="F257" s="268" t="s">
        <v>8201</v>
      </c>
      <c r="G257" s="268" t="s">
        <v>8201</v>
      </c>
      <c r="H257" s="268" t="s">
        <v>8201</v>
      </c>
      <c r="I257" s="268" t="s">
        <v>8201</v>
      </c>
      <c r="J257" s="268" t="s">
        <v>8201</v>
      </c>
      <c r="K257" s="268" t="s">
        <v>8201</v>
      </c>
      <c r="L257" s="268" t="s">
        <v>8201</v>
      </c>
      <c r="M257" s="268" t="s">
        <v>8201</v>
      </c>
      <c r="N257" s="268" t="s">
        <v>8201</v>
      </c>
      <c r="O257" s="268" t="s">
        <v>8201</v>
      </c>
      <c r="P257" s="268" t="s">
        <v>8201</v>
      </c>
      <c r="Q257" s="268" t="s">
        <v>8201</v>
      </c>
      <c r="R257" s="268" t="s">
        <v>8201</v>
      </c>
      <c r="S257" s="268" t="s">
        <v>8201</v>
      </c>
      <c r="T257" s="268" t="s">
        <v>8201</v>
      </c>
      <c r="U257" s="268" t="s">
        <v>8201</v>
      </c>
      <c r="V257" s="268" t="s">
        <v>8201</v>
      </c>
      <c r="W257" s="268" t="s">
        <v>8201</v>
      </c>
      <c r="X257" s="268" t="s">
        <v>8201</v>
      </c>
      <c r="Y257" s="268" t="s">
        <v>8201</v>
      </c>
      <c r="Z257" s="268" t="s">
        <v>8201</v>
      </c>
      <c r="AA257" s="268" t="s">
        <v>8201</v>
      </c>
      <c r="AB257" s="268" t="s">
        <v>8201</v>
      </c>
      <c r="AC257" s="268" t="s">
        <v>8201</v>
      </c>
      <c r="AD257" s="268" t="s">
        <v>8201</v>
      </c>
      <c r="AE257" s="268" t="s">
        <v>8201</v>
      </c>
      <c r="AF257" s="268" t="s">
        <v>8201</v>
      </c>
      <c r="AG257" s="268" t="s">
        <v>8201</v>
      </c>
      <c r="AH257" s="268" t="s">
        <v>8201</v>
      </c>
      <c r="AI257" s="268" t="s">
        <v>8201</v>
      </c>
      <c r="AJ257" s="268" t="s">
        <v>8201</v>
      </c>
      <c r="AK257" s="268" t="s">
        <v>8201</v>
      </c>
      <c r="AL257" s="268" t="s">
        <v>8201</v>
      </c>
      <c r="AM257" s="268" t="s">
        <v>8201</v>
      </c>
      <c r="AN257" s="268" t="s">
        <v>8201</v>
      </c>
      <c r="AO257" s="268" t="s">
        <v>8201</v>
      </c>
      <c r="AP257" s="268">
        <v>1.2</v>
      </c>
      <c r="AQ257" s="268">
        <v>1.6</v>
      </c>
      <c r="AR257" s="268">
        <v>1.6</v>
      </c>
      <c r="AS257" s="268">
        <v>1.7</v>
      </c>
      <c r="AT257" s="268">
        <v>1.7</v>
      </c>
      <c r="AU257" s="268">
        <v>2.9</v>
      </c>
      <c r="AV257" s="268">
        <v>2.9</v>
      </c>
      <c r="AW257" s="268">
        <v>2.9</v>
      </c>
      <c r="AX257" s="268">
        <v>2.9</v>
      </c>
      <c r="AY257" s="268">
        <v>2.9</v>
      </c>
      <c r="AZ257" s="268">
        <v>2.5</v>
      </c>
      <c r="BA257" s="268">
        <v>2.5</v>
      </c>
      <c r="BB257" s="268">
        <v>2.5</v>
      </c>
      <c r="BC257" s="268">
        <v>2.5</v>
      </c>
      <c r="BD257" s="268">
        <v>2.5</v>
      </c>
      <c r="BE257" s="268">
        <v>2.6</v>
      </c>
      <c r="BF257" s="268">
        <v>2.4</v>
      </c>
      <c r="BG257" s="268">
        <v>2.4</v>
      </c>
      <c r="BH257" s="268">
        <v>2.4</v>
      </c>
      <c r="BI257" s="268">
        <v>2.4</v>
      </c>
      <c r="BJ257" s="268">
        <v>2.2000000000000002</v>
      </c>
      <c r="BK257" s="268">
        <v>2.1</v>
      </c>
      <c r="BL257" s="268">
        <v>2.1</v>
      </c>
      <c r="BM257" s="268">
        <v>2.1</v>
      </c>
      <c r="BN257" s="268">
        <v>2.1</v>
      </c>
      <c r="BO257" s="268">
        <v>2.1</v>
      </c>
      <c r="BP257" s="268">
        <v>2.1</v>
      </c>
      <c r="BQ257" s="268">
        <v>2.1</v>
      </c>
      <c r="BR257" s="268">
        <v>2.1</v>
      </c>
      <c r="BS257" s="268">
        <v>2.1</v>
      </c>
      <c r="BT257" s="268">
        <v>2.1</v>
      </c>
      <c r="BU257" s="268">
        <v>2.1</v>
      </c>
      <c r="BV257" s="268">
        <v>2.1</v>
      </c>
      <c r="BW257" s="268">
        <v>2.2000000000000002</v>
      </c>
      <c r="BX257" s="268">
        <v>2.2000000000000002</v>
      </c>
      <c r="BY257" s="268">
        <v>2.2000000000000002</v>
      </c>
      <c r="BZ257" s="268">
        <v>2.2000000000000002</v>
      </c>
      <c r="CA257" s="268">
        <v>2.2000000000000002</v>
      </c>
      <c r="CB257" s="268">
        <v>2.2000000000000002</v>
      </c>
      <c r="CC257" s="268">
        <v>2.2000000000000002</v>
      </c>
      <c r="CD257" s="268" t="str">
        <f>_xlfn.IFNA(VLOOKUP(C257,'INFORM Severity - hidden'!$C$5:$G$300,5,FALSE),"-")</f>
        <v>-</v>
      </c>
    </row>
    <row r="258" spans="1:82" x14ac:dyDescent="0.35">
      <c r="A258" t="s">
        <v>15</v>
      </c>
      <c r="B258" t="s">
        <v>13</v>
      </c>
      <c r="C258" t="s">
        <v>14</v>
      </c>
      <c r="D258" s="268" t="str">
        <f t="shared" si="3"/>
        <v>Decreasing</v>
      </c>
      <c r="E258" s="268">
        <v>3.6</v>
      </c>
      <c r="F258" s="268">
        <v>3.6</v>
      </c>
      <c r="G258" s="268">
        <v>3.6</v>
      </c>
      <c r="H258" s="268">
        <v>3.9</v>
      </c>
      <c r="I258" s="268">
        <v>3.9</v>
      </c>
      <c r="J258" s="268">
        <v>3.9</v>
      </c>
      <c r="K258" s="268">
        <v>3.9</v>
      </c>
      <c r="L258" s="268">
        <v>3.9</v>
      </c>
      <c r="M258" s="268">
        <v>3.9</v>
      </c>
      <c r="N258" s="268">
        <v>3.9</v>
      </c>
      <c r="O258" s="268">
        <v>4.0999999999999996</v>
      </c>
      <c r="P258" s="268">
        <v>4.0999999999999996</v>
      </c>
      <c r="Q258" s="268">
        <v>4.0999999999999996</v>
      </c>
      <c r="R258" s="268">
        <v>4.0999999999999996</v>
      </c>
      <c r="S258" s="268">
        <v>4.0999999999999996</v>
      </c>
      <c r="T258" s="268">
        <v>4.0999999999999996</v>
      </c>
      <c r="U258" s="268">
        <v>4</v>
      </c>
      <c r="V258" s="268">
        <v>4</v>
      </c>
      <c r="W258" s="268">
        <v>4</v>
      </c>
      <c r="X258" s="268">
        <v>4</v>
      </c>
      <c r="Y258" s="268">
        <v>4</v>
      </c>
      <c r="Z258" s="268">
        <v>4</v>
      </c>
      <c r="AA258" s="268">
        <v>3.7</v>
      </c>
      <c r="AB258" s="268">
        <v>3.7</v>
      </c>
      <c r="AC258" s="268">
        <v>3.7</v>
      </c>
      <c r="AD258" s="268">
        <v>3.7</v>
      </c>
      <c r="AE258" s="268">
        <v>3.8</v>
      </c>
      <c r="AF258" s="268">
        <v>3.7</v>
      </c>
      <c r="AG258" s="268">
        <v>3.7</v>
      </c>
      <c r="AH258" s="268">
        <v>3.8</v>
      </c>
      <c r="AI258" s="268">
        <v>3.8</v>
      </c>
      <c r="AJ258" s="268">
        <v>3.8</v>
      </c>
      <c r="AK258" s="268">
        <v>3.8</v>
      </c>
      <c r="AL258" s="268">
        <v>3.8</v>
      </c>
      <c r="AM258" s="268">
        <v>3.8</v>
      </c>
      <c r="AN258" s="268">
        <v>3.8</v>
      </c>
      <c r="AO258" s="268">
        <v>3.8</v>
      </c>
      <c r="AP258" s="268">
        <v>3.8</v>
      </c>
      <c r="AQ258" s="268">
        <v>3.8</v>
      </c>
      <c r="AR258" s="268">
        <v>3.8</v>
      </c>
      <c r="AS258" s="268">
        <v>3.8</v>
      </c>
      <c r="AT258" s="268">
        <v>3.8</v>
      </c>
      <c r="AU258" s="268">
        <v>3.8</v>
      </c>
      <c r="AV258" s="268">
        <v>3.8</v>
      </c>
      <c r="AW258" s="268">
        <v>3.8</v>
      </c>
      <c r="AX258" s="268">
        <v>3.7</v>
      </c>
      <c r="AY258" s="268">
        <v>3.7</v>
      </c>
      <c r="AZ258" s="268">
        <v>3.7</v>
      </c>
      <c r="BA258" s="268">
        <v>3.7</v>
      </c>
      <c r="BB258" s="268">
        <v>3.7</v>
      </c>
      <c r="BC258" s="268">
        <v>3.7</v>
      </c>
      <c r="BD258" s="268">
        <v>3.7</v>
      </c>
      <c r="BE258" s="268">
        <v>3.7</v>
      </c>
      <c r="BF258" s="268">
        <v>3.7</v>
      </c>
      <c r="BG258" s="268">
        <v>3.7</v>
      </c>
      <c r="BH258" s="268">
        <v>3.8</v>
      </c>
      <c r="BI258" s="268">
        <v>3.8</v>
      </c>
      <c r="BJ258" s="268">
        <v>3.8</v>
      </c>
      <c r="BK258" s="268">
        <v>3.8</v>
      </c>
      <c r="BL258" s="268">
        <v>3.7</v>
      </c>
      <c r="BM258" s="268">
        <v>3.7</v>
      </c>
      <c r="BN258" s="268">
        <v>3.7</v>
      </c>
      <c r="BO258" s="268">
        <v>3.7</v>
      </c>
      <c r="BP258" s="268">
        <v>3.7</v>
      </c>
      <c r="BQ258" s="268">
        <v>3.7</v>
      </c>
      <c r="BR258" s="268">
        <v>3.7</v>
      </c>
      <c r="BS258" s="268">
        <v>3.7</v>
      </c>
      <c r="BT258" s="268">
        <v>3.8</v>
      </c>
      <c r="BU258" s="268">
        <v>3.8</v>
      </c>
      <c r="BV258" s="268">
        <v>3.8</v>
      </c>
      <c r="BW258" s="268">
        <v>4.0999999999999996</v>
      </c>
      <c r="BX258" s="268">
        <v>4.0999999999999996</v>
      </c>
      <c r="BY258" s="268">
        <v>4.0999999999999996</v>
      </c>
      <c r="BZ258" s="268">
        <v>4.0999999999999996</v>
      </c>
      <c r="CA258" s="268">
        <v>3.9</v>
      </c>
      <c r="CB258" s="268">
        <v>3.9</v>
      </c>
      <c r="CC258" s="268">
        <v>4.0999999999999996</v>
      </c>
      <c r="CD258" s="268">
        <f>_xlfn.IFNA(VLOOKUP(C258,'INFORM Severity - hidden'!$C$5:$G$300,5,FALSE),"-")</f>
        <v>3.7</v>
      </c>
    </row>
    <row r="259" spans="1:82" x14ac:dyDescent="0.35">
      <c r="A259" t="s">
        <v>830</v>
      </c>
      <c r="B259" t="s">
        <v>828</v>
      </c>
      <c r="C259" t="s">
        <v>829</v>
      </c>
      <c r="D259" s="268" t="str">
        <f t="shared" ref="D259:D322" si="4">IF(CD259="-","-",IFERROR(IF(ROUND(AVERAGE(CB259:CD259),1)=ROUND(AVERAGE(BY259:CA259),1),"Stable",IF(ROUND(AVERAGE(CB259:CD259),1)&lt;ROUND(AVERAGE(BY259:CA259),1),"Decreasing",IF(ROUND(AVERAGE(CB259:CD259),1)&gt;ROUND(AVERAGE(BY259:CA259),1),"Increasing"))),"-"))</f>
        <v>Stable</v>
      </c>
      <c r="E259" s="268" t="s">
        <v>8201</v>
      </c>
      <c r="F259" s="268">
        <v>3.6</v>
      </c>
      <c r="G259" s="268">
        <v>3.6</v>
      </c>
      <c r="H259" s="268">
        <v>3.8</v>
      </c>
      <c r="I259" s="268">
        <v>3.8</v>
      </c>
      <c r="J259" s="268">
        <v>3.8</v>
      </c>
      <c r="K259" s="268">
        <v>3.8</v>
      </c>
      <c r="L259" s="268">
        <v>3.8</v>
      </c>
      <c r="M259" s="268">
        <v>3.8</v>
      </c>
      <c r="N259" s="268">
        <v>3.8</v>
      </c>
      <c r="O259" s="268">
        <v>3.8</v>
      </c>
      <c r="P259" s="268">
        <v>3.8</v>
      </c>
      <c r="Q259" s="268">
        <v>3.8</v>
      </c>
      <c r="R259" s="268">
        <v>3.8</v>
      </c>
      <c r="S259" s="268">
        <v>3.8</v>
      </c>
      <c r="T259" s="268">
        <v>3.8</v>
      </c>
      <c r="U259" s="268">
        <v>3.9</v>
      </c>
      <c r="V259" s="268">
        <v>3.9</v>
      </c>
      <c r="W259" s="268">
        <v>3.9</v>
      </c>
      <c r="X259" s="268">
        <v>3.9</v>
      </c>
      <c r="Y259" s="268">
        <v>3.9</v>
      </c>
      <c r="Z259" s="268">
        <v>3.9</v>
      </c>
      <c r="AA259" s="268">
        <v>3.9</v>
      </c>
      <c r="AB259" s="268">
        <v>3.9</v>
      </c>
      <c r="AC259" s="268">
        <v>3.9</v>
      </c>
      <c r="AD259" s="268">
        <v>4</v>
      </c>
      <c r="AE259" s="268">
        <v>4</v>
      </c>
      <c r="AF259" s="268">
        <v>4</v>
      </c>
      <c r="AG259" s="268">
        <v>4</v>
      </c>
      <c r="AH259" s="268">
        <v>4.2</v>
      </c>
      <c r="AI259" s="268">
        <v>4.2</v>
      </c>
      <c r="AJ259" s="268">
        <v>4.2</v>
      </c>
      <c r="AK259" s="268">
        <v>4.2</v>
      </c>
      <c r="AL259" s="268">
        <v>4.2</v>
      </c>
      <c r="AM259" s="268">
        <v>3.9</v>
      </c>
      <c r="AN259" s="268">
        <v>3.8</v>
      </c>
      <c r="AO259" s="268">
        <v>3.8</v>
      </c>
      <c r="AP259" s="268">
        <v>3.8</v>
      </c>
      <c r="AQ259" s="268">
        <v>3.8</v>
      </c>
      <c r="AR259" s="268">
        <v>3.8</v>
      </c>
      <c r="AS259" s="268">
        <v>3.7</v>
      </c>
      <c r="AT259" s="268">
        <v>3.7</v>
      </c>
      <c r="AU259" s="268">
        <v>3.7</v>
      </c>
      <c r="AV259" s="268">
        <v>3.7</v>
      </c>
      <c r="AW259" s="268">
        <v>3.7</v>
      </c>
      <c r="AX259" s="268">
        <v>3.5</v>
      </c>
      <c r="AY259" s="268">
        <v>3.5</v>
      </c>
      <c r="AZ259" s="268">
        <v>3.5</v>
      </c>
      <c r="BA259" s="268">
        <v>3.5</v>
      </c>
      <c r="BB259" s="268">
        <v>3.5</v>
      </c>
      <c r="BC259" s="268">
        <v>3.5</v>
      </c>
      <c r="BD259" s="268">
        <v>3.8</v>
      </c>
      <c r="BE259" s="268">
        <v>3.8</v>
      </c>
      <c r="BF259" s="268">
        <v>3.7</v>
      </c>
      <c r="BG259" s="268">
        <v>3.7</v>
      </c>
      <c r="BH259" s="268">
        <v>3.7</v>
      </c>
      <c r="BI259" s="268">
        <v>3.7</v>
      </c>
      <c r="BJ259" s="268">
        <v>4.0999999999999996</v>
      </c>
      <c r="BK259" s="268">
        <v>4.0999999999999996</v>
      </c>
      <c r="BL259" s="268">
        <v>4.4000000000000004</v>
      </c>
      <c r="BM259" s="268">
        <v>4.4000000000000004</v>
      </c>
      <c r="BN259" s="268">
        <v>4.4000000000000004</v>
      </c>
      <c r="BO259" s="268">
        <v>4.4000000000000004</v>
      </c>
      <c r="BP259" s="268">
        <v>4.4000000000000004</v>
      </c>
      <c r="BQ259" s="268">
        <v>4.4000000000000004</v>
      </c>
      <c r="BR259" s="268">
        <v>4.4000000000000004</v>
      </c>
      <c r="BS259" s="268">
        <v>4.4000000000000004</v>
      </c>
      <c r="BT259" s="268">
        <v>4.4000000000000004</v>
      </c>
      <c r="BU259" s="268">
        <v>4.4000000000000004</v>
      </c>
      <c r="BV259" s="268">
        <v>4.0999999999999996</v>
      </c>
      <c r="BW259" s="268">
        <v>4.4000000000000004</v>
      </c>
      <c r="BX259" s="268">
        <v>4.4000000000000004</v>
      </c>
      <c r="BY259" s="268">
        <v>4.4000000000000004</v>
      </c>
      <c r="BZ259" s="268">
        <v>4.4000000000000004</v>
      </c>
      <c r="CA259" s="268">
        <v>4.4000000000000004</v>
      </c>
      <c r="CB259" s="268">
        <v>4.4000000000000004</v>
      </c>
      <c r="CC259" s="268">
        <v>4.4000000000000004</v>
      </c>
      <c r="CD259" s="268">
        <f>_xlfn.IFNA(VLOOKUP(C259,'INFORM Severity - hidden'!$C$5:$G$300,5,FALSE),"-")</f>
        <v>4.4000000000000004</v>
      </c>
    </row>
    <row r="260" spans="1:82" x14ac:dyDescent="0.35">
      <c r="A260" t="s">
        <v>830</v>
      </c>
      <c r="B260" t="s">
        <v>838</v>
      </c>
      <c r="C260" t="s">
        <v>839</v>
      </c>
      <c r="D260" s="268" t="str">
        <f t="shared" si="4"/>
        <v>Decreasing</v>
      </c>
      <c r="E260" s="268" t="s">
        <v>8201</v>
      </c>
      <c r="F260" s="268" t="s">
        <v>8201</v>
      </c>
      <c r="G260" s="268" t="s">
        <v>8201</v>
      </c>
      <c r="H260" s="268" t="s">
        <v>8201</v>
      </c>
      <c r="I260" s="268" t="s">
        <v>8201</v>
      </c>
      <c r="J260" s="268" t="s">
        <v>8201</v>
      </c>
      <c r="K260" s="268" t="s">
        <v>8201</v>
      </c>
      <c r="L260" s="268" t="s">
        <v>8201</v>
      </c>
      <c r="M260" s="268" t="s">
        <v>8201</v>
      </c>
      <c r="N260" s="268" t="s">
        <v>8201</v>
      </c>
      <c r="O260" s="268" t="s">
        <v>8201</v>
      </c>
      <c r="P260" s="268" t="s">
        <v>8201</v>
      </c>
      <c r="Q260" s="268" t="s">
        <v>8201</v>
      </c>
      <c r="R260" s="268" t="s">
        <v>8201</v>
      </c>
      <c r="S260" s="268" t="s">
        <v>8201</v>
      </c>
      <c r="T260" s="268" t="s">
        <v>8201</v>
      </c>
      <c r="U260" s="268" t="s">
        <v>8201</v>
      </c>
      <c r="V260" s="268" t="s">
        <v>8201</v>
      </c>
      <c r="W260" s="268" t="s">
        <v>8201</v>
      </c>
      <c r="X260" s="268" t="s">
        <v>8201</v>
      </c>
      <c r="Y260" s="268" t="s">
        <v>8201</v>
      </c>
      <c r="Z260" s="268" t="s">
        <v>8201</v>
      </c>
      <c r="AA260" s="268" t="s">
        <v>8201</v>
      </c>
      <c r="AB260" s="268" t="s">
        <v>8201</v>
      </c>
      <c r="AC260" s="268" t="s">
        <v>8201</v>
      </c>
      <c r="AD260" s="268" t="s">
        <v>8201</v>
      </c>
      <c r="AE260" s="268" t="s">
        <v>8201</v>
      </c>
      <c r="AF260" s="268" t="s">
        <v>8201</v>
      </c>
      <c r="AG260" s="268" t="s">
        <v>8201</v>
      </c>
      <c r="AH260" s="268" t="s">
        <v>8201</v>
      </c>
      <c r="AI260" s="268" t="s">
        <v>8201</v>
      </c>
      <c r="AJ260" s="268" t="s">
        <v>8201</v>
      </c>
      <c r="AK260" s="268" t="s">
        <v>8201</v>
      </c>
      <c r="AL260" s="268" t="s">
        <v>8201</v>
      </c>
      <c r="AM260" s="268" t="s">
        <v>8201</v>
      </c>
      <c r="AN260" s="268" t="s">
        <v>8201</v>
      </c>
      <c r="AO260" s="268" t="s">
        <v>8201</v>
      </c>
      <c r="AP260" s="268" t="s">
        <v>8201</v>
      </c>
      <c r="AQ260" s="268" t="s">
        <v>8201</v>
      </c>
      <c r="AR260" s="268" t="s">
        <v>8201</v>
      </c>
      <c r="AS260" s="268" t="s">
        <v>8201</v>
      </c>
      <c r="AT260" s="268" t="s">
        <v>8201</v>
      </c>
      <c r="AU260" s="268" t="s">
        <v>8201</v>
      </c>
      <c r="AV260" s="268" t="s">
        <v>8201</v>
      </c>
      <c r="AW260" s="268" t="s">
        <v>8201</v>
      </c>
      <c r="AX260" s="268" t="s">
        <v>8201</v>
      </c>
      <c r="AY260" s="268" t="s">
        <v>8201</v>
      </c>
      <c r="AZ260" s="268" t="s">
        <v>8201</v>
      </c>
      <c r="BA260" s="268" t="s">
        <v>8201</v>
      </c>
      <c r="BB260" s="268" t="s">
        <v>8201</v>
      </c>
      <c r="BC260" s="268" t="s">
        <v>8201</v>
      </c>
      <c r="BD260" s="268" t="s">
        <v>8201</v>
      </c>
      <c r="BE260" s="268" t="s">
        <v>8201</v>
      </c>
      <c r="BF260" s="268" t="s">
        <v>8201</v>
      </c>
      <c r="BG260" s="268" t="s">
        <v>8201</v>
      </c>
      <c r="BH260" s="268" t="s">
        <v>8201</v>
      </c>
      <c r="BI260" s="268" t="s">
        <v>8201</v>
      </c>
      <c r="BJ260" s="268">
        <v>3.4</v>
      </c>
      <c r="BK260" s="268">
        <v>3.5</v>
      </c>
      <c r="BL260" s="268">
        <v>3.5</v>
      </c>
      <c r="BM260" s="268">
        <v>3.5</v>
      </c>
      <c r="BN260" s="268">
        <v>3.5</v>
      </c>
      <c r="BO260" s="268">
        <v>3.5</v>
      </c>
      <c r="BP260" s="268">
        <v>3.5</v>
      </c>
      <c r="BQ260" s="268">
        <v>3.7</v>
      </c>
      <c r="BR260" s="268">
        <v>3.5</v>
      </c>
      <c r="BS260" s="268">
        <v>3.5</v>
      </c>
      <c r="BT260" s="268">
        <v>3.4</v>
      </c>
      <c r="BU260" s="268">
        <v>3.5</v>
      </c>
      <c r="BV260" s="268">
        <v>3.5</v>
      </c>
      <c r="BW260" s="268">
        <v>3.5</v>
      </c>
      <c r="BX260" s="268">
        <v>3.5</v>
      </c>
      <c r="BY260" s="268">
        <v>3.5</v>
      </c>
      <c r="BZ260" s="268">
        <v>3.6</v>
      </c>
      <c r="CA260" s="268">
        <v>3.6</v>
      </c>
      <c r="CB260" s="268">
        <v>3.5</v>
      </c>
      <c r="CC260" s="268">
        <v>3.5</v>
      </c>
      <c r="CD260" s="268">
        <f>_xlfn.IFNA(VLOOKUP(C260,'INFORM Severity - hidden'!$C$5:$G$300,5,FALSE),"-")</f>
        <v>3.6</v>
      </c>
    </row>
    <row r="261" spans="1:82" x14ac:dyDescent="0.35">
      <c r="A261" t="s">
        <v>830</v>
      </c>
      <c r="B261" t="s">
        <v>847</v>
      </c>
      <c r="C261" t="s">
        <v>848</v>
      </c>
      <c r="D261" s="268" t="str">
        <f t="shared" si="4"/>
        <v>Stable</v>
      </c>
      <c r="E261" s="268" t="s">
        <v>8201</v>
      </c>
      <c r="F261" s="268" t="s">
        <v>8201</v>
      </c>
      <c r="G261" s="268" t="s">
        <v>8201</v>
      </c>
      <c r="H261" s="268" t="s">
        <v>8201</v>
      </c>
      <c r="I261" s="268" t="s">
        <v>8201</v>
      </c>
      <c r="J261" s="268" t="s">
        <v>8201</v>
      </c>
      <c r="K261" s="268" t="s">
        <v>8201</v>
      </c>
      <c r="L261" s="268" t="s">
        <v>8201</v>
      </c>
      <c r="M261" s="268" t="s">
        <v>8201</v>
      </c>
      <c r="N261" s="268" t="s">
        <v>8201</v>
      </c>
      <c r="O261" s="268" t="s">
        <v>8201</v>
      </c>
      <c r="P261" s="268" t="s">
        <v>8201</v>
      </c>
      <c r="Q261" s="268" t="s">
        <v>8201</v>
      </c>
      <c r="R261" s="268" t="s">
        <v>8201</v>
      </c>
      <c r="S261" s="268" t="s">
        <v>8201</v>
      </c>
      <c r="T261" s="268" t="s">
        <v>8201</v>
      </c>
      <c r="U261" s="268" t="s">
        <v>8201</v>
      </c>
      <c r="V261" s="268" t="s">
        <v>8201</v>
      </c>
      <c r="W261" s="268" t="s">
        <v>8201</v>
      </c>
      <c r="X261" s="268" t="s">
        <v>8201</v>
      </c>
      <c r="Y261" s="268" t="s">
        <v>8201</v>
      </c>
      <c r="Z261" s="268" t="s">
        <v>8201</v>
      </c>
      <c r="AA261" s="268" t="s">
        <v>8201</v>
      </c>
      <c r="AB261" s="268" t="s">
        <v>8201</v>
      </c>
      <c r="AC261" s="268" t="s">
        <v>8201</v>
      </c>
      <c r="AD261" s="268" t="s">
        <v>8201</v>
      </c>
      <c r="AE261" s="268" t="s">
        <v>8201</v>
      </c>
      <c r="AF261" s="268" t="s">
        <v>8201</v>
      </c>
      <c r="AG261" s="268" t="s">
        <v>8201</v>
      </c>
      <c r="AH261" s="268" t="s">
        <v>8201</v>
      </c>
      <c r="AI261" s="268" t="s">
        <v>8201</v>
      </c>
      <c r="AJ261" s="268" t="s">
        <v>8201</v>
      </c>
      <c r="AK261" s="268" t="s">
        <v>8201</v>
      </c>
      <c r="AL261" s="268" t="s">
        <v>8201</v>
      </c>
      <c r="AM261" s="268" t="s">
        <v>8201</v>
      </c>
      <c r="AN261" s="268" t="s">
        <v>8201</v>
      </c>
      <c r="AO261" s="268" t="s">
        <v>8201</v>
      </c>
      <c r="AP261" s="268" t="s">
        <v>8201</v>
      </c>
      <c r="AQ261" s="268" t="s">
        <v>8201</v>
      </c>
      <c r="AR261" s="268" t="s">
        <v>8201</v>
      </c>
      <c r="AS261" s="268" t="s">
        <v>8201</v>
      </c>
      <c r="AT261" s="268" t="s">
        <v>8201</v>
      </c>
      <c r="AU261" s="268" t="s">
        <v>8201</v>
      </c>
      <c r="AV261" s="268" t="s">
        <v>8201</v>
      </c>
      <c r="AW261" s="268" t="s">
        <v>8201</v>
      </c>
      <c r="AX261" s="268" t="s">
        <v>8201</v>
      </c>
      <c r="AY261" s="268" t="s">
        <v>8201</v>
      </c>
      <c r="AZ261" s="268" t="s">
        <v>8201</v>
      </c>
      <c r="BA261" s="268" t="s">
        <v>8201</v>
      </c>
      <c r="BB261" s="268" t="s">
        <v>8201</v>
      </c>
      <c r="BC261" s="268" t="s">
        <v>8201</v>
      </c>
      <c r="BD261" s="268" t="s">
        <v>8201</v>
      </c>
      <c r="BE261" s="268" t="s">
        <v>8201</v>
      </c>
      <c r="BF261" s="268" t="s">
        <v>8201</v>
      </c>
      <c r="BG261" s="268" t="s">
        <v>8201</v>
      </c>
      <c r="BH261" s="268" t="s">
        <v>8201</v>
      </c>
      <c r="BI261" s="268" t="s">
        <v>8201</v>
      </c>
      <c r="BJ261" s="268">
        <v>3.9</v>
      </c>
      <c r="BK261" s="268">
        <v>4.2</v>
      </c>
      <c r="BL261" s="268">
        <v>4.2</v>
      </c>
      <c r="BM261" s="268">
        <v>4.2</v>
      </c>
      <c r="BN261" s="268">
        <v>4.2</v>
      </c>
      <c r="BO261" s="268">
        <v>4.2</v>
      </c>
      <c r="BP261" s="268">
        <v>4.2</v>
      </c>
      <c r="BQ261" s="268">
        <v>4.2</v>
      </c>
      <c r="BR261" s="268">
        <v>4.2</v>
      </c>
      <c r="BS261" s="268">
        <v>4.2</v>
      </c>
      <c r="BT261" s="268">
        <v>4.2</v>
      </c>
      <c r="BU261" s="268">
        <v>4.2</v>
      </c>
      <c r="BV261" s="268">
        <v>4.2</v>
      </c>
      <c r="BW261" s="268">
        <v>4.2</v>
      </c>
      <c r="BX261" s="268">
        <v>4.2</v>
      </c>
      <c r="BY261" s="268">
        <v>4.2</v>
      </c>
      <c r="BZ261" s="268">
        <v>4.2</v>
      </c>
      <c r="CA261" s="268">
        <v>4.2</v>
      </c>
      <c r="CB261" s="268">
        <v>4.2</v>
      </c>
      <c r="CC261" s="268">
        <v>4.2</v>
      </c>
      <c r="CD261" s="268">
        <f>_xlfn.IFNA(VLOOKUP(C261,'INFORM Severity - hidden'!$C$5:$G$300,5,FALSE),"-")</f>
        <v>4.2</v>
      </c>
    </row>
    <row r="262" spans="1:82" x14ac:dyDescent="0.35">
      <c r="C262" t="s">
        <v>8361</v>
      </c>
      <c r="D262" s="268" t="str">
        <f t="shared" si="4"/>
        <v>-</v>
      </c>
      <c r="E262" s="268" t="s">
        <v>8201</v>
      </c>
      <c r="F262" s="268" t="s">
        <v>8201</v>
      </c>
      <c r="G262" s="268">
        <v>4.2</v>
      </c>
      <c r="H262" s="268">
        <v>4.2</v>
      </c>
      <c r="I262" s="268">
        <v>4.2</v>
      </c>
      <c r="J262" s="268">
        <v>4.2</v>
      </c>
      <c r="K262" s="268">
        <v>4.2</v>
      </c>
      <c r="L262" s="268">
        <v>4.2</v>
      </c>
      <c r="M262" s="268">
        <v>4.2</v>
      </c>
      <c r="N262" s="268">
        <v>4.3</v>
      </c>
      <c r="O262" s="268">
        <v>4.3</v>
      </c>
      <c r="P262" s="268">
        <v>4.3</v>
      </c>
      <c r="Q262" s="268">
        <v>4.3</v>
      </c>
      <c r="R262" s="268">
        <v>4.3</v>
      </c>
      <c r="S262" s="268">
        <v>4.3</v>
      </c>
      <c r="T262" s="268">
        <v>4.3</v>
      </c>
      <c r="U262" s="268">
        <v>4.0999999999999996</v>
      </c>
      <c r="V262" s="268">
        <v>4</v>
      </c>
      <c r="W262" s="268">
        <v>4</v>
      </c>
      <c r="X262" s="268">
        <v>4</v>
      </c>
      <c r="Y262" s="268">
        <v>4</v>
      </c>
      <c r="Z262" s="268">
        <v>4</v>
      </c>
      <c r="AA262" s="268">
        <v>4.0999999999999996</v>
      </c>
      <c r="AB262" s="268">
        <v>4.0999999999999996</v>
      </c>
      <c r="AC262" s="268">
        <v>4.0999999999999996</v>
      </c>
      <c r="AD262" s="268">
        <v>4.0999999999999996</v>
      </c>
      <c r="AE262" s="268">
        <v>4.2</v>
      </c>
      <c r="AF262" s="268">
        <v>4.2</v>
      </c>
      <c r="AG262" s="268">
        <v>4.2</v>
      </c>
      <c r="AH262" s="268">
        <v>4.3</v>
      </c>
      <c r="AI262" s="268">
        <v>4.3</v>
      </c>
      <c r="AJ262" s="268">
        <v>4.3</v>
      </c>
      <c r="AK262" s="268">
        <v>4.3</v>
      </c>
      <c r="AL262" s="268">
        <v>4.2</v>
      </c>
      <c r="AM262" s="268">
        <v>4.2</v>
      </c>
      <c r="AN262" s="268">
        <v>4.2</v>
      </c>
      <c r="AO262" s="268">
        <v>4.2</v>
      </c>
      <c r="AP262" s="268">
        <v>4.2</v>
      </c>
      <c r="AQ262" s="268">
        <v>4.2</v>
      </c>
      <c r="AR262" s="268">
        <v>4.3</v>
      </c>
      <c r="AS262" s="268">
        <v>4.3</v>
      </c>
      <c r="AT262" s="268">
        <v>4.3</v>
      </c>
      <c r="AU262" s="268">
        <v>4.3</v>
      </c>
      <c r="AV262" s="268">
        <v>4.4000000000000004</v>
      </c>
      <c r="AW262" s="268">
        <v>4.4000000000000004</v>
      </c>
      <c r="AX262" s="268">
        <v>4.4000000000000004</v>
      </c>
      <c r="AY262" s="268">
        <v>4.4000000000000004</v>
      </c>
      <c r="AZ262" s="268">
        <v>4.4000000000000004</v>
      </c>
      <c r="BA262" s="268">
        <v>4.4000000000000004</v>
      </c>
      <c r="BB262" s="268">
        <v>4.4000000000000004</v>
      </c>
      <c r="BC262" s="268">
        <v>4.4000000000000004</v>
      </c>
      <c r="BD262" s="268">
        <v>4.4000000000000004</v>
      </c>
      <c r="BE262" s="268">
        <v>4.4000000000000004</v>
      </c>
      <c r="BF262" s="268">
        <v>4.4000000000000004</v>
      </c>
      <c r="BG262" s="268">
        <v>4.4000000000000004</v>
      </c>
      <c r="BH262" s="268">
        <v>4.4000000000000004</v>
      </c>
      <c r="BI262" s="268">
        <v>4.4000000000000004</v>
      </c>
      <c r="BJ262" s="268">
        <v>4.4000000000000004</v>
      </c>
      <c r="BK262" s="268">
        <v>4.2</v>
      </c>
      <c r="BL262" s="268">
        <v>4.2</v>
      </c>
      <c r="BM262" s="268">
        <v>4.2</v>
      </c>
      <c r="BN262" s="268">
        <v>4.2</v>
      </c>
      <c r="BO262" s="268">
        <v>4.2</v>
      </c>
      <c r="BP262" s="268">
        <v>4.2</v>
      </c>
      <c r="BQ262" s="268">
        <v>4.2</v>
      </c>
      <c r="BR262" s="268">
        <v>4.3</v>
      </c>
      <c r="BS262" s="268">
        <v>4.3</v>
      </c>
      <c r="BT262" s="268">
        <v>4.3</v>
      </c>
      <c r="BU262" s="268">
        <v>4.3</v>
      </c>
      <c r="BV262" s="268">
        <v>4.2</v>
      </c>
      <c r="BW262" s="268">
        <v>4.2</v>
      </c>
      <c r="BX262" s="268">
        <v>4.2</v>
      </c>
      <c r="BY262" s="268">
        <v>4.2</v>
      </c>
      <c r="BZ262" s="268">
        <v>4.2</v>
      </c>
      <c r="CA262" s="268">
        <v>4.2</v>
      </c>
      <c r="CB262" s="268" t="s">
        <v>8201</v>
      </c>
      <c r="CC262" s="268" t="s">
        <v>8201</v>
      </c>
      <c r="CD262" s="268" t="str">
        <f>_xlfn.IFNA(VLOOKUP(C262,'INFORM Severity - hidden'!$C$5:$G$300,5,FALSE),"-")</f>
        <v>-</v>
      </c>
    </row>
    <row r="263" spans="1:82" x14ac:dyDescent="0.35">
      <c r="C263" t="s">
        <v>8362</v>
      </c>
      <c r="D263" s="268" t="str">
        <f t="shared" si="4"/>
        <v>-</v>
      </c>
      <c r="E263" s="268" t="s">
        <v>8201</v>
      </c>
      <c r="F263" s="268" t="s">
        <v>8201</v>
      </c>
      <c r="G263" s="268" t="s">
        <v>8201</v>
      </c>
      <c r="H263" s="268">
        <v>3.6</v>
      </c>
      <c r="I263" s="268">
        <v>3.6</v>
      </c>
      <c r="J263" s="268">
        <v>3.6</v>
      </c>
      <c r="K263" s="268">
        <v>3.6</v>
      </c>
      <c r="L263" s="268">
        <v>3.6</v>
      </c>
      <c r="M263" s="268">
        <v>3.6</v>
      </c>
      <c r="N263" s="268">
        <v>3.6</v>
      </c>
      <c r="O263" s="268">
        <v>3.5</v>
      </c>
      <c r="P263" s="268">
        <v>3.6</v>
      </c>
      <c r="Q263" s="268">
        <v>3.6</v>
      </c>
      <c r="R263" s="268">
        <v>3.5</v>
      </c>
      <c r="S263" s="268">
        <v>3.6</v>
      </c>
      <c r="T263" s="268">
        <v>3.6</v>
      </c>
      <c r="U263" s="268">
        <v>3.6</v>
      </c>
      <c r="V263" s="268">
        <v>3.6</v>
      </c>
      <c r="W263" s="268">
        <v>3.6</v>
      </c>
      <c r="X263" s="268">
        <v>3.6</v>
      </c>
      <c r="Y263" s="268">
        <v>3.6</v>
      </c>
      <c r="Z263" s="268">
        <v>3.6</v>
      </c>
      <c r="AA263" s="268">
        <v>3.8</v>
      </c>
      <c r="AB263" s="268">
        <v>3.8</v>
      </c>
      <c r="AC263" s="268">
        <v>3.8</v>
      </c>
      <c r="AD263" s="268">
        <v>3.8</v>
      </c>
      <c r="AE263" s="268">
        <v>3.8</v>
      </c>
      <c r="AF263" s="268">
        <v>3.8</v>
      </c>
      <c r="AG263" s="268">
        <v>3.8</v>
      </c>
      <c r="AH263" s="268">
        <v>3.7</v>
      </c>
      <c r="AI263" s="268">
        <v>3.7</v>
      </c>
      <c r="AJ263" s="268">
        <v>3.7</v>
      </c>
      <c r="AK263" s="268">
        <v>3.7</v>
      </c>
      <c r="AL263" s="268">
        <v>3.9</v>
      </c>
      <c r="AM263" s="268">
        <v>3.9</v>
      </c>
      <c r="AN263" s="268">
        <v>3.9</v>
      </c>
      <c r="AO263" s="268">
        <v>3.9</v>
      </c>
      <c r="AP263" s="268">
        <v>3.9</v>
      </c>
      <c r="AQ263" s="268">
        <v>3.9</v>
      </c>
      <c r="AR263" s="268">
        <v>3.9</v>
      </c>
      <c r="AS263" s="268">
        <v>3.8</v>
      </c>
      <c r="AT263" s="268">
        <v>3.8</v>
      </c>
      <c r="AU263" s="268">
        <v>3.8</v>
      </c>
      <c r="AV263" s="268">
        <v>3.9</v>
      </c>
      <c r="AW263" s="268">
        <v>3.9</v>
      </c>
      <c r="AX263" s="268">
        <v>3.9</v>
      </c>
      <c r="AY263" s="268">
        <v>3.9</v>
      </c>
      <c r="AZ263" s="268">
        <v>3.9</v>
      </c>
      <c r="BA263" s="268">
        <v>3.9</v>
      </c>
      <c r="BB263" s="268">
        <v>3.9</v>
      </c>
      <c r="BC263" s="268">
        <v>3.9</v>
      </c>
      <c r="BD263" s="268">
        <v>3.9</v>
      </c>
      <c r="BE263" s="268">
        <v>3.9</v>
      </c>
      <c r="BF263" s="268">
        <v>3.9</v>
      </c>
      <c r="BG263" s="268">
        <v>3.9</v>
      </c>
      <c r="BH263" s="268">
        <v>3.9</v>
      </c>
      <c r="BI263" s="268">
        <v>3.9</v>
      </c>
      <c r="BJ263" s="268">
        <v>3.9</v>
      </c>
      <c r="BK263" s="268">
        <v>3.9</v>
      </c>
      <c r="BL263" s="268">
        <v>3.9</v>
      </c>
      <c r="BM263" s="268">
        <v>3.9</v>
      </c>
      <c r="BN263" s="268">
        <v>3.9</v>
      </c>
      <c r="BO263" s="268">
        <v>3.9</v>
      </c>
      <c r="BP263" s="268">
        <v>3.9</v>
      </c>
      <c r="BQ263" s="268">
        <v>3.9</v>
      </c>
      <c r="BR263" s="268">
        <v>3.7</v>
      </c>
      <c r="BS263" s="268">
        <v>3.7</v>
      </c>
      <c r="BT263" s="268">
        <v>3.7</v>
      </c>
      <c r="BU263" s="268">
        <v>3.7</v>
      </c>
      <c r="BV263" s="268">
        <v>3.7</v>
      </c>
      <c r="BW263" s="268">
        <v>3.7</v>
      </c>
      <c r="BX263" s="268">
        <v>3.7</v>
      </c>
      <c r="BY263" s="268">
        <v>3.7</v>
      </c>
      <c r="BZ263" s="268">
        <v>3.7</v>
      </c>
      <c r="CA263" s="268">
        <v>3.7</v>
      </c>
      <c r="CB263" s="268" t="s">
        <v>8201</v>
      </c>
      <c r="CC263" s="268" t="s">
        <v>8201</v>
      </c>
      <c r="CD263" s="268" t="str">
        <f>_xlfn.IFNA(VLOOKUP(C263,'INFORM Severity - hidden'!$C$5:$G$300,5,FALSE),"-")</f>
        <v>-</v>
      </c>
    </row>
    <row r="264" spans="1:82" x14ac:dyDescent="0.35">
      <c r="C264" t="s">
        <v>8363</v>
      </c>
      <c r="D264" s="268" t="str">
        <f t="shared" si="4"/>
        <v>-</v>
      </c>
      <c r="E264" s="268" t="s">
        <v>8201</v>
      </c>
      <c r="F264" s="268" t="s">
        <v>8201</v>
      </c>
      <c r="G264" s="268" t="s">
        <v>8201</v>
      </c>
      <c r="H264" s="268" t="s">
        <v>8201</v>
      </c>
      <c r="I264" s="268" t="s">
        <v>8201</v>
      </c>
      <c r="J264" s="268" t="s">
        <v>8201</v>
      </c>
      <c r="K264" s="268" t="s">
        <v>8201</v>
      </c>
      <c r="L264" s="268" t="s">
        <v>8201</v>
      </c>
      <c r="M264" s="268" t="s">
        <v>8201</v>
      </c>
      <c r="N264" s="268" t="s">
        <v>8201</v>
      </c>
      <c r="O264" s="268" t="s">
        <v>8201</v>
      </c>
      <c r="P264" s="268" t="s">
        <v>8201</v>
      </c>
      <c r="Q264" s="268" t="s">
        <v>8201</v>
      </c>
      <c r="R264" s="268" t="s">
        <v>8201</v>
      </c>
      <c r="S264" s="268" t="s">
        <v>8201</v>
      </c>
      <c r="T264" s="268" t="s">
        <v>8201</v>
      </c>
      <c r="U264" s="268" t="s">
        <v>8201</v>
      </c>
      <c r="V264" s="268" t="s">
        <v>8201</v>
      </c>
      <c r="W264" s="268" t="s">
        <v>8201</v>
      </c>
      <c r="X264" s="268" t="s">
        <v>8201</v>
      </c>
      <c r="Y264" s="268" t="s">
        <v>8201</v>
      </c>
      <c r="Z264" s="268" t="s">
        <v>8201</v>
      </c>
      <c r="AA264" s="268" t="s">
        <v>8201</v>
      </c>
      <c r="AB264" s="268" t="s">
        <v>8201</v>
      </c>
      <c r="AC264" s="268" t="s">
        <v>8201</v>
      </c>
      <c r="AD264" s="268" t="s">
        <v>8201</v>
      </c>
      <c r="AE264" s="268" t="s">
        <v>8201</v>
      </c>
      <c r="AF264" s="268" t="s">
        <v>8201</v>
      </c>
      <c r="AG264" s="268" t="s">
        <v>8201</v>
      </c>
      <c r="AH264" s="268" t="s">
        <v>8201</v>
      </c>
      <c r="AI264" s="268" t="s">
        <v>8201</v>
      </c>
      <c r="AJ264" s="268" t="s">
        <v>8201</v>
      </c>
      <c r="AK264" s="268" t="s">
        <v>8201</v>
      </c>
      <c r="AL264" s="268" t="s">
        <v>8201</v>
      </c>
      <c r="AM264" s="268" t="s">
        <v>8201</v>
      </c>
      <c r="AN264" s="268" t="s">
        <v>8201</v>
      </c>
      <c r="AO264" s="268" t="s">
        <v>8201</v>
      </c>
      <c r="AP264" s="268" t="s">
        <v>8201</v>
      </c>
      <c r="AQ264" s="268" t="s">
        <v>8201</v>
      </c>
      <c r="AR264" s="268" t="s">
        <v>8201</v>
      </c>
      <c r="AS264" s="268" t="s">
        <v>8201</v>
      </c>
      <c r="AT264" s="268" t="s">
        <v>8201</v>
      </c>
      <c r="AU264" s="268" t="s">
        <v>8201</v>
      </c>
      <c r="AV264" s="268" t="s">
        <v>8201</v>
      </c>
      <c r="AW264" s="268" t="s">
        <v>8201</v>
      </c>
      <c r="AX264" s="268" t="s">
        <v>8201</v>
      </c>
      <c r="AY264" s="268" t="s">
        <v>8201</v>
      </c>
      <c r="AZ264" s="268" t="s">
        <v>8201</v>
      </c>
      <c r="BA264" s="268" t="s">
        <v>8201</v>
      </c>
      <c r="BB264" s="268" t="s">
        <v>8201</v>
      </c>
      <c r="BC264" s="268" t="s">
        <v>8201</v>
      </c>
      <c r="BD264" s="268" t="s">
        <v>8201</v>
      </c>
      <c r="BE264" s="268" t="s">
        <v>8201</v>
      </c>
      <c r="BF264" s="268" t="s">
        <v>8201</v>
      </c>
      <c r="BG264" s="268" t="s">
        <v>8201</v>
      </c>
      <c r="BH264" s="268" t="s">
        <v>8201</v>
      </c>
      <c r="BI264" s="268" t="s">
        <v>8201</v>
      </c>
      <c r="BJ264" s="268" t="s">
        <v>8201</v>
      </c>
      <c r="BK264" s="268" t="s">
        <v>8201</v>
      </c>
      <c r="BL264" s="268" t="s">
        <v>8201</v>
      </c>
      <c r="BM264" s="268" t="s">
        <v>8201</v>
      </c>
      <c r="BN264" s="268" t="s">
        <v>8201</v>
      </c>
      <c r="BO264" s="268" t="s">
        <v>8201</v>
      </c>
      <c r="BP264" s="268" t="s">
        <v>8201</v>
      </c>
      <c r="BQ264" s="268" t="s">
        <v>8201</v>
      </c>
      <c r="BR264" s="268" t="s">
        <v>8201</v>
      </c>
      <c r="BS264" s="268" t="s">
        <v>8201</v>
      </c>
      <c r="BT264" s="268" t="s">
        <v>8201</v>
      </c>
      <c r="BU264" s="268" t="s">
        <v>8201</v>
      </c>
      <c r="BV264" s="268" t="s">
        <v>8201</v>
      </c>
      <c r="BW264" s="268" t="s">
        <v>8201</v>
      </c>
      <c r="BX264" s="268" t="s">
        <v>8201</v>
      </c>
      <c r="BY264" s="268" t="s">
        <v>8201</v>
      </c>
      <c r="BZ264" s="268" t="s">
        <v>8201</v>
      </c>
      <c r="CA264" s="268" t="s">
        <v>8201</v>
      </c>
      <c r="CB264" s="268" t="s">
        <v>8201</v>
      </c>
      <c r="CC264" s="268" t="s">
        <v>8201</v>
      </c>
      <c r="CD264" s="268" t="str">
        <f>_xlfn.IFNA(VLOOKUP(C264,'INFORM Severity - hidden'!$C$5:$G$300,5,FALSE),"-")</f>
        <v>-</v>
      </c>
    </row>
    <row r="265" spans="1:82" x14ac:dyDescent="0.35">
      <c r="C265" t="s">
        <v>8364</v>
      </c>
      <c r="D265" s="268" t="str">
        <f t="shared" si="4"/>
        <v>-</v>
      </c>
      <c r="E265" s="268" t="s">
        <v>8201</v>
      </c>
      <c r="F265" s="268" t="s">
        <v>8201</v>
      </c>
      <c r="G265" s="268" t="s">
        <v>8201</v>
      </c>
      <c r="H265" s="268" t="s">
        <v>8201</v>
      </c>
      <c r="I265" s="268">
        <v>4.0999999999999996</v>
      </c>
      <c r="J265" s="268">
        <v>4.2</v>
      </c>
      <c r="K265" s="268">
        <v>4.2</v>
      </c>
      <c r="L265" s="268">
        <v>4.2</v>
      </c>
      <c r="M265" s="268">
        <v>4.2</v>
      </c>
      <c r="N265" s="268">
        <v>4.2</v>
      </c>
      <c r="O265" s="268">
        <v>4.2</v>
      </c>
      <c r="P265" s="268">
        <v>4.2</v>
      </c>
      <c r="Q265" s="268">
        <v>4.2</v>
      </c>
      <c r="R265" s="268">
        <v>4.2</v>
      </c>
      <c r="S265" s="268">
        <v>4.2</v>
      </c>
      <c r="T265" s="268">
        <v>4.2</v>
      </c>
      <c r="U265" s="268">
        <v>4.2</v>
      </c>
      <c r="V265" s="268">
        <v>4</v>
      </c>
      <c r="W265" s="268">
        <v>4</v>
      </c>
      <c r="X265" s="268">
        <v>4</v>
      </c>
      <c r="Y265" s="268">
        <v>4</v>
      </c>
      <c r="Z265" s="268">
        <v>4</v>
      </c>
      <c r="AA265" s="268">
        <v>4.3</v>
      </c>
      <c r="AB265" s="268">
        <v>4.3</v>
      </c>
      <c r="AC265" s="268">
        <v>4.3</v>
      </c>
      <c r="AD265" s="268">
        <v>4.5</v>
      </c>
      <c r="AE265" s="268">
        <v>4.5</v>
      </c>
      <c r="AF265" s="268">
        <v>4.5</v>
      </c>
      <c r="AG265" s="268">
        <v>4.5</v>
      </c>
      <c r="AH265" s="268">
        <v>4.5999999999999996</v>
      </c>
      <c r="AI265" s="268">
        <v>4.5999999999999996</v>
      </c>
      <c r="AJ265" s="268">
        <v>4.5999999999999996</v>
      </c>
      <c r="AK265" s="268">
        <v>4.5999999999999996</v>
      </c>
      <c r="AL265" s="268">
        <v>4.5999999999999996</v>
      </c>
      <c r="AM265" s="268">
        <v>4.5999999999999996</v>
      </c>
      <c r="AN265" s="268">
        <v>4.3</v>
      </c>
      <c r="AO265" s="268">
        <v>4.3</v>
      </c>
      <c r="AP265" s="268">
        <v>4.3</v>
      </c>
      <c r="AQ265" s="268">
        <v>4.3</v>
      </c>
      <c r="AR265" s="268">
        <v>4.3</v>
      </c>
      <c r="AS265" s="268">
        <v>4.2</v>
      </c>
      <c r="AT265" s="268">
        <v>4.2</v>
      </c>
      <c r="AU265" s="268">
        <v>4.2</v>
      </c>
      <c r="AV265" s="268">
        <v>4.2</v>
      </c>
      <c r="AW265" s="268">
        <v>4</v>
      </c>
      <c r="AX265" s="268">
        <v>4</v>
      </c>
      <c r="AY265" s="268">
        <v>4.2</v>
      </c>
      <c r="AZ265" s="268">
        <v>4.3</v>
      </c>
      <c r="BA265" s="268">
        <v>4.3</v>
      </c>
      <c r="BB265" s="268">
        <v>4.3</v>
      </c>
      <c r="BC265" s="268">
        <v>4.3</v>
      </c>
      <c r="BD265" s="268">
        <v>4.3</v>
      </c>
      <c r="BE265" s="268">
        <v>4.3</v>
      </c>
      <c r="BF265" s="268">
        <v>4.2</v>
      </c>
      <c r="BG265" s="268">
        <v>4.2</v>
      </c>
      <c r="BH265" s="268">
        <v>4.2</v>
      </c>
      <c r="BI265" s="268">
        <v>4.2</v>
      </c>
      <c r="BJ265" s="268">
        <v>4.2</v>
      </c>
      <c r="BK265" s="268">
        <v>4.2</v>
      </c>
      <c r="BL265" s="268">
        <v>4.2</v>
      </c>
      <c r="BM265" s="268">
        <v>4.2</v>
      </c>
      <c r="BN265" s="268">
        <v>4.2</v>
      </c>
      <c r="BO265" s="268">
        <v>4.2</v>
      </c>
      <c r="BP265" s="268">
        <v>4.2</v>
      </c>
      <c r="BQ265" s="268">
        <v>4</v>
      </c>
      <c r="BR265" s="268">
        <v>4</v>
      </c>
      <c r="BS265" s="268">
        <v>4</v>
      </c>
      <c r="BT265" s="268">
        <v>4</v>
      </c>
      <c r="BU265" s="268">
        <v>4</v>
      </c>
      <c r="BV265" s="268">
        <v>4</v>
      </c>
      <c r="BW265" s="268">
        <v>4</v>
      </c>
      <c r="BX265" s="268">
        <v>4</v>
      </c>
      <c r="BY265" s="268">
        <v>4</v>
      </c>
      <c r="BZ265" s="268">
        <v>4</v>
      </c>
      <c r="CA265" s="268">
        <v>4</v>
      </c>
      <c r="CB265" s="268" t="s">
        <v>8201</v>
      </c>
      <c r="CC265" s="268" t="s">
        <v>8201</v>
      </c>
      <c r="CD265" s="268" t="str">
        <f>_xlfn.IFNA(VLOOKUP(C265,'INFORM Severity - hidden'!$C$5:$G$300,5,FALSE),"-")</f>
        <v>-</v>
      </c>
    </row>
    <row r="266" spans="1:82" x14ac:dyDescent="0.35">
      <c r="C266" t="s">
        <v>8365</v>
      </c>
      <c r="D266" s="268" t="str">
        <f t="shared" si="4"/>
        <v>-</v>
      </c>
      <c r="E266" s="268" t="s">
        <v>8201</v>
      </c>
      <c r="F266" s="268" t="s">
        <v>8201</v>
      </c>
      <c r="G266" s="268" t="s">
        <v>8201</v>
      </c>
      <c r="H266" s="268" t="s">
        <v>8201</v>
      </c>
      <c r="I266" s="268" t="s">
        <v>8201</v>
      </c>
      <c r="J266" s="268" t="s">
        <v>8201</v>
      </c>
      <c r="K266" s="268" t="s">
        <v>8201</v>
      </c>
      <c r="L266" s="268" t="s">
        <v>8201</v>
      </c>
      <c r="M266" s="268" t="s">
        <v>8201</v>
      </c>
      <c r="N266" s="268" t="s">
        <v>8201</v>
      </c>
      <c r="O266" s="268" t="s">
        <v>8201</v>
      </c>
      <c r="P266" s="268" t="s">
        <v>8201</v>
      </c>
      <c r="Q266" s="268" t="s">
        <v>8201</v>
      </c>
      <c r="R266" s="268" t="s">
        <v>8201</v>
      </c>
      <c r="S266" s="268" t="s">
        <v>8201</v>
      </c>
      <c r="T266" s="268" t="s">
        <v>8201</v>
      </c>
      <c r="U266" s="268" t="s">
        <v>8201</v>
      </c>
      <c r="V266" s="268" t="s">
        <v>8201</v>
      </c>
      <c r="W266" s="268" t="s">
        <v>8201</v>
      </c>
      <c r="X266" s="268" t="s">
        <v>8201</v>
      </c>
      <c r="Y266" s="268" t="s">
        <v>8201</v>
      </c>
      <c r="Z266" s="268" t="s">
        <v>8201</v>
      </c>
      <c r="AA266" s="268" t="s">
        <v>8201</v>
      </c>
      <c r="AB266" s="268" t="s">
        <v>8201</v>
      </c>
      <c r="AC266" s="268" t="s">
        <v>8201</v>
      </c>
      <c r="AD266" s="268" t="s">
        <v>8201</v>
      </c>
      <c r="AE266" s="268" t="s">
        <v>8201</v>
      </c>
      <c r="AF266" s="268" t="s">
        <v>8201</v>
      </c>
      <c r="AG266" s="268" t="s">
        <v>8201</v>
      </c>
      <c r="AH266" s="268" t="s">
        <v>8201</v>
      </c>
      <c r="AI266" s="268" t="s">
        <v>8201</v>
      </c>
      <c r="AJ266" s="268" t="s">
        <v>8201</v>
      </c>
      <c r="AK266" s="268">
        <v>3.1</v>
      </c>
      <c r="AL266" s="268">
        <v>3.2</v>
      </c>
      <c r="AM266" s="268">
        <v>3.2</v>
      </c>
      <c r="AN266" s="268">
        <v>3.3</v>
      </c>
      <c r="AO266" s="268">
        <v>3.3</v>
      </c>
      <c r="AP266" s="268">
        <v>3.3</v>
      </c>
      <c r="AQ266" s="268">
        <v>3.2</v>
      </c>
      <c r="AR266" s="268">
        <v>3.2</v>
      </c>
      <c r="AS266" s="268">
        <v>3.2</v>
      </c>
      <c r="AT266" s="268">
        <v>3.2</v>
      </c>
      <c r="AU266" s="268">
        <v>3.2</v>
      </c>
      <c r="AV266" s="268">
        <v>3.2</v>
      </c>
      <c r="AW266" s="268">
        <v>3.2</v>
      </c>
      <c r="AX266" s="268">
        <v>3.1</v>
      </c>
      <c r="AY266" s="268">
        <v>2.2999999999999998</v>
      </c>
      <c r="AZ266" s="268">
        <v>2.2999999999999998</v>
      </c>
      <c r="BA266" s="268">
        <v>2.2999999999999998</v>
      </c>
      <c r="BB266" s="268">
        <v>2.4</v>
      </c>
      <c r="BC266" s="268">
        <v>2.4</v>
      </c>
      <c r="BD266" s="268">
        <v>2.4</v>
      </c>
      <c r="BE266" s="268">
        <v>2.4</v>
      </c>
      <c r="BF266" s="268">
        <v>2.5</v>
      </c>
      <c r="BG266" s="268">
        <v>2.2999999999999998</v>
      </c>
      <c r="BH266" s="268">
        <v>2.2000000000000002</v>
      </c>
      <c r="BI266" s="268">
        <v>2.2000000000000002</v>
      </c>
      <c r="BJ266" s="268">
        <v>2.2000000000000002</v>
      </c>
      <c r="BK266" s="268">
        <v>2.2999999999999998</v>
      </c>
      <c r="BL266" s="268">
        <v>2.2999999999999998</v>
      </c>
      <c r="BM266" s="268">
        <v>2.1</v>
      </c>
      <c r="BN266" s="268">
        <v>2.2000000000000002</v>
      </c>
      <c r="BO266" s="268">
        <v>2.4</v>
      </c>
      <c r="BP266" s="268">
        <v>2.4</v>
      </c>
      <c r="BQ266" s="268">
        <v>2.5</v>
      </c>
      <c r="BR266" s="268">
        <v>2.5</v>
      </c>
      <c r="BS266" s="268">
        <v>2.5</v>
      </c>
      <c r="BT266" s="268">
        <v>2.4</v>
      </c>
      <c r="BU266" s="268">
        <v>2.4</v>
      </c>
      <c r="BV266" s="268">
        <v>2.4</v>
      </c>
      <c r="BW266" s="268">
        <v>2.4</v>
      </c>
      <c r="BX266" s="268">
        <v>2.4</v>
      </c>
      <c r="BY266" s="268">
        <v>2.4</v>
      </c>
      <c r="BZ266" s="268">
        <v>2.4</v>
      </c>
      <c r="CA266" s="268">
        <v>2.4</v>
      </c>
      <c r="CB266" s="268" t="s">
        <v>8201</v>
      </c>
      <c r="CC266" s="268" t="s">
        <v>8201</v>
      </c>
      <c r="CD266" s="268" t="str">
        <f>_xlfn.IFNA(VLOOKUP(C266,'INFORM Severity - hidden'!$C$5:$G$300,5,FALSE),"-")</f>
        <v>-</v>
      </c>
    </row>
    <row r="267" spans="1:82" x14ac:dyDescent="0.35">
      <c r="C267" t="s">
        <v>8366</v>
      </c>
      <c r="D267" s="268" t="str">
        <f t="shared" si="4"/>
        <v>-</v>
      </c>
      <c r="E267" s="268" t="s">
        <v>8201</v>
      </c>
      <c r="F267" s="268" t="s">
        <v>8201</v>
      </c>
      <c r="G267" s="268" t="s">
        <v>8201</v>
      </c>
      <c r="H267" s="268" t="s">
        <v>8201</v>
      </c>
      <c r="I267" s="268" t="s">
        <v>8201</v>
      </c>
      <c r="J267" s="268" t="s">
        <v>8201</v>
      </c>
      <c r="K267" s="268" t="s">
        <v>8201</v>
      </c>
      <c r="L267" s="268" t="s">
        <v>8201</v>
      </c>
      <c r="M267" s="268" t="s">
        <v>8201</v>
      </c>
      <c r="N267" s="268" t="s">
        <v>8201</v>
      </c>
      <c r="O267" s="268" t="s">
        <v>8201</v>
      </c>
      <c r="P267" s="268" t="s">
        <v>8201</v>
      </c>
      <c r="Q267" s="268" t="s">
        <v>8201</v>
      </c>
      <c r="R267" s="268" t="s">
        <v>8201</v>
      </c>
      <c r="S267" s="268" t="s">
        <v>8201</v>
      </c>
      <c r="T267" s="268" t="s">
        <v>8201</v>
      </c>
      <c r="U267" s="268" t="s">
        <v>8201</v>
      </c>
      <c r="V267" s="268" t="s">
        <v>8201</v>
      </c>
      <c r="W267" s="268" t="s">
        <v>8201</v>
      </c>
      <c r="X267" s="268" t="s">
        <v>8201</v>
      </c>
      <c r="Y267" s="268" t="s">
        <v>8201</v>
      </c>
      <c r="Z267" s="268" t="s">
        <v>8201</v>
      </c>
      <c r="AA267" s="268" t="s">
        <v>8201</v>
      </c>
      <c r="AB267" s="268" t="s">
        <v>8201</v>
      </c>
      <c r="AC267" s="268" t="s">
        <v>8201</v>
      </c>
      <c r="AD267" s="268" t="s">
        <v>8201</v>
      </c>
      <c r="AE267" s="268" t="s">
        <v>8201</v>
      </c>
      <c r="AF267" s="268" t="s">
        <v>8201</v>
      </c>
      <c r="AG267" s="268" t="s">
        <v>8201</v>
      </c>
      <c r="AH267" s="268" t="s">
        <v>8201</v>
      </c>
      <c r="AI267" s="268" t="s">
        <v>8201</v>
      </c>
      <c r="AJ267" s="268" t="s">
        <v>8201</v>
      </c>
      <c r="AK267" s="268" t="s">
        <v>8201</v>
      </c>
      <c r="AL267" s="268" t="s">
        <v>8201</v>
      </c>
      <c r="AM267" s="268" t="s">
        <v>8201</v>
      </c>
      <c r="AN267" s="268" t="s">
        <v>8201</v>
      </c>
      <c r="AO267" s="268" t="s">
        <v>8201</v>
      </c>
      <c r="AP267" s="268" t="s">
        <v>8201</v>
      </c>
      <c r="AQ267" s="268" t="s">
        <v>8201</v>
      </c>
      <c r="AR267" s="268" t="s">
        <v>8201</v>
      </c>
      <c r="AS267" s="268" t="s">
        <v>8201</v>
      </c>
      <c r="AT267" s="268" t="s">
        <v>8201</v>
      </c>
      <c r="AU267" s="268" t="s">
        <v>8201</v>
      </c>
      <c r="AV267" s="268">
        <v>3</v>
      </c>
      <c r="AW267" s="268">
        <v>3</v>
      </c>
      <c r="AX267" s="268">
        <v>3</v>
      </c>
      <c r="AY267" s="268">
        <v>3</v>
      </c>
      <c r="AZ267" s="268">
        <v>3</v>
      </c>
      <c r="BA267" s="268">
        <v>3</v>
      </c>
      <c r="BB267" s="268">
        <v>3</v>
      </c>
      <c r="BC267" s="268">
        <v>3</v>
      </c>
      <c r="BD267" s="268">
        <v>3</v>
      </c>
      <c r="BE267" s="268">
        <v>2.9</v>
      </c>
      <c r="BF267" s="268">
        <v>2.9</v>
      </c>
      <c r="BG267" s="268">
        <v>2.9</v>
      </c>
      <c r="BH267" s="268">
        <v>2.8</v>
      </c>
      <c r="BI267" s="268">
        <v>2.8</v>
      </c>
      <c r="BJ267" s="268">
        <v>2.8</v>
      </c>
      <c r="BK267" s="268">
        <v>2.9</v>
      </c>
      <c r="BL267" s="268">
        <v>2.9</v>
      </c>
      <c r="BM267" s="268">
        <v>3.2</v>
      </c>
      <c r="BN267" s="268">
        <v>3</v>
      </c>
      <c r="BO267" s="268">
        <v>3</v>
      </c>
      <c r="BP267" s="268">
        <v>3.3</v>
      </c>
      <c r="BQ267" s="268">
        <v>3</v>
      </c>
      <c r="BR267" s="268">
        <v>3</v>
      </c>
      <c r="BS267" s="268">
        <v>3</v>
      </c>
      <c r="BT267" s="268">
        <v>3</v>
      </c>
      <c r="BU267" s="268">
        <v>3</v>
      </c>
      <c r="BV267" s="268">
        <v>3</v>
      </c>
      <c r="BW267" s="268">
        <v>3</v>
      </c>
      <c r="BX267" s="268">
        <v>3</v>
      </c>
      <c r="BY267" s="268">
        <v>3</v>
      </c>
      <c r="BZ267" s="268">
        <v>3</v>
      </c>
      <c r="CA267" s="268">
        <v>3</v>
      </c>
      <c r="CB267" s="268" t="s">
        <v>8201</v>
      </c>
      <c r="CC267" s="268" t="s">
        <v>8201</v>
      </c>
      <c r="CD267" s="268" t="str">
        <f>_xlfn.IFNA(VLOOKUP(C267,'INFORM Severity - hidden'!$C$5:$G$300,5,FALSE),"-")</f>
        <v>-</v>
      </c>
    </row>
    <row r="268" spans="1:82" x14ac:dyDescent="0.35">
      <c r="C268" t="s">
        <v>8367</v>
      </c>
      <c r="D268" s="268" t="str">
        <f t="shared" si="4"/>
        <v>-</v>
      </c>
      <c r="E268" s="268" t="s">
        <v>8201</v>
      </c>
      <c r="F268" s="268" t="s">
        <v>8201</v>
      </c>
      <c r="G268" s="268" t="s">
        <v>8201</v>
      </c>
      <c r="H268" s="268" t="s">
        <v>8201</v>
      </c>
      <c r="I268" s="268" t="s">
        <v>8201</v>
      </c>
      <c r="J268" s="268" t="s">
        <v>8201</v>
      </c>
      <c r="K268" s="268" t="s">
        <v>8201</v>
      </c>
      <c r="L268" s="268" t="s">
        <v>8201</v>
      </c>
      <c r="M268" s="268" t="s">
        <v>8201</v>
      </c>
      <c r="N268" s="268" t="s">
        <v>8201</v>
      </c>
      <c r="O268" s="268" t="s">
        <v>8201</v>
      </c>
      <c r="P268" s="268" t="s">
        <v>8201</v>
      </c>
      <c r="Q268" s="268" t="s">
        <v>8201</v>
      </c>
      <c r="R268" s="268" t="s">
        <v>8201</v>
      </c>
      <c r="S268" s="268" t="s">
        <v>8201</v>
      </c>
      <c r="T268" s="268" t="s">
        <v>8201</v>
      </c>
      <c r="U268" s="268" t="s">
        <v>8201</v>
      </c>
      <c r="V268" s="268" t="s">
        <v>8201</v>
      </c>
      <c r="W268" s="268" t="s">
        <v>8201</v>
      </c>
      <c r="X268" s="268" t="s">
        <v>8201</v>
      </c>
      <c r="Y268" s="268" t="s">
        <v>8201</v>
      </c>
      <c r="Z268" s="268" t="s">
        <v>8201</v>
      </c>
      <c r="AA268" s="268" t="s">
        <v>8201</v>
      </c>
      <c r="AB268" s="268" t="s">
        <v>8201</v>
      </c>
      <c r="AC268" s="268" t="s">
        <v>8201</v>
      </c>
      <c r="AD268" s="268" t="s">
        <v>8201</v>
      </c>
      <c r="AE268" s="268" t="s">
        <v>8201</v>
      </c>
      <c r="AF268" s="268" t="s">
        <v>8201</v>
      </c>
      <c r="AG268" s="268" t="s">
        <v>8201</v>
      </c>
      <c r="AH268" s="268" t="s">
        <v>8201</v>
      </c>
      <c r="AI268" s="268" t="s">
        <v>8201</v>
      </c>
      <c r="AJ268" s="268" t="s">
        <v>8201</v>
      </c>
      <c r="AK268" s="268" t="s">
        <v>8201</v>
      </c>
      <c r="AL268" s="268" t="s">
        <v>8201</v>
      </c>
      <c r="AM268" s="268" t="s">
        <v>8201</v>
      </c>
      <c r="AN268" s="268" t="s">
        <v>8201</v>
      </c>
      <c r="AO268" s="268" t="s">
        <v>8201</v>
      </c>
      <c r="AP268" s="268" t="s">
        <v>8201</v>
      </c>
      <c r="AQ268" s="268" t="s">
        <v>8201</v>
      </c>
      <c r="AR268" s="268" t="s">
        <v>8201</v>
      </c>
      <c r="AS268" s="268" t="s">
        <v>8201</v>
      </c>
      <c r="AT268" s="268" t="s">
        <v>8201</v>
      </c>
      <c r="AU268" s="268" t="s">
        <v>8201</v>
      </c>
      <c r="AV268" s="268">
        <v>2.6</v>
      </c>
      <c r="AW268" s="268">
        <v>2.6</v>
      </c>
      <c r="AX268" s="268">
        <v>2.7</v>
      </c>
      <c r="AY268" s="268">
        <v>2.7</v>
      </c>
      <c r="AZ268" s="268">
        <v>2.7</v>
      </c>
      <c r="BA268" s="268">
        <v>2.7</v>
      </c>
      <c r="BB268" s="268">
        <v>2.8</v>
      </c>
      <c r="BC268" s="268">
        <v>2.8</v>
      </c>
      <c r="BD268" s="268">
        <v>2.7</v>
      </c>
      <c r="BE268" s="268">
        <v>2.5</v>
      </c>
      <c r="BF268" s="268">
        <v>2.5</v>
      </c>
      <c r="BG268" s="268">
        <v>2.5</v>
      </c>
      <c r="BH268" s="268">
        <v>2.5</v>
      </c>
      <c r="BI268" s="268">
        <v>2.5</v>
      </c>
      <c r="BJ268" s="268">
        <v>2.5</v>
      </c>
      <c r="BK268" s="268">
        <v>2.6</v>
      </c>
      <c r="BL268" s="268">
        <v>2.6</v>
      </c>
      <c r="BM268" s="268">
        <v>2.7</v>
      </c>
      <c r="BN268" s="268">
        <v>2.6</v>
      </c>
      <c r="BO268" s="268">
        <v>2.6</v>
      </c>
      <c r="BP268" s="268">
        <v>2.6</v>
      </c>
      <c r="BQ268" s="268">
        <v>2.6</v>
      </c>
      <c r="BR268" s="268">
        <v>2.6</v>
      </c>
      <c r="BS268" s="268">
        <v>2.6</v>
      </c>
      <c r="BT268" s="268">
        <v>2.6</v>
      </c>
      <c r="BU268" s="268">
        <v>2.6</v>
      </c>
      <c r="BV268" s="268">
        <v>2.6</v>
      </c>
      <c r="BW268" s="268">
        <v>2.6</v>
      </c>
      <c r="BX268" s="268">
        <v>2.6</v>
      </c>
      <c r="BY268" s="268">
        <v>2.6</v>
      </c>
      <c r="BZ268" s="268">
        <v>2.6</v>
      </c>
      <c r="CA268" s="268">
        <v>2.6</v>
      </c>
      <c r="CB268" s="268" t="s">
        <v>8201</v>
      </c>
      <c r="CC268" s="268" t="s">
        <v>8201</v>
      </c>
      <c r="CD268" s="268" t="str">
        <f>_xlfn.IFNA(VLOOKUP(C268,'INFORM Severity - hidden'!$C$5:$G$300,5,FALSE),"-")</f>
        <v>-</v>
      </c>
    </row>
    <row r="269" spans="1:82" x14ac:dyDescent="0.35">
      <c r="C269" t="s">
        <v>8368</v>
      </c>
      <c r="D269" s="268" t="str">
        <f t="shared" si="4"/>
        <v>-</v>
      </c>
      <c r="E269" s="268" t="s">
        <v>8201</v>
      </c>
      <c r="F269" s="268" t="s">
        <v>8201</v>
      </c>
      <c r="G269" s="268" t="s">
        <v>8201</v>
      </c>
      <c r="H269" s="268">
        <v>3.5</v>
      </c>
      <c r="I269" s="268">
        <v>3.5</v>
      </c>
      <c r="J269" s="268">
        <v>3.5</v>
      </c>
      <c r="K269" s="268">
        <v>3.5</v>
      </c>
      <c r="L269" s="268">
        <v>3.5</v>
      </c>
      <c r="M269" s="268">
        <v>3.5</v>
      </c>
      <c r="N269" s="268">
        <v>3.7</v>
      </c>
      <c r="O269" s="268">
        <v>3.7</v>
      </c>
      <c r="P269" s="268">
        <v>3.7</v>
      </c>
      <c r="Q269" s="268">
        <v>3.7</v>
      </c>
      <c r="R269" s="268">
        <v>3.7</v>
      </c>
      <c r="S269" s="268">
        <v>3.7</v>
      </c>
      <c r="T269" s="268">
        <v>3.7</v>
      </c>
      <c r="U269" s="268">
        <v>3.7</v>
      </c>
      <c r="V269" s="268">
        <v>3.4</v>
      </c>
      <c r="W269" s="268">
        <v>3.4</v>
      </c>
      <c r="X269" s="268">
        <v>3.4</v>
      </c>
      <c r="Y269" s="268">
        <v>3.4</v>
      </c>
      <c r="Z269" s="268">
        <v>3.3</v>
      </c>
      <c r="AA269" s="268">
        <v>3.6</v>
      </c>
      <c r="AB269" s="268">
        <v>3.6</v>
      </c>
      <c r="AC269" s="268">
        <v>3.6</v>
      </c>
      <c r="AD269" s="268">
        <v>3.6</v>
      </c>
      <c r="AE269" s="268">
        <v>3.6</v>
      </c>
      <c r="AF269" s="268">
        <v>3.6</v>
      </c>
      <c r="AG269" s="268">
        <v>3.6</v>
      </c>
      <c r="AH269" s="268">
        <v>3.7</v>
      </c>
      <c r="AI269" s="268">
        <v>3.7</v>
      </c>
      <c r="AJ269" s="268">
        <v>3.7</v>
      </c>
      <c r="AK269" s="268">
        <v>3.7</v>
      </c>
      <c r="AL269" s="268">
        <v>3.7</v>
      </c>
      <c r="AM269" s="268">
        <v>3.4</v>
      </c>
      <c r="AN269" s="268">
        <v>3.5</v>
      </c>
      <c r="AO269" s="268">
        <v>3.8</v>
      </c>
      <c r="AP269" s="268">
        <v>3.8</v>
      </c>
      <c r="AQ269" s="268">
        <v>3.9</v>
      </c>
      <c r="AR269" s="268">
        <v>3.9</v>
      </c>
      <c r="AS269" s="268">
        <v>3.9</v>
      </c>
      <c r="AT269" s="268">
        <v>3.8</v>
      </c>
      <c r="AU269" s="268">
        <v>3.8</v>
      </c>
      <c r="AV269" s="268">
        <v>3.8</v>
      </c>
      <c r="AW269" s="268">
        <v>3.8</v>
      </c>
      <c r="AX269" s="268">
        <v>3.8</v>
      </c>
      <c r="AY269" s="268">
        <v>3.8</v>
      </c>
      <c r="AZ269" s="268">
        <v>3.8</v>
      </c>
      <c r="BA269" s="268">
        <v>3.9</v>
      </c>
      <c r="BB269" s="268">
        <v>3.9</v>
      </c>
      <c r="BC269" s="268">
        <v>3.9</v>
      </c>
      <c r="BD269" s="268">
        <v>3.9</v>
      </c>
      <c r="BE269" s="268">
        <v>3.8</v>
      </c>
      <c r="BF269" s="268">
        <v>3.8</v>
      </c>
      <c r="BG269" s="268">
        <v>3.8</v>
      </c>
      <c r="BH269" s="268">
        <v>3.8</v>
      </c>
      <c r="BI269" s="268">
        <v>3.8</v>
      </c>
      <c r="BJ269" s="268">
        <v>3.8</v>
      </c>
      <c r="BK269" s="268">
        <v>3.9</v>
      </c>
      <c r="BL269" s="268">
        <v>4</v>
      </c>
      <c r="BM269" s="268">
        <v>4</v>
      </c>
      <c r="BN269" s="268">
        <v>4</v>
      </c>
      <c r="BO269" s="268">
        <v>4</v>
      </c>
      <c r="BP269" s="268">
        <v>4.0999999999999996</v>
      </c>
      <c r="BQ269" s="268">
        <v>4.0999999999999996</v>
      </c>
      <c r="BR269" s="268">
        <v>4.0999999999999996</v>
      </c>
      <c r="BS269" s="268">
        <v>4.0999999999999996</v>
      </c>
      <c r="BT269" s="268">
        <v>4.0999999999999996</v>
      </c>
      <c r="BU269" s="268">
        <v>4.0999999999999996</v>
      </c>
      <c r="BV269" s="268">
        <v>4.0999999999999996</v>
      </c>
      <c r="BW269" s="268">
        <v>4.0999999999999996</v>
      </c>
      <c r="BX269" s="268">
        <v>4.0999999999999996</v>
      </c>
      <c r="BY269" s="268">
        <v>4.0999999999999996</v>
      </c>
      <c r="BZ269" s="268">
        <v>4.0999999999999996</v>
      </c>
      <c r="CA269" s="268">
        <v>4.0999999999999996</v>
      </c>
      <c r="CB269" s="268" t="s">
        <v>8201</v>
      </c>
      <c r="CC269" s="268" t="s">
        <v>8201</v>
      </c>
      <c r="CD269" s="268" t="str">
        <f>_xlfn.IFNA(VLOOKUP(C269,'INFORM Severity - hidden'!$C$5:$G$300,5,FALSE),"-")</f>
        <v>-</v>
      </c>
    </row>
    <row r="270" spans="1:82" x14ac:dyDescent="0.35">
      <c r="C270" t="s">
        <v>8369</v>
      </c>
      <c r="D270" s="268" t="str">
        <f t="shared" si="4"/>
        <v>-</v>
      </c>
      <c r="E270" s="268" t="s">
        <v>8201</v>
      </c>
      <c r="F270" s="268" t="s">
        <v>8201</v>
      </c>
      <c r="G270" s="268" t="s">
        <v>8201</v>
      </c>
      <c r="H270" s="268" t="s">
        <v>8201</v>
      </c>
      <c r="I270" s="268" t="s">
        <v>8201</v>
      </c>
      <c r="J270" s="268" t="s">
        <v>8201</v>
      </c>
      <c r="K270" s="268" t="s">
        <v>8201</v>
      </c>
      <c r="L270" s="268" t="s">
        <v>8201</v>
      </c>
      <c r="M270" s="268" t="s">
        <v>8201</v>
      </c>
      <c r="N270" s="268" t="s">
        <v>8201</v>
      </c>
      <c r="O270" s="268" t="s">
        <v>8201</v>
      </c>
      <c r="P270" s="268" t="s">
        <v>8201</v>
      </c>
      <c r="Q270" s="268" t="s">
        <v>8201</v>
      </c>
      <c r="R270" s="268">
        <v>3.5</v>
      </c>
      <c r="S270" s="268">
        <v>3.5</v>
      </c>
      <c r="T270" s="268">
        <v>3.5</v>
      </c>
      <c r="U270" s="268">
        <v>3.5</v>
      </c>
      <c r="V270" s="268">
        <v>3.5</v>
      </c>
      <c r="W270" s="268">
        <v>3.5</v>
      </c>
      <c r="X270" s="268">
        <v>3.5</v>
      </c>
      <c r="Y270" s="268">
        <v>3.5</v>
      </c>
      <c r="Z270" s="268">
        <v>3.5</v>
      </c>
      <c r="AA270" s="268">
        <v>3.5</v>
      </c>
      <c r="AB270" s="268">
        <v>3.5</v>
      </c>
      <c r="AC270" s="268">
        <v>3.5</v>
      </c>
      <c r="AD270" s="268">
        <v>3.5</v>
      </c>
      <c r="AE270" s="268">
        <v>3.6</v>
      </c>
      <c r="AF270" s="268">
        <v>3.6</v>
      </c>
      <c r="AG270" s="268">
        <v>3.6</v>
      </c>
      <c r="AH270" s="268">
        <v>3.9</v>
      </c>
      <c r="AI270" s="268">
        <v>3.6</v>
      </c>
      <c r="AJ270" s="268">
        <v>3.6</v>
      </c>
      <c r="AK270" s="268">
        <v>3.6</v>
      </c>
      <c r="AL270" s="268">
        <v>3.5</v>
      </c>
      <c r="AM270" s="268">
        <v>3.6</v>
      </c>
      <c r="AN270" s="268">
        <v>3.6</v>
      </c>
      <c r="AO270" s="268">
        <v>3.6</v>
      </c>
      <c r="AP270" s="268">
        <v>3.6</v>
      </c>
      <c r="AQ270" s="268">
        <v>3.5</v>
      </c>
      <c r="AR270" s="268">
        <v>3.5</v>
      </c>
      <c r="AS270" s="268">
        <v>3.4</v>
      </c>
      <c r="AT270" s="268">
        <v>3.4</v>
      </c>
      <c r="AU270" s="268">
        <v>3.4</v>
      </c>
      <c r="AV270" s="268">
        <v>3.4</v>
      </c>
      <c r="AW270" s="268">
        <v>3.4</v>
      </c>
      <c r="AX270" s="268">
        <v>3.5</v>
      </c>
      <c r="AY270" s="268">
        <v>3.6</v>
      </c>
      <c r="AZ270" s="268">
        <v>3.6</v>
      </c>
      <c r="BA270" s="268">
        <v>3.6</v>
      </c>
      <c r="BB270" s="268">
        <v>3.7</v>
      </c>
      <c r="BC270" s="268">
        <v>3.6</v>
      </c>
      <c r="BD270" s="268">
        <v>3.6</v>
      </c>
      <c r="BE270" s="268">
        <v>3.6</v>
      </c>
      <c r="BF270" s="268">
        <v>3.7</v>
      </c>
      <c r="BG270" s="268">
        <v>3.7</v>
      </c>
      <c r="BH270" s="268">
        <v>3.7</v>
      </c>
      <c r="BI270" s="268">
        <v>3.7</v>
      </c>
      <c r="BJ270" s="268">
        <v>3.6</v>
      </c>
      <c r="BK270" s="268">
        <v>3.9</v>
      </c>
      <c r="BL270" s="268">
        <v>3.9</v>
      </c>
      <c r="BM270" s="268">
        <v>3.9</v>
      </c>
      <c r="BN270" s="268">
        <v>3.9</v>
      </c>
      <c r="BO270" s="268">
        <v>3.9</v>
      </c>
      <c r="BP270" s="268">
        <v>3.9</v>
      </c>
      <c r="BQ270" s="268">
        <v>3.9</v>
      </c>
      <c r="BR270" s="268">
        <v>3.8</v>
      </c>
      <c r="BS270" s="268">
        <v>3.8</v>
      </c>
      <c r="BT270" s="268">
        <v>3.8</v>
      </c>
      <c r="BU270" s="268">
        <v>3.8</v>
      </c>
      <c r="BV270" s="268">
        <v>3.8</v>
      </c>
      <c r="BW270" s="268">
        <v>3.8</v>
      </c>
      <c r="BX270" s="268">
        <v>3.8</v>
      </c>
      <c r="BY270" s="268">
        <v>3.8</v>
      </c>
      <c r="BZ270" s="268">
        <v>3.8</v>
      </c>
      <c r="CA270" s="268">
        <v>3.8</v>
      </c>
      <c r="CB270" s="268" t="s">
        <v>8201</v>
      </c>
      <c r="CC270" s="268" t="s">
        <v>8201</v>
      </c>
      <c r="CD270" s="268" t="str">
        <f>_xlfn.IFNA(VLOOKUP(C270,'INFORM Severity - hidden'!$C$5:$G$300,5,FALSE),"-")</f>
        <v>-</v>
      </c>
    </row>
    <row r="271" spans="1:82" x14ac:dyDescent="0.35">
      <c r="C271" t="s">
        <v>8370</v>
      </c>
      <c r="D271" s="268" t="str">
        <f t="shared" si="4"/>
        <v>-</v>
      </c>
      <c r="E271" s="268" t="s">
        <v>8201</v>
      </c>
      <c r="F271" s="268" t="s">
        <v>8201</v>
      </c>
      <c r="G271" s="268" t="s">
        <v>8201</v>
      </c>
      <c r="H271" s="268" t="s">
        <v>8201</v>
      </c>
      <c r="I271" s="268" t="s">
        <v>8201</v>
      </c>
      <c r="J271" s="268" t="s">
        <v>8201</v>
      </c>
      <c r="K271" s="268" t="s">
        <v>8201</v>
      </c>
      <c r="L271" s="268" t="s">
        <v>8201</v>
      </c>
      <c r="M271" s="268" t="s">
        <v>8201</v>
      </c>
      <c r="N271" s="268" t="s">
        <v>8201</v>
      </c>
      <c r="O271" s="268" t="s">
        <v>8201</v>
      </c>
      <c r="P271" s="268" t="s">
        <v>8201</v>
      </c>
      <c r="Q271" s="268" t="s">
        <v>8201</v>
      </c>
      <c r="R271" s="268" t="s">
        <v>8201</v>
      </c>
      <c r="S271" s="268" t="s">
        <v>8201</v>
      </c>
      <c r="T271" s="268" t="s">
        <v>8201</v>
      </c>
      <c r="U271" s="268" t="s">
        <v>8201</v>
      </c>
      <c r="V271" s="268" t="s">
        <v>8201</v>
      </c>
      <c r="W271" s="268" t="s">
        <v>8201</v>
      </c>
      <c r="X271" s="268" t="s">
        <v>8201</v>
      </c>
      <c r="Y271" s="268" t="s">
        <v>8201</v>
      </c>
      <c r="Z271" s="268" t="s">
        <v>8201</v>
      </c>
      <c r="AA271" s="268" t="s">
        <v>8201</v>
      </c>
      <c r="AB271" s="268" t="s">
        <v>8201</v>
      </c>
      <c r="AC271" s="268" t="s">
        <v>8201</v>
      </c>
      <c r="AD271" s="268" t="s">
        <v>8201</v>
      </c>
      <c r="AE271" s="268" t="s">
        <v>8201</v>
      </c>
      <c r="AF271" s="268" t="s">
        <v>8201</v>
      </c>
      <c r="AG271" s="268" t="s">
        <v>8201</v>
      </c>
      <c r="AH271" s="268" t="s">
        <v>8201</v>
      </c>
      <c r="AI271" s="268" t="s">
        <v>8201</v>
      </c>
      <c r="AJ271" s="268" t="s">
        <v>8201</v>
      </c>
      <c r="AK271" s="268" t="s">
        <v>8201</v>
      </c>
      <c r="AL271" s="268" t="s">
        <v>8201</v>
      </c>
      <c r="AM271" s="268" t="s">
        <v>8201</v>
      </c>
      <c r="AN271" s="268" t="s">
        <v>8201</v>
      </c>
      <c r="AO271" s="268" t="s">
        <v>8201</v>
      </c>
      <c r="AP271" s="268" t="s">
        <v>8201</v>
      </c>
      <c r="AQ271" s="268" t="s">
        <v>8201</v>
      </c>
      <c r="AR271" s="268" t="s">
        <v>8201</v>
      </c>
      <c r="AS271" s="268" t="s">
        <v>8201</v>
      </c>
      <c r="AT271" s="268">
        <v>1.8</v>
      </c>
      <c r="AU271" s="268">
        <v>1.8</v>
      </c>
      <c r="AV271" s="268">
        <v>1.8</v>
      </c>
      <c r="AW271" s="268">
        <v>1.8</v>
      </c>
      <c r="AX271" s="268">
        <v>1.8</v>
      </c>
      <c r="AY271" s="268">
        <v>1.8</v>
      </c>
      <c r="AZ271" s="268">
        <v>1.8</v>
      </c>
      <c r="BA271" s="268">
        <v>1.8</v>
      </c>
      <c r="BB271" s="268">
        <v>1.8</v>
      </c>
      <c r="BC271" s="268">
        <v>1.8</v>
      </c>
      <c r="BD271" s="268">
        <v>1.8</v>
      </c>
      <c r="BE271" s="268">
        <v>2</v>
      </c>
      <c r="BF271" s="268">
        <v>2</v>
      </c>
      <c r="BG271" s="268">
        <v>2.4</v>
      </c>
      <c r="BH271" s="268">
        <v>2.4</v>
      </c>
      <c r="BI271" s="268">
        <v>2.5</v>
      </c>
      <c r="BJ271" s="268">
        <v>2.6</v>
      </c>
      <c r="BK271" s="268">
        <v>2.6</v>
      </c>
      <c r="BL271" s="268">
        <v>2.7</v>
      </c>
      <c r="BM271" s="268">
        <v>2.7</v>
      </c>
      <c r="BN271" s="268">
        <v>2.7</v>
      </c>
      <c r="BO271" s="268">
        <v>2.7</v>
      </c>
      <c r="BP271" s="268">
        <v>2.7</v>
      </c>
      <c r="BQ271" s="268">
        <v>2.7</v>
      </c>
      <c r="BR271" s="268">
        <v>2.2999999999999998</v>
      </c>
      <c r="BS271" s="268">
        <v>2.2999999999999998</v>
      </c>
      <c r="BT271" s="268">
        <v>2.2999999999999998</v>
      </c>
      <c r="BU271" s="268">
        <v>2.2999999999999998</v>
      </c>
      <c r="BV271" s="268">
        <v>2.2999999999999998</v>
      </c>
      <c r="BW271" s="268">
        <v>2.2999999999999998</v>
      </c>
      <c r="BX271" s="268">
        <v>2.2999999999999998</v>
      </c>
      <c r="BY271" s="268">
        <v>2.2999999999999998</v>
      </c>
      <c r="BZ271" s="268">
        <v>2.2999999999999998</v>
      </c>
      <c r="CA271" s="268">
        <v>2.2999999999999998</v>
      </c>
      <c r="CB271" s="268" t="s">
        <v>8201</v>
      </c>
      <c r="CC271" s="268" t="s">
        <v>8201</v>
      </c>
      <c r="CD271" s="268" t="str">
        <f>_xlfn.IFNA(VLOOKUP(C271,'INFORM Severity - hidden'!$C$5:$G$300,5,FALSE),"-")</f>
        <v>-</v>
      </c>
    </row>
    <row r="272" spans="1:82" x14ac:dyDescent="0.35">
      <c r="C272" t="s">
        <v>8371</v>
      </c>
      <c r="D272" s="268" t="str">
        <f t="shared" si="4"/>
        <v>-</v>
      </c>
      <c r="E272" s="268" t="s">
        <v>8201</v>
      </c>
      <c r="F272" s="268" t="s">
        <v>8201</v>
      </c>
      <c r="G272" s="268" t="s">
        <v>8201</v>
      </c>
      <c r="H272" s="268" t="s">
        <v>8201</v>
      </c>
      <c r="I272" s="268" t="s">
        <v>8201</v>
      </c>
      <c r="J272" s="268" t="s">
        <v>8201</v>
      </c>
      <c r="K272" s="268" t="s">
        <v>8201</v>
      </c>
      <c r="L272" s="268" t="s">
        <v>8201</v>
      </c>
      <c r="M272" s="268" t="s">
        <v>8201</v>
      </c>
      <c r="N272" s="268" t="s">
        <v>8201</v>
      </c>
      <c r="O272" s="268" t="s">
        <v>8201</v>
      </c>
      <c r="P272" s="268" t="s">
        <v>8201</v>
      </c>
      <c r="Q272" s="268" t="s">
        <v>8201</v>
      </c>
      <c r="R272" s="268" t="s">
        <v>8201</v>
      </c>
      <c r="S272" s="268" t="s">
        <v>8201</v>
      </c>
      <c r="T272" s="268" t="s">
        <v>8201</v>
      </c>
      <c r="U272" s="268" t="s">
        <v>8201</v>
      </c>
      <c r="V272" s="268" t="s">
        <v>8201</v>
      </c>
      <c r="W272" s="268" t="s">
        <v>8201</v>
      </c>
      <c r="X272" s="268" t="s">
        <v>8201</v>
      </c>
      <c r="Y272" s="268" t="s">
        <v>8201</v>
      </c>
      <c r="Z272" s="268" t="s">
        <v>8201</v>
      </c>
      <c r="AA272" s="268" t="s">
        <v>8201</v>
      </c>
      <c r="AB272" s="268" t="s">
        <v>8201</v>
      </c>
      <c r="AC272" s="268" t="s">
        <v>8201</v>
      </c>
      <c r="AD272" s="268" t="s">
        <v>8201</v>
      </c>
      <c r="AE272" s="268" t="s">
        <v>8201</v>
      </c>
      <c r="AF272" s="268" t="s">
        <v>8201</v>
      </c>
      <c r="AG272" s="268" t="s">
        <v>8201</v>
      </c>
      <c r="AH272" s="268" t="s">
        <v>8201</v>
      </c>
      <c r="AI272" s="268" t="s">
        <v>8201</v>
      </c>
      <c r="AJ272" s="268" t="s">
        <v>8201</v>
      </c>
      <c r="AK272" s="268" t="s">
        <v>8201</v>
      </c>
      <c r="AL272" s="268" t="s">
        <v>8201</v>
      </c>
      <c r="AM272" s="268" t="s">
        <v>8201</v>
      </c>
      <c r="AN272" s="268" t="s">
        <v>8201</v>
      </c>
      <c r="AO272" s="268" t="s">
        <v>8201</v>
      </c>
      <c r="AP272" s="268" t="s">
        <v>8201</v>
      </c>
      <c r="AQ272" s="268">
        <v>3.9</v>
      </c>
      <c r="AR272" s="268">
        <v>3.9</v>
      </c>
      <c r="AS272" s="268">
        <v>3.8</v>
      </c>
      <c r="AT272" s="268">
        <v>3.8</v>
      </c>
      <c r="AU272" s="268">
        <v>3.8</v>
      </c>
      <c r="AV272" s="268">
        <v>3.8</v>
      </c>
      <c r="AW272" s="268">
        <v>4.0999999999999996</v>
      </c>
      <c r="AX272" s="268">
        <v>4.0999999999999996</v>
      </c>
      <c r="AY272" s="268">
        <v>4.2</v>
      </c>
      <c r="AZ272" s="268">
        <v>4.4000000000000004</v>
      </c>
      <c r="BA272" s="268">
        <v>4.4000000000000004</v>
      </c>
      <c r="BB272" s="268">
        <v>4.4000000000000004</v>
      </c>
      <c r="BC272" s="268">
        <v>4.4000000000000004</v>
      </c>
      <c r="BD272" s="268">
        <v>4.4000000000000004</v>
      </c>
      <c r="BE272" s="268">
        <v>4.4000000000000004</v>
      </c>
      <c r="BF272" s="268">
        <v>4.2</v>
      </c>
      <c r="BG272" s="268">
        <v>4.2</v>
      </c>
      <c r="BH272" s="268">
        <v>4.2</v>
      </c>
      <c r="BI272" s="268">
        <v>4.2</v>
      </c>
      <c r="BJ272" s="268">
        <v>4.2</v>
      </c>
      <c r="BK272" s="268">
        <v>4.2</v>
      </c>
      <c r="BL272" s="268">
        <v>4.2</v>
      </c>
      <c r="BM272" s="268">
        <v>4.0999999999999996</v>
      </c>
      <c r="BN272" s="268">
        <v>4.0999999999999996</v>
      </c>
      <c r="BO272" s="268">
        <v>4.0999999999999996</v>
      </c>
      <c r="BP272" s="268">
        <v>4.4000000000000004</v>
      </c>
      <c r="BQ272" s="268">
        <v>4.4000000000000004</v>
      </c>
      <c r="BR272" s="268">
        <v>4.4000000000000004</v>
      </c>
      <c r="BS272" s="268">
        <v>4.4000000000000004</v>
      </c>
      <c r="BT272" s="268">
        <v>4.4000000000000004</v>
      </c>
      <c r="BU272" s="268">
        <v>4.4000000000000004</v>
      </c>
      <c r="BV272" s="268">
        <v>4.4000000000000004</v>
      </c>
      <c r="BW272" s="268">
        <v>4.4000000000000004</v>
      </c>
      <c r="BX272" s="268">
        <v>4.4000000000000004</v>
      </c>
      <c r="BY272" s="268">
        <v>4.4000000000000004</v>
      </c>
      <c r="BZ272" s="268">
        <v>4.4000000000000004</v>
      </c>
      <c r="CA272" s="268">
        <v>4.4000000000000004</v>
      </c>
      <c r="CB272" s="268" t="s">
        <v>8201</v>
      </c>
      <c r="CC272" s="268" t="s">
        <v>8201</v>
      </c>
      <c r="CD272" s="268" t="str">
        <f>_xlfn.IFNA(VLOOKUP(C272,'INFORM Severity - hidden'!$C$5:$G$300,5,FALSE),"-")</f>
        <v>-</v>
      </c>
    </row>
    <row r="273" spans="1:82" x14ac:dyDescent="0.35">
      <c r="C273" t="s">
        <v>8372</v>
      </c>
      <c r="D273" s="268" t="str">
        <f t="shared" si="4"/>
        <v>-</v>
      </c>
      <c r="E273" s="268" t="s">
        <v>8201</v>
      </c>
      <c r="F273" s="268" t="s">
        <v>8201</v>
      </c>
      <c r="G273" s="268" t="s">
        <v>8201</v>
      </c>
      <c r="H273" s="268" t="s">
        <v>8201</v>
      </c>
      <c r="I273" s="268" t="s">
        <v>8201</v>
      </c>
      <c r="J273" s="268" t="s">
        <v>8201</v>
      </c>
      <c r="K273" s="268" t="s">
        <v>8201</v>
      </c>
      <c r="L273" s="268" t="s">
        <v>8201</v>
      </c>
      <c r="M273" s="268" t="s">
        <v>8201</v>
      </c>
      <c r="N273" s="268" t="s">
        <v>8201</v>
      </c>
      <c r="O273" s="268" t="s">
        <v>8201</v>
      </c>
      <c r="P273" s="268" t="s">
        <v>8201</v>
      </c>
      <c r="Q273" s="268" t="s">
        <v>8201</v>
      </c>
      <c r="R273" s="268" t="s">
        <v>8201</v>
      </c>
      <c r="S273" s="268" t="s">
        <v>8201</v>
      </c>
      <c r="T273" s="268" t="s">
        <v>8201</v>
      </c>
      <c r="U273" s="268" t="s">
        <v>8201</v>
      </c>
      <c r="V273" s="268" t="s">
        <v>8201</v>
      </c>
      <c r="W273" s="268" t="s">
        <v>8201</v>
      </c>
      <c r="X273" s="268" t="s">
        <v>8201</v>
      </c>
      <c r="Y273" s="268" t="s">
        <v>8201</v>
      </c>
      <c r="Z273" s="268" t="s">
        <v>8201</v>
      </c>
      <c r="AA273" s="268" t="s">
        <v>8201</v>
      </c>
      <c r="AB273" s="268" t="s">
        <v>8201</v>
      </c>
      <c r="AC273" s="268" t="s">
        <v>8201</v>
      </c>
      <c r="AD273" s="268" t="s">
        <v>8201</v>
      </c>
      <c r="AE273" s="268" t="s">
        <v>8201</v>
      </c>
      <c r="AF273" s="268" t="s">
        <v>8201</v>
      </c>
      <c r="AG273" s="268" t="s">
        <v>8201</v>
      </c>
      <c r="AH273" s="268" t="s">
        <v>8201</v>
      </c>
      <c r="AI273" s="268" t="s">
        <v>8201</v>
      </c>
      <c r="AJ273" s="268" t="s">
        <v>8201</v>
      </c>
      <c r="AK273" s="268" t="s">
        <v>8201</v>
      </c>
      <c r="AL273" s="268" t="s">
        <v>8201</v>
      </c>
      <c r="AM273" s="268" t="s">
        <v>8201</v>
      </c>
      <c r="AN273" s="268" t="s">
        <v>8201</v>
      </c>
      <c r="AO273" s="268" t="s">
        <v>8201</v>
      </c>
      <c r="AP273" s="268" t="s">
        <v>8201</v>
      </c>
      <c r="AQ273" s="268" t="s">
        <v>8201</v>
      </c>
      <c r="AR273" s="268" t="s">
        <v>8201</v>
      </c>
      <c r="AS273" s="268" t="s">
        <v>8201</v>
      </c>
      <c r="AT273" s="268" t="s">
        <v>8201</v>
      </c>
      <c r="AU273" s="268" t="s">
        <v>8201</v>
      </c>
      <c r="AV273" s="268" t="s">
        <v>8201</v>
      </c>
      <c r="AW273" s="268" t="s">
        <v>8201</v>
      </c>
      <c r="AX273" s="268" t="s">
        <v>8201</v>
      </c>
      <c r="AY273" s="268" t="s">
        <v>8201</v>
      </c>
      <c r="AZ273" s="268" t="s">
        <v>8201</v>
      </c>
      <c r="BA273" s="268" t="s">
        <v>8201</v>
      </c>
      <c r="BB273" s="268" t="s">
        <v>8201</v>
      </c>
      <c r="BC273" s="268">
        <v>3.7</v>
      </c>
      <c r="BD273" s="268">
        <v>3.7</v>
      </c>
      <c r="BE273" s="268">
        <v>3.8</v>
      </c>
      <c r="BF273" s="268">
        <v>4</v>
      </c>
      <c r="BG273" s="268">
        <v>4</v>
      </c>
      <c r="BH273" s="268">
        <v>4</v>
      </c>
      <c r="BI273" s="268">
        <v>4</v>
      </c>
      <c r="BJ273" s="268">
        <v>4</v>
      </c>
      <c r="BK273" s="268">
        <v>3.6</v>
      </c>
      <c r="BL273" s="268">
        <v>3.6</v>
      </c>
      <c r="BM273" s="268">
        <v>3.6</v>
      </c>
      <c r="BN273" s="268">
        <v>3.6</v>
      </c>
      <c r="BO273" s="268">
        <v>3.6</v>
      </c>
      <c r="BP273" s="268">
        <v>3.6</v>
      </c>
      <c r="BQ273" s="268">
        <v>3.6</v>
      </c>
      <c r="BR273" s="268">
        <v>3.6</v>
      </c>
      <c r="BS273" s="268">
        <v>3.6</v>
      </c>
      <c r="BT273" s="268">
        <v>3.6</v>
      </c>
      <c r="BU273" s="268">
        <v>3.6</v>
      </c>
      <c r="BV273" s="268">
        <v>3.6</v>
      </c>
      <c r="BW273" s="268">
        <v>3.6</v>
      </c>
      <c r="BX273" s="268">
        <v>3.6</v>
      </c>
      <c r="BY273" s="268">
        <v>3.6</v>
      </c>
      <c r="BZ273" s="268">
        <v>3.6</v>
      </c>
      <c r="CA273" s="268">
        <v>3.6</v>
      </c>
      <c r="CB273" s="268" t="s">
        <v>8201</v>
      </c>
      <c r="CC273" s="268" t="s">
        <v>8201</v>
      </c>
      <c r="CD273" s="268" t="str">
        <f>_xlfn.IFNA(VLOOKUP(C273,'INFORM Severity - hidden'!$C$5:$G$300,5,FALSE),"-")</f>
        <v>-</v>
      </c>
    </row>
    <row r="274" spans="1:82" x14ac:dyDescent="0.35">
      <c r="C274" t="s">
        <v>8373</v>
      </c>
      <c r="D274" s="268" t="str">
        <f t="shared" si="4"/>
        <v>-</v>
      </c>
      <c r="E274" s="268" t="s">
        <v>8201</v>
      </c>
      <c r="F274" s="268" t="s">
        <v>8201</v>
      </c>
      <c r="G274" s="268" t="s">
        <v>8201</v>
      </c>
      <c r="H274" s="268" t="s">
        <v>8201</v>
      </c>
      <c r="I274" s="268" t="s">
        <v>8201</v>
      </c>
      <c r="J274" s="268" t="s">
        <v>8201</v>
      </c>
      <c r="K274" s="268" t="s">
        <v>8201</v>
      </c>
      <c r="L274" s="268" t="s">
        <v>8201</v>
      </c>
      <c r="M274" s="268" t="s">
        <v>8201</v>
      </c>
      <c r="N274" s="268" t="s">
        <v>8201</v>
      </c>
      <c r="O274" s="268" t="s">
        <v>8201</v>
      </c>
      <c r="P274" s="268" t="s">
        <v>8201</v>
      </c>
      <c r="Q274" s="268" t="s">
        <v>8201</v>
      </c>
      <c r="R274" s="268" t="s">
        <v>8201</v>
      </c>
      <c r="S274" s="268" t="s">
        <v>8201</v>
      </c>
      <c r="T274" s="268" t="s">
        <v>8201</v>
      </c>
      <c r="U274" s="268" t="s">
        <v>8201</v>
      </c>
      <c r="V274" s="268" t="s">
        <v>8201</v>
      </c>
      <c r="W274" s="268" t="s">
        <v>8201</v>
      </c>
      <c r="X274" s="268" t="s">
        <v>8201</v>
      </c>
      <c r="Y274" s="268" t="s">
        <v>8201</v>
      </c>
      <c r="Z274" s="268" t="s">
        <v>8201</v>
      </c>
      <c r="AA274" s="268" t="s">
        <v>8201</v>
      </c>
      <c r="AB274" s="268" t="s">
        <v>8201</v>
      </c>
      <c r="AC274" s="268" t="s">
        <v>8201</v>
      </c>
      <c r="AD274" s="268" t="s">
        <v>8201</v>
      </c>
      <c r="AE274" s="268" t="s">
        <v>8201</v>
      </c>
      <c r="AF274" s="268" t="s">
        <v>8201</v>
      </c>
      <c r="AG274" s="268" t="s">
        <v>8201</v>
      </c>
      <c r="AH274" s="268" t="s">
        <v>8201</v>
      </c>
      <c r="AI274" s="268" t="s">
        <v>8201</v>
      </c>
      <c r="AJ274" s="268" t="s">
        <v>8201</v>
      </c>
      <c r="AK274" s="268" t="s">
        <v>8201</v>
      </c>
      <c r="AL274" s="268" t="s">
        <v>8201</v>
      </c>
      <c r="AM274" s="268" t="s">
        <v>8201</v>
      </c>
      <c r="AN274" s="268" t="s">
        <v>8201</v>
      </c>
      <c r="AO274" s="268" t="s">
        <v>8201</v>
      </c>
      <c r="AP274" s="268" t="s">
        <v>8201</v>
      </c>
      <c r="AQ274" s="268">
        <v>1</v>
      </c>
      <c r="AR274" s="268">
        <v>1</v>
      </c>
      <c r="AS274" s="268">
        <v>1</v>
      </c>
      <c r="AT274" s="268">
        <v>1</v>
      </c>
      <c r="AU274" s="268">
        <v>2.2999999999999998</v>
      </c>
      <c r="AV274" s="268">
        <v>2.4</v>
      </c>
      <c r="AW274" s="268">
        <v>2.5</v>
      </c>
      <c r="AX274" s="268">
        <v>2.5</v>
      </c>
      <c r="AY274" s="268">
        <v>2.5</v>
      </c>
      <c r="AZ274" s="268">
        <v>1.4</v>
      </c>
      <c r="BA274" s="268">
        <v>1.4</v>
      </c>
      <c r="BB274" s="268">
        <v>1.4</v>
      </c>
      <c r="BC274" s="268">
        <v>1.4</v>
      </c>
      <c r="BD274" s="268">
        <v>1.4</v>
      </c>
      <c r="BE274" s="268">
        <v>1.4</v>
      </c>
      <c r="BF274" s="268">
        <v>1.4</v>
      </c>
      <c r="BG274" s="268">
        <v>1.5</v>
      </c>
      <c r="BH274" s="268">
        <v>1.4</v>
      </c>
      <c r="BI274" s="268">
        <v>1.3</v>
      </c>
      <c r="BJ274" s="268">
        <v>1.7</v>
      </c>
      <c r="BK274" s="268">
        <v>1.7</v>
      </c>
      <c r="BL274" s="268">
        <v>1.7</v>
      </c>
      <c r="BM274" s="268">
        <v>1.8</v>
      </c>
      <c r="BN274" s="268">
        <v>1.7</v>
      </c>
      <c r="BO274" s="268">
        <v>1.7</v>
      </c>
      <c r="BP274" s="268">
        <v>1.7</v>
      </c>
      <c r="BQ274" s="268">
        <v>1.7</v>
      </c>
      <c r="BR274" s="268">
        <v>1.7</v>
      </c>
      <c r="BS274" s="268">
        <v>1.7</v>
      </c>
      <c r="BT274" s="268">
        <v>1.6</v>
      </c>
      <c r="BU274" s="268">
        <v>1.8</v>
      </c>
      <c r="BV274" s="268">
        <v>1.8</v>
      </c>
      <c r="BW274" s="268">
        <v>1.9</v>
      </c>
      <c r="BX274" s="268">
        <v>1.9</v>
      </c>
      <c r="BY274" s="268">
        <v>1.9</v>
      </c>
      <c r="BZ274" s="268">
        <v>1.9</v>
      </c>
      <c r="CA274" s="268">
        <v>1.9</v>
      </c>
      <c r="CB274" s="268">
        <v>1.9</v>
      </c>
      <c r="CC274" s="268">
        <v>1.9</v>
      </c>
      <c r="CD274" s="268" t="str">
        <f>_xlfn.IFNA(VLOOKUP(C274,'INFORM Severity - hidden'!$C$5:$G$300,5,FALSE),"-")</f>
        <v>-</v>
      </c>
    </row>
    <row r="275" spans="1:82" x14ac:dyDescent="0.35">
      <c r="A275" t="s">
        <v>557</v>
      </c>
      <c r="B275" t="s">
        <v>555</v>
      </c>
      <c r="C275" t="s">
        <v>556</v>
      </c>
      <c r="D275" s="268" t="str">
        <f t="shared" si="4"/>
        <v>Decreasing</v>
      </c>
      <c r="E275" s="268" t="s">
        <v>8201</v>
      </c>
      <c r="F275" s="268" t="s">
        <v>8201</v>
      </c>
      <c r="G275" s="268" t="s">
        <v>8201</v>
      </c>
      <c r="H275" s="268" t="s">
        <v>8201</v>
      </c>
      <c r="I275" s="268" t="s">
        <v>8201</v>
      </c>
      <c r="J275" s="268" t="s">
        <v>8201</v>
      </c>
      <c r="K275" s="268" t="s">
        <v>8201</v>
      </c>
      <c r="L275" s="268" t="s">
        <v>8201</v>
      </c>
      <c r="M275" s="268" t="s">
        <v>8201</v>
      </c>
      <c r="N275" s="268" t="s">
        <v>8201</v>
      </c>
      <c r="O275" s="268" t="s">
        <v>8201</v>
      </c>
      <c r="P275" s="268" t="s">
        <v>8201</v>
      </c>
      <c r="Q275" s="268" t="s">
        <v>8201</v>
      </c>
      <c r="R275" s="268" t="s">
        <v>8201</v>
      </c>
      <c r="S275" s="268" t="s">
        <v>8201</v>
      </c>
      <c r="T275" s="268" t="s">
        <v>8201</v>
      </c>
      <c r="U275" s="268" t="s">
        <v>8201</v>
      </c>
      <c r="V275" s="268" t="s">
        <v>8201</v>
      </c>
      <c r="W275" s="268" t="s">
        <v>8201</v>
      </c>
      <c r="X275" s="268" t="s">
        <v>8201</v>
      </c>
      <c r="Y275" s="268" t="s">
        <v>8201</v>
      </c>
      <c r="Z275" s="268" t="s">
        <v>8201</v>
      </c>
      <c r="AA275" s="268" t="s">
        <v>8201</v>
      </c>
      <c r="AB275" s="268" t="s">
        <v>8201</v>
      </c>
      <c r="AC275" s="268" t="s">
        <v>8201</v>
      </c>
      <c r="AD275" s="268" t="s">
        <v>8201</v>
      </c>
      <c r="AE275" s="268" t="s">
        <v>8201</v>
      </c>
      <c r="AF275" s="268" t="s">
        <v>8201</v>
      </c>
      <c r="AG275" s="268" t="s">
        <v>8201</v>
      </c>
      <c r="AH275" s="268" t="s">
        <v>8201</v>
      </c>
      <c r="AI275" s="268" t="s">
        <v>8201</v>
      </c>
      <c r="AJ275" s="268" t="s">
        <v>8201</v>
      </c>
      <c r="AK275" s="268" t="s">
        <v>8201</v>
      </c>
      <c r="AL275" s="268" t="s">
        <v>8201</v>
      </c>
      <c r="AM275" s="268" t="s">
        <v>8201</v>
      </c>
      <c r="AN275" s="268" t="s">
        <v>8201</v>
      </c>
      <c r="AO275" s="268" t="s">
        <v>8201</v>
      </c>
      <c r="AP275" s="268" t="s">
        <v>8201</v>
      </c>
      <c r="AQ275" s="268" t="s">
        <v>8201</v>
      </c>
      <c r="AR275" s="268" t="s">
        <v>8201</v>
      </c>
      <c r="AS275" s="268" t="s">
        <v>8201</v>
      </c>
      <c r="AT275" s="268" t="s">
        <v>8201</v>
      </c>
      <c r="AU275" s="268" t="s">
        <v>8201</v>
      </c>
      <c r="AV275" s="268" t="s">
        <v>8201</v>
      </c>
      <c r="AW275" s="268" t="s">
        <v>8201</v>
      </c>
      <c r="AX275" s="268" t="s">
        <v>8201</v>
      </c>
      <c r="AY275" s="268" t="s">
        <v>8201</v>
      </c>
      <c r="AZ275" s="268" t="s">
        <v>8201</v>
      </c>
      <c r="BA275" s="268" t="s">
        <v>8201</v>
      </c>
      <c r="BB275" s="268" t="s">
        <v>8201</v>
      </c>
      <c r="BC275" s="268" t="s">
        <v>8201</v>
      </c>
      <c r="BD275" s="268" t="s">
        <v>8201</v>
      </c>
      <c r="BE275" s="268" t="s">
        <v>8201</v>
      </c>
      <c r="BF275" s="268" t="s">
        <v>8201</v>
      </c>
      <c r="BG275" s="268" t="s">
        <v>8201</v>
      </c>
      <c r="BH275" s="268">
        <v>2.7</v>
      </c>
      <c r="BI275" s="268">
        <v>2.7</v>
      </c>
      <c r="BJ275" s="268">
        <v>2.7</v>
      </c>
      <c r="BK275" s="268">
        <v>2.7</v>
      </c>
      <c r="BL275" s="268">
        <v>2.7</v>
      </c>
      <c r="BM275" s="268">
        <v>2.7</v>
      </c>
      <c r="BN275" s="268">
        <v>2.7</v>
      </c>
      <c r="BO275" s="268">
        <v>2.8</v>
      </c>
      <c r="BP275" s="268">
        <v>2.8</v>
      </c>
      <c r="BQ275" s="268">
        <v>2.8</v>
      </c>
      <c r="BR275" s="268">
        <v>2.8</v>
      </c>
      <c r="BS275" s="268">
        <v>2.8</v>
      </c>
      <c r="BT275" s="268">
        <v>2.8</v>
      </c>
      <c r="BU275" s="268">
        <v>2.8</v>
      </c>
      <c r="BV275" s="268">
        <v>2.8</v>
      </c>
      <c r="BW275" s="268">
        <v>2.8</v>
      </c>
      <c r="BX275" s="268">
        <v>2.8</v>
      </c>
      <c r="BY275" s="268">
        <v>2.8</v>
      </c>
      <c r="BZ275" s="268">
        <v>2.8</v>
      </c>
      <c r="CA275" s="268">
        <v>2.8</v>
      </c>
      <c r="CB275" s="268">
        <v>2.7</v>
      </c>
      <c r="CC275" s="268">
        <v>2.7</v>
      </c>
      <c r="CD275" s="268">
        <f>_xlfn.IFNA(VLOOKUP(C275,'INFORM Severity - hidden'!$C$5:$G$300,5,FALSE),"-")</f>
        <v>2.7</v>
      </c>
    </row>
    <row r="276" spans="1:82" x14ac:dyDescent="0.35">
      <c r="A276" t="s">
        <v>91</v>
      </c>
      <c r="B276" t="s">
        <v>89</v>
      </c>
      <c r="C276" t="s">
        <v>90</v>
      </c>
      <c r="D276" s="268" t="str">
        <f t="shared" si="4"/>
        <v>Increasing</v>
      </c>
      <c r="E276" s="268" t="s">
        <v>8201</v>
      </c>
      <c r="F276" s="268">
        <v>1.4</v>
      </c>
      <c r="G276" s="268">
        <v>1.4</v>
      </c>
      <c r="H276" s="268">
        <v>1.6</v>
      </c>
      <c r="I276" s="268">
        <v>1.6</v>
      </c>
      <c r="J276" s="268">
        <v>1.6</v>
      </c>
      <c r="K276" s="268">
        <v>1.6</v>
      </c>
      <c r="L276" s="268">
        <v>1.6</v>
      </c>
      <c r="M276" s="268">
        <v>1.6</v>
      </c>
      <c r="N276" s="268">
        <v>2.2999999999999998</v>
      </c>
      <c r="O276" s="268">
        <v>2.2999999999999998</v>
      </c>
      <c r="P276" s="268">
        <v>2.2999999999999998</v>
      </c>
      <c r="Q276" s="268">
        <v>2.2999999999999998</v>
      </c>
      <c r="R276" s="268">
        <v>2.2999999999999998</v>
      </c>
      <c r="S276" s="268">
        <v>2</v>
      </c>
      <c r="T276" s="268">
        <v>2</v>
      </c>
      <c r="U276" s="268">
        <v>1.8</v>
      </c>
      <c r="V276" s="268">
        <v>1.9</v>
      </c>
      <c r="W276" s="268">
        <v>1.9</v>
      </c>
      <c r="X276" s="268">
        <v>1.9</v>
      </c>
      <c r="Y276" s="268">
        <v>1.8</v>
      </c>
      <c r="Z276" s="268">
        <v>1.9</v>
      </c>
      <c r="AA276" s="268">
        <v>2</v>
      </c>
      <c r="AB276" s="268">
        <v>2</v>
      </c>
      <c r="AC276" s="268">
        <v>1.9</v>
      </c>
      <c r="AD276" s="268">
        <v>1.9</v>
      </c>
      <c r="AE276" s="268">
        <v>1.9</v>
      </c>
      <c r="AF276" s="268">
        <v>2</v>
      </c>
      <c r="AG276" s="268">
        <v>2</v>
      </c>
      <c r="AH276" s="268">
        <v>2</v>
      </c>
      <c r="AI276" s="268">
        <v>2</v>
      </c>
      <c r="AJ276" s="268">
        <v>2</v>
      </c>
      <c r="AK276" s="268">
        <v>2</v>
      </c>
      <c r="AL276" s="268">
        <v>2</v>
      </c>
      <c r="AM276" s="268">
        <v>2</v>
      </c>
      <c r="AN276" s="268">
        <v>2</v>
      </c>
      <c r="AO276" s="268">
        <v>2</v>
      </c>
      <c r="AP276" s="268">
        <v>2</v>
      </c>
      <c r="AQ276" s="268">
        <v>2.4</v>
      </c>
      <c r="AR276" s="268">
        <v>2.4</v>
      </c>
      <c r="AS276" s="268">
        <v>2.4</v>
      </c>
      <c r="AT276" s="268">
        <v>2.4</v>
      </c>
      <c r="AU276" s="268">
        <v>2.4</v>
      </c>
      <c r="AV276" s="268">
        <v>2.4</v>
      </c>
      <c r="AW276" s="268">
        <v>2.4</v>
      </c>
      <c r="AX276" s="268">
        <v>2.4</v>
      </c>
      <c r="AY276" s="268">
        <v>2.4</v>
      </c>
      <c r="AZ276" s="268">
        <v>2.4</v>
      </c>
      <c r="BA276" s="268">
        <v>2.4</v>
      </c>
      <c r="BB276" s="268">
        <v>2.4</v>
      </c>
      <c r="BC276" s="268">
        <v>2.4</v>
      </c>
      <c r="BD276" s="268">
        <v>2.4</v>
      </c>
      <c r="BE276" s="268">
        <v>2.4</v>
      </c>
      <c r="BF276" s="268">
        <v>2.4</v>
      </c>
      <c r="BG276" s="268">
        <v>2.4</v>
      </c>
      <c r="BH276" s="268">
        <v>2.4</v>
      </c>
      <c r="BI276" s="268">
        <v>2.4</v>
      </c>
      <c r="BJ276" s="268">
        <v>2.4</v>
      </c>
      <c r="BK276" s="268">
        <v>2.4</v>
      </c>
      <c r="BL276" s="268">
        <v>2.2000000000000002</v>
      </c>
      <c r="BM276" s="268">
        <v>2.2000000000000002</v>
      </c>
      <c r="BN276" s="268">
        <v>2.4</v>
      </c>
      <c r="BO276" s="268">
        <v>2.4</v>
      </c>
      <c r="BP276" s="268">
        <v>2.4</v>
      </c>
      <c r="BQ276" s="268">
        <v>2.4</v>
      </c>
      <c r="BR276" s="268">
        <v>2.4</v>
      </c>
      <c r="BS276" s="268">
        <v>2.4</v>
      </c>
      <c r="BT276" s="268">
        <v>2.4</v>
      </c>
      <c r="BU276" s="268">
        <v>2.4</v>
      </c>
      <c r="BV276" s="268">
        <v>2.4</v>
      </c>
      <c r="BW276" s="268">
        <v>2.4</v>
      </c>
      <c r="BX276" s="268">
        <v>2.4</v>
      </c>
      <c r="BY276" s="268">
        <v>2.4</v>
      </c>
      <c r="BZ276" s="268">
        <v>2.4</v>
      </c>
      <c r="CA276" s="268">
        <v>2.4</v>
      </c>
      <c r="CB276" s="268">
        <v>2.4</v>
      </c>
      <c r="CC276" s="268">
        <v>2.5</v>
      </c>
      <c r="CD276" s="268">
        <f>_xlfn.IFNA(VLOOKUP(C276,'INFORM Severity - hidden'!$C$5:$G$300,5,FALSE),"-")</f>
        <v>2.5</v>
      </c>
    </row>
    <row r="277" spans="1:82" x14ac:dyDescent="0.35">
      <c r="A277" t="s">
        <v>722</v>
      </c>
      <c r="B277" t="s">
        <v>720</v>
      </c>
      <c r="C277" t="s">
        <v>721</v>
      </c>
      <c r="D277" s="268" t="str">
        <f t="shared" si="4"/>
        <v>Stable</v>
      </c>
      <c r="E277" s="268" t="s">
        <v>8201</v>
      </c>
      <c r="F277" s="268">
        <v>3.9</v>
      </c>
      <c r="G277" s="268">
        <v>3.9</v>
      </c>
      <c r="H277" s="268">
        <v>4</v>
      </c>
      <c r="I277" s="268">
        <v>3.9</v>
      </c>
      <c r="J277" s="268">
        <v>4</v>
      </c>
      <c r="K277" s="268">
        <v>4</v>
      </c>
      <c r="L277" s="268">
        <v>4</v>
      </c>
      <c r="M277" s="268">
        <v>4</v>
      </c>
      <c r="N277" s="268">
        <v>4.0999999999999996</v>
      </c>
      <c r="O277" s="268">
        <v>4.0999999999999996</v>
      </c>
      <c r="P277" s="268">
        <v>4.0999999999999996</v>
      </c>
      <c r="Q277" s="268">
        <v>4.0999999999999996</v>
      </c>
      <c r="R277" s="268">
        <v>4.5999999999999996</v>
      </c>
      <c r="S277" s="268">
        <v>4.5999999999999996</v>
      </c>
      <c r="T277" s="268">
        <v>4.5999999999999996</v>
      </c>
      <c r="U277" s="268">
        <v>4.5999999999999996</v>
      </c>
      <c r="V277" s="268">
        <v>4.5</v>
      </c>
      <c r="W277" s="268">
        <v>4.5</v>
      </c>
      <c r="X277" s="268">
        <v>4.5</v>
      </c>
      <c r="Y277" s="268">
        <v>4.5</v>
      </c>
      <c r="Z277" s="268">
        <v>4.5</v>
      </c>
      <c r="AA277" s="268">
        <v>4.5</v>
      </c>
      <c r="AB277" s="268">
        <v>4.5</v>
      </c>
      <c r="AC277" s="268">
        <v>4.5</v>
      </c>
      <c r="AD277" s="268">
        <v>4.3</v>
      </c>
      <c r="AE277" s="268">
        <v>4.3</v>
      </c>
      <c r="AF277" s="268">
        <v>4.2</v>
      </c>
      <c r="AG277" s="268">
        <v>4.2</v>
      </c>
      <c r="AH277" s="268">
        <v>4.4000000000000004</v>
      </c>
      <c r="AI277" s="268">
        <v>4.4000000000000004</v>
      </c>
      <c r="AJ277" s="268">
        <v>4.4000000000000004</v>
      </c>
      <c r="AK277" s="268">
        <v>4.4000000000000004</v>
      </c>
      <c r="AL277" s="268">
        <v>4.4000000000000004</v>
      </c>
      <c r="AM277" s="268">
        <v>4.3</v>
      </c>
      <c r="AN277" s="268">
        <v>4.4000000000000004</v>
      </c>
      <c r="AO277" s="268">
        <v>4.3</v>
      </c>
      <c r="AP277" s="268">
        <v>4.3</v>
      </c>
      <c r="AQ277" s="268">
        <v>4.4000000000000004</v>
      </c>
      <c r="AR277" s="268">
        <v>4.4000000000000004</v>
      </c>
      <c r="AS277" s="268">
        <v>4.4000000000000004</v>
      </c>
      <c r="AT277" s="268">
        <v>4.4000000000000004</v>
      </c>
      <c r="AU277" s="268">
        <v>4.4000000000000004</v>
      </c>
      <c r="AV277" s="268">
        <v>4.4000000000000004</v>
      </c>
      <c r="AW277" s="268">
        <v>4.4000000000000004</v>
      </c>
      <c r="AX277" s="268">
        <v>4.4000000000000004</v>
      </c>
      <c r="AY277" s="268">
        <v>4.4000000000000004</v>
      </c>
      <c r="AZ277" s="268">
        <v>4.4000000000000004</v>
      </c>
      <c r="BA277" s="268">
        <v>4.4000000000000004</v>
      </c>
      <c r="BB277" s="268">
        <v>4.4000000000000004</v>
      </c>
      <c r="BC277" s="268">
        <v>4.4000000000000004</v>
      </c>
      <c r="BD277" s="268">
        <v>4.4000000000000004</v>
      </c>
      <c r="BE277" s="268">
        <v>4.5</v>
      </c>
      <c r="BF277" s="268">
        <v>4.7</v>
      </c>
      <c r="BG277" s="268">
        <v>4.5999999999999996</v>
      </c>
      <c r="BH277" s="268">
        <v>4.9000000000000004</v>
      </c>
      <c r="BI277" s="268">
        <v>4.9000000000000004</v>
      </c>
      <c r="BJ277" s="268">
        <v>4.8</v>
      </c>
      <c r="BK277" s="268">
        <v>4.8</v>
      </c>
      <c r="BL277" s="268">
        <v>4.9000000000000004</v>
      </c>
      <c r="BM277" s="268">
        <v>4.9000000000000004</v>
      </c>
      <c r="BN277" s="268">
        <v>4.9000000000000004</v>
      </c>
      <c r="BO277" s="268">
        <v>4.9000000000000004</v>
      </c>
      <c r="BP277" s="268">
        <v>4.9000000000000004</v>
      </c>
      <c r="BQ277" s="268">
        <v>4.9000000000000004</v>
      </c>
      <c r="BR277" s="268">
        <v>4.9000000000000004</v>
      </c>
      <c r="BS277" s="268">
        <v>4.8</v>
      </c>
      <c r="BT277" s="268">
        <v>4.9000000000000004</v>
      </c>
      <c r="BU277" s="268">
        <v>4.9000000000000004</v>
      </c>
      <c r="BV277" s="268">
        <v>4.9000000000000004</v>
      </c>
      <c r="BW277" s="268">
        <v>4.9000000000000004</v>
      </c>
      <c r="BX277" s="268">
        <v>4.9000000000000004</v>
      </c>
      <c r="BY277" s="268">
        <v>4.7</v>
      </c>
      <c r="BZ277" s="268">
        <v>4.7</v>
      </c>
      <c r="CA277" s="268">
        <v>4.7</v>
      </c>
      <c r="CB277" s="268">
        <v>4.7</v>
      </c>
      <c r="CC277" s="268">
        <v>4.7</v>
      </c>
      <c r="CD277" s="268">
        <f>_xlfn.IFNA(VLOOKUP(C277,'INFORM Severity - hidden'!$C$5:$G$300,5,FALSE),"-")</f>
        <v>4.7</v>
      </c>
    </row>
    <row r="278" spans="1:82" x14ac:dyDescent="0.35">
      <c r="C278" t="s">
        <v>8374</v>
      </c>
      <c r="D278" s="268" t="str">
        <f t="shared" si="4"/>
        <v>-</v>
      </c>
      <c r="E278" s="268" t="s">
        <v>8201</v>
      </c>
      <c r="F278" s="268">
        <v>3.9</v>
      </c>
      <c r="G278" s="268">
        <v>3.9</v>
      </c>
      <c r="H278" s="268" t="s">
        <v>8201</v>
      </c>
      <c r="I278" s="268" t="s">
        <v>8201</v>
      </c>
      <c r="J278" s="268" t="s">
        <v>8201</v>
      </c>
      <c r="K278" s="268" t="s">
        <v>8201</v>
      </c>
      <c r="L278" s="268" t="s">
        <v>8201</v>
      </c>
      <c r="M278" s="268" t="s">
        <v>8201</v>
      </c>
      <c r="N278" s="268" t="s">
        <v>8201</v>
      </c>
      <c r="O278" s="268" t="s">
        <v>8201</v>
      </c>
      <c r="P278" s="268" t="s">
        <v>8201</v>
      </c>
      <c r="Q278" s="268" t="s">
        <v>8201</v>
      </c>
      <c r="R278" s="268" t="s">
        <v>8201</v>
      </c>
      <c r="S278" s="268" t="s">
        <v>8201</v>
      </c>
      <c r="T278" s="268" t="s">
        <v>8201</v>
      </c>
      <c r="U278" s="268" t="s">
        <v>8201</v>
      </c>
      <c r="V278" s="268" t="s">
        <v>8201</v>
      </c>
      <c r="W278" s="268" t="s">
        <v>8201</v>
      </c>
      <c r="X278" s="268" t="s">
        <v>8201</v>
      </c>
      <c r="Y278" s="268" t="s">
        <v>8201</v>
      </c>
      <c r="Z278" s="268" t="s">
        <v>8201</v>
      </c>
      <c r="AA278" s="268" t="s">
        <v>8201</v>
      </c>
      <c r="AB278" s="268" t="s">
        <v>8201</v>
      </c>
      <c r="AC278" s="268" t="s">
        <v>8201</v>
      </c>
      <c r="AD278" s="268" t="s">
        <v>8201</v>
      </c>
      <c r="AE278" s="268" t="s">
        <v>8201</v>
      </c>
      <c r="AF278" s="268" t="s">
        <v>8201</v>
      </c>
      <c r="AG278" s="268" t="s">
        <v>8201</v>
      </c>
      <c r="AH278" s="268" t="s">
        <v>8201</v>
      </c>
      <c r="AI278" s="268" t="s">
        <v>8201</v>
      </c>
      <c r="AJ278" s="268" t="s">
        <v>8201</v>
      </c>
      <c r="AK278" s="268" t="s">
        <v>8201</v>
      </c>
      <c r="AL278" s="268" t="s">
        <v>8201</v>
      </c>
      <c r="AM278" s="268" t="s">
        <v>8201</v>
      </c>
      <c r="AN278" s="268" t="s">
        <v>8201</v>
      </c>
      <c r="AO278" s="268" t="s">
        <v>8201</v>
      </c>
      <c r="AP278" s="268" t="s">
        <v>8201</v>
      </c>
      <c r="AQ278" s="268" t="s">
        <v>8201</v>
      </c>
      <c r="AR278" s="268" t="s">
        <v>8201</v>
      </c>
      <c r="AS278" s="268" t="s">
        <v>8201</v>
      </c>
      <c r="AT278" s="268" t="s">
        <v>8201</v>
      </c>
      <c r="AU278" s="268" t="s">
        <v>8201</v>
      </c>
      <c r="AV278" s="268" t="s">
        <v>8201</v>
      </c>
      <c r="AW278" s="268" t="s">
        <v>8201</v>
      </c>
      <c r="AX278" s="268" t="s">
        <v>8201</v>
      </c>
      <c r="AY278" s="268" t="s">
        <v>8201</v>
      </c>
      <c r="AZ278" s="268" t="s">
        <v>8201</v>
      </c>
      <c r="BA278" s="268" t="s">
        <v>8201</v>
      </c>
      <c r="BB278" s="268" t="s">
        <v>8201</v>
      </c>
      <c r="BC278" s="268" t="s">
        <v>8201</v>
      </c>
      <c r="BD278" s="268" t="s">
        <v>8201</v>
      </c>
      <c r="BE278" s="268" t="s">
        <v>8201</v>
      </c>
      <c r="BF278" s="268" t="s">
        <v>8201</v>
      </c>
      <c r="BG278" s="268" t="s">
        <v>8201</v>
      </c>
      <c r="BH278" s="268" t="s">
        <v>8201</v>
      </c>
      <c r="BI278" s="268" t="s">
        <v>8201</v>
      </c>
      <c r="BJ278" s="268" t="s">
        <v>8201</v>
      </c>
      <c r="BK278" s="268" t="s">
        <v>8201</v>
      </c>
      <c r="BL278" s="268" t="s">
        <v>8201</v>
      </c>
      <c r="BM278" s="268" t="s">
        <v>8201</v>
      </c>
      <c r="BN278" s="268" t="s">
        <v>8201</v>
      </c>
      <c r="BO278" s="268" t="s">
        <v>8201</v>
      </c>
      <c r="BP278" s="268" t="s">
        <v>8201</v>
      </c>
      <c r="BQ278" s="268" t="s">
        <v>8201</v>
      </c>
      <c r="BR278" s="268" t="s">
        <v>8201</v>
      </c>
      <c r="BS278" s="268" t="s">
        <v>8201</v>
      </c>
      <c r="BT278" s="268" t="s">
        <v>8201</v>
      </c>
      <c r="BU278" s="268" t="s">
        <v>8201</v>
      </c>
      <c r="BV278" s="268" t="s">
        <v>8201</v>
      </c>
      <c r="BW278" s="268" t="s">
        <v>8201</v>
      </c>
      <c r="BX278" s="268" t="s">
        <v>8201</v>
      </c>
      <c r="BY278" s="268" t="s">
        <v>8201</v>
      </c>
      <c r="BZ278" s="268" t="s">
        <v>8201</v>
      </c>
      <c r="CA278" s="268" t="s">
        <v>8201</v>
      </c>
      <c r="CB278" s="268" t="s">
        <v>8201</v>
      </c>
      <c r="CC278" s="268" t="s">
        <v>8201</v>
      </c>
      <c r="CD278" s="268" t="str">
        <f>_xlfn.IFNA(VLOOKUP(C278,'INFORM Severity - hidden'!$C$5:$G$300,5,FALSE),"-")</f>
        <v>-</v>
      </c>
    </row>
    <row r="279" spans="1:82" x14ac:dyDescent="0.35">
      <c r="C279" t="s">
        <v>8375</v>
      </c>
      <c r="D279" s="268" t="str">
        <f t="shared" si="4"/>
        <v>-</v>
      </c>
      <c r="E279" s="268" t="s">
        <v>8201</v>
      </c>
      <c r="F279" s="268">
        <v>2.1</v>
      </c>
      <c r="G279" s="268">
        <v>2.1</v>
      </c>
      <c r="H279" s="268">
        <v>2.7</v>
      </c>
      <c r="I279" s="268">
        <v>2.7</v>
      </c>
      <c r="J279" s="268">
        <v>2.7</v>
      </c>
      <c r="K279" s="268">
        <v>2.8</v>
      </c>
      <c r="L279" s="268">
        <v>2.7</v>
      </c>
      <c r="M279" s="268">
        <v>2.7</v>
      </c>
      <c r="N279" s="268">
        <v>2.7</v>
      </c>
      <c r="O279" s="268">
        <v>2.7</v>
      </c>
      <c r="P279" s="268" t="s">
        <v>8201</v>
      </c>
      <c r="Q279" s="268" t="s">
        <v>8201</v>
      </c>
      <c r="R279" s="268" t="s">
        <v>8201</v>
      </c>
      <c r="S279" s="268" t="s">
        <v>8201</v>
      </c>
      <c r="T279" s="268" t="s">
        <v>8201</v>
      </c>
      <c r="U279" s="268" t="s">
        <v>8201</v>
      </c>
      <c r="V279" s="268" t="s">
        <v>8201</v>
      </c>
      <c r="W279" s="268" t="s">
        <v>8201</v>
      </c>
      <c r="X279" s="268" t="s">
        <v>8201</v>
      </c>
      <c r="Y279" s="268" t="s">
        <v>8201</v>
      </c>
      <c r="Z279" s="268" t="s">
        <v>8201</v>
      </c>
      <c r="AA279" s="268" t="s">
        <v>8201</v>
      </c>
      <c r="AB279" s="268" t="s">
        <v>8201</v>
      </c>
      <c r="AC279" s="268" t="s">
        <v>8201</v>
      </c>
      <c r="AD279" s="268" t="s">
        <v>8201</v>
      </c>
      <c r="AE279" s="268" t="s">
        <v>8201</v>
      </c>
      <c r="AF279" s="268" t="s">
        <v>8201</v>
      </c>
      <c r="AG279" s="268" t="s">
        <v>8201</v>
      </c>
      <c r="AH279" s="268" t="s">
        <v>8201</v>
      </c>
      <c r="AI279" s="268" t="s">
        <v>8201</v>
      </c>
      <c r="AJ279" s="268" t="s">
        <v>8201</v>
      </c>
      <c r="AK279" s="268" t="s">
        <v>8201</v>
      </c>
      <c r="AL279" s="268" t="s">
        <v>8201</v>
      </c>
      <c r="AM279" s="268" t="s">
        <v>8201</v>
      </c>
      <c r="AN279" s="268" t="s">
        <v>8201</v>
      </c>
      <c r="AO279" s="268" t="s">
        <v>8201</v>
      </c>
      <c r="AP279" s="268" t="s">
        <v>8201</v>
      </c>
      <c r="AQ279" s="268" t="s">
        <v>8201</v>
      </c>
      <c r="AR279" s="268" t="s">
        <v>8201</v>
      </c>
      <c r="AS279" s="268" t="s">
        <v>8201</v>
      </c>
      <c r="AT279" s="268" t="s">
        <v>8201</v>
      </c>
      <c r="AU279" s="268" t="s">
        <v>8201</v>
      </c>
      <c r="AV279" s="268" t="s">
        <v>8201</v>
      </c>
      <c r="AW279" s="268" t="s">
        <v>8201</v>
      </c>
      <c r="AX279" s="268" t="s">
        <v>8201</v>
      </c>
      <c r="AY279" s="268" t="s">
        <v>8201</v>
      </c>
      <c r="AZ279" s="268" t="s">
        <v>8201</v>
      </c>
      <c r="BA279" s="268" t="s">
        <v>8201</v>
      </c>
      <c r="BB279" s="268" t="s">
        <v>8201</v>
      </c>
      <c r="BC279" s="268" t="s">
        <v>8201</v>
      </c>
      <c r="BD279" s="268" t="s">
        <v>8201</v>
      </c>
      <c r="BE279" s="268" t="s">
        <v>8201</v>
      </c>
      <c r="BF279" s="268" t="s">
        <v>8201</v>
      </c>
      <c r="BG279" s="268" t="s">
        <v>8201</v>
      </c>
      <c r="BH279" s="268" t="s">
        <v>8201</v>
      </c>
      <c r="BI279" s="268" t="s">
        <v>8201</v>
      </c>
      <c r="BJ279" s="268" t="s">
        <v>8201</v>
      </c>
      <c r="BK279" s="268" t="s">
        <v>8201</v>
      </c>
      <c r="BL279" s="268" t="s">
        <v>8201</v>
      </c>
      <c r="BM279" s="268" t="s">
        <v>8201</v>
      </c>
      <c r="BN279" s="268" t="s">
        <v>8201</v>
      </c>
      <c r="BO279" s="268" t="s">
        <v>8201</v>
      </c>
      <c r="BP279" s="268" t="s">
        <v>8201</v>
      </c>
      <c r="BQ279" s="268" t="s">
        <v>8201</v>
      </c>
      <c r="BR279" s="268" t="s">
        <v>8201</v>
      </c>
      <c r="BS279" s="268" t="s">
        <v>8201</v>
      </c>
      <c r="BT279" s="268" t="s">
        <v>8201</v>
      </c>
      <c r="BU279" s="268" t="s">
        <v>8201</v>
      </c>
      <c r="BV279" s="268" t="s">
        <v>8201</v>
      </c>
      <c r="BW279" s="268" t="s">
        <v>8201</v>
      </c>
      <c r="BX279" s="268" t="s">
        <v>8201</v>
      </c>
      <c r="BY279" s="268" t="s">
        <v>8201</v>
      </c>
      <c r="BZ279" s="268" t="s">
        <v>8201</v>
      </c>
      <c r="CA279" s="268" t="s">
        <v>8201</v>
      </c>
      <c r="CB279" s="268" t="s">
        <v>8201</v>
      </c>
      <c r="CC279" s="268" t="s">
        <v>8201</v>
      </c>
      <c r="CD279" s="268" t="str">
        <f>_xlfn.IFNA(VLOOKUP(C279,'INFORM Severity - hidden'!$C$5:$G$300,5,FALSE),"-")</f>
        <v>-</v>
      </c>
    </row>
    <row r="280" spans="1:82" x14ac:dyDescent="0.35">
      <c r="C280" t="s">
        <v>8376</v>
      </c>
      <c r="D280" s="268" t="str">
        <f t="shared" si="4"/>
        <v>-</v>
      </c>
      <c r="E280" s="268" t="s">
        <v>8201</v>
      </c>
      <c r="F280" s="268">
        <v>2.6</v>
      </c>
      <c r="G280" s="268">
        <v>2.6</v>
      </c>
      <c r="H280" s="268">
        <v>3.5</v>
      </c>
      <c r="I280" s="268">
        <v>3.5</v>
      </c>
      <c r="J280" s="268">
        <v>3.5</v>
      </c>
      <c r="K280" s="268">
        <v>3.5</v>
      </c>
      <c r="L280" s="268">
        <v>3.4</v>
      </c>
      <c r="M280" s="268">
        <v>3.4</v>
      </c>
      <c r="N280" s="268">
        <v>3.4</v>
      </c>
      <c r="O280" s="268">
        <v>3.4</v>
      </c>
      <c r="P280" s="268" t="s">
        <v>8201</v>
      </c>
      <c r="Q280" s="268" t="s">
        <v>8201</v>
      </c>
      <c r="R280" s="268" t="s">
        <v>8201</v>
      </c>
      <c r="S280" s="268" t="s">
        <v>8201</v>
      </c>
      <c r="T280" s="268" t="s">
        <v>8201</v>
      </c>
      <c r="U280" s="268" t="s">
        <v>8201</v>
      </c>
      <c r="V280" s="268" t="s">
        <v>8201</v>
      </c>
      <c r="W280" s="268" t="s">
        <v>8201</v>
      </c>
      <c r="X280" s="268" t="s">
        <v>8201</v>
      </c>
      <c r="Y280" s="268" t="s">
        <v>8201</v>
      </c>
      <c r="Z280" s="268" t="s">
        <v>8201</v>
      </c>
      <c r="AA280" s="268" t="s">
        <v>8201</v>
      </c>
      <c r="AB280" s="268" t="s">
        <v>8201</v>
      </c>
      <c r="AC280" s="268" t="s">
        <v>8201</v>
      </c>
      <c r="AD280" s="268" t="s">
        <v>8201</v>
      </c>
      <c r="AE280" s="268" t="s">
        <v>8201</v>
      </c>
      <c r="AF280" s="268" t="s">
        <v>8201</v>
      </c>
      <c r="AG280" s="268" t="s">
        <v>8201</v>
      </c>
      <c r="AH280" s="268" t="s">
        <v>8201</v>
      </c>
      <c r="AI280" s="268" t="s">
        <v>8201</v>
      </c>
      <c r="AJ280" s="268" t="s">
        <v>8201</v>
      </c>
      <c r="AK280" s="268" t="s">
        <v>8201</v>
      </c>
      <c r="AL280" s="268" t="s">
        <v>8201</v>
      </c>
      <c r="AM280" s="268" t="s">
        <v>8201</v>
      </c>
      <c r="AN280" s="268" t="s">
        <v>8201</v>
      </c>
      <c r="AO280" s="268" t="s">
        <v>8201</v>
      </c>
      <c r="AP280" s="268" t="s">
        <v>8201</v>
      </c>
      <c r="AQ280" s="268" t="s">
        <v>8201</v>
      </c>
      <c r="AR280" s="268" t="s">
        <v>8201</v>
      </c>
      <c r="AS280" s="268" t="s">
        <v>8201</v>
      </c>
      <c r="AT280" s="268" t="s">
        <v>8201</v>
      </c>
      <c r="AU280" s="268" t="s">
        <v>8201</v>
      </c>
      <c r="AV280" s="268" t="s">
        <v>8201</v>
      </c>
      <c r="AW280" s="268" t="s">
        <v>8201</v>
      </c>
      <c r="AX280" s="268" t="s">
        <v>8201</v>
      </c>
      <c r="AY280" s="268" t="s">
        <v>8201</v>
      </c>
      <c r="AZ280" s="268" t="s">
        <v>8201</v>
      </c>
      <c r="BA280" s="268" t="s">
        <v>8201</v>
      </c>
      <c r="BB280" s="268" t="s">
        <v>8201</v>
      </c>
      <c r="BC280" s="268" t="s">
        <v>8201</v>
      </c>
      <c r="BD280" s="268" t="s">
        <v>8201</v>
      </c>
      <c r="BE280" s="268" t="s">
        <v>8201</v>
      </c>
      <c r="BF280" s="268" t="s">
        <v>8201</v>
      </c>
      <c r="BG280" s="268" t="s">
        <v>8201</v>
      </c>
      <c r="BH280" s="268" t="s">
        <v>8201</v>
      </c>
      <c r="BI280" s="268" t="s">
        <v>8201</v>
      </c>
      <c r="BJ280" s="268" t="s">
        <v>8201</v>
      </c>
      <c r="BK280" s="268" t="s">
        <v>8201</v>
      </c>
      <c r="BL280" s="268" t="s">
        <v>8201</v>
      </c>
      <c r="BM280" s="268" t="s">
        <v>8201</v>
      </c>
      <c r="BN280" s="268" t="s">
        <v>8201</v>
      </c>
      <c r="BO280" s="268" t="s">
        <v>8201</v>
      </c>
      <c r="BP280" s="268" t="s">
        <v>8201</v>
      </c>
      <c r="BQ280" s="268" t="s">
        <v>8201</v>
      </c>
      <c r="BR280" s="268" t="s">
        <v>8201</v>
      </c>
      <c r="BS280" s="268" t="s">
        <v>8201</v>
      </c>
      <c r="BT280" s="268" t="s">
        <v>8201</v>
      </c>
      <c r="BU280" s="268" t="s">
        <v>8201</v>
      </c>
      <c r="BV280" s="268" t="s">
        <v>8201</v>
      </c>
      <c r="BW280" s="268" t="s">
        <v>8201</v>
      </c>
      <c r="BX280" s="268" t="s">
        <v>8201</v>
      </c>
      <c r="BY280" s="268" t="s">
        <v>8201</v>
      </c>
      <c r="BZ280" s="268" t="s">
        <v>8201</v>
      </c>
      <c r="CA280" s="268" t="s">
        <v>8201</v>
      </c>
      <c r="CB280" s="268" t="s">
        <v>8201</v>
      </c>
      <c r="CC280" s="268" t="s">
        <v>8201</v>
      </c>
      <c r="CD280" s="268" t="str">
        <f>_xlfn.IFNA(VLOOKUP(C280,'INFORM Severity - hidden'!$C$5:$G$300,5,FALSE),"-")</f>
        <v>-</v>
      </c>
    </row>
    <row r="281" spans="1:82" x14ac:dyDescent="0.35">
      <c r="C281" t="s">
        <v>8377</v>
      </c>
      <c r="D281" s="268" t="str">
        <f t="shared" si="4"/>
        <v>-</v>
      </c>
      <c r="E281" s="268" t="s">
        <v>8201</v>
      </c>
      <c r="F281" s="268" t="s">
        <v>8201</v>
      </c>
      <c r="G281" s="268" t="s">
        <v>8201</v>
      </c>
      <c r="H281" s="268" t="s">
        <v>8201</v>
      </c>
      <c r="I281" s="268" t="s">
        <v>8201</v>
      </c>
      <c r="J281" s="268" t="s">
        <v>8201</v>
      </c>
      <c r="K281" s="268" t="s">
        <v>8201</v>
      </c>
      <c r="L281" s="268" t="s">
        <v>8201</v>
      </c>
      <c r="M281" s="268" t="s">
        <v>8201</v>
      </c>
      <c r="N281" s="268" t="s">
        <v>8201</v>
      </c>
      <c r="O281" s="268" t="s">
        <v>8201</v>
      </c>
      <c r="P281" s="268" t="s">
        <v>8201</v>
      </c>
      <c r="Q281" s="268" t="s">
        <v>8201</v>
      </c>
      <c r="R281" s="268">
        <v>3.7</v>
      </c>
      <c r="S281" s="268">
        <v>3.8</v>
      </c>
      <c r="T281" s="268">
        <v>3.8</v>
      </c>
      <c r="U281" s="268">
        <v>3.8</v>
      </c>
      <c r="V281" s="268">
        <v>3.8</v>
      </c>
      <c r="W281" s="268">
        <v>3.8</v>
      </c>
      <c r="X281" s="268">
        <v>3.8</v>
      </c>
      <c r="Y281" s="268">
        <v>3.8</v>
      </c>
      <c r="Z281" s="268">
        <v>3.8</v>
      </c>
      <c r="AA281" s="268">
        <v>4.0999999999999996</v>
      </c>
      <c r="AB281" s="268">
        <v>4.0999999999999996</v>
      </c>
      <c r="AC281" s="268">
        <v>4</v>
      </c>
      <c r="AD281" s="268">
        <v>3.9</v>
      </c>
      <c r="AE281" s="268">
        <v>3.9</v>
      </c>
      <c r="AF281" s="268">
        <v>3.8</v>
      </c>
      <c r="AG281" s="268">
        <v>3.8</v>
      </c>
      <c r="AH281" s="268">
        <v>3.5</v>
      </c>
      <c r="AI281" s="268">
        <v>3.2</v>
      </c>
      <c r="AJ281" s="268">
        <v>3.2</v>
      </c>
      <c r="AK281" s="268">
        <v>3.2</v>
      </c>
      <c r="AL281" s="268">
        <v>3.2</v>
      </c>
      <c r="AM281" s="268">
        <v>3.2</v>
      </c>
      <c r="AN281" s="268">
        <v>3.2</v>
      </c>
      <c r="AO281" s="268">
        <v>3.2</v>
      </c>
      <c r="AP281" s="268">
        <v>3.2</v>
      </c>
      <c r="AQ281" s="268">
        <v>3.3</v>
      </c>
      <c r="AR281" s="268">
        <v>3.3</v>
      </c>
      <c r="AS281" s="268">
        <v>3.3</v>
      </c>
      <c r="AT281" s="268">
        <v>3.3</v>
      </c>
      <c r="AU281" s="268">
        <v>3.3</v>
      </c>
      <c r="AV281" s="268">
        <v>3.3</v>
      </c>
      <c r="AW281" s="268">
        <v>3.3</v>
      </c>
      <c r="AX281" s="268">
        <v>3.3</v>
      </c>
      <c r="AY281" s="268">
        <v>3.3</v>
      </c>
      <c r="AZ281" s="268">
        <v>3.3</v>
      </c>
      <c r="BA281" s="268">
        <v>3.3</v>
      </c>
      <c r="BB281" s="268">
        <v>3.3</v>
      </c>
      <c r="BC281" s="268">
        <v>3.3</v>
      </c>
      <c r="BD281" s="268">
        <v>3.3</v>
      </c>
      <c r="BE281" s="268">
        <v>3.4</v>
      </c>
      <c r="BF281" s="268">
        <v>3.4</v>
      </c>
      <c r="BG281" s="268">
        <v>3.4</v>
      </c>
      <c r="BH281" s="268">
        <v>3.4</v>
      </c>
      <c r="BI281" s="268">
        <v>3.4</v>
      </c>
      <c r="BJ281" s="268">
        <v>3.3</v>
      </c>
      <c r="BK281" s="268">
        <v>3.3</v>
      </c>
      <c r="BL281" s="268">
        <v>3.4</v>
      </c>
      <c r="BM281" s="268">
        <v>3.4</v>
      </c>
      <c r="BN281" s="268">
        <v>3.4</v>
      </c>
      <c r="BO281" s="268">
        <v>3.4</v>
      </c>
      <c r="BP281" s="268">
        <v>3.2</v>
      </c>
      <c r="BQ281" s="268">
        <v>3.2</v>
      </c>
      <c r="BR281" s="268">
        <v>3.2</v>
      </c>
      <c r="BS281" s="268">
        <v>3.2</v>
      </c>
      <c r="BT281" s="268">
        <v>3.2</v>
      </c>
      <c r="BU281" s="268">
        <v>3.2</v>
      </c>
      <c r="BV281" s="268">
        <v>3.2</v>
      </c>
      <c r="BW281" s="268">
        <v>3.1</v>
      </c>
      <c r="BX281" s="268">
        <v>3.1</v>
      </c>
      <c r="BY281" s="268">
        <v>3.3</v>
      </c>
      <c r="BZ281" s="268">
        <v>3.3</v>
      </c>
      <c r="CA281" s="268">
        <v>3.2</v>
      </c>
      <c r="CB281" s="268">
        <v>3.2</v>
      </c>
      <c r="CC281" s="268" t="s">
        <v>8201</v>
      </c>
      <c r="CD281" s="268" t="str">
        <f>_xlfn.IFNA(VLOOKUP(C281,'INFORM Severity - hidden'!$C$5:$G$300,5,FALSE),"-")</f>
        <v>-</v>
      </c>
    </row>
    <row r="282" spans="1:82" x14ac:dyDescent="0.35">
      <c r="C282" t="s">
        <v>8378</v>
      </c>
      <c r="D282" s="268" t="str">
        <f t="shared" si="4"/>
        <v>-</v>
      </c>
      <c r="E282" s="268" t="s">
        <v>8201</v>
      </c>
      <c r="F282" s="268" t="s">
        <v>8201</v>
      </c>
      <c r="G282" s="268" t="s">
        <v>8201</v>
      </c>
      <c r="H282" s="268" t="s">
        <v>8201</v>
      </c>
      <c r="I282" s="268" t="s">
        <v>8201</v>
      </c>
      <c r="J282" s="268" t="s">
        <v>8201</v>
      </c>
      <c r="K282" s="268" t="s">
        <v>8201</v>
      </c>
      <c r="L282" s="268" t="s">
        <v>8201</v>
      </c>
      <c r="M282" s="268" t="s">
        <v>8201</v>
      </c>
      <c r="N282" s="268" t="s">
        <v>8201</v>
      </c>
      <c r="O282" s="268" t="s">
        <v>8201</v>
      </c>
      <c r="P282" s="268" t="s">
        <v>8201</v>
      </c>
      <c r="Q282" s="268" t="s">
        <v>8201</v>
      </c>
      <c r="R282" s="268" t="s">
        <v>8201</v>
      </c>
      <c r="S282" s="268" t="s">
        <v>8201</v>
      </c>
      <c r="T282" s="268" t="s">
        <v>8201</v>
      </c>
      <c r="U282" s="268" t="s">
        <v>8201</v>
      </c>
      <c r="V282" s="268" t="s">
        <v>8201</v>
      </c>
      <c r="W282" s="268" t="s">
        <v>8201</v>
      </c>
      <c r="X282" s="268">
        <v>2.5</v>
      </c>
      <c r="Y282" s="268">
        <v>2.5</v>
      </c>
      <c r="Z282" s="268">
        <v>2.6</v>
      </c>
      <c r="AA282" s="268">
        <v>2.6</v>
      </c>
      <c r="AB282" s="268">
        <v>2.6</v>
      </c>
      <c r="AC282" s="268">
        <v>2.6</v>
      </c>
      <c r="AD282" s="268">
        <v>2.6</v>
      </c>
      <c r="AE282" s="268">
        <v>2.6</v>
      </c>
      <c r="AF282" s="268">
        <v>2.5</v>
      </c>
      <c r="AG282" s="268">
        <v>2.5</v>
      </c>
      <c r="AH282" s="268">
        <v>2.5</v>
      </c>
      <c r="AI282" s="268">
        <v>2.5</v>
      </c>
      <c r="AJ282" s="268">
        <v>2.5</v>
      </c>
      <c r="AK282" s="268">
        <v>2.2999999999999998</v>
      </c>
      <c r="AL282" s="268">
        <v>2.4</v>
      </c>
      <c r="AM282" s="268">
        <v>2.6</v>
      </c>
      <c r="AN282" s="268">
        <v>2.6</v>
      </c>
      <c r="AO282" s="268" t="s">
        <v>8201</v>
      </c>
      <c r="AP282" s="268" t="s">
        <v>8201</v>
      </c>
      <c r="AQ282" s="268" t="s">
        <v>8201</v>
      </c>
      <c r="AR282" s="268" t="s">
        <v>8201</v>
      </c>
      <c r="AS282" s="268" t="s">
        <v>8201</v>
      </c>
      <c r="AT282" s="268" t="s">
        <v>8201</v>
      </c>
      <c r="AU282" s="268" t="s">
        <v>8201</v>
      </c>
      <c r="AV282" s="268">
        <v>2.9</v>
      </c>
      <c r="AW282" s="268">
        <v>2.9</v>
      </c>
      <c r="AX282" s="268">
        <v>2.8</v>
      </c>
      <c r="AY282" s="268">
        <v>2.8</v>
      </c>
      <c r="AZ282" s="268">
        <v>2.8</v>
      </c>
      <c r="BA282" s="268">
        <v>2.8</v>
      </c>
      <c r="BB282" s="268">
        <v>2.8</v>
      </c>
      <c r="BC282" s="268">
        <v>2.8</v>
      </c>
      <c r="BD282" s="268" t="s">
        <v>8201</v>
      </c>
      <c r="BE282" s="268" t="s">
        <v>8201</v>
      </c>
      <c r="BF282" s="268" t="s">
        <v>8201</v>
      </c>
      <c r="BG282" s="268" t="s">
        <v>8201</v>
      </c>
      <c r="BH282" s="268" t="s">
        <v>8201</v>
      </c>
      <c r="BI282" s="268" t="s">
        <v>8201</v>
      </c>
      <c r="BJ282" s="268" t="s">
        <v>8201</v>
      </c>
      <c r="BK282" s="268" t="s">
        <v>8201</v>
      </c>
      <c r="BL282" s="268" t="s">
        <v>8201</v>
      </c>
      <c r="BM282" s="268" t="s">
        <v>8201</v>
      </c>
      <c r="BN282" s="268" t="s">
        <v>8201</v>
      </c>
      <c r="BO282" s="268" t="s">
        <v>8201</v>
      </c>
      <c r="BP282" s="268" t="s">
        <v>8201</v>
      </c>
      <c r="BQ282" s="268" t="s">
        <v>8201</v>
      </c>
      <c r="BR282" s="268" t="s">
        <v>8201</v>
      </c>
      <c r="BS282" s="268" t="s">
        <v>8201</v>
      </c>
      <c r="BT282" s="268" t="s">
        <v>8201</v>
      </c>
      <c r="BU282" s="268" t="s">
        <v>8201</v>
      </c>
      <c r="BV282" s="268" t="s">
        <v>8201</v>
      </c>
      <c r="BW282" s="268" t="s">
        <v>8201</v>
      </c>
      <c r="BX282" s="268" t="s">
        <v>8201</v>
      </c>
      <c r="BY282" s="268" t="s">
        <v>8201</v>
      </c>
      <c r="BZ282" s="268" t="s">
        <v>8201</v>
      </c>
      <c r="CA282" s="268" t="s">
        <v>8201</v>
      </c>
      <c r="CB282" s="268" t="s">
        <v>8201</v>
      </c>
      <c r="CC282" s="268" t="s">
        <v>8201</v>
      </c>
      <c r="CD282" s="268" t="str">
        <f>_xlfn.IFNA(VLOOKUP(C282,'INFORM Severity - hidden'!$C$5:$G$300,5,FALSE),"-")</f>
        <v>-</v>
      </c>
    </row>
    <row r="283" spans="1:82" x14ac:dyDescent="0.35">
      <c r="C283" t="s">
        <v>8379</v>
      </c>
      <c r="D283" s="268" t="str">
        <f t="shared" si="4"/>
        <v>-</v>
      </c>
      <c r="E283" s="268" t="s">
        <v>8201</v>
      </c>
      <c r="F283" s="268" t="s">
        <v>8201</v>
      </c>
      <c r="G283" s="268" t="s">
        <v>8201</v>
      </c>
      <c r="H283" s="268" t="s">
        <v>8201</v>
      </c>
      <c r="I283" s="268" t="s">
        <v>8201</v>
      </c>
      <c r="J283" s="268" t="s">
        <v>8201</v>
      </c>
      <c r="K283" s="268" t="s">
        <v>8201</v>
      </c>
      <c r="L283" s="268" t="s">
        <v>8201</v>
      </c>
      <c r="M283" s="268" t="s">
        <v>8201</v>
      </c>
      <c r="N283" s="268" t="s">
        <v>8201</v>
      </c>
      <c r="O283" s="268" t="s">
        <v>8201</v>
      </c>
      <c r="P283" s="268" t="s">
        <v>8201</v>
      </c>
      <c r="Q283" s="268" t="s">
        <v>8201</v>
      </c>
      <c r="R283" s="268" t="s">
        <v>8201</v>
      </c>
      <c r="S283" s="268" t="s">
        <v>8201</v>
      </c>
      <c r="T283" s="268" t="s">
        <v>8201</v>
      </c>
      <c r="U283" s="268" t="s">
        <v>8201</v>
      </c>
      <c r="V283" s="268" t="s">
        <v>8201</v>
      </c>
      <c r="W283" s="268" t="s">
        <v>8201</v>
      </c>
      <c r="X283" s="268" t="s">
        <v>8201</v>
      </c>
      <c r="Y283" s="268" t="s">
        <v>8201</v>
      </c>
      <c r="Z283" s="268" t="s">
        <v>8201</v>
      </c>
      <c r="AA283" s="268" t="s">
        <v>8201</v>
      </c>
      <c r="AB283" s="268" t="s">
        <v>8201</v>
      </c>
      <c r="AC283" s="268">
        <v>2.9</v>
      </c>
      <c r="AD283" s="268">
        <v>2.1</v>
      </c>
      <c r="AE283" s="268">
        <v>2.1</v>
      </c>
      <c r="AF283" s="268">
        <v>2.4</v>
      </c>
      <c r="AG283" s="268">
        <v>2.4</v>
      </c>
      <c r="AH283" s="268">
        <v>2.5</v>
      </c>
      <c r="AI283" s="268">
        <v>2.5</v>
      </c>
      <c r="AJ283" s="268">
        <v>2.5</v>
      </c>
      <c r="AK283" s="268">
        <v>2.5</v>
      </c>
      <c r="AL283" s="268">
        <v>2.5</v>
      </c>
      <c r="AM283" s="268">
        <v>2.5</v>
      </c>
      <c r="AN283" s="268">
        <v>2.5</v>
      </c>
      <c r="AO283" s="268">
        <v>2.5</v>
      </c>
      <c r="AP283" s="268">
        <v>2.5</v>
      </c>
      <c r="AQ283" s="268">
        <v>2.5</v>
      </c>
      <c r="AR283" s="268">
        <v>2.5</v>
      </c>
      <c r="AS283" s="268">
        <v>2.5</v>
      </c>
      <c r="AT283" s="268" t="s">
        <v>8201</v>
      </c>
      <c r="AU283" s="268" t="s">
        <v>8201</v>
      </c>
      <c r="AV283" s="268" t="s">
        <v>8201</v>
      </c>
      <c r="AW283" s="268" t="s">
        <v>8201</v>
      </c>
      <c r="AX283" s="268" t="s">
        <v>8201</v>
      </c>
      <c r="AY283" s="268" t="s">
        <v>8201</v>
      </c>
      <c r="AZ283" s="268" t="s">
        <v>8201</v>
      </c>
      <c r="BA283" s="268" t="s">
        <v>8201</v>
      </c>
      <c r="BB283" s="268" t="s">
        <v>8201</v>
      </c>
      <c r="BC283" s="268" t="s">
        <v>8201</v>
      </c>
      <c r="BD283" s="268" t="s">
        <v>8201</v>
      </c>
      <c r="BE283" s="268" t="s">
        <v>8201</v>
      </c>
      <c r="BF283" s="268" t="s">
        <v>8201</v>
      </c>
      <c r="BG283" s="268" t="s">
        <v>8201</v>
      </c>
      <c r="BH283" s="268" t="s">
        <v>8201</v>
      </c>
      <c r="BI283" s="268" t="s">
        <v>8201</v>
      </c>
      <c r="BJ283" s="268" t="s">
        <v>8201</v>
      </c>
      <c r="BK283" s="268" t="s">
        <v>8201</v>
      </c>
      <c r="BL283" s="268" t="s">
        <v>8201</v>
      </c>
      <c r="BM283" s="268" t="s">
        <v>8201</v>
      </c>
      <c r="BN283" s="268" t="s">
        <v>8201</v>
      </c>
      <c r="BO283" s="268" t="s">
        <v>8201</v>
      </c>
      <c r="BP283" s="268" t="s">
        <v>8201</v>
      </c>
      <c r="BQ283" s="268" t="s">
        <v>8201</v>
      </c>
      <c r="BR283" s="268" t="s">
        <v>8201</v>
      </c>
      <c r="BS283" s="268" t="s">
        <v>8201</v>
      </c>
      <c r="BT283" s="268" t="s">
        <v>8201</v>
      </c>
      <c r="BU283" s="268" t="s">
        <v>8201</v>
      </c>
      <c r="BV283" s="268" t="s">
        <v>8201</v>
      </c>
      <c r="BW283" s="268" t="s">
        <v>8201</v>
      </c>
      <c r="BX283" s="268" t="s">
        <v>8201</v>
      </c>
      <c r="BY283" s="268" t="s">
        <v>8201</v>
      </c>
      <c r="BZ283" s="268" t="s">
        <v>8201</v>
      </c>
      <c r="CA283" s="268" t="s">
        <v>8201</v>
      </c>
      <c r="CB283" s="268" t="s">
        <v>8201</v>
      </c>
      <c r="CC283" s="268" t="s">
        <v>8201</v>
      </c>
      <c r="CD283" s="268" t="str">
        <f>_xlfn.IFNA(VLOOKUP(C283,'INFORM Severity - hidden'!$C$5:$G$300,5,FALSE),"-")</f>
        <v>-</v>
      </c>
    </row>
    <row r="284" spans="1:82" x14ac:dyDescent="0.35">
      <c r="C284" t="s">
        <v>8380</v>
      </c>
      <c r="D284" s="268" t="str">
        <f t="shared" si="4"/>
        <v>-</v>
      </c>
      <c r="E284" s="268" t="s">
        <v>8201</v>
      </c>
      <c r="F284" s="268" t="s">
        <v>8201</v>
      </c>
      <c r="G284" s="268" t="s">
        <v>8201</v>
      </c>
      <c r="H284" s="268" t="s">
        <v>8201</v>
      </c>
      <c r="I284" s="268" t="s">
        <v>8201</v>
      </c>
      <c r="J284" s="268" t="s">
        <v>8201</v>
      </c>
      <c r="K284" s="268" t="s">
        <v>8201</v>
      </c>
      <c r="L284" s="268" t="s">
        <v>8201</v>
      </c>
      <c r="M284" s="268" t="s">
        <v>8201</v>
      </c>
      <c r="N284" s="268" t="s">
        <v>8201</v>
      </c>
      <c r="O284" s="268" t="s">
        <v>8201</v>
      </c>
      <c r="P284" s="268" t="s">
        <v>8201</v>
      </c>
      <c r="Q284" s="268" t="s">
        <v>8201</v>
      </c>
      <c r="R284" s="268" t="s">
        <v>8201</v>
      </c>
      <c r="S284" s="268" t="s">
        <v>8201</v>
      </c>
      <c r="T284" s="268" t="s">
        <v>8201</v>
      </c>
      <c r="U284" s="268" t="s">
        <v>8201</v>
      </c>
      <c r="V284" s="268" t="s">
        <v>8201</v>
      </c>
      <c r="W284" s="268" t="s">
        <v>8201</v>
      </c>
      <c r="X284" s="268" t="s">
        <v>8201</v>
      </c>
      <c r="Y284" s="268" t="s">
        <v>8201</v>
      </c>
      <c r="Z284" s="268" t="s">
        <v>8201</v>
      </c>
      <c r="AA284" s="268" t="s">
        <v>8201</v>
      </c>
      <c r="AB284" s="268" t="s">
        <v>8201</v>
      </c>
      <c r="AC284" s="268" t="s">
        <v>8201</v>
      </c>
      <c r="AD284" s="268" t="s">
        <v>8201</v>
      </c>
      <c r="AE284" s="268" t="s">
        <v>8201</v>
      </c>
      <c r="AF284" s="268">
        <v>2.8</v>
      </c>
      <c r="AG284" s="268">
        <v>2.8</v>
      </c>
      <c r="AH284" s="268">
        <v>2.9</v>
      </c>
      <c r="AI284" s="268">
        <v>3.2</v>
      </c>
      <c r="AJ284" s="268">
        <v>3.2</v>
      </c>
      <c r="AK284" s="268">
        <v>3.2</v>
      </c>
      <c r="AL284" s="268">
        <v>3.2</v>
      </c>
      <c r="AM284" s="268">
        <v>3.1</v>
      </c>
      <c r="AN284" s="268">
        <v>3.4</v>
      </c>
      <c r="AO284" s="268">
        <v>3.5</v>
      </c>
      <c r="AP284" s="268">
        <v>3.5</v>
      </c>
      <c r="AQ284" s="268">
        <v>3.6</v>
      </c>
      <c r="AR284" s="268">
        <v>3.6</v>
      </c>
      <c r="AS284" s="268">
        <v>3.6</v>
      </c>
      <c r="AT284" s="268">
        <v>4.2</v>
      </c>
      <c r="AU284" s="268">
        <v>4.2</v>
      </c>
      <c r="AV284" s="268">
        <v>4.3</v>
      </c>
      <c r="AW284" s="268">
        <v>4.3</v>
      </c>
      <c r="AX284" s="268">
        <v>4.2</v>
      </c>
      <c r="AY284" s="268">
        <v>4</v>
      </c>
      <c r="AZ284" s="268">
        <v>4</v>
      </c>
      <c r="BA284" s="268">
        <v>4</v>
      </c>
      <c r="BB284" s="268">
        <v>4</v>
      </c>
      <c r="BC284" s="268">
        <v>4</v>
      </c>
      <c r="BD284" s="268">
        <v>4</v>
      </c>
      <c r="BE284" s="268">
        <v>4.0999999999999996</v>
      </c>
      <c r="BF284" s="268">
        <v>4</v>
      </c>
      <c r="BG284" s="268">
        <v>4</v>
      </c>
      <c r="BH284" s="268">
        <v>4.5</v>
      </c>
      <c r="BI284" s="268">
        <v>4.5</v>
      </c>
      <c r="BJ284" s="268">
        <v>4.4000000000000004</v>
      </c>
      <c r="BK284" s="268" t="s">
        <v>8201</v>
      </c>
      <c r="BL284" s="268" t="s">
        <v>8201</v>
      </c>
      <c r="BM284" s="268" t="s">
        <v>8201</v>
      </c>
      <c r="BN284" s="268" t="s">
        <v>8201</v>
      </c>
      <c r="BO284" s="268" t="s">
        <v>8201</v>
      </c>
      <c r="BP284" s="268" t="s">
        <v>8201</v>
      </c>
      <c r="BQ284" s="268" t="s">
        <v>8201</v>
      </c>
      <c r="BR284" s="268" t="s">
        <v>8201</v>
      </c>
      <c r="BS284" s="268" t="s">
        <v>8201</v>
      </c>
      <c r="BT284" s="268" t="s">
        <v>8201</v>
      </c>
      <c r="BU284" s="268" t="s">
        <v>8201</v>
      </c>
      <c r="BV284" s="268" t="s">
        <v>8201</v>
      </c>
      <c r="BW284" s="268" t="s">
        <v>8201</v>
      </c>
      <c r="BX284" s="268" t="s">
        <v>8201</v>
      </c>
      <c r="BY284" s="268" t="s">
        <v>8201</v>
      </c>
      <c r="BZ284" s="268" t="s">
        <v>8201</v>
      </c>
      <c r="CA284" s="268" t="s">
        <v>8201</v>
      </c>
      <c r="CB284" s="268" t="s">
        <v>8201</v>
      </c>
      <c r="CC284" s="268" t="s">
        <v>8201</v>
      </c>
      <c r="CD284" s="268" t="str">
        <f>_xlfn.IFNA(VLOOKUP(C284,'INFORM Severity - hidden'!$C$5:$G$300,5,FALSE),"-")</f>
        <v>-</v>
      </c>
    </row>
    <row r="285" spans="1:82" x14ac:dyDescent="0.35">
      <c r="A285" t="s">
        <v>2386</v>
      </c>
      <c r="B285" t="s">
        <v>2384</v>
      </c>
      <c r="C285" t="s">
        <v>2385</v>
      </c>
      <c r="D285" s="268" t="str">
        <f t="shared" si="4"/>
        <v>Increasing</v>
      </c>
      <c r="E285" s="268">
        <v>2.5</v>
      </c>
      <c r="F285" s="268">
        <v>2.5</v>
      </c>
      <c r="G285" s="268">
        <v>2.5</v>
      </c>
      <c r="H285" s="268">
        <v>2.5</v>
      </c>
      <c r="I285" s="268">
        <v>2.5</v>
      </c>
      <c r="J285" s="268">
        <v>2.5</v>
      </c>
      <c r="K285" s="268">
        <v>2.5</v>
      </c>
      <c r="L285" s="268">
        <v>2.5</v>
      </c>
      <c r="M285" s="268">
        <v>2.5</v>
      </c>
      <c r="N285" s="268">
        <v>2.6</v>
      </c>
      <c r="O285" s="268">
        <v>2.6</v>
      </c>
      <c r="P285" s="268">
        <v>2.6</v>
      </c>
      <c r="Q285" s="268">
        <v>2.6</v>
      </c>
      <c r="R285" s="268">
        <v>2.6</v>
      </c>
      <c r="S285" s="268">
        <v>2.6</v>
      </c>
      <c r="T285" s="268">
        <v>2.6</v>
      </c>
      <c r="U285" s="268">
        <v>2.5</v>
      </c>
      <c r="V285" s="268">
        <v>2.7</v>
      </c>
      <c r="W285" s="268">
        <v>2.5</v>
      </c>
      <c r="X285" s="268">
        <v>2.5</v>
      </c>
      <c r="Y285" s="268">
        <v>2.4</v>
      </c>
      <c r="Z285" s="268">
        <v>2.4</v>
      </c>
      <c r="AA285" s="268">
        <v>2.4</v>
      </c>
      <c r="AB285" s="268">
        <v>2.4</v>
      </c>
      <c r="AC285" s="268">
        <v>2.4</v>
      </c>
      <c r="AD285" s="268">
        <v>2.4</v>
      </c>
      <c r="AE285" s="268">
        <v>2.4</v>
      </c>
      <c r="AF285" s="268">
        <v>2.4</v>
      </c>
      <c r="AG285" s="268">
        <v>2.4</v>
      </c>
      <c r="AH285" s="268">
        <v>2.4</v>
      </c>
      <c r="AI285" s="268">
        <v>2.4</v>
      </c>
      <c r="AJ285" s="268">
        <v>2.4</v>
      </c>
      <c r="AK285" s="268">
        <v>2.4</v>
      </c>
      <c r="AL285" s="268">
        <v>2.4</v>
      </c>
      <c r="AM285" s="268">
        <v>2.4</v>
      </c>
      <c r="AN285" s="268">
        <v>2.4</v>
      </c>
      <c r="AO285" s="268">
        <v>2.4</v>
      </c>
      <c r="AP285" s="268">
        <v>2.4</v>
      </c>
      <c r="AQ285" s="268">
        <v>2.4</v>
      </c>
      <c r="AR285" s="268">
        <v>2.4</v>
      </c>
      <c r="AS285" s="268">
        <v>2.4</v>
      </c>
      <c r="AT285" s="268">
        <v>2.4</v>
      </c>
      <c r="AU285" s="268">
        <v>2.4</v>
      </c>
      <c r="AV285" s="268">
        <v>2.4</v>
      </c>
      <c r="AW285" s="268">
        <v>2.4</v>
      </c>
      <c r="AX285" s="268">
        <v>2.4</v>
      </c>
      <c r="AY285" s="268">
        <v>2.2999999999999998</v>
      </c>
      <c r="AZ285" s="268">
        <v>2.4</v>
      </c>
      <c r="BA285" s="268">
        <v>2.4</v>
      </c>
      <c r="BB285" s="268">
        <v>2.4</v>
      </c>
      <c r="BC285" s="268">
        <v>2.4</v>
      </c>
      <c r="BD285" s="268">
        <v>2.2999999999999998</v>
      </c>
      <c r="BE285" s="268">
        <v>2.2999999999999998</v>
      </c>
      <c r="BF285" s="268">
        <v>2.7</v>
      </c>
      <c r="BG285" s="268">
        <v>2.7</v>
      </c>
      <c r="BH285" s="268">
        <v>2.7</v>
      </c>
      <c r="BI285" s="268">
        <v>2.7</v>
      </c>
      <c r="BJ285" s="268">
        <v>2.7</v>
      </c>
      <c r="BK285" s="268">
        <v>2.6</v>
      </c>
      <c r="BL285" s="268">
        <v>2.6</v>
      </c>
      <c r="BM285" s="268">
        <v>2.1</v>
      </c>
      <c r="BN285" s="268">
        <v>2.1</v>
      </c>
      <c r="BO285" s="268">
        <v>2.1</v>
      </c>
      <c r="BP285" s="268">
        <v>2.1</v>
      </c>
      <c r="BQ285" s="268">
        <v>2.1</v>
      </c>
      <c r="BR285" s="268">
        <v>2.2000000000000002</v>
      </c>
      <c r="BS285" s="268">
        <v>2.2999999999999998</v>
      </c>
      <c r="BT285" s="268">
        <v>2.2999999999999998</v>
      </c>
      <c r="BU285" s="268">
        <v>2.2999999999999998</v>
      </c>
      <c r="BV285" s="268">
        <v>2.2999999999999998</v>
      </c>
      <c r="BW285" s="268">
        <v>2.2999999999999998</v>
      </c>
      <c r="BX285" s="268">
        <v>2.2999999999999998</v>
      </c>
      <c r="BY285" s="268">
        <v>2.4</v>
      </c>
      <c r="BZ285" s="268">
        <v>2.4</v>
      </c>
      <c r="CA285" s="268">
        <v>2.6</v>
      </c>
      <c r="CB285" s="268">
        <v>2.6</v>
      </c>
      <c r="CC285" s="268">
        <v>2.8</v>
      </c>
      <c r="CD285" s="268">
        <f>_xlfn.IFNA(VLOOKUP(C285,'INFORM Severity - hidden'!$C$5:$G$300,5,FALSE),"-")</f>
        <v>3.1</v>
      </c>
    </row>
    <row r="286" spans="1:82" x14ac:dyDescent="0.35">
      <c r="A286" t="s">
        <v>895</v>
      </c>
      <c r="B286" t="s">
        <v>893</v>
      </c>
      <c r="C286" t="s">
        <v>894</v>
      </c>
      <c r="D286" s="268" t="str">
        <f t="shared" si="4"/>
        <v>Stable</v>
      </c>
      <c r="E286" s="268" t="s">
        <v>8201</v>
      </c>
      <c r="F286" s="268">
        <v>2.8</v>
      </c>
      <c r="G286" s="268">
        <v>2.8</v>
      </c>
      <c r="H286" s="268">
        <v>3</v>
      </c>
      <c r="I286" s="268">
        <v>3</v>
      </c>
      <c r="J286" s="268">
        <v>3</v>
      </c>
      <c r="K286" s="268">
        <v>3</v>
      </c>
      <c r="L286" s="268">
        <v>3</v>
      </c>
      <c r="M286" s="268">
        <v>2.6</v>
      </c>
      <c r="N286" s="268">
        <v>2.6</v>
      </c>
      <c r="O286" s="268">
        <v>2.7</v>
      </c>
      <c r="P286" s="268">
        <v>2.7</v>
      </c>
      <c r="Q286" s="268">
        <v>2.7</v>
      </c>
      <c r="R286" s="268">
        <v>2.7</v>
      </c>
      <c r="S286" s="268">
        <v>2.7</v>
      </c>
      <c r="T286" s="268">
        <v>2.7</v>
      </c>
      <c r="U286" s="268">
        <v>2.7</v>
      </c>
      <c r="V286" s="268">
        <v>2.7</v>
      </c>
      <c r="W286" s="268">
        <v>2.7</v>
      </c>
      <c r="X286" s="268">
        <v>2.7</v>
      </c>
      <c r="Y286" s="268">
        <v>2.7</v>
      </c>
      <c r="Z286" s="268">
        <v>3</v>
      </c>
      <c r="AA286" s="268">
        <v>3</v>
      </c>
      <c r="AB286" s="268">
        <v>3</v>
      </c>
      <c r="AC286" s="268">
        <v>3</v>
      </c>
      <c r="AD286" s="268">
        <v>3</v>
      </c>
      <c r="AE286" s="268">
        <v>3</v>
      </c>
      <c r="AF286" s="268">
        <v>3</v>
      </c>
      <c r="AG286" s="268">
        <v>3</v>
      </c>
      <c r="AH286" s="268">
        <v>3</v>
      </c>
      <c r="AI286" s="268">
        <v>3</v>
      </c>
      <c r="AJ286" s="268">
        <v>3</v>
      </c>
      <c r="AK286" s="268">
        <v>3</v>
      </c>
      <c r="AL286" s="268">
        <v>3</v>
      </c>
      <c r="AM286" s="268">
        <v>3.1</v>
      </c>
      <c r="AN286" s="268">
        <v>3.1</v>
      </c>
      <c r="AO286" s="268">
        <v>3.1</v>
      </c>
      <c r="AP286" s="268">
        <v>3.1</v>
      </c>
      <c r="AQ286" s="268">
        <v>3.1</v>
      </c>
      <c r="AR286" s="268">
        <v>3.1</v>
      </c>
      <c r="AS286" s="268">
        <v>3.2</v>
      </c>
      <c r="AT286" s="268">
        <v>3.2</v>
      </c>
      <c r="AU286" s="268">
        <v>3.2</v>
      </c>
      <c r="AV286" s="268">
        <v>3.2</v>
      </c>
      <c r="AW286" s="268">
        <v>3.2</v>
      </c>
      <c r="AX286" s="268">
        <v>3.2</v>
      </c>
      <c r="AY286" s="268">
        <v>3.2</v>
      </c>
      <c r="AZ286" s="268">
        <v>3.2</v>
      </c>
      <c r="BA286" s="268">
        <v>3.1</v>
      </c>
      <c r="BB286" s="268">
        <v>3.1</v>
      </c>
      <c r="BC286" s="268">
        <v>3.1</v>
      </c>
      <c r="BD286" s="268">
        <v>3.1</v>
      </c>
      <c r="BE286" s="268">
        <v>3.1</v>
      </c>
      <c r="BF286" s="268">
        <v>3.1</v>
      </c>
      <c r="BG286" s="268">
        <v>3.2</v>
      </c>
      <c r="BH286" s="268">
        <v>3.2</v>
      </c>
      <c r="BI286" s="268">
        <v>3.2</v>
      </c>
      <c r="BJ286" s="268">
        <v>3.2</v>
      </c>
      <c r="BK286" s="268">
        <v>3.1</v>
      </c>
      <c r="BL286" s="268">
        <v>3.1</v>
      </c>
      <c r="BM286" s="268">
        <v>3.1</v>
      </c>
      <c r="BN286" s="268">
        <v>3.1</v>
      </c>
      <c r="BO286" s="268">
        <v>3.1</v>
      </c>
      <c r="BP286" s="268">
        <v>3.2</v>
      </c>
      <c r="BQ286" s="268">
        <v>3.2</v>
      </c>
      <c r="BR286" s="268">
        <v>3.1</v>
      </c>
      <c r="BS286" s="268">
        <v>3.1</v>
      </c>
      <c r="BT286" s="268">
        <v>3.1</v>
      </c>
      <c r="BU286" s="268">
        <v>3.1</v>
      </c>
      <c r="BV286" s="268">
        <v>3.1</v>
      </c>
      <c r="BW286" s="268">
        <v>3.1</v>
      </c>
      <c r="BX286" s="268">
        <v>3.1</v>
      </c>
      <c r="BY286" s="268">
        <v>3.1</v>
      </c>
      <c r="BZ286" s="268">
        <v>2.9</v>
      </c>
      <c r="CA286" s="268">
        <v>2.9</v>
      </c>
      <c r="CB286" s="268">
        <v>3</v>
      </c>
      <c r="CC286" s="268">
        <v>3</v>
      </c>
      <c r="CD286" s="268">
        <f>_xlfn.IFNA(VLOOKUP(C286,'INFORM Severity - hidden'!$C$5:$G$300,5,FALSE),"-")</f>
        <v>2.9</v>
      </c>
    </row>
    <row r="287" spans="1:82" x14ac:dyDescent="0.35">
      <c r="A287" t="s">
        <v>445</v>
      </c>
      <c r="B287" t="s">
        <v>1491</v>
      </c>
      <c r="C287" t="s">
        <v>1492</v>
      </c>
      <c r="D287" s="268" t="str">
        <f t="shared" si="4"/>
        <v>Stable</v>
      </c>
      <c r="E287" s="268">
        <v>3.6</v>
      </c>
      <c r="F287" s="268">
        <v>3.6</v>
      </c>
      <c r="G287" s="268">
        <v>3.6</v>
      </c>
      <c r="H287" s="268">
        <v>4.0999999999999996</v>
      </c>
      <c r="I287" s="268">
        <v>4.3</v>
      </c>
      <c r="J287" s="268">
        <v>4.3</v>
      </c>
      <c r="K287" s="268">
        <v>4.3</v>
      </c>
      <c r="L287" s="268">
        <v>4.3</v>
      </c>
      <c r="M287" s="268">
        <v>4.3</v>
      </c>
      <c r="N287" s="268">
        <v>4.2</v>
      </c>
      <c r="O287" s="268">
        <v>4.2</v>
      </c>
      <c r="P287" s="268">
        <v>4.2</v>
      </c>
      <c r="Q287" s="268">
        <v>4.2</v>
      </c>
      <c r="R287" s="268">
        <v>4.7</v>
      </c>
      <c r="S287" s="268">
        <v>4.7</v>
      </c>
      <c r="T287" s="268">
        <v>4.7</v>
      </c>
      <c r="U287" s="268">
        <v>4.7</v>
      </c>
      <c r="V287" s="268">
        <v>4.7</v>
      </c>
      <c r="W287" s="268">
        <v>4.7</v>
      </c>
      <c r="X287" s="268">
        <v>4.7</v>
      </c>
      <c r="Y287" s="268">
        <v>4.5999999999999996</v>
      </c>
      <c r="Z287" s="268">
        <v>4.5999999999999996</v>
      </c>
      <c r="AA287" s="268">
        <v>4</v>
      </c>
      <c r="AB287" s="268">
        <v>4</v>
      </c>
      <c r="AC287" s="268">
        <v>4</v>
      </c>
      <c r="AD287" s="268">
        <v>4</v>
      </c>
      <c r="AE287" s="268">
        <v>4.4000000000000004</v>
      </c>
      <c r="AF287" s="268">
        <v>4.4000000000000004</v>
      </c>
      <c r="AG287" s="268">
        <v>4.4000000000000004</v>
      </c>
      <c r="AH287" s="268">
        <v>4.5</v>
      </c>
      <c r="AI287" s="268">
        <v>4.5</v>
      </c>
      <c r="AJ287" s="268">
        <v>4.5</v>
      </c>
      <c r="AK287" s="268">
        <v>4.5</v>
      </c>
      <c r="AL287" s="268">
        <v>4.4000000000000004</v>
      </c>
      <c r="AM287" s="268">
        <v>4.2</v>
      </c>
      <c r="AN287" s="268">
        <v>4.2</v>
      </c>
      <c r="AO287" s="268">
        <v>4.2</v>
      </c>
      <c r="AP287" s="268">
        <v>4.2</v>
      </c>
      <c r="AQ287" s="268">
        <v>4.2</v>
      </c>
      <c r="AR287" s="268">
        <v>4.2</v>
      </c>
      <c r="AS287" s="268">
        <v>4.4000000000000004</v>
      </c>
      <c r="AT287" s="268">
        <v>4.4000000000000004</v>
      </c>
      <c r="AU287" s="268">
        <v>4.4000000000000004</v>
      </c>
      <c r="AV287" s="268">
        <v>4.4000000000000004</v>
      </c>
      <c r="AW287" s="268">
        <v>4.4000000000000004</v>
      </c>
      <c r="AX287" s="268">
        <v>4.4000000000000004</v>
      </c>
      <c r="AY287" s="268">
        <v>4.4000000000000004</v>
      </c>
      <c r="AZ287" s="268">
        <v>4.4000000000000004</v>
      </c>
      <c r="BA287" s="268">
        <v>4.4000000000000004</v>
      </c>
      <c r="BB287" s="268">
        <v>4.7</v>
      </c>
      <c r="BC287" s="268">
        <v>4.7</v>
      </c>
      <c r="BD287" s="268">
        <v>4.7</v>
      </c>
      <c r="BE287" s="268">
        <v>4.7</v>
      </c>
      <c r="BF287" s="268">
        <v>4.7</v>
      </c>
      <c r="BG287" s="268">
        <v>4.7</v>
      </c>
      <c r="BH287" s="268">
        <v>4.7</v>
      </c>
      <c r="BI287" s="268">
        <v>4.7</v>
      </c>
      <c r="BJ287" s="268">
        <v>4.7</v>
      </c>
      <c r="BK287" s="268">
        <v>4.7</v>
      </c>
      <c r="BL287" s="268">
        <v>4.7</v>
      </c>
      <c r="BM287" s="268">
        <v>4.5999999999999996</v>
      </c>
      <c r="BN287" s="268">
        <v>4.5999999999999996</v>
      </c>
      <c r="BO287" s="268">
        <v>4.5999999999999996</v>
      </c>
      <c r="BP287" s="268">
        <v>4.5999999999999996</v>
      </c>
      <c r="BQ287" s="268">
        <v>4.5999999999999996</v>
      </c>
      <c r="BR287" s="268">
        <v>4.7</v>
      </c>
      <c r="BS287" s="268">
        <v>4.7</v>
      </c>
      <c r="BT287" s="268">
        <v>4.7</v>
      </c>
      <c r="BU287" s="268">
        <v>4.7</v>
      </c>
      <c r="BV287" s="268">
        <v>4.7</v>
      </c>
      <c r="BW287" s="268">
        <v>4.7</v>
      </c>
      <c r="BX287" s="268">
        <v>4.7</v>
      </c>
      <c r="BY287" s="268">
        <v>4.4000000000000004</v>
      </c>
      <c r="BZ287" s="268">
        <v>4.4000000000000004</v>
      </c>
      <c r="CA287" s="268">
        <v>4.4000000000000004</v>
      </c>
      <c r="CB287" s="268">
        <v>4.4000000000000004</v>
      </c>
      <c r="CC287" s="268">
        <v>4.4000000000000004</v>
      </c>
      <c r="CD287" s="268">
        <f>_xlfn.IFNA(VLOOKUP(C287,'INFORM Severity - hidden'!$C$5:$G$300,5,FALSE),"-")</f>
        <v>4.3</v>
      </c>
    </row>
    <row r="288" spans="1:82" x14ac:dyDescent="0.35">
      <c r="A288" t="s">
        <v>445</v>
      </c>
      <c r="B288" t="s">
        <v>443</v>
      </c>
      <c r="C288" t="s">
        <v>444</v>
      </c>
      <c r="D288" s="268" t="str">
        <f t="shared" si="4"/>
        <v>Increasing</v>
      </c>
      <c r="E288" s="268" t="s">
        <v>8201</v>
      </c>
      <c r="F288" s="268" t="s">
        <v>8201</v>
      </c>
      <c r="G288" s="268" t="s">
        <v>8201</v>
      </c>
      <c r="H288" s="268">
        <v>2.1</v>
      </c>
      <c r="I288" s="268">
        <v>2.1</v>
      </c>
      <c r="J288" s="268">
        <v>2.1</v>
      </c>
      <c r="K288" s="268">
        <v>2.1</v>
      </c>
      <c r="L288" s="268">
        <v>2.1</v>
      </c>
      <c r="M288" s="268">
        <v>2.1</v>
      </c>
      <c r="N288" s="268">
        <v>2</v>
      </c>
      <c r="O288" s="268">
        <v>2</v>
      </c>
      <c r="P288" s="268">
        <v>2</v>
      </c>
      <c r="Q288" s="268">
        <v>2</v>
      </c>
      <c r="R288" s="268">
        <v>2</v>
      </c>
      <c r="S288" s="268">
        <v>2</v>
      </c>
      <c r="T288" s="268">
        <v>2</v>
      </c>
      <c r="U288" s="268">
        <v>2</v>
      </c>
      <c r="V288" s="268">
        <v>2</v>
      </c>
      <c r="W288" s="268">
        <v>2</v>
      </c>
      <c r="X288" s="268">
        <v>2</v>
      </c>
      <c r="Y288" s="268">
        <v>1.9</v>
      </c>
      <c r="Z288" s="268">
        <v>1.9</v>
      </c>
      <c r="AA288" s="268">
        <v>1.9</v>
      </c>
      <c r="AB288" s="268">
        <v>1.9</v>
      </c>
      <c r="AC288" s="268">
        <v>1.9</v>
      </c>
      <c r="AD288" s="268">
        <v>1.9</v>
      </c>
      <c r="AE288" s="268">
        <v>1.9</v>
      </c>
      <c r="AF288" s="268">
        <v>1.9</v>
      </c>
      <c r="AG288" s="268">
        <v>1.8</v>
      </c>
      <c r="AH288" s="268">
        <v>1.9</v>
      </c>
      <c r="AI288" s="268">
        <v>1.9</v>
      </c>
      <c r="AJ288" s="268">
        <v>1.9</v>
      </c>
      <c r="AK288" s="268">
        <v>1.9</v>
      </c>
      <c r="AL288" s="268">
        <v>1.8</v>
      </c>
      <c r="AM288" s="268">
        <v>1.8</v>
      </c>
      <c r="AN288" s="268">
        <v>1.8</v>
      </c>
      <c r="AO288" s="268">
        <v>1.7</v>
      </c>
      <c r="AP288" s="268">
        <v>1.7</v>
      </c>
      <c r="AQ288" s="268">
        <v>1.7</v>
      </c>
      <c r="AR288" s="268">
        <v>1.7</v>
      </c>
      <c r="AS288" s="268">
        <v>1.7</v>
      </c>
      <c r="AT288" s="268">
        <v>1.7</v>
      </c>
      <c r="AU288" s="268">
        <v>1.7</v>
      </c>
      <c r="AV288" s="268">
        <v>1.8</v>
      </c>
      <c r="AW288" s="268">
        <v>1.8</v>
      </c>
      <c r="AX288" s="268">
        <v>1.9</v>
      </c>
      <c r="AY288" s="268">
        <v>1.9</v>
      </c>
      <c r="AZ288" s="268">
        <v>1.9</v>
      </c>
      <c r="BA288" s="268">
        <v>1.9</v>
      </c>
      <c r="BB288" s="268">
        <v>1.9</v>
      </c>
      <c r="BC288" s="268">
        <v>1.8</v>
      </c>
      <c r="BD288" s="268">
        <v>1.8</v>
      </c>
      <c r="BE288" s="268">
        <v>1.8</v>
      </c>
      <c r="BF288" s="268">
        <v>1.9</v>
      </c>
      <c r="BG288" s="268">
        <v>1.9</v>
      </c>
      <c r="BH288" s="268">
        <v>1.9</v>
      </c>
      <c r="BI288" s="268">
        <v>1.9</v>
      </c>
      <c r="BJ288" s="268">
        <v>1.9</v>
      </c>
      <c r="BK288" s="268">
        <v>2</v>
      </c>
      <c r="BL288" s="268">
        <v>2</v>
      </c>
      <c r="BM288" s="268">
        <v>1.9</v>
      </c>
      <c r="BN288" s="268">
        <v>1.9</v>
      </c>
      <c r="BO288" s="268">
        <v>1.9</v>
      </c>
      <c r="BP288" s="268">
        <v>2</v>
      </c>
      <c r="BQ288" s="268">
        <v>2</v>
      </c>
      <c r="BR288" s="268">
        <v>2.1</v>
      </c>
      <c r="BS288" s="268">
        <v>2.1</v>
      </c>
      <c r="BT288" s="268">
        <v>2.1</v>
      </c>
      <c r="BU288" s="268">
        <v>2.1</v>
      </c>
      <c r="BV288" s="268">
        <v>2.1</v>
      </c>
      <c r="BW288" s="268">
        <v>2</v>
      </c>
      <c r="BX288" s="268">
        <v>2</v>
      </c>
      <c r="BY288" s="268">
        <v>2</v>
      </c>
      <c r="BZ288" s="268">
        <v>2</v>
      </c>
      <c r="CA288" s="268">
        <v>2</v>
      </c>
      <c r="CB288" s="268">
        <v>2</v>
      </c>
      <c r="CC288" s="268">
        <v>2.1</v>
      </c>
      <c r="CD288" s="268">
        <f>_xlfn.IFNA(VLOOKUP(C288,'INFORM Severity - hidden'!$C$5:$G$300,5,FALSE),"-")</f>
        <v>2.1</v>
      </c>
    </row>
    <row r="289" spans="1:82" x14ac:dyDescent="0.35">
      <c r="C289" t="s">
        <v>8381</v>
      </c>
      <c r="D289" s="268" t="str">
        <f t="shared" si="4"/>
        <v>-</v>
      </c>
      <c r="E289" s="268" t="s">
        <v>8201</v>
      </c>
      <c r="F289" s="268" t="s">
        <v>8201</v>
      </c>
      <c r="G289" s="268" t="s">
        <v>8201</v>
      </c>
      <c r="H289" s="268" t="s">
        <v>8201</v>
      </c>
      <c r="I289" s="268" t="s">
        <v>8201</v>
      </c>
      <c r="J289" s="268" t="s">
        <v>8201</v>
      </c>
      <c r="K289" s="268" t="s">
        <v>8201</v>
      </c>
      <c r="L289" s="268" t="s">
        <v>8201</v>
      </c>
      <c r="M289" s="268" t="s">
        <v>8201</v>
      </c>
      <c r="N289" s="268" t="s">
        <v>8201</v>
      </c>
      <c r="O289" s="268" t="s">
        <v>8201</v>
      </c>
      <c r="P289" s="268" t="s">
        <v>8201</v>
      </c>
      <c r="Q289" s="268" t="s">
        <v>8201</v>
      </c>
      <c r="R289" s="268" t="s">
        <v>8201</v>
      </c>
      <c r="S289" s="268" t="s">
        <v>8201</v>
      </c>
      <c r="T289" s="268">
        <v>2.4</v>
      </c>
      <c r="U289" s="268">
        <v>2.4</v>
      </c>
      <c r="V289" s="268">
        <v>2.4</v>
      </c>
      <c r="W289" s="268">
        <v>3.3</v>
      </c>
      <c r="X289" s="268">
        <v>3.3</v>
      </c>
      <c r="Y289" s="268">
        <v>3.2</v>
      </c>
      <c r="Z289" s="268">
        <v>3.2</v>
      </c>
      <c r="AA289" s="268">
        <v>3.2</v>
      </c>
      <c r="AB289" s="268">
        <v>3.2</v>
      </c>
      <c r="AC289" s="268">
        <v>3.2</v>
      </c>
      <c r="AD289" s="268">
        <v>3.2</v>
      </c>
      <c r="AE289" s="268">
        <v>3.2</v>
      </c>
      <c r="AF289" s="268">
        <v>3.2</v>
      </c>
      <c r="AG289" s="268">
        <v>2.8</v>
      </c>
      <c r="AH289" s="268">
        <v>3</v>
      </c>
      <c r="AI289" s="268">
        <v>2.9</v>
      </c>
      <c r="AJ289" s="268">
        <v>2.9</v>
      </c>
      <c r="AK289" s="268" t="s">
        <v>8201</v>
      </c>
      <c r="AL289" s="268" t="s">
        <v>8201</v>
      </c>
      <c r="AM289" s="268" t="s">
        <v>8201</v>
      </c>
      <c r="AN289" s="268" t="s">
        <v>8201</v>
      </c>
      <c r="AO289" s="268" t="s">
        <v>8201</v>
      </c>
      <c r="AP289" s="268" t="s">
        <v>8201</v>
      </c>
      <c r="AQ289" s="268" t="s">
        <v>8201</v>
      </c>
      <c r="AR289" s="268" t="s">
        <v>8201</v>
      </c>
      <c r="AS289" s="268" t="s">
        <v>8201</v>
      </c>
      <c r="AT289" s="268" t="s">
        <v>8201</v>
      </c>
      <c r="AU289" s="268" t="s">
        <v>8201</v>
      </c>
      <c r="AV289" s="268" t="s">
        <v>8201</v>
      </c>
      <c r="AW289" s="268" t="s">
        <v>8201</v>
      </c>
      <c r="AX289" s="268" t="s">
        <v>8201</v>
      </c>
      <c r="AY289" s="268" t="s">
        <v>8201</v>
      </c>
      <c r="AZ289" s="268" t="s">
        <v>8201</v>
      </c>
      <c r="BA289" s="268" t="s">
        <v>8201</v>
      </c>
      <c r="BB289" s="268" t="s">
        <v>8201</v>
      </c>
      <c r="BC289" s="268" t="s">
        <v>8201</v>
      </c>
      <c r="BD289" s="268" t="s">
        <v>8201</v>
      </c>
      <c r="BE289" s="268" t="s">
        <v>8201</v>
      </c>
      <c r="BF289" s="268" t="s">
        <v>8201</v>
      </c>
      <c r="BG289" s="268" t="s">
        <v>8201</v>
      </c>
      <c r="BH289" s="268" t="s">
        <v>8201</v>
      </c>
      <c r="BI289" s="268" t="s">
        <v>8201</v>
      </c>
      <c r="BJ289" s="268" t="s">
        <v>8201</v>
      </c>
      <c r="BK289" s="268" t="s">
        <v>8201</v>
      </c>
      <c r="BL289" s="268" t="s">
        <v>8201</v>
      </c>
      <c r="BM289" s="268" t="s">
        <v>8201</v>
      </c>
      <c r="BN289" s="268" t="s">
        <v>8201</v>
      </c>
      <c r="BO289" s="268" t="s">
        <v>8201</v>
      </c>
      <c r="BP289" s="268" t="s">
        <v>8201</v>
      </c>
      <c r="BQ289" s="268" t="s">
        <v>8201</v>
      </c>
      <c r="BR289" s="268" t="s">
        <v>8201</v>
      </c>
      <c r="BS289" s="268" t="s">
        <v>8201</v>
      </c>
      <c r="BT289" s="268" t="s">
        <v>8201</v>
      </c>
      <c r="BU289" s="268" t="s">
        <v>8201</v>
      </c>
      <c r="BV289" s="268" t="s">
        <v>8201</v>
      </c>
      <c r="BW289" s="268" t="s">
        <v>8201</v>
      </c>
      <c r="BX289" s="268" t="s">
        <v>8201</v>
      </c>
      <c r="BY289" s="268" t="s">
        <v>8201</v>
      </c>
      <c r="BZ289" s="268" t="s">
        <v>8201</v>
      </c>
      <c r="CA289" s="268" t="s">
        <v>8201</v>
      </c>
      <c r="CB289" s="268" t="s">
        <v>8201</v>
      </c>
      <c r="CC289" s="268" t="s">
        <v>8201</v>
      </c>
      <c r="CD289" s="268" t="str">
        <f>_xlfn.IFNA(VLOOKUP(C289,'INFORM Severity - hidden'!$C$5:$G$300,5,FALSE),"-")</f>
        <v>-</v>
      </c>
    </row>
    <row r="290" spans="1:82" x14ac:dyDescent="0.35">
      <c r="A290" t="s">
        <v>1513</v>
      </c>
      <c r="B290" t="s">
        <v>1511</v>
      </c>
      <c r="C290" t="s">
        <v>1512</v>
      </c>
      <c r="D290" s="268" t="str">
        <f t="shared" si="4"/>
        <v>Decreasing</v>
      </c>
      <c r="E290" s="268" t="s">
        <v>8201</v>
      </c>
      <c r="F290" s="268">
        <v>4.3</v>
      </c>
      <c r="G290" s="268">
        <v>4.3</v>
      </c>
      <c r="H290" s="268">
        <v>4.3</v>
      </c>
      <c r="I290" s="268">
        <v>4.3</v>
      </c>
      <c r="J290" s="268">
        <v>4.2</v>
      </c>
      <c r="K290" s="268">
        <v>4.3</v>
      </c>
      <c r="L290" s="268">
        <v>4.3</v>
      </c>
      <c r="M290" s="268">
        <v>4.3</v>
      </c>
      <c r="N290" s="268">
        <v>4.3</v>
      </c>
      <c r="O290" s="268">
        <v>4.3</v>
      </c>
      <c r="P290" s="268">
        <v>4.3</v>
      </c>
      <c r="Q290" s="268">
        <v>4.3</v>
      </c>
      <c r="R290" s="268">
        <v>4.3</v>
      </c>
      <c r="S290" s="268">
        <v>4.3</v>
      </c>
      <c r="T290" s="268">
        <v>4.3</v>
      </c>
      <c r="U290" s="268">
        <v>4.3</v>
      </c>
      <c r="V290" s="268">
        <v>4.3</v>
      </c>
      <c r="W290" s="268">
        <v>4.4000000000000004</v>
      </c>
      <c r="X290" s="268">
        <v>4.4000000000000004</v>
      </c>
      <c r="Y290" s="268">
        <v>4.4000000000000004</v>
      </c>
      <c r="Z290" s="268">
        <v>4.4000000000000004</v>
      </c>
      <c r="AA290" s="268">
        <v>4.2</v>
      </c>
      <c r="AB290" s="268">
        <v>4.3</v>
      </c>
      <c r="AC290" s="268">
        <v>4.3</v>
      </c>
      <c r="AD290" s="268">
        <v>4.3</v>
      </c>
      <c r="AE290" s="268">
        <v>4.3</v>
      </c>
      <c r="AF290" s="268">
        <v>4.4000000000000004</v>
      </c>
      <c r="AG290" s="268">
        <v>4.4000000000000004</v>
      </c>
      <c r="AH290" s="268">
        <v>4.4000000000000004</v>
      </c>
      <c r="AI290" s="268">
        <v>4.4000000000000004</v>
      </c>
      <c r="AJ290" s="268">
        <v>4.4000000000000004</v>
      </c>
      <c r="AK290" s="268">
        <v>4.4000000000000004</v>
      </c>
      <c r="AL290" s="268">
        <v>4.4000000000000004</v>
      </c>
      <c r="AM290" s="268">
        <v>4.4000000000000004</v>
      </c>
      <c r="AN290" s="268">
        <v>4.4000000000000004</v>
      </c>
      <c r="AO290" s="268">
        <v>4.4000000000000004</v>
      </c>
      <c r="AP290" s="268">
        <v>4.4000000000000004</v>
      </c>
      <c r="AQ290" s="268">
        <v>4.5999999999999996</v>
      </c>
      <c r="AR290" s="268">
        <v>4.5999999999999996</v>
      </c>
      <c r="AS290" s="268">
        <v>4.5999999999999996</v>
      </c>
      <c r="AT290" s="268">
        <v>4.5999999999999996</v>
      </c>
      <c r="AU290" s="268">
        <v>4.5999999999999996</v>
      </c>
      <c r="AV290" s="268">
        <v>4.5999999999999996</v>
      </c>
      <c r="AW290" s="268">
        <v>4.4000000000000004</v>
      </c>
      <c r="AX290" s="268">
        <v>4.4000000000000004</v>
      </c>
      <c r="AY290" s="268">
        <v>4.4000000000000004</v>
      </c>
      <c r="AZ290" s="268">
        <v>4.4000000000000004</v>
      </c>
      <c r="BA290" s="268">
        <v>4.4000000000000004</v>
      </c>
      <c r="BB290" s="268">
        <v>4.4000000000000004</v>
      </c>
      <c r="BC290" s="268">
        <v>4.4000000000000004</v>
      </c>
      <c r="BD290" s="268">
        <v>4.4000000000000004</v>
      </c>
      <c r="BE290" s="268">
        <v>4.4000000000000004</v>
      </c>
      <c r="BF290" s="268">
        <v>4.4000000000000004</v>
      </c>
      <c r="BG290" s="268">
        <v>4.4000000000000004</v>
      </c>
      <c r="BH290" s="268">
        <v>4.4000000000000004</v>
      </c>
      <c r="BI290" s="268">
        <v>4.4000000000000004</v>
      </c>
      <c r="BJ290" s="268">
        <v>4.4000000000000004</v>
      </c>
      <c r="BK290" s="268">
        <v>4.4000000000000004</v>
      </c>
      <c r="BL290" s="268">
        <v>4.0999999999999996</v>
      </c>
      <c r="BM290" s="268">
        <v>4.0999999999999996</v>
      </c>
      <c r="BN290" s="268">
        <v>4.0999999999999996</v>
      </c>
      <c r="BO290" s="268">
        <v>4.0999999999999996</v>
      </c>
      <c r="BP290" s="268">
        <v>4.4000000000000004</v>
      </c>
      <c r="BQ290" s="268">
        <v>4.4000000000000004</v>
      </c>
      <c r="BR290" s="268">
        <v>4.4000000000000004</v>
      </c>
      <c r="BS290" s="268">
        <v>4.4000000000000004</v>
      </c>
      <c r="BT290" s="268">
        <v>4.4000000000000004</v>
      </c>
      <c r="BU290" s="268">
        <v>4.4000000000000004</v>
      </c>
      <c r="BV290" s="268">
        <v>4.4000000000000004</v>
      </c>
      <c r="BW290" s="268">
        <v>4.5</v>
      </c>
      <c r="BX290" s="268">
        <v>4.5</v>
      </c>
      <c r="BY290" s="268">
        <v>4.5</v>
      </c>
      <c r="BZ290" s="268">
        <v>4.7</v>
      </c>
      <c r="CA290" s="268">
        <v>4.5</v>
      </c>
      <c r="CB290" s="268">
        <v>4.5</v>
      </c>
      <c r="CC290" s="268">
        <v>4.5</v>
      </c>
      <c r="CD290" s="268">
        <f>_xlfn.IFNA(VLOOKUP(C290,'INFORM Severity - hidden'!$C$5:$G$300,5,FALSE),"-")</f>
        <v>4.4000000000000004</v>
      </c>
    </row>
    <row r="291" spans="1:82" x14ac:dyDescent="0.35">
      <c r="C291" t="s">
        <v>8382</v>
      </c>
      <c r="D291" s="268" t="str">
        <f t="shared" si="4"/>
        <v>-</v>
      </c>
      <c r="E291" s="268" t="s">
        <v>8201</v>
      </c>
      <c r="F291" s="268" t="s">
        <v>8201</v>
      </c>
      <c r="G291" s="268" t="s">
        <v>8201</v>
      </c>
      <c r="H291" s="268" t="s">
        <v>8201</v>
      </c>
      <c r="I291" s="268" t="s">
        <v>8201</v>
      </c>
      <c r="J291" s="268" t="s">
        <v>8201</v>
      </c>
      <c r="K291" s="268" t="s">
        <v>8201</v>
      </c>
      <c r="L291" s="268" t="s">
        <v>8201</v>
      </c>
      <c r="M291" s="268" t="s">
        <v>8201</v>
      </c>
      <c r="N291" s="268" t="s">
        <v>8201</v>
      </c>
      <c r="O291" s="268">
        <v>3.1</v>
      </c>
      <c r="P291" s="268">
        <v>3.1</v>
      </c>
      <c r="Q291" s="268">
        <v>3.1</v>
      </c>
      <c r="R291" s="268">
        <v>3.1</v>
      </c>
      <c r="S291" s="268" t="s">
        <v>8201</v>
      </c>
      <c r="T291" s="268" t="s">
        <v>8201</v>
      </c>
      <c r="U291" s="268" t="s">
        <v>8201</v>
      </c>
      <c r="V291" s="268" t="s">
        <v>8201</v>
      </c>
      <c r="W291" s="268" t="s">
        <v>8201</v>
      </c>
      <c r="X291" s="268" t="s">
        <v>8201</v>
      </c>
      <c r="Y291" s="268" t="s">
        <v>8201</v>
      </c>
      <c r="Z291" s="268" t="s">
        <v>8201</v>
      </c>
      <c r="AA291" s="268" t="s">
        <v>8201</v>
      </c>
      <c r="AB291" s="268" t="s">
        <v>8201</v>
      </c>
      <c r="AC291" s="268" t="s">
        <v>8201</v>
      </c>
      <c r="AD291" s="268" t="s">
        <v>8201</v>
      </c>
      <c r="AE291" s="268" t="s">
        <v>8201</v>
      </c>
      <c r="AF291" s="268" t="s">
        <v>8201</v>
      </c>
      <c r="AG291" s="268" t="s">
        <v>8201</v>
      </c>
      <c r="AH291" s="268" t="s">
        <v>8201</v>
      </c>
      <c r="AI291" s="268" t="s">
        <v>8201</v>
      </c>
      <c r="AJ291" s="268" t="s">
        <v>8201</v>
      </c>
      <c r="AK291" s="268" t="s">
        <v>8201</v>
      </c>
      <c r="AL291" s="268" t="s">
        <v>8201</v>
      </c>
      <c r="AM291" s="268" t="s">
        <v>8201</v>
      </c>
      <c r="AN291" s="268" t="s">
        <v>8201</v>
      </c>
      <c r="AO291" s="268" t="s">
        <v>8201</v>
      </c>
      <c r="AP291" s="268" t="s">
        <v>8201</v>
      </c>
      <c r="AQ291" s="268" t="s">
        <v>8201</v>
      </c>
      <c r="AR291" s="268" t="s">
        <v>8201</v>
      </c>
      <c r="AS291" s="268" t="s">
        <v>8201</v>
      </c>
      <c r="AT291" s="268" t="s">
        <v>8201</v>
      </c>
      <c r="AU291" s="268" t="s">
        <v>8201</v>
      </c>
      <c r="AV291" s="268" t="s">
        <v>8201</v>
      </c>
      <c r="AW291" s="268" t="s">
        <v>8201</v>
      </c>
      <c r="AX291" s="268" t="s">
        <v>8201</v>
      </c>
      <c r="AY291" s="268" t="s">
        <v>8201</v>
      </c>
      <c r="AZ291" s="268" t="s">
        <v>8201</v>
      </c>
      <c r="BA291" s="268" t="s">
        <v>8201</v>
      </c>
      <c r="BB291" s="268" t="s">
        <v>8201</v>
      </c>
      <c r="BC291" s="268" t="s">
        <v>8201</v>
      </c>
      <c r="BD291" s="268" t="s">
        <v>8201</v>
      </c>
      <c r="BE291" s="268" t="s">
        <v>8201</v>
      </c>
      <c r="BF291" s="268" t="s">
        <v>8201</v>
      </c>
      <c r="BG291" s="268" t="s">
        <v>8201</v>
      </c>
      <c r="BH291" s="268" t="s">
        <v>8201</v>
      </c>
      <c r="BI291" s="268" t="s">
        <v>8201</v>
      </c>
      <c r="BJ291" s="268" t="s">
        <v>8201</v>
      </c>
      <c r="BK291" s="268" t="s">
        <v>8201</v>
      </c>
      <c r="BL291" s="268" t="s">
        <v>8201</v>
      </c>
      <c r="BM291" s="268" t="s">
        <v>8201</v>
      </c>
      <c r="BN291" s="268" t="s">
        <v>8201</v>
      </c>
      <c r="BO291" s="268" t="s">
        <v>8201</v>
      </c>
      <c r="BP291" s="268" t="s">
        <v>8201</v>
      </c>
      <c r="BQ291" s="268" t="s">
        <v>8201</v>
      </c>
      <c r="BR291" s="268" t="s">
        <v>8201</v>
      </c>
      <c r="BS291" s="268" t="s">
        <v>8201</v>
      </c>
      <c r="BT291" s="268" t="s">
        <v>8201</v>
      </c>
      <c r="BU291" s="268" t="s">
        <v>8201</v>
      </c>
      <c r="BV291" s="268" t="s">
        <v>8201</v>
      </c>
      <c r="BW291" s="268" t="s">
        <v>8201</v>
      </c>
      <c r="BX291" s="268" t="s">
        <v>8201</v>
      </c>
      <c r="BY291" s="268" t="s">
        <v>8201</v>
      </c>
      <c r="BZ291" s="268" t="s">
        <v>8201</v>
      </c>
      <c r="CA291" s="268" t="s">
        <v>8201</v>
      </c>
      <c r="CB291" s="268" t="s">
        <v>8201</v>
      </c>
      <c r="CC291" s="268" t="s">
        <v>8201</v>
      </c>
      <c r="CD291" s="268" t="str">
        <f>_xlfn.IFNA(VLOOKUP(C291,'INFORM Severity - hidden'!$C$5:$G$300,5,FALSE),"-")</f>
        <v>-</v>
      </c>
    </row>
    <row r="292" spans="1:82" x14ac:dyDescent="0.35">
      <c r="C292" t="s">
        <v>8383</v>
      </c>
      <c r="D292" s="268" t="str">
        <f t="shared" si="4"/>
        <v>-</v>
      </c>
      <c r="E292" s="268" t="s">
        <v>8201</v>
      </c>
      <c r="F292" s="268" t="s">
        <v>8201</v>
      </c>
      <c r="G292" s="268" t="s">
        <v>8201</v>
      </c>
      <c r="H292" s="268" t="s">
        <v>8201</v>
      </c>
      <c r="I292" s="268" t="s">
        <v>8201</v>
      </c>
      <c r="J292" s="268" t="s">
        <v>8201</v>
      </c>
      <c r="K292" s="268" t="s">
        <v>8201</v>
      </c>
      <c r="L292" s="268" t="s">
        <v>8201</v>
      </c>
      <c r="M292" s="268" t="s">
        <v>8201</v>
      </c>
      <c r="N292" s="268" t="s">
        <v>8201</v>
      </c>
      <c r="O292" s="268" t="s">
        <v>8201</v>
      </c>
      <c r="P292" s="268" t="s">
        <v>8201</v>
      </c>
      <c r="Q292" s="268" t="s">
        <v>8201</v>
      </c>
      <c r="R292" s="268" t="s">
        <v>8201</v>
      </c>
      <c r="S292" s="268" t="s">
        <v>8201</v>
      </c>
      <c r="T292" s="268" t="s">
        <v>8201</v>
      </c>
      <c r="U292" s="268" t="s">
        <v>8201</v>
      </c>
      <c r="V292" s="268" t="s">
        <v>8201</v>
      </c>
      <c r="W292" s="268" t="s">
        <v>8201</v>
      </c>
      <c r="X292" s="268" t="s">
        <v>8201</v>
      </c>
      <c r="Y292" s="268" t="s">
        <v>8201</v>
      </c>
      <c r="Z292" s="268" t="s">
        <v>8201</v>
      </c>
      <c r="AA292" s="268" t="s">
        <v>8201</v>
      </c>
      <c r="AB292" s="268" t="s">
        <v>8201</v>
      </c>
      <c r="AC292" s="268" t="s">
        <v>8201</v>
      </c>
      <c r="AD292" s="268" t="s">
        <v>8201</v>
      </c>
      <c r="AE292" s="268" t="s">
        <v>8201</v>
      </c>
      <c r="AF292" s="268" t="s">
        <v>8201</v>
      </c>
      <c r="AG292" s="268" t="s">
        <v>8201</v>
      </c>
      <c r="AH292" s="268" t="s">
        <v>8201</v>
      </c>
      <c r="AI292" s="268" t="s">
        <v>8201</v>
      </c>
      <c r="AJ292" s="268" t="s">
        <v>8201</v>
      </c>
      <c r="AK292" s="268" t="s">
        <v>8201</v>
      </c>
      <c r="AL292" s="268" t="s">
        <v>8201</v>
      </c>
      <c r="AM292" s="268" t="s">
        <v>8201</v>
      </c>
      <c r="AN292" s="268" t="s">
        <v>8201</v>
      </c>
      <c r="AO292" s="268" t="s">
        <v>8201</v>
      </c>
      <c r="AP292" s="268" t="s">
        <v>8201</v>
      </c>
      <c r="AQ292" s="268" t="s">
        <v>8201</v>
      </c>
      <c r="AR292" s="268" t="s">
        <v>8201</v>
      </c>
      <c r="AS292" s="268" t="s">
        <v>8201</v>
      </c>
      <c r="AT292" s="268" t="s">
        <v>8201</v>
      </c>
      <c r="AU292" s="268" t="s">
        <v>8201</v>
      </c>
      <c r="AV292" s="268" t="s">
        <v>8201</v>
      </c>
      <c r="AW292" s="268" t="s">
        <v>8201</v>
      </c>
      <c r="AX292" s="268">
        <v>3.4</v>
      </c>
      <c r="AY292" s="268">
        <v>3.5</v>
      </c>
      <c r="AZ292" s="268">
        <v>3.5</v>
      </c>
      <c r="BA292" s="268">
        <v>3.5</v>
      </c>
      <c r="BB292" s="268">
        <v>3.5</v>
      </c>
      <c r="BC292" s="268" t="s">
        <v>8201</v>
      </c>
      <c r="BD292" s="268" t="s">
        <v>8201</v>
      </c>
      <c r="BE292" s="268" t="s">
        <v>8201</v>
      </c>
      <c r="BF292" s="268" t="s">
        <v>8201</v>
      </c>
      <c r="BG292" s="268" t="s">
        <v>8201</v>
      </c>
      <c r="BH292" s="268" t="s">
        <v>8201</v>
      </c>
      <c r="BI292" s="268" t="s">
        <v>8201</v>
      </c>
      <c r="BJ292" s="268" t="s">
        <v>8201</v>
      </c>
      <c r="BK292" s="268" t="s">
        <v>8201</v>
      </c>
      <c r="BL292" s="268" t="s">
        <v>8201</v>
      </c>
      <c r="BM292" s="268" t="s">
        <v>8201</v>
      </c>
      <c r="BN292" s="268" t="s">
        <v>8201</v>
      </c>
      <c r="BO292" s="268" t="s">
        <v>8201</v>
      </c>
      <c r="BP292" s="268" t="s">
        <v>8201</v>
      </c>
      <c r="BQ292" s="268" t="s">
        <v>8201</v>
      </c>
      <c r="BR292" s="268" t="s">
        <v>8201</v>
      </c>
      <c r="BS292" s="268" t="s">
        <v>8201</v>
      </c>
      <c r="BT292" s="268" t="s">
        <v>8201</v>
      </c>
      <c r="BU292" s="268" t="s">
        <v>8201</v>
      </c>
      <c r="BV292" s="268" t="s">
        <v>8201</v>
      </c>
      <c r="BW292" s="268" t="s">
        <v>8201</v>
      </c>
      <c r="BX292" s="268" t="s">
        <v>8201</v>
      </c>
      <c r="BY292" s="268" t="s">
        <v>8201</v>
      </c>
      <c r="BZ292" s="268" t="s">
        <v>8201</v>
      </c>
      <c r="CA292" s="268" t="s">
        <v>8201</v>
      </c>
      <c r="CB292" s="268" t="s">
        <v>8201</v>
      </c>
      <c r="CC292" s="268" t="s">
        <v>8201</v>
      </c>
      <c r="CD292" s="268" t="str">
        <f>_xlfn.IFNA(VLOOKUP(C292,'INFORM Severity - hidden'!$C$5:$G$300,5,FALSE),"-")</f>
        <v>-</v>
      </c>
    </row>
    <row r="293" spans="1:82" x14ac:dyDescent="0.35">
      <c r="A293" t="s">
        <v>1513</v>
      </c>
      <c r="B293" t="s">
        <v>1841</v>
      </c>
      <c r="C293" t="s">
        <v>1842</v>
      </c>
      <c r="D293" s="268" t="str">
        <f t="shared" si="4"/>
        <v>-</v>
      </c>
      <c r="E293" s="268" t="s">
        <v>8201</v>
      </c>
      <c r="F293" s="268" t="s">
        <v>8201</v>
      </c>
      <c r="G293" s="268" t="s">
        <v>8201</v>
      </c>
      <c r="H293" s="268" t="s">
        <v>8201</v>
      </c>
      <c r="I293" s="268" t="s">
        <v>8201</v>
      </c>
      <c r="J293" s="268" t="s">
        <v>8201</v>
      </c>
      <c r="K293" s="268" t="s">
        <v>8201</v>
      </c>
      <c r="L293" s="268" t="s">
        <v>8201</v>
      </c>
      <c r="M293" s="268" t="s">
        <v>8201</v>
      </c>
      <c r="N293" s="268" t="s">
        <v>8201</v>
      </c>
      <c r="O293" s="268" t="s">
        <v>8201</v>
      </c>
      <c r="P293" s="268" t="s">
        <v>8201</v>
      </c>
      <c r="Q293" s="268" t="s">
        <v>8201</v>
      </c>
      <c r="R293" s="268" t="s">
        <v>8201</v>
      </c>
      <c r="S293" s="268" t="s">
        <v>8201</v>
      </c>
      <c r="T293" s="268" t="s">
        <v>8201</v>
      </c>
      <c r="U293" s="268" t="s">
        <v>8201</v>
      </c>
      <c r="V293" s="268" t="s">
        <v>8201</v>
      </c>
      <c r="W293" s="268" t="s">
        <v>8201</v>
      </c>
      <c r="X293" s="268" t="s">
        <v>8201</v>
      </c>
      <c r="Y293" s="268" t="s">
        <v>8201</v>
      </c>
      <c r="Z293" s="268" t="s">
        <v>8201</v>
      </c>
      <c r="AA293" s="268" t="s">
        <v>8201</v>
      </c>
      <c r="AB293" s="268" t="s">
        <v>8201</v>
      </c>
      <c r="AC293" s="268" t="s">
        <v>8201</v>
      </c>
      <c r="AD293" s="268" t="s">
        <v>8201</v>
      </c>
      <c r="AE293" s="268" t="s">
        <v>8201</v>
      </c>
      <c r="AF293" s="268" t="s">
        <v>8201</v>
      </c>
      <c r="AG293" s="268" t="s">
        <v>8201</v>
      </c>
      <c r="AH293" s="268" t="s">
        <v>8201</v>
      </c>
      <c r="AI293" s="268" t="s">
        <v>8201</v>
      </c>
      <c r="AJ293" s="268" t="s">
        <v>8201</v>
      </c>
      <c r="AK293" s="268" t="s">
        <v>8201</v>
      </c>
      <c r="AL293" s="268" t="s">
        <v>8201</v>
      </c>
      <c r="AM293" s="268" t="s">
        <v>8201</v>
      </c>
      <c r="AN293" s="268" t="s">
        <v>8201</v>
      </c>
      <c r="AO293" s="268" t="s">
        <v>8201</v>
      </c>
      <c r="AP293" s="268" t="s">
        <v>8201</v>
      </c>
      <c r="AQ293" s="268" t="s">
        <v>8201</v>
      </c>
      <c r="AR293" s="268" t="s">
        <v>8201</v>
      </c>
      <c r="AS293" s="268" t="s">
        <v>8201</v>
      </c>
      <c r="AT293" s="268" t="s">
        <v>8201</v>
      </c>
      <c r="AU293" s="268" t="s">
        <v>8201</v>
      </c>
      <c r="AV293" s="268" t="s">
        <v>8201</v>
      </c>
      <c r="AW293" s="268" t="s">
        <v>8201</v>
      </c>
      <c r="AX293" s="268" t="s">
        <v>8201</v>
      </c>
      <c r="AY293" s="268" t="s">
        <v>8201</v>
      </c>
      <c r="AZ293" s="268" t="s">
        <v>8201</v>
      </c>
      <c r="BA293" s="268" t="s">
        <v>8201</v>
      </c>
      <c r="BB293" s="268" t="s">
        <v>8201</v>
      </c>
      <c r="BC293" s="268" t="s">
        <v>8201</v>
      </c>
      <c r="BD293" s="268" t="s">
        <v>8201</v>
      </c>
      <c r="BE293" s="268" t="s">
        <v>8201</v>
      </c>
      <c r="BF293" s="268" t="s">
        <v>8201</v>
      </c>
      <c r="BG293" s="268" t="s">
        <v>8201</v>
      </c>
      <c r="BH293" s="268" t="s">
        <v>8201</v>
      </c>
      <c r="BI293" s="268" t="s">
        <v>8201</v>
      </c>
      <c r="BJ293" s="268" t="s">
        <v>8201</v>
      </c>
      <c r="BK293" s="268" t="s">
        <v>8201</v>
      </c>
      <c r="BL293" s="268" t="s">
        <v>8201</v>
      </c>
      <c r="BM293" s="268" t="s">
        <v>8201</v>
      </c>
      <c r="BN293" s="268" t="s">
        <v>8201</v>
      </c>
      <c r="BO293" s="268" t="s">
        <v>8201</v>
      </c>
      <c r="BP293" s="268" t="s">
        <v>8201</v>
      </c>
      <c r="BQ293" s="268" t="s">
        <v>8201</v>
      </c>
      <c r="BR293" s="268" t="s">
        <v>8201</v>
      </c>
      <c r="BS293" s="268" t="s">
        <v>8201</v>
      </c>
      <c r="BT293" s="268" t="s">
        <v>8201</v>
      </c>
      <c r="BU293" s="268" t="s">
        <v>8201</v>
      </c>
      <c r="BV293" s="268" t="s">
        <v>8201</v>
      </c>
      <c r="BW293" s="268" t="s">
        <v>8201</v>
      </c>
      <c r="BX293" s="268" t="s">
        <v>8201</v>
      </c>
      <c r="BY293" s="268" t="s">
        <v>8201</v>
      </c>
      <c r="BZ293" s="268" t="s">
        <v>8201</v>
      </c>
      <c r="CA293" s="268" t="s">
        <v>8201</v>
      </c>
      <c r="CB293" s="268" t="s">
        <v>8201</v>
      </c>
      <c r="CC293" s="268" t="s">
        <v>8201</v>
      </c>
      <c r="CD293" s="268">
        <f>_xlfn.IFNA(VLOOKUP(C293,'INFORM Severity - hidden'!$C$5:$G$300,5,FALSE),"-")</f>
        <v>3.6</v>
      </c>
    </row>
    <row r="294" spans="1:82" x14ac:dyDescent="0.35">
      <c r="C294" t="s">
        <v>8384</v>
      </c>
      <c r="D294" s="268" t="str">
        <f t="shared" si="4"/>
        <v>-</v>
      </c>
      <c r="E294" s="268" t="s">
        <v>8201</v>
      </c>
      <c r="F294" s="268" t="s">
        <v>8201</v>
      </c>
      <c r="G294" s="268" t="s">
        <v>8201</v>
      </c>
      <c r="H294" s="268" t="s">
        <v>8201</v>
      </c>
      <c r="I294" s="268" t="s">
        <v>8201</v>
      </c>
      <c r="J294" s="268" t="s">
        <v>8201</v>
      </c>
      <c r="K294" s="268" t="s">
        <v>8201</v>
      </c>
      <c r="L294" s="268" t="s">
        <v>8201</v>
      </c>
      <c r="M294" s="268" t="s">
        <v>8201</v>
      </c>
      <c r="N294" s="268" t="s">
        <v>8201</v>
      </c>
      <c r="O294" s="268" t="s">
        <v>8201</v>
      </c>
      <c r="P294" s="268" t="s">
        <v>8201</v>
      </c>
      <c r="Q294" s="268" t="s">
        <v>8201</v>
      </c>
      <c r="R294" s="268" t="s">
        <v>8201</v>
      </c>
      <c r="S294" s="268" t="s">
        <v>8201</v>
      </c>
      <c r="T294" s="268" t="s">
        <v>8201</v>
      </c>
      <c r="U294" s="268" t="s">
        <v>8201</v>
      </c>
      <c r="V294" s="268" t="s">
        <v>8201</v>
      </c>
      <c r="W294" s="268" t="s">
        <v>8201</v>
      </c>
      <c r="X294" s="268" t="s">
        <v>8201</v>
      </c>
      <c r="Y294" s="268" t="s">
        <v>8201</v>
      </c>
      <c r="Z294" s="268" t="s">
        <v>8201</v>
      </c>
      <c r="AA294" s="268" t="s">
        <v>8201</v>
      </c>
      <c r="AB294" s="268" t="s">
        <v>8201</v>
      </c>
      <c r="AC294" s="268" t="s">
        <v>8201</v>
      </c>
      <c r="AD294" s="268" t="s">
        <v>8201</v>
      </c>
      <c r="AE294" s="268" t="s">
        <v>8201</v>
      </c>
      <c r="AF294" s="268" t="s">
        <v>8201</v>
      </c>
      <c r="AG294" s="268" t="s">
        <v>8201</v>
      </c>
      <c r="AH294" s="268" t="s">
        <v>8201</v>
      </c>
      <c r="AI294" s="268" t="s">
        <v>8201</v>
      </c>
      <c r="AJ294" s="268" t="s">
        <v>8201</v>
      </c>
      <c r="AK294" s="268" t="s">
        <v>8201</v>
      </c>
      <c r="AL294" s="268" t="s">
        <v>8201</v>
      </c>
      <c r="AM294" s="268" t="s">
        <v>8201</v>
      </c>
      <c r="AN294" s="268" t="s">
        <v>8201</v>
      </c>
      <c r="AO294" s="268" t="s">
        <v>8201</v>
      </c>
      <c r="AP294" s="268" t="s">
        <v>8201</v>
      </c>
      <c r="AQ294" s="268">
        <v>1.2</v>
      </c>
      <c r="AR294" s="268">
        <v>1.2</v>
      </c>
      <c r="AS294" s="268">
        <v>1.2</v>
      </c>
      <c r="AT294" s="268">
        <v>1.2</v>
      </c>
      <c r="AU294" s="268">
        <v>2.2999999999999998</v>
      </c>
      <c r="AV294" s="268">
        <v>2.2999999999999998</v>
      </c>
      <c r="AW294" s="268">
        <v>2.2999999999999998</v>
      </c>
      <c r="AX294" s="268">
        <v>2.2999999999999998</v>
      </c>
      <c r="AY294" s="268">
        <v>2.4</v>
      </c>
      <c r="AZ294" s="268">
        <v>1.8</v>
      </c>
      <c r="BA294" s="268">
        <v>1.8</v>
      </c>
      <c r="BB294" s="268">
        <v>1.8</v>
      </c>
      <c r="BC294" s="268">
        <v>1.8</v>
      </c>
      <c r="BD294" s="268">
        <v>1.8</v>
      </c>
      <c r="BE294" s="268">
        <v>1.8</v>
      </c>
      <c r="BF294" s="268">
        <v>1.8</v>
      </c>
      <c r="BG294" s="268">
        <v>1.8</v>
      </c>
      <c r="BH294" s="268">
        <v>1.8</v>
      </c>
      <c r="BI294" s="268">
        <v>1.8</v>
      </c>
      <c r="BJ294" s="268">
        <v>1.6</v>
      </c>
      <c r="BK294" s="268">
        <v>1.6</v>
      </c>
      <c r="BL294" s="268">
        <v>1.6</v>
      </c>
      <c r="BM294" s="268">
        <v>1.6</v>
      </c>
      <c r="BN294" s="268">
        <v>1.6</v>
      </c>
      <c r="BO294" s="268">
        <v>1.6</v>
      </c>
      <c r="BP294" s="268">
        <v>1.6</v>
      </c>
      <c r="BQ294" s="268">
        <v>1.6</v>
      </c>
      <c r="BR294" s="268">
        <v>1.6</v>
      </c>
      <c r="BS294" s="268">
        <v>1.6</v>
      </c>
      <c r="BT294" s="268">
        <v>1.6</v>
      </c>
      <c r="BU294" s="268">
        <v>1.6</v>
      </c>
      <c r="BV294" s="268">
        <v>1.6</v>
      </c>
      <c r="BW294" s="268">
        <v>1.7</v>
      </c>
      <c r="BX294" s="268">
        <v>1.7</v>
      </c>
      <c r="BY294" s="268">
        <v>1.7</v>
      </c>
      <c r="BZ294" s="268">
        <v>1.7</v>
      </c>
      <c r="CA294" s="268">
        <v>1.7</v>
      </c>
      <c r="CB294" s="268">
        <v>1.7</v>
      </c>
      <c r="CC294" s="268">
        <v>1.7</v>
      </c>
      <c r="CD294" s="268" t="str">
        <f>_xlfn.IFNA(VLOOKUP(C294,'INFORM Severity - hidden'!$C$5:$G$300,5,FALSE),"-")</f>
        <v>-</v>
      </c>
    </row>
    <row r="295" spans="1:82" x14ac:dyDescent="0.35">
      <c r="A295" t="s">
        <v>216</v>
      </c>
      <c r="B295" t="s">
        <v>214</v>
      </c>
      <c r="C295" t="s">
        <v>215</v>
      </c>
      <c r="D295" s="268" t="str">
        <f t="shared" si="4"/>
        <v>Increasing</v>
      </c>
      <c r="E295" s="268" t="s">
        <v>8201</v>
      </c>
      <c r="F295" s="268" t="s">
        <v>8201</v>
      </c>
      <c r="G295" s="268" t="s">
        <v>8201</v>
      </c>
      <c r="H295" s="268" t="s">
        <v>8201</v>
      </c>
      <c r="I295" s="268" t="s">
        <v>8201</v>
      </c>
      <c r="J295" s="268" t="s">
        <v>8201</v>
      </c>
      <c r="K295" s="268" t="s">
        <v>8201</v>
      </c>
      <c r="L295" s="268" t="s">
        <v>8201</v>
      </c>
      <c r="M295" s="268" t="s">
        <v>8201</v>
      </c>
      <c r="N295" s="268" t="s">
        <v>8201</v>
      </c>
      <c r="O295" s="268" t="s">
        <v>8201</v>
      </c>
      <c r="P295" s="268" t="s">
        <v>8201</v>
      </c>
      <c r="Q295" s="268" t="s">
        <v>8201</v>
      </c>
      <c r="R295" s="268" t="s">
        <v>8201</v>
      </c>
      <c r="S295" s="268" t="s">
        <v>8201</v>
      </c>
      <c r="T295" s="268" t="s">
        <v>8201</v>
      </c>
      <c r="U295" s="268" t="s">
        <v>8201</v>
      </c>
      <c r="V295" s="268" t="s">
        <v>8201</v>
      </c>
      <c r="W295" s="268" t="s">
        <v>8201</v>
      </c>
      <c r="X295" s="268" t="s">
        <v>8201</v>
      </c>
      <c r="Y295" s="268" t="s">
        <v>8201</v>
      </c>
      <c r="Z295" s="268" t="s">
        <v>8201</v>
      </c>
      <c r="AA295" s="268">
        <v>2.7</v>
      </c>
      <c r="AB295" s="268">
        <v>2.7</v>
      </c>
      <c r="AC295" s="268">
        <v>2.7</v>
      </c>
      <c r="AD295" s="268">
        <v>2.7</v>
      </c>
      <c r="AE295" s="268">
        <v>2.7</v>
      </c>
      <c r="AF295" s="268">
        <v>2.7</v>
      </c>
      <c r="AG295" s="268">
        <v>2.7</v>
      </c>
      <c r="AH295" s="268">
        <v>2.7</v>
      </c>
      <c r="AI295" s="268">
        <v>2.2999999999999998</v>
      </c>
      <c r="AJ295" s="268">
        <v>2.2999999999999998</v>
      </c>
      <c r="AK295" s="268">
        <v>2.2999999999999998</v>
      </c>
      <c r="AL295" s="268">
        <v>2.2999999999999998</v>
      </c>
      <c r="AM295" s="268">
        <v>2.5</v>
      </c>
      <c r="AN295" s="268">
        <v>2.5</v>
      </c>
      <c r="AO295" s="268">
        <v>2.4</v>
      </c>
      <c r="AP295" s="268">
        <v>2.4</v>
      </c>
      <c r="AQ295" s="268">
        <v>2.4</v>
      </c>
      <c r="AR295" s="268">
        <v>2.4</v>
      </c>
      <c r="AS295" s="268">
        <v>2.2999999999999998</v>
      </c>
      <c r="AT295" s="268">
        <v>2.2999999999999998</v>
      </c>
      <c r="AU295" s="268">
        <v>2.2000000000000002</v>
      </c>
      <c r="AV295" s="268">
        <v>2.1</v>
      </c>
      <c r="AW295" s="268">
        <v>2.1</v>
      </c>
      <c r="AX295" s="268">
        <v>2.2999999999999998</v>
      </c>
      <c r="AY295" s="268">
        <v>2.2999999999999998</v>
      </c>
      <c r="AZ295" s="268">
        <v>2.2999999999999998</v>
      </c>
      <c r="BA295" s="268">
        <v>2.2999999999999998</v>
      </c>
      <c r="BB295" s="268">
        <v>2.2999999999999998</v>
      </c>
      <c r="BC295" s="268">
        <v>2.2999999999999998</v>
      </c>
      <c r="BD295" s="268">
        <v>2.2999999999999998</v>
      </c>
      <c r="BE295" s="268">
        <v>2.2999999999999998</v>
      </c>
      <c r="BF295" s="268">
        <v>2.2999999999999998</v>
      </c>
      <c r="BG295" s="268">
        <v>2.2999999999999998</v>
      </c>
      <c r="BH295" s="268">
        <v>2.6</v>
      </c>
      <c r="BI295" s="268">
        <v>2.2999999999999998</v>
      </c>
      <c r="BJ295" s="268">
        <v>2.2999999999999998</v>
      </c>
      <c r="BK295" s="268">
        <v>2.4</v>
      </c>
      <c r="BL295" s="268">
        <v>2.4</v>
      </c>
      <c r="BM295" s="268">
        <v>2.4</v>
      </c>
      <c r="BN295" s="268">
        <v>2.4</v>
      </c>
      <c r="BO295" s="268">
        <v>2.4</v>
      </c>
      <c r="BP295" s="268">
        <v>2.4</v>
      </c>
      <c r="BQ295" s="268">
        <v>2.4</v>
      </c>
      <c r="BR295" s="268">
        <v>2.2999999999999998</v>
      </c>
      <c r="BS295" s="268">
        <v>2.5</v>
      </c>
      <c r="BT295" s="268">
        <v>2.2999999999999998</v>
      </c>
      <c r="BU295" s="268">
        <v>2.2999999999999998</v>
      </c>
      <c r="BV295" s="268">
        <v>2.2999999999999998</v>
      </c>
      <c r="BW295" s="268">
        <v>2.2999999999999998</v>
      </c>
      <c r="BX295" s="268">
        <v>2.2999999999999998</v>
      </c>
      <c r="BY295" s="268">
        <v>2.2999999999999998</v>
      </c>
      <c r="BZ295" s="268">
        <v>2.2999999999999998</v>
      </c>
      <c r="CA295" s="268">
        <v>2.2999999999999998</v>
      </c>
      <c r="CB295" s="268">
        <v>2.2999999999999998</v>
      </c>
      <c r="CC295" s="268">
        <v>2.4</v>
      </c>
      <c r="CD295" s="268">
        <f>_xlfn.IFNA(VLOOKUP(C295,'INFORM Severity - hidden'!$C$5:$G$300,5,FALSE),"-")</f>
        <v>2.4</v>
      </c>
    </row>
    <row r="296" spans="1:82" x14ac:dyDescent="0.35">
      <c r="C296" t="s">
        <v>8385</v>
      </c>
      <c r="D296" s="268" t="str">
        <f t="shared" si="4"/>
        <v>-</v>
      </c>
      <c r="E296" s="268">
        <v>4.9000000000000004</v>
      </c>
      <c r="F296" s="268">
        <v>4.9000000000000004</v>
      </c>
      <c r="G296" s="268">
        <v>4.8</v>
      </c>
      <c r="H296" s="268">
        <v>4.8</v>
      </c>
      <c r="I296" s="268">
        <v>4.8</v>
      </c>
      <c r="J296" s="268">
        <v>4.9000000000000004</v>
      </c>
      <c r="K296" s="268">
        <v>4.9000000000000004</v>
      </c>
      <c r="L296" s="268">
        <v>4.9000000000000004</v>
      </c>
      <c r="M296" s="268">
        <v>4.9000000000000004</v>
      </c>
      <c r="N296" s="268">
        <v>4.8</v>
      </c>
      <c r="O296" s="268">
        <v>4.9000000000000004</v>
      </c>
      <c r="P296" s="268">
        <v>4.9000000000000004</v>
      </c>
      <c r="Q296" s="268">
        <v>4.9000000000000004</v>
      </c>
      <c r="R296" s="268">
        <v>4.9000000000000004</v>
      </c>
      <c r="S296" s="268">
        <v>4.9000000000000004</v>
      </c>
      <c r="T296" s="268">
        <v>4.9000000000000004</v>
      </c>
      <c r="U296" s="268">
        <v>4.9000000000000004</v>
      </c>
      <c r="V296" s="268">
        <v>4.9000000000000004</v>
      </c>
      <c r="W296" s="268">
        <v>4.9000000000000004</v>
      </c>
      <c r="X296" s="268">
        <v>4.9000000000000004</v>
      </c>
      <c r="Y296" s="268">
        <v>4.9000000000000004</v>
      </c>
      <c r="Z296" s="268">
        <v>4.9000000000000004</v>
      </c>
      <c r="AA296" s="268">
        <v>4.9000000000000004</v>
      </c>
      <c r="AB296" s="268">
        <v>4.9000000000000004</v>
      </c>
      <c r="AC296" s="268">
        <v>4.7</v>
      </c>
      <c r="AD296" s="268">
        <v>4.9000000000000004</v>
      </c>
      <c r="AE296" s="268">
        <v>4.9000000000000004</v>
      </c>
      <c r="AF296" s="268">
        <v>4.9000000000000004</v>
      </c>
      <c r="AG296" s="268">
        <v>4.9000000000000004</v>
      </c>
      <c r="AH296" s="268">
        <v>4.9000000000000004</v>
      </c>
      <c r="AI296" s="268">
        <v>4.9000000000000004</v>
      </c>
      <c r="AJ296" s="268">
        <v>4.9000000000000004</v>
      </c>
      <c r="AK296" s="268">
        <v>4.9000000000000004</v>
      </c>
      <c r="AL296" s="268">
        <v>4.9000000000000004</v>
      </c>
      <c r="AM296" s="268">
        <v>4.9000000000000004</v>
      </c>
      <c r="AN296" s="268">
        <v>4.9000000000000004</v>
      </c>
      <c r="AO296" s="268">
        <v>4.9000000000000004</v>
      </c>
      <c r="AP296" s="268">
        <v>4.5999999999999996</v>
      </c>
      <c r="AQ296" s="268">
        <v>4.5999999999999996</v>
      </c>
      <c r="AR296" s="268">
        <v>4.5999999999999996</v>
      </c>
      <c r="AS296" s="268">
        <v>4.5999999999999996</v>
      </c>
      <c r="AT296" s="268">
        <v>4.5999999999999996</v>
      </c>
      <c r="AU296" s="268">
        <v>4.5999999999999996</v>
      </c>
      <c r="AV296" s="268">
        <v>4.5999999999999996</v>
      </c>
      <c r="AW296" s="268">
        <v>4.5999999999999996</v>
      </c>
      <c r="AX296" s="268">
        <v>4.5999999999999996</v>
      </c>
      <c r="AY296" s="268">
        <v>4.5</v>
      </c>
      <c r="AZ296" s="268">
        <v>4.5999999999999996</v>
      </c>
      <c r="BA296" s="268">
        <v>4.5999999999999996</v>
      </c>
      <c r="BB296" s="268">
        <v>4.5999999999999996</v>
      </c>
      <c r="BC296" s="268">
        <v>4.5999999999999996</v>
      </c>
      <c r="BD296" s="268">
        <v>4.5999999999999996</v>
      </c>
      <c r="BE296" s="268">
        <v>4.5999999999999996</v>
      </c>
      <c r="BF296" s="268">
        <v>4.5999999999999996</v>
      </c>
      <c r="BG296" s="268">
        <v>4.5999999999999996</v>
      </c>
      <c r="BH296" s="268">
        <v>4.5999999999999996</v>
      </c>
      <c r="BI296" s="268">
        <v>4.5999999999999996</v>
      </c>
      <c r="BJ296" s="268">
        <v>4.5999999999999996</v>
      </c>
      <c r="BK296" s="268">
        <v>4.5</v>
      </c>
      <c r="BL296" s="268">
        <v>4.5</v>
      </c>
      <c r="BM296" s="268">
        <v>4.5</v>
      </c>
      <c r="BN296" s="268">
        <v>4.5</v>
      </c>
      <c r="BO296" s="268">
        <v>4.5</v>
      </c>
      <c r="BP296" s="268">
        <v>4.5999999999999996</v>
      </c>
      <c r="BQ296" s="268">
        <v>4.5999999999999996</v>
      </c>
      <c r="BR296" s="268">
        <v>4.5999999999999996</v>
      </c>
      <c r="BS296" s="268">
        <v>4.5999999999999996</v>
      </c>
      <c r="BT296" s="268">
        <v>4.5999999999999996</v>
      </c>
      <c r="BU296" s="268">
        <v>4.5999999999999996</v>
      </c>
      <c r="BV296" s="268">
        <v>4.5999999999999996</v>
      </c>
      <c r="BW296" s="268" t="s">
        <v>8201</v>
      </c>
      <c r="BX296" s="268" t="s">
        <v>8201</v>
      </c>
      <c r="BY296" s="268" t="s">
        <v>8201</v>
      </c>
      <c r="BZ296" s="268" t="s">
        <v>8201</v>
      </c>
      <c r="CA296" s="268" t="s">
        <v>8201</v>
      </c>
      <c r="CB296" s="268" t="s">
        <v>8201</v>
      </c>
      <c r="CC296" s="268" t="s">
        <v>8201</v>
      </c>
      <c r="CD296" s="268" t="str">
        <f>_xlfn.IFNA(VLOOKUP(C296,'INFORM Severity - hidden'!$C$5:$G$300,5,FALSE),"-")</f>
        <v>-</v>
      </c>
    </row>
    <row r="297" spans="1:82" x14ac:dyDescent="0.35">
      <c r="C297" t="s">
        <v>8386</v>
      </c>
      <c r="D297" s="268" t="str">
        <f t="shared" si="4"/>
        <v>-</v>
      </c>
      <c r="E297" s="268" t="s">
        <v>8201</v>
      </c>
      <c r="F297" s="268" t="s">
        <v>8201</v>
      </c>
      <c r="G297" s="268" t="s">
        <v>8201</v>
      </c>
      <c r="H297" s="268" t="s">
        <v>8201</v>
      </c>
      <c r="I297" s="268" t="s">
        <v>8201</v>
      </c>
      <c r="J297" s="268" t="s">
        <v>8201</v>
      </c>
      <c r="K297" s="268" t="s">
        <v>8201</v>
      </c>
      <c r="L297" s="268" t="s">
        <v>8201</v>
      </c>
      <c r="M297" s="268" t="s">
        <v>8201</v>
      </c>
      <c r="N297" s="268" t="s">
        <v>8201</v>
      </c>
      <c r="O297" s="268" t="s">
        <v>8201</v>
      </c>
      <c r="P297" s="268" t="s">
        <v>8201</v>
      </c>
      <c r="Q297" s="268" t="s">
        <v>8201</v>
      </c>
      <c r="R297" s="268" t="s">
        <v>8201</v>
      </c>
      <c r="S297" s="268" t="s">
        <v>8201</v>
      </c>
      <c r="T297" s="268" t="s">
        <v>8201</v>
      </c>
      <c r="U297" s="268" t="s">
        <v>8201</v>
      </c>
      <c r="V297" s="268" t="s">
        <v>8201</v>
      </c>
      <c r="W297" s="268" t="s">
        <v>8201</v>
      </c>
      <c r="X297" s="268" t="s">
        <v>8201</v>
      </c>
      <c r="Y297" s="268" t="s">
        <v>8201</v>
      </c>
      <c r="Z297" s="268" t="s">
        <v>8201</v>
      </c>
      <c r="AA297" s="268" t="s">
        <v>8201</v>
      </c>
      <c r="AB297" s="268" t="s">
        <v>8201</v>
      </c>
      <c r="AC297" s="268" t="s">
        <v>8201</v>
      </c>
      <c r="AD297" s="268" t="s">
        <v>8201</v>
      </c>
      <c r="AE297" s="268" t="s">
        <v>8201</v>
      </c>
      <c r="AF297" s="268" t="s">
        <v>8201</v>
      </c>
      <c r="AG297" s="268" t="s">
        <v>8201</v>
      </c>
      <c r="AH297" s="268" t="s">
        <v>8201</v>
      </c>
      <c r="AI297" s="268" t="s">
        <v>8201</v>
      </c>
      <c r="AJ297" s="268" t="s">
        <v>8201</v>
      </c>
      <c r="AK297" s="268" t="s">
        <v>8201</v>
      </c>
      <c r="AL297" s="268" t="s">
        <v>8201</v>
      </c>
      <c r="AM297" s="268" t="s">
        <v>8201</v>
      </c>
      <c r="AN297" s="268" t="s">
        <v>8201</v>
      </c>
      <c r="AO297" s="268" t="s">
        <v>8201</v>
      </c>
      <c r="AP297" s="268" t="s">
        <v>8201</v>
      </c>
      <c r="AQ297" s="268" t="s">
        <v>8201</v>
      </c>
      <c r="AR297" s="268" t="s">
        <v>8201</v>
      </c>
      <c r="AS297" s="268" t="s">
        <v>8201</v>
      </c>
      <c r="AT297" s="268" t="s">
        <v>8201</v>
      </c>
      <c r="AU297" s="268" t="s">
        <v>8201</v>
      </c>
      <c r="AV297" s="268" t="s">
        <v>8201</v>
      </c>
      <c r="AW297" s="268" t="s">
        <v>8201</v>
      </c>
      <c r="AX297" s="268" t="s">
        <v>8201</v>
      </c>
      <c r="AY297" s="268" t="s">
        <v>8201</v>
      </c>
      <c r="AZ297" s="268" t="s">
        <v>8201</v>
      </c>
      <c r="BA297" s="268" t="s">
        <v>8201</v>
      </c>
      <c r="BB297" s="268" t="s">
        <v>8201</v>
      </c>
      <c r="BC297" s="268">
        <v>3.4</v>
      </c>
      <c r="BD297" s="268">
        <v>3.4</v>
      </c>
      <c r="BE297" s="268">
        <v>3.4</v>
      </c>
      <c r="BF297" s="268">
        <v>3.4</v>
      </c>
      <c r="BG297" s="268">
        <v>3.4</v>
      </c>
      <c r="BH297" s="268">
        <v>3.4</v>
      </c>
      <c r="BI297" s="268">
        <v>4.2</v>
      </c>
      <c r="BJ297" s="268">
        <v>4.2</v>
      </c>
      <c r="BK297" s="268">
        <v>4.0999999999999996</v>
      </c>
      <c r="BL297" s="268">
        <v>4.0999999999999996</v>
      </c>
      <c r="BM297" s="268">
        <v>4.0999999999999996</v>
      </c>
      <c r="BN297" s="268">
        <v>4.0999999999999996</v>
      </c>
      <c r="BO297" s="268">
        <v>3.3</v>
      </c>
      <c r="BP297" s="268">
        <v>3.1</v>
      </c>
      <c r="BQ297" s="268">
        <v>3.1</v>
      </c>
      <c r="BR297" s="268">
        <v>3.1</v>
      </c>
      <c r="BS297" s="268">
        <v>3.1</v>
      </c>
      <c r="BT297" s="268">
        <v>3.1</v>
      </c>
      <c r="BU297" s="268">
        <v>3.1</v>
      </c>
      <c r="BV297" s="268">
        <v>3.1</v>
      </c>
      <c r="BW297" s="268" t="s">
        <v>8201</v>
      </c>
      <c r="BX297" s="268" t="s">
        <v>8201</v>
      </c>
      <c r="BY297" s="268" t="s">
        <v>8201</v>
      </c>
      <c r="BZ297" s="268" t="s">
        <v>8201</v>
      </c>
      <c r="CA297" s="268" t="s">
        <v>8201</v>
      </c>
      <c r="CB297" s="268" t="s">
        <v>8201</v>
      </c>
      <c r="CC297" s="268" t="s">
        <v>8201</v>
      </c>
      <c r="CD297" s="268" t="str">
        <f>_xlfn.IFNA(VLOOKUP(C297,'INFORM Severity - hidden'!$C$5:$G$300,5,FALSE),"-")</f>
        <v>-</v>
      </c>
    </row>
    <row r="298" spans="1:82" x14ac:dyDescent="0.35">
      <c r="A298" t="s">
        <v>858</v>
      </c>
      <c r="B298" t="s">
        <v>856</v>
      </c>
      <c r="C298" t="s">
        <v>857</v>
      </c>
      <c r="D298" s="268" t="str">
        <f t="shared" si="4"/>
        <v>Stable</v>
      </c>
      <c r="E298" s="268" t="s">
        <v>8201</v>
      </c>
      <c r="F298" s="268" t="s">
        <v>8201</v>
      </c>
      <c r="G298" s="268" t="s">
        <v>8201</v>
      </c>
      <c r="H298" s="268" t="s">
        <v>8201</v>
      </c>
      <c r="I298" s="268" t="s">
        <v>8201</v>
      </c>
      <c r="J298" s="268" t="s">
        <v>8201</v>
      </c>
      <c r="K298" s="268" t="s">
        <v>8201</v>
      </c>
      <c r="L298" s="268" t="s">
        <v>8201</v>
      </c>
      <c r="M298" s="268" t="s">
        <v>8201</v>
      </c>
      <c r="N298" s="268" t="s">
        <v>8201</v>
      </c>
      <c r="O298" s="268" t="s">
        <v>8201</v>
      </c>
      <c r="P298" s="268" t="s">
        <v>8201</v>
      </c>
      <c r="Q298" s="268" t="s">
        <v>8201</v>
      </c>
      <c r="R298" s="268" t="s">
        <v>8201</v>
      </c>
      <c r="S298" s="268" t="s">
        <v>8201</v>
      </c>
      <c r="T298" s="268" t="s">
        <v>8201</v>
      </c>
      <c r="U298" s="268" t="s">
        <v>8201</v>
      </c>
      <c r="V298" s="268" t="s">
        <v>8201</v>
      </c>
      <c r="W298" s="268" t="s">
        <v>8201</v>
      </c>
      <c r="X298" s="268" t="s">
        <v>8201</v>
      </c>
      <c r="Y298" s="268" t="s">
        <v>8201</v>
      </c>
      <c r="Z298" s="268" t="s">
        <v>8201</v>
      </c>
      <c r="AA298" s="268" t="s">
        <v>8201</v>
      </c>
      <c r="AB298" s="268" t="s">
        <v>8201</v>
      </c>
      <c r="AC298" s="268" t="s">
        <v>8201</v>
      </c>
      <c r="AD298" s="268" t="s">
        <v>8201</v>
      </c>
      <c r="AE298" s="268" t="s">
        <v>8201</v>
      </c>
      <c r="AF298" s="268" t="s">
        <v>8201</v>
      </c>
      <c r="AG298" s="268" t="s">
        <v>8201</v>
      </c>
      <c r="AH298" s="268" t="s">
        <v>8201</v>
      </c>
      <c r="AI298" s="268" t="s">
        <v>8201</v>
      </c>
      <c r="AJ298" s="268" t="s">
        <v>8201</v>
      </c>
      <c r="AK298" s="268" t="s">
        <v>8201</v>
      </c>
      <c r="AL298" s="268" t="s">
        <v>8201</v>
      </c>
      <c r="AM298" s="268" t="s">
        <v>8201</v>
      </c>
      <c r="AN298" s="268" t="s">
        <v>8201</v>
      </c>
      <c r="AO298" s="268" t="s">
        <v>8201</v>
      </c>
      <c r="AP298" s="268" t="s">
        <v>8201</v>
      </c>
      <c r="AQ298" s="268" t="s">
        <v>8201</v>
      </c>
      <c r="AR298" s="268" t="s">
        <v>8201</v>
      </c>
      <c r="AS298" s="268" t="s">
        <v>8201</v>
      </c>
      <c r="AT298" s="268" t="s">
        <v>8201</v>
      </c>
      <c r="AU298" s="268" t="s">
        <v>8201</v>
      </c>
      <c r="AV298" s="268" t="s">
        <v>8201</v>
      </c>
      <c r="AW298" s="268" t="s">
        <v>8201</v>
      </c>
      <c r="AX298" s="268" t="s">
        <v>8201</v>
      </c>
      <c r="AY298" s="268" t="s">
        <v>8201</v>
      </c>
      <c r="AZ298" s="268" t="s">
        <v>8201</v>
      </c>
      <c r="BA298" s="268" t="s">
        <v>8201</v>
      </c>
      <c r="BB298" s="268" t="s">
        <v>8201</v>
      </c>
      <c r="BC298" s="268" t="s">
        <v>8201</v>
      </c>
      <c r="BD298" s="268" t="s">
        <v>8201</v>
      </c>
      <c r="BE298" s="268" t="s">
        <v>8201</v>
      </c>
      <c r="BF298" s="268" t="s">
        <v>8201</v>
      </c>
      <c r="BG298" s="268" t="s">
        <v>8201</v>
      </c>
      <c r="BH298" s="268" t="s">
        <v>8201</v>
      </c>
      <c r="BI298" s="268" t="s">
        <v>8201</v>
      </c>
      <c r="BJ298" s="268" t="s">
        <v>8201</v>
      </c>
      <c r="BK298" s="268" t="s">
        <v>8201</v>
      </c>
      <c r="BL298" s="268" t="s">
        <v>8201</v>
      </c>
      <c r="BM298" s="268" t="s">
        <v>8201</v>
      </c>
      <c r="BN298" s="268" t="s">
        <v>8201</v>
      </c>
      <c r="BO298" s="268" t="s">
        <v>8201</v>
      </c>
      <c r="BP298" s="268" t="s">
        <v>8201</v>
      </c>
      <c r="BQ298" s="268" t="s">
        <v>8201</v>
      </c>
      <c r="BR298" s="268" t="s">
        <v>8201</v>
      </c>
      <c r="BS298" s="268" t="s">
        <v>8201</v>
      </c>
      <c r="BT298" s="268" t="s">
        <v>8201</v>
      </c>
      <c r="BU298" s="268" t="s">
        <v>8201</v>
      </c>
      <c r="BV298" s="268" t="s">
        <v>8201</v>
      </c>
      <c r="BW298" s="268">
        <v>4.5999999999999996</v>
      </c>
      <c r="BX298" s="268">
        <v>4.5999999999999996</v>
      </c>
      <c r="BY298" s="268">
        <v>4.5999999999999996</v>
      </c>
      <c r="BZ298" s="268">
        <v>4.5999999999999996</v>
      </c>
      <c r="CA298" s="268">
        <v>4.5999999999999996</v>
      </c>
      <c r="CB298" s="268">
        <v>4.5999999999999996</v>
      </c>
      <c r="CC298" s="268">
        <v>4.5999999999999996</v>
      </c>
      <c r="CD298" s="268">
        <f>_xlfn.IFNA(VLOOKUP(C298,'INFORM Severity - hidden'!$C$5:$G$300,5,FALSE),"-")</f>
        <v>4.5</v>
      </c>
    </row>
    <row r="299" spans="1:82" x14ac:dyDescent="0.35">
      <c r="A299" t="s">
        <v>102</v>
      </c>
      <c r="B299" t="s">
        <v>272</v>
      </c>
      <c r="C299" t="s">
        <v>273</v>
      </c>
      <c r="D299" s="268" t="str">
        <f t="shared" si="4"/>
        <v>Stable</v>
      </c>
      <c r="E299" s="268" t="s">
        <v>8201</v>
      </c>
      <c r="F299" s="268" t="s">
        <v>8201</v>
      </c>
      <c r="G299" s="268" t="s">
        <v>8201</v>
      </c>
      <c r="H299" s="268">
        <v>4</v>
      </c>
      <c r="I299" s="268">
        <v>4</v>
      </c>
      <c r="J299" s="268">
        <v>4</v>
      </c>
      <c r="K299" s="268">
        <v>4</v>
      </c>
      <c r="L299" s="268">
        <v>4</v>
      </c>
      <c r="M299" s="268">
        <v>4</v>
      </c>
      <c r="N299" s="268">
        <v>4.0999999999999996</v>
      </c>
      <c r="O299" s="268">
        <v>4.0999999999999996</v>
      </c>
      <c r="P299" s="268">
        <v>4.0999999999999996</v>
      </c>
      <c r="Q299" s="268">
        <v>4.0999999999999996</v>
      </c>
      <c r="R299" s="268">
        <v>4.0999999999999996</v>
      </c>
      <c r="S299" s="268">
        <v>4.0999999999999996</v>
      </c>
      <c r="T299" s="268">
        <v>4.0999999999999996</v>
      </c>
      <c r="U299" s="268">
        <v>4.0999999999999996</v>
      </c>
      <c r="V299" s="268">
        <v>4.0999999999999996</v>
      </c>
      <c r="W299" s="268">
        <v>4.0999999999999996</v>
      </c>
      <c r="X299" s="268">
        <v>4.0999999999999996</v>
      </c>
      <c r="Y299" s="268">
        <v>4.0999999999999996</v>
      </c>
      <c r="Z299" s="268">
        <v>4.2</v>
      </c>
      <c r="AA299" s="268">
        <v>4.0999999999999996</v>
      </c>
      <c r="AB299" s="268">
        <v>4.0999999999999996</v>
      </c>
      <c r="AC299" s="268">
        <v>4.0999999999999996</v>
      </c>
      <c r="AD299" s="268">
        <v>4.0999999999999996</v>
      </c>
      <c r="AE299" s="268">
        <v>4.0999999999999996</v>
      </c>
      <c r="AF299" s="268">
        <v>4.0999999999999996</v>
      </c>
      <c r="AG299" s="268">
        <v>4.0999999999999996</v>
      </c>
      <c r="AH299" s="268">
        <v>4.0999999999999996</v>
      </c>
      <c r="AI299" s="268">
        <v>4.0999999999999996</v>
      </c>
      <c r="AJ299" s="268">
        <v>4.0999999999999996</v>
      </c>
      <c r="AK299" s="268">
        <v>4.0999999999999996</v>
      </c>
      <c r="AL299" s="268">
        <v>4.0999999999999996</v>
      </c>
      <c r="AM299" s="268">
        <v>4.0999999999999996</v>
      </c>
      <c r="AN299" s="268">
        <v>4.0999999999999996</v>
      </c>
      <c r="AO299" s="268">
        <v>4.0999999999999996</v>
      </c>
      <c r="AP299" s="268">
        <v>4.0999999999999996</v>
      </c>
      <c r="AQ299" s="268">
        <v>4.0999999999999996</v>
      </c>
      <c r="AR299" s="268">
        <v>4.0999999999999996</v>
      </c>
      <c r="AS299" s="268">
        <v>4.2</v>
      </c>
      <c r="AT299" s="268">
        <v>4.2</v>
      </c>
      <c r="AU299" s="268">
        <v>4.4000000000000004</v>
      </c>
      <c r="AV299" s="268">
        <v>4.4000000000000004</v>
      </c>
      <c r="AW299" s="268">
        <v>4.4000000000000004</v>
      </c>
      <c r="AX299" s="268">
        <v>4.4000000000000004</v>
      </c>
      <c r="AY299" s="268">
        <v>4.4000000000000004</v>
      </c>
      <c r="AZ299" s="268">
        <v>4.4000000000000004</v>
      </c>
      <c r="BA299" s="268">
        <v>4.4000000000000004</v>
      </c>
      <c r="BB299" s="268">
        <v>4.4000000000000004</v>
      </c>
      <c r="BC299" s="268">
        <v>4.4000000000000004</v>
      </c>
      <c r="BD299" s="268">
        <v>4.5</v>
      </c>
      <c r="BE299" s="268">
        <v>4.4000000000000004</v>
      </c>
      <c r="BF299" s="268">
        <v>4.4000000000000004</v>
      </c>
      <c r="BG299" s="268">
        <v>4.4000000000000004</v>
      </c>
      <c r="BH299" s="268">
        <v>4.3</v>
      </c>
      <c r="BI299" s="268">
        <v>4.3</v>
      </c>
      <c r="BJ299" s="268">
        <v>4.3</v>
      </c>
      <c r="BK299" s="268">
        <v>4.2</v>
      </c>
      <c r="BL299" s="268">
        <v>4.2</v>
      </c>
      <c r="BM299" s="268">
        <v>4.3</v>
      </c>
      <c r="BN299" s="268">
        <v>4.2</v>
      </c>
      <c r="BO299" s="268">
        <v>4.2</v>
      </c>
      <c r="BP299" s="268">
        <v>4</v>
      </c>
      <c r="BQ299" s="268">
        <v>3.8</v>
      </c>
      <c r="BR299" s="268">
        <v>3.8</v>
      </c>
      <c r="BS299" s="268">
        <v>3.8</v>
      </c>
      <c r="BT299" s="268">
        <v>3.8</v>
      </c>
      <c r="BU299" s="268">
        <v>3.8</v>
      </c>
      <c r="BV299" s="268">
        <v>3.8</v>
      </c>
      <c r="BW299" s="268">
        <v>3.7</v>
      </c>
      <c r="BX299" s="268">
        <v>3.7</v>
      </c>
      <c r="BY299" s="268">
        <v>3.7</v>
      </c>
      <c r="BZ299" s="268">
        <v>3.9</v>
      </c>
      <c r="CA299" s="268">
        <v>4</v>
      </c>
      <c r="CB299" s="268">
        <v>4</v>
      </c>
      <c r="CC299" s="268">
        <v>3.9</v>
      </c>
      <c r="CD299" s="268">
        <f>_xlfn.IFNA(VLOOKUP(C299,'INFORM Severity - hidden'!$C$5:$G$300,5,FALSE),"-")</f>
        <v>3.9</v>
      </c>
    </row>
    <row r="300" spans="1:82" x14ac:dyDescent="0.35">
      <c r="C300" t="s">
        <v>8387</v>
      </c>
      <c r="D300" s="268" t="str">
        <f t="shared" si="4"/>
        <v>-</v>
      </c>
      <c r="E300" s="268" t="s">
        <v>8201</v>
      </c>
      <c r="F300" s="268" t="s">
        <v>8201</v>
      </c>
      <c r="G300" s="268" t="s">
        <v>8201</v>
      </c>
      <c r="H300" s="268">
        <v>3</v>
      </c>
      <c r="I300" s="268" t="s">
        <v>8201</v>
      </c>
      <c r="J300" s="268" t="s">
        <v>8201</v>
      </c>
      <c r="K300" s="268" t="s">
        <v>8201</v>
      </c>
      <c r="L300" s="268" t="s">
        <v>8201</v>
      </c>
      <c r="M300" s="268" t="s">
        <v>8201</v>
      </c>
      <c r="N300" s="268" t="s">
        <v>8201</v>
      </c>
      <c r="O300" s="268" t="s">
        <v>8201</v>
      </c>
      <c r="P300" s="268" t="s">
        <v>8201</v>
      </c>
      <c r="Q300" s="268" t="s">
        <v>8201</v>
      </c>
      <c r="R300" s="268" t="s">
        <v>8201</v>
      </c>
      <c r="S300" s="268" t="s">
        <v>8201</v>
      </c>
      <c r="T300" s="268" t="s">
        <v>8201</v>
      </c>
      <c r="U300" s="268" t="s">
        <v>8201</v>
      </c>
      <c r="V300" s="268" t="s">
        <v>8201</v>
      </c>
      <c r="W300" s="268" t="s">
        <v>8201</v>
      </c>
      <c r="X300" s="268" t="s">
        <v>8201</v>
      </c>
      <c r="Y300" s="268" t="s">
        <v>8201</v>
      </c>
      <c r="Z300" s="268" t="s">
        <v>8201</v>
      </c>
      <c r="AA300" s="268" t="s">
        <v>8201</v>
      </c>
      <c r="AB300" s="268" t="s">
        <v>8201</v>
      </c>
      <c r="AC300" s="268" t="s">
        <v>8201</v>
      </c>
      <c r="AD300" s="268" t="s">
        <v>8201</v>
      </c>
      <c r="AE300" s="268" t="s">
        <v>8201</v>
      </c>
      <c r="AF300" s="268" t="s">
        <v>8201</v>
      </c>
      <c r="AG300" s="268" t="s">
        <v>8201</v>
      </c>
      <c r="AH300" s="268" t="s">
        <v>8201</v>
      </c>
      <c r="AI300" s="268" t="s">
        <v>8201</v>
      </c>
      <c r="AJ300" s="268" t="s">
        <v>8201</v>
      </c>
      <c r="AK300" s="268" t="s">
        <v>8201</v>
      </c>
      <c r="AL300" s="268" t="s">
        <v>8201</v>
      </c>
      <c r="AM300" s="268" t="s">
        <v>8201</v>
      </c>
      <c r="AN300" s="268" t="s">
        <v>8201</v>
      </c>
      <c r="AO300" s="268" t="s">
        <v>8201</v>
      </c>
      <c r="AP300" s="268" t="s">
        <v>8201</v>
      </c>
      <c r="AQ300" s="268" t="s">
        <v>8201</v>
      </c>
      <c r="AR300" s="268" t="s">
        <v>8201</v>
      </c>
      <c r="AS300" s="268" t="s">
        <v>8201</v>
      </c>
      <c r="AT300" s="268" t="s">
        <v>8201</v>
      </c>
      <c r="AU300" s="268" t="s">
        <v>8201</v>
      </c>
      <c r="AV300" s="268" t="s">
        <v>8201</v>
      </c>
      <c r="AW300" s="268" t="s">
        <v>8201</v>
      </c>
      <c r="AX300" s="268" t="s">
        <v>8201</v>
      </c>
      <c r="AY300" s="268" t="s">
        <v>8201</v>
      </c>
      <c r="AZ300" s="268" t="s">
        <v>8201</v>
      </c>
      <c r="BA300" s="268" t="s">
        <v>8201</v>
      </c>
      <c r="BB300" s="268" t="s">
        <v>8201</v>
      </c>
      <c r="BC300" s="268" t="s">
        <v>8201</v>
      </c>
      <c r="BD300" s="268" t="s">
        <v>8201</v>
      </c>
      <c r="BE300" s="268" t="s">
        <v>8201</v>
      </c>
      <c r="BF300" s="268" t="s">
        <v>8201</v>
      </c>
      <c r="BG300" s="268" t="s">
        <v>8201</v>
      </c>
      <c r="BH300" s="268" t="s">
        <v>8201</v>
      </c>
      <c r="BI300" s="268" t="s">
        <v>8201</v>
      </c>
      <c r="BJ300" s="268" t="s">
        <v>8201</v>
      </c>
      <c r="BK300" s="268" t="s">
        <v>8201</v>
      </c>
      <c r="BL300" s="268" t="s">
        <v>8201</v>
      </c>
      <c r="BM300" s="268" t="s">
        <v>8201</v>
      </c>
      <c r="BN300" s="268" t="s">
        <v>8201</v>
      </c>
      <c r="BO300" s="268" t="s">
        <v>8201</v>
      </c>
      <c r="BP300" s="268" t="s">
        <v>8201</v>
      </c>
      <c r="BQ300" s="268" t="s">
        <v>8201</v>
      </c>
      <c r="BR300" s="268" t="s">
        <v>8201</v>
      </c>
      <c r="BS300" s="268" t="s">
        <v>8201</v>
      </c>
      <c r="BT300" s="268" t="s">
        <v>8201</v>
      </c>
      <c r="BU300" s="268" t="s">
        <v>8201</v>
      </c>
      <c r="BV300" s="268" t="s">
        <v>8201</v>
      </c>
      <c r="BW300" s="268" t="s">
        <v>8201</v>
      </c>
      <c r="BX300" s="268" t="s">
        <v>8201</v>
      </c>
      <c r="BY300" s="268" t="s">
        <v>8201</v>
      </c>
      <c r="BZ300" s="268" t="s">
        <v>8201</v>
      </c>
      <c r="CA300" s="268" t="s">
        <v>8201</v>
      </c>
      <c r="CB300" s="268" t="s">
        <v>8201</v>
      </c>
      <c r="CC300" s="268" t="s">
        <v>8201</v>
      </c>
      <c r="CD300" s="268" t="str">
        <f>_xlfn.IFNA(VLOOKUP(C300,'INFORM Severity - hidden'!$C$5:$G$300,5,FALSE),"-")</f>
        <v>-</v>
      </c>
    </row>
    <row r="301" spans="1:82" x14ac:dyDescent="0.35">
      <c r="A301" t="s">
        <v>102</v>
      </c>
      <c r="B301" t="s">
        <v>100</v>
      </c>
      <c r="C301" t="s">
        <v>101</v>
      </c>
      <c r="D301" s="268" t="str">
        <f t="shared" si="4"/>
        <v>Increasing</v>
      </c>
      <c r="E301" s="268" t="s">
        <v>8201</v>
      </c>
      <c r="F301" s="268" t="s">
        <v>8201</v>
      </c>
      <c r="G301" s="268" t="s">
        <v>8201</v>
      </c>
      <c r="H301" s="268">
        <v>3.4</v>
      </c>
      <c r="I301" s="268">
        <v>3.4</v>
      </c>
      <c r="J301" s="268">
        <v>3.4</v>
      </c>
      <c r="K301" s="268">
        <v>3.4</v>
      </c>
      <c r="L301" s="268">
        <v>3.4</v>
      </c>
      <c r="M301" s="268">
        <v>3.4</v>
      </c>
      <c r="N301" s="268">
        <v>3.5</v>
      </c>
      <c r="O301" s="268">
        <v>3.5</v>
      </c>
      <c r="P301" s="268">
        <v>3.5</v>
      </c>
      <c r="Q301" s="268">
        <v>3.5</v>
      </c>
      <c r="R301" s="268">
        <v>3.5</v>
      </c>
      <c r="S301" s="268">
        <v>3.7</v>
      </c>
      <c r="T301" s="268">
        <v>3.7</v>
      </c>
      <c r="U301" s="268">
        <v>3.7</v>
      </c>
      <c r="V301" s="268">
        <v>3.7</v>
      </c>
      <c r="W301" s="268">
        <v>3.7</v>
      </c>
      <c r="X301" s="268">
        <v>3.7</v>
      </c>
      <c r="Y301" s="268">
        <v>3.7</v>
      </c>
      <c r="Z301" s="268">
        <v>3.7</v>
      </c>
      <c r="AA301" s="268">
        <v>3.6</v>
      </c>
      <c r="AB301" s="268">
        <v>3.6</v>
      </c>
      <c r="AC301" s="268">
        <v>3.6</v>
      </c>
      <c r="AD301" s="268">
        <v>3.6</v>
      </c>
      <c r="AE301" s="268">
        <v>3.6</v>
      </c>
      <c r="AF301" s="268">
        <v>3.7</v>
      </c>
      <c r="AG301" s="268">
        <v>3.7</v>
      </c>
      <c r="AH301" s="268">
        <v>3.7</v>
      </c>
      <c r="AI301" s="268">
        <v>3.7</v>
      </c>
      <c r="AJ301" s="268">
        <v>3.7</v>
      </c>
      <c r="AK301" s="268">
        <v>3.7</v>
      </c>
      <c r="AL301" s="268">
        <v>3.7</v>
      </c>
      <c r="AM301" s="268">
        <v>3.7</v>
      </c>
      <c r="AN301" s="268">
        <v>3.7</v>
      </c>
      <c r="AO301" s="268">
        <v>3.7</v>
      </c>
      <c r="AP301" s="268">
        <v>3.7</v>
      </c>
      <c r="AQ301" s="268">
        <v>3.7</v>
      </c>
      <c r="AR301" s="268">
        <v>3.7</v>
      </c>
      <c r="AS301" s="268">
        <v>3.7</v>
      </c>
      <c r="AT301" s="268">
        <v>3.7</v>
      </c>
      <c r="AU301" s="268">
        <v>3.8</v>
      </c>
      <c r="AV301" s="268">
        <v>3.8</v>
      </c>
      <c r="AW301" s="268">
        <v>3.8</v>
      </c>
      <c r="AX301" s="268">
        <v>3.9</v>
      </c>
      <c r="AY301" s="268">
        <v>3.9</v>
      </c>
      <c r="AZ301" s="268">
        <v>3.9</v>
      </c>
      <c r="BA301" s="268">
        <v>3.9</v>
      </c>
      <c r="BB301" s="268">
        <v>3.9</v>
      </c>
      <c r="BC301" s="268">
        <v>3.9</v>
      </c>
      <c r="BD301" s="268">
        <v>3.9</v>
      </c>
      <c r="BE301" s="268">
        <v>3.8</v>
      </c>
      <c r="BF301" s="268">
        <v>3.8</v>
      </c>
      <c r="BG301" s="268">
        <v>3.6</v>
      </c>
      <c r="BH301" s="268">
        <v>3.6</v>
      </c>
      <c r="BI301" s="268">
        <v>3.6</v>
      </c>
      <c r="BJ301" s="268">
        <v>3.6</v>
      </c>
      <c r="BK301" s="268">
        <v>3.6</v>
      </c>
      <c r="BL301" s="268">
        <v>3.6</v>
      </c>
      <c r="BM301" s="268">
        <v>3.6</v>
      </c>
      <c r="BN301" s="268">
        <v>3.5</v>
      </c>
      <c r="BO301" s="268">
        <v>3.6</v>
      </c>
      <c r="BP301" s="268">
        <v>3.6</v>
      </c>
      <c r="BQ301" s="268">
        <v>3.2</v>
      </c>
      <c r="BR301" s="268">
        <v>3.2</v>
      </c>
      <c r="BS301" s="268">
        <v>3.3</v>
      </c>
      <c r="BT301" s="268">
        <v>3.3</v>
      </c>
      <c r="BU301" s="268">
        <v>3.3</v>
      </c>
      <c r="BV301" s="268">
        <v>3.3</v>
      </c>
      <c r="BW301" s="268">
        <v>3.3</v>
      </c>
      <c r="BX301" s="268">
        <v>3.3</v>
      </c>
      <c r="BY301" s="268">
        <v>3.3</v>
      </c>
      <c r="BZ301" s="268">
        <v>3</v>
      </c>
      <c r="CA301" s="268">
        <v>3.4</v>
      </c>
      <c r="CB301" s="268">
        <v>3.4</v>
      </c>
      <c r="CC301" s="268">
        <v>3.4</v>
      </c>
      <c r="CD301" s="268">
        <f>_xlfn.IFNA(VLOOKUP(C301,'INFORM Severity - hidden'!$C$5:$G$300,5,FALSE),"-")</f>
        <v>3.3</v>
      </c>
    </row>
    <row r="302" spans="1:82" x14ac:dyDescent="0.35">
      <c r="A302" t="s">
        <v>102</v>
      </c>
      <c r="B302" t="s">
        <v>110</v>
      </c>
      <c r="C302" t="s">
        <v>111</v>
      </c>
      <c r="D302" s="268" t="str">
        <f t="shared" si="4"/>
        <v>Decreasing</v>
      </c>
      <c r="E302" s="268" t="s">
        <v>8201</v>
      </c>
      <c r="F302" s="268" t="s">
        <v>8201</v>
      </c>
      <c r="G302" s="268" t="s">
        <v>8201</v>
      </c>
      <c r="H302" s="268">
        <v>3.1</v>
      </c>
      <c r="I302" s="268">
        <v>3.1</v>
      </c>
      <c r="J302" s="268">
        <v>3.1</v>
      </c>
      <c r="K302" s="268">
        <v>3.1</v>
      </c>
      <c r="L302" s="268">
        <v>3.1</v>
      </c>
      <c r="M302" s="268">
        <v>3.1</v>
      </c>
      <c r="N302" s="268">
        <v>3.1</v>
      </c>
      <c r="O302" s="268">
        <v>3.1</v>
      </c>
      <c r="P302" s="268">
        <v>3.1</v>
      </c>
      <c r="Q302" s="268">
        <v>3.1</v>
      </c>
      <c r="R302" s="268">
        <v>3.1</v>
      </c>
      <c r="S302" s="268">
        <v>3.3</v>
      </c>
      <c r="T302" s="268">
        <v>3.3</v>
      </c>
      <c r="U302" s="268">
        <v>3.4</v>
      </c>
      <c r="V302" s="268">
        <v>3.4</v>
      </c>
      <c r="W302" s="268">
        <v>3.4</v>
      </c>
      <c r="X302" s="268">
        <v>3.4</v>
      </c>
      <c r="Y302" s="268">
        <v>3.4</v>
      </c>
      <c r="Z302" s="268">
        <v>3.4</v>
      </c>
      <c r="AA302" s="268">
        <v>3.3</v>
      </c>
      <c r="AB302" s="268">
        <v>3.3</v>
      </c>
      <c r="AC302" s="268">
        <v>3.3</v>
      </c>
      <c r="AD302" s="268">
        <v>3.3</v>
      </c>
      <c r="AE302" s="268">
        <v>3.3</v>
      </c>
      <c r="AF302" s="268">
        <v>3.4</v>
      </c>
      <c r="AG302" s="268">
        <v>3.4</v>
      </c>
      <c r="AH302" s="268">
        <v>3.4</v>
      </c>
      <c r="AI302" s="268">
        <v>3.4</v>
      </c>
      <c r="AJ302" s="268">
        <v>3.4</v>
      </c>
      <c r="AK302" s="268">
        <v>3.4</v>
      </c>
      <c r="AL302" s="268">
        <v>3.3</v>
      </c>
      <c r="AM302" s="268">
        <v>3.3</v>
      </c>
      <c r="AN302" s="268">
        <v>3.3</v>
      </c>
      <c r="AO302" s="268">
        <v>3.3</v>
      </c>
      <c r="AP302" s="268">
        <v>3.3</v>
      </c>
      <c r="AQ302" s="268">
        <v>3.3</v>
      </c>
      <c r="AR302" s="268">
        <v>3.3</v>
      </c>
      <c r="AS302" s="268">
        <v>3.4</v>
      </c>
      <c r="AT302" s="268">
        <v>3.4</v>
      </c>
      <c r="AU302" s="268">
        <v>3.4</v>
      </c>
      <c r="AV302" s="268">
        <v>3.7</v>
      </c>
      <c r="AW302" s="268">
        <v>3.7</v>
      </c>
      <c r="AX302" s="268">
        <v>3.8</v>
      </c>
      <c r="AY302" s="268">
        <v>3.8</v>
      </c>
      <c r="AZ302" s="268">
        <v>3.7</v>
      </c>
      <c r="BA302" s="268">
        <v>3.7</v>
      </c>
      <c r="BB302" s="268">
        <v>3.7</v>
      </c>
      <c r="BC302" s="268">
        <v>3.7</v>
      </c>
      <c r="BD302" s="268">
        <v>3.7</v>
      </c>
      <c r="BE302" s="268">
        <v>3.6</v>
      </c>
      <c r="BF302" s="268">
        <v>3.6</v>
      </c>
      <c r="BG302" s="268">
        <v>3.7</v>
      </c>
      <c r="BH302" s="268">
        <v>3.7</v>
      </c>
      <c r="BI302" s="268">
        <v>3.6</v>
      </c>
      <c r="BJ302" s="268">
        <v>3.5</v>
      </c>
      <c r="BK302" s="268">
        <v>3.5</v>
      </c>
      <c r="BL302" s="268">
        <v>3.5</v>
      </c>
      <c r="BM302" s="268">
        <v>3.5</v>
      </c>
      <c r="BN302" s="268">
        <v>3.5</v>
      </c>
      <c r="BO302" s="268">
        <v>3.5</v>
      </c>
      <c r="BP302" s="268">
        <v>3.5</v>
      </c>
      <c r="BQ302" s="268">
        <v>3</v>
      </c>
      <c r="BR302" s="268">
        <v>3</v>
      </c>
      <c r="BS302" s="268">
        <v>3</v>
      </c>
      <c r="BT302" s="268">
        <v>3</v>
      </c>
      <c r="BU302" s="268">
        <v>3</v>
      </c>
      <c r="BV302" s="268">
        <v>3</v>
      </c>
      <c r="BW302" s="268">
        <v>3</v>
      </c>
      <c r="BX302" s="268">
        <v>3</v>
      </c>
      <c r="BY302" s="268">
        <v>3</v>
      </c>
      <c r="BZ302" s="268">
        <v>3.1</v>
      </c>
      <c r="CA302" s="268">
        <v>2.2000000000000002</v>
      </c>
      <c r="CB302" s="268">
        <v>2.2000000000000002</v>
      </c>
      <c r="CC302" s="268">
        <v>2.2000000000000002</v>
      </c>
      <c r="CD302" s="268">
        <f>_xlfn.IFNA(VLOOKUP(C302,'INFORM Severity - hidden'!$C$5:$G$300,5,FALSE),"-")</f>
        <v>2.2000000000000002</v>
      </c>
    </row>
    <row r="303" spans="1:82" x14ac:dyDescent="0.35">
      <c r="A303" t="s">
        <v>102</v>
      </c>
      <c r="B303" t="s">
        <v>122</v>
      </c>
      <c r="C303" t="s">
        <v>123</v>
      </c>
      <c r="D303" s="268" t="str">
        <f t="shared" si="4"/>
        <v>Decreasing</v>
      </c>
      <c r="E303" s="268" t="s">
        <v>8201</v>
      </c>
      <c r="F303" s="268" t="s">
        <v>8201</v>
      </c>
      <c r="G303" s="268" t="s">
        <v>8201</v>
      </c>
      <c r="H303" s="268">
        <v>3.3</v>
      </c>
      <c r="I303" s="268">
        <v>3.3</v>
      </c>
      <c r="J303" s="268">
        <v>3.3</v>
      </c>
      <c r="K303" s="268">
        <v>3.3</v>
      </c>
      <c r="L303" s="268">
        <v>3.3</v>
      </c>
      <c r="M303" s="268">
        <v>3.3</v>
      </c>
      <c r="N303" s="268">
        <v>3.3</v>
      </c>
      <c r="O303" s="268">
        <v>3.3</v>
      </c>
      <c r="P303" s="268">
        <v>3.3</v>
      </c>
      <c r="Q303" s="268">
        <v>3.3</v>
      </c>
      <c r="R303" s="268">
        <v>3.3</v>
      </c>
      <c r="S303" s="268">
        <v>3.3</v>
      </c>
      <c r="T303" s="268">
        <v>3.4</v>
      </c>
      <c r="U303" s="268">
        <v>3.4</v>
      </c>
      <c r="V303" s="268">
        <v>3.4</v>
      </c>
      <c r="W303" s="268">
        <v>3.3</v>
      </c>
      <c r="X303" s="268">
        <v>3.3</v>
      </c>
      <c r="Y303" s="268">
        <v>3.2</v>
      </c>
      <c r="Z303" s="268">
        <v>3.2</v>
      </c>
      <c r="AA303" s="268">
        <v>3.2</v>
      </c>
      <c r="AB303" s="268">
        <v>3.2</v>
      </c>
      <c r="AC303" s="268">
        <v>3.2</v>
      </c>
      <c r="AD303" s="268">
        <v>3.2</v>
      </c>
      <c r="AE303" s="268">
        <v>3.2</v>
      </c>
      <c r="AF303" s="268">
        <v>3.3</v>
      </c>
      <c r="AG303" s="268">
        <v>3.3</v>
      </c>
      <c r="AH303" s="268">
        <v>3.3</v>
      </c>
      <c r="AI303" s="268">
        <v>3.3</v>
      </c>
      <c r="AJ303" s="268">
        <v>3.3</v>
      </c>
      <c r="AK303" s="268">
        <v>3.3</v>
      </c>
      <c r="AL303" s="268">
        <v>3.2</v>
      </c>
      <c r="AM303" s="268">
        <v>3.2</v>
      </c>
      <c r="AN303" s="268">
        <v>3.2</v>
      </c>
      <c r="AO303" s="268">
        <v>3.2</v>
      </c>
      <c r="AP303" s="268">
        <v>3.2</v>
      </c>
      <c r="AQ303" s="268">
        <v>3.2</v>
      </c>
      <c r="AR303" s="268">
        <v>3.2</v>
      </c>
      <c r="AS303" s="268">
        <v>3.2</v>
      </c>
      <c r="AT303" s="268">
        <v>3.2</v>
      </c>
      <c r="AU303" s="268">
        <v>3.7</v>
      </c>
      <c r="AV303" s="268">
        <v>3.7</v>
      </c>
      <c r="AW303" s="268">
        <v>3.7</v>
      </c>
      <c r="AX303" s="268">
        <v>3.9</v>
      </c>
      <c r="AY303" s="268">
        <v>3.9</v>
      </c>
      <c r="AZ303" s="268">
        <v>3.8</v>
      </c>
      <c r="BA303" s="268">
        <v>3.8</v>
      </c>
      <c r="BB303" s="268">
        <v>3.8</v>
      </c>
      <c r="BC303" s="268">
        <v>3.8</v>
      </c>
      <c r="BD303" s="268">
        <v>3.8</v>
      </c>
      <c r="BE303" s="268">
        <v>3.7</v>
      </c>
      <c r="BF303" s="268">
        <v>3.7</v>
      </c>
      <c r="BG303" s="268">
        <v>3.7</v>
      </c>
      <c r="BH303" s="268">
        <v>3.7</v>
      </c>
      <c r="BI303" s="268">
        <v>3.7</v>
      </c>
      <c r="BJ303" s="268">
        <v>3.7</v>
      </c>
      <c r="BK303" s="268">
        <v>3.6</v>
      </c>
      <c r="BL303" s="268">
        <v>3.5</v>
      </c>
      <c r="BM303" s="268">
        <v>3.6</v>
      </c>
      <c r="BN303" s="268">
        <v>3.6</v>
      </c>
      <c r="BO303" s="268">
        <v>3.6</v>
      </c>
      <c r="BP303" s="268">
        <v>3.6</v>
      </c>
      <c r="BQ303" s="268">
        <v>3.2</v>
      </c>
      <c r="BR303" s="268">
        <v>3.2</v>
      </c>
      <c r="BS303" s="268">
        <v>3.2</v>
      </c>
      <c r="BT303" s="268">
        <v>3.2</v>
      </c>
      <c r="BU303" s="268">
        <v>3.2</v>
      </c>
      <c r="BV303" s="268">
        <v>3.3</v>
      </c>
      <c r="BW303" s="268">
        <v>3.3</v>
      </c>
      <c r="BX303" s="268">
        <v>3.3</v>
      </c>
      <c r="BY303" s="268">
        <v>3.3</v>
      </c>
      <c r="BZ303" s="268">
        <v>3.4</v>
      </c>
      <c r="CA303" s="268">
        <v>3.3</v>
      </c>
      <c r="CB303" s="268">
        <v>3.3</v>
      </c>
      <c r="CC303" s="268">
        <v>3.2</v>
      </c>
      <c r="CD303" s="268">
        <f>_xlfn.IFNA(VLOOKUP(C303,'INFORM Severity - hidden'!$C$5:$G$300,5,FALSE),"-")</f>
        <v>3.2</v>
      </c>
    </row>
    <row r="304" spans="1:82" x14ac:dyDescent="0.35">
      <c r="C304" t="s">
        <v>8388</v>
      </c>
      <c r="D304" s="268" t="str">
        <f t="shared" si="4"/>
        <v>-</v>
      </c>
      <c r="E304" s="268" t="s">
        <v>8201</v>
      </c>
      <c r="F304" s="268" t="s">
        <v>8201</v>
      </c>
      <c r="G304" s="268" t="s">
        <v>8201</v>
      </c>
      <c r="H304" s="268" t="s">
        <v>8201</v>
      </c>
      <c r="I304" s="268" t="s">
        <v>8201</v>
      </c>
      <c r="J304" s="268" t="s">
        <v>8201</v>
      </c>
      <c r="K304" s="268" t="s">
        <v>8201</v>
      </c>
      <c r="L304" s="268" t="s">
        <v>8201</v>
      </c>
      <c r="M304" s="268" t="s">
        <v>8201</v>
      </c>
      <c r="N304" s="268" t="s">
        <v>8201</v>
      </c>
      <c r="O304" s="268" t="s">
        <v>8201</v>
      </c>
      <c r="P304" s="268" t="s">
        <v>8201</v>
      </c>
      <c r="Q304" s="268" t="s">
        <v>8201</v>
      </c>
      <c r="R304" s="268" t="s">
        <v>8201</v>
      </c>
      <c r="S304" s="268" t="s">
        <v>8201</v>
      </c>
      <c r="T304" s="268" t="s">
        <v>8201</v>
      </c>
      <c r="U304" s="268" t="s">
        <v>8201</v>
      </c>
      <c r="V304" s="268" t="s">
        <v>8201</v>
      </c>
      <c r="W304" s="268">
        <v>2.6</v>
      </c>
      <c r="X304" s="268">
        <v>2.6</v>
      </c>
      <c r="Y304" s="268">
        <v>2.6</v>
      </c>
      <c r="Z304" s="268">
        <v>2.5</v>
      </c>
      <c r="AA304" s="268">
        <v>2.5</v>
      </c>
      <c r="AB304" s="268">
        <v>2.5</v>
      </c>
      <c r="AC304" s="268">
        <v>2.5</v>
      </c>
      <c r="AD304" s="268">
        <v>2.5</v>
      </c>
      <c r="AE304" s="268">
        <v>2.5</v>
      </c>
      <c r="AF304" s="268">
        <v>2.5</v>
      </c>
      <c r="AG304" s="268">
        <v>2.5</v>
      </c>
      <c r="AH304" s="268">
        <v>2.6</v>
      </c>
      <c r="AI304" s="268">
        <v>2.6</v>
      </c>
      <c r="AJ304" s="268">
        <v>2.6</v>
      </c>
      <c r="AK304" s="268">
        <v>2.6</v>
      </c>
      <c r="AL304" s="268">
        <v>2.5</v>
      </c>
      <c r="AM304" s="268">
        <v>2.5</v>
      </c>
      <c r="AN304" s="268">
        <v>2.5</v>
      </c>
      <c r="AO304" s="268">
        <v>2.5</v>
      </c>
      <c r="AP304" s="268">
        <v>2.5</v>
      </c>
      <c r="AQ304" s="268">
        <v>2.5</v>
      </c>
      <c r="AR304" s="268">
        <v>2.5</v>
      </c>
      <c r="AS304" s="268">
        <v>2.5</v>
      </c>
      <c r="AT304" s="268">
        <v>2.5</v>
      </c>
      <c r="AU304" s="268">
        <v>2.7</v>
      </c>
      <c r="AV304" s="268">
        <v>2.7</v>
      </c>
      <c r="AW304" s="268">
        <v>2.7</v>
      </c>
      <c r="AX304" s="268">
        <v>2.7</v>
      </c>
      <c r="AY304" s="268">
        <v>2.7</v>
      </c>
      <c r="AZ304" s="268">
        <v>2.6</v>
      </c>
      <c r="BA304" s="268">
        <v>2.6</v>
      </c>
      <c r="BB304" s="268">
        <v>2.5</v>
      </c>
      <c r="BC304" s="268">
        <v>2.5</v>
      </c>
      <c r="BD304" s="268" t="s">
        <v>8201</v>
      </c>
      <c r="BE304" s="268" t="s">
        <v>8201</v>
      </c>
      <c r="BF304" s="268" t="s">
        <v>8201</v>
      </c>
      <c r="BG304" s="268" t="s">
        <v>8201</v>
      </c>
      <c r="BH304" s="268" t="s">
        <v>8201</v>
      </c>
      <c r="BI304" s="268" t="s">
        <v>8201</v>
      </c>
      <c r="BJ304" s="268" t="s">
        <v>8201</v>
      </c>
      <c r="BK304" s="268" t="s">
        <v>8201</v>
      </c>
      <c r="BL304" s="268" t="s">
        <v>8201</v>
      </c>
      <c r="BM304" s="268" t="s">
        <v>8201</v>
      </c>
      <c r="BN304" s="268" t="s">
        <v>8201</v>
      </c>
      <c r="BO304" s="268" t="s">
        <v>8201</v>
      </c>
      <c r="BP304" s="268" t="s">
        <v>8201</v>
      </c>
      <c r="BQ304" s="268" t="s">
        <v>8201</v>
      </c>
      <c r="BR304" s="268" t="s">
        <v>8201</v>
      </c>
      <c r="BS304" s="268" t="s">
        <v>8201</v>
      </c>
      <c r="BT304" s="268" t="s">
        <v>8201</v>
      </c>
      <c r="BU304" s="268" t="s">
        <v>8201</v>
      </c>
      <c r="BV304" s="268" t="s">
        <v>8201</v>
      </c>
      <c r="BW304" s="268" t="s">
        <v>8201</v>
      </c>
      <c r="BX304" s="268" t="s">
        <v>8201</v>
      </c>
      <c r="BY304" s="268" t="s">
        <v>8201</v>
      </c>
      <c r="BZ304" s="268" t="s">
        <v>8201</v>
      </c>
      <c r="CA304" s="268" t="s">
        <v>8201</v>
      </c>
      <c r="CB304" s="268" t="s">
        <v>8201</v>
      </c>
      <c r="CC304" s="268" t="s">
        <v>8201</v>
      </c>
      <c r="CD304" s="268" t="str">
        <f>_xlfn.IFNA(VLOOKUP(C304,'INFORM Severity - hidden'!$C$5:$G$300,5,FALSE),"-")</f>
        <v>-</v>
      </c>
    </row>
    <row r="305" spans="1:82" x14ac:dyDescent="0.35">
      <c r="C305" t="s">
        <v>8389</v>
      </c>
      <c r="D305" s="268" t="str">
        <f t="shared" si="4"/>
        <v>-</v>
      </c>
      <c r="E305" s="268" t="s">
        <v>8201</v>
      </c>
      <c r="F305" s="268" t="s">
        <v>8201</v>
      </c>
      <c r="G305" s="268" t="s">
        <v>8201</v>
      </c>
      <c r="H305" s="268" t="s">
        <v>8201</v>
      </c>
      <c r="I305" s="268" t="s">
        <v>8201</v>
      </c>
      <c r="J305" s="268" t="s">
        <v>8201</v>
      </c>
      <c r="K305" s="268" t="s">
        <v>8201</v>
      </c>
      <c r="L305" s="268" t="s">
        <v>8201</v>
      </c>
      <c r="M305" s="268" t="s">
        <v>8201</v>
      </c>
      <c r="N305" s="268" t="s">
        <v>8201</v>
      </c>
      <c r="O305" s="268" t="s">
        <v>8201</v>
      </c>
      <c r="P305" s="268" t="s">
        <v>8201</v>
      </c>
      <c r="Q305" s="268" t="s">
        <v>8201</v>
      </c>
      <c r="R305" s="268" t="s">
        <v>8201</v>
      </c>
      <c r="S305" s="268" t="s">
        <v>8201</v>
      </c>
      <c r="T305" s="268" t="s">
        <v>8201</v>
      </c>
      <c r="U305" s="268" t="s">
        <v>8201</v>
      </c>
      <c r="V305" s="268" t="s">
        <v>8201</v>
      </c>
      <c r="W305" s="268" t="s">
        <v>8201</v>
      </c>
      <c r="X305" s="268" t="s">
        <v>8201</v>
      </c>
      <c r="Y305" s="268">
        <v>2.1</v>
      </c>
      <c r="Z305" s="268">
        <v>2.6</v>
      </c>
      <c r="AA305" s="268">
        <v>2.6</v>
      </c>
      <c r="AB305" s="268">
        <v>2.6</v>
      </c>
      <c r="AC305" s="268">
        <v>2.6</v>
      </c>
      <c r="AD305" s="268" t="s">
        <v>8201</v>
      </c>
      <c r="AE305" s="268" t="s">
        <v>8201</v>
      </c>
      <c r="AF305" s="268" t="s">
        <v>8201</v>
      </c>
      <c r="AG305" s="268" t="s">
        <v>8201</v>
      </c>
      <c r="AH305" s="268" t="s">
        <v>8201</v>
      </c>
      <c r="AI305" s="268" t="s">
        <v>8201</v>
      </c>
      <c r="AJ305" s="268" t="s">
        <v>8201</v>
      </c>
      <c r="AK305" s="268" t="s">
        <v>8201</v>
      </c>
      <c r="AL305" s="268" t="s">
        <v>8201</v>
      </c>
      <c r="AM305" s="268" t="s">
        <v>8201</v>
      </c>
      <c r="AN305" s="268" t="s">
        <v>8201</v>
      </c>
      <c r="AO305" s="268" t="s">
        <v>8201</v>
      </c>
      <c r="AP305" s="268" t="s">
        <v>8201</v>
      </c>
      <c r="AQ305" s="268" t="s">
        <v>8201</v>
      </c>
      <c r="AR305" s="268" t="s">
        <v>8201</v>
      </c>
      <c r="AS305" s="268" t="s">
        <v>8201</v>
      </c>
      <c r="AT305" s="268" t="s">
        <v>8201</v>
      </c>
      <c r="AU305" s="268" t="s">
        <v>8201</v>
      </c>
      <c r="AV305" s="268" t="s">
        <v>8201</v>
      </c>
      <c r="AW305" s="268" t="s">
        <v>8201</v>
      </c>
      <c r="AX305" s="268" t="s">
        <v>8201</v>
      </c>
      <c r="AY305" s="268" t="s">
        <v>8201</v>
      </c>
      <c r="AZ305" s="268" t="s">
        <v>8201</v>
      </c>
      <c r="BA305" s="268" t="s">
        <v>8201</v>
      </c>
      <c r="BB305" s="268" t="s">
        <v>8201</v>
      </c>
      <c r="BC305" s="268" t="s">
        <v>8201</v>
      </c>
      <c r="BD305" s="268" t="s">
        <v>8201</v>
      </c>
      <c r="BE305" s="268" t="s">
        <v>8201</v>
      </c>
      <c r="BF305" s="268" t="s">
        <v>8201</v>
      </c>
      <c r="BG305" s="268" t="s">
        <v>8201</v>
      </c>
      <c r="BH305" s="268" t="s">
        <v>8201</v>
      </c>
      <c r="BI305" s="268" t="s">
        <v>8201</v>
      </c>
      <c r="BJ305" s="268" t="s">
        <v>8201</v>
      </c>
      <c r="BK305" s="268" t="s">
        <v>8201</v>
      </c>
      <c r="BL305" s="268" t="s">
        <v>8201</v>
      </c>
      <c r="BM305" s="268" t="s">
        <v>8201</v>
      </c>
      <c r="BN305" s="268" t="s">
        <v>8201</v>
      </c>
      <c r="BO305" s="268" t="s">
        <v>8201</v>
      </c>
      <c r="BP305" s="268" t="s">
        <v>8201</v>
      </c>
      <c r="BQ305" s="268" t="s">
        <v>8201</v>
      </c>
      <c r="BR305" s="268" t="s">
        <v>8201</v>
      </c>
      <c r="BS305" s="268" t="s">
        <v>8201</v>
      </c>
      <c r="BT305" s="268" t="s">
        <v>8201</v>
      </c>
      <c r="BU305" s="268" t="s">
        <v>8201</v>
      </c>
      <c r="BV305" s="268" t="s">
        <v>8201</v>
      </c>
      <c r="BW305" s="268" t="s">
        <v>8201</v>
      </c>
      <c r="BX305" s="268" t="s">
        <v>8201</v>
      </c>
      <c r="BY305" s="268" t="s">
        <v>8201</v>
      </c>
      <c r="BZ305" s="268" t="s">
        <v>8201</v>
      </c>
      <c r="CA305" s="268" t="s">
        <v>8201</v>
      </c>
      <c r="CB305" s="268" t="s">
        <v>8201</v>
      </c>
      <c r="CC305" s="268" t="s">
        <v>8201</v>
      </c>
      <c r="CD305" s="268" t="str">
        <f>_xlfn.IFNA(VLOOKUP(C305,'INFORM Severity - hidden'!$C$5:$G$300,5,FALSE),"-")</f>
        <v>-</v>
      </c>
    </row>
    <row r="306" spans="1:82" x14ac:dyDescent="0.35">
      <c r="A306" t="s">
        <v>2434</v>
      </c>
      <c r="B306" t="s">
        <v>2432</v>
      </c>
      <c r="C306" t="s">
        <v>2433</v>
      </c>
      <c r="D306" s="268" t="str">
        <f t="shared" si="4"/>
        <v>Decreasing</v>
      </c>
      <c r="E306" s="268" t="s">
        <v>8201</v>
      </c>
      <c r="F306" s="268" t="s">
        <v>8201</v>
      </c>
      <c r="G306" s="268" t="s">
        <v>8201</v>
      </c>
      <c r="H306" s="268" t="s">
        <v>8201</v>
      </c>
      <c r="I306" s="268" t="s">
        <v>8201</v>
      </c>
      <c r="J306" s="268" t="s">
        <v>8201</v>
      </c>
      <c r="K306" s="268" t="s">
        <v>8201</v>
      </c>
      <c r="L306" s="268" t="s">
        <v>8201</v>
      </c>
      <c r="M306" s="268" t="s">
        <v>8201</v>
      </c>
      <c r="N306" s="268" t="s">
        <v>8201</v>
      </c>
      <c r="O306" s="268" t="s">
        <v>8201</v>
      </c>
      <c r="P306" s="268" t="s">
        <v>8201</v>
      </c>
      <c r="Q306" s="268" t="s">
        <v>8201</v>
      </c>
      <c r="R306" s="268" t="s">
        <v>8201</v>
      </c>
      <c r="S306" s="268" t="s">
        <v>8201</v>
      </c>
      <c r="T306" s="268" t="s">
        <v>8201</v>
      </c>
      <c r="U306" s="268" t="s">
        <v>8201</v>
      </c>
      <c r="V306" s="268" t="s">
        <v>8201</v>
      </c>
      <c r="W306" s="268" t="s">
        <v>8201</v>
      </c>
      <c r="X306" s="268" t="s">
        <v>8201</v>
      </c>
      <c r="Y306" s="268" t="s">
        <v>8201</v>
      </c>
      <c r="Z306" s="268" t="s">
        <v>8201</v>
      </c>
      <c r="AA306" s="268" t="s">
        <v>8201</v>
      </c>
      <c r="AB306" s="268" t="s">
        <v>8201</v>
      </c>
      <c r="AC306" s="268" t="s">
        <v>8201</v>
      </c>
      <c r="AD306" s="268" t="s">
        <v>8201</v>
      </c>
      <c r="AE306" s="268" t="s">
        <v>8201</v>
      </c>
      <c r="AF306" s="268" t="s">
        <v>8201</v>
      </c>
      <c r="AG306" s="268" t="s">
        <v>8201</v>
      </c>
      <c r="AH306" s="268" t="s">
        <v>8201</v>
      </c>
      <c r="AI306" s="268" t="s">
        <v>8201</v>
      </c>
      <c r="AJ306" s="268" t="s">
        <v>8201</v>
      </c>
      <c r="AK306" s="268" t="s">
        <v>8201</v>
      </c>
      <c r="AL306" s="268" t="s">
        <v>8201</v>
      </c>
      <c r="AM306" s="268" t="s">
        <v>8201</v>
      </c>
      <c r="AN306" s="268" t="s">
        <v>8201</v>
      </c>
      <c r="AO306" s="268" t="s">
        <v>8201</v>
      </c>
      <c r="AP306" s="268" t="s">
        <v>8201</v>
      </c>
      <c r="AQ306" s="268" t="s">
        <v>8201</v>
      </c>
      <c r="AR306" s="268" t="s">
        <v>8201</v>
      </c>
      <c r="AS306" s="268" t="s">
        <v>8201</v>
      </c>
      <c r="AT306" s="268" t="s">
        <v>8201</v>
      </c>
      <c r="AU306" s="268" t="s">
        <v>8201</v>
      </c>
      <c r="AV306" s="268" t="s">
        <v>8201</v>
      </c>
      <c r="AW306" s="268" t="s">
        <v>8201</v>
      </c>
      <c r="AX306" s="268" t="s">
        <v>8201</v>
      </c>
      <c r="AY306" s="268" t="s">
        <v>8201</v>
      </c>
      <c r="AZ306" s="268" t="s">
        <v>8201</v>
      </c>
      <c r="BA306" s="268" t="s">
        <v>8201</v>
      </c>
      <c r="BB306" s="268" t="s">
        <v>8201</v>
      </c>
      <c r="BC306" s="268" t="s">
        <v>8201</v>
      </c>
      <c r="BD306" s="268" t="s">
        <v>8201</v>
      </c>
      <c r="BE306" s="268" t="s">
        <v>8201</v>
      </c>
      <c r="BF306" s="268" t="s">
        <v>8201</v>
      </c>
      <c r="BG306" s="268" t="s">
        <v>8201</v>
      </c>
      <c r="BH306" s="268" t="s">
        <v>8201</v>
      </c>
      <c r="BI306" s="268" t="s">
        <v>8201</v>
      </c>
      <c r="BJ306" s="268" t="s">
        <v>8201</v>
      </c>
      <c r="BK306" s="268" t="s">
        <v>8201</v>
      </c>
      <c r="BL306" s="268" t="s">
        <v>8201</v>
      </c>
      <c r="BM306" s="268" t="s">
        <v>8201</v>
      </c>
      <c r="BN306" s="268" t="s">
        <v>8201</v>
      </c>
      <c r="BO306" s="268" t="s">
        <v>8201</v>
      </c>
      <c r="BP306" s="268" t="s">
        <v>8201</v>
      </c>
      <c r="BQ306" s="268">
        <v>2.2000000000000002</v>
      </c>
      <c r="BR306" s="268">
        <v>2.2999999999999998</v>
      </c>
      <c r="BS306" s="268">
        <v>2.4</v>
      </c>
      <c r="BT306" s="268">
        <v>2.4</v>
      </c>
      <c r="BU306" s="268">
        <v>2.5</v>
      </c>
      <c r="BV306" s="268">
        <v>2.4</v>
      </c>
      <c r="BW306" s="268">
        <v>2.2999999999999998</v>
      </c>
      <c r="BX306" s="268">
        <v>2.4</v>
      </c>
      <c r="BY306" s="268">
        <v>2.4</v>
      </c>
      <c r="BZ306" s="268">
        <v>2.2999999999999998</v>
      </c>
      <c r="CA306" s="268">
        <v>2.4</v>
      </c>
      <c r="CB306" s="268">
        <v>2.4</v>
      </c>
      <c r="CC306" s="268">
        <v>2.2999999999999998</v>
      </c>
      <c r="CD306" s="268">
        <f>_xlfn.IFNA(VLOOKUP(C306,'INFORM Severity - hidden'!$C$5:$G$300,5,FALSE),"-")</f>
        <v>2.2999999999999998</v>
      </c>
    </row>
    <row r="307" spans="1:82" x14ac:dyDescent="0.35">
      <c r="C307" t="s">
        <v>8390</v>
      </c>
      <c r="D307" s="268" t="str">
        <f t="shared" si="4"/>
        <v>-</v>
      </c>
      <c r="E307" s="268" t="s">
        <v>8201</v>
      </c>
      <c r="F307" s="268" t="s">
        <v>8201</v>
      </c>
      <c r="G307" s="268" t="s">
        <v>8201</v>
      </c>
      <c r="H307" s="268" t="s">
        <v>8201</v>
      </c>
      <c r="I307" s="268" t="s">
        <v>8201</v>
      </c>
      <c r="J307" s="268" t="s">
        <v>8201</v>
      </c>
      <c r="K307" s="268" t="s">
        <v>8201</v>
      </c>
      <c r="L307" s="268" t="s">
        <v>8201</v>
      </c>
      <c r="M307" s="268" t="s">
        <v>8201</v>
      </c>
      <c r="N307" s="268" t="s">
        <v>8201</v>
      </c>
      <c r="O307" s="268" t="s">
        <v>8201</v>
      </c>
      <c r="P307" s="268" t="s">
        <v>8201</v>
      </c>
      <c r="Q307" s="268">
        <v>1.7</v>
      </c>
      <c r="R307" s="268">
        <v>1.7</v>
      </c>
      <c r="S307" s="268">
        <v>2.1</v>
      </c>
      <c r="T307" s="268">
        <v>2.1</v>
      </c>
      <c r="U307" s="268">
        <v>2.2000000000000002</v>
      </c>
      <c r="V307" s="268">
        <v>2.2000000000000002</v>
      </c>
      <c r="W307" s="268">
        <v>2.1</v>
      </c>
      <c r="X307" s="268">
        <v>2.1</v>
      </c>
      <c r="Y307" s="268">
        <v>2.1</v>
      </c>
      <c r="Z307" s="268">
        <v>2.1</v>
      </c>
      <c r="AA307" s="268">
        <v>2.1</v>
      </c>
      <c r="AB307" s="268">
        <v>2.1</v>
      </c>
      <c r="AC307" s="268">
        <v>1.9</v>
      </c>
      <c r="AD307" s="268">
        <v>2</v>
      </c>
      <c r="AE307" s="268">
        <v>2</v>
      </c>
      <c r="AF307" s="268">
        <v>2</v>
      </c>
      <c r="AG307" s="268">
        <v>2.1</v>
      </c>
      <c r="AH307" s="268">
        <v>2.1</v>
      </c>
      <c r="AI307" s="268">
        <v>2.1</v>
      </c>
      <c r="AJ307" s="268">
        <v>2</v>
      </c>
      <c r="AK307" s="268">
        <v>2</v>
      </c>
      <c r="AL307" s="268">
        <v>1.9</v>
      </c>
      <c r="AM307" s="268">
        <v>1.9</v>
      </c>
      <c r="AN307" s="268">
        <v>1.9</v>
      </c>
      <c r="AO307" s="268">
        <v>1.8</v>
      </c>
      <c r="AP307" s="268">
        <v>1.9</v>
      </c>
      <c r="AQ307" s="268">
        <v>1.8</v>
      </c>
      <c r="AR307" s="268">
        <v>1.8</v>
      </c>
      <c r="AS307" s="268">
        <v>1.8</v>
      </c>
      <c r="AT307" s="268">
        <v>1.8</v>
      </c>
      <c r="AU307" s="268">
        <v>1.8</v>
      </c>
      <c r="AV307" s="268">
        <v>1.8</v>
      </c>
      <c r="AW307" s="268">
        <v>1.8</v>
      </c>
      <c r="AX307" s="268">
        <v>1.8</v>
      </c>
      <c r="AY307" s="268">
        <v>1.8</v>
      </c>
      <c r="AZ307" s="268">
        <v>1.8</v>
      </c>
      <c r="BA307" s="268">
        <v>1.8</v>
      </c>
      <c r="BB307" s="268">
        <v>1.8</v>
      </c>
      <c r="BC307" s="268">
        <v>1.8</v>
      </c>
      <c r="BD307" s="268">
        <v>1.8</v>
      </c>
      <c r="BE307" s="268">
        <v>1.8</v>
      </c>
      <c r="BF307" s="268">
        <v>1.8</v>
      </c>
      <c r="BG307" s="268">
        <v>1.8</v>
      </c>
      <c r="BH307" s="268">
        <v>1.8</v>
      </c>
      <c r="BI307" s="268">
        <v>1.8</v>
      </c>
      <c r="BJ307" s="268">
        <v>1.8</v>
      </c>
      <c r="BK307" s="268">
        <v>1.8</v>
      </c>
      <c r="BL307" s="268">
        <v>1.8</v>
      </c>
      <c r="BM307" s="268">
        <v>1.8</v>
      </c>
      <c r="BN307" s="268">
        <v>1.8</v>
      </c>
      <c r="BO307" s="268" t="s">
        <v>8201</v>
      </c>
      <c r="BP307" s="268" t="s">
        <v>8201</v>
      </c>
      <c r="BQ307" s="268" t="s">
        <v>8201</v>
      </c>
      <c r="BR307" s="268" t="s">
        <v>8201</v>
      </c>
      <c r="BS307" s="268" t="s">
        <v>8201</v>
      </c>
      <c r="BT307" s="268" t="s">
        <v>8201</v>
      </c>
      <c r="BU307" s="268" t="s">
        <v>8201</v>
      </c>
      <c r="BV307" s="268">
        <v>2.5</v>
      </c>
      <c r="BW307" s="268">
        <v>2.4</v>
      </c>
      <c r="BX307" s="268">
        <v>2.5</v>
      </c>
      <c r="BY307" s="268">
        <v>2.5</v>
      </c>
      <c r="BZ307" s="268" t="s">
        <v>8201</v>
      </c>
      <c r="CA307" s="268" t="s">
        <v>8201</v>
      </c>
      <c r="CB307" s="268" t="s">
        <v>8201</v>
      </c>
      <c r="CC307" s="268" t="s">
        <v>8201</v>
      </c>
      <c r="CD307" s="268" t="str">
        <f>_xlfn.IFNA(VLOOKUP(C307,'INFORM Severity - hidden'!$C$5:$G$300,5,FALSE),"-")</f>
        <v>-</v>
      </c>
    </row>
    <row r="308" spans="1:82" x14ac:dyDescent="0.35">
      <c r="C308" t="s">
        <v>8391</v>
      </c>
      <c r="D308" s="268" t="str">
        <f t="shared" si="4"/>
        <v>-</v>
      </c>
      <c r="E308" s="268" t="s">
        <v>8201</v>
      </c>
      <c r="F308" s="268" t="s">
        <v>8201</v>
      </c>
      <c r="G308" s="268" t="s">
        <v>8201</v>
      </c>
      <c r="H308" s="268" t="s">
        <v>8201</v>
      </c>
      <c r="I308" s="268" t="s">
        <v>8201</v>
      </c>
      <c r="J308" s="268" t="s">
        <v>8201</v>
      </c>
      <c r="K308" s="268" t="s">
        <v>8201</v>
      </c>
      <c r="L308" s="268" t="s">
        <v>8201</v>
      </c>
      <c r="M308" s="268" t="s">
        <v>8201</v>
      </c>
      <c r="N308" s="268" t="s">
        <v>8201</v>
      </c>
      <c r="O308" s="268" t="s">
        <v>8201</v>
      </c>
      <c r="P308" s="268" t="s">
        <v>8201</v>
      </c>
      <c r="Q308" s="268" t="s">
        <v>8201</v>
      </c>
      <c r="R308" s="268" t="s">
        <v>8201</v>
      </c>
      <c r="S308" s="268" t="s">
        <v>8201</v>
      </c>
      <c r="T308" s="268" t="s">
        <v>8201</v>
      </c>
      <c r="U308" s="268" t="s">
        <v>8201</v>
      </c>
      <c r="V308" s="268" t="s">
        <v>8201</v>
      </c>
      <c r="W308" s="268" t="s">
        <v>8201</v>
      </c>
      <c r="X308" s="268" t="s">
        <v>8201</v>
      </c>
      <c r="Y308" s="268" t="s">
        <v>8201</v>
      </c>
      <c r="Z308" s="268" t="s">
        <v>8201</v>
      </c>
      <c r="AA308" s="268" t="s">
        <v>8201</v>
      </c>
      <c r="AB308" s="268" t="s">
        <v>8201</v>
      </c>
      <c r="AC308" s="268" t="s">
        <v>8201</v>
      </c>
      <c r="AD308" s="268" t="s">
        <v>8201</v>
      </c>
      <c r="AE308" s="268" t="s">
        <v>8201</v>
      </c>
      <c r="AF308" s="268" t="s">
        <v>8201</v>
      </c>
      <c r="AG308" s="268" t="s">
        <v>8201</v>
      </c>
      <c r="AH308" s="268" t="s">
        <v>8201</v>
      </c>
      <c r="AI308" s="268" t="s">
        <v>8201</v>
      </c>
      <c r="AJ308" s="268" t="s">
        <v>8201</v>
      </c>
      <c r="AK308" s="268" t="s">
        <v>8201</v>
      </c>
      <c r="AL308" s="268" t="s">
        <v>8201</v>
      </c>
      <c r="AM308" s="268" t="s">
        <v>8201</v>
      </c>
      <c r="AN308" s="268" t="s">
        <v>8201</v>
      </c>
      <c r="AO308" s="268" t="s">
        <v>8201</v>
      </c>
      <c r="AP308" s="268" t="s">
        <v>8201</v>
      </c>
      <c r="AQ308" s="268" t="s">
        <v>8201</v>
      </c>
      <c r="AR308" s="268" t="s">
        <v>8201</v>
      </c>
      <c r="AS308" s="268" t="s">
        <v>8201</v>
      </c>
      <c r="AT308" s="268" t="s">
        <v>8201</v>
      </c>
      <c r="AU308" s="268" t="s">
        <v>8201</v>
      </c>
      <c r="AV308" s="268" t="s">
        <v>8201</v>
      </c>
      <c r="AW308" s="268" t="s">
        <v>8201</v>
      </c>
      <c r="AX308" s="268" t="s">
        <v>8201</v>
      </c>
      <c r="AY308" s="268" t="s">
        <v>8201</v>
      </c>
      <c r="AZ308" s="268" t="s">
        <v>8201</v>
      </c>
      <c r="BA308" s="268" t="s">
        <v>8201</v>
      </c>
      <c r="BB308" s="268" t="s">
        <v>8201</v>
      </c>
      <c r="BC308" s="268" t="s">
        <v>8201</v>
      </c>
      <c r="BD308" s="268" t="s">
        <v>8201</v>
      </c>
      <c r="BE308" s="268" t="s">
        <v>8201</v>
      </c>
      <c r="BF308" s="268" t="s">
        <v>8201</v>
      </c>
      <c r="BG308" s="268" t="s">
        <v>8201</v>
      </c>
      <c r="BH308" s="268" t="s">
        <v>8201</v>
      </c>
      <c r="BI308" s="268" t="s">
        <v>8201</v>
      </c>
      <c r="BJ308" s="268" t="s">
        <v>8201</v>
      </c>
      <c r="BK308" s="268" t="s">
        <v>8201</v>
      </c>
      <c r="BL308" s="268" t="s">
        <v>8201</v>
      </c>
      <c r="BM308" s="268" t="s">
        <v>8201</v>
      </c>
      <c r="BN308" s="268" t="s">
        <v>8201</v>
      </c>
      <c r="BO308" s="268" t="s">
        <v>8201</v>
      </c>
      <c r="BP308" s="268" t="s">
        <v>8201</v>
      </c>
      <c r="BQ308" s="268" t="s">
        <v>8201</v>
      </c>
      <c r="BR308" s="268" t="s">
        <v>8201</v>
      </c>
      <c r="BS308" s="268" t="s">
        <v>8201</v>
      </c>
      <c r="BT308" s="268" t="s">
        <v>8201</v>
      </c>
      <c r="BU308" s="268" t="s">
        <v>8201</v>
      </c>
      <c r="BV308" s="268" t="s">
        <v>8201</v>
      </c>
      <c r="BW308" s="268" t="s">
        <v>8201</v>
      </c>
      <c r="BX308" s="268" t="s">
        <v>8201</v>
      </c>
      <c r="BY308" s="268" t="s">
        <v>8201</v>
      </c>
      <c r="BZ308" s="268" t="s">
        <v>8201</v>
      </c>
      <c r="CA308" s="268" t="s">
        <v>8201</v>
      </c>
      <c r="CB308" s="268" t="s">
        <v>8201</v>
      </c>
      <c r="CC308" s="268" t="s">
        <v>8201</v>
      </c>
      <c r="CD308" s="268" t="str">
        <f>_xlfn.IFNA(VLOOKUP(C308,'INFORM Severity - hidden'!$C$5:$G$300,5,FALSE),"-")</f>
        <v>-</v>
      </c>
    </row>
    <row r="309" spans="1:82" x14ac:dyDescent="0.35">
      <c r="A309" t="s">
        <v>574</v>
      </c>
      <c r="B309" t="s">
        <v>572</v>
      </c>
      <c r="C309" t="s">
        <v>573</v>
      </c>
      <c r="D309" s="268" t="str">
        <f t="shared" si="4"/>
        <v>Stable</v>
      </c>
      <c r="E309" s="268" t="s">
        <v>8201</v>
      </c>
      <c r="F309" s="268">
        <v>1.2</v>
      </c>
      <c r="G309" s="268">
        <v>1.2</v>
      </c>
      <c r="H309" s="268">
        <v>1.4</v>
      </c>
      <c r="I309" s="268">
        <v>1.4</v>
      </c>
      <c r="J309" s="268">
        <v>1.4</v>
      </c>
      <c r="K309" s="268">
        <v>1.4</v>
      </c>
      <c r="L309" s="268">
        <v>1.4</v>
      </c>
      <c r="M309" s="268">
        <v>1.4</v>
      </c>
      <c r="N309" s="268">
        <v>1.4</v>
      </c>
      <c r="O309" s="268">
        <v>2.1</v>
      </c>
      <c r="P309" s="268">
        <v>2.1</v>
      </c>
      <c r="Q309" s="268">
        <v>2.1</v>
      </c>
      <c r="R309" s="268">
        <v>2.1</v>
      </c>
      <c r="S309" s="268">
        <v>2.1</v>
      </c>
      <c r="T309" s="268">
        <v>2.1</v>
      </c>
      <c r="U309" s="268">
        <v>2.1</v>
      </c>
      <c r="V309" s="268">
        <v>2.1</v>
      </c>
      <c r="W309" s="268">
        <v>2.1</v>
      </c>
      <c r="X309" s="268">
        <v>2.1</v>
      </c>
      <c r="Y309" s="268">
        <v>2.1</v>
      </c>
      <c r="Z309" s="268">
        <v>2.2000000000000002</v>
      </c>
      <c r="AA309" s="268">
        <v>2.2999999999999998</v>
      </c>
      <c r="AB309" s="268">
        <v>2.2999999999999998</v>
      </c>
      <c r="AC309" s="268">
        <v>2.2999999999999998</v>
      </c>
      <c r="AD309" s="268">
        <v>2.2999999999999998</v>
      </c>
      <c r="AE309" s="268">
        <v>2.2999999999999998</v>
      </c>
      <c r="AF309" s="268">
        <v>2.2999999999999998</v>
      </c>
      <c r="AG309" s="268">
        <v>2.2999999999999998</v>
      </c>
      <c r="AH309" s="268">
        <v>2.2999999999999998</v>
      </c>
      <c r="AI309" s="268">
        <v>2.2999999999999998</v>
      </c>
      <c r="AJ309" s="268">
        <v>2.2999999999999998</v>
      </c>
      <c r="AK309" s="268">
        <v>2.2999999999999998</v>
      </c>
      <c r="AL309" s="268">
        <v>2.2999999999999998</v>
      </c>
      <c r="AM309" s="268">
        <v>2.2999999999999998</v>
      </c>
      <c r="AN309" s="268">
        <v>2.2999999999999998</v>
      </c>
      <c r="AO309" s="268">
        <v>2.2999999999999998</v>
      </c>
      <c r="AP309" s="268">
        <v>2.2999999999999998</v>
      </c>
      <c r="AQ309" s="268">
        <v>2.2999999999999998</v>
      </c>
      <c r="AR309" s="268">
        <v>2.2999999999999998</v>
      </c>
      <c r="AS309" s="268">
        <v>2.2000000000000002</v>
      </c>
      <c r="AT309" s="268">
        <v>2.2000000000000002</v>
      </c>
      <c r="AU309" s="268">
        <v>2.2000000000000002</v>
      </c>
      <c r="AV309" s="268">
        <v>2.2000000000000002</v>
      </c>
      <c r="AW309" s="268">
        <v>2.2000000000000002</v>
      </c>
      <c r="AX309" s="268">
        <v>2.2999999999999998</v>
      </c>
      <c r="AY309" s="268">
        <v>2.2999999999999998</v>
      </c>
      <c r="AZ309" s="268">
        <v>2.2999999999999998</v>
      </c>
      <c r="BA309" s="268">
        <v>2.2999999999999998</v>
      </c>
      <c r="BB309" s="268">
        <v>2.2999999999999998</v>
      </c>
      <c r="BC309" s="268">
        <v>2.1</v>
      </c>
      <c r="BD309" s="268">
        <v>2.1</v>
      </c>
      <c r="BE309" s="268">
        <v>2</v>
      </c>
      <c r="BF309" s="268">
        <v>2</v>
      </c>
      <c r="BG309" s="268">
        <v>2</v>
      </c>
      <c r="BH309" s="268">
        <v>2</v>
      </c>
      <c r="BI309" s="268">
        <v>2</v>
      </c>
      <c r="BJ309" s="268">
        <v>2</v>
      </c>
      <c r="BK309" s="268">
        <v>2</v>
      </c>
      <c r="BL309" s="268">
        <v>2</v>
      </c>
      <c r="BM309" s="268">
        <v>2</v>
      </c>
      <c r="BN309" s="268">
        <v>2</v>
      </c>
      <c r="BO309" s="268">
        <v>2</v>
      </c>
      <c r="BP309" s="268">
        <v>2</v>
      </c>
      <c r="BQ309" s="268">
        <v>2</v>
      </c>
      <c r="BR309" s="268">
        <v>2.1</v>
      </c>
      <c r="BS309" s="268">
        <v>2.1</v>
      </c>
      <c r="BT309" s="268">
        <v>2.1</v>
      </c>
      <c r="BU309" s="268">
        <v>2.1</v>
      </c>
      <c r="BV309" s="268">
        <v>2.2000000000000002</v>
      </c>
      <c r="BW309" s="268">
        <v>2.2999999999999998</v>
      </c>
      <c r="BX309" s="268">
        <v>2.2999999999999998</v>
      </c>
      <c r="BY309" s="268">
        <v>2.2999999999999998</v>
      </c>
      <c r="BZ309" s="268">
        <v>2.2000000000000002</v>
      </c>
      <c r="CA309" s="268">
        <v>2.2000000000000002</v>
      </c>
      <c r="CB309" s="268">
        <v>2.2000000000000002</v>
      </c>
      <c r="CC309" s="268">
        <v>2.2000000000000002</v>
      </c>
      <c r="CD309" s="268">
        <f>_xlfn.IFNA(VLOOKUP(C309,'INFORM Severity - hidden'!$C$5:$G$300,5,FALSE),"-")</f>
        <v>2.1</v>
      </c>
    </row>
    <row r="310" spans="1:82" x14ac:dyDescent="0.35">
      <c r="C310" t="s">
        <v>8392</v>
      </c>
      <c r="D310" s="268" t="str">
        <f t="shared" si="4"/>
        <v>-</v>
      </c>
      <c r="E310" s="268" t="s">
        <v>8201</v>
      </c>
      <c r="F310" s="268" t="s">
        <v>8201</v>
      </c>
      <c r="G310" s="268" t="s">
        <v>8201</v>
      </c>
      <c r="H310" s="268" t="s">
        <v>8201</v>
      </c>
      <c r="I310" s="268" t="s">
        <v>8201</v>
      </c>
      <c r="J310" s="268" t="s">
        <v>8201</v>
      </c>
      <c r="K310" s="268" t="s">
        <v>8201</v>
      </c>
      <c r="L310" s="268" t="s">
        <v>8201</v>
      </c>
      <c r="M310" s="268" t="s">
        <v>8201</v>
      </c>
      <c r="N310" s="268" t="s">
        <v>8201</v>
      </c>
      <c r="O310" s="268" t="s">
        <v>8201</v>
      </c>
      <c r="P310" s="268" t="s">
        <v>8201</v>
      </c>
      <c r="Q310" s="268" t="s">
        <v>8201</v>
      </c>
      <c r="R310" s="268" t="s">
        <v>8201</v>
      </c>
      <c r="S310" s="268" t="s">
        <v>8201</v>
      </c>
      <c r="T310" s="268" t="s">
        <v>8201</v>
      </c>
      <c r="U310" s="268" t="s">
        <v>8201</v>
      </c>
      <c r="V310" s="268" t="s">
        <v>8201</v>
      </c>
      <c r="W310" s="268" t="s">
        <v>8201</v>
      </c>
      <c r="X310" s="268" t="s">
        <v>8201</v>
      </c>
      <c r="Y310" s="268" t="s">
        <v>8201</v>
      </c>
      <c r="Z310" s="268" t="s">
        <v>8201</v>
      </c>
      <c r="AA310" s="268" t="s">
        <v>8201</v>
      </c>
      <c r="AB310" s="268" t="s">
        <v>8201</v>
      </c>
      <c r="AC310" s="268" t="s">
        <v>8201</v>
      </c>
      <c r="AD310" s="268" t="s">
        <v>8201</v>
      </c>
      <c r="AE310" s="268" t="s">
        <v>8201</v>
      </c>
      <c r="AF310" s="268" t="s">
        <v>8201</v>
      </c>
      <c r="AG310" s="268" t="s">
        <v>8201</v>
      </c>
      <c r="AH310" s="268" t="s">
        <v>8201</v>
      </c>
      <c r="AI310" s="268" t="s">
        <v>8201</v>
      </c>
      <c r="AJ310" s="268" t="s">
        <v>8201</v>
      </c>
      <c r="AK310" s="268" t="s">
        <v>8201</v>
      </c>
      <c r="AL310" s="268" t="s">
        <v>8201</v>
      </c>
      <c r="AM310" s="268" t="s">
        <v>8201</v>
      </c>
      <c r="AN310" s="268" t="s">
        <v>8201</v>
      </c>
      <c r="AO310" s="268" t="s">
        <v>8201</v>
      </c>
      <c r="AP310" s="268" t="s">
        <v>8201</v>
      </c>
      <c r="AQ310" s="268" t="s">
        <v>8201</v>
      </c>
      <c r="AR310" s="268" t="s">
        <v>8201</v>
      </c>
      <c r="AS310" s="268" t="s">
        <v>8201</v>
      </c>
      <c r="AT310" s="268" t="s">
        <v>8201</v>
      </c>
      <c r="AU310" s="268" t="s">
        <v>8201</v>
      </c>
      <c r="AV310" s="268" t="s">
        <v>8201</v>
      </c>
      <c r="AW310" s="268" t="s">
        <v>8201</v>
      </c>
      <c r="AX310" s="268" t="s">
        <v>8201</v>
      </c>
      <c r="AY310" s="268" t="s">
        <v>8201</v>
      </c>
      <c r="AZ310" s="268" t="s">
        <v>8201</v>
      </c>
      <c r="BA310" s="268" t="s">
        <v>8201</v>
      </c>
      <c r="BB310" s="268" t="s">
        <v>8201</v>
      </c>
      <c r="BC310" s="268" t="s">
        <v>8201</v>
      </c>
      <c r="BD310" s="268" t="s">
        <v>8201</v>
      </c>
      <c r="BE310" s="268" t="s">
        <v>8201</v>
      </c>
      <c r="BF310" s="268" t="s">
        <v>8201</v>
      </c>
      <c r="BG310" s="268" t="s">
        <v>8201</v>
      </c>
      <c r="BH310" s="268" t="s">
        <v>8201</v>
      </c>
      <c r="BI310" s="268" t="s">
        <v>8201</v>
      </c>
      <c r="BJ310" s="268" t="s">
        <v>8201</v>
      </c>
      <c r="BK310" s="268" t="s">
        <v>8201</v>
      </c>
      <c r="BL310" s="268" t="s">
        <v>8201</v>
      </c>
      <c r="BM310" s="268" t="s">
        <v>8201</v>
      </c>
      <c r="BN310" s="268" t="s">
        <v>8201</v>
      </c>
      <c r="BO310" s="268" t="s">
        <v>8201</v>
      </c>
      <c r="BP310" s="268" t="s">
        <v>8201</v>
      </c>
      <c r="BQ310" s="268" t="s">
        <v>8201</v>
      </c>
      <c r="BR310" s="268" t="s">
        <v>8201</v>
      </c>
      <c r="BS310" s="268" t="s">
        <v>8201</v>
      </c>
      <c r="BT310" s="268" t="s">
        <v>8201</v>
      </c>
      <c r="BU310" s="268" t="s">
        <v>8201</v>
      </c>
      <c r="BV310" s="268">
        <v>2.2000000000000002</v>
      </c>
      <c r="BW310" s="268">
        <v>2.2000000000000002</v>
      </c>
      <c r="BX310" s="268">
        <v>2.2000000000000002</v>
      </c>
      <c r="BY310" s="268">
        <v>2.2000000000000002</v>
      </c>
      <c r="BZ310" s="268" t="s">
        <v>8201</v>
      </c>
      <c r="CA310" s="268" t="s">
        <v>8201</v>
      </c>
      <c r="CB310" s="268" t="s">
        <v>8201</v>
      </c>
      <c r="CC310" s="268" t="s">
        <v>8201</v>
      </c>
      <c r="CD310" s="268" t="str">
        <f>_xlfn.IFNA(VLOOKUP(C310,'INFORM Severity - hidden'!$C$5:$G$300,5,FALSE),"-")</f>
        <v>-</v>
      </c>
    </row>
    <row r="311" spans="1:82" x14ac:dyDescent="0.35">
      <c r="C311" t="s">
        <v>8393</v>
      </c>
      <c r="D311" s="268" t="str">
        <f t="shared" si="4"/>
        <v>-</v>
      </c>
      <c r="E311" s="268" t="s">
        <v>8201</v>
      </c>
      <c r="F311" s="268" t="s">
        <v>8201</v>
      </c>
      <c r="G311" s="268" t="s">
        <v>8201</v>
      </c>
      <c r="H311" s="268" t="s">
        <v>8201</v>
      </c>
      <c r="I311" s="268" t="s">
        <v>8201</v>
      </c>
      <c r="J311" s="268" t="s">
        <v>8201</v>
      </c>
      <c r="K311" s="268" t="s">
        <v>8201</v>
      </c>
      <c r="L311" s="268" t="s">
        <v>8201</v>
      </c>
      <c r="M311" s="268" t="s">
        <v>8201</v>
      </c>
      <c r="N311" s="268" t="s">
        <v>8201</v>
      </c>
      <c r="O311" s="268" t="s">
        <v>8201</v>
      </c>
      <c r="P311" s="268" t="s">
        <v>8201</v>
      </c>
      <c r="Q311" s="268" t="s">
        <v>8201</v>
      </c>
      <c r="R311" s="268" t="s">
        <v>8201</v>
      </c>
      <c r="S311" s="268" t="s">
        <v>8201</v>
      </c>
      <c r="T311" s="268" t="s">
        <v>8201</v>
      </c>
      <c r="U311" s="268" t="s">
        <v>8201</v>
      </c>
      <c r="V311" s="268" t="s">
        <v>8201</v>
      </c>
      <c r="W311" s="268" t="s">
        <v>8201</v>
      </c>
      <c r="X311" s="268" t="s">
        <v>8201</v>
      </c>
      <c r="Y311" s="268" t="s">
        <v>8201</v>
      </c>
      <c r="Z311" s="268" t="s">
        <v>8201</v>
      </c>
      <c r="AA311" s="268" t="s">
        <v>8201</v>
      </c>
      <c r="AB311" s="268" t="s">
        <v>8201</v>
      </c>
      <c r="AC311" s="268" t="s">
        <v>8201</v>
      </c>
      <c r="AD311" s="268" t="s">
        <v>8201</v>
      </c>
      <c r="AE311" s="268" t="s">
        <v>8201</v>
      </c>
      <c r="AF311" s="268">
        <v>1.4</v>
      </c>
      <c r="AG311" s="268">
        <v>1.3</v>
      </c>
      <c r="AH311" s="268">
        <v>1.3</v>
      </c>
      <c r="AI311" s="268">
        <v>1.3</v>
      </c>
      <c r="AJ311" s="268">
        <v>1.3</v>
      </c>
      <c r="AK311" s="268" t="s">
        <v>8201</v>
      </c>
      <c r="AL311" s="268" t="s">
        <v>8201</v>
      </c>
      <c r="AM311" s="268" t="s">
        <v>8201</v>
      </c>
      <c r="AN311" s="268" t="s">
        <v>8201</v>
      </c>
      <c r="AO311" s="268" t="s">
        <v>8201</v>
      </c>
      <c r="AP311" s="268" t="s">
        <v>8201</v>
      </c>
      <c r="AQ311" s="268" t="s">
        <v>8201</v>
      </c>
      <c r="AR311" s="268" t="s">
        <v>8201</v>
      </c>
      <c r="AS311" s="268" t="s">
        <v>8201</v>
      </c>
      <c r="AT311" s="268" t="s">
        <v>8201</v>
      </c>
      <c r="AU311" s="268" t="s">
        <v>8201</v>
      </c>
      <c r="AV311" s="268" t="s">
        <v>8201</v>
      </c>
      <c r="AW311" s="268" t="s">
        <v>8201</v>
      </c>
      <c r="AX311" s="268" t="s">
        <v>8201</v>
      </c>
      <c r="AY311" s="268" t="s">
        <v>8201</v>
      </c>
      <c r="AZ311" s="268" t="s">
        <v>8201</v>
      </c>
      <c r="BA311" s="268" t="s">
        <v>8201</v>
      </c>
      <c r="BB311" s="268" t="s">
        <v>8201</v>
      </c>
      <c r="BC311" s="268" t="s">
        <v>8201</v>
      </c>
      <c r="BD311" s="268" t="s">
        <v>8201</v>
      </c>
      <c r="BE311" s="268" t="s">
        <v>8201</v>
      </c>
      <c r="BF311" s="268" t="s">
        <v>8201</v>
      </c>
      <c r="BG311" s="268" t="s">
        <v>8201</v>
      </c>
      <c r="BH311" s="268" t="s">
        <v>8201</v>
      </c>
      <c r="BI311" s="268" t="s">
        <v>8201</v>
      </c>
      <c r="BJ311" s="268" t="s">
        <v>8201</v>
      </c>
      <c r="BK311" s="268" t="s">
        <v>8201</v>
      </c>
      <c r="BL311" s="268" t="s">
        <v>8201</v>
      </c>
      <c r="BM311" s="268" t="s">
        <v>8201</v>
      </c>
      <c r="BN311" s="268" t="s">
        <v>8201</v>
      </c>
      <c r="BO311" s="268" t="s">
        <v>8201</v>
      </c>
      <c r="BP311" s="268" t="s">
        <v>8201</v>
      </c>
      <c r="BQ311" s="268" t="s">
        <v>8201</v>
      </c>
      <c r="BR311" s="268" t="s">
        <v>8201</v>
      </c>
      <c r="BS311" s="268" t="s">
        <v>8201</v>
      </c>
      <c r="BT311" s="268" t="s">
        <v>8201</v>
      </c>
      <c r="BU311" s="268" t="s">
        <v>8201</v>
      </c>
      <c r="BV311" s="268" t="s">
        <v>8201</v>
      </c>
      <c r="BW311" s="268" t="s">
        <v>8201</v>
      </c>
      <c r="BX311" s="268" t="s">
        <v>8201</v>
      </c>
      <c r="BY311" s="268" t="s">
        <v>8201</v>
      </c>
      <c r="BZ311" s="268" t="s">
        <v>8201</v>
      </c>
      <c r="CA311" s="268" t="s">
        <v>8201</v>
      </c>
      <c r="CB311" s="268" t="s">
        <v>8201</v>
      </c>
      <c r="CC311" s="268" t="s">
        <v>8201</v>
      </c>
      <c r="CD311" s="268" t="str">
        <f>_xlfn.IFNA(VLOOKUP(C311,'INFORM Severity - hidden'!$C$5:$G$300,5,FALSE),"-")</f>
        <v>-</v>
      </c>
    </row>
    <row r="312" spans="1:82" x14ac:dyDescent="0.35">
      <c r="C312" t="s">
        <v>8394</v>
      </c>
      <c r="D312" s="268" t="str">
        <f t="shared" si="4"/>
        <v>-</v>
      </c>
      <c r="E312" s="268" t="s">
        <v>8201</v>
      </c>
      <c r="F312" s="268" t="s">
        <v>8201</v>
      </c>
      <c r="G312" s="268" t="s">
        <v>8201</v>
      </c>
      <c r="H312" s="268" t="s">
        <v>8201</v>
      </c>
      <c r="I312" s="268" t="s">
        <v>8201</v>
      </c>
      <c r="J312" s="268" t="s">
        <v>8201</v>
      </c>
      <c r="K312" s="268" t="s">
        <v>8201</v>
      </c>
      <c r="L312" s="268" t="s">
        <v>8201</v>
      </c>
      <c r="M312" s="268" t="s">
        <v>8201</v>
      </c>
      <c r="N312" s="268" t="s">
        <v>8201</v>
      </c>
      <c r="O312" s="268" t="s">
        <v>8201</v>
      </c>
      <c r="P312" s="268" t="s">
        <v>8201</v>
      </c>
      <c r="Q312" s="268" t="s">
        <v>8201</v>
      </c>
      <c r="R312" s="268" t="s">
        <v>8201</v>
      </c>
      <c r="S312" s="268" t="s">
        <v>8201</v>
      </c>
      <c r="T312" s="268" t="s">
        <v>8201</v>
      </c>
      <c r="U312" s="268" t="s">
        <v>8201</v>
      </c>
      <c r="V312" s="268" t="s">
        <v>8201</v>
      </c>
      <c r="W312" s="268" t="s">
        <v>8201</v>
      </c>
      <c r="X312" s="268" t="s">
        <v>8201</v>
      </c>
      <c r="Y312" s="268" t="s">
        <v>8201</v>
      </c>
      <c r="Z312" s="268" t="s">
        <v>8201</v>
      </c>
      <c r="AA312" s="268" t="s">
        <v>8201</v>
      </c>
      <c r="AB312" s="268" t="s">
        <v>8201</v>
      </c>
      <c r="AC312" s="268" t="s">
        <v>8201</v>
      </c>
      <c r="AD312" s="268" t="s">
        <v>8201</v>
      </c>
      <c r="AE312" s="268" t="s">
        <v>8201</v>
      </c>
      <c r="AF312" s="268" t="s">
        <v>8201</v>
      </c>
      <c r="AG312" s="268" t="s">
        <v>8201</v>
      </c>
      <c r="AH312" s="268" t="s">
        <v>8201</v>
      </c>
      <c r="AI312" s="268" t="s">
        <v>8201</v>
      </c>
      <c r="AJ312" s="268" t="s">
        <v>8201</v>
      </c>
      <c r="AK312" s="268" t="s">
        <v>8201</v>
      </c>
      <c r="AL312" s="268" t="s">
        <v>8201</v>
      </c>
      <c r="AM312" s="268" t="s">
        <v>8201</v>
      </c>
      <c r="AN312" s="268" t="s">
        <v>8201</v>
      </c>
      <c r="AO312" s="268" t="s">
        <v>8201</v>
      </c>
      <c r="AP312" s="268" t="s">
        <v>8201</v>
      </c>
      <c r="AQ312" s="268" t="s">
        <v>8201</v>
      </c>
      <c r="AR312" s="268" t="s">
        <v>8201</v>
      </c>
      <c r="AS312" s="268" t="s">
        <v>8201</v>
      </c>
      <c r="AT312" s="268" t="s">
        <v>8201</v>
      </c>
      <c r="AU312" s="268" t="s">
        <v>8201</v>
      </c>
      <c r="AV312" s="268" t="s">
        <v>8201</v>
      </c>
      <c r="AW312" s="268" t="s">
        <v>8201</v>
      </c>
      <c r="AX312" s="268" t="s">
        <v>8201</v>
      </c>
      <c r="AY312" s="268" t="s">
        <v>8201</v>
      </c>
      <c r="AZ312" s="268" t="s">
        <v>8201</v>
      </c>
      <c r="BA312" s="268" t="s">
        <v>8201</v>
      </c>
      <c r="BB312" s="268" t="s">
        <v>8201</v>
      </c>
      <c r="BC312" s="268" t="s">
        <v>8201</v>
      </c>
      <c r="BD312" s="268" t="s">
        <v>8201</v>
      </c>
      <c r="BE312" s="268" t="s">
        <v>8201</v>
      </c>
      <c r="BF312" s="268" t="s">
        <v>8201</v>
      </c>
      <c r="BG312" s="268" t="s">
        <v>8201</v>
      </c>
      <c r="BH312" s="268" t="s">
        <v>8201</v>
      </c>
      <c r="BI312" s="268" t="s">
        <v>8201</v>
      </c>
      <c r="BJ312" s="268">
        <v>2</v>
      </c>
      <c r="BK312" s="268">
        <v>2</v>
      </c>
      <c r="BL312" s="268">
        <v>2</v>
      </c>
      <c r="BM312" s="268">
        <v>2</v>
      </c>
      <c r="BN312" s="268">
        <v>2</v>
      </c>
      <c r="BO312" s="268">
        <v>2</v>
      </c>
      <c r="BP312" s="268">
        <v>2</v>
      </c>
      <c r="BQ312" s="268">
        <v>2</v>
      </c>
      <c r="BR312" s="268">
        <v>2</v>
      </c>
      <c r="BS312" s="268">
        <v>2</v>
      </c>
      <c r="BT312" s="268">
        <v>2</v>
      </c>
      <c r="BU312" s="268">
        <v>2</v>
      </c>
      <c r="BV312" s="268">
        <v>2</v>
      </c>
      <c r="BW312" s="268">
        <v>2</v>
      </c>
      <c r="BX312" s="268">
        <v>2</v>
      </c>
      <c r="BY312" s="268">
        <v>2</v>
      </c>
      <c r="BZ312" s="268">
        <v>2</v>
      </c>
      <c r="CA312" s="268">
        <v>2</v>
      </c>
      <c r="CB312" s="268">
        <v>2</v>
      </c>
      <c r="CC312" s="268" t="s">
        <v>8201</v>
      </c>
      <c r="CD312" s="268" t="str">
        <f>_xlfn.IFNA(VLOOKUP(C312,'INFORM Severity - hidden'!$C$5:$G$300,5,FALSE),"-")</f>
        <v>-</v>
      </c>
    </row>
    <row r="313" spans="1:82" x14ac:dyDescent="0.35">
      <c r="C313" t="s">
        <v>8395</v>
      </c>
      <c r="D313" s="268" t="str">
        <f t="shared" si="4"/>
        <v>-</v>
      </c>
      <c r="E313" s="268" t="s">
        <v>8201</v>
      </c>
      <c r="F313" s="268" t="s">
        <v>8201</v>
      </c>
      <c r="G313" s="268" t="s">
        <v>8201</v>
      </c>
      <c r="H313" s="268" t="s">
        <v>8201</v>
      </c>
      <c r="I313" s="268" t="s">
        <v>8201</v>
      </c>
      <c r="J313" s="268" t="s">
        <v>8201</v>
      </c>
      <c r="K313" s="268" t="s">
        <v>8201</v>
      </c>
      <c r="L313" s="268" t="s">
        <v>8201</v>
      </c>
      <c r="M313" s="268" t="s">
        <v>8201</v>
      </c>
      <c r="N313" s="268" t="s">
        <v>8201</v>
      </c>
      <c r="O313" s="268" t="s">
        <v>8201</v>
      </c>
      <c r="P313" s="268" t="s">
        <v>8201</v>
      </c>
      <c r="Q313" s="268" t="s">
        <v>8201</v>
      </c>
      <c r="R313" s="268" t="s">
        <v>8201</v>
      </c>
      <c r="S313" s="268" t="s">
        <v>8201</v>
      </c>
      <c r="T313" s="268" t="s">
        <v>8201</v>
      </c>
      <c r="U313" s="268" t="s">
        <v>8201</v>
      </c>
      <c r="V313" s="268" t="s">
        <v>8201</v>
      </c>
      <c r="W313" s="268" t="s">
        <v>8201</v>
      </c>
      <c r="X313" s="268" t="s">
        <v>8201</v>
      </c>
      <c r="Y313" s="268" t="s">
        <v>8201</v>
      </c>
      <c r="Z313" s="268" t="s">
        <v>8201</v>
      </c>
      <c r="AA313" s="268" t="s">
        <v>8201</v>
      </c>
      <c r="AB313" s="268" t="s">
        <v>8201</v>
      </c>
      <c r="AC313" s="268" t="s">
        <v>8201</v>
      </c>
      <c r="AD313" s="268" t="s">
        <v>8201</v>
      </c>
      <c r="AE313" s="268" t="s">
        <v>8201</v>
      </c>
      <c r="AF313" s="268" t="s">
        <v>8201</v>
      </c>
      <c r="AG313" s="268" t="s">
        <v>8201</v>
      </c>
      <c r="AH313" s="268" t="s">
        <v>8201</v>
      </c>
      <c r="AI313" s="268" t="s">
        <v>8201</v>
      </c>
      <c r="AJ313" s="268" t="s">
        <v>8201</v>
      </c>
      <c r="AK313" s="268" t="s">
        <v>8201</v>
      </c>
      <c r="AL313" s="268" t="s">
        <v>8201</v>
      </c>
      <c r="AM313" s="268" t="s">
        <v>8201</v>
      </c>
      <c r="AN313" s="268" t="s">
        <v>8201</v>
      </c>
      <c r="AO313" s="268">
        <v>1.3</v>
      </c>
      <c r="AP313" s="268">
        <v>1.3</v>
      </c>
      <c r="AQ313" s="268">
        <v>1.3</v>
      </c>
      <c r="AR313" s="268">
        <v>1.3</v>
      </c>
      <c r="AS313" s="268">
        <v>1.3</v>
      </c>
      <c r="AT313" s="268">
        <v>1.3</v>
      </c>
      <c r="AU313" s="268">
        <v>1.3</v>
      </c>
      <c r="AV313" s="268">
        <v>1.3</v>
      </c>
      <c r="AW313" s="268">
        <v>1.2</v>
      </c>
      <c r="AX313" s="268">
        <v>1.2</v>
      </c>
      <c r="AY313" s="268">
        <v>1.2</v>
      </c>
      <c r="AZ313" s="268">
        <v>1.2</v>
      </c>
      <c r="BA313" s="268" t="s">
        <v>8201</v>
      </c>
      <c r="BB313" s="268" t="s">
        <v>8201</v>
      </c>
      <c r="BC313" s="268" t="s">
        <v>8201</v>
      </c>
      <c r="BD313" s="268" t="s">
        <v>8201</v>
      </c>
      <c r="BE313" s="268" t="s">
        <v>8201</v>
      </c>
      <c r="BF313" s="268" t="s">
        <v>8201</v>
      </c>
      <c r="BG313" s="268" t="s">
        <v>8201</v>
      </c>
      <c r="BH313" s="268" t="s">
        <v>8201</v>
      </c>
      <c r="BI313" s="268" t="s">
        <v>8201</v>
      </c>
      <c r="BJ313" s="268" t="s">
        <v>8201</v>
      </c>
      <c r="BK313" s="268" t="s">
        <v>8201</v>
      </c>
      <c r="BL313" s="268" t="s">
        <v>8201</v>
      </c>
      <c r="BM313" s="268" t="s">
        <v>8201</v>
      </c>
      <c r="BN313" s="268" t="s">
        <v>8201</v>
      </c>
      <c r="BO313" s="268" t="s">
        <v>8201</v>
      </c>
      <c r="BP313" s="268" t="s">
        <v>8201</v>
      </c>
      <c r="BQ313" s="268" t="s">
        <v>8201</v>
      </c>
      <c r="BR313" s="268" t="s">
        <v>8201</v>
      </c>
      <c r="BS313" s="268" t="s">
        <v>8201</v>
      </c>
      <c r="BT313" s="268" t="s">
        <v>8201</v>
      </c>
      <c r="BU313" s="268" t="s">
        <v>8201</v>
      </c>
      <c r="BV313" s="268" t="s">
        <v>8201</v>
      </c>
      <c r="BW313" s="268" t="s">
        <v>8201</v>
      </c>
      <c r="BX313" s="268" t="s">
        <v>8201</v>
      </c>
      <c r="BY313" s="268" t="s">
        <v>8201</v>
      </c>
      <c r="BZ313" s="268" t="s">
        <v>8201</v>
      </c>
      <c r="CA313" s="268" t="s">
        <v>8201</v>
      </c>
      <c r="CB313" s="268" t="s">
        <v>8201</v>
      </c>
      <c r="CC313" s="268" t="s">
        <v>8201</v>
      </c>
      <c r="CD313" s="268" t="str">
        <f>_xlfn.IFNA(VLOOKUP(C313,'INFORM Severity - hidden'!$C$5:$G$300,5,FALSE),"-")</f>
        <v>-</v>
      </c>
    </row>
    <row r="314" spans="1:82" x14ac:dyDescent="0.35">
      <c r="A314" t="s">
        <v>422</v>
      </c>
      <c r="B314" t="s">
        <v>420</v>
      </c>
      <c r="C314" t="s">
        <v>421</v>
      </c>
      <c r="D314" s="268" t="str">
        <f t="shared" si="4"/>
        <v>Stable</v>
      </c>
      <c r="E314" s="268" t="s">
        <v>8201</v>
      </c>
      <c r="F314" s="268">
        <v>0.9</v>
      </c>
      <c r="G314" s="268">
        <v>0.9</v>
      </c>
      <c r="H314" s="268">
        <v>1.4</v>
      </c>
      <c r="I314" s="268">
        <v>1.4</v>
      </c>
      <c r="J314" s="268">
        <v>1.4</v>
      </c>
      <c r="K314" s="268">
        <v>1.4</v>
      </c>
      <c r="L314" s="268">
        <v>1.4</v>
      </c>
      <c r="M314" s="268">
        <v>1.4</v>
      </c>
      <c r="N314" s="268">
        <v>1.4</v>
      </c>
      <c r="O314" s="268">
        <v>1.7</v>
      </c>
      <c r="P314" s="268">
        <v>1.5</v>
      </c>
      <c r="Q314" s="268">
        <v>1.5</v>
      </c>
      <c r="R314" s="268">
        <v>1.5</v>
      </c>
      <c r="S314" s="268">
        <v>1.5</v>
      </c>
      <c r="T314" s="268">
        <v>1.5</v>
      </c>
      <c r="U314" s="268">
        <v>1.6</v>
      </c>
      <c r="V314" s="268">
        <v>1.5</v>
      </c>
      <c r="W314" s="268">
        <v>1.5</v>
      </c>
      <c r="X314" s="268">
        <v>1.5</v>
      </c>
      <c r="Y314" s="268">
        <v>1.5</v>
      </c>
      <c r="Z314" s="268">
        <v>1.5</v>
      </c>
      <c r="AA314" s="268">
        <v>1.8</v>
      </c>
      <c r="AB314" s="268">
        <v>1.7</v>
      </c>
      <c r="AC314" s="268">
        <v>1.7</v>
      </c>
      <c r="AD314" s="268">
        <v>1.7</v>
      </c>
      <c r="AE314" s="268">
        <v>1.7</v>
      </c>
      <c r="AF314" s="268">
        <v>1.7</v>
      </c>
      <c r="AG314" s="268">
        <v>1.7</v>
      </c>
      <c r="AH314" s="268">
        <v>1.7</v>
      </c>
      <c r="AI314" s="268">
        <v>1.7</v>
      </c>
      <c r="AJ314" s="268">
        <v>1.7</v>
      </c>
      <c r="AK314" s="268">
        <v>1.7</v>
      </c>
      <c r="AL314" s="268">
        <v>1.8</v>
      </c>
      <c r="AM314" s="268">
        <v>1.8</v>
      </c>
      <c r="AN314" s="268">
        <v>1.8</v>
      </c>
      <c r="AO314" s="268">
        <v>1.8</v>
      </c>
      <c r="AP314" s="268">
        <v>1.6</v>
      </c>
      <c r="AQ314" s="268">
        <v>1.6</v>
      </c>
      <c r="AR314" s="268">
        <v>1.6</v>
      </c>
      <c r="AS314" s="268">
        <v>1.6</v>
      </c>
      <c r="AT314" s="268">
        <v>1.6</v>
      </c>
      <c r="AU314" s="268">
        <v>1.9</v>
      </c>
      <c r="AV314" s="268">
        <v>1.9</v>
      </c>
      <c r="AW314" s="268">
        <v>1.9</v>
      </c>
      <c r="AX314" s="268">
        <v>1.9</v>
      </c>
      <c r="AY314" s="268">
        <v>2</v>
      </c>
      <c r="AZ314" s="268">
        <v>2</v>
      </c>
      <c r="BA314" s="268">
        <v>2</v>
      </c>
      <c r="BB314" s="268">
        <v>2</v>
      </c>
      <c r="BC314" s="268">
        <v>2</v>
      </c>
      <c r="BD314" s="268">
        <v>2</v>
      </c>
      <c r="BE314" s="268">
        <v>2.1</v>
      </c>
      <c r="BF314" s="268">
        <v>2.1</v>
      </c>
      <c r="BG314" s="268">
        <v>2.1</v>
      </c>
      <c r="BH314" s="268">
        <v>2.1</v>
      </c>
      <c r="BI314" s="268">
        <v>1.8</v>
      </c>
      <c r="BJ314" s="268">
        <v>1.8</v>
      </c>
      <c r="BK314" s="268">
        <v>1.8</v>
      </c>
      <c r="BL314" s="268">
        <v>1.8</v>
      </c>
      <c r="BM314" s="268">
        <v>1.8</v>
      </c>
      <c r="BN314" s="268">
        <v>1.7</v>
      </c>
      <c r="BO314" s="268">
        <v>1.7</v>
      </c>
      <c r="BP314" s="268">
        <v>1.7</v>
      </c>
      <c r="BQ314" s="268">
        <v>1.7</v>
      </c>
      <c r="BR314" s="268">
        <v>1.7</v>
      </c>
      <c r="BS314" s="268">
        <v>1.6</v>
      </c>
      <c r="BT314" s="268">
        <v>1.6</v>
      </c>
      <c r="BU314" s="268">
        <v>1.7</v>
      </c>
      <c r="BV314" s="268">
        <v>1.7</v>
      </c>
      <c r="BW314" s="268">
        <v>1.6</v>
      </c>
      <c r="BX314" s="268">
        <v>1.6</v>
      </c>
      <c r="BY314" s="268">
        <v>1.5</v>
      </c>
      <c r="BZ314" s="268">
        <v>1.4</v>
      </c>
      <c r="CA314" s="268">
        <v>1.5</v>
      </c>
      <c r="CB314" s="268">
        <v>1.5</v>
      </c>
      <c r="CC314" s="268">
        <v>1.5</v>
      </c>
      <c r="CD314" s="268">
        <f>_xlfn.IFNA(VLOOKUP(C314,'INFORM Severity - hidden'!$C$5:$G$300,5,FALSE),"-")</f>
        <v>1.5</v>
      </c>
    </row>
    <row r="315" spans="1:82" x14ac:dyDescent="0.35">
      <c r="A315" t="s">
        <v>595</v>
      </c>
      <c r="B315" t="s">
        <v>593</v>
      </c>
      <c r="C315" t="s">
        <v>594</v>
      </c>
      <c r="D315" s="268" t="str">
        <f t="shared" si="4"/>
        <v>Decreasing</v>
      </c>
      <c r="E315" s="268" t="s">
        <v>8201</v>
      </c>
      <c r="F315" s="268" t="s">
        <v>8201</v>
      </c>
      <c r="G315" s="268" t="s">
        <v>8201</v>
      </c>
      <c r="H315" s="268" t="s">
        <v>8201</v>
      </c>
      <c r="I315" s="268" t="s">
        <v>8201</v>
      </c>
      <c r="J315" s="268" t="s">
        <v>8201</v>
      </c>
      <c r="K315" s="268" t="s">
        <v>8201</v>
      </c>
      <c r="L315" s="268" t="s">
        <v>8201</v>
      </c>
      <c r="M315" s="268" t="s">
        <v>8201</v>
      </c>
      <c r="N315" s="268" t="s">
        <v>8201</v>
      </c>
      <c r="O315" s="268" t="s">
        <v>8201</v>
      </c>
      <c r="P315" s="268" t="s">
        <v>8201</v>
      </c>
      <c r="Q315" s="268" t="s">
        <v>8201</v>
      </c>
      <c r="R315" s="268" t="s">
        <v>8201</v>
      </c>
      <c r="S315" s="268" t="s">
        <v>8201</v>
      </c>
      <c r="T315" s="268" t="s">
        <v>8201</v>
      </c>
      <c r="U315" s="268" t="s">
        <v>8201</v>
      </c>
      <c r="V315" s="268" t="s">
        <v>8201</v>
      </c>
      <c r="W315" s="268" t="s">
        <v>8201</v>
      </c>
      <c r="X315" s="268" t="s">
        <v>8201</v>
      </c>
      <c r="Y315" s="268" t="s">
        <v>8201</v>
      </c>
      <c r="Z315" s="268" t="s">
        <v>8201</v>
      </c>
      <c r="AA315" s="268" t="s">
        <v>8201</v>
      </c>
      <c r="AB315" s="268" t="s">
        <v>8201</v>
      </c>
      <c r="AC315" s="268" t="s">
        <v>8201</v>
      </c>
      <c r="AD315" s="268" t="s">
        <v>8201</v>
      </c>
      <c r="AE315" s="268" t="s">
        <v>8201</v>
      </c>
      <c r="AF315" s="268" t="s">
        <v>8201</v>
      </c>
      <c r="AG315" s="268" t="s">
        <v>8201</v>
      </c>
      <c r="AH315" s="268" t="s">
        <v>8201</v>
      </c>
      <c r="AI315" s="268" t="s">
        <v>8201</v>
      </c>
      <c r="AJ315" s="268" t="s">
        <v>8201</v>
      </c>
      <c r="AK315" s="268" t="s">
        <v>8201</v>
      </c>
      <c r="AL315" s="268" t="s">
        <v>8201</v>
      </c>
      <c r="AM315" s="268" t="s">
        <v>8201</v>
      </c>
      <c r="AN315" s="268" t="s">
        <v>8201</v>
      </c>
      <c r="AO315" s="268" t="s">
        <v>8201</v>
      </c>
      <c r="AP315" s="268" t="s">
        <v>8201</v>
      </c>
      <c r="AQ315" s="268" t="s">
        <v>8201</v>
      </c>
      <c r="AR315" s="268" t="s">
        <v>8201</v>
      </c>
      <c r="AS315" s="268" t="s">
        <v>8201</v>
      </c>
      <c r="AT315" s="268" t="s">
        <v>8201</v>
      </c>
      <c r="AU315" s="268">
        <v>1.8</v>
      </c>
      <c r="AV315" s="268">
        <v>1.8</v>
      </c>
      <c r="AW315" s="268">
        <v>1.8</v>
      </c>
      <c r="AX315" s="268">
        <v>1.8</v>
      </c>
      <c r="AY315" s="268">
        <v>1.8</v>
      </c>
      <c r="AZ315" s="268">
        <v>1.8</v>
      </c>
      <c r="BA315" s="268">
        <v>1.8</v>
      </c>
      <c r="BB315" s="268">
        <v>1.8</v>
      </c>
      <c r="BC315" s="268">
        <v>1.8</v>
      </c>
      <c r="BD315" s="268">
        <v>1.8</v>
      </c>
      <c r="BE315" s="268">
        <v>1.9</v>
      </c>
      <c r="BF315" s="268">
        <v>1.9</v>
      </c>
      <c r="BG315" s="268">
        <v>2</v>
      </c>
      <c r="BH315" s="268">
        <v>2</v>
      </c>
      <c r="BI315" s="268">
        <v>2</v>
      </c>
      <c r="BJ315" s="268">
        <v>2</v>
      </c>
      <c r="BK315" s="268">
        <v>2</v>
      </c>
      <c r="BL315" s="268">
        <v>2</v>
      </c>
      <c r="BM315" s="268">
        <v>2.2999999999999998</v>
      </c>
      <c r="BN315" s="268">
        <v>2.2999999999999998</v>
      </c>
      <c r="BO315" s="268">
        <v>2.2999999999999998</v>
      </c>
      <c r="BP315" s="268">
        <v>2.2999999999999998</v>
      </c>
      <c r="BQ315" s="268">
        <v>2.4</v>
      </c>
      <c r="BR315" s="268">
        <v>2.4</v>
      </c>
      <c r="BS315" s="268">
        <v>2.2999999999999998</v>
      </c>
      <c r="BT315" s="268">
        <v>2.4</v>
      </c>
      <c r="BU315" s="268">
        <v>2.2999999999999998</v>
      </c>
      <c r="BV315" s="268">
        <v>2.2999999999999998</v>
      </c>
      <c r="BW315" s="268">
        <v>2.1</v>
      </c>
      <c r="BX315" s="268">
        <v>2.1</v>
      </c>
      <c r="BY315" s="268">
        <v>2</v>
      </c>
      <c r="BZ315" s="268">
        <v>1.8</v>
      </c>
      <c r="CA315" s="268">
        <v>1.8</v>
      </c>
      <c r="CB315" s="268">
        <v>1.8</v>
      </c>
      <c r="CC315" s="268">
        <v>1.8</v>
      </c>
      <c r="CD315" s="268">
        <f>_xlfn.IFNA(VLOOKUP(C315,'INFORM Severity - hidden'!$C$5:$G$300,5,FALSE),"-")</f>
        <v>1.9</v>
      </c>
    </row>
    <row r="316" spans="1:82" x14ac:dyDescent="0.35">
      <c r="A316" t="s">
        <v>133</v>
      </c>
      <c r="B316" t="s">
        <v>131</v>
      </c>
      <c r="C316" t="s">
        <v>132</v>
      </c>
      <c r="D316" s="268" t="str">
        <f t="shared" si="4"/>
        <v>Increasing</v>
      </c>
      <c r="E316" s="268" t="s">
        <v>8201</v>
      </c>
      <c r="F316" s="268" t="s">
        <v>8201</v>
      </c>
      <c r="G316" s="268" t="s">
        <v>8201</v>
      </c>
      <c r="H316" s="268">
        <v>3.6</v>
      </c>
      <c r="I316" s="268">
        <v>3.6</v>
      </c>
      <c r="J316" s="268">
        <v>3.6</v>
      </c>
      <c r="K316" s="268">
        <v>3.5</v>
      </c>
      <c r="L316" s="268">
        <v>3.5</v>
      </c>
      <c r="M316" s="268">
        <v>3.5</v>
      </c>
      <c r="N316" s="268">
        <v>3.5</v>
      </c>
      <c r="O316" s="268">
        <v>3.5</v>
      </c>
      <c r="P316" s="268">
        <v>3.5</v>
      </c>
      <c r="Q316" s="268">
        <v>3.2</v>
      </c>
      <c r="R316" s="268">
        <v>3.2</v>
      </c>
      <c r="S316" s="268">
        <v>3.2</v>
      </c>
      <c r="T316" s="268">
        <v>3.2</v>
      </c>
      <c r="U316" s="268">
        <v>3.3</v>
      </c>
      <c r="V316" s="268">
        <v>3.2</v>
      </c>
      <c r="W316" s="268">
        <v>3.2</v>
      </c>
      <c r="X316" s="268">
        <v>3.2</v>
      </c>
      <c r="Y316" s="268">
        <v>3.2</v>
      </c>
      <c r="Z316" s="268">
        <v>3.3</v>
      </c>
      <c r="AA316" s="268">
        <v>3.3</v>
      </c>
      <c r="AB316" s="268">
        <v>3.3</v>
      </c>
      <c r="AC316" s="268">
        <v>3.2</v>
      </c>
      <c r="AD316" s="268">
        <v>3.2</v>
      </c>
      <c r="AE316" s="268">
        <v>3.2</v>
      </c>
      <c r="AF316" s="268">
        <v>3.2</v>
      </c>
      <c r="AG316" s="268">
        <v>3.2</v>
      </c>
      <c r="AH316" s="268">
        <v>3.2</v>
      </c>
      <c r="AI316" s="268">
        <v>3.2</v>
      </c>
      <c r="AJ316" s="268">
        <v>3.2</v>
      </c>
      <c r="AK316" s="268">
        <v>3.2</v>
      </c>
      <c r="AL316" s="268">
        <v>3.2</v>
      </c>
      <c r="AM316" s="268">
        <v>3.2</v>
      </c>
      <c r="AN316" s="268">
        <v>3.2</v>
      </c>
      <c r="AO316" s="268">
        <v>3.2</v>
      </c>
      <c r="AP316" s="268">
        <v>3.2</v>
      </c>
      <c r="AQ316" s="268">
        <v>3.2</v>
      </c>
      <c r="AR316" s="268">
        <v>3.2</v>
      </c>
      <c r="AS316" s="268">
        <v>3.2</v>
      </c>
      <c r="AT316" s="268">
        <v>3.2</v>
      </c>
      <c r="AU316" s="268">
        <v>3.2</v>
      </c>
      <c r="AV316" s="268">
        <v>3.2</v>
      </c>
      <c r="AW316" s="268">
        <v>3.1</v>
      </c>
      <c r="AX316" s="268">
        <v>3</v>
      </c>
      <c r="AY316" s="268">
        <v>3</v>
      </c>
      <c r="AZ316" s="268">
        <v>3.2</v>
      </c>
      <c r="BA316" s="268">
        <v>3.2</v>
      </c>
      <c r="BB316" s="268">
        <v>3.4</v>
      </c>
      <c r="BC316" s="268">
        <v>3.4</v>
      </c>
      <c r="BD316" s="268">
        <v>3.4</v>
      </c>
      <c r="BE316" s="268">
        <v>3.5</v>
      </c>
      <c r="BF316" s="268">
        <v>3.6</v>
      </c>
      <c r="BG316" s="268">
        <v>3.6</v>
      </c>
      <c r="BH316" s="268">
        <v>3.8</v>
      </c>
      <c r="BI316" s="268">
        <v>3.6</v>
      </c>
      <c r="BJ316" s="268">
        <v>3.5</v>
      </c>
      <c r="BK316" s="268">
        <v>3.6</v>
      </c>
      <c r="BL316" s="268">
        <v>3.6</v>
      </c>
      <c r="BM316" s="268">
        <v>3.6</v>
      </c>
      <c r="BN316" s="268">
        <v>3.5</v>
      </c>
      <c r="BO316" s="268">
        <v>3.6</v>
      </c>
      <c r="BP316" s="268">
        <v>3.6</v>
      </c>
      <c r="BQ316" s="268">
        <v>3.6</v>
      </c>
      <c r="BR316" s="268">
        <v>3.5</v>
      </c>
      <c r="BS316" s="268">
        <v>3.5</v>
      </c>
      <c r="BT316" s="268">
        <v>3.5</v>
      </c>
      <c r="BU316" s="268">
        <v>3.5</v>
      </c>
      <c r="BV316" s="268">
        <v>3.5</v>
      </c>
      <c r="BW316" s="268">
        <v>3.5</v>
      </c>
      <c r="BX316" s="268">
        <v>3.5</v>
      </c>
      <c r="BY316" s="268">
        <v>3.5</v>
      </c>
      <c r="BZ316" s="268">
        <v>3.5</v>
      </c>
      <c r="CA316" s="268">
        <v>3.6</v>
      </c>
      <c r="CB316" s="268">
        <v>3.6</v>
      </c>
      <c r="CC316" s="268">
        <v>3.7</v>
      </c>
      <c r="CD316" s="268">
        <f>_xlfn.IFNA(VLOOKUP(C316,'INFORM Severity - hidden'!$C$5:$G$300,5,FALSE),"-")</f>
        <v>3.7</v>
      </c>
    </row>
    <row r="317" spans="1:82" x14ac:dyDescent="0.35">
      <c r="A317" t="s">
        <v>133</v>
      </c>
      <c r="B317" t="s">
        <v>143</v>
      </c>
      <c r="C317" t="s">
        <v>144</v>
      </c>
      <c r="D317" s="268" t="str">
        <f t="shared" si="4"/>
        <v>Increasing</v>
      </c>
      <c r="E317" s="268" t="s">
        <v>8201</v>
      </c>
      <c r="F317" s="268" t="s">
        <v>8201</v>
      </c>
      <c r="G317" s="268" t="s">
        <v>8201</v>
      </c>
      <c r="H317" s="268">
        <v>3.3</v>
      </c>
      <c r="I317" s="268">
        <v>3.3</v>
      </c>
      <c r="J317" s="268">
        <v>3.3</v>
      </c>
      <c r="K317" s="268">
        <v>3.3</v>
      </c>
      <c r="L317" s="268">
        <v>3.3</v>
      </c>
      <c r="M317" s="268">
        <v>3.3</v>
      </c>
      <c r="N317" s="268">
        <v>3.3</v>
      </c>
      <c r="O317" s="268">
        <v>3.3</v>
      </c>
      <c r="P317" s="268">
        <v>3.3</v>
      </c>
      <c r="Q317" s="268">
        <v>3.3</v>
      </c>
      <c r="R317" s="268">
        <v>3.3</v>
      </c>
      <c r="S317" s="268">
        <v>3.3</v>
      </c>
      <c r="T317" s="268">
        <v>3.3</v>
      </c>
      <c r="U317" s="268">
        <v>3.3</v>
      </c>
      <c r="V317" s="268">
        <v>3.3</v>
      </c>
      <c r="W317" s="268">
        <v>3.3</v>
      </c>
      <c r="X317" s="268">
        <v>3.3</v>
      </c>
      <c r="Y317" s="268">
        <v>3.3</v>
      </c>
      <c r="Z317" s="268">
        <v>3.3</v>
      </c>
      <c r="AA317" s="268">
        <v>3.3</v>
      </c>
      <c r="AB317" s="268">
        <v>3.3</v>
      </c>
      <c r="AC317" s="268">
        <v>3.3</v>
      </c>
      <c r="AD317" s="268">
        <v>3.3</v>
      </c>
      <c r="AE317" s="268">
        <v>3.3</v>
      </c>
      <c r="AF317" s="268">
        <v>3.3</v>
      </c>
      <c r="AG317" s="268">
        <v>3.3</v>
      </c>
      <c r="AH317" s="268">
        <v>3.3</v>
      </c>
      <c r="AI317" s="268">
        <v>3.3</v>
      </c>
      <c r="AJ317" s="268">
        <v>3.3</v>
      </c>
      <c r="AK317" s="268">
        <v>3.3</v>
      </c>
      <c r="AL317" s="268">
        <v>3.3</v>
      </c>
      <c r="AM317" s="268">
        <v>3.3</v>
      </c>
      <c r="AN317" s="268">
        <v>3.2</v>
      </c>
      <c r="AO317" s="268">
        <v>3.2</v>
      </c>
      <c r="AP317" s="268">
        <v>3.2</v>
      </c>
      <c r="AQ317" s="268">
        <v>3.2</v>
      </c>
      <c r="AR317" s="268">
        <v>3.3</v>
      </c>
      <c r="AS317" s="268">
        <v>3.3</v>
      </c>
      <c r="AT317" s="268">
        <v>3.3</v>
      </c>
      <c r="AU317" s="268">
        <v>3.3</v>
      </c>
      <c r="AV317" s="268">
        <v>3.3</v>
      </c>
      <c r="AW317" s="268">
        <v>3.4</v>
      </c>
      <c r="AX317" s="268">
        <v>3.3</v>
      </c>
      <c r="AY317" s="268">
        <v>3.3</v>
      </c>
      <c r="AZ317" s="268">
        <v>3.3</v>
      </c>
      <c r="BA317" s="268">
        <v>3.3</v>
      </c>
      <c r="BB317" s="268">
        <v>3.3</v>
      </c>
      <c r="BC317" s="268">
        <v>3.3</v>
      </c>
      <c r="BD317" s="268">
        <v>3.1</v>
      </c>
      <c r="BE317" s="268">
        <v>3.1</v>
      </c>
      <c r="BF317" s="268">
        <v>3.2</v>
      </c>
      <c r="BG317" s="268">
        <v>3.3</v>
      </c>
      <c r="BH317" s="268">
        <v>3.3</v>
      </c>
      <c r="BI317" s="268">
        <v>3.1</v>
      </c>
      <c r="BJ317" s="268">
        <v>3.1</v>
      </c>
      <c r="BK317" s="268">
        <v>3.1</v>
      </c>
      <c r="BL317" s="268">
        <v>3.1</v>
      </c>
      <c r="BM317" s="268">
        <v>3.1</v>
      </c>
      <c r="BN317" s="268">
        <v>3.1</v>
      </c>
      <c r="BO317" s="268">
        <v>3.1</v>
      </c>
      <c r="BP317" s="268">
        <v>3.1</v>
      </c>
      <c r="BQ317" s="268">
        <v>3.2</v>
      </c>
      <c r="BR317" s="268">
        <v>3.2</v>
      </c>
      <c r="BS317" s="268">
        <v>3.2</v>
      </c>
      <c r="BT317" s="268">
        <v>3.2</v>
      </c>
      <c r="BU317" s="268">
        <v>3.2</v>
      </c>
      <c r="BV317" s="268">
        <v>3.2</v>
      </c>
      <c r="BW317" s="268">
        <v>3.2</v>
      </c>
      <c r="BX317" s="268">
        <v>3.2</v>
      </c>
      <c r="BY317" s="268">
        <v>3.1</v>
      </c>
      <c r="BZ317" s="268">
        <v>2.9</v>
      </c>
      <c r="CA317" s="268">
        <v>2.9</v>
      </c>
      <c r="CB317" s="268">
        <v>2.9</v>
      </c>
      <c r="CC317" s="268">
        <v>3.4</v>
      </c>
      <c r="CD317" s="268">
        <f>_xlfn.IFNA(VLOOKUP(C317,'INFORM Severity - hidden'!$C$5:$G$300,5,FALSE),"-")</f>
        <v>3.5</v>
      </c>
    </row>
    <row r="318" spans="1:82" x14ac:dyDescent="0.35">
      <c r="A318" t="s">
        <v>133</v>
      </c>
      <c r="B318" t="s">
        <v>158</v>
      </c>
      <c r="C318" t="s">
        <v>159</v>
      </c>
      <c r="D318" s="268" t="str">
        <f t="shared" si="4"/>
        <v>Stable</v>
      </c>
      <c r="E318" s="268" t="s">
        <v>8201</v>
      </c>
      <c r="F318" s="268" t="s">
        <v>8201</v>
      </c>
      <c r="G318" s="268" t="s">
        <v>8201</v>
      </c>
      <c r="H318" s="268">
        <v>3.3</v>
      </c>
      <c r="I318" s="268">
        <v>3.3</v>
      </c>
      <c r="J318" s="268">
        <v>3.3</v>
      </c>
      <c r="K318" s="268">
        <v>3.2</v>
      </c>
      <c r="L318" s="268">
        <v>3.3</v>
      </c>
      <c r="M318" s="268">
        <v>3.3</v>
      </c>
      <c r="N318" s="268">
        <v>3.2</v>
      </c>
      <c r="O318" s="268">
        <v>3.2</v>
      </c>
      <c r="P318" s="268">
        <v>3.2</v>
      </c>
      <c r="Q318" s="268">
        <v>3.1</v>
      </c>
      <c r="R318" s="268">
        <v>3.1</v>
      </c>
      <c r="S318" s="268">
        <v>3.1</v>
      </c>
      <c r="T318" s="268">
        <v>3.1</v>
      </c>
      <c r="U318" s="268">
        <v>3.2</v>
      </c>
      <c r="V318" s="268">
        <v>3.2</v>
      </c>
      <c r="W318" s="268">
        <v>3.2</v>
      </c>
      <c r="X318" s="268">
        <v>3.2</v>
      </c>
      <c r="Y318" s="268">
        <v>3.2</v>
      </c>
      <c r="Z318" s="268">
        <v>3.2</v>
      </c>
      <c r="AA318" s="268">
        <v>3.2</v>
      </c>
      <c r="AB318" s="268">
        <v>3.2</v>
      </c>
      <c r="AC318" s="268">
        <v>3.2</v>
      </c>
      <c r="AD318" s="268">
        <v>3.2</v>
      </c>
      <c r="AE318" s="268">
        <v>3.2</v>
      </c>
      <c r="AF318" s="268">
        <v>3.2</v>
      </c>
      <c r="AG318" s="268">
        <v>3.2</v>
      </c>
      <c r="AH318" s="268">
        <v>3.2</v>
      </c>
      <c r="AI318" s="268">
        <v>3.2</v>
      </c>
      <c r="AJ318" s="268">
        <v>3.2</v>
      </c>
      <c r="AK318" s="268">
        <v>3.2</v>
      </c>
      <c r="AL318" s="268">
        <v>3.2</v>
      </c>
      <c r="AM318" s="268">
        <v>3.2</v>
      </c>
      <c r="AN318" s="268">
        <v>3.3</v>
      </c>
      <c r="AO318" s="268">
        <v>3.3</v>
      </c>
      <c r="AP318" s="268">
        <v>3.3</v>
      </c>
      <c r="AQ318" s="268">
        <v>3.2</v>
      </c>
      <c r="AR318" s="268">
        <v>3.2</v>
      </c>
      <c r="AS318" s="268">
        <v>3.2</v>
      </c>
      <c r="AT318" s="268">
        <v>3.2</v>
      </c>
      <c r="AU318" s="268">
        <v>3.2</v>
      </c>
      <c r="AV318" s="268">
        <v>3.2</v>
      </c>
      <c r="AW318" s="268">
        <v>3.3</v>
      </c>
      <c r="AX318" s="268">
        <v>2.2999999999999998</v>
      </c>
      <c r="AY318" s="268">
        <v>2.4</v>
      </c>
      <c r="AZ318" s="268">
        <v>2.4</v>
      </c>
      <c r="BA318" s="268">
        <v>2.4</v>
      </c>
      <c r="BB318" s="268">
        <v>2.4</v>
      </c>
      <c r="BC318" s="268">
        <v>2.4</v>
      </c>
      <c r="BD318" s="268">
        <v>2.4</v>
      </c>
      <c r="BE318" s="268">
        <v>2.4</v>
      </c>
      <c r="BF318" s="268">
        <v>2.2000000000000002</v>
      </c>
      <c r="BG318" s="268">
        <v>2.2999999999999998</v>
      </c>
      <c r="BH318" s="268">
        <v>2.2999999999999998</v>
      </c>
      <c r="BI318" s="268">
        <v>2.1</v>
      </c>
      <c r="BJ318" s="268">
        <v>2.1</v>
      </c>
      <c r="BK318" s="268">
        <v>2.1</v>
      </c>
      <c r="BL318" s="268">
        <v>2.1</v>
      </c>
      <c r="BM318" s="268">
        <v>2.1</v>
      </c>
      <c r="BN318" s="268">
        <v>2.1</v>
      </c>
      <c r="BO318" s="268">
        <v>2.1</v>
      </c>
      <c r="BP318" s="268">
        <v>2.1</v>
      </c>
      <c r="BQ318" s="268">
        <v>2.1</v>
      </c>
      <c r="BR318" s="268">
        <v>2.1</v>
      </c>
      <c r="BS318" s="268">
        <v>2.1</v>
      </c>
      <c r="BT318" s="268">
        <v>2.1</v>
      </c>
      <c r="BU318" s="268">
        <v>2.1</v>
      </c>
      <c r="BV318" s="268">
        <v>2.4</v>
      </c>
      <c r="BW318" s="268">
        <v>2.4</v>
      </c>
      <c r="BX318" s="268">
        <v>2.4</v>
      </c>
      <c r="BY318" s="268">
        <v>2.4</v>
      </c>
      <c r="BZ318" s="268">
        <v>2.1</v>
      </c>
      <c r="CA318" s="268">
        <v>2.1</v>
      </c>
      <c r="CB318" s="268">
        <v>2.1</v>
      </c>
      <c r="CC318" s="268">
        <v>2.2000000000000002</v>
      </c>
      <c r="CD318" s="268">
        <f>_xlfn.IFNA(VLOOKUP(C318,'INFORM Severity - hidden'!$C$5:$G$300,5,FALSE),"-")</f>
        <v>2.2999999999999998</v>
      </c>
    </row>
    <row r="319" spans="1:82" x14ac:dyDescent="0.35">
      <c r="C319" t="s">
        <v>8396</v>
      </c>
      <c r="D319" s="268" t="str">
        <f t="shared" si="4"/>
        <v>-</v>
      </c>
      <c r="E319" s="268" t="s">
        <v>8201</v>
      </c>
      <c r="F319" s="268" t="s">
        <v>8201</v>
      </c>
      <c r="G319" s="268" t="s">
        <v>8201</v>
      </c>
      <c r="H319" s="268" t="s">
        <v>8201</v>
      </c>
      <c r="I319" s="268" t="s">
        <v>8201</v>
      </c>
      <c r="J319" s="268" t="s">
        <v>8201</v>
      </c>
      <c r="K319" s="268" t="s">
        <v>8201</v>
      </c>
      <c r="L319" s="268" t="s">
        <v>8201</v>
      </c>
      <c r="M319" s="268" t="s">
        <v>8201</v>
      </c>
      <c r="N319" s="268" t="s">
        <v>8201</v>
      </c>
      <c r="O319" s="268" t="s">
        <v>8201</v>
      </c>
      <c r="P319" s="268" t="s">
        <v>8201</v>
      </c>
      <c r="Q319" s="268" t="s">
        <v>8201</v>
      </c>
      <c r="R319" s="268" t="s">
        <v>8201</v>
      </c>
      <c r="S319" s="268" t="s">
        <v>8201</v>
      </c>
      <c r="T319" s="268" t="s">
        <v>8201</v>
      </c>
      <c r="U319" s="268" t="s">
        <v>8201</v>
      </c>
      <c r="V319" s="268" t="s">
        <v>8201</v>
      </c>
      <c r="W319" s="268" t="s">
        <v>8201</v>
      </c>
      <c r="X319" s="268" t="s">
        <v>8201</v>
      </c>
      <c r="Y319" s="268" t="s">
        <v>8201</v>
      </c>
      <c r="Z319" s="268" t="s">
        <v>8201</v>
      </c>
      <c r="AA319" s="268" t="s">
        <v>8201</v>
      </c>
      <c r="AB319" s="268" t="s">
        <v>8201</v>
      </c>
      <c r="AC319" s="268" t="s">
        <v>8201</v>
      </c>
      <c r="AD319" s="268" t="s">
        <v>8201</v>
      </c>
      <c r="AE319" s="268" t="s">
        <v>8201</v>
      </c>
      <c r="AF319" s="268" t="s">
        <v>8201</v>
      </c>
      <c r="AG319" s="268" t="s">
        <v>8201</v>
      </c>
      <c r="AH319" s="268" t="s">
        <v>8201</v>
      </c>
      <c r="AI319" s="268" t="s">
        <v>8201</v>
      </c>
      <c r="AJ319" s="268" t="s">
        <v>8201</v>
      </c>
      <c r="AK319" s="268" t="s">
        <v>8201</v>
      </c>
      <c r="AL319" s="268" t="s">
        <v>8201</v>
      </c>
      <c r="AM319" s="268" t="s">
        <v>8201</v>
      </c>
      <c r="AN319" s="268" t="s">
        <v>8201</v>
      </c>
      <c r="AO319" s="268" t="s">
        <v>8201</v>
      </c>
      <c r="AP319" s="268" t="s">
        <v>8201</v>
      </c>
      <c r="AQ319" s="268" t="s">
        <v>8201</v>
      </c>
      <c r="AR319" s="268" t="s">
        <v>8201</v>
      </c>
      <c r="AS319" s="268" t="s">
        <v>8201</v>
      </c>
      <c r="AT319" s="268" t="s">
        <v>8201</v>
      </c>
      <c r="AU319" s="268" t="s">
        <v>8201</v>
      </c>
      <c r="AV319" s="268" t="s">
        <v>8201</v>
      </c>
      <c r="AW319" s="268" t="s">
        <v>8201</v>
      </c>
      <c r="AX319" s="268" t="s">
        <v>8201</v>
      </c>
      <c r="AY319" s="268" t="s">
        <v>8201</v>
      </c>
      <c r="AZ319" s="268" t="s">
        <v>8201</v>
      </c>
      <c r="BA319" s="268" t="s">
        <v>8201</v>
      </c>
      <c r="BB319" s="268" t="s">
        <v>8201</v>
      </c>
      <c r="BC319" s="268" t="s">
        <v>8201</v>
      </c>
      <c r="BD319" s="268" t="s">
        <v>8201</v>
      </c>
      <c r="BE319" s="268" t="s">
        <v>8201</v>
      </c>
      <c r="BF319" s="268" t="s">
        <v>8201</v>
      </c>
      <c r="BG319" s="268" t="s">
        <v>8201</v>
      </c>
      <c r="BH319" s="268" t="s">
        <v>8201</v>
      </c>
      <c r="BI319" s="268" t="s">
        <v>8201</v>
      </c>
      <c r="BJ319" s="268" t="s">
        <v>8201</v>
      </c>
      <c r="BK319" s="268" t="s">
        <v>8201</v>
      </c>
      <c r="BL319" s="268" t="s">
        <v>8201</v>
      </c>
      <c r="BM319" s="268" t="s">
        <v>8201</v>
      </c>
      <c r="BN319" s="268" t="s">
        <v>8201</v>
      </c>
      <c r="BO319" s="268" t="s">
        <v>8201</v>
      </c>
      <c r="BP319" s="268" t="s">
        <v>8201</v>
      </c>
      <c r="BQ319" s="268" t="s">
        <v>8201</v>
      </c>
      <c r="BR319" s="268" t="s">
        <v>8201</v>
      </c>
      <c r="BS319" s="268" t="s">
        <v>8201</v>
      </c>
      <c r="BT319" s="268" t="s">
        <v>8201</v>
      </c>
      <c r="BU319" s="268" t="s">
        <v>8201</v>
      </c>
      <c r="BV319" s="268" t="s">
        <v>8201</v>
      </c>
      <c r="BW319" s="268" t="s">
        <v>8201</v>
      </c>
      <c r="BX319" s="268" t="s">
        <v>8201</v>
      </c>
      <c r="BY319" s="268" t="s">
        <v>8201</v>
      </c>
      <c r="BZ319" s="268" t="s">
        <v>8201</v>
      </c>
      <c r="CA319" s="268" t="s">
        <v>8201</v>
      </c>
      <c r="CB319" s="268" t="s">
        <v>8201</v>
      </c>
      <c r="CC319" s="268" t="s">
        <v>8201</v>
      </c>
      <c r="CD319" s="268" t="str">
        <f>_xlfn.IFNA(VLOOKUP(C319,'INFORM Severity - hidden'!$C$5:$G$300,5,FALSE),"-")</f>
        <v>-</v>
      </c>
    </row>
    <row r="320" spans="1:82" x14ac:dyDescent="0.35">
      <c r="C320" t="s">
        <v>8397</v>
      </c>
      <c r="D320" s="268" t="str">
        <f t="shared" si="4"/>
        <v>-</v>
      </c>
      <c r="E320" s="268" t="s">
        <v>8201</v>
      </c>
      <c r="F320" s="268" t="s">
        <v>8201</v>
      </c>
      <c r="G320" s="268" t="s">
        <v>8201</v>
      </c>
      <c r="H320" s="268" t="s">
        <v>8201</v>
      </c>
      <c r="I320" s="268" t="s">
        <v>8201</v>
      </c>
      <c r="J320" s="268" t="s">
        <v>8201</v>
      </c>
      <c r="K320" s="268" t="s">
        <v>8201</v>
      </c>
      <c r="L320" s="268" t="s">
        <v>8201</v>
      </c>
      <c r="M320" s="268" t="s">
        <v>8201</v>
      </c>
      <c r="N320" s="268" t="s">
        <v>8201</v>
      </c>
      <c r="O320" s="268" t="s">
        <v>8201</v>
      </c>
      <c r="P320" s="268" t="s">
        <v>8201</v>
      </c>
      <c r="Q320" s="268" t="s">
        <v>8201</v>
      </c>
      <c r="R320" s="268" t="s">
        <v>8201</v>
      </c>
      <c r="S320" s="268" t="s">
        <v>8201</v>
      </c>
      <c r="T320" s="268" t="s">
        <v>8201</v>
      </c>
      <c r="U320" s="268" t="s">
        <v>8201</v>
      </c>
      <c r="V320" s="268" t="s">
        <v>8201</v>
      </c>
      <c r="W320" s="268" t="s">
        <v>8201</v>
      </c>
      <c r="X320" s="268" t="s">
        <v>8201</v>
      </c>
      <c r="Y320" s="268" t="s">
        <v>8201</v>
      </c>
      <c r="Z320" s="268" t="s">
        <v>8201</v>
      </c>
      <c r="AA320" s="268" t="s">
        <v>8201</v>
      </c>
      <c r="AB320" s="268" t="s">
        <v>8201</v>
      </c>
      <c r="AC320" s="268" t="s">
        <v>8201</v>
      </c>
      <c r="AD320" s="268" t="s">
        <v>8201</v>
      </c>
      <c r="AE320" s="268" t="s">
        <v>8201</v>
      </c>
      <c r="AF320" s="268" t="s">
        <v>8201</v>
      </c>
      <c r="AG320" s="268" t="s">
        <v>8201</v>
      </c>
      <c r="AH320" s="268" t="s">
        <v>8201</v>
      </c>
      <c r="AI320" s="268" t="s">
        <v>8201</v>
      </c>
      <c r="AJ320" s="268" t="s">
        <v>8201</v>
      </c>
      <c r="AK320" s="268" t="s">
        <v>8201</v>
      </c>
      <c r="AL320" s="268" t="s">
        <v>8201</v>
      </c>
      <c r="AM320" s="268" t="s">
        <v>8201</v>
      </c>
      <c r="AN320" s="268" t="s">
        <v>8201</v>
      </c>
      <c r="AO320" s="268" t="s">
        <v>8201</v>
      </c>
      <c r="AP320" s="268" t="s">
        <v>8201</v>
      </c>
      <c r="AQ320" s="268" t="s">
        <v>8201</v>
      </c>
      <c r="AR320" s="268" t="s">
        <v>8201</v>
      </c>
      <c r="AS320" s="268" t="s">
        <v>8201</v>
      </c>
      <c r="AT320" s="268" t="s">
        <v>8201</v>
      </c>
      <c r="AU320" s="268" t="s">
        <v>8201</v>
      </c>
      <c r="AV320" s="268" t="s">
        <v>8201</v>
      </c>
      <c r="AW320" s="268" t="s">
        <v>8201</v>
      </c>
      <c r="AX320" s="268" t="s">
        <v>8201</v>
      </c>
      <c r="AY320" s="268" t="s">
        <v>8201</v>
      </c>
      <c r="AZ320" s="268" t="s">
        <v>8201</v>
      </c>
      <c r="BA320" s="268" t="s">
        <v>8201</v>
      </c>
      <c r="BB320" s="268" t="s">
        <v>8201</v>
      </c>
      <c r="BC320" s="268">
        <v>3.3</v>
      </c>
      <c r="BD320" s="268">
        <v>3.3</v>
      </c>
      <c r="BE320" s="268">
        <v>3.3</v>
      </c>
      <c r="BF320" s="268">
        <v>3.5</v>
      </c>
      <c r="BG320" s="268">
        <v>3.5</v>
      </c>
      <c r="BH320" s="268">
        <v>3.5</v>
      </c>
      <c r="BI320" s="268">
        <v>3.3</v>
      </c>
      <c r="BJ320" s="268">
        <v>3.3</v>
      </c>
      <c r="BK320" s="268">
        <v>3.2</v>
      </c>
      <c r="BL320" s="268">
        <v>3.2</v>
      </c>
      <c r="BM320" s="268">
        <v>3.2</v>
      </c>
      <c r="BN320" s="268">
        <v>3.2</v>
      </c>
      <c r="BO320" s="268">
        <v>3.2</v>
      </c>
      <c r="BP320" s="268">
        <v>3.2</v>
      </c>
      <c r="BQ320" s="268">
        <v>3.2</v>
      </c>
      <c r="BR320" s="268">
        <v>3.1</v>
      </c>
      <c r="BS320" s="268">
        <v>3</v>
      </c>
      <c r="BT320" s="268">
        <v>3</v>
      </c>
      <c r="BU320" s="268">
        <v>3</v>
      </c>
      <c r="BV320" s="268">
        <v>3</v>
      </c>
      <c r="BW320" s="268">
        <v>3</v>
      </c>
      <c r="BX320" s="268">
        <v>3</v>
      </c>
      <c r="BY320" s="268">
        <v>2.9</v>
      </c>
      <c r="BZ320" s="268">
        <v>2.9</v>
      </c>
      <c r="CA320" s="268">
        <v>3.2</v>
      </c>
      <c r="CB320" s="268">
        <v>3.2</v>
      </c>
      <c r="CC320" s="268">
        <v>2.9</v>
      </c>
      <c r="CD320" s="268" t="str">
        <f>_xlfn.IFNA(VLOOKUP(C320,'INFORM Severity - hidden'!$C$5:$G$300,5,FALSE),"-")</f>
        <v>-</v>
      </c>
    </row>
    <row r="321" spans="1:82" x14ac:dyDescent="0.35">
      <c r="A321" t="s">
        <v>32</v>
      </c>
      <c r="B321" t="s">
        <v>286</v>
      </c>
      <c r="C321" t="s">
        <v>287</v>
      </c>
      <c r="D321" s="268" t="str">
        <f t="shared" si="4"/>
        <v>Stable</v>
      </c>
      <c r="E321" s="268" t="s">
        <v>8201</v>
      </c>
      <c r="F321" s="268" t="s">
        <v>8201</v>
      </c>
      <c r="G321" s="268" t="s">
        <v>8201</v>
      </c>
      <c r="H321" s="268" t="s">
        <v>8201</v>
      </c>
      <c r="I321" s="268" t="s">
        <v>8201</v>
      </c>
      <c r="J321" s="268" t="s">
        <v>8201</v>
      </c>
      <c r="K321" s="268" t="s">
        <v>8201</v>
      </c>
      <c r="L321" s="268" t="s">
        <v>8201</v>
      </c>
      <c r="M321" s="268" t="s">
        <v>8201</v>
      </c>
      <c r="N321" s="268" t="s">
        <v>8201</v>
      </c>
      <c r="O321" s="268" t="s">
        <v>8201</v>
      </c>
      <c r="P321" s="268" t="s">
        <v>8201</v>
      </c>
      <c r="Q321" s="268" t="s">
        <v>8201</v>
      </c>
      <c r="R321" s="268" t="s">
        <v>8201</v>
      </c>
      <c r="S321" s="268" t="s">
        <v>8201</v>
      </c>
      <c r="T321" s="268" t="s">
        <v>8201</v>
      </c>
      <c r="U321" s="268" t="s">
        <v>8201</v>
      </c>
      <c r="V321" s="268" t="s">
        <v>8201</v>
      </c>
      <c r="W321" s="268" t="s">
        <v>8201</v>
      </c>
      <c r="X321" s="268" t="s">
        <v>8201</v>
      </c>
      <c r="Y321" s="268" t="s">
        <v>8201</v>
      </c>
      <c r="Z321" s="268" t="s">
        <v>8201</v>
      </c>
      <c r="AA321" s="268" t="s">
        <v>8201</v>
      </c>
      <c r="AB321" s="268" t="s">
        <v>8201</v>
      </c>
      <c r="AC321" s="268" t="s">
        <v>8201</v>
      </c>
      <c r="AD321" s="268" t="s">
        <v>8201</v>
      </c>
      <c r="AE321" s="268" t="s">
        <v>8201</v>
      </c>
      <c r="AF321" s="268" t="s">
        <v>8201</v>
      </c>
      <c r="AG321" s="268" t="s">
        <v>8201</v>
      </c>
      <c r="AH321" s="268" t="s">
        <v>8201</v>
      </c>
      <c r="AI321" s="268" t="s">
        <v>8201</v>
      </c>
      <c r="AJ321" s="268" t="s">
        <v>8201</v>
      </c>
      <c r="AK321" s="268" t="s">
        <v>8201</v>
      </c>
      <c r="AL321" s="268" t="s">
        <v>8201</v>
      </c>
      <c r="AM321" s="268" t="s">
        <v>8201</v>
      </c>
      <c r="AN321" s="268" t="s">
        <v>8201</v>
      </c>
      <c r="AO321" s="268" t="s">
        <v>8201</v>
      </c>
      <c r="AP321" s="268" t="s">
        <v>8201</v>
      </c>
      <c r="AQ321" s="268">
        <v>2.4</v>
      </c>
      <c r="AR321" s="268">
        <v>2.2999999999999998</v>
      </c>
      <c r="AS321" s="268">
        <v>2.6</v>
      </c>
      <c r="AT321" s="268">
        <v>2.6</v>
      </c>
      <c r="AU321" s="268">
        <v>2.6</v>
      </c>
      <c r="AV321" s="268">
        <v>2.7</v>
      </c>
      <c r="AW321" s="268">
        <v>2.7</v>
      </c>
      <c r="AX321" s="268">
        <v>2.7</v>
      </c>
      <c r="AY321" s="268">
        <v>2.7</v>
      </c>
      <c r="AZ321" s="268">
        <v>2.7</v>
      </c>
      <c r="BA321" s="268">
        <v>2.8</v>
      </c>
      <c r="BB321" s="268">
        <v>2.8</v>
      </c>
      <c r="BC321" s="268">
        <v>2.6</v>
      </c>
      <c r="BD321" s="268">
        <v>2.6</v>
      </c>
      <c r="BE321" s="268">
        <v>2.6</v>
      </c>
      <c r="BF321" s="268">
        <v>2.7</v>
      </c>
      <c r="BG321" s="268">
        <v>2.7</v>
      </c>
      <c r="BH321" s="268">
        <v>2.6</v>
      </c>
      <c r="BI321" s="268">
        <v>2.6</v>
      </c>
      <c r="BJ321" s="268">
        <v>2.6</v>
      </c>
      <c r="BK321" s="268">
        <v>2.7</v>
      </c>
      <c r="BL321" s="268">
        <v>2.7</v>
      </c>
      <c r="BM321" s="268">
        <v>2.9</v>
      </c>
      <c r="BN321" s="268">
        <v>2.8</v>
      </c>
      <c r="BO321" s="268">
        <v>2.8</v>
      </c>
      <c r="BP321" s="268">
        <v>2.8</v>
      </c>
      <c r="BQ321" s="268">
        <v>2.5</v>
      </c>
      <c r="BR321" s="268">
        <v>2.5</v>
      </c>
      <c r="BS321" s="268">
        <v>2.5</v>
      </c>
      <c r="BT321" s="268">
        <v>2.5</v>
      </c>
      <c r="BU321" s="268">
        <v>2.5</v>
      </c>
      <c r="BV321" s="268">
        <v>2.5</v>
      </c>
      <c r="BW321" s="268">
        <v>2.5</v>
      </c>
      <c r="BX321" s="268">
        <v>2.5</v>
      </c>
      <c r="BY321" s="268">
        <v>2.5</v>
      </c>
      <c r="BZ321" s="268">
        <v>2.5</v>
      </c>
      <c r="CA321" s="268">
        <v>2.5</v>
      </c>
      <c r="CB321" s="268">
        <v>2.5</v>
      </c>
      <c r="CC321" s="268">
        <v>2.5</v>
      </c>
      <c r="CD321" s="268">
        <f>_xlfn.IFNA(VLOOKUP(C321,'INFORM Severity - hidden'!$C$5:$G$300,5,FALSE),"-")</f>
        <v>2.5</v>
      </c>
    </row>
    <row r="322" spans="1:82" x14ac:dyDescent="0.35">
      <c r="A322" t="s">
        <v>32</v>
      </c>
      <c r="B322" t="s">
        <v>30</v>
      </c>
      <c r="C322" t="s">
        <v>31</v>
      </c>
      <c r="D322" s="268" t="str">
        <f t="shared" si="4"/>
        <v>Decreasing</v>
      </c>
      <c r="E322" s="268">
        <v>1.5</v>
      </c>
      <c r="F322" s="268">
        <v>1.5</v>
      </c>
      <c r="G322" s="268">
        <v>1.5</v>
      </c>
      <c r="H322" s="268">
        <v>2.2000000000000002</v>
      </c>
      <c r="I322" s="268">
        <v>2.2000000000000002</v>
      </c>
      <c r="J322" s="268">
        <v>2.1</v>
      </c>
      <c r="K322" s="268">
        <v>1.8</v>
      </c>
      <c r="L322" s="268">
        <v>1.8</v>
      </c>
      <c r="M322" s="268">
        <v>1.9</v>
      </c>
      <c r="N322" s="268">
        <v>1.8</v>
      </c>
      <c r="O322" s="268">
        <v>1.8</v>
      </c>
      <c r="P322" s="268">
        <v>1.8</v>
      </c>
      <c r="Q322" s="268">
        <v>1.8</v>
      </c>
      <c r="R322" s="268">
        <v>1.8</v>
      </c>
      <c r="S322" s="268">
        <v>1.8</v>
      </c>
      <c r="T322" s="268">
        <v>1.8</v>
      </c>
      <c r="U322" s="268">
        <v>1.8</v>
      </c>
      <c r="V322" s="268">
        <v>1.8</v>
      </c>
      <c r="W322" s="268">
        <v>1.8</v>
      </c>
      <c r="X322" s="268">
        <v>2.5</v>
      </c>
      <c r="Y322" s="268">
        <v>2.4</v>
      </c>
      <c r="Z322" s="268">
        <v>1.7</v>
      </c>
      <c r="AA322" s="268">
        <v>1.7</v>
      </c>
      <c r="AB322" s="268">
        <v>1.7</v>
      </c>
      <c r="AC322" s="268">
        <v>1.7</v>
      </c>
      <c r="AD322" s="268">
        <v>1.7</v>
      </c>
      <c r="AE322" s="268">
        <v>1.7</v>
      </c>
      <c r="AF322" s="268">
        <v>1.8</v>
      </c>
      <c r="AG322" s="268">
        <v>1.8</v>
      </c>
      <c r="AH322" s="268">
        <v>1.8</v>
      </c>
      <c r="AI322" s="268">
        <v>2.4</v>
      </c>
      <c r="AJ322" s="268">
        <v>2.4</v>
      </c>
      <c r="AK322" s="268">
        <v>2.4</v>
      </c>
      <c r="AL322" s="268">
        <v>2.4</v>
      </c>
      <c r="AM322" s="268">
        <v>2.2999999999999998</v>
      </c>
      <c r="AN322" s="268">
        <v>2.4</v>
      </c>
      <c r="AO322" s="268">
        <v>2.4</v>
      </c>
      <c r="AP322" s="268">
        <v>2.4</v>
      </c>
      <c r="AQ322" s="268">
        <v>2.2999999999999998</v>
      </c>
      <c r="AR322" s="268">
        <v>2.2999999999999998</v>
      </c>
      <c r="AS322" s="268">
        <v>2.2999999999999998</v>
      </c>
      <c r="AT322" s="268">
        <v>2.2999999999999998</v>
      </c>
      <c r="AU322" s="268">
        <v>2.2999999999999998</v>
      </c>
      <c r="AV322" s="268">
        <v>2.2999999999999998</v>
      </c>
      <c r="AW322" s="268">
        <v>2.2999999999999998</v>
      </c>
      <c r="AX322" s="268">
        <v>2.2999999999999998</v>
      </c>
      <c r="AY322" s="268">
        <v>2.2999999999999998</v>
      </c>
      <c r="AZ322" s="268">
        <v>2.2999999999999998</v>
      </c>
      <c r="BA322" s="268">
        <v>2.2999999999999998</v>
      </c>
      <c r="BB322" s="268">
        <v>2.2999999999999998</v>
      </c>
      <c r="BC322" s="268">
        <v>2.2999999999999998</v>
      </c>
      <c r="BD322" s="268">
        <v>2.2999999999999998</v>
      </c>
      <c r="BE322" s="268">
        <v>2.4</v>
      </c>
      <c r="BF322" s="268">
        <v>2.4</v>
      </c>
      <c r="BG322" s="268">
        <v>2.4</v>
      </c>
      <c r="BH322" s="268">
        <v>2.4</v>
      </c>
      <c r="BI322" s="268">
        <v>2.4</v>
      </c>
      <c r="BJ322" s="268">
        <v>2.4</v>
      </c>
      <c r="BK322" s="268">
        <v>2.5</v>
      </c>
      <c r="BL322" s="268">
        <v>2.4</v>
      </c>
      <c r="BM322" s="268">
        <v>2.4</v>
      </c>
      <c r="BN322" s="268">
        <v>2.4</v>
      </c>
      <c r="BO322" s="268">
        <v>2.4</v>
      </c>
      <c r="BP322" s="268">
        <v>2.4</v>
      </c>
      <c r="BQ322" s="268">
        <v>2.4</v>
      </c>
      <c r="BR322" s="268">
        <v>2.4</v>
      </c>
      <c r="BS322" s="268">
        <v>2.4</v>
      </c>
      <c r="BT322" s="268">
        <v>2.4</v>
      </c>
      <c r="BU322" s="268">
        <v>2.4</v>
      </c>
      <c r="BV322" s="268">
        <v>2.4</v>
      </c>
      <c r="BW322" s="268">
        <v>2.4</v>
      </c>
      <c r="BX322" s="268">
        <v>2.4</v>
      </c>
      <c r="BY322" s="268">
        <v>2.4</v>
      </c>
      <c r="BZ322" s="268">
        <v>2.4</v>
      </c>
      <c r="CA322" s="268">
        <v>2.4</v>
      </c>
      <c r="CB322" s="268">
        <v>2</v>
      </c>
      <c r="CC322" s="268">
        <v>2</v>
      </c>
      <c r="CD322" s="268">
        <f>_xlfn.IFNA(VLOOKUP(C322,'INFORM Severity - hidden'!$C$5:$G$300,5,FALSE),"-")</f>
        <v>2</v>
      </c>
    </row>
    <row r="323" spans="1:82" x14ac:dyDescent="0.35">
      <c r="A323" t="s">
        <v>32</v>
      </c>
      <c r="B323" t="s">
        <v>297</v>
      </c>
      <c r="C323" t="s">
        <v>298</v>
      </c>
      <c r="D323" s="268" t="str">
        <f t="shared" ref="D323:D345" si="5">IF(CD323="-","-",IFERROR(IF(ROUND(AVERAGE(CB323:CD323),1)=ROUND(AVERAGE(BY323:CA323),1),"Stable",IF(ROUND(AVERAGE(CB323:CD323),1)&lt;ROUND(AVERAGE(BY323:CA323),1),"Decreasing",IF(ROUND(AVERAGE(CB323:CD323),1)&gt;ROUND(AVERAGE(BY323:CA323),1),"Increasing"))),"-"))</f>
        <v>Increasing</v>
      </c>
      <c r="E323" s="268" t="s">
        <v>8201</v>
      </c>
      <c r="F323" s="268" t="s">
        <v>8201</v>
      </c>
      <c r="G323" s="268" t="s">
        <v>8201</v>
      </c>
      <c r="H323" s="268" t="s">
        <v>8201</v>
      </c>
      <c r="I323" s="268" t="s">
        <v>8201</v>
      </c>
      <c r="J323" s="268" t="s">
        <v>8201</v>
      </c>
      <c r="K323" s="268" t="s">
        <v>8201</v>
      </c>
      <c r="L323" s="268" t="s">
        <v>8201</v>
      </c>
      <c r="M323" s="268" t="s">
        <v>8201</v>
      </c>
      <c r="N323" s="268" t="s">
        <v>8201</v>
      </c>
      <c r="O323" s="268" t="s">
        <v>8201</v>
      </c>
      <c r="P323" s="268" t="s">
        <v>8201</v>
      </c>
      <c r="Q323" s="268" t="s">
        <v>8201</v>
      </c>
      <c r="R323" s="268" t="s">
        <v>8201</v>
      </c>
      <c r="S323" s="268" t="s">
        <v>8201</v>
      </c>
      <c r="T323" s="268" t="s">
        <v>8201</v>
      </c>
      <c r="U323" s="268" t="s">
        <v>8201</v>
      </c>
      <c r="V323" s="268" t="s">
        <v>8201</v>
      </c>
      <c r="W323" s="268" t="s">
        <v>8201</v>
      </c>
      <c r="X323" s="268" t="s">
        <v>8201</v>
      </c>
      <c r="Y323" s="268" t="s">
        <v>8201</v>
      </c>
      <c r="Z323" s="268" t="s">
        <v>8201</v>
      </c>
      <c r="AA323" s="268" t="s">
        <v>8201</v>
      </c>
      <c r="AB323" s="268" t="s">
        <v>8201</v>
      </c>
      <c r="AC323" s="268" t="s">
        <v>8201</v>
      </c>
      <c r="AD323" s="268" t="s">
        <v>8201</v>
      </c>
      <c r="AE323" s="268" t="s">
        <v>8201</v>
      </c>
      <c r="AF323" s="268" t="s">
        <v>8201</v>
      </c>
      <c r="AG323" s="268" t="s">
        <v>8201</v>
      </c>
      <c r="AH323" s="268" t="s">
        <v>8201</v>
      </c>
      <c r="AI323" s="268" t="s">
        <v>8201</v>
      </c>
      <c r="AJ323" s="268" t="s">
        <v>8201</v>
      </c>
      <c r="AK323" s="268" t="s">
        <v>8201</v>
      </c>
      <c r="AL323" s="268" t="s">
        <v>8201</v>
      </c>
      <c r="AM323" s="268" t="s">
        <v>8201</v>
      </c>
      <c r="AN323" s="268" t="s">
        <v>8201</v>
      </c>
      <c r="AO323" s="268" t="s">
        <v>8201</v>
      </c>
      <c r="AP323" s="268" t="s">
        <v>8201</v>
      </c>
      <c r="AQ323" s="268">
        <v>2.2000000000000002</v>
      </c>
      <c r="AR323" s="268">
        <v>2.2000000000000002</v>
      </c>
      <c r="AS323" s="268">
        <v>2.2999999999999998</v>
      </c>
      <c r="AT323" s="268">
        <v>2.2999999999999998</v>
      </c>
      <c r="AU323" s="268">
        <v>2.2999999999999998</v>
      </c>
      <c r="AV323" s="268">
        <v>2.2999999999999998</v>
      </c>
      <c r="AW323" s="268">
        <v>2.2999999999999998</v>
      </c>
      <c r="AX323" s="268">
        <v>2.2999999999999998</v>
      </c>
      <c r="AY323" s="268">
        <v>2.2999999999999998</v>
      </c>
      <c r="AZ323" s="268">
        <v>2.2999999999999998</v>
      </c>
      <c r="BA323" s="268">
        <v>2.5</v>
      </c>
      <c r="BB323" s="268">
        <v>2.5</v>
      </c>
      <c r="BC323" s="268">
        <v>2.4</v>
      </c>
      <c r="BD323" s="268">
        <v>2.4</v>
      </c>
      <c r="BE323" s="268">
        <v>2.6</v>
      </c>
      <c r="BF323" s="268">
        <v>2.6</v>
      </c>
      <c r="BG323" s="268">
        <v>2.6</v>
      </c>
      <c r="BH323" s="268">
        <v>2.6</v>
      </c>
      <c r="BI323" s="268">
        <v>2.6</v>
      </c>
      <c r="BJ323" s="268">
        <v>2.6</v>
      </c>
      <c r="BK323" s="268">
        <v>2.6</v>
      </c>
      <c r="BL323" s="268">
        <v>2.6</v>
      </c>
      <c r="BM323" s="268">
        <v>2.6</v>
      </c>
      <c r="BN323" s="268">
        <v>2.5</v>
      </c>
      <c r="BO323" s="268">
        <v>2.5</v>
      </c>
      <c r="BP323" s="268">
        <v>2.5</v>
      </c>
      <c r="BQ323" s="268">
        <v>2.2999999999999998</v>
      </c>
      <c r="BR323" s="268">
        <v>2.2999999999999998</v>
      </c>
      <c r="BS323" s="268">
        <v>2.2999999999999998</v>
      </c>
      <c r="BT323" s="268">
        <v>2.2999999999999998</v>
      </c>
      <c r="BU323" s="268">
        <v>2.2999999999999998</v>
      </c>
      <c r="BV323" s="268">
        <v>2.2999999999999998</v>
      </c>
      <c r="BW323" s="268">
        <v>2.2999999999999998</v>
      </c>
      <c r="BX323" s="268">
        <v>2.2999999999999998</v>
      </c>
      <c r="BY323" s="268">
        <v>2.2999999999999998</v>
      </c>
      <c r="BZ323" s="268">
        <v>2.2999999999999998</v>
      </c>
      <c r="CA323" s="268">
        <v>2.2999999999999998</v>
      </c>
      <c r="CB323" s="268">
        <v>2.5</v>
      </c>
      <c r="CC323" s="268">
        <v>2.5</v>
      </c>
      <c r="CD323" s="268">
        <f>_xlfn.IFNA(VLOOKUP(C323,'INFORM Severity - hidden'!$C$5:$G$300,5,FALSE),"-")</f>
        <v>2.2999999999999998</v>
      </c>
    </row>
    <row r="324" spans="1:82" x14ac:dyDescent="0.35">
      <c r="C324" t="s">
        <v>8398</v>
      </c>
      <c r="D324" s="268" t="str">
        <f t="shared" si="5"/>
        <v>-</v>
      </c>
      <c r="E324" s="268" t="s">
        <v>8201</v>
      </c>
      <c r="F324" s="268">
        <v>2.9</v>
      </c>
      <c r="G324" s="268">
        <v>3</v>
      </c>
      <c r="H324" s="268">
        <v>3.1</v>
      </c>
      <c r="I324" s="268">
        <v>3.1</v>
      </c>
      <c r="J324" s="268">
        <v>3</v>
      </c>
      <c r="K324" s="268">
        <v>2.9</v>
      </c>
      <c r="L324" s="268">
        <v>2.9</v>
      </c>
      <c r="M324" s="268">
        <v>2.9</v>
      </c>
      <c r="N324" s="268">
        <v>2.9</v>
      </c>
      <c r="O324" s="268" t="s">
        <v>8201</v>
      </c>
      <c r="P324" s="268" t="s">
        <v>8201</v>
      </c>
      <c r="Q324" s="268" t="s">
        <v>8201</v>
      </c>
      <c r="R324" s="268" t="s">
        <v>8201</v>
      </c>
      <c r="S324" s="268" t="s">
        <v>8201</v>
      </c>
      <c r="T324" s="268" t="s">
        <v>8201</v>
      </c>
      <c r="U324" s="268">
        <v>2.9</v>
      </c>
      <c r="V324" s="268">
        <v>2.9</v>
      </c>
      <c r="W324" s="268">
        <v>2.9</v>
      </c>
      <c r="X324" s="268">
        <v>2.9</v>
      </c>
      <c r="Y324" s="268">
        <v>2.9</v>
      </c>
      <c r="Z324" s="268">
        <v>2.9</v>
      </c>
      <c r="AA324" s="268">
        <v>3.1</v>
      </c>
      <c r="AB324" s="268">
        <v>3.1</v>
      </c>
      <c r="AC324" s="268">
        <v>3.1</v>
      </c>
      <c r="AD324" s="268">
        <v>3.1</v>
      </c>
      <c r="AE324" s="268">
        <v>3.1</v>
      </c>
      <c r="AF324" s="268">
        <v>3.1</v>
      </c>
      <c r="AG324" s="268">
        <v>3.1</v>
      </c>
      <c r="AH324" s="268" t="s">
        <v>8201</v>
      </c>
      <c r="AI324" s="268" t="s">
        <v>8201</v>
      </c>
      <c r="AJ324" s="268" t="s">
        <v>8201</v>
      </c>
      <c r="AK324" s="268" t="s">
        <v>8201</v>
      </c>
      <c r="AL324" s="268" t="s">
        <v>8201</v>
      </c>
      <c r="AM324" s="268" t="s">
        <v>8201</v>
      </c>
      <c r="AN324" s="268" t="s">
        <v>8201</v>
      </c>
      <c r="AO324" s="268" t="s">
        <v>8201</v>
      </c>
      <c r="AP324" s="268" t="s">
        <v>8201</v>
      </c>
      <c r="AQ324" s="268" t="s">
        <v>8201</v>
      </c>
      <c r="AR324" s="268" t="s">
        <v>8201</v>
      </c>
      <c r="AS324" s="268" t="s">
        <v>8201</v>
      </c>
      <c r="AT324" s="268" t="s">
        <v>8201</v>
      </c>
      <c r="AU324" s="268">
        <v>3.3</v>
      </c>
      <c r="AV324" s="268">
        <v>3.3</v>
      </c>
      <c r="AW324" s="268">
        <v>3.3</v>
      </c>
      <c r="AX324" s="268">
        <v>3.3</v>
      </c>
      <c r="AY324" s="268">
        <v>3.2</v>
      </c>
      <c r="AZ324" s="268">
        <v>3.3</v>
      </c>
      <c r="BA324" s="268">
        <v>3.3</v>
      </c>
      <c r="BB324" s="268">
        <v>3.3</v>
      </c>
      <c r="BC324" s="268" t="s">
        <v>8201</v>
      </c>
      <c r="BD324" s="268" t="s">
        <v>8201</v>
      </c>
      <c r="BE324" s="268" t="s">
        <v>8201</v>
      </c>
      <c r="BF324" s="268" t="s">
        <v>8201</v>
      </c>
      <c r="BG324" s="268" t="s">
        <v>8201</v>
      </c>
      <c r="BH324" s="268" t="s">
        <v>8201</v>
      </c>
      <c r="BI324" s="268" t="s">
        <v>8201</v>
      </c>
      <c r="BJ324" s="268" t="s">
        <v>8201</v>
      </c>
      <c r="BK324" s="268" t="s">
        <v>8201</v>
      </c>
      <c r="BL324" s="268" t="s">
        <v>8201</v>
      </c>
      <c r="BM324" s="268" t="s">
        <v>8201</v>
      </c>
      <c r="BN324" s="268" t="s">
        <v>8201</v>
      </c>
      <c r="BO324" s="268" t="s">
        <v>8201</v>
      </c>
      <c r="BP324" s="268" t="s">
        <v>8201</v>
      </c>
      <c r="BQ324" s="268" t="s">
        <v>8201</v>
      </c>
      <c r="BR324" s="268" t="s">
        <v>8201</v>
      </c>
      <c r="BS324" s="268" t="s">
        <v>8201</v>
      </c>
      <c r="BT324" s="268" t="s">
        <v>8201</v>
      </c>
      <c r="BU324" s="268" t="s">
        <v>8201</v>
      </c>
      <c r="BV324" s="268" t="s">
        <v>8201</v>
      </c>
      <c r="BW324" s="268" t="s">
        <v>8201</v>
      </c>
      <c r="BX324" s="268" t="s">
        <v>8201</v>
      </c>
      <c r="BY324" s="268" t="s">
        <v>8201</v>
      </c>
      <c r="BZ324" s="268" t="s">
        <v>8201</v>
      </c>
      <c r="CA324" s="268" t="s">
        <v>8201</v>
      </c>
      <c r="CB324" s="268" t="s">
        <v>8201</v>
      </c>
      <c r="CC324" s="268" t="s">
        <v>8201</v>
      </c>
      <c r="CD324" s="268" t="str">
        <f>_xlfn.IFNA(VLOOKUP(C324,'INFORM Severity - hidden'!$C$5:$G$300,5,FALSE),"-")</f>
        <v>-</v>
      </c>
    </row>
    <row r="325" spans="1:82" x14ac:dyDescent="0.35">
      <c r="C325" t="s">
        <v>8399</v>
      </c>
      <c r="D325" s="268" t="str">
        <f t="shared" si="5"/>
        <v>-</v>
      </c>
      <c r="E325" s="268" t="s">
        <v>8201</v>
      </c>
      <c r="F325" s="268">
        <v>2.8</v>
      </c>
      <c r="G325" s="268">
        <v>2.8</v>
      </c>
      <c r="H325" s="268">
        <v>2.6</v>
      </c>
      <c r="I325" s="268">
        <v>2.6</v>
      </c>
      <c r="J325" s="268">
        <v>2.5</v>
      </c>
      <c r="K325" s="268">
        <v>2.5</v>
      </c>
      <c r="L325" s="268">
        <v>2.5</v>
      </c>
      <c r="M325" s="268">
        <v>2.5</v>
      </c>
      <c r="N325" s="268" t="s">
        <v>8201</v>
      </c>
      <c r="O325" s="268" t="s">
        <v>8201</v>
      </c>
      <c r="P325" s="268" t="s">
        <v>8201</v>
      </c>
      <c r="Q325" s="268" t="s">
        <v>8201</v>
      </c>
      <c r="R325" s="268" t="s">
        <v>8201</v>
      </c>
      <c r="S325" s="268" t="s">
        <v>8201</v>
      </c>
      <c r="T325" s="268" t="s">
        <v>8201</v>
      </c>
      <c r="U325" s="268" t="s">
        <v>8201</v>
      </c>
      <c r="V325" s="268" t="s">
        <v>8201</v>
      </c>
      <c r="W325" s="268" t="s">
        <v>8201</v>
      </c>
      <c r="X325" s="268" t="s">
        <v>8201</v>
      </c>
      <c r="Y325" s="268" t="s">
        <v>8201</v>
      </c>
      <c r="Z325" s="268" t="s">
        <v>8201</v>
      </c>
      <c r="AA325" s="268" t="s">
        <v>8201</v>
      </c>
      <c r="AB325" s="268" t="s">
        <v>8201</v>
      </c>
      <c r="AC325" s="268" t="s">
        <v>8201</v>
      </c>
      <c r="AD325" s="268" t="s">
        <v>8201</v>
      </c>
      <c r="AE325" s="268" t="s">
        <v>8201</v>
      </c>
      <c r="AF325" s="268" t="s">
        <v>8201</v>
      </c>
      <c r="AG325" s="268" t="s">
        <v>8201</v>
      </c>
      <c r="AH325" s="268" t="s">
        <v>8201</v>
      </c>
      <c r="AI325" s="268" t="s">
        <v>8201</v>
      </c>
      <c r="AJ325" s="268" t="s">
        <v>8201</v>
      </c>
      <c r="AK325" s="268" t="s">
        <v>8201</v>
      </c>
      <c r="AL325" s="268" t="s">
        <v>8201</v>
      </c>
      <c r="AM325" s="268" t="s">
        <v>8201</v>
      </c>
      <c r="AN325" s="268" t="s">
        <v>8201</v>
      </c>
      <c r="AO325" s="268" t="s">
        <v>8201</v>
      </c>
      <c r="AP325" s="268" t="s">
        <v>8201</v>
      </c>
      <c r="AQ325" s="268" t="s">
        <v>8201</v>
      </c>
      <c r="AR325" s="268" t="s">
        <v>8201</v>
      </c>
      <c r="AS325" s="268" t="s">
        <v>8201</v>
      </c>
      <c r="AT325" s="268" t="s">
        <v>8201</v>
      </c>
      <c r="AU325" s="268" t="s">
        <v>8201</v>
      </c>
      <c r="AV325" s="268" t="s">
        <v>8201</v>
      </c>
      <c r="AW325" s="268" t="s">
        <v>8201</v>
      </c>
      <c r="AX325" s="268" t="s">
        <v>8201</v>
      </c>
      <c r="AY325" s="268" t="s">
        <v>8201</v>
      </c>
      <c r="AZ325" s="268" t="s">
        <v>8201</v>
      </c>
      <c r="BA325" s="268" t="s">
        <v>8201</v>
      </c>
      <c r="BB325" s="268" t="s">
        <v>8201</v>
      </c>
      <c r="BC325" s="268" t="s">
        <v>8201</v>
      </c>
      <c r="BD325" s="268" t="s">
        <v>8201</v>
      </c>
      <c r="BE325" s="268" t="s">
        <v>8201</v>
      </c>
      <c r="BF325" s="268" t="s">
        <v>8201</v>
      </c>
      <c r="BG325" s="268" t="s">
        <v>8201</v>
      </c>
      <c r="BH325" s="268" t="s">
        <v>8201</v>
      </c>
      <c r="BI325" s="268" t="s">
        <v>8201</v>
      </c>
      <c r="BJ325" s="268" t="s">
        <v>8201</v>
      </c>
      <c r="BK325" s="268" t="s">
        <v>8201</v>
      </c>
      <c r="BL325" s="268" t="s">
        <v>8201</v>
      </c>
      <c r="BM325" s="268" t="s">
        <v>8201</v>
      </c>
      <c r="BN325" s="268" t="s">
        <v>8201</v>
      </c>
      <c r="BO325" s="268" t="s">
        <v>8201</v>
      </c>
      <c r="BP325" s="268" t="s">
        <v>8201</v>
      </c>
      <c r="BQ325" s="268" t="s">
        <v>8201</v>
      </c>
      <c r="BR325" s="268" t="s">
        <v>8201</v>
      </c>
      <c r="BS325" s="268" t="s">
        <v>8201</v>
      </c>
      <c r="BT325" s="268" t="s">
        <v>8201</v>
      </c>
      <c r="BU325" s="268" t="s">
        <v>8201</v>
      </c>
      <c r="BV325" s="268" t="s">
        <v>8201</v>
      </c>
      <c r="BW325" s="268" t="s">
        <v>8201</v>
      </c>
      <c r="BX325" s="268" t="s">
        <v>8201</v>
      </c>
      <c r="BY325" s="268" t="s">
        <v>8201</v>
      </c>
      <c r="BZ325" s="268" t="s">
        <v>8201</v>
      </c>
      <c r="CA325" s="268" t="s">
        <v>8201</v>
      </c>
      <c r="CB325" s="268" t="s">
        <v>8201</v>
      </c>
      <c r="CC325" s="268" t="s">
        <v>8201</v>
      </c>
      <c r="CD325" s="268" t="str">
        <f>_xlfn.IFNA(VLOOKUP(C325,'INFORM Severity - hidden'!$C$5:$G$300,5,FALSE),"-")</f>
        <v>-</v>
      </c>
    </row>
    <row r="326" spans="1:82" x14ac:dyDescent="0.35">
      <c r="C326" t="s">
        <v>8400</v>
      </c>
      <c r="D326" s="268" t="str">
        <f t="shared" si="5"/>
        <v>-</v>
      </c>
      <c r="E326" s="268" t="s">
        <v>8201</v>
      </c>
      <c r="F326" s="268">
        <v>1.9</v>
      </c>
      <c r="G326" s="268">
        <v>1.9</v>
      </c>
      <c r="H326" s="268">
        <v>2.4</v>
      </c>
      <c r="I326" s="268">
        <v>2.4</v>
      </c>
      <c r="J326" s="268">
        <v>2.2999999999999998</v>
      </c>
      <c r="K326" s="268">
        <v>2.2999999999999998</v>
      </c>
      <c r="L326" s="268">
        <v>2.2999999999999998</v>
      </c>
      <c r="M326" s="268">
        <v>1.6</v>
      </c>
      <c r="N326" s="268" t="s">
        <v>8201</v>
      </c>
      <c r="O326" s="268" t="s">
        <v>8201</v>
      </c>
      <c r="P326" s="268" t="s">
        <v>8201</v>
      </c>
      <c r="Q326" s="268" t="s">
        <v>8201</v>
      </c>
      <c r="R326" s="268" t="s">
        <v>8201</v>
      </c>
      <c r="S326" s="268" t="s">
        <v>8201</v>
      </c>
      <c r="T326" s="268" t="s">
        <v>8201</v>
      </c>
      <c r="U326" s="268" t="s">
        <v>8201</v>
      </c>
      <c r="V326" s="268" t="s">
        <v>8201</v>
      </c>
      <c r="W326" s="268" t="s">
        <v>8201</v>
      </c>
      <c r="X326" s="268" t="s">
        <v>8201</v>
      </c>
      <c r="Y326" s="268" t="s">
        <v>8201</v>
      </c>
      <c r="Z326" s="268" t="s">
        <v>8201</v>
      </c>
      <c r="AA326" s="268" t="s">
        <v>8201</v>
      </c>
      <c r="AB326" s="268" t="s">
        <v>8201</v>
      </c>
      <c r="AC326" s="268" t="s">
        <v>8201</v>
      </c>
      <c r="AD326" s="268" t="s">
        <v>8201</v>
      </c>
      <c r="AE326" s="268" t="s">
        <v>8201</v>
      </c>
      <c r="AF326" s="268" t="s">
        <v>8201</v>
      </c>
      <c r="AG326" s="268" t="s">
        <v>8201</v>
      </c>
      <c r="AH326" s="268" t="s">
        <v>8201</v>
      </c>
      <c r="AI326" s="268" t="s">
        <v>8201</v>
      </c>
      <c r="AJ326" s="268" t="s">
        <v>8201</v>
      </c>
      <c r="AK326" s="268" t="s">
        <v>8201</v>
      </c>
      <c r="AL326" s="268" t="s">
        <v>8201</v>
      </c>
      <c r="AM326" s="268" t="s">
        <v>8201</v>
      </c>
      <c r="AN326" s="268" t="s">
        <v>8201</v>
      </c>
      <c r="AO326" s="268" t="s">
        <v>8201</v>
      </c>
      <c r="AP326" s="268" t="s">
        <v>8201</v>
      </c>
      <c r="AQ326" s="268" t="s">
        <v>8201</v>
      </c>
      <c r="AR326" s="268" t="s">
        <v>8201</v>
      </c>
      <c r="AS326" s="268" t="s">
        <v>8201</v>
      </c>
      <c r="AT326" s="268" t="s">
        <v>8201</v>
      </c>
      <c r="AU326" s="268" t="s">
        <v>8201</v>
      </c>
      <c r="AV326" s="268" t="s">
        <v>8201</v>
      </c>
      <c r="AW326" s="268" t="s">
        <v>8201</v>
      </c>
      <c r="AX326" s="268" t="s">
        <v>8201</v>
      </c>
      <c r="AY326" s="268" t="s">
        <v>8201</v>
      </c>
      <c r="AZ326" s="268" t="s">
        <v>8201</v>
      </c>
      <c r="BA326" s="268" t="s">
        <v>8201</v>
      </c>
      <c r="BB326" s="268" t="s">
        <v>8201</v>
      </c>
      <c r="BC326" s="268" t="s">
        <v>8201</v>
      </c>
      <c r="BD326" s="268" t="s">
        <v>8201</v>
      </c>
      <c r="BE326" s="268" t="s">
        <v>8201</v>
      </c>
      <c r="BF326" s="268" t="s">
        <v>8201</v>
      </c>
      <c r="BG326" s="268" t="s">
        <v>8201</v>
      </c>
      <c r="BH326" s="268" t="s">
        <v>8201</v>
      </c>
      <c r="BI326" s="268" t="s">
        <v>8201</v>
      </c>
      <c r="BJ326" s="268" t="s">
        <v>8201</v>
      </c>
      <c r="BK326" s="268" t="s">
        <v>8201</v>
      </c>
      <c r="BL326" s="268" t="s">
        <v>8201</v>
      </c>
      <c r="BM326" s="268" t="s">
        <v>8201</v>
      </c>
      <c r="BN326" s="268" t="s">
        <v>8201</v>
      </c>
      <c r="BO326" s="268" t="s">
        <v>8201</v>
      </c>
      <c r="BP326" s="268" t="s">
        <v>8201</v>
      </c>
      <c r="BQ326" s="268" t="s">
        <v>8201</v>
      </c>
      <c r="BR326" s="268" t="s">
        <v>8201</v>
      </c>
      <c r="BS326" s="268" t="s">
        <v>8201</v>
      </c>
      <c r="BT326" s="268" t="s">
        <v>8201</v>
      </c>
      <c r="BU326" s="268" t="s">
        <v>8201</v>
      </c>
      <c r="BV326" s="268" t="s">
        <v>8201</v>
      </c>
      <c r="BW326" s="268" t="s">
        <v>8201</v>
      </c>
      <c r="BX326" s="268" t="s">
        <v>8201</v>
      </c>
      <c r="BY326" s="268" t="s">
        <v>8201</v>
      </c>
      <c r="BZ326" s="268" t="s">
        <v>8201</v>
      </c>
      <c r="CA326" s="268" t="s">
        <v>8201</v>
      </c>
      <c r="CB326" s="268" t="s">
        <v>8201</v>
      </c>
      <c r="CC326" s="268" t="s">
        <v>8201</v>
      </c>
      <c r="CD326" s="268" t="str">
        <f>_xlfn.IFNA(VLOOKUP(C326,'INFORM Severity - hidden'!$C$5:$G$300,5,FALSE),"-")</f>
        <v>-</v>
      </c>
    </row>
    <row r="327" spans="1:82" x14ac:dyDescent="0.35">
      <c r="C327" t="s">
        <v>8401</v>
      </c>
      <c r="D327" s="268" t="str">
        <f t="shared" si="5"/>
        <v>-</v>
      </c>
      <c r="E327" s="268" t="s">
        <v>8201</v>
      </c>
      <c r="F327" s="268">
        <v>2</v>
      </c>
      <c r="G327" s="268">
        <v>2.2000000000000002</v>
      </c>
      <c r="H327" s="268">
        <v>2.4</v>
      </c>
      <c r="I327" s="268">
        <v>2.4</v>
      </c>
      <c r="J327" s="268">
        <v>2.2999999999999998</v>
      </c>
      <c r="K327" s="268">
        <v>2.2999999999999998</v>
      </c>
      <c r="L327" s="268">
        <v>2.2999999999999998</v>
      </c>
      <c r="M327" s="268">
        <v>2.2999999999999998</v>
      </c>
      <c r="N327" s="268" t="s">
        <v>8201</v>
      </c>
      <c r="O327" s="268" t="s">
        <v>8201</v>
      </c>
      <c r="P327" s="268" t="s">
        <v>8201</v>
      </c>
      <c r="Q327" s="268" t="s">
        <v>8201</v>
      </c>
      <c r="R327" s="268" t="s">
        <v>8201</v>
      </c>
      <c r="S327" s="268" t="s">
        <v>8201</v>
      </c>
      <c r="T327" s="268" t="s">
        <v>8201</v>
      </c>
      <c r="U327" s="268" t="s">
        <v>8201</v>
      </c>
      <c r="V327" s="268" t="s">
        <v>8201</v>
      </c>
      <c r="W327" s="268" t="s">
        <v>8201</v>
      </c>
      <c r="X327" s="268" t="s">
        <v>8201</v>
      </c>
      <c r="Y327" s="268" t="s">
        <v>8201</v>
      </c>
      <c r="Z327" s="268" t="s">
        <v>8201</v>
      </c>
      <c r="AA327" s="268" t="s">
        <v>8201</v>
      </c>
      <c r="AB327" s="268" t="s">
        <v>8201</v>
      </c>
      <c r="AC327" s="268" t="s">
        <v>8201</v>
      </c>
      <c r="AD327" s="268" t="s">
        <v>8201</v>
      </c>
      <c r="AE327" s="268" t="s">
        <v>8201</v>
      </c>
      <c r="AF327" s="268" t="s">
        <v>8201</v>
      </c>
      <c r="AG327" s="268" t="s">
        <v>8201</v>
      </c>
      <c r="AH327" s="268" t="s">
        <v>8201</v>
      </c>
      <c r="AI327" s="268" t="s">
        <v>8201</v>
      </c>
      <c r="AJ327" s="268" t="s">
        <v>8201</v>
      </c>
      <c r="AK327" s="268" t="s">
        <v>8201</v>
      </c>
      <c r="AL327" s="268" t="s">
        <v>8201</v>
      </c>
      <c r="AM327" s="268" t="s">
        <v>8201</v>
      </c>
      <c r="AN327" s="268" t="s">
        <v>8201</v>
      </c>
      <c r="AO327" s="268" t="s">
        <v>8201</v>
      </c>
      <c r="AP327" s="268" t="s">
        <v>8201</v>
      </c>
      <c r="AQ327" s="268" t="s">
        <v>8201</v>
      </c>
      <c r="AR327" s="268" t="s">
        <v>8201</v>
      </c>
      <c r="AS327" s="268" t="s">
        <v>8201</v>
      </c>
      <c r="AT327" s="268" t="s">
        <v>8201</v>
      </c>
      <c r="AU327" s="268" t="s">
        <v>8201</v>
      </c>
      <c r="AV327" s="268" t="s">
        <v>8201</v>
      </c>
      <c r="AW327" s="268" t="s">
        <v>8201</v>
      </c>
      <c r="AX327" s="268" t="s">
        <v>8201</v>
      </c>
      <c r="AY327" s="268" t="s">
        <v>8201</v>
      </c>
      <c r="AZ327" s="268" t="s">
        <v>8201</v>
      </c>
      <c r="BA327" s="268" t="s">
        <v>8201</v>
      </c>
      <c r="BB327" s="268" t="s">
        <v>8201</v>
      </c>
      <c r="BC327" s="268" t="s">
        <v>8201</v>
      </c>
      <c r="BD327" s="268" t="s">
        <v>8201</v>
      </c>
      <c r="BE327" s="268" t="s">
        <v>8201</v>
      </c>
      <c r="BF327" s="268" t="s">
        <v>8201</v>
      </c>
      <c r="BG327" s="268" t="s">
        <v>8201</v>
      </c>
      <c r="BH327" s="268" t="s">
        <v>8201</v>
      </c>
      <c r="BI327" s="268" t="s">
        <v>8201</v>
      </c>
      <c r="BJ327" s="268" t="s">
        <v>8201</v>
      </c>
      <c r="BK327" s="268" t="s">
        <v>8201</v>
      </c>
      <c r="BL327" s="268" t="s">
        <v>8201</v>
      </c>
      <c r="BM327" s="268" t="s">
        <v>8201</v>
      </c>
      <c r="BN327" s="268" t="s">
        <v>8201</v>
      </c>
      <c r="BO327" s="268" t="s">
        <v>8201</v>
      </c>
      <c r="BP327" s="268" t="s">
        <v>8201</v>
      </c>
      <c r="BQ327" s="268" t="s">
        <v>8201</v>
      </c>
      <c r="BR327" s="268" t="s">
        <v>8201</v>
      </c>
      <c r="BS327" s="268" t="s">
        <v>8201</v>
      </c>
      <c r="BT327" s="268" t="s">
        <v>8201</v>
      </c>
      <c r="BU327" s="268" t="s">
        <v>8201</v>
      </c>
      <c r="BV327" s="268" t="s">
        <v>8201</v>
      </c>
      <c r="BW327" s="268" t="s">
        <v>8201</v>
      </c>
      <c r="BX327" s="268" t="s">
        <v>8201</v>
      </c>
      <c r="BY327" s="268" t="s">
        <v>8201</v>
      </c>
      <c r="BZ327" s="268" t="s">
        <v>8201</v>
      </c>
      <c r="CA327" s="268" t="s">
        <v>8201</v>
      </c>
      <c r="CB327" s="268" t="s">
        <v>8201</v>
      </c>
      <c r="CC327" s="268" t="s">
        <v>8201</v>
      </c>
      <c r="CD327" s="268" t="str">
        <f>_xlfn.IFNA(VLOOKUP(C327,'INFORM Severity - hidden'!$C$5:$G$300,5,FALSE),"-")</f>
        <v>-</v>
      </c>
    </row>
    <row r="328" spans="1:82" x14ac:dyDescent="0.35">
      <c r="A328" t="s">
        <v>1668</v>
      </c>
      <c r="B328" t="s">
        <v>1666</v>
      </c>
      <c r="C328" t="s">
        <v>1667</v>
      </c>
      <c r="D328" s="268" t="str">
        <f t="shared" si="5"/>
        <v>Stable</v>
      </c>
      <c r="E328" s="268" t="s">
        <v>8201</v>
      </c>
      <c r="F328" s="268" t="s">
        <v>8201</v>
      </c>
      <c r="G328" s="268" t="s">
        <v>8201</v>
      </c>
      <c r="H328" s="268" t="s">
        <v>8201</v>
      </c>
      <c r="I328" s="268" t="s">
        <v>8201</v>
      </c>
      <c r="J328" s="268" t="s">
        <v>8201</v>
      </c>
      <c r="K328" s="268" t="s">
        <v>8201</v>
      </c>
      <c r="L328" s="268" t="s">
        <v>8201</v>
      </c>
      <c r="M328" s="268" t="s">
        <v>8201</v>
      </c>
      <c r="N328" s="268" t="s">
        <v>8201</v>
      </c>
      <c r="O328" s="268">
        <v>3</v>
      </c>
      <c r="P328" s="268">
        <v>2.8</v>
      </c>
      <c r="Q328" s="268">
        <v>2.8</v>
      </c>
      <c r="R328" s="268">
        <v>3</v>
      </c>
      <c r="S328" s="268">
        <v>3</v>
      </c>
      <c r="T328" s="268">
        <v>3</v>
      </c>
      <c r="U328" s="268">
        <v>3</v>
      </c>
      <c r="V328" s="268">
        <v>3.1</v>
      </c>
      <c r="W328" s="268">
        <v>3.1</v>
      </c>
      <c r="X328" s="268">
        <v>3.1</v>
      </c>
      <c r="Y328" s="268">
        <v>3.1</v>
      </c>
      <c r="Z328" s="268">
        <v>3.1</v>
      </c>
      <c r="AA328" s="268">
        <v>3.2</v>
      </c>
      <c r="AB328" s="268">
        <v>3.1</v>
      </c>
      <c r="AC328" s="268">
        <v>3.1</v>
      </c>
      <c r="AD328" s="268">
        <v>3.1</v>
      </c>
      <c r="AE328" s="268">
        <v>3.1</v>
      </c>
      <c r="AF328" s="268">
        <v>3.1</v>
      </c>
      <c r="AG328" s="268">
        <v>3.1</v>
      </c>
      <c r="AH328" s="268">
        <v>3.1</v>
      </c>
      <c r="AI328" s="268">
        <v>3.1</v>
      </c>
      <c r="AJ328" s="268">
        <v>3.1</v>
      </c>
      <c r="AK328" s="268">
        <v>3.1</v>
      </c>
      <c r="AL328" s="268">
        <v>3.1</v>
      </c>
      <c r="AM328" s="268">
        <v>3.1</v>
      </c>
      <c r="AN328" s="268">
        <v>3.1</v>
      </c>
      <c r="AO328" s="268">
        <v>3.1</v>
      </c>
      <c r="AP328" s="268">
        <v>3.1</v>
      </c>
      <c r="AQ328" s="268">
        <v>3.1</v>
      </c>
      <c r="AR328" s="268">
        <v>3.1</v>
      </c>
      <c r="AS328" s="268">
        <v>3.1</v>
      </c>
      <c r="AT328" s="268">
        <v>3.1</v>
      </c>
      <c r="AU328" s="268">
        <v>3.2</v>
      </c>
      <c r="AV328" s="268">
        <v>3.2</v>
      </c>
      <c r="AW328" s="268">
        <v>3.2</v>
      </c>
      <c r="AX328" s="268">
        <v>3.2</v>
      </c>
      <c r="AY328" s="268">
        <v>3.2</v>
      </c>
      <c r="AZ328" s="268">
        <v>3.2</v>
      </c>
      <c r="BA328" s="268">
        <v>3.2</v>
      </c>
      <c r="BB328" s="268">
        <v>3.3</v>
      </c>
      <c r="BC328" s="268">
        <v>3.2</v>
      </c>
      <c r="BD328" s="268">
        <v>3.2</v>
      </c>
      <c r="BE328" s="268">
        <v>3.2</v>
      </c>
      <c r="BF328" s="268">
        <v>3.2</v>
      </c>
      <c r="BG328" s="268">
        <v>3.2</v>
      </c>
      <c r="BH328" s="268">
        <v>3.2</v>
      </c>
      <c r="BI328" s="268">
        <v>3.2</v>
      </c>
      <c r="BJ328" s="268">
        <v>3.2</v>
      </c>
      <c r="BK328" s="268">
        <v>3.2</v>
      </c>
      <c r="BL328" s="268">
        <v>3.2</v>
      </c>
      <c r="BM328" s="268">
        <v>3.2</v>
      </c>
      <c r="BN328" s="268">
        <v>3.2</v>
      </c>
      <c r="BO328" s="268">
        <v>3.2</v>
      </c>
      <c r="BP328" s="268">
        <v>3.2</v>
      </c>
      <c r="BQ328" s="268">
        <v>3.2</v>
      </c>
      <c r="BR328" s="268">
        <v>3.2</v>
      </c>
      <c r="BS328" s="268">
        <v>3.2</v>
      </c>
      <c r="BT328" s="268">
        <v>3.3</v>
      </c>
      <c r="BU328" s="268">
        <v>3.3</v>
      </c>
      <c r="BV328" s="268">
        <v>3.3</v>
      </c>
      <c r="BW328" s="268">
        <v>3.3</v>
      </c>
      <c r="BX328" s="268">
        <v>3.3</v>
      </c>
      <c r="BY328" s="268">
        <v>3.3</v>
      </c>
      <c r="BZ328" s="268">
        <v>3.3</v>
      </c>
      <c r="CA328" s="268">
        <v>3.3</v>
      </c>
      <c r="CB328" s="268">
        <v>3.3</v>
      </c>
      <c r="CC328" s="268">
        <v>3.4</v>
      </c>
      <c r="CD328" s="268">
        <f>_xlfn.IFNA(VLOOKUP(C328,'INFORM Severity - hidden'!$C$5:$G$300,5,FALSE),"-")</f>
        <v>3.3</v>
      </c>
    </row>
    <row r="329" spans="1:82" x14ac:dyDescent="0.35">
      <c r="C329" t="s">
        <v>8402</v>
      </c>
      <c r="D329" s="268" t="str">
        <f t="shared" si="5"/>
        <v>-</v>
      </c>
      <c r="E329" s="268" t="s">
        <v>8201</v>
      </c>
      <c r="F329" s="268" t="s">
        <v>8201</v>
      </c>
      <c r="G329" s="268" t="s">
        <v>8201</v>
      </c>
      <c r="H329" s="268" t="s">
        <v>8201</v>
      </c>
      <c r="I329" s="268" t="s">
        <v>8201</v>
      </c>
      <c r="J329" s="268" t="s">
        <v>8201</v>
      </c>
      <c r="K329" s="268" t="s">
        <v>8201</v>
      </c>
      <c r="L329" s="268" t="s">
        <v>8201</v>
      </c>
      <c r="M329" s="268" t="s">
        <v>8201</v>
      </c>
      <c r="N329" s="268" t="s">
        <v>8201</v>
      </c>
      <c r="O329" s="268" t="s">
        <v>8201</v>
      </c>
      <c r="P329" s="268" t="s">
        <v>8201</v>
      </c>
      <c r="Q329" s="268" t="s">
        <v>8201</v>
      </c>
      <c r="R329" s="268" t="s">
        <v>8201</v>
      </c>
      <c r="S329" s="268" t="s">
        <v>8201</v>
      </c>
      <c r="T329" s="268" t="s">
        <v>8201</v>
      </c>
      <c r="U329" s="268" t="s">
        <v>8201</v>
      </c>
      <c r="V329" s="268" t="s">
        <v>8201</v>
      </c>
      <c r="W329" s="268" t="s">
        <v>8201</v>
      </c>
      <c r="X329" s="268" t="s">
        <v>8201</v>
      </c>
      <c r="Y329" s="268" t="s">
        <v>8201</v>
      </c>
      <c r="Z329" s="268" t="s">
        <v>8201</v>
      </c>
      <c r="AA329" s="268" t="s">
        <v>8201</v>
      </c>
      <c r="AB329" s="268" t="s">
        <v>8201</v>
      </c>
      <c r="AC329" s="268" t="s">
        <v>8201</v>
      </c>
      <c r="AD329" s="268" t="s">
        <v>8201</v>
      </c>
      <c r="AE329" s="268" t="s">
        <v>8201</v>
      </c>
      <c r="AF329" s="268" t="s">
        <v>8201</v>
      </c>
      <c r="AG329" s="268" t="s">
        <v>8201</v>
      </c>
      <c r="AH329" s="268" t="s">
        <v>8201</v>
      </c>
      <c r="AI329" s="268" t="s">
        <v>8201</v>
      </c>
      <c r="AJ329" s="268" t="s">
        <v>8201</v>
      </c>
      <c r="AK329" s="268" t="s">
        <v>8201</v>
      </c>
      <c r="AL329" s="268" t="s">
        <v>8201</v>
      </c>
      <c r="AM329" s="268" t="s">
        <v>8201</v>
      </c>
      <c r="AN329" s="268" t="s">
        <v>8201</v>
      </c>
      <c r="AO329" s="268" t="s">
        <v>8201</v>
      </c>
      <c r="AP329" s="268" t="s">
        <v>8201</v>
      </c>
      <c r="AQ329" s="268" t="s">
        <v>8201</v>
      </c>
      <c r="AR329" s="268" t="s">
        <v>8201</v>
      </c>
      <c r="AS329" s="268" t="s">
        <v>8201</v>
      </c>
      <c r="AT329" s="268" t="s">
        <v>8201</v>
      </c>
      <c r="AU329" s="268" t="s">
        <v>8201</v>
      </c>
      <c r="AV329" s="268" t="s">
        <v>8201</v>
      </c>
      <c r="AW329" s="268" t="s">
        <v>8201</v>
      </c>
      <c r="AX329" s="268" t="s">
        <v>8201</v>
      </c>
      <c r="AY329" s="268" t="s">
        <v>8201</v>
      </c>
      <c r="AZ329" s="268" t="s">
        <v>8201</v>
      </c>
      <c r="BA329" s="268" t="s">
        <v>8201</v>
      </c>
      <c r="BB329" s="268" t="s">
        <v>8201</v>
      </c>
      <c r="BC329" s="268" t="s">
        <v>8201</v>
      </c>
      <c r="BD329" s="268" t="s">
        <v>8201</v>
      </c>
      <c r="BE329" s="268" t="s">
        <v>8201</v>
      </c>
      <c r="BF329" s="268" t="s">
        <v>8201</v>
      </c>
      <c r="BG329" s="268" t="s">
        <v>8201</v>
      </c>
      <c r="BH329" s="268" t="s">
        <v>8201</v>
      </c>
      <c r="BI329" s="268" t="s">
        <v>8201</v>
      </c>
      <c r="BJ329" s="268" t="s">
        <v>8201</v>
      </c>
      <c r="BK329" s="268" t="s">
        <v>8201</v>
      </c>
      <c r="BL329" s="268" t="s">
        <v>8201</v>
      </c>
      <c r="BM329" s="268" t="s">
        <v>8201</v>
      </c>
      <c r="BN329" s="268" t="s">
        <v>8201</v>
      </c>
      <c r="BO329" s="268" t="s">
        <v>8201</v>
      </c>
      <c r="BP329" s="268" t="s">
        <v>8201</v>
      </c>
      <c r="BQ329" s="268" t="s">
        <v>8201</v>
      </c>
      <c r="BR329" s="268" t="s">
        <v>8201</v>
      </c>
      <c r="BS329" s="268" t="s">
        <v>8201</v>
      </c>
      <c r="BT329" s="268" t="s">
        <v>8201</v>
      </c>
      <c r="BU329" s="268" t="s">
        <v>8201</v>
      </c>
      <c r="BV329" s="268" t="s">
        <v>8201</v>
      </c>
      <c r="BW329" s="268" t="s">
        <v>8201</v>
      </c>
      <c r="BX329" s="268" t="s">
        <v>8201</v>
      </c>
      <c r="BY329" s="268" t="s">
        <v>8201</v>
      </c>
      <c r="BZ329" s="268" t="s">
        <v>8201</v>
      </c>
      <c r="CA329" s="268" t="s">
        <v>8201</v>
      </c>
      <c r="CB329" s="268" t="s">
        <v>8201</v>
      </c>
      <c r="CC329" s="268" t="s">
        <v>8201</v>
      </c>
      <c r="CD329" s="268" t="str">
        <f>_xlfn.IFNA(VLOOKUP(C329,'INFORM Severity - hidden'!$C$5:$G$300,5,FALSE),"-")</f>
        <v>-</v>
      </c>
    </row>
    <row r="330" spans="1:82" x14ac:dyDescent="0.35">
      <c r="C330" t="s">
        <v>8403</v>
      </c>
      <c r="D330" s="268" t="str">
        <f t="shared" si="5"/>
        <v>-</v>
      </c>
      <c r="E330" s="268" t="s">
        <v>8201</v>
      </c>
      <c r="F330" s="268" t="s">
        <v>8201</v>
      </c>
      <c r="G330" s="268" t="s">
        <v>8201</v>
      </c>
      <c r="H330" s="268" t="s">
        <v>8201</v>
      </c>
      <c r="I330" s="268" t="s">
        <v>8201</v>
      </c>
      <c r="J330" s="268" t="s">
        <v>8201</v>
      </c>
      <c r="K330" s="268" t="s">
        <v>8201</v>
      </c>
      <c r="L330" s="268" t="s">
        <v>8201</v>
      </c>
      <c r="M330" s="268" t="s">
        <v>8201</v>
      </c>
      <c r="N330" s="268" t="s">
        <v>8201</v>
      </c>
      <c r="O330" s="268" t="s">
        <v>8201</v>
      </c>
      <c r="P330" s="268" t="s">
        <v>8201</v>
      </c>
      <c r="Q330" s="268" t="s">
        <v>8201</v>
      </c>
      <c r="R330" s="268" t="s">
        <v>8201</v>
      </c>
      <c r="S330" s="268" t="s">
        <v>8201</v>
      </c>
      <c r="T330" s="268" t="s">
        <v>8201</v>
      </c>
      <c r="U330" s="268" t="s">
        <v>8201</v>
      </c>
      <c r="V330" s="268" t="s">
        <v>8201</v>
      </c>
      <c r="W330" s="268" t="s">
        <v>8201</v>
      </c>
      <c r="X330" s="268" t="s">
        <v>8201</v>
      </c>
      <c r="Y330" s="268" t="s">
        <v>8201</v>
      </c>
      <c r="Z330" s="268" t="s">
        <v>8201</v>
      </c>
      <c r="AA330" s="268" t="s">
        <v>8201</v>
      </c>
      <c r="AB330" s="268" t="s">
        <v>8201</v>
      </c>
      <c r="AC330" s="268" t="s">
        <v>8201</v>
      </c>
      <c r="AD330" s="268" t="s">
        <v>8201</v>
      </c>
      <c r="AE330" s="268" t="s">
        <v>8201</v>
      </c>
      <c r="AF330" s="268" t="s">
        <v>8201</v>
      </c>
      <c r="AG330" s="268" t="s">
        <v>8201</v>
      </c>
      <c r="AH330" s="268" t="s">
        <v>8201</v>
      </c>
      <c r="AI330" s="268" t="s">
        <v>8201</v>
      </c>
      <c r="AJ330" s="268" t="s">
        <v>8201</v>
      </c>
      <c r="AK330" s="268" t="s">
        <v>8201</v>
      </c>
      <c r="AL330" s="268" t="s">
        <v>8201</v>
      </c>
      <c r="AM330" s="268" t="s">
        <v>8201</v>
      </c>
      <c r="AN330" s="268" t="s">
        <v>8201</v>
      </c>
      <c r="AO330" s="268" t="s">
        <v>8201</v>
      </c>
      <c r="AP330" s="268" t="s">
        <v>8201</v>
      </c>
      <c r="AQ330" s="268" t="s">
        <v>8201</v>
      </c>
      <c r="AR330" s="268" t="s">
        <v>8201</v>
      </c>
      <c r="AS330" s="268" t="s">
        <v>8201</v>
      </c>
      <c r="AT330" s="268" t="s">
        <v>8201</v>
      </c>
      <c r="AU330" s="268">
        <v>3.3</v>
      </c>
      <c r="AV330" s="268">
        <v>3</v>
      </c>
      <c r="AW330" s="268">
        <v>2.9</v>
      </c>
      <c r="AX330" s="268">
        <v>2.9</v>
      </c>
      <c r="AY330" s="268">
        <v>2.9</v>
      </c>
      <c r="AZ330" s="268">
        <v>2.9</v>
      </c>
      <c r="BA330" s="268">
        <v>2.9</v>
      </c>
      <c r="BB330" s="268">
        <v>2.9</v>
      </c>
      <c r="BC330" s="268" t="s">
        <v>8201</v>
      </c>
      <c r="BD330" s="268" t="s">
        <v>8201</v>
      </c>
      <c r="BE330" s="268" t="s">
        <v>8201</v>
      </c>
      <c r="BF330" s="268" t="s">
        <v>8201</v>
      </c>
      <c r="BG330" s="268" t="s">
        <v>8201</v>
      </c>
      <c r="BH330" s="268" t="s">
        <v>8201</v>
      </c>
      <c r="BI330" s="268" t="s">
        <v>8201</v>
      </c>
      <c r="BJ330" s="268" t="s">
        <v>8201</v>
      </c>
      <c r="BK330" s="268" t="s">
        <v>8201</v>
      </c>
      <c r="BL330" s="268" t="s">
        <v>8201</v>
      </c>
      <c r="BM330" s="268" t="s">
        <v>8201</v>
      </c>
      <c r="BN330" s="268" t="s">
        <v>8201</v>
      </c>
      <c r="BO330" s="268" t="s">
        <v>8201</v>
      </c>
      <c r="BP330" s="268" t="s">
        <v>8201</v>
      </c>
      <c r="BQ330" s="268" t="s">
        <v>8201</v>
      </c>
      <c r="BR330" s="268" t="s">
        <v>8201</v>
      </c>
      <c r="BS330" s="268" t="s">
        <v>8201</v>
      </c>
      <c r="BT330" s="268" t="s">
        <v>8201</v>
      </c>
      <c r="BU330" s="268" t="s">
        <v>8201</v>
      </c>
      <c r="BV330" s="268" t="s">
        <v>8201</v>
      </c>
      <c r="BW330" s="268" t="s">
        <v>8201</v>
      </c>
      <c r="BX330" s="268" t="s">
        <v>8201</v>
      </c>
      <c r="BY330" s="268" t="s">
        <v>8201</v>
      </c>
      <c r="BZ330" s="268" t="s">
        <v>8201</v>
      </c>
      <c r="CA330" s="268" t="s">
        <v>8201</v>
      </c>
      <c r="CB330" s="268" t="s">
        <v>8201</v>
      </c>
      <c r="CC330" s="268" t="s">
        <v>8201</v>
      </c>
      <c r="CD330" s="268" t="str">
        <f>_xlfn.IFNA(VLOOKUP(C330,'INFORM Severity - hidden'!$C$5:$G$300,5,FALSE),"-")</f>
        <v>-</v>
      </c>
    </row>
    <row r="331" spans="1:82" x14ac:dyDescent="0.35">
      <c r="A331" t="s">
        <v>549</v>
      </c>
      <c r="B331" t="s">
        <v>547</v>
      </c>
      <c r="C331" t="s">
        <v>548</v>
      </c>
      <c r="D331" s="268" t="str">
        <f t="shared" si="5"/>
        <v>Decreasing</v>
      </c>
      <c r="E331" s="268" t="s">
        <v>8201</v>
      </c>
      <c r="F331" s="268">
        <v>3.3</v>
      </c>
      <c r="G331" s="268">
        <v>3.3</v>
      </c>
      <c r="H331" s="268">
        <v>3.6</v>
      </c>
      <c r="I331" s="268">
        <v>3.6</v>
      </c>
      <c r="J331" s="268">
        <v>3.6</v>
      </c>
      <c r="K331" s="268">
        <v>3.6</v>
      </c>
      <c r="L331" s="268">
        <v>3.6</v>
      </c>
      <c r="M331" s="268">
        <v>3.6</v>
      </c>
      <c r="N331" s="268">
        <v>3.5</v>
      </c>
      <c r="O331" s="268">
        <v>3.5</v>
      </c>
      <c r="P331" s="268">
        <v>3.5</v>
      </c>
      <c r="Q331" s="268">
        <v>3.5</v>
      </c>
      <c r="R331" s="268">
        <v>3.5</v>
      </c>
      <c r="S331" s="268">
        <v>3.5</v>
      </c>
      <c r="T331" s="268">
        <v>3.5</v>
      </c>
      <c r="U331" s="268">
        <v>3.5</v>
      </c>
      <c r="V331" s="268">
        <v>3.5</v>
      </c>
      <c r="W331" s="268">
        <v>3.5</v>
      </c>
      <c r="X331" s="268">
        <v>3.5</v>
      </c>
      <c r="Y331" s="268">
        <v>3.5</v>
      </c>
      <c r="Z331" s="268">
        <v>3.5</v>
      </c>
      <c r="AA331" s="268">
        <v>3.5</v>
      </c>
      <c r="AB331" s="268">
        <v>3.5</v>
      </c>
      <c r="AC331" s="268">
        <v>3.5</v>
      </c>
      <c r="AD331" s="268">
        <v>3.5</v>
      </c>
      <c r="AE331" s="268">
        <v>3.5</v>
      </c>
      <c r="AF331" s="268">
        <v>3.5</v>
      </c>
      <c r="AG331" s="268">
        <v>3.5</v>
      </c>
      <c r="AH331" s="268">
        <v>3.5</v>
      </c>
      <c r="AI331" s="268">
        <v>3.5</v>
      </c>
      <c r="AJ331" s="268">
        <v>3.5</v>
      </c>
      <c r="AK331" s="268">
        <v>3.5</v>
      </c>
      <c r="AL331" s="268">
        <v>3.6</v>
      </c>
      <c r="AM331" s="268">
        <v>3.6</v>
      </c>
      <c r="AN331" s="268">
        <v>3.6</v>
      </c>
      <c r="AO331" s="268">
        <v>3.6</v>
      </c>
      <c r="AP331" s="268">
        <v>3.9</v>
      </c>
      <c r="AQ331" s="268">
        <v>4.0999999999999996</v>
      </c>
      <c r="AR331" s="268">
        <v>4.3</v>
      </c>
      <c r="AS331" s="268">
        <v>4.4000000000000004</v>
      </c>
      <c r="AT331" s="268">
        <v>4.4000000000000004</v>
      </c>
      <c r="AU331" s="268">
        <v>4.2</v>
      </c>
      <c r="AV331" s="268">
        <v>4.2</v>
      </c>
      <c r="AW331" s="268">
        <v>4.2</v>
      </c>
      <c r="AX331" s="268">
        <v>4.0999999999999996</v>
      </c>
      <c r="AY331" s="268">
        <v>4.0999999999999996</v>
      </c>
      <c r="AZ331" s="268">
        <v>4.3</v>
      </c>
      <c r="BA331" s="268">
        <v>4.3</v>
      </c>
      <c r="BB331" s="268">
        <v>4.3</v>
      </c>
      <c r="BC331" s="268">
        <v>4.3</v>
      </c>
      <c r="BD331" s="268">
        <v>4.3</v>
      </c>
      <c r="BE331" s="268">
        <v>4.3</v>
      </c>
      <c r="BF331" s="268">
        <v>4.3</v>
      </c>
      <c r="BG331" s="268">
        <v>4.3</v>
      </c>
      <c r="BH331" s="268">
        <v>4.3</v>
      </c>
      <c r="BI331" s="268">
        <v>4.3</v>
      </c>
      <c r="BJ331" s="268">
        <v>4.3</v>
      </c>
      <c r="BK331" s="268">
        <v>4.3</v>
      </c>
      <c r="BL331" s="268">
        <v>4.3</v>
      </c>
      <c r="BM331" s="268">
        <v>4.3</v>
      </c>
      <c r="BN331" s="268">
        <v>4.3</v>
      </c>
      <c r="BO331" s="268">
        <v>4.3</v>
      </c>
      <c r="BP331" s="268">
        <v>4.5</v>
      </c>
      <c r="BQ331" s="268">
        <v>4.5</v>
      </c>
      <c r="BR331" s="268">
        <v>4.5</v>
      </c>
      <c r="BS331" s="268">
        <v>4.5</v>
      </c>
      <c r="BT331" s="268">
        <v>4.5</v>
      </c>
      <c r="BU331" s="268">
        <v>4.5</v>
      </c>
      <c r="BV331" s="268">
        <v>4.5</v>
      </c>
      <c r="BW331" s="268">
        <v>4.5999999999999996</v>
      </c>
      <c r="BX331" s="268">
        <v>4.5999999999999996</v>
      </c>
      <c r="BY331" s="268">
        <v>4.4000000000000004</v>
      </c>
      <c r="BZ331" s="268">
        <v>4.4000000000000004</v>
      </c>
      <c r="CA331" s="268">
        <v>4.4000000000000004</v>
      </c>
      <c r="CB331" s="268">
        <v>4.3</v>
      </c>
      <c r="CC331" s="268">
        <v>4.3</v>
      </c>
      <c r="CD331" s="268">
        <f>_xlfn.IFNA(VLOOKUP(C331,'INFORM Severity - hidden'!$C$5:$G$300,5,FALSE),"-")</f>
        <v>4.3</v>
      </c>
    </row>
    <row r="332" spans="1:82" x14ac:dyDescent="0.35">
      <c r="C332" t="s">
        <v>8404</v>
      </c>
      <c r="D332" s="268" t="str">
        <f t="shared" si="5"/>
        <v>-</v>
      </c>
      <c r="E332" s="268" t="s">
        <v>8201</v>
      </c>
      <c r="F332" s="268" t="s">
        <v>8201</v>
      </c>
      <c r="G332" s="268" t="s">
        <v>8201</v>
      </c>
      <c r="H332" s="268" t="s">
        <v>8201</v>
      </c>
      <c r="I332" s="268" t="s">
        <v>8201</v>
      </c>
      <c r="J332" s="268" t="s">
        <v>8201</v>
      </c>
      <c r="K332" s="268" t="s">
        <v>8201</v>
      </c>
      <c r="L332" s="268" t="s">
        <v>8201</v>
      </c>
      <c r="M332" s="268" t="s">
        <v>8201</v>
      </c>
      <c r="N332" s="268" t="s">
        <v>8201</v>
      </c>
      <c r="O332" s="268" t="s">
        <v>8201</v>
      </c>
      <c r="P332" s="268" t="s">
        <v>8201</v>
      </c>
      <c r="Q332" s="268" t="s">
        <v>8201</v>
      </c>
      <c r="R332" s="268" t="s">
        <v>8201</v>
      </c>
      <c r="S332" s="268" t="s">
        <v>8201</v>
      </c>
      <c r="T332" s="268" t="s">
        <v>8201</v>
      </c>
      <c r="U332" s="268" t="s">
        <v>8201</v>
      </c>
      <c r="V332" s="268" t="s">
        <v>8201</v>
      </c>
      <c r="W332" s="268" t="s">
        <v>8201</v>
      </c>
      <c r="X332" s="268" t="s">
        <v>8201</v>
      </c>
      <c r="Y332" s="268" t="s">
        <v>8201</v>
      </c>
      <c r="Z332" s="268" t="s">
        <v>8201</v>
      </c>
      <c r="AA332" s="268" t="s">
        <v>8201</v>
      </c>
      <c r="AB332" s="268" t="s">
        <v>8201</v>
      </c>
      <c r="AC332" s="268" t="s">
        <v>8201</v>
      </c>
      <c r="AD332" s="268" t="s">
        <v>8201</v>
      </c>
      <c r="AE332" s="268" t="s">
        <v>8201</v>
      </c>
      <c r="AF332" s="268">
        <v>1.5</v>
      </c>
      <c r="AG332" s="268">
        <v>1.5</v>
      </c>
      <c r="AH332" s="268">
        <v>1.6</v>
      </c>
      <c r="AI332" s="268">
        <v>1.6</v>
      </c>
      <c r="AJ332" s="268">
        <v>1.6</v>
      </c>
      <c r="AK332" s="268" t="s">
        <v>8201</v>
      </c>
      <c r="AL332" s="268" t="s">
        <v>8201</v>
      </c>
      <c r="AM332" s="268" t="s">
        <v>8201</v>
      </c>
      <c r="AN332" s="268" t="s">
        <v>8201</v>
      </c>
      <c r="AO332" s="268" t="s">
        <v>8201</v>
      </c>
      <c r="AP332" s="268" t="s">
        <v>8201</v>
      </c>
      <c r="AQ332" s="268" t="s">
        <v>8201</v>
      </c>
      <c r="AR332" s="268" t="s">
        <v>8201</v>
      </c>
      <c r="AS332" s="268" t="s">
        <v>8201</v>
      </c>
      <c r="AT332" s="268" t="s">
        <v>8201</v>
      </c>
      <c r="AU332" s="268" t="s">
        <v>8201</v>
      </c>
      <c r="AV332" s="268" t="s">
        <v>8201</v>
      </c>
      <c r="AW332" s="268" t="s">
        <v>8201</v>
      </c>
      <c r="AX332" s="268" t="s">
        <v>8201</v>
      </c>
      <c r="AY332" s="268" t="s">
        <v>8201</v>
      </c>
      <c r="AZ332" s="268" t="s">
        <v>8201</v>
      </c>
      <c r="BA332" s="268" t="s">
        <v>8201</v>
      </c>
      <c r="BB332" s="268" t="s">
        <v>8201</v>
      </c>
      <c r="BC332" s="268" t="s">
        <v>8201</v>
      </c>
      <c r="BD332" s="268" t="s">
        <v>8201</v>
      </c>
      <c r="BE332" s="268" t="s">
        <v>8201</v>
      </c>
      <c r="BF332" s="268" t="s">
        <v>8201</v>
      </c>
      <c r="BG332" s="268" t="s">
        <v>8201</v>
      </c>
      <c r="BH332" s="268" t="s">
        <v>8201</v>
      </c>
      <c r="BI332" s="268" t="s">
        <v>8201</v>
      </c>
      <c r="BJ332" s="268" t="s">
        <v>8201</v>
      </c>
      <c r="BK332" s="268" t="s">
        <v>8201</v>
      </c>
      <c r="BL332" s="268" t="s">
        <v>8201</v>
      </c>
      <c r="BM332" s="268" t="s">
        <v>8201</v>
      </c>
      <c r="BN332" s="268" t="s">
        <v>8201</v>
      </c>
      <c r="BO332" s="268" t="s">
        <v>8201</v>
      </c>
      <c r="BP332" s="268" t="s">
        <v>8201</v>
      </c>
      <c r="BQ332" s="268" t="s">
        <v>8201</v>
      </c>
      <c r="BR332" s="268" t="s">
        <v>8201</v>
      </c>
      <c r="BS332" s="268" t="s">
        <v>8201</v>
      </c>
      <c r="BT332" s="268" t="s">
        <v>8201</v>
      </c>
      <c r="BU332" s="268" t="s">
        <v>8201</v>
      </c>
      <c r="BV332" s="268" t="s">
        <v>8201</v>
      </c>
      <c r="BW332" s="268" t="s">
        <v>8201</v>
      </c>
      <c r="BX332" s="268" t="s">
        <v>8201</v>
      </c>
      <c r="BY332" s="268" t="s">
        <v>8201</v>
      </c>
      <c r="BZ332" s="268" t="s">
        <v>8201</v>
      </c>
      <c r="CA332" s="268" t="s">
        <v>8201</v>
      </c>
      <c r="CB332" s="268" t="s">
        <v>8201</v>
      </c>
      <c r="CC332" s="268" t="s">
        <v>8201</v>
      </c>
      <c r="CD332" s="268" t="str">
        <f>_xlfn.IFNA(VLOOKUP(C332,'INFORM Severity - hidden'!$C$5:$G$300,5,FALSE),"-")</f>
        <v>-</v>
      </c>
    </row>
    <row r="333" spans="1:82" x14ac:dyDescent="0.35">
      <c r="A333" t="s">
        <v>952</v>
      </c>
      <c r="B333" t="s">
        <v>950</v>
      </c>
      <c r="C333" t="s">
        <v>951</v>
      </c>
      <c r="D333" s="268" t="str">
        <f t="shared" si="5"/>
        <v>Decreasing</v>
      </c>
      <c r="E333" s="268">
        <v>4.2</v>
      </c>
      <c r="F333" s="268">
        <v>4.2</v>
      </c>
      <c r="G333" s="268">
        <v>4.2</v>
      </c>
      <c r="H333" s="268">
        <v>3.9</v>
      </c>
      <c r="I333" s="268">
        <v>3.9</v>
      </c>
      <c r="J333" s="268">
        <v>4</v>
      </c>
      <c r="K333" s="268">
        <v>4</v>
      </c>
      <c r="L333" s="268">
        <v>4</v>
      </c>
      <c r="M333" s="268">
        <v>4</v>
      </c>
      <c r="N333" s="268">
        <v>4</v>
      </c>
      <c r="O333" s="268">
        <v>4</v>
      </c>
      <c r="P333" s="268">
        <v>4</v>
      </c>
      <c r="Q333" s="268">
        <v>4</v>
      </c>
      <c r="R333" s="268">
        <v>4.0999999999999996</v>
      </c>
      <c r="S333" s="268">
        <v>4.0999999999999996</v>
      </c>
      <c r="T333" s="268">
        <v>4.0999999999999996</v>
      </c>
      <c r="U333" s="268">
        <v>4.0999999999999996</v>
      </c>
      <c r="V333" s="268">
        <v>4.0999999999999996</v>
      </c>
      <c r="W333" s="268">
        <v>4.0999999999999996</v>
      </c>
      <c r="X333" s="268">
        <v>4.0999999999999996</v>
      </c>
      <c r="Y333" s="268">
        <v>4.0999999999999996</v>
      </c>
      <c r="Z333" s="268">
        <v>4.0999999999999996</v>
      </c>
      <c r="AA333" s="268">
        <v>4</v>
      </c>
      <c r="AB333" s="268">
        <v>4</v>
      </c>
      <c r="AC333" s="268">
        <v>4</v>
      </c>
      <c r="AD333" s="268">
        <v>4</v>
      </c>
      <c r="AE333" s="268">
        <v>4</v>
      </c>
      <c r="AF333" s="268">
        <v>4</v>
      </c>
      <c r="AG333" s="268">
        <v>4</v>
      </c>
      <c r="AH333" s="268">
        <v>4.0999999999999996</v>
      </c>
      <c r="AI333" s="268">
        <v>4.0999999999999996</v>
      </c>
      <c r="AJ333" s="268">
        <v>4.0999999999999996</v>
      </c>
      <c r="AK333" s="268">
        <v>4.0999999999999996</v>
      </c>
      <c r="AL333" s="268">
        <v>4.2</v>
      </c>
      <c r="AM333" s="268">
        <v>4.2</v>
      </c>
      <c r="AN333" s="268">
        <v>4.2</v>
      </c>
      <c r="AO333" s="268">
        <v>4.2</v>
      </c>
      <c r="AP333" s="268">
        <v>4.2</v>
      </c>
      <c r="AQ333" s="268">
        <v>4.2</v>
      </c>
      <c r="AR333" s="268">
        <v>4.0999999999999996</v>
      </c>
      <c r="AS333" s="268">
        <v>4.0999999999999996</v>
      </c>
      <c r="AT333" s="268">
        <v>4.0999999999999996</v>
      </c>
      <c r="AU333" s="268">
        <v>4</v>
      </c>
      <c r="AV333" s="268">
        <v>4</v>
      </c>
      <c r="AW333" s="268">
        <v>4</v>
      </c>
      <c r="AX333" s="268">
        <v>3.9</v>
      </c>
      <c r="AY333" s="268">
        <v>4</v>
      </c>
      <c r="AZ333" s="268">
        <v>4</v>
      </c>
      <c r="BA333" s="268">
        <v>4</v>
      </c>
      <c r="BB333" s="268">
        <v>4</v>
      </c>
      <c r="BC333" s="268">
        <v>4</v>
      </c>
      <c r="BD333" s="268">
        <v>4</v>
      </c>
      <c r="BE333" s="268">
        <v>3.8</v>
      </c>
      <c r="BF333" s="268">
        <v>4.0999999999999996</v>
      </c>
      <c r="BG333" s="268">
        <v>4.0999999999999996</v>
      </c>
      <c r="BH333" s="268">
        <v>4.0999999999999996</v>
      </c>
      <c r="BI333" s="268">
        <v>4</v>
      </c>
      <c r="BJ333" s="268">
        <v>4.3</v>
      </c>
      <c r="BK333" s="268">
        <v>4.3</v>
      </c>
      <c r="BL333" s="268">
        <v>4.3</v>
      </c>
      <c r="BM333" s="268">
        <v>4.3</v>
      </c>
      <c r="BN333" s="268">
        <v>4.2</v>
      </c>
      <c r="BO333" s="268">
        <v>4.2</v>
      </c>
      <c r="BP333" s="268">
        <v>4</v>
      </c>
      <c r="BQ333" s="268">
        <v>4</v>
      </c>
      <c r="BR333" s="268">
        <v>4</v>
      </c>
      <c r="BS333" s="268">
        <v>4</v>
      </c>
      <c r="BT333" s="268">
        <v>4</v>
      </c>
      <c r="BU333" s="268">
        <v>4</v>
      </c>
      <c r="BV333" s="268">
        <v>4</v>
      </c>
      <c r="BW333" s="268">
        <v>4</v>
      </c>
      <c r="BX333" s="268">
        <v>4</v>
      </c>
      <c r="BY333" s="268">
        <v>4</v>
      </c>
      <c r="BZ333" s="268">
        <v>4</v>
      </c>
      <c r="CA333" s="268">
        <v>4</v>
      </c>
      <c r="CB333" s="268">
        <v>4</v>
      </c>
      <c r="CC333" s="268">
        <v>3.9</v>
      </c>
      <c r="CD333" s="268">
        <f>_xlfn.IFNA(VLOOKUP(C333,'INFORM Severity - hidden'!$C$5:$G$300,5,FALSE),"-")</f>
        <v>3.8</v>
      </c>
    </row>
    <row r="334" spans="1:82" x14ac:dyDescent="0.35">
      <c r="C334" t="s">
        <v>8405</v>
      </c>
      <c r="D334" s="268" t="str">
        <f t="shared" si="5"/>
        <v>-</v>
      </c>
      <c r="E334" s="268" t="s">
        <v>8201</v>
      </c>
      <c r="F334" s="268" t="s">
        <v>8201</v>
      </c>
      <c r="G334" s="268" t="s">
        <v>8201</v>
      </c>
      <c r="H334" s="268" t="s">
        <v>8201</v>
      </c>
      <c r="I334" s="268" t="s">
        <v>8201</v>
      </c>
      <c r="J334" s="268" t="s">
        <v>8201</v>
      </c>
      <c r="K334" s="268" t="s">
        <v>8201</v>
      </c>
      <c r="L334" s="268" t="s">
        <v>8201</v>
      </c>
      <c r="M334" s="268" t="s">
        <v>8201</v>
      </c>
      <c r="N334" s="268" t="s">
        <v>8201</v>
      </c>
      <c r="O334" s="268" t="s">
        <v>8201</v>
      </c>
      <c r="P334" s="268" t="s">
        <v>8201</v>
      </c>
      <c r="Q334" s="268" t="s">
        <v>8201</v>
      </c>
      <c r="R334" s="268" t="s">
        <v>8201</v>
      </c>
      <c r="S334" s="268" t="s">
        <v>8201</v>
      </c>
      <c r="T334" s="268" t="s">
        <v>8201</v>
      </c>
      <c r="U334" s="268" t="s">
        <v>8201</v>
      </c>
      <c r="V334" s="268" t="s">
        <v>8201</v>
      </c>
      <c r="W334" s="268" t="s">
        <v>8201</v>
      </c>
      <c r="X334" s="268" t="s">
        <v>8201</v>
      </c>
      <c r="Y334" s="268" t="s">
        <v>8201</v>
      </c>
      <c r="Z334" s="268" t="s">
        <v>8201</v>
      </c>
      <c r="AA334" s="268">
        <v>2.4</v>
      </c>
      <c r="AB334" s="268">
        <v>2.4</v>
      </c>
      <c r="AC334" s="268">
        <v>2.4</v>
      </c>
      <c r="AD334" s="268">
        <v>2.9</v>
      </c>
      <c r="AE334" s="268">
        <v>2.9</v>
      </c>
      <c r="AF334" s="268">
        <v>2.8</v>
      </c>
      <c r="AG334" s="268" t="s">
        <v>8201</v>
      </c>
      <c r="AH334" s="268" t="s">
        <v>8201</v>
      </c>
      <c r="AI334" s="268" t="s">
        <v>8201</v>
      </c>
      <c r="AJ334" s="268" t="s">
        <v>8201</v>
      </c>
      <c r="AK334" s="268" t="s">
        <v>8201</v>
      </c>
      <c r="AL334" s="268" t="s">
        <v>8201</v>
      </c>
      <c r="AM334" s="268" t="s">
        <v>8201</v>
      </c>
      <c r="AN334" s="268" t="s">
        <v>8201</v>
      </c>
      <c r="AO334" s="268" t="s">
        <v>8201</v>
      </c>
      <c r="AP334" s="268" t="s">
        <v>8201</v>
      </c>
      <c r="AQ334" s="268" t="s">
        <v>8201</v>
      </c>
      <c r="AR334" s="268" t="s">
        <v>8201</v>
      </c>
      <c r="AS334" s="268" t="s">
        <v>8201</v>
      </c>
      <c r="AT334" s="268" t="s">
        <v>8201</v>
      </c>
      <c r="AU334" s="268" t="s">
        <v>8201</v>
      </c>
      <c r="AV334" s="268" t="s">
        <v>8201</v>
      </c>
      <c r="AW334" s="268" t="s">
        <v>8201</v>
      </c>
      <c r="AX334" s="268" t="s">
        <v>8201</v>
      </c>
      <c r="AY334" s="268" t="s">
        <v>8201</v>
      </c>
      <c r="AZ334" s="268" t="s">
        <v>8201</v>
      </c>
      <c r="BA334" s="268" t="s">
        <v>8201</v>
      </c>
      <c r="BB334" s="268" t="s">
        <v>8201</v>
      </c>
      <c r="BC334" s="268" t="s">
        <v>8201</v>
      </c>
      <c r="BD334" s="268" t="s">
        <v>8201</v>
      </c>
      <c r="BE334" s="268" t="s">
        <v>8201</v>
      </c>
      <c r="BF334" s="268" t="s">
        <v>8201</v>
      </c>
      <c r="BG334" s="268" t="s">
        <v>8201</v>
      </c>
      <c r="BH334" s="268" t="s">
        <v>8201</v>
      </c>
      <c r="BI334" s="268" t="s">
        <v>8201</v>
      </c>
      <c r="BJ334" s="268" t="s">
        <v>8201</v>
      </c>
      <c r="BK334" s="268" t="s">
        <v>8201</v>
      </c>
      <c r="BL334" s="268" t="s">
        <v>8201</v>
      </c>
      <c r="BM334" s="268" t="s">
        <v>8201</v>
      </c>
      <c r="BN334" s="268" t="s">
        <v>8201</v>
      </c>
      <c r="BO334" s="268" t="s">
        <v>8201</v>
      </c>
      <c r="BP334" s="268" t="s">
        <v>8201</v>
      </c>
      <c r="BQ334" s="268" t="s">
        <v>8201</v>
      </c>
      <c r="BR334" s="268" t="s">
        <v>8201</v>
      </c>
      <c r="BS334" s="268" t="s">
        <v>8201</v>
      </c>
      <c r="BT334" s="268" t="s">
        <v>8201</v>
      </c>
      <c r="BU334" s="268" t="s">
        <v>8201</v>
      </c>
      <c r="BV334" s="268" t="s">
        <v>8201</v>
      </c>
      <c r="BW334" s="268" t="s">
        <v>8201</v>
      </c>
      <c r="BX334" s="268" t="s">
        <v>8201</v>
      </c>
      <c r="BY334" s="268" t="s">
        <v>8201</v>
      </c>
      <c r="BZ334" s="268" t="s">
        <v>8201</v>
      </c>
      <c r="CA334" s="268" t="s">
        <v>8201</v>
      </c>
      <c r="CB334" s="268" t="s">
        <v>8201</v>
      </c>
      <c r="CC334" s="268" t="s">
        <v>8201</v>
      </c>
      <c r="CD334" s="268" t="str">
        <f>_xlfn.IFNA(VLOOKUP(C334,'INFORM Severity - hidden'!$C$5:$G$300,5,FALSE),"-")</f>
        <v>-</v>
      </c>
    </row>
    <row r="335" spans="1:82" x14ac:dyDescent="0.35">
      <c r="C335" t="s">
        <v>8406</v>
      </c>
      <c r="D335" s="268" t="str">
        <f t="shared" si="5"/>
        <v>-</v>
      </c>
      <c r="E335" s="268" t="s">
        <v>8201</v>
      </c>
      <c r="F335" s="268" t="s">
        <v>8201</v>
      </c>
      <c r="G335" s="268" t="s">
        <v>8201</v>
      </c>
      <c r="H335" s="268" t="s">
        <v>8201</v>
      </c>
      <c r="I335" s="268" t="s">
        <v>8201</v>
      </c>
      <c r="J335" s="268" t="s">
        <v>8201</v>
      </c>
      <c r="K335" s="268" t="s">
        <v>8201</v>
      </c>
      <c r="L335" s="268" t="s">
        <v>8201</v>
      </c>
      <c r="M335" s="268" t="s">
        <v>8201</v>
      </c>
      <c r="N335" s="268" t="s">
        <v>8201</v>
      </c>
      <c r="O335" s="268" t="s">
        <v>8201</v>
      </c>
      <c r="P335" s="268" t="s">
        <v>8201</v>
      </c>
      <c r="Q335" s="268" t="s">
        <v>8201</v>
      </c>
      <c r="R335" s="268" t="s">
        <v>8201</v>
      </c>
      <c r="S335" s="268" t="s">
        <v>8201</v>
      </c>
      <c r="T335" s="268" t="s">
        <v>8201</v>
      </c>
      <c r="U335" s="268" t="s">
        <v>8201</v>
      </c>
      <c r="V335" s="268" t="s">
        <v>8201</v>
      </c>
      <c r="W335" s="268" t="s">
        <v>8201</v>
      </c>
      <c r="X335" s="268" t="s">
        <v>8201</v>
      </c>
      <c r="Y335" s="268" t="s">
        <v>8201</v>
      </c>
      <c r="Z335" s="268" t="s">
        <v>8201</v>
      </c>
      <c r="AA335" s="268" t="s">
        <v>8201</v>
      </c>
      <c r="AB335" s="268" t="s">
        <v>8201</v>
      </c>
      <c r="AC335" s="268" t="s">
        <v>8201</v>
      </c>
      <c r="AD335" s="268" t="s">
        <v>8201</v>
      </c>
      <c r="AE335" s="268" t="s">
        <v>8201</v>
      </c>
      <c r="AF335" s="268" t="s">
        <v>8201</v>
      </c>
      <c r="AG335" s="268" t="s">
        <v>8201</v>
      </c>
      <c r="AH335" s="268" t="s">
        <v>8201</v>
      </c>
      <c r="AI335" s="268" t="s">
        <v>8201</v>
      </c>
      <c r="AJ335" s="268" t="s">
        <v>8201</v>
      </c>
      <c r="AK335" s="268" t="s">
        <v>8201</v>
      </c>
      <c r="AL335" s="268" t="s">
        <v>8201</v>
      </c>
      <c r="AM335" s="268" t="s">
        <v>8201</v>
      </c>
      <c r="AN335" s="268" t="s">
        <v>8201</v>
      </c>
      <c r="AO335" s="268" t="s">
        <v>8201</v>
      </c>
      <c r="AP335" s="268" t="s">
        <v>8201</v>
      </c>
      <c r="AQ335" s="268" t="s">
        <v>8201</v>
      </c>
      <c r="AR335" s="268" t="s">
        <v>8201</v>
      </c>
      <c r="AS335" s="268" t="s">
        <v>8201</v>
      </c>
      <c r="AT335" s="268" t="s">
        <v>8201</v>
      </c>
      <c r="AU335" s="268" t="s">
        <v>8201</v>
      </c>
      <c r="AV335" s="268" t="s">
        <v>8201</v>
      </c>
      <c r="AW335" s="268" t="s">
        <v>8201</v>
      </c>
      <c r="AX335" s="268" t="s">
        <v>8201</v>
      </c>
      <c r="AY335" s="268" t="s">
        <v>8201</v>
      </c>
      <c r="AZ335" s="268" t="s">
        <v>8201</v>
      </c>
      <c r="BA335" s="268" t="s">
        <v>8201</v>
      </c>
      <c r="BB335" s="268" t="s">
        <v>8201</v>
      </c>
      <c r="BC335" s="268" t="s">
        <v>8201</v>
      </c>
      <c r="BD335" s="268" t="s">
        <v>8201</v>
      </c>
      <c r="BE335" s="268" t="s">
        <v>8201</v>
      </c>
      <c r="BF335" s="268" t="s">
        <v>8201</v>
      </c>
      <c r="BG335" s="268" t="s">
        <v>8201</v>
      </c>
      <c r="BH335" s="268" t="s">
        <v>8201</v>
      </c>
      <c r="BI335" s="268" t="s">
        <v>8201</v>
      </c>
      <c r="BJ335" s="268" t="s">
        <v>8201</v>
      </c>
      <c r="BK335" s="268" t="s">
        <v>8201</v>
      </c>
      <c r="BL335" s="268" t="s">
        <v>8201</v>
      </c>
      <c r="BM335" s="268" t="s">
        <v>8201</v>
      </c>
      <c r="BN335" s="268" t="s">
        <v>8201</v>
      </c>
      <c r="BO335" s="268" t="s">
        <v>8201</v>
      </c>
      <c r="BP335" s="268" t="s">
        <v>8201</v>
      </c>
      <c r="BQ335" s="268" t="s">
        <v>8201</v>
      </c>
      <c r="BR335" s="268" t="s">
        <v>8201</v>
      </c>
      <c r="BS335" s="268" t="s">
        <v>8201</v>
      </c>
      <c r="BT335" s="268" t="s">
        <v>8201</v>
      </c>
      <c r="BU335" s="268">
        <v>2.7</v>
      </c>
      <c r="BV335" s="268">
        <v>2.7</v>
      </c>
      <c r="BW335" s="268">
        <v>2.6</v>
      </c>
      <c r="BX335" s="268">
        <v>2.6</v>
      </c>
      <c r="BY335" s="268">
        <v>2.6</v>
      </c>
      <c r="BZ335" s="268" t="s">
        <v>8201</v>
      </c>
      <c r="CA335" s="268" t="s">
        <v>8201</v>
      </c>
      <c r="CB335" s="268" t="s">
        <v>8201</v>
      </c>
      <c r="CC335" s="268" t="s">
        <v>8201</v>
      </c>
      <c r="CD335" s="268" t="str">
        <f>_xlfn.IFNA(VLOOKUP(C335,'INFORM Severity - hidden'!$C$5:$G$300,5,FALSE),"-")</f>
        <v>-</v>
      </c>
    </row>
    <row r="336" spans="1:82" x14ac:dyDescent="0.35">
      <c r="C336" t="s">
        <v>8407</v>
      </c>
      <c r="D336" s="268" t="str">
        <f t="shared" si="5"/>
        <v>-</v>
      </c>
      <c r="E336" s="268" t="s">
        <v>8201</v>
      </c>
      <c r="F336" s="268" t="s">
        <v>8201</v>
      </c>
      <c r="G336" s="268" t="s">
        <v>8201</v>
      </c>
      <c r="H336" s="268" t="s">
        <v>8201</v>
      </c>
      <c r="I336" s="268" t="s">
        <v>8201</v>
      </c>
      <c r="J336" s="268" t="s">
        <v>8201</v>
      </c>
      <c r="K336" s="268" t="s">
        <v>8201</v>
      </c>
      <c r="L336" s="268" t="s">
        <v>8201</v>
      </c>
      <c r="M336" s="268" t="s">
        <v>8201</v>
      </c>
      <c r="N336" s="268" t="s">
        <v>8201</v>
      </c>
      <c r="O336" s="268" t="s">
        <v>8201</v>
      </c>
      <c r="P336" s="268" t="s">
        <v>8201</v>
      </c>
      <c r="Q336" s="268" t="s">
        <v>8201</v>
      </c>
      <c r="R336" s="268" t="s">
        <v>8201</v>
      </c>
      <c r="S336" s="268" t="s">
        <v>8201</v>
      </c>
      <c r="T336" s="268">
        <v>1.9</v>
      </c>
      <c r="U336" s="268">
        <v>1.9</v>
      </c>
      <c r="V336" s="268">
        <v>2</v>
      </c>
      <c r="W336" s="268">
        <v>2</v>
      </c>
      <c r="X336" s="268">
        <v>2</v>
      </c>
      <c r="Y336" s="268">
        <v>2</v>
      </c>
      <c r="Z336" s="268">
        <v>2</v>
      </c>
      <c r="AA336" s="268">
        <v>2</v>
      </c>
      <c r="AB336" s="268">
        <v>2</v>
      </c>
      <c r="AC336" s="268">
        <v>2</v>
      </c>
      <c r="AD336" s="268">
        <v>2</v>
      </c>
      <c r="AE336" s="268">
        <v>2</v>
      </c>
      <c r="AF336" s="268">
        <v>2</v>
      </c>
      <c r="AG336" s="268" t="s">
        <v>8201</v>
      </c>
      <c r="AH336" s="268" t="s">
        <v>8201</v>
      </c>
      <c r="AI336" s="268" t="s">
        <v>8201</v>
      </c>
      <c r="AJ336" s="268" t="s">
        <v>8201</v>
      </c>
      <c r="AK336" s="268" t="s">
        <v>8201</v>
      </c>
      <c r="AL336" s="268" t="s">
        <v>8201</v>
      </c>
      <c r="AM336" s="268" t="s">
        <v>8201</v>
      </c>
      <c r="AN336" s="268" t="s">
        <v>8201</v>
      </c>
      <c r="AO336" s="268" t="s">
        <v>8201</v>
      </c>
      <c r="AP336" s="268" t="s">
        <v>8201</v>
      </c>
      <c r="AQ336" s="268" t="s">
        <v>8201</v>
      </c>
      <c r="AR336" s="268" t="s">
        <v>8201</v>
      </c>
      <c r="AS336" s="268" t="s">
        <v>8201</v>
      </c>
      <c r="AT336" s="268" t="s">
        <v>8201</v>
      </c>
      <c r="AU336" s="268" t="s">
        <v>8201</v>
      </c>
      <c r="AV336" s="268" t="s">
        <v>8201</v>
      </c>
      <c r="AW336" s="268" t="s">
        <v>8201</v>
      </c>
      <c r="AX336" s="268" t="s">
        <v>8201</v>
      </c>
      <c r="AY336" s="268" t="s">
        <v>8201</v>
      </c>
      <c r="AZ336" s="268" t="s">
        <v>8201</v>
      </c>
      <c r="BA336" s="268" t="s">
        <v>8201</v>
      </c>
      <c r="BB336" s="268" t="s">
        <v>8201</v>
      </c>
      <c r="BC336" s="268" t="s">
        <v>8201</v>
      </c>
      <c r="BD336" s="268" t="s">
        <v>8201</v>
      </c>
      <c r="BE336" s="268" t="s">
        <v>8201</v>
      </c>
      <c r="BF336" s="268" t="s">
        <v>8201</v>
      </c>
      <c r="BG336" s="268" t="s">
        <v>8201</v>
      </c>
      <c r="BH336" s="268" t="s">
        <v>8201</v>
      </c>
      <c r="BI336" s="268" t="s">
        <v>8201</v>
      </c>
      <c r="BJ336" s="268" t="s">
        <v>8201</v>
      </c>
      <c r="BK336" s="268" t="s">
        <v>8201</v>
      </c>
      <c r="BL336" s="268" t="s">
        <v>8201</v>
      </c>
      <c r="BM336" s="268" t="s">
        <v>8201</v>
      </c>
      <c r="BN336" s="268" t="s">
        <v>8201</v>
      </c>
      <c r="BO336" s="268" t="s">
        <v>8201</v>
      </c>
      <c r="BP336" s="268" t="s">
        <v>8201</v>
      </c>
      <c r="BQ336" s="268" t="s">
        <v>8201</v>
      </c>
      <c r="BR336" s="268" t="s">
        <v>8201</v>
      </c>
      <c r="BS336" s="268" t="s">
        <v>8201</v>
      </c>
      <c r="BT336" s="268" t="s">
        <v>8201</v>
      </c>
      <c r="BU336" s="268" t="s">
        <v>8201</v>
      </c>
      <c r="BV336" s="268" t="s">
        <v>8201</v>
      </c>
      <c r="BW336" s="268" t="s">
        <v>8201</v>
      </c>
      <c r="BX336" s="268" t="s">
        <v>8201</v>
      </c>
      <c r="BY336" s="268" t="s">
        <v>8201</v>
      </c>
      <c r="BZ336" s="268" t="s">
        <v>8201</v>
      </c>
      <c r="CA336" s="268" t="s">
        <v>8201</v>
      </c>
      <c r="CB336" s="268" t="s">
        <v>8201</v>
      </c>
      <c r="CC336" s="268" t="s">
        <v>8201</v>
      </c>
      <c r="CD336" s="268" t="str">
        <f>_xlfn.IFNA(VLOOKUP(C336,'INFORM Severity - hidden'!$C$5:$G$300,5,FALSE),"-")</f>
        <v>-</v>
      </c>
    </row>
    <row r="337" spans="1:82" x14ac:dyDescent="0.35">
      <c r="C337" t="s">
        <v>8408</v>
      </c>
      <c r="D337" s="268" t="str">
        <f t="shared" si="5"/>
        <v>-</v>
      </c>
      <c r="E337" s="268" t="s">
        <v>8201</v>
      </c>
      <c r="F337" s="268" t="s">
        <v>8201</v>
      </c>
      <c r="G337" s="268" t="s">
        <v>8201</v>
      </c>
      <c r="H337" s="268" t="s">
        <v>8201</v>
      </c>
      <c r="I337" s="268" t="s">
        <v>8201</v>
      </c>
      <c r="J337" s="268" t="s">
        <v>8201</v>
      </c>
      <c r="K337" s="268" t="s">
        <v>8201</v>
      </c>
      <c r="L337" s="268" t="s">
        <v>8201</v>
      </c>
      <c r="M337" s="268" t="s">
        <v>8201</v>
      </c>
      <c r="N337" s="268" t="s">
        <v>8201</v>
      </c>
      <c r="O337" s="268" t="s">
        <v>8201</v>
      </c>
      <c r="P337" s="268" t="s">
        <v>8201</v>
      </c>
      <c r="Q337" s="268" t="s">
        <v>8201</v>
      </c>
      <c r="R337" s="268" t="s">
        <v>8201</v>
      </c>
      <c r="S337" s="268" t="s">
        <v>8201</v>
      </c>
      <c r="T337" s="268" t="s">
        <v>8201</v>
      </c>
      <c r="U337" s="268" t="s">
        <v>8201</v>
      </c>
      <c r="V337" s="268" t="s">
        <v>8201</v>
      </c>
      <c r="W337" s="268" t="s">
        <v>8201</v>
      </c>
      <c r="X337" s="268" t="s">
        <v>8201</v>
      </c>
      <c r="Y337" s="268" t="s">
        <v>8201</v>
      </c>
      <c r="Z337" s="268" t="s">
        <v>8201</v>
      </c>
      <c r="AA337" s="268" t="s">
        <v>8201</v>
      </c>
      <c r="AB337" s="268" t="s">
        <v>8201</v>
      </c>
      <c r="AC337" s="268" t="s">
        <v>8201</v>
      </c>
      <c r="AD337" s="268" t="s">
        <v>8201</v>
      </c>
      <c r="AE337" s="268" t="s">
        <v>8201</v>
      </c>
      <c r="AF337" s="268" t="s">
        <v>8201</v>
      </c>
      <c r="AG337" s="268" t="s">
        <v>8201</v>
      </c>
      <c r="AH337" s="268" t="s">
        <v>8201</v>
      </c>
      <c r="AI337" s="268" t="s">
        <v>8201</v>
      </c>
      <c r="AJ337" s="268" t="s">
        <v>8201</v>
      </c>
      <c r="AK337" s="268" t="s">
        <v>8201</v>
      </c>
      <c r="AL337" s="268" t="s">
        <v>8201</v>
      </c>
      <c r="AM337" s="268" t="s">
        <v>8201</v>
      </c>
      <c r="AN337" s="268" t="s">
        <v>8201</v>
      </c>
      <c r="AO337" s="268" t="s">
        <v>8201</v>
      </c>
      <c r="AP337" s="268" t="s">
        <v>8201</v>
      </c>
      <c r="AQ337" s="268" t="s">
        <v>8201</v>
      </c>
      <c r="AR337" s="268" t="s">
        <v>8201</v>
      </c>
      <c r="AS337" s="268" t="s">
        <v>8201</v>
      </c>
      <c r="AT337" s="268" t="s">
        <v>8201</v>
      </c>
      <c r="AU337" s="268" t="s">
        <v>8201</v>
      </c>
      <c r="AV337" s="268" t="s">
        <v>8201</v>
      </c>
      <c r="AW337" s="268" t="s">
        <v>8201</v>
      </c>
      <c r="AX337" s="268" t="s">
        <v>8201</v>
      </c>
      <c r="AY337" s="268" t="s">
        <v>8201</v>
      </c>
      <c r="AZ337" s="268" t="s">
        <v>8201</v>
      </c>
      <c r="BA337" s="268" t="s">
        <v>8201</v>
      </c>
      <c r="BB337" s="268" t="s">
        <v>8201</v>
      </c>
      <c r="BC337" s="268">
        <v>2.2000000000000002</v>
      </c>
      <c r="BD337" s="268">
        <v>2.2000000000000002</v>
      </c>
      <c r="BE337" s="268">
        <v>2.2999999999999998</v>
      </c>
      <c r="BF337" s="268">
        <v>2.2999999999999998</v>
      </c>
      <c r="BG337" s="268">
        <v>2.2999999999999998</v>
      </c>
      <c r="BH337" s="268">
        <v>2.2999999999999998</v>
      </c>
      <c r="BI337" s="268">
        <v>2.2999999999999998</v>
      </c>
      <c r="BJ337" s="268">
        <v>2.2999999999999998</v>
      </c>
      <c r="BK337" s="268" t="s">
        <v>8201</v>
      </c>
      <c r="BL337" s="268" t="s">
        <v>8201</v>
      </c>
      <c r="BM337" s="268" t="s">
        <v>8201</v>
      </c>
      <c r="BN337" s="268" t="s">
        <v>8201</v>
      </c>
      <c r="BO337" s="268" t="s">
        <v>8201</v>
      </c>
      <c r="BP337" s="268" t="s">
        <v>8201</v>
      </c>
      <c r="BQ337" s="268" t="s">
        <v>8201</v>
      </c>
      <c r="BR337" s="268" t="s">
        <v>8201</v>
      </c>
      <c r="BS337" s="268" t="s">
        <v>8201</v>
      </c>
      <c r="BT337" s="268" t="s">
        <v>8201</v>
      </c>
      <c r="BU337" s="268" t="s">
        <v>8201</v>
      </c>
      <c r="BV337" s="268" t="s">
        <v>8201</v>
      </c>
      <c r="BW337" s="268" t="s">
        <v>8201</v>
      </c>
      <c r="BX337" s="268" t="s">
        <v>8201</v>
      </c>
      <c r="BY337" s="268" t="s">
        <v>8201</v>
      </c>
      <c r="BZ337" s="268" t="s">
        <v>8201</v>
      </c>
      <c r="CA337" s="268" t="s">
        <v>8201</v>
      </c>
      <c r="CB337" s="268" t="s">
        <v>8201</v>
      </c>
      <c r="CC337" s="268" t="s">
        <v>8201</v>
      </c>
      <c r="CD337" s="268" t="str">
        <f>_xlfn.IFNA(VLOOKUP(C337,'INFORM Severity - hidden'!$C$5:$G$300,5,FALSE),"-")</f>
        <v>-</v>
      </c>
    </row>
    <row r="338" spans="1:82" x14ac:dyDescent="0.35">
      <c r="C338" t="s">
        <v>8409</v>
      </c>
      <c r="D338" s="268" t="str">
        <f t="shared" si="5"/>
        <v>-</v>
      </c>
      <c r="E338" s="268" t="s">
        <v>8201</v>
      </c>
      <c r="F338" s="268">
        <v>1.5</v>
      </c>
      <c r="G338" s="268" t="s">
        <v>8201</v>
      </c>
      <c r="H338" s="268" t="s">
        <v>8201</v>
      </c>
      <c r="I338" s="268" t="s">
        <v>8201</v>
      </c>
      <c r="J338" s="268" t="s">
        <v>8201</v>
      </c>
      <c r="K338" s="268" t="s">
        <v>8201</v>
      </c>
      <c r="L338" s="268" t="s">
        <v>8201</v>
      </c>
      <c r="M338" s="268" t="s">
        <v>8201</v>
      </c>
      <c r="N338" s="268" t="s">
        <v>8201</v>
      </c>
      <c r="O338" s="268" t="s">
        <v>8201</v>
      </c>
      <c r="P338" s="268" t="s">
        <v>8201</v>
      </c>
      <c r="Q338" s="268" t="s">
        <v>8201</v>
      </c>
      <c r="R338" s="268" t="s">
        <v>8201</v>
      </c>
      <c r="S338" s="268" t="s">
        <v>8201</v>
      </c>
      <c r="T338" s="268" t="s">
        <v>8201</v>
      </c>
      <c r="U338" s="268" t="s">
        <v>8201</v>
      </c>
      <c r="V338" s="268" t="s">
        <v>8201</v>
      </c>
      <c r="W338" s="268" t="s">
        <v>8201</v>
      </c>
      <c r="X338" s="268" t="s">
        <v>8201</v>
      </c>
      <c r="Y338" s="268" t="s">
        <v>8201</v>
      </c>
      <c r="Z338" s="268" t="s">
        <v>8201</v>
      </c>
      <c r="AA338" s="268" t="s">
        <v>8201</v>
      </c>
      <c r="AB338" s="268" t="s">
        <v>8201</v>
      </c>
      <c r="AC338" s="268" t="s">
        <v>8201</v>
      </c>
      <c r="AD338" s="268" t="s">
        <v>8201</v>
      </c>
      <c r="AE338" s="268" t="s">
        <v>8201</v>
      </c>
      <c r="AF338" s="268" t="s">
        <v>8201</v>
      </c>
      <c r="AG338" s="268" t="s">
        <v>8201</v>
      </c>
      <c r="AH338" s="268" t="s">
        <v>8201</v>
      </c>
      <c r="AI338" s="268" t="s">
        <v>8201</v>
      </c>
      <c r="AJ338" s="268" t="s">
        <v>8201</v>
      </c>
      <c r="AK338" s="268" t="s">
        <v>8201</v>
      </c>
      <c r="AL338" s="268" t="s">
        <v>8201</v>
      </c>
      <c r="AM338" s="268" t="s">
        <v>8201</v>
      </c>
      <c r="AN338" s="268" t="s">
        <v>8201</v>
      </c>
      <c r="AO338" s="268" t="s">
        <v>8201</v>
      </c>
      <c r="AP338" s="268" t="s">
        <v>8201</v>
      </c>
      <c r="AQ338" s="268" t="s">
        <v>8201</v>
      </c>
      <c r="AR338" s="268" t="s">
        <v>8201</v>
      </c>
      <c r="AS338" s="268" t="s">
        <v>8201</v>
      </c>
      <c r="AT338" s="268" t="s">
        <v>8201</v>
      </c>
      <c r="AU338" s="268" t="s">
        <v>8201</v>
      </c>
      <c r="AV338" s="268" t="s">
        <v>8201</v>
      </c>
      <c r="AW338" s="268" t="s">
        <v>8201</v>
      </c>
      <c r="AX338" s="268" t="s">
        <v>8201</v>
      </c>
      <c r="AY338" s="268" t="s">
        <v>8201</v>
      </c>
      <c r="AZ338" s="268" t="s">
        <v>8201</v>
      </c>
      <c r="BA338" s="268" t="s">
        <v>8201</v>
      </c>
      <c r="BB338" s="268" t="s">
        <v>8201</v>
      </c>
      <c r="BC338" s="268" t="s">
        <v>8201</v>
      </c>
      <c r="BD338" s="268" t="s">
        <v>8201</v>
      </c>
      <c r="BE338" s="268" t="s">
        <v>8201</v>
      </c>
      <c r="BF338" s="268" t="s">
        <v>8201</v>
      </c>
      <c r="BG338" s="268" t="s">
        <v>8201</v>
      </c>
      <c r="BH338" s="268" t="s">
        <v>8201</v>
      </c>
      <c r="BI338" s="268" t="s">
        <v>8201</v>
      </c>
      <c r="BJ338" s="268" t="s">
        <v>8201</v>
      </c>
      <c r="BK338" s="268" t="s">
        <v>8201</v>
      </c>
      <c r="BL338" s="268" t="s">
        <v>8201</v>
      </c>
      <c r="BM338" s="268" t="s">
        <v>8201</v>
      </c>
      <c r="BN338" s="268" t="s">
        <v>8201</v>
      </c>
      <c r="BO338" s="268" t="s">
        <v>8201</v>
      </c>
      <c r="BP338" s="268" t="s">
        <v>8201</v>
      </c>
      <c r="BQ338" s="268" t="s">
        <v>8201</v>
      </c>
      <c r="BR338" s="268" t="s">
        <v>8201</v>
      </c>
      <c r="BS338" s="268" t="s">
        <v>8201</v>
      </c>
      <c r="BT338" s="268" t="s">
        <v>8201</v>
      </c>
      <c r="BU338" s="268" t="s">
        <v>8201</v>
      </c>
      <c r="BV338" s="268" t="s">
        <v>8201</v>
      </c>
      <c r="BW338" s="268" t="s">
        <v>8201</v>
      </c>
      <c r="BX338" s="268" t="s">
        <v>8201</v>
      </c>
      <c r="BY338" s="268" t="s">
        <v>8201</v>
      </c>
      <c r="BZ338" s="268" t="s">
        <v>8201</v>
      </c>
      <c r="CA338" s="268" t="s">
        <v>8201</v>
      </c>
      <c r="CB338" s="268" t="s">
        <v>8201</v>
      </c>
      <c r="CC338" s="268" t="s">
        <v>8201</v>
      </c>
      <c r="CD338" s="268" t="str">
        <f>_xlfn.IFNA(VLOOKUP(C338,'INFORM Severity - hidden'!$C$5:$G$300,5,FALSE),"-")</f>
        <v>-</v>
      </c>
    </row>
    <row r="339" spans="1:82" x14ac:dyDescent="0.35">
      <c r="C339" t="s">
        <v>8410</v>
      </c>
      <c r="D339" s="268" t="str">
        <f t="shared" si="5"/>
        <v>-</v>
      </c>
      <c r="E339" s="268" t="s">
        <v>8201</v>
      </c>
      <c r="F339" s="268">
        <v>1.3</v>
      </c>
      <c r="G339" s="268" t="s">
        <v>8201</v>
      </c>
      <c r="H339" s="268" t="s">
        <v>8201</v>
      </c>
      <c r="I339" s="268" t="s">
        <v>8201</v>
      </c>
      <c r="J339" s="268" t="s">
        <v>8201</v>
      </c>
      <c r="K339" s="268" t="s">
        <v>8201</v>
      </c>
      <c r="L339" s="268" t="s">
        <v>8201</v>
      </c>
      <c r="M339" s="268" t="s">
        <v>8201</v>
      </c>
      <c r="N339" s="268" t="s">
        <v>8201</v>
      </c>
      <c r="O339" s="268" t="s">
        <v>8201</v>
      </c>
      <c r="P339" s="268" t="s">
        <v>8201</v>
      </c>
      <c r="Q339" s="268" t="s">
        <v>8201</v>
      </c>
      <c r="R339" s="268" t="s">
        <v>8201</v>
      </c>
      <c r="S339" s="268" t="s">
        <v>8201</v>
      </c>
      <c r="T339" s="268" t="s">
        <v>8201</v>
      </c>
      <c r="U339" s="268" t="s">
        <v>8201</v>
      </c>
      <c r="V339" s="268" t="s">
        <v>8201</v>
      </c>
      <c r="W339" s="268" t="s">
        <v>8201</v>
      </c>
      <c r="X339" s="268" t="s">
        <v>8201</v>
      </c>
      <c r="Y339" s="268" t="s">
        <v>8201</v>
      </c>
      <c r="Z339" s="268" t="s">
        <v>8201</v>
      </c>
      <c r="AA339" s="268" t="s">
        <v>8201</v>
      </c>
      <c r="AB339" s="268" t="s">
        <v>8201</v>
      </c>
      <c r="AC339" s="268" t="s">
        <v>8201</v>
      </c>
      <c r="AD339" s="268" t="s">
        <v>8201</v>
      </c>
      <c r="AE339" s="268" t="s">
        <v>8201</v>
      </c>
      <c r="AF339" s="268" t="s">
        <v>8201</v>
      </c>
      <c r="AG339" s="268" t="s">
        <v>8201</v>
      </c>
      <c r="AH339" s="268" t="s">
        <v>8201</v>
      </c>
      <c r="AI339" s="268" t="s">
        <v>8201</v>
      </c>
      <c r="AJ339" s="268" t="s">
        <v>8201</v>
      </c>
      <c r="AK339" s="268" t="s">
        <v>8201</v>
      </c>
      <c r="AL339" s="268" t="s">
        <v>8201</v>
      </c>
      <c r="AM339" s="268" t="s">
        <v>8201</v>
      </c>
      <c r="AN339" s="268" t="s">
        <v>8201</v>
      </c>
      <c r="AO339" s="268" t="s">
        <v>8201</v>
      </c>
      <c r="AP339" s="268" t="s">
        <v>8201</v>
      </c>
      <c r="AQ339" s="268" t="s">
        <v>8201</v>
      </c>
      <c r="AR339" s="268" t="s">
        <v>8201</v>
      </c>
      <c r="AS339" s="268" t="s">
        <v>8201</v>
      </c>
      <c r="AT339" s="268" t="s">
        <v>8201</v>
      </c>
      <c r="AU339" s="268" t="s">
        <v>8201</v>
      </c>
      <c r="AV339" s="268" t="s">
        <v>8201</v>
      </c>
      <c r="AW339" s="268" t="s">
        <v>8201</v>
      </c>
      <c r="AX339" s="268" t="s">
        <v>8201</v>
      </c>
      <c r="AY339" s="268" t="s">
        <v>8201</v>
      </c>
      <c r="AZ339" s="268" t="s">
        <v>8201</v>
      </c>
      <c r="BA339" s="268" t="s">
        <v>8201</v>
      </c>
      <c r="BB339" s="268" t="s">
        <v>8201</v>
      </c>
      <c r="BC339" s="268" t="s">
        <v>8201</v>
      </c>
      <c r="BD339" s="268" t="s">
        <v>8201</v>
      </c>
      <c r="BE339" s="268" t="s">
        <v>8201</v>
      </c>
      <c r="BF339" s="268" t="s">
        <v>8201</v>
      </c>
      <c r="BG339" s="268" t="s">
        <v>8201</v>
      </c>
      <c r="BH339" s="268" t="s">
        <v>8201</v>
      </c>
      <c r="BI339" s="268" t="s">
        <v>8201</v>
      </c>
      <c r="BJ339" s="268" t="s">
        <v>8201</v>
      </c>
      <c r="BK339" s="268" t="s">
        <v>8201</v>
      </c>
      <c r="BL339" s="268" t="s">
        <v>8201</v>
      </c>
      <c r="BM339" s="268" t="s">
        <v>8201</v>
      </c>
      <c r="BN339" s="268" t="s">
        <v>8201</v>
      </c>
      <c r="BO339" s="268" t="s">
        <v>8201</v>
      </c>
      <c r="BP339" s="268" t="s">
        <v>8201</v>
      </c>
      <c r="BQ339" s="268" t="s">
        <v>8201</v>
      </c>
      <c r="BR339" s="268" t="s">
        <v>8201</v>
      </c>
      <c r="BS339" s="268" t="s">
        <v>8201</v>
      </c>
      <c r="BT339" s="268" t="s">
        <v>8201</v>
      </c>
      <c r="BU339" s="268" t="s">
        <v>8201</v>
      </c>
      <c r="BV339" s="268" t="s">
        <v>8201</v>
      </c>
      <c r="BW339" s="268" t="s">
        <v>8201</v>
      </c>
      <c r="BX339" s="268" t="s">
        <v>8201</v>
      </c>
      <c r="BY339" s="268" t="s">
        <v>8201</v>
      </c>
      <c r="BZ339" s="268" t="s">
        <v>8201</v>
      </c>
      <c r="CA339" s="268" t="s">
        <v>8201</v>
      </c>
      <c r="CB339" s="268" t="s">
        <v>8201</v>
      </c>
      <c r="CC339" s="268" t="s">
        <v>8201</v>
      </c>
      <c r="CD339" s="268" t="str">
        <f>_xlfn.IFNA(VLOOKUP(C339,'INFORM Severity - hidden'!$C$5:$G$300,5,FALSE),"-")</f>
        <v>-</v>
      </c>
    </row>
    <row r="340" spans="1:82" x14ac:dyDescent="0.35">
      <c r="A340" t="s">
        <v>795</v>
      </c>
      <c r="B340" t="s">
        <v>793</v>
      </c>
      <c r="C340" t="s">
        <v>794</v>
      </c>
      <c r="D340" s="268" t="str">
        <f t="shared" si="5"/>
        <v>Stable</v>
      </c>
      <c r="E340" s="268">
        <v>4.2</v>
      </c>
      <c r="F340" s="268">
        <v>4.3</v>
      </c>
      <c r="G340" s="268">
        <v>4.3</v>
      </c>
      <c r="H340" s="268">
        <v>4.7</v>
      </c>
      <c r="I340" s="268">
        <v>4.7</v>
      </c>
      <c r="J340" s="268">
        <v>4.7</v>
      </c>
      <c r="K340" s="268">
        <v>4.7</v>
      </c>
      <c r="L340" s="268">
        <v>4.7</v>
      </c>
      <c r="M340" s="268">
        <v>4.7</v>
      </c>
      <c r="N340" s="268">
        <v>4.7</v>
      </c>
      <c r="O340" s="268">
        <v>4.7</v>
      </c>
      <c r="P340" s="268">
        <v>4.7</v>
      </c>
      <c r="Q340" s="268">
        <v>4.7</v>
      </c>
      <c r="R340" s="268">
        <v>4.7</v>
      </c>
      <c r="S340" s="268">
        <v>4.7</v>
      </c>
      <c r="T340" s="268">
        <v>4.7</v>
      </c>
      <c r="U340" s="268">
        <v>4.7</v>
      </c>
      <c r="V340" s="268">
        <v>4.7</v>
      </c>
      <c r="W340" s="268">
        <v>4.7</v>
      </c>
      <c r="X340" s="268">
        <v>4.7</v>
      </c>
      <c r="Y340" s="268">
        <v>4.5999999999999996</v>
      </c>
      <c r="Z340" s="268">
        <v>4.5999999999999996</v>
      </c>
      <c r="AA340" s="268">
        <v>4.5999999999999996</v>
      </c>
      <c r="AB340" s="268">
        <v>4.5999999999999996</v>
      </c>
      <c r="AC340" s="268">
        <v>4.5999999999999996</v>
      </c>
      <c r="AD340" s="268">
        <v>4.5999999999999996</v>
      </c>
      <c r="AE340" s="268">
        <v>4.5999999999999996</v>
      </c>
      <c r="AF340" s="268">
        <v>4.5999999999999996</v>
      </c>
      <c r="AG340" s="268">
        <v>4.9000000000000004</v>
      </c>
      <c r="AH340" s="268">
        <v>4.9000000000000004</v>
      </c>
      <c r="AI340" s="268">
        <v>4.9000000000000004</v>
      </c>
      <c r="AJ340" s="268">
        <v>4.9000000000000004</v>
      </c>
      <c r="AK340" s="268">
        <v>4.8</v>
      </c>
      <c r="AL340" s="268">
        <v>4.7</v>
      </c>
      <c r="AM340" s="268">
        <v>4.7</v>
      </c>
      <c r="AN340" s="268">
        <v>4.7</v>
      </c>
      <c r="AO340" s="268">
        <v>4.7</v>
      </c>
      <c r="AP340" s="268">
        <v>4.7</v>
      </c>
      <c r="AQ340" s="268">
        <v>4.7</v>
      </c>
      <c r="AR340" s="268">
        <v>4.7</v>
      </c>
      <c r="AS340" s="268">
        <v>4.8</v>
      </c>
      <c r="AT340" s="268">
        <v>4.8</v>
      </c>
      <c r="AU340" s="268">
        <v>4.7</v>
      </c>
      <c r="AV340" s="268">
        <v>4.7</v>
      </c>
      <c r="AW340" s="268">
        <v>4.7</v>
      </c>
      <c r="AX340" s="268">
        <v>4.7</v>
      </c>
      <c r="AY340" s="268">
        <v>4.7</v>
      </c>
      <c r="AZ340" s="268">
        <v>4.5999999999999996</v>
      </c>
      <c r="BA340" s="268">
        <v>4.5999999999999996</v>
      </c>
      <c r="BB340" s="268">
        <v>4.7</v>
      </c>
      <c r="BC340" s="268">
        <v>4.7</v>
      </c>
      <c r="BD340" s="268">
        <v>4.7</v>
      </c>
      <c r="BE340" s="268">
        <v>4.7</v>
      </c>
      <c r="BF340" s="268">
        <v>4.7</v>
      </c>
      <c r="BG340" s="268">
        <v>4.7</v>
      </c>
      <c r="BH340" s="268">
        <v>4.7</v>
      </c>
      <c r="BI340" s="268">
        <v>4.7</v>
      </c>
      <c r="BJ340" s="268">
        <v>4.7</v>
      </c>
      <c r="BK340" s="268">
        <v>4.5999999999999996</v>
      </c>
      <c r="BL340" s="268">
        <v>4.5999999999999996</v>
      </c>
      <c r="BM340" s="268">
        <v>4.5999999999999996</v>
      </c>
      <c r="BN340" s="268">
        <v>4.5999999999999996</v>
      </c>
      <c r="BO340" s="268">
        <v>4.7</v>
      </c>
      <c r="BP340" s="268">
        <v>4.7</v>
      </c>
      <c r="BQ340" s="268">
        <v>4.7</v>
      </c>
      <c r="BR340" s="268">
        <v>4.7</v>
      </c>
      <c r="BS340" s="268">
        <v>4.7</v>
      </c>
      <c r="BT340" s="268">
        <v>4.7</v>
      </c>
      <c r="BU340" s="268">
        <v>4.7</v>
      </c>
      <c r="BV340" s="268">
        <v>4.7</v>
      </c>
      <c r="BW340" s="268">
        <v>4.8</v>
      </c>
      <c r="BX340" s="268">
        <v>4.8</v>
      </c>
      <c r="BY340" s="268">
        <v>4.8</v>
      </c>
      <c r="BZ340" s="268">
        <v>4.5</v>
      </c>
      <c r="CA340" s="268">
        <v>4.5</v>
      </c>
      <c r="CB340" s="268">
        <v>4.5</v>
      </c>
      <c r="CC340" s="268">
        <v>4.5999999999999996</v>
      </c>
      <c r="CD340" s="268">
        <f>_xlfn.IFNA(VLOOKUP(C340,'INFORM Severity - hidden'!$C$5:$G$300,5,FALSE),"-")</f>
        <v>4.5999999999999996</v>
      </c>
    </row>
    <row r="341" spans="1:82" x14ac:dyDescent="0.35">
      <c r="A341" t="s">
        <v>795</v>
      </c>
      <c r="B341" t="s">
        <v>805</v>
      </c>
      <c r="C341" t="s">
        <v>806</v>
      </c>
      <c r="D341" s="268" t="str">
        <f t="shared" si="5"/>
        <v>Decreasing</v>
      </c>
      <c r="E341" s="268" t="s">
        <v>8201</v>
      </c>
      <c r="F341" s="268">
        <v>2.8</v>
      </c>
      <c r="G341" s="268">
        <v>2.8</v>
      </c>
      <c r="H341" s="268">
        <v>3</v>
      </c>
      <c r="I341" s="268">
        <v>3</v>
      </c>
      <c r="J341" s="268">
        <v>3</v>
      </c>
      <c r="K341" s="268">
        <v>3</v>
      </c>
      <c r="L341" s="268">
        <v>3</v>
      </c>
      <c r="M341" s="268">
        <v>2.9</v>
      </c>
      <c r="N341" s="268">
        <v>2.9</v>
      </c>
      <c r="O341" s="268">
        <v>3</v>
      </c>
      <c r="P341" s="268">
        <v>3</v>
      </c>
      <c r="Q341" s="268">
        <v>3</v>
      </c>
      <c r="R341" s="268">
        <v>2.9</v>
      </c>
      <c r="S341" s="268">
        <v>2.9</v>
      </c>
      <c r="T341" s="268">
        <v>2.9</v>
      </c>
      <c r="U341" s="268">
        <v>2.9</v>
      </c>
      <c r="V341" s="268">
        <v>2.6</v>
      </c>
      <c r="W341" s="268">
        <v>2.6</v>
      </c>
      <c r="X341" s="268">
        <v>2.6</v>
      </c>
      <c r="Y341" s="268">
        <v>2.6</v>
      </c>
      <c r="Z341" s="268">
        <v>2.6</v>
      </c>
      <c r="AA341" s="268">
        <v>2.9</v>
      </c>
      <c r="AB341" s="268">
        <v>2.9</v>
      </c>
      <c r="AC341" s="268">
        <v>2.9</v>
      </c>
      <c r="AD341" s="268">
        <v>2.9</v>
      </c>
      <c r="AE341" s="268">
        <v>2.9</v>
      </c>
      <c r="AF341" s="268">
        <v>3</v>
      </c>
      <c r="AG341" s="268">
        <v>2.6</v>
      </c>
      <c r="AH341" s="268">
        <v>2.5</v>
      </c>
      <c r="AI341" s="268">
        <v>2.5</v>
      </c>
      <c r="AJ341" s="268">
        <v>2.5</v>
      </c>
      <c r="AK341" s="268">
        <v>4.5</v>
      </c>
      <c r="AL341" s="268">
        <v>4.5</v>
      </c>
      <c r="AM341" s="268">
        <v>4.5</v>
      </c>
      <c r="AN341" s="268">
        <v>4.5</v>
      </c>
      <c r="AO341" s="268">
        <v>4.5</v>
      </c>
      <c r="AP341" s="268">
        <v>4.5</v>
      </c>
      <c r="AQ341" s="268">
        <v>4.5</v>
      </c>
      <c r="AR341" s="268">
        <v>4.5</v>
      </c>
      <c r="AS341" s="268">
        <v>4.5</v>
      </c>
      <c r="AT341" s="268">
        <v>4.5</v>
      </c>
      <c r="AU341" s="268">
        <v>3.1</v>
      </c>
      <c r="AV341" s="268">
        <v>3.1</v>
      </c>
      <c r="AW341" s="268">
        <v>2.8</v>
      </c>
      <c r="AX341" s="268">
        <v>2.8</v>
      </c>
      <c r="AY341" s="268">
        <v>2.8</v>
      </c>
      <c r="AZ341" s="268">
        <v>2.2999999999999998</v>
      </c>
      <c r="BA341" s="268">
        <v>2.2999999999999998</v>
      </c>
      <c r="BB341" s="268">
        <v>2.2999999999999998</v>
      </c>
      <c r="BC341" s="268">
        <v>2.2999999999999998</v>
      </c>
      <c r="BD341" s="268">
        <v>2.2999999999999998</v>
      </c>
      <c r="BE341" s="268">
        <v>3</v>
      </c>
      <c r="BF341" s="268">
        <v>3</v>
      </c>
      <c r="BG341" s="268">
        <v>2.5</v>
      </c>
      <c r="BH341" s="268">
        <v>2.5</v>
      </c>
      <c r="BI341" s="268">
        <v>2.5</v>
      </c>
      <c r="BJ341" s="268">
        <v>2.5</v>
      </c>
      <c r="BK341" s="268">
        <v>2.4</v>
      </c>
      <c r="BL341" s="268">
        <v>2.4</v>
      </c>
      <c r="BM341" s="268">
        <v>2.4</v>
      </c>
      <c r="BN341" s="268">
        <v>2.4</v>
      </c>
      <c r="BO341" s="268">
        <v>2.7</v>
      </c>
      <c r="BP341" s="268">
        <v>3.2</v>
      </c>
      <c r="BQ341" s="268">
        <v>3.3</v>
      </c>
      <c r="BR341" s="268">
        <v>3.2</v>
      </c>
      <c r="BS341" s="268">
        <v>3.2</v>
      </c>
      <c r="BT341" s="268">
        <v>3.2</v>
      </c>
      <c r="BU341" s="268">
        <v>3.2</v>
      </c>
      <c r="BV341" s="268">
        <v>3.2</v>
      </c>
      <c r="BW341" s="268">
        <v>3.2</v>
      </c>
      <c r="BX341" s="268">
        <v>3.2</v>
      </c>
      <c r="BY341" s="268">
        <v>3.2</v>
      </c>
      <c r="BZ341" s="268">
        <v>2.2999999999999998</v>
      </c>
      <c r="CA341" s="268">
        <v>2.2999999999999998</v>
      </c>
      <c r="CB341" s="268">
        <v>2.4</v>
      </c>
      <c r="CC341" s="268">
        <v>2.2999999999999998</v>
      </c>
      <c r="CD341" s="268">
        <f>_xlfn.IFNA(VLOOKUP(C341,'INFORM Severity - hidden'!$C$5:$G$300,5,FALSE),"-")</f>
        <v>2.4</v>
      </c>
    </row>
    <row r="342" spans="1:82" x14ac:dyDescent="0.35">
      <c r="A342" t="s">
        <v>61</v>
      </c>
      <c r="B342" t="s">
        <v>59</v>
      </c>
      <c r="C342" t="s">
        <v>60</v>
      </c>
      <c r="D342" s="268" t="str">
        <f t="shared" si="5"/>
        <v>Decreasing</v>
      </c>
      <c r="E342" s="268" t="s">
        <v>8201</v>
      </c>
      <c r="F342" s="268">
        <v>2.7</v>
      </c>
      <c r="G342" s="268">
        <v>2.7</v>
      </c>
      <c r="H342" s="268">
        <v>2.7</v>
      </c>
      <c r="I342" s="268">
        <v>2.7</v>
      </c>
      <c r="J342" s="268">
        <v>2.7</v>
      </c>
      <c r="K342" s="268">
        <v>2.7</v>
      </c>
      <c r="L342" s="268">
        <v>2.7</v>
      </c>
      <c r="M342" s="268">
        <v>2.7</v>
      </c>
      <c r="N342" s="268">
        <v>2.7</v>
      </c>
      <c r="O342" s="268">
        <v>2.7</v>
      </c>
      <c r="P342" s="268">
        <v>2.7</v>
      </c>
      <c r="Q342" s="268">
        <v>2.7</v>
      </c>
      <c r="R342" s="268">
        <v>2.7</v>
      </c>
      <c r="S342" s="268">
        <v>2.7</v>
      </c>
      <c r="T342" s="268">
        <v>2.7</v>
      </c>
      <c r="U342" s="268">
        <v>2.7</v>
      </c>
      <c r="V342" s="268">
        <v>2.8</v>
      </c>
      <c r="W342" s="268">
        <v>2.8</v>
      </c>
      <c r="X342" s="268">
        <v>2.8</v>
      </c>
      <c r="Y342" s="268">
        <v>2.8</v>
      </c>
      <c r="Z342" s="268">
        <v>2.7</v>
      </c>
      <c r="AA342" s="268">
        <v>2.7</v>
      </c>
      <c r="AB342" s="268">
        <v>2.7</v>
      </c>
      <c r="AC342" s="268">
        <v>2.7</v>
      </c>
      <c r="AD342" s="268">
        <v>2.7</v>
      </c>
      <c r="AE342" s="268">
        <v>2.7</v>
      </c>
      <c r="AF342" s="268">
        <v>2.7</v>
      </c>
      <c r="AG342" s="268">
        <v>2.7</v>
      </c>
      <c r="AH342" s="268">
        <v>2.8</v>
      </c>
      <c r="AI342" s="268">
        <v>2.9</v>
      </c>
      <c r="AJ342" s="268">
        <v>2.9</v>
      </c>
      <c r="AK342" s="268">
        <v>2.9</v>
      </c>
      <c r="AL342" s="268">
        <v>2.8</v>
      </c>
      <c r="AM342" s="268">
        <v>2.9</v>
      </c>
      <c r="AN342" s="268">
        <v>2.9</v>
      </c>
      <c r="AO342" s="268">
        <v>2.9</v>
      </c>
      <c r="AP342" s="268">
        <v>2.9</v>
      </c>
      <c r="AQ342" s="268">
        <v>2.9</v>
      </c>
      <c r="AR342" s="268">
        <v>2.9</v>
      </c>
      <c r="AS342" s="268">
        <v>2.9</v>
      </c>
      <c r="AT342" s="268">
        <v>2.8</v>
      </c>
      <c r="AU342" s="268">
        <v>2.8</v>
      </c>
      <c r="AV342" s="268">
        <v>2.8</v>
      </c>
      <c r="AW342" s="268">
        <v>2.8</v>
      </c>
      <c r="AX342" s="268">
        <v>2.9</v>
      </c>
      <c r="AY342" s="268">
        <v>2.9</v>
      </c>
      <c r="AZ342" s="268">
        <v>2.9</v>
      </c>
      <c r="BA342" s="268">
        <v>2.9</v>
      </c>
      <c r="BB342" s="268">
        <v>2.9</v>
      </c>
      <c r="BC342" s="268">
        <v>2.9</v>
      </c>
      <c r="BD342" s="268">
        <v>2.9</v>
      </c>
      <c r="BE342" s="268">
        <v>3</v>
      </c>
      <c r="BF342" s="268">
        <v>3</v>
      </c>
      <c r="BG342" s="268">
        <v>3</v>
      </c>
      <c r="BH342" s="268">
        <v>3</v>
      </c>
      <c r="BI342" s="268">
        <v>3</v>
      </c>
      <c r="BJ342" s="268">
        <v>3</v>
      </c>
      <c r="BK342" s="268">
        <v>3</v>
      </c>
      <c r="BL342" s="268">
        <v>2.9</v>
      </c>
      <c r="BM342" s="268">
        <v>3.2</v>
      </c>
      <c r="BN342" s="268">
        <v>3.3</v>
      </c>
      <c r="BO342" s="268">
        <v>3.3</v>
      </c>
      <c r="BP342" s="268">
        <v>3.3</v>
      </c>
      <c r="BQ342" s="268">
        <v>3.4</v>
      </c>
      <c r="BR342" s="268">
        <v>3.5</v>
      </c>
      <c r="BS342" s="268">
        <v>3.5</v>
      </c>
      <c r="BT342" s="268">
        <v>3.6</v>
      </c>
      <c r="BU342" s="268">
        <v>3.6</v>
      </c>
      <c r="BV342" s="268">
        <v>3.6</v>
      </c>
      <c r="BW342" s="268">
        <v>3.5</v>
      </c>
      <c r="BX342" s="268">
        <v>3.5</v>
      </c>
      <c r="BY342" s="268">
        <v>3.5</v>
      </c>
      <c r="BZ342" s="268">
        <v>3.5</v>
      </c>
      <c r="CA342" s="268">
        <v>3.2</v>
      </c>
      <c r="CB342" s="268">
        <v>3.2</v>
      </c>
      <c r="CC342" s="268">
        <v>3.3</v>
      </c>
      <c r="CD342" s="268">
        <f>_xlfn.IFNA(VLOOKUP(C342,'INFORM Severity - hidden'!$C$5:$G$300,5,FALSE),"-")</f>
        <v>3.3</v>
      </c>
    </row>
    <row r="343" spans="1:82" x14ac:dyDescent="0.35">
      <c r="A343" t="s">
        <v>49</v>
      </c>
      <c r="B343" t="s">
        <v>47</v>
      </c>
      <c r="C343" t="s">
        <v>48</v>
      </c>
      <c r="D343" s="268" t="str">
        <f t="shared" si="5"/>
        <v>Stable</v>
      </c>
      <c r="E343" s="268" t="s">
        <v>8201</v>
      </c>
      <c r="F343" s="268">
        <v>3.6</v>
      </c>
      <c r="G343" s="268">
        <v>3.8</v>
      </c>
      <c r="H343" s="268">
        <v>3.9</v>
      </c>
      <c r="I343" s="268">
        <v>3.9</v>
      </c>
      <c r="J343" s="268">
        <v>3.9</v>
      </c>
      <c r="K343" s="268">
        <v>3.9</v>
      </c>
      <c r="L343" s="268">
        <v>3.9</v>
      </c>
      <c r="M343" s="268">
        <v>3.9</v>
      </c>
      <c r="N343" s="268">
        <v>3.7</v>
      </c>
      <c r="O343" s="268">
        <v>3.7</v>
      </c>
      <c r="P343" s="268">
        <v>3.7</v>
      </c>
      <c r="Q343" s="268">
        <v>3.8</v>
      </c>
      <c r="R343" s="268">
        <v>3.8</v>
      </c>
      <c r="S343" s="268">
        <v>3.8</v>
      </c>
      <c r="T343" s="268">
        <v>3.7</v>
      </c>
      <c r="U343" s="268">
        <v>3.7</v>
      </c>
      <c r="V343" s="268">
        <v>3.7</v>
      </c>
      <c r="W343" s="268">
        <v>3.7</v>
      </c>
      <c r="X343" s="268">
        <v>3.7</v>
      </c>
      <c r="Y343" s="268">
        <v>3.7</v>
      </c>
      <c r="Z343" s="268">
        <v>3.5</v>
      </c>
      <c r="AA343" s="268">
        <v>3.5</v>
      </c>
      <c r="AB343" s="268">
        <v>3.5</v>
      </c>
      <c r="AC343" s="268">
        <v>3.5</v>
      </c>
      <c r="AD343" s="268">
        <v>3.5</v>
      </c>
      <c r="AE343" s="268">
        <v>3.5</v>
      </c>
      <c r="AF343" s="268">
        <v>3.5</v>
      </c>
      <c r="AG343" s="268">
        <v>3.5</v>
      </c>
      <c r="AH343" s="268">
        <v>3.5</v>
      </c>
      <c r="AI343" s="268">
        <v>3.4</v>
      </c>
      <c r="AJ343" s="268">
        <v>3.4</v>
      </c>
      <c r="AK343" s="268">
        <v>3.4</v>
      </c>
      <c r="AL343" s="268">
        <v>3.4</v>
      </c>
      <c r="AM343" s="268">
        <v>3.4</v>
      </c>
      <c r="AN343" s="268">
        <v>3.7</v>
      </c>
      <c r="AO343" s="268">
        <v>3.8</v>
      </c>
      <c r="AP343" s="268">
        <v>3.8</v>
      </c>
      <c r="AQ343" s="268">
        <v>3.8</v>
      </c>
      <c r="AR343" s="268">
        <v>3.8</v>
      </c>
      <c r="AS343" s="268">
        <v>3.8</v>
      </c>
      <c r="AT343" s="268">
        <v>3.8</v>
      </c>
      <c r="AU343" s="268">
        <v>3.8</v>
      </c>
      <c r="AV343" s="268">
        <v>3.8</v>
      </c>
      <c r="AW343" s="268">
        <v>3.8</v>
      </c>
      <c r="AX343" s="268">
        <v>3.8</v>
      </c>
      <c r="AY343" s="268">
        <v>3.9</v>
      </c>
      <c r="AZ343" s="268">
        <v>3.9</v>
      </c>
      <c r="BA343" s="268">
        <v>3.9</v>
      </c>
      <c r="BB343" s="268">
        <v>3.6</v>
      </c>
      <c r="BC343" s="268">
        <v>3.5</v>
      </c>
      <c r="BD343" s="268">
        <v>3.5</v>
      </c>
      <c r="BE343" s="268">
        <v>3.5</v>
      </c>
      <c r="BF343" s="268">
        <v>3.5</v>
      </c>
      <c r="BG343" s="268">
        <v>3.5</v>
      </c>
      <c r="BH343" s="268">
        <v>3.5</v>
      </c>
      <c r="BI343" s="268">
        <v>3.5</v>
      </c>
      <c r="BJ343" s="268">
        <v>3.5</v>
      </c>
      <c r="BK343" s="268">
        <v>3.5</v>
      </c>
      <c r="BL343" s="268">
        <v>3.5</v>
      </c>
      <c r="BM343" s="268">
        <v>3.5</v>
      </c>
      <c r="BN343" s="268">
        <v>3.5</v>
      </c>
      <c r="BO343" s="268">
        <v>3.6</v>
      </c>
      <c r="BP343" s="268">
        <v>3.6</v>
      </c>
      <c r="BQ343" s="268">
        <v>3.7</v>
      </c>
      <c r="BR343" s="268">
        <v>3.8</v>
      </c>
      <c r="BS343" s="268">
        <v>3.8</v>
      </c>
      <c r="BT343" s="268">
        <v>3.8</v>
      </c>
      <c r="BU343" s="268">
        <v>3.8</v>
      </c>
      <c r="BV343" s="268">
        <v>3.8</v>
      </c>
      <c r="BW343" s="268">
        <v>3.7</v>
      </c>
      <c r="BX343" s="268">
        <v>3.7</v>
      </c>
      <c r="BY343" s="268">
        <v>3.7</v>
      </c>
      <c r="BZ343" s="268">
        <v>3.7</v>
      </c>
      <c r="CA343" s="268">
        <v>3.8</v>
      </c>
      <c r="CB343" s="268">
        <v>3.8</v>
      </c>
      <c r="CC343" s="268">
        <v>3.6</v>
      </c>
      <c r="CD343" s="268">
        <f>_xlfn.IFNA(VLOOKUP(C343,'INFORM Severity - hidden'!$C$5:$G$300,5,FALSE),"-")</f>
        <v>3.6</v>
      </c>
    </row>
    <row r="344" spans="1:82" x14ac:dyDescent="0.35">
      <c r="C344" t="s">
        <v>8411</v>
      </c>
      <c r="D344" s="268" t="str">
        <f t="shared" si="5"/>
        <v>-</v>
      </c>
      <c r="E344" s="268" t="s">
        <v>8201</v>
      </c>
      <c r="F344" s="268" t="s">
        <v>8201</v>
      </c>
      <c r="G344" s="268">
        <v>2.2999999999999998</v>
      </c>
      <c r="H344" s="268">
        <v>3.2</v>
      </c>
      <c r="I344" s="268">
        <v>3.2</v>
      </c>
      <c r="J344" s="268" t="s">
        <v>8201</v>
      </c>
      <c r="K344" s="268" t="s">
        <v>8201</v>
      </c>
      <c r="L344" s="268" t="s">
        <v>8201</v>
      </c>
      <c r="M344" s="268" t="s">
        <v>8201</v>
      </c>
      <c r="N344" s="268" t="s">
        <v>8201</v>
      </c>
      <c r="O344" s="268" t="s">
        <v>8201</v>
      </c>
      <c r="P344" s="268" t="s">
        <v>8201</v>
      </c>
      <c r="Q344" s="268" t="s">
        <v>8201</v>
      </c>
      <c r="R344" s="268" t="s">
        <v>8201</v>
      </c>
      <c r="S344" s="268" t="s">
        <v>8201</v>
      </c>
      <c r="T344" s="268" t="s">
        <v>8201</v>
      </c>
      <c r="U344" s="268" t="s">
        <v>8201</v>
      </c>
      <c r="V344" s="268" t="s">
        <v>8201</v>
      </c>
      <c r="W344" s="268" t="s">
        <v>8201</v>
      </c>
      <c r="X344" s="268" t="s">
        <v>8201</v>
      </c>
      <c r="Y344" s="268" t="s">
        <v>8201</v>
      </c>
      <c r="Z344" s="268" t="s">
        <v>8201</v>
      </c>
      <c r="AA344" s="268" t="s">
        <v>8201</v>
      </c>
      <c r="AB344" s="268" t="s">
        <v>8201</v>
      </c>
      <c r="AC344" s="268" t="s">
        <v>8201</v>
      </c>
      <c r="AD344" s="268" t="s">
        <v>8201</v>
      </c>
      <c r="AE344" s="268" t="s">
        <v>8201</v>
      </c>
      <c r="AF344" s="268" t="s">
        <v>8201</v>
      </c>
      <c r="AG344" s="268" t="s">
        <v>8201</v>
      </c>
      <c r="AH344" s="268" t="s">
        <v>8201</v>
      </c>
      <c r="AI344" s="268" t="s">
        <v>8201</v>
      </c>
      <c r="AJ344" s="268" t="s">
        <v>8201</v>
      </c>
      <c r="AK344" s="268" t="s">
        <v>8201</v>
      </c>
      <c r="AL344" s="268" t="s">
        <v>8201</v>
      </c>
      <c r="AM344" s="268" t="s">
        <v>8201</v>
      </c>
      <c r="AN344" s="268" t="s">
        <v>8201</v>
      </c>
      <c r="AO344" s="268" t="s">
        <v>8201</v>
      </c>
      <c r="AP344" s="268" t="s">
        <v>8201</v>
      </c>
      <c r="AQ344" s="268" t="s">
        <v>8201</v>
      </c>
      <c r="AR344" s="268" t="s">
        <v>8201</v>
      </c>
      <c r="AS344" s="268" t="s">
        <v>8201</v>
      </c>
      <c r="AT344" s="268" t="s">
        <v>8201</v>
      </c>
      <c r="AU344" s="268" t="s">
        <v>8201</v>
      </c>
      <c r="AV344" s="268" t="s">
        <v>8201</v>
      </c>
      <c r="AW344" s="268" t="s">
        <v>8201</v>
      </c>
      <c r="AX344" s="268" t="s">
        <v>8201</v>
      </c>
      <c r="AY344" s="268" t="s">
        <v>8201</v>
      </c>
      <c r="AZ344" s="268" t="s">
        <v>8201</v>
      </c>
      <c r="BA344" s="268" t="s">
        <v>8201</v>
      </c>
      <c r="BB344" s="268" t="s">
        <v>8201</v>
      </c>
      <c r="BC344" s="268" t="s">
        <v>8201</v>
      </c>
      <c r="BD344" s="268" t="s">
        <v>8201</v>
      </c>
      <c r="BE344" s="268" t="s">
        <v>8201</v>
      </c>
      <c r="BF344" s="268" t="s">
        <v>8201</v>
      </c>
      <c r="BG344" s="268" t="s">
        <v>8201</v>
      </c>
      <c r="BH344" s="268" t="s">
        <v>8201</v>
      </c>
      <c r="BI344" s="268" t="s">
        <v>8201</v>
      </c>
      <c r="BJ344" s="268" t="s">
        <v>8201</v>
      </c>
      <c r="BK344" s="268" t="s">
        <v>8201</v>
      </c>
      <c r="BL344" s="268" t="s">
        <v>8201</v>
      </c>
      <c r="BM344" s="268" t="s">
        <v>8201</v>
      </c>
      <c r="BN344" s="268" t="s">
        <v>8201</v>
      </c>
      <c r="BO344" s="268" t="s">
        <v>8201</v>
      </c>
      <c r="BP344" s="268" t="s">
        <v>8201</v>
      </c>
      <c r="BQ344" s="268" t="s">
        <v>8201</v>
      </c>
      <c r="BR344" s="268" t="s">
        <v>8201</v>
      </c>
      <c r="BS344" s="268" t="s">
        <v>8201</v>
      </c>
      <c r="BT344" s="268" t="s">
        <v>8201</v>
      </c>
      <c r="BU344" s="268" t="s">
        <v>8201</v>
      </c>
      <c r="BV344" s="268" t="s">
        <v>8201</v>
      </c>
      <c r="BW344" s="268" t="s">
        <v>8201</v>
      </c>
      <c r="BX344" s="268" t="s">
        <v>8201</v>
      </c>
      <c r="BY344" s="268" t="s">
        <v>8201</v>
      </c>
      <c r="BZ344" s="268" t="s">
        <v>8201</v>
      </c>
      <c r="CA344" s="268" t="s">
        <v>8201</v>
      </c>
      <c r="CB344" s="268" t="s">
        <v>8201</v>
      </c>
      <c r="CC344" s="268" t="s">
        <v>8201</v>
      </c>
      <c r="CD344" s="268" t="str">
        <f>_xlfn.IFNA(VLOOKUP(C344,'INFORM Severity - hidden'!$C$5:$G$300,5,FALSE),"-")</f>
        <v>-</v>
      </c>
    </row>
    <row r="345" spans="1:82" x14ac:dyDescent="0.35">
      <c r="C345" t="s">
        <v>8412</v>
      </c>
      <c r="D345" s="268" t="str">
        <f t="shared" si="5"/>
        <v>-</v>
      </c>
      <c r="E345" s="268" t="s">
        <v>8201</v>
      </c>
      <c r="F345" s="268" t="s">
        <v>8201</v>
      </c>
      <c r="G345" s="268" t="s">
        <v>8201</v>
      </c>
      <c r="H345" s="268" t="s">
        <v>8201</v>
      </c>
      <c r="I345" s="268" t="s">
        <v>8201</v>
      </c>
      <c r="J345" s="268" t="s">
        <v>8201</v>
      </c>
      <c r="K345" s="268" t="s">
        <v>8201</v>
      </c>
      <c r="L345" s="268" t="s">
        <v>8201</v>
      </c>
      <c r="M345" s="268" t="s">
        <v>8201</v>
      </c>
      <c r="N345" s="268" t="s">
        <v>8201</v>
      </c>
      <c r="O345" s="268" t="s">
        <v>8201</v>
      </c>
      <c r="P345" s="268" t="s">
        <v>8201</v>
      </c>
      <c r="Q345" s="268" t="s">
        <v>8201</v>
      </c>
      <c r="R345" s="268" t="s">
        <v>8201</v>
      </c>
      <c r="S345" s="268" t="s">
        <v>8201</v>
      </c>
      <c r="T345" s="268" t="s">
        <v>8201</v>
      </c>
      <c r="U345" s="268" t="s">
        <v>8201</v>
      </c>
      <c r="V345" s="268">
        <v>2.6</v>
      </c>
      <c r="W345" s="268">
        <v>2.6</v>
      </c>
      <c r="X345" s="268">
        <v>2.6</v>
      </c>
      <c r="Y345" s="268">
        <v>2.6</v>
      </c>
      <c r="Z345" s="268">
        <v>2.6</v>
      </c>
      <c r="AA345" s="268">
        <v>2.6</v>
      </c>
      <c r="AB345" s="268" t="s">
        <v>8201</v>
      </c>
      <c r="AC345" s="268" t="s">
        <v>8201</v>
      </c>
      <c r="AD345" s="268" t="s">
        <v>8201</v>
      </c>
      <c r="AE345" s="268" t="s">
        <v>8201</v>
      </c>
      <c r="AF345" s="268" t="s">
        <v>8201</v>
      </c>
      <c r="AG345" s="268" t="s">
        <v>8201</v>
      </c>
      <c r="AH345" s="268" t="s">
        <v>8201</v>
      </c>
      <c r="AI345" s="268" t="s">
        <v>8201</v>
      </c>
      <c r="AJ345" s="268" t="s">
        <v>8201</v>
      </c>
      <c r="AK345" s="268" t="s">
        <v>8201</v>
      </c>
      <c r="AL345" s="268" t="s">
        <v>8201</v>
      </c>
      <c r="AM345" s="268" t="s">
        <v>8201</v>
      </c>
      <c r="AN345" s="268" t="s">
        <v>8201</v>
      </c>
      <c r="AO345" s="268" t="s">
        <v>8201</v>
      </c>
      <c r="AP345" s="268" t="s">
        <v>8201</v>
      </c>
      <c r="AQ345" s="268" t="s">
        <v>8201</v>
      </c>
      <c r="AR345" s="268" t="s">
        <v>8201</v>
      </c>
      <c r="AS345" s="268" t="s">
        <v>8201</v>
      </c>
      <c r="AT345" s="268" t="s">
        <v>8201</v>
      </c>
      <c r="AU345" s="268" t="s">
        <v>8201</v>
      </c>
      <c r="AV345" s="268" t="s">
        <v>8201</v>
      </c>
      <c r="AW345" s="268" t="s">
        <v>8201</v>
      </c>
      <c r="AX345" s="268" t="s">
        <v>8201</v>
      </c>
      <c r="AY345" s="268" t="s">
        <v>8201</v>
      </c>
      <c r="AZ345" s="268" t="s">
        <v>8201</v>
      </c>
      <c r="BA345" s="268" t="s">
        <v>8201</v>
      </c>
      <c r="BB345" s="268" t="s">
        <v>8201</v>
      </c>
      <c r="BC345" s="268" t="s">
        <v>8201</v>
      </c>
      <c r="BD345" s="268" t="s">
        <v>8201</v>
      </c>
      <c r="BE345" s="268" t="s">
        <v>8201</v>
      </c>
      <c r="BF345" s="268" t="s">
        <v>8201</v>
      </c>
      <c r="BG345" s="268" t="s">
        <v>8201</v>
      </c>
      <c r="BH345" s="268" t="s">
        <v>8201</v>
      </c>
      <c r="BI345" s="268" t="s">
        <v>8201</v>
      </c>
      <c r="BJ345" s="268" t="s">
        <v>8201</v>
      </c>
      <c r="BK345" s="268" t="s">
        <v>8201</v>
      </c>
      <c r="BL345" s="268" t="s">
        <v>8201</v>
      </c>
      <c r="BM345" s="268" t="s">
        <v>8201</v>
      </c>
      <c r="BN345" s="268" t="s">
        <v>8201</v>
      </c>
      <c r="BO345" s="268" t="s">
        <v>8201</v>
      </c>
      <c r="BP345" s="268" t="s">
        <v>8201</v>
      </c>
      <c r="BQ345" s="268" t="s">
        <v>8201</v>
      </c>
      <c r="BR345" s="268" t="s">
        <v>8201</v>
      </c>
      <c r="BS345" s="268" t="s">
        <v>8201</v>
      </c>
      <c r="BT345" s="268" t="s">
        <v>8201</v>
      </c>
      <c r="BU345" s="268" t="s">
        <v>8201</v>
      </c>
      <c r="BV345" s="268" t="s">
        <v>8201</v>
      </c>
      <c r="BW345" s="268" t="s">
        <v>8201</v>
      </c>
      <c r="BX345" s="268" t="s">
        <v>8201</v>
      </c>
      <c r="BY345" s="268" t="s">
        <v>8201</v>
      </c>
      <c r="BZ345" s="268" t="s">
        <v>8201</v>
      </c>
      <c r="CA345" s="268" t="s">
        <v>8201</v>
      </c>
      <c r="CB345" s="268" t="s">
        <v>8201</v>
      </c>
      <c r="CC345" s="268" t="s">
        <v>8201</v>
      </c>
      <c r="CD345" s="268" t="str">
        <f>_xlfn.IFNA(VLOOKUP(C345,'INFORM Severity - hidden'!$C$5:$G$300,5,FALSE),"-")</f>
        <v>-</v>
      </c>
    </row>
  </sheetData>
  <conditionalFormatting sqref="D3:D345">
    <cfRule type="cellIs" dxfId="8" priority="1" stopIfTrue="1" operator="equal">
      <formula>"Increasing"</formula>
    </cfRule>
    <cfRule type="cellIs" dxfId="7" priority="2" stopIfTrue="1" operator="equal">
      <formula>"Stable"</formula>
    </cfRule>
    <cfRule type="cellIs" dxfId="6" priority="3" stopIfTrue="1" operator="equal">
      <formula>"Decreasing"</formula>
    </cfRule>
  </conditionalFormatting>
  <conditionalFormatting sqref="E3:CD345">
    <cfRule type="cellIs" dxfId="5" priority="4" stopIfTrue="1" operator="equal">
      <formula>"-"</formula>
    </cfRule>
    <cfRule type="cellIs" dxfId="4" priority="5" stopIfTrue="1" operator="greaterThanOrEqual">
      <formula>4</formula>
    </cfRule>
    <cfRule type="cellIs" dxfId="3" priority="6" stopIfTrue="1" operator="between">
      <formula>3</formula>
      <formula>4</formula>
    </cfRule>
    <cfRule type="cellIs" dxfId="2" priority="7" stopIfTrue="1" operator="between">
      <formula>2</formula>
      <formula>3</formula>
    </cfRule>
    <cfRule type="cellIs" dxfId="1" priority="8" stopIfTrue="1" operator="between">
      <formula>1</formula>
      <formula>2</formula>
    </cfRule>
    <cfRule type="cellIs" dxfId="0" priority="9" stopIfTrue="1" operator="between">
      <formula>0.1</formula>
      <formula>1</formula>
    </cfRule>
  </conditionalFormatting>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132"/>
  <sheetViews>
    <sheetView workbookViewId="0"/>
  </sheetViews>
  <sheetFormatPr defaultRowHeight="14.5" x14ac:dyDescent="0.35"/>
  <cols>
    <col min="1" max="1" width="10" customWidth="1"/>
    <col min="2" max="3" width="20" hidden="1" customWidth="1"/>
    <col min="4" max="4" width="25" customWidth="1"/>
    <col min="5" max="5" width="40" customWidth="1"/>
    <col min="6" max="7" width="15" customWidth="1"/>
    <col min="8" max="9" width="25" customWidth="1"/>
    <col min="10" max="10" width="20" customWidth="1"/>
    <col min="11" max="11" width="60" customWidth="1"/>
    <col min="12" max="12" width="20" customWidth="1"/>
    <col min="13" max="14" width="15" customWidth="1"/>
    <col min="15" max="15" width="20" customWidth="1"/>
    <col min="16" max="17" width="25" customWidth="1"/>
  </cols>
  <sheetData>
    <row r="1" spans="1:17" x14ac:dyDescent="0.35">
      <c r="A1" s="269" t="s">
        <v>1</v>
      </c>
      <c r="B1" s="269" t="s">
        <v>8413</v>
      </c>
      <c r="C1" s="269" t="s">
        <v>8414</v>
      </c>
      <c r="D1" s="269" t="s">
        <v>2</v>
      </c>
      <c r="E1" s="269" t="s">
        <v>0</v>
      </c>
      <c r="F1" s="269" t="s">
        <v>8415</v>
      </c>
      <c r="G1" s="269" t="s">
        <v>8416</v>
      </c>
      <c r="H1" s="269" t="s">
        <v>7640</v>
      </c>
      <c r="I1" s="269" t="s">
        <v>8417</v>
      </c>
      <c r="J1" s="269" t="s">
        <v>7557</v>
      </c>
      <c r="K1" s="269" t="s">
        <v>8418</v>
      </c>
      <c r="L1" s="269" t="s">
        <v>8419</v>
      </c>
      <c r="M1" s="269" t="s">
        <v>8420</v>
      </c>
      <c r="N1" s="269" t="s">
        <v>8421</v>
      </c>
      <c r="O1" s="269" t="s">
        <v>8422</v>
      </c>
      <c r="P1" s="269" t="s">
        <v>8423</v>
      </c>
      <c r="Q1" s="269" t="s">
        <v>8424</v>
      </c>
    </row>
    <row r="2" spans="1:17" x14ac:dyDescent="0.35">
      <c r="A2" t="s">
        <v>693</v>
      </c>
      <c r="D2" t="s">
        <v>694</v>
      </c>
      <c r="E2" t="s">
        <v>692</v>
      </c>
      <c r="F2" t="s">
        <v>7727</v>
      </c>
      <c r="G2" t="s">
        <v>8425</v>
      </c>
      <c r="H2" t="s">
        <v>8426</v>
      </c>
      <c r="I2" t="s">
        <v>694</v>
      </c>
      <c r="J2" t="s">
        <v>8427</v>
      </c>
      <c r="K2" t="s">
        <v>8428</v>
      </c>
      <c r="L2" t="s">
        <v>8204</v>
      </c>
      <c r="M2" t="s">
        <v>8429</v>
      </c>
      <c r="N2" t="s">
        <v>8430</v>
      </c>
      <c r="O2" t="s">
        <v>8431</v>
      </c>
    </row>
    <row r="3" spans="1:17" x14ac:dyDescent="0.35">
      <c r="A3" t="s">
        <v>3244</v>
      </c>
      <c r="D3" t="s">
        <v>3245</v>
      </c>
      <c r="E3" t="s">
        <v>3243</v>
      </c>
      <c r="F3" t="s">
        <v>7728</v>
      </c>
      <c r="G3" t="s">
        <v>8432</v>
      </c>
      <c r="H3" t="s">
        <v>8433</v>
      </c>
      <c r="I3" t="s">
        <v>3245</v>
      </c>
      <c r="J3" t="s">
        <v>8434</v>
      </c>
      <c r="K3" t="s">
        <v>8435</v>
      </c>
      <c r="M3" t="s">
        <v>8436</v>
      </c>
      <c r="N3">
        <v>1294</v>
      </c>
      <c r="O3" t="s">
        <v>8437</v>
      </c>
      <c r="P3" t="s">
        <v>8438</v>
      </c>
      <c r="Q3" t="s">
        <v>8439</v>
      </c>
    </row>
    <row r="4" spans="1:17" x14ac:dyDescent="0.35">
      <c r="A4" t="s">
        <v>1617</v>
      </c>
      <c r="D4" t="s">
        <v>1618</v>
      </c>
      <c r="E4" t="s">
        <v>1616</v>
      </c>
      <c r="F4" t="s">
        <v>7753</v>
      </c>
      <c r="G4" t="s">
        <v>8432</v>
      </c>
      <c r="H4" t="s">
        <v>8440</v>
      </c>
      <c r="I4" t="s">
        <v>1618</v>
      </c>
      <c r="J4" t="s">
        <v>8427</v>
      </c>
      <c r="K4" t="s">
        <v>8441</v>
      </c>
      <c r="L4" t="s">
        <v>8442</v>
      </c>
      <c r="M4" t="s">
        <v>8429</v>
      </c>
      <c r="N4" t="s">
        <v>8430</v>
      </c>
      <c r="O4" t="s">
        <v>8431</v>
      </c>
    </row>
    <row r="5" spans="1:17" x14ac:dyDescent="0.35">
      <c r="A5" t="s">
        <v>1629</v>
      </c>
      <c r="D5" t="s">
        <v>1618</v>
      </c>
      <c r="E5" t="s">
        <v>1628</v>
      </c>
      <c r="F5" t="s">
        <v>7753</v>
      </c>
      <c r="G5" t="s">
        <v>8432</v>
      </c>
      <c r="H5" t="s">
        <v>8443</v>
      </c>
      <c r="I5" t="s">
        <v>1618</v>
      </c>
      <c r="J5" t="s">
        <v>1628</v>
      </c>
      <c r="K5" t="s">
        <v>8444</v>
      </c>
      <c r="M5" t="s">
        <v>8445</v>
      </c>
      <c r="N5">
        <v>41</v>
      </c>
      <c r="O5" t="s">
        <v>8437</v>
      </c>
      <c r="P5" t="s">
        <v>8446</v>
      </c>
      <c r="Q5" t="s">
        <v>8447</v>
      </c>
    </row>
    <row r="6" spans="1:17" x14ac:dyDescent="0.35">
      <c r="A6" t="s">
        <v>2181</v>
      </c>
      <c r="D6" t="s">
        <v>2182</v>
      </c>
      <c r="E6" t="s">
        <v>2180</v>
      </c>
      <c r="F6" t="s">
        <v>7756</v>
      </c>
      <c r="G6" t="s">
        <v>8432</v>
      </c>
      <c r="H6" t="s">
        <v>8448</v>
      </c>
      <c r="I6" t="s">
        <v>2182</v>
      </c>
      <c r="J6" t="s">
        <v>2180</v>
      </c>
      <c r="K6" t="s">
        <v>8449</v>
      </c>
      <c r="M6" t="s">
        <v>8450</v>
      </c>
      <c r="N6">
        <v>395</v>
      </c>
      <c r="O6" t="s">
        <v>8437</v>
      </c>
      <c r="P6" t="s">
        <v>8451</v>
      </c>
      <c r="Q6" t="s">
        <v>8452</v>
      </c>
    </row>
    <row r="7" spans="1:17" x14ac:dyDescent="0.35">
      <c r="A7" t="s">
        <v>1880</v>
      </c>
      <c r="D7" t="s">
        <v>1881</v>
      </c>
      <c r="E7" t="s">
        <v>1879</v>
      </c>
      <c r="F7" t="s">
        <v>7757</v>
      </c>
      <c r="G7" t="s">
        <v>8432</v>
      </c>
      <c r="H7" t="s">
        <v>8453</v>
      </c>
      <c r="I7" t="s">
        <v>1881</v>
      </c>
      <c r="J7" t="s">
        <v>8454</v>
      </c>
      <c r="K7" t="s">
        <v>8455</v>
      </c>
      <c r="M7" t="s">
        <v>8429</v>
      </c>
      <c r="N7" t="s">
        <v>8430</v>
      </c>
      <c r="O7" t="s">
        <v>8431</v>
      </c>
    </row>
    <row r="8" spans="1:17" x14ac:dyDescent="0.35">
      <c r="A8" t="s">
        <v>754</v>
      </c>
      <c r="D8" t="s">
        <v>528</v>
      </c>
      <c r="E8" t="s">
        <v>753</v>
      </c>
      <c r="F8" t="s">
        <v>7758</v>
      </c>
      <c r="G8" t="s">
        <v>8425</v>
      </c>
      <c r="H8" t="s">
        <v>8456</v>
      </c>
      <c r="I8" t="s">
        <v>528</v>
      </c>
      <c r="J8" t="s">
        <v>8457</v>
      </c>
      <c r="K8" t="s">
        <v>8458</v>
      </c>
      <c r="L8" t="s">
        <v>8459</v>
      </c>
      <c r="M8" t="s">
        <v>8460</v>
      </c>
      <c r="N8">
        <v>1886</v>
      </c>
      <c r="O8" t="s">
        <v>8437</v>
      </c>
      <c r="P8" t="s">
        <v>8461</v>
      </c>
      <c r="Q8" t="s">
        <v>8462</v>
      </c>
    </row>
    <row r="9" spans="1:17" x14ac:dyDescent="0.35">
      <c r="A9" t="s">
        <v>527</v>
      </c>
      <c r="D9" t="s">
        <v>528</v>
      </c>
      <c r="E9" t="s">
        <v>526</v>
      </c>
      <c r="F9" t="s">
        <v>7758</v>
      </c>
      <c r="G9" t="s">
        <v>8425</v>
      </c>
      <c r="H9" t="s">
        <v>8443</v>
      </c>
      <c r="I9" t="s">
        <v>528</v>
      </c>
      <c r="J9" t="s">
        <v>8463</v>
      </c>
      <c r="K9" t="s">
        <v>8464</v>
      </c>
      <c r="L9" t="s">
        <v>8465</v>
      </c>
      <c r="M9" t="s">
        <v>8429</v>
      </c>
      <c r="N9" t="s">
        <v>8430</v>
      </c>
      <c r="O9" t="s">
        <v>8437</v>
      </c>
      <c r="P9" t="s">
        <v>8466</v>
      </c>
      <c r="Q9" t="s">
        <v>8467</v>
      </c>
    </row>
    <row r="10" spans="1:17" x14ac:dyDescent="0.35">
      <c r="A10" t="s">
        <v>744</v>
      </c>
      <c r="D10" t="s">
        <v>528</v>
      </c>
      <c r="E10" t="s">
        <v>743</v>
      </c>
      <c r="F10" t="s">
        <v>7758</v>
      </c>
      <c r="G10" t="s">
        <v>8425</v>
      </c>
      <c r="H10" t="s">
        <v>8468</v>
      </c>
      <c r="I10" t="s">
        <v>528</v>
      </c>
      <c r="J10" t="s">
        <v>8469</v>
      </c>
      <c r="K10" t="s">
        <v>8470</v>
      </c>
      <c r="M10" t="s">
        <v>8471</v>
      </c>
      <c r="N10">
        <v>432</v>
      </c>
      <c r="O10" t="s">
        <v>8431</v>
      </c>
      <c r="P10" t="s">
        <v>8472</v>
      </c>
      <c r="Q10" t="s">
        <v>8473</v>
      </c>
    </row>
    <row r="11" spans="1:17" x14ac:dyDescent="0.35">
      <c r="A11" t="s">
        <v>618</v>
      </c>
      <c r="D11" t="s">
        <v>619</v>
      </c>
      <c r="E11" t="s">
        <v>617</v>
      </c>
      <c r="F11" t="s">
        <v>7767</v>
      </c>
      <c r="G11" t="s">
        <v>8474</v>
      </c>
      <c r="H11" t="s">
        <v>8443</v>
      </c>
      <c r="I11" t="s">
        <v>619</v>
      </c>
      <c r="J11" t="s">
        <v>8475</v>
      </c>
      <c r="K11" t="s">
        <v>8476</v>
      </c>
      <c r="L11" t="s">
        <v>8477</v>
      </c>
      <c r="M11" t="s">
        <v>8478</v>
      </c>
      <c r="N11">
        <v>584</v>
      </c>
      <c r="O11" t="s">
        <v>8431</v>
      </c>
    </row>
    <row r="12" spans="1:17" x14ac:dyDescent="0.35">
      <c r="A12" t="s">
        <v>1092</v>
      </c>
      <c r="D12" t="s">
        <v>1093</v>
      </c>
      <c r="E12" t="s">
        <v>1091</v>
      </c>
      <c r="F12" t="s">
        <v>7772</v>
      </c>
      <c r="G12" t="s">
        <v>8479</v>
      </c>
      <c r="H12" t="s">
        <v>8480</v>
      </c>
      <c r="I12" t="s">
        <v>1093</v>
      </c>
      <c r="J12" t="s">
        <v>8480</v>
      </c>
      <c r="K12" t="s">
        <v>8481</v>
      </c>
      <c r="M12" t="s">
        <v>8482</v>
      </c>
      <c r="N12">
        <v>54</v>
      </c>
      <c r="P12" t="s">
        <v>8483</v>
      </c>
      <c r="Q12" t="s">
        <v>8484</v>
      </c>
    </row>
    <row r="13" spans="1:17" x14ac:dyDescent="0.35">
      <c r="A13" t="s">
        <v>538</v>
      </c>
      <c r="D13" t="s">
        <v>539</v>
      </c>
      <c r="E13" t="s">
        <v>537</v>
      </c>
      <c r="F13" t="s">
        <v>7773</v>
      </c>
      <c r="G13" t="s">
        <v>8479</v>
      </c>
      <c r="H13" t="s">
        <v>8443</v>
      </c>
      <c r="I13" t="s">
        <v>539</v>
      </c>
      <c r="J13" t="s">
        <v>8485</v>
      </c>
      <c r="K13" t="s">
        <v>8486</v>
      </c>
      <c r="L13" t="s">
        <v>951</v>
      </c>
      <c r="M13" t="s">
        <v>8429</v>
      </c>
      <c r="N13" t="s">
        <v>8430</v>
      </c>
      <c r="O13" t="s">
        <v>8437</v>
      </c>
      <c r="P13" t="s">
        <v>8487</v>
      </c>
      <c r="Q13" t="s">
        <v>8488</v>
      </c>
    </row>
    <row r="14" spans="1:17" x14ac:dyDescent="0.35">
      <c r="A14" t="s">
        <v>2229</v>
      </c>
      <c r="D14" t="s">
        <v>2230</v>
      </c>
      <c r="E14" t="s">
        <v>2228</v>
      </c>
      <c r="F14" t="s">
        <v>7782</v>
      </c>
      <c r="G14" t="s">
        <v>8432</v>
      </c>
      <c r="H14" t="s">
        <v>8489</v>
      </c>
      <c r="I14" t="s">
        <v>2230</v>
      </c>
      <c r="J14" t="s">
        <v>8454</v>
      </c>
      <c r="K14" t="s">
        <v>8490</v>
      </c>
      <c r="M14" t="s">
        <v>8429</v>
      </c>
      <c r="N14" t="s">
        <v>8430</v>
      </c>
      <c r="O14" t="s">
        <v>8431</v>
      </c>
    </row>
    <row r="15" spans="1:17" x14ac:dyDescent="0.35">
      <c r="A15" t="s">
        <v>930</v>
      </c>
      <c r="D15" t="s">
        <v>931</v>
      </c>
      <c r="E15" t="s">
        <v>929</v>
      </c>
      <c r="F15" t="s">
        <v>7787</v>
      </c>
      <c r="G15" t="s">
        <v>8479</v>
      </c>
      <c r="H15" t="s">
        <v>8443</v>
      </c>
      <c r="I15" t="s">
        <v>931</v>
      </c>
      <c r="J15" t="s">
        <v>8485</v>
      </c>
      <c r="K15" t="s">
        <v>8491</v>
      </c>
      <c r="L15" t="s">
        <v>951</v>
      </c>
      <c r="M15" t="s">
        <v>8492</v>
      </c>
      <c r="N15">
        <v>1235</v>
      </c>
      <c r="O15" t="s">
        <v>8431</v>
      </c>
    </row>
    <row r="16" spans="1:17" x14ac:dyDescent="0.35">
      <c r="A16" t="s">
        <v>1212</v>
      </c>
      <c r="D16" t="s">
        <v>1213</v>
      </c>
      <c r="E16" t="s">
        <v>1211</v>
      </c>
      <c r="F16" t="s">
        <v>7790</v>
      </c>
      <c r="G16" t="s">
        <v>8432</v>
      </c>
      <c r="H16" t="s">
        <v>8443</v>
      </c>
      <c r="I16" t="s">
        <v>1213</v>
      </c>
      <c r="J16" t="s">
        <v>8493</v>
      </c>
      <c r="K16" t="s">
        <v>8494</v>
      </c>
      <c r="L16" t="s">
        <v>8495</v>
      </c>
      <c r="M16" t="s">
        <v>8496</v>
      </c>
      <c r="N16">
        <v>31</v>
      </c>
      <c r="O16" t="s">
        <v>8437</v>
      </c>
      <c r="P16" t="s">
        <v>8497</v>
      </c>
      <c r="Q16" t="s">
        <v>8498</v>
      </c>
    </row>
    <row r="17" spans="1:17" x14ac:dyDescent="0.35">
      <c r="A17" t="s">
        <v>2241</v>
      </c>
      <c r="D17" t="s">
        <v>2242</v>
      </c>
      <c r="E17" t="s">
        <v>2240</v>
      </c>
      <c r="F17" t="s">
        <v>7791</v>
      </c>
      <c r="G17" t="s">
        <v>8432</v>
      </c>
      <c r="H17" t="s">
        <v>8499</v>
      </c>
      <c r="I17" t="s">
        <v>2242</v>
      </c>
      <c r="J17" t="s">
        <v>8457</v>
      </c>
      <c r="K17" t="s">
        <v>8500</v>
      </c>
      <c r="M17" t="s">
        <v>8429</v>
      </c>
      <c r="N17" t="s">
        <v>8430</v>
      </c>
      <c r="O17" t="s">
        <v>8431</v>
      </c>
    </row>
    <row r="18" spans="1:17" x14ac:dyDescent="0.35">
      <c r="A18" t="s">
        <v>2253</v>
      </c>
      <c r="D18" t="s">
        <v>2242</v>
      </c>
      <c r="E18" t="s">
        <v>2252</v>
      </c>
      <c r="F18" t="s">
        <v>7791</v>
      </c>
      <c r="G18" t="s">
        <v>8432</v>
      </c>
      <c r="H18" t="s">
        <v>8448</v>
      </c>
      <c r="I18" t="s">
        <v>2242</v>
      </c>
      <c r="J18" t="s">
        <v>8501</v>
      </c>
      <c r="K18" t="s">
        <v>8502</v>
      </c>
      <c r="L18" t="s">
        <v>8503</v>
      </c>
      <c r="M18" t="s">
        <v>8429</v>
      </c>
      <c r="N18" t="s">
        <v>8430</v>
      </c>
      <c r="O18" t="s">
        <v>8437</v>
      </c>
      <c r="P18" t="s">
        <v>8504</v>
      </c>
      <c r="Q18" t="s">
        <v>8505</v>
      </c>
    </row>
    <row r="19" spans="1:17" x14ac:dyDescent="0.35">
      <c r="A19" t="s">
        <v>2264</v>
      </c>
      <c r="D19" t="s">
        <v>2242</v>
      </c>
      <c r="E19" t="s">
        <v>2263</v>
      </c>
      <c r="F19" t="s">
        <v>7791</v>
      </c>
      <c r="G19" t="s">
        <v>8432</v>
      </c>
      <c r="H19" t="s">
        <v>8448</v>
      </c>
      <c r="I19" t="s">
        <v>2242</v>
      </c>
      <c r="J19" t="s">
        <v>8506</v>
      </c>
      <c r="K19" t="s">
        <v>8507</v>
      </c>
      <c r="M19" t="s">
        <v>8429</v>
      </c>
      <c r="N19" t="s">
        <v>8430</v>
      </c>
      <c r="O19" t="s">
        <v>8437</v>
      </c>
      <c r="P19" t="s">
        <v>8508</v>
      </c>
      <c r="Q19" t="s">
        <v>8509</v>
      </c>
    </row>
    <row r="20" spans="1:17" x14ac:dyDescent="0.35">
      <c r="A20" t="s">
        <v>2275</v>
      </c>
      <c r="D20" t="s">
        <v>2242</v>
      </c>
      <c r="E20" t="s">
        <v>2274</v>
      </c>
      <c r="F20" t="s">
        <v>7791</v>
      </c>
      <c r="G20" t="s">
        <v>8432</v>
      </c>
      <c r="H20" t="s">
        <v>8443</v>
      </c>
      <c r="I20" t="s">
        <v>2242</v>
      </c>
      <c r="J20" t="s">
        <v>8510</v>
      </c>
      <c r="K20" t="s">
        <v>8511</v>
      </c>
      <c r="M20" t="s">
        <v>8429</v>
      </c>
      <c r="N20" t="s">
        <v>8430</v>
      </c>
      <c r="O20" t="s">
        <v>8437</v>
      </c>
      <c r="P20" t="s">
        <v>8512</v>
      </c>
      <c r="Q20" t="s">
        <v>8513</v>
      </c>
    </row>
    <row r="21" spans="1:17" x14ac:dyDescent="0.35">
      <c r="A21" t="s">
        <v>1936</v>
      </c>
      <c r="D21" t="s">
        <v>1937</v>
      </c>
      <c r="E21" t="s">
        <v>1935</v>
      </c>
      <c r="F21" t="s">
        <v>7792</v>
      </c>
      <c r="G21" t="s">
        <v>8432</v>
      </c>
      <c r="H21" t="s">
        <v>8514</v>
      </c>
      <c r="I21" t="s">
        <v>1937</v>
      </c>
      <c r="J21" t="s">
        <v>8515</v>
      </c>
      <c r="K21" t="s">
        <v>8516</v>
      </c>
      <c r="M21" t="s">
        <v>8429</v>
      </c>
      <c r="N21" t="s">
        <v>8430</v>
      </c>
      <c r="O21" t="s">
        <v>8431</v>
      </c>
    </row>
    <row r="22" spans="1:17" x14ac:dyDescent="0.35">
      <c r="A22" t="s">
        <v>920</v>
      </c>
      <c r="D22" t="s">
        <v>364</v>
      </c>
      <c r="E22" t="s">
        <v>919</v>
      </c>
      <c r="F22" t="s">
        <v>7797</v>
      </c>
      <c r="G22" t="s">
        <v>8479</v>
      </c>
      <c r="H22" t="s">
        <v>8453</v>
      </c>
      <c r="I22" t="s">
        <v>364</v>
      </c>
      <c r="J22" t="s">
        <v>8454</v>
      </c>
      <c r="K22" t="s">
        <v>8517</v>
      </c>
      <c r="M22" t="s">
        <v>8429</v>
      </c>
      <c r="N22" t="s">
        <v>8430</v>
      </c>
      <c r="O22" t="s">
        <v>8431</v>
      </c>
    </row>
    <row r="23" spans="1:17" x14ac:dyDescent="0.35">
      <c r="A23" t="s">
        <v>363</v>
      </c>
      <c r="D23" t="s">
        <v>364</v>
      </c>
      <c r="E23" t="s">
        <v>362</v>
      </c>
      <c r="F23" t="s">
        <v>7797</v>
      </c>
      <c r="G23" t="s">
        <v>8479</v>
      </c>
      <c r="H23" t="s">
        <v>8443</v>
      </c>
      <c r="I23" t="s">
        <v>364</v>
      </c>
      <c r="J23" t="s">
        <v>8485</v>
      </c>
      <c r="K23" t="s">
        <v>8518</v>
      </c>
      <c r="L23" t="s">
        <v>951</v>
      </c>
      <c r="M23" t="s">
        <v>8429</v>
      </c>
      <c r="N23" t="s">
        <v>8430</v>
      </c>
      <c r="O23" t="s">
        <v>8431</v>
      </c>
    </row>
    <row r="24" spans="1:17" x14ac:dyDescent="0.35">
      <c r="A24" t="s">
        <v>375</v>
      </c>
      <c r="D24" t="s">
        <v>376</v>
      </c>
      <c r="E24" t="s">
        <v>374</v>
      </c>
      <c r="F24" t="s">
        <v>7802</v>
      </c>
      <c r="G24" t="s">
        <v>8479</v>
      </c>
      <c r="H24" t="s">
        <v>8443</v>
      </c>
      <c r="I24" t="s">
        <v>376</v>
      </c>
      <c r="J24" t="s">
        <v>8519</v>
      </c>
      <c r="K24" t="s">
        <v>8520</v>
      </c>
      <c r="L24" t="s">
        <v>382</v>
      </c>
      <c r="M24" t="s">
        <v>8521</v>
      </c>
      <c r="N24">
        <v>2282</v>
      </c>
      <c r="O24" t="s">
        <v>8431</v>
      </c>
    </row>
    <row r="25" spans="1:17" x14ac:dyDescent="0.35">
      <c r="A25" t="s">
        <v>353</v>
      </c>
      <c r="D25" t="s">
        <v>333</v>
      </c>
      <c r="E25" t="s">
        <v>352</v>
      </c>
      <c r="F25" t="s">
        <v>7813</v>
      </c>
      <c r="G25" t="s">
        <v>8432</v>
      </c>
      <c r="H25" t="s">
        <v>8522</v>
      </c>
      <c r="I25" t="s">
        <v>333</v>
      </c>
      <c r="J25" t="s">
        <v>8457</v>
      </c>
      <c r="K25" t="s">
        <v>8523</v>
      </c>
      <c r="M25" t="s">
        <v>8429</v>
      </c>
      <c r="N25" t="s">
        <v>8430</v>
      </c>
      <c r="O25" t="s">
        <v>8431</v>
      </c>
    </row>
    <row r="26" spans="1:17" x14ac:dyDescent="0.35">
      <c r="A26" t="s">
        <v>344</v>
      </c>
      <c r="D26" t="s">
        <v>333</v>
      </c>
      <c r="E26" t="s">
        <v>343</v>
      </c>
      <c r="F26" t="s">
        <v>7813</v>
      </c>
      <c r="G26" t="s">
        <v>8432</v>
      </c>
      <c r="H26" t="s">
        <v>8443</v>
      </c>
      <c r="I26" t="s">
        <v>333</v>
      </c>
      <c r="J26" t="s">
        <v>8524</v>
      </c>
      <c r="K26" t="s">
        <v>8525</v>
      </c>
      <c r="M26" t="s">
        <v>8429</v>
      </c>
      <c r="N26" t="s">
        <v>8430</v>
      </c>
      <c r="O26" t="s">
        <v>8431</v>
      </c>
    </row>
    <row r="27" spans="1:17" x14ac:dyDescent="0.35">
      <c r="A27" t="s">
        <v>332</v>
      </c>
      <c r="D27" t="s">
        <v>333</v>
      </c>
      <c r="E27" t="s">
        <v>331</v>
      </c>
      <c r="F27" t="s">
        <v>7813</v>
      </c>
      <c r="G27" t="s">
        <v>8432</v>
      </c>
      <c r="H27" t="s">
        <v>8433</v>
      </c>
      <c r="I27" t="s">
        <v>333</v>
      </c>
      <c r="J27" t="s">
        <v>8526</v>
      </c>
      <c r="K27" t="s">
        <v>8527</v>
      </c>
      <c r="M27" t="s">
        <v>8429</v>
      </c>
      <c r="N27" t="s">
        <v>8430</v>
      </c>
      <c r="O27" t="s">
        <v>8431</v>
      </c>
    </row>
    <row r="28" spans="1:17" x14ac:dyDescent="0.35">
      <c r="A28" t="s">
        <v>389</v>
      </c>
      <c r="D28" t="s">
        <v>390</v>
      </c>
      <c r="E28" t="s">
        <v>388</v>
      </c>
      <c r="F28" t="s">
        <v>7818</v>
      </c>
      <c r="G28" t="s">
        <v>8479</v>
      </c>
      <c r="H28" t="s">
        <v>8443</v>
      </c>
      <c r="I28" t="s">
        <v>390</v>
      </c>
      <c r="J28" t="s">
        <v>8485</v>
      </c>
      <c r="K28" t="s">
        <v>8528</v>
      </c>
      <c r="L28" t="s">
        <v>951</v>
      </c>
      <c r="M28" t="s">
        <v>8492</v>
      </c>
      <c r="N28">
        <v>1235</v>
      </c>
      <c r="O28" t="s">
        <v>8431</v>
      </c>
    </row>
    <row r="29" spans="1:17" x14ac:dyDescent="0.35">
      <c r="A29" t="s">
        <v>73</v>
      </c>
      <c r="D29" t="s">
        <v>74</v>
      </c>
      <c r="E29" t="s">
        <v>72</v>
      </c>
      <c r="F29" t="s">
        <v>7819</v>
      </c>
      <c r="G29" t="s">
        <v>8432</v>
      </c>
      <c r="H29" t="s">
        <v>8443</v>
      </c>
      <c r="I29" t="s">
        <v>74</v>
      </c>
      <c r="J29" t="s">
        <v>8524</v>
      </c>
      <c r="K29" t="s">
        <v>8529</v>
      </c>
      <c r="L29" t="s">
        <v>8530</v>
      </c>
      <c r="M29" t="s">
        <v>8429</v>
      </c>
      <c r="N29" t="s">
        <v>8430</v>
      </c>
      <c r="O29" t="s">
        <v>8431</v>
      </c>
    </row>
    <row r="30" spans="1:17" x14ac:dyDescent="0.35">
      <c r="A30" t="s">
        <v>79</v>
      </c>
      <c r="D30" t="s">
        <v>74</v>
      </c>
      <c r="E30" t="s">
        <v>78</v>
      </c>
      <c r="F30" t="s">
        <v>7819</v>
      </c>
      <c r="G30" t="s">
        <v>8432</v>
      </c>
      <c r="H30" t="s">
        <v>8443</v>
      </c>
      <c r="I30" t="s">
        <v>74</v>
      </c>
      <c r="J30" t="s">
        <v>78</v>
      </c>
      <c r="K30" t="s">
        <v>8531</v>
      </c>
      <c r="M30" t="s">
        <v>8429</v>
      </c>
      <c r="N30" t="s">
        <v>8430</v>
      </c>
      <c r="O30" t="s">
        <v>8437</v>
      </c>
      <c r="P30" t="s">
        <v>8532</v>
      </c>
      <c r="Q30" t="s">
        <v>8533</v>
      </c>
    </row>
    <row r="31" spans="1:17" x14ac:dyDescent="0.35">
      <c r="A31" t="s">
        <v>240</v>
      </c>
      <c r="D31" t="s">
        <v>74</v>
      </c>
      <c r="E31" t="s">
        <v>239</v>
      </c>
      <c r="F31" t="s">
        <v>7819</v>
      </c>
      <c r="G31" t="s">
        <v>8432</v>
      </c>
      <c r="H31" t="s">
        <v>8443</v>
      </c>
      <c r="I31" t="s">
        <v>74</v>
      </c>
      <c r="J31" t="s">
        <v>8457</v>
      </c>
      <c r="K31" t="s">
        <v>8534</v>
      </c>
      <c r="M31" t="s">
        <v>8535</v>
      </c>
      <c r="N31">
        <v>1833</v>
      </c>
      <c r="O31" t="s">
        <v>8431</v>
      </c>
    </row>
    <row r="32" spans="1:17" x14ac:dyDescent="0.35">
      <c r="A32" t="s">
        <v>1240</v>
      </c>
      <c r="D32" t="s">
        <v>416</v>
      </c>
      <c r="E32" t="s">
        <v>1239</v>
      </c>
      <c r="F32" t="s">
        <v>7820</v>
      </c>
      <c r="G32" t="s">
        <v>8479</v>
      </c>
      <c r="H32" t="s">
        <v>8536</v>
      </c>
      <c r="I32" t="s">
        <v>416</v>
      </c>
      <c r="J32" t="s">
        <v>8457</v>
      </c>
      <c r="K32" t="s">
        <v>8537</v>
      </c>
      <c r="M32" t="s">
        <v>8538</v>
      </c>
      <c r="N32">
        <v>137</v>
      </c>
    </row>
    <row r="33" spans="1:17" x14ac:dyDescent="0.35">
      <c r="A33" t="s">
        <v>415</v>
      </c>
      <c r="D33" t="s">
        <v>416</v>
      </c>
      <c r="E33" t="s">
        <v>414</v>
      </c>
      <c r="F33" t="s">
        <v>7820</v>
      </c>
      <c r="G33" t="s">
        <v>8479</v>
      </c>
      <c r="H33" t="s">
        <v>8443</v>
      </c>
      <c r="I33" t="s">
        <v>416</v>
      </c>
      <c r="J33" t="s">
        <v>8485</v>
      </c>
      <c r="K33" t="s">
        <v>8539</v>
      </c>
      <c r="L33" t="s">
        <v>951</v>
      </c>
      <c r="M33" t="s">
        <v>8429</v>
      </c>
      <c r="N33" t="s">
        <v>8430</v>
      </c>
      <c r="O33" t="s">
        <v>8431</v>
      </c>
    </row>
    <row r="34" spans="1:17" x14ac:dyDescent="0.35">
      <c r="A34" t="s">
        <v>817</v>
      </c>
      <c r="D34" t="s">
        <v>416</v>
      </c>
      <c r="E34" t="s">
        <v>816</v>
      </c>
      <c r="F34" t="s">
        <v>7820</v>
      </c>
      <c r="G34" t="s">
        <v>8479</v>
      </c>
      <c r="H34" t="s">
        <v>8448</v>
      </c>
      <c r="I34" t="s">
        <v>416</v>
      </c>
      <c r="J34" t="s">
        <v>816</v>
      </c>
      <c r="K34" t="s">
        <v>8540</v>
      </c>
      <c r="M34" t="s">
        <v>8538</v>
      </c>
      <c r="N34">
        <v>137</v>
      </c>
      <c r="O34" t="s">
        <v>8431</v>
      </c>
      <c r="P34" t="s">
        <v>8541</v>
      </c>
      <c r="Q34" t="s">
        <v>8542</v>
      </c>
    </row>
    <row r="35" spans="1:17" x14ac:dyDescent="0.35">
      <c r="A35" t="s">
        <v>1234</v>
      </c>
      <c r="D35" t="s">
        <v>416</v>
      </c>
      <c r="E35" t="s">
        <v>1233</v>
      </c>
      <c r="F35" t="s">
        <v>7820</v>
      </c>
      <c r="G35" t="s">
        <v>8479</v>
      </c>
      <c r="H35" t="s">
        <v>8480</v>
      </c>
      <c r="I35" t="s">
        <v>416</v>
      </c>
      <c r="J35" t="s">
        <v>8480</v>
      </c>
      <c r="K35" t="s">
        <v>8543</v>
      </c>
      <c r="M35" t="s">
        <v>8544</v>
      </c>
      <c r="N35">
        <v>32</v>
      </c>
    </row>
    <row r="36" spans="1:17" x14ac:dyDescent="0.35">
      <c r="A36" t="s">
        <v>640</v>
      </c>
      <c r="D36" t="s">
        <v>641</v>
      </c>
      <c r="E36" t="s">
        <v>639</v>
      </c>
      <c r="F36" t="s">
        <v>7821</v>
      </c>
      <c r="G36" t="s">
        <v>8432</v>
      </c>
      <c r="H36" t="s">
        <v>8443</v>
      </c>
      <c r="I36" t="s">
        <v>641</v>
      </c>
      <c r="J36" t="s">
        <v>8524</v>
      </c>
      <c r="K36" t="s">
        <v>8545</v>
      </c>
      <c r="L36" t="s">
        <v>8546</v>
      </c>
      <c r="M36" t="s">
        <v>8547</v>
      </c>
      <c r="N36">
        <v>707</v>
      </c>
      <c r="O36" t="s">
        <v>8437</v>
      </c>
      <c r="P36" t="s">
        <v>8548</v>
      </c>
      <c r="Q36" t="s">
        <v>8549</v>
      </c>
    </row>
    <row r="37" spans="1:17" x14ac:dyDescent="0.35">
      <c r="A37" t="s">
        <v>1533</v>
      </c>
      <c r="D37" t="s">
        <v>1534</v>
      </c>
      <c r="E37" t="s">
        <v>1532</v>
      </c>
      <c r="F37" t="s">
        <v>7822</v>
      </c>
      <c r="G37" t="s">
        <v>8432</v>
      </c>
      <c r="H37" t="s">
        <v>8550</v>
      </c>
      <c r="I37" t="s">
        <v>1534</v>
      </c>
      <c r="J37" t="s">
        <v>8427</v>
      </c>
      <c r="K37" t="s">
        <v>8551</v>
      </c>
      <c r="L37" t="s">
        <v>8552</v>
      </c>
      <c r="M37" t="s">
        <v>8429</v>
      </c>
      <c r="N37" t="s">
        <v>8430</v>
      </c>
      <c r="O37" t="s">
        <v>8431</v>
      </c>
    </row>
    <row r="38" spans="1:17" x14ac:dyDescent="0.35">
      <c r="A38" t="s">
        <v>662</v>
      </c>
      <c r="D38" t="s">
        <v>663</v>
      </c>
      <c r="E38" t="s">
        <v>661</v>
      </c>
      <c r="F38" t="s">
        <v>7825</v>
      </c>
      <c r="G38" t="s">
        <v>8474</v>
      </c>
      <c r="H38" t="s">
        <v>8443</v>
      </c>
      <c r="I38" t="s">
        <v>663</v>
      </c>
      <c r="J38" t="s">
        <v>8524</v>
      </c>
      <c r="K38" t="s">
        <v>8553</v>
      </c>
      <c r="L38" t="s">
        <v>8554</v>
      </c>
      <c r="M38" t="s">
        <v>8429</v>
      </c>
      <c r="N38" t="s">
        <v>8430</v>
      </c>
      <c r="O38" t="s">
        <v>8437</v>
      </c>
      <c r="P38" t="s">
        <v>8555</v>
      </c>
      <c r="Q38" t="s">
        <v>8556</v>
      </c>
    </row>
    <row r="39" spans="1:17" x14ac:dyDescent="0.35">
      <c r="A39" t="s">
        <v>308</v>
      </c>
      <c r="D39" t="s">
        <v>282</v>
      </c>
      <c r="E39" t="s">
        <v>307</v>
      </c>
      <c r="F39" t="s">
        <v>7828</v>
      </c>
      <c r="G39" t="s">
        <v>8432</v>
      </c>
      <c r="H39" t="s">
        <v>8557</v>
      </c>
      <c r="I39" t="s">
        <v>282</v>
      </c>
      <c r="J39" t="s">
        <v>8457</v>
      </c>
      <c r="K39" t="s">
        <v>8558</v>
      </c>
      <c r="M39" t="s">
        <v>8429</v>
      </c>
      <c r="N39" t="s">
        <v>8430</v>
      </c>
      <c r="O39" t="s">
        <v>8431</v>
      </c>
    </row>
    <row r="40" spans="1:17" x14ac:dyDescent="0.35">
      <c r="A40" t="s">
        <v>281</v>
      </c>
      <c r="D40" t="s">
        <v>282</v>
      </c>
      <c r="E40" t="s">
        <v>280</v>
      </c>
      <c r="F40" t="s">
        <v>7828</v>
      </c>
      <c r="G40" t="s">
        <v>8432</v>
      </c>
      <c r="H40" t="s">
        <v>8443</v>
      </c>
      <c r="I40" t="s">
        <v>282</v>
      </c>
      <c r="J40" t="s">
        <v>8443</v>
      </c>
      <c r="K40" t="s">
        <v>8559</v>
      </c>
      <c r="M40" t="s">
        <v>8560</v>
      </c>
      <c r="N40">
        <v>1855</v>
      </c>
      <c r="O40" t="s">
        <v>8437</v>
      </c>
    </row>
    <row r="41" spans="1:17" x14ac:dyDescent="0.35">
      <c r="A41" t="s">
        <v>1358</v>
      </c>
      <c r="D41" t="s">
        <v>282</v>
      </c>
      <c r="E41" t="s">
        <v>1357</v>
      </c>
      <c r="F41" t="s">
        <v>7828</v>
      </c>
      <c r="G41" t="s">
        <v>8432</v>
      </c>
      <c r="H41" t="s">
        <v>8561</v>
      </c>
      <c r="I41" t="s">
        <v>282</v>
      </c>
      <c r="J41" t="s">
        <v>8562</v>
      </c>
      <c r="K41" t="s">
        <v>8563</v>
      </c>
      <c r="M41" t="s">
        <v>8496</v>
      </c>
      <c r="N41">
        <v>31</v>
      </c>
      <c r="O41" t="s">
        <v>8431</v>
      </c>
    </row>
    <row r="42" spans="1:17" x14ac:dyDescent="0.35">
      <c r="A42" t="s">
        <v>39</v>
      </c>
      <c r="D42" t="s">
        <v>40</v>
      </c>
      <c r="E42" t="s">
        <v>38</v>
      </c>
      <c r="F42" t="s">
        <v>7853</v>
      </c>
      <c r="G42" t="s">
        <v>8474</v>
      </c>
      <c r="H42" t="s">
        <v>8443</v>
      </c>
      <c r="I42" t="s">
        <v>40</v>
      </c>
      <c r="J42" t="s">
        <v>8443</v>
      </c>
      <c r="K42" t="s">
        <v>8564</v>
      </c>
      <c r="L42" t="s">
        <v>159</v>
      </c>
      <c r="M42" t="s">
        <v>8429</v>
      </c>
      <c r="N42" t="s">
        <v>8430</v>
      </c>
      <c r="O42" t="s">
        <v>8437</v>
      </c>
      <c r="P42" t="s">
        <v>8565</v>
      </c>
      <c r="Q42" t="s">
        <v>8566</v>
      </c>
    </row>
    <row r="43" spans="1:17" x14ac:dyDescent="0.35">
      <c r="A43" t="s">
        <v>882</v>
      </c>
      <c r="D43" t="s">
        <v>883</v>
      </c>
      <c r="E43" t="s">
        <v>881</v>
      </c>
      <c r="F43" t="s">
        <v>7858</v>
      </c>
      <c r="G43" t="s">
        <v>8479</v>
      </c>
      <c r="H43" t="s">
        <v>8567</v>
      </c>
      <c r="I43" t="s">
        <v>883</v>
      </c>
      <c r="J43" t="s">
        <v>8568</v>
      </c>
      <c r="K43" t="s">
        <v>8569</v>
      </c>
      <c r="M43" t="s">
        <v>8429</v>
      </c>
      <c r="N43" t="s">
        <v>8430</v>
      </c>
      <c r="O43" t="s">
        <v>8431</v>
      </c>
    </row>
    <row r="44" spans="1:17" x14ac:dyDescent="0.35">
      <c r="A44" t="s">
        <v>909</v>
      </c>
      <c r="D44" t="s">
        <v>910</v>
      </c>
      <c r="E44" t="s">
        <v>908</v>
      </c>
      <c r="F44" t="s">
        <v>7867</v>
      </c>
      <c r="G44" t="s">
        <v>8479</v>
      </c>
      <c r="H44" t="s">
        <v>8570</v>
      </c>
      <c r="I44" t="s">
        <v>910</v>
      </c>
      <c r="J44" t="s">
        <v>8515</v>
      </c>
      <c r="K44" t="s">
        <v>8571</v>
      </c>
      <c r="M44" t="s">
        <v>8429</v>
      </c>
      <c r="N44" t="s">
        <v>8430</v>
      </c>
      <c r="O44" t="s">
        <v>8431</v>
      </c>
    </row>
    <row r="45" spans="1:17" x14ac:dyDescent="0.35">
      <c r="A45" t="s">
        <v>869</v>
      </c>
      <c r="D45" t="s">
        <v>870</v>
      </c>
      <c r="E45" t="s">
        <v>868</v>
      </c>
      <c r="F45" t="s">
        <v>7870</v>
      </c>
      <c r="G45" t="s">
        <v>8479</v>
      </c>
      <c r="H45" t="s">
        <v>8426</v>
      </c>
      <c r="I45" t="s">
        <v>870</v>
      </c>
      <c r="J45" t="s">
        <v>8515</v>
      </c>
      <c r="K45" t="s">
        <v>8572</v>
      </c>
      <c r="M45" t="s">
        <v>8429</v>
      </c>
      <c r="N45" t="s">
        <v>8430</v>
      </c>
      <c r="O45" t="s">
        <v>8431</v>
      </c>
    </row>
    <row r="46" spans="1:17" x14ac:dyDescent="0.35">
      <c r="A46" t="s">
        <v>184</v>
      </c>
      <c r="D46" t="s">
        <v>185</v>
      </c>
      <c r="E46" t="s">
        <v>183</v>
      </c>
      <c r="F46" t="s">
        <v>7873</v>
      </c>
      <c r="G46" t="s">
        <v>8425</v>
      </c>
      <c r="H46" t="s">
        <v>8448</v>
      </c>
      <c r="I46" t="s">
        <v>185</v>
      </c>
      <c r="J46" t="s">
        <v>183</v>
      </c>
      <c r="K46" t="s">
        <v>8573</v>
      </c>
      <c r="M46" t="s">
        <v>8574</v>
      </c>
      <c r="N46">
        <v>2191</v>
      </c>
      <c r="O46" t="s">
        <v>8437</v>
      </c>
      <c r="P46" t="s">
        <v>8575</v>
      </c>
      <c r="Q46" t="s">
        <v>8576</v>
      </c>
    </row>
    <row r="47" spans="1:17" x14ac:dyDescent="0.35">
      <c r="A47" t="s">
        <v>3677</v>
      </c>
      <c r="D47" t="s">
        <v>1201</v>
      </c>
      <c r="E47" t="s">
        <v>3676</v>
      </c>
      <c r="F47" t="s">
        <v>7874</v>
      </c>
      <c r="G47" t="s">
        <v>8425</v>
      </c>
      <c r="I47" t="s">
        <v>1201</v>
      </c>
      <c r="J47" t="s">
        <v>8577</v>
      </c>
      <c r="K47" t="s">
        <v>8578</v>
      </c>
      <c r="M47" t="s">
        <v>8460</v>
      </c>
      <c r="N47">
        <v>1886</v>
      </c>
    </row>
    <row r="48" spans="1:17" x14ac:dyDescent="0.35">
      <c r="A48" t="s">
        <v>1200</v>
      </c>
      <c r="D48" t="s">
        <v>1201</v>
      </c>
      <c r="E48" t="s">
        <v>1199</v>
      </c>
      <c r="F48" t="s">
        <v>7874</v>
      </c>
      <c r="G48" t="s">
        <v>8425</v>
      </c>
      <c r="H48" t="s">
        <v>8448</v>
      </c>
      <c r="I48" t="s">
        <v>1201</v>
      </c>
      <c r="J48" t="s">
        <v>8579</v>
      </c>
      <c r="K48" t="s">
        <v>8580</v>
      </c>
      <c r="L48" t="s">
        <v>3256</v>
      </c>
      <c r="M48" t="s">
        <v>8581</v>
      </c>
      <c r="N48">
        <v>2313</v>
      </c>
      <c r="O48" t="s">
        <v>8437</v>
      </c>
      <c r="P48" t="s">
        <v>8582</v>
      </c>
      <c r="Q48" t="s">
        <v>8583</v>
      </c>
    </row>
    <row r="49" spans="1:17" x14ac:dyDescent="0.35">
      <c r="A49" t="s">
        <v>3776</v>
      </c>
      <c r="D49" t="s">
        <v>1201</v>
      </c>
      <c r="E49" t="s">
        <v>3775</v>
      </c>
      <c r="F49" t="s">
        <v>7874</v>
      </c>
      <c r="G49" t="s">
        <v>8425</v>
      </c>
      <c r="H49" t="s">
        <v>8480</v>
      </c>
      <c r="I49" t="s">
        <v>1201</v>
      </c>
      <c r="J49" t="s">
        <v>8584</v>
      </c>
      <c r="K49" t="s">
        <v>8585</v>
      </c>
      <c r="M49" t="s">
        <v>7541</v>
      </c>
      <c r="N49">
        <v>0</v>
      </c>
      <c r="O49" t="s">
        <v>8437</v>
      </c>
      <c r="P49" t="s">
        <v>8586</v>
      </c>
      <c r="Q49" t="s">
        <v>8587</v>
      </c>
    </row>
    <row r="50" spans="1:17" x14ac:dyDescent="0.35">
      <c r="A50" t="s">
        <v>220</v>
      </c>
      <c r="D50" t="s">
        <v>221</v>
      </c>
      <c r="E50" t="s">
        <v>219</v>
      </c>
      <c r="F50" t="s">
        <v>7877</v>
      </c>
      <c r="G50" t="s">
        <v>8588</v>
      </c>
      <c r="H50" t="s">
        <v>8443</v>
      </c>
      <c r="I50" t="s">
        <v>221</v>
      </c>
      <c r="J50" t="s">
        <v>8589</v>
      </c>
      <c r="K50" t="s">
        <v>8590</v>
      </c>
      <c r="M50" t="s">
        <v>8591</v>
      </c>
      <c r="N50">
        <v>1947</v>
      </c>
      <c r="O50" t="s">
        <v>8437</v>
      </c>
      <c r="P50" t="s">
        <v>8592</v>
      </c>
      <c r="Q50" t="s">
        <v>8593</v>
      </c>
    </row>
    <row r="51" spans="1:17" x14ac:dyDescent="0.35">
      <c r="A51" t="s">
        <v>84</v>
      </c>
      <c r="D51" t="s">
        <v>85</v>
      </c>
      <c r="E51" t="s">
        <v>83</v>
      </c>
      <c r="F51" t="s">
        <v>7878</v>
      </c>
      <c r="G51" t="s">
        <v>8588</v>
      </c>
      <c r="H51" t="s">
        <v>8594</v>
      </c>
      <c r="I51" t="s">
        <v>85</v>
      </c>
      <c r="J51" t="s">
        <v>8595</v>
      </c>
      <c r="K51" t="s">
        <v>8596</v>
      </c>
      <c r="L51" t="s">
        <v>8267</v>
      </c>
      <c r="M51" t="s">
        <v>8429</v>
      </c>
      <c r="N51" t="s">
        <v>8430</v>
      </c>
      <c r="O51" t="s">
        <v>8431</v>
      </c>
      <c r="P51" t="s">
        <v>8597</v>
      </c>
      <c r="Q51" t="s">
        <v>8598</v>
      </c>
    </row>
    <row r="52" spans="1:17" x14ac:dyDescent="0.35">
      <c r="A52" t="s">
        <v>651</v>
      </c>
      <c r="D52" t="s">
        <v>652</v>
      </c>
      <c r="E52" t="s">
        <v>650</v>
      </c>
      <c r="F52" t="s">
        <v>7883</v>
      </c>
      <c r="G52" t="s">
        <v>8474</v>
      </c>
      <c r="H52" t="s">
        <v>8443</v>
      </c>
      <c r="I52" t="s">
        <v>652</v>
      </c>
      <c r="J52" t="s">
        <v>8524</v>
      </c>
      <c r="K52" t="s">
        <v>8599</v>
      </c>
      <c r="L52" t="s">
        <v>8600</v>
      </c>
      <c r="M52" t="s">
        <v>8429</v>
      </c>
      <c r="N52" t="s">
        <v>8430</v>
      </c>
      <c r="O52" t="s">
        <v>8437</v>
      </c>
      <c r="P52" t="s">
        <v>8601</v>
      </c>
      <c r="Q52" t="s">
        <v>8602</v>
      </c>
    </row>
    <row r="53" spans="1:17" x14ac:dyDescent="0.35">
      <c r="A53" t="s">
        <v>54</v>
      </c>
      <c r="D53" t="s">
        <v>55</v>
      </c>
      <c r="E53" t="s">
        <v>53</v>
      </c>
      <c r="F53" t="s">
        <v>7888</v>
      </c>
      <c r="G53" t="s">
        <v>8588</v>
      </c>
      <c r="H53" t="s">
        <v>8443</v>
      </c>
      <c r="I53" t="s">
        <v>55</v>
      </c>
      <c r="J53" t="s">
        <v>8603</v>
      </c>
      <c r="K53" t="s">
        <v>8604</v>
      </c>
      <c r="L53" t="s">
        <v>857</v>
      </c>
      <c r="M53" t="s">
        <v>8429</v>
      </c>
      <c r="N53" t="s">
        <v>8430</v>
      </c>
      <c r="O53" t="s">
        <v>8437</v>
      </c>
      <c r="P53" t="s">
        <v>8605</v>
      </c>
      <c r="Q53" t="s">
        <v>8606</v>
      </c>
    </row>
    <row r="54" spans="1:17" x14ac:dyDescent="0.35">
      <c r="A54" t="s">
        <v>426</v>
      </c>
      <c r="D54" t="s">
        <v>427</v>
      </c>
      <c r="E54" t="s">
        <v>425</v>
      </c>
      <c r="F54" t="s">
        <v>7893</v>
      </c>
      <c r="G54" t="s">
        <v>8432</v>
      </c>
      <c r="H54" t="s">
        <v>8607</v>
      </c>
      <c r="I54" t="s">
        <v>427</v>
      </c>
      <c r="J54" t="s">
        <v>8608</v>
      </c>
      <c r="K54" t="s">
        <v>8609</v>
      </c>
      <c r="M54" t="s">
        <v>8610</v>
      </c>
      <c r="N54">
        <v>2221</v>
      </c>
      <c r="O54" t="s">
        <v>8431</v>
      </c>
    </row>
    <row r="55" spans="1:17" x14ac:dyDescent="0.35">
      <c r="A55" t="s">
        <v>1190</v>
      </c>
      <c r="D55" t="s">
        <v>427</v>
      </c>
      <c r="E55" t="s">
        <v>1189</v>
      </c>
      <c r="F55" t="s">
        <v>7893</v>
      </c>
      <c r="G55" t="s">
        <v>8432</v>
      </c>
      <c r="H55" t="s">
        <v>8443</v>
      </c>
      <c r="I55" t="s">
        <v>427</v>
      </c>
      <c r="J55" t="s">
        <v>8611</v>
      </c>
      <c r="K55" t="s">
        <v>8612</v>
      </c>
      <c r="L55" t="s">
        <v>8613</v>
      </c>
      <c r="M55" t="s">
        <v>8429</v>
      </c>
      <c r="N55" t="s">
        <v>8430</v>
      </c>
      <c r="O55" t="s">
        <v>8437</v>
      </c>
      <c r="P55" t="s">
        <v>8614</v>
      </c>
      <c r="Q55" t="s">
        <v>8615</v>
      </c>
    </row>
    <row r="56" spans="1:17" x14ac:dyDescent="0.35">
      <c r="A56" t="s">
        <v>1194</v>
      </c>
      <c r="D56" t="s">
        <v>427</v>
      </c>
      <c r="E56" t="s">
        <v>1193</v>
      </c>
      <c r="F56" t="s">
        <v>7893</v>
      </c>
      <c r="G56" t="s">
        <v>8432</v>
      </c>
      <c r="H56" t="s">
        <v>8433</v>
      </c>
      <c r="I56" t="s">
        <v>427</v>
      </c>
      <c r="J56" t="s">
        <v>8616</v>
      </c>
      <c r="K56" t="s">
        <v>8617</v>
      </c>
      <c r="L56" t="s">
        <v>8618</v>
      </c>
      <c r="M56" t="s">
        <v>8610</v>
      </c>
      <c r="N56">
        <v>2221</v>
      </c>
      <c r="O56" t="s">
        <v>8437</v>
      </c>
      <c r="P56" t="s">
        <v>8619</v>
      </c>
      <c r="Q56" t="s">
        <v>8620</v>
      </c>
    </row>
    <row r="57" spans="1:17" x14ac:dyDescent="0.35">
      <c r="A57" t="s">
        <v>700</v>
      </c>
      <c r="D57" t="s">
        <v>701</v>
      </c>
      <c r="E57" t="s">
        <v>699</v>
      </c>
      <c r="F57" t="s">
        <v>7908</v>
      </c>
      <c r="G57" t="s">
        <v>8588</v>
      </c>
      <c r="H57" t="s">
        <v>8443</v>
      </c>
      <c r="I57" t="s">
        <v>701</v>
      </c>
      <c r="J57" t="s">
        <v>8603</v>
      </c>
      <c r="K57" t="s">
        <v>8621</v>
      </c>
      <c r="L57" t="s">
        <v>857</v>
      </c>
      <c r="M57" t="s">
        <v>8429</v>
      </c>
      <c r="N57" t="s">
        <v>8430</v>
      </c>
      <c r="O57" t="s">
        <v>8431</v>
      </c>
    </row>
    <row r="58" spans="1:17" x14ac:dyDescent="0.35">
      <c r="A58" t="s">
        <v>711</v>
      </c>
      <c r="D58" t="s">
        <v>701</v>
      </c>
      <c r="E58" t="s">
        <v>710</v>
      </c>
      <c r="F58" t="s">
        <v>7908</v>
      </c>
      <c r="G58" t="s">
        <v>8588</v>
      </c>
      <c r="H58" t="s">
        <v>8594</v>
      </c>
      <c r="I58" t="s">
        <v>701</v>
      </c>
      <c r="J58" t="s">
        <v>8515</v>
      </c>
      <c r="K58" t="s">
        <v>8622</v>
      </c>
      <c r="L58" t="s">
        <v>857</v>
      </c>
      <c r="M58" t="s">
        <v>8450</v>
      </c>
      <c r="N58">
        <v>395</v>
      </c>
      <c r="O58" t="s">
        <v>8431</v>
      </c>
    </row>
    <row r="59" spans="1:17" x14ac:dyDescent="0.35">
      <c r="A59" t="s">
        <v>774</v>
      </c>
      <c r="D59" t="s">
        <v>764</v>
      </c>
      <c r="E59" t="s">
        <v>773</v>
      </c>
      <c r="F59" t="s">
        <v>7911</v>
      </c>
      <c r="G59" t="s">
        <v>8432</v>
      </c>
      <c r="H59" t="s">
        <v>8443</v>
      </c>
      <c r="I59" t="s">
        <v>764</v>
      </c>
      <c r="J59" t="s">
        <v>8524</v>
      </c>
      <c r="K59" t="s">
        <v>8623</v>
      </c>
      <c r="L59" t="s">
        <v>8624</v>
      </c>
      <c r="M59" t="s">
        <v>8429</v>
      </c>
      <c r="N59" t="s">
        <v>8430</v>
      </c>
      <c r="O59" t="s">
        <v>8431</v>
      </c>
    </row>
    <row r="60" spans="1:17" x14ac:dyDescent="0.35">
      <c r="A60" t="s">
        <v>784</v>
      </c>
      <c r="D60" t="s">
        <v>764</v>
      </c>
      <c r="E60" t="s">
        <v>783</v>
      </c>
      <c r="F60" t="s">
        <v>7911</v>
      </c>
      <c r="G60" t="s">
        <v>8432</v>
      </c>
      <c r="H60" t="s">
        <v>8443</v>
      </c>
      <c r="I60" t="s">
        <v>764</v>
      </c>
      <c r="J60" t="s">
        <v>8625</v>
      </c>
      <c r="K60" t="s">
        <v>8626</v>
      </c>
      <c r="L60" t="s">
        <v>721</v>
      </c>
      <c r="M60" t="s">
        <v>8627</v>
      </c>
      <c r="N60">
        <v>334</v>
      </c>
      <c r="O60" t="s">
        <v>8437</v>
      </c>
      <c r="P60" t="s">
        <v>8628</v>
      </c>
      <c r="Q60" t="s">
        <v>8629</v>
      </c>
    </row>
    <row r="61" spans="1:17" x14ac:dyDescent="0.35">
      <c r="A61" t="s">
        <v>763</v>
      </c>
      <c r="D61" t="s">
        <v>764</v>
      </c>
      <c r="E61" t="s">
        <v>762</v>
      </c>
      <c r="F61" t="s">
        <v>7911</v>
      </c>
      <c r="G61" t="s">
        <v>8432</v>
      </c>
      <c r="H61" t="s">
        <v>8443</v>
      </c>
      <c r="I61" t="s">
        <v>764</v>
      </c>
      <c r="J61" t="s">
        <v>8457</v>
      </c>
      <c r="K61" t="s">
        <v>8630</v>
      </c>
      <c r="L61" t="s">
        <v>8631</v>
      </c>
      <c r="M61" t="s">
        <v>8632</v>
      </c>
      <c r="N61">
        <v>150</v>
      </c>
      <c r="O61" t="s">
        <v>8431</v>
      </c>
    </row>
    <row r="62" spans="1:17" x14ac:dyDescent="0.35">
      <c r="A62" t="s">
        <v>1812</v>
      </c>
      <c r="D62" t="s">
        <v>1813</v>
      </c>
      <c r="E62" t="s">
        <v>1811</v>
      </c>
      <c r="F62" t="s">
        <v>7918</v>
      </c>
      <c r="G62" t="s">
        <v>8432</v>
      </c>
      <c r="H62" t="s">
        <v>8433</v>
      </c>
      <c r="I62" t="s">
        <v>1813</v>
      </c>
      <c r="J62" t="s">
        <v>8526</v>
      </c>
      <c r="K62" t="s">
        <v>8633</v>
      </c>
      <c r="M62" t="s">
        <v>8634</v>
      </c>
      <c r="N62">
        <v>307</v>
      </c>
      <c r="O62" t="s">
        <v>8431</v>
      </c>
      <c r="P62" t="s">
        <v>8635</v>
      </c>
      <c r="Q62" t="s">
        <v>8636</v>
      </c>
    </row>
    <row r="63" spans="1:17" x14ac:dyDescent="0.35">
      <c r="A63" t="s">
        <v>606</v>
      </c>
      <c r="D63" t="s">
        <v>607</v>
      </c>
      <c r="E63" t="s">
        <v>605</v>
      </c>
      <c r="F63" t="s">
        <v>7927</v>
      </c>
      <c r="G63" t="s">
        <v>8432</v>
      </c>
      <c r="H63" t="s">
        <v>8443</v>
      </c>
      <c r="I63" t="s">
        <v>607</v>
      </c>
      <c r="J63" t="s">
        <v>8524</v>
      </c>
      <c r="K63" t="s">
        <v>8637</v>
      </c>
      <c r="L63" t="s">
        <v>8530</v>
      </c>
      <c r="M63" t="s">
        <v>8429</v>
      </c>
      <c r="N63" t="s">
        <v>8430</v>
      </c>
      <c r="O63" t="s">
        <v>8437</v>
      </c>
      <c r="P63" t="s">
        <v>8638</v>
      </c>
      <c r="Q63" t="s">
        <v>8639</v>
      </c>
    </row>
    <row r="64" spans="1:17" x14ac:dyDescent="0.35">
      <c r="A64" t="s">
        <v>629</v>
      </c>
      <c r="D64" t="s">
        <v>630</v>
      </c>
      <c r="E64" t="s">
        <v>628</v>
      </c>
      <c r="F64" t="s">
        <v>7930</v>
      </c>
      <c r="G64" t="s">
        <v>8474</v>
      </c>
      <c r="H64" t="s">
        <v>8443</v>
      </c>
      <c r="I64" t="s">
        <v>630</v>
      </c>
      <c r="J64" t="s">
        <v>8475</v>
      </c>
      <c r="K64" t="s">
        <v>8640</v>
      </c>
      <c r="L64" t="s">
        <v>8641</v>
      </c>
      <c r="M64" t="s">
        <v>8642</v>
      </c>
      <c r="N64">
        <v>1215</v>
      </c>
      <c r="O64" t="s">
        <v>8437</v>
      </c>
      <c r="P64" t="s">
        <v>8643</v>
      </c>
      <c r="Q64" t="s">
        <v>8644</v>
      </c>
    </row>
    <row r="65" spans="1:17" x14ac:dyDescent="0.35">
      <c r="A65" t="s">
        <v>474</v>
      </c>
      <c r="D65" t="s">
        <v>475</v>
      </c>
      <c r="E65" t="s">
        <v>473</v>
      </c>
      <c r="F65" t="s">
        <v>7931</v>
      </c>
      <c r="G65" t="s">
        <v>8432</v>
      </c>
      <c r="H65" t="s">
        <v>8433</v>
      </c>
      <c r="I65" t="s">
        <v>475</v>
      </c>
      <c r="J65" t="s">
        <v>8645</v>
      </c>
      <c r="K65" t="s">
        <v>8646</v>
      </c>
      <c r="L65" t="s">
        <v>8647</v>
      </c>
      <c r="M65" t="s">
        <v>8429</v>
      </c>
      <c r="N65" t="s">
        <v>8430</v>
      </c>
      <c r="O65" t="s">
        <v>8437</v>
      </c>
      <c r="P65" t="s">
        <v>8648</v>
      </c>
      <c r="Q65" t="s">
        <v>8649</v>
      </c>
    </row>
    <row r="66" spans="1:17" x14ac:dyDescent="0.35">
      <c r="A66" t="s">
        <v>403</v>
      </c>
      <c r="D66" t="s">
        <v>404</v>
      </c>
      <c r="E66" t="s">
        <v>402</v>
      </c>
      <c r="F66" t="s">
        <v>7934</v>
      </c>
      <c r="G66" t="s">
        <v>8479</v>
      </c>
      <c r="H66" t="s">
        <v>8443</v>
      </c>
      <c r="I66" t="s">
        <v>404</v>
      </c>
      <c r="J66" t="s">
        <v>8443</v>
      </c>
      <c r="K66" t="s">
        <v>8650</v>
      </c>
      <c r="L66" t="s">
        <v>8651</v>
      </c>
      <c r="M66" t="s">
        <v>8652</v>
      </c>
      <c r="N66">
        <v>2068</v>
      </c>
      <c r="O66" t="s">
        <v>8431</v>
      </c>
    </row>
    <row r="67" spans="1:17" x14ac:dyDescent="0.35">
      <c r="A67" t="s">
        <v>1070</v>
      </c>
      <c r="D67" t="s">
        <v>1071</v>
      </c>
      <c r="E67" t="s">
        <v>1069</v>
      </c>
      <c r="F67" t="s">
        <v>7939</v>
      </c>
      <c r="G67" t="s">
        <v>8432</v>
      </c>
      <c r="H67" t="s">
        <v>8653</v>
      </c>
      <c r="I67" t="s">
        <v>1071</v>
      </c>
      <c r="J67" t="s">
        <v>1069</v>
      </c>
      <c r="K67" t="s">
        <v>8654</v>
      </c>
      <c r="M67" t="s">
        <v>8429</v>
      </c>
      <c r="N67" t="s">
        <v>8430</v>
      </c>
      <c r="O67" t="s">
        <v>8431</v>
      </c>
    </row>
    <row r="68" spans="1:17" x14ac:dyDescent="0.35">
      <c r="A68" t="s">
        <v>2096</v>
      </c>
      <c r="D68" t="s">
        <v>1041</v>
      </c>
      <c r="E68" t="s">
        <v>2095</v>
      </c>
      <c r="F68" t="s">
        <v>7942</v>
      </c>
      <c r="G68" t="s">
        <v>8425</v>
      </c>
      <c r="H68" t="s">
        <v>8655</v>
      </c>
      <c r="I68" t="s">
        <v>1041</v>
      </c>
      <c r="J68" t="s">
        <v>8656</v>
      </c>
      <c r="K68" t="s">
        <v>8657</v>
      </c>
      <c r="M68" t="s">
        <v>8429</v>
      </c>
      <c r="N68" t="s">
        <v>8430</v>
      </c>
      <c r="O68" t="s">
        <v>8431</v>
      </c>
    </row>
    <row r="69" spans="1:17" x14ac:dyDescent="0.35">
      <c r="A69" t="s">
        <v>1040</v>
      </c>
      <c r="D69" t="s">
        <v>1041</v>
      </c>
      <c r="E69" t="s">
        <v>1039</v>
      </c>
      <c r="F69" t="s">
        <v>7942</v>
      </c>
      <c r="G69" t="s">
        <v>8425</v>
      </c>
      <c r="H69" t="s">
        <v>8448</v>
      </c>
      <c r="I69" t="s">
        <v>1041</v>
      </c>
      <c r="J69" t="s">
        <v>1039</v>
      </c>
      <c r="K69" t="s">
        <v>8658</v>
      </c>
      <c r="M69" t="s">
        <v>8429</v>
      </c>
      <c r="N69" t="s">
        <v>8430</v>
      </c>
      <c r="O69" t="s">
        <v>8437</v>
      </c>
      <c r="P69" t="s">
        <v>8659</v>
      </c>
      <c r="Q69" t="s">
        <v>8660</v>
      </c>
    </row>
    <row r="70" spans="1:17" x14ac:dyDescent="0.35">
      <c r="A70" t="s">
        <v>1051</v>
      </c>
      <c r="D70" t="s">
        <v>1041</v>
      </c>
      <c r="E70" t="s">
        <v>1050</v>
      </c>
      <c r="F70" t="s">
        <v>7942</v>
      </c>
      <c r="G70" t="s">
        <v>8425</v>
      </c>
      <c r="H70" t="s">
        <v>8448</v>
      </c>
      <c r="I70" t="s">
        <v>1041</v>
      </c>
      <c r="J70" t="s">
        <v>1050</v>
      </c>
      <c r="K70" t="s">
        <v>8661</v>
      </c>
      <c r="M70" t="s">
        <v>8429</v>
      </c>
      <c r="N70" t="s">
        <v>8430</v>
      </c>
      <c r="O70" t="s">
        <v>8437</v>
      </c>
      <c r="P70" t="s">
        <v>8662</v>
      </c>
      <c r="Q70" t="s">
        <v>8663</v>
      </c>
    </row>
    <row r="71" spans="1:17" x14ac:dyDescent="0.35">
      <c r="A71" t="s">
        <v>1061</v>
      </c>
      <c r="D71" t="s">
        <v>1041</v>
      </c>
      <c r="E71" t="s">
        <v>1060</v>
      </c>
      <c r="F71" t="s">
        <v>7942</v>
      </c>
      <c r="G71" t="s">
        <v>8425</v>
      </c>
      <c r="H71" t="s">
        <v>8448</v>
      </c>
      <c r="I71" t="s">
        <v>1041</v>
      </c>
      <c r="J71" t="s">
        <v>8664</v>
      </c>
      <c r="K71" t="s">
        <v>8665</v>
      </c>
      <c r="M71" t="s">
        <v>8666</v>
      </c>
      <c r="N71">
        <v>1474</v>
      </c>
      <c r="O71" t="s">
        <v>8431</v>
      </c>
    </row>
    <row r="72" spans="1:17" x14ac:dyDescent="0.35">
      <c r="A72" t="s">
        <v>2134</v>
      </c>
      <c r="D72" t="s">
        <v>1041</v>
      </c>
      <c r="E72" t="s">
        <v>2133</v>
      </c>
      <c r="F72" t="s">
        <v>7942</v>
      </c>
      <c r="G72" t="s">
        <v>8425</v>
      </c>
      <c r="H72" t="s">
        <v>8667</v>
      </c>
      <c r="I72" t="s">
        <v>1041</v>
      </c>
      <c r="J72" t="s">
        <v>8668</v>
      </c>
      <c r="K72" t="s">
        <v>8669</v>
      </c>
      <c r="M72" t="s">
        <v>8670</v>
      </c>
      <c r="N72">
        <v>69</v>
      </c>
      <c r="O72" t="s">
        <v>8437</v>
      </c>
      <c r="P72" t="s">
        <v>8671</v>
      </c>
      <c r="Q72" t="s">
        <v>8672</v>
      </c>
    </row>
    <row r="73" spans="1:17" x14ac:dyDescent="0.35">
      <c r="A73" t="s">
        <v>983</v>
      </c>
      <c r="D73" t="s">
        <v>435</v>
      </c>
      <c r="E73" t="s">
        <v>982</v>
      </c>
      <c r="F73" t="s">
        <v>7947</v>
      </c>
      <c r="G73" t="s">
        <v>8432</v>
      </c>
      <c r="H73" t="s">
        <v>8673</v>
      </c>
      <c r="I73" t="s">
        <v>435</v>
      </c>
      <c r="J73" t="s">
        <v>8674</v>
      </c>
      <c r="K73" t="s">
        <v>8675</v>
      </c>
      <c r="L73" t="s">
        <v>8676</v>
      </c>
      <c r="M73" t="s">
        <v>8521</v>
      </c>
      <c r="N73">
        <v>2282</v>
      </c>
      <c r="O73" t="s">
        <v>8437</v>
      </c>
      <c r="P73" t="s">
        <v>8677</v>
      </c>
      <c r="Q73" t="s">
        <v>8678</v>
      </c>
    </row>
    <row r="74" spans="1:17" x14ac:dyDescent="0.35">
      <c r="A74" t="s">
        <v>434</v>
      </c>
      <c r="D74" t="s">
        <v>435</v>
      </c>
      <c r="E74" t="s">
        <v>433</v>
      </c>
      <c r="F74" t="s">
        <v>7947</v>
      </c>
      <c r="G74" t="s">
        <v>8432</v>
      </c>
      <c r="H74" t="s">
        <v>8448</v>
      </c>
      <c r="I74" t="s">
        <v>435</v>
      </c>
      <c r="J74" t="s">
        <v>433</v>
      </c>
      <c r="K74" t="s">
        <v>8679</v>
      </c>
      <c r="M74" t="s">
        <v>8581</v>
      </c>
      <c r="N74">
        <v>2313</v>
      </c>
      <c r="O74" t="s">
        <v>8437</v>
      </c>
      <c r="P74" t="s">
        <v>8680</v>
      </c>
      <c r="Q74" t="s">
        <v>8681</v>
      </c>
    </row>
    <row r="75" spans="1:17" x14ac:dyDescent="0.35">
      <c r="A75" t="s">
        <v>496</v>
      </c>
      <c r="D75" t="s">
        <v>435</v>
      </c>
      <c r="E75" t="s">
        <v>495</v>
      </c>
      <c r="F75" t="s">
        <v>7947</v>
      </c>
      <c r="G75" t="s">
        <v>8432</v>
      </c>
      <c r="H75" t="s">
        <v>8433</v>
      </c>
      <c r="I75" t="s">
        <v>435</v>
      </c>
      <c r="J75" t="s">
        <v>8526</v>
      </c>
      <c r="K75" t="s">
        <v>8682</v>
      </c>
      <c r="M75" t="s">
        <v>8627</v>
      </c>
      <c r="N75">
        <v>334</v>
      </c>
      <c r="O75" t="s">
        <v>8437</v>
      </c>
      <c r="P75" t="s">
        <v>8683</v>
      </c>
      <c r="Q75" t="s">
        <v>8684</v>
      </c>
    </row>
    <row r="76" spans="1:17" x14ac:dyDescent="0.35">
      <c r="A76" t="s">
        <v>965</v>
      </c>
      <c r="D76" t="s">
        <v>435</v>
      </c>
      <c r="E76" t="s">
        <v>964</v>
      </c>
      <c r="F76" t="s">
        <v>7947</v>
      </c>
      <c r="G76" t="s">
        <v>8432</v>
      </c>
      <c r="H76" t="s">
        <v>8685</v>
      </c>
      <c r="I76" t="s">
        <v>435</v>
      </c>
      <c r="J76" t="s">
        <v>8686</v>
      </c>
      <c r="K76" t="s">
        <v>8687</v>
      </c>
      <c r="M76" t="s">
        <v>8688</v>
      </c>
      <c r="N76">
        <v>146</v>
      </c>
      <c r="O76" t="s">
        <v>8437</v>
      </c>
      <c r="P76" t="s">
        <v>8689</v>
      </c>
      <c r="Q76" t="s">
        <v>8690</v>
      </c>
    </row>
    <row r="77" spans="1:17" x14ac:dyDescent="0.35">
      <c r="A77" t="s">
        <v>67</v>
      </c>
      <c r="D77" t="s">
        <v>68</v>
      </c>
      <c r="E77" t="s">
        <v>66</v>
      </c>
      <c r="F77" t="s">
        <v>7948</v>
      </c>
      <c r="G77" t="s">
        <v>8432</v>
      </c>
      <c r="H77" t="s">
        <v>8443</v>
      </c>
      <c r="I77" t="s">
        <v>68</v>
      </c>
      <c r="J77" t="s">
        <v>8691</v>
      </c>
      <c r="K77" t="s">
        <v>8692</v>
      </c>
      <c r="L77" t="s">
        <v>1070</v>
      </c>
      <c r="M77" t="s">
        <v>8429</v>
      </c>
      <c r="N77" t="s">
        <v>8430</v>
      </c>
      <c r="O77" t="s">
        <v>8437</v>
      </c>
      <c r="P77" t="s">
        <v>8693</v>
      </c>
      <c r="Q77" t="s">
        <v>8694</v>
      </c>
    </row>
    <row r="78" spans="1:17" x14ac:dyDescent="0.35">
      <c r="A78" t="s">
        <v>261</v>
      </c>
      <c r="D78" t="s">
        <v>68</v>
      </c>
      <c r="E78" t="s">
        <v>260</v>
      </c>
      <c r="F78" t="s">
        <v>7948</v>
      </c>
      <c r="G78" t="s">
        <v>8432</v>
      </c>
      <c r="H78" t="s">
        <v>8695</v>
      </c>
      <c r="I78" t="s">
        <v>68</v>
      </c>
      <c r="J78" t="s">
        <v>8526</v>
      </c>
      <c r="K78" t="s">
        <v>8696</v>
      </c>
      <c r="M78" t="s">
        <v>8429</v>
      </c>
      <c r="N78" t="s">
        <v>8430</v>
      </c>
      <c r="O78" t="s">
        <v>8431</v>
      </c>
    </row>
    <row r="79" spans="1:17" x14ac:dyDescent="0.35">
      <c r="A79" t="s">
        <v>408</v>
      </c>
      <c r="D79" t="s">
        <v>409</v>
      </c>
      <c r="E79" t="s">
        <v>407</v>
      </c>
      <c r="F79" t="s">
        <v>7953</v>
      </c>
      <c r="G79" t="s">
        <v>8432</v>
      </c>
      <c r="H79" t="s">
        <v>8697</v>
      </c>
      <c r="I79" t="s">
        <v>409</v>
      </c>
      <c r="J79" t="s">
        <v>8698</v>
      </c>
      <c r="K79" t="s">
        <v>8699</v>
      </c>
      <c r="L79" t="s">
        <v>8700</v>
      </c>
      <c r="M79" t="s">
        <v>8429</v>
      </c>
      <c r="N79" t="s">
        <v>8430</v>
      </c>
      <c r="O79" t="s">
        <v>8431</v>
      </c>
    </row>
    <row r="80" spans="1:17" x14ac:dyDescent="0.35">
      <c r="A80" t="s">
        <v>733</v>
      </c>
      <c r="D80" t="s">
        <v>734</v>
      </c>
      <c r="E80" t="s">
        <v>732</v>
      </c>
      <c r="F80" t="s">
        <v>7954</v>
      </c>
      <c r="G80" t="s">
        <v>8425</v>
      </c>
      <c r="H80" t="s">
        <v>8443</v>
      </c>
      <c r="I80" t="s">
        <v>734</v>
      </c>
      <c r="J80" t="s">
        <v>8701</v>
      </c>
      <c r="K80" t="s">
        <v>8702</v>
      </c>
      <c r="L80" t="s">
        <v>1040</v>
      </c>
      <c r="M80" t="s">
        <v>8703</v>
      </c>
      <c r="N80">
        <v>1557</v>
      </c>
      <c r="O80" t="s">
        <v>8437</v>
      </c>
      <c r="P80" t="s">
        <v>8704</v>
      </c>
      <c r="Q80" t="s">
        <v>8705</v>
      </c>
    </row>
    <row r="81" spans="1:17" x14ac:dyDescent="0.35">
      <c r="A81" t="s">
        <v>210</v>
      </c>
      <c r="D81" t="s">
        <v>211</v>
      </c>
      <c r="E81" t="s">
        <v>209</v>
      </c>
      <c r="F81" t="s">
        <v>7955</v>
      </c>
      <c r="G81" t="s">
        <v>8432</v>
      </c>
      <c r="H81" t="s">
        <v>8433</v>
      </c>
      <c r="I81" t="s">
        <v>211</v>
      </c>
      <c r="J81" t="s">
        <v>8526</v>
      </c>
      <c r="K81" t="s">
        <v>8706</v>
      </c>
      <c r="L81" t="s">
        <v>8707</v>
      </c>
      <c r="M81" t="s">
        <v>8708</v>
      </c>
      <c r="N81">
        <v>2007</v>
      </c>
      <c r="O81" t="s">
        <v>8431</v>
      </c>
    </row>
    <row r="82" spans="1:17" x14ac:dyDescent="0.35">
      <c r="A82" t="s">
        <v>200</v>
      </c>
      <c r="D82" t="s">
        <v>201</v>
      </c>
      <c r="E82" t="s">
        <v>199</v>
      </c>
      <c r="F82" t="s">
        <v>7956</v>
      </c>
      <c r="G82" t="s">
        <v>8432</v>
      </c>
      <c r="H82" t="s">
        <v>8443</v>
      </c>
      <c r="I82" t="s">
        <v>201</v>
      </c>
      <c r="J82" t="s">
        <v>8709</v>
      </c>
      <c r="K82" t="s">
        <v>8710</v>
      </c>
      <c r="M82" t="s">
        <v>8711</v>
      </c>
      <c r="N82">
        <v>2038</v>
      </c>
      <c r="O82" t="s">
        <v>8437</v>
      </c>
      <c r="P82" t="s">
        <v>8712</v>
      </c>
      <c r="Q82" t="s">
        <v>8713</v>
      </c>
    </row>
    <row r="83" spans="1:17" x14ac:dyDescent="0.35">
      <c r="A83" t="s">
        <v>487</v>
      </c>
      <c r="D83" t="s">
        <v>201</v>
      </c>
      <c r="E83" t="s">
        <v>486</v>
      </c>
      <c r="F83" t="s">
        <v>7956</v>
      </c>
      <c r="G83" t="s">
        <v>8432</v>
      </c>
      <c r="H83" t="s">
        <v>8453</v>
      </c>
      <c r="I83" t="s">
        <v>201</v>
      </c>
      <c r="J83" t="s">
        <v>486</v>
      </c>
      <c r="K83" t="s">
        <v>8714</v>
      </c>
      <c r="M83" t="s">
        <v>8627</v>
      </c>
      <c r="N83">
        <v>334</v>
      </c>
      <c r="O83" t="s">
        <v>8431</v>
      </c>
      <c r="P83" t="s">
        <v>8715</v>
      </c>
      <c r="Q83" t="s">
        <v>8716</v>
      </c>
    </row>
    <row r="84" spans="1:17" x14ac:dyDescent="0.35">
      <c r="A84" t="s">
        <v>455</v>
      </c>
      <c r="D84" t="s">
        <v>456</v>
      </c>
      <c r="E84" t="s">
        <v>454</v>
      </c>
      <c r="F84" t="s">
        <v>7957</v>
      </c>
      <c r="G84" t="s">
        <v>8432</v>
      </c>
      <c r="H84" t="s">
        <v>8514</v>
      </c>
      <c r="I84" t="s">
        <v>456</v>
      </c>
      <c r="J84" t="s">
        <v>8427</v>
      </c>
      <c r="K84" t="s">
        <v>8717</v>
      </c>
      <c r="L84" t="s">
        <v>8718</v>
      </c>
      <c r="M84" t="s">
        <v>8429</v>
      </c>
      <c r="N84" t="s">
        <v>8430</v>
      </c>
      <c r="O84" t="s">
        <v>8431</v>
      </c>
    </row>
    <row r="85" spans="1:17" x14ac:dyDescent="0.35">
      <c r="A85" t="s">
        <v>1459</v>
      </c>
      <c r="D85" t="s">
        <v>456</v>
      </c>
      <c r="E85" t="s">
        <v>1458</v>
      </c>
      <c r="F85" t="s">
        <v>7957</v>
      </c>
      <c r="G85" t="s">
        <v>8432</v>
      </c>
      <c r="H85" t="s">
        <v>8448</v>
      </c>
      <c r="I85" t="s">
        <v>456</v>
      </c>
      <c r="J85" t="s">
        <v>1458</v>
      </c>
      <c r="K85" t="s">
        <v>8719</v>
      </c>
      <c r="L85" t="s">
        <v>8720</v>
      </c>
      <c r="M85" t="s">
        <v>8429</v>
      </c>
      <c r="N85" t="s">
        <v>8430</v>
      </c>
      <c r="O85" t="s">
        <v>8437</v>
      </c>
      <c r="P85" t="s">
        <v>8721</v>
      </c>
      <c r="Q85" t="s">
        <v>8722</v>
      </c>
    </row>
    <row r="86" spans="1:17" x14ac:dyDescent="0.35">
      <c r="A86" t="s">
        <v>1470</v>
      </c>
      <c r="D86" t="s">
        <v>456</v>
      </c>
      <c r="E86" t="s">
        <v>1469</v>
      </c>
      <c r="F86" t="s">
        <v>7957</v>
      </c>
      <c r="G86" t="s">
        <v>8432</v>
      </c>
      <c r="H86" t="s">
        <v>8448</v>
      </c>
      <c r="I86" t="s">
        <v>456</v>
      </c>
      <c r="J86" t="s">
        <v>8723</v>
      </c>
      <c r="K86" t="s">
        <v>8724</v>
      </c>
      <c r="L86" t="s">
        <v>200</v>
      </c>
      <c r="M86" t="s">
        <v>8711</v>
      </c>
      <c r="N86">
        <v>2038</v>
      </c>
      <c r="O86" t="s">
        <v>8437</v>
      </c>
      <c r="P86" t="s">
        <v>8725</v>
      </c>
      <c r="Q86" t="s">
        <v>8726</v>
      </c>
    </row>
    <row r="87" spans="1:17" x14ac:dyDescent="0.35">
      <c r="A87" t="s">
        <v>1481</v>
      </c>
      <c r="D87" t="s">
        <v>456</v>
      </c>
      <c r="E87" t="s">
        <v>1480</v>
      </c>
      <c r="F87" t="s">
        <v>7957</v>
      </c>
      <c r="G87" t="s">
        <v>8432</v>
      </c>
      <c r="H87" t="s">
        <v>8443</v>
      </c>
      <c r="I87" t="s">
        <v>456</v>
      </c>
      <c r="J87" t="s">
        <v>8727</v>
      </c>
      <c r="K87" t="s">
        <v>8728</v>
      </c>
      <c r="L87" t="s">
        <v>2264</v>
      </c>
      <c r="M87" t="s">
        <v>8708</v>
      </c>
      <c r="N87">
        <v>2007</v>
      </c>
      <c r="O87" t="s">
        <v>8437</v>
      </c>
      <c r="P87" t="s">
        <v>8729</v>
      </c>
      <c r="Q87" t="s">
        <v>8730</v>
      </c>
    </row>
    <row r="88" spans="1:17" x14ac:dyDescent="0.35">
      <c r="A88" t="s">
        <v>382</v>
      </c>
      <c r="D88" t="s">
        <v>383</v>
      </c>
      <c r="E88" t="s">
        <v>381</v>
      </c>
      <c r="F88" t="s">
        <v>7958</v>
      </c>
      <c r="G88" t="s">
        <v>8479</v>
      </c>
      <c r="H88" t="s">
        <v>8731</v>
      </c>
      <c r="I88" t="s">
        <v>383</v>
      </c>
      <c r="J88" t="s">
        <v>381</v>
      </c>
      <c r="K88" t="s">
        <v>8732</v>
      </c>
      <c r="M88" t="s">
        <v>8429</v>
      </c>
      <c r="N88" t="s">
        <v>8430</v>
      </c>
      <c r="O88" t="s">
        <v>8431</v>
      </c>
    </row>
    <row r="89" spans="1:17" x14ac:dyDescent="0.35">
      <c r="A89" t="s">
        <v>3256</v>
      </c>
      <c r="D89" t="s">
        <v>3257</v>
      </c>
      <c r="E89" t="s">
        <v>3255</v>
      </c>
      <c r="F89" t="s">
        <v>7973</v>
      </c>
      <c r="G89" t="s">
        <v>8425</v>
      </c>
      <c r="H89" t="s">
        <v>8448</v>
      </c>
      <c r="I89" t="s">
        <v>3257</v>
      </c>
      <c r="J89" t="s">
        <v>3255</v>
      </c>
      <c r="K89" t="s">
        <v>8733</v>
      </c>
      <c r="M89" t="s">
        <v>8734</v>
      </c>
      <c r="N89">
        <v>2341</v>
      </c>
      <c r="O89" t="s">
        <v>8437</v>
      </c>
      <c r="P89" t="s">
        <v>8735</v>
      </c>
      <c r="Q89" t="s">
        <v>8736</v>
      </c>
    </row>
    <row r="90" spans="1:17" x14ac:dyDescent="0.35">
      <c r="A90" t="s">
        <v>3268</v>
      </c>
      <c r="D90" t="s">
        <v>3257</v>
      </c>
      <c r="E90" t="s">
        <v>3267</v>
      </c>
      <c r="F90" t="s">
        <v>7973</v>
      </c>
      <c r="G90" t="s">
        <v>8425</v>
      </c>
      <c r="H90" t="s">
        <v>8440</v>
      </c>
      <c r="I90" t="s">
        <v>3257</v>
      </c>
      <c r="J90" t="s">
        <v>3267</v>
      </c>
      <c r="K90" t="s">
        <v>8737</v>
      </c>
      <c r="M90" t="s">
        <v>7541</v>
      </c>
      <c r="N90">
        <v>0</v>
      </c>
      <c r="O90" t="s">
        <v>8437</v>
      </c>
      <c r="P90" t="s">
        <v>8738</v>
      </c>
      <c r="Q90" t="s">
        <v>8739</v>
      </c>
    </row>
    <row r="91" spans="1:17" x14ac:dyDescent="0.35">
      <c r="A91" t="s">
        <v>3279</v>
      </c>
      <c r="D91" t="s">
        <v>3257</v>
      </c>
      <c r="E91" t="s">
        <v>3278</v>
      </c>
      <c r="F91" t="s">
        <v>7973</v>
      </c>
      <c r="G91" t="s">
        <v>8425</v>
      </c>
      <c r="H91" t="s">
        <v>8443</v>
      </c>
      <c r="I91" t="s">
        <v>3257</v>
      </c>
      <c r="J91" t="s">
        <v>3278</v>
      </c>
      <c r="K91" t="s">
        <v>8740</v>
      </c>
      <c r="M91" t="s">
        <v>7541</v>
      </c>
      <c r="N91">
        <v>0</v>
      </c>
      <c r="O91" t="s">
        <v>8437</v>
      </c>
      <c r="P91" t="s">
        <v>8741</v>
      </c>
      <c r="Q91" t="s">
        <v>8742</v>
      </c>
    </row>
    <row r="92" spans="1:17" x14ac:dyDescent="0.35">
      <c r="A92" t="s">
        <v>4127</v>
      </c>
      <c r="D92" t="s">
        <v>3257</v>
      </c>
      <c r="E92" t="s">
        <v>4126</v>
      </c>
      <c r="F92" t="s">
        <v>7973</v>
      </c>
      <c r="G92" t="s">
        <v>8425</v>
      </c>
      <c r="H92" t="s">
        <v>8743</v>
      </c>
      <c r="I92" t="s">
        <v>3257</v>
      </c>
      <c r="J92" t="s">
        <v>8457</v>
      </c>
      <c r="K92" t="s">
        <v>8744</v>
      </c>
      <c r="L92" t="s">
        <v>8745</v>
      </c>
      <c r="M92" t="s">
        <v>7541</v>
      </c>
      <c r="N92">
        <v>0</v>
      </c>
      <c r="O92" t="s">
        <v>8437</v>
      </c>
      <c r="P92" t="s">
        <v>8746</v>
      </c>
      <c r="Q92" t="s">
        <v>8747</v>
      </c>
    </row>
    <row r="93" spans="1:17" x14ac:dyDescent="0.35">
      <c r="A93" t="s">
        <v>993</v>
      </c>
      <c r="D93" t="s">
        <v>994</v>
      </c>
      <c r="E93" t="s">
        <v>992</v>
      </c>
      <c r="F93" t="s">
        <v>7974</v>
      </c>
      <c r="G93" t="s">
        <v>8479</v>
      </c>
      <c r="H93" t="s">
        <v>8443</v>
      </c>
      <c r="I93" t="s">
        <v>994</v>
      </c>
      <c r="J93" t="s">
        <v>8485</v>
      </c>
      <c r="K93" t="s">
        <v>8748</v>
      </c>
      <c r="L93" t="s">
        <v>8749</v>
      </c>
      <c r="M93" t="s">
        <v>8429</v>
      </c>
      <c r="N93" t="s">
        <v>8430</v>
      </c>
      <c r="O93" t="s">
        <v>8431</v>
      </c>
    </row>
    <row r="94" spans="1:17" x14ac:dyDescent="0.35">
      <c r="A94" t="s">
        <v>941</v>
      </c>
      <c r="D94" t="s">
        <v>942</v>
      </c>
      <c r="E94" t="s">
        <v>940</v>
      </c>
      <c r="F94" t="s">
        <v>7975</v>
      </c>
      <c r="G94" t="s">
        <v>8479</v>
      </c>
      <c r="H94" t="s">
        <v>8443</v>
      </c>
      <c r="I94" t="s">
        <v>942</v>
      </c>
      <c r="J94" t="s">
        <v>8485</v>
      </c>
      <c r="K94" t="s">
        <v>8750</v>
      </c>
      <c r="L94" t="s">
        <v>951</v>
      </c>
      <c r="M94" t="s">
        <v>8429</v>
      </c>
      <c r="N94" t="s">
        <v>8430</v>
      </c>
      <c r="O94" t="s">
        <v>8431</v>
      </c>
    </row>
    <row r="95" spans="1:17" x14ac:dyDescent="0.35">
      <c r="A95" t="s">
        <v>584</v>
      </c>
      <c r="D95" t="s">
        <v>585</v>
      </c>
      <c r="E95" t="s">
        <v>583</v>
      </c>
      <c r="F95" t="s">
        <v>7976</v>
      </c>
      <c r="G95" t="s">
        <v>8425</v>
      </c>
      <c r="H95" t="s">
        <v>8448</v>
      </c>
      <c r="I95" t="s">
        <v>585</v>
      </c>
      <c r="J95" t="s">
        <v>583</v>
      </c>
      <c r="K95" t="s">
        <v>8751</v>
      </c>
      <c r="M95" t="s">
        <v>8429</v>
      </c>
      <c r="N95" t="s">
        <v>8430</v>
      </c>
      <c r="O95" t="s">
        <v>8437</v>
      </c>
      <c r="P95" t="s">
        <v>8752</v>
      </c>
      <c r="Q95" t="s">
        <v>8753</v>
      </c>
    </row>
    <row r="96" spans="1:17" x14ac:dyDescent="0.35">
      <c r="A96" t="s">
        <v>515</v>
      </c>
      <c r="D96" t="s">
        <v>516</v>
      </c>
      <c r="E96" t="s">
        <v>514</v>
      </c>
      <c r="F96" t="s">
        <v>7979</v>
      </c>
      <c r="G96" t="s">
        <v>8754</v>
      </c>
      <c r="H96" t="s">
        <v>8448</v>
      </c>
      <c r="I96" t="s">
        <v>516</v>
      </c>
      <c r="J96" t="s">
        <v>514</v>
      </c>
      <c r="K96" t="s">
        <v>8755</v>
      </c>
      <c r="M96" t="s">
        <v>8756</v>
      </c>
      <c r="N96">
        <v>1022</v>
      </c>
      <c r="O96" t="s">
        <v>8437</v>
      </c>
      <c r="P96" t="s">
        <v>8757</v>
      </c>
      <c r="Q96" t="s">
        <v>8758</v>
      </c>
    </row>
    <row r="97" spans="1:17" x14ac:dyDescent="0.35">
      <c r="A97" t="s">
        <v>14</v>
      </c>
      <c r="D97" t="s">
        <v>15</v>
      </c>
      <c r="E97" t="s">
        <v>13</v>
      </c>
      <c r="F97" t="s">
        <v>7984</v>
      </c>
      <c r="G97" t="s">
        <v>8425</v>
      </c>
      <c r="H97" t="s">
        <v>8759</v>
      </c>
      <c r="I97" t="s">
        <v>15</v>
      </c>
      <c r="J97" t="s">
        <v>8515</v>
      </c>
      <c r="K97" t="s">
        <v>8760</v>
      </c>
      <c r="M97" t="s">
        <v>8429</v>
      </c>
      <c r="N97" t="s">
        <v>8430</v>
      </c>
      <c r="O97" t="s">
        <v>8431</v>
      </c>
    </row>
    <row r="98" spans="1:17" x14ac:dyDescent="0.35">
      <c r="A98" t="s">
        <v>829</v>
      </c>
      <c r="D98" t="s">
        <v>830</v>
      </c>
      <c r="E98" t="s">
        <v>828</v>
      </c>
      <c r="F98" t="s">
        <v>7989</v>
      </c>
      <c r="G98" t="s">
        <v>8588</v>
      </c>
      <c r="H98" t="s">
        <v>8448</v>
      </c>
      <c r="I98" t="s">
        <v>830</v>
      </c>
      <c r="J98" t="s">
        <v>8457</v>
      </c>
      <c r="K98" t="s">
        <v>8761</v>
      </c>
      <c r="L98" t="s">
        <v>8762</v>
      </c>
      <c r="M98" t="s">
        <v>8429</v>
      </c>
      <c r="N98" t="s">
        <v>8430</v>
      </c>
      <c r="O98" t="s">
        <v>8431</v>
      </c>
    </row>
    <row r="99" spans="1:17" x14ac:dyDescent="0.35">
      <c r="A99" t="s">
        <v>839</v>
      </c>
      <c r="D99" t="s">
        <v>830</v>
      </c>
      <c r="E99" t="s">
        <v>838</v>
      </c>
      <c r="F99" t="s">
        <v>7989</v>
      </c>
      <c r="G99" t="s">
        <v>8588</v>
      </c>
      <c r="H99" t="s">
        <v>8448</v>
      </c>
      <c r="I99" t="s">
        <v>830</v>
      </c>
      <c r="J99" t="s">
        <v>838</v>
      </c>
      <c r="K99" t="s">
        <v>8763</v>
      </c>
      <c r="L99" t="s">
        <v>829</v>
      </c>
      <c r="M99" t="s">
        <v>8764</v>
      </c>
      <c r="N99">
        <v>614</v>
      </c>
      <c r="O99" t="s">
        <v>8437</v>
      </c>
      <c r="P99" t="s">
        <v>8765</v>
      </c>
      <c r="Q99" t="s">
        <v>8766</v>
      </c>
    </row>
    <row r="100" spans="1:17" x14ac:dyDescent="0.35">
      <c r="A100" t="s">
        <v>848</v>
      </c>
      <c r="D100" t="s">
        <v>830</v>
      </c>
      <c r="E100" t="s">
        <v>847</v>
      </c>
      <c r="F100" t="s">
        <v>7989</v>
      </c>
      <c r="G100" t="s">
        <v>8588</v>
      </c>
      <c r="H100" t="s">
        <v>8448</v>
      </c>
      <c r="I100" t="s">
        <v>830</v>
      </c>
      <c r="J100" t="s">
        <v>847</v>
      </c>
      <c r="K100" t="s">
        <v>8767</v>
      </c>
      <c r="L100" t="s">
        <v>829</v>
      </c>
      <c r="M100" t="s">
        <v>8764</v>
      </c>
      <c r="N100">
        <v>614</v>
      </c>
      <c r="O100" t="s">
        <v>8437</v>
      </c>
      <c r="P100" t="s">
        <v>8768</v>
      </c>
      <c r="Q100" t="s">
        <v>8769</v>
      </c>
    </row>
    <row r="101" spans="1:17" x14ac:dyDescent="0.35">
      <c r="A101" t="s">
        <v>556</v>
      </c>
      <c r="D101" t="s">
        <v>557</v>
      </c>
      <c r="E101" t="s">
        <v>555</v>
      </c>
      <c r="F101" t="s">
        <v>7998</v>
      </c>
      <c r="G101" t="s">
        <v>8474</v>
      </c>
      <c r="H101" t="s">
        <v>8443</v>
      </c>
      <c r="I101" t="s">
        <v>557</v>
      </c>
      <c r="J101" t="s">
        <v>8475</v>
      </c>
      <c r="K101" t="s">
        <v>8770</v>
      </c>
      <c r="L101" t="s">
        <v>8771</v>
      </c>
      <c r="M101" t="s">
        <v>8772</v>
      </c>
      <c r="N101">
        <v>679</v>
      </c>
      <c r="O101" t="s">
        <v>8431</v>
      </c>
    </row>
    <row r="102" spans="1:17" x14ac:dyDescent="0.35">
      <c r="A102" t="s">
        <v>90</v>
      </c>
      <c r="D102" t="s">
        <v>91</v>
      </c>
      <c r="E102" t="s">
        <v>89</v>
      </c>
      <c r="F102" t="s">
        <v>7999</v>
      </c>
      <c r="G102" t="s">
        <v>8432</v>
      </c>
      <c r="H102" t="s">
        <v>8443</v>
      </c>
      <c r="I102" t="s">
        <v>91</v>
      </c>
      <c r="J102" t="s">
        <v>8611</v>
      </c>
      <c r="K102" t="s">
        <v>8773</v>
      </c>
      <c r="L102" t="s">
        <v>8774</v>
      </c>
      <c r="M102" t="s">
        <v>8429</v>
      </c>
      <c r="N102" t="s">
        <v>8430</v>
      </c>
      <c r="O102" t="s">
        <v>8431</v>
      </c>
    </row>
    <row r="103" spans="1:17" x14ac:dyDescent="0.35">
      <c r="A103" t="s">
        <v>721</v>
      </c>
      <c r="D103" t="s">
        <v>722</v>
      </c>
      <c r="E103" t="s">
        <v>720</v>
      </c>
      <c r="F103" t="s">
        <v>8002</v>
      </c>
      <c r="G103" t="s">
        <v>8432</v>
      </c>
      <c r="H103" t="s">
        <v>8775</v>
      </c>
      <c r="I103" t="s">
        <v>722</v>
      </c>
      <c r="J103" t="s">
        <v>8515</v>
      </c>
      <c r="K103" t="s">
        <v>8776</v>
      </c>
      <c r="L103" t="s">
        <v>8777</v>
      </c>
      <c r="M103" t="s">
        <v>8429</v>
      </c>
      <c r="N103" t="s">
        <v>8430</v>
      </c>
      <c r="O103" t="s">
        <v>8431</v>
      </c>
    </row>
    <row r="104" spans="1:17" x14ac:dyDescent="0.35">
      <c r="A104" t="s">
        <v>2385</v>
      </c>
      <c r="D104" t="s">
        <v>2386</v>
      </c>
      <c r="E104" t="s">
        <v>2384</v>
      </c>
      <c r="F104" t="s">
        <v>8003</v>
      </c>
      <c r="G104" t="s">
        <v>8432</v>
      </c>
      <c r="H104" t="s">
        <v>8778</v>
      </c>
      <c r="I104" t="s">
        <v>2386</v>
      </c>
      <c r="J104" t="s">
        <v>8779</v>
      </c>
      <c r="K104" t="s">
        <v>8780</v>
      </c>
      <c r="M104" t="s">
        <v>8429</v>
      </c>
      <c r="N104" t="s">
        <v>8430</v>
      </c>
      <c r="O104" t="s">
        <v>8431</v>
      </c>
    </row>
    <row r="105" spans="1:17" x14ac:dyDescent="0.35">
      <c r="A105" t="s">
        <v>894</v>
      </c>
      <c r="D105" t="s">
        <v>895</v>
      </c>
      <c r="E105" t="s">
        <v>893</v>
      </c>
      <c r="F105" t="s">
        <v>8010</v>
      </c>
      <c r="G105" t="s">
        <v>8479</v>
      </c>
      <c r="H105" t="s">
        <v>8731</v>
      </c>
      <c r="I105" t="s">
        <v>895</v>
      </c>
      <c r="J105" t="s">
        <v>8781</v>
      </c>
      <c r="K105" t="s">
        <v>8782</v>
      </c>
      <c r="M105" t="s">
        <v>8429</v>
      </c>
      <c r="N105" t="s">
        <v>8430</v>
      </c>
      <c r="O105" t="s">
        <v>8431</v>
      </c>
    </row>
    <row r="106" spans="1:17" x14ac:dyDescent="0.35">
      <c r="A106" t="s">
        <v>1492</v>
      </c>
      <c r="D106" t="s">
        <v>445</v>
      </c>
      <c r="E106" t="s">
        <v>1491</v>
      </c>
      <c r="F106" t="s">
        <v>8013</v>
      </c>
      <c r="G106" t="s">
        <v>8432</v>
      </c>
      <c r="H106" t="s">
        <v>8783</v>
      </c>
      <c r="I106" t="s">
        <v>445</v>
      </c>
      <c r="J106" t="s">
        <v>8427</v>
      </c>
      <c r="K106" t="s">
        <v>8784</v>
      </c>
      <c r="L106" t="s">
        <v>8785</v>
      </c>
      <c r="M106" t="s">
        <v>8429</v>
      </c>
      <c r="N106" t="s">
        <v>8430</v>
      </c>
      <c r="O106" t="s">
        <v>8431</v>
      </c>
    </row>
    <row r="107" spans="1:17" x14ac:dyDescent="0.35">
      <c r="A107" t="s">
        <v>444</v>
      </c>
      <c r="D107" t="s">
        <v>445</v>
      </c>
      <c r="E107" t="s">
        <v>443</v>
      </c>
      <c r="F107" t="s">
        <v>8013</v>
      </c>
      <c r="G107" t="s">
        <v>8432</v>
      </c>
      <c r="H107" t="s">
        <v>8443</v>
      </c>
      <c r="I107" t="s">
        <v>445</v>
      </c>
      <c r="J107" t="s">
        <v>8611</v>
      </c>
      <c r="K107" t="s">
        <v>8786</v>
      </c>
      <c r="L107" t="s">
        <v>8787</v>
      </c>
      <c r="M107" t="s">
        <v>8521</v>
      </c>
      <c r="N107">
        <v>2282</v>
      </c>
      <c r="O107" t="s">
        <v>8437</v>
      </c>
      <c r="P107" t="s">
        <v>8788</v>
      </c>
      <c r="Q107" t="s">
        <v>8789</v>
      </c>
    </row>
    <row r="108" spans="1:17" x14ac:dyDescent="0.35">
      <c r="A108" t="s">
        <v>1512</v>
      </c>
      <c r="D108" t="s">
        <v>1513</v>
      </c>
      <c r="E108" t="s">
        <v>1511</v>
      </c>
      <c r="F108" t="s">
        <v>8016</v>
      </c>
      <c r="G108" t="s">
        <v>8432</v>
      </c>
      <c r="H108" t="s">
        <v>8514</v>
      </c>
      <c r="I108" t="s">
        <v>1513</v>
      </c>
      <c r="J108" t="s">
        <v>8427</v>
      </c>
      <c r="K108" t="s">
        <v>8790</v>
      </c>
      <c r="L108" t="s">
        <v>8791</v>
      </c>
      <c r="M108" t="s">
        <v>8429</v>
      </c>
      <c r="N108" t="s">
        <v>8430</v>
      </c>
      <c r="O108" t="s">
        <v>8431</v>
      </c>
    </row>
    <row r="109" spans="1:17" x14ac:dyDescent="0.35">
      <c r="A109" t="s">
        <v>1842</v>
      </c>
      <c r="D109" t="s">
        <v>1513</v>
      </c>
      <c r="E109" t="s">
        <v>1841</v>
      </c>
      <c r="F109" t="s">
        <v>8016</v>
      </c>
      <c r="G109" t="s">
        <v>8432</v>
      </c>
      <c r="H109" t="s">
        <v>8443</v>
      </c>
      <c r="I109" t="s">
        <v>1513</v>
      </c>
      <c r="J109" t="s">
        <v>8792</v>
      </c>
      <c r="K109" t="s">
        <v>8793</v>
      </c>
      <c r="L109" t="s">
        <v>721</v>
      </c>
      <c r="M109" t="s">
        <v>7541</v>
      </c>
      <c r="N109">
        <v>0</v>
      </c>
      <c r="O109" t="s">
        <v>8431</v>
      </c>
    </row>
    <row r="110" spans="1:17" x14ac:dyDescent="0.35">
      <c r="A110" t="s">
        <v>215</v>
      </c>
      <c r="D110" t="s">
        <v>216</v>
      </c>
      <c r="E110" t="s">
        <v>214</v>
      </c>
      <c r="F110" t="s">
        <v>8027</v>
      </c>
      <c r="G110" t="s">
        <v>8432</v>
      </c>
      <c r="H110" t="s">
        <v>8433</v>
      </c>
      <c r="I110" t="s">
        <v>216</v>
      </c>
      <c r="J110" t="s">
        <v>8526</v>
      </c>
      <c r="K110" t="s">
        <v>8794</v>
      </c>
      <c r="L110" t="s">
        <v>8795</v>
      </c>
      <c r="M110" t="s">
        <v>8796</v>
      </c>
      <c r="N110">
        <v>1692</v>
      </c>
      <c r="O110" t="s">
        <v>8431</v>
      </c>
    </row>
    <row r="111" spans="1:17" x14ac:dyDescent="0.35">
      <c r="A111" t="s">
        <v>857</v>
      </c>
      <c r="D111" t="s">
        <v>858</v>
      </c>
      <c r="E111" t="s">
        <v>856</v>
      </c>
      <c r="F111" t="s">
        <v>8030</v>
      </c>
      <c r="G111" t="s">
        <v>8588</v>
      </c>
      <c r="H111" t="s">
        <v>8797</v>
      </c>
      <c r="I111" t="s">
        <v>858</v>
      </c>
      <c r="J111" t="s">
        <v>8515</v>
      </c>
      <c r="K111" t="s">
        <v>8798</v>
      </c>
      <c r="L111" t="s">
        <v>8799</v>
      </c>
      <c r="M111" t="s">
        <v>8800</v>
      </c>
      <c r="N111">
        <v>215</v>
      </c>
      <c r="O111" t="s">
        <v>8431</v>
      </c>
    </row>
    <row r="112" spans="1:17" x14ac:dyDescent="0.35">
      <c r="A112" t="s">
        <v>273</v>
      </c>
      <c r="D112" t="s">
        <v>102</v>
      </c>
      <c r="E112" t="s">
        <v>272</v>
      </c>
      <c r="F112" t="s">
        <v>8031</v>
      </c>
      <c r="G112" t="s">
        <v>8432</v>
      </c>
      <c r="H112" t="s">
        <v>8489</v>
      </c>
      <c r="I112" t="s">
        <v>102</v>
      </c>
      <c r="J112" t="s">
        <v>8515</v>
      </c>
      <c r="K112" t="s">
        <v>8801</v>
      </c>
      <c r="M112" t="s">
        <v>8429</v>
      </c>
      <c r="N112" t="s">
        <v>8430</v>
      </c>
      <c r="O112" t="s">
        <v>8431</v>
      </c>
    </row>
    <row r="113" spans="1:17" x14ac:dyDescent="0.35">
      <c r="A113" t="s">
        <v>101</v>
      </c>
      <c r="D113" t="s">
        <v>102</v>
      </c>
      <c r="E113" t="s">
        <v>100</v>
      </c>
      <c r="F113" t="s">
        <v>8031</v>
      </c>
      <c r="G113" t="s">
        <v>8432</v>
      </c>
      <c r="H113" t="s">
        <v>8448</v>
      </c>
      <c r="I113" t="s">
        <v>102</v>
      </c>
      <c r="J113" t="s">
        <v>100</v>
      </c>
      <c r="K113" t="s">
        <v>8802</v>
      </c>
      <c r="L113" t="s">
        <v>8803</v>
      </c>
      <c r="M113" t="s">
        <v>8429</v>
      </c>
      <c r="N113" t="s">
        <v>8430</v>
      </c>
      <c r="O113" t="s">
        <v>8437</v>
      </c>
      <c r="P113" t="s">
        <v>8804</v>
      </c>
      <c r="Q113" t="s">
        <v>8805</v>
      </c>
    </row>
    <row r="114" spans="1:17" x14ac:dyDescent="0.35">
      <c r="A114" t="s">
        <v>111</v>
      </c>
      <c r="D114" t="s">
        <v>102</v>
      </c>
      <c r="E114" t="s">
        <v>110</v>
      </c>
      <c r="F114" t="s">
        <v>8031</v>
      </c>
      <c r="G114" t="s">
        <v>8432</v>
      </c>
      <c r="H114" t="s">
        <v>8443</v>
      </c>
      <c r="I114" t="s">
        <v>102</v>
      </c>
      <c r="J114" t="s">
        <v>8510</v>
      </c>
      <c r="K114" t="s">
        <v>8806</v>
      </c>
      <c r="M114" t="s">
        <v>8429</v>
      </c>
      <c r="N114" t="s">
        <v>8430</v>
      </c>
      <c r="O114" t="s">
        <v>8437</v>
      </c>
      <c r="P114" t="s">
        <v>8807</v>
      </c>
      <c r="Q114" t="s">
        <v>8808</v>
      </c>
    </row>
    <row r="115" spans="1:17" x14ac:dyDescent="0.35">
      <c r="A115" t="s">
        <v>123</v>
      </c>
      <c r="D115" t="s">
        <v>102</v>
      </c>
      <c r="E115" t="s">
        <v>122</v>
      </c>
      <c r="F115" t="s">
        <v>8031</v>
      </c>
      <c r="G115" t="s">
        <v>8432</v>
      </c>
      <c r="H115" t="s">
        <v>8443</v>
      </c>
      <c r="I115" t="s">
        <v>102</v>
      </c>
      <c r="J115" t="s">
        <v>8625</v>
      </c>
      <c r="K115" t="s">
        <v>8809</v>
      </c>
      <c r="L115" t="s">
        <v>721</v>
      </c>
      <c r="M115" t="s">
        <v>8429</v>
      </c>
      <c r="N115" t="s">
        <v>8430</v>
      </c>
      <c r="O115" t="s">
        <v>8437</v>
      </c>
      <c r="P115" t="s">
        <v>8810</v>
      </c>
      <c r="Q115" t="s">
        <v>8811</v>
      </c>
    </row>
    <row r="116" spans="1:17" x14ac:dyDescent="0.35">
      <c r="A116" t="s">
        <v>2433</v>
      </c>
      <c r="D116" t="s">
        <v>2434</v>
      </c>
      <c r="E116" t="s">
        <v>2432</v>
      </c>
      <c r="F116" t="s">
        <v>8032</v>
      </c>
      <c r="G116" t="s">
        <v>8432</v>
      </c>
      <c r="H116" t="s">
        <v>8448</v>
      </c>
      <c r="I116" t="s">
        <v>2434</v>
      </c>
      <c r="J116" t="s">
        <v>2432</v>
      </c>
      <c r="K116" t="s">
        <v>8812</v>
      </c>
      <c r="M116" t="s">
        <v>8450</v>
      </c>
      <c r="N116">
        <v>395</v>
      </c>
      <c r="O116" t="s">
        <v>8437</v>
      </c>
      <c r="P116" t="s">
        <v>8813</v>
      </c>
      <c r="Q116" t="s">
        <v>8814</v>
      </c>
    </row>
    <row r="117" spans="1:17" x14ac:dyDescent="0.35">
      <c r="A117" t="s">
        <v>573</v>
      </c>
      <c r="D117" t="s">
        <v>574</v>
      </c>
      <c r="E117" t="s">
        <v>572</v>
      </c>
      <c r="F117" t="s">
        <v>8033</v>
      </c>
      <c r="G117" t="s">
        <v>8425</v>
      </c>
      <c r="H117" t="s">
        <v>8443</v>
      </c>
      <c r="I117" t="s">
        <v>574</v>
      </c>
      <c r="J117" t="s">
        <v>8815</v>
      </c>
      <c r="K117" t="s">
        <v>8816</v>
      </c>
      <c r="L117" t="s">
        <v>1040</v>
      </c>
      <c r="M117" t="s">
        <v>8429</v>
      </c>
      <c r="N117" t="s">
        <v>8430</v>
      </c>
      <c r="O117" t="s">
        <v>8437</v>
      </c>
      <c r="P117" t="s">
        <v>8817</v>
      </c>
      <c r="Q117" t="s">
        <v>8818</v>
      </c>
    </row>
    <row r="118" spans="1:17" x14ac:dyDescent="0.35">
      <c r="A118" t="s">
        <v>421</v>
      </c>
      <c r="D118" t="s">
        <v>422</v>
      </c>
      <c r="E118" t="s">
        <v>420</v>
      </c>
      <c r="F118" t="s">
        <v>8042</v>
      </c>
      <c r="G118" t="s">
        <v>8479</v>
      </c>
      <c r="H118" t="s">
        <v>8443</v>
      </c>
      <c r="I118" t="s">
        <v>422</v>
      </c>
      <c r="J118" t="s">
        <v>8819</v>
      </c>
      <c r="K118" t="s">
        <v>8820</v>
      </c>
      <c r="L118" t="s">
        <v>951</v>
      </c>
      <c r="M118" t="s">
        <v>8734</v>
      </c>
      <c r="N118">
        <v>2341</v>
      </c>
      <c r="O118" t="s">
        <v>8431</v>
      </c>
    </row>
    <row r="119" spans="1:17" x14ac:dyDescent="0.35">
      <c r="A119" t="s">
        <v>594</v>
      </c>
      <c r="D119" t="s">
        <v>595</v>
      </c>
      <c r="E119" t="s">
        <v>593</v>
      </c>
      <c r="F119" t="s">
        <v>8043</v>
      </c>
      <c r="G119" t="s">
        <v>8432</v>
      </c>
      <c r="H119" t="s">
        <v>8443</v>
      </c>
      <c r="I119" t="s">
        <v>595</v>
      </c>
      <c r="J119" t="s">
        <v>8524</v>
      </c>
      <c r="K119" t="s">
        <v>8821</v>
      </c>
      <c r="L119" t="s">
        <v>8530</v>
      </c>
      <c r="M119" t="s">
        <v>8429</v>
      </c>
      <c r="N119" t="s">
        <v>8430</v>
      </c>
      <c r="O119" t="s">
        <v>8437</v>
      </c>
      <c r="P119" t="s">
        <v>8822</v>
      </c>
      <c r="Q119" t="s">
        <v>8823</v>
      </c>
    </row>
    <row r="120" spans="1:17" x14ac:dyDescent="0.35">
      <c r="A120" t="s">
        <v>132</v>
      </c>
      <c r="D120" t="s">
        <v>133</v>
      </c>
      <c r="E120" t="s">
        <v>131</v>
      </c>
      <c r="F120" t="s">
        <v>8044</v>
      </c>
      <c r="G120" t="s">
        <v>8588</v>
      </c>
      <c r="H120" t="s">
        <v>8824</v>
      </c>
      <c r="I120" t="s">
        <v>133</v>
      </c>
      <c r="J120" t="s">
        <v>8825</v>
      </c>
      <c r="K120" t="s">
        <v>8826</v>
      </c>
      <c r="L120" t="s">
        <v>8827</v>
      </c>
      <c r="M120" t="s">
        <v>8429</v>
      </c>
      <c r="N120" t="s">
        <v>8430</v>
      </c>
      <c r="O120" t="s">
        <v>8431</v>
      </c>
    </row>
    <row r="121" spans="1:17" x14ac:dyDescent="0.35">
      <c r="A121" t="s">
        <v>144</v>
      </c>
      <c r="D121" t="s">
        <v>133</v>
      </c>
      <c r="E121" t="s">
        <v>143</v>
      </c>
      <c r="F121" t="s">
        <v>8044</v>
      </c>
      <c r="G121" t="s">
        <v>8588</v>
      </c>
      <c r="H121" t="s">
        <v>8443</v>
      </c>
      <c r="I121" t="s">
        <v>133</v>
      </c>
      <c r="J121" t="s">
        <v>8603</v>
      </c>
      <c r="K121" t="s">
        <v>8828</v>
      </c>
      <c r="L121" t="s">
        <v>857</v>
      </c>
      <c r="M121" t="s">
        <v>8429</v>
      </c>
      <c r="N121" t="s">
        <v>8430</v>
      </c>
      <c r="O121" t="s">
        <v>8437</v>
      </c>
      <c r="P121" t="s">
        <v>8829</v>
      </c>
      <c r="Q121" t="s">
        <v>8830</v>
      </c>
    </row>
    <row r="122" spans="1:17" x14ac:dyDescent="0.35">
      <c r="A122" t="s">
        <v>159</v>
      </c>
      <c r="D122" t="s">
        <v>133</v>
      </c>
      <c r="E122" t="s">
        <v>158</v>
      </c>
      <c r="F122" t="s">
        <v>8044</v>
      </c>
      <c r="G122" t="s">
        <v>8588</v>
      </c>
      <c r="H122" t="s">
        <v>8443</v>
      </c>
      <c r="I122" t="s">
        <v>133</v>
      </c>
      <c r="J122" t="s">
        <v>8443</v>
      </c>
      <c r="K122" t="s">
        <v>8831</v>
      </c>
      <c r="L122" t="s">
        <v>8832</v>
      </c>
      <c r="M122" t="s">
        <v>8429</v>
      </c>
      <c r="N122" t="s">
        <v>8430</v>
      </c>
      <c r="O122" t="s">
        <v>8437</v>
      </c>
      <c r="P122" t="s">
        <v>8833</v>
      </c>
      <c r="Q122" t="s">
        <v>8834</v>
      </c>
    </row>
    <row r="123" spans="1:17" x14ac:dyDescent="0.35">
      <c r="A123" t="s">
        <v>287</v>
      </c>
      <c r="D123" t="s">
        <v>32</v>
      </c>
      <c r="E123" t="s">
        <v>286</v>
      </c>
      <c r="F123" t="s">
        <v>8049</v>
      </c>
      <c r="G123" t="s">
        <v>8432</v>
      </c>
      <c r="H123" t="s">
        <v>8835</v>
      </c>
      <c r="I123" t="s">
        <v>32</v>
      </c>
      <c r="J123" t="s">
        <v>8674</v>
      </c>
      <c r="K123" t="s">
        <v>8836</v>
      </c>
      <c r="M123" t="s">
        <v>8837</v>
      </c>
      <c r="N123">
        <v>1203</v>
      </c>
      <c r="O123" t="s">
        <v>8437</v>
      </c>
      <c r="P123" t="s">
        <v>8838</v>
      </c>
      <c r="Q123" t="s">
        <v>8839</v>
      </c>
    </row>
    <row r="124" spans="1:17" x14ac:dyDescent="0.35">
      <c r="A124" t="s">
        <v>31</v>
      </c>
      <c r="D124" t="s">
        <v>32</v>
      </c>
      <c r="E124" t="s">
        <v>30</v>
      </c>
      <c r="F124" t="s">
        <v>8049</v>
      </c>
      <c r="G124" t="s">
        <v>8432</v>
      </c>
      <c r="H124" t="s">
        <v>8443</v>
      </c>
      <c r="I124" t="s">
        <v>32</v>
      </c>
      <c r="J124" t="s">
        <v>8443</v>
      </c>
      <c r="K124" t="s">
        <v>8840</v>
      </c>
      <c r="L124" t="s">
        <v>8774</v>
      </c>
      <c r="M124" t="s">
        <v>8429</v>
      </c>
      <c r="N124" t="s">
        <v>8430</v>
      </c>
      <c r="O124" t="s">
        <v>8437</v>
      </c>
      <c r="P124" t="s">
        <v>8841</v>
      </c>
      <c r="Q124" t="s">
        <v>8842</v>
      </c>
    </row>
    <row r="125" spans="1:17" x14ac:dyDescent="0.35">
      <c r="A125" t="s">
        <v>298</v>
      </c>
      <c r="D125" t="s">
        <v>32</v>
      </c>
      <c r="E125" t="s">
        <v>297</v>
      </c>
      <c r="F125" t="s">
        <v>8049</v>
      </c>
      <c r="G125" t="s">
        <v>8432</v>
      </c>
      <c r="H125" t="s">
        <v>8695</v>
      </c>
      <c r="I125" t="s">
        <v>32</v>
      </c>
      <c r="J125" t="s">
        <v>8843</v>
      </c>
      <c r="K125" t="s">
        <v>8844</v>
      </c>
      <c r="L125" t="s">
        <v>8845</v>
      </c>
      <c r="M125" t="s">
        <v>8837</v>
      </c>
      <c r="N125">
        <v>1203</v>
      </c>
      <c r="O125" t="s">
        <v>8437</v>
      </c>
      <c r="P125" t="s">
        <v>8846</v>
      </c>
      <c r="Q125" t="s">
        <v>8847</v>
      </c>
    </row>
    <row r="126" spans="1:17" x14ac:dyDescent="0.35">
      <c r="A126" t="s">
        <v>1667</v>
      </c>
      <c r="D126" t="s">
        <v>1668</v>
      </c>
      <c r="E126" t="s">
        <v>1666</v>
      </c>
      <c r="F126" t="s">
        <v>8050</v>
      </c>
      <c r="G126" t="s">
        <v>8432</v>
      </c>
      <c r="H126" t="s">
        <v>8443</v>
      </c>
      <c r="I126" t="s">
        <v>1668</v>
      </c>
      <c r="J126" t="s">
        <v>8611</v>
      </c>
      <c r="K126" t="s">
        <v>8848</v>
      </c>
      <c r="L126" t="s">
        <v>8849</v>
      </c>
      <c r="M126" t="s">
        <v>8652</v>
      </c>
      <c r="N126">
        <v>2068</v>
      </c>
      <c r="O126" t="s">
        <v>8437</v>
      </c>
      <c r="P126" t="s">
        <v>8850</v>
      </c>
      <c r="Q126" t="s">
        <v>8851</v>
      </c>
    </row>
    <row r="127" spans="1:17" x14ac:dyDescent="0.35">
      <c r="A127" t="s">
        <v>548</v>
      </c>
      <c r="D127" t="s">
        <v>549</v>
      </c>
      <c r="E127" t="s">
        <v>547</v>
      </c>
      <c r="F127" t="s">
        <v>8051</v>
      </c>
      <c r="G127" t="s">
        <v>8474</v>
      </c>
      <c r="H127" t="s">
        <v>8448</v>
      </c>
      <c r="I127" t="s">
        <v>549</v>
      </c>
      <c r="J127" t="s">
        <v>547</v>
      </c>
      <c r="K127" t="s">
        <v>8852</v>
      </c>
      <c r="L127" t="s">
        <v>8853</v>
      </c>
      <c r="M127" t="s">
        <v>8429</v>
      </c>
      <c r="N127" t="s">
        <v>8430</v>
      </c>
      <c r="O127" t="s">
        <v>8431</v>
      </c>
    </row>
    <row r="128" spans="1:17" x14ac:dyDescent="0.35">
      <c r="A128" t="s">
        <v>951</v>
      </c>
      <c r="D128" t="s">
        <v>952</v>
      </c>
      <c r="E128" t="s">
        <v>950</v>
      </c>
      <c r="F128" t="s">
        <v>8060</v>
      </c>
      <c r="G128" t="s">
        <v>8479</v>
      </c>
      <c r="H128" t="s">
        <v>8854</v>
      </c>
      <c r="I128" t="s">
        <v>952</v>
      </c>
      <c r="J128" t="s">
        <v>8515</v>
      </c>
      <c r="K128" t="s">
        <v>8855</v>
      </c>
      <c r="L128" t="s">
        <v>8856</v>
      </c>
      <c r="M128" t="s">
        <v>8429</v>
      </c>
      <c r="N128" t="s">
        <v>8430</v>
      </c>
      <c r="O128" t="s">
        <v>8431</v>
      </c>
    </row>
    <row r="129" spans="1:15" x14ac:dyDescent="0.35">
      <c r="A129" t="s">
        <v>794</v>
      </c>
      <c r="D129" t="s">
        <v>795</v>
      </c>
      <c r="E129" t="s">
        <v>793</v>
      </c>
      <c r="F129" t="s">
        <v>8069</v>
      </c>
      <c r="G129" t="s">
        <v>8588</v>
      </c>
      <c r="H129" t="s">
        <v>8653</v>
      </c>
      <c r="I129" t="s">
        <v>795</v>
      </c>
      <c r="J129" t="s">
        <v>8515</v>
      </c>
      <c r="K129" t="s">
        <v>8857</v>
      </c>
      <c r="L129" t="s">
        <v>806</v>
      </c>
      <c r="M129" t="s">
        <v>8429</v>
      </c>
      <c r="N129" t="s">
        <v>8430</v>
      </c>
      <c r="O129" t="s">
        <v>8431</v>
      </c>
    </row>
    <row r="130" spans="1:15" x14ac:dyDescent="0.35">
      <c r="A130" t="s">
        <v>806</v>
      </c>
      <c r="D130" t="s">
        <v>795</v>
      </c>
      <c r="E130" t="s">
        <v>805</v>
      </c>
      <c r="F130" t="s">
        <v>8069</v>
      </c>
      <c r="G130" t="s">
        <v>8588</v>
      </c>
      <c r="H130" t="s">
        <v>8443</v>
      </c>
      <c r="I130" t="s">
        <v>795</v>
      </c>
      <c r="J130" t="s">
        <v>8858</v>
      </c>
      <c r="K130" t="s">
        <v>8859</v>
      </c>
      <c r="L130" t="s">
        <v>806</v>
      </c>
      <c r="M130" t="s">
        <v>8734</v>
      </c>
      <c r="N130">
        <v>2341</v>
      </c>
      <c r="O130" t="s">
        <v>8431</v>
      </c>
    </row>
    <row r="131" spans="1:15" x14ac:dyDescent="0.35">
      <c r="A131" t="s">
        <v>60</v>
      </c>
      <c r="D131" t="s">
        <v>61</v>
      </c>
      <c r="E131" t="s">
        <v>59</v>
      </c>
      <c r="F131" t="s">
        <v>8072</v>
      </c>
      <c r="G131" t="s">
        <v>8432</v>
      </c>
      <c r="H131" t="s">
        <v>8433</v>
      </c>
      <c r="I131" t="s">
        <v>61</v>
      </c>
      <c r="J131" t="s">
        <v>8526</v>
      </c>
      <c r="K131" t="s">
        <v>8860</v>
      </c>
      <c r="L131" t="s">
        <v>8861</v>
      </c>
      <c r="M131" t="s">
        <v>8429</v>
      </c>
      <c r="N131" t="s">
        <v>8430</v>
      </c>
      <c r="O131" t="s">
        <v>8431</v>
      </c>
    </row>
    <row r="132" spans="1:15" x14ac:dyDescent="0.35">
      <c r="A132" t="s">
        <v>48</v>
      </c>
      <c r="D132" t="s">
        <v>49</v>
      </c>
      <c r="E132" t="s">
        <v>47</v>
      </c>
      <c r="F132" t="s">
        <v>8073</v>
      </c>
      <c r="G132" t="s">
        <v>8432</v>
      </c>
      <c r="H132" t="s">
        <v>8433</v>
      </c>
      <c r="I132" t="s">
        <v>49</v>
      </c>
      <c r="J132" t="s">
        <v>8862</v>
      </c>
      <c r="K132" t="s">
        <v>8863</v>
      </c>
      <c r="L132" t="s">
        <v>8864</v>
      </c>
      <c r="M132" t="s">
        <v>8429</v>
      </c>
      <c r="N132" t="s">
        <v>8430</v>
      </c>
      <c r="O132" t="s">
        <v>8431</v>
      </c>
    </row>
  </sheetData>
  <autoFilter ref="A1:Q132" xr:uid="{00000000-0009-0000-0000-000011000000}"/>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133"/>
  <sheetViews>
    <sheetView workbookViewId="0">
      <selection activeCell="F13" sqref="F13"/>
    </sheetView>
  </sheetViews>
  <sheetFormatPr defaultRowHeight="14.5" x14ac:dyDescent="0.35"/>
  <cols>
    <col min="1" max="1" width="25" customWidth="1"/>
    <col min="2" max="2" width="40" customWidth="1"/>
    <col min="3" max="4" width="10" customWidth="1"/>
    <col min="5" max="5" width="15" customWidth="1"/>
    <col min="6" max="6" width="25" customWidth="1"/>
    <col min="7" max="7" width="20" customWidth="1"/>
    <col min="8" max="8" width="15" customWidth="1"/>
    <col min="9" max="9" width="25" customWidth="1"/>
    <col min="10" max="10" width="80" customWidth="1"/>
    <col min="11" max="11" width="10" customWidth="1"/>
    <col min="12" max="12" width="25" customWidth="1"/>
  </cols>
  <sheetData>
    <row r="1" spans="1:12" x14ac:dyDescent="0.35">
      <c r="A1" s="270" t="s">
        <v>2</v>
      </c>
      <c r="B1" s="270" t="s">
        <v>0</v>
      </c>
      <c r="C1" s="270" t="s">
        <v>1</v>
      </c>
      <c r="D1" s="270" t="s">
        <v>8415</v>
      </c>
      <c r="E1" s="270" t="s">
        <v>8416</v>
      </c>
      <c r="F1" s="270" t="s">
        <v>7640</v>
      </c>
      <c r="G1" s="270" t="s">
        <v>7557</v>
      </c>
      <c r="H1" s="270" t="s">
        <v>8865</v>
      </c>
      <c r="I1" s="270" t="s">
        <v>8866</v>
      </c>
      <c r="J1" s="270" t="s">
        <v>3</v>
      </c>
      <c r="K1" s="270" t="s">
        <v>6</v>
      </c>
      <c r="L1" s="270" t="s">
        <v>12</v>
      </c>
    </row>
    <row r="2" spans="1:12" x14ac:dyDescent="0.35">
      <c r="A2" s="271"/>
      <c r="B2" s="271"/>
      <c r="C2" s="271"/>
      <c r="D2" s="271"/>
      <c r="E2" s="271"/>
      <c r="F2" s="271"/>
      <c r="G2" s="271"/>
      <c r="H2" s="271"/>
      <c r="I2" s="271"/>
      <c r="J2" s="271"/>
      <c r="K2" s="271"/>
      <c r="L2" s="271"/>
    </row>
    <row r="3" spans="1:12" x14ac:dyDescent="0.35">
      <c r="A3" s="272" t="s">
        <v>694</v>
      </c>
      <c r="B3" s="272" t="s">
        <v>692</v>
      </c>
      <c r="C3" s="272" t="s">
        <v>693</v>
      </c>
      <c r="D3" s="272" t="s">
        <v>7727</v>
      </c>
      <c r="E3" s="272" t="s">
        <v>8425</v>
      </c>
      <c r="F3" s="272" t="s">
        <v>8426</v>
      </c>
      <c r="G3" s="272" t="s">
        <v>8427</v>
      </c>
      <c r="H3" s="272" t="s">
        <v>8867</v>
      </c>
      <c r="I3" s="272" t="s">
        <v>8868</v>
      </c>
      <c r="J3" s="272" t="s">
        <v>1094</v>
      </c>
      <c r="K3" s="272" t="s">
        <v>17</v>
      </c>
      <c r="L3" s="272" t="s">
        <v>19</v>
      </c>
    </row>
    <row r="4" spans="1:12" x14ac:dyDescent="0.35">
      <c r="A4" s="272" t="s">
        <v>3245</v>
      </c>
      <c r="B4" s="272" t="s">
        <v>3243</v>
      </c>
      <c r="C4" s="272" t="s">
        <v>3244</v>
      </c>
      <c r="D4" s="272" t="s">
        <v>7728</v>
      </c>
      <c r="E4" s="272" t="s">
        <v>8432</v>
      </c>
      <c r="F4" s="272" t="s">
        <v>8433</v>
      </c>
      <c r="G4" s="272" t="s">
        <v>8434</v>
      </c>
      <c r="H4" s="272" t="s">
        <v>8867</v>
      </c>
      <c r="I4" s="272" t="s">
        <v>8868</v>
      </c>
      <c r="J4" s="272" t="s">
        <v>1100</v>
      </c>
      <c r="K4" s="272" t="s">
        <v>230</v>
      </c>
      <c r="L4" s="272" t="s">
        <v>175</v>
      </c>
    </row>
    <row r="5" spans="1:12" x14ac:dyDescent="0.35">
      <c r="A5" s="272" t="s">
        <v>1618</v>
      </c>
      <c r="B5" s="272" t="s">
        <v>1616</v>
      </c>
      <c r="C5" s="272" t="s">
        <v>1617</v>
      </c>
      <c r="D5" s="272" t="s">
        <v>7753</v>
      </c>
      <c r="E5" s="272" t="s">
        <v>8432</v>
      </c>
      <c r="F5" s="272" t="s">
        <v>8440</v>
      </c>
      <c r="G5" s="272" t="s">
        <v>8427</v>
      </c>
      <c r="H5" s="272" t="s">
        <v>8867</v>
      </c>
      <c r="I5" s="272" t="s">
        <v>8868</v>
      </c>
      <c r="J5" s="272" t="s">
        <v>1105</v>
      </c>
      <c r="K5" s="272" t="s">
        <v>62</v>
      </c>
      <c r="L5" s="272"/>
    </row>
    <row r="6" spans="1:12" x14ac:dyDescent="0.35">
      <c r="A6" s="272" t="s">
        <v>1618</v>
      </c>
      <c r="B6" s="272" t="s">
        <v>1628</v>
      </c>
      <c r="C6" s="272" t="s">
        <v>1629</v>
      </c>
      <c r="D6" s="272" t="s">
        <v>7753</v>
      </c>
      <c r="E6" s="272" t="s">
        <v>8432</v>
      </c>
      <c r="F6" s="272" t="s">
        <v>8443</v>
      </c>
      <c r="G6" s="272" t="s">
        <v>1628</v>
      </c>
      <c r="H6" s="272" t="s">
        <v>8869</v>
      </c>
      <c r="I6" s="272" t="s">
        <v>8868</v>
      </c>
      <c r="J6" s="272" t="s">
        <v>1110</v>
      </c>
      <c r="K6" s="272" t="s">
        <v>178</v>
      </c>
      <c r="L6" s="272"/>
    </row>
    <row r="7" spans="1:12" x14ac:dyDescent="0.35">
      <c r="A7" s="272" t="s">
        <v>2182</v>
      </c>
      <c r="B7" s="272" t="s">
        <v>2180</v>
      </c>
      <c r="C7" s="272" t="s">
        <v>2181</v>
      </c>
      <c r="D7" s="272" t="s">
        <v>7756</v>
      </c>
      <c r="E7" s="272" t="s">
        <v>8432</v>
      </c>
      <c r="F7" s="272" t="s">
        <v>8448</v>
      </c>
      <c r="G7" s="272" t="s">
        <v>2180</v>
      </c>
      <c r="H7" s="272" t="s">
        <v>8867</v>
      </c>
      <c r="I7" s="272" t="s">
        <v>8868</v>
      </c>
      <c r="J7" s="272" t="s">
        <v>1113</v>
      </c>
      <c r="K7" s="272"/>
      <c r="L7" s="272"/>
    </row>
    <row r="8" spans="1:12" x14ac:dyDescent="0.35">
      <c r="A8" s="272" t="s">
        <v>1881</v>
      </c>
      <c r="B8" s="272" t="s">
        <v>1879</v>
      </c>
      <c r="C8" s="272" t="s">
        <v>1880</v>
      </c>
      <c r="D8" s="272" t="s">
        <v>7757</v>
      </c>
      <c r="E8" s="272" t="s">
        <v>8432</v>
      </c>
      <c r="F8" s="272" t="s">
        <v>8453</v>
      </c>
      <c r="G8" s="272" t="s">
        <v>8454</v>
      </c>
      <c r="H8" s="272" t="s">
        <v>8867</v>
      </c>
      <c r="I8" s="272" t="s">
        <v>8868</v>
      </c>
      <c r="J8" s="272" t="s">
        <v>92</v>
      </c>
      <c r="K8" s="272"/>
      <c r="L8" s="272"/>
    </row>
    <row r="9" spans="1:12" x14ac:dyDescent="0.35">
      <c r="A9" s="272" t="s">
        <v>528</v>
      </c>
      <c r="B9" s="272" t="s">
        <v>753</v>
      </c>
      <c r="C9" s="272" t="s">
        <v>754</v>
      </c>
      <c r="D9" s="272" t="s">
        <v>7758</v>
      </c>
      <c r="E9" s="272" t="s">
        <v>8425</v>
      </c>
      <c r="F9" s="272" t="s">
        <v>8456</v>
      </c>
      <c r="G9" s="272" t="s">
        <v>8457</v>
      </c>
      <c r="H9" s="272" t="s">
        <v>8867</v>
      </c>
      <c r="I9" s="272" t="s">
        <v>8870</v>
      </c>
      <c r="J9" s="272" t="s">
        <v>24</v>
      </c>
      <c r="K9" s="272"/>
      <c r="L9" s="272"/>
    </row>
    <row r="10" spans="1:12" x14ac:dyDescent="0.35">
      <c r="A10" s="272" t="s">
        <v>528</v>
      </c>
      <c r="B10" s="272" t="s">
        <v>526</v>
      </c>
      <c r="C10" s="272" t="s">
        <v>527</v>
      </c>
      <c r="D10" s="272" t="s">
        <v>7758</v>
      </c>
      <c r="E10" s="272" t="s">
        <v>8425</v>
      </c>
      <c r="F10" s="272" t="s">
        <v>8443</v>
      </c>
      <c r="G10" s="272" t="s">
        <v>8463</v>
      </c>
      <c r="H10" s="272" t="s">
        <v>8869</v>
      </c>
      <c r="I10" s="272" t="s">
        <v>8868</v>
      </c>
      <c r="J10" s="272" t="s">
        <v>428</v>
      </c>
      <c r="K10" s="272"/>
      <c r="L10" s="272"/>
    </row>
    <row r="11" spans="1:12" x14ac:dyDescent="0.35">
      <c r="A11" s="272" t="s">
        <v>528</v>
      </c>
      <c r="B11" s="272" t="s">
        <v>743</v>
      </c>
      <c r="C11" s="272" t="s">
        <v>744</v>
      </c>
      <c r="D11" s="272" t="s">
        <v>7758</v>
      </c>
      <c r="E11" s="272" t="s">
        <v>8425</v>
      </c>
      <c r="F11" s="272" t="s">
        <v>8468</v>
      </c>
      <c r="G11" s="272" t="s">
        <v>8469</v>
      </c>
      <c r="H11" s="272" t="s">
        <v>8869</v>
      </c>
      <c r="I11" s="272" t="s">
        <v>8868</v>
      </c>
      <c r="J11" s="272" t="s">
        <v>16</v>
      </c>
      <c r="K11" s="272"/>
      <c r="L11" s="272"/>
    </row>
    <row r="12" spans="1:12" x14ac:dyDescent="0.35">
      <c r="A12" s="272" t="s">
        <v>619</v>
      </c>
      <c r="B12" s="272" t="s">
        <v>617</v>
      </c>
      <c r="C12" s="272" t="s">
        <v>618</v>
      </c>
      <c r="D12" s="272" t="s">
        <v>7767</v>
      </c>
      <c r="E12" s="272" t="s">
        <v>8474</v>
      </c>
      <c r="F12" s="272" t="s">
        <v>8443</v>
      </c>
      <c r="G12" s="272" t="s">
        <v>8475</v>
      </c>
      <c r="H12" s="272" t="s">
        <v>8867</v>
      </c>
      <c r="I12" s="272" t="s">
        <v>8868</v>
      </c>
      <c r="J12" s="272" t="s">
        <v>20</v>
      </c>
      <c r="K12" s="272"/>
      <c r="L12" s="272"/>
    </row>
    <row r="13" spans="1:12" x14ac:dyDescent="0.35">
      <c r="A13" s="272" t="s">
        <v>1093</v>
      </c>
      <c r="B13" s="272" t="s">
        <v>1091</v>
      </c>
      <c r="C13" s="272" t="s">
        <v>1092</v>
      </c>
      <c r="D13" s="272" t="s">
        <v>7772</v>
      </c>
      <c r="E13" s="272" t="s">
        <v>8479</v>
      </c>
      <c r="F13" s="272" t="s">
        <v>8480</v>
      </c>
      <c r="G13" s="272" t="s">
        <v>8480</v>
      </c>
      <c r="H13" s="272" t="s">
        <v>8867</v>
      </c>
      <c r="I13" s="272" t="s">
        <v>8868</v>
      </c>
      <c r="J13" s="272" t="s">
        <v>22</v>
      </c>
      <c r="K13" s="272"/>
      <c r="L13" s="272"/>
    </row>
    <row r="14" spans="1:12" x14ac:dyDescent="0.35">
      <c r="A14" s="272" t="s">
        <v>539</v>
      </c>
      <c r="B14" s="272" t="s">
        <v>537</v>
      </c>
      <c r="C14" s="272" t="s">
        <v>538</v>
      </c>
      <c r="D14" s="272" t="s">
        <v>7773</v>
      </c>
      <c r="E14" s="272" t="s">
        <v>8479</v>
      </c>
      <c r="F14" s="272" t="s">
        <v>8443</v>
      </c>
      <c r="G14" s="272" t="s">
        <v>8485</v>
      </c>
      <c r="H14" s="272" t="s">
        <v>8869</v>
      </c>
      <c r="I14" s="272" t="s">
        <v>8868</v>
      </c>
      <c r="J14" s="272" t="s">
        <v>1123</v>
      </c>
      <c r="K14" s="272"/>
      <c r="L14" s="272"/>
    </row>
    <row r="15" spans="1:12" x14ac:dyDescent="0.35">
      <c r="A15" s="272" t="s">
        <v>2230</v>
      </c>
      <c r="B15" s="272" t="s">
        <v>2228</v>
      </c>
      <c r="C15" s="272" t="s">
        <v>2229</v>
      </c>
      <c r="D15" s="272" t="s">
        <v>7782</v>
      </c>
      <c r="E15" s="272" t="s">
        <v>8432</v>
      </c>
      <c r="F15" s="272" t="s">
        <v>8489</v>
      </c>
      <c r="G15" s="272" t="s">
        <v>8454</v>
      </c>
      <c r="H15" s="272" t="s">
        <v>8867</v>
      </c>
      <c r="I15" s="272" t="s">
        <v>8868</v>
      </c>
      <c r="J15" s="272" t="s">
        <v>1126</v>
      </c>
      <c r="K15" s="272"/>
      <c r="L15" s="272"/>
    </row>
    <row r="16" spans="1:12" x14ac:dyDescent="0.35">
      <c r="A16" s="272" t="s">
        <v>931</v>
      </c>
      <c r="B16" s="272" t="s">
        <v>929</v>
      </c>
      <c r="C16" s="272" t="s">
        <v>930</v>
      </c>
      <c r="D16" s="272" t="s">
        <v>7787</v>
      </c>
      <c r="E16" s="272" t="s">
        <v>8479</v>
      </c>
      <c r="F16" s="272" t="s">
        <v>8443</v>
      </c>
      <c r="G16" s="272" t="s">
        <v>8485</v>
      </c>
      <c r="H16" s="272" t="s">
        <v>8867</v>
      </c>
      <c r="I16" s="272" t="s">
        <v>8868</v>
      </c>
      <c r="J16" s="272" t="s">
        <v>1130</v>
      </c>
      <c r="K16" s="272"/>
      <c r="L16" s="272"/>
    </row>
    <row r="17" spans="1:12" x14ac:dyDescent="0.35">
      <c r="A17" s="272" t="s">
        <v>1213</v>
      </c>
      <c r="B17" s="272" t="s">
        <v>1211</v>
      </c>
      <c r="C17" s="272" t="s">
        <v>1212</v>
      </c>
      <c r="D17" s="272" t="s">
        <v>7790</v>
      </c>
      <c r="E17" s="272" t="s">
        <v>8432</v>
      </c>
      <c r="F17" s="272" t="s">
        <v>8443</v>
      </c>
      <c r="G17" s="272" t="s">
        <v>8493</v>
      </c>
      <c r="H17" s="272" t="s">
        <v>8867</v>
      </c>
      <c r="I17" s="272" t="s">
        <v>8868</v>
      </c>
      <c r="J17" s="272" t="s">
        <v>1133</v>
      </c>
      <c r="K17" s="272"/>
      <c r="L17" s="272"/>
    </row>
    <row r="18" spans="1:12" x14ac:dyDescent="0.35">
      <c r="A18" s="272" t="s">
        <v>2242</v>
      </c>
      <c r="B18" s="272" t="s">
        <v>2240</v>
      </c>
      <c r="C18" s="272" t="s">
        <v>2241</v>
      </c>
      <c r="D18" s="272" t="s">
        <v>7791</v>
      </c>
      <c r="E18" s="272" t="s">
        <v>8432</v>
      </c>
      <c r="F18" s="272" t="s">
        <v>8499</v>
      </c>
      <c r="G18" s="272" t="s">
        <v>8457</v>
      </c>
      <c r="H18" s="272" t="s">
        <v>8867</v>
      </c>
      <c r="I18" s="272" t="s">
        <v>8870</v>
      </c>
      <c r="J18" s="272" t="s">
        <v>1136</v>
      </c>
      <c r="K18" s="272"/>
      <c r="L18" s="272"/>
    </row>
    <row r="19" spans="1:12" x14ac:dyDescent="0.35">
      <c r="A19" s="272" t="s">
        <v>2242</v>
      </c>
      <c r="B19" s="272" t="s">
        <v>2252</v>
      </c>
      <c r="C19" s="272" t="s">
        <v>2253</v>
      </c>
      <c r="D19" s="272" t="s">
        <v>7791</v>
      </c>
      <c r="E19" s="272" t="s">
        <v>8432</v>
      </c>
      <c r="F19" s="272" t="s">
        <v>8448</v>
      </c>
      <c r="G19" s="272" t="s">
        <v>8501</v>
      </c>
      <c r="H19" s="272" t="s">
        <v>8869</v>
      </c>
      <c r="I19" s="272" t="s">
        <v>8868</v>
      </c>
      <c r="J19" s="272" t="s">
        <v>1139</v>
      </c>
      <c r="K19" s="272"/>
      <c r="L19" s="272"/>
    </row>
    <row r="20" spans="1:12" x14ac:dyDescent="0.35">
      <c r="A20" s="272" t="s">
        <v>2242</v>
      </c>
      <c r="B20" s="272" t="s">
        <v>2263</v>
      </c>
      <c r="C20" s="272" t="s">
        <v>2264</v>
      </c>
      <c r="D20" s="272" t="s">
        <v>7791</v>
      </c>
      <c r="E20" s="272" t="s">
        <v>8432</v>
      </c>
      <c r="F20" s="272" t="s">
        <v>8448</v>
      </c>
      <c r="G20" s="272" t="s">
        <v>8506</v>
      </c>
      <c r="H20" s="272" t="s">
        <v>8869</v>
      </c>
      <c r="I20" s="272" t="s">
        <v>8868</v>
      </c>
      <c r="J20" s="272" t="s">
        <v>1016</v>
      </c>
      <c r="K20" s="272"/>
      <c r="L20" s="272"/>
    </row>
    <row r="21" spans="1:12" x14ac:dyDescent="0.35">
      <c r="A21" s="272" t="s">
        <v>2242</v>
      </c>
      <c r="B21" s="272" t="s">
        <v>2274</v>
      </c>
      <c r="C21" s="272" t="s">
        <v>2275</v>
      </c>
      <c r="D21" s="272" t="s">
        <v>7791</v>
      </c>
      <c r="E21" s="272" t="s">
        <v>8432</v>
      </c>
      <c r="F21" s="272" t="s">
        <v>8443</v>
      </c>
      <c r="G21" s="272" t="s">
        <v>8510</v>
      </c>
      <c r="H21" s="272" t="s">
        <v>8869</v>
      </c>
      <c r="I21" s="272" t="s">
        <v>8868</v>
      </c>
      <c r="J21" s="272" t="s">
        <v>1142</v>
      </c>
      <c r="K21" s="272"/>
      <c r="L21" s="272"/>
    </row>
    <row r="22" spans="1:12" x14ac:dyDescent="0.35">
      <c r="A22" s="272" t="s">
        <v>1937</v>
      </c>
      <c r="B22" s="272" t="s">
        <v>1935</v>
      </c>
      <c r="C22" s="272" t="s">
        <v>1936</v>
      </c>
      <c r="D22" s="272" t="s">
        <v>7792</v>
      </c>
      <c r="E22" s="272" t="s">
        <v>8432</v>
      </c>
      <c r="F22" s="272" t="s">
        <v>8514</v>
      </c>
      <c r="G22" s="272" t="s">
        <v>8515</v>
      </c>
      <c r="H22" s="272" t="s">
        <v>8867</v>
      </c>
      <c r="I22" s="272" t="s">
        <v>8868</v>
      </c>
      <c r="J22" s="272" t="s">
        <v>26</v>
      </c>
      <c r="K22" s="272"/>
      <c r="L22" s="272"/>
    </row>
    <row r="23" spans="1:12" x14ac:dyDescent="0.35">
      <c r="A23" s="272" t="s">
        <v>364</v>
      </c>
      <c r="B23" s="272" t="s">
        <v>919</v>
      </c>
      <c r="C23" s="272" t="s">
        <v>920</v>
      </c>
      <c r="D23" s="272" t="s">
        <v>7797</v>
      </c>
      <c r="E23" s="272" t="s">
        <v>8479</v>
      </c>
      <c r="F23" s="272" t="s">
        <v>8453</v>
      </c>
      <c r="G23" s="272" t="s">
        <v>8454</v>
      </c>
      <c r="H23" s="272" t="s">
        <v>8867</v>
      </c>
      <c r="I23" s="272" t="s">
        <v>8868</v>
      </c>
      <c r="J23" s="272" t="s">
        <v>28</v>
      </c>
      <c r="K23" s="272"/>
      <c r="L23" s="272"/>
    </row>
    <row r="24" spans="1:12" x14ac:dyDescent="0.35">
      <c r="A24" s="272" t="s">
        <v>364</v>
      </c>
      <c r="B24" s="272" t="s">
        <v>362</v>
      </c>
      <c r="C24" s="272" t="s">
        <v>363</v>
      </c>
      <c r="D24" s="272" t="s">
        <v>7797</v>
      </c>
      <c r="E24" s="272" t="s">
        <v>8479</v>
      </c>
      <c r="F24" s="272" t="s">
        <v>8443</v>
      </c>
      <c r="G24" s="272" t="s">
        <v>8485</v>
      </c>
      <c r="H24" s="272" t="s">
        <v>8869</v>
      </c>
      <c r="I24" s="272" t="s">
        <v>8868</v>
      </c>
      <c r="J24" s="272" t="s">
        <v>1217</v>
      </c>
      <c r="K24" s="272"/>
      <c r="L24" s="272"/>
    </row>
    <row r="25" spans="1:12" x14ac:dyDescent="0.35">
      <c r="A25" s="272" t="s">
        <v>376</v>
      </c>
      <c r="B25" s="272" t="s">
        <v>374</v>
      </c>
      <c r="C25" s="272" t="s">
        <v>375</v>
      </c>
      <c r="D25" s="272" t="s">
        <v>7802</v>
      </c>
      <c r="E25" s="272" t="s">
        <v>8479</v>
      </c>
      <c r="F25" s="272" t="s">
        <v>8443</v>
      </c>
      <c r="G25" s="272" t="s">
        <v>8519</v>
      </c>
      <c r="H25" s="272" t="s">
        <v>8867</v>
      </c>
      <c r="I25" s="272" t="s">
        <v>8868</v>
      </c>
      <c r="J25" s="272" t="s">
        <v>1229</v>
      </c>
      <c r="K25" s="272"/>
      <c r="L25" s="272"/>
    </row>
    <row r="26" spans="1:12" x14ac:dyDescent="0.35">
      <c r="A26" s="272" t="s">
        <v>333</v>
      </c>
      <c r="B26" s="272" t="s">
        <v>352</v>
      </c>
      <c r="C26" s="272" t="s">
        <v>353</v>
      </c>
      <c r="D26" s="272" t="s">
        <v>7813</v>
      </c>
      <c r="E26" s="272" t="s">
        <v>8432</v>
      </c>
      <c r="F26" s="272" t="s">
        <v>8522</v>
      </c>
      <c r="G26" s="272" t="s">
        <v>8457</v>
      </c>
      <c r="H26" s="272" t="s">
        <v>8867</v>
      </c>
      <c r="I26" s="272" t="s">
        <v>8870</v>
      </c>
      <c r="J26" s="272" t="s">
        <v>1219</v>
      </c>
      <c r="K26" s="272"/>
      <c r="L26" s="272"/>
    </row>
    <row r="27" spans="1:12" x14ac:dyDescent="0.35">
      <c r="A27" s="272" t="s">
        <v>333</v>
      </c>
      <c r="B27" s="272" t="s">
        <v>343</v>
      </c>
      <c r="C27" s="272" t="s">
        <v>344</v>
      </c>
      <c r="D27" s="272" t="s">
        <v>7813</v>
      </c>
      <c r="E27" s="272" t="s">
        <v>8432</v>
      </c>
      <c r="F27" s="272" t="s">
        <v>8443</v>
      </c>
      <c r="G27" s="272" t="s">
        <v>8524</v>
      </c>
      <c r="H27" s="272" t="s">
        <v>8869</v>
      </c>
      <c r="I27" s="272" t="s">
        <v>8868</v>
      </c>
      <c r="J27" s="272" t="s">
        <v>1231</v>
      </c>
      <c r="K27" s="272"/>
      <c r="L27" s="272"/>
    </row>
    <row r="28" spans="1:12" x14ac:dyDescent="0.35">
      <c r="A28" s="272" t="s">
        <v>333</v>
      </c>
      <c r="B28" s="272" t="s">
        <v>331</v>
      </c>
      <c r="C28" s="272" t="s">
        <v>332</v>
      </c>
      <c r="D28" s="272" t="s">
        <v>7813</v>
      </c>
      <c r="E28" s="272" t="s">
        <v>8432</v>
      </c>
      <c r="F28" s="272" t="s">
        <v>8433</v>
      </c>
      <c r="G28" s="272" t="s">
        <v>8526</v>
      </c>
      <c r="H28" s="272" t="s">
        <v>8869</v>
      </c>
      <c r="I28" s="272" t="s">
        <v>8868</v>
      </c>
      <c r="J28" s="272" t="s">
        <v>1214</v>
      </c>
      <c r="K28" s="272"/>
      <c r="L28" s="272"/>
    </row>
    <row r="29" spans="1:12" x14ac:dyDescent="0.35">
      <c r="A29" s="272" t="s">
        <v>390</v>
      </c>
      <c r="B29" s="272" t="s">
        <v>388</v>
      </c>
      <c r="C29" s="272" t="s">
        <v>389</v>
      </c>
      <c r="D29" s="272" t="s">
        <v>7818</v>
      </c>
      <c r="E29" s="272" t="s">
        <v>8479</v>
      </c>
      <c r="F29" s="272" t="s">
        <v>8443</v>
      </c>
      <c r="G29" s="272" t="s">
        <v>8485</v>
      </c>
      <c r="H29" s="272" t="s">
        <v>8867</v>
      </c>
      <c r="I29" s="272" t="s">
        <v>8868</v>
      </c>
      <c r="J29" s="272" t="s">
        <v>1227</v>
      </c>
      <c r="K29" s="272"/>
      <c r="L29" s="272"/>
    </row>
    <row r="30" spans="1:12" x14ac:dyDescent="0.35">
      <c r="A30" s="272" t="s">
        <v>74</v>
      </c>
      <c r="B30" s="272" t="s">
        <v>72</v>
      </c>
      <c r="C30" s="272" t="s">
        <v>73</v>
      </c>
      <c r="D30" s="272" t="s">
        <v>7819</v>
      </c>
      <c r="E30" s="272" t="s">
        <v>8432</v>
      </c>
      <c r="F30" s="272" t="s">
        <v>8443</v>
      </c>
      <c r="G30" s="272" t="s">
        <v>8524</v>
      </c>
      <c r="H30" s="272" t="s">
        <v>8869</v>
      </c>
      <c r="I30" s="272" t="s">
        <v>8868</v>
      </c>
      <c r="J30" s="272" t="s">
        <v>1221</v>
      </c>
      <c r="K30" s="272"/>
      <c r="L30" s="272"/>
    </row>
    <row r="31" spans="1:12" x14ac:dyDescent="0.35">
      <c r="A31" s="272" t="s">
        <v>74</v>
      </c>
      <c r="B31" s="272" t="s">
        <v>78</v>
      </c>
      <c r="C31" s="272" t="s">
        <v>79</v>
      </c>
      <c r="D31" s="272" t="s">
        <v>7819</v>
      </c>
      <c r="E31" s="272" t="s">
        <v>8432</v>
      </c>
      <c r="F31" s="272" t="s">
        <v>8443</v>
      </c>
      <c r="G31" s="272" t="s">
        <v>78</v>
      </c>
      <c r="H31" s="272" t="s">
        <v>8869</v>
      </c>
      <c r="I31" s="272" t="s">
        <v>8868</v>
      </c>
      <c r="J31" s="272" t="s">
        <v>1225</v>
      </c>
      <c r="K31" s="272"/>
      <c r="L31" s="272"/>
    </row>
    <row r="32" spans="1:12" x14ac:dyDescent="0.35">
      <c r="A32" s="272" t="s">
        <v>74</v>
      </c>
      <c r="B32" s="272" t="s">
        <v>239</v>
      </c>
      <c r="C32" s="272" t="s">
        <v>240</v>
      </c>
      <c r="D32" s="272" t="s">
        <v>7819</v>
      </c>
      <c r="E32" s="272" t="s">
        <v>8432</v>
      </c>
      <c r="F32" s="272" t="s">
        <v>8443</v>
      </c>
      <c r="G32" s="272" t="s">
        <v>8457</v>
      </c>
      <c r="H32" s="272" t="s">
        <v>8867</v>
      </c>
      <c r="I32" s="272" t="s">
        <v>8870</v>
      </c>
      <c r="J32" s="272" t="s">
        <v>1223</v>
      </c>
      <c r="K32" s="272"/>
      <c r="L32" s="272"/>
    </row>
    <row r="33" spans="1:12" x14ac:dyDescent="0.35">
      <c r="A33" s="272" t="s">
        <v>416</v>
      </c>
      <c r="B33" s="272" t="s">
        <v>1239</v>
      </c>
      <c r="C33" s="272" t="s">
        <v>1240</v>
      </c>
      <c r="D33" s="272" t="s">
        <v>7820</v>
      </c>
      <c r="E33" s="272" t="s">
        <v>8479</v>
      </c>
      <c r="F33" s="272" t="s">
        <v>8536</v>
      </c>
      <c r="G33" s="272" t="s">
        <v>8457</v>
      </c>
      <c r="H33" s="272" t="s">
        <v>8867</v>
      </c>
      <c r="I33" s="272" t="s">
        <v>8870</v>
      </c>
      <c r="J33" s="272"/>
      <c r="K33" s="272"/>
      <c r="L33" s="272"/>
    </row>
    <row r="34" spans="1:12" x14ac:dyDescent="0.35">
      <c r="A34" s="272" t="s">
        <v>416</v>
      </c>
      <c r="B34" s="272" t="s">
        <v>414</v>
      </c>
      <c r="C34" s="272" t="s">
        <v>415</v>
      </c>
      <c r="D34" s="272" t="s">
        <v>7820</v>
      </c>
      <c r="E34" s="272" t="s">
        <v>8479</v>
      </c>
      <c r="F34" s="272" t="s">
        <v>8443</v>
      </c>
      <c r="G34" s="272" t="s">
        <v>8485</v>
      </c>
      <c r="H34" s="272" t="s">
        <v>8869</v>
      </c>
      <c r="I34" s="272" t="s">
        <v>8868</v>
      </c>
      <c r="J34" s="272"/>
      <c r="K34" s="272"/>
      <c r="L34" s="272"/>
    </row>
    <row r="35" spans="1:12" x14ac:dyDescent="0.35">
      <c r="A35" s="272" t="s">
        <v>416</v>
      </c>
      <c r="B35" s="272" t="s">
        <v>816</v>
      </c>
      <c r="C35" s="272" t="s">
        <v>817</v>
      </c>
      <c r="D35" s="272" t="s">
        <v>7820</v>
      </c>
      <c r="E35" s="272" t="s">
        <v>8479</v>
      </c>
      <c r="F35" s="272" t="s">
        <v>8448</v>
      </c>
      <c r="G35" s="272" t="s">
        <v>816</v>
      </c>
      <c r="H35" s="272" t="s">
        <v>8869</v>
      </c>
      <c r="I35" s="272" t="s">
        <v>8868</v>
      </c>
      <c r="J35" s="272"/>
      <c r="K35" s="272"/>
      <c r="L35" s="272"/>
    </row>
    <row r="36" spans="1:12" x14ac:dyDescent="0.35">
      <c r="A36" s="272" t="s">
        <v>416</v>
      </c>
      <c r="B36" s="272" t="s">
        <v>1233</v>
      </c>
      <c r="C36" s="272" t="s">
        <v>1234</v>
      </c>
      <c r="D36" s="272" t="s">
        <v>7820</v>
      </c>
      <c r="E36" s="272" t="s">
        <v>8479</v>
      </c>
      <c r="F36" s="272" t="s">
        <v>8480</v>
      </c>
      <c r="G36" s="272" t="s">
        <v>8480</v>
      </c>
      <c r="H36" s="272" t="s">
        <v>8869</v>
      </c>
      <c r="I36" s="272" t="s">
        <v>8868</v>
      </c>
      <c r="J36" s="272"/>
      <c r="K36" s="272"/>
      <c r="L36" s="272"/>
    </row>
    <row r="37" spans="1:12" x14ac:dyDescent="0.35">
      <c r="A37" s="272" t="s">
        <v>641</v>
      </c>
      <c r="B37" s="272" t="s">
        <v>639</v>
      </c>
      <c r="C37" s="272" t="s">
        <v>640</v>
      </c>
      <c r="D37" s="272" t="s">
        <v>7821</v>
      </c>
      <c r="E37" s="272" t="s">
        <v>8432</v>
      </c>
      <c r="F37" s="272" t="s">
        <v>8443</v>
      </c>
      <c r="G37" s="272" t="s">
        <v>8524</v>
      </c>
      <c r="H37" s="272" t="s">
        <v>8867</v>
      </c>
      <c r="I37" s="272" t="s">
        <v>8868</v>
      </c>
      <c r="J37" s="272"/>
      <c r="K37" s="272"/>
      <c r="L37" s="272"/>
    </row>
    <row r="38" spans="1:12" x14ac:dyDescent="0.35">
      <c r="A38" s="272" t="s">
        <v>1534</v>
      </c>
      <c r="B38" s="272" t="s">
        <v>1532</v>
      </c>
      <c r="C38" s="272" t="s">
        <v>1533</v>
      </c>
      <c r="D38" s="272" t="s">
        <v>7822</v>
      </c>
      <c r="E38" s="272" t="s">
        <v>8432</v>
      </c>
      <c r="F38" s="272" t="s">
        <v>8550</v>
      </c>
      <c r="G38" s="272" t="s">
        <v>8427</v>
      </c>
      <c r="H38" s="272" t="s">
        <v>8867</v>
      </c>
      <c r="I38" s="272" t="s">
        <v>8868</v>
      </c>
      <c r="J38" s="272"/>
      <c r="K38" s="272"/>
      <c r="L38" s="272"/>
    </row>
    <row r="39" spans="1:12" x14ac:dyDescent="0.35">
      <c r="A39" s="272" t="s">
        <v>663</v>
      </c>
      <c r="B39" s="272" t="s">
        <v>661</v>
      </c>
      <c r="C39" s="272" t="s">
        <v>662</v>
      </c>
      <c r="D39" s="272" t="s">
        <v>7825</v>
      </c>
      <c r="E39" s="272" t="s">
        <v>8474</v>
      </c>
      <c r="F39" s="272" t="s">
        <v>8443</v>
      </c>
      <c r="G39" s="272" t="s">
        <v>8524</v>
      </c>
      <c r="H39" s="272" t="s">
        <v>8867</v>
      </c>
      <c r="I39" s="272" t="s">
        <v>8868</v>
      </c>
      <c r="J39" s="272"/>
      <c r="K39" s="272"/>
      <c r="L39" s="272"/>
    </row>
    <row r="40" spans="1:12" x14ac:dyDescent="0.35">
      <c r="A40" s="272" t="s">
        <v>282</v>
      </c>
      <c r="B40" s="272" t="s">
        <v>307</v>
      </c>
      <c r="C40" s="272" t="s">
        <v>308</v>
      </c>
      <c r="D40" s="272" t="s">
        <v>7828</v>
      </c>
      <c r="E40" s="272" t="s">
        <v>8432</v>
      </c>
      <c r="F40" s="272" t="s">
        <v>8557</v>
      </c>
      <c r="G40" s="272" t="s">
        <v>8457</v>
      </c>
      <c r="H40" s="272" t="s">
        <v>8867</v>
      </c>
      <c r="I40" s="272" t="s">
        <v>8870</v>
      </c>
      <c r="J40" s="272"/>
      <c r="K40" s="272"/>
      <c r="L40" s="272"/>
    </row>
    <row r="41" spans="1:12" x14ac:dyDescent="0.35">
      <c r="A41" s="272" t="s">
        <v>282</v>
      </c>
      <c r="B41" s="272" t="s">
        <v>280</v>
      </c>
      <c r="C41" s="272" t="s">
        <v>281</v>
      </c>
      <c r="D41" s="272" t="s">
        <v>7828</v>
      </c>
      <c r="E41" s="272" t="s">
        <v>8432</v>
      </c>
      <c r="F41" s="272" t="s">
        <v>8443</v>
      </c>
      <c r="G41" s="272" t="s">
        <v>8443</v>
      </c>
      <c r="H41" s="272" t="s">
        <v>8869</v>
      </c>
      <c r="I41" s="272" t="s">
        <v>8868</v>
      </c>
      <c r="J41" s="272"/>
      <c r="K41" s="272"/>
      <c r="L41" s="272"/>
    </row>
    <row r="42" spans="1:12" x14ac:dyDescent="0.35">
      <c r="A42" s="272" t="s">
        <v>282</v>
      </c>
      <c r="B42" s="272" t="s">
        <v>1357</v>
      </c>
      <c r="C42" s="272" t="s">
        <v>1358</v>
      </c>
      <c r="D42" s="272" t="s">
        <v>7828</v>
      </c>
      <c r="E42" s="272" t="s">
        <v>8432</v>
      </c>
      <c r="F42" s="272" t="s">
        <v>8561</v>
      </c>
      <c r="G42" s="272" t="s">
        <v>8562</v>
      </c>
      <c r="H42" s="272" t="s">
        <v>8869</v>
      </c>
      <c r="I42" s="272" t="s">
        <v>8868</v>
      </c>
      <c r="J42" s="272"/>
      <c r="K42" s="272"/>
      <c r="L42" s="272"/>
    </row>
    <row r="43" spans="1:12" x14ac:dyDescent="0.35">
      <c r="A43" s="272" t="s">
        <v>40</v>
      </c>
      <c r="B43" s="272" t="s">
        <v>38</v>
      </c>
      <c r="C43" s="272" t="s">
        <v>39</v>
      </c>
      <c r="D43" s="272" t="s">
        <v>7853</v>
      </c>
      <c r="E43" s="272" t="s">
        <v>8474</v>
      </c>
      <c r="F43" s="272" t="s">
        <v>8443</v>
      </c>
      <c r="G43" s="272" t="s">
        <v>8443</v>
      </c>
      <c r="H43" s="272" t="s">
        <v>8867</v>
      </c>
      <c r="I43" s="272" t="s">
        <v>8868</v>
      </c>
      <c r="J43" s="272"/>
      <c r="K43" s="272"/>
      <c r="L43" s="272"/>
    </row>
    <row r="44" spans="1:12" x14ac:dyDescent="0.35">
      <c r="A44" s="272" t="s">
        <v>883</v>
      </c>
      <c r="B44" s="272" t="s">
        <v>881</v>
      </c>
      <c r="C44" s="272" t="s">
        <v>882</v>
      </c>
      <c r="D44" s="272" t="s">
        <v>7858</v>
      </c>
      <c r="E44" s="272" t="s">
        <v>8479</v>
      </c>
      <c r="F44" s="272" t="s">
        <v>8567</v>
      </c>
      <c r="G44" s="272" t="s">
        <v>8568</v>
      </c>
      <c r="H44" s="272" t="s">
        <v>8867</v>
      </c>
      <c r="I44" s="272" t="s">
        <v>8868</v>
      </c>
      <c r="J44" s="272"/>
      <c r="K44" s="272"/>
      <c r="L44" s="272"/>
    </row>
    <row r="45" spans="1:12" x14ac:dyDescent="0.35">
      <c r="A45" s="272" t="s">
        <v>910</v>
      </c>
      <c r="B45" s="272" t="s">
        <v>908</v>
      </c>
      <c r="C45" s="272" t="s">
        <v>909</v>
      </c>
      <c r="D45" s="272" t="s">
        <v>7867</v>
      </c>
      <c r="E45" s="272" t="s">
        <v>8479</v>
      </c>
      <c r="F45" s="272" t="s">
        <v>8570</v>
      </c>
      <c r="G45" s="272" t="s">
        <v>8515</v>
      </c>
      <c r="H45" s="272" t="s">
        <v>8867</v>
      </c>
      <c r="I45" s="272" t="s">
        <v>8868</v>
      </c>
      <c r="J45" s="272"/>
      <c r="K45" s="272"/>
      <c r="L45" s="272"/>
    </row>
    <row r="46" spans="1:12" x14ac:dyDescent="0.35">
      <c r="A46" s="272" t="s">
        <v>870</v>
      </c>
      <c r="B46" s="272" t="s">
        <v>868</v>
      </c>
      <c r="C46" s="272" t="s">
        <v>869</v>
      </c>
      <c r="D46" s="272" t="s">
        <v>7870</v>
      </c>
      <c r="E46" s="272" t="s">
        <v>8479</v>
      </c>
      <c r="F46" s="272" t="s">
        <v>8426</v>
      </c>
      <c r="G46" s="272" t="s">
        <v>8515</v>
      </c>
      <c r="H46" s="272" t="s">
        <v>8867</v>
      </c>
      <c r="I46" s="272" t="s">
        <v>8868</v>
      </c>
      <c r="J46" s="272"/>
      <c r="K46" s="272"/>
      <c r="L46" s="272"/>
    </row>
    <row r="47" spans="1:12" x14ac:dyDescent="0.35">
      <c r="A47" s="272" t="s">
        <v>185</v>
      </c>
      <c r="B47" s="272" t="s">
        <v>183</v>
      </c>
      <c r="C47" s="272" t="s">
        <v>184</v>
      </c>
      <c r="D47" s="272" t="s">
        <v>7873</v>
      </c>
      <c r="E47" s="272" t="s">
        <v>8425</v>
      </c>
      <c r="F47" s="272" t="s">
        <v>8448</v>
      </c>
      <c r="G47" s="272" t="s">
        <v>183</v>
      </c>
      <c r="H47" s="272" t="s">
        <v>8867</v>
      </c>
      <c r="I47" s="272" t="s">
        <v>8868</v>
      </c>
      <c r="J47" s="272"/>
      <c r="K47" s="272"/>
      <c r="L47" s="272"/>
    </row>
    <row r="48" spans="1:12" x14ac:dyDescent="0.35">
      <c r="A48" s="272" t="s">
        <v>1201</v>
      </c>
      <c r="B48" s="272" t="s">
        <v>3676</v>
      </c>
      <c r="C48" s="272" t="s">
        <v>3677</v>
      </c>
      <c r="D48" s="272" t="s">
        <v>7874</v>
      </c>
      <c r="E48" s="272" t="s">
        <v>8425</v>
      </c>
      <c r="F48" s="272"/>
      <c r="G48" s="272" t="s">
        <v>8577</v>
      </c>
      <c r="H48" s="272" t="s">
        <v>8867</v>
      </c>
      <c r="I48" s="272" t="s">
        <v>8870</v>
      </c>
      <c r="J48" s="272"/>
      <c r="K48" s="272"/>
      <c r="L48" s="272"/>
    </row>
    <row r="49" spans="1:12" x14ac:dyDescent="0.35">
      <c r="A49" s="272" t="s">
        <v>1201</v>
      </c>
      <c r="B49" s="272" t="s">
        <v>1199</v>
      </c>
      <c r="C49" s="272" t="s">
        <v>1200</v>
      </c>
      <c r="D49" s="272" t="s">
        <v>7874</v>
      </c>
      <c r="E49" s="272" t="s">
        <v>8425</v>
      </c>
      <c r="F49" s="272" t="s">
        <v>8448</v>
      </c>
      <c r="G49" s="272" t="s">
        <v>8579</v>
      </c>
      <c r="H49" s="272" t="s">
        <v>8869</v>
      </c>
      <c r="I49" s="272" t="s">
        <v>8868</v>
      </c>
      <c r="J49" s="272"/>
      <c r="K49" s="272"/>
      <c r="L49" s="272"/>
    </row>
    <row r="50" spans="1:12" x14ac:dyDescent="0.35">
      <c r="A50" s="272" t="s">
        <v>1201</v>
      </c>
      <c r="B50" s="272" t="s">
        <v>3775</v>
      </c>
      <c r="C50" s="272" t="s">
        <v>3776</v>
      </c>
      <c r="D50" s="272" t="s">
        <v>7874</v>
      </c>
      <c r="E50" s="272" t="s">
        <v>8425</v>
      </c>
      <c r="F50" s="272" t="s">
        <v>8480</v>
      </c>
      <c r="G50" s="272" t="s">
        <v>8584</v>
      </c>
      <c r="H50" s="272" t="s">
        <v>8869</v>
      </c>
      <c r="I50" s="272" t="s">
        <v>8868</v>
      </c>
      <c r="J50" s="272"/>
      <c r="K50" s="272"/>
      <c r="L50" s="272"/>
    </row>
    <row r="51" spans="1:12" x14ac:dyDescent="0.35">
      <c r="A51" s="272" t="s">
        <v>221</v>
      </c>
      <c r="B51" s="272" t="s">
        <v>219</v>
      </c>
      <c r="C51" s="272" t="s">
        <v>220</v>
      </c>
      <c r="D51" s="272" t="s">
        <v>7877</v>
      </c>
      <c r="E51" s="272" t="s">
        <v>8588</v>
      </c>
      <c r="F51" s="272" t="s">
        <v>8443</v>
      </c>
      <c r="G51" s="272" t="s">
        <v>8589</v>
      </c>
      <c r="H51" s="272" t="s">
        <v>8867</v>
      </c>
      <c r="I51" s="272" t="s">
        <v>8868</v>
      </c>
      <c r="J51" s="272"/>
      <c r="K51" s="272"/>
      <c r="L51" s="272"/>
    </row>
    <row r="52" spans="1:12" x14ac:dyDescent="0.35">
      <c r="A52" s="272" t="s">
        <v>85</v>
      </c>
      <c r="B52" s="272" t="s">
        <v>83</v>
      </c>
      <c r="C52" s="272" t="s">
        <v>84</v>
      </c>
      <c r="D52" s="272" t="s">
        <v>7878</v>
      </c>
      <c r="E52" s="272" t="s">
        <v>8588</v>
      </c>
      <c r="F52" s="272" t="s">
        <v>8594</v>
      </c>
      <c r="G52" s="272" t="s">
        <v>8595</v>
      </c>
      <c r="H52" s="272" t="s">
        <v>8867</v>
      </c>
      <c r="I52" s="272" t="s">
        <v>8868</v>
      </c>
      <c r="J52" s="272"/>
      <c r="K52" s="272"/>
      <c r="L52" s="272"/>
    </row>
    <row r="53" spans="1:12" x14ac:dyDescent="0.35">
      <c r="A53" s="272" t="s">
        <v>652</v>
      </c>
      <c r="B53" s="272" t="s">
        <v>650</v>
      </c>
      <c r="C53" s="272" t="s">
        <v>651</v>
      </c>
      <c r="D53" s="272" t="s">
        <v>7883</v>
      </c>
      <c r="E53" s="272" t="s">
        <v>8474</v>
      </c>
      <c r="F53" s="272" t="s">
        <v>8443</v>
      </c>
      <c r="G53" s="272" t="s">
        <v>8524</v>
      </c>
      <c r="H53" s="272" t="s">
        <v>8867</v>
      </c>
      <c r="I53" s="272" t="s">
        <v>8868</v>
      </c>
      <c r="J53" s="272"/>
      <c r="K53" s="272"/>
      <c r="L53" s="272"/>
    </row>
    <row r="54" spans="1:12" x14ac:dyDescent="0.35">
      <c r="A54" s="272" t="s">
        <v>55</v>
      </c>
      <c r="B54" s="272" t="s">
        <v>53</v>
      </c>
      <c r="C54" s="272" t="s">
        <v>54</v>
      </c>
      <c r="D54" s="272" t="s">
        <v>7888</v>
      </c>
      <c r="E54" s="272" t="s">
        <v>8588</v>
      </c>
      <c r="F54" s="272" t="s">
        <v>8443</v>
      </c>
      <c r="G54" s="272" t="s">
        <v>8603</v>
      </c>
      <c r="H54" s="272" t="s">
        <v>8867</v>
      </c>
      <c r="I54" s="272" t="s">
        <v>8868</v>
      </c>
      <c r="J54" s="272"/>
      <c r="K54" s="272"/>
      <c r="L54" s="272"/>
    </row>
    <row r="55" spans="1:12" x14ac:dyDescent="0.35">
      <c r="A55" s="272" t="s">
        <v>427</v>
      </c>
      <c r="B55" s="272" t="s">
        <v>425</v>
      </c>
      <c r="C55" s="272" t="s">
        <v>426</v>
      </c>
      <c r="D55" s="272" t="s">
        <v>7893</v>
      </c>
      <c r="E55" s="272" t="s">
        <v>8432</v>
      </c>
      <c r="F55" s="272" t="s">
        <v>8607</v>
      </c>
      <c r="G55" s="272" t="s">
        <v>8608</v>
      </c>
      <c r="H55" s="272" t="s">
        <v>8867</v>
      </c>
      <c r="I55" s="272" t="s">
        <v>8870</v>
      </c>
      <c r="J55" s="272"/>
      <c r="K55" s="272"/>
      <c r="L55" s="272"/>
    </row>
    <row r="56" spans="1:12" x14ac:dyDescent="0.35">
      <c r="A56" s="272" t="s">
        <v>427</v>
      </c>
      <c r="B56" s="272" t="s">
        <v>1189</v>
      </c>
      <c r="C56" s="272" t="s">
        <v>1190</v>
      </c>
      <c r="D56" s="272" t="s">
        <v>7893</v>
      </c>
      <c r="E56" s="272" t="s">
        <v>8432</v>
      </c>
      <c r="F56" s="272" t="s">
        <v>8443</v>
      </c>
      <c r="G56" s="272" t="s">
        <v>8611</v>
      </c>
      <c r="H56" s="272" t="s">
        <v>8869</v>
      </c>
      <c r="I56" s="272" t="s">
        <v>8868</v>
      </c>
      <c r="J56" s="272"/>
      <c r="K56" s="272"/>
      <c r="L56" s="272"/>
    </row>
    <row r="57" spans="1:12" x14ac:dyDescent="0.35">
      <c r="A57" s="272" t="s">
        <v>427</v>
      </c>
      <c r="B57" s="272" t="s">
        <v>1193</v>
      </c>
      <c r="C57" s="272" t="s">
        <v>1194</v>
      </c>
      <c r="D57" s="272" t="s">
        <v>7893</v>
      </c>
      <c r="E57" s="272" t="s">
        <v>8432</v>
      </c>
      <c r="F57" s="272" t="s">
        <v>8433</v>
      </c>
      <c r="G57" s="272" t="s">
        <v>8616</v>
      </c>
      <c r="H57" s="272" t="s">
        <v>8869</v>
      </c>
      <c r="I57" s="272" t="s">
        <v>8868</v>
      </c>
      <c r="J57" s="272"/>
      <c r="K57" s="272"/>
      <c r="L57" s="272"/>
    </row>
    <row r="58" spans="1:12" x14ac:dyDescent="0.35">
      <c r="A58" s="272" t="s">
        <v>701</v>
      </c>
      <c r="B58" s="272" t="s">
        <v>699</v>
      </c>
      <c r="C58" s="272" t="s">
        <v>700</v>
      </c>
      <c r="D58" s="272" t="s">
        <v>7908</v>
      </c>
      <c r="E58" s="272" t="s">
        <v>8588</v>
      </c>
      <c r="F58" s="272" t="s">
        <v>8443</v>
      </c>
      <c r="G58" s="272" t="s">
        <v>8603</v>
      </c>
      <c r="H58" s="272" t="s">
        <v>8869</v>
      </c>
      <c r="I58" s="272" t="s">
        <v>8868</v>
      </c>
      <c r="J58" s="272"/>
      <c r="K58" s="272"/>
      <c r="L58" s="272"/>
    </row>
    <row r="59" spans="1:12" x14ac:dyDescent="0.35">
      <c r="A59" s="272" t="s">
        <v>701</v>
      </c>
      <c r="B59" s="272" t="s">
        <v>710</v>
      </c>
      <c r="C59" s="272" t="s">
        <v>711</v>
      </c>
      <c r="D59" s="272" t="s">
        <v>7908</v>
      </c>
      <c r="E59" s="272" t="s">
        <v>8588</v>
      </c>
      <c r="F59" s="272" t="s">
        <v>8594</v>
      </c>
      <c r="G59" s="272" t="s">
        <v>8515</v>
      </c>
      <c r="H59" s="272" t="s">
        <v>8867</v>
      </c>
      <c r="I59" s="272" t="s">
        <v>8868</v>
      </c>
      <c r="J59" s="272"/>
      <c r="K59" s="272"/>
      <c r="L59" s="272"/>
    </row>
    <row r="60" spans="1:12" x14ac:dyDescent="0.35">
      <c r="A60" s="272" t="s">
        <v>764</v>
      </c>
      <c r="B60" s="272" t="s">
        <v>773</v>
      </c>
      <c r="C60" s="272" t="s">
        <v>774</v>
      </c>
      <c r="D60" s="272" t="s">
        <v>7911</v>
      </c>
      <c r="E60" s="272" t="s">
        <v>8432</v>
      </c>
      <c r="F60" s="272" t="s">
        <v>8443</v>
      </c>
      <c r="G60" s="272" t="s">
        <v>8524</v>
      </c>
      <c r="H60" s="272" t="s">
        <v>8869</v>
      </c>
      <c r="I60" s="272" t="s">
        <v>8868</v>
      </c>
      <c r="J60" s="272"/>
      <c r="K60" s="272"/>
      <c r="L60" s="272"/>
    </row>
    <row r="61" spans="1:12" x14ac:dyDescent="0.35">
      <c r="A61" s="272" t="s">
        <v>764</v>
      </c>
      <c r="B61" s="272" t="s">
        <v>783</v>
      </c>
      <c r="C61" s="272" t="s">
        <v>784</v>
      </c>
      <c r="D61" s="272" t="s">
        <v>7911</v>
      </c>
      <c r="E61" s="272" t="s">
        <v>8432</v>
      </c>
      <c r="F61" s="272" t="s">
        <v>8443</v>
      </c>
      <c r="G61" s="272" t="s">
        <v>8625</v>
      </c>
      <c r="H61" s="272" t="s">
        <v>8869</v>
      </c>
      <c r="I61" s="272" t="s">
        <v>8868</v>
      </c>
      <c r="J61" s="272"/>
      <c r="K61" s="272"/>
      <c r="L61" s="272"/>
    </row>
    <row r="62" spans="1:12" x14ac:dyDescent="0.35">
      <c r="A62" s="272" t="s">
        <v>764</v>
      </c>
      <c r="B62" s="272" t="s">
        <v>762</v>
      </c>
      <c r="C62" s="272" t="s">
        <v>763</v>
      </c>
      <c r="D62" s="272" t="s">
        <v>7911</v>
      </c>
      <c r="E62" s="272" t="s">
        <v>8432</v>
      </c>
      <c r="F62" s="272" t="s">
        <v>8443</v>
      </c>
      <c r="G62" s="272" t="s">
        <v>8457</v>
      </c>
      <c r="H62" s="272" t="s">
        <v>8867</v>
      </c>
      <c r="I62" s="272" t="s">
        <v>8870</v>
      </c>
      <c r="J62" s="272"/>
      <c r="K62" s="272"/>
      <c r="L62" s="272"/>
    </row>
    <row r="63" spans="1:12" x14ac:dyDescent="0.35">
      <c r="A63" s="272" t="s">
        <v>1813</v>
      </c>
      <c r="B63" s="272" t="s">
        <v>1811</v>
      </c>
      <c r="C63" s="272" t="s">
        <v>1812</v>
      </c>
      <c r="D63" s="272" t="s">
        <v>7918</v>
      </c>
      <c r="E63" s="272" t="s">
        <v>8432</v>
      </c>
      <c r="F63" s="272" t="s">
        <v>8433</v>
      </c>
      <c r="G63" s="272" t="s">
        <v>8526</v>
      </c>
      <c r="H63" s="272" t="s">
        <v>8867</v>
      </c>
      <c r="I63" s="272" t="s">
        <v>8868</v>
      </c>
      <c r="J63" s="272"/>
      <c r="K63" s="272"/>
      <c r="L63" s="272"/>
    </row>
    <row r="64" spans="1:12" x14ac:dyDescent="0.35">
      <c r="A64" s="272" t="s">
        <v>607</v>
      </c>
      <c r="B64" s="272" t="s">
        <v>605</v>
      </c>
      <c r="C64" s="272" t="s">
        <v>606</v>
      </c>
      <c r="D64" s="272" t="s">
        <v>7927</v>
      </c>
      <c r="E64" s="272" t="s">
        <v>8432</v>
      </c>
      <c r="F64" s="272" t="s">
        <v>8443</v>
      </c>
      <c r="G64" s="272" t="s">
        <v>8524</v>
      </c>
      <c r="H64" s="272" t="s">
        <v>8867</v>
      </c>
      <c r="I64" s="272" t="s">
        <v>8868</v>
      </c>
      <c r="J64" s="272"/>
      <c r="K64" s="272"/>
      <c r="L64" s="272"/>
    </row>
    <row r="65" spans="1:12" x14ac:dyDescent="0.35">
      <c r="A65" s="272" t="s">
        <v>630</v>
      </c>
      <c r="B65" s="272" t="s">
        <v>628</v>
      </c>
      <c r="C65" s="272" t="s">
        <v>629</v>
      </c>
      <c r="D65" s="272" t="s">
        <v>7930</v>
      </c>
      <c r="E65" s="272" t="s">
        <v>8474</v>
      </c>
      <c r="F65" s="272" t="s">
        <v>8443</v>
      </c>
      <c r="G65" s="272" t="s">
        <v>8475</v>
      </c>
      <c r="H65" s="272" t="s">
        <v>8867</v>
      </c>
      <c r="I65" s="272" t="s">
        <v>8868</v>
      </c>
      <c r="J65" s="272"/>
      <c r="K65" s="272"/>
      <c r="L65" s="272"/>
    </row>
    <row r="66" spans="1:12" x14ac:dyDescent="0.35">
      <c r="A66" s="272" t="s">
        <v>475</v>
      </c>
      <c r="B66" s="272" t="s">
        <v>473</v>
      </c>
      <c r="C66" s="272" t="s">
        <v>474</v>
      </c>
      <c r="D66" s="272" t="s">
        <v>7931</v>
      </c>
      <c r="E66" s="272" t="s">
        <v>8432</v>
      </c>
      <c r="F66" s="272" t="s">
        <v>8433</v>
      </c>
      <c r="G66" s="272" t="s">
        <v>8645</v>
      </c>
      <c r="H66" s="272" t="s">
        <v>8867</v>
      </c>
      <c r="I66" s="272" t="s">
        <v>8868</v>
      </c>
      <c r="J66" s="272"/>
      <c r="K66" s="272"/>
      <c r="L66" s="272"/>
    </row>
    <row r="67" spans="1:12" x14ac:dyDescent="0.35">
      <c r="A67" s="272" t="s">
        <v>404</v>
      </c>
      <c r="B67" s="272" t="s">
        <v>402</v>
      </c>
      <c r="C67" s="272" t="s">
        <v>403</v>
      </c>
      <c r="D67" s="272" t="s">
        <v>7934</v>
      </c>
      <c r="E67" s="272" t="s">
        <v>8479</v>
      </c>
      <c r="F67" s="272" t="s">
        <v>8443</v>
      </c>
      <c r="G67" s="272" t="s">
        <v>8443</v>
      </c>
      <c r="H67" s="272" t="s">
        <v>8867</v>
      </c>
      <c r="I67" s="272" t="s">
        <v>8868</v>
      </c>
      <c r="J67" s="272"/>
      <c r="K67" s="272"/>
      <c r="L67" s="272"/>
    </row>
    <row r="68" spans="1:12" x14ac:dyDescent="0.35">
      <c r="A68" s="272" t="s">
        <v>1071</v>
      </c>
      <c r="B68" s="272" t="s">
        <v>1069</v>
      </c>
      <c r="C68" s="272" t="s">
        <v>1070</v>
      </c>
      <c r="D68" s="272" t="s">
        <v>7939</v>
      </c>
      <c r="E68" s="272" t="s">
        <v>8432</v>
      </c>
      <c r="F68" s="272" t="s">
        <v>8653</v>
      </c>
      <c r="G68" s="272" t="s">
        <v>1069</v>
      </c>
      <c r="H68" s="272" t="s">
        <v>8867</v>
      </c>
      <c r="I68" s="272" t="s">
        <v>8868</v>
      </c>
      <c r="J68" s="272"/>
      <c r="K68" s="272"/>
      <c r="L68" s="272"/>
    </row>
    <row r="69" spans="1:12" x14ac:dyDescent="0.35">
      <c r="A69" s="272" t="s">
        <v>1041</v>
      </c>
      <c r="B69" s="272" t="s">
        <v>2095</v>
      </c>
      <c r="C69" s="272" t="s">
        <v>2096</v>
      </c>
      <c r="D69" s="272" t="s">
        <v>7942</v>
      </c>
      <c r="E69" s="272" t="s">
        <v>8425</v>
      </c>
      <c r="F69" s="272" t="s">
        <v>8655</v>
      </c>
      <c r="G69" s="272" t="s">
        <v>8656</v>
      </c>
      <c r="H69" s="272" t="s">
        <v>8867</v>
      </c>
      <c r="I69" s="272" t="s">
        <v>8870</v>
      </c>
      <c r="J69" s="272"/>
      <c r="K69" s="272"/>
      <c r="L69" s="272"/>
    </row>
    <row r="70" spans="1:12" x14ac:dyDescent="0.35">
      <c r="A70" s="272" t="s">
        <v>1041</v>
      </c>
      <c r="B70" s="272" t="s">
        <v>1039</v>
      </c>
      <c r="C70" s="272" t="s">
        <v>1040</v>
      </c>
      <c r="D70" s="272" t="s">
        <v>7942</v>
      </c>
      <c r="E70" s="272" t="s">
        <v>8425</v>
      </c>
      <c r="F70" s="272" t="s">
        <v>8448</v>
      </c>
      <c r="G70" s="272" t="s">
        <v>1039</v>
      </c>
      <c r="H70" s="272" t="s">
        <v>8869</v>
      </c>
      <c r="I70" s="272" t="s">
        <v>8868</v>
      </c>
      <c r="J70" s="272"/>
      <c r="K70" s="272"/>
      <c r="L70" s="272"/>
    </row>
    <row r="71" spans="1:12" x14ac:dyDescent="0.35">
      <c r="A71" s="272" t="s">
        <v>1041</v>
      </c>
      <c r="B71" s="272" t="s">
        <v>1050</v>
      </c>
      <c r="C71" s="272" t="s">
        <v>1051</v>
      </c>
      <c r="D71" s="272" t="s">
        <v>7942</v>
      </c>
      <c r="E71" s="272" t="s">
        <v>8425</v>
      </c>
      <c r="F71" s="272" t="s">
        <v>8448</v>
      </c>
      <c r="G71" s="272" t="s">
        <v>1050</v>
      </c>
      <c r="H71" s="272" t="s">
        <v>8869</v>
      </c>
      <c r="I71" s="272" t="s">
        <v>8868</v>
      </c>
      <c r="J71" s="272"/>
      <c r="K71" s="272"/>
      <c r="L71" s="272"/>
    </row>
    <row r="72" spans="1:12" x14ac:dyDescent="0.35">
      <c r="A72" s="272" t="s">
        <v>1041</v>
      </c>
      <c r="B72" s="272" t="s">
        <v>1060</v>
      </c>
      <c r="C72" s="272" t="s">
        <v>1061</v>
      </c>
      <c r="D72" s="272" t="s">
        <v>7942</v>
      </c>
      <c r="E72" s="272" t="s">
        <v>8425</v>
      </c>
      <c r="F72" s="272" t="s">
        <v>8448</v>
      </c>
      <c r="G72" s="272" t="s">
        <v>8664</v>
      </c>
      <c r="H72" s="272" t="s">
        <v>8869</v>
      </c>
      <c r="I72" s="272" t="s">
        <v>8868</v>
      </c>
      <c r="J72" s="272"/>
      <c r="K72" s="272"/>
      <c r="L72" s="272"/>
    </row>
    <row r="73" spans="1:12" x14ac:dyDescent="0.35">
      <c r="A73" s="272" t="s">
        <v>1041</v>
      </c>
      <c r="B73" s="272" t="s">
        <v>2133</v>
      </c>
      <c r="C73" s="272" t="s">
        <v>2134</v>
      </c>
      <c r="D73" s="272" t="s">
        <v>7942</v>
      </c>
      <c r="E73" s="272" t="s">
        <v>8425</v>
      </c>
      <c r="F73" s="272" t="s">
        <v>8667</v>
      </c>
      <c r="G73" s="272" t="s">
        <v>8668</v>
      </c>
      <c r="H73" s="272" t="s">
        <v>8869</v>
      </c>
      <c r="I73" s="272" t="s">
        <v>8868</v>
      </c>
      <c r="J73" s="272"/>
      <c r="K73" s="272"/>
      <c r="L73" s="272"/>
    </row>
    <row r="74" spans="1:12" x14ac:dyDescent="0.35">
      <c r="A74" s="272" t="s">
        <v>435</v>
      </c>
      <c r="B74" s="272" t="s">
        <v>982</v>
      </c>
      <c r="C74" s="272" t="s">
        <v>983</v>
      </c>
      <c r="D74" s="272" t="s">
        <v>7947</v>
      </c>
      <c r="E74" s="272" t="s">
        <v>8432</v>
      </c>
      <c r="F74" s="272" t="s">
        <v>8673</v>
      </c>
      <c r="G74" s="272" t="s">
        <v>8674</v>
      </c>
      <c r="H74" s="272" t="s">
        <v>8867</v>
      </c>
      <c r="I74" s="272" t="s">
        <v>8870</v>
      </c>
      <c r="J74" s="272"/>
      <c r="K74" s="272"/>
      <c r="L74" s="272"/>
    </row>
    <row r="75" spans="1:12" x14ac:dyDescent="0.35">
      <c r="A75" s="272" t="s">
        <v>435</v>
      </c>
      <c r="B75" s="272" t="s">
        <v>433</v>
      </c>
      <c r="C75" s="272" t="s">
        <v>434</v>
      </c>
      <c r="D75" s="272" t="s">
        <v>7947</v>
      </c>
      <c r="E75" s="272" t="s">
        <v>8432</v>
      </c>
      <c r="F75" s="272" t="s">
        <v>8448</v>
      </c>
      <c r="G75" s="272" t="s">
        <v>433</v>
      </c>
      <c r="H75" s="272" t="s">
        <v>8869</v>
      </c>
      <c r="I75" s="272" t="s">
        <v>8868</v>
      </c>
      <c r="J75" s="272"/>
      <c r="K75" s="272"/>
      <c r="L75" s="272"/>
    </row>
    <row r="76" spans="1:12" x14ac:dyDescent="0.35">
      <c r="A76" s="272" t="s">
        <v>435</v>
      </c>
      <c r="B76" s="272" t="s">
        <v>495</v>
      </c>
      <c r="C76" s="272" t="s">
        <v>496</v>
      </c>
      <c r="D76" s="272" t="s">
        <v>7947</v>
      </c>
      <c r="E76" s="272" t="s">
        <v>8432</v>
      </c>
      <c r="F76" s="272" t="s">
        <v>8433</v>
      </c>
      <c r="G76" s="272" t="s">
        <v>8526</v>
      </c>
      <c r="H76" s="272" t="s">
        <v>8869</v>
      </c>
      <c r="I76" s="272" t="s">
        <v>8868</v>
      </c>
      <c r="J76" s="272"/>
      <c r="K76" s="272"/>
      <c r="L76" s="272"/>
    </row>
    <row r="77" spans="1:12" x14ac:dyDescent="0.35">
      <c r="A77" s="272" t="s">
        <v>435</v>
      </c>
      <c r="B77" s="272" t="s">
        <v>964</v>
      </c>
      <c r="C77" s="272" t="s">
        <v>965</v>
      </c>
      <c r="D77" s="272" t="s">
        <v>7947</v>
      </c>
      <c r="E77" s="272" t="s">
        <v>8432</v>
      </c>
      <c r="F77" s="272" t="s">
        <v>8685</v>
      </c>
      <c r="G77" s="272" t="s">
        <v>8686</v>
      </c>
      <c r="H77" s="272" t="s">
        <v>8869</v>
      </c>
      <c r="I77" s="272" t="s">
        <v>8868</v>
      </c>
      <c r="J77" s="272"/>
      <c r="K77" s="272"/>
      <c r="L77" s="272"/>
    </row>
    <row r="78" spans="1:12" x14ac:dyDescent="0.35">
      <c r="A78" s="272" t="s">
        <v>68</v>
      </c>
      <c r="B78" s="272" t="s">
        <v>66</v>
      </c>
      <c r="C78" s="272" t="s">
        <v>67</v>
      </c>
      <c r="D78" s="272" t="s">
        <v>7948</v>
      </c>
      <c r="E78" s="272" t="s">
        <v>8432</v>
      </c>
      <c r="F78" s="272" t="s">
        <v>8443</v>
      </c>
      <c r="G78" s="272" t="s">
        <v>8691</v>
      </c>
      <c r="H78" s="272" t="s">
        <v>8869</v>
      </c>
      <c r="I78" s="272" t="s">
        <v>8868</v>
      </c>
      <c r="J78" s="272"/>
      <c r="K78" s="272"/>
      <c r="L78" s="272"/>
    </row>
    <row r="79" spans="1:12" x14ac:dyDescent="0.35">
      <c r="A79" s="272" t="s">
        <v>68</v>
      </c>
      <c r="B79" s="272" t="s">
        <v>260</v>
      </c>
      <c r="C79" s="272" t="s">
        <v>261</v>
      </c>
      <c r="D79" s="272" t="s">
        <v>7948</v>
      </c>
      <c r="E79" s="272" t="s">
        <v>8432</v>
      </c>
      <c r="F79" s="272" t="s">
        <v>8695</v>
      </c>
      <c r="G79" s="272" t="s">
        <v>8526</v>
      </c>
      <c r="H79" s="272" t="s">
        <v>8867</v>
      </c>
      <c r="I79" s="272" t="s">
        <v>8868</v>
      </c>
      <c r="J79" s="272"/>
      <c r="K79" s="272"/>
      <c r="L79" s="272"/>
    </row>
    <row r="80" spans="1:12" x14ac:dyDescent="0.35">
      <c r="A80" s="272" t="s">
        <v>409</v>
      </c>
      <c r="B80" s="272" t="s">
        <v>407</v>
      </c>
      <c r="C80" s="272" t="s">
        <v>408</v>
      </c>
      <c r="D80" s="272" t="s">
        <v>7953</v>
      </c>
      <c r="E80" s="272" t="s">
        <v>8432</v>
      </c>
      <c r="F80" s="272" t="s">
        <v>8697</v>
      </c>
      <c r="G80" s="272" t="s">
        <v>8698</v>
      </c>
      <c r="H80" s="272" t="s">
        <v>8867</v>
      </c>
      <c r="I80" s="272" t="s">
        <v>8868</v>
      </c>
      <c r="J80" s="272"/>
      <c r="K80" s="272"/>
      <c r="L80" s="272"/>
    </row>
    <row r="81" spans="1:12" x14ac:dyDescent="0.35">
      <c r="A81" s="272" t="s">
        <v>734</v>
      </c>
      <c r="B81" s="272" t="s">
        <v>732</v>
      </c>
      <c r="C81" s="272" t="s">
        <v>733</v>
      </c>
      <c r="D81" s="272" t="s">
        <v>7954</v>
      </c>
      <c r="E81" s="272" t="s">
        <v>8425</v>
      </c>
      <c r="F81" s="272" t="s">
        <v>8443</v>
      </c>
      <c r="G81" s="272" t="s">
        <v>8701</v>
      </c>
      <c r="H81" s="272" t="s">
        <v>8867</v>
      </c>
      <c r="I81" s="272" t="s">
        <v>8868</v>
      </c>
      <c r="J81" s="272"/>
      <c r="K81" s="272"/>
      <c r="L81" s="272"/>
    </row>
    <row r="82" spans="1:12" x14ac:dyDescent="0.35">
      <c r="A82" s="272" t="s">
        <v>211</v>
      </c>
      <c r="B82" s="272" t="s">
        <v>209</v>
      </c>
      <c r="C82" s="272" t="s">
        <v>210</v>
      </c>
      <c r="D82" s="272" t="s">
        <v>7955</v>
      </c>
      <c r="E82" s="272" t="s">
        <v>8432</v>
      </c>
      <c r="F82" s="272" t="s">
        <v>8433</v>
      </c>
      <c r="G82" s="272" t="s">
        <v>8526</v>
      </c>
      <c r="H82" s="272" t="s">
        <v>8867</v>
      </c>
      <c r="I82" s="272" t="s">
        <v>8868</v>
      </c>
      <c r="J82" s="272"/>
      <c r="K82" s="272"/>
      <c r="L82" s="272"/>
    </row>
    <row r="83" spans="1:12" x14ac:dyDescent="0.35">
      <c r="A83" s="272" t="s">
        <v>201</v>
      </c>
      <c r="B83" s="272" t="s">
        <v>199</v>
      </c>
      <c r="C83" s="272" t="s">
        <v>200</v>
      </c>
      <c r="D83" s="272" t="s">
        <v>7956</v>
      </c>
      <c r="E83" s="272" t="s">
        <v>8432</v>
      </c>
      <c r="F83" s="272" t="s">
        <v>8443</v>
      </c>
      <c r="G83" s="272" t="s">
        <v>8709</v>
      </c>
      <c r="H83" s="272" t="s">
        <v>8869</v>
      </c>
      <c r="I83" s="272" t="s">
        <v>8868</v>
      </c>
      <c r="J83" s="272"/>
      <c r="K83" s="272"/>
      <c r="L83" s="272"/>
    </row>
    <row r="84" spans="1:12" x14ac:dyDescent="0.35">
      <c r="A84" s="272" t="s">
        <v>201</v>
      </c>
      <c r="B84" s="272" t="s">
        <v>486</v>
      </c>
      <c r="C84" s="272" t="s">
        <v>487</v>
      </c>
      <c r="D84" s="272" t="s">
        <v>7956</v>
      </c>
      <c r="E84" s="272" t="s">
        <v>8432</v>
      </c>
      <c r="F84" s="272" t="s">
        <v>8453</v>
      </c>
      <c r="G84" s="272" t="s">
        <v>486</v>
      </c>
      <c r="H84" s="272" t="s">
        <v>8867</v>
      </c>
      <c r="I84" s="272" t="s">
        <v>8868</v>
      </c>
      <c r="J84" s="272"/>
      <c r="K84" s="272"/>
      <c r="L84" s="272"/>
    </row>
    <row r="85" spans="1:12" x14ac:dyDescent="0.35">
      <c r="A85" s="272" t="s">
        <v>456</v>
      </c>
      <c r="B85" s="272" t="s">
        <v>454</v>
      </c>
      <c r="C85" s="272" t="s">
        <v>455</v>
      </c>
      <c r="D85" s="272" t="s">
        <v>7957</v>
      </c>
      <c r="E85" s="272" t="s">
        <v>8432</v>
      </c>
      <c r="F85" s="272" t="s">
        <v>8514</v>
      </c>
      <c r="G85" s="272" t="s">
        <v>8427</v>
      </c>
      <c r="H85" s="272" t="s">
        <v>8867</v>
      </c>
      <c r="I85" s="272" t="s">
        <v>8868</v>
      </c>
      <c r="J85" s="272"/>
      <c r="K85" s="272"/>
      <c r="L85" s="272"/>
    </row>
    <row r="86" spans="1:12" x14ac:dyDescent="0.35">
      <c r="A86" s="272" t="s">
        <v>456</v>
      </c>
      <c r="B86" s="272" t="s">
        <v>1458</v>
      </c>
      <c r="C86" s="272" t="s">
        <v>1459</v>
      </c>
      <c r="D86" s="272" t="s">
        <v>7957</v>
      </c>
      <c r="E86" s="272" t="s">
        <v>8432</v>
      </c>
      <c r="F86" s="272" t="s">
        <v>8448</v>
      </c>
      <c r="G86" s="272" t="s">
        <v>1458</v>
      </c>
      <c r="H86" s="272" t="s">
        <v>8869</v>
      </c>
      <c r="I86" s="272" t="s">
        <v>8868</v>
      </c>
      <c r="J86" s="272"/>
      <c r="K86" s="272"/>
      <c r="L86" s="272"/>
    </row>
    <row r="87" spans="1:12" x14ac:dyDescent="0.35">
      <c r="A87" s="272" t="s">
        <v>456</v>
      </c>
      <c r="B87" s="272" t="s">
        <v>1469</v>
      </c>
      <c r="C87" s="272" t="s">
        <v>1470</v>
      </c>
      <c r="D87" s="272" t="s">
        <v>7957</v>
      </c>
      <c r="E87" s="272" t="s">
        <v>8432</v>
      </c>
      <c r="F87" s="272" t="s">
        <v>8448</v>
      </c>
      <c r="G87" s="272" t="s">
        <v>8723</v>
      </c>
      <c r="H87" s="272" t="s">
        <v>8869</v>
      </c>
      <c r="I87" s="272" t="s">
        <v>8868</v>
      </c>
      <c r="J87" s="272"/>
      <c r="K87" s="272"/>
      <c r="L87" s="272"/>
    </row>
    <row r="88" spans="1:12" x14ac:dyDescent="0.35">
      <c r="A88" s="272" t="s">
        <v>456</v>
      </c>
      <c r="B88" s="272" t="s">
        <v>1480</v>
      </c>
      <c r="C88" s="272" t="s">
        <v>1481</v>
      </c>
      <c r="D88" s="272" t="s">
        <v>7957</v>
      </c>
      <c r="E88" s="272" t="s">
        <v>8432</v>
      </c>
      <c r="F88" s="272" t="s">
        <v>8443</v>
      </c>
      <c r="G88" s="272" t="s">
        <v>8727</v>
      </c>
      <c r="H88" s="272" t="s">
        <v>8869</v>
      </c>
      <c r="I88" s="272" t="s">
        <v>8868</v>
      </c>
      <c r="J88" s="272"/>
      <c r="K88" s="272"/>
      <c r="L88" s="272"/>
    </row>
    <row r="89" spans="1:12" x14ac:dyDescent="0.35">
      <c r="A89" s="272" t="s">
        <v>383</v>
      </c>
      <c r="B89" s="272" t="s">
        <v>381</v>
      </c>
      <c r="C89" s="272" t="s">
        <v>382</v>
      </c>
      <c r="D89" s="272" t="s">
        <v>7958</v>
      </c>
      <c r="E89" s="272" t="s">
        <v>8479</v>
      </c>
      <c r="F89" s="272" t="s">
        <v>8731</v>
      </c>
      <c r="G89" s="272" t="s">
        <v>381</v>
      </c>
      <c r="H89" s="272" t="s">
        <v>8867</v>
      </c>
      <c r="I89" s="272" t="s">
        <v>8868</v>
      </c>
      <c r="J89" s="272"/>
      <c r="K89" s="272"/>
      <c r="L89" s="272"/>
    </row>
    <row r="90" spans="1:12" x14ac:dyDescent="0.35">
      <c r="A90" s="272" t="s">
        <v>3257</v>
      </c>
      <c r="B90" s="272" t="s">
        <v>3255</v>
      </c>
      <c r="C90" s="272" t="s">
        <v>3256</v>
      </c>
      <c r="D90" s="272" t="s">
        <v>7973</v>
      </c>
      <c r="E90" s="272" t="s">
        <v>8425</v>
      </c>
      <c r="F90" s="272" t="s">
        <v>8448</v>
      </c>
      <c r="G90" s="272" t="s">
        <v>3255</v>
      </c>
      <c r="H90" s="272" t="s">
        <v>8869</v>
      </c>
      <c r="I90" s="272" t="s">
        <v>8868</v>
      </c>
      <c r="J90" s="272"/>
      <c r="K90" s="272"/>
      <c r="L90" s="272"/>
    </row>
    <row r="91" spans="1:12" x14ac:dyDescent="0.35">
      <c r="A91" s="272" t="s">
        <v>3257</v>
      </c>
      <c r="B91" s="272" t="s">
        <v>3267</v>
      </c>
      <c r="C91" s="272" t="s">
        <v>3268</v>
      </c>
      <c r="D91" s="272" t="s">
        <v>7973</v>
      </c>
      <c r="E91" s="272" t="s">
        <v>8425</v>
      </c>
      <c r="F91" s="272" t="s">
        <v>8440</v>
      </c>
      <c r="G91" s="272" t="s">
        <v>3267</v>
      </c>
      <c r="H91" s="272" t="s">
        <v>8869</v>
      </c>
      <c r="I91" s="272" t="s">
        <v>8868</v>
      </c>
      <c r="J91" s="272"/>
      <c r="K91" s="272"/>
      <c r="L91" s="272"/>
    </row>
    <row r="92" spans="1:12" x14ac:dyDescent="0.35">
      <c r="A92" s="272" t="s">
        <v>3257</v>
      </c>
      <c r="B92" s="272" t="s">
        <v>3278</v>
      </c>
      <c r="C92" s="272" t="s">
        <v>3279</v>
      </c>
      <c r="D92" s="272" t="s">
        <v>7973</v>
      </c>
      <c r="E92" s="272" t="s">
        <v>8425</v>
      </c>
      <c r="F92" s="272" t="s">
        <v>8443</v>
      </c>
      <c r="G92" s="272" t="s">
        <v>3278</v>
      </c>
      <c r="H92" s="272" t="s">
        <v>8869</v>
      </c>
      <c r="I92" s="272" t="s">
        <v>8868</v>
      </c>
      <c r="J92" s="272"/>
      <c r="K92" s="272"/>
      <c r="L92" s="272"/>
    </row>
    <row r="93" spans="1:12" x14ac:dyDescent="0.35">
      <c r="A93" s="272" t="s">
        <v>3257</v>
      </c>
      <c r="B93" s="272" t="s">
        <v>4126</v>
      </c>
      <c r="C93" s="272" t="s">
        <v>4127</v>
      </c>
      <c r="D93" s="272" t="s">
        <v>7973</v>
      </c>
      <c r="E93" s="272" t="s">
        <v>8425</v>
      </c>
      <c r="F93" s="272" t="s">
        <v>8743</v>
      </c>
      <c r="G93" s="272" t="s">
        <v>8457</v>
      </c>
      <c r="H93" s="272" t="s">
        <v>8867</v>
      </c>
      <c r="I93" s="272" t="s">
        <v>8870</v>
      </c>
      <c r="J93" s="272"/>
      <c r="K93" s="272"/>
      <c r="L93" s="272"/>
    </row>
    <row r="94" spans="1:12" x14ac:dyDescent="0.35">
      <c r="A94" s="272" t="s">
        <v>994</v>
      </c>
      <c r="B94" s="272" t="s">
        <v>992</v>
      </c>
      <c r="C94" s="272" t="s">
        <v>993</v>
      </c>
      <c r="D94" s="272" t="s">
        <v>7974</v>
      </c>
      <c r="E94" s="272" t="s">
        <v>8479</v>
      </c>
      <c r="F94" s="272" t="s">
        <v>8443</v>
      </c>
      <c r="G94" s="272" t="s">
        <v>8485</v>
      </c>
      <c r="H94" s="272" t="s">
        <v>8867</v>
      </c>
      <c r="I94" s="272" t="s">
        <v>8868</v>
      </c>
      <c r="J94" s="272"/>
      <c r="K94" s="272"/>
      <c r="L94" s="272"/>
    </row>
    <row r="95" spans="1:12" x14ac:dyDescent="0.35">
      <c r="A95" s="272" t="s">
        <v>942</v>
      </c>
      <c r="B95" s="272" t="s">
        <v>940</v>
      </c>
      <c r="C95" s="272" t="s">
        <v>941</v>
      </c>
      <c r="D95" s="272" t="s">
        <v>7975</v>
      </c>
      <c r="E95" s="272" t="s">
        <v>8479</v>
      </c>
      <c r="F95" s="272" t="s">
        <v>8443</v>
      </c>
      <c r="G95" s="272" t="s">
        <v>8485</v>
      </c>
      <c r="H95" s="272" t="s">
        <v>8867</v>
      </c>
      <c r="I95" s="272" t="s">
        <v>8868</v>
      </c>
      <c r="J95" s="272"/>
      <c r="K95" s="272"/>
      <c r="L95" s="272"/>
    </row>
    <row r="96" spans="1:12" x14ac:dyDescent="0.35">
      <c r="A96" s="272" t="s">
        <v>585</v>
      </c>
      <c r="B96" s="272" t="s">
        <v>583</v>
      </c>
      <c r="C96" s="272" t="s">
        <v>584</v>
      </c>
      <c r="D96" s="272" t="s">
        <v>7976</v>
      </c>
      <c r="E96" s="272" t="s">
        <v>8425</v>
      </c>
      <c r="F96" s="272" t="s">
        <v>8448</v>
      </c>
      <c r="G96" s="272" t="s">
        <v>583</v>
      </c>
      <c r="H96" s="272" t="s">
        <v>8867</v>
      </c>
      <c r="I96" s="272" t="s">
        <v>8868</v>
      </c>
      <c r="J96" s="272"/>
      <c r="K96" s="272"/>
      <c r="L96" s="272"/>
    </row>
    <row r="97" spans="1:12" x14ac:dyDescent="0.35">
      <c r="A97" s="272" t="s">
        <v>516</v>
      </c>
      <c r="B97" s="272" t="s">
        <v>514</v>
      </c>
      <c r="C97" s="272" t="s">
        <v>515</v>
      </c>
      <c r="D97" s="272" t="s">
        <v>7979</v>
      </c>
      <c r="E97" s="272" t="s">
        <v>8754</v>
      </c>
      <c r="F97" s="272" t="s">
        <v>8448</v>
      </c>
      <c r="G97" s="272" t="s">
        <v>514</v>
      </c>
      <c r="H97" s="272" t="s">
        <v>8867</v>
      </c>
      <c r="I97" s="272" t="s">
        <v>8868</v>
      </c>
      <c r="J97" s="272"/>
      <c r="K97" s="272"/>
      <c r="L97" s="272"/>
    </row>
    <row r="98" spans="1:12" x14ac:dyDescent="0.35">
      <c r="A98" s="272" t="s">
        <v>15</v>
      </c>
      <c r="B98" s="272" t="s">
        <v>13</v>
      </c>
      <c r="C98" s="272" t="s">
        <v>14</v>
      </c>
      <c r="D98" s="272" t="s">
        <v>7984</v>
      </c>
      <c r="E98" s="272" t="s">
        <v>8425</v>
      </c>
      <c r="F98" s="272" t="s">
        <v>8759</v>
      </c>
      <c r="G98" s="272" t="s">
        <v>8515</v>
      </c>
      <c r="H98" s="272" t="s">
        <v>8867</v>
      </c>
      <c r="I98" s="272" t="s">
        <v>8868</v>
      </c>
      <c r="J98" s="272"/>
      <c r="K98" s="272"/>
      <c r="L98" s="272"/>
    </row>
    <row r="99" spans="1:12" x14ac:dyDescent="0.35">
      <c r="A99" s="272" t="s">
        <v>830</v>
      </c>
      <c r="B99" s="272" t="s">
        <v>828</v>
      </c>
      <c r="C99" s="272" t="s">
        <v>829</v>
      </c>
      <c r="D99" s="272" t="s">
        <v>7989</v>
      </c>
      <c r="E99" s="272" t="s">
        <v>8588</v>
      </c>
      <c r="F99" s="272" t="s">
        <v>8448</v>
      </c>
      <c r="G99" s="272" t="s">
        <v>8457</v>
      </c>
      <c r="H99" s="272" t="s">
        <v>8867</v>
      </c>
      <c r="I99" s="272" t="s">
        <v>8870</v>
      </c>
      <c r="J99" s="272"/>
      <c r="K99" s="272"/>
      <c r="L99" s="272"/>
    </row>
    <row r="100" spans="1:12" x14ac:dyDescent="0.35">
      <c r="A100" s="272" t="s">
        <v>830</v>
      </c>
      <c r="B100" s="272" t="s">
        <v>838</v>
      </c>
      <c r="C100" s="272" t="s">
        <v>839</v>
      </c>
      <c r="D100" s="272" t="s">
        <v>7989</v>
      </c>
      <c r="E100" s="272" t="s">
        <v>8588</v>
      </c>
      <c r="F100" s="272" t="s">
        <v>8448</v>
      </c>
      <c r="G100" s="272" t="s">
        <v>838</v>
      </c>
      <c r="H100" s="272" t="s">
        <v>8869</v>
      </c>
      <c r="I100" s="272" t="s">
        <v>8868</v>
      </c>
      <c r="J100" s="272"/>
      <c r="K100" s="272"/>
      <c r="L100" s="272"/>
    </row>
    <row r="101" spans="1:12" x14ac:dyDescent="0.35">
      <c r="A101" s="272" t="s">
        <v>830</v>
      </c>
      <c r="B101" s="272" t="s">
        <v>847</v>
      </c>
      <c r="C101" s="272" t="s">
        <v>848</v>
      </c>
      <c r="D101" s="272" t="s">
        <v>7989</v>
      </c>
      <c r="E101" s="272" t="s">
        <v>8588</v>
      </c>
      <c r="F101" s="272" t="s">
        <v>8448</v>
      </c>
      <c r="G101" s="272" t="s">
        <v>847</v>
      </c>
      <c r="H101" s="272" t="s">
        <v>8869</v>
      </c>
      <c r="I101" s="272" t="s">
        <v>8868</v>
      </c>
      <c r="J101" s="272"/>
      <c r="K101" s="272"/>
      <c r="L101" s="272"/>
    </row>
    <row r="102" spans="1:12" x14ac:dyDescent="0.35">
      <c r="A102" s="272" t="s">
        <v>557</v>
      </c>
      <c r="B102" s="272" t="s">
        <v>555</v>
      </c>
      <c r="C102" s="272" t="s">
        <v>556</v>
      </c>
      <c r="D102" s="272" t="s">
        <v>7998</v>
      </c>
      <c r="E102" s="272" t="s">
        <v>8474</v>
      </c>
      <c r="F102" s="272" t="s">
        <v>8443</v>
      </c>
      <c r="G102" s="272" t="s">
        <v>8475</v>
      </c>
      <c r="H102" s="272" t="s">
        <v>8867</v>
      </c>
      <c r="I102" s="272" t="s">
        <v>8868</v>
      </c>
      <c r="J102" s="272"/>
      <c r="K102" s="272"/>
      <c r="L102" s="272"/>
    </row>
    <row r="103" spans="1:12" x14ac:dyDescent="0.35">
      <c r="A103" s="272" t="s">
        <v>91</v>
      </c>
      <c r="B103" s="272" t="s">
        <v>89</v>
      </c>
      <c r="C103" s="272" t="s">
        <v>90</v>
      </c>
      <c r="D103" s="272" t="s">
        <v>7999</v>
      </c>
      <c r="E103" s="272" t="s">
        <v>8432</v>
      </c>
      <c r="F103" s="272" t="s">
        <v>8443</v>
      </c>
      <c r="G103" s="272" t="s">
        <v>8611</v>
      </c>
      <c r="H103" s="272" t="s">
        <v>8867</v>
      </c>
      <c r="I103" s="272" t="s">
        <v>8868</v>
      </c>
      <c r="J103" s="272"/>
      <c r="K103" s="272"/>
      <c r="L103" s="272"/>
    </row>
    <row r="104" spans="1:12" x14ac:dyDescent="0.35">
      <c r="A104" s="272" t="s">
        <v>722</v>
      </c>
      <c r="B104" s="272" t="s">
        <v>720</v>
      </c>
      <c r="C104" s="272" t="s">
        <v>721</v>
      </c>
      <c r="D104" s="272" t="s">
        <v>8002</v>
      </c>
      <c r="E104" s="272" t="s">
        <v>8432</v>
      </c>
      <c r="F104" s="272" t="s">
        <v>8775</v>
      </c>
      <c r="G104" s="272" t="s">
        <v>8515</v>
      </c>
      <c r="H104" s="272" t="s">
        <v>8867</v>
      </c>
      <c r="I104" s="272" t="s">
        <v>8868</v>
      </c>
      <c r="J104" s="272"/>
      <c r="K104" s="272"/>
      <c r="L104" s="272"/>
    </row>
    <row r="105" spans="1:12" x14ac:dyDescent="0.35">
      <c r="A105" s="272" t="s">
        <v>2386</v>
      </c>
      <c r="B105" s="272" t="s">
        <v>2384</v>
      </c>
      <c r="C105" s="272" t="s">
        <v>2385</v>
      </c>
      <c r="D105" s="272" t="s">
        <v>8003</v>
      </c>
      <c r="E105" s="272" t="s">
        <v>8432</v>
      </c>
      <c r="F105" s="272" t="s">
        <v>8778</v>
      </c>
      <c r="G105" s="272" t="s">
        <v>8779</v>
      </c>
      <c r="H105" s="272" t="s">
        <v>8867</v>
      </c>
      <c r="I105" s="272" t="s">
        <v>8868</v>
      </c>
      <c r="J105" s="272"/>
      <c r="K105" s="272"/>
      <c r="L105" s="272"/>
    </row>
    <row r="106" spans="1:12" x14ac:dyDescent="0.35">
      <c r="A106" s="272" t="s">
        <v>895</v>
      </c>
      <c r="B106" s="272" t="s">
        <v>893</v>
      </c>
      <c r="C106" s="272" t="s">
        <v>894</v>
      </c>
      <c r="D106" s="272" t="s">
        <v>8010</v>
      </c>
      <c r="E106" s="272" t="s">
        <v>8479</v>
      </c>
      <c r="F106" s="272" t="s">
        <v>8731</v>
      </c>
      <c r="G106" s="272" t="s">
        <v>8781</v>
      </c>
      <c r="H106" s="272" t="s">
        <v>8867</v>
      </c>
      <c r="I106" s="272" t="s">
        <v>8868</v>
      </c>
      <c r="J106" s="272"/>
      <c r="K106" s="272"/>
      <c r="L106" s="272"/>
    </row>
    <row r="107" spans="1:12" x14ac:dyDescent="0.35">
      <c r="A107" s="272" t="s">
        <v>445</v>
      </c>
      <c r="B107" s="272" t="s">
        <v>1491</v>
      </c>
      <c r="C107" s="272" t="s">
        <v>1492</v>
      </c>
      <c r="D107" s="272" t="s">
        <v>8013</v>
      </c>
      <c r="E107" s="272" t="s">
        <v>8432</v>
      </c>
      <c r="F107" s="272" t="s">
        <v>8783</v>
      </c>
      <c r="G107" s="272" t="s">
        <v>8427</v>
      </c>
      <c r="H107" s="272" t="s">
        <v>8867</v>
      </c>
      <c r="I107" s="272" t="s">
        <v>8868</v>
      </c>
      <c r="J107" s="272"/>
      <c r="K107" s="272"/>
      <c r="L107" s="272"/>
    </row>
    <row r="108" spans="1:12" x14ac:dyDescent="0.35">
      <c r="A108" s="272" t="s">
        <v>445</v>
      </c>
      <c r="B108" s="272" t="s">
        <v>443</v>
      </c>
      <c r="C108" s="272" t="s">
        <v>444</v>
      </c>
      <c r="D108" s="272" t="s">
        <v>8013</v>
      </c>
      <c r="E108" s="272" t="s">
        <v>8432</v>
      </c>
      <c r="F108" s="272" t="s">
        <v>8443</v>
      </c>
      <c r="G108" s="272" t="s">
        <v>8611</v>
      </c>
      <c r="H108" s="272" t="s">
        <v>8869</v>
      </c>
      <c r="I108" s="272" t="s">
        <v>8868</v>
      </c>
      <c r="J108" s="272"/>
      <c r="K108" s="272"/>
      <c r="L108" s="272"/>
    </row>
    <row r="109" spans="1:12" x14ac:dyDescent="0.35">
      <c r="A109" s="272" t="s">
        <v>1513</v>
      </c>
      <c r="B109" s="272" t="s">
        <v>1511</v>
      </c>
      <c r="C109" s="272" t="s">
        <v>1512</v>
      </c>
      <c r="D109" s="272" t="s">
        <v>8016</v>
      </c>
      <c r="E109" s="272" t="s">
        <v>8432</v>
      </c>
      <c r="F109" s="272" t="s">
        <v>8514</v>
      </c>
      <c r="G109" s="272" t="s">
        <v>8427</v>
      </c>
      <c r="H109" s="272" t="s">
        <v>8867</v>
      </c>
      <c r="I109" s="272" t="s">
        <v>8868</v>
      </c>
      <c r="J109" s="272"/>
      <c r="K109" s="272"/>
      <c r="L109" s="272"/>
    </row>
    <row r="110" spans="1:12" x14ac:dyDescent="0.35">
      <c r="A110" s="272" t="s">
        <v>1513</v>
      </c>
      <c r="B110" s="272" t="s">
        <v>1841</v>
      </c>
      <c r="C110" s="272" t="s">
        <v>1842</v>
      </c>
      <c r="D110" s="272" t="s">
        <v>8016</v>
      </c>
      <c r="E110" s="272" t="s">
        <v>8432</v>
      </c>
      <c r="F110" s="272" t="s">
        <v>8443</v>
      </c>
      <c r="G110" s="272" t="s">
        <v>8792</v>
      </c>
      <c r="H110" s="272" t="s">
        <v>8869</v>
      </c>
      <c r="I110" s="272" t="s">
        <v>8868</v>
      </c>
      <c r="J110" s="272"/>
      <c r="K110" s="272"/>
      <c r="L110" s="272"/>
    </row>
    <row r="111" spans="1:12" x14ac:dyDescent="0.35">
      <c r="A111" s="272" t="s">
        <v>216</v>
      </c>
      <c r="B111" s="272" t="s">
        <v>214</v>
      </c>
      <c r="C111" s="272" t="s">
        <v>215</v>
      </c>
      <c r="D111" s="272" t="s">
        <v>8027</v>
      </c>
      <c r="E111" s="272" t="s">
        <v>8432</v>
      </c>
      <c r="F111" s="272" t="s">
        <v>8433</v>
      </c>
      <c r="G111" s="272" t="s">
        <v>8526</v>
      </c>
      <c r="H111" s="272" t="s">
        <v>8867</v>
      </c>
      <c r="I111" s="272" t="s">
        <v>8868</v>
      </c>
      <c r="J111" s="272"/>
      <c r="K111" s="272"/>
      <c r="L111" s="272"/>
    </row>
    <row r="112" spans="1:12" x14ac:dyDescent="0.35">
      <c r="A112" s="272" t="s">
        <v>858</v>
      </c>
      <c r="B112" s="272" t="s">
        <v>856</v>
      </c>
      <c r="C112" s="272" t="s">
        <v>857</v>
      </c>
      <c r="D112" s="272" t="s">
        <v>8030</v>
      </c>
      <c r="E112" s="272" t="s">
        <v>8588</v>
      </c>
      <c r="F112" s="272" t="s">
        <v>8797</v>
      </c>
      <c r="G112" s="272" t="s">
        <v>8515</v>
      </c>
      <c r="H112" s="272" t="s">
        <v>8867</v>
      </c>
      <c r="I112" s="272" t="s">
        <v>8868</v>
      </c>
      <c r="J112" s="272"/>
      <c r="K112" s="272"/>
      <c r="L112" s="272"/>
    </row>
    <row r="113" spans="1:12" x14ac:dyDescent="0.35">
      <c r="A113" s="272" t="s">
        <v>102</v>
      </c>
      <c r="B113" s="272" t="s">
        <v>272</v>
      </c>
      <c r="C113" s="272" t="s">
        <v>273</v>
      </c>
      <c r="D113" s="272" t="s">
        <v>8031</v>
      </c>
      <c r="E113" s="272" t="s">
        <v>8432</v>
      </c>
      <c r="F113" s="272" t="s">
        <v>8489</v>
      </c>
      <c r="G113" s="272" t="s">
        <v>8515</v>
      </c>
      <c r="H113" s="272" t="s">
        <v>8867</v>
      </c>
      <c r="I113" s="272" t="s">
        <v>8868</v>
      </c>
      <c r="J113" s="272"/>
      <c r="K113" s="272"/>
      <c r="L113" s="272"/>
    </row>
    <row r="114" spans="1:12" x14ac:dyDescent="0.35">
      <c r="A114" s="272" t="s">
        <v>102</v>
      </c>
      <c r="B114" s="272" t="s">
        <v>100</v>
      </c>
      <c r="C114" s="272" t="s">
        <v>101</v>
      </c>
      <c r="D114" s="272" t="s">
        <v>8031</v>
      </c>
      <c r="E114" s="272" t="s">
        <v>8432</v>
      </c>
      <c r="F114" s="272" t="s">
        <v>8448</v>
      </c>
      <c r="G114" s="272" t="s">
        <v>100</v>
      </c>
      <c r="H114" s="272" t="s">
        <v>8869</v>
      </c>
      <c r="I114" s="272" t="s">
        <v>8868</v>
      </c>
      <c r="J114" s="272"/>
      <c r="K114" s="272"/>
      <c r="L114" s="272"/>
    </row>
    <row r="115" spans="1:12" x14ac:dyDescent="0.35">
      <c r="A115" s="272" t="s">
        <v>102</v>
      </c>
      <c r="B115" s="272" t="s">
        <v>110</v>
      </c>
      <c r="C115" s="272" t="s">
        <v>111</v>
      </c>
      <c r="D115" s="272" t="s">
        <v>8031</v>
      </c>
      <c r="E115" s="272" t="s">
        <v>8432</v>
      </c>
      <c r="F115" s="272" t="s">
        <v>8443</v>
      </c>
      <c r="G115" s="272" t="s">
        <v>8510</v>
      </c>
      <c r="H115" s="272" t="s">
        <v>8869</v>
      </c>
      <c r="I115" s="272" t="s">
        <v>8868</v>
      </c>
      <c r="J115" s="272"/>
      <c r="K115" s="272"/>
      <c r="L115" s="272"/>
    </row>
    <row r="116" spans="1:12" x14ac:dyDescent="0.35">
      <c r="A116" s="272" t="s">
        <v>102</v>
      </c>
      <c r="B116" s="272" t="s">
        <v>122</v>
      </c>
      <c r="C116" s="272" t="s">
        <v>123</v>
      </c>
      <c r="D116" s="272" t="s">
        <v>8031</v>
      </c>
      <c r="E116" s="272" t="s">
        <v>8432</v>
      </c>
      <c r="F116" s="272" t="s">
        <v>8443</v>
      </c>
      <c r="G116" s="272" t="s">
        <v>8625</v>
      </c>
      <c r="H116" s="272" t="s">
        <v>8869</v>
      </c>
      <c r="I116" s="272" t="s">
        <v>8868</v>
      </c>
      <c r="J116" s="272"/>
      <c r="K116" s="272"/>
      <c r="L116" s="272"/>
    </row>
    <row r="117" spans="1:12" x14ac:dyDescent="0.35">
      <c r="A117" s="272" t="s">
        <v>2434</v>
      </c>
      <c r="B117" s="272" t="s">
        <v>2432</v>
      </c>
      <c r="C117" s="272" t="s">
        <v>2433</v>
      </c>
      <c r="D117" s="272" t="s">
        <v>8032</v>
      </c>
      <c r="E117" s="272" t="s">
        <v>8432</v>
      </c>
      <c r="F117" s="272" t="s">
        <v>8448</v>
      </c>
      <c r="G117" s="272" t="s">
        <v>2432</v>
      </c>
      <c r="H117" s="272" t="s">
        <v>8867</v>
      </c>
      <c r="I117" s="272" t="s">
        <v>8868</v>
      </c>
      <c r="J117" s="272"/>
      <c r="K117" s="272"/>
      <c r="L117" s="272"/>
    </row>
    <row r="118" spans="1:12" x14ac:dyDescent="0.35">
      <c r="A118" s="272" t="s">
        <v>574</v>
      </c>
      <c r="B118" s="272" t="s">
        <v>572</v>
      </c>
      <c r="C118" s="272" t="s">
        <v>573</v>
      </c>
      <c r="D118" s="272" t="s">
        <v>8033</v>
      </c>
      <c r="E118" s="272" t="s">
        <v>8425</v>
      </c>
      <c r="F118" s="272" t="s">
        <v>8443</v>
      </c>
      <c r="G118" s="272" t="s">
        <v>8815</v>
      </c>
      <c r="H118" s="272" t="s">
        <v>8867</v>
      </c>
      <c r="I118" s="272" t="s">
        <v>8868</v>
      </c>
      <c r="J118" s="272"/>
      <c r="K118" s="272"/>
      <c r="L118" s="272"/>
    </row>
    <row r="119" spans="1:12" x14ac:dyDescent="0.35">
      <c r="A119" s="272" t="s">
        <v>422</v>
      </c>
      <c r="B119" s="272" t="s">
        <v>420</v>
      </c>
      <c r="C119" s="272" t="s">
        <v>421</v>
      </c>
      <c r="D119" s="272" t="s">
        <v>8042</v>
      </c>
      <c r="E119" s="272" t="s">
        <v>8479</v>
      </c>
      <c r="F119" s="272" t="s">
        <v>8443</v>
      </c>
      <c r="G119" s="272" t="s">
        <v>8819</v>
      </c>
      <c r="H119" s="272" t="s">
        <v>8867</v>
      </c>
      <c r="I119" s="272" t="s">
        <v>8868</v>
      </c>
      <c r="J119" s="272"/>
      <c r="K119" s="272"/>
      <c r="L119" s="272"/>
    </row>
    <row r="120" spans="1:12" x14ac:dyDescent="0.35">
      <c r="A120" s="272" t="s">
        <v>595</v>
      </c>
      <c r="B120" s="272" t="s">
        <v>593</v>
      </c>
      <c r="C120" s="272" t="s">
        <v>594</v>
      </c>
      <c r="D120" s="272" t="s">
        <v>8043</v>
      </c>
      <c r="E120" s="272" t="s">
        <v>8432</v>
      </c>
      <c r="F120" s="272" t="s">
        <v>8443</v>
      </c>
      <c r="G120" s="272" t="s">
        <v>8524</v>
      </c>
      <c r="H120" s="272" t="s">
        <v>8867</v>
      </c>
      <c r="I120" s="272" t="s">
        <v>8868</v>
      </c>
      <c r="J120" s="272"/>
      <c r="K120" s="272"/>
      <c r="L120" s="272"/>
    </row>
    <row r="121" spans="1:12" x14ac:dyDescent="0.35">
      <c r="A121" s="272" t="s">
        <v>133</v>
      </c>
      <c r="B121" s="272" t="s">
        <v>131</v>
      </c>
      <c r="C121" s="272" t="s">
        <v>132</v>
      </c>
      <c r="D121" s="272" t="s">
        <v>8044</v>
      </c>
      <c r="E121" s="272" t="s">
        <v>8588</v>
      </c>
      <c r="F121" s="272" t="s">
        <v>8824</v>
      </c>
      <c r="G121" s="272" t="s">
        <v>8825</v>
      </c>
      <c r="H121" s="272" t="s">
        <v>8867</v>
      </c>
      <c r="I121" s="272" t="s">
        <v>8870</v>
      </c>
      <c r="J121" s="272"/>
      <c r="K121" s="272"/>
      <c r="L121" s="272"/>
    </row>
    <row r="122" spans="1:12" x14ac:dyDescent="0.35">
      <c r="A122" s="272" t="s">
        <v>133</v>
      </c>
      <c r="B122" s="272" t="s">
        <v>143</v>
      </c>
      <c r="C122" s="272" t="s">
        <v>144</v>
      </c>
      <c r="D122" s="272" t="s">
        <v>8044</v>
      </c>
      <c r="E122" s="272" t="s">
        <v>8588</v>
      </c>
      <c r="F122" s="272" t="s">
        <v>8443</v>
      </c>
      <c r="G122" s="272" t="s">
        <v>8603</v>
      </c>
      <c r="H122" s="272" t="s">
        <v>8869</v>
      </c>
      <c r="I122" s="272" t="s">
        <v>8868</v>
      </c>
      <c r="J122" s="272"/>
      <c r="K122" s="272"/>
      <c r="L122" s="272"/>
    </row>
    <row r="123" spans="1:12" x14ac:dyDescent="0.35">
      <c r="A123" s="272" t="s">
        <v>133</v>
      </c>
      <c r="B123" s="272" t="s">
        <v>158</v>
      </c>
      <c r="C123" s="272" t="s">
        <v>159</v>
      </c>
      <c r="D123" s="272" t="s">
        <v>8044</v>
      </c>
      <c r="E123" s="272" t="s">
        <v>8588</v>
      </c>
      <c r="F123" s="272" t="s">
        <v>8443</v>
      </c>
      <c r="G123" s="272" t="s">
        <v>8443</v>
      </c>
      <c r="H123" s="272" t="s">
        <v>8869</v>
      </c>
      <c r="I123" s="272" t="s">
        <v>8868</v>
      </c>
      <c r="J123" s="272"/>
      <c r="K123" s="272"/>
      <c r="L123" s="272"/>
    </row>
    <row r="124" spans="1:12" x14ac:dyDescent="0.35">
      <c r="A124" s="272" t="s">
        <v>32</v>
      </c>
      <c r="B124" s="272" t="s">
        <v>286</v>
      </c>
      <c r="C124" s="272" t="s">
        <v>287</v>
      </c>
      <c r="D124" s="272" t="s">
        <v>8049</v>
      </c>
      <c r="E124" s="272" t="s">
        <v>8432</v>
      </c>
      <c r="F124" s="272" t="s">
        <v>8835</v>
      </c>
      <c r="G124" s="272" t="s">
        <v>8674</v>
      </c>
      <c r="H124" s="272" t="s">
        <v>8867</v>
      </c>
      <c r="I124" s="272" t="s">
        <v>8870</v>
      </c>
      <c r="J124" s="272"/>
      <c r="K124" s="272"/>
      <c r="L124" s="272"/>
    </row>
    <row r="125" spans="1:12" x14ac:dyDescent="0.35">
      <c r="A125" s="272" t="s">
        <v>32</v>
      </c>
      <c r="B125" s="272" t="s">
        <v>30</v>
      </c>
      <c r="C125" s="272" t="s">
        <v>31</v>
      </c>
      <c r="D125" s="272" t="s">
        <v>8049</v>
      </c>
      <c r="E125" s="272" t="s">
        <v>8432</v>
      </c>
      <c r="F125" s="272" t="s">
        <v>8443</v>
      </c>
      <c r="G125" s="272" t="s">
        <v>8443</v>
      </c>
      <c r="H125" s="272" t="s">
        <v>8869</v>
      </c>
      <c r="I125" s="272" t="s">
        <v>8868</v>
      </c>
      <c r="J125" s="272"/>
      <c r="K125" s="272"/>
      <c r="L125" s="272"/>
    </row>
    <row r="126" spans="1:12" x14ac:dyDescent="0.35">
      <c r="A126" s="272" t="s">
        <v>32</v>
      </c>
      <c r="B126" s="272" t="s">
        <v>297</v>
      </c>
      <c r="C126" s="272" t="s">
        <v>298</v>
      </c>
      <c r="D126" s="272" t="s">
        <v>8049</v>
      </c>
      <c r="E126" s="272" t="s">
        <v>8432</v>
      </c>
      <c r="F126" s="272" t="s">
        <v>8695</v>
      </c>
      <c r="G126" s="272" t="s">
        <v>8843</v>
      </c>
      <c r="H126" s="272" t="s">
        <v>8869</v>
      </c>
      <c r="I126" s="272" t="s">
        <v>8868</v>
      </c>
      <c r="J126" s="272"/>
      <c r="K126" s="272"/>
      <c r="L126" s="272"/>
    </row>
    <row r="127" spans="1:12" x14ac:dyDescent="0.35">
      <c r="A127" s="272" t="s">
        <v>1668</v>
      </c>
      <c r="B127" s="272" t="s">
        <v>1666</v>
      </c>
      <c r="C127" s="272" t="s">
        <v>1667</v>
      </c>
      <c r="D127" s="272" t="s">
        <v>8050</v>
      </c>
      <c r="E127" s="272" t="s">
        <v>8432</v>
      </c>
      <c r="F127" s="272" t="s">
        <v>8443</v>
      </c>
      <c r="G127" s="272" t="s">
        <v>8611</v>
      </c>
      <c r="H127" s="272" t="s">
        <v>8867</v>
      </c>
      <c r="I127" s="272" t="s">
        <v>8868</v>
      </c>
      <c r="J127" s="272"/>
      <c r="K127" s="272"/>
      <c r="L127" s="272"/>
    </row>
    <row r="128" spans="1:12" x14ac:dyDescent="0.35">
      <c r="A128" s="272" t="s">
        <v>549</v>
      </c>
      <c r="B128" s="272" t="s">
        <v>547</v>
      </c>
      <c r="C128" s="272" t="s">
        <v>548</v>
      </c>
      <c r="D128" s="272" t="s">
        <v>8051</v>
      </c>
      <c r="E128" s="272" t="s">
        <v>8474</v>
      </c>
      <c r="F128" s="272" t="s">
        <v>8448</v>
      </c>
      <c r="G128" s="272" t="s">
        <v>547</v>
      </c>
      <c r="H128" s="272" t="s">
        <v>8867</v>
      </c>
      <c r="I128" s="272" t="s">
        <v>8868</v>
      </c>
      <c r="J128" s="272"/>
      <c r="K128" s="272"/>
      <c r="L128" s="272"/>
    </row>
    <row r="129" spans="1:12" x14ac:dyDescent="0.35">
      <c r="A129" s="272" t="s">
        <v>952</v>
      </c>
      <c r="B129" s="272" t="s">
        <v>950</v>
      </c>
      <c r="C129" s="272" t="s">
        <v>951</v>
      </c>
      <c r="D129" s="272" t="s">
        <v>8060</v>
      </c>
      <c r="E129" s="272" t="s">
        <v>8479</v>
      </c>
      <c r="F129" s="272" t="s">
        <v>8854</v>
      </c>
      <c r="G129" s="272" t="s">
        <v>8515</v>
      </c>
      <c r="H129" s="272" t="s">
        <v>8867</v>
      </c>
      <c r="I129" s="272" t="s">
        <v>8868</v>
      </c>
      <c r="J129" s="272"/>
      <c r="K129" s="272"/>
      <c r="L129" s="272"/>
    </row>
    <row r="130" spans="1:12" x14ac:dyDescent="0.35">
      <c r="A130" s="272" t="s">
        <v>795</v>
      </c>
      <c r="B130" s="272" t="s">
        <v>793</v>
      </c>
      <c r="C130" s="272" t="s">
        <v>794</v>
      </c>
      <c r="D130" s="272" t="s">
        <v>8069</v>
      </c>
      <c r="E130" s="272" t="s">
        <v>8588</v>
      </c>
      <c r="F130" s="272" t="s">
        <v>8653</v>
      </c>
      <c r="G130" s="272" t="s">
        <v>8515</v>
      </c>
      <c r="H130" s="272" t="s">
        <v>8867</v>
      </c>
      <c r="I130" s="272" t="s">
        <v>8868</v>
      </c>
      <c r="J130" s="272"/>
      <c r="K130" s="272"/>
      <c r="L130" s="272"/>
    </row>
    <row r="131" spans="1:12" x14ac:dyDescent="0.35">
      <c r="A131" s="272" t="s">
        <v>795</v>
      </c>
      <c r="B131" s="272" t="s">
        <v>805</v>
      </c>
      <c r="C131" s="272" t="s">
        <v>806</v>
      </c>
      <c r="D131" s="272" t="s">
        <v>8069</v>
      </c>
      <c r="E131" s="272" t="s">
        <v>8588</v>
      </c>
      <c r="F131" s="272" t="s">
        <v>8443</v>
      </c>
      <c r="G131" s="272" t="s">
        <v>8858</v>
      </c>
      <c r="H131" s="272" t="s">
        <v>8869</v>
      </c>
      <c r="I131" s="272" t="s">
        <v>8868</v>
      </c>
      <c r="J131" s="272"/>
      <c r="K131" s="272"/>
      <c r="L131" s="272"/>
    </row>
    <row r="132" spans="1:12" x14ac:dyDescent="0.35">
      <c r="A132" s="272" t="s">
        <v>61</v>
      </c>
      <c r="B132" s="272" t="s">
        <v>59</v>
      </c>
      <c r="C132" s="272" t="s">
        <v>60</v>
      </c>
      <c r="D132" s="272" t="s">
        <v>8072</v>
      </c>
      <c r="E132" s="272" t="s">
        <v>8432</v>
      </c>
      <c r="F132" s="272" t="s">
        <v>8433</v>
      </c>
      <c r="G132" s="272" t="s">
        <v>8526</v>
      </c>
      <c r="H132" s="272" t="s">
        <v>8867</v>
      </c>
      <c r="I132" s="272" t="s">
        <v>8868</v>
      </c>
      <c r="J132" s="272"/>
      <c r="K132" s="272"/>
      <c r="L132" s="272"/>
    </row>
    <row r="133" spans="1:12" x14ac:dyDescent="0.35">
      <c r="A133" s="272" t="s">
        <v>49</v>
      </c>
      <c r="B133" s="272" t="s">
        <v>47</v>
      </c>
      <c r="C133" s="272" t="s">
        <v>48</v>
      </c>
      <c r="D133" s="272" t="s">
        <v>8073</v>
      </c>
      <c r="E133" s="272" t="s">
        <v>8432</v>
      </c>
      <c r="F133" s="272" t="s">
        <v>8433</v>
      </c>
      <c r="G133" s="272" t="s">
        <v>8862</v>
      </c>
      <c r="H133" s="272" t="s">
        <v>8867</v>
      </c>
      <c r="I133" s="272" t="s">
        <v>8868</v>
      </c>
      <c r="J133" s="272"/>
      <c r="K133" s="272"/>
      <c r="L133" s="272"/>
    </row>
  </sheetData>
  <autoFilter ref="A1:L133" xr:uid="{00000000-0009-0000-0000-000012000000}"/>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08"/>
  <sheetViews>
    <sheetView workbookViewId="0"/>
  </sheetViews>
  <sheetFormatPr defaultRowHeight="14.5" x14ac:dyDescent="0.35"/>
  <cols>
    <col min="1" max="1" width="40" customWidth="1"/>
    <col min="2" max="2" width="10" customWidth="1"/>
    <col min="3" max="3" width="25" customWidth="1"/>
    <col min="4" max="4" width="50" customWidth="1"/>
    <col min="5" max="6" width="25" customWidth="1"/>
    <col min="7" max="7" width="20" customWidth="1"/>
    <col min="8" max="8" width="15" hidden="1" customWidth="1"/>
    <col min="9" max="9" width="40" customWidth="1"/>
    <col min="10" max="10" width="80" customWidth="1"/>
    <col min="11" max="11" width="30" hidden="1" customWidth="1"/>
    <col min="12" max="12" width="20" customWidth="1"/>
    <col min="13" max="13" width="30" customWidth="1"/>
  </cols>
  <sheetData>
    <row r="1" spans="1:13" x14ac:dyDescent="0.35">
      <c r="A1" s="249" t="s">
        <v>0</v>
      </c>
      <c r="B1" s="249" t="s">
        <v>1</v>
      </c>
      <c r="C1" s="249" t="s">
        <v>2</v>
      </c>
      <c r="D1" s="249" t="s">
        <v>3</v>
      </c>
      <c r="E1" s="249" t="s">
        <v>4</v>
      </c>
      <c r="F1" s="249" t="s">
        <v>5</v>
      </c>
      <c r="G1" s="249" t="s">
        <v>6</v>
      </c>
      <c r="H1" s="249" t="s">
        <v>7</v>
      </c>
      <c r="I1" s="249" t="s">
        <v>8</v>
      </c>
      <c r="J1" s="249" t="s">
        <v>9</v>
      </c>
      <c r="K1" s="249" t="s">
        <v>10</v>
      </c>
      <c r="L1" s="249" t="s">
        <v>11</v>
      </c>
      <c r="M1" s="249" t="s">
        <v>12</v>
      </c>
    </row>
    <row r="2" spans="1:13" x14ac:dyDescent="0.35">
      <c r="A2" s="250" t="s">
        <v>13</v>
      </c>
      <c r="B2" s="250" t="s">
        <v>14</v>
      </c>
      <c r="C2" s="250" t="s">
        <v>15</v>
      </c>
      <c r="D2" s="250" t="s">
        <v>16</v>
      </c>
      <c r="E2" s="250" t="s">
        <v>17</v>
      </c>
      <c r="F2" s="250"/>
      <c r="G2" s="250" t="s">
        <v>17</v>
      </c>
      <c r="H2" s="250" t="s">
        <v>17</v>
      </c>
      <c r="I2" s="250"/>
      <c r="J2" s="250"/>
      <c r="K2" s="250" t="s">
        <v>18</v>
      </c>
      <c r="L2" s="251">
        <v>43493</v>
      </c>
      <c r="M2" s="250" t="s">
        <v>19</v>
      </c>
    </row>
    <row r="3" spans="1:13" x14ac:dyDescent="0.35">
      <c r="A3" s="252" t="s">
        <v>13</v>
      </c>
      <c r="B3" s="252" t="s">
        <v>14</v>
      </c>
      <c r="C3" s="252" t="s">
        <v>15</v>
      </c>
      <c r="D3" s="252" t="s">
        <v>20</v>
      </c>
      <c r="E3" s="252" t="s">
        <v>17</v>
      </c>
      <c r="F3" s="252"/>
      <c r="G3" s="252" t="s">
        <v>17</v>
      </c>
      <c r="H3" s="252" t="s">
        <v>17</v>
      </c>
      <c r="I3" s="252"/>
      <c r="J3" s="252"/>
      <c r="K3" s="252" t="s">
        <v>21</v>
      </c>
      <c r="L3" s="253">
        <v>43493</v>
      </c>
      <c r="M3" s="252" t="s">
        <v>19</v>
      </c>
    </row>
    <row r="4" spans="1:13" x14ac:dyDescent="0.35">
      <c r="A4" s="250" t="s">
        <v>13</v>
      </c>
      <c r="B4" s="250" t="s">
        <v>14</v>
      </c>
      <c r="C4" s="250" t="s">
        <v>15</v>
      </c>
      <c r="D4" s="250" t="s">
        <v>22</v>
      </c>
      <c r="E4" s="250" t="s">
        <v>17</v>
      </c>
      <c r="F4" s="250"/>
      <c r="G4" s="250" t="s">
        <v>17</v>
      </c>
      <c r="H4" s="250" t="s">
        <v>17</v>
      </c>
      <c r="I4" s="250"/>
      <c r="J4" s="250"/>
      <c r="K4" s="250" t="s">
        <v>23</v>
      </c>
      <c r="L4" s="251">
        <v>43493</v>
      </c>
      <c r="M4" s="250" t="s">
        <v>19</v>
      </c>
    </row>
    <row r="5" spans="1:13" x14ac:dyDescent="0.35">
      <c r="A5" s="252" t="s">
        <v>13</v>
      </c>
      <c r="B5" s="252" t="s">
        <v>14</v>
      </c>
      <c r="C5" s="252" t="s">
        <v>15</v>
      </c>
      <c r="D5" s="252" t="s">
        <v>24</v>
      </c>
      <c r="E5" s="252" t="s">
        <v>17</v>
      </c>
      <c r="F5" s="252"/>
      <c r="G5" s="252" t="s">
        <v>17</v>
      </c>
      <c r="H5" s="252" t="s">
        <v>17</v>
      </c>
      <c r="I5" s="252"/>
      <c r="J5" s="252"/>
      <c r="K5" s="252" t="s">
        <v>25</v>
      </c>
      <c r="L5" s="253">
        <v>43493</v>
      </c>
      <c r="M5" s="252" t="s">
        <v>19</v>
      </c>
    </row>
    <row r="6" spans="1:13" x14ac:dyDescent="0.35">
      <c r="A6" s="250" t="s">
        <v>13</v>
      </c>
      <c r="B6" s="250" t="s">
        <v>14</v>
      </c>
      <c r="C6" s="250" t="s">
        <v>15</v>
      </c>
      <c r="D6" s="250" t="s">
        <v>26</v>
      </c>
      <c r="E6" s="250" t="s">
        <v>17</v>
      </c>
      <c r="F6" s="250"/>
      <c r="G6" s="250" t="s">
        <v>17</v>
      </c>
      <c r="H6" s="250" t="s">
        <v>17</v>
      </c>
      <c r="I6" s="250"/>
      <c r="J6" s="250"/>
      <c r="K6" s="250" t="s">
        <v>27</v>
      </c>
      <c r="L6" s="251">
        <v>43493</v>
      </c>
      <c r="M6" s="250" t="s">
        <v>19</v>
      </c>
    </row>
    <row r="7" spans="1:13" x14ac:dyDescent="0.35">
      <c r="A7" s="252" t="s">
        <v>13</v>
      </c>
      <c r="B7" s="252" t="s">
        <v>14</v>
      </c>
      <c r="C7" s="252" t="s">
        <v>15</v>
      </c>
      <c r="D7" s="252" t="s">
        <v>28</v>
      </c>
      <c r="E7" s="252" t="s">
        <v>17</v>
      </c>
      <c r="F7" s="252"/>
      <c r="G7" s="252" t="s">
        <v>17</v>
      </c>
      <c r="H7" s="252" t="s">
        <v>17</v>
      </c>
      <c r="I7" s="252"/>
      <c r="J7" s="252"/>
      <c r="K7" s="252" t="s">
        <v>29</v>
      </c>
      <c r="L7" s="253">
        <v>43493</v>
      </c>
      <c r="M7" s="252" t="s">
        <v>19</v>
      </c>
    </row>
    <row r="8" spans="1:13" x14ac:dyDescent="0.35">
      <c r="A8" s="250" t="s">
        <v>30</v>
      </c>
      <c r="B8" s="250" t="s">
        <v>31</v>
      </c>
      <c r="C8" s="250" t="s">
        <v>32</v>
      </c>
      <c r="D8" s="250" t="s">
        <v>16</v>
      </c>
      <c r="E8" s="250" t="s">
        <v>17</v>
      </c>
      <c r="F8" s="250"/>
      <c r="G8" s="250" t="s">
        <v>17</v>
      </c>
      <c r="H8" s="250" t="s">
        <v>17</v>
      </c>
      <c r="I8" s="250"/>
      <c r="J8" s="250"/>
      <c r="K8" s="250" t="s">
        <v>33</v>
      </c>
      <c r="L8" s="251">
        <v>43495</v>
      </c>
      <c r="M8" s="250" t="s">
        <v>19</v>
      </c>
    </row>
    <row r="9" spans="1:13" x14ac:dyDescent="0.35">
      <c r="A9" s="252" t="s">
        <v>30</v>
      </c>
      <c r="B9" s="252" t="s">
        <v>31</v>
      </c>
      <c r="C9" s="252" t="s">
        <v>32</v>
      </c>
      <c r="D9" s="252" t="s">
        <v>22</v>
      </c>
      <c r="E9" s="252" t="s">
        <v>17</v>
      </c>
      <c r="F9" s="252"/>
      <c r="G9" s="252" t="s">
        <v>17</v>
      </c>
      <c r="H9" s="252" t="s">
        <v>17</v>
      </c>
      <c r="I9" s="252"/>
      <c r="J9" s="252"/>
      <c r="K9" s="252" t="s">
        <v>34</v>
      </c>
      <c r="L9" s="253">
        <v>43495</v>
      </c>
      <c r="M9" s="252" t="s">
        <v>19</v>
      </c>
    </row>
    <row r="10" spans="1:13" x14ac:dyDescent="0.35">
      <c r="A10" s="250" t="s">
        <v>30</v>
      </c>
      <c r="B10" s="250" t="s">
        <v>31</v>
      </c>
      <c r="C10" s="250" t="s">
        <v>32</v>
      </c>
      <c r="D10" s="250" t="s">
        <v>24</v>
      </c>
      <c r="E10" s="250" t="s">
        <v>17</v>
      </c>
      <c r="F10" s="250"/>
      <c r="G10" s="250" t="s">
        <v>17</v>
      </c>
      <c r="H10" s="250" t="s">
        <v>17</v>
      </c>
      <c r="I10" s="250"/>
      <c r="J10" s="250"/>
      <c r="K10" s="250" t="s">
        <v>35</v>
      </c>
      <c r="L10" s="251">
        <v>43495</v>
      </c>
      <c r="M10" s="250" t="s">
        <v>19</v>
      </c>
    </row>
    <row r="11" spans="1:13" x14ac:dyDescent="0.35">
      <c r="A11" s="252" t="s">
        <v>30</v>
      </c>
      <c r="B11" s="252" t="s">
        <v>31</v>
      </c>
      <c r="C11" s="252" t="s">
        <v>32</v>
      </c>
      <c r="D11" s="252" t="s">
        <v>26</v>
      </c>
      <c r="E11" s="252" t="s">
        <v>17</v>
      </c>
      <c r="F11" s="252"/>
      <c r="G11" s="252" t="s">
        <v>17</v>
      </c>
      <c r="H11" s="252" t="s">
        <v>17</v>
      </c>
      <c r="I11" s="252"/>
      <c r="J11" s="252"/>
      <c r="K11" s="252" t="s">
        <v>36</v>
      </c>
      <c r="L11" s="253">
        <v>43495</v>
      </c>
      <c r="M11" s="252" t="s">
        <v>19</v>
      </c>
    </row>
    <row r="12" spans="1:13" x14ac:dyDescent="0.35">
      <c r="A12" s="250" t="s">
        <v>30</v>
      </c>
      <c r="B12" s="250" t="s">
        <v>31</v>
      </c>
      <c r="C12" s="250" t="s">
        <v>32</v>
      </c>
      <c r="D12" s="250" t="s">
        <v>28</v>
      </c>
      <c r="E12" s="250" t="s">
        <v>17</v>
      </c>
      <c r="F12" s="250"/>
      <c r="G12" s="250" t="s">
        <v>17</v>
      </c>
      <c r="H12" s="250" t="s">
        <v>17</v>
      </c>
      <c r="I12" s="250"/>
      <c r="J12" s="250"/>
      <c r="K12" s="250" t="s">
        <v>37</v>
      </c>
      <c r="L12" s="251">
        <v>43495</v>
      </c>
      <c r="M12" s="250" t="s">
        <v>19</v>
      </c>
    </row>
    <row r="13" spans="1:13" x14ac:dyDescent="0.35">
      <c r="A13" s="252" t="s">
        <v>38</v>
      </c>
      <c r="B13" s="252" t="s">
        <v>39</v>
      </c>
      <c r="C13" s="252" t="s">
        <v>40</v>
      </c>
      <c r="D13" s="252" t="s">
        <v>16</v>
      </c>
      <c r="E13" s="252" t="s">
        <v>17</v>
      </c>
      <c r="F13" s="252"/>
      <c r="G13" s="252" t="s">
        <v>17</v>
      </c>
      <c r="H13" s="252" t="s">
        <v>17</v>
      </c>
      <c r="I13" s="252"/>
      <c r="J13" s="252"/>
      <c r="K13" s="252" t="s">
        <v>41</v>
      </c>
      <c r="L13" s="253">
        <v>43501</v>
      </c>
      <c r="M13" s="252" t="s">
        <v>19</v>
      </c>
    </row>
    <row r="14" spans="1:13" x14ac:dyDescent="0.35">
      <c r="A14" s="250" t="s">
        <v>38</v>
      </c>
      <c r="B14" s="250" t="s">
        <v>39</v>
      </c>
      <c r="C14" s="250" t="s">
        <v>40</v>
      </c>
      <c r="D14" s="250" t="s">
        <v>20</v>
      </c>
      <c r="E14" s="250" t="s">
        <v>17</v>
      </c>
      <c r="F14" s="250"/>
      <c r="G14" s="250" t="s">
        <v>17</v>
      </c>
      <c r="H14" s="250" t="s">
        <v>17</v>
      </c>
      <c r="I14" s="250"/>
      <c r="J14" s="250"/>
      <c r="K14" s="250" t="s">
        <v>42</v>
      </c>
      <c r="L14" s="251">
        <v>43501</v>
      </c>
      <c r="M14" s="250" t="s">
        <v>19</v>
      </c>
    </row>
    <row r="15" spans="1:13" x14ac:dyDescent="0.35">
      <c r="A15" s="252" t="s">
        <v>38</v>
      </c>
      <c r="B15" s="252" t="s">
        <v>39</v>
      </c>
      <c r="C15" s="252" t="s">
        <v>40</v>
      </c>
      <c r="D15" s="252" t="s">
        <v>22</v>
      </c>
      <c r="E15" s="252" t="s">
        <v>17</v>
      </c>
      <c r="F15" s="252"/>
      <c r="G15" s="252" t="s">
        <v>17</v>
      </c>
      <c r="H15" s="252" t="s">
        <v>17</v>
      </c>
      <c r="I15" s="252"/>
      <c r="J15" s="252"/>
      <c r="K15" s="252" t="s">
        <v>43</v>
      </c>
      <c r="L15" s="253">
        <v>43501</v>
      </c>
      <c r="M15" s="252" t="s">
        <v>19</v>
      </c>
    </row>
    <row r="16" spans="1:13" x14ac:dyDescent="0.35">
      <c r="A16" s="250" t="s">
        <v>38</v>
      </c>
      <c r="B16" s="250" t="s">
        <v>39</v>
      </c>
      <c r="C16" s="250" t="s">
        <v>40</v>
      </c>
      <c r="D16" s="250" t="s">
        <v>24</v>
      </c>
      <c r="E16" s="250" t="s">
        <v>17</v>
      </c>
      <c r="F16" s="250"/>
      <c r="G16" s="250" t="s">
        <v>17</v>
      </c>
      <c r="H16" s="250" t="s">
        <v>17</v>
      </c>
      <c r="I16" s="250"/>
      <c r="J16" s="250"/>
      <c r="K16" s="250" t="s">
        <v>44</v>
      </c>
      <c r="L16" s="251">
        <v>43501</v>
      </c>
      <c r="M16" s="250" t="s">
        <v>19</v>
      </c>
    </row>
    <row r="17" spans="1:13" x14ac:dyDescent="0.35">
      <c r="A17" s="252" t="s">
        <v>38</v>
      </c>
      <c r="B17" s="252" t="s">
        <v>39</v>
      </c>
      <c r="C17" s="252" t="s">
        <v>40</v>
      </c>
      <c r="D17" s="252" t="s">
        <v>26</v>
      </c>
      <c r="E17" s="252" t="s">
        <v>17</v>
      </c>
      <c r="F17" s="252"/>
      <c r="G17" s="252" t="s">
        <v>17</v>
      </c>
      <c r="H17" s="252" t="s">
        <v>17</v>
      </c>
      <c r="I17" s="252"/>
      <c r="J17" s="252"/>
      <c r="K17" s="252" t="s">
        <v>45</v>
      </c>
      <c r="L17" s="253">
        <v>43501</v>
      </c>
      <c r="M17" s="252" t="s">
        <v>19</v>
      </c>
    </row>
    <row r="18" spans="1:13" x14ac:dyDescent="0.35">
      <c r="A18" s="250" t="s">
        <v>38</v>
      </c>
      <c r="B18" s="250" t="s">
        <v>39</v>
      </c>
      <c r="C18" s="250" t="s">
        <v>40</v>
      </c>
      <c r="D18" s="250" t="s">
        <v>28</v>
      </c>
      <c r="E18" s="250" t="s">
        <v>17</v>
      </c>
      <c r="F18" s="250"/>
      <c r="G18" s="250" t="s">
        <v>17</v>
      </c>
      <c r="H18" s="250" t="s">
        <v>17</v>
      </c>
      <c r="I18" s="250"/>
      <c r="J18" s="250"/>
      <c r="K18" s="250" t="s">
        <v>46</v>
      </c>
      <c r="L18" s="251">
        <v>43501</v>
      </c>
      <c r="M18" s="250" t="s">
        <v>19</v>
      </c>
    </row>
    <row r="19" spans="1:13" x14ac:dyDescent="0.35">
      <c r="A19" s="252" t="s">
        <v>47</v>
      </c>
      <c r="B19" s="252" t="s">
        <v>48</v>
      </c>
      <c r="C19" s="252" t="s">
        <v>49</v>
      </c>
      <c r="D19" s="252" t="s">
        <v>22</v>
      </c>
      <c r="E19" s="252" t="s">
        <v>17</v>
      </c>
      <c r="F19" s="252"/>
      <c r="G19" s="252" t="s">
        <v>17</v>
      </c>
      <c r="H19" s="252" t="s">
        <v>17</v>
      </c>
      <c r="I19" s="252"/>
      <c r="J19" s="252"/>
      <c r="K19" s="252" t="s">
        <v>50</v>
      </c>
      <c r="L19" s="253">
        <v>43502</v>
      </c>
      <c r="M19" s="252" t="s">
        <v>19</v>
      </c>
    </row>
    <row r="20" spans="1:13" x14ac:dyDescent="0.35">
      <c r="A20" s="250" t="s">
        <v>47</v>
      </c>
      <c r="B20" s="250" t="s">
        <v>48</v>
      </c>
      <c r="C20" s="250" t="s">
        <v>49</v>
      </c>
      <c r="D20" s="250" t="s">
        <v>26</v>
      </c>
      <c r="E20" s="250" t="s">
        <v>17</v>
      </c>
      <c r="F20" s="250"/>
      <c r="G20" s="250" t="s">
        <v>17</v>
      </c>
      <c r="H20" s="250" t="s">
        <v>17</v>
      </c>
      <c r="I20" s="250"/>
      <c r="J20" s="250"/>
      <c r="K20" s="250" t="s">
        <v>51</v>
      </c>
      <c r="L20" s="251">
        <v>43502</v>
      </c>
      <c r="M20" s="250" t="s">
        <v>19</v>
      </c>
    </row>
    <row r="21" spans="1:13" x14ac:dyDescent="0.35">
      <c r="A21" s="252" t="s">
        <v>47</v>
      </c>
      <c r="B21" s="252" t="s">
        <v>48</v>
      </c>
      <c r="C21" s="252" t="s">
        <v>49</v>
      </c>
      <c r="D21" s="252" t="s">
        <v>28</v>
      </c>
      <c r="E21" s="252" t="s">
        <v>17</v>
      </c>
      <c r="F21" s="252"/>
      <c r="G21" s="252" t="s">
        <v>17</v>
      </c>
      <c r="H21" s="252" t="s">
        <v>17</v>
      </c>
      <c r="I21" s="252"/>
      <c r="J21" s="252"/>
      <c r="K21" s="252" t="s">
        <v>52</v>
      </c>
      <c r="L21" s="253">
        <v>43502</v>
      </c>
      <c r="M21" s="252" t="s">
        <v>19</v>
      </c>
    </row>
    <row r="22" spans="1:13" x14ac:dyDescent="0.35">
      <c r="A22" s="250" t="s">
        <v>53</v>
      </c>
      <c r="B22" s="250" t="s">
        <v>54</v>
      </c>
      <c r="C22" s="250" t="s">
        <v>55</v>
      </c>
      <c r="D22" s="250" t="s">
        <v>26</v>
      </c>
      <c r="E22" s="250" t="s">
        <v>17</v>
      </c>
      <c r="F22" s="250"/>
      <c r="G22" s="250" t="s">
        <v>17</v>
      </c>
      <c r="H22" s="250" t="s">
        <v>17</v>
      </c>
      <c r="I22" s="250"/>
      <c r="J22" s="250" t="s">
        <v>56</v>
      </c>
      <c r="K22" s="250" t="s">
        <v>57</v>
      </c>
      <c r="L22" s="251">
        <v>43503</v>
      </c>
      <c r="M22" s="250" t="s">
        <v>19</v>
      </c>
    </row>
    <row r="23" spans="1:13" x14ac:dyDescent="0.35">
      <c r="A23" s="252" t="s">
        <v>53</v>
      </c>
      <c r="B23" s="252" t="s">
        <v>54</v>
      </c>
      <c r="C23" s="252" t="s">
        <v>55</v>
      </c>
      <c r="D23" s="252" t="s">
        <v>28</v>
      </c>
      <c r="E23" s="252" t="s">
        <v>17</v>
      </c>
      <c r="F23" s="252"/>
      <c r="G23" s="252" t="s">
        <v>17</v>
      </c>
      <c r="H23" s="252" t="s">
        <v>17</v>
      </c>
      <c r="I23" s="252"/>
      <c r="J23" s="252" t="s">
        <v>56</v>
      </c>
      <c r="K23" s="252" t="s">
        <v>58</v>
      </c>
      <c r="L23" s="253">
        <v>43503</v>
      </c>
      <c r="M23" s="252" t="s">
        <v>19</v>
      </c>
    </row>
    <row r="24" spans="1:13" x14ac:dyDescent="0.35">
      <c r="A24" s="250" t="s">
        <v>59</v>
      </c>
      <c r="B24" s="250" t="s">
        <v>60</v>
      </c>
      <c r="C24" s="250" t="s">
        <v>61</v>
      </c>
      <c r="D24" s="250" t="s">
        <v>16</v>
      </c>
      <c r="E24" s="250">
        <v>0</v>
      </c>
      <c r="F24" s="250"/>
      <c r="G24" s="250" t="s">
        <v>62</v>
      </c>
      <c r="H24" s="250">
        <v>2</v>
      </c>
      <c r="I24" s="250"/>
      <c r="J24" s="250" t="s">
        <v>63</v>
      </c>
      <c r="K24" s="250" t="s">
        <v>64</v>
      </c>
      <c r="L24" s="251">
        <v>43509</v>
      </c>
      <c r="M24" s="250" t="s">
        <v>19</v>
      </c>
    </row>
    <row r="25" spans="1:13" x14ac:dyDescent="0.35">
      <c r="A25" s="252" t="s">
        <v>59</v>
      </c>
      <c r="B25" s="252" t="s">
        <v>60</v>
      </c>
      <c r="C25" s="252" t="s">
        <v>61</v>
      </c>
      <c r="D25" s="252" t="s">
        <v>20</v>
      </c>
      <c r="E25" s="252">
        <v>0</v>
      </c>
      <c r="F25" s="252"/>
      <c r="G25" s="252" t="s">
        <v>62</v>
      </c>
      <c r="H25" s="252">
        <v>2</v>
      </c>
      <c r="I25" s="252"/>
      <c r="J25" s="252" t="s">
        <v>63</v>
      </c>
      <c r="K25" s="252" t="s">
        <v>65</v>
      </c>
      <c r="L25" s="253">
        <v>43509</v>
      </c>
      <c r="M25" s="252" t="s">
        <v>19</v>
      </c>
    </row>
    <row r="26" spans="1:13" x14ac:dyDescent="0.35">
      <c r="A26" s="250" t="s">
        <v>66</v>
      </c>
      <c r="B26" s="250" t="s">
        <v>67</v>
      </c>
      <c r="C26" s="250" t="s">
        <v>68</v>
      </c>
      <c r="D26" s="250" t="s">
        <v>22</v>
      </c>
      <c r="E26" s="250" t="s">
        <v>17</v>
      </c>
      <c r="F26" s="250"/>
      <c r="G26" s="250" t="s">
        <v>62</v>
      </c>
      <c r="H26" s="250">
        <v>2</v>
      </c>
      <c r="I26" s="250"/>
      <c r="J26" s="250"/>
      <c r="K26" s="250" t="s">
        <v>69</v>
      </c>
      <c r="L26" s="251">
        <v>43510</v>
      </c>
      <c r="M26" s="250" t="s">
        <v>19</v>
      </c>
    </row>
    <row r="27" spans="1:13" x14ac:dyDescent="0.35">
      <c r="A27" s="252" t="s">
        <v>66</v>
      </c>
      <c r="B27" s="252" t="s">
        <v>67</v>
      </c>
      <c r="C27" s="252" t="s">
        <v>68</v>
      </c>
      <c r="D27" s="252" t="s">
        <v>26</v>
      </c>
      <c r="E27" s="252" t="s">
        <v>17</v>
      </c>
      <c r="F27" s="252"/>
      <c r="G27" s="252" t="s">
        <v>62</v>
      </c>
      <c r="H27" s="252">
        <v>2</v>
      </c>
      <c r="I27" s="252"/>
      <c r="J27" s="252"/>
      <c r="K27" s="252" t="s">
        <v>70</v>
      </c>
      <c r="L27" s="253">
        <v>43510</v>
      </c>
      <c r="M27" s="252" t="s">
        <v>19</v>
      </c>
    </row>
    <row r="28" spans="1:13" x14ac:dyDescent="0.35">
      <c r="A28" s="250" t="s">
        <v>66</v>
      </c>
      <c r="B28" s="250" t="s">
        <v>67</v>
      </c>
      <c r="C28" s="250" t="s">
        <v>68</v>
      </c>
      <c r="D28" s="250" t="s">
        <v>28</v>
      </c>
      <c r="E28" s="250" t="s">
        <v>17</v>
      </c>
      <c r="F28" s="250"/>
      <c r="G28" s="250" t="s">
        <v>62</v>
      </c>
      <c r="H28" s="250">
        <v>2</v>
      </c>
      <c r="I28" s="250"/>
      <c r="J28" s="250"/>
      <c r="K28" s="250" t="s">
        <v>71</v>
      </c>
      <c r="L28" s="251">
        <v>43510</v>
      </c>
      <c r="M28" s="250" t="s">
        <v>19</v>
      </c>
    </row>
    <row r="29" spans="1:13" x14ac:dyDescent="0.35">
      <c r="A29" s="252" t="s">
        <v>72</v>
      </c>
      <c r="B29" s="252" t="s">
        <v>73</v>
      </c>
      <c r="C29" s="252" t="s">
        <v>74</v>
      </c>
      <c r="D29" s="252" t="s">
        <v>26</v>
      </c>
      <c r="E29" s="252" t="s">
        <v>17</v>
      </c>
      <c r="F29" s="252"/>
      <c r="G29" s="252" t="s">
        <v>62</v>
      </c>
      <c r="H29" s="252">
        <v>2</v>
      </c>
      <c r="I29" s="252"/>
      <c r="J29" s="252" t="s">
        <v>75</v>
      </c>
      <c r="K29" s="252" t="s">
        <v>76</v>
      </c>
      <c r="L29" s="253">
        <v>43511</v>
      </c>
      <c r="M29" s="252" t="s">
        <v>19</v>
      </c>
    </row>
    <row r="30" spans="1:13" x14ac:dyDescent="0.35">
      <c r="A30" s="250" t="s">
        <v>72</v>
      </c>
      <c r="B30" s="250" t="s">
        <v>73</v>
      </c>
      <c r="C30" s="250" t="s">
        <v>74</v>
      </c>
      <c r="D30" s="250" t="s">
        <v>28</v>
      </c>
      <c r="E30" s="250" t="s">
        <v>17</v>
      </c>
      <c r="F30" s="250"/>
      <c r="G30" s="250" t="s">
        <v>62</v>
      </c>
      <c r="H30" s="250">
        <v>2</v>
      </c>
      <c r="I30" s="250"/>
      <c r="J30" s="250" t="s">
        <v>75</v>
      </c>
      <c r="K30" s="250" t="s">
        <v>77</v>
      </c>
      <c r="L30" s="251">
        <v>43511</v>
      </c>
      <c r="M30" s="250" t="s">
        <v>19</v>
      </c>
    </row>
    <row r="31" spans="1:13" x14ac:dyDescent="0.35">
      <c r="A31" s="252" t="s">
        <v>78</v>
      </c>
      <c r="B31" s="252" t="s">
        <v>79</v>
      </c>
      <c r="C31" s="252" t="s">
        <v>74</v>
      </c>
      <c r="D31" s="252" t="s">
        <v>26</v>
      </c>
      <c r="E31" s="252">
        <v>0</v>
      </c>
      <c r="F31" s="252"/>
      <c r="G31" s="252" t="s">
        <v>62</v>
      </c>
      <c r="H31" s="252">
        <v>2</v>
      </c>
      <c r="I31" s="252"/>
      <c r="J31" s="252" t="s">
        <v>80</v>
      </c>
      <c r="K31" s="252" t="s">
        <v>81</v>
      </c>
      <c r="L31" s="253">
        <v>43511</v>
      </c>
      <c r="M31" s="252" t="s">
        <v>19</v>
      </c>
    </row>
    <row r="32" spans="1:13" x14ac:dyDescent="0.35">
      <c r="A32" s="250" t="s">
        <v>78</v>
      </c>
      <c r="B32" s="250" t="s">
        <v>79</v>
      </c>
      <c r="C32" s="250" t="s">
        <v>74</v>
      </c>
      <c r="D32" s="250" t="s">
        <v>28</v>
      </c>
      <c r="E32" s="250">
        <v>0</v>
      </c>
      <c r="F32" s="250"/>
      <c r="G32" s="250" t="s">
        <v>62</v>
      </c>
      <c r="H32" s="250">
        <v>2</v>
      </c>
      <c r="I32" s="250"/>
      <c r="J32" s="250" t="s">
        <v>80</v>
      </c>
      <c r="K32" s="250" t="s">
        <v>82</v>
      </c>
      <c r="L32" s="251">
        <v>43511</v>
      </c>
      <c r="M32" s="250" t="s">
        <v>19</v>
      </c>
    </row>
    <row r="33" spans="1:13" x14ac:dyDescent="0.35">
      <c r="A33" s="252" t="s">
        <v>83</v>
      </c>
      <c r="B33" s="252" t="s">
        <v>84</v>
      </c>
      <c r="C33" s="252" t="s">
        <v>85</v>
      </c>
      <c r="D33" s="252" t="s">
        <v>16</v>
      </c>
      <c r="E33" s="252" t="s">
        <v>17</v>
      </c>
      <c r="F33" s="252"/>
      <c r="G33" s="252" t="s">
        <v>62</v>
      </c>
      <c r="H33" s="252">
        <v>2</v>
      </c>
      <c r="I33" s="252"/>
      <c r="J33" s="252"/>
      <c r="K33" s="252" t="s">
        <v>86</v>
      </c>
      <c r="L33" s="253">
        <v>43511</v>
      </c>
      <c r="M33" s="252" t="s">
        <v>19</v>
      </c>
    </row>
    <row r="34" spans="1:13" x14ac:dyDescent="0.35">
      <c r="A34" s="250" t="s">
        <v>83</v>
      </c>
      <c r="B34" s="250" t="s">
        <v>84</v>
      </c>
      <c r="C34" s="250" t="s">
        <v>85</v>
      </c>
      <c r="D34" s="250" t="s">
        <v>20</v>
      </c>
      <c r="E34" s="250" t="s">
        <v>17</v>
      </c>
      <c r="F34" s="250" t="s">
        <v>17</v>
      </c>
      <c r="G34" s="250" t="s">
        <v>17</v>
      </c>
      <c r="H34" s="250" t="s">
        <v>17</v>
      </c>
      <c r="I34" s="250" t="s">
        <v>17</v>
      </c>
      <c r="J34" s="250" t="s">
        <v>17</v>
      </c>
      <c r="K34" s="250" t="s">
        <v>87</v>
      </c>
      <c r="L34" s="251">
        <v>43511</v>
      </c>
      <c r="M34" s="250" t="s">
        <v>19</v>
      </c>
    </row>
    <row r="35" spans="1:13" x14ac:dyDescent="0.35">
      <c r="A35" s="252" t="s">
        <v>83</v>
      </c>
      <c r="B35" s="252" t="s">
        <v>84</v>
      </c>
      <c r="C35" s="252" t="s">
        <v>85</v>
      </c>
      <c r="D35" s="252" t="s">
        <v>24</v>
      </c>
      <c r="E35" s="252" t="s">
        <v>17</v>
      </c>
      <c r="F35" s="252"/>
      <c r="G35" s="252" t="s">
        <v>62</v>
      </c>
      <c r="H35" s="252">
        <v>2</v>
      </c>
      <c r="I35" s="252"/>
      <c r="J35" s="252"/>
      <c r="K35" s="252" t="s">
        <v>88</v>
      </c>
      <c r="L35" s="253">
        <v>43511</v>
      </c>
      <c r="M35" s="252" t="s">
        <v>19</v>
      </c>
    </row>
    <row r="36" spans="1:13" x14ac:dyDescent="0.35">
      <c r="A36" s="250" t="s">
        <v>89</v>
      </c>
      <c r="B36" s="250" t="s">
        <v>90</v>
      </c>
      <c r="C36" s="250" t="s">
        <v>91</v>
      </c>
      <c r="D36" s="250" t="s">
        <v>92</v>
      </c>
      <c r="E36" s="250" t="s">
        <v>17</v>
      </c>
      <c r="F36" s="250" t="s">
        <v>93</v>
      </c>
      <c r="G36" s="250" t="s">
        <v>62</v>
      </c>
      <c r="H36" s="250">
        <v>2</v>
      </c>
      <c r="I36" s="250" t="s">
        <v>94</v>
      </c>
      <c r="J36" s="250" t="s">
        <v>95</v>
      </c>
      <c r="K36" s="250" t="s">
        <v>96</v>
      </c>
      <c r="L36" s="251">
        <v>43511</v>
      </c>
      <c r="M36" s="250" t="s">
        <v>19</v>
      </c>
    </row>
    <row r="37" spans="1:13" x14ac:dyDescent="0.35">
      <c r="A37" s="252" t="s">
        <v>89</v>
      </c>
      <c r="B37" s="252" t="s">
        <v>90</v>
      </c>
      <c r="C37" s="252" t="s">
        <v>91</v>
      </c>
      <c r="D37" s="252" t="s">
        <v>26</v>
      </c>
      <c r="E37" s="252">
        <v>0</v>
      </c>
      <c r="F37" s="252"/>
      <c r="G37" s="252" t="s">
        <v>62</v>
      </c>
      <c r="H37" s="252">
        <v>2</v>
      </c>
      <c r="I37" s="252"/>
      <c r="J37" s="252" t="s">
        <v>97</v>
      </c>
      <c r="K37" s="252" t="s">
        <v>98</v>
      </c>
      <c r="L37" s="253">
        <v>43511</v>
      </c>
      <c r="M37" s="252" t="s">
        <v>19</v>
      </c>
    </row>
    <row r="38" spans="1:13" x14ac:dyDescent="0.35">
      <c r="A38" s="250" t="s">
        <v>89</v>
      </c>
      <c r="B38" s="250" t="s">
        <v>90</v>
      </c>
      <c r="C38" s="250" t="s">
        <v>91</v>
      </c>
      <c r="D38" s="250" t="s">
        <v>28</v>
      </c>
      <c r="E38" s="250">
        <v>0</v>
      </c>
      <c r="F38" s="250"/>
      <c r="G38" s="250" t="s">
        <v>62</v>
      </c>
      <c r="H38" s="250">
        <v>2</v>
      </c>
      <c r="I38" s="250"/>
      <c r="J38" s="250"/>
      <c r="K38" s="250" t="s">
        <v>99</v>
      </c>
      <c r="L38" s="251">
        <v>43511</v>
      </c>
      <c r="M38" s="250" t="s">
        <v>19</v>
      </c>
    </row>
    <row r="39" spans="1:13" x14ac:dyDescent="0.35">
      <c r="A39" s="252" t="s">
        <v>100</v>
      </c>
      <c r="B39" s="252" t="s">
        <v>101</v>
      </c>
      <c r="C39" s="252" t="s">
        <v>102</v>
      </c>
      <c r="D39" s="252" t="s">
        <v>16</v>
      </c>
      <c r="E39" s="252" t="s">
        <v>17</v>
      </c>
      <c r="F39" s="252"/>
      <c r="G39" s="252" t="s">
        <v>62</v>
      </c>
      <c r="H39" s="252">
        <v>2</v>
      </c>
      <c r="I39" s="252"/>
      <c r="J39" s="252" t="s">
        <v>103</v>
      </c>
      <c r="K39" s="252" t="s">
        <v>104</v>
      </c>
      <c r="L39" s="253">
        <v>43511</v>
      </c>
      <c r="M39" s="252" t="s">
        <v>19</v>
      </c>
    </row>
    <row r="40" spans="1:13" x14ac:dyDescent="0.35">
      <c r="A40" s="250" t="s">
        <v>100</v>
      </c>
      <c r="B40" s="250" t="s">
        <v>101</v>
      </c>
      <c r="C40" s="250" t="s">
        <v>102</v>
      </c>
      <c r="D40" s="250" t="s">
        <v>20</v>
      </c>
      <c r="E40" s="250" t="s">
        <v>17</v>
      </c>
      <c r="F40" s="250"/>
      <c r="G40" s="250" t="s">
        <v>17</v>
      </c>
      <c r="H40" s="250" t="s">
        <v>17</v>
      </c>
      <c r="I40" s="250"/>
      <c r="J40" s="250" t="s">
        <v>103</v>
      </c>
      <c r="K40" s="250" t="s">
        <v>105</v>
      </c>
      <c r="L40" s="251">
        <v>43511</v>
      </c>
      <c r="M40" s="250" t="s">
        <v>19</v>
      </c>
    </row>
    <row r="41" spans="1:13" x14ac:dyDescent="0.35">
      <c r="A41" s="252" t="s">
        <v>100</v>
      </c>
      <c r="B41" s="252" t="s">
        <v>101</v>
      </c>
      <c r="C41" s="252" t="s">
        <v>102</v>
      </c>
      <c r="D41" s="252" t="s">
        <v>22</v>
      </c>
      <c r="E41" s="252" t="s">
        <v>17</v>
      </c>
      <c r="F41" s="252"/>
      <c r="G41" s="252" t="s">
        <v>62</v>
      </c>
      <c r="H41" s="252">
        <v>2</v>
      </c>
      <c r="I41" s="252"/>
      <c r="J41" s="252" t="s">
        <v>103</v>
      </c>
      <c r="K41" s="252" t="s">
        <v>106</v>
      </c>
      <c r="L41" s="253">
        <v>43511</v>
      </c>
      <c r="M41" s="252" t="s">
        <v>19</v>
      </c>
    </row>
    <row r="42" spans="1:13" x14ac:dyDescent="0.35">
      <c r="A42" s="250" t="s">
        <v>100</v>
      </c>
      <c r="B42" s="250" t="s">
        <v>101</v>
      </c>
      <c r="C42" s="250" t="s">
        <v>102</v>
      </c>
      <c r="D42" s="250" t="s">
        <v>24</v>
      </c>
      <c r="E42" s="250" t="s">
        <v>17</v>
      </c>
      <c r="F42" s="250"/>
      <c r="G42" s="250" t="s">
        <v>62</v>
      </c>
      <c r="H42" s="250">
        <v>2</v>
      </c>
      <c r="I42" s="250"/>
      <c r="J42" s="250" t="s">
        <v>103</v>
      </c>
      <c r="K42" s="250" t="s">
        <v>107</v>
      </c>
      <c r="L42" s="251">
        <v>43511</v>
      </c>
      <c r="M42" s="250" t="s">
        <v>19</v>
      </c>
    </row>
    <row r="43" spans="1:13" x14ac:dyDescent="0.35">
      <c r="A43" s="252" t="s">
        <v>100</v>
      </c>
      <c r="B43" s="252" t="s">
        <v>101</v>
      </c>
      <c r="C43" s="252" t="s">
        <v>102</v>
      </c>
      <c r="D43" s="252" t="s">
        <v>26</v>
      </c>
      <c r="E43" s="252" t="s">
        <v>17</v>
      </c>
      <c r="F43" s="252"/>
      <c r="G43" s="252" t="s">
        <v>62</v>
      </c>
      <c r="H43" s="252">
        <v>2</v>
      </c>
      <c r="I43" s="252"/>
      <c r="J43" s="252"/>
      <c r="K43" s="252" t="s">
        <v>108</v>
      </c>
      <c r="L43" s="253">
        <v>43511</v>
      </c>
      <c r="M43" s="252" t="s">
        <v>19</v>
      </c>
    </row>
    <row r="44" spans="1:13" x14ac:dyDescent="0.35">
      <c r="A44" s="250" t="s">
        <v>100</v>
      </c>
      <c r="B44" s="250" t="s">
        <v>101</v>
      </c>
      <c r="C44" s="250" t="s">
        <v>102</v>
      </c>
      <c r="D44" s="250" t="s">
        <v>28</v>
      </c>
      <c r="E44" s="250" t="s">
        <v>17</v>
      </c>
      <c r="F44" s="250"/>
      <c r="G44" s="250" t="s">
        <v>62</v>
      </c>
      <c r="H44" s="250">
        <v>2</v>
      </c>
      <c r="I44" s="250"/>
      <c r="J44" s="250"/>
      <c r="K44" s="250" t="s">
        <v>109</v>
      </c>
      <c r="L44" s="251">
        <v>43511</v>
      </c>
      <c r="M44" s="250" t="s">
        <v>19</v>
      </c>
    </row>
    <row r="45" spans="1:13" x14ac:dyDescent="0.35">
      <c r="A45" s="252" t="s">
        <v>110</v>
      </c>
      <c r="B45" s="252" t="s">
        <v>111</v>
      </c>
      <c r="C45" s="252" t="s">
        <v>102</v>
      </c>
      <c r="D45" s="252" t="s">
        <v>16</v>
      </c>
      <c r="E45" s="252" t="s">
        <v>17</v>
      </c>
      <c r="F45" s="252"/>
      <c r="G45" s="252" t="s">
        <v>62</v>
      </c>
      <c r="H45" s="252">
        <v>2</v>
      </c>
      <c r="I45" s="252"/>
      <c r="J45" s="252" t="s">
        <v>112</v>
      </c>
      <c r="K45" s="252" t="s">
        <v>113</v>
      </c>
      <c r="L45" s="253">
        <v>43511</v>
      </c>
      <c r="M45" s="252" t="s">
        <v>19</v>
      </c>
    </row>
    <row r="46" spans="1:13" x14ac:dyDescent="0.35">
      <c r="A46" s="250" t="s">
        <v>110</v>
      </c>
      <c r="B46" s="250" t="s">
        <v>111</v>
      </c>
      <c r="C46" s="250" t="s">
        <v>102</v>
      </c>
      <c r="D46" s="250" t="s">
        <v>20</v>
      </c>
      <c r="E46" s="250">
        <v>0</v>
      </c>
      <c r="F46" s="250" t="s">
        <v>17</v>
      </c>
      <c r="G46" s="250" t="s">
        <v>62</v>
      </c>
      <c r="H46" s="250">
        <v>2</v>
      </c>
      <c r="I46" s="250" t="s">
        <v>114</v>
      </c>
      <c r="J46" s="250" t="s">
        <v>115</v>
      </c>
      <c r="K46" s="250" t="s">
        <v>116</v>
      </c>
      <c r="L46" s="251">
        <v>43511</v>
      </c>
      <c r="M46" s="250" t="s">
        <v>19</v>
      </c>
    </row>
    <row r="47" spans="1:13" x14ac:dyDescent="0.35">
      <c r="A47" s="252" t="s">
        <v>110</v>
      </c>
      <c r="B47" s="252" t="s">
        <v>111</v>
      </c>
      <c r="C47" s="252" t="s">
        <v>102</v>
      </c>
      <c r="D47" s="252" t="s">
        <v>22</v>
      </c>
      <c r="E47" s="252" t="s">
        <v>17</v>
      </c>
      <c r="F47" s="252"/>
      <c r="G47" s="252" t="s">
        <v>62</v>
      </c>
      <c r="H47" s="252">
        <v>2</v>
      </c>
      <c r="I47" s="252"/>
      <c r="J47" s="252" t="s">
        <v>112</v>
      </c>
      <c r="K47" s="252" t="s">
        <v>117</v>
      </c>
      <c r="L47" s="253">
        <v>43511</v>
      </c>
      <c r="M47" s="252" t="s">
        <v>19</v>
      </c>
    </row>
    <row r="48" spans="1:13" x14ac:dyDescent="0.35">
      <c r="A48" s="250" t="s">
        <v>110</v>
      </c>
      <c r="B48" s="250" t="s">
        <v>111</v>
      </c>
      <c r="C48" s="250" t="s">
        <v>102</v>
      </c>
      <c r="D48" s="250" t="s">
        <v>24</v>
      </c>
      <c r="E48" s="250" t="s">
        <v>17</v>
      </c>
      <c r="F48" s="250"/>
      <c r="G48" s="250" t="s">
        <v>62</v>
      </c>
      <c r="H48" s="250">
        <v>2</v>
      </c>
      <c r="I48" s="250" t="s">
        <v>118</v>
      </c>
      <c r="J48" s="250" t="s">
        <v>112</v>
      </c>
      <c r="K48" s="250" t="s">
        <v>119</v>
      </c>
      <c r="L48" s="251">
        <v>43511</v>
      </c>
      <c r="M48" s="250" t="s">
        <v>19</v>
      </c>
    </row>
    <row r="49" spans="1:13" x14ac:dyDescent="0.35">
      <c r="A49" s="252" t="s">
        <v>110</v>
      </c>
      <c r="B49" s="252" t="s">
        <v>111</v>
      </c>
      <c r="C49" s="252" t="s">
        <v>102</v>
      </c>
      <c r="D49" s="252" t="s">
        <v>26</v>
      </c>
      <c r="E49" s="252" t="s">
        <v>17</v>
      </c>
      <c r="F49" s="252"/>
      <c r="G49" s="252" t="s">
        <v>62</v>
      </c>
      <c r="H49" s="252">
        <v>2</v>
      </c>
      <c r="I49" s="252" t="s">
        <v>118</v>
      </c>
      <c r="J49" s="252" t="s">
        <v>112</v>
      </c>
      <c r="K49" s="252" t="s">
        <v>120</v>
      </c>
      <c r="L49" s="253">
        <v>43511</v>
      </c>
      <c r="M49" s="252" t="s">
        <v>19</v>
      </c>
    </row>
    <row r="50" spans="1:13" x14ac:dyDescent="0.35">
      <c r="A50" s="250" t="s">
        <v>110</v>
      </c>
      <c r="B50" s="250" t="s">
        <v>111</v>
      </c>
      <c r="C50" s="250" t="s">
        <v>102</v>
      </c>
      <c r="D50" s="250" t="s">
        <v>28</v>
      </c>
      <c r="E50" s="250" t="s">
        <v>17</v>
      </c>
      <c r="F50" s="250"/>
      <c r="G50" s="250" t="s">
        <v>62</v>
      </c>
      <c r="H50" s="250">
        <v>2</v>
      </c>
      <c r="I50" s="250"/>
      <c r="J50" s="250" t="s">
        <v>112</v>
      </c>
      <c r="K50" s="250" t="s">
        <v>121</v>
      </c>
      <c r="L50" s="251">
        <v>43511</v>
      </c>
      <c r="M50" s="250" t="s">
        <v>19</v>
      </c>
    </row>
    <row r="51" spans="1:13" x14ac:dyDescent="0.35">
      <c r="A51" s="252" t="s">
        <v>122</v>
      </c>
      <c r="B51" s="252" t="s">
        <v>123</v>
      </c>
      <c r="C51" s="252" t="s">
        <v>102</v>
      </c>
      <c r="D51" s="252" t="s">
        <v>16</v>
      </c>
      <c r="E51" s="252" t="s">
        <v>17</v>
      </c>
      <c r="F51" s="252"/>
      <c r="G51" s="252" t="s">
        <v>62</v>
      </c>
      <c r="H51" s="252">
        <v>2</v>
      </c>
      <c r="I51" s="252"/>
      <c r="J51" s="252" t="s">
        <v>112</v>
      </c>
      <c r="K51" s="252" t="s">
        <v>124</v>
      </c>
      <c r="L51" s="253">
        <v>43511</v>
      </c>
      <c r="M51" s="252" t="s">
        <v>19</v>
      </c>
    </row>
    <row r="52" spans="1:13" x14ac:dyDescent="0.35">
      <c r="A52" s="250" t="s">
        <v>122</v>
      </c>
      <c r="B52" s="250" t="s">
        <v>123</v>
      </c>
      <c r="C52" s="250" t="s">
        <v>102</v>
      </c>
      <c r="D52" s="250" t="s">
        <v>20</v>
      </c>
      <c r="E52" s="250">
        <v>0</v>
      </c>
      <c r="F52" s="250" t="s">
        <v>17</v>
      </c>
      <c r="G52" s="250" t="s">
        <v>62</v>
      </c>
      <c r="H52" s="250">
        <v>2</v>
      </c>
      <c r="I52" s="250" t="s">
        <v>17</v>
      </c>
      <c r="J52" s="250" t="s">
        <v>125</v>
      </c>
      <c r="K52" s="250" t="s">
        <v>126</v>
      </c>
      <c r="L52" s="251">
        <v>43511</v>
      </c>
      <c r="M52" s="250" t="s">
        <v>19</v>
      </c>
    </row>
    <row r="53" spans="1:13" x14ac:dyDescent="0.35">
      <c r="A53" s="252" t="s">
        <v>122</v>
      </c>
      <c r="B53" s="252" t="s">
        <v>123</v>
      </c>
      <c r="C53" s="252" t="s">
        <v>102</v>
      </c>
      <c r="D53" s="252" t="s">
        <v>22</v>
      </c>
      <c r="E53" s="252" t="s">
        <v>17</v>
      </c>
      <c r="F53" s="252"/>
      <c r="G53" s="252" t="s">
        <v>62</v>
      </c>
      <c r="H53" s="252">
        <v>2</v>
      </c>
      <c r="I53" s="252"/>
      <c r="J53" s="252" t="s">
        <v>112</v>
      </c>
      <c r="K53" s="252" t="s">
        <v>127</v>
      </c>
      <c r="L53" s="253">
        <v>43511</v>
      </c>
      <c r="M53" s="252" t="s">
        <v>19</v>
      </c>
    </row>
    <row r="54" spans="1:13" x14ac:dyDescent="0.35">
      <c r="A54" s="250" t="s">
        <v>122</v>
      </c>
      <c r="B54" s="250" t="s">
        <v>123</v>
      </c>
      <c r="C54" s="250" t="s">
        <v>102</v>
      </c>
      <c r="D54" s="250" t="s">
        <v>24</v>
      </c>
      <c r="E54" s="250" t="s">
        <v>17</v>
      </c>
      <c r="F54" s="250"/>
      <c r="G54" s="250" t="s">
        <v>62</v>
      </c>
      <c r="H54" s="250">
        <v>2</v>
      </c>
      <c r="I54" s="250"/>
      <c r="J54" s="250" t="s">
        <v>112</v>
      </c>
      <c r="K54" s="250" t="s">
        <v>128</v>
      </c>
      <c r="L54" s="251">
        <v>43511</v>
      </c>
      <c r="M54" s="250" t="s">
        <v>19</v>
      </c>
    </row>
    <row r="55" spans="1:13" x14ac:dyDescent="0.35">
      <c r="A55" s="252" t="s">
        <v>122</v>
      </c>
      <c r="B55" s="252" t="s">
        <v>123</v>
      </c>
      <c r="C55" s="252" t="s">
        <v>102</v>
      </c>
      <c r="D55" s="252" t="s">
        <v>26</v>
      </c>
      <c r="E55" s="252" t="s">
        <v>17</v>
      </c>
      <c r="F55" s="252"/>
      <c r="G55" s="252" t="s">
        <v>62</v>
      </c>
      <c r="H55" s="252">
        <v>2</v>
      </c>
      <c r="I55" s="252"/>
      <c r="J55" s="252" t="s">
        <v>112</v>
      </c>
      <c r="K55" s="252" t="s">
        <v>129</v>
      </c>
      <c r="L55" s="253">
        <v>43511</v>
      </c>
      <c r="M55" s="252" t="s">
        <v>19</v>
      </c>
    </row>
    <row r="56" spans="1:13" x14ac:dyDescent="0.35">
      <c r="A56" s="250" t="s">
        <v>122</v>
      </c>
      <c r="B56" s="250" t="s">
        <v>123</v>
      </c>
      <c r="C56" s="250" t="s">
        <v>102</v>
      </c>
      <c r="D56" s="250" t="s">
        <v>28</v>
      </c>
      <c r="E56" s="250" t="s">
        <v>17</v>
      </c>
      <c r="F56" s="250"/>
      <c r="G56" s="250" t="s">
        <v>62</v>
      </c>
      <c r="H56" s="250">
        <v>2</v>
      </c>
      <c r="I56" s="250"/>
      <c r="J56" s="250" t="s">
        <v>112</v>
      </c>
      <c r="K56" s="250" t="s">
        <v>130</v>
      </c>
      <c r="L56" s="251">
        <v>43511</v>
      </c>
      <c r="M56" s="250" t="s">
        <v>19</v>
      </c>
    </row>
    <row r="57" spans="1:13" x14ac:dyDescent="0.35">
      <c r="A57" s="252" t="s">
        <v>131</v>
      </c>
      <c r="B57" s="252" t="s">
        <v>132</v>
      </c>
      <c r="C57" s="252" t="s">
        <v>133</v>
      </c>
      <c r="D57" s="252" t="s">
        <v>16</v>
      </c>
      <c r="E57" s="252" t="s">
        <v>17</v>
      </c>
      <c r="F57" s="252"/>
      <c r="G57" s="252" t="s">
        <v>62</v>
      </c>
      <c r="H57" s="252">
        <v>2</v>
      </c>
      <c r="I57" s="252"/>
      <c r="J57" s="252" t="s">
        <v>134</v>
      </c>
      <c r="K57" s="252" t="s">
        <v>135</v>
      </c>
      <c r="L57" s="253">
        <v>43511</v>
      </c>
      <c r="M57" s="252" t="s">
        <v>19</v>
      </c>
    </row>
    <row r="58" spans="1:13" x14ac:dyDescent="0.35">
      <c r="A58" s="250" t="s">
        <v>131</v>
      </c>
      <c r="B58" s="250" t="s">
        <v>132</v>
      </c>
      <c r="C58" s="250" t="s">
        <v>133</v>
      </c>
      <c r="D58" s="250" t="s">
        <v>20</v>
      </c>
      <c r="E58" s="250" t="s">
        <v>17</v>
      </c>
      <c r="F58" s="250"/>
      <c r="G58" s="250" t="s">
        <v>17</v>
      </c>
      <c r="H58" s="250" t="s">
        <v>17</v>
      </c>
      <c r="I58" s="250"/>
      <c r="J58" s="250" t="s">
        <v>136</v>
      </c>
      <c r="K58" s="250" t="s">
        <v>137</v>
      </c>
      <c r="L58" s="251">
        <v>43511</v>
      </c>
      <c r="M58" s="250" t="s">
        <v>19</v>
      </c>
    </row>
    <row r="59" spans="1:13" x14ac:dyDescent="0.35">
      <c r="A59" s="252" t="s">
        <v>131</v>
      </c>
      <c r="B59" s="252" t="s">
        <v>132</v>
      </c>
      <c r="C59" s="252" t="s">
        <v>133</v>
      </c>
      <c r="D59" s="252" t="s">
        <v>22</v>
      </c>
      <c r="E59" s="252" t="s">
        <v>17</v>
      </c>
      <c r="F59" s="252"/>
      <c r="G59" s="252" t="s">
        <v>62</v>
      </c>
      <c r="H59" s="252">
        <v>2</v>
      </c>
      <c r="I59" s="252"/>
      <c r="J59" s="252" t="s">
        <v>136</v>
      </c>
      <c r="K59" s="252" t="s">
        <v>138</v>
      </c>
      <c r="L59" s="253">
        <v>43511</v>
      </c>
      <c r="M59" s="252" t="s">
        <v>19</v>
      </c>
    </row>
    <row r="60" spans="1:13" x14ac:dyDescent="0.35">
      <c r="A60" s="250" t="s">
        <v>131</v>
      </c>
      <c r="B60" s="250" t="s">
        <v>132</v>
      </c>
      <c r="C60" s="250" t="s">
        <v>133</v>
      </c>
      <c r="D60" s="250" t="s">
        <v>24</v>
      </c>
      <c r="E60" s="250" t="s">
        <v>17</v>
      </c>
      <c r="F60" s="250"/>
      <c r="G60" s="250" t="s">
        <v>62</v>
      </c>
      <c r="H60" s="250">
        <v>2</v>
      </c>
      <c r="I60" s="250"/>
      <c r="J60" s="250" t="s">
        <v>136</v>
      </c>
      <c r="K60" s="250" t="s">
        <v>139</v>
      </c>
      <c r="L60" s="251">
        <v>43511</v>
      </c>
      <c r="M60" s="250" t="s">
        <v>19</v>
      </c>
    </row>
    <row r="61" spans="1:13" x14ac:dyDescent="0.35">
      <c r="A61" s="252" t="s">
        <v>131</v>
      </c>
      <c r="B61" s="252" t="s">
        <v>132</v>
      </c>
      <c r="C61" s="252" t="s">
        <v>133</v>
      </c>
      <c r="D61" s="252" t="s">
        <v>92</v>
      </c>
      <c r="E61" s="252" t="s">
        <v>17</v>
      </c>
      <c r="F61" s="252"/>
      <c r="G61" s="252" t="s">
        <v>62</v>
      </c>
      <c r="H61" s="252">
        <v>2</v>
      </c>
      <c r="I61" s="252"/>
      <c r="J61" s="252" t="s">
        <v>136</v>
      </c>
      <c r="K61" s="252" t="s">
        <v>140</v>
      </c>
      <c r="L61" s="253">
        <v>43511</v>
      </c>
      <c r="M61" s="252" t="s">
        <v>19</v>
      </c>
    </row>
    <row r="62" spans="1:13" x14ac:dyDescent="0.35">
      <c r="A62" s="250" t="s">
        <v>131</v>
      </c>
      <c r="B62" s="250" t="s">
        <v>132</v>
      </c>
      <c r="C62" s="250" t="s">
        <v>133</v>
      </c>
      <c r="D62" s="250" t="s">
        <v>26</v>
      </c>
      <c r="E62" s="250" t="s">
        <v>17</v>
      </c>
      <c r="F62" s="250"/>
      <c r="G62" s="250" t="s">
        <v>62</v>
      </c>
      <c r="H62" s="250">
        <v>2</v>
      </c>
      <c r="I62" s="250"/>
      <c r="J62" s="250" t="s">
        <v>136</v>
      </c>
      <c r="K62" s="250" t="s">
        <v>141</v>
      </c>
      <c r="L62" s="251">
        <v>43511</v>
      </c>
      <c r="M62" s="250" t="s">
        <v>19</v>
      </c>
    </row>
    <row r="63" spans="1:13" x14ac:dyDescent="0.35">
      <c r="A63" s="252" t="s">
        <v>131</v>
      </c>
      <c r="B63" s="252" t="s">
        <v>132</v>
      </c>
      <c r="C63" s="252" t="s">
        <v>133</v>
      </c>
      <c r="D63" s="252" t="s">
        <v>28</v>
      </c>
      <c r="E63" s="252" t="s">
        <v>17</v>
      </c>
      <c r="F63" s="252"/>
      <c r="G63" s="252" t="s">
        <v>62</v>
      </c>
      <c r="H63" s="252">
        <v>2</v>
      </c>
      <c r="I63" s="252"/>
      <c r="J63" s="252" t="s">
        <v>136</v>
      </c>
      <c r="K63" s="252" t="s">
        <v>142</v>
      </c>
      <c r="L63" s="253">
        <v>43511</v>
      </c>
      <c r="M63" s="252" t="s">
        <v>19</v>
      </c>
    </row>
    <row r="64" spans="1:13" x14ac:dyDescent="0.35">
      <c r="A64" s="250" t="s">
        <v>143</v>
      </c>
      <c r="B64" s="250" t="s">
        <v>144</v>
      </c>
      <c r="C64" s="250" t="s">
        <v>133</v>
      </c>
      <c r="D64" s="250" t="s">
        <v>16</v>
      </c>
      <c r="E64" s="250">
        <v>0</v>
      </c>
      <c r="F64" s="250"/>
      <c r="G64" s="250" t="s">
        <v>62</v>
      </c>
      <c r="H64" s="250">
        <v>2</v>
      </c>
      <c r="I64" s="250"/>
      <c r="J64" s="250" t="s">
        <v>145</v>
      </c>
      <c r="K64" s="250" t="s">
        <v>146</v>
      </c>
      <c r="L64" s="251">
        <v>43511</v>
      </c>
      <c r="M64" s="250" t="s">
        <v>19</v>
      </c>
    </row>
    <row r="65" spans="1:13" x14ac:dyDescent="0.35">
      <c r="A65" s="252" t="s">
        <v>143</v>
      </c>
      <c r="B65" s="252" t="s">
        <v>144</v>
      </c>
      <c r="C65" s="252" t="s">
        <v>133</v>
      </c>
      <c r="D65" s="252" t="s">
        <v>20</v>
      </c>
      <c r="E65" s="252">
        <v>0</v>
      </c>
      <c r="F65" s="252"/>
      <c r="G65" s="252" t="s">
        <v>62</v>
      </c>
      <c r="H65" s="252">
        <v>2</v>
      </c>
      <c r="I65" s="252"/>
      <c r="J65" s="252" t="s">
        <v>147</v>
      </c>
      <c r="K65" s="252" t="s">
        <v>148</v>
      </c>
      <c r="L65" s="253">
        <v>43511</v>
      </c>
      <c r="M65" s="252" t="s">
        <v>19</v>
      </c>
    </row>
    <row r="66" spans="1:13" x14ac:dyDescent="0.35">
      <c r="A66" s="250" t="s">
        <v>143</v>
      </c>
      <c r="B66" s="250" t="s">
        <v>144</v>
      </c>
      <c r="C66" s="250" t="s">
        <v>133</v>
      </c>
      <c r="D66" s="250" t="s">
        <v>22</v>
      </c>
      <c r="E66" s="250" t="s">
        <v>17</v>
      </c>
      <c r="F66" s="250"/>
      <c r="G66" s="250" t="s">
        <v>62</v>
      </c>
      <c r="H66" s="250">
        <v>2</v>
      </c>
      <c r="I66" s="250"/>
      <c r="J66" s="250" t="s">
        <v>149</v>
      </c>
      <c r="K66" s="250" t="s">
        <v>150</v>
      </c>
      <c r="L66" s="251">
        <v>43511</v>
      </c>
      <c r="M66" s="250" t="s">
        <v>19</v>
      </c>
    </row>
    <row r="67" spans="1:13" x14ac:dyDescent="0.35">
      <c r="A67" s="252" t="s">
        <v>143</v>
      </c>
      <c r="B67" s="252" t="s">
        <v>144</v>
      </c>
      <c r="C67" s="252" t="s">
        <v>133</v>
      </c>
      <c r="D67" s="252" t="s">
        <v>24</v>
      </c>
      <c r="E67" s="252" t="s">
        <v>17</v>
      </c>
      <c r="F67" s="252"/>
      <c r="G67" s="252" t="s">
        <v>62</v>
      </c>
      <c r="H67" s="252">
        <v>2</v>
      </c>
      <c r="I67" s="252"/>
      <c r="J67" s="252" t="s">
        <v>151</v>
      </c>
      <c r="K67" s="252" t="s">
        <v>152</v>
      </c>
      <c r="L67" s="253">
        <v>43511</v>
      </c>
      <c r="M67" s="252" t="s">
        <v>19</v>
      </c>
    </row>
    <row r="68" spans="1:13" x14ac:dyDescent="0.35">
      <c r="A68" s="250" t="s">
        <v>143</v>
      </c>
      <c r="B68" s="250" t="s">
        <v>144</v>
      </c>
      <c r="C68" s="250" t="s">
        <v>133</v>
      </c>
      <c r="D68" s="250" t="s">
        <v>92</v>
      </c>
      <c r="E68" s="250" t="s">
        <v>17</v>
      </c>
      <c r="F68" s="250"/>
      <c r="G68" s="250" t="s">
        <v>62</v>
      </c>
      <c r="H68" s="250">
        <v>2</v>
      </c>
      <c r="I68" s="250"/>
      <c r="J68" s="250" t="s">
        <v>153</v>
      </c>
      <c r="K68" s="250" t="s">
        <v>154</v>
      </c>
      <c r="L68" s="251">
        <v>43511</v>
      </c>
      <c r="M68" s="250" t="s">
        <v>19</v>
      </c>
    </row>
    <row r="69" spans="1:13" x14ac:dyDescent="0.35">
      <c r="A69" s="252" t="s">
        <v>143</v>
      </c>
      <c r="B69" s="252" t="s">
        <v>144</v>
      </c>
      <c r="C69" s="252" t="s">
        <v>133</v>
      </c>
      <c r="D69" s="252" t="s">
        <v>26</v>
      </c>
      <c r="E69" s="252" t="s">
        <v>17</v>
      </c>
      <c r="F69" s="252"/>
      <c r="G69" s="252" t="s">
        <v>62</v>
      </c>
      <c r="H69" s="252">
        <v>2</v>
      </c>
      <c r="I69" s="252"/>
      <c r="J69" s="252" t="s">
        <v>155</v>
      </c>
      <c r="K69" s="252" t="s">
        <v>156</v>
      </c>
      <c r="L69" s="253">
        <v>43511</v>
      </c>
      <c r="M69" s="252" t="s">
        <v>19</v>
      </c>
    </row>
    <row r="70" spans="1:13" x14ac:dyDescent="0.35">
      <c r="A70" s="250" t="s">
        <v>143</v>
      </c>
      <c r="B70" s="250" t="s">
        <v>144</v>
      </c>
      <c r="C70" s="250" t="s">
        <v>133</v>
      </c>
      <c r="D70" s="250" t="s">
        <v>28</v>
      </c>
      <c r="E70" s="250" t="s">
        <v>17</v>
      </c>
      <c r="F70" s="250"/>
      <c r="G70" s="250" t="s">
        <v>62</v>
      </c>
      <c r="H70" s="250">
        <v>2</v>
      </c>
      <c r="I70" s="250"/>
      <c r="J70" s="250" t="s">
        <v>155</v>
      </c>
      <c r="K70" s="250" t="s">
        <v>157</v>
      </c>
      <c r="L70" s="251">
        <v>43511</v>
      </c>
      <c r="M70" s="250" t="s">
        <v>19</v>
      </c>
    </row>
    <row r="71" spans="1:13" x14ac:dyDescent="0.35">
      <c r="A71" s="252" t="s">
        <v>158</v>
      </c>
      <c r="B71" s="252" t="s">
        <v>159</v>
      </c>
      <c r="C71" s="252" t="s">
        <v>133</v>
      </c>
      <c r="D71" s="252" t="s">
        <v>16</v>
      </c>
      <c r="E71" s="252">
        <v>0</v>
      </c>
      <c r="F71" s="252"/>
      <c r="G71" s="252" t="s">
        <v>62</v>
      </c>
      <c r="H71" s="252">
        <v>2</v>
      </c>
      <c r="I71" s="252"/>
      <c r="J71" s="252"/>
      <c r="K71" s="252" t="s">
        <v>160</v>
      </c>
      <c r="L71" s="253">
        <v>43511</v>
      </c>
      <c r="M71" s="252" t="s">
        <v>19</v>
      </c>
    </row>
    <row r="72" spans="1:13" x14ac:dyDescent="0.35">
      <c r="A72" s="250" t="s">
        <v>158</v>
      </c>
      <c r="B72" s="250" t="s">
        <v>159</v>
      </c>
      <c r="C72" s="250" t="s">
        <v>133</v>
      </c>
      <c r="D72" s="250" t="s">
        <v>20</v>
      </c>
      <c r="E72" s="250">
        <v>0</v>
      </c>
      <c r="F72" s="250"/>
      <c r="G72" s="250" t="s">
        <v>62</v>
      </c>
      <c r="H72" s="250">
        <v>2</v>
      </c>
      <c r="I72" s="250"/>
      <c r="J72" s="250"/>
      <c r="K72" s="250" t="s">
        <v>161</v>
      </c>
      <c r="L72" s="251">
        <v>43511</v>
      </c>
      <c r="M72" s="250" t="s">
        <v>19</v>
      </c>
    </row>
    <row r="73" spans="1:13" x14ac:dyDescent="0.35">
      <c r="A73" s="252" t="s">
        <v>158</v>
      </c>
      <c r="B73" s="252" t="s">
        <v>159</v>
      </c>
      <c r="C73" s="252" t="s">
        <v>133</v>
      </c>
      <c r="D73" s="252" t="s">
        <v>22</v>
      </c>
      <c r="E73" s="252" t="s">
        <v>17</v>
      </c>
      <c r="F73" s="252"/>
      <c r="G73" s="252" t="s">
        <v>62</v>
      </c>
      <c r="H73" s="252">
        <v>2</v>
      </c>
      <c r="I73" s="252"/>
      <c r="J73" s="252"/>
      <c r="K73" s="252" t="s">
        <v>162</v>
      </c>
      <c r="L73" s="253">
        <v>43511</v>
      </c>
      <c r="M73" s="252" t="s">
        <v>19</v>
      </c>
    </row>
    <row r="74" spans="1:13" x14ac:dyDescent="0.35">
      <c r="A74" s="250" t="s">
        <v>158</v>
      </c>
      <c r="B74" s="250" t="s">
        <v>159</v>
      </c>
      <c r="C74" s="250" t="s">
        <v>133</v>
      </c>
      <c r="D74" s="250" t="s">
        <v>24</v>
      </c>
      <c r="E74" s="250" t="s">
        <v>17</v>
      </c>
      <c r="F74" s="250"/>
      <c r="G74" s="250" t="s">
        <v>62</v>
      </c>
      <c r="H74" s="250">
        <v>2</v>
      </c>
      <c r="I74" s="250"/>
      <c r="J74" s="250"/>
      <c r="K74" s="250" t="s">
        <v>163</v>
      </c>
      <c r="L74" s="251">
        <v>43511</v>
      </c>
      <c r="M74" s="250" t="s">
        <v>19</v>
      </c>
    </row>
    <row r="75" spans="1:13" x14ac:dyDescent="0.35">
      <c r="A75" s="252" t="s">
        <v>158</v>
      </c>
      <c r="B75" s="252" t="s">
        <v>159</v>
      </c>
      <c r="C75" s="252" t="s">
        <v>133</v>
      </c>
      <c r="D75" s="252" t="s">
        <v>92</v>
      </c>
      <c r="E75" s="252" t="s">
        <v>17</v>
      </c>
      <c r="F75" s="252"/>
      <c r="G75" s="252" t="s">
        <v>62</v>
      </c>
      <c r="H75" s="252">
        <v>2</v>
      </c>
      <c r="I75" s="252"/>
      <c r="J75" s="252"/>
      <c r="K75" s="252" t="s">
        <v>164</v>
      </c>
      <c r="L75" s="253">
        <v>43511</v>
      </c>
      <c r="M75" s="252" t="s">
        <v>19</v>
      </c>
    </row>
    <row r="76" spans="1:13" x14ac:dyDescent="0.35">
      <c r="A76" s="250" t="s">
        <v>158</v>
      </c>
      <c r="B76" s="250" t="s">
        <v>159</v>
      </c>
      <c r="C76" s="250" t="s">
        <v>133</v>
      </c>
      <c r="D76" s="250" t="s">
        <v>26</v>
      </c>
      <c r="E76" s="250" t="s">
        <v>17</v>
      </c>
      <c r="F76" s="250"/>
      <c r="G76" s="250" t="s">
        <v>62</v>
      </c>
      <c r="H76" s="250">
        <v>2</v>
      </c>
      <c r="I76" s="250"/>
      <c r="J76" s="250" t="s">
        <v>165</v>
      </c>
      <c r="K76" s="250" t="s">
        <v>166</v>
      </c>
      <c r="L76" s="251">
        <v>43511</v>
      </c>
      <c r="M76" s="250" t="s">
        <v>19</v>
      </c>
    </row>
    <row r="77" spans="1:13" x14ac:dyDescent="0.35">
      <c r="A77" s="252" t="s">
        <v>158</v>
      </c>
      <c r="B77" s="252" t="s">
        <v>159</v>
      </c>
      <c r="C77" s="252" t="s">
        <v>133</v>
      </c>
      <c r="D77" s="252" t="s">
        <v>28</v>
      </c>
      <c r="E77" s="252" t="s">
        <v>17</v>
      </c>
      <c r="F77" s="252"/>
      <c r="G77" s="252" t="s">
        <v>62</v>
      </c>
      <c r="H77" s="252">
        <v>2</v>
      </c>
      <c r="I77" s="252"/>
      <c r="J77" s="252" t="s">
        <v>167</v>
      </c>
      <c r="K77" s="252" t="s">
        <v>168</v>
      </c>
      <c r="L77" s="253">
        <v>43511</v>
      </c>
      <c r="M77" s="252" t="s">
        <v>19</v>
      </c>
    </row>
    <row r="78" spans="1:13" x14ac:dyDescent="0.35">
      <c r="A78" s="250" t="s">
        <v>83</v>
      </c>
      <c r="B78" s="250" t="s">
        <v>84</v>
      </c>
      <c r="C78" s="250" t="s">
        <v>85</v>
      </c>
      <c r="D78" s="250" t="s">
        <v>92</v>
      </c>
      <c r="E78" s="250" t="s">
        <v>17</v>
      </c>
      <c r="F78" s="250" t="s">
        <v>17</v>
      </c>
      <c r="G78" s="250" t="s">
        <v>62</v>
      </c>
      <c r="H78" s="250">
        <v>2</v>
      </c>
      <c r="I78" s="250" t="s">
        <v>17</v>
      </c>
      <c r="J78" s="250" t="s">
        <v>169</v>
      </c>
      <c r="K78" s="250" t="s">
        <v>170</v>
      </c>
      <c r="L78" s="251">
        <v>43524</v>
      </c>
      <c r="M78" s="250" t="s">
        <v>19</v>
      </c>
    </row>
    <row r="79" spans="1:13" x14ac:dyDescent="0.35">
      <c r="A79" s="252" t="s">
        <v>59</v>
      </c>
      <c r="B79" s="252" t="s">
        <v>60</v>
      </c>
      <c r="C79" s="252" t="s">
        <v>61</v>
      </c>
      <c r="D79" s="252" t="s">
        <v>26</v>
      </c>
      <c r="E79" s="252" t="s">
        <v>17</v>
      </c>
      <c r="F79" s="252" t="s">
        <v>171</v>
      </c>
      <c r="G79" s="252" t="s">
        <v>17</v>
      </c>
      <c r="H79" s="252" t="s">
        <v>17</v>
      </c>
      <c r="I79" s="252" t="s">
        <v>172</v>
      </c>
      <c r="J79" s="252" t="s">
        <v>173</v>
      </c>
      <c r="K79" s="252" t="s">
        <v>174</v>
      </c>
      <c r="L79" s="253">
        <v>43578</v>
      </c>
      <c r="M79" s="252" t="s">
        <v>175</v>
      </c>
    </row>
    <row r="80" spans="1:13" x14ac:dyDescent="0.35">
      <c r="A80" s="250" t="s">
        <v>59</v>
      </c>
      <c r="B80" s="250" t="s">
        <v>60</v>
      </c>
      <c r="C80" s="250" t="s">
        <v>61</v>
      </c>
      <c r="D80" s="250" t="s">
        <v>28</v>
      </c>
      <c r="E80" s="250" t="s">
        <v>17</v>
      </c>
      <c r="F80" s="250" t="s">
        <v>171</v>
      </c>
      <c r="G80" s="250" t="s">
        <v>17</v>
      </c>
      <c r="H80" s="250" t="s">
        <v>17</v>
      </c>
      <c r="I80" s="250" t="s">
        <v>172</v>
      </c>
      <c r="J80" s="250" t="s">
        <v>173</v>
      </c>
      <c r="K80" s="250" t="s">
        <v>176</v>
      </c>
      <c r="L80" s="251">
        <v>43578</v>
      </c>
      <c r="M80" s="250" t="s">
        <v>175</v>
      </c>
    </row>
    <row r="81" spans="1:13" x14ac:dyDescent="0.35">
      <c r="A81" s="252" t="s">
        <v>38</v>
      </c>
      <c r="B81" s="252" t="s">
        <v>39</v>
      </c>
      <c r="C81" s="252" t="s">
        <v>40</v>
      </c>
      <c r="D81" s="252" t="s">
        <v>92</v>
      </c>
      <c r="E81" s="252">
        <v>0</v>
      </c>
      <c r="F81" s="252" t="s">
        <v>17</v>
      </c>
      <c r="G81" s="252" t="s">
        <v>17</v>
      </c>
      <c r="H81" s="252" t="s">
        <v>17</v>
      </c>
      <c r="I81" s="252" t="s">
        <v>17</v>
      </c>
      <c r="J81" s="252" t="s">
        <v>17</v>
      </c>
      <c r="K81" s="252" t="s">
        <v>177</v>
      </c>
      <c r="L81" s="253">
        <v>43585</v>
      </c>
      <c r="M81" s="252" t="s">
        <v>175</v>
      </c>
    </row>
    <row r="82" spans="1:13" x14ac:dyDescent="0.35">
      <c r="A82" s="250" t="s">
        <v>66</v>
      </c>
      <c r="B82" s="250" t="s">
        <v>67</v>
      </c>
      <c r="C82" s="250" t="s">
        <v>68</v>
      </c>
      <c r="D82" s="250" t="s">
        <v>16</v>
      </c>
      <c r="E82" s="250">
        <v>0</v>
      </c>
      <c r="F82" s="250" t="s">
        <v>17</v>
      </c>
      <c r="G82" s="250" t="s">
        <v>178</v>
      </c>
      <c r="H82" s="250">
        <v>1</v>
      </c>
      <c r="I82" s="250" t="s">
        <v>17</v>
      </c>
      <c r="J82" s="250"/>
      <c r="K82" s="250" t="s">
        <v>179</v>
      </c>
      <c r="L82" s="251">
        <v>43644</v>
      </c>
      <c r="M82" s="250" t="s">
        <v>175</v>
      </c>
    </row>
    <row r="83" spans="1:13" x14ac:dyDescent="0.35">
      <c r="A83" s="252" t="s">
        <v>66</v>
      </c>
      <c r="B83" s="252" t="s">
        <v>67</v>
      </c>
      <c r="C83" s="252" t="s">
        <v>68</v>
      </c>
      <c r="D83" s="252" t="s">
        <v>20</v>
      </c>
      <c r="E83" s="252">
        <v>0</v>
      </c>
      <c r="F83" s="252" t="s">
        <v>17</v>
      </c>
      <c r="G83" s="252" t="s">
        <v>178</v>
      </c>
      <c r="H83" s="252">
        <v>1</v>
      </c>
      <c r="I83" s="252" t="s">
        <v>17</v>
      </c>
      <c r="J83" s="252"/>
      <c r="K83" s="252" t="s">
        <v>180</v>
      </c>
      <c r="L83" s="253">
        <v>43644</v>
      </c>
      <c r="M83" s="252" t="s">
        <v>175</v>
      </c>
    </row>
    <row r="84" spans="1:13" x14ac:dyDescent="0.35">
      <c r="A84" s="250" t="s">
        <v>66</v>
      </c>
      <c r="B84" s="250" t="s">
        <v>67</v>
      </c>
      <c r="C84" s="250" t="s">
        <v>68</v>
      </c>
      <c r="D84" s="250" t="s">
        <v>92</v>
      </c>
      <c r="E84" s="250">
        <v>0</v>
      </c>
      <c r="F84" s="250"/>
      <c r="G84" s="250" t="s">
        <v>178</v>
      </c>
      <c r="H84" s="250">
        <v>1</v>
      </c>
      <c r="I84" s="250" t="s">
        <v>17</v>
      </c>
      <c r="J84" s="250"/>
      <c r="K84" s="250" t="s">
        <v>181</v>
      </c>
      <c r="L84" s="251">
        <v>43644</v>
      </c>
      <c r="M84" s="250" t="s">
        <v>175</v>
      </c>
    </row>
    <row r="85" spans="1:13" x14ac:dyDescent="0.35">
      <c r="A85" s="252" t="s">
        <v>30</v>
      </c>
      <c r="B85" s="252" t="s">
        <v>31</v>
      </c>
      <c r="C85" s="252" t="s">
        <v>32</v>
      </c>
      <c r="D85" s="252" t="s">
        <v>92</v>
      </c>
      <c r="E85" s="252">
        <v>0</v>
      </c>
      <c r="F85" s="252" t="s">
        <v>17</v>
      </c>
      <c r="G85" s="252" t="s">
        <v>17</v>
      </c>
      <c r="H85" s="252" t="s">
        <v>17</v>
      </c>
      <c r="I85" s="252" t="s">
        <v>17</v>
      </c>
      <c r="J85" s="252" t="s">
        <v>17</v>
      </c>
      <c r="K85" s="252" t="s">
        <v>182</v>
      </c>
      <c r="L85" s="253">
        <v>43670</v>
      </c>
      <c r="M85" s="252" t="s">
        <v>19</v>
      </c>
    </row>
    <row r="86" spans="1:13" x14ac:dyDescent="0.35">
      <c r="A86" s="250" t="s">
        <v>183</v>
      </c>
      <c r="B86" s="250" t="s">
        <v>184</v>
      </c>
      <c r="C86" s="250" t="s">
        <v>185</v>
      </c>
      <c r="D86" s="250" t="s">
        <v>16</v>
      </c>
      <c r="E86" s="250" t="s">
        <v>17</v>
      </c>
      <c r="F86" s="250" t="s">
        <v>17</v>
      </c>
      <c r="G86" s="250" t="s">
        <v>17</v>
      </c>
      <c r="H86" s="250" t="s">
        <v>17</v>
      </c>
      <c r="I86" s="250" t="s">
        <v>17</v>
      </c>
      <c r="J86" s="250" t="s">
        <v>186</v>
      </c>
      <c r="K86" s="250" t="s">
        <v>187</v>
      </c>
      <c r="L86" s="251">
        <v>43676</v>
      </c>
      <c r="M86" s="250" t="s">
        <v>19</v>
      </c>
    </row>
    <row r="87" spans="1:13" x14ac:dyDescent="0.35">
      <c r="A87" s="252" t="s">
        <v>183</v>
      </c>
      <c r="B87" s="252" t="s">
        <v>184</v>
      </c>
      <c r="C87" s="252" t="s">
        <v>185</v>
      </c>
      <c r="D87" s="252" t="s">
        <v>20</v>
      </c>
      <c r="E87" s="252" t="s">
        <v>17</v>
      </c>
      <c r="F87" s="252" t="s">
        <v>17</v>
      </c>
      <c r="G87" s="252" t="s">
        <v>17</v>
      </c>
      <c r="H87" s="252" t="s">
        <v>17</v>
      </c>
      <c r="I87" s="252" t="s">
        <v>17</v>
      </c>
      <c r="J87" s="252" t="s">
        <v>186</v>
      </c>
      <c r="K87" s="252" t="s">
        <v>188</v>
      </c>
      <c r="L87" s="253">
        <v>43676</v>
      </c>
      <c r="M87" s="252" t="s">
        <v>19</v>
      </c>
    </row>
    <row r="88" spans="1:13" x14ac:dyDescent="0.35">
      <c r="A88" s="250" t="s">
        <v>183</v>
      </c>
      <c r="B88" s="250" t="s">
        <v>184</v>
      </c>
      <c r="C88" s="250" t="s">
        <v>185</v>
      </c>
      <c r="D88" s="250" t="s">
        <v>22</v>
      </c>
      <c r="E88" s="250" t="s">
        <v>17</v>
      </c>
      <c r="F88" s="250" t="s">
        <v>17</v>
      </c>
      <c r="G88" s="250" t="s">
        <v>17</v>
      </c>
      <c r="H88" s="250" t="s">
        <v>17</v>
      </c>
      <c r="I88" s="250" t="s">
        <v>17</v>
      </c>
      <c r="J88" s="250" t="s">
        <v>186</v>
      </c>
      <c r="K88" s="250" t="s">
        <v>189</v>
      </c>
      <c r="L88" s="251">
        <v>43676</v>
      </c>
      <c r="M88" s="250" t="s">
        <v>19</v>
      </c>
    </row>
    <row r="89" spans="1:13" x14ac:dyDescent="0.35">
      <c r="A89" s="252" t="s">
        <v>183</v>
      </c>
      <c r="B89" s="252" t="s">
        <v>184</v>
      </c>
      <c r="C89" s="252" t="s">
        <v>185</v>
      </c>
      <c r="D89" s="252" t="s">
        <v>24</v>
      </c>
      <c r="E89" s="252" t="s">
        <v>17</v>
      </c>
      <c r="F89" s="252" t="s">
        <v>17</v>
      </c>
      <c r="G89" s="252" t="s">
        <v>17</v>
      </c>
      <c r="H89" s="252" t="s">
        <v>17</v>
      </c>
      <c r="I89" s="252" t="s">
        <v>17</v>
      </c>
      <c r="J89" s="252" t="s">
        <v>186</v>
      </c>
      <c r="K89" s="252" t="s">
        <v>190</v>
      </c>
      <c r="L89" s="253">
        <v>43676</v>
      </c>
      <c r="M89" s="252" t="s">
        <v>19</v>
      </c>
    </row>
    <row r="90" spans="1:13" x14ac:dyDescent="0.35">
      <c r="A90" s="250" t="s">
        <v>183</v>
      </c>
      <c r="B90" s="250" t="s">
        <v>184</v>
      </c>
      <c r="C90" s="250" t="s">
        <v>185</v>
      </c>
      <c r="D90" s="250" t="s">
        <v>26</v>
      </c>
      <c r="E90" s="250" t="s">
        <v>17</v>
      </c>
      <c r="F90" s="250" t="s">
        <v>17</v>
      </c>
      <c r="G90" s="250" t="s">
        <v>17</v>
      </c>
      <c r="H90" s="250" t="s">
        <v>17</v>
      </c>
      <c r="I90" s="250" t="s">
        <v>17</v>
      </c>
      <c r="J90" s="250" t="s">
        <v>186</v>
      </c>
      <c r="K90" s="250" t="s">
        <v>191</v>
      </c>
      <c r="L90" s="251">
        <v>43676</v>
      </c>
      <c r="M90" s="250" t="s">
        <v>19</v>
      </c>
    </row>
    <row r="91" spans="1:13" x14ac:dyDescent="0.35">
      <c r="A91" s="252" t="s">
        <v>183</v>
      </c>
      <c r="B91" s="252" t="s">
        <v>184</v>
      </c>
      <c r="C91" s="252" t="s">
        <v>185</v>
      </c>
      <c r="D91" s="252" t="s">
        <v>28</v>
      </c>
      <c r="E91" s="252" t="s">
        <v>17</v>
      </c>
      <c r="F91" s="252" t="s">
        <v>17</v>
      </c>
      <c r="G91" s="252" t="s">
        <v>17</v>
      </c>
      <c r="H91" s="252" t="s">
        <v>17</v>
      </c>
      <c r="I91" s="252" t="s">
        <v>17</v>
      </c>
      <c r="J91" s="252" t="s">
        <v>186</v>
      </c>
      <c r="K91" s="252" t="s">
        <v>192</v>
      </c>
      <c r="L91" s="253">
        <v>43676</v>
      </c>
      <c r="M91" s="252" t="s">
        <v>19</v>
      </c>
    </row>
    <row r="92" spans="1:13" x14ac:dyDescent="0.35">
      <c r="A92" s="250" t="s">
        <v>47</v>
      </c>
      <c r="B92" s="250" t="s">
        <v>48</v>
      </c>
      <c r="C92" s="250" t="s">
        <v>49</v>
      </c>
      <c r="D92" s="250" t="s">
        <v>92</v>
      </c>
      <c r="E92" s="250">
        <v>0</v>
      </c>
      <c r="F92" s="250" t="s">
        <v>17</v>
      </c>
      <c r="G92" s="250" t="s">
        <v>17</v>
      </c>
      <c r="H92" s="250" t="s">
        <v>17</v>
      </c>
      <c r="I92" s="250" t="s">
        <v>17</v>
      </c>
      <c r="J92" s="250" t="s">
        <v>193</v>
      </c>
      <c r="K92" s="250" t="s">
        <v>194</v>
      </c>
      <c r="L92" s="251">
        <v>43742</v>
      </c>
      <c r="M92" s="250" t="s">
        <v>19</v>
      </c>
    </row>
    <row r="93" spans="1:13" x14ac:dyDescent="0.35">
      <c r="A93" s="252" t="s">
        <v>59</v>
      </c>
      <c r="B93" s="252" t="s">
        <v>60</v>
      </c>
      <c r="C93" s="252" t="s">
        <v>61</v>
      </c>
      <c r="D93" s="252" t="s">
        <v>22</v>
      </c>
      <c r="E93" s="252" t="s">
        <v>17</v>
      </c>
      <c r="F93" s="252" t="s">
        <v>17</v>
      </c>
      <c r="G93" s="252" t="s">
        <v>17</v>
      </c>
      <c r="H93" s="252" t="s">
        <v>17</v>
      </c>
      <c r="I93" s="252" t="s">
        <v>17</v>
      </c>
      <c r="J93" s="252" t="s">
        <v>17</v>
      </c>
      <c r="K93" s="252" t="s">
        <v>195</v>
      </c>
      <c r="L93" s="253">
        <v>43784</v>
      </c>
      <c r="M93" s="252" t="s">
        <v>175</v>
      </c>
    </row>
    <row r="94" spans="1:13" x14ac:dyDescent="0.35">
      <c r="A94" s="250" t="s">
        <v>59</v>
      </c>
      <c r="B94" s="250" t="s">
        <v>60</v>
      </c>
      <c r="C94" s="250" t="s">
        <v>61</v>
      </c>
      <c r="D94" s="250" t="s">
        <v>92</v>
      </c>
      <c r="E94" s="250">
        <v>0</v>
      </c>
      <c r="F94" s="250" t="s">
        <v>17</v>
      </c>
      <c r="G94" s="250" t="s">
        <v>178</v>
      </c>
      <c r="H94" s="250">
        <v>1</v>
      </c>
      <c r="I94" s="250" t="s">
        <v>17</v>
      </c>
      <c r="J94" s="250" t="s">
        <v>17</v>
      </c>
      <c r="K94" s="250" t="s">
        <v>196</v>
      </c>
      <c r="L94" s="251">
        <v>43784</v>
      </c>
      <c r="M94" s="250" t="s">
        <v>175</v>
      </c>
    </row>
    <row r="95" spans="1:13" x14ac:dyDescent="0.35">
      <c r="A95" s="252" t="s">
        <v>47</v>
      </c>
      <c r="B95" s="252" t="s">
        <v>48</v>
      </c>
      <c r="C95" s="252" t="s">
        <v>49</v>
      </c>
      <c r="D95" s="252" t="s">
        <v>16</v>
      </c>
      <c r="E95" s="252" t="s">
        <v>17</v>
      </c>
      <c r="F95" s="252" t="s">
        <v>17</v>
      </c>
      <c r="G95" s="252" t="s">
        <v>17</v>
      </c>
      <c r="H95" s="252" t="s">
        <v>17</v>
      </c>
      <c r="I95" s="252" t="s">
        <v>17</v>
      </c>
      <c r="J95" s="252" t="s">
        <v>17</v>
      </c>
      <c r="K95" s="252" t="s">
        <v>197</v>
      </c>
      <c r="L95" s="253">
        <v>43787</v>
      </c>
      <c r="M95" s="252" t="s">
        <v>175</v>
      </c>
    </row>
    <row r="96" spans="1:13" x14ac:dyDescent="0.35">
      <c r="A96" s="250" t="s">
        <v>47</v>
      </c>
      <c r="B96" s="250" t="s">
        <v>48</v>
      </c>
      <c r="C96" s="250" t="s">
        <v>49</v>
      </c>
      <c r="D96" s="250" t="s">
        <v>20</v>
      </c>
      <c r="E96" s="250" t="s">
        <v>17</v>
      </c>
      <c r="F96" s="250" t="s">
        <v>17</v>
      </c>
      <c r="G96" s="250" t="s">
        <v>17</v>
      </c>
      <c r="H96" s="250" t="s">
        <v>17</v>
      </c>
      <c r="I96" s="250" t="s">
        <v>17</v>
      </c>
      <c r="J96" s="250" t="s">
        <v>17</v>
      </c>
      <c r="K96" s="250" t="s">
        <v>198</v>
      </c>
      <c r="L96" s="251">
        <v>43787</v>
      </c>
      <c r="M96" s="250" t="s">
        <v>175</v>
      </c>
    </row>
    <row r="97" spans="1:13" x14ac:dyDescent="0.35">
      <c r="A97" s="252" t="s">
        <v>199</v>
      </c>
      <c r="B97" s="252" t="s">
        <v>200</v>
      </c>
      <c r="C97" s="252" t="s">
        <v>201</v>
      </c>
      <c r="D97" s="252" t="s">
        <v>16</v>
      </c>
      <c r="E97" s="252">
        <v>0</v>
      </c>
      <c r="F97" s="252" t="s">
        <v>17</v>
      </c>
      <c r="G97" s="252" t="s">
        <v>178</v>
      </c>
      <c r="H97" s="252">
        <v>1</v>
      </c>
      <c r="I97" s="252" t="s">
        <v>17</v>
      </c>
      <c r="J97" s="252" t="s">
        <v>202</v>
      </c>
      <c r="K97" s="252" t="s">
        <v>203</v>
      </c>
      <c r="L97" s="253">
        <v>43815</v>
      </c>
      <c r="M97" s="252" t="s">
        <v>19</v>
      </c>
    </row>
    <row r="98" spans="1:13" x14ac:dyDescent="0.35">
      <c r="A98" s="250" t="s">
        <v>199</v>
      </c>
      <c r="B98" s="250" t="s">
        <v>200</v>
      </c>
      <c r="C98" s="250" t="s">
        <v>201</v>
      </c>
      <c r="D98" s="250" t="s">
        <v>20</v>
      </c>
      <c r="E98" s="250">
        <v>0</v>
      </c>
      <c r="F98" s="250" t="s">
        <v>17</v>
      </c>
      <c r="G98" s="250" t="s">
        <v>178</v>
      </c>
      <c r="H98" s="250">
        <v>1</v>
      </c>
      <c r="I98" s="250" t="s">
        <v>17</v>
      </c>
      <c r="J98" s="250" t="s">
        <v>202</v>
      </c>
      <c r="K98" s="250" t="s">
        <v>204</v>
      </c>
      <c r="L98" s="251">
        <v>43815</v>
      </c>
      <c r="M98" s="250" t="s">
        <v>19</v>
      </c>
    </row>
    <row r="99" spans="1:13" x14ac:dyDescent="0.35">
      <c r="A99" s="252" t="s">
        <v>199</v>
      </c>
      <c r="B99" s="252" t="s">
        <v>200</v>
      </c>
      <c r="C99" s="252" t="s">
        <v>201</v>
      </c>
      <c r="D99" s="252" t="s">
        <v>22</v>
      </c>
      <c r="E99" s="252">
        <v>0</v>
      </c>
      <c r="F99" s="252" t="s">
        <v>17</v>
      </c>
      <c r="G99" s="252" t="s">
        <v>178</v>
      </c>
      <c r="H99" s="252">
        <v>1</v>
      </c>
      <c r="I99" s="252" t="s">
        <v>17</v>
      </c>
      <c r="J99" s="252" t="s">
        <v>202</v>
      </c>
      <c r="K99" s="252" t="s">
        <v>205</v>
      </c>
      <c r="L99" s="253">
        <v>43815</v>
      </c>
      <c r="M99" s="252" t="s">
        <v>19</v>
      </c>
    </row>
    <row r="100" spans="1:13" x14ac:dyDescent="0.35">
      <c r="A100" s="250" t="s">
        <v>199</v>
      </c>
      <c r="B100" s="250" t="s">
        <v>200</v>
      </c>
      <c r="C100" s="250" t="s">
        <v>201</v>
      </c>
      <c r="D100" s="250" t="s">
        <v>24</v>
      </c>
      <c r="E100" s="250" t="s">
        <v>17</v>
      </c>
      <c r="F100" s="250" t="s">
        <v>17</v>
      </c>
      <c r="G100" s="250" t="s">
        <v>17</v>
      </c>
      <c r="H100" s="250" t="s">
        <v>17</v>
      </c>
      <c r="I100" s="250" t="s">
        <v>17</v>
      </c>
      <c r="J100" s="250" t="s">
        <v>103</v>
      </c>
      <c r="K100" s="250" t="s">
        <v>206</v>
      </c>
      <c r="L100" s="251">
        <v>43815</v>
      </c>
      <c r="M100" s="250" t="s">
        <v>19</v>
      </c>
    </row>
    <row r="101" spans="1:13" x14ac:dyDescent="0.35">
      <c r="A101" s="252" t="s">
        <v>199</v>
      </c>
      <c r="B101" s="252" t="s">
        <v>200</v>
      </c>
      <c r="C101" s="252" t="s">
        <v>201</v>
      </c>
      <c r="D101" s="252" t="s">
        <v>26</v>
      </c>
      <c r="E101" s="252" t="s">
        <v>17</v>
      </c>
      <c r="F101" s="252" t="s">
        <v>17</v>
      </c>
      <c r="G101" s="252" t="s">
        <v>17</v>
      </c>
      <c r="H101" s="252" t="s">
        <v>17</v>
      </c>
      <c r="I101" s="252" t="s">
        <v>17</v>
      </c>
      <c r="J101" s="252" t="s">
        <v>103</v>
      </c>
      <c r="K101" s="252" t="s">
        <v>207</v>
      </c>
      <c r="L101" s="253">
        <v>43815</v>
      </c>
      <c r="M101" s="252" t="s">
        <v>19</v>
      </c>
    </row>
    <row r="102" spans="1:13" x14ac:dyDescent="0.35">
      <c r="A102" s="250" t="s">
        <v>199</v>
      </c>
      <c r="B102" s="250" t="s">
        <v>200</v>
      </c>
      <c r="C102" s="250" t="s">
        <v>201</v>
      </c>
      <c r="D102" s="250" t="s">
        <v>28</v>
      </c>
      <c r="E102" s="250" t="s">
        <v>17</v>
      </c>
      <c r="F102" s="250" t="s">
        <v>17</v>
      </c>
      <c r="G102" s="250" t="s">
        <v>17</v>
      </c>
      <c r="H102" s="250" t="s">
        <v>17</v>
      </c>
      <c r="I102" s="250" t="s">
        <v>17</v>
      </c>
      <c r="J102" s="250" t="s">
        <v>103</v>
      </c>
      <c r="K102" s="250" t="s">
        <v>208</v>
      </c>
      <c r="L102" s="251">
        <v>43815</v>
      </c>
      <c r="M102" s="250" t="s">
        <v>19</v>
      </c>
    </row>
    <row r="103" spans="1:13" x14ac:dyDescent="0.35">
      <c r="A103" s="252" t="s">
        <v>209</v>
      </c>
      <c r="B103" s="252" t="s">
        <v>210</v>
      </c>
      <c r="C103" s="252" t="s">
        <v>211</v>
      </c>
      <c r="D103" s="252" t="s">
        <v>24</v>
      </c>
      <c r="E103" s="252">
        <v>0</v>
      </c>
      <c r="F103" s="252" t="s">
        <v>17</v>
      </c>
      <c r="G103" s="252" t="s">
        <v>17</v>
      </c>
      <c r="H103" s="252" t="s">
        <v>17</v>
      </c>
      <c r="I103" s="252" t="s">
        <v>17</v>
      </c>
      <c r="J103" s="252" t="s">
        <v>17</v>
      </c>
      <c r="K103" s="252" t="s">
        <v>212</v>
      </c>
      <c r="L103" s="253">
        <v>43874</v>
      </c>
      <c r="M103" s="252" t="s">
        <v>19</v>
      </c>
    </row>
    <row r="104" spans="1:13" x14ac:dyDescent="0.35">
      <c r="A104" s="250" t="s">
        <v>209</v>
      </c>
      <c r="B104" s="250" t="s">
        <v>210</v>
      </c>
      <c r="C104" s="250" t="s">
        <v>211</v>
      </c>
      <c r="D104" s="250" t="s">
        <v>92</v>
      </c>
      <c r="E104" s="250">
        <v>0</v>
      </c>
      <c r="F104" s="250" t="s">
        <v>17</v>
      </c>
      <c r="G104" s="250" t="s">
        <v>17</v>
      </c>
      <c r="H104" s="250" t="s">
        <v>17</v>
      </c>
      <c r="I104" s="250" t="s">
        <v>17</v>
      </c>
      <c r="J104" s="250" t="s">
        <v>17</v>
      </c>
      <c r="K104" s="250" t="s">
        <v>213</v>
      </c>
      <c r="L104" s="251">
        <v>43874</v>
      </c>
      <c r="M104" s="250" t="s">
        <v>19</v>
      </c>
    </row>
    <row r="105" spans="1:13" x14ac:dyDescent="0.35">
      <c r="A105" s="252" t="s">
        <v>214</v>
      </c>
      <c r="B105" s="252" t="s">
        <v>215</v>
      </c>
      <c r="C105" s="252" t="s">
        <v>216</v>
      </c>
      <c r="D105" s="252" t="s">
        <v>24</v>
      </c>
      <c r="E105" s="252">
        <v>0</v>
      </c>
      <c r="F105" s="252" t="s">
        <v>17</v>
      </c>
      <c r="G105" s="252" t="s">
        <v>17</v>
      </c>
      <c r="H105" s="252" t="s">
        <v>17</v>
      </c>
      <c r="I105" s="252" t="s">
        <v>17</v>
      </c>
      <c r="J105" s="252" t="s">
        <v>17</v>
      </c>
      <c r="K105" s="252" t="s">
        <v>217</v>
      </c>
      <c r="L105" s="253">
        <v>43874</v>
      </c>
      <c r="M105" s="252" t="s">
        <v>19</v>
      </c>
    </row>
    <row r="106" spans="1:13" x14ac:dyDescent="0.35">
      <c r="A106" s="250" t="s">
        <v>214</v>
      </c>
      <c r="B106" s="250" t="s">
        <v>215</v>
      </c>
      <c r="C106" s="250" t="s">
        <v>216</v>
      </c>
      <c r="D106" s="250" t="s">
        <v>92</v>
      </c>
      <c r="E106" s="250">
        <v>0</v>
      </c>
      <c r="F106" s="250" t="s">
        <v>17</v>
      </c>
      <c r="G106" s="250" t="s">
        <v>17</v>
      </c>
      <c r="H106" s="250" t="s">
        <v>17</v>
      </c>
      <c r="I106" s="250" t="s">
        <v>17</v>
      </c>
      <c r="J106" s="250" t="s">
        <v>17</v>
      </c>
      <c r="K106" s="250" t="s">
        <v>218</v>
      </c>
      <c r="L106" s="251">
        <v>43874</v>
      </c>
      <c r="M106" s="250" t="s">
        <v>19</v>
      </c>
    </row>
    <row r="107" spans="1:13" x14ac:dyDescent="0.35">
      <c r="A107" s="252" t="s">
        <v>219</v>
      </c>
      <c r="B107" s="252" t="s">
        <v>220</v>
      </c>
      <c r="C107" s="252" t="s">
        <v>221</v>
      </c>
      <c r="D107" s="252" t="s">
        <v>16</v>
      </c>
      <c r="E107" s="252" t="s">
        <v>17</v>
      </c>
      <c r="F107" s="252" t="s">
        <v>17</v>
      </c>
      <c r="G107" s="252" t="s">
        <v>17</v>
      </c>
      <c r="H107" s="252" t="s">
        <v>17</v>
      </c>
      <c r="I107" s="252" t="s">
        <v>17</v>
      </c>
      <c r="J107" s="252" t="s">
        <v>17</v>
      </c>
      <c r="K107" s="252" t="s">
        <v>222</v>
      </c>
      <c r="L107" s="253">
        <v>43920</v>
      </c>
      <c r="M107" s="252" t="s">
        <v>19</v>
      </c>
    </row>
    <row r="108" spans="1:13" x14ac:dyDescent="0.35">
      <c r="A108" s="250" t="s">
        <v>219</v>
      </c>
      <c r="B108" s="250" t="s">
        <v>220</v>
      </c>
      <c r="C108" s="250" t="s">
        <v>221</v>
      </c>
      <c r="D108" s="250" t="s">
        <v>20</v>
      </c>
      <c r="E108" s="250" t="s">
        <v>17</v>
      </c>
      <c r="F108" s="250" t="s">
        <v>17</v>
      </c>
      <c r="G108" s="250" t="s">
        <v>17</v>
      </c>
      <c r="H108" s="250" t="s">
        <v>17</v>
      </c>
      <c r="I108" s="250" t="s">
        <v>17</v>
      </c>
      <c r="J108" s="250" t="s">
        <v>17</v>
      </c>
      <c r="K108" s="250" t="s">
        <v>223</v>
      </c>
      <c r="L108" s="251">
        <v>43920</v>
      </c>
      <c r="M108" s="250" t="s">
        <v>19</v>
      </c>
    </row>
    <row r="109" spans="1:13" x14ac:dyDescent="0.35">
      <c r="A109" s="252" t="s">
        <v>219</v>
      </c>
      <c r="B109" s="252" t="s">
        <v>220</v>
      </c>
      <c r="C109" s="252" t="s">
        <v>221</v>
      </c>
      <c r="D109" s="252" t="s">
        <v>22</v>
      </c>
      <c r="E109" s="252" t="s">
        <v>17</v>
      </c>
      <c r="F109" s="252" t="s">
        <v>17</v>
      </c>
      <c r="G109" s="252" t="s">
        <v>17</v>
      </c>
      <c r="H109" s="252" t="s">
        <v>17</v>
      </c>
      <c r="I109" s="252" t="s">
        <v>17</v>
      </c>
      <c r="J109" s="252" t="s">
        <v>17</v>
      </c>
      <c r="K109" s="252" t="s">
        <v>224</v>
      </c>
      <c r="L109" s="253">
        <v>43920</v>
      </c>
      <c r="M109" s="252" t="s">
        <v>19</v>
      </c>
    </row>
    <row r="110" spans="1:13" x14ac:dyDescent="0.35">
      <c r="A110" s="250" t="s">
        <v>219</v>
      </c>
      <c r="B110" s="250" t="s">
        <v>220</v>
      </c>
      <c r="C110" s="250" t="s">
        <v>221</v>
      </c>
      <c r="D110" s="250" t="s">
        <v>24</v>
      </c>
      <c r="E110" s="250" t="s">
        <v>17</v>
      </c>
      <c r="F110" s="250" t="s">
        <v>17</v>
      </c>
      <c r="G110" s="250" t="s">
        <v>17</v>
      </c>
      <c r="H110" s="250" t="s">
        <v>17</v>
      </c>
      <c r="I110" s="250" t="s">
        <v>17</v>
      </c>
      <c r="J110" s="250" t="s">
        <v>17</v>
      </c>
      <c r="K110" s="250" t="s">
        <v>225</v>
      </c>
      <c r="L110" s="251">
        <v>43920</v>
      </c>
      <c r="M110" s="250" t="s">
        <v>19</v>
      </c>
    </row>
    <row r="111" spans="1:13" x14ac:dyDescent="0.35">
      <c r="A111" s="252" t="s">
        <v>219</v>
      </c>
      <c r="B111" s="252" t="s">
        <v>220</v>
      </c>
      <c r="C111" s="252" t="s">
        <v>221</v>
      </c>
      <c r="D111" s="252" t="s">
        <v>92</v>
      </c>
      <c r="E111" s="252" t="s">
        <v>17</v>
      </c>
      <c r="F111" s="252" t="s">
        <v>17</v>
      </c>
      <c r="G111" s="252" t="s">
        <v>17</v>
      </c>
      <c r="H111" s="252" t="s">
        <v>17</v>
      </c>
      <c r="I111" s="252" t="s">
        <v>17</v>
      </c>
      <c r="J111" s="252" t="s">
        <v>17</v>
      </c>
      <c r="K111" s="252" t="s">
        <v>226</v>
      </c>
      <c r="L111" s="253">
        <v>43920</v>
      </c>
      <c r="M111" s="252" t="s">
        <v>19</v>
      </c>
    </row>
    <row r="112" spans="1:13" x14ac:dyDescent="0.35">
      <c r="A112" s="250" t="s">
        <v>219</v>
      </c>
      <c r="B112" s="250" t="s">
        <v>220</v>
      </c>
      <c r="C112" s="250" t="s">
        <v>221</v>
      </c>
      <c r="D112" s="250" t="s">
        <v>26</v>
      </c>
      <c r="E112" s="250" t="s">
        <v>17</v>
      </c>
      <c r="F112" s="250" t="s">
        <v>17</v>
      </c>
      <c r="G112" s="250" t="s">
        <v>17</v>
      </c>
      <c r="H112" s="250" t="s">
        <v>17</v>
      </c>
      <c r="I112" s="250" t="s">
        <v>17</v>
      </c>
      <c r="J112" s="250" t="s">
        <v>17</v>
      </c>
      <c r="K112" s="250" t="s">
        <v>227</v>
      </c>
      <c r="L112" s="251">
        <v>43920</v>
      </c>
      <c r="M112" s="250" t="s">
        <v>19</v>
      </c>
    </row>
    <row r="113" spans="1:13" x14ac:dyDescent="0.35">
      <c r="A113" s="252" t="s">
        <v>219</v>
      </c>
      <c r="B113" s="252" t="s">
        <v>220</v>
      </c>
      <c r="C113" s="252" t="s">
        <v>221</v>
      </c>
      <c r="D113" s="252" t="s">
        <v>28</v>
      </c>
      <c r="E113" s="252" t="s">
        <v>17</v>
      </c>
      <c r="F113" s="252" t="s">
        <v>17</v>
      </c>
      <c r="G113" s="252" t="s">
        <v>17</v>
      </c>
      <c r="H113" s="252" t="s">
        <v>17</v>
      </c>
      <c r="I113" s="252" t="s">
        <v>17</v>
      </c>
      <c r="J113" s="252" t="s">
        <v>17</v>
      </c>
      <c r="K113" s="252" t="s">
        <v>228</v>
      </c>
      <c r="L113" s="253">
        <v>43920</v>
      </c>
      <c r="M113" s="252" t="s">
        <v>19</v>
      </c>
    </row>
    <row r="114" spans="1:13" x14ac:dyDescent="0.35">
      <c r="A114" s="250" t="s">
        <v>83</v>
      </c>
      <c r="B114" s="250" t="s">
        <v>84</v>
      </c>
      <c r="C114" s="250" t="s">
        <v>85</v>
      </c>
      <c r="D114" s="250" t="s">
        <v>22</v>
      </c>
      <c r="E114" s="250">
        <v>133900</v>
      </c>
      <c r="F114" s="250" t="s">
        <v>229</v>
      </c>
      <c r="G114" s="250" t="s">
        <v>230</v>
      </c>
      <c r="H114" s="250">
        <v>3</v>
      </c>
      <c r="I114" s="250" t="s">
        <v>231</v>
      </c>
      <c r="J114" s="250" t="s">
        <v>232</v>
      </c>
      <c r="K114" s="250" t="s">
        <v>233</v>
      </c>
      <c r="L114" s="251">
        <v>43950</v>
      </c>
      <c r="M114" s="250" t="s">
        <v>19</v>
      </c>
    </row>
    <row r="115" spans="1:13" x14ac:dyDescent="0.35">
      <c r="A115" s="252" t="s">
        <v>53</v>
      </c>
      <c r="B115" s="252" t="s">
        <v>54</v>
      </c>
      <c r="C115" s="252" t="s">
        <v>55</v>
      </c>
      <c r="D115" s="252" t="s">
        <v>16</v>
      </c>
      <c r="E115" s="252" t="s">
        <v>17</v>
      </c>
      <c r="F115" s="252" t="s">
        <v>17</v>
      </c>
      <c r="G115" s="252" t="s">
        <v>17</v>
      </c>
      <c r="H115" s="252" t="s">
        <v>17</v>
      </c>
      <c r="I115" s="252" t="s">
        <v>17</v>
      </c>
      <c r="J115" s="252" t="s">
        <v>234</v>
      </c>
      <c r="K115" s="252" t="s">
        <v>235</v>
      </c>
      <c r="L115" s="253">
        <v>43950</v>
      </c>
      <c r="M115" s="252" t="s">
        <v>19</v>
      </c>
    </row>
    <row r="116" spans="1:13" x14ac:dyDescent="0.35">
      <c r="A116" s="250" t="s">
        <v>53</v>
      </c>
      <c r="B116" s="250" t="s">
        <v>54</v>
      </c>
      <c r="C116" s="250" t="s">
        <v>55</v>
      </c>
      <c r="D116" s="250" t="s">
        <v>20</v>
      </c>
      <c r="E116" s="250" t="s">
        <v>17</v>
      </c>
      <c r="F116" s="250" t="s">
        <v>17</v>
      </c>
      <c r="G116" s="250" t="s">
        <v>17</v>
      </c>
      <c r="H116" s="250" t="s">
        <v>17</v>
      </c>
      <c r="I116" s="250" t="s">
        <v>17</v>
      </c>
      <c r="J116" s="250" t="s">
        <v>236</v>
      </c>
      <c r="K116" s="250" t="s">
        <v>237</v>
      </c>
      <c r="L116" s="251">
        <v>43950</v>
      </c>
      <c r="M116" s="250" t="s">
        <v>19</v>
      </c>
    </row>
    <row r="117" spans="1:13" x14ac:dyDescent="0.35">
      <c r="A117" s="252" t="s">
        <v>53</v>
      </c>
      <c r="B117" s="252" t="s">
        <v>54</v>
      </c>
      <c r="C117" s="252" t="s">
        <v>55</v>
      </c>
      <c r="D117" s="252" t="s">
        <v>24</v>
      </c>
      <c r="E117" s="252" t="s">
        <v>17</v>
      </c>
      <c r="F117" s="252" t="s">
        <v>17</v>
      </c>
      <c r="G117" s="252" t="s">
        <v>17</v>
      </c>
      <c r="H117" s="252" t="s">
        <v>17</v>
      </c>
      <c r="I117" s="252" t="s">
        <v>17</v>
      </c>
      <c r="J117" s="252" t="s">
        <v>56</v>
      </c>
      <c r="K117" s="252" t="s">
        <v>238</v>
      </c>
      <c r="L117" s="253">
        <v>43950</v>
      </c>
      <c r="M117" s="252" t="s">
        <v>19</v>
      </c>
    </row>
    <row r="118" spans="1:13" x14ac:dyDescent="0.35">
      <c r="A118" s="250" t="s">
        <v>239</v>
      </c>
      <c r="B118" s="250" t="s">
        <v>240</v>
      </c>
      <c r="C118" s="250" t="s">
        <v>74</v>
      </c>
      <c r="D118" s="250" t="s">
        <v>16</v>
      </c>
      <c r="E118" s="250" t="s">
        <v>17</v>
      </c>
      <c r="F118" s="250" t="s">
        <v>17</v>
      </c>
      <c r="G118" s="250" t="s">
        <v>17</v>
      </c>
      <c r="H118" s="250" t="s">
        <v>17</v>
      </c>
      <c r="I118" s="250" t="s">
        <v>17</v>
      </c>
      <c r="J118" s="250" t="s">
        <v>241</v>
      </c>
      <c r="K118" s="250" t="s">
        <v>242</v>
      </c>
      <c r="L118" s="251">
        <v>44005</v>
      </c>
      <c r="M118" s="250" t="s">
        <v>19</v>
      </c>
    </row>
    <row r="119" spans="1:13" x14ac:dyDescent="0.35">
      <c r="A119" s="252" t="s">
        <v>239</v>
      </c>
      <c r="B119" s="252" t="s">
        <v>240</v>
      </c>
      <c r="C119" s="252" t="s">
        <v>74</v>
      </c>
      <c r="D119" s="252" t="s">
        <v>20</v>
      </c>
      <c r="E119" s="252" t="s">
        <v>17</v>
      </c>
      <c r="F119" s="252" t="s">
        <v>17</v>
      </c>
      <c r="G119" s="252" t="s">
        <v>17</v>
      </c>
      <c r="H119" s="252" t="s">
        <v>17</v>
      </c>
      <c r="I119" s="252" t="s">
        <v>17</v>
      </c>
      <c r="J119" s="252" t="s">
        <v>241</v>
      </c>
      <c r="K119" s="252" t="s">
        <v>243</v>
      </c>
      <c r="L119" s="253">
        <v>44005</v>
      </c>
      <c r="M119" s="252" t="s">
        <v>19</v>
      </c>
    </row>
    <row r="120" spans="1:13" x14ac:dyDescent="0.35">
      <c r="A120" s="250" t="s">
        <v>239</v>
      </c>
      <c r="B120" s="250" t="s">
        <v>240</v>
      </c>
      <c r="C120" s="250" t="s">
        <v>74</v>
      </c>
      <c r="D120" s="250" t="s">
        <v>22</v>
      </c>
      <c r="E120" s="250" t="s">
        <v>17</v>
      </c>
      <c r="F120" s="250" t="s">
        <v>17</v>
      </c>
      <c r="G120" s="250" t="s">
        <v>17</v>
      </c>
      <c r="H120" s="250" t="s">
        <v>17</v>
      </c>
      <c r="I120" s="250" t="s">
        <v>17</v>
      </c>
      <c r="J120" s="250" t="s">
        <v>103</v>
      </c>
      <c r="K120" s="250" t="s">
        <v>244</v>
      </c>
      <c r="L120" s="251">
        <v>44005</v>
      </c>
      <c r="M120" s="250" t="s">
        <v>19</v>
      </c>
    </row>
    <row r="121" spans="1:13" x14ac:dyDescent="0.35">
      <c r="A121" s="252" t="s">
        <v>239</v>
      </c>
      <c r="B121" s="252" t="s">
        <v>240</v>
      </c>
      <c r="C121" s="252" t="s">
        <v>74</v>
      </c>
      <c r="D121" s="252" t="s">
        <v>24</v>
      </c>
      <c r="E121" s="252" t="s">
        <v>17</v>
      </c>
      <c r="F121" s="252" t="s">
        <v>17</v>
      </c>
      <c r="G121" s="252" t="s">
        <v>17</v>
      </c>
      <c r="H121" s="252" t="s">
        <v>17</v>
      </c>
      <c r="I121" s="252" t="s">
        <v>17</v>
      </c>
      <c r="J121" s="252" t="s">
        <v>103</v>
      </c>
      <c r="K121" s="252" t="s">
        <v>245</v>
      </c>
      <c r="L121" s="253">
        <v>44005</v>
      </c>
      <c r="M121" s="252" t="s">
        <v>19</v>
      </c>
    </row>
    <row r="122" spans="1:13" x14ac:dyDescent="0.35">
      <c r="A122" s="250" t="s">
        <v>239</v>
      </c>
      <c r="B122" s="250" t="s">
        <v>240</v>
      </c>
      <c r="C122" s="250" t="s">
        <v>74</v>
      </c>
      <c r="D122" s="250" t="s">
        <v>92</v>
      </c>
      <c r="E122" s="250" t="s">
        <v>17</v>
      </c>
      <c r="F122" s="250" t="s">
        <v>17</v>
      </c>
      <c r="G122" s="250" t="s">
        <v>17</v>
      </c>
      <c r="H122" s="250" t="s">
        <v>17</v>
      </c>
      <c r="I122" s="250" t="s">
        <v>17</v>
      </c>
      <c r="J122" s="250" t="s">
        <v>246</v>
      </c>
      <c r="K122" s="250" t="s">
        <v>247</v>
      </c>
      <c r="L122" s="251">
        <v>44005</v>
      </c>
      <c r="M122" s="250" t="s">
        <v>19</v>
      </c>
    </row>
    <row r="123" spans="1:13" x14ac:dyDescent="0.35">
      <c r="A123" s="252" t="s">
        <v>239</v>
      </c>
      <c r="B123" s="252" t="s">
        <v>240</v>
      </c>
      <c r="C123" s="252" t="s">
        <v>74</v>
      </c>
      <c r="D123" s="252" t="s">
        <v>26</v>
      </c>
      <c r="E123" s="252" t="s">
        <v>17</v>
      </c>
      <c r="F123" s="252" t="s">
        <v>17</v>
      </c>
      <c r="G123" s="252" t="s">
        <v>17</v>
      </c>
      <c r="H123" s="252" t="s">
        <v>17</v>
      </c>
      <c r="I123" s="252" t="s">
        <v>17</v>
      </c>
      <c r="J123" s="252" t="s">
        <v>103</v>
      </c>
      <c r="K123" s="252" t="s">
        <v>248</v>
      </c>
      <c r="L123" s="253">
        <v>44005</v>
      </c>
      <c r="M123" s="252" t="s">
        <v>19</v>
      </c>
    </row>
    <row r="124" spans="1:13" x14ac:dyDescent="0.35">
      <c r="A124" s="250" t="s">
        <v>239</v>
      </c>
      <c r="B124" s="250" t="s">
        <v>240</v>
      </c>
      <c r="C124" s="250" t="s">
        <v>74</v>
      </c>
      <c r="D124" s="250" t="s">
        <v>28</v>
      </c>
      <c r="E124" s="250" t="s">
        <v>17</v>
      </c>
      <c r="F124" s="250" t="s">
        <v>17</v>
      </c>
      <c r="G124" s="250" t="s">
        <v>17</v>
      </c>
      <c r="H124" s="250" t="s">
        <v>17</v>
      </c>
      <c r="I124" s="250" t="s">
        <v>17</v>
      </c>
      <c r="J124" s="250" t="s">
        <v>103</v>
      </c>
      <c r="K124" s="250" t="s">
        <v>249</v>
      </c>
      <c r="L124" s="251">
        <v>44005</v>
      </c>
      <c r="M124" s="250" t="s">
        <v>19</v>
      </c>
    </row>
    <row r="125" spans="1:13" x14ac:dyDescent="0.35">
      <c r="A125" s="252" t="s">
        <v>83</v>
      </c>
      <c r="B125" s="252" t="s">
        <v>84</v>
      </c>
      <c r="C125" s="252" t="s">
        <v>85</v>
      </c>
      <c r="D125" s="252" t="s">
        <v>26</v>
      </c>
      <c r="E125" s="252">
        <v>1500000</v>
      </c>
      <c r="F125" s="252" t="s">
        <v>250</v>
      </c>
      <c r="G125" s="252" t="s">
        <v>230</v>
      </c>
      <c r="H125" s="252">
        <v>3</v>
      </c>
      <c r="I125" s="252" t="s">
        <v>251</v>
      </c>
      <c r="J125" s="252" t="s">
        <v>252</v>
      </c>
      <c r="K125" s="252" t="s">
        <v>253</v>
      </c>
      <c r="L125" s="253">
        <v>44015</v>
      </c>
      <c r="M125" s="252" t="s">
        <v>19</v>
      </c>
    </row>
    <row r="126" spans="1:13" x14ac:dyDescent="0.35">
      <c r="A126" s="250" t="s">
        <v>83</v>
      </c>
      <c r="B126" s="250" t="s">
        <v>84</v>
      </c>
      <c r="C126" s="250" t="s">
        <v>85</v>
      </c>
      <c r="D126" s="250" t="s">
        <v>28</v>
      </c>
      <c r="E126" s="250">
        <v>300000</v>
      </c>
      <c r="F126" s="250" t="s">
        <v>250</v>
      </c>
      <c r="G126" s="250" t="s">
        <v>230</v>
      </c>
      <c r="H126" s="250">
        <v>3</v>
      </c>
      <c r="I126" s="250" t="s">
        <v>251</v>
      </c>
      <c r="J126" s="250" t="s">
        <v>254</v>
      </c>
      <c r="K126" s="250" t="s">
        <v>255</v>
      </c>
      <c r="L126" s="251">
        <v>44015</v>
      </c>
      <c r="M126" s="250" t="s">
        <v>19</v>
      </c>
    </row>
    <row r="127" spans="1:13" x14ac:dyDescent="0.35">
      <c r="A127" s="252" t="s">
        <v>53</v>
      </c>
      <c r="B127" s="252" t="s">
        <v>54</v>
      </c>
      <c r="C127" s="252" t="s">
        <v>55</v>
      </c>
      <c r="D127" s="252" t="s">
        <v>22</v>
      </c>
      <c r="E127" s="252" t="s">
        <v>17</v>
      </c>
      <c r="F127" s="252" t="s">
        <v>256</v>
      </c>
      <c r="G127" s="252" t="s">
        <v>17</v>
      </c>
      <c r="H127" s="252" t="s">
        <v>17</v>
      </c>
      <c r="I127" s="252" t="s">
        <v>257</v>
      </c>
      <c r="J127" s="252" t="s">
        <v>258</v>
      </c>
      <c r="K127" s="252" t="s">
        <v>259</v>
      </c>
      <c r="L127" s="253">
        <v>44015</v>
      </c>
      <c r="M127" s="252" t="s">
        <v>19</v>
      </c>
    </row>
    <row r="128" spans="1:13" x14ac:dyDescent="0.35">
      <c r="A128" s="250" t="s">
        <v>260</v>
      </c>
      <c r="B128" s="250" t="s">
        <v>261</v>
      </c>
      <c r="C128" s="250" t="s">
        <v>68</v>
      </c>
      <c r="D128" s="250" t="s">
        <v>16</v>
      </c>
      <c r="E128" s="250" t="s">
        <v>17</v>
      </c>
      <c r="F128" s="250" t="s">
        <v>17</v>
      </c>
      <c r="G128" s="250" t="s">
        <v>17</v>
      </c>
      <c r="H128" s="250" t="s">
        <v>17</v>
      </c>
      <c r="I128" s="250" t="s">
        <v>17</v>
      </c>
      <c r="J128" s="250" t="s">
        <v>17</v>
      </c>
      <c r="K128" s="250" t="s">
        <v>262</v>
      </c>
      <c r="L128" s="251">
        <v>44069</v>
      </c>
      <c r="M128" s="250" t="s">
        <v>19</v>
      </c>
    </row>
    <row r="129" spans="1:13" x14ac:dyDescent="0.35">
      <c r="A129" s="252" t="s">
        <v>260</v>
      </c>
      <c r="B129" s="252" t="s">
        <v>261</v>
      </c>
      <c r="C129" s="252" t="s">
        <v>68</v>
      </c>
      <c r="D129" s="252" t="s">
        <v>20</v>
      </c>
      <c r="E129" s="252" t="s">
        <v>17</v>
      </c>
      <c r="F129" s="252" t="s">
        <v>17</v>
      </c>
      <c r="G129" s="252" t="s">
        <v>17</v>
      </c>
      <c r="H129" s="252" t="s">
        <v>17</v>
      </c>
      <c r="I129" s="252" t="s">
        <v>17</v>
      </c>
      <c r="J129" s="252" t="s">
        <v>17</v>
      </c>
      <c r="K129" s="252" t="s">
        <v>263</v>
      </c>
      <c r="L129" s="253">
        <v>44069</v>
      </c>
      <c r="M129" s="252" t="s">
        <v>19</v>
      </c>
    </row>
    <row r="130" spans="1:13" x14ac:dyDescent="0.35">
      <c r="A130" s="250" t="s">
        <v>260</v>
      </c>
      <c r="B130" s="250" t="s">
        <v>261</v>
      </c>
      <c r="C130" s="250" t="s">
        <v>68</v>
      </c>
      <c r="D130" s="250" t="s">
        <v>22</v>
      </c>
      <c r="E130" s="250" t="s">
        <v>17</v>
      </c>
      <c r="F130" s="250" t="s">
        <v>17</v>
      </c>
      <c r="G130" s="250" t="s">
        <v>17</v>
      </c>
      <c r="H130" s="250" t="s">
        <v>17</v>
      </c>
      <c r="I130" s="250" t="s">
        <v>17</v>
      </c>
      <c r="J130" s="250" t="s">
        <v>17</v>
      </c>
      <c r="K130" s="250" t="s">
        <v>264</v>
      </c>
      <c r="L130" s="251">
        <v>44069</v>
      </c>
      <c r="M130" s="250" t="s">
        <v>19</v>
      </c>
    </row>
    <row r="131" spans="1:13" x14ac:dyDescent="0.35">
      <c r="A131" s="252" t="s">
        <v>260</v>
      </c>
      <c r="B131" s="252" t="s">
        <v>261</v>
      </c>
      <c r="C131" s="252" t="s">
        <v>68</v>
      </c>
      <c r="D131" s="252" t="s">
        <v>92</v>
      </c>
      <c r="E131" s="252" t="s">
        <v>17</v>
      </c>
      <c r="F131" s="252" t="s">
        <v>17</v>
      </c>
      <c r="G131" s="252" t="s">
        <v>17</v>
      </c>
      <c r="H131" s="252" t="s">
        <v>17</v>
      </c>
      <c r="I131" s="252" t="s">
        <v>17</v>
      </c>
      <c r="J131" s="252" t="s">
        <v>17</v>
      </c>
      <c r="K131" s="252" t="s">
        <v>265</v>
      </c>
      <c r="L131" s="253">
        <v>44069</v>
      </c>
      <c r="M131" s="252" t="s">
        <v>19</v>
      </c>
    </row>
    <row r="132" spans="1:13" x14ac:dyDescent="0.35">
      <c r="A132" s="250" t="s">
        <v>260</v>
      </c>
      <c r="B132" s="250" t="s">
        <v>261</v>
      </c>
      <c r="C132" s="250" t="s">
        <v>68</v>
      </c>
      <c r="D132" s="250" t="s">
        <v>26</v>
      </c>
      <c r="E132" s="250" t="s">
        <v>17</v>
      </c>
      <c r="F132" s="250" t="s">
        <v>17</v>
      </c>
      <c r="G132" s="250" t="s">
        <v>17</v>
      </c>
      <c r="H132" s="250" t="s">
        <v>17</v>
      </c>
      <c r="I132" s="250" t="s">
        <v>17</v>
      </c>
      <c r="J132" s="250" t="s">
        <v>17</v>
      </c>
      <c r="K132" s="250" t="s">
        <v>266</v>
      </c>
      <c r="L132" s="251">
        <v>44069</v>
      </c>
      <c r="M132" s="250" t="s">
        <v>19</v>
      </c>
    </row>
    <row r="133" spans="1:13" x14ac:dyDescent="0.35">
      <c r="A133" s="252" t="s">
        <v>260</v>
      </c>
      <c r="B133" s="252" t="s">
        <v>261</v>
      </c>
      <c r="C133" s="252" t="s">
        <v>68</v>
      </c>
      <c r="D133" s="252" t="s">
        <v>28</v>
      </c>
      <c r="E133" s="252" t="s">
        <v>17</v>
      </c>
      <c r="F133" s="252" t="s">
        <v>17</v>
      </c>
      <c r="G133" s="252" t="s">
        <v>17</v>
      </c>
      <c r="H133" s="252" t="s">
        <v>17</v>
      </c>
      <c r="I133" s="252" t="s">
        <v>17</v>
      </c>
      <c r="J133" s="252" t="s">
        <v>17</v>
      </c>
      <c r="K133" s="252" t="s">
        <v>267</v>
      </c>
      <c r="L133" s="253">
        <v>44069</v>
      </c>
      <c r="M133" s="252" t="s">
        <v>19</v>
      </c>
    </row>
    <row r="134" spans="1:13" x14ac:dyDescent="0.35">
      <c r="A134" s="250" t="s">
        <v>53</v>
      </c>
      <c r="B134" s="250" t="s">
        <v>54</v>
      </c>
      <c r="C134" s="250" t="s">
        <v>55</v>
      </c>
      <c r="D134" s="250" t="s">
        <v>92</v>
      </c>
      <c r="E134" s="250" t="s">
        <v>17</v>
      </c>
      <c r="F134" s="250" t="s">
        <v>268</v>
      </c>
      <c r="G134" s="250" t="s">
        <v>17</v>
      </c>
      <c r="H134" s="250" t="s">
        <v>17</v>
      </c>
      <c r="I134" s="250" t="s">
        <v>269</v>
      </c>
      <c r="J134" s="250" t="s">
        <v>270</v>
      </c>
      <c r="K134" s="250" t="s">
        <v>271</v>
      </c>
      <c r="L134" s="251">
        <v>44102</v>
      </c>
      <c r="M134" s="250" t="s">
        <v>19</v>
      </c>
    </row>
    <row r="135" spans="1:13" x14ac:dyDescent="0.35">
      <c r="A135" s="252" t="s">
        <v>272</v>
      </c>
      <c r="B135" s="252" t="s">
        <v>273</v>
      </c>
      <c r="C135" s="252" t="s">
        <v>102</v>
      </c>
      <c r="D135" s="252" t="s">
        <v>16</v>
      </c>
      <c r="E135" s="252" t="s">
        <v>17</v>
      </c>
      <c r="F135" s="252" t="s">
        <v>17</v>
      </c>
      <c r="G135" s="252" t="s">
        <v>230</v>
      </c>
      <c r="H135" s="252">
        <v>3</v>
      </c>
      <c r="I135" s="252" t="s">
        <v>17</v>
      </c>
      <c r="J135" s="252" t="s">
        <v>17</v>
      </c>
      <c r="K135" s="252" t="s">
        <v>274</v>
      </c>
      <c r="L135" s="253">
        <v>44187</v>
      </c>
      <c r="M135" s="252" t="s">
        <v>175</v>
      </c>
    </row>
    <row r="136" spans="1:13" x14ac:dyDescent="0.35">
      <c r="A136" s="250" t="s">
        <v>272</v>
      </c>
      <c r="B136" s="250" t="s">
        <v>273</v>
      </c>
      <c r="C136" s="250" t="s">
        <v>102</v>
      </c>
      <c r="D136" s="250" t="s">
        <v>20</v>
      </c>
      <c r="E136" s="250" t="s">
        <v>17</v>
      </c>
      <c r="F136" s="250" t="s">
        <v>17</v>
      </c>
      <c r="G136" s="250" t="s">
        <v>230</v>
      </c>
      <c r="H136" s="250">
        <v>3</v>
      </c>
      <c r="I136" s="250" t="s">
        <v>17</v>
      </c>
      <c r="J136" s="250" t="s">
        <v>17</v>
      </c>
      <c r="K136" s="250" t="s">
        <v>275</v>
      </c>
      <c r="L136" s="251">
        <v>44187</v>
      </c>
      <c r="M136" s="250" t="s">
        <v>175</v>
      </c>
    </row>
    <row r="137" spans="1:13" x14ac:dyDescent="0.35">
      <c r="A137" s="252" t="s">
        <v>272</v>
      </c>
      <c r="B137" s="252" t="s">
        <v>273</v>
      </c>
      <c r="C137" s="252" t="s">
        <v>102</v>
      </c>
      <c r="D137" s="252" t="s">
        <v>22</v>
      </c>
      <c r="E137" s="252" t="s">
        <v>17</v>
      </c>
      <c r="F137" s="252" t="s">
        <v>17</v>
      </c>
      <c r="G137" s="252" t="s">
        <v>230</v>
      </c>
      <c r="H137" s="252">
        <v>3</v>
      </c>
      <c r="I137" s="252" t="s">
        <v>17</v>
      </c>
      <c r="J137" s="252" t="s">
        <v>17</v>
      </c>
      <c r="K137" s="252" t="s">
        <v>276</v>
      </c>
      <c r="L137" s="253">
        <v>44187</v>
      </c>
      <c r="M137" s="252" t="s">
        <v>175</v>
      </c>
    </row>
    <row r="138" spans="1:13" x14ac:dyDescent="0.35">
      <c r="A138" s="250" t="s">
        <v>272</v>
      </c>
      <c r="B138" s="250" t="s">
        <v>273</v>
      </c>
      <c r="C138" s="250" t="s">
        <v>102</v>
      </c>
      <c r="D138" s="250" t="s">
        <v>24</v>
      </c>
      <c r="E138" s="250" t="s">
        <v>17</v>
      </c>
      <c r="F138" s="250" t="s">
        <v>17</v>
      </c>
      <c r="G138" s="250" t="s">
        <v>230</v>
      </c>
      <c r="H138" s="250">
        <v>3</v>
      </c>
      <c r="I138" s="250" t="s">
        <v>17</v>
      </c>
      <c r="J138" s="250" t="s">
        <v>17</v>
      </c>
      <c r="K138" s="250" t="s">
        <v>277</v>
      </c>
      <c r="L138" s="251">
        <v>44187</v>
      </c>
      <c r="M138" s="250" t="s">
        <v>175</v>
      </c>
    </row>
    <row r="139" spans="1:13" x14ac:dyDescent="0.35">
      <c r="A139" s="252" t="s">
        <v>272</v>
      </c>
      <c r="B139" s="252" t="s">
        <v>273</v>
      </c>
      <c r="C139" s="252" t="s">
        <v>102</v>
      </c>
      <c r="D139" s="252" t="s">
        <v>26</v>
      </c>
      <c r="E139" s="252" t="s">
        <v>17</v>
      </c>
      <c r="F139" s="252" t="s">
        <v>17</v>
      </c>
      <c r="G139" s="252" t="s">
        <v>230</v>
      </c>
      <c r="H139" s="252">
        <v>3</v>
      </c>
      <c r="I139" s="252" t="s">
        <v>17</v>
      </c>
      <c r="J139" s="252" t="s">
        <v>17</v>
      </c>
      <c r="K139" s="252" t="s">
        <v>278</v>
      </c>
      <c r="L139" s="253">
        <v>44187</v>
      </c>
      <c r="M139" s="252" t="s">
        <v>175</v>
      </c>
    </row>
    <row r="140" spans="1:13" x14ac:dyDescent="0.35">
      <c r="A140" s="250" t="s">
        <v>272</v>
      </c>
      <c r="B140" s="250" t="s">
        <v>273</v>
      </c>
      <c r="C140" s="250" t="s">
        <v>102</v>
      </c>
      <c r="D140" s="250" t="s">
        <v>28</v>
      </c>
      <c r="E140" s="250" t="s">
        <v>17</v>
      </c>
      <c r="F140" s="250" t="s">
        <v>17</v>
      </c>
      <c r="G140" s="250" t="s">
        <v>230</v>
      </c>
      <c r="H140" s="250">
        <v>3</v>
      </c>
      <c r="I140" s="250" t="s">
        <v>17</v>
      </c>
      <c r="J140" s="250" t="s">
        <v>17</v>
      </c>
      <c r="K140" s="250" t="s">
        <v>279</v>
      </c>
      <c r="L140" s="251">
        <v>44187</v>
      </c>
      <c r="M140" s="250" t="s">
        <v>175</v>
      </c>
    </row>
    <row r="141" spans="1:13" x14ac:dyDescent="0.35">
      <c r="A141" s="252" t="s">
        <v>280</v>
      </c>
      <c r="B141" s="252" t="s">
        <v>281</v>
      </c>
      <c r="C141" s="252" t="s">
        <v>282</v>
      </c>
      <c r="D141" s="252" t="s">
        <v>26</v>
      </c>
      <c r="E141" s="252">
        <v>0</v>
      </c>
      <c r="F141" s="252" t="s">
        <v>17</v>
      </c>
      <c r="G141" s="252" t="s">
        <v>17</v>
      </c>
      <c r="H141" s="252" t="s">
        <v>17</v>
      </c>
      <c r="I141" s="252" t="s">
        <v>17</v>
      </c>
      <c r="J141" s="252" t="s">
        <v>283</v>
      </c>
      <c r="K141" s="252" t="s">
        <v>284</v>
      </c>
      <c r="L141" s="253">
        <v>44363</v>
      </c>
      <c r="M141" s="252" t="s">
        <v>19</v>
      </c>
    </row>
    <row r="142" spans="1:13" x14ac:dyDescent="0.35">
      <c r="A142" s="250" t="s">
        <v>280</v>
      </c>
      <c r="B142" s="250" t="s">
        <v>281</v>
      </c>
      <c r="C142" s="250" t="s">
        <v>282</v>
      </c>
      <c r="D142" s="250" t="s">
        <v>28</v>
      </c>
      <c r="E142" s="250">
        <v>0</v>
      </c>
      <c r="F142" s="250" t="s">
        <v>17</v>
      </c>
      <c r="G142" s="250" t="s">
        <v>17</v>
      </c>
      <c r="H142" s="250" t="s">
        <v>17</v>
      </c>
      <c r="I142" s="250" t="s">
        <v>17</v>
      </c>
      <c r="J142" s="250" t="s">
        <v>283</v>
      </c>
      <c r="K142" s="250" t="s">
        <v>285</v>
      </c>
      <c r="L142" s="251">
        <v>44363</v>
      </c>
      <c r="M142" s="250" t="s">
        <v>19</v>
      </c>
    </row>
    <row r="143" spans="1:13" x14ac:dyDescent="0.35">
      <c r="A143" s="252" t="s">
        <v>286</v>
      </c>
      <c r="B143" s="252" t="s">
        <v>287</v>
      </c>
      <c r="C143" s="252" t="s">
        <v>32</v>
      </c>
      <c r="D143" s="252" t="s">
        <v>24</v>
      </c>
      <c r="E143" s="252" t="s">
        <v>17</v>
      </c>
      <c r="F143" s="252" t="s">
        <v>17</v>
      </c>
      <c r="G143" s="252" t="s">
        <v>230</v>
      </c>
      <c r="H143" s="252">
        <v>3</v>
      </c>
      <c r="I143" s="252" t="s">
        <v>17</v>
      </c>
      <c r="J143" s="252" t="s">
        <v>17</v>
      </c>
      <c r="K143" s="252" t="s">
        <v>288</v>
      </c>
      <c r="L143" s="253">
        <v>44635</v>
      </c>
      <c r="M143" s="252" t="s">
        <v>19</v>
      </c>
    </row>
    <row r="144" spans="1:13" x14ac:dyDescent="0.35">
      <c r="A144" s="250" t="s">
        <v>286</v>
      </c>
      <c r="B144" s="250" t="s">
        <v>287</v>
      </c>
      <c r="C144" s="250" t="s">
        <v>32</v>
      </c>
      <c r="D144" s="250" t="s">
        <v>92</v>
      </c>
      <c r="E144" s="250" t="s">
        <v>17</v>
      </c>
      <c r="F144" s="250" t="s">
        <v>17</v>
      </c>
      <c r="G144" s="250" t="s">
        <v>230</v>
      </c>
      <c r="H144" s="250">
        <v>3</v>
      </c>
      <c r="I144" s="250" t="s">
        <v>17</v>
      </c>
      <c r="J144" s="250" t="s">
        <v>17</v>
      </c>
      <c r="K144" s="250" t="s">
        <v>289</v>
      </c>
      <c r="L144" s="251">
        <v>44635</v>
      </c>
      <c r="M144" s="250" t="s">
        <v>19</v>
      </c>
    </row>
    <row r="145" spans="1:13" x14ac:dyDescent="0.35">
      <c r="A145" s="252" t="s">
        <v>286</v>
      </c>
      <c r="B145" s="252" t="s">
        <v>287</v>
      </c>
      <c r="C145" s="252" t="s">
        <v>32</v>
      </c>
      <c r="D145" s="252" t="s">
        <v>16</v>
      </c>
      <c r="E145" s="252" t="s">
        <v>17</v>
      </c>
      <c r="F145" s="252" t="s">
        <v>17</v>
      </c>
      <c r="G145" s="252" t="s">
        <v>230</v>
      </c>
      <c r="H145" s="252">
        <v>3</v>
      </c>
      <c r="I145" s="252" t="s">
        <v>17</v>
      </c>
      <c r="J145" s="252" t="s">
        <v>17</v>
      </c>
      <c r="K145" s="252" t="s">
        <v>290</v>
      </c>
      <c r="L145" s="253">
        <v>44635</v>
      </c>
      <c r="M145" s="252" t="s">
        <v>19</v>
      </c>
    </row>
    <row r="146" spans="1:13" x14ac:dyDescent="0.35">
      <c r="A146" s="250" t="s">
        <v>286</v>
      </c>
      <c r="B146" s="250" t="s">
        <v>287</v>
      </c>
      <c r="C146" s="250" t="s">
        <v>32</v>
      </c>
      <c r="D146" s="250" t="s">
        <v>20</v>
      </c>
      <c r="E146" s="250" t="s">
        <v>17</v>
      </c>
      <c r="F146" s="250" t="s">
        <v>17</v>
      </c>
      <c r="G146" s="250" t="s">
        <v>230</v>
      </c>
      <c r="H146" s="250">
        <v>3</v>
      </c>
      <c r="I146" s="250" t="s">
        <v>17</v>
      </c>
      <c r="J146" s="250" t="s">
        <v>17</v>
      </c>
      <c r="K146" s="250" t="s">
        <v>291</v>
      </c>
      <c r="L146" s="251">
        <v>44635</v>
      </c>
      <c r="M146" s="250" t="s">
        <v>19</v>
      </c>
    </row>
    <row r="147" spans="1:13" x14ac:dyDescent="0.35">
      <c r="A147" s="252" t="s">
        <v>286</v>
      </c>
      <c r="B147" s="252" t="s">
        <v>287</v>
      </c>
      <c r="C147" s="252" t="s">
        <v>32</v>
      </c>
      <c r="D147" s="252" t="s">
        <v>292</v>
      </c>
      <c r="E147" s="252" t="s">
        <v>17</v>
      </c>
      <c r="F147" s="252" t="s">
        <v>17</v>
      </c>
      <c r="G147" s="252" t="s">
        <v>230</v>
      </c>
      <c r="H147" s="252">
        <v>3</v>
      </c>
      <c r="I147" s="252" t="s">
        <v>17</v>
      </c>
      <c r="J147" s="252" t="s">
        <v>17</v>
      </c>
      <c r="K147" s="252" t="s">
        <v>293</v>
      </c>
      <c r="L147" s="253">
        <v>44635</v>
      </c>
      <c r="M147" s="252" t="s">
        <v>19</v>
      </c>
    </row>
    <row r="148" spans="1:13" x14ac:dyDescent="0.35">
      <c r="A148" s="250" t="s">
        <v>286</v>
      </c>
      <c r="B148" s="250" t="s">
        <v>287</v>
      </c>
      <c r="C148" s="250" t="s">
        <v>32</v>
      </c>
      <c r="D148" s="250" t="s">
        <v>22</v>
      </c>
      <c r="E148" s="250" t="s">
        <v>17</v>
      </c>
      <c r="F148" s="250" t="s">
        <v>17</v>
      </c>
      <c r="G148" s="250" t="s">
        <v>230</v>
      </c>
      <c r="H148" s="250">
        <v>3</v>
      </c>
      <c r="I148" s="250" t="s">
        <v>17</v>
      </c>
      <c r="J148" s="250" t="s">
        <v>17</v>
      </c>
      <c r="K148" s="250" t="s">
        <v>294</v>
      </c>
      <c r="L148" s="251">
        <v>44635</v>
      </c>
      <c r="M148" s="250" t="s">
        <v>19</v>
      </c>
    </row>
    <row r="149" spans="1:13" x14ac:dyDescent="0.35">
      <c r="A149" s="252" t="s">
        <v>286</v>
      </c>
      <c r="B149" s="252" t="s">
        <v>287</v>
      </c>
      <c r="C149" s="252" t="s">
        <v>32</v>
      </c>
      <c r="D149" s="252" t="s">
        <v>26</v>
      </c>
      <c r="E149" s="252" t="s">
        <v>17</v>
      </c>
      <c r="F149" s="252" t="s">
        <v>17</v>
      </c>
      <c r="G149" s="252" t="s">
        <v>230</v>
      </c>
      <c r="H149" s="252">
        <v>3</v>
      </c>
      <c r="I149" s="252" t="s">
        <v>17</v>
      </c>
      <c r="J149" s="252" t="s">
        <v>17</v>
      </c>
      <c r="K149" s="252" t="s">
        <v>295</v>
      </c>
      <c r="L149" s="253">
        <v>44635</v>
      </c>
      <c r="M149" s="252" t="s">
        <v>19</v>
      </c>
    </row>
    <row r="150" spans="1:13" x14ac:dyDescent="0.35">
      <c r="A150" s="250" t="s">
        <v>286</v>
      </c>
      <c r="B150" s="250" t="s">
        <v>287</v>
      </c>
      <c r="C150" s="250" t="s">
        <v>32</v>
      </c>
      <c r="D150" s="250" t="s">
        <v>28</v>
      </c>
      <c r="E150" s="250" t="s">
        <v>17</v>
      </c>
      <c r="F150" s="250" t="s">
        <v>17</v>
      </c>
      <c r="G150" s="250" t="s">
        <v>230</v>
      </c>
      <c r="H150" s="250">
        <v>3</v>
      </c>
      <c r="I150" s="250" t="s">
        <v>17</v>
      </c>
      <c r="J150" s="250" t="s">
        <v>17</v>
      </c>
      <c r="K150" s="250" t="s">
        <v>296</v>
      </c>
      <c r="L150" s="251">
        <v>44635</v>
      </c>
      <c r="M150" s="250" t="s">
        <v>19</v>
      </c>
    </row>
    <row r="151" spans="1:13" x14ac:dyDescent="0.35">
      <c r="A151" s="252" t="s">
        <v>297</v>
      </c>
      <c r="B151" s="252" t="s">
        <v>298</v>
      </c>
      <c r="C151" s="252" t="s">
        <v>32</v>
      </c>
      <c r="D151" s="252" t="s">
        <v>24</v>
      </c>
      <c r="E151" s="252" t="s">
        <v>17</v>
      </c>
      <c r="F151" s="252" t="s">
        <v>17</v>
      </c>
      <c r="G151" s="252" t="s">
        <v>230</v>
      </c>
      <c r="H151" s="252">
        <v>3</v>
      </c>
      <c r="I151" s="252" t="s">
        <v>17</v>
      </c>
      <c r="J151" s="252" t="s">
        <v>17</v>
      </c>
      <c r="K151" s="252" t="s">
        <v>299</v>
      </c>
      <c r="L151" s="253">
        <v>44635</v>
      </c>
      <c r="M151" s="252" t="s">
        <v>19</v>
      </c>
    </row>
    <row r="152" spans="1:13" x14ac:dyDescent="0.35">
      <c r="A152" s="250" t="s">
        <v>297</v>
      </c>
      <c r="B152" s="250" t="s">
        <v>298</v>
      </c>
      <c r="C152" s="250" t="s">
        <v>32</v>
      </c>
      <c r="D152" s="250" t="s">
        <v>92</v>
      </c>
      <c r="E152" s="250" t="s">
        <v>17</v>
      </c>
      <c r="F152" s="250" t="s">
        <v>17</v>
      </c>
      <c r="G152" s="250" t="s">
        <v>230</v>
      </c>
      <c r="H152" s="250">
        <v>3</v>
      </c>
      <c r="I152" s="250" t="s">
        <v>17</v>
      </c>
      <c r="J152" s="250" t="s">
        <v>17</v>
      </c>
      <c r="K152" s="250" t="s">
        <v>300</v>
      </c>
      <c r="L152" s="251">
        <v>44635</v>
      </c>
      <c r="M152" s="250" t="s">
        <v>19</v>
      </c>
    </row>
    <row r="153" spans="1:13" x14ac:dyDescent="0.35">
      <c r="A153" s="252" t="s">
        <v>297</v>
      </c>
      <c r="B153" s="252" t="s">
        <v>298</v>
      </c>
      <c r="C153" s="252" t="s">
        <v>32</v>
      </c>
      <c r="D153" s="252" t="s">
        <v>16</v>
      </c>
      <c r="E153" s="252" t="s">
        <v>17</v>
      </c>
      <c r="F153" s="252" t="s">
        <v>17</v>
      </c>
      <c r="G153" s="252" t="s">
        <v>230</v>
      </c>
      <c r="H153" s="252">
        <v>3</v>
      </c>
      <c r="I153" s="252" t="s">
        <v>17</v>
      </c>
      <c r="J153" s="252" t="s">
        <v>17</v>
      </c>
      <c r="K153" s="252" t="s">
        <v>301</v>
      </c>
      <c r="L153" s="253">
        <v>44635</v>
      </c>
      <c r="M153" s="252" t="s">
        <v>19</v>
      </c>
    </row>
    <row r="154" spans="1:13" x14ac:dyDescent="0.35">
      <c r="A154" s="250" t="s">
        <v>297</v>
      </c>
      <c r="B154" s="250" t="s">
        <v>298</v>
      </c>
      <c r="C154" s="250" t="s">
        <v>32</v>
      </c>
      <c r="D154" s="250" t="s">
        <v>20</v>
      </c>
      <c r="E154" s="250" t="s">
        <v>17</v>
      </c>
      <c r="F154" s="250" t="s">
        <v>17</v>
      </c>
      <c r="G154" s="250" t="s">
        <v>230</v>
      </c>
      <c r="H154" s="250">
        <v>3</v>
      </c>
      <c r="I154" s="250" t="s">
        <v>17</v>
      </c>
      <c r="J154" s="250" t="s">
        <v>17</v>
      </c>
      <c r="K154" s="250" t="s">
        <v>302</v>
      </c>
      <c r="L154" s="251">
        <v>44635</v>
      </c>
      <c r="M154" s="250" t="s">
        <v>19</v>
      </c>
    </row>
    <row r="155" spans="1:13" x14ac:dyDescent="0.35">
      <c r="A155" s="252" t="s">
        <v>297</v>
      </c>
      <c r="B155" s="252" t="s">
        <v>298</v>
      </c>
      <c r="C155" s="252" t="s">
        <v>32</v>
      </c>
      <c r="D155" s="252" t="s">
        <v>292</v>
      </c>
      <c r="E155" s="252" t="s">
        <v>17</v>
      </c>
      <c r="F155" s="252" t="s">
        <v>17</v>
      </c>
      <c r="G155" s="252" t="s">
        <v>230</v>
      </c>
      <c r="H155" s="252">
        <v>3</v>
      </c>
      <c r="I155" s="252" t="s">
        <v>17</v>
      </c>
      <c r="J155" s="252" t="s">
        <v>17</v>
      </c>
      <c r="K155" s="252" t="s">
        <v>303</v>
      </c>
      <c r="L155" s="253">
        <v>44635</v>
      </c>
      <c r="M155" s="252" t="s">
        <v>19</v>
      </c>
    </row>
    <row r="156" spans="1:13" x14ac:dyDescent="0.35">
      <c r="A156" s="250" t="s">
        <v>297</v>
      </c>
      <c r="B156" s="250" t="s">
        <v>298</v>
      </c>
      <c r="C156" s="250" t="s">
        <v>32</v>
      </c>
      <c r="D156" s="250" t="s">
        <v>22</v>
      </c>
      <c r="E156" s="250" t="s">
        <v>17</v>
      </c>
      <c r="F156" s="250" t="s">
        <v>17</v>
      </c>
      <c r="G156" s="250" t="s">
        <v>230</v>
      </c>
      <c r="H156" s="250">
        <v>3</v>
      </c>
      <c r="I156" s="250" t="s">
        <v>17</v>
      </c>
      <c r="J156" s="250" t="s">
        <v>17</v>
      </c>
      <c r="K156" s="250" t="s">
        <v>304</v>
      </c>
      <c r="L156" s="251">
        <v>44635</v>
      </c>
      <c r="M156" s="250" t="s">
        <v>19</v>
      </c>
    </row>
    <row r="157" spans="1:13" x14ac:dyDescent="0.35">
      <c r="A157" s="252" t="s">
        <v>297</v>
      </c>
      <c r="B157" s="252" t="s">
        <v>298</v>
      </c>
      <c r="C157" s="252" t="s">
        <v>32</v>
      </c>
      <c r="D157" s="252" t="s">
        <v>26</v>
      </c>
      <c r="E157" s="252" t="s">
        <v>17</v>
      </c>
      <c r="F157" s="252" t="s">
        <v>17</v>
      </c>
      <c r="G157" s="252" t="s">
        <v>230</v>
      </c>
      <c r="H157" s="252">
        <v>3</v>
      </c>
      <c r="I157" s="252" t="s">
        <v>17</v>
      </c>
      <c r="J157" s="252" t="s">
        <v>17</v>
      </c>
      <c r="K157" s="252" t="s">
        <v>305</v>
      </c>
      <c r="L157" s="253">
        <v>44635</v>
      </c>
      <c r="M157" s="252" t="s">
        <v>19</v>
      </c>
    </row>
    <row r="158" spans="1:13" x14ac:dyDescent="0.35">
      <c r="A158" s="250" t="s">
        <v>297</v>
      </c>
      <c r="B158" s="250" t="s">
        <v>298</v>
      </c>
      <c r="C158" s="250" t="s">
        <v>32</v>
      </c>
      <c r="D158" s="250" t="s">
        <v>28</v>
      </c>
      <c r="E158" s="250" t="s">
        <v>17</v>
      </c>
      <c r="F158" s="250" t="s">
        <v>17</v>
      </c>
      <c r="G158" s="250" t="s">
        <v>230</v>
      </c>
      <c r="H158" s="250">
        <v>3</v>
      </c>
      <c r="I158" s="250" t="s">
        <v>17</v>
      </c>
      <c r="J158" s="250" t="s">
        <v>17</v>
      </c>
      <c r="K158" s="250" t="s">
        <v>306</v>
      </c>
      <c r="L158" s="251">
        <v>44635</v>
      </c>
      <c r="M158" s="250" t="s">
        <v>19</v>
      </c>
    </row>
    <row r="159" spans="1:13" x14ac:dyDescent="0.35">
      <c r="A159" s="252" t="s">
        <v>307</v>
      </c>
      <c r="B159" s="252" t="s">
        <v>308</v>
      </c>
      <c r="C159" s="252" t="s">
        <v>282</v>
      </c>
      <c r="D159" s="252" t="s">
        <v>26</v>
      </c>
      <c r="E159" s="252" t="s">
        <v>17</v>
      </c>
      <c r="F159" s="252" t="s">
        <v>17</v>
      </c>
      <c r="G159" s="252" t="s">
        <v>17</v>
      </c>
      <c r="H159" s="252" t="s">
        <v>17</v>
      </c>
      <c r="I159" s="252" t="s">
        <v>17</v>
      </c>
      <c r="J159" s="252" t="s">
        <v>17</v>
      </c>
      <c r="K159" s="252" t="s">
        <v>309</v>
      </c>
      <c r="L159" s="253">
        <v>44736</v>
      </c>
      <c r="M159" s="252" t="s">
        <v>19</v>
      </c>
    </row>
    <row r="160" spans="1:13" x14ac:dyDescent="0.35">
      <c r="A160" s="250" t="s">
        <v>307</v>
      </c>
      <c r="B160" s="250" t="s">
        <v>308</v>
      </c>
      <c r="C160" s="250" t="s">
        <v>282</v>
      </c>
      <c r="D160" s="250" t="s">
        <v>28</v>
      </c>
      <c r="E160" s="250">
        <v>10000</v>
      </c>
      <c r="F160" s="250" t="s">
        <v>310</v>
      </c>
      <c r="G160" s="250" t="s">
        <v>230</v>
      </c>
      <c r="H160" s="250">
        <v>3</v>
      </c>
      <c r="I160" s="250" t="s">
        <v>311</v>
      </c>
      <c r="J160" s="250" t="s">
        <v>312</v>
      </c>
      <c r="K160" s="250" t="s">
        <v>313</v>
      </c>
      <c r="L160" s="251">
        <v>44736</v>
      </c>
      <c r="M160" s="250" t="s">
        <v>19</v>
      </c>
    </row>
    <row r="161" spans="1:13" x14ac:dyDescent="0.35">
      <c r="A161" s="252" t="s">
        <v>260</v>
      </c>
      <c r="B161" s="252" t="s">
        <v>261</v>
      </c>
      <c r="C161" s="252" t="s">
        <v>68</v>
      </c>
      <c r="D161" s="252" t="s">
        <v>24</v>
      </c>
      <c r="E161" s="252">
        <v>136000</v>
      </c>
      <c r="F161" s="252" t="s">
        <v>314</v>
      </c>
      <c r="G161" s="252" t="s">
        <v>62</v>
      </c>
      <c r="H161" s="252">
        <v>2</v>
      </c>
      <c r="I161" s="252" t="s">
        <v>315</v>
      </c>
      <c r="J161" s="252" t="s">
        <v>316</v>
      </c>
      <c r="K161" s="252" t="s">
        <v>317</v>
      </c>
      <c r="L161" s="253">
        <v>44768</v>
      </c>
      <c r="M161" s="252" t="s">
        <v>19</v>
      </c>
    </row>
    <row r="162" spans="1:13" x14ac:dyDescent="0.35">
      <c r="A162" s="250" t="s">
        <v>66</v>
      </c>
      <c r="B162" s="250" t="s">
        <v>67</v>
      </c>
      <c r="C162" s="250" t="s">
        <v>68</v>
      </c>
      <c r="D162" s="250" t="s">
        <v>24</v>
      </c>
      <c r="E162" s="250" t="s">
        <v>17</v>
      </c>
      <c r="F162" s="250" t="s">
        <v>17</v>
      </c>
      <c r="G162" s="250" t="s">
        <v>17</v>
      </c>
      <c r="H162" s="250" t="s">
        <v>17</v>
      </c>
      <c r="I162" s="250" t="s">
        <v>17</v>
      </c>
      <c r="J162" s="250" t="s">
        <v>318</v>
      </c>
      <c r="K162" s="250" t="s">
        <v>319</v>
      </c>
      <c r="L162" s="251">
        <v>44801</v>
      </c>
      <c r="M162" s="250" t="s">
        <v>19</v>
      </c>
    </row>
    <row r="163" spans="1:13" x14ac:dyDescent="0.35">
      <c r="A163" s="252" t="s">
        <v>30</v>
      </c>
      <c r="B163" s="252" t="s">
        <v>31</v>
      </c>
      <c r="C163" s="252" t="s">
        <v>32</v>
      </c>
      <c r="D163" s="252" t="s">
        <v>20</v>
      </c>
      <c r="E163" s="252" t="s">
        <v>17</v>
      </c>
      <c r="F163" s="252" t="s">
        <v>17</v>
      </c>
      <c r="G163" s="252" t="s">
        <v>17</v>
      </c>
      <c r="H163" s="252" t="s">
        <v>17</v>
      </c>
      <c r="I163" s="252" t="s">
        <v>17</v>
      </c>
      <c r="J163" s="252" t="s">
        <v>17</v>
      </c>
      <c r="K163" s="252" t="s">
        <v>320</v>
      </c>
      <c r="L163" s="253">
        <v>44801</v>
      </c>
      <c r="M163" s="252" t="s">
        <v>19</v>
      </c>
    </row>
    <row r="164" spans="1:13" x14ac:dyDescent="0.35">
      <c r="A164" s="250" t="s">
        <v>72</v>
      </c>
      <c r="B164" s="250" t="s">
        <v>73</v>
      </c>
      <c r="C164" s="250" t="s">
        <v>74</v>
      </c>
      <c r="D164" s="250" t="s">
        <v>92</v>
      </c>
      <c r="E164" s="250" t="s">
        <v>17</v>
      </c>
      <c r="F164" s="250" t="s">
        <v>17</v>
      </c>
      <c r="G164" s="250" t="s">
        <v>17</v>
      </c>
      <c r="H164" s="250" t="s">
        <v>17</v>
      </c>
      <c r="I164" s="250" t="s">
        <v>17</v>
      </c>
      <c r="J164" s="250" t="s">
        <v>17</v>
      </c>
      <c r="K164" s="250" t="s">
        <v>321</v>
      </c>
      <c r="L164" s="251">
        <v>44803</v>
      </c>
      <c r="M164" s="250" t="s">
        <v>19</v>
      </c>
    </row>
    <row r="165" spans="1:13" x14ac:dyDescent="0.35">
      <c r="A165" s="252" t="s">
        <v>72</v>
      </c>
      <c r="B165" s="252" t="s">
        <v>73</v>
      </c>
      <c r="C165" s="252" t="s">
        <v>74</v>
      </c>
      <c r="D165" s="252" t="s">
        <v>16</v>
      </c>
      <c r="E165" s="252" t="s">
        <v>17</v>
      </c>
      <c r="F165" s="252" t="s">
        <v>17</v>
      </c>
      <c r="G165" s="252" t="s">
        <v>17</v>
      </c>
      <c r="H165" s="252" t="s">
        <v>17</v>
      </c>
      <c r="I165" s="252" t="s">
        <v>17</v>
      </c>
      <c r="J165" s="252" t="s">
        <v>17</v>
      </c>
      <c r="K165" s="252" t="s">
        <v>322</v>
      </c>
      <c r="L165" s="253">
        <v>44803</v>
      </c>
      <c r="M165" s="252" t="s">
        <v>19</v>
      </c>
    </row>
    <row r="166" spans="1:13" x14ac:dyDescent="0.35">
      <c r="A166" s="250" t="s">
        <v>72</v>
      </c>
      <c r="B166" s="250" t="s">
        <v>73</v>
      </c>
      <c r="C166" s="250" t="s">
        <v>74</v>
      </c>
      <c r="D166" s="250" t="s">
        <v>22</v>
      </c>
      <c r="E166" s="250" t="s">
        <v>17</v>
      </c>
      <c r="F166" s="250" t="s">
        <v>17</v>
      </c>
      <c r="G166" s="250" t="s">
        <v>17</v>
      </c>
      <c r="H166" s="250" t="s">
        <v>17</v>
      </c>
      <c r="I166" s="250" t="s">
        <v>17</v>
      </c>
      <c r="J166" s="250" t="s">
        <v>17</v>
      </c>
      <c r="K166" s="250" t="s">
        <v>323</v>
      </c>
      <c r="L166" s="251">
        <v>44803</v>
      </c>
      <c r="M166" s="250" t="s">
        <v>19</v>
      </c>
    </row>
    <row r="167" spans="1:13" x14ac:dyDescent="0.35">
      <c r="A167" s="252" t="s">
        <v>72</v>
      </c>
      <c r="B167" s="252" t="s">
        <v>73</v>
      </c>
      <c r="C167" s="252" t="s">
        <v>74</v>
      </c>
      <c r="D167" s="252" t="s">
        <v>20</v>
      </c>
      <c r="E167" s="252" t="s">
        <v>17</v>
      </c>
      <c r="F167" s="252" t="s">
        <v>17</v>
      </c>
      <c r="G167" s="252" t="s">
        <v>17</v>
      </c>
      <c r="H167" s="252" t="s">
        <v>17</v>
      </c>
      <c r="I167" s="252" t="s">
        <v>17</v>
      </c>
      <c r="J167" s="252" t="s">
        <v>17</v>
      </c>
      <c r="K167" s="252" t="s">
        <v>324</v>
      </c>
      <c r="L167" s="253">
        <v>44803</v>
      </c>
      <c r="M167" s="252" t="s">
        <v>19</v>
      </c>
    </row>
    <row r="168" spans="1:13" x14ac:dyDescent="0.35">
      <c r="A168" s="250" t="s">
        <v>72</v>
      </c>
      <c r="B168" s="250" t="s">
        <v>73</v>
      </c>
      <c r="C168" s="250" t="s">
        <v>74</v>
      </c>
      <c r="D168" s="250" t="s">
        <v>24</v>
      </c>
      <c r="E168" s="250" t="s">
        <v>17</v>
      </c>
      <c r="F168" s="250" t="s">
        <v>17</v>
      </c>
      <c r="G168" s="250" t="s">
        <v>17</v>
      </c>
      <c r="H168" s="250" t="s">
        <v>17</v>
      </c>
      <c r="I168" s="250" t="s">
        <v>17</v>
      </c>
      <c r="J168" s="250" t="s">
        <v>17</v>
      </c>
      <c r="K168" s="250" t="s">
        <v>325</v>
      </c>
      <c r="L168" s="251">
        <v>44803</v>
      </c>
      <c r="M168" s="250" t="s">
        <v>19</v>
      </c>
    </row>
    <row r="169" spans="1:13" x14ac:dyDescent="0.35">
      <c r="A169" s="252" t="s">
        <v>78</v>
      </c>
      <c r="B169" s="252" t="s">
        <v>79</v>
      </c>
      <c r="C169" s="252" t="s">
        <v>74</v>
      </c>
      <c r="D169" s="252" t="s">
        <v>92</v>
      </c>
      <c r="E169" s="252" t="s">
        <v>17</v>
      </c>
      <c r="F169" s="252" t="s">
        <v>17</v>
      </c>
      <c r="G169" s="252" t="s">
        <v>17</v>
      </c>
      <c r="H169" s="252" t="s">
        <v>17</v>
      </c>
      <c r="I169" s="252" t="s">
        <v>17</v>
      </c>
      <c r="J169" s="252" t="s">
        <v>17</v>
      </c>
      <c r="K169" s="252" t="s">
        <v>326</v>
      </c>
      <c r="L169" s="253">
        <v>44803</v>
      </c>
      <c r="M169" s="252" t="s">
        <v>19</v>
      </c>
    </row>
    <row r="170" spans="1:13" x14ac:dyDescent="0.35">
      <c r="A170" s="250" t="s">
        <v>78</v>
      </c>
      <c r="B170" s="250" t="s">
        <v>79</v>
      </c>
      <c r="C170" s="250" t="s">
        <v>74</v>
      </c>
      <c r="D170" s="250" t="s">
        <v>20</v>
      </c>
      <c r="E170" s="250" t="s">
        <v>17</v>
      </c>
      <c r="F170" s="250" t="s">
        <v>17</v>
      </c>
      <c r="G170" s="250" t="s">
        <v>17</v>
      </c>
      <c r="H170" s="250" t="s">
        <v>17</v>
      </c>
      <c r="I170" s="250" t="s">
        <v>17</v>
      </c>
      <c r="J170" s="250" t="s">
        <v>17</v>
      </c>
      <c r="K170" s="250" t="s">
        <v>327</v>
      </c>
      <c r="L170" s="251">
        <v>44803</v>
      </c>
      <c r="M170" s="250" t="s">
        <v>19</v>
      </c>
    </row>
    <row r="171" spans="1:13" x14ac:dyDescent="0.35">
      <c r="A171" s="252" t="s">
        <v>78</v>
      </c>
      <c r="B171" s="252" t="s">
        <v>79</v>
      </c>
      <c r="C171" s="252" t="s">
        <v>74</v>
      </c>
      <c r="D171" s="252" t="s">
        <v>16</v>
      </c>
      <c r="E171" s="252" t="s">
        <v>17</v>
      </c>
      <c r="F171" s="252" t="s">
        <v>17</v>
      </c>
      <c r="G171" s="252" t="s">
        <v>17</v>
      </c>
      <c r="H171" s="252" t="s">
        <v>17</v>
      </c>
      <c r="I171" s="252" t="s">
        <v>17</v>
      </c>
      <c r="J171" s="252" t="s">
        <v>17</v>
      </c>
      <c r="K171" s="252" t="s">
        <v>328</v>
      </c>
      <c r="L171" s="253">
        <v>44803</v>
      </c>
      <c r="M171" s="252" t="s">
        <v>19</v>
      </c>
    </row>
    <row r="172" spans="1:13" x14ac:dyDescent="0.35">
      <c r="A172" s="250" t="s">
        <v>78</v>
      </c>
      <c r="B172" s="250" t="s">
        <v>79</v>
      </c>
      <c r="C172" s="250" t="s">
        <v>74</v>
      </c>
      <c r="D172" s="250" t="s">
        <v>22</v>
      </c>
      <c r="E172" s="250" t="s">
        <v>17</v>
      </c>
      <c r="F172" s="250" t="s">
        <v>17</v>
      </c>
      <c r="G172" s="250" t="s">
        <v>17</v>
      </c>
      <c r="H172" s="250" t="s">
        <v>17</v>
      </c>
      <c r="I172" s="250" t="s">
        <v>17</v>
      </c>
      <c r="J172" s="250" t="s">
        <v>17</v>
      </c>
      <c r="K172" s="250" t="s">
        <v>329</v>
      </c>
      <c r="L172" s="251">
        <v>44803</v>
      </c>
      <c r="M172" s="250" t="s">
        <v>19</v>
      </c>
    </row>
    <row r="173" spans="1:13" x14ac:dyDescent="0.35">
      <c r="A173" s="252" t="s">
        <v>78</v>
      </c>
      <c r="B173" s="252" t="s">
        <v>79</v>
      </c>
      <c r="C173" s="252" t="s">
        <v>74</v>
      </c>
      <c r="D173" s="252" t="s">
        <v>24</v>
      </c>
      <c r="E173" s="252" t="s">
        <v>17</v>
      </c>
      <c r="F173" s="252" t="s">
        <v>17</v>
      </c>
      <c r="G173" s="252" t="s">
        <v>17</v>
      </c>
      <c r="H173" s="252" t="s">
        <v>17</v>
      </c>
      <c r="I173" s="252" t="s">
        <v>17</v>
      </c>
      <c r="J173" s="252" t="s">
        <v>17</v>
      </c>
      <c r="K173" s="252" t="s">
        <v>330</v>
      </c>
      <c r="L173" s="253">
        <v>44803</v>
      </c>
      <c r="M173" s="252" t="s">
        <v>19</v>
      </c>
    </row>
    <row r="174" spans="1:13" x14ac:dyDescent="0.35">
      <c r="A174" s="250" t="s">
        <v>331</v>
      </c>
      <c r="B174" s="250" t="s">
        <v>332</v>
      </c>
      <c r="C174" s="250" t="s">
        <v>333</v>
      </c>
      <c r="D174" s="250" t="s">
        <v>24</v>
      </c>
      <c r="E174" s="250" t="s">
        <v>17</v>
      </c>
      <c r="F174" s="250" t="s">
        <v>17</v>
      </c>
      <c r="G174" s="250" t="s">
        <v>17</v>
      </c>
      <c r="H174" s="250" t="s">
        <v>17</v>
      </c>
      <c r="I174" s="250" t="s">
        <v>17</v>
      </c>
      <c r="J174" s="250" t="s">
        <v>334</v>
      </c>
      <c r="K174" s="250" t="s">
        <v>335</v>
      </c>
      <c r="L174" s="251">
        <v>44893</v>
      </c>
      <c r="M174" s="250" t="s">
        <v>19</v>
      </c>
    </row>
    <row r="175" spans="1:13" x14ac:dyDescent="0.35">
      <c r="A175" s="252" t="s">
        <v>331</v>
      </c>
      <c r="B175" s="252" t="s">
        <v>332</v>
      </c>
      <c r="C175" s="252" t="s">
        <v>333</v>
      </c>
      <c r="D175" s="252" t="s">
        <v>92</v>
      </c>
      <c r="E175" s="252" t="s">
        <v>17</v>
      </c>
      <c r="F175" s="252" t="s">
        <v>17</v>
      </c>
      <c r="G175" s="252" t="s">
        <v>17</v>
      </c>
      <c r="H175" s="252" t="s">
        <v>17</v>
      </c>
      <c r="I175" s="252" t="s">
        <v>17</v>
      </c>
      <c r="J175" s="252" t="s">
        <v>334</v>
      </c>
      <c r="K175" s="252" t="s">
        <v>336</v>
      </c>
      <c r="L175" s="253">
        <v>44893</v>
      </c>
      <c r="M175" s="252" t="s">
        <v>19</v>
      </c>
    </row>
    <row r="176" spans="1:13" x14ac:dyDescent="0.35">
      <c r="A176" s="250" t="s">
        <v>331</v>
      </c>
      <c r="B176" s="250" t="s">
        <v>332</v>
      </c>
      <c r="C176" s="250" t="s">
        <v>333</v>
      </c>
      <c r="D176" s="250" t="s">
        <v>16</v>
      </c>
      <c r="E176" s="250" t="s">
        <v>17</v>
      </c>
      <c r="F176" s="250" t="s">
        <v>17</v>
      </c>
      <c r="G176" s="250" t="s">
        <v>17</v>
      </c>
      <c r="H176" s="250" t="s">
        <v>17</v>
      </c>
      <c r="I176" s="250" t="s">
        <v>17</v>
      </c>
      <c r="J176" s="250" t="s">
        <v>334</v>
      </c>
      <c r="K176" s="250" t="s">
        <v>337</v>
      </c>
      <c r="L176" s="251">
        <v>44893</v>
      </c>
      <c r="M176" s="250" t="s">
        <v>19</v>
      </c>
    </row>
    <row r="177" spans="1:13" x14ac:dyDescent="0.35">
      <c r="A177" s="252" t="s">
        <v>331</v>
      </c>
      <c r="B177" s="252" t="s">
        <v>332</v>
      </c>
      <c r="C177" s="252" t="s">
        <v>333</v>
      </c>
      <c r="D177" s="252" t="s">
        <v>20</v>
      </c>
      <c r="E177" s="252" t="s">
        <v>17</v>
      </c>
      <c r="F177" s="252" t="s">
        <v>17</v>
      </c>
      <c r="G177" s="252" t="s">
        <v>17</v>
      </c>
      <c r="H177" s="252" t="s">
        <v>17</v>
      </c>
      <c r="I177" s="252" t="s">
        <v>17</v>
      </c>
      <c r="J177" s="252" t="s">
        <v>334</v>
      </c>
      <c r="K177" s="252" t="s">
        <v>338</v>
      </c>
      <c r="L177" s="253">
        <v>44893</v>
      </c>
      <c r="M177" s="252" t="s">
        <v>19</v>
      </c>
    </row>
    <row r="178" spans="1:13" x14ac:dyDescent="0.35">
      <c r="A178" s="250" t="s">
        <v>331</v>
      </c>
      <c r="B178" s="250" t="s">
        <v>332</v>
      </c>
      <c r="C178" s="250" t="s">
        <v>333</v>
      </c>
      <c r="D178" s="250" t="s">
        <v>292</v>
      </c>
      <c r="E178" s="250" t="s">
        <v>17</v>
      </c>
      <c r="F178" s="250" t="s">
        <v>17</v>
      </c>
      <c r="G178" s="250" t="s">
        <v>17</v>
      </c>
      <c r="H178" s="250" t="s">
        <v>17</v>
      </c>
      <c r="I178" s="250" t="s">
        <v>17</v>
      </c>
      <c r="J178" s="250" t="s">
        <v>334</v>
      </c>
      <c r="K178" s="250" t="s">
        <v>339</v>
      </c>
      <c r="L178" s="251">
        <v>44893</v>
      </c>
      <c r="M178" s="250" t="s">
        <v>19</v>
      </c>
    </row>
    <row r="179" spans="1:13" x14ac:dyDescent="0.35">
      <c r="A179" s="252" t="s">
        <v>331</v>
      </c>
      <c r="B179" s="252" t="s">
        <v>332</v>
      </c>
      <c r="C179" s="252" t="s">
        <v>333</v>
      </c>
      <c r="D179" s="252" t="s">
        <v>22</v>
      </c>
      <c r="E179" s="252" t="s">
        <v>17</v>
      </c>
      <c r="F179" s="252" t="s">
        <v>17</v>
      </c>
      <c r="G179" s="252" t="s">
        <v>17</v>
      </c>
      <c r="H179" s="252" t="s">
        <v>17</v>
      </c>
      <c r="I179" s="252" t="s">
        <v>17</v>
      </c>
      <c r="J179" s="252" t="s">
        <v>334</v>
      </c>
      <c r="K179" s="252" t="s">
        <v>340</v>
      </c>
      <c r="L179" s="253">
        <v>44893</v>
      </c>
      <c r="M179" s="252" t="s">
        <v>19</v>
      </c>
    </row>
    <row r="180" spans="1:13" x14ac:dyDescent="0.35">
      <c r="A180" s="250" t="s">
        <v>331</v>
      </c>
      <c r="B180" s="250" t="s">
        <v>332</v>
      </c>
      <c r="C180" s="250" t="s">
        <v>333</v>
      </c>
      <c r="D180" s="250" t="s">
        <v>26</v>
      </c>
      <c r="E180" s="250" t="s">
        <v>17</v>
      </c>
      <c r="F180" s="250" t="s">
        <v>17</v>
      </c>
      <c r="G180" s="250" t="s">
        <v>17</v>
      </c>
      <c r="H180" s="250" t="s">
        <v>17</v>
      </c>
      <c r="I180" s="250" t="s">
        <v>17</v>
      </c>
      <c r="J180" s="250" t="s">
        <v>334</v>
      </c>
      <c r="K180" s="250" t="s">
        <v>341</v>
      </c>
      <c r="L180" s="251">
        <v>44893</v>
      </c>
      <c r="M180" s="250" t="s">
        <v>19</v>
      </c>
    </row>
    <row r="181" spans="1:13" x14ac:dyDescent="0.35">
      <c r="A181" s="252" t="s">
        <v>331</v>
      </c>
      <c r="B181" s="252" t="s">
        <v>332</v>
      </c>
      <c r="C181" s="252" t="s">
        <v>333</v>
      </c>
      <c r="D181" s="252" t="s">
        <v>28</v>
      </c>
      <c r="E181" s="252" t="s">
        <v>17</v>
      </c>
      <c r="F181" s="252" t="s">
        <v>17</v>
      </c>
      <c r="G181" s="252" t="s">
        <v>17</v>
      </c>
      <c r="H181" s="252" t="s">
        <v>17</v>
      </c>
      <c r="I181" s="252" t="s">
        <v>17</v>
      </c>
      <c r="J181" s="252" t="s">
        <v>334</v>
      </c>
      <c r="K181" s="252" t="s">
        <v>342</v>
      </c>
      <c r="L181" s="253">
        <v>44893</v>
      </c>
      <c r="M181" s="252" t="s">
        <v>19</v>
      </c>
    </row>
    <row r="182" spans="1:13" x14ac:dyDescent="0.35">
      <c r="A182" s="250" t="s">
        <v>343</v>
      </c>
      <c r="B182" s="250" t="s">
        <v>344</v>
      </c>
      <c r="C182" s="250" t="s">
        <v>333</v>
      </c>
      <c r="D182" s="250" t="s">
        <v>16</v>
      </c>
      <c r="E182" s="250" t="s">
        <v>17</v>
      </c>
      <c r="F182" s="250" t="s">
        <v>318</v>
      </c>
      <c r="G182" s="250" t="s">
        <v>17</v>
      </c>
      <c r="H182" s="250" t="s">
        <v>17</v>
      </c>
      <c r="I182" s="250" t="s">
        <v>318</v>
      </c>
      <c r="J182" s="250" t="s">
        <v>345</v>
      </c>
      <c r="K182" s="250" t="s">
        <v>346</v>
      </c>
      <c r="L182" s="251">
        <v>44893</v>
      </c>
      <c r="M182" s="250" t="s">
        <v>19</v>
      </c>
    </row>
    <row r="183" spans="1:13" x14ac:dyDescent="0.35">
      <c r="A183" s="252" t="s">
        <v>343</v>
      </c>
      <c r="B183" s="252" t="s">
        <v>344</v>
      </c>
      <c r="C183" s="252" t="s">
        <v>333</v>
      </c>
      <c r="D183" s="252" t="s">
        <v>20</v>
      </c>
      <c r="E183" s="252" t="s">
        <v>17</v>
      </c>
      <c r="F183" s="252" t="s">
        <v>318</v>
      </c>
      <c r="G183" s="252" t="s">
        <v>17</v>
      </c>
      <c r="H183" s="252" t="s">
        <v>17</v>
      </c>
      <c r="I183" s="252" t="s">
        <v>318</v>
      </c>
      <c r="J183" s="252" t="s">
        <v>345</v>
      </c>
      <c r="K183" s="252" t="s">
        <v>347</v>
      </c>
      <c r="L183" s="253">
        <v>44893</v>
      </c>
      <c r="M183" s="252" t="s">
        <v>19</v>
      </c>
    </row>
    <row r="184" spans="1:13" x14ac:dyDescent="0.35">
      <c r="A184" s="250" t="s">
        <v>343</v>
      </c>
      <c r="B184" s="250" t="s">
        <v>344</v>
      </c>
      <c r="C184" s="250" t="s">
        <v>333</v>
      </c>
      <c r="D184" s="250" t="s">
        <v>292</v>
      </c>
      <c r="E184" s="250" t="s">
        <v>17</v>
      </c>
      <c r="F184" s="250" t="s">
        <v>318</v>
      </c>
      <c r="G184" s="250" t="s">
        <v>17</v>
      </c>
      <c r="H184" s="250" t="s">
        <v>17</v>
      </c>
      <c r="I184" s="250" t="s">
        <v>318</v>
      </c>
      <c r="J184" s="250" t="s">
        <v>345</v>
      </c>
      <c r="K184" s="250" t="s">
        <v>348</v>
      </c>
      <c r="L184" s="251">
        <v>44893</v>
      </c>
      <c r="M184" s="250" t="s">
        <v>19</v>
      </c>
    </row>
    <row r="185" spans="1:13" x14ac:dyDescent="0.35">
      <c r="A185" s="252" t="s">
        <v>343</v>
      </c>
      <c r="B185" s="252" t="s">
        <v>344</v>
      </c>
      <c r="C185" s="252" t="s">
        <v>333</v>
      </c>
      <c r="D185" s="252" t="s">
        <v>22</v>
      </c>
      <c r="E185" s="252" t="s">
        <v>17</v>
      </c>
      <c r="F185" s="252" t="s">
        <v>318</v>
      </c>
      <c r="G185" s="252" t="s">
        <v>17</v>
      </c>
      <c r="H185" s="252" t="s">
        <v>17</v>
      </c>
      <c r="I185" s="252" t="s">
        <v>318</v>
      </c>
      <c r="J185" s="252" t="s">
        <v>345</v>
      </c>
      <c r="K185" s="252" t="s">
        <v>349</v>
      </c>
      <c r="L185" s="253">
        <v>44893</v>
      </c>
      <c r="M185" s="252" t="s">
        <v>19</v>
      </c>
    </row>
    <row r="186" spans="1:13" x14ac:dyDescent="0.35">
      <c r="A186" s="250" t="s">
        <v>343</v>
      </c>
      <c r="B186" s="250" t="s">
        <v>344</v>
      </c>
      <c r="C186" s="250" t="s">
        <v>333</v>
      </c>
      <c r="D186" s="250" t="s">
        <v>26</v>
      </c>
      <c r="E186" s="250" t="s">
        <v>17</v>
      </c>
      <c r="F186" s="250" t="s">
        <v>318</v>
      </c>
      <c r="G186" s="250" t="s">
        <v>17</v>
      </c>
      <c r="H186" s="250" t="s">
        <v>17</v>
      </c>
      <c r="I186" s="250" t="s">
        <v>318</v>
      </c>
      <c r="J186" s="250" t="s">
        <v>345</v>
      </c>
      <c r="K186" s="250" t="s">
        <v>350</v>
      </c>
      <c r="L186" s="251">
        <v>44893</v>
      </c>
      <c r="M186" s="250" t="s">
        <v>19</v>
      </c>
    </row>
    <row r="187" spans="1:13" x14ac:dyDescent="0.35">
      <c r="A187" s="252" t="s">
        <v>343</v>
      </c>
      <c r="B187" s="252" t="s">
        <v>344</v>
      </c>
      <c r="C187" s="252" t="s">
        <v>333</v>
      </c>
      <c r="D187" s="252" t="s">
        <v>28</v>
      </c>
      <c r="E187" s="252" t="s">
        <v>17</v>
      </c>
      <c r="F187" s="252" t="s">
        <v>318</v>
      </c>
      <c r="G187" s="252" t="s">
        <v>17</v>
      </c>
      <c r="H187" s="252" t="s">
        <v>17</v>
      </c>
      <c r="I187" s="252" t="s">
        <v>318</v>
      </c>
      <c r="J187" s="252" t="s">
        <v>345</v>
      </c>
      <c r="K187" s="252" t="s">
        <v>351</v>
      </c>
      <c r="L187" s="253">
        <v>44893</v>
      </c>
      <c r="M187" s="252" t="s">
        <v>19</v>
      </c>
    </row>
    <row r="188" spans="1:13" x14ac:dyDescent="0.35">
      <c r="A188" s="250" t="s">
        <v>352</v>
      </c>
      <c r="B188" s="250" t="s">
        <v>353</v>
      </c>
      <c r="C188" s="250" t="s">
        <v>333</v>
      </c>
      <c r="D188" s="250" t="s">
        <v>24</v>
      </c>
      <c r="E188" s="250" t="s">
        <v>17</v>
      </c>
      <c r="F188" s="250" t="s">
        <v>17</v>
      </c>
      <c r="G188" s="250" t="s">
        <v>17</v>
      </c>
      <c r="H188" s="250" t="s">
        <v>17</v>
      </c>
      <c r="I188" s="250" t="s">
        <v>17</v>
      </c>
      <c r="J188" s="250" t="s">
        <v>334</v>
      </c>
      <c r="K188" s="250" t="s">
        <v>354</v>
      </c>
      <c r="L188" s="251">
        <v>44893</v>
      </c>
      <c r="M188" s="250" t="s">
        <v>19</v>
      </c>
    </row>
    <row r="189" spans="1:13" x14ac:dyDescent="0.35">
      <c r="A189" s="252" t="s">
        <v>352</v>
      </c>
      <c r="B189" s="252" t="s">
        <v>353</v>
      </c>
      <c r="C189" s="252" t="s">
        <v>333</v>
      </c>
      <c r="D189" s="252" t="s">
        <v>92</v>
      </c>
      <c r="E189" s="252" t="s">
        <v>17</v>
      </c>
      <c r="F189" s="252" t="s">
        <v>17</v>
      </c>
      <c r="G189" s="252" t="s">
        <v>17</v>
      </c>
      <c r="H189" s="252" t="s">
        <v>17</v>
      </c>
      <c r="I189" s="252" t="s">
        <v>17</v>
      </c>
      <c r="J189" s="252" t="s">
        <v>334</v>
      </c>
      <c r="K189" s="252" t="s">
        <v>355</v>
      </c>
      <c r="L189" s="253">
        <v>44893</v>
      </c>
      <c r="M189" s="252" t="s">
        <v>19</v>
      </c>
    </row>
    <row r="190" spans="1:13" x14ac:dyDescent="0.35">
      <c r="A190" s="250" t="s">
        <v>352</v>
      </c>
      <c r="B190" s="250" t="s">
        <v>353</v>
      </c>
      <c r="C190" s="250" t="s">
        <v>333</v>
      </c>
      <c r="D190" s="250" t="s">
        <v>16</v>
      </c>
      <c r="E190" s="250" t="s">
        <v>17</v>
      </c>
      <c r="F190" s="250" t="s">
        <v>17</v>
      </c>
      <c r="G190" s="250" t="s">
        <v>17</v>
      </c>
      <c r="H190" s="250" t="s">
        <v>17</v>
      </c>
      <c r="I190" s="250" t="s">
        <v>17</v>
      </c>
      <c r="J190" s="250" t="s">
        <v>334</v>
      </c>
      <c r="K190" s="250" t="s">
        <v>356</v>
      </c>
      <c r="L190" s="251">
        <v>44893</v>
      </c>
      <c r="M190" s="250" t="s">
        <v>19</v>
      </c>
    </row>
    <row r="191" spans="1:13" x14ac:dyDescent="0.35">
      <c r="A191" s="252" t="s">
        <v>352</v>
      </c>
      <c r="B191" s="252" t="s">
        <v>353</v>
      </c>
      <c r="C191" s="252" t="s">
        <v>333</v>
      </c>
      <c r="D191" s="252" t="s">
        <v>20</v>
      </c>
      <c r="E191" s="252" t="s">
        <v>17</v>
      </c>
      <c r="F191" s="252" t="s">
        <v>17</v>
      </c>
      <c r="G191" s="252" t="s">
        <v>17</v>
      </c>
      <c r="H191" s="252" t="s">
        <v>17</v>
      </c>
      <c r="I191" s="252" t="s">
        <v>17</v>
      </c>
      <c r="J191" s="252" t="s">
        <v>334</v>
      </c>
      <c r="K191" s="252" t="s">
        <v>357</v>
      </c>
      <c r="L191" s="253">
        <v>44893</v>
      </c>
      <c r="M191" s="252" t="s">
        <v>19</v>
      </c>
    </row>
    <row r="192" spans="1:13" x14ac:dyDescent="0.35">
      <c r="A192" s="250" t="s">
        <v>352</v>
      </c>
      <c r="B192" s="250" t="s">
        <v>353</v>
      </c>
      <c r="C192" s="250" t="s">
        <v>333</v>
      </c>
      <c r="D192" s="250" t="s">
        <v>292</v>
      </c>
      <c r="E192" s="250" t="s">
        <v>17</v>
      </c>
      <c r="F192" s="250" t="s">
        <v>17</v>
      </c>
      <c r="G192" s="250" t="s">
        <v>17</v>
      </c>
      <c r="H192" s="250" t="s">
        <v>17</v>
      </c>
      <c r="I192" s="250" t="s">
        <v>17</v>
      </c>
      <c r="J192" s="250" t="s">
        <v>334</v>
      </c>
      <c r="K192" s="250" t="s">
        <v>358</v>
      </c>
      <c r="L192" s="251">
        <v>44893</v>
      </c>
      <c r="M192" s="250" t="s">
        <v>19</v>
      </c>
    </row>
    <row r="193" spans="1:13" x14ac:dyDescent="0.35">
      <c r="A193" s="252" t="s">
        <v>352</v>
      </c>
      <c r="B193" s="252" t="s">
        <v>353</v>
      </c>
      <c r="C193" s="252" t="s">
        <v>333</v>
      </c>
      <c r="D193" s="252" t="s">
        <v>22</v>
      </c>
      <c r="E193" s="252" t="s">
        <v>17</v>
      </c>
      <c r="F193" s="252" t="s">
        <v>17</v>
      </c>
      <c r="G193" s="252" t="s">
        <v>17</v>
      </c>
      <c r="H193" s="252" t="s">
        <v>17</v>
      </c>
      <c r="I193" s="252" t="s">
        <v>17</v>
      </c>
      <c r="J193" s="252" t="s">
        <v>334</v>
      </c>
      <c r="K193" s="252" t="s">
        <v>359</v>
      </c>
      <c r="L193" s="253">
        <v>44893</v>
      </c>
      <c r="M193" s="252" t="s">
        <v>19</v>
      </c>
    </row>
    <row r="194" spans="1:13" x14ac:dyDescent="0.35">
      <c r="A194" s="250" t="s">
        <v>352</v>
      </c>
      <c r="B194" s="250" t="s">
        <v>353</v>
      </c>
      <c r="C194" s="250" t="s">
        <v>333</v>
      </c>
      <c r="D194" s="250" t="s">
        <v>26</v>
      </c>
      <c r="E194" s="250" t="s">
        <v>17</v>
      </c>
      <c r="F194" s="250" t="s">
        <v>17</v>
      </c>
      <c r="G194" s="250" t="s">
        <v>17</v>
      </c>
      <c r="H194" s="250" t="s">
        <v>17</v>
      </c>
      <c r="I194" s="250" t="s">
        <v>17</v>
      </c>
      <c r="J194" s="250" t="s">
        <v>334</v>
      </c>
      <c r="K194" s="250" t="s">
        <v>360</v>
      </c>
      <c r="L194" s="251">
        <v>44893</v>
      </c>
      <c r="M194" s="250" t="s">
        <v>19</v>
      </c>
    </row>
    <row r="195" spans="1:13" x14ac:dyDescent="0.35">
      <c r="A195" s="252" t="s">
        <v>352</v>
      </c>
      <c r="B195" s="252" t="s">
        <v>353</v>
      </c>
      <c r="C195" s="252" t="s">
        <v>333</v>
      </c>
      <c r="D195" s="252" t="s">
        <v>28</v>
      </c>
      <c r="E195" s="252" t="s">
        <v>17</v>
      </c>
      <c r="F195" s="252" t="s">
        <v>17</v>
      </c>
      <c r="G195" s="252" t="s">
        <v>17</v>
      </c>
      <c r="H195" s="252" t="s">
        <v>17</v>
      </c>
      <c r="I195" s="252" t="s">
        <v>17</v>
      </c>
      <c r="J195" s="252"/>
      <c r="K195" s="252" t="s">
        <v>361</v>
      </c>
      <c r="L195" s="253">
        <v>44893</v>
      </c>
      <c r="M195" s="252" t="s">
        <v>19</v>
      </c>
    </row>
    <row r="196" spans="1:13" x14ac:dyDescent="0.35">
      <c r="A196" s="250" t="s">
        <v>362</v>
      </c>
      <c r="B196" s="250" t="s">
        <v>363</v>
      </c>
      <c r="C196" s="250" t="s">
        <v>364</v>
      </c>
      <c r="D196" s="250" t="s">
        <v>26</v>
      </c>
      <c r="E196" s="250" t="s">
        <v>17</v>
      </c>
      <c r="F196" s="250" t="s">
        <v>365</v>
      </c>
      <c r="G196" s="250" t="s">
        <v>17</v>
      </c>
      <c r="H196" s="250" t="s">
        <v>17</v>
      </c>
      <c r="I196" s="250" t="s">
        <v>17</v>
      </c>
      <c r="J196" s="250" t="s">
        <v>366</v>
      </c>
      <c r="K196" s="250" t="s">
        <v>367</v>
      </c>
      <c r="L196" s="251">
        <v>44915</v>
      </c>
      <c r="M196" s="250" t="s">
        <v>19</v>
      </c>
    </row>
    <row r="197" spans="1:13" x14ac:dyDescent="0.35">
      <c r="A197" s="252" t="s">
        <v>362</v>
      </c>
      <c r="B197" s="252" t="s">
        <v>363</v>
      </c>
      <c r="C197" s="252" t="s">
        <v>364</v>
      </c>
      <c r="D197" s="252" t="s">
        <v>28</v>
      </c>
      <c r="E197" s="252" t="s">
        <v>17</v>
      </c>
      <c r="F197" s="252" t="s">
        <v>365</v>
      </c>
      <c r="G197" s="252" t="s">
        <v>17</v>
      </c>
      <c r="H197" s="252" t="s">
        <v>17</v>
      </c>
      <c r="I197" s="252" t="s">
        <v>17</v>
      </c>
      <c r="J197" s="252" t="s">
        <v>366</v>
      </c>
      <c r="K197" s="252" t="s">
        <v>368</v>
      </c>
      <c r="L197" s="253">
        <v>44915</v>
      </c>
      <c r="M197" s="252" t="s">
        <v>19</v>
      </c>
    </row>
    <row r="198" spans="1:13" x14ac:dyDescent="0.35">
      <c r="A198" s="250" t="s">
        <v>280</v>
      </c>
      <c r="B198" s="250" t="s">
        <v>281</v>
      </c>
      <c r="C198" s="250" t="s">
        <v>282</v>
      </c>
      <c r="D198" s="250" t="s">
        <v>16</v>
      </c>
      <c r="E198" s="250" t="s">
        <v>17</v>
      </c>
      <c r="F198" s="250" t="s">
        <v>17</v>
      </c>
      <c r="G198" s="250" t="s">
        <v>17</v>
      </c>
      <c r="H198" s="250" t="s">
        <v>17</v>
      </c>
      <c r="I198" s="250" t="s">
        <v>17</v>
      </c>
      <c r="J198" s="250" t="s">
        <v>369</v>
      </c>
      <c r="K198" s="250" t="s">
        <v>370</v>
      </c>
      <c r="L198" s="251">
        <v>44915</v>
      </c>
      <c r="M198" s="250" t="s">
        <v>19</v>
      </c>
    </row>
    <row r="199" spans="1:13" x14ac:dyDescent="0.35">
      <c r="A199" s="252" t="s">
        <v>280</v>
      </c>
      <c r="B199" s="252" t="s">
        <v>281</v>
      </c>
      <c r="C199" s="252" t="s">
        <v>282</v>
      </c>
      <c r="D199" s="252" t="s">
        <v>20</v>
      </c>
      <c r="E199" s="252" t="s">
        <v>17</v>
      </c>
      <c r="F199" s="252" t="s">
        <v>17</v>
      </c>
      <c r="G199" s="252" t="s">
        <v>17</v>
      </c>
      <c r="H199" s="252" t="s">
        <v>17</v>
      </c>
      <c r="I199" s="252" t="s">
        <v>17</v>
      </c>
      <c r="J199" s="252" t="s">
        <v>369</v>
      </c>
      <c r="K199" s="252" t="s">
        <v>371</v>
      </c>
      <c r="L199" s="253">
        <v>44915</v>
      </c>
      <c r="M199" s="252" t="s">
        <v>19</v>
      </c>
    </row>
    <row r="200" spans="1:13" x14ac:dyDescent="0.35">
      <c r="A200" s="250" t="s">
        <v>280</v>
      </c>
      <c r="B200" s="250" t="s">
        <v>281</v>
      </c>
      <c r="C200" s="250" t="s">
        <v>282</v>
      </c>
      <c r="D200" s="250" t="s">
        <v>292</v>
      </c>
      <c r="E200" s="250" t="s">
        <v>17</v>
      </c>
      <c r="F200" s="250" t="s">
        <v>17</v>
      </c>
      <c r="G200" s="250" t="s">
        <v>17</v>
      </c>
      <c r="H200" s="250" t="s">
        <v>17</v>
      </c>
      <c r="I200" s="250" t="s">
        <v>17</v>
      </c>
      <c r="J200" s="250" t="s">
        <v>369</v>
      </c>
      <c r="K200" s="250" t="s">
        <v>372</v>
      </c>
      <c r="L200" s="251">
        <v>44915</v>
      </c>
      <c r="M200" s="250" t="s">
        <v>19</v>
      </c>
    </row>
    <row r="201" spans="1:13" x14ac:dyDescent="0.35">
      <c r="A201" s="252" t="s">
        <v>280</v>
      </c>
      <c r="B201" s="252" t="s">
        <v>281</v>
      </c>
      <c r="C201" s="252" t="s">
        <v>282</v>
      </c>
      <c r="D201" s="252" t="s">
        <v>22</v>
      </c>
      <c r="E201" s="252" t="s">
        <v>17</v>
      </c>
      <c r="F201" s="252" t="s">
        <v>17</v>
      </c>
      <c r="G201" s="252" t="s">
        <v>17</v>
      </c>
      <c r="H201" s="252" t="s">
        <v>17</v>
      </c>
      <c r="I201" s="252" t="s">
        <v>17</v>
      </c>
      <c r="J201" s="252" t="s">
        <v>369</v>
      </c>
      <c r="K201" s="252" t="s">
        <v>373</v>
      </c>
      <c r="L201" s="253">
        <v>44915</v>
      </c>
      <c r="M201" s="252" t="s">
        <v>19</v>
      </c>
    </row>
    <row r="202" spans="1:13" x14ac:dyDescent="0.35">
      <c r="A202" s="250" t="s">
        <v>374</v>
      </c>
      <c r="B202" s="250" t="s">
        <v>375</v>
      </c>
      <c r="C202" s="250" t="s">
        <v>376</v>
      </c>
      <c r="D202" s="250" t="s">
        <v>26</v>
      </c>
      <c r="E202" s="250" t="s">
        <v>17</v>
      </c>
      <c r="F202" s="250" t="s">
        <v>17</v>
      </c>
      <c r="G202" s="250" t="s">
        <v>17</v>
      </c>
      <c r="H202" s="250" t="s">
        <v>17</v>
      </c>
      <c r="I202" s="250" t="s">
        <v>17</v>
      </c>
      <c r="J202" s="250" t="s">
        <v>377</v>
      </c>
      <c r="K202" s="250" t="s">
        <v>378</v>
      </c>
      <c r="L202" s="251">
        <v>44921</v>
      </c>
      <c r="M202" s="250" t="s">
        <v>19</v>
      </c>
    </row>
    <row r="203" spans="1:13" x14ac:dyDescent="0.35">
      <c r="A203" s="252" t="s">
        <v>374</v>
      </c>
      <c r="B203" s="252" t="s">
        <v>375</v>
      </c>
      <c r="C203" s="252" t="s">
        <v>376</v>
      </c>
      <c r="D203" s="252" t="s">
        <v>28</v>
      </c>
      <c r="E203" s="252" t="s">
        <v>17</v>
      </c>
      <c r="F203" s="252" t="s">
        <v>17</v>
      </c>
      <c r="G203" s="252" t="s">
        <v>17</v>
      </c>
      <c r="H203" s="252" t="s">
        <v>17</v>
      </c>
      <c r="I203" s="252" t="s">
        <v>17</v>
      </c>
      <c r="J203" s="252" t="s">
        <v>379</v>
      </c>
      <c r="K203" s="252" t="s">
        <v>380</v>
      </c>
      <c r="L203" s="253">
        <v>44921</v>
      </c>
      <c r="M203" s="252" t="s">
        <v>19</v>
      </c>
    </row>
    <row r="204" spans="1:13" x14ac:dyDescent="0.35">
      <c r="A204" s="250" t="s">
        <v>381</v>
      </c>
      <c r="B204" s="250" t="s">
        <v>382</v>
      </c>
      <c r="C204" s="250" t="s">
        <v>383</v>
      </c>
      <c r="D204" s="250" t="s">
        <v>26</v>
      </c>
      <c r="E204" s="250" t="s">
        <v>17</v>
      </c>
      <c r="F204" s="250" t="s">
        <v>17</v>
      </c>
      <c r="G204" s="250" t="s">
        <v>17</v>
      </c>
      <c r="H204" s="250" t="s">
        <v>17</v>
      </c>
      <c r="I204" s="250" t="s">
        <v>17</v>
      </c>
      <c r="J204" s="250" t="s">
        <v>384</v>
      </c>
      <c r="K204" s="250" t="s">
        <v>385</v>
      </c>
      <c r="L204" s="251">
        <v>44921</v>
      </c>
      <c r="M204" s="250" t="s">
        <v>19</v>
      </c>
    </row>
    <row r="205" spans="1:13" x14ac:dyDescent="0.35">
      <c r="A205" s="252" t="s">
        <v>381</v>
      </c>
      <c r="B205" s="252" t="s">
        <v>382</v>
      </c>
      <c r="C205" s="252" t="s">
        <v>383</v>
      </c>
      <c r="D205" s="252" t="s">
        <v>28</v>
      </c>
      <c r="E205" s="252" t="s">
        <v>17</v>
      </c>
      <c r="F205" s="252" t="s">
        <v>17</v>
      </c>
      <c r="G205" s="252" t="s">
        <v>17</v>
      </c>
      <c r="H205" s="252" t="s">
        <v>17</v>
      </c>
      <c r="I205" s="252" t="s">
        <v>17</v>
      </c>
      <c r="J205" s="252" t="s">
        <v>386</v>
      </c>
      <c r="K205" s="252" t="s">
        <v>387</v>
      </c>
      <c r="L205" s="253">
        <v>44921</v>
      </c>
      <c r="M205" s="252" t="s">
        <v>19</v>
      </c>
    </row>
    <row r="206" spans="1:13" x14ac:dyDescent="0.35">
      <c r="A206" s="250" t="s">
        <v>388</v>
      </c>
      <c r="B206" s="250" t="s">
        <v>389</v>
      </c>
      <c r="C206" s="250" t="s">
        <v>390</v>
      </c>
      <c r="D206" s="250" t="s">
        <v>26</v>
      </c>
      <c r="E206" s="250" t="s">
        <v>17</v>
      </c>
      <c r="F206" s="250" t="s">
        <v>17</v>
      </c>
      <c r="G206" s="250" t="s">
        <v>17</v>
      </c>
      <c r="H206" s="250" t="s">
        <v>17</v>
      </c>
      <c r="I206" s="250" t="s">
        <v>17</v>
      </c>
      <c r="J206" s="250" t="s">
        <v>384</v>
      </c>
      <c r="K206" s="250" t="s">
        <v>391</v>
      </c>
      <c r="L206" s="251">
        <v>44921</v>
      </c>
      <c r="M206" s="250" t="s">
        <v>19</v>
      </c>
    </row>
    <row r="207" spans="1:13" x14ac:dyDescent="0.35">
      <c r="A207" s="252" t="s">
        <v>388</v>
      </c>
      <c r="B207" s="252" t="s">
        <v>389</v>
      </c>
      <c r="C207" s="252" t="s">
        <v>390</v>
      </c>
      <c r="D207" s="252" t="s">
        <v>28</v>
      </c>
      <c r="E207" s="252" t="s">
        <v>17</v>
      </c>
      <c r="F207" s="252" t="s">
        <v>17</v>
      </c>
      <c r="G207" s="252" t="s">
        <v>17</v>
      </c>
      <c r="H207" s="252" t="s">
        <v>17</v>
      </c>
      <c r="I207" s="252" t="s">
        <v>17</v>
      </c>
      <c r="J207" s="252" t="s">
        <v>386</v>
      </c>
      <c r="K207" s="252" t="s">
        <v>392</v>
      </c>
      <c r="L207" s="253">
        <v>44921</v>
      </c>
      <c r="M207" s="252" t="s">
        <v>19</v>
      </c>
    </row>
    <row r="208" spans="1:13" x14ac:dyDescent="0.35">
      <c r="A208" s="250" t="s">
        <v>307</v>
      </c>
      <c r="B208" s="250" t="s">
        <v>308</v>
      </c>
      <c r="C208" s="250" t="s">
        <v>282</v>
      </c>
      <c r="D208" s="250" t="s">
        <v>16</v>
      </c>
      <c r="E208" s="250" t="s">
        <v>17</v>
      </c>
      <c r="F208" s="250" t="s">
        <v>318</v>
      </c>
      <c r="G208" s="250" t="s">
        <v>17</v>
      </c>
      <c r="H208" s="250" t="s">
        <v>17</v>
      </c>
      <c r="I208" s="250" t="s">
        <v>318</v>
      </c>
      <c r="J208" s="250" t="s">
        <v>393</v>
      </c>
      <c r="K208" s="250" t="s">
        <v>394</v>
      </c>
      <c r="L208" s="251">
        <v>44922</v>
      </c>
      <c r="M208" s="250" t="s">
        <v>19</v>
      </c>
    </row>
    <row r="209" spans="1:13" x14ac:dyDescent="0.35">
      <c r="A209" s="252" t="s">
        <v>307</v>
      </c>
      <c r="B209" s="252" t="s">
        <v>308</v>
      </c>
      <c r="C209" s="252" t="s">
        <v>282</v>
      </c>
      <c r="D209" s="252" t="s">
        <v>20</v>
      </c>
      <c r="E209" s="252" t="s">
        <v>17</v>
      </c>
      <c r="F209" s="252" t="s">
        <v>318</v>
      </c>
      <c r="G209" s="252" t="s">
        <v>17</v>
      </c>
      <c r="H209" s="252" t="s">
        <v>17</v>
      </c>
      <c r="I209" s="252" t="s">
        <v>318</v>
      </c>
      <c r="J209" s="252" t="s">
        <v>393</v>
      </c>
      <c r="K209" s="252" t="s">
        <v>395</v>
      </c>
      <c r="L209" s="253">
        <v>44922</v>
      </c>
      <c r="M209" s="252" t="s">
        <v>19</v>
      </c>
    </row>
    <row r="210" spans="1:13" x14ac:dyDescent="0.35">
      <c r="A210" s="250" t="s">
        <v>307</v>
      </c>
      <c r="B210" s="250" t="s">
        <v>308</v>
      </c>
      <c r="C210" s="250" t="s">
        <v>282</v>
      </c>
      <c r="D210" s="250" t="s">
        <v>292</v>
      </c>
      <c r="E210" s="250" t="s">
        <v>17</v>
      </c>
      <c r="F210" s="250" t="s">
        <v>318</v>
      </c>
      <c r="G210" s="250" t="s">
        <v>17</v>
      </c>
      <c r="H210" s="250" t="s">
        <v>17</v>
      </c>
      <c r="I210" s="250" t="s">
        <v>318</v>
      </c>
      <c r="J210" s="250" t="s">
        <v>393</v>
      </c>
      <c r="K210" s="250" t="s">
        <v>396</v>
      </c>
      <c r="L210" s="251">
        <v>44922</v>
      </c>
      <c r="M210" s="250" t="s">
        <v>19</v>
      </c>
    </row>
    <row r="211" spans="1:13" x14ac:dyDescent="0.35">
      <c r="A211" s="252" t="s">
        <v>307</v>
      </c>
      <c r="B211" s="252" t="s">
        <v>308</v>
      </c>
      <c r="C211" s="252" t="s">
        <v>282</v>
      </c>
      <c r="D211" s="252" t="s">
        <v>22</v>
      </c>
      <c r="E211" s="252">
        <v>4500000</v>
      </c>
      <c r="F211" s="252" t="s">
        <v>397</v>
      </c>
      <c r="G211" s="252" t="s">
        <v>398</v>
      </c>
      <c r="H211" s="252">
        <v>2</v>
      </c>
      <c r="I211" s="252" t="s">
        <v>399</v>
      </c>
      <c r="J211" s="252" t="s">
        <v>400</v>
      </c>
      <c r="K211" s="252" t="s">
        <v>401</v>
      </c>
      <c r="L211" s="253">
        <v>44953</v>
      </c>
      <c r="M211" s="252" t="s">
        <v>19</v>
      </c>
    </row>
    <row r="212" spans="1:13" x14ac:dyDescent="0.35">
      <c r="A212" s="250" t="s">
        <v>402</v>
      </c>
      <c r="B212" s="250" t="s">
        <v>403</v>
      </c>
      <c r="C212" s="250" t="s">
        <v>404</v>
      </c>
      <c r="D212" s="250" t="s">
        <v>26</v>
      </c>
      <c r="E212" s="250" t="s">
        <v>17</v>
      </c>
      <c r="F212" s="250" t="s">
        <v>365</v>
      </c>
      <c r="G212" s="250" t="s">
        <v>17</v>
      </c>
      <c r="H212" s="250" t="s">
        <v>17</v>
      </c>
      <c r="I212" s="250" t="s">
        <v>17</v>
      </c>
      <c r="J212" s="250" t="s">
        <v>377</v>
      </c>
      <c r="K212" s="250" t="s">
        <v>405</v>
      </c>
      <c r="L212" s="251">
        <v>45013</v>
      </c>
      <c r="M212" s="250" t="s">
        <v>19</v>
      </c>
    </row>
    <row r="213" spans="1:13" x14ac:dyDescent="0.35">
      <c r="A213" s="252" t="s">
        <v>402</v>
      </c>
      <c r="B213" s="252" t="s">
        <v>403</v>
      </c>
      <c r="C213" s="252" t="s">
        <v>404</v>
      </c>
      <c r="D213" s="252" t="s">
        <v>28</v>
      </c>
      <c r="E213" s="252" t="s">
        <v>17</v>
      </c>
      <c r="F213" s="252" t="s">
        <v>365</v>
      </c>
      <c r="G213" s="252" t="s">
        <v>17</v>
      </c>
      <c r="H213" s="252" t="s">
        <v>17</v>
      </c>
      <c r="I213" s="252" t="s">
        <v>17</v>
      </c>
      <c r="J213" s="252" t="s">
        <v>379</v>
      </c>
      <c r="K213" s="252" t="s">
        <v>406</v>
      </c>
      <c r="L213" s="253">
        <v>45013</v>
      </c>
      <c r="M213" s="252" t="s">
        <v>19</v>
      </c>
    </row>
    <row r="214" spans="1:13" x14ac:dyDescent="0.35">
      <c r="A214" s="250" t="s">
        <v>407</v>
      </c>
      <c r="B214" s="250" t="s">
        <v>408</v>
      </c>
      <c r="C214" s="250" t="s">
        <v>409</v>
      </c>
      <c r="D214" s="250" t="s">
        <v>292</v>
      </c>
      <c r="E214" s="250">
        <v>0</v>
      </c>
      <c r="F214" s="250" t="s">
        <v>17</v>
      </c>
      <c r="G214" s="250" t="s">
        <v>17</v>
      </c>
      <c r="H214" s="250" t="s">
        <v>17</v>
      </c>
      <c r="I214" s="250" t="s">
        <v>17</v>
      </c>
      <c r="J214" s="250" t="s">
        <v>410</v>
      </c>
      <c r="K214" s="250" t="s">
        <v>411</v>
      </c>
      <c r="L214" s="251">
        <v>45016</v>
      </c>
      <c r="M214" s="250" t="s">
        <v>19</v>
      </c>
    </row>
    <row r="215" spans="1:13" x14ac:dyDescent="0.35">
      <c r="A215" s="252" t="s">
        <v>407</v>
      </c>
      <c r="B215" s="252" t="s">
        <v>408</v>
      </c>
      <c r="C215" s="252" t="s">
        <v>409</v>
      </c>
      <c r="D215" s="252" t="s">
        <v>26</v>
      </c>
      <c r="E215" s="252">
        <v>0</v>
      </c>
      <c r="F215" s="252" t="s">
        <v>17</v>
      </c>
      <c r="G215" s="252" t="s">
        <v>230</v>
      </c>
      <c r="H215" s="252">
        <v>3</v>
      </c>
      <c r="I215" s="252" t="s">
        <v>17</v>
      </c>
      <c r="J215" s="252" t="s">
        <v>410</v>
      </c>
      <c r="K215" s="252" t="s">
        <v>412</v>
      </c>
      <c r="L215" s="253">
        <v>45016</v>
      </c>
      <c r="M215" s="252" t="s">
        <v>19</v>
      </c>
    </row>
    <row r="216" spans="1:13" x14ac:dyDescent="0.35">
      <c r="A216" s="250" t="s">
        <v>407</v>
      </c>
      <c r="B216" s="250" t="s">
        <v>408</v>
      </c>
      <c r="C216" s="250" t="s">
        <v>409</v>
      </c>
      <c r="D216" s="250" t="s">
        <v>28</v>
      </c>
      <c r="E216" s="250">
        <v>0</v>
      </c>
      <c r="F216" s="250" t="s">
        <v>17</v>
      </c>
      <c r="G216" s="250" t="s">
        <v>230</v>
      </c>
      <c r="H216" s="250">
        <v>3</v>
      </c>
      <c r="I216" s="250" t="s">
        <v>17</v>
      </c>
      <c r="J216" s="250" t="s">
        <v>410</v>
      </c>
      <c r="K216" s="250" t="s">
        <v>413</v>
      </c>
      <c r="L216" s="251">
        <v>45016</v>
      </c>
      <c r="M216" s="250" t="s">
        <v>19</v>
      </c>
    </row>
    <row r="217" spans="1:13" x14ac:dyDescent="0.35">
      <c r="A217" s="252" t="s">
        <v>414</v>
      </c>
      <c r="B217" s="252" t="s">
        <v>415</v>
      </c>
      <c r="C217" s="252" t="s">
        <v>416</v>
      </c>
      <c r="D217" s="252" t="s">
        <v>26</v>
      </c>
      <c r="E217" s="252" t="s">
        <v>17</v>
      </c>
      <c r="F217" s="252" t="s">
        <v>17</v>
      </c>
      <c r="G217" s="252" t="s">
        <v>17</v>
      </c>
      <c r="H217" s="252" t="s">
        <v>17</v>
      </c>
      <c r="I217" s="252" t="s">
        <v>17</v>
      </c>
      <c r="J217" s="252" t="s">
        <v>417</v>
      </c>
      <c r="K217" s="252" t="s">
        <v>418</v>
      </c>
      <c r="L217" s="253">
        <v>45199</v>
      </c>
      <c r="M217" s="252" t="s">
        <v>19</v>
      </c>
    </row>
    <row r="218" spans="1:13" x14ac:dyDescent="0.35">
      <c r="A218" s="250" t="s">
        <v>414</v>
      </c>
      <c r="B218" s="250" t="s">
        <v>415</v>
      </c>
      <c r="C218" s="250" t="s">
        <v>416</v>
      </c>
      <c r="D218" s="250" t="s">
        <v>28</v>
      </c>
      <c r="E218" s="250" t="s">
        <v>17</v>
      </c>
      <c r="F218" s="250" t="s">
        <v>17</v>
      </c>
      <c r="G218" s="250" t="s">
        <v>17</v>
      </c>
      <c r="H218" s="250" t="s">
        <v>17</v>
      </c>
      <c r="I218" s="250" t="s">
        <v>17</v>
      </c>
      <c r="J218" s="250" t="s">
        <v>417</v>
      </c>
      <c r="K218" s="250" t="s">
        <v>419</v>
      </c>
      <c r="L218" s="251">
        <v>45199</v>
      </c>
      <c r="M218" s="250" t="s">
        <v>19</v>
      </c>
    </row>
    <row r="219" spans="1:13" x14ac:dyDescent="0.35">
      <c r="A219" s="252" t="s">
        <v>420</v>
      </c>
      <c r="B219" s="252" t="s">
        <v>421</v>
      </c>
      <c r="C219" s="252" t="s">
        <v>422</v>
      </c>
      <c r="D219" s="252" t="s">
        <v>26</v>
      </c>
      <c r="E219" s="252" t="s">
        <v>17</v>
      </c>
      <c r="F219" s="252" t="s">
        <v>17</v>
      </c>
      <c r="G219" s="252" t="s">
        <v>17</v>
      </c>
      <c r="H219" s="252" t="s">
        <v>17</v>
      </c>
      <c r="I219" s="252" t="s">
        <v>17</v>
      </c>
      <c r="J219" s="252" t="s">
        <v>417</v>
      </c>
      <c r="K219" s="252" t="s">
        <v>423</v>
      </c>
      <c r="L219" s="253">
        <v>45199</v>
      </c>
      <c r="M219" s="252" t="s">
        <v>19</v>
      </c>
    </row>
    <row r="220" spans="1:13" x14ac:dyDescent="0.35">
      <c r="A220" s="250" t="s">
        <v>420</v>
      </c>
      <c r="B220" s="250" t="s">
        <v>421</v>
      </c>
      <c r="C220" s="250" t="s">
        <v>422</v>
      </c>
      <c r="D220" s="250" t="s">
        <v>28</v>
      </c>
      <c r="E220" s="250" t="s">
        <v>17</v>
      </c>
      <c r="F220" s="250" t="s">
        <v>17</v>
      </c>
      <c r="G220" s="250" t="s">
        <v>17</v>
      </c>
      <c r="H220" s="250" t="s">
        <v>17</v>
      </c>
      <c r="I220" s="250" t="s">
        <v>17</v>
      </c>
      <c r="J220" s="250" t="s">
        <v>417</v>
      </c>
      <c r="K220" s="250" t="s">
        <v>424</v>
      </c>
      <c r="L220" s="251">
        <v>45199</v>
      </c>
      <c r="M220" s="250" t="s">
        <v>19</v>
      </c>
    </row>
    <row r="221" spans="1:13" x14ac:dyDescent="0.35">
      <c r="A221" s="252" t="s">
        <v>425</v>
      </c>
      <c r="B221" s="252" t="s">
        <v>426</v>
      </c>
      <c r="C221" s="252" t="s">
        <v>427</v>
      </c>
      <c r="D221" s="252" t="s">
        <v>428</v>
      </c>
      <c r="E221" s="252">
        <v>664</v>
      </c>
      <c r="F221" s="252" t="s">
        <v>429</v>
      </c>
      <c r="G221" s="252" t="s">
        <v>230</v>
      </c>
      <c r="H221" s="252">
        <v>3</v>
      </c>
      <c r="I221" s="252" t="s">
        <v>430</v>
      </c>
      <c r="J221" s="252" t="s">
        <v>431</v>
      </c>
      <c r="K221" s="252" t="s">
        <v>432</v>
      </c>
      <c r="L221" s="253">
        <v>45321</v>
      </c>
      <c r="M221" s="252" t="s">
        <v>19</v>
      </c>
    </row>
    <row r="222" spans="1:13" x14ac:dyDescent="0.35">
      <c r="A222" s="250" t="s">
        <v>433</v>
      </c>
      <c r="B222" s="250" t="s">
        <v>434</v>
      </c>
      <c r="C222" s="250" t="s">
        <v>435</v>
      </c>
      <c r="D222" s="250" t="s">
        <v>26</v>
      </c>
      <c r="E222" s="250" t="s">
        <v>17</v>
      </c>
      <c r="F222" s="250" t="s">
        <v>318</v>
      </c>
      <c r="G222" s="250"/>
      <c r="H222" s="250">
        <v>0</v>
      </c>
      <c r="I222" s="250" t="s">
        <v>318</v>
      </c>
      <c r="J222" s="250" t="s">
        <v>318</v>
      </c>
      <c r="K222" s="250" t="s">
        <v>436</v>
      </c>
      <c r="L222" s="251">
        <v>45399</v>
      </c>
      <c r="M222" s="250" t="s">
        <v>19</v>
      </c>
    </row>
    <row r="223" spans="1:13" x14ac:dyDescent="0.35">
      <c r="A223" s="252" t="s">
        <v>433</v>
      </c>
      <c r="B223" s="252" t="s">
        <v>434</v>
      </c>
      <c r="C223" s="252" t="s">
        <v>435</v>
      </c>
      <c r="D223" s="252" t="s">
        <v>28</v>
      </c>
      <c r="E223" s="252" t="s">
        <v>17</v>
      </c>
      <c r="F223" s="252" t="s">
        <v>318</v>
      </c>
      <c r="G223" s="252"/>
      <c r="H223" s="252">
        <v>0</v>
      </c>
      <c r="I223" s="252" t="s">
        <v>318</v>
      </c>
      <c r="J223" s="252" t="s">
        <v>318</v>
      </c>
      <c r="K223" s="252" t="s">
        <v>437</v>
      </c>
      <c r="L223" s="253">
        <v>45399</v>
      </c>
      <c r="M223" s="252" t="s">
        <v>19</v>
      </c>
    </row>
    <row r="224" spans="1:13" x14ac:dyDescent="0.35">
      <c r="A224" s="250" t="s">
        <v>433</v>
      </c>
      <c r="B224" s="250" t="s">
        <v>434</v>
      </c>
      <c r="C224" s="250" t="s">
        <v>435</v>
      </c>
      <c r="D224" s="250" t="s">
        <v>24</v>
      </c>
      <c r="E224" s="250" t="s">
        <v>17</v>
      </c>
      <c r="F224" s="250" t="s">
        <v>318</v>
      </c>
      <c r="G224" s="250"/>
      <c r="H224" s="250">
        <v>0</v>
      </c>
      <c r="I224" s="250" t="s">
        <v>318</v>
      </c>
      <c r="J224" s="250" t="s">
        <v>318</v>
      </c>
      <c r="K224" s="250" t="s">
        <v>438</v>
      </c>
      <c r="L224" s="251">
        <v>45399</v>
      </c>
      <c r="M224" s="250" t="s">
        <v>19</v>
      </c>
    </row>
    <row r="225" spans="1:13" x14ac:dyDescent="0.35">
      <c r="A225" s="252" t="s">
        <v>433</v>
      </c>
      <c r="B225" s="252" t="s">
        <v>434</v>
      </c>
      <c r="C225" s="252" t="s">
        <v>435</v>
      </c>
      <c r="D225" s="252" t="s">
        <v>16</v>
      </c>
      <c r="E225" s="252" t="s">
        <v>17</v>
      </c>
      <c r="F225" s="252" t="s">
        <v>318</v>
      </c>
      <c r="G225" s="252"/>
      <c r="H225" s="252">
        <v>0</v>
      </c>
      <c r="I225" s="252" t="s">
        <v>318</v>
      </c>
      <c r="J225" s="252" t="s">
        <v>318</v>
      </c>
      <c r="K225" s="252" t="s">
        <v>439</v>
      </c>
      <c r="L225" s="253">
        <v>45399</v>
      </c>
      <c r="M225" s="252" t="s">
        <v>19</v>
      </c>
    </row>
    <row r="226" spans="1:13" x14ac:dyDescent="0.35">
      <c r="A226" s="250" t="s">
        <v>433</v>
      </c>
      <c r="B226" s="250" t="s">
        <v>434</v>
      </c>
      <c r="C226" s="250" t="s">
        <v>435</v>
      </c>
      <c r="D226" s="250" t="s">
        <v>20</v>
      </c>
      <c r="E226" s="250" t="s">
        <v>17</v>
      </c>
      <c r="F226" s="250" t="s">
        <v>318</v>
      </c>
      <c r="G226" s="250"/>
      <c r="H226" s="250">
        <v>0</v>
      </c>
      <c r="I226" s="250" t="s">
        <v>318</v>
      </c>
      <c r="J226" s="250" t="s">
        <v>318</v>
      </c>
      <c r="K226" s="250" t="s">
        <v>440</v>
      </c>
      <c r="L226" s="251">
        <v>45399</v>
      </c>
      <c r="M226" s="250" t="s">
        <v>19</v>
      </c>
    </row>
    <row r="227" spans="1:13" x14ac:dyDescent="0.35">
      <c r="A227" s="252" t="s">
        <v>433</v>
      </c>
      <c r="B227" s="252" t="s">
        <v>434</v>
      </c>
      <c r="C227" s="252" t="s">
        <v>435</v>
      </c>
      <c r="D227" s="252" t="s">
        <v>292</v>
      </c>
      <c r="E227" s="252" t="s">
        <v>17</v>
      </c>
      <c r="F227" s="252" t="s">
        <v>318</v>
      </c>
      <c r="G227" s="252"/>
      <c r="H227" s="252">
        <v>0</v>
      </c>
      <c r="I227" s="252" t="s">
        <v>318</v>
      </c>
      <c r="J227" s="252" t="s">
        <v>318</v>
      </c>
      <c r="K227" s="252" t="s">
        <v>441</v>
      </c>
      <c r="L227" s="253">
        <v>45399</v>
      </c>
      <c r="M227" s="252" t="s">
        <v>19</v>
      </c>
    </row>
    <row r="228" spans="1:13" x14ac:dyDescent="0.35">
      <c r="A228" s="250" t="s">
        <v>433</v>
      </c>
      <c r="B228" s="250" t="s">
        <v>434</v>
      </c>
      <c r="C228" s="250" t="s">
        <v>435</v>
      </c>
      <c r="D228" s="250" t="s">
        <v>22</v>
      </c>
      <c r="E228" s="250" t="s">
        <v>17</v>
      </c>
      <c r="F228" s="250" t="s">
        <v>318</v>
      </c>
      <c r="G228" s="250"/>
      <c r="H228" s="250">
        <v>0</v>
      </c>
      <c r="I228" s="250" t="s">
        <v>318</v>
      </c>
      <c r="J228" s="250" t="s">
        <v>318</v>
      </c>
      <c r="K228" s="250" t="s">
        <v>442</v>
      </c>
      <c r="L228" s="251">
        <v>45399</v>
      </c>
      <c r="M228" s="250" t="s">
        <v>19</v>
      </c>
    </row>
    <row r="229" spans="1:13" x14ac:dyDescent="0.35">
      <c r="A229" s="252" t="s">
        <v>443</v>
      </c>
      <c r="B229" s="252" t="s">
        <v>444</v>
      </c>
      <c r="C229" s="252" t="s">
        <v>445</v>
      </c>
      <c r="D229" s="252" t="s">
        <v>26</v>
      </c>
      <c r="E229" s="252" t="s">
        <v>17</v>
      </c>
      <c r="F229" s="252" t="s">
        <v>17</v>
      </c>
      <c r="G229" s="252" t="s">
        <v>17</v>
      </c>
      <c r="H229" s="252" t="s">
        <v>17</v>
      </c>
      <c r="I229" s="252" t="s">
        <v>17</v>
      </c>
      <c r="J229" s="252" t="s">
        <v>446</v>
      </c>
      <c r="K229" s="252" t="s">
        <v>447</v>
      </c>
      <c r="L229" s="253">
        <v>45400</v>
      </c>
      <c r="M229" s="252" t="s">
        <v>19</v>
      </c>
    </row>
    <row r="230" spans="1:13" x14ac:dyDescent="0.35">
      <c r="A230" s="250" t="s">
        <v>443</v>
      </c>
      <c r="B230" s="250" t="s">
        <v>444</v>
      </c>
      <c r="C230" s="250" t="s">
        <v>445</v>
      </c>
      <c r="D230" s="250" t="s">
        <v>28</v>
      </c>
      <c r="E230" s="250" t="s">
        <v>17</v>
      </c>
      <c r="F230" s="250" t="s">
        <v>17</v>
      </c>
      <c r="G230" s="250" t="s">
        <v>17</v>
      </c>
      <c r="H230" s="250" t="s">
        <v>17</v>
      </c>
      <c r="I230" s="250" t="s">
        <v>17</v>
      </c>
      <c r="J230" s="250" t="s">
        <v>446</v>
      </c>
      <c r="K230" s="250" t="s">
        <v>448</v>
      </c>
      <c r="L230" s="251">
        <v>45400</v>
      </c>
      <c r="M230" s="250" t="s">
        <v>19</v>
      </c>
    </row>
    <row r="231" spans="1:13" x14ac:dyDescent="0.35">
      <c r="A231" s="252" t="s">
        <v>443</v>
      </c>
      <c r="B231" s="252" t="s">
        <v>444</v>
      </c>
      <c r="C231" s="252" t="s">
        <v>445</v>
      </c>
      <c r="D231" s="252" t="s">
        <v>24</v>
      </c>
      <c r="E231" s="252" t="s">
        <v>17</v>
      </c>
      <c r="F231" s="252" t="s">
        <v>17</v>
      </c>
      <c r="G231" s="252" t="s">
        <v>17</v>
      </c>
      <c r="H231" s="252" t="s">
        <v>17</v>
      </c>
      <c r="I231" s="252" t="s">
        <v>17</v>
      </c>
      <c r="J231" s="252" t="s">
        <v>446</v>
      </c>
      <c r="K231" s="252" t="s">
        <v>449</v>
      </c>
      <c r="L231" s="253">
        <v>45400</v>
      </c>
      <c r="M231" s="252" t="s">
        <v>19</v>
      </c>
    </row>
    <row r="232" spans="1:13" x14ac:dyDescent="0.35">
      <c r="A232" s="250" t="s">
        <v>443</v>
      </c>
      <c r="B232" s="250" t="s">
        <v>444</v>
      </c>
      <c r="C232" s="250" t="s">
        <v>445</v>
      </c>
      <c r="D232" s="250" t="s">
        <v>16</v>
      </c>
      <c r="E232" s="250" t="s">
        <v>17</v>
      </c>
      <c r="F232" s="250" t="s">
        <v>17</v>
      </c>
      <c r="G232" s="250" t="s">
        <v>17</v>
      </c>
      <c r="H232" s="250" t="s">
        <v>17</v>
      </c>
      <c r="I232" s="250" t="s">
        <v>17</v>
      </c>
      <c r="J232" s="250" t="s">
        <v>446</v>
      </c>
      <c r="K232" s="250" t="s">
        <v>450</v>
      </c>
      <c r="L232" s="251">
        <v>45400</v>
      </c>
      <c r="M232" s="250" t="s">
        <v>19</v>
      </c>
    </row>
    <row r="233" spans="1:13" x14ac:dyDescent="0.35">
      <c r="A233" s="252" t="s">
        <v>443</v>
      </c>
      <c r="B233" s="252" t="s">
        <v>444</v>
      </c>
      <c r="C233" s="252" t="s">
        <v>445</v>
      </c>
      <c r="D233" s="252" t="s">
        <v>20</v>
      </c>
      <c r="E233" s="252" t="s">
        <v>17</v>
      </c>
      <c r="F233" s="252" t="s">
        <v>17</v>
      </c>
      <c r="G233" s="252" t="s">
        <v>17</v>
      </c>
      <c r="H233" s="252" t="s">
        <v>17</v>
      </c>
      <c r="I233" s="252" t="s">
        <v>17</v>
      </c>
      <c r="J233" s="252" t="s">
        <v>446</v>
      </c>
      <c r="K233" s="252" t="s">
        <v>451</v>
      </c>
      <c r="L233" s="253">
        <v>45400</v>
      </c>
      <c r="M233" s="252" t="s">
        <v>19</v>
      </c>
    </row>
    <row r="234" spans="1:13" x14ac:dyDescent="0.35">
      <c r="A234" s="250" t="s">
        <v>443</v>
      </c>
      <c r="B234" s="250" t="s">
        <v>444</v>
      </c>
      <c r="C234" s="250" t="s">
        <v>445</v>
      </c>
      <c r="D234" s="250" t="s">
        <v>292</v>
      </c>
      <c r="E234" s="250" t="s">
        <v>17</v>
      </c>
      <c r="F234" s="250" t="s">
        <v>17</v>
      </c>
      <c r="G234" s="250" t="s">
        <v>17</v>
      </c>
      <c r="H234" s="250" t="s">
        <v>17</v>
      </c>
      <c r="I234" s="250" t="s">
        <v>17</v>
      </c>
      <c r="J234" s="250" t="s">
        <v>446</v>
      </c>
      <c r="K234" s="250" t="s">
        <v>452</v>
      </c>
      <c r="L234" s="251">
        <v>45400</v>
      </c>
      <c r="M234" s="250" t="s">
        <v>19</v>
      </c>
    </row>
    <row r="235" spans="1:13" x14ac:dyDescent="0.35">
      <c r="A235" s="252" t="s">
        <v>443</v>
      </c>
      <c r="B235" s="252" t="s">
        <v>444</v>
      </c>
      <c r="C235" s="252" t="s">
        <v>445</v>
      </c>
      <c r="D235" s="252" t="s">
        <v>22</v>
      </c>
      <c r="E235" s="252" t="s">
        <v>17</v>
      </c>
      <c r="F235" s="252" t="s">
        <v>17</v>
      </c>
      <c r="G235" s="252" t="s">
        <v>17</v>
      </c>
      <c r="H235" s="252" t="s">
        <v>17</v>
      </c>
      <c r="I235" s="252" t="s">
        <v>17</v>
      </c>
      <c r="J235" s="252" t="s">
        <v>446</v>
      </c>
      <c r="K235" s="252" t="s">
        <v>453</v>
      </c>
      <c r="L235" s="253">
        <v>45400</v>
      </c>
      <c r="M235" s="252" t="s">
        <v>19</v>
      </c>
    </row>
    <row r="236" spans="1:13" x14ac:dyDescent="0.35">
      <c r="A236" s="250" t="s">
        <v>454</v>
      </c>
      <c r="B236" s="250" t="s">
        <v>455</v>
      </c>
      <c r="C236" s="250" t="s">
        <v>456</v>
      </c>
      <c r="D236" s="250" t="s">
        <v>428</v>
      </c>
      <c r="E236" s="250">
        <v>4693</v>
      </c>
      <c r="F236" s="250" t="s">
        <v>457</v>
      </c>
      <c r="G236" s="250" t="s">
        <v>398</v>
      </c>
      <c r="H236" s="250">
        <v>2</v>
      </c>
      <c r="I236" s="250" t="s">
        <v>458</v>
      </c>
      <c r="J236" s="250" t="s">
        <v>459</v>
      </c>
      <c r="K236" s="250" t="s">
        <v>460</v>
      </c>
      <c r="L236" s="251">
        <v>45401</v>
      </c>
      <c r="M236" s="250" t="s">
        <v>175</v>
      </c>
    </row>
    <row r="237" spans="1:13" x14ac:dyDescent="0.35">
      <c r="A237" s="252" t="s">
        <v>362</v>
      </c>
      <c r="B237" s="252" t="s">
        <v>363</v>
      </c>
      <c r="C237" s="252" t="s">
        <v>364</v>
      </c>
      <c r="D237" s="252" t="s">
        <v>22</v>
      </c>
      <c r="E237" s="252" t="s">
        <v>17</v>
      </c>
      <c r="F237" s="252" t="s">
        <v>17</v>
      </c>
      <c r="G237" s="252" t="s">
        <v>17</v>
      </c>
      <c r="H237" s="252" t="s">
        <v>17</v>
      </c>
      <c r="I237" s="252" t="s">
        <v>17</v>
      </c>
      <c r="J237" s="252" t="s">
        <v>461</v>
      </c>
      <c r="K237" s="252" t="s">
        <v>462</v>
      </c>
      <c r="L237" s="253">
        <v>45401</v>
      </c>
      <c r="M237" s="252" t="s">
        <v>19</v>
      </c>
    </row>
    <row r="238" spans="1:13" x14ac:dyDescent="0.35">
      <c r="A238" s="250" t="s">
        <v>407</v>
      </c>
      <c r="B238" s="250" t="s">
        <v>408</v>
      </c>
      <c r="C238" s="250" t="s">
        <v>409</v>
      </c>
      <c r="D238" s="250" t="s">
        <v>16</v>
      </c>
      <c r="E238" s="250">
        <v>260681</v>
      </c>
      <c r="F238" s="250" t="s">
        <v>463</v>
      </c>
      <c r="G238" s="250" t="s">
        <v>398</v>
      </c>
      <c r="H238" s="250">
        <v>2</v>
      </c>
      <c r="I238" s="250" t="s">
        <v>464</v>
      </c>
      <c r="J238" s="250" t="s">
        <v>465</v>
      </c>
      <c r="K238" s="250" t="s">
        <v>466</v>
      </c>
      <c r="L238" s="251">
        <v>45412</v>
      </c>
      <c r="M238" s="250" t="s">
        <v>19</v>
      </c>
    </row>
    <row r="239" spans="1:13" x14ac:dyDescent="0.35">
      <c r="A239" s="252" t="s">
        <v>407</v>
      </c>
      <c r="B239" s="252" t="s">
        <v>408</v>
      </c>
      <c r="C239" s="252" t="s">
        <v>409</v>
      </c>
      <c r="D239" s="252" t="s">
        <v>20</v>
      </c>
      <c r="E239" s="252">
        <v>120394</v>
      </c>
      <c r="F239" s="252" t="s">
        <v>463</v>
      </c>
      <c r="G239" s="252" t="s">
        <v>398</v>
      </c>
      <c r="H239" s="252">
        <v>2</v>
      </c>
      <c r="I239" s="252" t="s">
        <v>464</v>
      </c>
      <c r="J239" s="252" t="s">
        <v>465</v>
      </c>
      <c r="K239" s="252" t="s">
        <v>467</v>
      </c>
      <c r="L239" s="253">
        <v>45412</v>
      </c>
      <c r="M239" s="252" t="s">
        <v>19</v>
      </c>
    </row>
    <row r="240" spans="1:13" x14ac:dyDescent="0.35">
      <c r="A240" s="250" t="s">
        <v>407</v>
      </c>
      <c r="B240" s="250" t="s">
        <v>408</v>
      </c>
      <c r="C240" s="250" t="s">
        <v>409</v>
      </c>
      <c r="D240" s="250" t="s">
        <v>22</v>
      </c>
      <c r="E240" s="250">
        <v>507</v>
      </c>
      <c r="F240" s="250" t="s">
        <v>468</v>
      </c>
      <c r="G240" s="250" t="s">
        <v>398</v>
      </c>
      <c r="H240" s="250">
        <v>2</v>
      </c>
      <c r="I240" s="250" t="s">
        <v>469</v>
      </c>
      <c r="J240" s="250" t="s">
        <v>470</v>
      </c>
      <c r="K240" s="250" t="s">
        <v>471</v>
      </c>
      <c r="L240" s="251">
        <v>45412</v>
      </c>
      <c r="M240" s="250" t="s">
        <v>19</v>
      </c>
    </row>
    <row r="241" spans="1:13" x14ac:dyDescent="0.35">
      <c r="A241" s="252" t="s">
        <v>407</v>
      </c>
      <c r="B241" s="252" t="s">
        <v>408</v>
      </c>
      <c r="C241" s="252" t="s">
        <v>409</v>
      </c>
      <c r="D241" s="252" t="s">
        <v>92</v>
      </c>
      <c r="E241" s="252" t="s">
        <v>17</v>
      </c>
      <c r="F241" s="252" t="s">
        <v>17</v>
      </c>
      <c r="G241" s="252" t="s">
        <v>398</v>
      </c>
      <c r="H241" s="252">
        <v>2</v>
      </c>
      <c r="I241" s="252" t="s">
        <v>17</v>
      </c>
      <c r="J241" s="252" t="s">
        <v>17</v>
      </c>
      <c r="K241" s="252" t="s">
        <v>472</v>
      </c>
      <c r="L241" s="253">
        <v>45443</v>
      </c>
      <c r="M241" s="252" t="s">
        <v>19</v>
      </c>
    </row>
    <row r="242" spans="1:13" x14ac:dyDescent="0.35">
      <c r="A242" s="250" t="s">
        <v>473</v>
      </c>
      <c r="B242" s="250" t="s">
        <v>474</v>
      </c>
      <c r="C242" s="250" t="s">
        <v>475</v>
      </c>
      <c r="D242" s="250" t="s">
        <v>26</v>
      </c>
      <c r="E242" s="250" t="s">
        <v>17</v>
      </c>
      <c r="F242" s="250" t="s">
        <v>17</v>
      </c>
      <c r="G242" s="250" t="s">
        <v>230</v>
      </c>
      <c r="H242" s="250">
        <v>3</v>
      </c>
      <c r="I242" s="250" t="s">
        <v>17</v>
      </c>
      <c r="J242" s="250" t="s">
        <v>476</v>
      </c>
      <c r="K242" s="250" t="s">
        <v>477</v>
      </c>
      <c r="L242" s="251">
        <v>45443</v>
      </c>
      <c r="M242" s="250" t="s">
        <v>19</v>
      </c>
    </row>
    <row r="243" spans="1:13" x14ac:dyDescent="0.35">
      <c r="A243" s="252" t="s">
        <v>473</v>
      </c>
      <c r="B243" s="252" t="s">
        <v>474</v>
      </c>
      <c r="C243" s="252" t="s">
        <v>475</v>
      </c>
      <c r="D243" s="252" t="s">
        <v>28</v>
      </c>
      <c r="E243" s="252" t="s">
        <v>17</v>
      </c>
      <c r="F243" s="252" t="s">
        <v>17</v>
      </c>
      <c r="G243" s="252" t="s">
        <v>230</v>
      </c>
      <c r="H243" s="252">
        <v>3</v>
      </c>
      <c r="I243" s="252" t="s">
        <v>17</v>
      </c>
      <c r="J243" s="252" t="s">
        <v>476</v>
      </c>
      <c r="K243" s="252" t="s">
        <v>478</v>
      </c>
      <c r="L243" s="253">
        <v>45443</v>
      </c>
      <c r="M243" s="252" t="s">
        <v>19</v>
      </c>
    </row>
    <row r="244" spans="1:13" x14ac:dyDescent="0.35">
      <c r="A244" s="250" t="s">
        <v>473</v>
      </c>
      <c r="B244" s="250" t="s">
        <v>474</v>
      </c>
      <c r="C244" s="250" t="s">
        <v>475</v>
      </c>
      <c r="D244" s="250" t="s">
        <v>92</v>
      </c>
      <c r="E244" s="250" t="s">
        <v>17</v>
      </c>
      <c r="F244" s="250" t="s">
        <v>17</v>
      </c>
      <c r="G244" s="250" t="s">
        <v>230</v>
      </c>
      <c r="H244" s="250">
        <v>3</v>
      </c>
      <c r="I244" s="250" t="s">
        <v>17</v>
      </c>
      <c r="J244" s="250" t="s">
        <v>476</v>
      </c>
      <c r="K244" s="250" t="s">
        <v>479</v>
      </c>
      <c r="L244" s="251">
        <v>45443</v>
      </c>
      <c r="M244" s="250" t="s">
        <v>19</v>
      </c>
    </row>
    <row r="245" spans="1:13" x14ac:dyDescent="0.35">
      <c r="A245" s="252" t="s">
        <v>473</v>
      </c>
      <c r="B245" s="252" t="s">
        <v>474</v>
      </c>
      <c r="C245" s="252" t="s">
        <v>475</v>
      </c>
      <c r="D245" s="252" t="s">
        <v>16</v>
      </c>
      <c r="E245" s="252" t="s">
        <v>17</v>
      </c>
      <c r="F245" s="252" t="s">
        <v>17</v>
      </c>
      <c r="G245" s="252" t="s">
        <v>230</v>
      </c>
      <c r="H245" s="252">
        <v>3</v>
      </c>
      <c r="I245" s="252" t="s">
        <v>17</v>
      </c>
      <c r="J245" s="252" t="s">
        <v>476</v>
      </c>
      <c r="K245" s="252" t="s">
        <v>480</v>
      </c>
      <c r="L245" s="253">
        <v>45443</v>
      </c>
      <c r="M245" s="252" t="s">
        <v>19</v>
      </c>
    </row>
    <row r="246" spans="1:13" x14ac:dyDescent="0.35">
      <c r="A246" s="250" t="s">
        <v>473</v>
      </c>
      <c r="B246" s="250" t="s">
        <v>474</v>
      </c>
      <c r="C246" s="250" t="s">
        <v>475</v>
      </c>
      <c r="D246" s="250" t="s">
        <v>292</v>
      </c>
      <c r="E246" s="250" t="s">
        <v>17</v>
      </c>
      <c r="F246" s="250" t="s">
        <v>17</v>
      </c>
      <c r="G246" s="250" t="s">
        <v>230</v>
      </c>
      <c r="H246" s="250">
        <v>3</v>
      </c>
      <c r="I246" s="250" t="s">
        <v>17</v>
      </c>
      <c r="J246" s="250" t="s">
        <v>476</v>
      </c>
      <c r="K246" s="250" t="s">
        <v>481</v>
      </c>
      <c r="L246" s="251">
        <v>45443</v>
      </c>
      <c r="M246" s="250" t="s">
        <v>19</v>
      </c>
    </row>
    <row r="247" spans="1:13" x14ac:dyDescent="0.35">
      <c r="A247" s="252" t="s">
        <v>473</v>
      </c>
      <c r="B247" s="252" t="s">
        <v>474</v>
      </c>
      <c r="C247" s="252" t="s">
        <v>475</v>
      </c>
      <c r="D247" s="252" t="s">
        <v>20</v>
      </c>
      <c r="E247" s="252" t="s">
        <v>17</v>
      </c>
      <c r="F247" s="252" t="s">
        <v>17</v>
      </c>
      <c r="G247" s="252" t="s">
        <v>230</v>
      </c>
      <c r="H247" s="252">
        <v>3</v>
      </c>
      <c r="I247" s="252" t="s">
        <v>17</v>
      </c>
      <c r="J247" s="252" t="s">
        <v>476</v>
      </c>
      <c r="K247" s="252" t="s">
        <v>482</v>
      </c>
      <c r="L247" s="253">
        <v>45443</v>
      </c>
      <c r="M247" s="252" t="s">
        <v>19</v>
      </c>
    </row>
    <row r="248" spans="1:13" x14ac:dyDescent="0.35">
      <c r="A248" s="250" t="s">
        <v>473</v>
      </c>
      <c r="B248" s="250" t="s">
        <v>474</v>
      </c>
      <c r="C248" s="250" t="s">
        <v>475</v>
      </c>
      <c r="D248" s="250" t="s">
        <v>22</v>
      </c>
      <c r="E248" s="250" t="s">
        <v>17</v>
      </c>
      <c r="F248" s="250" t="s">
        <v>17</v>
      </c>
      <c r="G248" s="250" t="s">
        <v>230</v>
      </c>
      <c r="H248" s="250">
        <v>3</v>
      </c>
      <c r="I248" s="250" t="s">
        <v>17</v>
      </c>
      <c r="J248" s="250" t="s">
        <v>476</v>
      </c>
      <c r="K248" s="250" t="s">
        <v>483</v>
      </c>
      <c r="L248" s="251">
        <v>45443</v>
      </c>
      <c r="M248" s="250" t="s">
        <v>19</v>
      </c>
    </row>
    <row r="249" spans="1:13" x14ac:dyDescent="0.35">
      <c r="A249" s="252" t="s">
        <v>388</v>
      </c>
      <c r="B249" s="252" t="s">
        <v>389</v>
      </c>
      <c r="C249" s="252" t="s">
        <v>390</v>
      </c>
      <c r="D249" s="252" t="s">
        <v>22</v>
      </c>
      <c r="E249" s="252" t="s">
        <v>17</v>
      </c>
      <c r="F249" s="252" t="s">
        <v>17</v>
      </c>
      <c r="G249" s="252" t="s">
        <v>17</v>
      </c>
      <c r="H249" s="252" t="s">
        <v>17</v>
      </c>
      <c r="I249" s="252" t="s">
        <v>17</v>
      </c>
      <c r="J249" s="252" t="s">
        <v>484</v>
      </c>
      <c r="K249" s="252" t="s">
        <v>485</v>
      </c>
      <c r="L249" s="253">
        <v>45504</v>
      </c>
      <c r="M249" s="252" t="s">
        <v>19</v>
      </c>
    </row>
    <row r="250" spans="1:13" x14ac:dyDescent="0.35">
      <c r="A250" s="250" t="s">
        <v>486</v>
      </c>
      <c r="B250" s="250" t="s">
        <v>487</v>
      </c>
      <c r="C250" s="250" t="s">
        <v>201</v>
      </c>
      <c r="D250" s="250" t="s">
        <v>24</v>
      </c>
      <c r="E250" s="250" t="s">
        <v>17</v>
      </c>
      <c r="F250" s="250" t="s">
        <v>17</v>
      </c>
      <c r="G250" s="250" t="s">
        <v>17</v>
      </c>
      <c r="H250" s="250" t="s">
        <v>17</v>
      </c>
      <c r="I250" s="250" t="s">
        <v>17</v>
      </c>
      <c r="J250" s="250" t="s">
        <v>17</v>
      </c>
      <c r="K250" s="250" t="s">
        <v>488</v>
      </c>
      <c r="L250" s="251">
        <v>45504</v>
      </c>
      <c r="M250" s="250" t="s">
        <v>19</v>
      </c>
    </row>
    <row r="251" spans="1:13" x14ac:dyDescent="0.35">
      <c r="A251" s="252" t="s">
        <v>486</v>
      </c>
      <c r="B251" s="252" t="s">
        <v>487</v>
      </c>
      <c r="C251" s="252" t="s">
        <v>201</v>
      </c>
      <c r="D251" s="252" t="s">
        <v>16</v>
      </c>
      <c r="E251" s="252" t="s">
        <v>17</v>
      </c>
      <c r="F251" s="252" t="s">
        <v>17</v>
      </c>
      <c r="G251" s="252" t="s">
        <v>17</v>
      </c>
      <c r="H251" s="252" t="s">
        <v>17</v>
      </c>
      <c r="I251" s="252" t="s">
        <v>17</v>
      </c>
      <c r="J251" s="252" t="s">
        <v>17</v>
      </c>
      <c r="K251" s="252" t="s">
        <v>489</v>
      </c>
      <c r="L251" s="253">
        <v>45504</v>
      </c>
      <c r="M251" s="252" t="s">
        <v>19</v>
      </c>
    </row>
    <row r="252" spans="1:13" x14ac:dyDescent="0.35">
      <c r="A252" s="250" t="s">
        <v>486</v>
      </c>
      <c r="B252" s="250" t="s">
        <v>487</v>
      </c>
      <c r="C252" s="250" t="s">
        <v>201</v>
      </c>
      <c r="D252" s="250" t="s">
        <v>20</v>
      </c>
      <c r="E252" s="250" t="s">
        <v>17</v>
      </c>
      <c r="F252" s="250" t="s">
        <v>17</v>
      </c>
      <c r="G252" s="250" t="s">
        <v>17</v>
      </c>
      <c r="H252" s="250" t="s">
        <v>17</v>
      </c>
      <c r="I252" s="250" t="s">
        <v>17</v>
      </c>
      <c r="J252" s="250" t="s">
        <v>17</v>
      </c>
      <c r="K252" s="250" t="s">
        <v>490</v>
      </c>
      <c r="L252" s="251">
        <v>45504</v>
      </c>
      <c r="M252" s="250" t="s">
        <v>19</v>
      </c>
    </row>
    <row r="253" spans="1:13" x14ac:dyDescent="0.35">
      <c r="A253" s="252" t="s">
        <v>486</v>
      </c>
      <c r="B253" s="252" t="s">
        <v>487</v>
      </c>
      <c r="C253" s="252" t="s">
        <v>201</v>
      </c>
      <c r="D253" s="252" t="s">
        <v>292</v>
      </c>
      <c r="E253" s="252" t="s">
        <v>17</v>
      </c>
      <c r="F253" s="252" t="s">
        <v>17</v>
      </c>
      <c r="G253" s="252" t="s">
        <v>17</v>
      </c>
      <c r="H253" s="252" t="s">
        <v>17</v>
      </c>
      <c r="I253" s="252" t="s">
        <v>17</v>
      </c>
      <c r="J253" s="252" t="s">
        <v>17</v>
      </c>
      <c r="K253" s="252" t="s">
        <v>491</v>
      </c>
      <c r="L253" s="253">
        <v>45504</v>
      </c>
      <c r="M253" s="252" t="s">
        <v>19</v>
      </c>
    </row>
    <row r="254" spans="1:13" x14ac:dyDescent="0.35">
      <c r="A254" s="250" t="s">
        <v>486</v>
      </c>
      <c r="B254" s="250" t="s">
        <v>487</v>
      </c>
      <c r="C254" s="250" t="s">
        <v>201</v>
      </c>
      <c r="D254" s="250" t="s">
        <v>22</v>
      </c>
      <c r="E254" s="250" t="s">
        <v>17</v>
      </c>
      <c r="F254" s="250" t="s">
        <v>17</v>
      </c>
      <c r="G254" s="250" t="s">
        <v>17</v>
      </c>
      <c r="H254" s="250" t="s">
        <v>17</v>
      </c>
      <c r="I254" s="250" t="s">
        <v>17</v>
      </c>
      <c r="J254" s="250" t="s">
        <v>17</v>
      </c>
      <c r="K254" s="250" t="s">
        <v>492</v>
      </c>
      <c r="L254" s="251">
        <v>45504</v>
      </c>
      <c r="M254" s="250" t="s">
        <v>19</v>
      </c>
    </row>
    <row r="255" spans="1:13" x14ac:dyDescent="0.35">
      <c r="A255" s="252" t="s">
        <v>486</v>
      </c>
      <c r="B255" s="252" t="s">
        <v>487</v>
      </c>
      <c r="C255" s="252" t="s">
        <v>201</v>
      </c>
      <c r="D255" s="252" t="s">
        <v>26</v>
      </c>
      <c r="E255" s="252" t="s">
        <v>17</v>
      </c>
      <c r="F255" s="252" t="s">
        <v>17</v>
      </c>
      <c r="G255" s="252" t="s">
        <v>17</v>
      </c>
      <c r="H255" s="252" t="s">
        <v>17</v>
      </c>
      <c r="I255" s="252" t="s">
        <v>17</v>
      </c>
      <c r="J255" s="252" t="s">
        <v>17</v>
      </c>
      <c r="K255" s="252" t="s">
        <v>493</v>
      </c>
      <c r="L255" s="253">
        <v>45504</v>
      </c>
      <c r="M255" s="252" t="s">
        <v>19</v>
      </c>
    </row>
    <row r="256" spans="1:13" x14ac:dyDescent="0.35">
      <c r="A256" s="250" t="s">
        <v>486</v>
      </c>
      <c r="B256" s="250" t="s">
        <v>487</v>
      </c>
      <c r="C256" s="250" t="s">
        <v>201</v>
      </c>
      <c r="D256" s="250" t="s">
        <v>28</v>
      </c>
      <c r="E256" s="250" t="s">
        <v>17</v>
      </c>
      <c r="F256" s="250" t="s">
        <v>17</v>
      </c>
      <c r="G256" s="250" t="s">
        <v>17</v>
      </c>
      <c r="H256" s="250" t="s">
        <v>17</v>
      </c>
      <c r="I256" s="250" t="s">
        <v>17</v>
      </c>
      <c r="J256" s="250" t="s">
        <v>17</v>
      </c>
      <c r="K256" s="250" t="s">
        <v>494</v>
      </c>
      <c r="L256" s="251">
        <v>45504</v>
      </c>
      <c r="M256" s="250" t="s">
        <v>19</v>
      </c>
    </row>
    <row r="257" spans="1:13" x14ac:dyDescent="0.35">
      <c r="A257" s="252" t="s">
        <v>495</v>
      </c>
      <c r="B257" s="252" t="s">
        <v>496</v>
      </c>
      <c r="C257" s="252" t="s">
        <v>435</v>
      </c>
      <c r="D257" s="252" t="s">
        <v>26</v>
      </c>
      <c r="E257" s="252" t="s">
        <v>17</v>
      </c>
      <c r="F257" s="252" t="s">
        <v>17</v>
      </c>
      <c r="G257" s="252" t="s">
        <v>230</v>
      </c>
      <c r="H257" s="252">
        <v>3</v>
      </c>
      <c r="I257" s="252" t="s">
        <v>17</v>
      </c>
      <c r="J257" s="252" t="s">
        <v>497</v>
      </c>
      <c r="K257" s="252" t="s">
        <v>498</v>
      </c>
      <c r="L257" s="253">
        <v>45504</v>
      </c>
      <c r="M257" s="252" t="s">
        <v>19</v>
      </c>
    </row>
    <row r="258" spans="1:13" x14ac:dyDescent="0.35">
      <c r="A258" s="250" t="s">
        <v>495</v>
      </c>
      <c r="B258" s="250" t="s">
        <v>496</v>
      </c>
      <c r="C258" s="250" t="s">
        <v>435</v>
      </c>
      <c r="D258" s="250" t="s">
        <v>28</v>
      </c>
      <c r="E258" s="250" t="s">
        <v>17</v>
      </c>
      <c r="F258" s="250" t="s">
        <v>17</v>
      </c>
      <c r="G258" s="250" t="s">
        <v>230</v>
      </c>
      <c r="H258" s="250">
        <v>3</v>
      </c>
      <c r="I258" s="250" t="s">
        <v>17</v>
      </c>
      <c r="J258" s="250" t="s">
        <v>499</v>
      </c>
      <c r="K258" s="250" t="s">
        <v>500</v>
      </c>
      <c r="L258" s="251">
        <v>45504</v>
      </c>
      <c r="M258" s="250" t="s">
        <v>19</v>
      </c>
    </row>
    <row r="259" spans="1:13" x14ac:dyDescent="0.35">
      <c r="A259" s="252" t="s">
        <v>495</v>
      </c>
      <c r="B259" s="252" t="s">
        <v>496</v>
      </c>
      <c r="C259" s="252" t="s">
        <v>435</v>
      </c>
      <c r="D259" s="252" t="s">
        <v>24</v>
      </c>
      <c r="E259" s="252">
        <v>3342</v>
      </c>
      <c r="F259" s="252" t="s">
        <v>501</v>
      </c>
      <c r="G259" s="252" t="s">
        <v>398</v>
      </c>
      <c r="H259" s="252">
        <v>2</v>
      </c>
      <c r="I259" s="252" t="s">
        <v>502</v>
      </c>
      <c r="J259" s="252" t="s">
        <v>503</v>
      </c>
      <c r="K259" s="252" t="s">
        <v>504</v>
      </c>
      <c r="L259" s="253">
        <v>45504</v>
      </c>
      <c r="M259" s="252" t="s">
        <v>19</v>
      </c>
    </row>
    <row r="260" spans="1:13" x14ac:dyDescent="0.35">
      <c r="A260" s="250" t="s">
        <v>495</v>
      </c>
      <c r="B260" s="250" t="s">
        <v>496</v>
      </c>
      <c r="C260" s="250" t="s">
        <v>435</v>
      </c>
      <c r="D260" s="250" t="s">
        <v>16</v>
      </c>
      <c r="E260" s="250" t="s">
        <v>17</v>
      </c>
      <c r="F260" s="250" t="s">
        <v>17</v>
      </c>
      <c r="G260" s="250" t="s">
        <v>230</v>
      </c>
      <c r="H260" s="250">
        <v>3</v>
      </c>
      <c r="I260" s="250" t="s">
        <v>17</v>
      </c>
      <c r="J260" s="250" t="s">
        <v>505</v>
      </c>
      <c r="K260" s="250" t="s">
        <v>506</v>
      </c>
      <c r="L260" s="251">
        <v>45504</v>
      </c>
      <c r="M260" s="250" t="s">
        <v>19</v>
      </c>
    </row>
    <row r="261" spans="1:13" x14ac:dyDescent="0.35">
      <c r="A261" s="252" t="s">
        <v>495</v>
      </c>
      <c r="B261" s="252" t="s">
        <v>496</v>
      </c>
      <c r="C261" s="252" t="s">
        <v>435</v>
      </c>
      <c r="D261" s="252" t="s">
        <v>20</v>
      </c>
      <c r="E261" s="252" t="s">
        <v>17</v>
      </c>
      <c r="F261" s="252" t="s">
        <v>17</v>
      </c>
      <c r="G261" s="252" t="s">
        <v>230</v>
      </c>
      <c r="H261" s="252">
        <v>3</v>
      </c>
      <c r="I261" s="252" t="s">
        <v>17</v>
      </c>
      <c r="J261" s="252" t="s">
        <v>507</v>
      </c>
      <c r="K261" s="252" t="s">
        <v>508</v>
      </c>
      <c r="L261" s="253">
        <v>45504</v>
      </c>
      <c r="M261" s="252" t="s">
        <v>19</v>
      </c>
    </row>
    <row r="262" spans="1:13" x14ac:dyDescent="0.35">
      <c r="A262" s="250" t="s">
        <v>495</v>
      </c>
      <c r="B262" s="250" t="s">
        <v>496</v>
      </c>
      <c r="C262" s="250" t="s">
        <v>435</v>
      </c>
      <c r="D262" s="250" t="s">
        <v>292</v>
      </c>
      <c r="E262" s="250">
        <v>34943265</v>
      </c>
      <c r="F262" s="250" t="s">
        <v>509</v>
      </c>
      <c r="G262" s="250" t="s">
        <v>398</v>
      </c>
      <c r="H262" s="250">
        <v>2</v>
      </c>
      <c r="I262" s="250" t="s">
        <v>17</v>
      </c>
      <c r="J262" s="250" t="s">
        <v>510</v>
      </c>
      <c r="K262" s="250" t="s">
        <v>511</v>
      </c>
      <c r="L262" s="251">
        <v>45504</v>
      </c>
      <c r="M262" s="250" t="s">
        <v>19</v>
      </c>
    </row>
    <row r="263" spans="1:13" x14ac:dyDescent="0.35">
      <c r="A263" s="252" t="s">
        <v>495</v>
      </c>
      <c r="B263" s="252" t="s">
        <v>496</v>
      </c>
      <c r="C263" s="252" t="s">
        <v>435</v>
      </c>
      <c r="D263" s="252" t="s">
        <v>22</v>
      </c>
      <c r="E263" s="252" t="s">
        <v>17</v>
      </c>
      <c r="F263" s="252" t="s">
        <v>17</v>
      </c>
      <c r="G263" s="252" t="s">
        <v>230</v>
      </c>
      <c r="H263" s="252">
        <v>3</v>
      </c>
      <c r="I263" s="252" t="s">
        <v>17</v>
      </c>
      <c r="J263" s="252" t="s">
        <v>512</v>
      </c>
      <c r="K263" s="252" t="s">
        <v>513</v>
      </c>
      <c r="L263" s="253">
        <v>45504</v>
      </c>
      <c r="M263" s="252" t="s">
        <v>19</v>
      </c>
    </row>
    <row r="264" spans="1:13" x14ac:dyDescent="0.35">
      <c r="A264" s="250" t="s">
        <v>514</v>
      </c>
      <c r="B264" s="250" t="s">
        <v>515</v>
      </c>
      <c r="C264" s="250" t="s">
        <v>516</v>
      </c>
      <c r="D264" s="250" t="s">
        <v>26</v>
      </c>
      <c r="E264" s="250" t="s">
        <v>17</v>
      </c>
      <c r="F264" s="250" t="s">
        <v>17</v>
      </c>
      <c r="G264" s="250" t="s">
        <v>17</v>
      </c>
      <c r="H264" s="250" t="s">
        <v>17</v>
      </c>
      <c r="I264" s="250" t="s">
        <v>17</v>
      </c>
      <c r="J264" s="250" t="s">
        <v>517</v>
      </c>
      <c r="K264" s="250" t="s">
        <v>518</v>
      </c>
      <c r="L264" s="251">
        <v>45525</v>
      </c>
      <c r="M264" s="250" t="s">
        <v>19</v>
      </c>
    </row>
    <row r="265" spans="1:13" x14ac:dyDescent="0.35">
      <c r="A265" s="252" t="s">
        <v>514</v>
      </c>
      <c r="B265" s="252" t="s">
        <v>515</v>
      </c>
      <c r="C265" s="252" t="s">
        <v>516</v>
      </c>
      <c r="D265" s="252" t="s">
        <v>28</v>
      </c>
      <c r="E265" s="252" t="s">
        <v>17</v>
      </c>
      <c r="F265" s="252" t="s">
        <v>17</v>
      </c>
      <c r="G265" s="252" t="s">
        <v>17</v>
      </c>
      <c r="H265" s="252" t="s">
        <v>17</v>
      </c>
      <c r="I265" s="252" t="s">
        <v>17</v>
      </c>
      <c r="J265" s="252" t="s">
        <v>517</v>
      </c>
      <c r="K265" s="252" t="s">
        <v>519</v>
      </c>
      <c r="L265" s="253">
        <v>45525</v>
      </c>
      <c r="M265" s="252" t="s">
        <v>19</v>
      </c>
    </row>
    <row r="266" spans="1:13" x14ac:dyDescent="0.35">
      <c r="A266" s="250" t="s">
        <v>514</v>
      </c>
      <c r="B266" s="250" t="s">
        <v>515</v>
      </c>
      <c r="C266" s="250" t="s">
        <v>516</v>
      </c>
      <c r="D266" s="250" t="s">
        <v>24</v>
      </c>
      <c r="E266" s="250" t="s">
        <v>17</v>
      </c>
      <c r="F266" s="250" t="s">
        <v>17</v>
      </c>
      <c r="G266" s="250" t="s">
        <v>17</v>
      </c>
      <c r="H266" s="250" t="s">
        <v>17</v>
      </c>
      <c r="I266" s="250" t="s">
        <v>17</v>
      </c>
      <c r="J266" s="250" t="s">
        <v>520</v>
      </c>
      <c r="K266" s="250" t="s">
        <v>521</v>
      </c>
      <c r="L266" s="251">
        <v>45525</v>
      </c>
      <c r="M266" s="250" t="s">
        <v>19</v>
      </c>
    </row>
    <row r="267" spans="1:13" x14ac:dyDescent="0.35">
      <c r="A267" s="252" t="s">
        <v>514</v>
      </c>
      <c r="B267" s="252" t="s">
        <v>515</v>
      </c>
      <c r="C267" s="252" t="s">
        <v>516</v>
      </c>
      <c r="D267" s="252" t="s">
        <v>16</v>
      </c>
      <c r="E267" s="252" t="s">
        <v>17</v>
      </c>
      <c r="F267" s="252" t="s">
        <v>17</v>
      </c>
      <c r="G267" s="252" t="s">
        <v>17</v>
      </c>
      <c r="H267" s="252" t="s">
        <v>17</v>
      </c>
      <c r="I267" s="252" t="s">
        <v>17</v>
      </c>
      <c r="J267" s="252" t="s">
        <v>520</v>
      </c>
      <c r="K267" s="252" t="s">
        <v>522</v>
      </c>
      <c r="L267" s="253">
        <v>45525</v>
      </c>
      <c r="M267" s="252" t="s">
        <v>19</v>
      </c>
    </row>
    <row r="268" spans="1:13" x14ac:dyDescent="0.35">
      <c r="A268" s="250" t="s">
        <v>514</v>
      </c>
      <c r="B268" s="250" t="s">
        <v>515</v>
      </c>
      <c r="C268" s="250" t="s">
        <v>516</v>
      </c>
      <c r="D268" s="250" t="s">
        <v>20</v>
      </c>
      <c r="E268" s="250" t="s">
        <v>17</v>
      </c>
      <c r="F268" s="250" t="s">
        <v>17</v>
      </c>
      <c r="G268" s="250" t="s">
        <v>17</v>
      </c>
      <c r="H268" s="250" t="s">
        <v>17</v>
      </c>
      <c r="I268" s="250" t="s">
        <v>17</v>
      </c>
      <c r="J268" s="250" t="s">
        <v>520</v>
      </c>
      <c r="K268" s="250" t="s">
        <v>523</v>
      </c>
      <c r="L268" s="251">
        <v>45525</v>
      </c>
      <c r="M268" s="250" t="s">
        <v>19</v>
      </c>
    </row>
    <row r="269" spans="1:13" x14ac:dyDescent="0.35">
      <c r="A269" s="252" t="s">
        <v>514</v>
      </c>
      <c r="B269" s="252" t="s">
        <v>515</v>
      </c>
      <c r="C269" s="252" t="s">
        <v>516</v>
      </c>
      <c r="D269" s="252" t="s">
        <v>292</v>
      </c>
      <c r="E269" s="252" t="s">
        <v>17</v>
      </c>
      <c r="F269" s="252" t="s">
        <v>17</v>
      </c>
      <c r="G269" s="252" t="s">
        <v>17</v>
      </c>
      <c r="H269" s="252" t="s">
        <v>17</v>
      </c>
      <c r="I269" s="252" t="s">
        <v>17</v>
      </c>
      <c r="J269" s="252" t="s">
        <v>520</v>
      </c>
      <c r="K269" s="252" t="s">
        <v>524</v>
      </c>
      <c r="L269" s="253">
        <v>45525</v>
      </c>
      <c r="M269" s="252" t="s">
        <v>19</v>
      </c>
    </row>
    <row r="270" spans="1:13" x14ac:dyDescent="0.35">
      <c r="A270" s="250" t="s">
        <v>514</v>
      </c>
      <c r="B270" s="250" t="s">
        <v>515</v>
      </c>
      <c r="C270" s="250" t="s">
        <v>516</v>
      </c>
      <c r="D270" s="250" t="s">
        <v>22</v>
      </c>
      <c r="E270" s="250" t="s">
        <v>17</v>
      </c>
      <c r="F270" s="250" t="s">
        <v>17</v>
      </c>
      <c r="G270" s="250" t="s">
        <v>17</v>
      </c>
      <c r="H270" s="250" t="s">
        <v>17</v>
      </c>
      <c r="I270" s="250" t="s">
        <v>17</v>
      </c>
      <c r="J270" s="250" t="s">
        <v>520</v>
      </c>
      <c r="K270" s="250" t="s">
        <v>525</v>
      </c>
      <c r="L270" s="251">
        <v>45525</v>
      </c>
      <c r="M270" s="250" t="s">
        <v>19</v>
      </c>
    </row>
    <row r="271" spans="1:13" x14ac:dyDescent="0.35">
      <c r="A271" s="252" t="s">
        <v>526</v>
      </c>
      <c r="B271" s="252" t="s">
        <v>527</v>
      </c>
      <c r="C271" s="252" t="s">
        <v>528</v>
      </c>
      <c r="D271" s="252" t="s">
        <v>26</v>
      </c>
      <c r="E271" s="252" t="s">
        <v>17</v>
      </c>
      <c r="F271" s="252" t="s">
        <v>17</v>
      </c>
      <c r="G271" s="252" t="s">
        <v>17</v>
      </c>
      <c r="H271" s="252" t="s">
        <v>17</v>
      </c>
      <c r="I271" s="252" t="s">
        <v>17</v>
      </c>
      <c r="J271" s="252" t="s">
        <v>529</v>
      </c>
      <c r="K271" s="252" t="s">
        <v>530</v>
      </c>
      <c r="L271" s="253">
        <v>45529</v>
      </c>
      <c r="M271" s="252" t="s">
        <v>19</v>
      </c>
    </row>
    <row r="272" spans="1:13" x14ac:dyDescent="0.35">
      <c r="A272" s="250" t="s">
        <v>526</v>
      </c>
      <c r="B272" s="250" t="s">
        <v>527</v>
      </c>
      <c r="C272" s="250" t="s">
        <v>528</v>
      </c>
      <c r="D272" s="250" t="s">
        <v>28</v>
      </c>
      <c r="E272" s="250" t="s">
        <v>17</v>
      </c>
      <c r="F272" s="250" t="s">
        <v>17</v>
      </c>
      <c r="G272" s="250" t="s">
        <v>17</v>
      </c>
      <c r="H272" s="250" t="s">
        <v>17</v>
      </c>
      <c r="I272" s="250" t="s">
        <v>17</v>
      </c>
      <c r="J272" s="250" t="s">
        <v>529</v>
      </c>
      <c r="K272" s="250" t="s">
        <v>531</v>
      </c>
      <c r="L272" s="251">
        <v>45529</v>
      </c>
      <c r="M272" s="250" t="s">
        <v>19</v>
      </c>
    </row>
    <row r="273" spans="1:13" x14ac:dyDescent="0.35">
      <c r="A273" s="252" t="s">
        <v>526</v>
      </c>
      <c r="B273" s="252" t="s">
        <v>527</v>
      </c>
      <c r="C273" s="252" t="s">
        <v>528</v>
      </c>
      <c r="D273" s="252" t="s">
        <v>24</v>
      </c>
      <c r="E273" s="252" t="s">
        <v>17</v>
      </c>
      <c r="F273" s="252" t="s">
        <v>17</v>
      </c>
      <c r="G273" s="252" t="s">
        <v>17</v>
      </c>
      <c r="H273" s="252" t="s">
        <v>17</v>
      </c>
      <c r="I273" s="252" t="s">
        <v>17</v>
      </c>
      <c r="J273" s="252" t="s">
        <v>529</v>
      </c>
      <c r="K273" s="252" t="s">
        <v>532</v>
      </c>
      <c r="L273" s="253">
        <v>45529</v>
      </c>
      <c r="M273" s="252" t="s">
        <v>19</v>
      </c>
    </row>
    <row r="274" spans="1:13" x14ac:dyDescent="0.35">
      <c r="A274" s="250" t="s">
        <v>526</v>
      </c>
      <c r="B274" s="250" t="s">
        <v>527</v>
      </c>
      <c r="C274" s="250" t="s">
        <v>528</v>
      </c>
      <c r="D274" s="250" t="s">
        <v>16</v>
      </c>
      <c r="E274" s="250" t="s">
        <v>17</v>
      </c>
      <c r="F274" s="250" t="s">
        <v>17</v>
      </c>
      <c r="G274" s="250" t="s">
        <v>17</v>
      </c>
      <c r="H274" s="250" t="s">
        <v>17</v>
      </c>
      <c r="I274" s="250" t="s">
        <v>17</v>
      </c>
      <c r="J274" s="250" t="s">
        <v>529</v>
      </c>
      <c r="K274" s="250" t="s">
        <v>533</v>
      </c>
      <c r="L274" s="251">
        <v>45529</v>
      </c>
      <c r="M274" s="250" t="s">
        <v>19</v>
      </c>
    </row>
    <row r="275" spans="1:13" x14ac:dyDescent="0.35">
      <c r="A275" s="252" t="s">
        <v>526</v>
      </c>
      <c r="B275" s="252" t="s">
        <v>527</v>
      </c>
      <c r="C275" s="252" t="s">
        <v>528</v>
      </c>
      <c r="D275" s="252" t="s">
        <v>20</v>
      </c>
      <c r="E275" s="252" t="s">
        <v>17</v>
      </c>
      <c r="F275" s="252" t="s">
        <v>17</v>
      </c>
      <c r="G275" s="252" t="s">
        <v>17</v>
      </c>
      <c r="H275" s="252" t="s">
        <v>17</v>
      </c>
      <c r="I275" s="252" t="s">
        <v>17</v>
      </c>
      <c r="J275" s="252" t="s">
        <v>529</v>
      </c>
      <c r="K275" s="252" t="s">
        <v>534</v>
      </c>
      <c r="L275" s="253">
        <v>45529</v>
      </c>
      <c r="M275" s="252" t="s">
        <v>19</v>
      </c>
    </row>
    <row r="276" spans="1:13" x14ac:dyDescent="0.35">
      <c r="A276" s="250" t="s">
        <v>526</v>
      </c>
      <c r="B276" s="250" t="s">
        <v>527</v>
      </c>
      <c r="C276" s="250" t="s">
        <v>528</v>
      </c>
      <c r="D276" s="250" t="s">
        <v>292</v>
      </c>
      <c r="E276" s="250" t="s">
        <v>17</v>
      </c>
      <c r="F276" s="250" t="s">
        <v>17</v>
      </c>
      <c r="G276" s="250" t="s">
        <v>17</v>
      </c>
      <c r="H276" s="250" t="s">
        <v>17</v>
      </c>
      <c r="I276" s="250" t="s">
        <v>17</v>
      </c>
      <c r="J276" s="250" t="s">
        <v>529</v>
      </c>
      <c r="K276" s="250" t="s">
        <v>535</v>
      </c>
      <c r="L276" s="251">
        <v>45529</v>
      </c>
      <c r="M276" s="250" t="s">
        <v>19</v>
      </c>
    </row>
    <row r="277" spans="1:13" x14ac:dyDescent="0.35">
      <c r="A277" s="252" t="s">
        <v>526</v>
      </c>
      <c r="B277" s="252" t="s">
        <v>527</v>
      </c>
      <c r="C277" s="252" t="s">
        <v>528</v>
      </c>
      <c r="D277" s="252" t="s">
        <v>22</v>
      </c>
      <c r="E277" s="252" t="s">
        <v>17</v>
      </c>
      <c r="F277" s="252" t="s">
        <v>17</v>
      </c>
      <c r="G277" s="252" t="s">
        <v>17</v>
      </c>
      <c r="H277" s="252" t="s">
        <v>17</v>
      </c>
      <c r="I277" s="252" t="s">
        <v>17</v>
      </c>
      <c r="J277" s="252" t="s">
        <v>529</v>
      </c>
      <c r="K277" s="252" t="s">
        <v>536</v>
      </c>
      <c r="L277" s="253">
        <v>45529</v>
      </c>
      <c r="M277" s="252" t="s">
        <v>19</v>
      </c>
    </row>
    <row r="278" spans="1:13" x14ac:dyDescent="0.35">
      <c r="A278" s="250" t="s">
        <v>537</v>
      </c>
      <c r="B278" s="250" t="s">
        <v>538</v>
      </c>
      <c r="C278" s="250" t="s">
        <v>539</v>
      </c>
      <c r="D278" s="250" t="s">
        <v>26</v>
      </c>
      <c r="E278" s="250" t="s">
        <v>17</v>
      </c>
      <c r="F278" s="250" t="s">
        <v>17</v>
      </c>
      <c r="G278" s="250" t="s">
        <v>17</v>
      </c>
      <c r="H278" s="250" t="s">
        <v>17</v>
      </c>
      <c r="I278" s="250" t="s">
        <v>17</v>
      </c>
      <c r="J278" s="250" t="s">
        <v>540</v>
      </c>
      <c r="K278" s="250" t="s">
        <v>541</v>
      </c>
      <c r="L278" s="251">
        <v>45549</v>
      </c>
      <c r="M278" s="250" t="s">
        <v>175</v>
      </c>
    </row>
    <row r="279" spans="1:13" x14ac:dyDescent="0.35">
      <c r="A279" s="252" t="s">
        <v>537</v>
      </c>
      <c r="B279" s="252" t="s">
        <v>538</v>
      </c>
      <c r="C279" s="252" t="s">
        <v>539</v>
      </c>
      <c r="D279" s="252" t="s">
        <v>28</v>
      </c>
      <c r="E279" s="252" t="s">
        <v>17</v>
      </c>
      <c r="F279" s="252" t="s">
        <v>17</v>
      </c>
      <c r="G279" s="252" t="s">
        <v>17</v>
      </c>
      <c r="H279" s="252" t="s">
        <v>17</v>
      </c>
      <c r="I279" s="252" t="s">
        <v>17</v>
      </c>
      <c r="J279" s="252" t="s">
        <v>540</v>
      </c>
      <c r="K279" s="252" t="s">
        <v>542</v>
      </c>
      <c r="L279" s="253">
        <v>45549</v>
      </c>
      <c r="M279" s="252" t="s">
        <v>175</v>
      </c>
    </row>
    <row r="280" spans="1:13" x14ac:dyDescent="0.35">
      <c r="A280" s="250" t="s">
        <v>402</v>
      </c>
      <c r="B280" s="250" t="s">
        <v>403</v>
      </c>
      <c r="C280" s="250" t="s">
        <v>404</v>
      </c>
      <c r="D280" s="250" t="s">
        <v>20</v>
      </c>
      <c r="E280" s="250" t="s">
        <v>17</v>
      </c>
      <c r="F280" s="250" t="s">
        <v>17</v>
      </c>
      <c r="G280" s="250" t="s">
        <v>17</v>
      </c>
      <c r="H280" s="250" t="s">
        <v>17</v>
      </c>
      <c r="I280" s="250" t="s">
        <v>17</v>
      </c>
      <c r="J280" s="250" t="s">
        <v>543</v>
      </c>
      <c r="K280" s="250" t="s">
        <v>544</v>
      </c>
      <c r="L280" s="251">
        <v>45562</v>
      </c>
      <c r="M280" s="250" t="s">
        <v>175</v>
      </c>
    </row>
    <row r="281" spans="1:13" x14ac:dyDescent="0.35">
      <c r="A281" s="252" t="s">
        <v>402</v>
      </c>
      <c r="B281" s="252" t="s">
        <v>403</v>
      </c>
      <c r="C281" s="252" t="s">
        <v>404</v>
      </c>
      <c r="D281" s="252" t="s">
        <v>292</v>
      </c>
      <c r="E281" s="252" t="s">
        <v>17</v>
      </c>
      <c r="F281" s="252" t="s">
        <v>17</v>
      </c>
      <c r="G281" s="252" t="s">
        <v>17</v>
      </c>
      <c r="H281" s="252" t="s">
        <v>17</v>
      </c>
      <c r="I281" s="252" t="s">
        <v>17</v>
      </c>
      <c r="J281" s="252" t="s">
        <v>543</v>
      </c>
      <c r="K281" s="252" t="s">
        <v>545</v>
      </c>
      <c r="L281" s="253">
        <v>45562</v>
      </c>
      <c r="M281" s="252" t="s">
        <v>175</v>
      </c>
    </row>
    <row r="282" spans="1:13" x14ac:dyDescent="0.35">
      <c r="A282" s="250" t="s">
        <v>402</v>
      </c>
      <c r="B282" s="250" t="s">
        <v>403</v>
      </c>
      <c r="C282" s="250" t="s">
        <v>404</v>
      </c>
      <c r="D282" s="250" t="s">
        <v>22</v>
      </c>
      <c r="E282" s="250" t="s">
        <v>17</v>
      </c>
      <c r="F282" s="250" t="s">
        <v>17</v>
      </c>
      <c r="G282" s="250" t="s">
        <v>17</v>
      </c>
      <c r="H282" s="250" t="s">
        <v>17</v>
      </c>
      <c r="I282" s="250" t="s">
        <v>17</v>
      </c>
      <c r="J282" s="250" t="s">
        <v>543</v>
      </c>
      <c r="K282" s="250" t="s">
        <v>546</v>
      </c>
      <c r="L282" s="251">
        <v>45562</v>
      </c>
      <c r="M282" s="250" t="s">
        <v>175</v>
      </c>
    </row>
    <row r="283" spans="1:13" x14ac:dyDescent="0.35">
      <c r="A283" s="252" t="s">
        <v>547</v>
      </c>
      <c r="B283" s="252" t="s">
        <v>548</v>
      </c>
      <c r="C283" s="252" t="s">
        <v>549</v>
      </c>
      <c r="D283" s="252" t="s">
        <v>24</v>
      </c>
      <c r="E283" s="252" t="s">
        <v>17</v>
      </c>
      <c r="F283" s="252" t="s">
        <v>17</v>
      </c>
      <c r="G283" s="252" t="s">
        <v>17</v>
      </c>
      <c r="H283" s="252" t="s">
        <v>17</v>
      </c>
      <c r="I283" s="252" t="s">
        <v>17</v>
      </c>
      <c r="J283" s="252" t="s">
        <v>550</v>
      </c>
      <c r="K283" s="252" t="s">
        <v>551</v>
      </c>
      <c r="L283" s="253">
        <v>45563</v>
      </c>
      <c r="M283" s="252" t="s">
        <v>19</v>
      </c>
    </row>
    <row r="284" spans="1:13" x14ac:dyDescent="0.35">
      <c r="A284" s="250" t="s">
        <v>547</v>
      </c>
      <c r="B284" s="250" t="s">
        <v>548</v>
      </c>
      <c r="C284" s="250" t="s">
        <v>549</v>
      </c>
      <c r="D284" s="250" t="s">
        <v>292</v>
      </c>
      <c r="E284" s="250" t="s">
        <v>17</v>
      </c>
      <c r="F284" s="250" t="s">
        <v>17</v>
      </c>
      <c r="G284" s="250" t="s">
        <v>17</v>
      </c>
      <c r="H284" s="250" t="s">
        <v>17</v>
      </c>
      <c r="I284" s="250" t="s">
        <v>17</v>
      </c>
      <c r="J284" s="250" t="s">
        <v>550</v>
      </c>
      <c r="K284" s="250" t="s">
        <v>552</v>
      </c>
      <c r="L284" s="251">
        <v>45563</v>
      </c>
      <c r="M284" s="250" t="s">
        <v>19</v>
      </c>
    </row>
    <row r="285" spans="1:13" x14ac:dyDescent="0.35">
      <c r="A285" s="252" t="s">
        <v>547</v>
      </c>
      <c r="B285" s="252" t="s">
        <v>548</v>
      </c>
      <c r="C285" s="252" t="s">
        <v>549</v>
      </c>
      <c r="D285" s="252" t="s">
        <v>26</v>
      </c>
      <c r="E285" s="252" t="s">
        <v>17</v>
      </c>
      <c r="F285" s="252" t="s">
        <v>17</v>
      </c>
      <c r="G285" s="252" t="s">
        <v>17</v>
      </c>
      <c r="H285" s="252" t="s">
        <v>17</v>
      </c>
      <c r="I285" s="252" t="s">
        <v>17</v>
      </c>
      <c r="J285" s="252" t="s">
        <v>550</v>
      </c>
      <c r="K285" s="252" t="s">
        <v>553</v>
      </c>
      <c r="L285" s="253">
        <v>45563</v>
      </c>
      <c r="M285" s="252" t="s">
        <v>19</v>
      </c>
    </row>
    <row r="286" spans="1:13" x14ac:dyDescent="0.35">
      <c r="A286" s="250" t="s">
        <v>547</v>
      </c>
      <c r="B286" s="250" t="s">
        <v>548</v>
      </c>
      <c r="C286" s="250" t="s">
        <v>549</v>
      </c>
      <c r="D286" s="250" t="s">
        <v>28</v>
      </c>
      <c r="E286" s="250" t="s">
        <v>17</v>
      </c>
      <c r="F286" s="250" t="s">
        <v>17</v>
      </c>
      <c r="G286" s="250" t="s">
        <v>17</v>
      </c>
      <c r="H286" s="250" t="s">
        <v>17</v>
      </c>
      <c r="I286" s="250" t="s">
        <v>17</v>
      </c>
      <c r="J286" s="250" t="s">
        <v>550</v>
      </c>
      <c r="K286" s="250" t="s">
        <v>554</v>
      </c>
      <c r="L286" s="251">
        <v>45563</v>
      </c>
      <c r="M286" s="250" t="s">
        <v>19</v>
      </c>
    </row>
    <row r="287" spans="1:13" x14ac:dyDescent="0.35">
      <c r="A287" s="252" t="s">
        <v>555</v>
      </c>
      <c r="B287" s="252" t="s">
        <v>556</v>
      </c>
      <c r="C287" s="252" t="s">
        <v>557</v>
      </c>
      <c r="D287" s="252" t="s">
        <v>24</v>
      </c>
      <c r="E287" s="252" t="s">
        <v>17</v>
      </c>
      <c r="F287" s="252" t="s">
        <v>17</v>
      </c>
      <c r="G287" s="252" t="s">
        <v>17</v>
      </c>
      <c r="H287" s="252" t="s">
        <v>17</v>
      </c>
      <c r="I287" s="252" t="s">
        <v>17</v>
      </c>
      <c r="J287" s="252" t="s">
        <v>550</v>
      </c>
      <c r="K287" s="252" t="s">
        <v>558</v>
      </c>
      <c r="L287" s="253">
        <v>45563</v>
      </c>
      <c r="M287" s="252" t="s">
        <v>19</v>
      </c>
    </row>
    <row r="288" spans="1:13" x14ac:dyDescent="0.35">
      <c r="A288" s="250" t="s">
        <v>555</v>
      </c>
      <c r="B288" s="250" t="s">
        <v>556</v>
      </c>
      <c r="C288" s="250" t="s">
        <v>557</v>
      </c>
      <c r="D288" s="250" t="s">
        <v>92</v>
      </c>
      <c r="E288" s="250" t="s">
        <v>17</v>
      </c>
      <c r="F288" s="250" t="s">
        <v>17</v>
      </c>
      <c r="G288" s="250" t="s">
        <v>17</v>
      </c>
      <c r="H288" s="250" t="s">
        <v>17</v>
      </c>
      <c r="I288" s="250" t="s">
        <v>17</v>
      </c>
      <c r="J288" s="250" t="s">
        <v>550</v>
      </c>
      <c r="K288" s="250" t="s">
        <v>559</v>
      </c>
      <c r="L288" s="251">
        <v>45563</v>
      </c>
      <c r="M288" s="250" t="s">
        <v>19</v>
      </c>
    </row>
    <row r="289" spans="1:13" x14ac:dyDescent="0.35">
      <c r="A289" s="252" t="s">
        <v>555</v>
      </c>
      <c r="B289" s="252" t="s">
        <v>556</v>
      </c>
      <c r="C289" s="252" t="s">
        <v>557</v>
      </c>
      <c r="D289" s="252" t="s">
        <v>16</v>
      </c>
      <c r="E289" s="252" t="s">
        <v>17</v>
      </c>
      <c r="F289" s="252" t="s">
        <v>17</v>
      </c>
      <c r="G289" s="252" t="s">
        <v>17</v>
      </c>
      <c r="H289" s="252" t="s">
        <v>17</v>
      </c>
      <c r="I289" s="252" t="s">
        <v>17</v>
      </c>
      <c r="J289" s="252" t="s">
        <v>560</v>
      </c>
      <c r="K289" s="252" t="s">
        <v>561</v>
      </c>
      <c r="L289" s="253">
        <v>45563</v>
      </c>
      <c r="M289" s="252" t="s">
        <v>19</v>
      </c>
    </row>
    <row r="290" spans="1:13" x14ac:dyDescent="0.35">
      <c r="A290" s="250" t="s">
        <v>555</v>
      </c>
      <c r="B290" s="250" t="s">
        <v>556</v>
      </c>
      <c r="C290" s="250" t="s">
        <v>557</v>
      </c>
      <c r="D290" s="250" t="s">
        <v>20</v>
      </c>
      <c r="E290" s="250" t="s">
        <v>17</v>
      </c>
      <c r="F290" s="250" t="s">
        <v>17</v>
      </c>
      <c r="G290" s="250" t="s">
        <v>17</v>
      </c>
      <c r="H290" s="250" t="s">
        <v>17</v>
      </c>
      <c r="I290" s="250" t="s">
        <v>17</v>
      </c>
      <c r="J290" s="250" t="s">
        <v>560</v>
      </c>
      <c r="K290" s="250" t="s">
        <v>562</v>
      </c>
      <c r="L290" s="251">
        <v>45563</v>
      </c>
      <c r="M290" s="250" t="s">
        <v>19</v>
      </c>
    </row>
    <row r="291" spans="1:13" x14ac:dyDescent="0.35">
      <c r="A291" s="252" t="s">
        <v>555</v>
      </c>
      <c r="B291" s="252" t="s">
        <v>556</v>
      </c>
      <c r="C291" s="252" t="s">
        <v>557</v>
      </c>
      <c r="D291" s="252" t="s">
        <v>292</v>
      </c>
      <c r="E291" s="252" t="s">
        <v>17</v>
      </c>
      <c r="F291" s="252" t="s">
        <v>17</v>
      </c>
      <c r="G291" s="252" t="s">
        <v>17</v>
      </c>
      <c r="H291" s="252" t="s">
        <v>17</v>
      </c>
      <c r="I291" s="252" t="s">
        <v>17</v>
      </c>
      <c r="J291" s="252" t="s">
        <v>560</v>
      </c>
      <c r="K291" s="252" t="s">
        <v>563</v>
      </c>
      <c r="L291" s="253">
        <v>45563</v>
      </c>
      <c r="M291" s="252" t="s">
        <v>19</v>
      </c>
    </row>
    <row r="292" spans="1:13" x14ac:dyDescent="0.35">
      <c r="A292" s="250" t="s">
        <v>555</v>
      </c>
      <c r="B292" s="250" t="s">
        <v>556</v>
      </c>
      <c r="C292" s="250" t="s">
        <v>557</v>
      </c>
      <c r="D292" s="250" t="s">
        <v>22</v>
      </c>
      <c r="E292" s="250" t="s">
        <v>17</v>
      </c>
      <c r="F292" s="250" t="s">
        <v>17</v>
      </c>
      <c r="G292" s="250" t="s">
        <v>17</v>
      </c>
      <c r="H292" s="250" t="s">
        <v>17</v>
      </c>
      <c r="I292" s="250" t="s">
        <v>17</v>
      </c>
      <c r="J292" s="250" t="s">
        <v>560</v>
      </c>
      <c r="K292" s="250" t="s">
        <v>564</v>
      </c>
      <c r="L292" s="251">
        <v>45563</v>
      </c>
      <c r="M292" s="250" t="s">
        <v>19</v>
      </c>
    </row>
    <row r="293" spans="1:13" x14ac:dyDescent="0.35">
      <c r="A293" s="252" t="s">
        <v>555</v>
      </c>
      <c r="B293" s="252" t="s">
        <v>556</v>
      </c>
      <c r="C293" s="252" t="s">
        <v>557</v>
      </c>
      <c r="D293" s="252" t="s">
        <v>26</v>
      </c>
      <c r="E293" s="252" t="s">
        <v>17</v>
      </c>
      <c r="F293" s="252" t="s">
        <v>17</v>
      </c>
      <c r="G293" s="252" t="s">
        <v>17</v>
      </c>
      <c r="H293" s="252" t="s">
        <v>17</v>
      </c>
      <c r="I293" s="252" t="s">
        <v>17</v>
      </c>
      <c r="J293" s="252" t="s">
        <v>550</v>
      </c>
      <c r="K293" s="252" t="s">
        <v>565</v>
      </c>
      <c r="L293" s="253">
        <v>45563</v>
      </c>
      <c r="M293" s="252" t="s">
        <v>19</v>
      </c>
    </row>
    <row r="294" spans="1:13" x14ac:dyDescent="0.35">
      <c r="A294" s="250" t="s">
        <v>555</v>
      </c>
      <c r="B294" s="250" t="s">
        <v>556</v>
      </c>
      <c r="C294" s="250" t="s">
        <v>557</v>
      </c>
      <c r="D294" s="250" t="s">
        <v>28</v>
      </c>
      <c r="E294" s="250" t="s">
        <v>17</v>
      </c>
      <c r="F294" s="250" t="s">
        <v>17</v>
      </c>
      <c r="G294" s="250" t="s">
        <v>17</v>
      </c>
      <c r="H294" s="250" t="s">
        <v>17</v>
      </c>
      <c r="I294" s="250" t="s">
        <v>17</v>
      </c>
      <c r="J294" s="250" t="s">
        <v>550</v>
      </c>
      <c r="K294" s="250" t="s">
        <v>566</v>
      </c>
      <c r="L294" s="251">
        <v>45563</v>
      </c>
      <c r="M294" s="250" t="s">
        <v>19</v>
      </c>
    </row>
    <row r="295" spans="1:13" x14ac:dyDescent="0.35">
      <c r="A295" s="252" t="s">
        <v>362</v>
      </c>
      <c r="B295" s="252" t="s">
        <v>363</v>
      </c>
      <c r="C295" s="252" t="s">
        <v>364</v>
      </c>
      <c r="D295" s="252" t="s">
        <v>24</v>
      </c>
      <c r="E295" s="252" t="s">
        <v>17</v>
      </c>
      <c r="F295" s="252" t="s">
        <v>17</v>
      </c>
      <c r="G295" s="252" t="s">
        <v>17</v>
      </c>
      <c r="H295" s="252" t="s">
        <v>17</v>
      </c>
      <c r="I295" s="252" t="s">
        <v>17</v>
      </c>
      <c r="J295" s="252" t="s">
        <v>567</v>
      </c>
      <c r="K295" s="252" t="s">
        <v>568</v>
      </c>
      <c r="L295" s="253">
        <v>45572</v>
      </c>
      <c r="M295" s="252" t="s">
        <v>175</v>
      </c>
    </row>
    <row r="296" spans="1:13" x14ac:dyDescent="0.35">
      <c r="A296" s="250" t="s">
        <v>362</v>
      </c>
      <c r="B296" s="250" t="s">
        <v>363</v>
      </c>
      <c r="C296" s="250" t="s">
        <v>364</v>
      </c>
      <c r="D296" s="250" t="s">
        <v>16</v>
      </c>
      <c r="E296" s="250" t="s">
        <v>17</v>
      </c>
      <c r="F296" s="250" t="s">
        <v>17</v>
      </c>
      <c r="G296" s="250" t="s">
        <v>17</v>
      </c>
      <c r="H296" s="250" t="s">
        <v>17</v>
      </c>
      <c r="I296" s="250" t="s">
        <v>17</v>
      </c>
      <c r="J296" s="250" t="s">
        <v>567</v>
      </c>
      <c r="K296" s="250" t="s">
        <v>569</v>
      </c>
      <c r="L296" s="251">
        <v>45572</v>
      </c>
      <c r="M296" s="250" t="s">
        <v>175</v>
      </c>
    </row>
    <row r="297" spans="1:13" x14ac:dyDescent="0.35">
      <c r="A297" s="252" t="s">
        <v>362</v>
      </c>
      <c r="B297" s="252" t="s">
        <v>363</v>
      </c>
      <c r="C297" s="252" t="s">
        <v>364</v>
      </c>
      <c r="D297" s="252" t="s">
        <v>20</v>
      </c>
      <c r="E297" s="252" t="s">
        <v>17</v>
      </c>
      <c r="F297" s="252" t="s">
        <v>17</v>
      </c>
      <c r="G297" s="252" t="s">
        <v>17</v>
      </c>
      <c r="H297" s="252" t="s">
        <v>17</v>
      </c>
      <c r="I297" s="252" t="s">
        <v>17</v>
      </c>
      <c r="J297" s="252" t="s">
        <v>567</v>
      </c>
      <c r="K297" s="252" t="s">
        <v>570</v>
      </c>
      <c r="L297" s="253">
        <v>45572</v>
      </c>
      <c r="M297" s="252" t="s">
        <v>175</v>
      </c>
    </row>
    <row r="298" spans="1:13" x14ac:dyDescent="0.35">
      <c r="A298" s="250" t="s">
        <v>362</v>
      </c>
      <c r="B298" s="250" t="s">
        <v>363</v>
      </c>
      <c r="C298" s="250" t="s">
        <v>364</v>
      </c>
      <c r="D298" s="250" t="s">
        <v>292</v>
      </c>
      <c r="E298" s="250" t="s">
        <v>17</v>
      </c>
      <c r="F298" s="250" t="s">
        <v>17</v>
      </c>
      <c r="G298" s="250" t="s">
        <v>17</v>
      </c>
      <c r="H298" s="250" t="s">
        <v>17</v>
      </c>
      <c r="I298" s="250" t="s">
        <v>17</v>
      </c>
      <c r="J298" s="250" t="s">
        <v>567</v>
      </c>
      <c r="K298" s="250" t="s">
        <v>571</v>
      </c>
      <c r="L298" s="251">
        <v>45572</v>
      </c>
      <c r="M298" s="250" t="s">
        <v>175</v>
      </c>
    </row>
    <row r="299" spans="1:13" x14ac:dyDescent="0.35">
      <c r="A299" s="252" t="s">
        <v>572</v>
      </c>
      <c r="B299" s="252" t="s">
        <v>573</v>
      </c>
      <c r="C299" s="252" t="s">
        <v>574</v>
      </c>
      <c r="D299" s="252" t="s">
        <v>26</v>
      </c>
      <c r="E299" s="252" t="s">
        <v>17</v>
      </c>
      <c r="F299" s="252" t="s">
        <v>17</v>
      </c>
      <c r="G299" s="252" t="s">
        <v>17</v>
      </c>
      <c r="H299" s="252" t="s">
        <v>17</v>
      </c>
      <c r="I299" s="252" t="s">
        <v>17</v>
      </c>
      <c r="J299" s="252" t="s">
        <v>575</v>
      </c>
      <c r="K299" s="252" t="s">
        <v>576</v>
      </c>
      <c r="L299" s="253">
        <v>45586</v>
      </c>
      <c r="M299" s="252" t="s">
        <v>19</v>
      </c>
    </row>
    <row r="300" spans="1:13" x14ac:dyDescent="0.35">
      <c r="A300" s="250" t="s">
        <v>572</v>
      </c>
      <c r="B300" s="250" t="s">
        <v>573</v>
      </c>
      <c r="C300" s="250" t="s">
        <v>574</v>
      </c>
      <c r="D300" s="250" t="s">
        <v>28</v>
      </c>
      <c r="E300" s="250" t="s">
        <v>17</v>
      </c>
      <c r="F300" s="250" t="s">
        <v>17</v>
      </c>
      <c r="G300" s="250" t="s">
        <v>17</v>
      </c>
      <c r="H300" s="250" t="s">
        <v>17</v>
      </c>
      <c r="I300" s="250" t="s">
        <v>17</v>
      </c>
      <c r="J300" s="250" t="s">
        <v>575</v>
      </c>
      <c r="K300" s="250" t="s">
        <v>577</v>
      </c>
      <c r="L300" s="251">
        <v>45586</v>
      </c>
      <c r="M300" s="250" t="s">
        <v>19</v>
      </c>
    </row>
    <row r="301" spans="1:13" x14ac:dyDescent="0.35">
      <c r="A301" s="252" t="s">
        <v>572</v>
      </c>
      <c r="B301" s="252" t="s">
        <v>573</v>
      </c>
      <c r="C301" s="252" t="s">
        <v>574</v>
      </c>
      <c r="D301" s="252" t="s">
        <v>24</v>
      </c>
      <c r="E301" s="252" t="s">
        <v>17</v>
      </c>
      <c r="F301" s="252" t="s">
        <v>17</v>
      </c>
      <c r="G301" s="252" t="s">
        <v>17</v>
      </c>
      <c r="H301" s="252" t="s">
        <v>17</v>
      </c>
      <c r="I301" s="252" t="s">
        <v>17</v>
      </c>
      <c r="J301" s="252" t="s">
        <v>575</v>
      </c>
      <c r="K301" s="252" t="s">
        <v>578</v>
      </c>
      <c r="L301" s="253">
        <v>45586</v>
      </c>
      <c r="M301" s="252" t="s">
        <v>19</v>
      </c>
    </row>
    <row r="302" spans="1:13" x14ac:dyDescent="0.35">
      <c r="A302" s="250" t="s">
        <v>572</v>
      </c>
      <c r="B302" s="250" t="s">
        <v>573</v>
      </c>
      <c r="C302" s="250" t="s">
        <v>574</v>
      </c>
      <c r="D302" s="250" t="s">
        <v>16</v>
      </c>
      <c r="E302" s="250" t="s">
        <v>17</v>
      </c>
      <c r="F302" s="250" t="s">
        <v>17</v>
      </c>
      <c r="G302" s="250" t="s">
        <v>17</v>
      </c>
      <c r="H302" s="250" t="s">
        <v>17</v>
      </c>
      <c r="I302" s="250" t="s">
        <v>17</v>
      </c>
      <c r="J302" s="250" t="s">
        <v>575</v>
      </c>
      <c r="K302" s="250" t="s">
        <v>579</v>
      </c>
      <c r="L302" s="251">
        <v>45586</v>
      </c>
      <c r="M302" s="250" t="s">
        <v>19</v>
      </c>
    </row>
    <row r="303" spans="1:13" x14ac:dyDescent="0.35">
      <c r="A303" s="252" t="s">
        <v>572</v>
      </c>
      <c r="B303" s="252" t="s">
        <v>573</v>
      </c>
      <c r="C303" s="252" t="s">
        <v>574</v>
      </c>
      <c r="D303" s="252" t="s">
        <v>20</v>
      </c>
      <c r="E303" s="252" t="s">
        <v>17</v>
      </c>
      <c r="F303" s="252" t="s">
        <v>17</v>
      </c>
      <c r="G303" s="252" t="s">
        <v>17</v>
      </c>
      <c r="H303" s="252" t="s">
        <v>17</v>
      </c>
      <c r="I303" s="252" t="s">
        <v>17</v>
      </c>
      <c r="J303" s="252" t="s">
        <v>575</v>
      </c>
      <c r="K303" s="252" t="s">
        <v>580</v>
      </c>
      <c r="L303" s="253">
        <v>45586</v>
      </c>
      <c r="M303" s="252" t="s">
        <v>19</v>
      </c>
    </row>
    <row r="304" spans="1:13" x14ac:dyDescent="0.35">
      <c r="A304" s="250" t="s">
        <v>572</v>
      </c>
      <c r="B304" s="250" t="s">
        <v>573</v>
      </c>
      <c r="C304" s="250" t="s">
        <v>574</v>
      </c>
      <c r="D304" s="250" t="s">
        <v>292</v>
      </c>
      <c r="E304" s="250" t="s">
        <v>17</v>
      </c>
      <c r="F304" s="250" t="s">
        <v>17</v>
      </c>
      <c r="G304" s="250" t="s">
        <v>17</v>
      </c>
      <c r="H304" s="250" t="s">
        <v>17</v>
      </c>
      <c r="I304" s="250" t="s">
        <v>17</v>
      </c>
      <c r="J304" s="250" t="s">
        <v>575</v>
      </c>
      <c r="K304" s="250" t="s">
        <v>581</v>
      </c>
      <c r="L304" s="251">
        <v>45586</v>
      </c>
      <c r="M304" s="250" t="s">
        <v>19</v>
      </c>
    </row>
    <row r="305" spans="1:13" x14ac:dyDescent="0.35">
      <c r="A305" s="252" t="s">
        <v>572</v>
      </c>
      <c r="B305" s="252" t="s">
        <v>573</v>
      </c>
      <c r="C305" s="252" t="s">
        <v>574</v>
      </c>
      <c r="D305" s="252" t="s">
        <v>22</v>
      </c>
      <c r="E305" s="252" t="s">
        <v>17</v>
      </c>
      <c r="F305" s="252" t="s">
        <v>17</v>
      </c>
      <c r="G305" s="252" t="s">
        <v>17</v>
      </c>
      <c r="H305" s="252" t="s">
        <v>17</v>
      </c>
      <c r="I305" s="252" t="s">
        <v>17</v>
      </c>
      <c r="J305" s="252" t="s">
        <v>575</v>
      </c>
      <c r="K305" s="252" t="s">
        <v>582</v>
      </c>
      <c r="L305" s="253">
        <v>45586</v>
      </c>
      <c r="M305" s="252" t="s">
        <v>19</v>
      </c>
    </row>
    <row r="306" spans="1:13" x14ac:dyDescent="0.35">
      <c r="A306" s="250" t="s">
        <v>583</v>
      </c>
      <c r="B306" s="250" t="s">
        <v>584</v>
      </c>
      <c r="C306" s="250" t="s">
        <v>585</v>
      </c>
      <c r="D306" s="250" t="s">
        <v>26</v>
      </c>
      <c r="E306" s="250" t="s">
        <v>17</v>
      </c>
      <c r="F306" s="250" t="s">
        <v>17</v>
      </c>
      <c r="G306" s="250" t="s">
        <v>17</v>
      </c>
      <c r="H306" s="250" t="s">
        <v>17</v>
      </c>
      <c r="I306" s="250" t="s">
        <v>17</v>
      </c>
      <c r="J306" s="250" t="s">
        <v>517</v>
      </c>
      <c r="K306" s="250" t="s">
        <v>586</v>
      </c>
      <c r="L306" s="251">
        <v>45595</v>
      </c>
      <c r="M306" s="250" t="s">
        <v>175</v>
      </c>
    </row>
    <row r="307" spans="1:13" x14ac:dyDescent="0.35">
      <c r="A307" s="252" t="s">
        <v>583</v>
      </c>
      <c r="B307" s="252" t="s">
        <v>584</v>
      </c>
      <c r="C307" s="252" t="s">
        <v>585</v>
      </c>
      <c r="D307" s="252" t="s">
        <v>28</v>
      </c>
      <c r="E307" s="252" t="s">
        <v>17</v>
      </c>
      <c r="F307" s="252" t="s">
        <v>17</v>
      </c>
      <c r="G307" s="252" t="s">
        <v>17</v>
      </c>
      <c r="H307" s="252" t="s">
        <v>17</v>
      </c>
      <c r="I307" s="252" t="s">
        <v>17</v>
      </c>
      <c r="J307" s="252" t="s">
        <v>517</v>
      </c>
      <c r="K307" s="252" t="s">
        <v>587</v>
      </c>
      <c r="L307" s="253">
        <v>45595</v>
      </c>
      <c r="M307" s="252" t="s">
        <v>175</v>
      </c>
    </row>
    <row r="308" spans="1:13" x14ac:dyDescent="0.35">
      <c r="A308" s="250" t="s">
        <v>583</v>
      </c>
      <c r="B308" s="250" t="s">
        <v>584</v>
      </c>
      <c r="C308" s="250" t="s">
        <v>585</v>
      </c>
      <c r="D308" s="250" t="s">
        <v>24</v>
      </c>
      <c r="E308" s="250" t="s">
        <v>17</v>
      </c>
      <c r="F308" s="250" t="s">
        <v>17</v>
      </c>
      <c r="G308" s="250" t="s">
        <v>17</v>
      </c>
      <c r="H308" s="250" t="s">
        <v>17</v>
      </c>
      <c r="I308" s="250" t="s">
        <v>17</v>
      </c>
      <c r="J308" s="250" t="s">
        <v>520</v>
      </c>
      <c r="K308" s="250" t="s">
        <v>588</v>
      </c>
      <c r="L308" s="251">
        <v>45595</v>
      </c>
      <c r="M308" s="250" t="s">
        <v>175</v>
      </c>
    </row>
    <row r="309" spans="1:13" x14ac:dyDescent="0.35">
      <c r="A309" s="252" t="s">
        <v>583</v>
      </c>
      <c r="B309" s="252" t="s">
        <v>584</v>
      </c>
      <c r="C309" s="252" t="s">
        <v>585</v>
      </c>
      <c r="D309" s="252" t="s">
        <v>16</v>
      </c>
      <c r="E309" s="252" t="s">
        <v>17</v>
      </c>
      <c r="F309" s="252" t="s">
        <v>17</v>
      </c>
      <c r="G309" s="252" t="s">
        <v>17</v>
      </c>
      <c r="H309" s="252" t="s">
        <v>17</v>
      </c>
      <c r="I309" s="252" t="s">
        <v>17</v>
      </c>
      <c r="J309" s="252" t="s">
        <v>520</v>
      </c>
      <c r="K309" s="252" t="s">
        <v>589</v>
      </c>
      <c r="L309" s="253">
        <v>45595</v>
      </c>
      <c r="M309" s="252" t="s">
        <v>175</v>
      </c>
    </row>
    <row r="310" spans="1:13" x14ac:dyDescent="0.35">
      <c r="A310" s="250" t="s">
        <v>583</v>
      </c>
      <c r="B310" s="250" t="s">
        <v>584</v>
      </c>
      <c r="C310" s="250" t="s">
        <v>585</v>
      </c>
      <c r="D310" s="250" t="s">
        <v>20</v>
      </c>
      <c r="E310" s="250" t="s">
        <v>17</v>
      </c>
      <c r="F310" s="250" t="s">
        <v>17</v>
      </c>
      <c r="G310" s="250" t="s">
        <v>17</v>
      </c>
      <c r="H310" s="250" t="s">
        <v>17</v>
      </c>
      <c r="I310" s="250" t="s">
        <v>17</v>
      </c>
      <c r="J310" s="250" t="s">
        <v>520</v>
      </c>
      <c r="K310" s="250" t="s">
        <v>590</v>
      </c>
      <c r="L310" s="251">
        <v>45595</v>
      </c>
      <c r="M310" s="250" t="s">
        <v>175</v>
      </c>
    </row>
    <row r="311" spans="1:13" x14ac:dyDescent="0.35">
      <c r="A311" s="252" t="s">
        <v>583</v>
      </c>
      <c r="B311" s="252" t="s">
        <v>584</v>
      </c>
      <c r="C311" s="252" t="s">
        <v>585</v>
      </c>
      <c r="D311" s="252" t="s">
        <v>292</v>
      </c>
      <c r="E311" s="252" t="s">
        <v>17</v>
      </c>
      <c r="F311" s="252" t="s">
        <v>17</v>
      </c>
      <c r="G311" s="252" t="s">
        <v>17</v>
      </c>
      <c r="H311" s="252" t="s">
        <v>17</v>
      </c>
      <c r="I311" s="252" t="s">
        <v>17</v>
      </c>
      <c r="J311" s="252" t="s">
        <v>520</v>
      </c>
      <c r="K311" s="252" t="s">
        <v>591</v>
      </c>
      <c r="L311" s="253">
        <v>45595</v>
      </c>
      <c r="M311" s="252" t="s">
        <v>175</v>
      </c>
    </row>
    <row r="312" spans="1:13" x14ac:dyDescent="0.35">
      <c r="A312" s="250" t="s">
        <v>583</v>
      </c>
      <c r="B312" s="250" t="s">
        <v>584</v>
      </c>
      <c r="C312" s="250" t="s">
        <v>585</v>
      </c>
      <c r="D312" s="250" t="s">
        <v>22</v>
      </c>
      <c r="E312" s="250" t="s">
        <v>17</v>
      </c>
      <c r="F312" s="250" t="s">
        <v>17</v>
      </c>
      <c r="G312" s="250" t="s">
        <v>17</v>
      </c>
      <c r="H312" s="250" t="s">
        <v>17</v>
      </c>
      <c r="I312" s="250" t="s">
        <v>17</v>
      </c>
      <c r="J312" s="250" t="s">
        <v>520</v>
      </c>
      <c r="K312" s="250" t="s">
        <v>592</v>
      </c>
      <c r="L312" s="251">
        <v>45595</v>
      </c>
      <c r="M312" s="250" t="s">
        <v>175</v>
      </c>
    </row>
    <row r="313" spans="1:13" x14ac:dyDescent="0.35">
      <c r="A313" s="252" t="s">
        <v>593</v>
      </c>
      <c r="B313" s="252" t="s">
        <v>594</v>
      </c>
      <c r="C313" s="252" t="s">
        <v>595</v>
      </c>
      <c r="D313" s="252" t="s">
        <v>24</v>
      </c>
      <c r="E313" s="252" t="s">
        <v>17</v>
      </c>
      <c r="F313" s="252" t="s">
        <v>17</v>
      </c>
      <c r="G313" s="252" t="s">
        <v>17</v>
      </c>
      <c r="H313" s="252" t="s">
        <v>17</v>
      </c>
      <c r="I313" s="252" t="s">
        <v>17</v>
      </c>
      <c r="J313" s="252" t="s">
        <v>596</v>
      </c>
      <c r="K313" s="252" t="s">
        <v>597</v>
      </c>
      <c r="L313" s="253">
        <v>45617</v>
      </c>
      <c r="M313" s="252" t="s">
        <v>175</v>
      </c>
    </row>
    <row r="314" spans="1:13" x14ac:dyDescent="0.35">
      <c r="A314" s="250" t="s">
        <v>593</v>
      </c>
      <c r="B314" s="250" t="s">
        <v>594</v>
      </c>
      <c r="C314" s="250" t="s">
        <v>595</v>
      </c>
      <c r="D314" s="250" t="s">
        <v>92</v>
      </c>
      <c r="E314" s="250" t="s">
        <v>17</v>
      </c>
      <c r="F314" s="250" t="s">
        <v>17</v>
      </c>
      <c r="G314" s="250" t="s">
        <v>17</v>
      </c>
      <c r="H314" s="250" t="s">
        <v>17</v>
      </c>
      <c r="I314" s="250" t="s">
        <v>17</v>
      </c>
      <c r="J314" s="250" t="s">
        <v>596</v>
      </c>
      <c r="K314" s="250" t="s">
        <v>598</v>
      </c>
      <c r="L314" s="251">
        <v>45617</v>
      </c>
      <c r="M314" s="250" t="s">
        <v>175</v>
      </c>
    </row>
    <row r="315" spans="1:13" x14ac:dyDescent="0.35">
      <c r="A315" s="252" t="s">
        <v>593</v>
      </c>
      <c r="B315" s="252" t="s">
        <v>594</v>
      </c>
      <c r="C315" s="252" t="s">
        <v>595</v>
      </c>
      <c r="D315" s="252" t="s">
        <v>16</v>
      </c>
      <c r="E315" s="252" t="s">
        <v>17</v>
      </c>
      <c r="F315" s="252" t="s">
        <v>17</v>
      </c>
      <c r="G315" s="252" t="s">
        <v>17</v>
      </c>
      <c r="H315" s="252" t="s">
        <v>17</v>
      </c>
      <c r="I315" s="252" t="s">
        <v>17</v>
      </c>
      <c r="J315" s="252" t="s">
        <v>596</v>
      </c>
      <c r="K315" s="252" t="s">
        <v>599</v>
      </c>
      <c r="L315" s="253">
        <v>45617</v>
      </c>
      <c r="M315" s="252" t="s">
        <v>175</v>
      </c>
    </row>
    <row r="316" spans="1:13" x14ac:dyDescent="0.35">
      <c r="A316" s="250" t="s">
        <v>593</v>
      </c>
      <c r="B316" s="250" t="s">
        <v>594</v>
      </c>
      <c r="C316" s="250" t="s">
        <v>595</v>
      </c>
      <c r="D316" s="250" t="s">
        <v>20</v>
      </c>
      <c r="E316" s="250" t="s">
        <v>17</v>
      </c>
      <c r="F316" s="250" t="s">
        <v>17</v>
      </c>
      <c r="G316" s="250" t="s">
        <v>17</v>
      </c>
      <c r="H316" s="250" t="s">
        <v>17</v>
      </c>
      <c r="I316" s="250" t="s">
        <v>17</v>
      </c>
      <c r="J316" s="250" t="s">
        <v>596</v>
      </c>
      <c r="K316" s="250" t="s">
        <v>600</v>
      </c>
      <c r="L316" s="251">
        <v>45617</v>
      </c>
      <c r="M316" s="250" t="s">
        <v>175</v>
      </c>
    </row>
    <row r="317" spans="1:13" x14ac:dyDescent="0.35">
      <c r="A317" s="252" t="s">
        <v>593</v>
      </c>
      <c r="B317" s="252" t="s">
        <v>594</v>
      </c>
      <c r="C317" s="252" t="s">
        <v>595</v>
      </c>
      <c r="D317" s="252" t="s">
        <v>292</v>
      </c>
      <c r="E317" s="252" t="s">
        <v>17</v>
      </c>
      <c r="F317" s="252" t="s">
        <v>17</v>
      </c>
      <c r="G317" s="252" t="s">
        <v>17</v>
      </c>
      <c r="H317" s="252" t="s">
        <v>17</v>
      </c>
      <c r="I317" s="252" t="s">
        <v>17</v>
      </c>
      <c r="J317" s="252" t="s">
        <v>596</v>
      </c>
      <c r="K317" s="252" t="s">
        <v>601</v>
      </c>
      <c r="L317" s="253">
        <v>45617</v>
      </c>
      <c r="M317" s="252" t="s">
        <v>175</v>
      </c>
    </row>
    <row r="318" spans="1:13" x14ac:dyDescent="0.35">
      <c r="A318" s="250" t="s">
        <v>593</v>
      </c>
      <c r="B318" s="250" t="s">
        <v>594</v>
      </c>
      <c r="C318" s="250" t="s">
        <v>595</v>
      </c>
      <c r="D318" s="250" t="s">
        <v>22</v>
      </c>
      <c r="E318" s="250" t="s">
        <v>17</v>
      </c>
      <c r="F318" s="250" t="s">
        <v>17</v>
      </c>
      <c r="G318" s="250" t="s">
        <v>17</v>
      </c>
      <c r="H318" s="250" t="s">
        <v>17</v>
      </c>
      <c r="I318" s="250" t="s">
        <v>17</v>
      </c>
      <c r="J318" s="250" t="s">
        <v>596</v>
      </c>
      <c r="K318" s="250" t="s">
        <v>602</v>
      </c>
      <c r="L318" s="251">
        <v>45617</v>
      </c>
      <c r="M318" s="250" t="s">
        <v>175</v>
      </c>
    </row>
    <row r="319" spans="1:13" x14ac:dyDescent="0.35">
      <c r="A319" s="252" t="s">
        <v>593</v>
      </c>
      <c r="B319" s="252" t="s">
        <v>594</v>
      </c>
      <c r="C319" s="252" t="s">
        <v>595</v>
      </c>
      <c r="D319" s="252" t="s">
        <v>26</v>
      </c>
      <c r="E319" s="252" t="s">
        <v>17</v>
      </c>
      <c r="F319" s="252" t="s">
        <v>17</v>
      </c>
      <c r="G319" s="252" t="s">
        <v>17</v>
      </c>
      <c r="H319" s="252" t="s">
        <v>17</v>
      </c>
      <c r="I319" s="252" t="s">
        <v>17</v>
      </c>
      <c r="J319" s="252" t="s">
        <v>596</v>
      </c>
      <c r="K319" s="252" t="s">
        <v>603</v>
      </c>
      <c r="L319" s="253">
        <v>45617</v>
      </c>
      <c r="M319" s="252" t="s">
        <v>175</v>
      </c>
    </row>
    <row r="320" spans="1:13" x14ac:dyDescent="0.35">
      <c r="A320" s="250" t="s">
        <v>593</v>
      </c>
      <c r="B320" s="250" t="s">
        <v>594</v>
      </c>
      <c r="C320" s="250" t="s">
        <v>595</v>
      </c>
      <c r="D320" s="250" t="s">
        <v>28</v>
      </c>
      <c r="E320" s="250" t="s">
        <v>17</v>
      </c>
      <c r="F320" s="250" t="s">
        <v>17</v>
      </c>
      <c r="G320" s="250" t="s">
        <v>17</v>
      </c>
      <c r="H320" s="250" t="s">
        <v>17</v>
      </c>
      <c r="I320" s="250" t="s">
        <v>17</v>
      </c>
      <c r="J320" s="250" t="s">
        <v>596</v>
      </c>
      <c r="K320" s="250" t="s">
        <v>604</v>
      </c>
      <c r="L320" s="251">
        <v>45617</v>
      </c>
      <c r="M320" s="250" t="s">
        <v>175</v>
      </c>
    </row>
    <row r="321" spans="1:13" x14ac:dyDescent="0.35">
      <c r="A321" s="252" t="s">
        <v>605</v>
      </c>
      <c r="B321" s="252" t="s">
        <v>606</v>
      </c>
      <c r="C321" s="252" t="s">
        <v>607</v>
      </c>
      <c r="D321" s="252" t="s">
        <v>24</v>
      </c>
      <c r="E321" s="252" t="s">
        <v>17</v>
      </c>
      <c r="F321" s="252" t="s">
        <v>17</v>
      </c>
      <c r="G321" s="252" t="s">
        <v>17</v>
      </c>
      <c r="H321" s="252" t="s">
        <v>17</v>
      </c>
      <c r="I321" s="252" t="s">
        <v>17</v>
      </c>
      <c r="J321" s="252" t="s">
        <v>608</v>
      </c>
      <c r="K321" s="252" t="s">
        <v>609</v>
      </c>
      <c r="L321" s="253">
        <v>45617</v>
      </c>
      <c r="M321" s="252" t="s">
        <v>175</v>
      </c>
    </row>
    <row r="322" spans="1:13" x14ac:dyDescent="0.35">
      <c r="A322" s="250" t="s">
        <v>605</v>
      </c>
      <c r="B322" s="250" t="s">
        <v>606</v>
      </c>
      <c r="C322" s="250" t="s">
        <v>607</v>
      </c>
      <c r="D322" s="250" t="s">
        <v>92</v>
      </c>
      <c r="E322" s="250" t="s">
        <v>17</v>
      </c>
      <c r="F322" s="250" t="s">
        <v>17</v>
      </c>
      <c r="G322" s="250" t="s">
        <v>17</v>
      </c>
      <c r="H322" s="250" t="s">
        <v>17</v>
      </c>
      <c r="I322" s="250" t="s">
        <v>17</v>
      </c>
      <c r="J322" s="250" t="s">
        <v>608</v>
      </c>
      <c r="K322" s="250" t="s">
        <v>610</v>
      </c>
      <c r="L322" s="251">
        <v>45617</v>
      </c>
      <c r="M322" s="250" t="s">
        <v>175</v>
      </c>
    </row>
    <row r="323" spans="1:13" x14ac:dyDescent="0.35">
      <c r="A323" s="252" t="s">
        <v>605</v>
      </c>
      <c r="B323" s="252" t="s">
        <v>606</v>
      </c>
      <c r="C323" s="252" t="s">
        <v>607</v>
      </c>
      <c r="D323" s="252" t="s">
        <v>16</v>
      </c>
      <c r="E323" s="252" t="s">
        <v>17</v>
      </c>
      <c r="F323" s="252" t="s">
        <v>17</v>
      </c>
      <c r="G323" s="252" t="s">
        <v>17</v>
      </c>
      <c r="H323" s="252" t="s">
        <v>17</v>
      </c>
      <c r="I323" s="252" t="s">
        <v>17</v>
      </c>
      <c r="J323" s="252" t="s">
        <v>608</v>
      </c>
      <c r="K323" s="252" t="s">
        <v>611</v>
      </c>
      <c r="L323" s="253">
        <v>45617</v>
      </c>
      <c r="M323" s="252" t="s">
        <v>175</v>
      </c>
    </row>
    <row r="324" spans="1:13" x14ac:dyDescent="0.35">
      <c r="A324" s="250" t="s">
        <v>605</v>
      </c>
      <c r="B324" s="250" t="s">
        <v>606</v>
      </c>
      <c r="C324" s="250" t="s">
        <v>607</v>
      </c>
      <c r="D324" s="250" t="s">
        <v>20</v>
      </c>
      <c r="E324" s="250" t="s">
        <v>17</v>
      </c>
      <c r="F324" s="250" t="s">
        <v>17</v>
      </c>
      <c r="G324" s="250" t="s">
        <v>17</v>
      </c>
      <c r="H324" s="250" t="s">
        <v>17</v>
      </c>
      <c r="I324" s="250" t="s">
        <v>17</v>
      </c>
      <c r="J324" s="250" t="s">
        <v>608</v>
      </c>
      <c r="K324" s="250" t="s">
        <v>612</v>
      </c>
      <c r="L324" s="251">
        <v>45617</v>
      </c>
      <c r="M324" s="250" t="s">
        <v>175</v>
      </c>
    </row>
    <row r="325" spans="1:13" x14ac:dyDescent="0.35">
      <c r="A325" s="252" t="s">
        <v>605</v>
      </c>
      <c r="B325" s="252" t="s">
        <v>606</v>
      </c>
      <c r="C325" s="252" t="s">
        <v>607</v>
      </c>
      <c r="D325" s="252" t="s">
        <v>292</v>
      </c>
      <c r="E325" s="252" t="s">
        <v>17</v>
      </c>
      <c r="F325" s="252" t="s">
        <v>17</v>
      </c>
      <c r="G325" s="252" t="s">
        <v>17</v>
      </c>
      <c r="H325" s="252" t="s">
        <v>17</v>
      </c>
      <c r="I325" s="252" t="s">
        <v>17</v>
      </c>
      <c r="J325" s="252" t="s">
        <v>608</v>
      </c>
      <c r="K325" s="252" t="s">
        <v>613</v>
      </c>
      <c r="L325" s="253">
        <v>45617</v>
      </c>
      <c r="M325" s="252" t="s">
        <v>175</v>
      </c>
    </row>
    <row r="326" spans="1:13" x14ac:dyDescent="0.35">
      <c r="A326" s="250" t="s">
        <v>605</v>
      </c>
      <c r="B326" s="250" t="s">
        <v>606</v>
      </c>
      <c r="C326" s="250" t="s">
        <v>607</v>
      </c>
      <c r="D326" s="250" t="s">
        <v>22</v>
      </c>
      <c r="E326" s="250" t="s">
        <v>17</v>
      </c>
      <c r="F326" s="250" t="s">
        <v>17</v>
      </c>
      <c r="G326" s="250" t="s">
        <v>17</v>
      </c>
      <c r="H326" s="250" t="s">
        <v>17</v>
      </c>
      <c r="I326" s="250" t="s">
        <v>17</v>
      </c>
      <c r="J326" s="250" t="s">
        <v>608</v>
      </c>
      <c r="K326" s="250" t="s">
        <v>614</v>
      </c>
      <c r="L326" s="251">
        <v>45617</v>
      </c>
      <c r="M326" s="250" t="s">
        <v>175</v>
      </c>
    </row>
    <row r="327" spans="1:13" x14ac:dyDescent="0.35">
      <c r="A327" s="252" t="s">
        <v>605</v>
      </c>
      <c r="B327" s="252" t="s">
        <v>606</v>
      </c>
      <c r="C327" s="252" t="s">
        <v>607</v>
      </c>
      <c r="D327" s="252" t="s">
        <v>26</v>
      </c>
      <c r="E327" s="252" t="s">
        <v>17</v>
      </c>
      <c r="F327" s="252" t="s">
        <v>17</v>
      </c>
      <c r="G327" s="252" t="s">
        <v>17</v>
      </c>
      <c r="H327" s="252" t="s">
        <v>17</v>
      </c>
      <c r="I327" s="252" t="s">
        <v>17</v>
      </c>
      <c r="J327" s="252" t="s">
        <v>608</v>
      </c>
      <c r="K327" s="252" t="s">
        <v>615</v>
      </c>
      <c r="L327" s="253">
        <v>45617</v>
      </c>
      <c r="M327" s="252" t="s">
        <v>175</v>
      </c>
    </row>
    <row r="328" spans="1:13" x14ac:dyDescent="0.35">
      <c r="A328" s="250" t="s">
        <v>605</v>
      </c>
      <c r="B328" s="250" t="s">
        <v>606</v>
      </c>
      <c r="C328" s="250" t="s">
        <v>607</v>
      </c>
      <c r="D328" s="250" t="s">
        <v>28</v>
      </c>
      <c r="E328" s="250" t="s">
        <v>17</v>
      </c>
      <c r="F328" s="250" t="s">
        <v>17</v>
      </c>
      <c r="G328" s="250" t="s">
        <v>17</v>
      </c>
      <c r="H328" s="250" t="s">
        <v>17</v>
      </c>
      <c r="I328" s="250" t="s">
        <v>17</v>
      </c>
      <c r="J328" s="250" t="s">
        <v>608</v>
      </c>
      <c r="K328" s="250" t="s">
        <v>616</v>
      </c>
      <c r="L328" s="251">
        <v>45617</v>
      </c>
      <c r="M328" s="250" t="s">
        <v>175</v>
      </c>
    </row>
    <row r="329" spans="1:13" x14ac:dyDescent="0.35">
      <c r="A329" s="252" t="s">
        <v>617</v>
      </c>
      <c r="B329" s="252" t="s">
        <v>618</v>
      </c>
      <c r="C329" s="252" t="s">
        <v>619</v>
      </c>
      <c r="D329" s="252" t="s">
        <v>24</v>
      </c>
      <c r="E329" s="252" t="s">
        <v>17</v>
      </c>
      <c r="F329" s="252" t="s">
        <v>17</v>
      </c>
      <c r="G329" s="252" t="s">
        <v>17</v>
      </c>
      <c r="H329" s="252" t="s">
        <v>17</v>
      </c>
      <c r="I329" s="252" t="s">
        <v>17</v>
      </c>
      <c r="J329" s="252" t="s">
        <v>550</v>
      </c>
      <c r="K329" s="252" t="s">
        <v>620</v>
      </c>
      <c r="L329" s="253">
        <v>45626</v>
      </c>
      <c r="M329" s="252" t="s">
        <v>19</v>
      </c>
    </row>
    <row r="330" spans="1:13" x14ac:dyDescent="0.35">
      <c r="A330" s="250" t="s">
        <v>617</v>
      </c>
      <c r="B330" s="250" t="s">
        <v>618</v>
      </c>
      <c r="C330" s="250" t="s">
        <v>619</v>
      </c>
      <c r="D330" s="250" t="s">
        <v>92</v>
      </c>
      <c r="E330" s="250" t="s">
        <v>17</v>
      </c>
      <c r="F330" s="250" t="s">
        <v>17</v>
      </c>
      <c r="G330" s="250" t="s">
        <v>17</v>
      </c>
      <c r="H330" s="250" t="s">
        <v>17</v>
      </c>
      <c r="I330" s="250" t="s">
        <v>17</v>
      </c>
      <c r="J330" s="250" t="s">
        <v>550</v>
      </c>
      <c r="K330" s="250" t="s">
        <v>621</v>
      </c>
      <c r="L330" s="251">
        <v>45626</v>
      </c>
      <c r="M330" s="250" t="s">
        <v>19</v>
      </c>
    </row>
    <row r="331" spans="1:13" x14ac:dyDescent="0.35">
      <c r="A331" s="252" t="s">
        <v>617</v>
      </c>
      <c r="B331" s="252" t="s">
        <v>618</v>
      </c>
      <c r="C331" s="252" t="s">
        <v>619</v>
      </c>
      <c r="D331" s="252" t="s">
        <v>16</v>
      </c>
      <c r="E331" s="252">
        <v>0</v>
      </c>
      <c r="F331" s="252" t="s">
        <v>17</v>
      </c>
      <c r="G331" s="252" t="s">
        <v>17</v>
      </c>
      <c r="H331" s="252" t="s">
        <v>17</v>
      </c>
      <c r="I331" s="252" t="s">
        <v>17</v>
      </c>
      <c r="J331" s="252" t="s">
        <v>560</v>
      </c>
      <c r="K331" s="252" t="s">
        <v>622</v>
      </c>
      <c r="L331" s="253">
        <v>45626</v>
      </c>
      <c r="M331" s="252" t="s">
        <v>19</v>
      </c>
    </row>
    <row r="332" spans="1:13" x14ac:dyDescent="0.35">
      <c r="A332" s="250" t="s">
        <v>617</v>
      </c>
      <c r="B332" s="250" t="s">
        <v>618</v>
      </c>
      <c r="C332" s="250" t="s">
        <v>619</v>
      </c>
      <c r="D332" s="250" t="s">
        <v>20</v>
      </c>
      <c r="E332" s="250">
        <v>0</v>
      </c>
      <c r="F332" s="250" t="s">
        <v>17</v>
      </c>
      <c r="G332" s="250" t="s">
        <v>17</v>
      </c>
      <c r="H332" s="250" t="s">
        <v>17</v>
      </c>
      <c r="I332" s="250" t="s">
        <v>17</v>
      </c>
      <c r="J332" s="250" t="s">
        <v>560</v>
      </c>
      <c r="K332" s="250" t="s">
        <v>623</v>
      </c>
      <c r="L332" s="251">
        <v>45626</v>
      </c>
      <c r="M332" s="250" t="s">
        <v>19</v>
      </c>
    </row>
    <row r="333" spans="1:13" x14ac:dyDescent="0.35">
      <c r="A333" s="252" t="s">
        <v>617</v>
      </c>
      <c r="B333" s="252" t="s">
        <v>618</v>
      </c>
      <c r="C333" s="252" t="s">
        <v>619</v>
      </c>
      <c r="D333" s="252" t="s">
        <v>292</v>
      </c>
      <c r="E333" s="252">
        <v>0</v>
      </c>
      <c r="F333" s="252" t="s">
        <v>17</v>
      </c>
      <c r="G333" s="252" t="s">
        <v>17</v>
      </c>
      <c r="H333" s="252" t="s">
        <v>17</v>
      </c>
      <c r="I333" s="252" t="s">
        <v>17</v>
      </c>
      <c r="J333" s="252" t="s">
        <v>560</v>
      </c>
      <c r="K333" s="252" t="s">
        <v>624</v>
      </c>
      <c r="L333" s="253">
        <v>45626</v>
      </c>
      <c r="M333" s="252" t="s">
        <v>19</v>
      </c>
    </row>
    <row r="334" spans="1:13" x14ac:dyDescent="0.35">
      <c r="A334" s="250" t="s">
        <v>617</v>
      </c>
      <c r="B334" s="250" t="s">
        <v>618</v>
      </c>
      <c r="C334" s="250" t="s">
        <v>619</v>
      </c>
      <c r="D334" s="250" t="s">
        <v>22</v>
      </c>
      <c r="E334" s="250" t="s">
        <v>17</v>
      </c>
      <c r="F334" s="250" t="s">
        <v>17</v>
      </c>
      <c r="G334" s="250" t="s">
        <v>17</v>
      </c>
      <c r="H334" s="250" t="s">
        <v>17</v>
      </c>
      <c r="I334" s="250" t="s">
        <v>17</v>
      </c>
      <c r="J334" s="250" t="s">
        <v>550</v>
      </c>
      <c r="K334" s="250" t="s">
        <v>625</v>
      </c>
      <c r="L334" s="251">
        <v>45626</v>
      </c>
      <c r="M334" s="250" t="s">
        <v>19</v>
      </c>
    </row>
    <row r="335" spans="1:13" x14ac:dyDescent="0.35">
      <c r="A335" s="252" t="s">
        <v>617</v>
      </c>
      <c r="B335" s="252" t="s">
        <v>618</v>
      </c>
      <c r="C335" s="252" t="s">
        <v>619</v>
      </c>
      <c r="D335" s="252" t="s">
        <v>26</v>
      </c>
      <c r="E335" s="252" t="s">
        <v>17</v>
      </c>
      <c r="F335" s="252" t="s">
        <v>17</v>
      </c>
      <c r="G335" s="252" t="s">
        <v>17</v>
      </c>
      <c r="H335" s="252" t="s">
        <v>17</v>
      </c>
      <c r="I335" s="252" t="s">
        <v>17</v>
      </c>
      <c r="J335" s="252" t="s">
        <v>550</v>
      </c>
      <c r="K335" s="252" t="s">
        <v>626</v>
      </c>
      <c r="L335" s="253">
        <v>45626</v>
      </c>
      <c r="M335" s="252" t="s">
        <v>19</v>
      </c>
    </row>
    <row r="336" spans="1:13" x14ac:dyDescent="0.35">
      <c r="A336" s="250" t="s">
        <v>617</v>
      </c>
      <c r="B336" s="250" t="s">
        <v>618</v>
      </c>
      <c r="C336" s="250" t="s">
        <v>619</v>
      </c>
      <c r="D336" s="250" t="s">
        <v>28</v>
      </c>
      <c r="E336" s="250" t="s">
        <v>17</v>
      </c>
      <c r="F336" s="250" t="s">
        <v>17</v>
      </c>
      <c r="G336" s="250" t="s">
        <v>17</v>
      </c>
      <c r="H336" s="250" t="s">
        <v>17</v>
      </c>
      <c r="I336" s="250" t="s">
        <v>17</v>
      </c>
      <c r="J336" s="250" t="s">
        <v>550</v>
      </c>
      <c r="K336" s="250" t="s">
        <v>627</v>
      </c>
      <c r="L336" s="251">
        <v>45626</v>
      </c>
      <c r="M336" s="250" t="s">
        <v>19</v>
      </c>
    </row>
    <row r="337" spans="1:13" x14ac:dyDescent="0.35">
      <c r="A337" s="252" t="s">
        <v>628</v>
      </c>
      <c r="B337" s="252" t="s">
        <v>629</v>
      </c>
      <c r="C337" s="252" t="s">
        <v>630</v>
      </c>
      <c r="D337" s="252" t="s">
        <v>24</v>
      </c>
      <c r="E337" s="252" t="s">
        <v>17</v>
      </c>
      <c r="F337" s="252" t="s">
        <v>17</v>
      </c>
      <c r="G337" s="252" t="s">
        <v>17</v>
      </c>
      <c r="H337" s="252" t="s">
        <v>17</v>
      </c>
      <c r="I337" s="252" t="s">
        <v>17</v>
      </c>
      <c r="J337" s="252" t="s">
        <v>550</v>
      </c>
      <c r="K337" s="252" t="s">
        <v>631</v>
      </c>
      <c r="L337" s="253">
        <v>45626</v>
      </c>
      <c r="M337" s="252" t="s">
        <v>19</v>
      </c>
    </row>
    <row r="338" spans="1:13" x14ac:dyDescent="0.35">
      <c r="A338" s="250" t="s">
        <v>628</v>
      </c>
      <c r="B338" s="250" t="s">
        <v>629</v>
      </c>
      <c r="C338" s="250" t="s">
        <v>630</v>
      </c>
      <c r="D338" s="250" t="s">
        <v>92</v>
      </c>
      <c r="E338" s="250" t="s">
        <v>17</v>
      </c>
      <c r="F338" s="250" t="s">
        <v>17</v>
      </c>
      <c r="G338" s="250" t="s">
        <v>17</v>
      </c>
      <c r="H338" s="250" t="s">
        <v>17</v>
      </c>
      <c r="I338" s="250" t="s">
        <v>17</v>
      </c>
      <c r="J338" s="250" t="s">
        <v>550</v>
      </c>
      <c r="K338" s="250" t="s">
        <v>632</v>
      </c>
      <c r="L338" s="251">
        <v>45626</v>
      </c>
      <c r="M338" s="250" t="s">
        <v>19</v>
      </c>
    </row>
    <row r="339" spans="1:13" x14ac:dyDescent="0.35">
      <c r="A339" s="252" t="s">
        <v>628</v>
      </c>
      <c r="B339" s="252" t="s">
        <v>629</v>
      </c>
      <c r="C339" s="252" t="s">
        <v>630</v>
      </c>
      <c r="D339" s="252" t="s">
        <v>16</v>
      </c>
      <c r="E339" s="252">
        <v>0</v>
      </c>
      <c r="F339" s="252" t="s">
        <v>17</v>
      </c>
      <c r="G339" s="252" t="s">
        <v>17</v>
      </c>
      <c r="H339" s="252" t="s">
        <v>17</v>
      </c>
      <c r="I339" s="252" t="s">
        <v>17</v>
      </c>
      <c r="J339" s="252" t="s">
        <v>560</v>
      </c>
      <c r="K339" s="252" t="s">
        <v>633</v>
      </c>
      <c r="L339" s="253">
        <v>45626</v>
      </c>
      <c r="M339" s="252" t="s">
        <v>19</v>
      </c>
    </row>
    <row r="340" spans="1:13" x14ac:dyDescent="0.35">
      <c r="A340" s="250" t="s">
        <v>628</v>
      </c>
      <c r="B340" s="250" t="s">
        <v>629</v>
      </c>
      <c r="C340" s="250" t="s">
        <v>630</v>
      </c>
      <c r="D340" s="250" t="s">
        <v>20</v>
      </c>
      <c r="E340" s="250">
        <v>0</v>
      </c>
      <c r="F340" s="250" t="s">
        <v>17</v>
      </c>
      <c r="G340" s="250" t="s">
        <v>17</v>
      </c>
      <c r="H340" s="250" t="s">
        <v>17</v>
      </c>
      <c r="I340" s="250" t="s">
        <v>17</v>
      </c>
      <c r="J340" s="250" t="s">
        <v>560</v>
      </c>
      <c r="K340" s="250" t="s">
        <v>634</v>
      </c>
      <c r="L340" s="251">
        <v>45626</v>
      </c>
      <c r="M340" s="250" t="s">
        <v>19</v>
      </c>
    </row>
    <row r="341" spans="1:13" x14ac:dyDescent="0.35">
      <c r="A341" s="252" t="s">
        <v>628</v>
      </c>
      <c r="B341" s="252" t="s">
        <v>629</v>
      </c>
      <c r="C341" s="252" t="s">
        <v>630</v>
      </c>
      <c r="D341" s="252" t="s">
        <v>292</v>
      </c>
      <c r="E341" s="252">
        <v>0</v>
      </c>
      <c r="F341" s="252" t="s">
        <v>17</v>
      </c>
      <c r="G341" s="252" t="s">
        <v>17</v>
      </c>
      <c r="H341" s="252" t="s">
        <v>17</v>
      </c>
      <c r="I341" s="252" t="s">
        <v>17</v>
      </c>
      <c r="J341" s="252" t="s">
        <v>560</v>
      </c>
      <c r="K341" s="252" t="s">
        <v>635</v>
      </c>
      <c r="L341" s="253">
        <v>45626</v>
      </c>
      <c r="M341" s="252" t="s">
        <v>19</v>
      </c>
    </row>
    <row r="342" spans="1:13" x14ac:dyDescent="0.35">
      <c r="A342" s="250" t="s">
        <v>628</v>
      </c>
      <c r="B342" s="250" t="s">
        <v>629</v>
      </c>
      <c r="C342" s="250" t="s">
        <v>630</v>
      </c>
      <c r="D342" s="250" t="s">
        <v>22</v>
      </c>
      <c r="E342" s="250" t="s">
        <v>17</v>
      </c>
      <c r="F342" s="250" t="s">
        <v>17</v>
      </c>
      <c r="G342" s="250" t="s">
        <v>17</v>
      </c>
      <c r="H342" s="250" t="s">
        <v>17</v>
      </c>
      <c r="I342" s="250" t="s">
        <v>17</v>
      </c>
      <c r="J342" s="250" t="s">
        <v>550</v>
      </c>
      <c r="K342" s="250" t="s">
        <v>636</v>
      </c>
      <c r="L342" s="251">
        <v>45626</v>
      </c>
      <c r="M342" s="250" t="s">
        <v>19</v>
      </c>
    </row>
    <row r="343" spans="1:13" x14ac:dyDescent="0.35">
      <c r="A343" s="252" t="s">
        <v>628</v>
      </c>
      <c r="B343" s="252" t="s">
        <v>629</v>
      </c>
      <c r="C343" s="252" t="s">
        <v>630</v>
      </c>
      <c r="D343" s="252" t="s">
        <v>26</v>
      </c>
      <c r="E343" s="252" t="s">
        <v>17</v>
      </c>
      <c r="F343" s="252" t="s">
        <v>17</v>
      </c>
      <c r="G343" s="252" t="s">
        <v>17</v>
      </c>
      <c r="H343" s="252" t="s">
        <v>17</v>
      </c>
      <c r="I343" s="252" t="s">
        <v>17</v>
      </c>
      <c r="J343" s="252" t="s">
        <v>550</v>
      </c>
      <c r="K343" s="252" t="s">
        <v>637</v>
      </c>
      <c r="L343" s="253">
        <v>45626</v>
      </c>
      <c r="M343" s="252" t="s">
        <v>19</v>
      </c>
    </row>
    <row r="344" spans="1:13" x14ac:dyDescent="0.35">
      <c r="A344" s="250" t="s">
        <v>628</v>
      </c>
      <c r="B344" s="250" t="s">
        <v>629</v>
      </c>
      <c r="C344" s="250" t="s">
        <v>630</v>
      </c>
      <c r="D344" s="250" t="s">
        <v>28</v>
      </c>
      <c r="E344" s="250" t="s">
        <v>17</v>
      </c>
      <c r="F344" s="250" t="s">
        <v>17</v>
      </c>
      <c r="G344" s="250" t="s">
        <v>17</v>
      </c>
      <c r="H344" s="250" t="s">
        <v>17</v>
      </c>
      <c r="I344" s="250" t="s">
        <v>17</v>
      </c>
      <c r="J344" s="250" t="s">
        <v>550</v>
      </c>
      <c r="K344" s="250" t="s">
        <v>638</v>
      </c>
      <c r="L344" s="251">
        <v>45626</v>
      </c>
      <c r="M344" s="250" t="s">
        <v>19</v>
      </c>
    </row>
    <row r="345" spans="1:13" x14ac:dyDescent="0.35">
      <c r="A345" s="252" t="s">
        <v>639</v>
      </c>
      <c r="B345" s="252" t="s">
        <v>640</v>
      </c>
      <c r="C345" s="252" t="s">
        <v>641</v>
      </c>
      <c r="D345" s="252" t="s">
        <v>24</v>
      </c>
      <c r="E345" s="252" t="s">
        <v>17</v>
      </c>
      <c r="F345" s="252" t="s">
        <v>17</v>
      </c>
      <c r="G345" s="252" t="s">
        <v>17</v>
      </c>
      <c r="H345" s="252" t="s">
        <v>17</v>
      </c>
      <c r="I345" s="252" t="s">
        <v>17</v>
      </c>
      <c r="J345" s="252" t="s">
        <v>608</v>
      </c>
      <c r="K345" s="252" t="s">
        <v>642</v>
      </c>
      <c r="L345" s="253">
        <v>45631</v>
      </c>
      <c r="M345" s="252" t="s">
        <v>175</v>
      </c>
    </row>
    <row r="346" spans="1:13" x14ac:dyDescent="0.35">
      <c r="A346" s="250" t="s">
        <v>639</v>
      </c>
      <c r="B346" s="250" t="s">
        <v>640</v>
      </c>
      <c r="C346" s="250" t="s">
        <v>641</v>
      </c>
      <c r="D346" s="250" t="s">
        <v>92</v>
      </c>
      <c r="E346" s="250" t="s">
        <v>17</v>
      </c>
      <c r="F346" s="250" t="s">
        <v>17</v>
      </c>
      <c r="G346" s="250" t="s">
        <v>17</v>
      </c>
      <c r="H346" s="250" t="s">
        <v>17</v>
      </c>
      <c r="I346" s="250" t="s">
        <v>17</v>
      </c>
      <c r="J346" s="250" t="s">
        <v>608</v>
      </c>
      <c r="K346" s="250" t="s">
        <v>643</v>
      </c>
      <c r="L346" s="251">
        <v>45631</v>
      </c>
      <c r="M346" s="250" t="s">
        <v>175</v>
      </c>
    </row>
    <row r="347" spans="1:13" x14ac:dyDescent="0.35">
      <c r="A347" s="252" t="s">
        <v>639</v>
      </c>
      <c r="B347" s="252" t="s">
        <v>640</v>
      </c>
      <c r="C347" s="252" t="s">
        <v>641</v>
      </c>
      <c r="D347" s="252" t="s">
        <v>16</v>
      </c>
      <c r="E347" s="252" t="s">
        <v>17</v>
      </c>
      <c r="F347" s="252" t="s">
        <v>17</v>
      </c>
      <c r="G347" s="252" t="s">
        <v>17</v>
      </c>
      <c r="H347" s="252" t="s">
        <v>17</v>
      </c>
      <c r="I347" s="252" t="s">
        <v>17</v>
      </c>
      <c r="J347" s="252" t="s">
        <v>608</v>
      </c>
      <c r="K347" s="252" t="s">
        <v>644</v>
      </c>
      <c r="L347" s="253">
        <v>45631</v>
      </c>
      <c r="M347" s="252" t="s">
        <v>175</v>
      </c>
    </row>
    <row r="348" spans="1:13" x14ac:dyDescent="0.35">
      <c r="A348" s="250" t="s">
        <v>639</v>
      </c>
      <c r="B348" s="250" t="s">
        <v>640</v>
      </c>
      <c r="C348" s="250" t="s">
        <v>641</v>
      </c>
      <c r="D348" s="250" t="s">
        <v>20</v>
      </c>
      <c r="E348" s="250" t="s">
        <v>17</v>
      </c>
      <c r="F348" s="250" t="s">
        <v>17</v>
      </c>
      <c r="G348" s="250" t="s">
        <v>17</v>
      </c>
      <c r="H348" s="250" t="s">
        <v>17</v>
      </c>
      <c r="I348" s="250" t="s">
        <v>17</v>
      </c>
      <c r="J348" s="250" t="s">
        <v>608</v>
      </c>
      <c r="K348" s="250" t="s">
        <v>645</v>
      </c>
      <c r="L348" s="251">
        <v>45631</v>
      </c>
      <c r="M348" s="250" t="s">
        <v>175</v>
      </c>
    </row>
    <row r="349" spans="1:13" x14ac:dyDescent="0.35">
      <c r="A349" s="252" t="s">
        <v>639</v>
      </c>
      <c r="B349" s="252" t="s">
        <v>640</v>
      </c>
      <c r="C349" s="252" t="s">
        <v>641</v>
      </c>
      <c r="D349" s="252" t="s">
        <v>292</v>
      </c>
      <c r="E349" s="252" t="s">
        <v>17</v>
      </c>
      <c r="F349" s="252" t="s">
        <v>17</v>
      </c>
      <c r="G349" s="252" t="s">
        <v>17</v>
      </c>
      <c r="H349" s="252" t="s">
        <v>17</v>
      </c>
      <c r="I349" s="252" t="s">
        <v>17</v>
      </c>
      <c r="J349" s="252" t="s">
        <v>608</v>
      </c>
      <c r="K349" s="252" t="s">
        <v>646</v>
      </c>
      <c r="L349" s="253">
        <v>45631</v>
      </c>
      <c r="M349" s="252" t="s">
        <v>175</v>
      </c>
    </row>
    <row r="350" spans="1:13" x14ac:dyDescent="0.35">
      <c r="A350" s="250" t="s">
        <v>639</v>
      </c>
      <c r="B350" s="250" t="s">
        <v>640</v>
      </c>
      <c r="C350" s="250" t="s">
        <v>641</v>
      </c>
      <c r="D350" s="250" t="s">
        <v>22</v>
      </c>
      <c r="E350" s="250" t="s">
        <v>17</v>
      </c>
      <c r="F350" s="250" t="s">
        <v>17</v>
      </c>
      <c r="G350" s="250" t="s">
        <v>17</v>
      </c>
      <c r="H350" s="250" t="s">
        <v>17</v>
      </c>
      <c r="I350" s="250" t="s">
        <v>17</v>
      </c>
      <c r="J350" s="250" t="s">
        <v>608</v>
      </c>
      <c r="K350" s="250" t="s">
        <v>647</v>
      </c>
      <c r="L350" s="251">
        <v>45631</v>
      </c>
      <c r="M350" s="250" t="s">
        <v>175</v>
      </c>
    </row>
    <row r="351" spans="1:13" x14ac:dyDescent="0.35">
      <c r="A351" s="252" t="s">
        <v>639</v>
      </c>
      <c r="B351" s="252" t="s">
        <v>640</v>
      </c>
      <c r="C351" s="252" t="s">
        <v>641</v>
      </c>
      <c r="D351" s="252" t="s">
        <v>26</v>
      </c>
      <c r="E351" s="252" t="s">
        <v>17</v>
      </c>
      <c r="F351" s="252" t="s">
        <v>17</v>
      </c>
      <c r="G351" s="252" t="s">
        <v>17</v>
      </c>
      <c r="H351" s="252" t="s">
        <v>17</v>
      </c>
      <c r="I351" s="252" t="s">
        <v>17</v>
      </c>
      <c r="J351" s="252" t="s">
        <v>608</v>
      </c>
      <c r="K351" s="252" t="s">
        <v>648</v>
      </c>
      <c r="L351" s="253">
        <v>45631</v>
      </c>
      <c r="M351" s="252" t="s">
        <v>175</v>
      </c>
    </row>
    <row r="352" spans="1:13" x14ac:dyDescent="0.35">
      <c r="A352" s="250" t="s">
        <v>639</v>
      </c>
      <c r="B352" s="250" t="s">
        <v>640</v>
      </c>
      <c r="C352" s="250" t="s">
        <v>641</v>
      </c>
      <c r="D352" s="250" t="s">
        <v>28</v>
      </c>
      <c r="E352" s="250" t="s">
        <v>17</v>
      </c>
      <c r="F352" s="250" t="s">
        <v>17</v>
      </c>
      <c r="G352" s="250" t="s">
        <v>17</v>
      </c>
      <c r="H352" s="250" t="s">
        <v>17</v>
      </c>
      <c r="I352" s="250" t="s">
        <v>17</v>
      </c>
      <c r="J352" s="250" t="s">
        <v>608</v>
      </c>
      <c r="K352" s="250" t="s">
        <v>649</v>
      </c>
      <c r="L352" s="251">
        <v>45631</v>
      </c>
      <c r="M352" s="250" t="s">
        <v>175</v>
      </c>
    </row>
    <row r="353" spans="1:13" x14ac:dyDescent="0.35">
      <c r="A353" s="252" t="s">
        <v>650</v>
      </c>
      <c r="B353" s="252" t="s">
        <v>651</v>
      </c>
      <c r="C353" s="252" t="s">
        <v>652</v>
      </c>
      <c r="D353" s="252" t="s">
        <v>24</v>
      </c>
      <c r="E353" s="252" t="s">
        <v>17</v>
      </c>
      <c r="F353" s="252" t="s">
        <v>17</v>
      </c>
      <c r="G353" s="252" t="s">
        <v>17</v>
      </c>
      <c r="H353" s="252" t="s">
        <v>17</v>
      </c>
      <c r="I353" s="252" t="s">
        <v>17</v>
      </c>
      <c r="J353" s="252" t="s">
        <v>608</v>
      </c>
      <c r="K353" s="252" t="s">
        <v>653</v>
      </c>
      <c r="L353" s="253">
        <v>45631</v>
      </c>
      <c r="M353" s="252" t="s">
        <v>175</v>
      </c>
    </row>
    <row r="354" spans="1:13" x14ac:dyDescent="0.35">
      <c r="A354" s="250" t="s">
        <v>650</v>
      </c>
      <c r="B354" s="250" t="s">
        <v>651</v>
      </c>
      <c r="C354" s="250" t="s">
        <v>652</v>
      </c>
      <c r="D354" s="250" t="s">
        <v>92</v>
      </c>
      <c r="E354" s="250" t="s">
        <v>17</v>
      </c>
      <c r="F354" s="250" t="s">
        <v>17</v>
      </c>
      <c r="G354" s="250" t="s">
        <v>17</v>
      </c>
      <c r="H354" s="250" t="s">
        <v>17</v>
      </c>
      <c r="I354" s="250" t="s">
        <v>17</v>
      </c>
      <c r="J354" s="250" t="s">
        <v>608</v>
      </c>
      <c r="K354" s="250" t="s">
        <v>654</v>
      </c>
      <c r="L354" s="251">
        <v>45631</v>
      </c>
      <c r="M354" s="250" t="s">
        <v>175</v>
      </c>
    </row>
    <row r="355" spans="1:13" x14ac:dyDescent="0.35">
      <c r="A355" s="252" t="s">
        <v>650</v>
      </c>
      <c r="B355" s="252" t="s">
        <v>651</v>
      </c>
      <c r="C355" s="252" t="s">
        <v>652</v>
      </c>
      <c r="D355" s="252" t="s">
        <v>16</v>
      </c>
      <c r="E355" s="252" t="s">
        <v>17</v>
      </c>
      <c r="F355" s="252" t="s">
        <v>17</v>
      </c>
      <c r="G355" s="252" t="s">
        <v>17</v>
      </c>
      <c r="H355" s="252" t="s">
        <v>17</v>
      </c>
      <c r="I355" s="252" t="s">
        <v>17</v>
      </c>
      <c r="J355" s="252" t="s">
        <v>608</v>
      </c>
      <c r="K355" s="252" t="s">
        <v>655</v>
      </c>
      <c r="L355" s="253">
        <v>45631</v>
      </c>
      <c r="M355" s="252" t="s">
        <v>175</v>
      </c>
    </row>
    <row r="356" spans="1:13" x14ac:dyDescent="0.35">
      <c r="A356" s="250" t="s">
        <v>650</v>
      </c>
      <c r="B356" s="250" t="s">
        <v>651</v>
      </c>
      <c r="C356" s="250" t="s">
        <v>652</v>
      </c>
      <c r="D356" s="250" t="s">
        <v>20</v>
      </c>
      <c r="E356" s="250" t="s">
        <v>17</v>
      </c>
      <c r="F356" s="250" t="s">
        <v>17</v>
      </c>
      <c r="G356" s="250" t="s">
        <v>17</v>
      </c>
      <c r="H356" s="250" t="s">
        <v>17</v>
      </c>
      <c r="I356" s="250" t="s">
        <v>17</v>
      </c>
      <c r="J356" s="250" t="s">
        <v>608</v>
      </c>
      <c r="K356" s="250" t="s">
        <v>656</v>
      </c>
      <c r="L356" s="251">
        <v>45631</v>
      </c>
      <c r="M356" s="250" t="s">
        <v>175</v>
      </c>
    </row>
    <row r="357" spans="1:13" x14ac:dyDescent="0.35">
      <c r="A357" s="252" t="s">
        <v>650</v>
      </c>
      <c r="B357" s="252" t="s">
        <v>651</v>
      </c>
      <c r="C357" s="252" t="s">
        <v>652</v>
      </c>
      <c r="D357" s="252" t="s">
        <v>292</v>
      </c>
      <c r="E357" s="252" t="s">
        <v>17</v>
      </c>
      <c r="F357" s="252" t="s">
        <v>17</v>
      </c>
      <c r="G357" s="252" t="s">
        <v>17</v>
      </c>
      <c r="H357" s="252" t="s">
        <v>17</v>
      </c>
      <c r="I357" s="252" t="s">
        <v>17</v>
      </c>
      <c r="J357" s="252" t="s">
        <v>608</v>
      </c>
      <c r="K357" s="252" t="s">
        <v>657</v>
      </c>
      <c r="L357" s="253">
        <v>45631</v>
      </c>
      <c r="M357" s="252" t="s">
        <v>175</v>
      </c>
    </row>
    <row r="358" spans="1:13" x14ac:dyDescent="0.35">
      <c r="A358" s="250" t="s">
        <v>650</v>
      </c>
      <c r="B358" s="250" t="s">
        <v>651</v>
      </c>
      <c r="C358" s="250" t="s">
        <v>652</v>
      </c>
      <c r="D358" s="250" t="s">
        <v>22</v>
      </c>
      <c r="E358" s="250" t="s">
        <v>17</v>
      </c>
      <c r="F358" s="250" t="s">
        <v>17</v>
      </c>
      <c r="G358" s="250" t="s">
        <v>17</v>
      </c>
      <c r="H358" s="250" t="s">
        <v>17</v>
      </c>
      <c r="I358" s="250" t="s">
        <v>17</v>
      </c>
      <c r="J358" s="250" t="s">
        <v>608</v>
      </c>
      <c r="K358" s="250" t="s">
        <v>658</v>
      </c>
      <c r="L358" s="251">
        <v>45631</v>
      </c>
      <c r="M358" s="250" t="s">
        <v>175</v>
      </c>
    </row>
    <row r="359" spans="1:13" x14ac:dyDescent="0.35">
      <c r="A359" s="252" t="s">
        <v>650</v>
      </c>
      <c r="B359" s="252" t="s">
        <v>651</v>
      </c>
      <c r="C359" s="252" t="s">
        <v>652</v>
      </c>
      <c r="D359" s="252" t="s">
        <v>26</v>
      </c>
      <c r="E359" s="252" t="s">
        <v>17</v>
      </c>
      <c r="F359" s="252" t="s">
        <v>17</v>
      </c>
      <c r="G359" s="252" t="s">
        <v>17</v>
      </c>
      <c r="H359" s="252" t="s">
        <v>17</v>
      </c>
      <c r="I359" s="252" t="s">
        <v>17</v>
      </c>
      <c r="J359" s="252" t="s">
        <v>608</v>
      </c>
      <c r="K359" s="252" t="s">
        <v>659</v>
      </c>
      <c r="L359" s="253">
        <v>45631</v>
      </c>
      <c r="M359" s="252" t="s">
        <v>175</v>
      </c>
    </row>
    <row r="360" spans="1:13" x14ac:dyDescent="0.35">
      <c r="A360" s="250" t="s">
        <v>650</v>
      </c>
      <c r="B360" s="250" t="s">
        <v>651</v>
      </c>
      <c r="C360" s="250" t="s">
        <v>652</v>
      </c>
      <c r="D360" s="250" t="s">
        <v>28</v>
      </c>
      <c r="E360" s="250" t="s">
        <v>17</v>
      </c>
      <c r="F360" s="250" t="s">
        <v>17</v>
      </c>
      <c r="G360" s="250" t="s">
        <v>17</v>
      </c>
      <c r="H360" s="250" t="s">
        <v>17</v>
      </c>
      <c r="I360" s="250" t="s">
        <v>17</v>
      </c>
      <c r="J360" s="250" t="s">
        <v>608</v>
      </c>
      <c r="K360" s="250" t="s">
        <v>660</v>
      </c>
      <c r="L360" s="251">
        <v>45631</v>
      </c>
      <c r="M360" s="250" t="s">
        <v>175</v>
      </c>
    </row>
    <row r="361" spans="1:13" x14ac:dyDescent="0.35">
      <c r="A361" s="252" t="s">
        <v>661</v>
      </c>
      <c r="B361" s="252" t="s">
        <v>662</v>
      </c>
      <c r="C361" s="252" t="s">
        <v>663</v>
      </c>
      <c r="D361" s="252" t="s">
        <v>24</v>
      </c>
      <c r="E361" s="252" t="s">
        <v>17</v>
      </c>
      <c r="F361" s="252" t="s">
        <v>17</v>
      </c>
      <c r="G361" s="252" t="s">
        <v>17</v>
      </c>
      <c r="H361" s="252" t="s">
        <v>17</v>
      </c>
      <c r="I361" s="252" t="s">
        <v>17</v>
      </c>
      <c r="J361" s="252" t="s">
        <v>608</v>
      </c>
      <c r="K361" s="252" t="s">
        <v>664</v>
      </c>
      <c r="L361" s="253">
        <v>45631</v>
      </c>
      <c r="M361" s="252" t="s">
        <v>175</v>
      </c>
    </row>
    <row r="362" spans="1:13" x14ac:dyDescent="0.35">
      <c r="A362" s="250" t="s">
        <v>661</v>
      </c>
      <c r="B362" s="250" t="s">
        <v>662</v>
      </c>
      <c r="C362" s="250" t="s">
        <v>663</v>
      </c>
      <c r="D362" s="250" t="s">
        <v>92</v>
      </c>
      <c r="E362" s="250" t="s">
        <v>17</v>
      </c>
      <c r="F362" s="250" t="s">
        <v>17</v>
      </c>
      <c r="G362" s="250" t="s">
        <v>17</v>
      </c>
      <c r="H362" s="250" t="s">
        <v>17</v>
      </c>
      <c r="I362" s="250" t="s">
        <v>17</v>
      </c>
      <c r="J362" s="250" t="s">
        <v>608</v>
      </c>
      <c r="K362" s="250" t="s">
        <v>665</v>
      </c>
      <c r="L362" s="251">
        <v>45631</v>
      </c>
      <c r="M362" s="250" t="s">
        <v>175</v>
      </c>
    </row>
    <row r="363" spans="1:13" x14ac:dyDescent="0.35">
      <c r="A363" s="252" t="s">
        <v>661</v>
      </c>
      <c r="B363" s="252" t="s">
        <v>662</v>
      </c>
      <c r="C363" s="252" t="s">
        <v>663</v>
      </c>
      <c r="D363" s="252" t="s">
        <v>16</v>
      </c>
      <c r="E363" s="252" t="s">
        <v>17</v>
      </c>
      <c r="F363" s="252" t="s">
        <v>17</v>
      </c>
      <c r="G363" s="252" t="s">
        <v>17</v>
      </c>
      <c r="H363" s="252" t="s">
        <v>17</v>
      </c>
      <c r="I363" s="252" t="s">
        <v>17</v>
      </c>
      <c r="J363" s="252" t="s">
        <v>608</v>
      </c>
      <c r="K363" s="252" t="s">
        <v>666</v>
      </c>
      <c r="L363" s="253">
        <v>45631</v>
      </c>
      <c r="M363" s="252" t="s">
        <v>175</v>
      </c>
    </row>
    <row r="364" spans="1:13" x14ac:dyDescent="0.35">
      <c r="A364" s="250" t="s">
        <v>661</v>
      </c>
      <c r="B364" s="250" t="s">
        <v>662</v>
      </c>
      <c r="C364" s="250" t="s">
        <v>663</v>
      </c>
      <c r="D364" s="250" t="s">
        <v>20</v>
      </c>
      <c r="E364" s="250" t="s">
        <v>17</v>
      </c>
      <c r="F364" s="250" t="s">
        <v>17</v>
      </c>
      <c r="G364" s="250" t="s">
        <v>17</v>
      </c>
      <c r="H364" s="250" t="s">
        <v>17</v>
      </c>
      <c r="I364" s="250" t="s">
        <v>17</v>
      </c>
      <c r="J364" s="250" t="s">
        <v>608</v>
      </c>
      <c r="K364" s="250" t="s">
        <v>667</v>
      </c>
      <c r="L364" s="251">
        <v>45631</v>
      </c>
      <c r="M364" s="250" t="s">
        <v>175</v>
      </c>
    </row>
    <row r="365" spans="1:13" x14ac:dyDescent="0.35">
      <c r="A365" s="252" t="s">
        <v>661</v>
      </c>
      <c r="B365" s="252" t="s">
        <v>662</v>
      </c>
      <c r="C365" s="252" t="s">
        <v>663</v>
      </c>
      <c r="D365" s="252" t="s">
        <v>292</v>
      </c>
      <c r="E365" s="252" t="s">
        <v>17</v>
      </c>
      <c r="F365" s="252" t="s">
        <v>17</v>
      </c>
      <c r="G365" s="252" t="s">
        <v>17</v>
      </c>
      <c r="H365" s="252" t="s">
        <v>17</v>
      </c>
      <c r="I365" s="252" t="s">
        <v>17</v>
      </c>
      <c r="J365" s="252" t="s">
        <v>608</v>
      </c>
      <c r="K365" s="252" t="s">
        <v>668</v>
      </c>
      <c r="L365" s="253">
        <v>45631</v>
      </c>
      <c r="M365" s="252" t="s">
        <v>175</v>
      </c>
    </row>
    <row r="366" spans="1:13" x14ac:dyDescent="0.35">
      <c r="A366" s="250" t="s">
        <v>661</v>
      </c>
      <c r="B366" s="250" t="s">
        <v>662</v>
      </c>
      <c r="C366" s="250" t="s">
        <v>663</v>
      </c>
      <c r="D366" s="250" t="s">
        <v>22</v>
      </c>
      <c r="E366" s="250" t="s">
        <v>17</v>
      </c>
      <c r="F366" s="250" t="s">
        <v>17</v>
      </c>
      <c r="G366" s="250" t="s">
        <v>17</v>
      </c>
      <c r="H366" s="250" t="s">
        <v>17</v>
      </c>
      <c r="I366" s="250" t="s">
        <v>17</v>
      </c>
      <c r="J366" s="250" t="s">
        <v>608</v>
      </c>
      <c r="K366" s="250" t="s">
        <v>669</v>
      </c>
      <c r="L366" s="251">
        <v>45631</v>
      </c>
      <c r="M366" s="250" t="s">
        <v>175</v>
      </c>
    </row>
    <row r="367" spans="1:13" x14ac:dyDescent="0.35">
      <c r="A367" s="252" t="s">
        <v>661</v>
      </c>
      <c r="B367" s="252" t="s">
        <v>662</v>
      </c>
      <c r="C367" s="252" t="s">
        <v>663</v>
      </c>
      <c r="D367" s="252" t="s">
        <v>26</v>
      </c>
      <c r="E367" s="252" t="s">
        <v>17</v>
      </c>
      <c r="F367" s="252" t="s">
        <v>17</v>
      </c>
      <c r="G367" s="252" t="s">
        <v>17</v>
      </c>
      <c r="H367" s="252" t="s">
        <v>17</v>
      </c>
      <c r="I367" s="252" t="s">
        <v>17</v>
      </c>
      <c r="J367" s="252" t="s">
        <v>608</v>
      </c>
      <c r="K367" s="252" t="s">
        <v>670</v>
      </c>
      <c r="L367" s="253">
        <v>45631</v>
      </c>
      <c r="M367" s="252" t="s">
        <v>175</v>
      </c>
    </row>
    <row r="368" spans="1:13" x14ac:dyDescent="0.35">
      <c r="A368" s="250" t="s">
        <v>661</v>
      </c>
      <c r="B368" s="250" t="s">
        <v>662</v>
      </c>
      <c r="C368" s="250" t="s">
        <v>663</v>
      </c>
      <c r="D368" s="250" t="s">
        <v>28</v>
      </c>
      <c r="E368" s="250" t="s">
        <v>17</v>
      </c>
      <c r="F368" s="250" t="s">
        <v>17</v>
      </c>
      <c r="G368" s="250" t="s">
        <v>17</v>
      </c>
      <c r="H368" s="250" t="s">
        <v>17</v>
      </c>
      <c r="I368" s="250" t="s">
        <v>17</v>
      </c>
      <c r="J368" s="250" t="s">
        <v>608</v>
      </c>
      <c r="K368" s="250" t="s">
        <v>671</v>
      </c>
      <c r="L368" s="251">
        <v>45631</v>
      </c>
      <c r="M368" s="250" t="s">
        <v>175</v>
      </c>
    </row>
    <row r="369" spans="1:13" x14ac:dyDescent="0.35">
      <c r="A369" s="252" t="s">
        <v>402</v>
      </c>
      <c r="B369" s="252" t="s">
        <v>403</v>
      </c>
      <c r="C369" s="252" t="s">
        <v>404</v>
      </c>
      <c r="D369" s="252" t="s">
        <v>24</v>
      </c>
      <c r="E369" s="252" t="s">
        <v>17</v>
      </c>
      <c r="F369" s="252" t="s">
        <v>17</v>
      </c>
      <c r="G369" s="252" t="s">
        <v>17</v>
      </c>
      <c r="H369" s="252" t="s">
        <v>17</v>
      </c>
      <c r="I369" s="252" t="s">
        <v>17</v>
      </c>
      <c r="J369" s="252" t="s">
        <v>543</v>
      </c>
      <c r="K369" s="252" t="s">
        <v>672</v>
      </c>
      <c r="L369" s="253">
        <v>45659</v>
      </c>
      <c r="M369" s="252" t="s">
        <v>175</v>
      </c>
    </row>
    <row r="370" spans="1:13" x14ac:dyDescent="0.35">
      <c r="A370" s="250" t="s">
        <v>402</v>
      </c>
      <c r="B370" s="250" t="s">
        <v>403</v>
      </c>
      <c r="C370" s="250" t="s">
        <v>404</v>
      </c>
      <c r="D370" s="250" t="s">
        <v>16</v>
      </c>
      <c r="E370" s="250" t="s">
        <v>17</v>
      </c>
      <c r="F370" s="250" t="s">
        <v>17</v>
      </c>
      <c r="G370" s="250" t="s">
        <v>17</v>
      </c>
      <c r="H370" s="250" t="s">
        <v>17</v>
      </c>
      <c r="I370" s="250" t="s">
        <v>17</v>
      </c>
      <c r="J370" s="250" t="s">
        <v>543</v>
      </c>
      <c r="K370" s="250" t="s">
        <v>673</v>
      </c>
      <c r="L370" s="251">
        <v>45659</v>
      </c>
      <c r="M370" s="250" t="s">
        <v>175</v>
      </c>
    </row>
    <row r="371" spans="1:13" x14ac:dyDescent="0.35">
      <c r="A371" s="252" t="s">
        <v>420</v>
      </c>
      <c r="B371" s="252" t="s">
        <v>421</v>
      </c>
      <c r="C371" s="252" t="s">
        <v>422</v>
      </c>
      <c r="D371" s="252" t="s">
        <v>24</v>
      </c>
      <c r="E371" s="252" t="s">
        <v>17</v>
      </c>
      <c r="F371" s="252" t="s">
        <v>17</v>
      </c>
      <c r="G371" s="252" t="s">
        <v>17</v>
      </c>
      <c r="H371" s="252" t="s">
        <v>17</v>
      </c>
      <c r="I371" s="252" t="s">
        <v>17</v>
      </c>
      <c r="J371" s="252" t="s">
        <v>112</v>
      </c>
      <c r="K371" s="252" t="s">
        <v>674</v>
      </c>
      <c r="L371" s="253">
        <v>45659</v>
      </c>
      <c r="M371" s="252" t="s">
        <v>19</v>
      </c>
    </row>
    <row r="372" spans="1:13" x14ac:dyDescent="0.35">
      <c r="A372" s="250" t="s">
        <v>420</v>
      </c>
      <c r="B372" s="250" t="s">
        <v>421</v>
      </c>
      <c r="C372" s="250" t="s">
        <v>422</v>
      </c>
      <c r="D372" s="250" t="s">
        <v>16</v>
      </c>
      <c r="E372" s="250" t="s">
        <v>17</v>
      </c>
      <c r="F372" s="250" t="s">
        <v>17</v>
      </c>
      <c r="G372" s="250" t="s">
        <v>17</v>
      </c>
      <c r="H372" s="250" t="s">
        <v>17</v>
      </c>
      <c r="I372" s="250" t="s">
        <v>17</v>
      </c>
      <c r="J372" s="250" t="s">
        <v>112</v>
      </c>
      <c r="K372" s="250" t="s">
        <v>675</v>
      </c>
      <c r="L372" s="251">
        <v>45659</v>
      </c>
      <c r="M372" s="250" t="s">
        <v>19</v>
      </c>
    </row>
    <row r="373" spans="1:13" x14ac:dyDescent="0.35">
      <c r="A373" s="252" t="s">
        <v>420</v>
      </c>
      <c r="B373" s="252" t="s">
        <v>421</v>
      </c>
      <c r="C373" s="252" t="s">
        <v>422</v>
      </c>
      <c r="D373" s="252" t="s">
        <v>20</v>
      </c>
      <c r="E373" s="252" t="s">
        <v>17</v>
      </c>
      <c r="F373" s="252" t="s">
        <v>17</v>
      </c>
      <c r="G373" s="252" t="s">
        <v>17</v>
      </c>
      <c r="H373" s="252" t="s">
        <v>17</v>
      </c>
      <c r="I373" s="252" t="s">
        <v>17</v>
      </c>
      <c r="J373" s="252" t="s">
        <v>112</v>
      </c>
      <c r="K373" s="252" t="s">
        <v>676</v>
      </c>
      <c r="L373" s="253">
        <v>45659</v>
      </c>
      <c r="M373" s="252" t="s">
        <v>19</v>
      </c>
    </row>
    <row r="374" spans="1:13" x14ac:dyDescent="0.35">
      <c r="A374" s="250" t="s">
        <v>420</v>
      </c>
      <c r="B374" s="250" t="s">
        <v>421</v>
      </c>
      <c r="C374" s="250" t="s">
        <v>422</v>
      </c>
      <c r="D374" s="250" t="s">
        <v>292</v>
      </c>
      <c r="E374" s="250" t="s">
        <v>17</v>
      </c>
      <c r="F374" s="250" t="s">
        <v>17</v>
      </c>
      <c r="G374" s="250" t="s">
        <v>17</v>
      </c>
      <c r="H374" s="250" t="s">
        <v>17</v>
      </c>
      <c r="I374" s="250" t="s">
        <v>17</v>
      </c>
      <c r="J374" s="250" t="s">
        <v>112</v>
      </c>
      <c r="K374" s="250" t="s">
        <v>677</v>
      </c>
      <c r="L374" s="251">
        <v>45659</v>
      </c>
      <c r="M374" s="250" t="s">
        <v>19</v>
      </c>
    </row>
    <row r="375" spans="1:13" x14ac:dyDescent="0.35">
      <c r="A375" s="252" t="s">
        <v>420</v>
      </c>
      <c r="B375" s="252" t="s">
        <v>421</v>
      </c>
      <c r="C375" s="252" t="s">
        <v>422</v>
      </c>
      <c r="D375" s="252" t="s">
        <v>22</v>
      </c>
      <c r="E375" s="252" t="s">
        <v>17</v>
      </c>
      <c r="F375" s="252" t="s">
        <v>17</v>
      </c>
      <c r="G375" s="252" t="s">
        <v>17</v>
      </c>
      <c r="H375" s="252" t="s">
        <v>17</v>
      </c>
      <c r="I375" s="252" t="s">
        <v>17</v>
      </c>
      <c r="J375" s="252" t="s">
        <v>112</v>
      </c>
      <c r="K375" s="252" t="s">
        <v>678</v>
      </c>
      <c r="L375" s="253">
        <v>45659</v>
      </c>
      <c r="M375" s="252" t="s">
        <v>19</v>
      </c>
    </row>
    <row r="376" spans="1:13" x14ac:dyDescent="0.35">
      <c r="A376" s="250" t="s">
        <v>381</v>
      </c>
      <c r="B376" s="250" t="s">
        <v>382</v>
      </c>
      <c r="C376" s="250" t="s">
        <v>383</v>
      </c>
      <c r="D376" s="250" t="s">
        <v>24</v>
      </c>
      <c r="E376" s="250" t="s">
        <v>17</v>
      </c>
      <c r="F376" s="250" t="s">
        <v>365</v>
      </c>
      <c r="G376" s="250" t="s">
        <v>17</v>
      </c>
      <c r="H376" s="250" t="s">
        <v>17</v>
      </c>
      <c r="I376" s="250" t="s">
        <v>17</v>
      </c>
      <c r="J376" s="250" t="s">
        <v>567</v>
      </c>
      <c r="K376" s="250" t="s">
        <v>679</v>
      </c>
      <c r="L376" s="251">
        <v>45659</v>
      </c>
      <c r="M376" s="250" t="s">
        <v>19</v>
      </c>
    </row>
    <row r="377" spans="1:13" x14ac:dyDescent="0.35">
      <c r="A377" s="252" t="s">
        <v>381</v>
      </c>
      <c r="B377" s="252" t="s">
        <v>382</v>
      </c>
      <c r="C377" s="252" t="s">
        <v>383</v>
      </c>
      <c r="D377" s="252" t="s">
        <v>16</v>
      </c>
      <c r="E377" s="252" t="s">
        <v>17</v>
      </c>
      <c r="F377" s="252" t="s">
        <v>365</v>
      </c>
      <c r="G377" s="252" t="s">
        <v>17</v>
      </c>
      <c r="H377" s="252" t="s">
        <v>17</v>
      </c>
      <c r="I377" s="252" t="s">
        <v>17</v>
      </c>
      <c r="J377" s="252" t="s">
        <v>567</v>
      </c>
      <c r="K377" s="252" t="s">
        <v>680</v>
      </c>
      <c r="L377" s="253">
        <v>45659</v>
      </c>
      <c r="M377" s="252" t="s">
        <v>19</v>
      </c>
    </row>
    <row r="378" spans="1:13" x14ac:dyDescent="0.35">
      <c r="A378" s="250" t="s">
        <v>381</v>
      </c>
      <c r="B378" s="250" t="s">
        <v>382</v>
      </c>
      <c r="C378" s="250" t="s">
        <v>383</v>
      </c>
      <c r="D378" s="250" t="s">
        <v>20</v>
      </c>
      <c r="E378" s="250" t="s">
        <v>17</v>
      </c>
      <c r="F378" s="250" t="s">
        <v>365</v>
      </c>
      <c r="G378" s="250" t="s">
        <v>17</v>
      </c>
      <c r="H378" s="250" t="s">
        <v>17</v>
      </c>
      <c r="I378" s="250" t="s">
        <v>17</v>
      </c>
      <c r="J378" s="250" t="s">
        <v>567</v>
      </c>
      <c r="K378" s="250" t="s">
        <v>681</v>
      </c>
      <c r="L378" s="251">
        <v>45659</v>
      </c>
      <c r="M378" s="250" t="s">
        <v>19</v>
      </c>
    </row>
    <row r="379" spans="1:13" x14ac:dyDescent="0.35">
      <c r="A379" s="252" t="s">
        <v>381</v>
      </c>
      <c r="B379" s="252" t="s">
        <v>382</v>
      </c>
      <c r="C379" s="252" t="s">
        <v>383</v>
      </c>
      <c r="D379" s="252" t="s">
        <v>292</v>
      </c>
      <c r="E379" s="252" t="s">
        <v>17</v>
      </c>
      <c r="F379" s="252" t="s">
        <v>365</v>
      </c>
      <c r="G379" s="252" t="s">
        <v>17</v>
      </c>
      <c r="H379" s="252" t="s">
        <v>17</v>
      </c>
      <c r="I379" s="252" t="s">
        <v>17</v>
      </c>
      <c r="J379" s="252" t="s">
        <v>567</v>
      </c>
      <c r="K379" s="252" t="s">
        <v>682</v>
      </c>
      <c r="L379" s="253">
        <v>45659</v>
      </c>
      <c r="M379" s="252" t="s">
        <v>19</v>
      </c>
    </row>
    <row r="380" spans="1:13" x14ac:dyDescent="0.35">
      <c r="A380" s="250" t="s">
        <v>381</v>
      </c>
      <c r="B380" s="250" t="s">
        <v>382</v>
      </c>
      <c r="C380" s="250" t="s">
        <v>383</v>
      </c>
      <c r="D380" s="250" t="s">
        <v>22</v>
      </c>
      <c r="E380" s="250" t="s">
        <v>17</v>
      </c>
      <c r="F380" s="250" t="s">
        <v>365</v>
      </c>
      <c r="G380" s="250" t="s">
        <v>17</v>
      </c>
      <c r="H380" s="250" t="s">
        <v>17</v>
      </c>
      <c r="I380" s="250" t="s">
        <v>17</v>
      </c>
      <c r="J380" s="250" t="s">
        <v>567</v>
      </c>
      <c r="K380" s="250" t="s">
        <v>683</v>
      </c>
      <c r="L380" s="251">
        <v>45659</v>
      </c>
      <c r="M380" s="250" t="s">
        <v>19</v>
      </c>
    </row>
    <row r="381" spans="1:13" x14ac:dyDescent="0.35">
      <c r="A381" s="252" t="s">
        <v>388</v>
      </c>
      <c r="B381" s="252" t="s">
        <v>389</v>
      </c>
      <c r="C381" s="252" t="s">
        <v>390</v>
      </c>
      <c r="D381" s="252" t="s">
        <v>24</v>
      </c>
      <c r="E381" s="252" t="s">
        <v>17</v>
      </c>
      <c r="F381" s="252" t="s">
        <v>17</v>
      </c>
      <c r="G381" s="252" t="s">
        <v>17</v>
      </c>
      <c r="H381" s="252" t="s">
        <v>17</v>
      </c>
      <c r="I381" s="252" t="s">
        <v>17</v>
      </c>
      <c r="J381" s="252" t="s">
        <v>684</v>
      </c>
      <c r="K381" s="252" t="s">
        <v>685</v>
      </c>
      <c r="L381" s="253">
        <v>45659</v>
      </c>
      <c r="M381" s="252" t="s">
        <v>19</v>
      </c>
    </row>
    <row r="382" spans="1:13" x14ac:dyDescent="0.35">
      <c r="A382" s="250" t="s">
        <v>388</v>
      </c>
      <c r="B382" s="250" t="s">
        <v>389</v>
      </c>
      <c r="C382" s="250" t="s">
        <v>390</v>
      </c>
      <c r="D382" s="250" t="s">
        <v>16</v>
      </c>
      <c r="E382" s="250" t="s">
        <v>17</v>
      </c>
      <c r="F382" s="250" t="s">
        <v>17</v>
      </c>
      <c r="G382" s="250" t="s">
        <v>17</v>
      </c>
      <c r="H382" s="250" t="s">
        <v>17</v>
      </c>
      <c r="I382" s="250" t="s">
        <v>17</v>
      </c>
      <c r="J382" s="250" t="s">
        <v>686</v>
      </c>
      <c r="K382" s="250" t="s">
        <v>687</v>
      </c>
      <c r="L382" s="251">
        <v>45659</v>
      </c>
      <c r="M382" s="250" t="s">
        <v>19</v>
      </c>
    </row>
    <row r="383" spans="1:13" x14ac:dyDescent="0.35">
      <c r="A383" s="252" t="s">
        <v>388</v>
      </c>
      <c r="B383" s="252" t="s">
        <v>389</v>
      </c>
      <c r="C383" s="252" t="s">
        <v>390</v>
      </c>
      <c r="D383" s="252" t="s">
        <v>20</v>
      </c>
      <c r="E383" s="252" t="s">
        <v>17</v>
      </c>
      <c r="F383" s="252" t="s">
        <v>17</v>
      </c>
      <c r="G383" s="252" t="s">
        <v>17</v>
      </c>
      <c r="H383" s="252" t="s">
        <v>17</v>
      </c>
      <c r="I383" s="252" t="s">
        <v>17</v>
      </c>
      <c r="J383" s="252" t="s">
        <v>688</v>
      </c>
      <c r="K383" s="252" t="s">
        <v>689</v>
      </c>
      <c r="L383" s="253">
        <v>45659</v>
      </c>
      <c r="M383" s="252" t="s">
        <v>19</v>
      </c>
    </row>
    <row r="384" spans="1:13" x14ac:dyDescent="0.35">
      <c r="A384" s="250" t="s">
        <v>388</v>
      </c>
      <c r="B384" s="250" t="s">
        <v>389</v>
      </c>
      <c r="C384" s="250" t="s">
        <v>390</v>
      </c>
      <c r="D384" s="250" t="s">
        <v>292</v>
      </c>
      <c r="E384" s="250" t="s">
        <v>17</v>
      </c>
      <c r="F384" s="250" t="s">
        <v>17</v>
      </c>
      <c r="G384" s="250" t="s">
        <v>17</v>
      </c>
      <c r="H384" s="250" t="s">
        <v>17</v>
      </c>
      <c r="I384" s="250" t="s">
        <v>17</v>
      </c>
      <c r="J384" s="250" t="s">
        <v>690</v>
      </c>
      <c r="K384" s="250" t="s">
        <v>691</v>
      </c>
      <c r="L384" s="251">
        <v>45659</v>
      </c>
      <c r="M384" s="250" t="s">
        <v>19</v>
      </c>
    </row>
    <row r="385" spans="1:13" x14ac:dyDescent="0.35">
      <c r="A385" s="252" t="s">
        <v>692</v>
      </c>
      <c r="B385" s="252" t="s">
        <v>693</v>
      </c>
      <c r="C385" s="252" t="s">
        <v>694</v>
      </c>
      <c r="D385" s="252" t="s">
        <v>24</v>
      </c>
      <c r="E385" s="252" t="s">
        <v>17</v>
      </c>
      <c r="F385" s="252" t="s">
        <v>17</v>
      </c>
      <c r="G385" s="252" t="s">
        <v>17</v>
      </c>
      <c r="H385" s="252" t="s">
        <v>17</v>
      </c>
      <c r="I385" s="252" t="s">
        <v>17</v>
      </c>
      <c r="J385" s="252" t="s">
        <v>695</v>
      </c>
      <c r="K385" s="252" t="s">
        <v>696</v>
      </c>
      <c r="L385" s="253">
        <v>45679</v>
      </c>
      <c r="M385" s="252" t="s">
        <v>19</v>
      </c>
    </row>
    <row r="386" spans="1:13" x14ac:dyDescent="0.35">
      <c r="A386" s="250" t="s">
        <v>692</v>
      </c>
      <c r="B386" s="250" t="s">
        <v>693</v>
      </c>
      <c r="C386" s="250" t="s">
        <v>694</v>
      </c>
      <c r="D386" s="250" t="s">
        <v>292</v>
      </c>
      <c r="E386" s="250" t="s">
        <v>17</v>
      </c>
      <c r="F386" s="250" t="s">
        <v>17</v>
      </c>
      <c r="G386" s="250" t="s">
        <v>17</v>
      </c>
      <c r="H386" s="250" t="s">
        <v>17</v>
      </c>
      <c r="I386" s="250" t="s">
        <v>17</v>
      </c>
      <c r="J386" s="250" t="s">
        <v>695</v>
      </c>
      <c r="K386" s="250" t="s">
        <v>697</v>
      </c>
      <c r="L386" s="251">
        <v>45679</v>
      </c>
      <c r="M386" s="250" t="s">
        <v>19</v>
      </c>
    </row>
    <row r="387" spans="1:13" x14ac:dyDescent="0.35">
      <c r="A387" s="252" t="s">
        <v>692</v>
      </c>
      <c r="B387" s="252" t="s">
        <v>693</v>
      </c>
      <c r="C387" s="252" t="s">
        <v>694</v>
      </c>
      <c r="D387" s="252" t="s">
        <v>22</v>
      </c>
      <c r="E387" s="252" t="s">
        <v>17</v>
      </c>
      <c r="F387" s="252" t="s">
        <v>17</v>
      </c>
      <c r="G387" s="252" t="s">
        <v>17</v>
      </c>
      <c r="H387" s="252" t="s">
        <v>17</v>
      </c>
      <c r="I387" s="252" t="s">
        <v>17</v>
      </c>
      <c r="J387" s="252" t="s">
        <v>695</v>
      </c>
      <c r="K387" s="252" t="s">
        <v>698</v>
      </c>
      <c r="L387" s="253">
        <v>45679</v>
      </c>
      <c r="M387" s="252" t="s">
        <v>19</v>
      </c>
    </row>
    <row r="388" spans="1:13" x14ac:dyDescent="0.35">
      <c r="A388" s="250" t="s">
        <v>699</v>
      </c>
      <c r="B388" s="250" t="s">
        <v>700</v>
      </c>
      <c r="C388" s="250" t="s">
        <v>701</v>
      </c>
      <c r="D388" s="250" t="s">
        <v>24</v>
      </c>
      <c r="E388" s="250" t="s">
        <v>17</v>
      </c>
      <c r="F388" s="250" t="s">
        <v>17</v>
      </c>
      <c r="G388" s="250" t="s">
        <v>17</v>
      </c>
      <c r="H388" s="250" t="s">
        <v>17</v>
      </c>
      <c r="I388" s="250" t="s">
        <v>17</v>
      </c>
      <c r="J388" s="250" t="s">
        <v>608</v>
      </c>
      <c r="K388" s="250" t="s">
        <v>702</v>
      </c>
      <c r="L388" s="251">
        <v>45680</v>
      </c>
      <c r="M388" s="250" t="s">
        <v>175</v>
      </c>
    </row>
    <row r="389" spans="1:13" x14ac:dyDescent="0.35">
      <c r="A389" s="252" t="s">
        <v>699</v>
      </c>
      <c r="B389" s="252" t="s">
        <v>700</v>
      </c>
      <c r="C389" s="252" t="s">
        <v>701</v>
      </c>
      <c r="D389" s="252" t="s">
        <v>92</v>
      </c>
      <c r="E389" s="252" t="s">
        <v>17</v>
      </c>
      <c r="F389" s="252" t="s">
        <v>17</v>
      </c>
      <c r="G389" s="252" t="s">
        <v>17</v>
      </c>
      <c r="H389" s="252" t="s">
        <v>17</v>
      </c>
      <c r="I389" s="252" t="s">
        <v>17</v>
      </c>
      <c r="J389" s="252" t="s">
        <v>608</v>
      </c>
      <c r="K389" s="252" t="s">
        <v>703</v>
      </c>
      <c r="L389" s="253">
        <v>45680</v>
      </c>
      <c r="M389" s="252" t="s">
        <v>175</v>
      </c>
    </row>
    <row r="390" spans="1:13" x14ac:dyDescent="0.35">
      <c r="A390" s="250" t="s">
        <v>699</v>
      </c>
      <c r="B390" s="250" t="s">
        <v>700</v>
      </c>
      <c r="C390" s="250" t="s">
        <v>701</v>
      </c>
      <c r="D390" s="250" t="s">
        <v>16</v>
      </c>
      <c r="E390" s="250" t="s">
        <v>17</v>
      </c>
      <c r="F390" s="250" t="s">
        <v>17</v>
      </c>
      <c r="G390" s="250" t="s">
        <v>17</v>
      </c>
      <c r="H390" s="250" t="s">
        <v>17</v>
      </c>
      <c r="I390" s="250" t="s">
        <v>17</v>
      </c>
      <c r="J390" s="250" t="s">
        <v>608</v>
      </c>
      <c r="K390" s="250" t="s">
        <v>704</v>
      </c>
      <c r="L390" s="251">
        <v>45680</v>
      </c>
      <c r="M390" s="250" t="s">
        <v>175</v>
      </c>
    </row>
    <row r="391" spans="1:13" x14ac:dyDescent="0.35">
      <c r="A391" s="252" t="s">
        <v>699</v>
      </c>
      <c r="B391" s="252" t="s">
        <v>700</v>
      </c>
      <c r="C391" s="252" t="s">
        <v>701</v>
      </c>
      <c r="D391" s="252" t="s">
        <v>20</v>
      </c>
      <c r="E391" s="252" t="s">
        <v>17</v>
      </c>
      <c r="F391" s="252" t="s">
        <v>17</v>
      </c>
      <c r="G391" s="252" t="s">
        <v>17</v>
      </c>
      <c r="H391" s="252" t="s">
        <v>17</v>
      </c>
      <c r="I391" s="252" t="s">
        <v>17</v>
      </c>
      <c r="J391" s="252" t="s">
        <v>608</v>
      </c>
      <c r="K391" s="252" t="s">
        <v>705</v>
      </c>
      <c r="L391" s="253">
        <v>45680</v>
      </c>
      <c r="M391" s="252" t="s">
        <v>175</v>
      </c>
    </row>
    <row r="392" spans="1:13" x14ac:dyDescent="0.35">
      <c r="A392" s="250" t="s">
        <v>699</v>
      </c>
      <c r="B392" s="250" t="s">
        <v>700</v>
      </c>
      <c r="C392" s="250" t="s">
        <v>701</v>
      </c>
      <c r="D392" s="250" t="s">
        <v>292</v>
      </c>
      <c r="E392" s="250" t="s">
        <v>17</v>
      </c>
      <c r="F392" s="250" t="s">
        <v>17</v>
      </c>
      <c r="G392" s="250" t="s">
        <v>17</v>
      </c>
      <c r="H392" s="250" t="s">
        <v>17</v>
      </c>
      <c r="I392" s="250" t="s">
        <v>17</v>
      </c>
      <c r="J392" s="250" t="s">
        <v>608</v>
      </c>
      <c r="K392" s="250" t="s">
        <v>706</v>
      </c>
      <c r="L392" s="251">
        <v>45680</v>
      </c>
      <c r="M392" s="250" t="s">
        <v>175</v>
      </c>
    </row>
    <row r="393" spans="1:13" x14ac:dyDescent="0.35">
      <c r="A393" s="252" t="s">
        <v>699</v>
      </c>
      <c r="B393" s="252" t="s">
        <v>700</v>
      </c>
      <c r="C393" s="252" t="s">
        <v>701</v>
      </c>
      <c r="D393" s="252" t="s">
        <v>22</v>
      </c>
      <c r="E393" s="252" t="s">
        <v>17</v>
      </c>
      <c r="F393" s="252" t="s">
        <v>17</v>
      </c>
      <c r="G393" s="252" t="s">
        <v>17</v>
      </c>
      <c r="H393" s="252" t="s">
        <v>17</v>
      </c>
      <c r="I393" s="252" t="s">
        <v>17</v>
      </c>
      <c r="J393" s="252" t="s">
        <v>608</v>
      </c>
      <c r="K393" s="252" t="s">
        <v>707</v>
      </c>
      <c r="L393" s="253">
        <v>45680</v>
      </c>
      <c r="M393" s="252" t="s">
        <v>175</v>
      </c>
    </row>
    <row r="394" spans="1:13" x14ac:dyDescent="0.35">
      <c r="A394" s="250" t="s">
        <v>699</v>
      </c>
      <c r="B394" s="250" t="s">
        <v>700</v>
      </c>
      <c r="C394" s="250" t="s">
        <v>701</v>
      </c>
      <c r="D394" s="250" t="s">
        <v>26</v>
      </c>
      <c r="E394" s="250" t="s">
        <v>17</v>
      </c>
      <c r="F394" s="250" t="s">
        <v>17</v>
      </c>
      <c r="G394" s="250" t="s">
        <v>17</v>
      </c>
      <c r="H394" s="250" t="s">
        <v>17</v>
      </c>
      <c r="I394" s="250" t="s">
        <v>17</v>
      </c>
      <c r="J394" s="250" t="s">
        <v>608</v>
      </c>
      <c r="K394" s="250" t="s">
        <v>708</v>
      </c>
      <c r="L394" s="251">
        <v>45680</v>
      </c>
      <c r="M394" s="250" t="s">
        <v>175</v>
      </c>
    </row>
    <row r="395" spans="1:13" x14ac:dyDescent="0.35">
      <c r="A395" s="252" t="s">
        <v>699</v>
      </c>
      <c r="B395" s="252" t="s">
        <v>700</v>
      </c>
      <c r="C395" s="252" t="s">
        <v>701</v>
      </c>
      <c r="D395" s="252" t="s">
        <v>28</v>
      </c>
      <c r="E395" s="252" t="s">
        <v>17</v>
      </c>
      <c r="F395" s="252" t="s">
        <v>17</v>
      </c>
      <c r="G395" s="252" t="s">
        <v>17</v>
      </c>
      <c r="H395" s="252" t="s">
        <v>17</v>
      </c>
      <c r="I395" s="252" t="s">
        <v>17</v>
      </c>
      <c r="J395" s="252" t="s">
        <v>608</v>
      </c>
      <c r="K395" s="252" t="s">
        <v>709</v>
      </c>
      <c r="L395" s="253">
        <v>45680</v>
      </c>
      <c r="M395" s="252" t="s">
        <v>175</v>
      </c>
    </row>
    <row r="396" spans="1:13" x14ac:dyDescent="0.35">
      <c r="A396" s="250" t="s">
        <v>710</v>
      </c>
      <c r="B396" s="250" t="s">
        <v>711</v>
      </c>
      <c r="C396" s="250" t="s">
        <v>701</v>
      </c>
      <c r="D396" s="250" t="s">
        <v>24</v>
      </c>
      <c r="E396" s="250" t="s">
        <v>17</v>
      </c>
      <c r="F396" s="250" t="s">
        <v>17</v>
      </c>
      <c r="G396" s="250" t="s">
        <v>17</v>
      </c>
      <c r="H396" s="250" t="s">
        <v>17</v>
      </c>
      <c r="I396" s="250" t="s">
        <v>17</v>
      </c>
      <c r="J396" s="250" t="s">
        <v>608</v>
      </c>
      <c r="K396" s="250" t="s">
        <v>712</v>
      </c>
      <c r="L396" s="251">
        <v>45680</v>
      </c>
      <c r="M396" s="250" t="s">
        <v>175</v>
      </c>
    </row>
    <row r="397" spans="1:13" x14ac:dyDescent="0.35">
      <c r="A397" s="252" t="s">
        <v>710</v>
      </c>
      <c r="B397" s="252" t="s">
        <v>711</v>
      </c>
      <c r="C397" s="252" t="s">
        <v>701</v>
      </c>
      <c r="D397" s="252" t="s">
        <v>92</v>
      </c>
      <c r="E397" s="252" t="s">
        <v>17</v>
      </c>
      <c r="F397" s="252" t="s">
        <v>17</v>
      </c>
      <c r="G397" s="252" t="s">
        <v>17</v>
      </c>
      <c r="H397" s="252" t="s">
        <v>17</v>
      </c>
      <c r="I397" s="252" t="s">
        <v>17</v>
      </c>
      <c r="J397" s="252" t="s">
        <v>608</v>
      </c>
      <c r="K397" s="252" t="s">
        <v>713</v>
      </c>
      <c r="L397" s="253">
        <v>45680</v>
      </c>
      <c r="M397" s="252" t="s">
        <v>175</v>
      </c>
    </row>
    <row r="398" spans="1:13" x14ac:dyDescent="0.35">
      <c r="A398" s="250" t="s">
        <v>710</v>
      </c>
      <c r="B398" s="250" t="s">
        <v>711</v>
      </c>
      <c r="C398" s="250" t="s">
        <v>701</v>
      </c>
      <c r="D398" s="250" t="s">
        <v>16</v>
      </c>
      <c r="E398" s="250" t="s">
        <v>17</v>
      </c>
      <c r="F398" s="250" t="s">
        <v>17</v>
      </c>
      <c r="G398" s="250" t="s">
        <v>17</v>
      </c>
      <c r="H398" s="250" t="s">
        <v>17</v>
      </c>
      <c r="I398" s="250" t="s">
        <v>17</v>
      </c>
      <c r="J398" s="250" t="s">
        <v>608</v>
      </c>
      <c r="K398" s="250" t="s">
        <v>714</v>
      </c>
      <c r="L398" s="251">
        <v>45680</v>
      </c>
      <c r="M398" s="250" t="s">
        <v>175</v>
      </c>
    </row>
    <row r="399" spans="1:13" x14ac:dyDescent="0.35">
      <c r="A399" s="252" t="s">
        <v>710</v>
      </c>
      <c r="B399" s="252" t="s">
        <v>711</v>
      </c>
      <c r="C399" s="252" t="s">
        <v>701</v>
      </c>
      <c r="D399" s="252" t="s">
        <v>20</v>
      </c>
      <c r="E399" s="252" t="s">
        <v>17</v>
      </c>
      <c r="F399" s="252" t="s">
        <v>17</v>
      </c>
      <c r="G399" s="252" t="s">
        <v>17</v>
      </c>
      <c r="H399" s="252" t="s">
        <v>17</v>
      </c>
      <c r="I399" s="252" t="s">
        <v>17</v>
      </c>
      <c r="J399" s="252" t="s">
        <v>608</v>
      </c>
      <c r="K399" s="252" t="s">
        <v>715</v>
      </c>
      <c r="L399" s="253">
        <v>45680</v>
      </c>
      <c r="M399" s="252" t="s">
        <v>175</v>
      </c>
    </row>
    <row r="400" spans="1:13" x14ac:dyDescent="0.35">
      <c r="A400" s="250" t="s">
        <v>710</v>
      </c>
      <c r="B400" s="250" t="s">
        <v>711</v>
      </c>
      <c r="C400" s="250" t="s">
        <v>701</v>
      </c>
      <c r="D400" s="250" t="s">
        <v>292</v>
      </c>
      <c r="E400" s="250" t="s">
        <v>17</v>
      </c>
      <c r="F400" s="250" t="s">
        <v>17</v>
      </c>
      <c r="G400" s="250" t="s">
        <v>17</v>
      </c>
      <c r="H400" s="250" t="s">
        <v>17</v>
      </c>
      <c r="I400" s="250" t="s">
        <v>17</v>
      </c>
      <c r="J400" s="250" t="s">
        <v>608</v>
      </c>
      <c r="K400" s="250" t="s">
        <v>716</v>
      </c>
      <c r="L400" s="251">
        <v>45680</v>
      </c>
      <c r="M400" s="250" t="s">
        <v>175</v>
      </c>
    </row>
    <row r="401" spans="1:13" x14ac:dyDescent="0.35">
      <c r="A401" s="252" t="s">
        <v>710</v>
      </c>
      <c r="B401" s="252" t="s">
        <v>711</v>
      </c>
      <c r="C401" s="252" t="s">
        <v>701</v>
      </c>
      <c r="D401" s="252" t="s">
        <v>22</v>
      </c>
      <c r="E401" s="252" t="s">
        <v>17</v>
      </c>
      <c r="F401" s="252" t="s">
        <v>17</v>
      </c>
      <c r="G401" s="252" t="s">
        <v>17</v>
      </c>
      <c r="H401" s="252" t="s">
        <v>17</v>
      </c>
      <c r="I401" s="252" t="s">
        <v>17</v>
      </c>
      <c r="J401" s="252" t="s">
        <v>608</v>
      </c>
      <c r="K401" s="252" t="s">
        <v>717</v>
      </c>
      <c r="L401" s="253">
        <v>45680</v>
      </c>
      <c r="M401" s="252" t="s">
        <v>175</v>
      </c>
    </row>
    <row r="402" spans="1:13" x14ac:dyDescent="0.35">
      <c r="A402" s="250" t="s">
        <v>710</v>
      </c>
      <c r="B402" s="250" t="s">
        <v>711</v>
      </c>
      <c r="C402" s="250" t="s">
        <v>701</v>
      </c>
      <c r="D402" s="250" t="s">
        <v>26</v>
      </c>
      <c r="E402" s="250" t="s">
        <v>17</v>
      </c>
      <c r="F402" s="250" t="s">
        <v>17</v>
      </c>
      <c r="G402" s="250" t="s">
        <v>17</v>
      </c>
      <c r="H402" s="250" t="s">
        <v>17</v>
      </c>
      <c r="I402" s="250" t="s">
        <v>17</v>
      </c>
      <c r="J402" s="250" t="s">
        <v>608</v>
      </c>
      <c r="K402" s="250" t="s">
        <v>718</v>
      </c>
      <c r="L402" s="251">
        <v>45680</v>
      </c>
      <c r="M402" s="250" t="s">
        <v>175</v>
      </c>
    </row>
    <row r="403" spans="1:13" x14ac:dyDescent="0.35">
      <c r="A403" s="252" t="s">
        <v>710</v>
      </c>
      <c r="B403" s="252" t="s">
        <v>711</v>
      </c>
      <c r="C403" s="252" t="s">
        <v>701</v>
      </c>
      <c r="D403" s="252" t="s">
        <v>28</v>
      </c>
      <c r="E403" s="252" t="s">
        <v>17</v>
      </c>
      <c r="F403" s="252" t="s">
        <v>17</v>
      </c>
      <c r="G403" s="252" t="s">
        <v>17</v>
      </c>
      <c r="H403" s="252" t="s">
        <v>17</v>
      </c>
      <c r="I403" s="252" t="s">
        <v>17</v>
      </c>
      <c r="J403" s="252" t="s">
        <v>608</v>
      </c>
      <c r="K403" s="252" t="s">
        <v>719</v>
      </c>
      <c r="L403" s="253">
        <v>45680</v>
      </c>
      <c r="M403" s="252" t="s">
        <v>175</v>
      </c>
    </row>
    <row r="404" spans="1:13" x14ac:dyDescent="0.35">
      <c r="A404" s="250" t="s">
        <v>720</v>
      </c>
      <c r="B404" s="250" t="s">
        <v>721</v>
      </c>
      <c r="C404" s="250" t="s">
        <v>722</v>
      </c>
      <c r="D404" s="250" t="s">
        <v>24</v>
      </c>
      <c r="E404" s="250" t="s">
        <v>17</v>
      </c>
      <c r="F404" s="250" t="s">
        <v>17</v>
      </c>
      <c r="G404" s="250" t="s">
        <v>17</v>
      </c>
      <c r="H404" s="250" t="s">
        <v>17</v>
      </c>
      <c r="I404" s="250" t="s">
        <v>17</v>
      </c>
      <c r="J404" s="250" t="s">
        <v>608</v>
      </c>
      <c r="K404" s="250" t="s">
        <v>723</v>
      </c>
      <c r="L404" s="251">
        <v>45680</v>
      </c>
      <c r="M404" s="250" t="s">
        <v>175</v>
      </c>
    </row>
    <row r="405" spans="1:13" x14ac:dyDescent="0.35">
      <c r="A405" s="252" t="s">
        <v>720</v>
      </c>
      <c r="B405" s="252" t="s">
        <v>721</v>
      </c>
      <c r="C405" s="252" t="s">
        <v>722</v>
      </c>
      <c r="D405" s="252" t="s">
        <v>92</v>
      </c>
      <c r="E405" s="252" t="s">
        <v>17</v>
      </c>
      <c r="F405" s="252" t="s">
        <v>17</v>
      </c>
      <c r="G405" s="252" t="s">
        <v>17</v>
      </c>
      <c r="H405" s="252" t="s">
        <v>17</v>
      </c>
      <c r="I405" s="252" t="s">
        <v>17</v>
      </c>
      <c r="J405" s="252" t="s">
        <v>608</v>
      </c>
      <c r="K405" s="252" t="s">
        <v>724</v>
      </c>
      <c r="L405" s="253">
        <v>45680</v>
      </c>
      <c r="M405" s="252" t="s">
        <v>175</v>
      </c>
    </row>
    <row r="406" spans="1:13" x14ac:dyDescent="0.35">
      <c r="A406" s="250" t="s">
        <v>720</v>
      </c>
      <c r="B406" s="250" t="s">
        <v>721</v>
      </c>
      <c r="C406" s="250" t="s">
        <v>722</v>
      </c>
      <c r="D406" s="250" t="s">
        <v>16</v>
      </c>
      <c r="E406" s="250" t="s">
        <v>17</v>
      </c>
      <c r="F406" s="250" t="s">
        <v>17</v>
      </c>
      <c r="G406" s="250" t="s">
        <v>17</v>
      </c>
      <c r="H406" s="250" t="s">
        <v>17</v>
      </c>
      <c r="I406" s="250" t="s">
        <v>17</v>
      </c>
      <c r="J406" s="250" t="s">
        <v>608</v>
      </c>
      <c r="K406" s="250" t="s">
        <v>725</v>
      </c>
      <c r="L406" s="251">
        <v>45680</v>
      </c>
      <c r="M406" s="250" t="s">
        <v>175</v>
      </c>
    </row>
    <row r="407" spans="1:13" x14ac:dyDescent="0.35">
      <c r="A407" s="252" t="s">
        <v>720</v>
      </c>
      <c r="B407" s="252" t="s">
        <v>721</v>
      </c>
      <c r="C407" s="252" t="s">
        <v>722</v>
      </c>
      <c r="D407" s="252" t="s">
        <v>20</v>
      </c>
      <c r="E407" s="252" t="s">
        <v>17</v>
      </c>
      <c r="F407" s="252" t="s">
        <v>17</v>
      </c>
      <c r="G407" s="252" t="s">
        <v>17</v>
      </c>
      <c r="H407" s="252" t="s">
        <v>17</v>
      </c>
      <c r="I407" s="252" t="s">
        <v>17</v>
      </c>
      <c r="J407" s="252" t="s">
        <v>608</v>
      </c>
      <c r="K407" s="252" t="s">
        <v>726</v>
      </c>
      <c r="L407" s="253">
        <v>45680</v>
      </c>
      <c r="M407" s="252" t="s">
        <v>175</v>
      </c>
    </row>
    <row r="408" spans="1:13" x14ac:dyDescent="0.35">
      <c r="A408" s="250" t="s">
        <v>720</v>
      </c>
      <c r="B408" s="250" t="s">
        <v>721</v>
      </c>
      <c r="C408" s="250" t="s">
        <v>722</v>
      </c>
      <c r="D408" s="250" t="s">
        <v>292</v>
      </c>
      <c r="E408" s="250" t="s">
        <v>17</v>
      </c>
      <c r="F408" s="250" t="s">
        <v>17</v>
      </c>
      <c r="G408" s="250" t="s">
        <v>17</v>
      </c>
      <c r="H408" s="250" t="s">
        <v>17</v>
      </c>
      <c r="I408" s="250" t="s">
        <v>17</v>
      </c>
      <c r="J408" s="250" t="s">
        <v>608</v>
      </c>
      <c r="K408" s="250" t="s">
        <v>727</v>
      </c>
      <c r="L408" s="251">
        <v>45680</v>
      </c>
      <c r="M408" s="250" t="s">
        <v>175</v>
      </c>
    </row>
    <row r="409" spans="1:13" x14ac:dyDescent="0.35">
      <c r="A409" s="252" t="s">
        <v>720</v>
      </c>
      <c r="B409" s="252" t="s">
        <v>721</v>
      </c>
      <c r="C409" s="252" t="s">
        <v>722</v>
      </c>
      <c r="D409" s="252" t="s">
        <v>22</v>
      </c>
      <c r="E409" s="252" t="s">
        <v>17</v>
      </c>
      <c r="F409" s="252" t="s">
        <v>17</v>
      </c>
      <c r="G409" s="252" t="s">
        <v>17</v>
      </c>
      <c r="H409" s="252" t="s">
        <v>17</v>
      </c>
      <c r="I409" s="252" t="s">
        <v>17</v>
      </c>
      <c r="J409" s="252" t="s">
        <v>608</v>
      </c>
      <c r="K409" s="252" t="s">
        <v>728</v>
      </c>
      <c r="L409" s="253">
        <v>45680</v>
      </c>
      <c r="M409" s="252" t="s">
        <v>175</v>
      </c>
    </row>
    <row r="410" spans="1:13" x14ac:dyDescent="0.35">
      <c r="A410" s="250" t="s">
        <v>720</v>
      </c>
      <c r="B410" s="250" t="s">
        <v>721</v>
      </c>
      <c r="C410" s="250" t="s">
        <v>722</v>
      </c>
      <c r="D410" s="250" t="s">
        <v>26</v>
      </c>
      <c r="E410" s="250" t="s">
        <v>17</v>
      </c>
      <c r="F410" s="250" t="s">
        <v>17</v>
      </c>
      <c r="G410" s="250" t="s">
        <v>17</v>
      </c>
      <c r="H410" s="250" t="s">
        <v>17</v>
      </c>
      <c r="I410" s="250" t="s">
        <v>17</v>
      </c>
      <c r="J410" s="250" t="s">
        <v>608</v>
      </c>
      <c r="K410" s="250" t="s">
        <v>729</v>
      </c>
      <c r="L410" s="251">
        <v>45680</v>
      </c>
      <c r="M410" s="250" t="s">
        <v>175</v>
      </c>
    </row>
    <row r="411" spans="1:13" x14ac:dyDescent="0.35">
      <c r="A411" s="252" t="s">
        <v>720</v>
      </c>
      <c r="B411" s="252" t="s">
        <v>721</v>
      </c>
      <c r="C411" s="252" t="s">
        <v>722</v>
      </c>
      <c r="D411" s="252" t="s">
        <v>28</v>
      </c>
      <c r="E411" s="252" t="s">
        <v>17</v>
      </c>
      <c r="F411" s="252" t="s">
        <v>17</v>
      </c>
      <c r="G411" s="252" t="s">
        <v>17</v>
      </c>
      <c r="H411" s="252" t="s">
        <v>17</v>
      </c>
      <c r="I411" s="252" t="s">
        <v>17</v>
      </c>
      <c r="J411" s="252" t="s">
        <v>608</v>
      </c>
      <c r="K411" s="252" t="s">
        <v>730</v>
      </c>
      <c r="L411" s="253">
        <v>45680</v>
      </c>
      <c r="M411" s="252" t="s">
        <v>175</v>
      </c>
    </row>
    <row r="412" spans="1:13" x14ac:dyDescent="0.35">
      <c r="A412" s="250" t="s">
        <v>443</v>
      </c>
      <c r="B412" s="250" t="s">
        <v>444</v>
      </c>
      <c r="C412" s="250" t="s">
        <v>445</v>
      </c>
      <c r="D412" s="250" t="s">
        <v>92</v>
      </c>
      <c r="E412" s="250" t="s">
        <v>17</v>
      </c>
      <c r="F412" s="250" t="s">
        <v>17</v>
      </c>
      <c r="G412" s="250" t="s">
        <v>17</v>
      </c>
      <c r="H412" s="250" t="s">
        <v>17</v>
      </c>
      <c r="I412" s="250" t="s">
        <v>17</v>
      </c>
      <c r="J412" s="250" t="s">
        <v>17</v>
      </c>
      <c r="K412" s="250" t="s">
        <v>731</v>
      </c>
      <c r="L412" s="251">
        <v>45681</v>
      </c>
      <c r="M412" s="250" t="s">
        <v>175</v>
      </c>
    </row>
    <row r="413" spans="1:13" x14ac:dyDescent="0.35">
      <c r="A413" s="252" t="s">
        <v>732</v>
      </c>
      <c r="B413" s="252" t="s">
        <v>733</v>
      </c>
      <c r="C413" s="252" t="s">
        <v>734</v>
      </c>
      <c r="D413" s="252" t="s">
        <v>26</v>
      </c>
      <c r="E413" s="252" t="s">
        <v>17</v>
      </c>
      <c r="F413" s="252" t="s">
        <v>17</v>
      </c>
      <c r="G413" s="252" t="s">
        <v>17</v>
      </c>
      <c r="H413" s="252" t="s">
        <v>17</v>
      </c>
      <c r="I413" s="252" t="s">
        <v>17</v>
      </c>
      <c r="J413" s="252" t="s">
        <v>575</v>
      </c>
      <c r="K413" s="252" t="s">
        <v>735</v>
      </c>
      <c r="L413" s="253">
        <v>45683</v>
      </c>
      <c r="M413" s="252" t="s">
        <v>175</v>
      </c>
    </row>
    <row r="414" spans="1:13" x14ac:dyDescent="0.35">
      <c r="A414" s="250" t="s">
        <v>732</v>
      </c>
      <c r="B414" s="250" t="s">
        <v>733</v>
      </c>
      <c r="C414" s="250" t="s">
        <v>734</v>
      </c>
      <c r="D414" s="250" t="s">
        <v>28</v>
      </c>
      <c r="E414" s="250" t="s">
        <v>17</v>
      </c>
      <c r="F414" s="250" t="s">
        <v>17</v>
      </c>
      <c r="G414" s="250" t="s">
        <v>17</v>
      </c>
      <c r="H414" s="250" t="s">
        <v>17</v>
      </c>
      <c r="I414" s="250" t="s">
        <v>17</v>
      </c>
      <c r="J414" s="250" t="s">
        <v>575</v>
      </c>
      <c r="K414" s="250" t="s">
        <v>736</v>
      </c>
      <c r="L414" s="251">
        <v>45683</v>
      </c>
      <c r="M414" s="250" t="s">
        <v>175</v>
      </c>
    </row>
    <row r="415" spans="1:13" x14ac:dyDescent="0.35">
      <c r="A415" s="252" t="s">
        <v>732</v>
      </c>
      <c r="B415" s="252" t="s">
        <v>733</v>
      </c>
      <c r="C415" s="252" t="s">
        <v>734</v>
      </c>
      <c r="D415" s="252" t="s">
        <v>24</v>
      </c>
      <c r="E415" s="252" t="s">
        <v>17</v>
      </c>
      <c r="F415" s="252" t="s">
        <v>17</v>
      </c>
      <c r="G415" s="252" t="s">
        <v>17</v>
      </c>
      <c r="H415" s="252" t="s">
        <v>17</v>
      </c>
      <c r="I415" s="252" t="s">
        <v>17</v>
      </c>
      <c r="J415" s="252" t="s">
        <v>575</v>
      </c>
      <c r="K415" s="252" t="s">
        <v>737</v>
      </c>
      <c r="L415" s="253">
        <v>45683</v>
      </c>
      <c r="M415" s="252" t="s">
        <v>175</v>
      </c>
    </row>
    <row r="416" spans="1:13" x14ac:dyDescent="0.35">
      <c r="A416" s="250" t="s">
        <v>732</v>
      </c>
      <c r="B416" s="250" t="s">
        <v>733</v>
      </c>
      <c r="C416" s="250" t="s">
        <v>734</v>
      </c>
      <c r="D416" s="250" t="s">
        <v>16</v>
      </c>
      <c r="E416" s="250" t="s">
        <v>17</v>
      </c>
      <c r="F416" s="250" t="s">
        <v>17</v>
      </c>
      <c r="G416" s="250" t="s">
        <v>17</v>
      </c>
      <c r="H416" s="250" t="s">
        <v>17</v>
      </c>
      <c r="I416" s="250" t="s">
        <v>17</v>
      </c>
      <c r="J416" s="250" t="s">
        <v>738</v>
      </c>
      <c r="K416" s="250" t="s">
        <v>739</v>
      </c>
      <c r="L416" s="251">
        <v>45683</v>
      </c>
      <c r="M416" s="250" t="s">
        <v>175</v>
      </c>
    </row>
    <row r="417" spans="1:13" x14ac:dyDescent="0.35">
      <c r="A417" s="252" t="s">
        <v>732</v>
      </c>
      <c r="B417" s="252" t="s">
        <v>733</v>
      </c>
      <c r="C417" s="252" t="s">
        <v>734</v>
      </c>
      <c r="D417" s="252" t="s">
        <v>20</v>
      </c>
      <c r="E417" s="252" t="s">
        <v>17</v>
      </c>
      <c r="F417" s="252" t="s">
        <v>17</v>
      </c>
      <c r="G417" s="252" t="s">
        <v>17</v>
      </c>
      <c r="H417" s="252" t="s">
        <v>17</v>
      </c>
      <c r="I417" s="252" t="s">
        <v>17</v>
      </c>
      <c r="J417" s="252" t="s">
        <v>738</v>
      </c>
      <c r="K417" s="252" t="s">
        <v>740</v>
      </c>
      <c r="L417" s="253">
        <v>45683</v>
      </c>
      <c r="M417" s="252" t="s">
        <v>175</v>
      </c>
    </row>
    <row r="418" spans="1:13" x14ac:dyDescent="0.35">
      <c r="A418" s="250" t="s">
        <v>732</v>
      </c>
      <c r="B418" s="250" t="s">
        <v>733</v>
      </c>
      <c r="C418" s="250" t="s">
        <v>734</v>
      </c>
      <c r="D418" s="250" t="s">
        <v>292</v>
      </c>
      <c r="E418" s="250" t="s">
        <v>17</v>
      </c>
      <c r="F418" s="250" t="s">
        <v>17</v>
      </c>
      <c r="G418" s="250" t="s">
        <v>17</v>
      </c>
      <c r="H418" s="250" t="s">
        <v>17</v>
      </c>
      <c r="I418" s="250" t="s">
        <v>17</v>
      </c>
      <c r="J418" s="250" t="s">
        <v>738</v>
      </c>
      <c r="K418" s="250" t="s">
        <v>741</v>
      </c>
      <c r="L418" s="251">
        <v>45683</v>
      </c>
      <c r="M418" s="250" t="s">
        <v>175</v>
      </c>
    </row>
    <row r="419" spans="1:13" x14ac:dyDescent="0.35">
      <c r="A419" s="252" t="s">
        <v>732</v>
      </c>
      <c r="B419" s="252" t="s">
        <v>733</v>
      </c>
      <c r="C419" s="252" t="s">
        <v>734</v>
      </c>
      <c r="D419" s="252" t="s">
        <v>22</v>
      </c>
      <c r="E419" s="252" t="s">
        <v>17</v>
      </c>
      <c r="F419" s="252" t="s">
        <v>17</v>
      </c>
      <c r="G419" s="252" t="s">
        <v>17</v>
      </c>
      <c r="H419" s="252" t="s">
        <v>17</v>
      </c>
      <c r="I419" s="252" t="s">
        <v>17</v>
      </c>
      <c r="J419" s="252" t="s">
        <v>575</v>
      </c>
      <c r="K419" s="252" t="s">
        <v>742</v>
      </c>
      <c r="L419" s="253">
        <v>45683</v>
      </c>
      <c r="M419" s="252" t="s">
        <v>175</v>
      </c>
    </row>
    <row r="420" spans="1:13" x14ac:dyDescent="0.35">
      <c r="A420" s="250" t="s">
        <v>743</v>
      </c>
      <c r="B420" s="250" t="s">
        <v>744</v>
      </c>
      <c r="C420" s="250" t="s">
        <v>528</v>
      </c>
      <c r="D420" s="250" t="s">
        <v>26</v>
      </c>
      <c r="E420" s="250" t="s">
        <v>17</v>
      </c>
      <c r="F420" s="250" t="s">
        <v>17</v>
      </c>
      <c r="G420" s="250" t="s">
        <v>17</v>
      </c>
      <c r="H420" s="250" t="s">
        <v>17</v>
      </c>
      <c r="I420" s="250" t="s">
        <v>17</v>
      </c>
      <c r="J420" s="250" t="s">
        <v>529</v>
      </c>
      <c r="K420" s="250" t="s">
        <v>745</v>
      </c>
      <c r="L420" s="251">
        <v>45684</v>
      </c>
      <c r="M420" s="250" t="s">
        <v>19</v>
      </c>
    </row>
    <row r="421" spans="1:13" x14ac:dyDescent="0.35">
      <c r="A421" s="252" t="s">
        <v>743</v>
      </c>
      <c r="B421" s="252" t="s">
        <v>744</v>
      </c>
      <c r="C421" s="252" t="s">
        <v>528</v>
      </c>
      <c r="D421" s="252" t="s">
        <v>28</v>
      </c>
      <c r="E421" s="252" t="s">
        <v>17</v>
      </c>
      <c r="F421" s="252" t="s">
        <v>17</v>
      </c>
      <c r="G421" s="252" t="s">
        <v>17</v>
      </c>
      <c r="H421" s="252" t="s">
        <v>17</v>
      </c>
      <c r="I421" s="252" t="s">
        <v>17</v>
      </c>
      <c r="J421" s="252" t="s">
        <v>529</v>
      </c>
      <c r="K421" s="252" t="s">
        <v>746</v>
      </c>
      <c r="L421" s="253">
        <v>45684</v>
      </c>
      <c r="M421" s="252" t="s">
        <v>19</v>
      </c>
    </row>
    <row r="422" spans="1:13" x14ac:dyDescent="0.35">
      <c r="A422" s="250" t="s">
        <v>743</v>
      </c>
      <c r="B422" s="250" t="s">
        <v>744</v>
      </c>
      <c r="C422" s="250" t="s">
        <v>528</v>
      </c>
      <c r="D422" s="250" t="s">
        <v>24</v>
      </c>
      <c r="E422" s="250" t="s">
        <v>17</v>
      </c>
      <c r="F422" s="250" t="s">
        <v>17</v>
      </c>
      <c r="G422" s="250" t="s">
        <v>17</v>
      </c>
      <c r="H422" s="250" t="s">
        <v>17</v>
      </c>
      <c r="I422" s="250" t="s">
        <v>17</v>
      </c>
      <c r="J422" s="250" t="s">
        <v>529</v>
      </c>
      <c r="K422" s="250" t="s">
        <v>747</v>
      </c>
      <c r="L422" s="251">
        <v>45684</v>
      </c>
      <c r="M422" s="250" t="s">
        <v>19</v>
      </c>
    </row>
    <row r="423" spans="1:13" x14ac:dyDescent="0.35">
      <c r="A423" s="252" t="s">
        <v>743</v>
      </c>
      <c r="B423" s="252" t="s">
        <v>744</v>
      </c>
      <c r="C423" s="252" t="s">
        <v>528</v>
      </c>
      <c r="D423" s="252" t="s">
        <v>16</v>
      </c>
      <c r="E423" s="252" t="s">
        <v>17</v>
      </c>
      <c r="F423" s="252" t="s">
        <v>17</v>
      </c>
      <c r="G423" s="252" t="s">
        <v>17</v>
      </c>
      <c r="H423" s="252" t="s">
        <v>17</v>
      </c>
      <c r="I423" s="252" t="s">
        <v>17</v>
      </c>
      <c r="J423" s="252" t="s">
        <v>748</v>
      </c>
      <c r="K423" s="252" t="s">
        <v>749</v>
      </c>
      <c r="L423" s="253">
        <v>45684</v>
      </c>
      <c r="M423" s="252" t="s">
        <v>19</v>
      </c>
    </row>
    <row r="424" spans="1:13" x14ac:dyDescent="0.35">
      <c r="A424" s="250" t="s">
        <v>743</v>
      </c>
      <c r="B424" s="250" t="s">
        <v>744</v>
      </c>
      <c r="C424" s="250" t="s">
        <v>528</v>
      </c>
      <c r="D424" s="250" t="s">
        <v>20</v>
      </c>
      <c r="E424" s="250" t="s">
        <v>17</v>
      </c>
      <c r="F424" s="250" t="s">
        <v>17</v>
      </c>
      <c r="G424" s="250" t="s">
        <v>17</v>
      </c>
      <c r="H424" s="250" t="s">
        <v>17</v>
      </c>
      <c r="I424" s="250" t="s">
        <v>17</v>
      </c>
      <c r="J424" s="250" t="s">
        <v>748</v>
      </c>
      <c r="K424" s="250" t="s">
        <v>750</v>
      </c>
      <c r="L424" s="251">
        <v>45684</v>
      </c>
      <c r="M424" s="250" t="s">
        <v>19</v>
      </c>
    </row>
    <row r="425" spans="1:13" x14ac:dyDescent="0.35">
      <c r="A425" s="252" t="s">
        <v>743</v>
      </c>
      <c r="B425" s="252" t="s">
        <v>744</v>
      </c>
      <c r="C425" s="252" t="s">
        <v>528</v>
      </c>
      <c r="D425" s="252" t="s">
        <v>292</v>
      </c>
      <c r="E425" s="252" t="s">
        <v>17</v>
      </c>
      <c r="F425" s="252" t="s">
        <v>17</v>
      </c>
      <c r="G425" s="252" t="s">
        <v>17</v>
      </c>
      <c r="H425" s="252" t="s">
        <v>17</v>
      </c>
      <c r="I425" s="252" t="s">
        <v>17</v>
      </c>
      <c r="J425" s="252" t="s">
        <v>748</v>
      </c>
      <c r="K425" s="252" t="s">
        <v>751</v>
      </c>
      <c r="L425" s="253">
        <v>45684</v>
      </c>
      <c r="M425" s="252" t="s">
        <v>19</v>
      </c>
    </row>
    <row r="426" spans="1:13" x14ac:dyDescent="0.35">
      <c r="A426" s="250" t="s">
        <v>743</v>
      </c>
      <c r="B426" s="250" t="s">
        <v>744</v>
      </c>
      <c r="C426" s="250" t="s">
        <v>528</v>
      </c>
      <c r="D426" s="250" t="s">
        <v>22</v>
      </c>
      <c r="E426" s="250" t="s">
        <v>17</v>
      </c>
      <c r="F426" s="250" t="s">
        <v>17</v>
      </c>
      <c r="G426" s="250" t="s">
        <v>17</v>
      </c>
      <c r="H426" s="250" t="s">
        <v>17</v>
      </c>
      <c r="I426" s="250" t="s">
        <v>17</v>
      </c>
      <c r="J426" s="250" t="s">
        <v>748</v>
      </c>
      <c r="K426" s="250" t="s">
        <v>752</v>
      </c>
      <c r="L426" s="251">
        <v>45684</v>
      </c>
      <c r="M426" s="250" t="s">
        <v>19</v>
      </c>
    </row>
    <row r="427" spans="1:13" x14ac:dyDescent="0.35">
      <c r="A427" s="252" t="s">
        <v>753</v>
      </c>
      <c r="B427" s="252" t="s">
        <v>754</v>
      </c>
      <c r="C427" s="252" t="s">
        <v>528</v>
      </c>
      <c r="D427" s="252" t="s">
        <v>26</v>
      </c>
      <c r="E427" s="252" t="s">
        <v>17</v>
      </c>
      <c r="F427" s="252" t="s">
        <v>17</v>
      </c>
      <c r="G427" s="252" t="s">
        <v>17</v>
      </c>
      <c r="H427" s="252" t="s">
        <v>17</v>
      </c>
      <c r="I427" s="252" t="s">
        <v>17</v>
      </c>
      <c r="J427" s="252" t="s">
        <v>529</v>
      </c>
      <c r="K427" s="252" t="s">
        <v>755</v>
      </c>
      <c r="L427" s="253">
        <v>45684</v>
      </c>
      <c r="M427" s="252" t="s">
        <v>19</v>
      </c>
    </row>
    <row r="428" spans="1:13" x14ac:dyDescent="0.35">
      <c r="A428" s="250" t="s">
        <v>753</v>
      </c>
      <c r="B428" s="250" t="s">
        <v>754</v>
      </c>
      <c r="C428" s="250" t="s">
        <v>528</v>
      </c>
      <c r="D428" s="250" t="s">
        <v>28</v>
      </c>
      <c r="E428" s="250" t="s">
        <v>17</v>
      </c>
      <c r="F428" s="250" t="s">
        <v>17</v>
      </c>
      <c r="G428" s="250" t="s">
        <v>17</v>
      </c>
      <c r="H428" s="250" t="s">
        <v>17</v>
      </c>
      <c r="I428" s="250" t="s">
        <v>17</v>
      </c>
      <c r="J428" s="250" t="s">
        <v>529</v>
      </c>
      <c r="K428" s="250" t="s">
        <v>756</v>
      </c>
      <c r="L428" s="251">
        <v>45684</v>
      </c>
      <c r="M428" s="250" t="s">
        <v>19</v>
      </c>
    </row>
    <row r="429" spans="1:13" x14ac:dyDescent="0.35">
      <c r="A429" s="252" t="s">
        <v>753</v>
      </c>
      <c r="B429" s="252" t="s">
        <v>754</v>
      </c>
      <c r="C429" s="252" t="s">
        <v>528</v>
      </c>
      <c r="D429" s="252" t="s">
        <v>24</v>
      </c>
      <c r="E429" s="252" t="s">
        <v>17</v>
      </c>
      <c r="F429" s="252" t="s">
        <v>17</v>
      </c>
      <c r="G429" s="252" t="s">
        <v>17</v>
      </c>
      <c r="H429" s="252" t="s">
        <v>17</v>
      </c>
      <c r="I429" s="252" t="s">
        <v>17</v>
      </c>
      <c r="J429" s="252" t="s">
        <v>529</v>
      </c>
      <c r="K429" s="252" t="s">
        <v>757</v>
      </c>
      <c r="L429" s="253">
        <v>45684</v>
      </c>
      <c r="M429" s="252" t="s">
        <v>19</v>
      </c>
    </row>
    <row r="430" spans="1:13" x14ac:dyDescent="0.35">
      <c r="A430" s="250" t="s">
        <v>753</v>
      </c>
      <c r="B430" s="250" t="s">
        <v>754</v>
      </c>
      <c r="C430" s="250" t="s">
        <v>528</v>
      </c>
      <c r="D430" s="250" t="s">
        <v>16</v>
      </c>
      <c r="E430" s="250" t="s">
        <v>17</v>
      </c>
      <c r="F430" s="250" t="s">
        <v>17</v>
      </c>
      <c r="G430" s="250" t="s">
        <v>17</v>
      </c>
      <c r="H430" s="250" t="s">
        <v>17</v>
      </c>
      <c r="I430" s="250" t="s">
        <v>17</v>
      </c>
      <c r="J430" s="250" t="s">
        <v>529</v>
      </c>
      <c r="K430" s="250" t="s">
        <v>758</v>
      </c>
      <c r="L430" s="251">
        <v>45684</v>
      </c>
      <c r="M430" s="250" t="s">
        <v>175</v>
      </c>
    </row>
    <row r="431" spans="1:13" x14ac:dyDescent="0.35">
      <c r="A431" s="252" t="s">
        <v>753</v>
      </c>
      <c r="B431" s="252" t="s">
        <v>754</v>
      </c>
      <c r="C431" s="252" t="s">
        <v>528</v>
      </c>
      <c r="D431" s="252" t="s">
        <v>20</v>
      </c>
      <c r="E431" s="252" t="s">
        <v>17</v>
      </c>
      <c r="F431" s="252" t="s">
        <v>17</v>
      </c>
      <c r="G431" s="252" t="s">
        <v>17</v>
      </c>
      <c r="H431" s="252" t="s">
        <v>17</v>
      </c>
      <c r="I431" s="252" t="s">
        <v>17</v>
      </c>
      <c r="J431" s="252" t="s">
        <v>529</v>
      </c>
      <c r="K431" s="252" t="s">
        <v>759</v>
      </c>
      <c r="L431" s="253">
        <v>45684</v>
      </c>
      <c r="M431" s="252" t="s">
        <v>175</v>
      </c>
    </row>
    <row r="432" spans="1:13" x14ac:dyDescent="0.35">
      <c r="A432" s="250" t="s">
        <v>753</v>
      </c>
      <c r="B432" s="250" t="s">
        <v>754</v>
      </c>
      <c r="C432" s="250" t="s">
        <v>528</v>
      </c>
      <c r="D432" s="250" t="s">
        <v>292</v>
      </c>
      <c r="E432" s="250" t="s">
        <v>17</v>
      </c>
      <c r="F432" s="250" t="s">
        <v>17</v>
      </c>
      <c r="G432" s="250" t="s">
        <v>17</v>
      </c>
      <c r="H432" s="250" t="s">
        <v>17</v>
      </c>
      <c r="I432" s="250" t="s">
        <v>17</v>
      </c>
      <c r="J432" s="250" t="s">
        <v>529</v>
      </c>
      <c r="K432" s="250" t="s">
        <v>760</v>
      </c>
      <c r="L432" s="251">
        <v>45684</v>
      </c>
      <c r="M432" s="250" t="s">
        <v>19</v>
      </c>
    </row>
    <row r="433" spans="1:13" x14ac:dyDescent="0.35">
      <c r="A433" s="252" t="s">
        <v>753</v>
      </c>
      <c r="B433" s="252" t="s">
        <v>754</v>
      </c>
      <c r="C433" s="252" t="s">
        <v>528</v>
      </c>
      <c r="D433" s="252" t="s">
        <v>22</v>
      </c>
      <c r="E433" s="252" t="s">
        <v>17</v>
      </c>
      <c r="F433" s="252" t="s">
        <v>17</v>
      </c>
      <c r="G433" s="252" t="s">
        <v>17</v>
      </c>
      <c r="H433" s="252" t="s">
        <v>17</v>
      </c>
      <c r="I433" s="252" t="s">
        <v>17</v>
      </c>
      <c r="J433" s="252" t="s">
        <v>529</v>
      </c>
      <c r="K433" s="252" t="s">
        <v>761</v>
      </c>
      <c r="L433" s="253">
        <v>45684</v>
      </c>
      <c r="M433" s="252" t="s">
        <v>175</v>
      </c>
    </row>
    <row r="434" spans="1:13" x14ac:dyDescent="0.35">
      <c r="A434" s="250" t="s">
        <v>762</v>
      </c>
      <c r="B434" s="250" t="s">
        <v>763</v>
      </c>
      <c r="C434" s="250" t="s">
        <v>764</v>
      </c>
      <c r="D434" s="250" t="s">
        <v>24</v>
      </c>
      <c r="E434" s="250" t="s">
        <v>17</v>
      </c>
      <c r="F434" s="250" t="s">
        <v>17</v>
      </c>
      <c r="G434" s="250"/>
      <c r="H434" s="250">
        <v>0</v>
      </c>
      <c r="I434" s="250" t="s">
        <v>17</v>
      </c>
      <c r="J434" s="250" t="s">
        <v>608</v>
      </c>
      <c r="K434" s="250" t="s">
        <v>765</v>
      </c>
      <c r="L434" s="251">
        <v>45687</v>
      </c>
      <c r="M434" s="250" t="s">
        <v>175</v>
      </c>
    </row>
    <row r="435" spans="1:13" x14ac:dyDescent="0.35">
      <c r="A435" s="252" t="s">
        <v>762</v>
      </c>
      <c r="B435" s="252" t="s">
        <v>763</v>
      </c>
      <c r="C435" s="252" t="s">
        <v>764</v>
      </c>
      <c r="D435" s="252" t="s">
        <v>92</v>
      </c>
      <c r="E435" s="252" t="s">
        <v>17</v>
      </c>
      <c r="F435" s="252" t="s">
        <v>17</v>
      </c>
      <c r="G435" s="252"/>
      <c r="H435" s="252">
        <v>0</v>
      </c>
      <c r="I435" s="252" t="s">
        <v>17</v>
      </c>
      <c r="J435" s="252" t="s">
        <v>608</v>
      </c>
      <c r="K435" s="252" t="s">
        <v>766</v>
      </c>
      <c r="L435" s="253">
        <v>45687</v>
      </c>
      <c r="M435" s="252" t="s">
        <v>175</v>
      </c>
    </row>
    <row r="436" spans="1:13" x14ac:dyDescent="0.35">
      <c r="A436" s="250" t="s">
        <v>762</v>
      </c>
      <c r="B436" s="250" t="s">
        <v>763</v>
      </c>
      <c r="C436" s="250" t="s">
        <v>764</v>
      </c>
      <c r="D436" s="250" t="s">
        <v>16</v>
      </c>
      <c r="E436" s="250" t="s">
        <v>17</v>
      </c>
      <c r="F436" s="250" t="s">
        <v>17</v>
      </c>
      <c r="G436" s="250"/>
      <c r="H436" s="250">
        <v>0</v>
      </c>
      <c r="I436" s="250" t="s">
        <v>17</v>
      </c>
      <c r="J436" s="250" t="s">
        <v>608</v>
      </c>
      <c r="K436" s="250" t="s">
        <v>767</v>
      </c>
      <c r="L436" s="251">
        <v>45687</v>
      </c>
      <c r="M436" s="250" t="s">
        <v>175</v>
      </c>
    </row>
    <row r="437" spans="1:13" x14ac:dyDescent="0.35">
      <c r="A437" s="252" t="s">
        <v>762</v>
      </c>
      <c r="B437" s="252" t="s">
        <v>763</v>
      </c>
      <c r="C437" s="252" t="s">
        <v>764</v>
      </c>
      <c r="D437" s="252" t="s">
        <v>20</v>
      </c>
      <c r="E437" s="252" t="s">
        <v>17</v>
      </c>
      <c r="F437" s="252" t="s">
        <v>17</v>
      </c>
      <c r="G437" s="252"/>
      <c r="H437" s="252">
        <v>0</v>
      </c>
      <c r="I437" s="252" t="s">
        <v>17</v>
      </c>
      <c r="J437" s="252" t="s">
        <v>608</v>
      </c>
      <c r="K437" s="252" t="s">
        <v>768</v>
      </c>
      <c r="L437" s="253">
        <v>45687</v>
      </c>
      <c r="M437" s="252" t="s">
        <v>175</v>
      </c>
    </row>
    <row r="438" spans="1:13" x14ac:dyDescent="0.35">
      <c r="A438" s="250" t="s">
        <v>762</v>
      </c>
      <c r="B438" s="250" t="s">
        <v>763</v>
      </c>
      <c r="C438" s="250" t="s">
        <v>764</v>
      </c>
      <c r="D438" s="250" t="s">
        <v>292</v>
      </c>
      <c r="E438" s="250" t="s">
        <v>17</v>
      </c>
      <c r="F438" s="250" t="s">
        <v>17</v>
      </c>
      <c r="G438" s="250"/>
      <c r="H438" s="250">
        <v>0</v>
      </c>
      <c r="I438" s="250" t="s">
        <v>17</v>
      </c>
      <c r="J438" s="250" t="s">
        <v>608</v>
      </c>
      <c r="K438" s="250" t="s">
        <v>769</v>
      </c>
      <c r="L438" s="251">
        <v>45687</v>
      </c>
      <c r="M438" s="250" t="s">
        <v>175</v>
      </c>
    </row>
    <row r="439" spans="1:13" x14ac:dyDescent="0.35">
      <c r="A439" s="252" t="s">
        <v>762</v>
      </c>
      <c r="B439" s="252" t="s">
        <v>763</v>
      </c>
      <c r="C439" s="252" t="s">
        <v>764</v>
      </c>
      <c r="D439" s="252" t="s">
        <v>22</v>
      </c>
      <c r="E439" s="252" t="s">
        <v>17</v>
      </c>
      <c r="F439" s="252" t="s">
        <v>17</v>
      </c>
      <c r="G439" s="252"/>
      <c r="H439" s="252">
        <v>0</v>
      </c>
      <c r="I439" s="252" t="s">
        <v>17</v>
      </c>
      <c r="J439" s="252" t="s">
        <v>608</v>
      </c>
      <c r="K439" s="252" t="s">
        <v>770</v>
      </c>
      <c r="L439" s="253">
        <v>45687</v>
      </c>
      <c r="M439" s="252" t="s">
        <v>175</v>
      </c>
    </row>
    <row r="440" spans="1:13" x14ac:dyDescent="0.35">
      <c r="A440" s="250" t="s">
        <v>762</v>
      </c>
      <c r="B440" s="250" t="s">
        <v>763</v>
      </c>
      <c r="C440" s="250" t="s">
        <v>764</v>
      </c>
      <c r="D440" s="250" t="s">
        <v>26</v>
      </c>
      <c r="E440" s="250" t="s">
        <v>17</v>
      </c>
      <c r="F440" s="250" t="s">
        <v>17</v>
      </c>
      <c r="G440" s="250"/>
      <c r="H440" s="250">
        <v>0</v>
      </c>
      <c r="I440" s="250" t="s">
        <v>17</v>
      </c>
      <c r="J440" s="250" t="s">
        <v>608</v>
      </c>
      <c r="K440" s="250" t="s">
        <v>771</v>
      </c>
      <c r="L440" s="251">
        <v>45687</v>
      </c>
      <c r="M440" s="250" t="s">
        <v>175</v>
      </c>
    </row>
    <row r="441" spans="1:13" x14ac:dyDescent="0.35">
      <c r="A441" s="252" t="s">
        <v>762</v>
      </c>
      <c r="B441" s="252" t="s">
        <v>763</v>
      </c>
      <c r="C441" s="252" t="s">
        <v>764</v>
      </c>
      <c r="D441" s="252" t="s">
        <v>28</v>
      </c>
      <c r="E441" s="252" t="s">
        <v>17</v>
      </c>
      <c r="F441" s="252" t="s">
        <v>17</v>
      </c>
      <c r="G441" s="252"/>
      <c r="H441" s="252">
        <v>0</v>
      </c>
      <c r="I441" s="252" t="s">
        <v>17</v>
      </c>
      <c r="J441" s="252" t="s">
        <v>608</v>
      </c>
      <c r="K441" s="252" t="s">
        <v>772</v>
      </c>
      <c r="L441" s="253">
        <v>45687</v>
      </c>
      <c r="M441" s="252" t="s">
        <v>175</v>
      </c>
    </row>
    <row r="442" spans="1:13" x14ac:dyDescent="0.35">
      <c r="A442" s="250" t="s">
        <v>773</v>
      </c>
      <c r="B442" s="250" t="s">
        <v>774</v>
      </c>
      <c r="C442" s="250" t="s">
        <v>764</v>
      </c>
      <c r="D442" s="250" t="s">
        <v>24</v>
      </c>
      <c r="E442" s="250" t="s">
        <v>17</v>
      </c>
      <c r="F442" s="250" t="s">
        <v>17</v>
      </c>
      <c r="G442" s="250"/>
      <c r="H442" s="250">
        <v>0</v>
      </c>
      <c r="I442" s="250" t="s">
        <v>17</v>
      </c>
      <c r="J442" s="250" t="s">
        <v>608</v>
      </c>
      <c r="K442" s="250" t="s">
        <v>775</v>
      </c>
      <c r="L442" s="251">
        <v>45687</v>
      </c>
      <c r="M442" s="250" t="s">
        <v>175</v>
      </c>
    </row>
    <row r="443" spans="1:13" x14ac:dyDescent="0.35">
      <c r="A443" s="252" t="s">
        <v>773</v>
      </c>
      <c r="B443" s="252" t="s">
        <v>774</v>
      </c>
      <c r="C443" s="252" t="s">
        <v>764</v>
      </c>
      <c r="D443" s="252" t="s">
        <v>92</v>
      </c>
      <c r="E443" s="252" t="s">
        <v>17</v>
      </c>
      <c r="F443" s="252" t="s">
        <v>17</v>
      </c>
      <c r="G443" s="252"/>
      <c r="H443" s="252">
        <v>0</v>
      </c>
      <c r="I443" s="252" t="s">
        <v>17</v>
      </c>
      <c r="J443" s="252" t="s">
        <v>608</v>
      </c>
      <c r="K443" s="252" t="s">
        <v>776</v>
      </c>
      <c r="L443" s="253">
        <v>45687</v>
      </c>
      <c r="M443" s="252" t="s">
        <v>175</v>
      </c>
    </row>
    <row r="444" spans="1:13" x14ac:dyDescent="0.35">
      <c r="A444" s="250" t="s">
        <v>773</v>
      </c>
      <c r="B444" s="250" t="s">
        <v>774</v>
      </c>
      <c r="C444" s="250" t="s">
        <v>764</v>
      </c>
      <c r="D444" s="250" t="s">
        <v>16</v>
      </c>
      <c r="E444" s="250" t="s">
        <v>17</v>
      </c>
      <c r="F444" s="250" t="s">
        <v>17</v>
      </c>
      <c r="G444" s="250"/>
      <c r="H444" s="250">
        <v>0</v>
      </c>
      <c r="I444" s="250" t="s">
        <v>17</v>
      </c>
      <c r="J444" s="250" t="s">
        <v>608</v>
      </c>
      <c r="K444" s="250" t="s">
        <v>777</v>
      </c>
      <c r="L444" s="251">
        <v>45687</v>
      </c>
      <c r="M444" s="250" t="s">
        <v>175</v>
      </c>
    </row>
    <row r="445" spans="1:13" x14ac:dyDescent="0.35">
      <c r="A445" s="252" t="s">
        <v>773</v>
      </c>
      <c r="B445" s="252" t="s">
        <v>774</v>
      </c>
      <c r="C445" s="252" t="s">
        <v>764</v>
      </c>
      <c r="D445" s="252" t="s">
        <v>20</v>
      </c>
      <c r="E445" s="252" t="s">
        <v>17</v>
      </c>
      <c r="F445" s="252" t="s">
        <v>17</v>
      </c>
      <c r="G445" s="252"/>
      <c r="H445" s="252">
        <v>0</v>
      </c>
      <c r="I445" s="252" t="s">
        <v>17</v>
      </c>
      <c r="J445" s="252" t="s">
        <v>608</v>
      </c>
      <c r="K445" s="252" t="s">
        <v>778</v>
      </c>
      <c r="L445" s="253">
        <v>45687</v>
      </c>
      <c r="M445" s="252" t="s">
        <v>175</v>
      </c>
    </row>
    <row r="446" spans="1:13" x14ac:dyDescent="0.35">
      <c r="A446" s="250" t="s">
        <v>773</v>
      </c>
      <c r="B446" s="250" t="s">
        <v>774</v>
      </c>
      <c r="C446" s="250" t="s">
        <v>764</v>
      </c>
      <c r="D446" s="250" t="s">
        <v>292</v>
      </c>
      <c r="E446" s="250" t="s">
        <v>17</v>
      </c>
      <c r="F446" s="250" t="s">
        <v>17</v>
      </c>
      <c r="G446" s="250"/>
      <c r="H446" s="250">
        <v>0</v>
      </c>
      <c r="I446" s="250" t="s">
        <v>17</v>
      </c>
      <c r="J446" s="250" t="s">
        <v>608</v>
      </c>
      <c r="K446" s="250" t="s">
        <v>779</v>
      </c>
      <c r="L446" s="251">
        <v>45687</v>
      </c>
      <c r="M446" s="250" t="s">
        <v>175</v>
      </c>
    </row>
    <row r="447" spans="1:13" x14ac:dyDescent="0.35">
      <c r="A447" s="252" t="s">
        <v>773</v>
      </c>
      <c r="B447" s="252" t="s">
        <v>774</v>
      </c>
      <c r="C447" s="252" t="s">
        <v>764</v>
      </c>
      <c r="D447" s="252" t="s">
        <v>22</v>
      </c>
      <c r="E447" s="252" t="s">
        <v>17</v>
      </c>
      <c r="F447" s="252" t="s">
        <v>17</v>
      </c>
      <c r="G447" s="252"/>
      <c r="H447" s="252">
        <v>0</v>
      </c>
      <c r="I447" s="252" t="s">
        <v>17</v>
      </c>
      <c r="J447" s="252" t="s">
        <v>608</v>
      </c>
      <c r="K447" s="252" t="s">
        <v>780</v>
      </c>
      <c r="L447" s="253">
        <v>45687</v>
      </c>
      <c r="M447" s="252" t="s">
        <v>175</v>
      </c>
    </row>
    <row r="448" spans="1:13" x14ac:dyDescent="0.35">
      <c r="A448" s="250" t="s">
        <v>773</v>
      </c>
      <c r="B448" s="250" t="s">
        <v>774</v>
      </c>
      <c r="C448" s="250" t="s">
        <v>764</v>
      </c>
      <c r="D448" s="250" t="s">
        <v>26</v>
      </c>
      <c r="E448" s="250" t="s">
        <v>17</v>
      </c>
      <c r="F448" s="250" t="s">
        <v>17</v>
      </c>
      <c r="G448" s="250"/>
      <c r="H448" s="250">
        <v>0</v>
      </c>
      <c r="I448" s="250" t="s">
        <v>17</v>
      </c>
      <c r="J448" s="250" t="s">
        <v>608</v>
      </c>
      <c r="K448" s="250" t="s">
        <v>781</v>
      </c>
      <c r="L448" s="251">
        <v>45687</v>
      </c>
      <c r="M448" s="250" t="s">
        <v>175</v>
      </c>
    </row>
    <row r="449" spans="1:13" x14ac:dyDescent="0.35">
      <c r="A449" s="252" t="s">
        <v>773</v>
      </c>
      <c r="B449" s="252" t="s">
        <v>774</v>
      </c>
      <c r="C449" s="252" t="s">
        <v>764</v>
      </c>
      <c r="D449" s="252" t="s">
        <v>28</v>
      </c>
      <c r="E449" s="252" t="s">
        <v>17</v>
      </c>
      <c r="F449" s="252" t="s">
        <v>17</v>
      </c>
      <c r="G449" s="252"/>
      <c r="H449" s="252">
        <v>0</v>
      </c>
      <c r="I449" s="252" t="s">
        <v>17</v>
      </c>
      <c r="J449" s="252" t="s">
        <v>608</v>
      </c>
      <c r="K449" s="252" t="s">
        <v>782</v>
      </c>
      <c r="L449" s="253">
        <v>45687</v>
      </c>
      <c r="M449" s="252" t="s">
        <v>175</v>
      </c>
    </row>
    <row r="450" spans="1:13" x14ac:dyDescent="0.35">
      <c r="A450" s="250" t="s">
        <v>783</v>
      </c>
      <c r="B450" s="250" t="s">
        <v>784</v>
      </c>
      <c r="C450" s="250" t="s">
        <v>764</v>
      </c>
      <c r="D450" s="250" t="s">
        <v>24</v>
      </c>
      <c r="E450" s="250" t="s">
        <v>17</v>
      </c>
      <c r="F450" s="250" t="s">
        <v>17</v>
      </c>
      <c r="G450" s="250"/>
      <c r="H450" s="250">
        <v>0</v>
      </c>
      <c r="I450" s="250" t="s">
        <v>17</v>
      </c>
      <c r="J450" s="250" t="s">
        <v>608</v>
      </c>
      <c r="K450" s="250" t="s">
        <v>785</v>
      </c>
      <c r="L450" s="251">
        <v>45687</v>
      </c>
      <c r="M450" s="250" t="s">
        <v>175</v>
      </c>
    </row>
    <row r="451" spans="1:13" x14ac:dyDescent="0.35">
      <c r="A451" s="252" t="s">
        <v>783</v>
      </c>
      <c r="B451" s="252" t="s">
        <v>784</v>
      </c>
      <c r="C451" s="252" t="s">
        <v>764</v>
      </c>
      <c r="D451" s="252" t="s">
        <v>92</v>
      </c>
      <c r="E451" s="252" t="s">
        <v>17</v>
      </c>
      <c r="F451" s="252" t="s">
        <v>17</v>
      </c>
      <c r="G451" s="252"/>
      <c r="H451" s="252">
        <v>0</v>
      </c>
      <c r="I451" s="252" t="s">
        <v>17</v>
      </c>
      <c r="J451" s="252" t="s">
        <v>608</v>
      </c>
      <c r="K451" s="252" t="s">
        <v>786</v>
      </c>
      <c r="L451" s="253">
        <v>45687</v>
      </c>
      <c r="M451" s="252" t="s">
        <v>175</v>
      </c>
    </row>
    <row r="452" spans="1:13" x14ac:dyDescent="0.35">
      <c r="A452" s="250" t="s">
        <v>783</v>
      </c>
      <c r="B452" s="250" t="s">
        <v>784</v>
      </c>
      <c r="C452" s="250" t="s">
        <v>764</v>
      </c>
      <c r="D452" s="250" t="s">
        <v>16</v>
      </c>
      <c r="E452" s="250" t="s">
        <v>17</v>
      </c>
      <c r="F452" s="250" t="s">
        <v>17</v>
      </c>
      <c r="G452" s="250"/>
      <c r="H452" s="250">
        <v>0</v>
      </c>
      <c r="I452" s="250" t="s">
        <v>17</v>
      </c>
      <c r="J452" s="250" t="s">
        <v>608</v>
      </c>
      <c r="K452" s="250" t="s">
        <v>787</v>
      </c>
      <c r="L452" s="251">
        <v>45687</v>
      </c>
      <c r="M452" s="250" t="s">
        <v>175</v>
      </c>
    </row>
    <row r="453" spans="1:13" x14ac:dyDescent="0.35">
      <c r="A453" s="252" t="s">
        <v>783</v>
      </c>
      <c r="B453" s="252" t="s">
        <v>784</v>
      </c>
      <c r="C453" s="252" t="s">
        <v>764</v>
      </c>
      <c r="D453" s="252" t="s">
        <v>20</v>
      </c>
      <c r="E453" s="252" t="s">
        <v>17</v>
      </c>
      <c r="F453" s="252" t="s">
        <v>17</v>
      </c>
      <c r="G453" s="252"/>
      <c r="H453" s="252">
        <v>0</v>
      </c>
      <c r="I453" s="252" t="s">
        <v>17</v>
      </c>
      <c r="J453" s="252" t="s">
        <v>608</v>
      </c>
      <c r="K453" s="252" t="s">
        <v>788</v>
      </c>
      <c r="L453" s="253">
        <v>45687</v>
      </c>
      <c r="M453" s="252" t="s">
        <v>175</v>
      </c>
    </row>
    <row r="454" spans="1:13" x14ac:dyDescent="0.35">
      <c r="A454" s="250" t="s">
        <v>783</v>
      </c>
      <c r="B454" s="250" t="s">
        <v>784</v>
      </c>
      <c r="C454" s="250" t="s">
        <v>764</v>
      </c>
      <c r="D454" s="250" t="s">
        <v>292</v>
      </c>
      <c r="E454" s="250" t="s">
        <v>17</v>
      </c>
      <c r="F454" s="250" t="s">
        <v>17</v>
      </c>
      <c r="G454" s="250"/>
      <c r="H454" s="250">
        <v>0</v>
      </c>
      <c r="I454" s="250" t="s">
        <v>17</v>
      </c>
      <c r="J454" s="250" t="s">
        <v>608</v>
      </c>
      <c r="K454" s="250" t="s">
        <v>789</v>
      </c>
      <c r="L454" s="251">
        <v>45687</v>
      </c>
      <c r="M454" s="250" t="s">
        <v>175</v>
      </c>
    </row>
    <row r="455" spans="1:13" x14ac:dyDescent="0.35">
      <c r="A455" s="252" t="s">
        <v>783</v>
      </c>
      <c r="B455" s="252" t="s">
        <v>784</v>
      </c>
      <c r="C455" s="252" t="s">
        <v>764</v>
      </c>
      <c r="D455" s="252" t="s">
        <v>22</v>
      </c>
      <c r="E455" s="252" t="s">
        <v>17</v>
      </c>
      <c r="F455" s="252" t="s">
        <v>17</v>
      </c>
      <c r="G455" s="252"/>
      <c r="H455" s="252">
        <v>0</v>
      </c>
      <c r="I455" s="252" t="s">
        <v>17</v>
      </c>
      <c r="J455" s="252" t="s">
        <v>608</v>
      </c>
      <c r="K455" s="252" t="s">
        <v>790</v>
      </c>
      <c r="L455" s="253">
        <v>45687</v>
      </c>
      <c r="M455" s="252" t="s">
        <v>175</v>
      </c>
    </row>
    <row r="456" spans="1:13" x14ac:dyDescent="0.35">
      <c r="A456" s="250" t="s">
        <v>783</v>
      </c>
      <c r="B456" s="250" t="s">
        <v>784</v>
      </c>
      <c r="C456" s="250" t="s">
        <v>764</v>
      </c>
      <c r="D456" s="250" t="s">
        <v>26</v>
      </c>
      <c r="E456" s="250" t="s">
        <v>17</v>
      </c>
      <c r="F456" s="250" t="s">
        <v>17</v>
      </c>
      <c r="G456" s="250"/>
      <c r="H456" s="250">
        <v>0</v>
      </c>
      <c r="I456" s="250" t="s">
        <v>17</v>
      </c>
      <c r="J456" s="250" t="s">
        <v>608</v>
      </c>
      <c r="K456" s="250" t="s">
        <v>791</v>
      </c>
      <c r="L456" s="251">
        <v>45687</v>
      </c>
      <c r="M456" s="250" t="s">
        <v>175</v>
      </c>
    </row>
    <row r="457" spans="1:13" x14ac:dyDescent="0.35">
      <c r="A457" s="252" t="s">
        <v>783</v>
      </c>
      <c r="B457" s="252" t="s">
        <v>784</v>
      </c>
      <c r="C457" s="252" t="s">
        <v>764</v>
      </c>
      <c r="D457" s="252" t="s">
        <v>28</v>
      </c>
      <c r="E457" s="252" t="s">
        <v>17</v>
      </c>
      <c r="F457" s="252" t="s">
        <v>17</v>
      </c>
      <c r="G457" s="252"/>
      <c r="H457" s="252">
        <v>0</v>
      </c>
      <c r="I457" s="252" t="s">
        <v>17</v>
      </c>
      <c r="J457" s="252" t="s">
        <v>608</v>
      </c>
      <c r="K457" s="252" t="s">
        <v>792</v>
      </c>
      <c r="L457" s="253">
        <v>45687</v>
      </c>
      <c r="M457" s="252" t="s">
        <v>175</v>
      </c>
    </row>
    <row r="458" spans="1:13" x14ac:dyDescent="0.35">
      <c r="A458" s="250" t="s">
        <v>793</v>
      </c>
      <c r="B458" s="250" t="s">
        <v>794</v>
      </c>
      <c r="C458" s="250" t="s">
        <v>795</v>
      </c>
      <c r="D458" s="250" t="s">
        <v>24</v>
      </c>
      <c r="E458" s="250" t="s">
        <v>17</v>
      </c>
      <c r="F458" s="250" t="s">
        <v>17</v>
      </c>
      <c r="G458" s="250" t="s">
        <v>17</v>
      </c>
      <c r="H458" s="250" t="s">
        <v>17</v>
      </c>
      <c r="I458" s="250" t="s">
        <v>17</v>
      </c>
      <c r="J458" s="250" t="s">
        <v>608</v>
      </c>
      <c r="K458" s="250" t="s">
        <v>796</v>
      </c>
      <c r="L458" s="251">
        <v>45698</v>
      </c>
      <c r="M458" s="250" t="s">
        <v>175</v>
      </c>
    </row>
    <row r="459" spans="1:13" x14ac:dyDescent="0.35">
      <c r="A459" s="252" t="s">
        <v>793</v>
      </c>
      <c r="B459" s="252" t="s">
        <v>794</v>
      </c>
      <c r="C459" s="252" t="s">
        <v>795</v>
      </c>
      <c r="D459" s="252" t="s">
        <v>92</v>
      </c>
      <c r="E459" s="252" t="s">
        <v>17</v>
      </c>
      <c r="F459" s="252" t="s">
        <v>17</v>
      </c>
      <c r="G459" s="252" t="s">
        <v>17</v>
      </c>
      <c r="H459" s="252" t="s">
        <v>17</v>
      </c>
      <c r="I459" s="252" t="s">
        <v>17</v>
      </c>
      <c r="J459" s="252" t="s">
        <v>797</v>
      </c>
      <c r="K459" s="252" t="s">
        <v>798</v>
      </c>
      <c r="L459" s="253">
        <v>45698</v>
      </c>
      <c r="M459" s="252" t="s">
        <v>175</v>
      </c>
    </row>
    <row r="460" spans="1:13" x14ac:dyDescent="0.35">
      <c r="A460" s="250" t="s">
        <v>793</v>
      </c>
      <c r="B460" s="250" t="s">
        <v>794</v>
      </c>
      <c r="C460" s="250" t="s">
        <v>795</v>
      </c>
      <c r="D460" s="250" t="s">
        <v>16</v>
      </c>
      <c r="E460" s="250" t="s">
        <v>17</v>
      </c>
      <c r="F460" s="250" t="s">
        <v>17</v>
      </c>
      <c r="G460" s="250" t="s">
        <v>17</v>
      </c>
      <c r="H460" s="250" t="s">
        <v>17</v>
      </c>
      <c r="I460" s="250" t="s">
        <v>17</v>
      </c>
      <c r="J460" s="250" t="s">
        <v>608</v>
      </c>
      <c r="K460" s="250" t="s">
        <v>799</v>
      </c>
      <c r="L460" s="251">
        <v>45698</v>
      </c>
      <c r="M460" s="250" t="s">
        <v>175</v>
      </c>
    </row>
    <row r="461" spans="1:13" x14ac:dyDescent="0.35">
      <c r="A461" s="252" t="s">
        <v>793</v>
      </c>
      <c r="B461" s="252" t="s">
        <v>794</v>
      </c>
      <c r="C461" s="252" t="s">
        <v>795</v>
      </c>
      <c r="D461" s="252" t="s">
        <v>20</v>
      </c>
      <c r="E461" s="252" t="s">
        <v>17</v>
      </c>
      <c r="F461" s="252" t="s">
        <v>17</v>
      </c>
      <c r="G461" s="252" t="s">
        <v>17</v>
      </c>
      <c r="H461" s="252" t="s">
        <v>17</v>
      </c>
      <c r="I461" s="252" t="s">
        <v>17</v>
      </c>
      <c r="J461" s="252" t="s">
        <v>608</v>
      </c>
      <c r="K461" s="252" t="s">
        <v>800</v>
      </c>
      <c r="L461" s="253">
        <v>45698</v>
      </c>
      <c r="M461" s="252" t="s">
        <v>175</v>
      </c>
    </row>
    <row r="462" spans="1:13" x14ac:dyDescent="0.35">
      <c r="A462" s="250" t="s">
        <v>793</v>
      </c>
      <c r="B462" s="250" t="s">
        <v>794</v>
      </c>
      <c r="C462" s="250" t="s">
        <v>795</v>
      </c>
      <c r="D462" s="250" t="s">
        <v>292</v>
      </c>
      <c r="E462" s="250" t="s">
        <v>17</v>
      </c>
      <c r="F462" s="250" t="s">
        <v>17</v>
      </c>
      <c r="G462" s="250" t="s">
        <v>17</v>
      </c>
      <c r="H462" s="250" t="s">
        <v>17</v>
      </c>
      <c r="I462" s="250" t="s">
        <v>17</v>
      </c>
      <c r="J462" s="250" t="s">
        <v>608</v>
      </c>
      <c r="K462" s="250" t="s">
        <v>801</v>
      </c>
      <c r="L462" s="251">
        <v>45698</v>
      </c>
      <c r="M462" s="250" t="s">
        <v>175</v>
      </c>
    </row>
    <row r="463" spans="1:13" x14ac:dyDescent="0.35">
      <c r="A463" s="252" t="s">
        <v>793</v>
      </c>
      <c r="B463" s="252" t="s">
        <v>794</v>
      </c>
      <c r="C463" s="252" t="s">
        <v>795</v>
      </c>
      <c r="D463" s="252" t="s">
        <v>22</v>
      </c>
      <c r="E463" s="252" t="s">
        <v>17</v>
      </c>
      <c r="F463" s="252" t="s">
        <v>17</v>
      </c>
      <c r="G463" s="252" t="s">
        <v>17</v>
      </c>
      <c r="H463" s="252" t="s">
        <v>17</v>
      </c>
      <c r="I463" s="252" t="s">
        <v>17</v>
      </c>
      <c r="J463" s="252" t="s">
        <v>608</v>
      </c>
      <c r="K463" s="252" t="s">
        <v>802</v>
      </c>
      <c r="L463" s="253">
        <v>45698</v>
      </c>
      <c r="M463" s="252" t="s">
        <v>175</v>
      </c>
    </row>
    <row r="464" spans="1:13" x14ac:dyDescent="0.35">
      <c r="A464" s="250" t="s">
        <v>793</v>
      </c>
      <c r="B464" s="250" t="s">
        <v>794</v>
      </c>
      <c r="C464" s="250" t="s">
        <v>795</v>
      </c>
      <c r="D464" s="250" t="s">
        <v>26</v>
      </c>
      <c r="E464" s="250" t="s">
        <v>17</v>
      </c>
      <c r="F464" s="250" t="s">
        <v>17</v>
      </c>
      <c r="G464" s="250" t="s">
        <v>17</v>
      </c>
      <c r="H464" s="250" t="s">
        <v>17</v>
      </c>
      <c r="I464" s="250" t="s">
        <v>17</v>
      </c>
      <c r="J464" s="250" t="s">
        <v>608</v>
      </c>
      <c r="K464" s="250" t="s">
        <v>803</v>
      </c>
      <c r="L464" s="251">
        <v>45698</v>
      </c>
      <c r="M464" s="250" t="s">
        <v>175</v>
      </c>
    </row>
    <row r="465" spans="1:13" x14ac:dyDescent="0.35">
      <c r="A465" s="252" t="s">
        <v>793</v>
      </c>
      <c r="B465" s="252" t="s">
        <v>794</v>
      </c>
      <c r="C465" s="252" t="s">
        <v>795</v>
      </c>
      <c r="D465" s="252" t="s">
        <v>28</v>
      </c>
      <c r="E465" s="252" t="s">
        <v>17</v>
      </c>
      <c r="F465" s="252" t="s">
        <v>17</v>
      </c>
      <c r="G465" s="252" t="s">
        <v>17</v>
      </c>
      <c r="H465" s="252" t="s">
        <v>17</v>
      </c>
      <c r="I465" s="252" t="s">
        <v>17</v>
      </c>
      <c r="J465" s="252" t="s">
        <v>608</v>
      </c>
      <c r="K465" s="252" t="s">
        <v>804</v>
      </c>
      <c r="L465" s="253">
        <v>45698</v>
      </c>
      <c r="M465" s="252" t="s">
        <v>175</v>
      </c>
    </row>
    <row r="466" spans="1:13" x14ac:dyDescent="0.35">
      <c r="A466" s="250" t="s">
        <v>805</v>
      </c>
      <c r="B466" s="250" t="s">
        <v>806</v>
      </c>
      <c r="C466" s="250" t="s">
        <v>795</v>
      </c>
      <c r="D466" s="250" t="s">
        <v>24</v>
      </c>
      <c r="E466" s="250" t="s">
        <v>17</v>
      </c>
      <c r="F466" s="250" t="s">
        <v>17</v>
      </c>
      <c r="G466" s="250" t="s">
        <v>17</v>
      </c>
      <c r="H466" s="250" t="s">
        <v>17</v>
      </c>
      <c r="I466" s="250" t="s">
        <v>17</v>
      </c>
      <c r="J466" s="250" t="s">
        <v>608</v>
      </c>
      <c r="K466" s="250" t="s">
        <v>807</v>
      </c>
      <c r="L466" s="251">
        <v>45698</v>
      </c>
      <c r="M466" s="250" t="s">
        <v>175</v>
      </c>
    </row>
    <row r="467" spans="1:13" x14ac:dyDescent="0.35">
      <c r="A467" s="252" t="s">
        <v>805</v>
      </c>
      <c r="B467" s="252" t="s">
        <v>806</v>
      </c>
      <c r="C467" s="252" t="s">
        <v>795</v>
      </c>
      <c r="D467" s="252" t="s">
        <v>92</v>
      </c>
      <c r="E467" s="252" t="s">
        <v>17</v>
      </c>
      <c r="F467" s="252" t="s">
        <v>17</v>
      </c>
      <c r="G467" s="252" t="s">
        <v>17</v>
      </c>
      <c r="H467" s="252" t="s">
        <v>17</v>
      </c>
      <c r="I467" s="252" t="s">
        <v>17</v>
      </c>
      <c r="J467" s="252" t="s">
        <v>808</v>
      </c>
      <c r="K467" s="252" t="s">
        <v>809</v>
      </c>
      <c r="L467" s="253">
        <v>45698</v>
      </c>
      <c r="M467" s="252" t="s">
        <v>175</v>
      </c>
    </row>
    <row r="468" spans="1:13" x14ac:dyDescent="0.35">
      <c r="A468" s="250" t="s">
        <v>805</v>
      </c>
      <c r="B468" s="250" t="s">
        <v>806</v>
      </c>
      <c r="C468" s="250" t="s">
        <v>795</v>
      </c>
      <c r="D468" s="250" t="s">
        <v>16</v>
      </c>
      <c r="E468" s="250" t="s">
        <v>17</v>
      </c>
      <c r="F468" s="250" t="s">
        <v>17</v>
      </c>
      <c r="G468" s="250" t="s">
        <v>17</v>
      </c>
      <c r="H468" s="250" t="s">
        <v>17</v>
      </c>
      <c r="I468" s="250" t="s">
        <v>17</v>
      </c>
      <c r="J468" s="250" t="s">
        <v>608</v>
      </c>
      <c r="K468" s="250" t="s">
        <v>810</v>
      </c>
      <c r="L468" s="251">
        <v>45698</v>
      </c>
      <c r="M468" s="250" t="s">
        <v>175</v>
      </c>
    </row>
    <row r="469" spans="1:13" x14ac:dyDescent="0.35">
      <c r="A469" s="252" t="s">
        <v>805</v>
      </c>
      <c r="B469" s="252" t="s">
        <v>806</v>
      </c>
      <c r="C469" s="252" t="s">
        <v>795</v>
      </c>
      <c r="D469" s="252" t="s">
        <v>20</v>
      </c>
      <c r="E469" s="252" t="s">
        <v>17</v>
      </c>
      <c r="F469" s="252" t="s">
        <v>17</v>
      </c>
      <c r="G469" s="252" t="s">
        <v>17</v>
      </c>
      <c r="H469" s="252" t="s">
        <v>17</v>
      </c>
      <c r="I469" s="252" t="s">
        <v>17</v>
      </c>
      <c r="J469" s="252" t="s">
        <v>608</v>
      </c>
      <c r="K469" s="252" t="s">
        <v>811</v>
      </c>
      <c r="L469" s="253">
        <v>45698</v>
      </c>
      <c r="M469" s="252" t="s">
        <v>175</v>
      </c>
    </row>
    <row r="470" spans="1:13" x14ac:dyDescent="0.35">
      <c r="A470" s="250" t="s">
        <v>805</v>
      </c>
      <c r="B470" s="250" t="s">
        <v>806</v>
      </c>
      <c r="C470" s="250" t="s">
        <v>795</v>
      </c>
      <c r="D470" s="250" t="s">
        <v>292</v>
      </c>
      <c r="E470" s="250" t="s">
        <v>17</v>
      </c>
      <c r="F470" s="250" t="s">
        <v>17</v>
      </c>
      <c r="G470" s="250" t="s">
        <v>17</v>
      </c>
      <c r="H470" s="250" t="s">
        <v>17</v>
      </c>
      <c r="I470" s="250" t="s">
        <v>17</v>
      </c>
      <c r="J470" s="250" t="s">
        <v>608</v>
      </c>
      <c r="K470" s="250" t="s">
        <v>812</v>
      </c>
      <c r="L470" s="251">
        <v>45698</v>
      </c>
      <c r="M470" s="250" t="s">
        <v>175</v>
      </c>
    </row>
    <row r="471" spans="1:13" x14ac:dyDescent="0.35">
      <c r="A471" s="252" t="s">
        <v>805</v>
      </c>
      <c r="B471" s="252" t="s">
        <v>806</v>
      </c>
      <c r="C471" s="252" t="s">
        <v>795</v>
      </c>
      <c r="D471" s="252" t="s">
        <v>22</v>
      </c>
      <c r="E471" s="252" t="s">
        <v>17</v>
      </c>
      <c r="F471" s="252" t="s">
        <v>17</v>
      </c>
      <c r="G471" s="252" t="s">
        <v>17</v>
      </c>
      <c r="H471" s="252" t="s">
        <v>17</v>
      </c>
      <c r="I471" s="252" t="s">
        <v>17</v>
      </c>
      <c r="J471" s="252" t="s">
        <v>608</v>
      </c>
      <c r="K471" s="252" t="s">
        <v>813</v>
      </c>
      <c r="L471" s="253">
        <v>45698</v>
      </c>
      <c r="M471" s="252" t="s">
        <v>175</v>
      </c>
    </row>
    <row r="472" spans="1:13" x14ac:dyDescent="0.35">
      <c r="A472" s="250" t="s">
        <v>805</v>
      </c>
      <c r="B472" s="250" t="s">
        <v>806</v>
      </c>
      <c r="C472" s="250" t="s">
        <v>795</v>
      </c>
      <c r="D472" s="250" t="s">
        <v>26</v>
      </c>
      <c r="E472" s="250" t="s">
        <v>17</v>
      </c>
      <c r="F472" s="250" t="s">
        <v>17</v>
      </c>
      <c r="G472" s="250" t="s">
        <v>17</v>
      </c>
      <c r="H472" s="250" t="s">
        <v>17</v>
      </c>
      <c r="I472" s="250" t="s">
        <v>17</v>
      </c>
      <c r="J472" s="250" t="s">
        <v>608</v>
      </c>
      <c r="K472" s="250" t="s">
        <v>814</v>
      </c>
      <c r="L472" s="251">
        <v>45698</v>
      </c>
      <c r="M472" s="250" t="s">
        <v>175</v>
      </c>
    </row>
    <row r="473" spans="1:13" x14ac:dyDescent="0.35">
      <c r="A473" s="252" t="s">
        <v>805</v>
      </c>
      <c r="B473" s="252" t="s">
        <v>806</v>
      </c>
      <c r="C473" s="252" t="s">
        <v>795</v>
      </c>
      <c r="D473" s="252" t="s">
        <v>28</v>
      </c>
      <c r="E473" s="252" t="s">
        <v>17</v>
      </c>
      <c r="F473" s="252" t="s">
        <v>17</v>
      </c>
      <c r="G473" s="252" t="s">
        <v>17</v>
      </c>
      <c r="H473" s="252" t="s">
        <v>17</v>
      </c>
      <c r="I473" s="252" t="s">
        <v>17</v>
      </c>
      <c r="J473" s="252" t="s">
        <v>608</v>
      </c>
      <c r="K473" s="252" t="s">
        <v>815</v>
      </c>
      <c r="L473" s="253">
        <v>45698</v>
      </c>
      <c r="M473" s="252" t="s">
        <v>175</v>
      </c>
    </row>
    <row r="474" spans="1:13" x14ac:dyDescent="0.35">
      <c r="A474" s="250" t="s">
        <v>816</v>
      </c>
      <c r="B474" s="250" t="s">
        <v>817</v>
      </c>
      <c r="C474" s="250" t="s">
        <v>416</v>
      </c>
      <c r="D474" s="250" t="s">
        <v>26</v>
      </c>
      <c r="E474" s="250" t="s">
        <v>17</v>
      </c>
      <c r="F474" s="250" t="s">
        <v>318</v>
      </c>
      <c r="G474" s="250" t="s">
        <v>17</v>
      </c>
      <c r="H474" s="250" t="s">
        <v>17</v>
      </c>
      <c r="I474" s="250" t="s">
        <v>318</v>
      </c>
      <c r="J474" s="250" t="s">
        <v>608</v>
      </c>
      <c r="K474" s="250" t="s">
        <v>818</v>
      </c>
      <c r="L474" s="251">
        <v>45699</v>
      </c>
      <c r="M474" s="250" t="s">
        <v>19</v>
      </c>
    </row>
    <row r="475" spans="1:13" x14ac:dyDescent="0.35">
      <c r="A475" s="252" t="s">
        <v>816</v>
      </c>
      <c r="B475" s="252" t="s">
        <v>817</v>
      </c>
      <c r="C475" s="252" t="s">
        <v>416</v>
      </c>
      <c r="D475" s="252" t="s">
        <v>28</v>
      </c>
      <c r="E475" s="252" t="s">
        <v>17</v>
      </c>
      <c r="F475" s="252" t="s">
        <v>318</v>
      </c>
      <c r="G475" s="252" t="s">
        <v>17</v>
      </c>
      <c r="H475" s="252" t="s">
        <v>17</v>
      </c>
      <c r="I475" s="252" t="s">
        <v>318</v>
      </c>
      <c r="J475" s="252" t="s">
        <v>608</v>
      </c>
      <c r="K475" s="252" t="s">
        <v>819</v>
      </c>
      <c r="L475" s="253">
        <v>45699</v>
      </c>
      <c r="M475" s="252" t="s">
        <v>19</v>
      </c>
    </row>
    <row r="476" spans="1:13" x14ac:dyDescent="0.35">
      <c r="A476" s="250" t="s">
        <v>816</v>
      </c>
      <c r="B476" s="250" t="s">
        <v>817</v>
      </c>
      <c r="C476" s="250" t="s">
        <v>416</v>
      </c>
      <c r="D476" s="250" t="s">
        <v>24</v>
      </c>
      <c r="E476" s="250" t="s">
        <v>17</v>
      </c>
      <c r="F476" s="250" t="s">
        <v>318</v>
      </c>
      <c r="G476" s="250" t="s">
        <v>17</v>
      </c>
      <c r="H476" s="250" t="s">
        <v>17</v>
      </c>
      <c r="I476" s="250" t="s">
        <v>318</v>
      </c>
      <c r="J476" s="250" t="s">
        <v>608</v>
      </c>
      <c r="K476" s="250" t="s">
        <v>820</v>
      </c>
      <c r="L476" s="251">
        <v>45699</v>
      </c>
      <c r="M476" s="250" t="s">
        <v>19</v>
      </c>
    </row>
    <row r="477" spans="1:13" x14ac:dyDescent="0.35">
      <c r="A477" s="252" t="s">
        <v>816</v>
      </c>
      <c r="B477" s="252" t="s">
        <v>817</v>
      </c>
      <c r="C477" s="252" t="s">
        <v>416</v>
      </c>
      <c r="D477" s="252" t="s">
        <v>292</v>
      </c>
      <c r="E477" s="252" t="s">
        <v>17</v>
      </c>
      <c r="F477" s="252" t="s">
        <v>318</v>
      </c>
      <c r="G477" s="252" t="s">
        <v>17</v>
      </c>
      <c r="H477" s="252" t="s">
        <v>17</v>
      </c>
      <c r="I477" s="252" t="s">
        <v>318</v>
      </c>
      <c r="J477" s="252" t="s">
        <v>608</v>
      </c>
      <c r="K477" s="252" t="s">
        <v>821</v>
      </c>
      <c r="L477" s="253">
        <v>45699</v>
      </c>
      <c r="M477" s="252" t="s">
        <v>19</v>
      </c>
    </row>
    <row r="478" spans="1:13" x14ac:dyDescent="0.35">
      <c r="A478" s="250" t="s">
        <v>816</v>
      </c>
      <c r="B478" s="250" t="s">
        <v>817</v>
      </c>
      <c r="C478" s="250" t="s">
        <v>416</v>
      </c>
      <c r="D478" s="250" t="s">
        <v>22</v>
      </c>
      <c r="E478" s="250" t="s">
        <v>17</v>
      </c>
      <c r="F478" s="250" t="s">
        <v>318</v>
      </c>
      <c r="G478" s="250" t="s">
        <v>17</v>
      </c>
      <c r="H478" s="250" t="s">
        <v>17</v>
      </c>
      <c r="I478" s="250" t="s">
        <v>318</v>
      </c>
      <c r="J478" s="250" t="s">
        <v>608</v>
      </c>
      <c r="K478" s="250" t="s">
        <v>822</v>
      </c>
      <c r="L478" s="251">
        <v>45699</v>
      </c>
      <c r="M478" s="250" t="s">
        <v>19</v>
      </c>
    </row>
    <row r="479" spans="1:13" x14ac:dyDescent="0.35">
      <c r="A479" s="252" t="s">
        <v>414</v>
      </c>
      <c r="B479" s="252" t="s">
        <v>415</v>
      </c>
      <c r="C479" s="252" t="s">
        <v>416</v>
      </c>
      <c r="D479" s="252" t="s">
        <v>24</v>
      </c>
      <c r="E479" s="252" t="s">
        <v>17</v>
      </c>
      <c r="F479" s="252" t="s">
        <v>318</v>
      </c>
      <c r="G479" s="252" t="s">
        <v>17</v>
      </c>
      <c r="H479" s="252" t="s">
        <v>17</v>
      </c>
      <c r="I479" s="252" t="s">
        <v>318</v>
      </c>
      <c r="J479" s="252" t="s">
        <v>608</v>
      </c>
      <c r="K479" s="252" t="s">
        <v>823</v>
      </c>
      <c r="L479" s="253">
        <v>45699</v>
      </c>
      <c r="M479" s="252" t="s">
        <v>175</v>
      </c>
    </row>
    <row r="480" spans="1:13" x14ac:dyDescent="0.35">
      <c r="A480" s="250" t="s">
        <v>414</v>
      </c>
      <c r="B480" s="250" t="s">
        <v>415</v>
      </c>
      <c r="C480" s="250" t="s">
        <v>416</v>
      </c>
      <c r="D480" s="250" t="s">
        <v>16</v>
      </c>
      <c r="E480" s="250" t="s">
        <v>17</v>
      </c>
      <c r="F480" s="250" t="s">
        <v>318</v>
      </c>
      <c r="G480" s="250" t="s">
        <v>17</v>
      </c>
      <c r="H480" s="250" t="s">
        <v>17</v>
      </c>
      <c r="I480" s="250" t="s">
        <v>318</v>
      </c>
      <c r="J480" s="250" t="s">
        <v>608</v>
      </c>
      <c r="K480" s="250" t="s">
        <v>824</v>
      </c>
      <c r="L480" s="251">
        <v>45699</v>
      </c>
      <c r="M480" s="250" t="s">
        <v>175</v>
      </c>
    </row>
    <row r="481" spans="1:13" x14ac:dyDescent="0.35">
      <c r="A481" s="252" t="s">
        <v>414</v>
      </c>
      <c r="B481" s="252" t="s">
        <v>415</v>
      </c>
      <c r="C481" s="252" t="s">
        <v>416</v>
      </c>
      <c r="D481" s="252" t="s">
        <v>20</v>
      </c>
      <c r="E481" s="252" t="s">
        <v>17</v>
      </c>
      <c r="F481" s="252" t="s">
        <v>318</v>
      </c>
      <c r="G481" s="252" t="s">
        <v>17</v>
      </c>
      <c r="H481" s="252" t="s">
        <v>17</v>
      </c>
      <c r="I481" s="252" t="s">
        <v>318</v>
      </c>
      <c r="J481" s="252" t="s">
        <v>608</v>
      </c>
      <c r="K481" s="252" t="s">
        <v>825</v>
      </c>
      <c r="L481" s="253">
        <v>45699</v>
      </c>
      <c r="M481" s="252" t="s">
        <v>175</v>
      </c>
    </row>
    <row r="482" spans="1:13" x14ac:dyDescent="0.35">
      <c r="A482" s="250" t="s">
        <v>414</v>
      </c>
      <c r="B482" s="250" t="s">
        <v>415</v>
      </c>
      <c r="C482" s="250" t="s">
        <v>416</v>
      </c>
      <c r="D482" s="250" t="s">
        <v>292</v>
      </c>
      <c r="E482" s="250" t="s">
        <v>17</v>
      </c>
      <c r="F482" s="250" t="s">
        <v>318</v>
      </c>
      <c r="G482" s="250" t="s">
        <v>17</v>
      </c>
      <c r="H482" s="250" t="s">
        <v>17</v>
      </c>
      <c r="I482" s="250" t="s">
        <v>318</v>
      </c>
      <c r="J482" s="250" t="s">
        <v>608</v>
      </c>
      <c r="K482" s="250" t="s">
        <v>826</v>
      </c>
      <c r="L482" s="251">
        <v>45699</v>
      </c>
      <c r="M482" s="250" t="s">
        <v>175</v>
      </c>
    </row>
    <row r="483" spans="1:13" x14ac:dyDescent="0.35">
      <c r="A483" s="252" t="s">
        <v>414</v>
      </c>
      <c r="B483" s="252" t="s">
        <v>415</v>
      </c>
      <c r="C483" s="252" t="s">
        <v>416</v>
      </c>
      <c r="D483" s="252" t="s">
        <v>22</v>
      </c>
      <c r="E483" s="252" t="s">
        <v>17</v>
      </c>
      <c r="F483" s="252" t="s">
        <v>318</v>
      </c>
      <c r="G483" s="252" t="s">
        <v>17</v>
      </c>
      <c r="H483" s="252" t="s">
        <v>17</v>
      </c>
      <c r="I483" s="252" t="s">
        <v>318</v>
      </c>
      <c r="J483" s="252" t="s">
        <v>608</v>
      </c>
      <c r="K483" s="252" t="s">
        <v>827</v>
      </c>
      <c r="L483" s="253">
        <v>45699</v>
      </c>
      <c r="M483" s="252" t="s">
        <v>175</v>
      </c>
    </row>
    <row r="484" spans="1:13" x14ac:dyDescent="0.35">
      <c r="A484" s="250" t="s">
        <v>828</v>
      </c>
      <c r="B484" s="250" t="s">
        <v>829</v>
      </c>
      <c r="C484" s="250" t="s">
        <v>830</v>
      </c>
      <c r="D484" s="250" t="s">
        <v>24</v>
      </c>
      <c r="E484" s="250" t="s">
        <v>17</v>
      </c>
      <c r="F484" s="250" t="s">
        <v>17</v>
      </c>
      <c r="G484" s="250" t="s">
        <v>17</v>
      </c>
      <c r="H484" s="250" t="s">
        <v>17</v>
      </c>
      <c r="I484" s="250" t="s">
        <v>17</v>
      </c>
      <c r="J484" s="250" t="s">
        <v>608</v>
      </c>
      <c r="K484" s="250" t="s">
        <v>831</v>
      </c>
      <c r="L484" s="251">
        <v>45701</v>
      </c>
      <c r="M484" s="250" t="s">
        <v>175</v>
      </c>
    </row>
    <row r="485" spans="1:13" x14ac:dyDescent="0.35">
      <c r="A485" s="252" t="s">
        <v>828</v>
      </c>
      <c r="B485" s="252" t="s">
        <v>829</v>
      </c>
      <c r="C485" s="252" t="s">
        <v>830</v>
      </c>
      <c r="D485" s="252" t="s">
        <v>16</v>
      </c>
      <c r="E485" s="252" t="s">
        <v>17</v>
      </c>
      <c r="F485" s="252" t="s">
        <v>17</v>
      </c>
      <c r="G485" s="252" t="s">
        <v>17</v>
      </c>
      <c r="H485" s="252" t="s">
        <v>17</v>
      </c>
      <c r="I485" s="252" t="s">
        <v>17</v>
      </c>
      <c r="J485" s="252" t="s">
        <v>608</v>
      </c>
      <c r="K485" s="252" t="s">
        <v>832</v>
      </c>
      <c r="L485" s="253">
        <v>45701</v>
      </c>
      <c r="M485" s="252" t="s">
        <v>175</v>
      </c>
    </row>
    <row r="486" spans="1:13" x14ac:dyDescent="0.35">
      <c r="A486" s="250" t="s">
        <v>828</v>
      </c>
      <c r="B486" s="250" t="s">
        <v>829</v>
      </c>
      <c r="C486" s="250" t="s">
        <v>830</v>
      </c>
      <c r="D486" s="250" t="s">
        <v>20</v>
      </c>
      <c r="E486" s="250" t="s">
        <v>17</v>
      </c>
      <c r="F486" s="250" t="s">
        <v>17</v>
      </c>
      <c r="G486" s="250" t="s">
        <v>17</v>
      </c>
      <c r="H486" s="250" t="s">
        <v>17</v>
      </c>
      <c r="I486" s="250" t="s">
        <v>17</v>
      </c>
      <c r="J486" s="250" t="s">
        <v>608</v>
      </c>
      <c r="K486" s="250" t="s">
        <v>833</v>
      </c>
      <c r="L486" s="251">
        <v>45701</v>
      </c>
      <c r="M486" s="250" t="s">
        <v>175</v>
      </c>
    </row>
    <row r="487" spans="1:13" x14ac:dyDescent="0.35">
      <c r="A487" s="252" t="s">
        <v>828</v>
      </c>
      <c r="B487" s="252" t="s">
        <v>829</v>
      </c>
      <c r="C487" s="252" t="s">
        <v>830</v>
      </c>
      <c r="D487" s="252" t="s">
        <v>292</v>
      </c>
      <c r="E487" s="252" t="s">
        <v>17</v>
      </c>
      <c r="F487" s="252" t="s">
        <v>17</v>
      </c>
      <c r="G487" s="252" t="s">
        <v>17</v>
      </c>
      <c r="H487" s="252" t="s">
        <v>17</v>
      </c>
      <c r="I487" s="252" t="s">
        <v>17</v>
      </c>
      <c r="J487" s="252" t="s">
        <v>608</v>
      </c>
      <c r="K487" s="252" t="s">
        <v>834</v>
      </c>
      <c r="L487" s="253">
        <v>45701</v>
      </c>
      <c r="M487" s="252" t="s">
        <v>175</v>
      </c>
    </row>
    <row r="488" spans="1:13" x14ac:dyDescent="0.35">
      <c r="A488" s="250" t="s">
        <v>828</v>
      </c>
      <c r="B488" s="250" t="s">
        <v>829</v>
      </c>
      <c r="C488" s="250" t="s">
        <v>830</v>
      </c>
      <c r="D488" s="250" t="s">
        <v>22</v>
      </c>
      <c r="E488" s="250" t="s">
        <v>17</v>
      </c>
      <c r="F488" s="250" t="s">
        <v>17</v>
      </c>
      <c r="G488" s="250" t="s">
        <v>17</v>
      </c>
      <c r="H488" s="250" t="s">
        <v>17</v>
      </c>
      <c r="I488" s="250" t="s">
        <v>17</v>
      </c>
      <c r="J488" s="250" t="s">
        <v>608</v>
      </c>
      <c r="K488" s="250" t="s">
        <v>835</v>
      </c>
      <c r="L488" s="251">
        <v>45701</v>
      </c>
      <c r="M488" s="250" t="s">
        <v>175</v>
      </c>
    </row>
    <row r="489" spans="1:13" x14ac:dyDescent="0.35">
      <c r="A489" s="252" t="s">
        <v>828</v>
      </c>
      <c r="B489" s="252" t="s">
        <v>829</v>
      </c>
      <c r="C489" s="252" t="s">
        <v>830</v>
      </c>
      <c r="D489" s="252" t="s">
        <v>26</v>
      </c>
      <c r="E489" s="252" t="s">
        <v>17</v>
      </c>
      <c r="F489" s="252" t="s">
        <v>17</v>
      </c>
      <c r="G489" s="252" t="s">
        <v>17</v>
      </c>
      <c r="H489" s="252" t="s">
        <v>17</v>
      </c>
      <c r="I489" s="252" t="s">
        <v>17</v>
      </c>
      <c r="J489" s="252" t="s">
        <v>608</v>
      </c>
      <c r="K489" s="252" t="s">
        <v>836</v>
      </c>
      <c r="L489" s="253">
        <v>45701</v>
      </c>
      <c r="M489" s="252" t="s">
        <v>175</v>
      </c>
    </row>
    <row r="490" spans="1:13" x14ac:dyDescent="0.35">
      <c r="A490" s="250" t="s">
        <v>828</v>
      </c>
      <c r="B490" s="250" t="s">
        <v>829</v>
      </c>
      <c r="C490" s="250" t="s">
        <v>830</v>
      </c>
      <c r="D490" s="250" t="s">
        <v>28</v>
      </c>
      <c r="E490" s="250" t="s">
        <v>17</v>
      </c>
      <c r="F490" s="250" t="s">
        <v>17</v>
      </c>
      <c r="G490" s="250" t="s">
        <v>17</v>
      </c>
      <c r="H490" s="250" t="s">
        <v>17</v>
      </c>
      <c r="I490" s="250" t="s">
        <v>17</v>
      </c>
      <c r="J490" s="250" t="s">
        <v>608</v>
      </c>
      <c r="K490" s="250" t="s">
        <v>837</v>
      </c>
      <c r="L490" s="251">
        <v>45701</v>
      </c>
      <c r="M490" s="250" t="s">
        <v>175</v>
      </c>
    </row>
    <row r="491" spans="1:13" x14ac:dyDescent="0.35">
      <c r="A491" s="252" t="s">
        <v>838</v>
      </c>
      <c r="B491" s="252" t="s">
        <v>839</v>
      </c>
      <c r="C491" s="252" t="s">
        <v>830</v>
      </c>
      <c r="D491" s="252" t="s">
        <v>24</v>
      </c>
      <c r="E491" s="252" t="s">
        <v>17</v>
      </c>
      <c r="F491" s="252" t="s">
        <v>17</v>
      </c>
      <c r="G491" s="252" t="s">
        <v>17</v>
      </c>
      <c r="H491" s="252" t="s">
        <v>17</v>
      </c>
      <c r="I491" s="252" t="s">
        <v>17</v>
      </c>
      <c r="J491" s="252" t="s">
        <v>608</v>
      </c>
      <c r="K491" s="252" t="s">
        <v>840</v>
      </c>
      <c r="L491" s="253">
        <v>45701</v>
      </c>
      <c r="M491" s="252" t="s">
        <v>175</v>
      </c>
    </row>
    <row r="492" spans="1:13" x14ac:dyDescent="0.35">
      <c r="A492" s="250" t="s">
        <v>838</v>
      </c>
      <c r="B492" s="250" t="s">
        <v>839</v>
      </c>
      <c r="C492" s="250" t="s">
        <v>830</v>
      </c>
      <c r="D492" s="250" t="s">
        <v>16</v>
      </c>
      <c r="E492" s="250" t="s">
        <v>17</v>
      </c>
      <c r="F492" s="250" t="s">
        <v>17</v>
      </c>
      <c r="G492" s="250" t="s">
        <v>17</v>
      </c>
      <c r="H492" s="250" t="s">
        <v>17</v>
      </c>
      <c r="I492" s="250" t="s">
        <v>17</v>
      </c>
      <c r="J492" s="250" t="s">
        <v>608</v>
      </c>
      <c r="K492" s="250" t="s">
        <v>841</v>
      </c>
      <c r="L492" s="251">
        <v>45701</v>
      </c>
      <c r="M492" s="250" t="s">
        <v>175</v>
      </c>
    </row>
    <row r="493" spans="1:13" x14ac:dyDescent="0.35">
      <c r="A493" s="252" t="s">
        <v>838</v>
      </c>
      <c r="B493" s="252" t="s">
        <v>839</v>
      </c>
      <c r="C493" s="252" t="s">
        <v>830</v>
      </c>
      <c r="D493" s="252" t="s">
        <v>20</v>
      </c>
      <c r="E493" s="252" t="s">
        <v>17</v>
      </c>
      <c r="F493" s="252" t="s">
        <v>17</v>
      </c>
      <c r="G493" s="252" t="s">
        <v>17</v>
      </c>
      <c r="H493" s="252" t="s">
        <v>17</v>
      </c>
      <c r="I493" s="252" t="s">
        <v>17</v>
      </c>
      <c r="J493" s="252" t="s">
        <v>608</v>
      </c>
      <c r="K493" s="252" t="s">
        <v>842</v>
      </c>
      <c r="L493" s="253">
        <v>45701</v>
      </c>
      <c r="M493" s="252" t="s">
        <v>175</v>
      </c>
    </row>
    <row r="494" spans="1:13" x14ac:dyDescent="0.35">
      <c r="A494" s="250" t="s">
        <v>838</v>
      </c>
      <c r="B494" s="250" t="s">
        <v>839</v>
      </c>
      <c r="C494" s="250" t="s">
        <v>830</v>
      </c>
      <c r="D494" s="250" t="s">
        <v>292</v>
      </c>
      <c r="E494" s="250" t="s">
        <v>17</v>
      </c>
      <c r="F494" s="250" t="s">
        <v>17</v>
      </c>
      <c r="G494" s="250" t="s">
        <v>17</v>
      </c>
      <c r="H494" s="250" t="s">
        <v>17</v>
      </c>
      <c r="I494" s="250" t="s">
        <v>17</v>
      </c>
      <c r="J494" s="250" t="s">
        <v>608</v>
      </c>
      <c r="K494" s="250" t="s">
        <v>843</v>
      </c>
      <c r="L494" s="251">
        <v>45701</v>
      </c>
      <c r="M494" s="250" t="s">
        <v>175</v>
      </c>
    </row>
    <row r="495" spans="1:13" x14ac:dyDescent="0.35">
      <c r="A495" s="252" t="s">
        <v>838</v>
      </c>
      <c r="B495" s="252" t="s">
        <v>839</v>
      </c>
      <c r="C495" s="252" t="s">
        <v>830</v>
      </c>
      <c r="D495" s="252" t="s">
        <v>22</v>
      </c>
      <c r="E495" s="252" t="s">
        <v>17</v>
      </c>
      <c r="F495" s="252" t="s">
        <v>17</v>
      </c>
      <c r="G495" s="252" t="s">
        <v>17</v>
      </c>
      <c r="H495" s="252" t="s">
        <v>17</v>
      </c>
      <c r="I495" s="252" t="s">
        <v>17</v>
      </c>
      <c r="J495" s="252" t="s">
        <v>608</v>
      </c>
      <c r="K495" s="252" t="s">
        <v>844</v>
      </c>
      <c r="L495" s="253">
        <v>45701</v>
      </c>
      <c r="M495" s="252" t="s">
        <v>175</v>
      </c>
    </row>
    <row r="496" spans="1:13" x14ac:dyDescent="0.35">
      <c r="A496" s="250" t="s">
        <v>838</v>
      </c>
      <c r="B496" s="250" t="s">
        <v>839</v>
      </c>
      <c r="C496" s="250" t="s">
        <v>830</v>
      </c>
      <c r="D496" s="250" t="s">
        <v>26</v>
      </c>
      <c r="E496" s="250" t="s">
        <v>17</v>
      </c>
      <c r="F496" s="250" t="s">
        <v>17</v>
      </c>
      <c r="G496" s="250" t="s">
        <v>17</v>
      </c>
      <c r="H496" s="250" t="s">
        <v>17</v>
      </c>
      <c r="I496" s="250" t="s">
        <v>17</v>
      </c>
      <c r="J496" s="250" t="s">
        <v>608</v>
      </c>
      <c r="K496" s="250" t="s">
        <v>845</v>
      </c>
      <c r="L496" s="251">
        <v>45701</v>
      </c>
      <c r="M496" s="250" t="s">
        <v>175</v>
      </c>
    </row>
    <row r="497" spans="1:13" x14ac:dyDescent="0.35">
      <c r="A497" s="252" t="s">
        <v>838</v>
      </c>
      <c r="B497" s="252" t="s">
        <v>839</v>
      </c>
      <c r="C497" s="252" t="s">
        <v>830</v>
      </c>
      <c r="D497" s="252" t="s">
        <v>28</v>
      </c>
      <c r="E497" s="252" t="s">
        <v>17</v>
      </c>
      <c r="F497" s="252" t="s">
        <v>17</v>
      </c>
      <c r="G497" s="252" t="s">
        <v>17</v>
      </c>
      <c r="H497" s="252" t="s">
        <v>17</v>
      </c>
      <c r="I497" s="252" t="s">
        <v>17</v>
      </c>
      <c r="J497" s="252" t="s">
        <v>608</v>
      </c>
      <c r="K497" s="252" t="s">
        <v>846</v>
      </c>
      <c r="L497" s="253">
        <v>45701</v>
      </c>
      <c r="M497" s="252" t="s">
        <v>175</v>
      </c>
    </row>
    <row r="498" spans="1:13" x14ac:dyDescent="0.35">
      <c r="A498" s="250" t="s">
        <v>847</v>
      </c>
      <c r="B498" s="250" t="s">
        <v>848</v>
      </c>
      <c r="C498" s="250" t="s">
        <v>830</v>
      </c>
      <c r="D498" s="250" t="s">
        <v>24</v>
      </c>
      <c r="E498" s="250" t="s">
        <v>17</v>
      </c>
      <c r="F498" s="250" t="s">
        <v>17</v>
      </c>
      <c r="G498" s="250" t="s">
        <v>17</v>
      </c>
      <c r="H498" s="250" t="s">
        <v>17</v>
      </c>
      <c r="I498" s="250" t="s">
        <v>17</v>
      </c>
      <c r="J498" s="250" t="s">
        <v>608</v>
      </c>
      <c r="K498" s="250" t="s">
        <v>849</v>
      </c>
      <c r="L498" s="251">
        <v>45701</v>
      </c>
      <c r="M498" s="250" t="s">
        <v>175</v>
      </c>
    </row>
    <row r="499" spans="1:13" x14ac:dyDescent="0.35">
      <c r="A499" s="252" t="s">
        <v>847</v>
      </c>
      <c r="B499" s="252" t="s">
        <v>848</v>
      </c>
      <c r="C499" s="252" t="s">
        <v>830</v>
      </c>
      <c r="D499" s="252" t="s">
        <v>16</v>
      </c>
      <c r="E499" s="252" t="s">
        <v>17</v>
      </c>
      <c r="F499" s="252" t="s">
        <v>17</v>
      </c>
      <c r="G499" s="252" t="s">
        <v>17</v>
      </c>
      <c r="H499" s="252" t="s">
        <v>17</v>
      </c>
      <c r="I499" s="252" t="s">
        <v>17</v>
      </c>
      <c r="J499" s="252" t="s">
        <v>608</v>
      </c>
      <c r="K499" s="252" t="s">
        <v>850</v>
      </c>
      <c r="L499" s="253">
        <v>45701</v>
      </c>
      <c r="M499" s="252" t="s">
        <v>175</v>
      </c>
    </row>
    <row r="500" spans="1:13" x14ac:dyDescent="0.35">
      <c r="A500" s="250" t="s">
        <v>847</v>
      </c>
      <c r="B500" s="250" t="s">
        <v>848</v>
      </c>
      <c r="C500" s="250" t="s">
        <v>830</v>
      </c>
      <c r="D500" s="250" t="s">
        <v>20</v>
      </c>
      <c r="E500" s="250" t="s">
        <v>17</v>
      </c>
      <c r="F500" s="250" t="s">
        <v>17</v>
      </c>
      <c r="G500" s="250" t="s">
        <v>17</v>
      </c>
      <c r="H500" s="250" t="s">
        <v>17</v>
      </c>
      <c r="I500" s="250" t="s">
        <v>17</v>
      </c>
      <c r="J500" s="250" t="s">
        <v>608</v>
      </c>
      <c r="K500" s="250" t="s">
        <v>851</v>
      </c>
      <c r="L500" s="251">
        <v>45701</v>
      </c>
      <c r="M500" s="250" t="s">
        <v>175</v>
      </c>
    </row>
    <row r="501" spans="1:13" x14ac:dyDescent="0.35">
      <c r="A501" s="252" t="s">
        <v>847</v>
      </c>
      <c r="B501" s="252" t="s">
        <v>848</v>
      </c>
      <c r="C501" s="252" t="s">
        <v>830</v>
      </c>
      <c r="D501" s="252" t="s">
        <v>292</v>
      </c>
      <c r="E501" s="252" t="s">
        <v>17</v>
      </c>
      <c r="F501" s="252" t="s">
        <v>17</v>
      </c>
      <c r="G501" s="252" t="s">
        <v>17</v>
      </c>
      <c r="H501" s="252" t="s">
        <v>17</v>
      </c>
      <c r="I501" s="252" t="s">
        <v>17</v>
      </c>
      <c r="J501" s="252" t="s">
        <v>608</v>
      </c>
      <c r="K501" s="252" t="s">
        <v>852</v>
      </c>
      <c r="L501" s="253">
        <v>45701</v>
      </c>
      <c r="M501" s="252" t="s">
        <v>175</v>
      </c>
    </row>
    <row r="502" spans="1:13" x14ac:dyDescent="0.35">
      <c r="A502" s="250" t="s">
        <v>847</v>
      </c>
      <c r="B502" s="250" t="s">
        <v>848</v>
      </c>
      <c r="C502" s="250" t="s">
        <v>830</v>
      </c>
      <c r="D502" s="250" t="s">
        <v>22</v>
      </c>
      <c r="E502" s="250" t="s">
        <v>17</v>
      </c>
      <c r="F502" s="250" t="s">
        <v>17</v>
      </c>
      <c r="G502" s="250" t="s">
        <v>17</v>
      </c>
      <c r="H502" s="250" t="s">
        <v>17</v>
      </c>
      <c r="I502" s="250" t="s">
        <v>17</v>
      </c>
      <c r="J502" s="250" t="s">
        <v>608</v>
      </c>
      <c r="K502" s="250" t="s">
        <v>853</v>
      </c>
      <c r="L502" s="251">
        <v>45701</v>
      </c>
      <c r="M502" s="250" t="s">
        <v>175</v>
      </c>
    </row>
    <row r="503" spans="1:13" x14ac:dyDescent="0.35">
      <c r="A503" s="252" t="s">
        <v>847</v>
      </c>
      <c r="B503" s="252" t="s">
        <v>848</v>
      </c>
      <c r="C503" s="252" t="s">
        <v>830</v>
      </c>
      <c r="D503" s="252" t="s">
        <v>26</v>
      </c>
      <c r="E503" s="252" t="s">
        <v>17</v>
      </c>
      <c r="F503" s="252" t="s">
        <v>17</v>
      </c>
      <c r="G503" s="252" t="s">
        <v>17</v>
      </c>
      <c r="H503" s="252" t="s">
        <v>17</v>
      </c>
      <c r="I503" s="252" t="s">
        <v>17</v>
      </c>
      <c r="J503" s="252" t="s">
        <v>608</v>
      </c>
      <c r="K503" s="252" t="s">
        <v>854</v>
      </c>
      <c r="L503" s="253">
        <v>45701</v>
      </c>
      <c r="M503" s="252" t="s">
        <v>175</v>
      </c>
    </row>
    <row r="504" spans="1:13" x14ac:dyDescent="0.35">
      <c r="A504" s="250" t="s">
        <v>847</v>
      </c>
      <c r="B504" s="250" t="s">
        <v>848</v>
      </c>
      <c r="C504" s="250" t="s">
        <v>830</v>
      </c>
      <c r="D504" s="250" t="s">
        <v>28</v>
      </c>
      <c r="E504" s="250" t="s">
        <v>17</v>
      </c>
      <c r="F504" s="250" t="s">
        <v>17</v>
      </c>
      <c r="G504" s="250" t="s">
        <v>17</v>
      </c>
      <c r="H504" s="250" t="s">
        <v>17</v>
      </c>
      <c r="I504" s="250" t="s">
        <v>17</v>
      </c>
      <c r="J504" s="250" t="s">
        <v>608</v>
      </c>
      <c r="K504" s="250" t="s">
        <v>855</v>
      </c>
      <c r="L504" s="251">
        <v>45701</v>
      </c>
      <c r="M504" s="250" t="s">
        <v>175</v>
      </c>
    </row>
    <row r="505" spans="1:13" x14ac:dyDescent="0.35">
      <c r="A505" s="252" t="s">
        <v>856</v>
      </c>
      <c r="B505" s="252" t="s">
        <v>857</v>
      </c>
      <c r="C505" s="252" t="s">
        <v>858</v>
      </c>
      <c r="D505" s="252" t="s">
        <v>24</v>
      </c>
      <c r="E505" s="252" t="s">
        <v>17</v>
      </c>
      <c r="F505" s="252" t="s">
        <v>17</v>
      </c>
      <c r="G505" s="252" t="s">
        <v>17</v>
      </c>
      <c r="H505" s="252" t="s">
        <v>17</v>
      </c>
      <c r="I505" s="252" t="s">
        <v>17</v>
      </c>
      <c r="J505" s="252" t="s">
        <v>608</v>
      </c>
      <c r="K505" s="252" t="s">
        <v>859</v>
      </c>
      <c r="L505" s="253">
        <v>45704</v>
      </c>
      <c r="M505" s="252" t="s">
        <v>175</v>
      </c>
    </row>
    <row r="506" spans="1:13" x14ac:dyDescent="0.35">
      <c r="A506" s="250" t="s">
        <v>856</v>
      </c>
      <c r="B506" s="250" t="s">
        <v>857</v>
      </c>
      <c r="C506" s="250" t="s">
        <v>858</v>
      </c>
      <c r="D506" s="250" t="s">
        <v>92</v>
      </c>
      <c r="E506" s="250" t="s">
        <v>17</v>
      </c>
      <c r="F506" s="250" t="s">
        <v>17</v>
      </c>
      <c r="G506" s="250" t="s">
        <v>17</v>
      </c>
      <c r="H506" s="250" t="s">
        <v>17</v>
      </c>
      <c r="I506" s="250" t="s">
        <v>17</v>
      </c>
      <c r="J506" s="250" t="s">
        <v>608</v>
      </c>
      <c r="K506" s="250" t="s">
        <v>860</v>
      </c>
      <c r="L506" s="251">
        <v>45704</v>
      </c>
      <c r="M506" s="250" t="s">
        <v>175</v>
      </c>
    </row>
    <row r="507" spans="1:13" x14ac:dyDescent="0.35">
      <c r="A507" s="252" t="s">
        <v>856</v>
      </c>
      <c r="B507" s="252" t="s">
        <v>857</v>
      </c>
      <c r="C507" s="252" t="s">
        <v>858</v>
      </c>
      <c r="D507" s="252" t="s">
        <v>16</v>
      </c>
      <c r="E507" s="252" t="s">
        <v>17</v>
      </c>
      <c r="F507" s="252" t="s">
        <v>17</v>
      </c>
      <c r="G507" s="252" t="s">
        <v>17</v>
      </c>
      <c r="H507" s="252" t="s">
        <v>17</v>
      </c>
      <c r="I507" s="252" t="s">
        <v>17</v>
      </c>
      <c r="J507" s="252" t="s">
        <v>608</v>
      </c>
      <c r="K507" s="252" t="s">
        <v>861</v>
      </c>
      <c r="L507" s="253">
        <v>45704</v>
      </c>
      <c r="M507" s="252" t="s">
        <v>175</v>
      </c>
    </row>
    <row r="508" spans="1:13" x14ac:dyDescent="0.35">
      <c r="A508" s="250" t="s">
        <v>856</v>
      </c>
      <c r="B508" s="250" t="s">
        <v>857</v>
      </c>
      <c r="C508" s="250" t="s">
        <v>858</v>
      </c>
      <c r="D508" s="250" t="s">
        <v>20</v>
      </c>
      <c r="E508" s="250" t="s">
        <v>17</v>
      </c>
      <c r="F508" s="250" t="s">
        <v>17</v>
      </c>
      <c r="G508" s="250" t="s">
        <v>17</v>
      </c>
      <c r="H508" s="250" t="s">
        <v>17</v>
      </c>
      <c r="I508" s="250" t="s">
        <v>17</v>
      </c>
      <c r="J508" s="250" t="s">
        <v>608</v>
      </c>
      <c r="K508" s="250" t="s">
        <v>862</v>
      </c>
      <c r="L508" s="251">
        <v>45704</v>
      </c>
      <c r="M508" s="250" t="s">
        <v>175</v>
      </c>
    </row>
    <row r="509" spans="1:13" x14ac:dyDescent="0.35">
      <c r="A509" s="252" t="s">
        <v>856</v>
      </c>
      <c r="B509" s="252" t="s">
        <v>857</v>
      </c>
      <c r="C509" s="252" t="s">
        <v>858</v>
      </c>
      <c r="D509" s="252" t="s">
        <v>292</v>
      </c>
      <c r="E509" s="252" t="s">
        <v>17</v>
      </c>
      <c r="F509" s="252" t="s">
        <v>17</v>
      </c>
      <c r="G509" s="252" t="s">
        <v>17</v>
      </c>
      <c r="H509" s="252" t="s">
        <v>17</v>
      </c>
      <c r="I509" s="252" t="s">
        <v>17</v>
      </c>
      <c r="J509" s="252" t="s">
        <v>608</v>
      </c>
      <c r="K509" s="252" t="s">
        <v>863</v>
      </c>
      <c r="L509" s="253">
        <v>45704</v>
      </c>
      <c r="M509" s="252" t="s">
        <v>175</v>
      </c>
    </row>
    <row r="510" spans="1:13" x14ac:dyDescent="0.35">
      <c r="A510" s="250" t="s">
        <v>856</v>
      </c>
      <c r="B510" s="250" t="s">
        <v>857</v>
      </c>
      <c r="C510" s="250" t="s">
        <v>858</v>
      </c>
      <c r="D510" s="250" t="s">
        <v>22</v>
      </c>
      <c r="E510" s="250" t="s">
        <v>17</v>
      </c>
      <c r="F510" s="250" t="s">
        <v>17</v>
      </c>
      <c r="G510" s="250" t="s">
        <v>17</v>
      </c>
      <c r="H510" s="250" t="s">
        <v>17</v>
      </c>
      <c r="I510" s="250" t="s">
        <v>17</v>
      </c>
      <c r="J510" s="250" t="s">
        <v>608</v>
      </c>
      <c r="K510" s="250" t="s">
        <v>864</v>
      </c>
      <c r="L510" s="251">
        <v>45704</v>
      </c>
      <c r="M510" s="250" t="s">
        <v>175</v>
      </c>
    </row>
    <row r="511" spans="1:13" x14ac:dyDescent="0.35">
      <c r="A511" s="252" t="s">
        <v>856</v>
      </c>
      <c r="B511" s="252" t="s">
        <v>857</v>
      </c>
      <c r="C511" s="252" t="s">
        <v>858</v>
      </c>
      <c r="D511" s="252" t="s">
        <v>26</v>
      </c>
      <c r="E511" s="252" t="s">
        <v>17</v>
      </c>
      <c r="F511" s="252" t="s">
        <v>17</v>
      </c>
      <c r="G511" s="252" t="s">
        <v>17</v>
      </c>
      <c r="H511" s="252" t="s">
        <v>17</v>
      </c>
      <c r="I511" s="252" t="s">
        <v>865</v>
      </c>
      <c r="J511" s="252" t="s">
        <v>608</v>
      </c>
      <c r="K511" s="252" t="s">
        <v>866</v>
      </c>
      <c r="L511" s="253">
        <v>45704</v>
      </c>
      <c r="M511" s="252" t="s">
        <v>175</v>
      </c>
    </row>
    <row r="512" spans="1:13" x14ac:dyDescent="0.35">
      <c r="A512" s="250" t="s">
        <v>856</v>
      </c>
      <c r="B512" s="250" t="s">
        <v>857</v>
      </c>
      <c r="C512" s="250" t="s">
        <v>858</v>
      </c>
      <c r="D512" s="250" t="s">
        <v>28</v>
      </c>
      <c r="E512" s="250" t="s">
        <v>17</v>
      </c>
      <c r="F512" s="250" t="s">
        <v>17</v>
      </c>
      <c r="G512" s="250" t="s">
        <v>17</v>
      </c>
      <c r="H512" s="250" t="s">
        <v>17</v>
      </c>
      <c r="I512" s="250" t="s">
        <v>17</v>
      </c>
      <c r="J512" s="250" t="s">
        <v>608</v>
      </c>
      <c r="K512" s="250" t="s">
        <v>867</v>
      </c>
      <c r="L512" s="251">
        <v>45704</v>
      </c>
      <c r="M512" s="250" t="s">
        <v>175</v>
      </c>
    </row>
    <row r="513" spans="1:13" x14ac:dyDescent="0.35">
      <c r="A513" s="252" t="s">
        <v>868</v>
      </c>
      <c r="B513" s="252" t="s">
        <v>869</v>
      </c>
      <c r="C513" s="252" t="s">
        <v>870</v>
      </c>
      <c r="D513" s="252" t="s">
        <v>26</v>
      </c>
      <c r="E513" s="252" t="s">
        <v>17</v>
      </c>
      <c r="F513" s="252" t="s">
        <v>17</v>
      </c>
      <c r="G513" s="252" t="s">
        <v>17</v>
      </c>
      <c r="H513" s="252" t="s">
        <v>17</v>
      </c>
      <c r="I513" s="252" t="s">
        <v>17</v>
      </c>
      <c r="J513" s="252" t="s">
        <v>608</v>
      </c>
      <c r="K513" s="252" t="s">
        <v>871</v>
      </c>
      <c r="L513" s="253">
        <v>45707</v>
      </c>
      <c r="M513" s="252" t="s">
        <v>175</v>
      </c>
    </row>
    <row r="514" spans="1:13" x14ac:dyDescent="0.35">
      <c r="A514" s="250" t="s">
        <v>868</v>
      </c>
      <c r="B514" s="250" t="s">
        <v>869</v>
      </c>
      <c r="C514" s="250" t="s">
        <v>870</v>
      </c>
      <c r="D514" s="250" t="s">
        <v>28</v>
      </c>
      <c r="E514" s="250" t="s">
        <v>17</v>
      </c>
      <c r="F514" s="250" t="s">
        <v>17</v>
      </c>
      <c r="G514" s="250" t="s">
        <v>17</v>
      </c>
      <c r="H514" s="250" t="s">
        <v>17</v>
      </c>
      <c r="I514" s="250" t="s">
        <v>17</v>
      </c>
      <c r="J514" s="250" t="s">
        <v>608</v>
      </c>
      <c r="K514" s="250" t="s">
        <v>872</v>
      </c>
      <c r="L514" s="251">
        <v>45707</v>
      </c>
      <c r="M514" s="250" t="s">
        <v>175</v>
      </c>
    </row>
    <row r="515" spans="1:13" x14ac:dyDescent="0.35">
      <c r="A515" s="252" t="s">
        <v>868</v>
      </c>
      <c r="B515" s="252" t="s">
        <v>869</v>
      </c>
      <c r="C515" s="252" t="s">
        <v>870</v>
      </c>
      <c r="D515" s="252" t="s">
        <v>24</v>
      </c>
      <c r="E515" s="252" t="s">
        <v>17</v>
      </c>
      <c r="F515" s="252" t="s">
        <v>17</v>
      </c>
      <c r="G515" s="252" t="s">
        <v>17</v>
      </c>
      <c r="H515" s="252" t="s">
        <v>17</v>
      </c>
      <c r="I515" s="252" t="s">
        <v>17</v>
      </c>
      <c r="J515" s="252" t="s">
        <v>608</v>
      </c>
      <c r="K515" s="252" t="s">
        <v>873</v>
      </c>
      <c r="L515" s="253">
        <v>45707</v>
      </c>
      <c r="M515" s="252" t="s">
        <v>175</v>
      </c>
    </row>
    <row r="516" spans="1:13" x14ac:dyDescent="0.35">
      <c r="A516" s="250" t="s">
        <v>868</v>
      </c>
      <c r="B516" s="250" t="s">
        <v>869</v>
      </c>
      <c r="C516" s="250" t="s">
        <v>870</v>
      </c>
      <c r="D516" s="250" t="s">
        <v>16</v>
      </c>
      <c r="E516" s="250" t="s">
        <v>17</v>
      </c>
      <c r="F516" s="250" t="s">
        <v>17</v>
      </c>
      <c r="G516" s="250" t="s">
        <v>17</v>
      </c>
      <c r="H516" s="250" t="s">
        <v>17</v>
      </c>
      <c r="I516" s="250" t="s">
        <v>17</v>
      </c>
      <c r="J516" s="250" t="s">
        <v>608</v>
      </c>
      <c r="K516" s="250" t="s">
        <v>874</v>
      </c>
      <c r="L516" s="251">
        <v>45707</v>
      </c>
      <c r="M516" s="250" t="s">
        <v>175</v>
      </c>
    </row>
    <row r="517" spans="1:13" x14ac:dyDescent="0.35">
      <c r="A517" s="252" t="s">
        <v>868</v>
      </c>
      <c r="B517" s="252" t="s">
        <v>869</v>
      </c>
      <c r="C517" s="252" t="s">
        <v>870</v>
      </c>
      <c r="D517" s="252" t="s">
        <v>20</v>
      </c>
      <c r="E517" s="252" t="s">
        <v>17</v>
      </c>
      <c r="F517" s="252" t="s">
        <v>17</v>
      </c>
      <c r="G517" s="252" t="s">
        <v>17</v>
      </c>
      <c r="H517" s="252" t="s">
        <v>17</v>
      </c>
      <c r="I517" s="252" t="s">
        <v>17</v>
      </c>
      <c r="J517" s="252" t="s">
        <v>608</v>
      </c>
      <c r="K517" s="252" t="s">
        <v>875</v>
      </c>
      <c r="L517" s="253">
        <v>45707</v>
      </c>
      <c r="M517" s="252" t="s">
        <v>175</v>
      </c>
    </row>
    <row r="518" spans="1:13" x14ac:dyDescent="0.35">
      <c r="A518" s="250" t="s">
        <v>868</v>
      </c>
      <c r="B518" s="250" t="s">
        <v>869</v>
      </c>
      <c r="C518" s="250" t="s">
        <v>870</v>
      </c>
      <c r="D518" s="250" t="s">
        <v>292</v>
      </c>
      <c r="E518" s="250" t="s">
        <v>17</v>
      </c>
      <c r="F518" s="250" t="s">
        <v>17</v>
      </c>
      <c r="G518" s="250" t="s">
        <v>17</v>
      </c>
      <c r="H518" s="250" t="s">
        <v>17</v>
      </c>
      <c r="I518" s="250" t="s">
        <v>17</v>
      </c>
      <c r="J518" s="250" t="s">
        <v>608</v>
      </c>
      <c r="K518" s="250" t="s">
        <v>876</v>
      </c>
      <c r="L518" s="251">
        <v>45707</v>
      </c>
      <c r="M518" s="250" t="s">
        <v>175</v>
      </c>
    </row>
    <row r="519" spans="1:13" x14ac:dyDescent="0.35">
      <c r="A519" s="252" t="s">
        <v>868</v>
      </c>
      <c r="B519" s="252" t="s">
        <v>869</v>
      </c>
      <c r="C519" s="252" t="s">
        <v>870</v>
      </c>
      <c r="D519" s="252" t="s">
        <v>22</v>
      </c>
      <c r="E519" s="252" t="s">
        <v>17</v>
      </c>
      <c r="F519" s="252" t="s">
        <v>17</v>
      </c>
      <c r="G519" s="252" t="s">
        <v>17</v>
      </c>
      <c r="H519" s="252" t="s">
        <v>17</v>
      </c>
      <c r="I519" s="252" t="s">
        <v>17</v>
      </c>
      <c r="J519" s="252" t="s">
        <v>608</v>
      </c>
      <c r="K519" s="252" t="s">
        <v>877</v>
      </c>
      <c r="L519" s="253">
        <v>45707</v>
      </c>
      <c r="M519" s="252" t="s">
        <v>175</v>
      </c>
    </row>
    <row r="520" spans="1:13" x14ac:dyDescent="0.35">
      <c r="A520" s="250" t="s">
        <v>572</v>
      </c>
      <c r="B520" s="250" t="s">
        <v>573</v>
      </c>
      <c r="C520" s="250" t="s">
        <v>574</v>
      </c>
      <c r="D520" s="250" t="s">
        <v>92</v>
      </c>
      <c r="E520" s="250" t="s">
        <v>17</v>
      </c>
      <c r="F520" s="250" t="s">
        <v>17</v>
      </c>
      <c r="G520" s="250" t="s">
        <v>17</v>
      </c>
      <c r="H520" s="250" t="s">
        <v>17</v>
      </c>
      <c r="I520" s="250" t="s">
        <v>17</v>
      </c>
      <c r="J520" s="250" t="s">
        <v>103</v>
      </c>
      <c r="K520" s="250" t="s">
        <v>878</v>
      </c>
      <c r="L520" s="251">
        <v>45713</v>
      </c>
      <c r="M520" s="250" t="s">
        <v>19</v>
      </c>
    </row>
    <row r="521" spans="1:13" x14ac:dyDescent="0.35">
      <c r="A521" s="252" t="s">
        <v>692</v>
      </c>
      <c r="B521" s="252" t="s">
        <v>693</v>
      </c>
      <c r="C521" s="252" t="s">
        <v>694</v>
      </c>
      <c r="D521" s="252" t="s">
        <v>16</v>
      </c>
      <c r="E521" s="252" t="s">
        <v>17</v>
      </c>
      <c r="F521" s="252" t="s">
        <v>17</v>
      </c>
      <c r="G521" s="252" t="s">
        <v>17</v>
      </c>
      <c r="H521" s="252" t="s">
        <v>17</v>
      </c>
      <c r="I521" s="252" t="s">
        <v>17</v>
      </c>
      <c r="J521" s="252" t="s">
        <v>695</v>
      </c>
      <c r="K521" s="252" t="s">
        <v>879</v>
      </c>
      <c r="L521" s="253">
        <v>45713</v>
      </c>
      <c r="M521" s="252" t="s">
        <v>175</v>
      </c>
    </row>
    <row r="522" spans="1:13" x14ac:dyDescent="0.35">
      <c r="A522" s="250" t="s">
        <v>692</v>
      </c>
      <c r="B522" s="250" t="s">
        <v>693</v>
      </c>
      <c r="C522" s="250" t="s">
        <v>694</v>
      </c>
      <c r="D522" s="250" t="s">
        <v>20</v>
      </c>
      <c r="E522" s="250" t="s">
        <v>17</v>
      </c>
      <c r="F522" s="250" t="s">
        <v>17</v>
      </c>
      <c r="G522" s="250" t="s">
        <v>17</v>
      </c>
      <c r="H522" s="250" t="s">
        <v>17</v>
      </c>
      <c r="I522" s="250" t="s">
        <v>17</v>
      </c>
      <c r="J522" s="250" t="s">
        <v>695</v>
      </c>
      <c r="K522" s="250" t="s">
        <v>880</v>
      </c>
      <c r="L522" s="251">
        <v>45713</v>
      </c>
      <c r="M522" s="250" t="s">
        <v>175</v>
      </c>
    </row>
    <row r="523" spans="1:13" x14ac:dyDescent="0.35">
      <c r="A523" s="252" t="s">
        <v>881</v>
      </c>
      <c r="B523" s="252" t="s">
        <v>882</v>
      </c>
      <c r="C523" s="252" t="s">
        <v>883</v>
      </c>
      <c r="D523" s="252" t="s">
        <v>26</v>
      </c>
      <c r="E523" s="252" t="s">
        <v>17</v>
      </c>
      <c r="F523" s="252" t="s">
        <v>17</v>
      </c>
      <c r="G523" s="252" t="s">
        <v>17</v>
      </c>
      <c r="H523" s="252" t="s">
        <v>17</v>
      </c>
      <c r="I523" s="252" t="s">
        <v>17</v>
      </c>
      <c r="J523" s="252" t="s">
        <v>884</v>
      </c>
      <c r="K523" s="252" t="s">
        <v>885</v>
      </c>
      <c r="L523" s="253">
        <v>45713</v>
      </c>
      <c r="M523" s="252" t="s">
        <v>19</v>
      </c>
    </row>
    <row r="524" spans="1:13" x14ac:dyDescent="0.35">
      <c r="A524" s="250" t="s">
        <v>881</v>
      </c>
      <c r="B524" s="250" t="s">
        <v>882</v>
      </c>
      <c r="C524" s="250" t="s">
        <v>883</v>
      </c>
      <c r="D524" s="250" t="s">
        <v>28</v>
      </c>
      <c r="E524" s="250" t="s">
        <v>17</v>
      </c>
      <c r="F524" s="250" t="s">
        <v>17</v>
      </c>
      <c r="G524" s="250" t="s">
        <v>17</v>
      </c>
      <c r="H524" s="250" t="s">
        <v>17</v>
      </c>
      <c r="I524" s="250" t="s">
        <v>17</v>
      </c>
      <c r="J524" s="250" t="s">
        <v>884</v>
      </c>
      <c r="K524" s="250" t="s">
        <v>886</v>
      </c>
      <c r="L524" s="251">
        <v>45713</v>
      </c>
      <c r="M524" s="250" t="s">
        <v>19</v>
      </c>
    </row>
    <row r="525" spans="1:13" x14ac:dyDescent="0.35">
      <c r="A525" s="252" t="s">
        <v>881</v>
      </c>
      <c r="B525" s="252" t="s">
        <v>882</v>
      </c>
      <c r="C525" s="252" t="s">
        <v>883</v>
      </c>
      <c r="D525" s="252" t="s">
        <v>24</v>
      </c>
      <c r="E525" s="252" t="s">
        <v>17</v>
      </c>
      <c r="F525" s="252" t="s">
        <v>17</v>
      </c>
      <c r="G525" s="252" t="s">
        <v>17</v>
      </c>
      <c r="H525" s="252" t="s">
        <v>17</v>
      </c>
      <c r="I525" s="252" t="s">
        <v>17</v>
      </c>
      <c r="J525" s="252" t="s">
        <v>887</v>
      </c>
      <c r="K525" s="252" t="s">
        <v>888</v>
      </c>
      <c r="L525" s="253">
        <v>45713</v>
      </c>
      <c r="M525" s="252" t="s">
        <v>19</v>
      </c>
    </row>
    <row r="526" spans="1:13" x14ac:dyDescent="0.35">
      <c r="A526" s="250" t="s">
        <v>881</v>
      </c>
      <c r="B526" s="250" t="s">
        <v>882</v>
      </c>
      <c r="C526" s="250" t="s">
        <v>883</v>
      </c>
      <c r="D526" s="250" t="s">
        <v>16</v>
      </c>
      <c r="E526" s="250" t="s">
        <v>17</v>
      </c>
      <c r="F526" s="250" t="s">
        <v>17</v>
      </c>
      <c r="G526" s="250" t="s">
        <v>17</v>
      </c>
      <c r="H526" s="250" t="s">
        <v>17</v>
      </c>
      <c r="I526" s="250" t="s">
        <v>17</v>
      </c>
      <c r="J526" s="250" t="s">
        <v>884</v>
      </c>
      <c r="K526" s="250" t="s">
        <v>889</v>
      </c>
      <c r="L526" s="251">
        <v>45713</v>
      </c>
      <c r="M526" s="250" t="s">
        <v>19</v>
      </c>
    </row>
    <row r="527" spans="1:13" x14ac:dyDescent="0.35">
      <c r="A527" s="252" t="s">
        <v>881</v>
      </c>
      <c r="B527" s="252" t="s">
        <v>882</v>
      </c>
      <c r="C527" s="252" t="s">
        <v>883</v>
      </c>
      <c r="D527" s="252" t="s">
        <v>20</v>
      </c>
      <c r="E527" s="252" t="s">
        <v>17</v>
      </c>
      <c r="F527" s="252" t="s">
        <v>17</v>
      </c>
      <c r="G527" s="252" t="s">
        <v>17</v>
      </c>
      <c r="H527" s="252" t="s">
        <v>17</v>
      </c>
      <c r="I527" s="252" t="s">
        <v>17</v>
      </c>
      <c r="J527" s="252" t="s">
        <v>884</v>
      </c>
      <c r="K527" s="252" t="s">
        <v>890</v>
      </c>
      <c r="L527" s="253">
        <v>45713</v>
      </c>
      <c r="M527" s="252" t="s">
        <v>19</v>
      </c>
    </row>
    <row r="528" spans="1:13" x14ac:dyDescent="0.35">
      <c r="A528" s="250" t="s">
        <v>881</v>
      </c>
      <c r="B528" s="250" t="s">
        <v>882</v>
      </c>
      <c r="C528" s="250" t="s">
        <v>883</v>
      </c>
      <c r="D528" s="250" t="s">
        <v>292</v>
      </c>
      <c r="E528" s="250" t="s">
        <v>17</v>
      </c>
      <c r="F528" s="250" t="s">
        <v>17</v>
      </c>
      <c r="G528" s="250" t="s">
        <v>17</v>
      </c>
      <c r="H528" s="250" t="s">
        <v>17</v>
      </c>
      <c r="I528" s="250" t="s">
        <v>17</v>
      </c>
      <c r="J528" s="250" t="s">
        <v>884</v>
      </c>
      <c r="K528" s="250" t="s">
        <v>891</v>
      </c>
      <c r="L528" s="251">
        <v>45713</v>
      </c>
      <c r="M528" s="250" t="s">
        <v>19</v>
      </c>
    </row>
    <row r="529" spans="1:13" x14ac:dyDescent="0.35">
      <c r="A529" s="252" t="s">
        <v>881</v>
      </c>
      <c r="B529" s="252" t="s">
        <v>882</v>
      </c>
      <c r="C529" s="252" t="s">
        <v>883</v>
      </c>
      <c r="D529" s="252" t="s">
        <v>22</v>
      </c>
      <c r="E529" s="252" t="s">
        <v>17</v>
      </c>
      <c r="F529" s="252" t="s">
        <v>17</v>
      </c>
      <c r="G529" s="252" t="s">
        <v>17</v>
      </c>
      <c r="H529" s="252" t="s">
        <v>17</v>
      </c>
      <c r="I529" s="252" t="s">
        <v>17</v>
      </c>
      <c r="J529" s="252" t="s">
        <v>884</v>
      </c>
      <c r="K529" s="252" t="s">
        <v>892</v>
      </c>
      <c r="L529" s="253">
        <v>45713</v>
      </c>
      <c r="M529" s="252" t="s">
        <v>19</v>
      </c>
    </row>
    <row r="530" spans="1:13" x14ac:dyDescent="0.35">
      <c r="A530" s="250" t="s">
        <v>893</v>
      </c>
      <c r="B530" s="250" t="s">
        <v>894</v>
      </c>
      <c r="C530" s="250" t="s">
        <v>895</v>
      </c>
      <c r="D530" s="250" t="s">
        <v>26</v>
      </c>
      <c r="E530" s="250" t="s">
        <v>17</v>
      </c>
      <c r="F530" s="250" t="s">
        <v>17</v>
      </c>
      <c r="G530" s="250" t="s">
        <v>17</v>
      </c>
      <c r="H530" s="250" t="s">
        <v>17</v>
      </c>
      <c r="I530" s="250" t="s">
        <v>17</v>
      </c>
      <c r="J530" s="250" t="s">
        <v>377</v>
      </c>
      <c r="K530" s="250" t="s">
        <v>896</v>
      </c>
      <c r="L530" s="251">
        <v>45713</v>
      </c>
      <c r="M530" s="250" t="s">
        <v>175</v>
      </c>
    </row>
    <row r="531" spans="1:13" x14ac:dyDescent="0.35">
      <c r="A531" s="252" t="s">
        <v>893</v>
      </c>
      <c r="B531" s="252" t="s">
        <v>894</v>
      </c>
      <c r="C531" s="252" t="s">
        <v>895</v>
      </c>
      <c r="D531" s="252" t="s">
        <v>28</v>
      </c>
      <c r="E531" s="252" t="s">
        <v>17</v>
      </c>
      <c r="F531" s="252" t="s">
        <v>17</v>
      </c>
      <c r="G531" s="252" t="s">
        <v>17</v>
      </c>
      <c r="H531" s="252" t="s">
        <v>17</v>
      </c>
      <c r="I531" s="252" t="s">
        <v>17</v>
      </c>
      <c r="J531" s="252" t="s">
        <v>379</v>
      </c>
      <c r="K531" s="252" t="s">
        <v>897</v>
      </c>
      <c r="L531" s="253">
        <v>45713</v>
      </c>
      <c r="M531" s="252" t="s">
        <v>175</v>
      </c>
    </row>
    <row r="532" spans="1:13" x14ac:dyDescent="0.35">
      <c r="A532" s="250" t="s">
        <v>893</v>
      </c>
      <c r="B532" s="250" t="s">
        <v>894</v>
      </c>
      <c r="C532" s="250" t="s">
        <v>895</v>
      </c>
      <c r="D532" s="250" t="s">
        <v>24</v>
      </c>
      <c r="E532" s="250" t="s">
        <v>17</v>
      </c>
      <c r="F532" s="250" t="s">
        <v>17</v>
      </c>
      <c r="G532" s="250" t="s">
        <v>17</v>
      </c>
      <c r="H532" s="250" t="s">
        <v>17</v>
      </c>
      <c r="I532" s="250" t="s">
        <v>17</v>
      </c>
      <c r="J532" s="250" t="s">
        <v>898</v>
      </c>
      <c r="K532" s="250" t="s">
        <v>899</v>
      </c>
      <c r="L532" s="251">
        <v>45713</v>
      </c>
      <c r="M532" s="250" t="s">
        <v>175</v>
      </c>
    </row>
    <row r="533" spans="1:13" x14ac:dyDescent="0.35">
      <c r="A533" s="252" t="s">
        <v>893</v>
      </c>
      <c r="B533" s="252" t="s">
        <v>894</v>
      </c>
      <c r="C533" s="252" t="s">
        <v>895</v>
      </c>
      <c r="D533" s="252" t="s">
        <v>16</v>
      </c>
      <c r="E533" s="252" t="s">
        <v>17</v>
      </c>
      <c r="F533" s="252" t="s">
        <v>17</v>
      </c>
      <c r="G533" s="252" t="s">
        <v>17</v>
      </c>
      <c r="H533" s="252" t="s">
        <v>17</v>
      </c>
      <c r="I533" s="252" t="s">
        <v>17</v>
      </c>
      <c r="J533" s="252" t="s">
        <v>900</v>
      </c>
      <c r="K533" s="252" t="s">
        <v>901</v>
      </c>
      <c r="L533" s="253">
        <v>45713</v>
      </c>
      <c r="M533" s="252" t="s">
        <v>175</v>
      </c>
    </row>
    <row r="534" spans="1:13" x14ac:dyDescent="0.35">
      <c r="A534" s="250" t="s">
        <v>893</v>
      </c>
      <c r="B534" s="250" t="s">
        <v>894</v>
      </c>
      <c r="C534" s="250" t="s">
        <v>895</v>
      </c>
      <c r="D534" s="250" t="s">
        <v>20</v>
      </c>
      <c r="E534" s="250" t="s">
        <v>17</v>
      </c>
      <c r="F534" s="250" t="s">
        <v>17</v>
      </c>
      <c r="G534" s="250" t="s">
        <v>17</v>
      </c>
      <c r="H534" s="250" t="s">
        <v>17</v>
      </c>
      <c r="I534" s="250" t="s">
        <v>17</v>
      </c>
      <c r="J534" s="250" t="s">
        <v>902</v>
      </c>
      <c r="K534" s="250" t="s">
        <v>903</v>
      </c>
      <c r="L534" s="251">
        <v>45713</v>
      </c>
      <c r="M534" s="250" t="s">
        <v>175</v>
      </c>
    </row>
    <row r="535" spans="1:13" x14ac:dyDescent="0.35">
      <c r="A535" s="252" t="s">
        <v>893</v>
      </c>
      <c r="B535" s="252" t="s">
        <v>894</v>
      </c>
      <c r="C535" s="252" t="s">
        <v>895</v>
      </c>
      <c r="D535" s="252" t="s">
        <v>292</v>
      </c>
      <c r="E535" s="252" t="s">
        <v>17</v>
      </c>
      <c r="F535" s="252" t="s">
        <v>17</v>
      </c>
      <c r="G535" s="252" t="s">
        <v>17</v>
      </c>
      <c r="H535" s="252" t="s">
        <v>17</v>
      </c>
      <c r="I535" s="252" t="s">
        <v>17</v>
      </c>
      <c r="J535" s="252" t="s">
        <v>904</v>
      </c>
      <c r="K535" s="252" t="s">
        <v>905</v>
      </c>
      <c r="L535" s="253">
        <v>45713</v>
      </c>
      <c r="M535" s="252" t="s">
        <v>175</v>
      </c>
    </row>
    <row r="536" spans="1:13" x14ac:dyDescent="0.35">
      <c r="A536" s="250" t="s">
        <v>893</v>
      </c>
      <c r="B536" s="250" t="s">
        <v>894</v>
      </c>
      <c r="C536" s="250" t="s">
        <v>895</v>
      </c>
      <c r="D536" s="250" t="s">
        <v>22</v>
      </c>
      <c r="E536" s="250" t="s">
        <v>17</v>
      </c>
      <c r="F536" s="250" t="s">
        <v>17</v>
      </c>
      <c r="G536" s="250" t="s">
        <v>17</v>
      </c>
      <c r="H536" s="250" t="s">
        <v>17</v>
      </c>
      <c r="I536" s="250" t="s">
        <v>17</v>
      </c>
      <c r="J536" s="250" t="s">
        <v>906</v>
      </c>
      <c r="K536" s="250" t="s">
        <v>907</v>
      </c>
      <c r="L536" s="251">
        <v>45713</v>
      </c>
      <c r="M536" s="250" t="s">
        <v>175</v>
      </c>
    </row>
    <row r="537" spans="1:13" x14ac:dyDescent="0.35">
      <c r="A537" s="252" t="s">
        <v>908</v>
      </c>
      <c r="B537" s="252" t="s">
        <v>909</v>
      </c>
      <c r="C537" s="252" t="s">
        <v>910</v>
      </c>
      <c r="D537" s="252" t="s">
        <v>26</v>
      </c>
      <c r="E537" s="252" t="s">
        <v>17</v>
      </c>
      <c r="F537" s="252" t="s">
        <v>365</v>
      </c>
      <c r="G537" s="252" t="s">
        <v>17</v>
      </c>
      <c r="H537" s="252" t="s">
        <v>17</v>
      </c>
      <c r="I537" s="252" t="s">
        <v>318</v>
      </c>
      <c r="J537" s="252" t="s">
        <v>911</v>
      </c>
      <c r="K537" s="252" t="s">
        <v>912</v>
      </c>
      <c r="L537" s="253">
        <v>45713</v>
      </c>
      <c r="M537" s="252" t="s">
        <v>175</v>
      </c>
    </row>
    <row r="538" spans="1:13" x14ac:dyDescent="0.35">
      <c r="A538" s="250" t="s">
        <v>908</v>
      </c>
      <c r="B538" s="250" t="s">
        <v>909</v>
      </c>
      <c r="C538" s="250" t="s">
        <v>910</v>
      </c>
      <c r="D538" s="250" t="s">
        <v>28</v>
      </c>
      <c r="E538" s="250" t="s">
        <v>17</v>
      </c>
      <c r="F538" s="250" t="s">
        <v>365</v>
      </c>
      <c r="G538" s="250" t="s">
        <v>17</v>
      </c>
      <c r="H538" s="250" t="s">
        <v>17</v>
      </c>
      <c r="I538" s="250" t="s">
        <v>318</v>
      </c>
      <c r="J538" s="250" t="s">
        <v>911</v>
      </c>
      <c r="K538" s="250" t="s">
        <v>913</v>
      </c>
      <c r="L538" s="251">
        <v>45713</v>
      </c>
      <c r="M538" s="250" t="s">
        <v>175</v>
      </c>
    </row>
    <row r="539" spans="1:13" x14ac:dyDescent="0.35">
      <c r="A539" s="252" t="s">
        <v>908</v>
      </c>
      <c r="B539" s="252" t="s">
        <v>909</v>
      </c>
      <c r="C539" s="252" t="s">
        <v>910</v>
      </c>
      <c r="D539" s="252" t="s">
        <v>24</v>
      </c>
      <c r="E539" s="252" t="s">
        <v>17</v>
      </c>
      <c r="F539" s="252" t="s">
        <v>365</v>
      </c>
      <c r="G539" s="252" t="s">
        <v>17</v>
      </c>
      <c r="H539" s="252" t="s">
        <v>17</v>
      </c>
      <c r="I539" s="252" t="s">
        <v>318</v>
      </c>
      <c r="J539" s="252" t="s">
        <v>911</v>
      </c>
      <c r="K539" s="252" t="s">
        <v>914</v>
      </c>
      <c r="L539" s="253">
        <v>45713</v>
      </c>
      <c r="M539" s="252" t="s">
        <v>175</v>
      </c>
    </row>
    <row r="540" spans="1:13" x14ac:dyDescent="0.35">
      <c r="A540" s="250" t="s">
        <v>908</v>
      </c>
      <c r="B540" s="250" t="s">
        <v>909</v>
      </c>
      <c r="C540" s="250" t="s">
        <v>910</v>
      </c>
      <c r="D540" s="250" t="s">
        <v>16</v>
      </c>
      <c r="E540" s="250" t="s">
        <v>17</v>
      </c>
      <c r="F540" s="250" t="s">
        <v>365</v>
      </c>
      <c r="G540" s="250" t="s">
        <v>17</v>
      </c>
      <c r="H540" s="250" t="s">
        <v>17</v>
      </c>
      <c r="I540" s="250" t="s">
        <v>318</v>
      </c>
      <c r="J540" s="250" t="s">
        <v>911</v>
      </c>
      <c r="K540" s="250" t="s">
        <v>915</v>
      </c>
      <c r="L540" s="251">
        <v>45713</v>
      </c>
      <c r="M540" s="250" t="s">
        <v>175</v>
      </c>
    </row>
    <row r="541" spans="1:13" x14ac:dyDescent="0.35">
      <c r="A541" s="252" t="s">
        <v>908</v>
      </c>
      <c r="B541" s="252" t="s">
        <v>909</v>
      </c>
      <c r="C541" s="252" t="s">
        <v>910</v>
      </c>
      <c r="D541" s="252" t="s">
        <v>20</v>
      </c>
      <c r="E541" s="252" t="s">
        <v>17</v>
      </c>
      <c r="F541" s="252" t="s">
        <v>365</v>
      </c>
      <c r="G541" s="252" t="s">
        <v>17</v>
      </c>
      <c r="H541" s="252" t="s">
        <v>17</v>
      </c>
      <c r="I541" s="252" t="s">
        <v>318</v>
      </c>
      <c r="J541" s="252" t="s">
        <v>911</v>
      </c>
      <c r="K541" s="252" t="s">
        <v>916</v>
      </c>
      <c r="L541" s="253">
        <v>45713</v>
      </c>
      <c r="M541" s="252" t="s">
        <v>175</v>
      </c>
    </row>
    <row r="542" spans="1:13" x14ac:dyDescent="0.35">
      <c r="A542" s="250" t="s">
        <v>908</v>
      </c>
      <c r="B542" s="250" t="s">
        <v>909</v>
      </c>
      <c r="C542" s="250" t="s">
        <v>910</v>
      </c>
      <c r="D542" s="250" t="s">
        <v>292</v>
      </c>
      <c r="E542" s="250" t="s">
        <v>17</v>
      </c>
      <c r="F542" s="250" t="s">
        <v>17</v>
      </c>
      <c r="G542" s="250" t="s">
        <v>17</v>
      </c>
      <c r="H542" s="250" t="s">
        <v>17</v>
      </c>
      <c r="I542" s="250" t="s">
        <v>318</v>
      </c>
      <c r="J542" s="250" t="s">
        <v>911</v>
      </c>
      <c r="K542" s="250" t="s">
        <v>917</v>
      </c>
      <c r="L542" s="251">
        <v>45713</v>
      </c>
      <c r="M542" s="250" t="s">
        <v>175</v>
      </c>
    </row>
    <row r="543" spans="1:13" x14ac:dyDescent="0.35">
      <c r="A543" s="252" t="s">
        <v>908</v>
      </c>
      <c r="B543" s="252" t="s">
        <v>909</v>
      </c>
      <c r="C543" s="252" t="s">
        <v>910</v>
      </c>
      <c r="D543" s="252" t="s">
        <v>22</v>
      </c>
      <c r="E543" s="252" t="s">
        <v>17</v>
      </c>
      <c r="F543" s="252" t="s">
        <v>17</v>
      </c>
      <c r="G543" s="252" t="s">
        <v>17</v>
      </c>
      <c r="H543" s="252" t="s">
        <v>17</v>
      </c>
      <c r="I543" s="252" t="s">
        <v>318</v>
      </c>
      <c r="J543" s="252" t="s">
        <v>911</v>
      </c>
      <c r="K543" s="252" t="s">
        <v>918</v>
      </c>
      <c r="L543" s="253">
        <v>45713</v>
      </c>
      <c r="M543" s="252" t="s">
        <v>175</v>
      </c>
    </row>
    <row r="544" spans="1:13" x14ac:dyDescent="0.35">
      <c r="A544" s="250" t="s">
        <v>919</v>
      </c>
      <c r="B544" s="250" t="s">
        <v>920</v>
      </c>
      <c r="C544" s="250" t="s">
        <v>364</v>
      </c>
      <c r="D544" s="250" t="s">
        <v>26</v>
      </c>
      <c r="E544" s="250" t="s">
        <v>17</v>
      </c>
      <c r="F544" s="250" t="s">
        <v>318</v>
      </c>
      <c r="G544" s="250" t="s">
        <v>17</v>
      </c>
      <c r="H544" s="250" t="s">
        <v>17</v>
      </c>
      <c r="I544" s="250" t="s">
        <v>318</v>
      </c>
      <c r="J544" s="250" t="s">
        <v>921</v>
      </c>
      <c r="K544" s="250" t="s">
        <v>922</v>
      </c>
      <c r="L544" s="251">
        <v>45715</v>
      </c>
      <c r="M544" s="250" t="s">
        <v>19</v>
      </c>
    </row>
    <row r="545" spans="1:13" x14ac:dyDescent="0.35">
      <c r="A545" s="252" t="s">
        <v>919</v>
      </c>
      <c r="B545" s="252" t="s">
        <v>920</v>
      </c>
      <c r="C545" s="252" t="s">
        <v>364</v>
      </c>
      <c r="D545" s="252" t="s">
        <v>28</v>
      </c>
      <c r="E545" s="252" t="s">
        <v>17</v>
      </c>
      <c r="F545" s="252" t="s">
        <v>318</v>
      </c>
      <c r="G545" s="252" t="s">
        <v>17</v>
      </c>
      <c r="H545" s="252" t="s">
        <v>17</v>
      </c>
      <c r="I545" s="252" t="s">
        <v>318</v>
      </c>
      <c r="J545" s="252" t="s">
        <v>921</v>
      </c>
      <c r="K545" s="252" t="s">
        <v>923</v>
      </c>
      <c r="L545" s="253">
        <v>45715</v>
      </c>
      <c r="M545" s="252" t="s">
        <v>19</v>
      </c>
    </row>
    <row r="546" spans="1:13" x14ac:dyDescent="0.35">
      <c r="A546" s="250" t="s">
        <v>919</v>
      </c>
      <c r="B546" s="250" t="s">
        <v>920</v>
      </c>
      <c r="C546" s="250" t="s">
        <v>364</v>
      </c>
      <c r="D546" s="250" t="s">
        <v>24</v>
      </c>
      <c r="E546" s="250" t="s">
        <v>17</v>
      </c>
      <c r="F546" s="250" t="s">
        <v>318</v>
      </c>
      <c r="G546" s="250" t="s">
        <v>17</v>
      </c>
      <c r="H546" s="250" t="s">
        <v>17</v>
      </c>
      <c r="I546" s="250" t="s">
        <v>318</v>
      </c>
      <c r="J546" s="250" t="s">
        <v>921</v>
      </c>
      <c r="K546" s="250" t="s">
        <v>924</v>
      </c>
      <c r="L546" s="251">
        <v>45715</v>
      </c>
      <c r="M546" s="250" t="s">
        <v>19</v>
      </c>
    </row>
    <row r="547" spans="1:13" x14ac:dyDescent="0.35">
      <c r="A547" s="252" t="s">
        <v>919</v>
      </c>
      <c r="B547" s="252" t="s">
        <v>920</v>
      </c>
      <c r="C547" s="252" t="s">
        <v>364</v>
      </c>
      <c r="D547" s="252" t="s">
        <v>16</v>
      </c>
      <c r="E547" s="252" t="s">
        <v>17</v>
      </c>
      <c r="F547" s="252" t="s">
        <v>318</v>
      </c>
      <c r="G547" s="252" t="s">
        <v>17</v>
      </c>
      <c r="H547" s="252" t="s">
        <v>17</v>
      </c>
      <c r="I547" s="252" t="s">
        <v>318</v>
      </c>
      <c r="J547" s="252" t="s">
        <v>921</v>
      </c>
      <c r="K547" s="252" t="s">
        <v>925</v>
      </c>
      <c r="L547" s="253">
        <v>45715</v>
      </c>
      <c r="M547" s="252" t="s">
        <v>175</v>
      </c>
    </row>
    <row r="548" spans="1:13" x14ac:dyDescent="0.35">
      <c r="A548" s="250" t="s">
        <v>919</v>
      </c>
      <c r="B548" s="250" t="s">
        <v>920</v>
      </c>
      <c r="C548" s="250" t="s">
        <v>364</v>
      </c>
      <c r="D548" s="250" t="s">
        <v>20</v>
      </c>
      <c r="E548" s="250" t="s">
        <v>17</v>
      </c>
      <c r="F548" s="250" t="s">
        <v>17</v>
      </c>
      <c r="G548" s="250" t="s">
        <v>17</v>
      </c>
      <c r="H548" s="250" t="s">
        <v>17</v>
      </c>
      <c r="I548" s="250" t="s">
        <v>318</v>
      </c>
      <c r="J548" s="250" t="s">
        <v>921</v>
      </c>
      <c r="K548" s="250" t="s">
        <v>926</v>
      </c>
      <c r="L548" s="251">
        <v>45715</v>
      </c>
      <c r="M548" s="250" t="s">
        <v>19</v>
      </c>
    </row>
    <row r="549" spans="1:13" x14ac:dyDescent="0.35">
      <c r="A549" s="252" t="s">
        <v>919</v>
      </c>
      <c r="B549" s="252" t="s">
        <v>920</v>
      </c>
      <c r="C549" s="252" t="s">
        <v>364</v>
      </c>
      <c r="D549" s="252" t="s">
        <v>292</v>
      </c>
      <c r="E549" s="252" t="s">
        <v>17</v>
      </c>
      <c r="F549" s="252" t="s">
        <v>17</v>
      </c>
      <c r="G549" s="252" t="s">
        <v>17</v>
      </c>
      <c r="H549" s="252" t="s">
        <v>17</v>
      </c>
      <c r="I549" s="252" t="s">
        <v>318</v>
      </c>
      <c r="J549" s="252" t="s">
        <v>921</v>
      </c>
      <c r="K549" s="252" t="s">
        <v>927</v>
      </c>
      <c r="L549" s="253">
        <v>45715</v>
      </c>
      <c r="M549" s="252" t="s">
        <v>19</v>
      </c>
    </row>
    <row r="550" spans="1:13" x14ac:dyDescent="0.35">
      <c r="A550" s="250" t="s">
        <v>919</v>
      </c>
      <c r="B550" s="250" t="s">
        <v>920</v>
      </c>
      <c r="C550" s="250" t="s">
        <v>364</v>
      </c>
      <c r="D550" s="250" t="s">
        <v>22</v>
      </c>
      <c r="E550" s="250" t="s">
        <v>17</v>
      </c>
      <c r="F550" s="250" t="s">
        <v>17</v>
      </c>
      <c r="G550" s="250" t="s">
        <v>17</v>
      </c>
      <c r="H550" s="250" t="s">
        <v>17</v>
      </c>
      <c r="I550" s="250" t="s">
        <v>318</v>
      </c>
      <c r="J550" s="250" t="s">
        <v>921</v>
      </c>
      <c r="K550" s="250" t="s">
        <v>928</v>
      </c>
      <c r="L550" s="251">
        <v>45715</v>
      </c>
      <c r="M550" s="250" t="s">
        <v>19</v>
      </c>
    </row>
    <row r="551" spans="1:13" x14ac:dyDescent="0.35">
      <c r="A551" s="252" t="s">
        <v>929</v>
      </c>
      <c r="B551" s="252" t="s">
        <v>930</v>
      </c>
      <c r="C551" s="252" t="s">
        <v>931</v>
      </c>
      <c r="D551" s="252" t="s">
        <v>26</v>
      </c>
      <c r="E551" s="252" t="s">
        <v>17</v>
      </c>
      <c r="F551" s="252" t="s">
        <v>17</v>
      </c>
      <c r="G551" s="252" t="s">
        <v>17</v>
      </c>
      <c r="H551" s="252" t="s">
        <v>17</v>
      </c>
      <c r="I551" s="252" t="s">
        <v>17</v>
      </c>
      <c r="J551" s="252" t="s">
        <v>932</v>
      </c>
      <c r="K551" s="252" t="s">
        <v>933</v>
      </c>
      <c r="L551" s="253">
        <v>45715</v>
      </c>
      <c r="M551" s="252" t="s">
        <v>19</v>
      </c>
    </row>
    <row r="552" spans="1:13" x14ac:dyDescent="0.35">
      <c r="A552" s="250" t="s">
        <v>929</v>
      </c>
      <c r="B552" s="250" t="s">
        <v>930</v>
      </c>
      <c r="C552" s="250" t="s">
        <v>931</v>
      </c>
      <c r="D552" s="250" t="s">
        <v>28</v>
      </c>
      <c r="E552" s="250" t="s">
        <v>17</v>
      </c>
      <c r="F552" s="250" t="s">
        <v>17</v>
      </c>
      <c r="G552" s="250" t="s">
        <v>17</v>
      </c>
      <c r="H552" s="250" t="s">
        <v>17</v>
      </c>
      <c r="I552" s="250" t="s">
        <v>17</v>
      </c>
      <c r="J552" s="250" t="s">
        <v>932</v>
      </c>
      <c r="K552" s="250" t="s">
        <v>934</v>
      </c>
      <c r="L552" s="251">
        <v>45715</v>
      </c>
      <c r="M552" s="250" t="s">
        <v>19</v>
      </c>
    </row>
    <row r="553" spans="1:13" x14ac:dyDescent="0.35">
      <c r="A553" s="252" t="s">
        <v>929</v>
      </c>
      <c r="B553" s="252" t="s">
        <v>930</v>
      </c>
      <c r="C553" s="252" t="s">
        <v>931</v>
      </c>
      <c r="D553" s="252" t="s">
        <v>24</v>
      </c>
      <c r="E553" s="252" t="s">
        <v>17</v>
      </c>
      <c r="F553" s="252" t="s">
        <v>17</v>
      </c>
      <c r="G553" s="252" t="s">
        <v>17</v>
      </c>
      <c r="H553" s="252" t="s">
        <v>17</v>
      </c>
      <c r="I553" s="252" t="s">
        <v>17</v>
      </c>
      <c r="J553" s="252" t="s">
        <v>932</v>
      </c>
      <c r="K553" s="252" t="s">
        <v>935</v>
      </c>
      <c r="L553" s="253">
        <v>45715</v>
      </c>
      <c r="M553" s="252" t="s">
        <v>19</v>
      </c>
    </row>
    <row r="554" spans="1:13" x14ac:dyDescent="0.35">
      <c r="A554" s="250" t="s">
        <v>929</v>
      </c>
      <c r="B554" s="250" t="s">
        <v>930</v>
      </c>
      <c r="C554" s="250" t="s">
        <v>931</v>
      </c>
      <c r="D554" s="250" t="s">
        <v>16</v>
      </c>
      <c r="E554" s="250" t="s">
        <v>17</v>
      </c>
      <c r="F554" s="250" t="s">
        <v>17</v>
      </c>
      <c r="G554" s="250" t="s">
        <v>17</v>
      </c>
      <c r="H554" s="250" t="s">
        <v>17</v>
      </c>
      <c r="I554" s="250" t="s">
        <v>17</v>
      </c>
      <c r="J554" s="250" t="s">
        <v>932</v>
      </c>
      <c r="K554" s="250" t="s">
        <v>936</v>
      </c>
      <c r="L554" s="251">
        <v>45715</v>
      </c>
      <c r="M554" s="250" t="s">
        <v>19</v>
      </c>
    </row>
    <row r="555" spans="1:13" x14ac:dyDescent="0.35">
      <c r="A555" s="252" t="s">
        <v>929</v>
      </c>
      <c r="B555" s="252" t="s">
        <v>930</v>
      </c>
      <c r="C555" s="252" t="s">
        <v>931</v>
      </c>
      <c r="D555" s="252" t="s">
        <v>20</v>
      </c>
      <c r="E555" s="252" t="s">
        <v>17</v>
      </c>
      <c r="F555" s="252" t="s">
        <v>17</v>
      </c>
      <c r="G555" s="252" t="s">
        <v>17</v>
      </c>
      <c r="H555" s="252" t="s">
        <v>17</v>
      </c>
      <c r="I555" s="252" t="s">
        <v>17</v>
      </c>
      <c r="J555" s="252" t="s">
        <v>932</v>
      </c>
      <c r="K555" s="252" t="s">
        <v>937</v>
      </c>
      <c r="L555" s="253">
        <v>45715</v>
      </c>
      <c r="M555" s="252" t="s">
        <v>19</v>
      </c>
    </row>
    <row r="556" spans="1:13" x14ac:dyDescent="0.35">
      <c r="A556" s="250" t="s">
        <v>929</v>
      </c>
      <c r="B556" s="250" t="s">
        <v>930</v>
      </c>
      <c r="C556" s="250" t="s">
        <v>931</v>
      </c>
      <c r="D556" s="250" t="s">
        <v>292</v>
      </c>
      <c r="E556" s="250" t="s">
        <v>17</v>
      </c>
      <c r="F556" s="250" t="s">
        <v>17</v>
      </c>
      <c r="G556" s="250" t="s">
        <v>17</v>
      </c>
      <c r="H556" s="250" t="s">
        <v>17</v>
      </c>
      <c r="I556" s="250" t="s">
        <v>17</v>
      </c>
      <c r="J556" s="250" t="s">
        <v>932</v>
      </c>
      <c r="K556" s="250" t="s">
        <v>938</v>
      </c>
      <c r="L556" s="251">
        <v>45715</v>
      </c>
      <c r="M556" s="250" t="s">
        <v>19</v>
      </c>
    </row>
    <row r="557" spans="1:13" x14ac:dyDescent="0.35">
      <c r="A557" s="252" t="s">
        <v>929</v>
      </c>
      <c r="B557" s="252" t="s">
        <v>930</v>
      </c>
      <c r="C557" s="252" t="s">
        <v>931</v>
      </c>
      <c r="D557" s="252" t="s">
        <v>22</v>
      </c>
      <c r="E557" s="252" t="s">
        <v>17</v>
      </c>
      <c r="F557" s="252" t="s">
        <v>17</v>
      </c>
      <c r="G557" s="252" t="s">
        <v>17</v>
      </c>
      <c r="H557" s="252" t="s">
        <v>17</v>
      </c>
      <c r="I557" s="252" t="s">
        <v>17</v>
      </c>
      <c r="J557" s="252" t="s">
        <v>932</v>
      </c>
      <c r="K557" s="252" t="s">
        <v>939</v>
      </c>
      <c r="L557" s="253">
        <v>45715</v>
      </c>
      <c r="M557" s="252" t="s">
        <v>19</v>
      </c>
    </row>
    <row r="558" spans="1:13" x14ac:dyDescent="0.35">
      <c r="A558" s="250" t="s">
        <v>940</v>
      </c>
      <c r="B558" s="250" t="s">
        <v>941</v>
      </c>
      <c r="C558" s="250" t="s">
        <v>942</v>
      </c>
      <c r="D558" s="250" t="s">
        <v>26</v>
      </c>
      <c r="E558" s="250" t="s">
        <v>17</v>
      </c>
      <c r="F558" s="250" t="s">
        <v>17</v>
      </c>
      <c r="G558" s="250" t="s">
        <v>17</v>
      </c>
      <c r="H558" s="250" t="s">
        <v>17</v>
      </c>
      <c r="I558" s="250" t="s">
        <v>17</v>
      </c>
      <c r="J558" s="250" t="s">
        <v>932</v>
      </c>
      <c r="K558" s="250" t="s">
        <v>943</v>
      </c>
      <c r="L558" s="251">
        <v>45715</v>
      </c>
      <c r="M558" s="250" t="s">
        <v>19</v>
      </c>
    </row>
    <row r="559" spans="1:13" x14ac:dyDescent="0.35">
      <c r="A559" s="252" t="s">
        <v>940</v>
      </c>
      <c r="B559" s="252" t="s">
        <v>941</v>
      </c>
      <c r="C559" s="252" t="s">
        <v>942</v>
      </c>
      <c r="D559" s="252" t="s">
        <v>28</v>
      </c>
      <c r="E559" s="252" t="s">
        <v>17</v>
      </c>
      <c r="F559" s="252" t="s">
        <v>17</v>
      </c>
      <c r="G559" s="252" t="s">
        <v>17</v>
      </c>
      <c r="H559" s="252" t="s">
        <v>17</v>
      </c>
      <c r="I559" s="252" t="s">
        <v>17</v>
      </c>
      <c r="J559" s="252" t="s">
        <v>932</v>
      </c>
      <c r="K559" s="252" t="s">
        <v>944</v>
      </c>
      <c r="L559" s="253">
        <v>45715</v>
      </c>
      <c r="M559" s="252" t="s">
        <v>19</v>
      </c>
    </row>
    <row r="560" spans="1:13" x14ac:dyDescent="0.35">
      <c r="A560" s="250" t="s">
        <v>940</v>
      </c>
      <c r="B560" s="250" t="s">
        <v>941</v>
      </c>
      <c r="C560" s="250" t="s">
        <v>942</v>
      </c>
      <c r="D560" s="250" t="s">
        <v>24</v>
      </c>
      <c r="E560" s="250" t="s">
        <v>17</v>
      </c>
      <c r="F560" s="250" t="s">
        <v>17</v>
      </c>
      <c r="G560" s="250" t="s">
        <v>17</v>
      </c>
      <c r="H560" s="250" t="s">
        <v>17</v>
      </c>
      <c r="I560" s="250" t="s">
        <v>17</v>
      </c>
      <c r="J560" s="250" t="s">
        <v>932</v>
      </c>
      <c r="K560" s="250" t="s">
        <v>945</v>
      </c>
      <c r="L560" s="251">
        <v>45715</v>
      </c>
      <c r="M560" s="250" t="s">
        <v>19</v>
      </c>
    </row>
    <row r="561" spans="1:13" x14ac:dyDescent="0.35">
      <c r="A561" s="252" t="s">
        <v>940</v>
      </c>
      <c r="B561" s="252" t="s">
        <v>941</v>
      </c>
      <c r="C561" s="252" t="s">
        <v>942</v>
      </c>
      <c r="D561" s="252" t="s">
        <v>16</v>
      </c>
      <c r="E561" s="252" t="s">
        <v>17</v>
      </c>
      <c r="F561" s="252" t="s">
        <v>17</v>
      </c>
      <c r="G561" s="252" t="s">
        <v>17</v>
      </c>
      <c r="H561" s="252" t="s">
        <v>17</v>
      </c>
      <c r="I561" s="252" t="s">
        <v>17</v>
      </c>
      <c r="J561" s="252" t="s">
        <v>932</v>
      </c>
      <c r="K561" s="252" t="s">
        <v>946</v>
      </c>
      <c r="L561" s="253">
        <v>45715</v>
      </c>
      <c r="M561" s="252" t="s">
        <v>19</v>
      </c>
    </row>
    <row r="562" spans="1:13" x14ac:dyDescent="0.35">
      <c r="A562" s="250" t="s">
        <v>940</v>
      </c>
      <c r="B562" s="250" t="s">
        <v>941</v>
      </c>
      <c r="C562" s="250" t="s">
        <v>942</v>
      </c>
      <c r="D562" s="250" t="s">
        <v>20</v>
      </c>
      <c r="E562" s="250" t="s">
        <v>17</v>
      </c>
      <c r="F562" s="250" t="s">
        <v>17</v>
      </c>
      <c r="G562" s="250" t="s">
        <v>17</v>
      </c>
      <c r="H562" s="250" t="s">
        <v>17</v>
      </c>
      <c r="I562" s="250" t="s">
        <v>17</v>
      </c>
      <c r="J562" s="250" t="s">
        <v>932</v>
      </c>
      <c r="K562" s="250" t="s">
        <v>947</v>
      </c>
      <c r="L562" s="251">
        <v>45715</v>
      </c>
      <c r="M562" s="250" t="s">
        <v>19</v>
      </c>
    </row>
    <row r="563" spans="1:13" x14ac:dyDescent="0.35">
      <c r="A563" s="252" t="s">
        <v>940</v>
      </c>
      <c r="B563" s="252" t="s">
        <v>941</v>
      </c>
      <c r="C563" s="252" t="s">
        <v>942</v>
      </c>
      <c r="D563" s="252" t="s">
        <v>292</v>
      </c>
      <c r="E563" s="252" t="s">
        <v>17</v>
      </c>
      <c r="F563" s="252" t="s">
        <v>17</v>
      </c>
      <c r="G563" s="252" t="s">
        <v>17</v>
      </c>
      <c r="H563" s="252" t="s">
        <v>17</v>
      </c>
      <c r="I563" s="252" t="s">
        <v>17</v>
      </c>
      <c r="J563" s="252" t="s">
        <v>932</v>
      </c>
      <c r="K563" s="252" t="s">
        <v>948</v>
      </c>
      <c r="L563" s="253">
        <v>45715</v>
      </c>
      <c r="M563" s="252" t="s">
        <v>19</v>
      </c>
    </row>
    <row r="564" spans="1:13" x14ac:dyDescent="0.35">
      <c r="A564" s="250" t="s">
        <v>940</v>
      </c>
      <c r="B564" s="250" t="s">
        <v>941</v>
      </c>
      <c r="C564" s="250" t="s">
        <v>942</v>
      </c>
      <c r="D564" s="250" t="s">
        <v>22</v>
      </c>
      <c r="E564" s="250" t="s">
        <v>17</v>
      </c>
      <c r="F564" s="250" t="s">
        <v>17</v>
      </c>
      <c r="G564" s="250" t="s">
        <v>17</v>
      </c>
      <c r="H564" s="250" t="s">
        <v>17</v>
      </c>
      <c r="I564" s="250" t="s">
        <v>17</v>
      </c>
      <c r="J564" s="250" t="s">
        <v>932</v>
      </c>
      <c r="K564" s="250" t="s">
        <v>949</v>
      </c>
      <c r="L564" s="251">
        <v>45715</v>
      </c>
      <c r="M564" s="250" t="s">
        <v>19</v>
      </c>
    </row>
    <row r="565" spans="1:13" x14ac:dyDescent="0.35">
      <c r="A565" s="252" t="s">
        <v>950</v>
      </c>
      <c r="B565" s="252" t="s">
        <v>951</v>
      </c>
      <c r="C565" s="252" t="s">
        <v>952</v>
      </c>
      <c r="D565" s="252" t="s">
        <v>26</v>
      </c>
      <c r="E565" s="252" t="s">
        <v>17</v>
      </c>
      <c r="F565" s="252" t="s">
        <v>17</v>
      </c>
      <c r="G565" s="252" t="s">
        <v>17</v>
      </c>
      <c r="H565" s="252" t="s">
        <v>17</v>
      </c>
      <c r="I565" s="252" t="s">
        <v>17</v>
      </c>
      <c r="J565" s="252" t="s">
        <v>608</v>
      </c>
      <c r="K565" s="252" t="s">
        <v>953</v>
      </c>
      <c r="L565" s="253">
        <v>45715</v>
      </c>
      <c r="M565" s="252" t="s">
        <v>175</v>
      </c>
    </row>
    <row r="566" spans="1:13" x14ac:dyDescent="0.35">
      <c r="A566" s="250" t="s">
        <v>950</v>
      </c>
      <c r="B566" s="250" t="s">
        <v>951</v>
      </c>
      <c r="C566" s="250" t="s">
        <v>952</v>
      </c>
      <c r="D566" s="250" t="s">
        <v>28</v>
      </c>
      <c r="E566" s="250" t="s">
        <v>17</v>
      </c>
      <c r="F566" s="250" t="s">
        <v>17</v>
      </c>
      <c r="G566" s="250" t="s">
        <v>17</v>
      </c>
      <c r="H566" s="250" t="s">
        <v>17</v>
      </c>
      <c r="I566" s="250" t="s">
        <v>17</v>
      </c>
      <c r="J566" s="250" t="s">
        <v>608</v>
      </c>
      <c r="K566" s="250" t="s">
        <v>954</v>
      </c>
      <c r="L566" s="251">
        <v>45715</v>
      </c>
      <c r="M566" s="250" t="s">
        <v>175</v>
      </c>
    </row>
    <row r="567" spans="1:13" x14ac:dyDescent="0.35">
      <c r="A567" s="252" t="s">
        <v>950</v>
      </c>
      <c r="B567" s="252" t="s">
        <v>951</v>
      </c>
      <c r="C567" s="252" t="s">
        <v>952</v>
      </c>
      <c r="D567" s="252" t="s">
        <v>24</v>
      </c>
      <c r="E567" s="252" t="s">
        <v>17</v>
      </c>
      <c r="F567" s="252" t="s">
        <v>17</v>
      </c>
      <c r="G567" s="252" t="s">
        <v>17</v>
      </c>
      <c r="H567" s="252" t="s">
        <v>17</v>
      </c>
      <c r="I567" s="252" t="s">
        <v>17</v>
      </c>
      <c r="J567" s="252" t="s">
        <v>608</v>
      </c>
      <c r="K567" s="252" t="s">
        <v>955</v>
      </c>
      <c r="L567" s="253">
        <v>45715</v>
      </c>
      <c r="M567" s="252" t="s">
        <v>175</v>
      </c>
    </row>
    <row r="568" spans="1:13" x14ac:dyDescent="0.35">
      <c r="A568" s="250" t="s">
        <v>59</v>
      </c>
      <c r="B568" s="250" t="s">
        <v>60</v>
      </c>
      <c r="C568" s="250" t="s">
        <v>61</v>
      </c>
      <c r="D568" s="250" t="s">
        <v>24</v>
      </c>
      <c r="E568" s="250">
        <v>20200</v>
      </c>
      <c r="F568" s="250" t="s">
        <v>956</v>
      </c>
      <c r="G568" s="250" t="s">
        <v>398</v>
      </c>
      <c r="H568" s="250">
        <v>2</v>
      </c>
      <c r="I568" s="250" t="s">
        <v>957</v>
      </c>
      <c r="J568" s="250" t="s">
        <v>958</v>
      </c>
      <c r="K568" s="250" t="s">
        <v>959</v>
      </c>
      <c r="L568" s="251">
        <v>45715</v>
      </c>
      <c r="M568" s="250" t="s">
        <v>19</v>
      </c>
    </row>
    <row r="569" spans="1:13" x14ac:dyDescent="0.35">
      <c r="A569" s="252" t="s">
        <v>950</v>
      </c>
      <c r="B569" s="252" t="s">
        <v>951</v>
      </c>
      <c r="C569" s="252" t="s">
        <v>952</v>
      </c>
      <c r="D569" s="252" t="s">
        <v>16</v>
      </c>
      <c r="E569" s="252" t="s">
        <v>17</v>
      </c>
      <c r="F569" s="252" t="s">
        <v>17</v>
      </c>
      <c r="G569" s="252" t="s">
        <v>17</v>
      </c>
      <c r="H569" s="252" t="s">
        <v>17</v>
      </c>
      <c r="I569" s="252" t="s">
        <v>17</v>
      </c>
      <c r="J569" s="252" t="s">
        <v>608</v>
      </c>
      <c r="K569" s="252" t="s">
        <v>960</v>
      </c>
      <c r="L569" s="253">
        <v>45715</v>
      </c>
      <c r="M569" s="252" t="s">
        <v>175</v>
      </c>
    </row>
    <row r="570" spans="1:13" x14ac:dyDescent="0.35">
      <c r="A570" s="250" t="s">
        <v>950</v>
      </c>
      <c r="B570" s="250" t="s">
        <v>951</v>
      </c>
      <c r="C570" s="250" t="s">
        <v>952</v>
      </c>
      <c r="D570" s="250" t="s">
        <v>20</v>
      </c>
      <c r="E570" s="250" t="s">
        <v>17</v>
      </c>
      <c r="F570" s="250" t="s">
        <v>17</v>
      </c>
      <c r="G570" s="250" t="s">
        <v>17</v>
      </c>
      <c r="H570" s="250" t="s">
        <v>17</v>
      </c>
      <c r="I570" s="250" t="s">
        <v>17</v>
      </c>
      <c r="J570" s="250" t="s">
        <v>608</v>
      </c>
      <c r="K570" s="250" t="s">
        <v>961</v>
      </c>
      <c r="L570" s="251">
        <v>45715</v>
      </c>
      <c r="M570" s="250" t="s">
        <v>175</v>
      </c>
    </row>
    <row r="571" spans="1:13" x14ac:dyDescent="0.35">
      <c r="A571" s="252" t="s">
        <v>950</v>
      </c>
      <c r="B571" s="252" t="s">
        <v>951</v>
      </c>
      <c r="C571" s="252" t="s">
        <v>952</v>
      </c>
      <c r="D571" s="252" t="s">
        <v>292</v>
      </c>
      <c r="E571" s="252" t="s">
        <v>17</v>
      </c>
      <c r="F571" s="252" t="s">
        <v>17</v>
      </c>
      <c r="G571" s="252" t="s">
        <v>17</v>
      </c>
      <c r="H571" s="252" t="s">
        <v>17</v>
      </c>
      <c r="I571" s="252" t="s">
        <v>17</v>
      </c>
      <c r="J571" s="252" t="s">
        <v>608</v>
      </c>
      <c r="K571" s="252" t="s">
        <v>962</v>
      </c>
      <c r="L571" s="253">
        <v>45715</v>
      </c>
      <c r="M571" s="252" t="s">
        <v>175</v>
      </c>
    </row>
    <row r="572" spans="1:13" x14ac:dyDescent="0.35">
      <c r="A572" s="250" t="s">
        <v>950</v>
      </c>
      <c r="B572" s="250" t="s">
        <v>951</v>
      </c>
      <c r="C572" s="250" t="s">
        <v>952</v>
      </c>
      <c r="D572" s="250" t="s">
        <v>22</v>
      </c>
      <c r="E572" s="250" t="s">
        <v>17</v>
      </c>
      <c r="F572" s="250" t="s">
        <v>17</v>
      </c>
      <c r="G572" s="250" t="s">
        <v>17</v>
      </c>
      <c r="H572" s="250" t="s">
        <v>17</v>
      </c>
      <c r="I572" s="250" t="s">
        <v>17</v>
      </c>
      <c r="J572" s="250" t="s">
        <v>608</v>
      </c>
      <c r="K572" s="250" t="s">
        <v>963</v>
      </c>
      <c r="L572" s="251">
        <v>45715</v>
      </c>
      <c r="M572" s="250" t="s">
        <v>175</v>
      </c>
    </row>
    <row r="573" spans="1:13" x14ac:dyDescent="0.35">
      <c r="A573" s="252" t="s">
        <v>964</v>
      </c>
      <c r="B573" s="252" t="s">
        <v>965</v>
      </c>
      <c r="C573" s="252" t="s">
        <v>435</v>
      </c>
      <c r="D573" s="252" t="s">
        <v>26</v>
      </c>
      <c r="E573" s="252" t="s">
        <v>17</v>
      </c>
      <c r="F573" s="252" t="s">
        <v>318</v>
      </c>
      <c r="G573" s="252" t="s">
        <v>17</v>
      </c>
      <c r="H573" s="252" t="s">
        <v>17</v>
      </c>
      <c r="I573" s="252" t="s">
        <v>17</v>
      </c>
      <c r="J573" s="252" t="s">
        <v>966</v>
      </c>
      <c r="K573" s="252" t="s">
        <v>967</v>
      </c>
      <c r="L573" s="253">
        <v>45716</v>
      </c>
      <c r="M573" s="252" t="s">
        <v>19</v>
      </c>
    </row>
    <row r="574" spans="1:13" x14ac:dyDescent="0.35">
      <c r="A574" s="250" t="s">
        <v>964</v>
      </c>
      <c r="B574" s="250" t="s">
        <v>965</v>
      </c>
      <c r="C574" s="250" t="s">
        <v>435</v>
      </c>
      <c r="D574" s="250" t="s">
        <v>28</v>
      </c>
      <c r="E574" s="250" t="s">
        <v>17</v>
      </c>
      <c r="F574" s="250" t="s">
        <v>318</v>
      </c>
      <c r="G574" s="250" t="s">
        <v>17</v>
      </c>
      <c r="H574" s="250" t="s">
        <v>17</v>
      </c>
      <c r="I574" s="250" t="s">
        <v>17</v>
      </c>
      <c r="J574" s="250" t="s">
        <v>968</v>
      </c>
      <c r="K574" s="250" t="s">
        <v>969</v>
      </c>
      <c r="L574" s="251">
        <v>45716</v>
      </c>
      <c r="M574" s="250" t="s">
        <v>19</v>
      </c>
    </row>
    <row r="575" spans="1:13" x14ac:dyDescent="0.35">
      <c r="A575" s="252" t="s">
        <v>964</v>
      </c>
      <c r="B575" s="252" t="s">
        <v>965</v>
      </c>
      <c r="C575" s="252" t="s">
        <v>435</v>
      </c>
      <c r="D575" s="252" t="s">
        <v>24</v>
      </c>
      <c r="E575" s="252" t="s">
        <v>17</v>
      </c>
      <c r="F575" s="252" t="s">
        <v>17</v>
      </c>
      <c r="G575" s="252" t="s">
        <v>17</v>
      </c>
      <c r="H575" s="252" t="s">
        <v>17</v>
      </c>
      <c r="I575" s="252" t="s">
        <v>17</v>
      </c>
      <c r="J575" s="252" t="s">
        <v>970</v>
      </c>
      <c r="K575" s="252" t="s">
        <v>971</v>
      </c>
      <c r="L575" s="253">
        <v>45716</v>
      </c>
      <c r="M575" s="252" t="s">
        <v>19</v>
      </c>
    </row>
    <row r="576" spans="1:13" x14ac:dyDescent="0.35">
      <c r="A576" s="250" t="s">
        <v>964</v>
      </c>
      <c r="B576" s="250" t="s">
        <v>965</v>
      </c>
      <c r="C576" s="250" t="s">
        <v>435</v>
      </c>
      <c r="D576" s="250" t="s">
        <v>16</v>
      </c>
      <c r="E576" s="250">
        <v>64105</v>
      </c>
      <c r="F576" s="250" t="s">
        <v>972</v>
      </c>
      <c r="G576" s="250" t="s">
        <v>398</v>
      </c>
      <c r="H576" s="250">
        <v>2</v>
      </c>
      <c r="I576" s="250" t="s">
        <v>973</v>
      </c>
      <c r="J576" s="250" t="s">
        <v>974</v>
      </c>
      <c r="K576" s="250" t="s">
        <v>975</v>
      </c>
      <c r="L576" s="251">
        <v>45716</v>
      </c>
      <c r="M576" s="250" t="s">
        <v>19</v>
      </c>
    </row>
    <row r="577" spans="1:13" x14ac:dyDescent="0.35">
      <c r="A577" s="252" t="s">
        <v>964</v>
      </c>
      <c r="B577" s="252" t="s">
        <v>965</v>
      </c>
      <c r="C577" s="252" t="s">
        <v>435</v>
      </c>
      <c r="D577" s="252" t="s">
        <v>20</v>
      </c>
      <c r="E577" s="252">
        <v>94509</v>
      </c>
      <c r="F577" s="252" t="s">
        <v>972</v>
      </c>
      <c r="G577" s="252" t="s">
        <v>398</v>
      </c>
      <c r="H577" s="252">
        <v>2</v>
      </c>
      <c r="I577" s="252" t="s">
        <v>973</v>
      </c>
      <c r="J577" s="252" t="s">
        <v>976</v>
      </c>
      <c r="K577" s="252" t="s">
        <v>977</v>
      </c>
      <c r="L577" s="253">
        <v>45716</v>
      </c>
      <c r="M577" s="252" t="s">
        <v>19</v>
      </c>
    </row>
    <row r="578" spans="1:13" x14ac:dyDescent="0.35">
      <c r="A578" s="250" t="s">
        <v>964</v>
      </c>
      <c r="B578" s="250" t="s">
        <v>965</v>
      </c>
      <c r="C578" s="250" t="s">
        <v>435</v>
      </c>
      <c r="D578" s="250" t="s">
        <v>292</v>
      </c>
      <c r="E578" s="250" t="s">
        <v>17</v>
      </c>
      <c r="F578" s="250" t="s">
        <v>318</v>
      </c>
      <c r="G578" s="250" t="s">
        <v>17</v>
      </c>
      <c r="H578" s="250" t="s">
        <v>17</v>
      </c>
      <c r="I578" s="250" t="s">
        <v>17</v>
      </c>
      <c r="J578" s="250" t="s">
        <v>978</v>
      </c>
      <c r="K578" s="250" t="s">
        <v>979</v>
      </c>
      <c r="L578" s="251">
        <v>45716</v>
      </c>
      <c r="M578" s="250" t="s">
        <v>19</v>
      </c>
    </row>
    <row r="579" spans="1:13" x14ac:dyDescent="0.35">
      <c r="A579" s="252" t="s">
        <v>964</v>
      </c>
      <c r="B579" s="252" t="s">
        <v>965</v>
      </c>
      <c r="C579" s="252" t="s">
        <v>435</v>
      </c>
      <c r="D579" s="252" t="s">
        <v>22</v>
      </c>
      <c r="E579" s="252" t="s">
        <v>17</v>
      </c>
      <c r="F579" s="252" t="s">
        <v>318</v>
      </c>
      <c r="G579" s="252" t="s">
        <v>17</v>
      </c>
      <c r="H579" s="252" t="s">
        <v>17</v>
      </c>
      <c r="I579" s="252" t="s">
        <v>17</v>
      </c>
      <c r="J579" s="252" t="s">
        <v>980</v>
      </c>
      <c r="K579" s="252" t="s">
        <v>981</v>
      </c>
      <c r="L579" s="253">
        <v>45716</v>
      </c>
      <c r="M579" s="252" t="s">
        <v>19</v>
      </c>
    </row>
    <row r="580" spans="1:13" x14ac:dyDescent="0.35">
      <c r="A580" s="250" t="s">
        <v>982</v>
      </c>
      <c r="B580" s="250" t="s">
        <v>983</v>
      </c>
      <c r="C580" s="250" t="s">
        <v>435</v>
      </c>
      <c r="D580" s="250" t="s">
        <v>26</v>
      </c>
      <c r="E580" s="250" t="s">
        <v>17</v>
      </c>
      <c r="F580" s="250" t="s">
        <v>17</v>
      </c>
      <c r="G580" s="250" t="s">
        <v>17</v>
      </c>
      <c r="H580" s="250" t="s">
        <v>17</v>
      </c>
      <c r="I580" s="250" t="s">
        <v>17</v>
      </c>
      <c r="J580" s="250" t="s">
        <v>966</v>
      </c>
      <c r="K580" s="250" t="s">
        <v>984</v>
      </c>
      <c r="L580" s="251">
        <v>45716</v>
      </c>
      <c r="M580" s="250" t="s">
        <v>19</v>
      </c>
    </row>
    <row r="581" spans="1:13" x14ac:dyDescent="0.35">
      <c r="A581" s="252" t="s">
        <v>982</v>
      </c>
      <c r="B581" s="252" t="s">
        <v>983</v>
      </c>
      <c r="C581" s="252" t="s">
        <v>435</v>
      </c>
      <c r="D581" s="252" t="s">
        <v>28</v>
      </c>
      <c r="E581" s="252" t="s">
        <v>17</v>
      </c>
      <c r="F581" s="252" t="s">
        <v>17</v>
      </c>
      <c r="G581" s="252" t="s">
        <v>17</v>
      </c>
      <c r="H581" s="252" t="s">
        <v>17</v>
      </c>
      <c r="I581" s="252" t="s">
        <v>17</v>
      </c>
      <c r="J581" s="252" t="s">
        <v>968</v>
      </c>
      <c r="K581" s="252" t="s">
        <v>985</v>
      </c>
      <c r="L581" s="253">
        <v>45716</v>
      </c>
      <c r="M581" s="252" t="s">
        <v>19</v>
      </c>
    </row>
    <row r="582" spans="1:13" x14ac:dyDescent="0.35">
      <c r="A582" s="250" t="s">
        <v>982</v>
      </c>
      <c r="B582" s="250" t="s">
        <v>983</v>
      </c>
      <c r="C582" s="250" t="s">
        <v>435</v>
      </c>
      <c r="D582" s="250" t="s">
        <v>24</v>
      </c>
      <c r="E582" s="250" t="s">
        <v>17</v>
      </c>
      <c r="F582" s="250" t="s">
        <v>17</v>
      </c>
      <c r="G582" s="250" t="s">
        <v>17</v>
      </c>
      <c r="H582" s="250" t="s">
        <v>17</v>
      </c>
      <c r="I582" s="250" t="s">
        <v>17</v>
      </c>
      <c r="J582" s="250" t="s">
        <v>970</v>
      </c>
      <c r="K582" s="250" t="s">
        <v>986</v>
      </c>
      <c r="L582" s="251">
        <v>45716</v>
      </c>
      <c r="M582" s="250" t="s">
        <v>19</v>
      </c>
    </row>
    <row r="583" spans="1:13" x14ac:dyDescent="0.35">
      <c r="A583" s="252" t="s">
        <v>982</v>
      </c>
      <c r="B583" s="252" t="s">
        <v>983</v>
      </c>
      <c r="C583" s="252" t="s">
        <v>435</v>
      </c>
      <c r="D583" s="252" t="s">
        <v>16</v>
      </c>
      <c r="E583" s="252">
        <v>64105</v>
      </c>
      <c r="F583" s="252" t="s">
        <v>972</v>
      </c>
      <c r="G583" s="252" t="s">
        <v>398</v>
      </c>
      <c r="H583" s="252">
        <v>2</v>
      </c>
      <c r="I583" s="252" t="s">
        <v>973</v>
      </c>
      <c r="J583" s="252" t="s">
        <v>974</v>
      </c>
      <c r="K583" s="252" t="s">
        <v>987</v>
      </c>
      <c r="L583" s="253">
        <v>45716</v>
      </c>
      <c r="M583" s="252" t="s">
        <v>19</v>
      </c>
    </row>
    <row r="584" spans="1:13" x14ac:dyDescent="0.35">
      <c r="A584" s="250" t="s">
        <v>982</v>
      </c>
      <c r="B584" s="250" t="s">
        <v>983</v>
      </c>
      <c r="C584" s="250" t="s">
        <v>435</v>
      </c>
      <c r="D584" s="250" t="s">
        <v>20</v>
      </c>
      <c r="E584" s="250">
        <v>94509</v>
      </c>
      <c r="F584" s="250" t="s">
        <v>972</v>
      </c>
      <c r="G584" s="250" t="s">
        <v>398</v>
      </c>
      <c r="H584" s="250">
        <v>2</v>
      </c>
      <c r="I584" s="250" t="s">
        <v>973</v>
      </c>
      <c r="J584" s="250" t="s">
        <v>976</v>
      </c>
      <c r="K584" s="250" t="s">
        <v>988</v>
      </c>
      <c r="L584" s="251">
        <v>45716</v>
      </c>
      <c r="M584" s="250" t="s">
        <v>19</v>
      </c>
    </row>
    <row r="585" spans="1:13" x14ac:dyDescent="0.35">
      <c r="A585" s="252" t="s">
        <v>982</v>
      </c>
      <c r="B585" s="252" t="s">
        <v>983</v>
      </c>
      <c r="C585" s="252" t="s">
        <v>435</v>
      </c>
      <c r="D585" s="252" t="s">
        <v>292</v>
      </c>
      <c r="E585" s="252" t="s">
        <v>17</v>
      </c>
      <c r="F585" s="252" t="s">
        <v>17</v>
      </c>
      <c r="G585" s="252" t="s">
        <v>17</v>
      </c>
      <c r="H585" s="252" t="s">
        <v>17</v>
      </c>
      <c r="I585" s="252" t="s">
        <v>17</v>
      </c>
      <c r="J585" s="252" t="s">
        <v>989</v>
      </c>
      <c r="K585" s="252" t="s">
        <v>990</v>
      </c>
      <c r="L585" s="253">
        <v>45716</v>
      </c>
      <c r="M585" s="252" t="s">
        <v>19</v>
      </c>
    </row>
    <row r="586" spans="1:13" x14ac:dyDescent="0.35">
      <c r="A586" s="250" t="s">
        <v>982</v>
      </c>
      <c r="B586" s="250" t="s">
        <v>983</v>
      </c>
      <c r="C586" s="250" t="s">
        <v>435</v>
      </c>
      <c r="D586" s="250" t="s">
        <v>22</v>
      </c>
      <c r="E586" s="250" t="s">
        <v>17</v>
      </c>
      <c r="F586" s="250" t="s">
        <v>318</v>
      </c>
      <c r="G586" s="250" t="s">
        <v>17</v>
      </c>
      <c r="H586" s="250" t="s">
        <v>17</v>
      </c>
      <c r="I586" s="250" t="s">
        <v>318</v>
      </c>
      <c r="J586" s="250" t="s">
        <v>318</v>
      </c>
      <c r="K586" s="250" t="s">
        <v>991</v>
      </c>
      <c r="L586" s="251">
        <v>45716</v>
      </c>
      <c r="M586" s="250" t="s">
        <v>19</v>
      </c>
    </row>
    <row r="587" spans="1:13" x14ac:dyDescent="0.35">
      <c r="A587" s="252" t="s">
        <v>992</v>
      </c>
      <c r="B587" s="252" t="s">
        <v>993</v>
      </c>
      <c r="C587" s="252" t="s">
        <v>994</v>
      </c>
      <c r="D587" s="252" t="s">
        <v>26</v>
      </c>
      <c r="E587" s="252" t="s">
        <v>17</v>
      </c>
      <c r="F587" s="252" t="s">
        <v>17</v>
      </c>
      <c r="G587" s="252" t="s">
        <v>17</v>
      </c>
      <c r="H587" s="252" t="s">
        <v>17</v>
      </c>
      <c r="I587" s="252" t="s">
        <v>17</v>
      </c>
      <c r="J587" s="252" t="s">
        <v>384</v>
      </c>
      <c r="K587" s="252" t="s">
        <v>995</v>
      </c>
      <c r="L587" s="253">
        <v>45716</v>
      </c>
      <c r="M587" s="252" t="s">
        <v>19</v>
      </c>
    </row>
    <row r="588" spans="1:13" x14ac:dyDescent="0.35">
      <c r="A588" s="250" t="s">
        <v>992</v>
      </c>
      <c r="B588" s="250" t="s">
        <v>993</v>
      </c>
      <c r="C588" s="250" t="s">
        <v>994</v>
      </c>
      <c r="D588" s="250" t="s">
        <v>28</v>
      </c>
      <c r="E588" s="250" t="s">
        <v>17</v>
      </c>
      <c r="F588" s="250" t="s">
        <v>17</v>
      </c>
      <c r="G588" s="250" t="s">
        <v>17</v>
      </c>
      <c r="H588" s="250" t="s">
        <v>17</v>
      </c>
      <c r="I588" s="250" t="s">
        <v>17</v>
      </c>
      <c r="J588" s="250" t="s">
        <v>386</v>
      </c>
      <c r="K588" s="250" t="s">
        <v>996</v>
      </c>
      <c r="L588" s="251">
        <v>45716</v>
      </c>
      <c r="M588" s="250" t="s">
        <v>19</v>
      </c>
    </row>
    <row r="589" spans="1:13" x14ac:dyDescent="0.35">
      <c r="A589" s="252" t="s">
        <v>992</v>
      </c>
      <c r="B589" s="252" t="s">
        <v>993</v>
      </c>
      <c r="C589" s="252" t="s">
        <v>994</v>
      </c>
      <c r="D589" s="252" t="s">
        <v>24</v>
      </c>
      <c r="E589" s="252" t="s">
        <v>17</v>
      </c>
      <c r="F589" s="252" t="s">
        <v>17</v>
      </c>
      <c r="G589" s="252" t="s">
        <v>17</v>
      </c>
      <c r="H589" s="252" t="s">
        <v>17</v>
      </c>
      <c r="I589" s="252" t="s">
        <v>17</v>
      </c>
      <c r="J589" s="252" t="s">
        <v>997</v>
      </c>
      <c r="K589" s="252" t="s">
        <v>998</v>
      </c>
      <c r="L589" s="253">
        <v>45716</v>
      </c>
      <c r="M589" s="252" t="s">
        <v>19</v>
      </c>
    </row>
    <row r="590" spans="1:13" x14ac:dyDescent="0.35">
      <c r="A590" s="250" t="s">
        <v>992</v>
      </c>
      <c r="B590" s="250" t="s">
        <v>993</v>
      </c>
      <c r="C590" s="250" t="s">
        <v>994</v>
      </c>
      <c r="D590" s="250" t="s">
        <v>16</v>
      </c>
      <c r="E590" s="250" t="s">
        <v>17</v>
      </c>
      <c r="F590" s="250" t="s">
        <v>17</v>
      </c>
      <c r="G590" s="250" t="s">
        <v>17</v>
      </c>
      <c r="H590" s="250" t="s">
        <v>17</v>
      </c>
      <c r="I590" s="250" t="s">
        <v>17</v>
      </c>
      <c r="J590" s="250" t="s">
        <v>900</v>
      </c>
      <c r="K590" s="250" t="s">
        <v>999</v>
      </c>
      <c r="L590" s="251">
        <v>45716</v>
      </c>
      <c r="M590" s="250" t="s">
        <v>19</v>
      </c>
    </row>
    <row r="591" spans="1:13" x14ac:dyDescent="0.35">
      <c r="A591" s="252" t="s">
        <v>992</v>
      </c>
      <c r="B591" s="252" t="s">
        <v>993</v>
      </c>
      <c r="C591" s="252" t="s">
        <v>994</v>
      </c>
      <c r="D591" s="252" t="s">
        <v>20</v>
      </c>
      <c r="E591" s="252" t="s">
        <v>17</v>
      </c>
      <c r="F591" s="252" t="s">
        <v>17</v>
      </c>
      <c r="G591" s="252" t="s">
        <v>17</v>
      </c>
      <c r="H591" s="252" t="s">
        <v>17</v>
      </c>
      <c r="I591" s="252" t="s">
        <v>17</v>
      </c>
      <c r="J591" s="252" t="s">
        <v>902</v>
      </c>
      <c r="K591" s="252" t="s">
        <v>1000</v>
      </c>
      <c r="L591" s="253">
        <v>45716</v>
      </c>
      <c r="M591" s="252" t="s">
        <v>19</v>
      </c>
    </row>
    <row r="592" spans="1:13" x14ac:dyDescent="0.35">
      <c r="A592" s="250" t="s">
        <v>992</v>
      </c>
      <c r="B592" s="250" t="s">
        <v>993</v>
      </c>
      <c r="C592" s="250" t="s">
        <v>994</v>
      </c>
      <c r="D592" s="250" t="s">
        <v>292</v>
      </c>
      <c r="E592" s="250" t="s">
        <v>17</v>
      </c>
      <c r="F592" s="250" t="s">
        <v>17</v>
      </c>
      <c r="G592" s="250" t="s">
        <v>17</v>
      </c>
      <c r="H592" s="250" t="s">
        <v>17</v>
      </c>
      <c r="I592" s="250" t="s">
        <v>17</v>
      </c>
      <c r="J592" s="250" t="s">
        <v>904</v>
      </c>
      <c r="K592" s="250" t="s">
        <v>1001</v>
      </c>
      <c r="L592" s="251">
        <v>45716</v>
      </c>
      <c r="M592" s="250" t="s">
        <v>19</v>
      </c>
    </row>
    <row r="593" spans="1:13" x14ac:dyDescent="0.35">
      <c r="A593" s="252" t="s">
        <v>992</v>
      </c>
      <c r="B593" s="252" t="s">
        <v>993</v>
      </c>
      <c r="C593" s="252" t="s">
        <v>994</v>
      </c>
      <c r="D593" s="252" t="s">
        <v>22</v>
      </c>
      <c r="E593" s="252" t="s">
        <v>17</v>
      </c>
      <c r="F593" s="252" t="s">
        <v>17</v>
      </c>
      <c r="G593" s="252" t="s">
        <v>17</v>
      </c>
      <c r="H593" s="252" t="s">
        <v>17</v>
      </c>
      <c r="I593" s="252" t="s">
        <v>17</v>
      </c>
      <c r="J593" s="252" t="s">
        <v>484</v>
      </c>
      <c r="K593" s="252" t="s">
        <v>1002</v>
      </c>
      <c r="L593" s="253">
        <v>45716</v>
      </c>
      <c r="M593" s="252" t="s">
        <v>19</v>
      </c>
    </row>
    <row r="594" spans="1:13" x14ac:dyDescent="0.35">
      <c r="A594" s="250" t="s">
        <v>374</v>
      </c>
      <c r="B594" s="250" t="s">
        <v>375</v>
      </c>
      <c r="C594" s="250" t="s">
        <v>376</v>
      </c>
      <c r="D594" s="250" t="s">
        <v>24</v>
      </c>
      <c r="E594" s="250" t="s">
        <v>17</v>
      </c>
      <c r="F594" s="250" t="s">
        <v>17</v>
      </c>
      <c r="G594" s="250" t="s">
        <v>17</v>
      </c>
      <c r="H594" s="250" t="s">
        <v>17</v>
      </c>
      <c r="I594" s="250" t="s">
        <v>17</v>
      </c>
      <c r="J594" s="250" t="s">
        <v>608</v>
      </c>
      <c r="K594" s="250" t="s">
        <v>1003</v>
      </c>
      <c r="L594" s="251">
        <v>45716</v>
      </c>
      <c r="M594" s="250" t="s">
        <v>19</v>
      </c>
    </row>
    <row r="595" spans="1:13" x14ac:dyDescent="0.35">
      <c r="A595" s="252" t="s">
        <v>374</v>
      </c>
      <c r="B595" s="252" t="s">
        <v>375</v>
      </c>
      <c r="C595" s="252" t="s">
        <v>376</v>
      </c>
      <c r="D595" s="252" t="s">
        <v>16</v>
      </c>
      <c r="E595" s="252" t="s">
        <v>17</v>
      </c>
      <c r="F595" s="252" t="s">
        <v>17</v>
      </c>
      <c r="G595" s="252" t="s">
        <v>17</v>
      </c>
      <c r="H595" s="252" t="s">
        <v>17</v>
      </c>
      <c r="I595" s="252" t="s">
        <v>17</v>
      </c>
      <c r="J595" s="252" t="s">
        <v>608</v>
      </c>
      <c r="K595" s="252" t="s">
        <v>1004</v>
      </c>
      <c r="L595" s="253">
        <v>45716</v>
      </c>
      <c r="M595" s="252" t="s">
        <v>19</v>
      </c>
    </row>
    <row r="596" spans="1:13" x14ac:dyDescent="0.35">
      <c r="A596" s="250" t="s">
        <v>374</v>
      </c>
      <c r="B596" s="250" t="s">
        <v>375</v>
      </c>
      <c r="C596" s="250" t="s">
        <v>376</v>
      </c>
      <c r="D596" s="250" t="s">
        <v>20</v>
      </c>
      <c r="E596" s="250" t="s">
        <v>17</v>
      </c>
      <c r="F596" s="250" t="s">
        <v>17</v>
      </c>
      <c r="G596" s="250" t="s">
        <v>17</v>
      </c>
      <c r="H596" s="250" t="s">
        <v>17</v>
      </c>
      <c r="I596" s="250" t="s">
        <v>17</v>
      </c>
      <c r="J596" s="250" t="s">
        <v>608</v>
      </c>
      <c r="K596" s="250" t="s">
        <v>1005</v>
      </c>
      <c r="L596" s="251">
        <v>45716</v>
      </c>
      <c r="M596" s="250" t="s">
        <v>19</v>
      </c>
    </row>
    <row r="597" spans="1:13" x14ac:dyDescent="0.35">
      <c r="A597" s="252" t="s">
        <v>374</v>
      </c>
      <c r="B597" s="252" t="s">
        <v>375</v>
      </c>
      <c r="C597" s="252" t="s">
        <v>376</v>
      </c>
      <c r="D597" s="252" t="s">
        <v>292</v>
      </c>
      <c r="E597" s="252" t="s">
        <v>17</v>
      </c>
      <c r="F597" s="252" t="s">
        <v>17</v>
      </c>
      <c r="G597" s="252" t="s">
        <v>17</v>
      </c>
      <c r="H597" s="252" t="s">
        <v>17</v>
      </c>
      <c r="I597" s="252" t="s">
        <v>17</v>
      </c>
      <c r="J597" s="252" t="s">
        <v>608</v>
      </c>
      <c r="K597" s="252" t="s">
        <v>1006</v>
      </c>
      <c r="L597" s="253">
        <v>45716</v>
      </c>
      <c r="M597" s="252" t="s">
        <v>19</v>
      </c>
    </row>
    <row r="598" spans="1:13" x14ac:dyDescent="0.35">
      <c r="A598" s="250" t="s">
        <v>374</v>
      </c>
      <c r="B598" s="250" t="s">
        <v>375</v>
      </c>
      <c r="C598" s="250" t="s">
        <v>376</v>
      </c>
      <c r="D598" s="250" t="s">
        <v>22</v>
      </c>
      <c r="E598" s="250" t="s">
        <v>17</v>
      </c>
      <c r="F598" s="250" t="s">
        <v>17</v>
      </c>
      <c r="G598" s="250" t="s">
        <v>17</v>
      </c>
      <c r="H598" s="250" t="s">
        <v>17</v>
      </c>
      <c r="I598" s="250" t="s">
        <v>17</v>
      </c>
      <c r="J598" s="250" t="s">
        <v>608</v>
      </c>
      <c r="K598" s="250" t="s">
        <v>1007</v>
      </c>
      <c r="L598" s="251">
        <v>45716</v>
      </c>
      <c r="M598" s="250"/>
    </row>
    <row r="599" spans="1:13" x14ac:dyDescent="0.35">
      <c r="A599" s="252" t="s">
        <v>89</v>
      </c>
      <c r="B599" s="252" t="s">
        <v>90</v>
      </c>
      <c r="C599" s="252" t="s">
        <v>91</v>
      </c>
      <c r="D599" s="252" t="s">
        <v>16</v>
      </c>
      <c r="E599" s="252" t="s">
        <v>17</v>
      </c>
      <c r="F599" s="252" t="s">
        <v>17</v>
      </c>
      <c r="G599" s="252" t="s">
        <v>17</v>
      </c>
      <c r="H599" s="252" t="s">
        <v>17</v>
      </c>
      <c r="I599" s="252" t="s">
        <v>17</v>
      </c>
      <c r="J599" s="252" t="s">
        <v>17</v>
      </c>
      <c r="K599" s="252" t="s">
        <v>1008</v>
      </c>
      <c r="L599" s="253">
        <v>45741</v>
      </c>
      <c r="M599" s="252" t="s">
        <v>175</v>
      </c>
    </row>
    <row r="600" spans="1:13" x14ac:dyDescent="0.35">
      <c r="A600" s="250" t="s">
        <v>89</v>
      </c>
      <c r="B600" s="250" t="s">
        <v>90</v>
      </c>
      <c r="C600" s="250" t="s">
        <v>91</v>
      </c>
      <c r="D600" s="250" t="s">
        <v>20</v>
      </c>
      <c r="E600" s="250" t="s">
        <v>17</v>
      </c>
      <c r="F600" s="250" t="s">
        <v>17</v>
      </c>
      <c r="G600" s="250" t="s">
        <v>17</v>
      </c>
      <c r="H600" s="250" t="s">
        <v>17</v>
      </c>
      <c r="I600" s="250" t="s">
        <v>17</v>
      </c>
      <c r="J600" s="250" t="s">
        <v>17</v>
      </c>
      <c r="K600" s="250" t="s">
        <v>1009</v>
      </c>
      <c r="L600" s="251">
        <v>45741</v>
      </c>
      <c r="M600" s="250" t="s">
        <v>175</v>
      </c>
    </row>
    <row r="601" spans="1:13" x14ac:dyDescent="0.35">
      <c r="A601" s="252" t="s">
        <v>89</v>
      </c>
      <c r="B601" s="252" t="s">
        <v>90</v>
      </c>
      <c r="C601" s="252" t="s">
        <v>91</v>
      </c>
      <c r="D601" s="252" t="s">
        <v>292</v>
      </c>
      <c r="E601" s="252" t="s">
        <v>17</v>
      </c>
      <c r="F601" s="252" t="s">
        <v>17</v>
      </c>
      <c r="G601" s="252" t="s">
        <v>17</v>
      </c>
      <c r="H601" s="252" t="s">
        <v>17</v>
      </c>
      <c r="I601" s="252" t="s">
        <v>17</v>
      </c>
      <c r="J601" s="252" t="s">
        <v>17</v>
      </c>
      <c r="K601" s="252" t="s">
        <v>1010</v>
      </c>
      <c r="L601" s="253">
        <v>45741</v>
      </c>
      <c r="M601" s="252" t="s">
        <v>175</v>
      </c>
    </row>
    <row r="602" spans="1:13" x14ac:dyDescent="0.35">
      <c r="A602" s="250" t="s">
        <v>89</v>
      </c>
      <c r="B602" s="250" t="s">
        <v>90</v>
      </c>
      <c r="C602" s="250" t="s">
        <v>91</v>
      </c>
      <c r="D602" s="250" t="s">
        <v>22</v>
      </c>
      <c r="E602" s="250" t="s">
        <v>17</v>
      </c>
      <c r="F602" s="250" t="s">
        <v>17</v>
      </c>
      <c r="G602" s="250" t="s">
        <v>17</v>
      </c>
      <c r="H602" s="250" t="s">
        <v>17</v>
      </c>
      <c r="I602" s="250" t="s">
        <v>17</v>
      </c>
      <c r="J602" s="250" t="s">
        <v>17</v>
      </c>
      <c r="K602" s="250" t="s">
        <v>1011</v>
      </c>
      <c r="L602" s="251">
        <v>45741</v>
      </c>
      <c r="M602" s="250" t="s">
        <v>175</v>
      </c>
    </row>
    <row r="603" spans="1:13" x14ac:dyDescent="0.35">
      <c r="A603" s="252" t="s">
        <v>214</v>
      </c>
      <c r="B603" s="252" t="s">
        <v>215</v>
      </c>
      <c r="C603" s="252" t="s">
        <v>216</v>
      </c>
      <c r="D603" s="252" t="s">
        <v>428</v>
      </c>
      <c r="E603" s="252">
        <v>0</v>
      </c>
      <c r="F603" s="252" t="s">
        <v>1012</v>
      </c>
      <c r="G603" s="252" t="s">
        <v>398</v>
      </c>
      <c r="H603" s="252">
        <v>2</v>
      </c>
      <c r="I603" s="252" t="s">
        <v>1013</v>
      </c>
      <c r="J603" s="252" t="s">
        <v>1014</v>
      </c>
      <c r="K603" s="252" t="s">
        <v>1015</v>
      </c>
      <c r="L603" s="253">
        <v>45744</v>
      </c>
      <c r="M603" s="252" t="s">
        <v>19</v>
      </c>
    </row>
    <row r="604" spans="1:13" x14ac:dyDescent="0.35">
      <c r="A604" s="250" t="s">
        <v>214</v>
      </c>
      <c r="B604" s="250" t="s">
        <v>215</v>
      </c>
      <c r="C604" s="250" t="s">
        <v>216</v>
      </c>
      <c r="D604" s="250" t="s">
        <v>1016</v>
      </c>
      <c r="E604" s="250">
        <v>0</v>
      </c>
      <c r="F604" s="250" t="s">
        <v>1012</v>
      </c>
      <c r="G604" s="250" t="s">
        <v>398</v>
      </c>
      <c r="H604" s="250">
        <v>2</v>
      </c>
      <c r="I604" s="250" t="s">
        <v>1013</v>
      </c>
      <c r="J604" s="250" t="s">
        <v>1014</v>
      </c>
      <c r="K604" s="250" t="s">
        <v>1017</v>
      </c>
      <c r="L604" s="251">
        <v>45744</v>
      </c>
      <c r="M604" s="250" t="s">
        <v>19</v>
      </c>
    </row>
    <row r="605" spans="1:13" x14ac:dyDescent="0.35">
      <c r="A605" s="252" t="s">
        <v>407</v>
      </c>
      <c r="B605" s="252" t="s">
        <v>408</v>
      </c>
      <c r="C605" s="252" t="s">
        <v>409</v>
      </c>
      <c r="D605" s="252" t="s">
        <v>24</v>
      </c>
      <c r="E605" s="252">
        <v>67</v>
      </c>
      <c r="F605" s="252" t="s">
        <v>1018</v>
      </c>
      <c r="G605" s="252" t="s">
        <v>398</v>
      </c>
      <c r="H605" s="252">
        <v>2</v>
      </c>
      <c r="I605" s="252" t="s">
        <v>1019</v>
      </c>
      <c r="J605" s="252" t="s">
        <v>1020</v>
      </c>
      <c r="K605" s="252" t="s">
        <v>1021</v>
      </c>
      <c r="L605" s="253">
        <v>45744</v>
      </c>
      <c r="M605" s="252" t="s">
        <v>19</v>
      </c>
    </row>
    <row r="606" spans="1:13" x14ac:dyDescent="0.35">
      <c r="A606" s="250" t="s">
        <v>473</v>
      </c>
      <c r="B606" s="250" t="s">
        <v>474</v>
      </c>
      <c r="C606" s="250" t="s">
        <v>475</v>
      </c>
      <c r="D606" s="250" t="s">
        <v>24</v>
      </c>
      <c r="E606" s="250">
        <v>196451</v>
      </c>
      <c r="F606" s="250" t="s">
        <v>1022</v>
      </c>
      <c r="G606" s="250" t="s">
        <v>398</v>
      </c>
      <c r="H606" s="250">
        <v>2</v>
      </c>
      <c r="I606" s="250" t="s">
        <v>1023</v>
      </c>
      <c r="J606" s="250" t="s">
        <v>1024</v>
      </c>
      <c r="K606" s="250" t="s">
        <v>1025</v>
      </c>
      <c r="L606" s="251">
        <v>45744</v>
      </c>
      <c r="M606" s="250" t="s">
        <v>19</v>
      </c>
    </row>
    <row r="607" spans="1:13" x14ac:dyDescent="0.35">
      <c r="A607" s="252" t="s">
        <v>47</v>
      </c>
      <c r="B607" s="252" t="s">
        <v>48</v>
      </c>
      <c r="C607" s="252" t="s">
        <v>49</v>
      </c>
      <c r="D607" s="252" t="s">
        <v>24</v>
      </c>
      <c r="E607" s="252" t="s">
        <v>17</v>
      </c>
      <c r="F607" s="252" t="s">
        <v>17</v>
      </c>
      <c r="G607" s="252" t="s">
        <v>230</v>
      </c>
      <c r="H607" s="252">
        <v>3</v>
      </c>
      <c r="I607" s="252" t="s">
        <v>17</v>
      </c>
      <c r="J607" s="252" t="s">
        <v>1026</v>
      </c>
      <c r="K607" s="252" t="s">
        <v>1027</v>
      </c>
      <c r="L607" s="253">
        <v>45747</v>
      </c>
      <c r="M607" s="252" t="s">
        <v>175</v>
      </c>
    </row>
    <row r="608" spans="1:13" x14ac:dyDescent="0.35">
      <c r="A608" s="250" t="s">
        <v>537</v>
      </c>
      <c r="B608" s="250" t="s">
        <v>538</v>
      </c>
      <c r="C608" s="250" t="s">
        <v>539</v>
      </c>
      <c r="D608" s="250" t="s">
        <v>24</v>
      </c>
      <c r="E608" s="250" t="s">
        <v>17</v>
      </c>
      <c r="F608" s="250" t="s">
        <v>365</v>
      </c>
      <c r="G608" s="250" t="s">
        <v>17</v>
      </c>
      <c r="H608" s="250" t="s">
        <v>17</v>
      </c>
      <c r="I608" s="250" t="s">
        <v>17</v>
      </c>
      <c r="J608" s="250" t="s">
        <v>608</v>
      </c>
      <c r="K608" s="250" t="s">
        <v>1028</v>
      </c>
      <c r="L608" s="251">
        <v>45747</v>
      </c>
      <c r="M608" s="250" t="s">
        <v>175</v>
      </c>
    </row>
    <row r="609" spans="1:13" x14ac:dyDescent="0.35">
      <c r="A609" s="252" t="s">
        <v>537</v>
      </c>
      <c r="B609" s="252" t="s">
        <v>538</v>
      </c>
      <c r="C609" s="252" t="s">
        <v>539</v>
      </c>
      <c r="D609" s="252" t="s">
        <v>16</v>
      </c>
      <c r="E609" s="252" t="s">
        <v>17</v>
      </c>
      <c r="F609" s="252" t="s">
        <v>365</v>
      </c>
      <c r="G609" s="252" t="s">
        <v>17</v>
      </c>
      <c r="H609" s="252" t="s">
        <v>17</v>
      </c>
      <c r="I609" s="252" t="s">
        <v>17</v>
      </c>
      <c r="J609" s="252" t="s">
        <v>608</v>
      </c>
      <c r="K609" s="252" t="s">
        <v>1029</v>
      </c>
      <c r="L609" s="253">
        <v>45747</v>
      </c>
      <c r="M609" s="252" t="s">
        <v>175</v>
      </c>
    </row>
    <row r="610" spans="1:13" x14ac:dyDescent="0.35">
      <c r="A610" s="250" t="s">
        <v>537</v>
      </c>
      <c r="B610" s="250" t="s">
        <v>538</v>
      </c>
      <c r="C610" s="250" t="s">
        <v>539</v>
      </c>
      <c r="D610" s="250" t="s">
        <v>20</v>
      </c>
      <c r="E610" s="250" t="s">
        <v>17</v>
      </c>
      <c r="F610" s="250" t="s">
        <v>365</v>
      </c>
      <c r="G610" s="250" t="s">
        <v>17</v>
      </c>
      <c r="H610" s="250" t="s">
        <v>17</v>
      </c>
      <c r="I610" s="250" t="s">
        <v>17</v>
      </c>
      <c r="J610" s="250" t="s">
        <v>608</v>
      </c>
      <c r="K610" s="250" t="s">
        <v>1030</v>
      </c>
      <c r="L610" s="251">
        <v>45747</v>
      </c>
      <c r="M610" s="250" t="s">
        <v>175</v>
      </c>
    </row>
    <row r="611" spans="1:13" x14ac:dyDescent="0.35">
      <c r="A611" s="252" t="s">
        <v>537</v>
      </c>
      <c r="B611" s="252" t="s">
        <v>538</v>
      </c>
      <c r="C611" s="252" t="s">
        <v>539</v>
      </c>
      <c r="D611" s="252" t="s">
        <v>292</v>
      </c>
      <c r="E611" s="252" t="s">
        <v>17</v>
      </c>
      <c r="F611" s="252" t="s">
        <v>365</v>
      </c>
      <c r="G611" s="252" t="s">
        <v>17</v>
      </c>
      <c r="H611" s="252" t="s">
        <v>17</v>
      </c>
      <c r="I611" s="252" t="s">
        <v>17</v>
      </c>
      <c r="J611" s="252" t="s">
        <v>608</v>
      </c>
      <c r="K611" s="252" t="s">
        <v>1031</v>
      </c>
      <c r="L611" s="253">
        <v>45747</v>
      </c>
      <c r="M611" s="252" t="s">
        <v>175</v>
      </c>
    </row>
    <row r="612" spans="1:13" x14ac:dyDescent="0.35">
      <c r="A612" s="250" t="s">
        <v>537</v>
      </c>
      <c r="B612" s="250" t="s">
        <v>538</v>
      </c>
      <c r="C612" s="250" t="s">
        <v>539</v>
      </c>
      <c r="D612" s="250" t="s">
        <v>22</v>
      </c>
      <c r="E612" s="250" t="s">
        <v>17</v>
      </c>
      <c r="F612" s="250" t="s">
        <v>365</v>
      </c>
      <c r="G612" s="250" t="s">
        <v>17</v>
      </c>
      <c r="H612" s="250" t="s">
        <v>17</v>
      </c>
      <c r="I612" s="250" t="s">
        <v>17</v>
      </c>
      <c r="J612" s="250" t="s">
        <v>608</v>
      </c>
      <c r="K612" s="250" t="s">
        <v>1032</v>
      </c>
      <c r="L612" s="251">
        <v>45747</v>
      </c>
      <c r="M612" s="250" t="s">
        <v>175</v>
      </c>
    </row>
    <row r="613" spans="1:13" x14ac:dyDescent="0.35">
      <c r="A613" s="252" t="s">
        <v>495</v>
      </c>
      <c r="B613" s="252" t="s">
        <v>496</v>
      </c>
      <c r="C613" s="252" t="s">
        <v>435</v>
      </c>
      <c r="D613" s="252" t="s">
        <v>92</v>
      </c>
      <c r="E613" s="252" t="s">
        <v>17</v>
      </c>
      <c r="F613" s="252" t="s">
        <v>17</v>
      </c>
      <c r="G613" s="252" t="s">
        <v>230</v>
      </c>
      <c r="H613" s="252">
        <v>3</v>
      </c>
      <c r="I613" s="252" t="s">
        <v>17</v>
      </c>
      <c r="J613" s="252" t="s">
        <v>1033</v>
      </c>
      <c r="K613" s="252" t="s">
        <v>1034</v>
      </c>
      <c r="L613" s="253">
        <v>45747</v>
      </c>
      <c r="M613" s="252" t="s">
        <v>175</v>
      </c>
    </row>
    <row r="614" spans="1:13" x14ac:dyDescent="0.35">
      <c r="A614" s="250" t="s">
        <v>964</v>
      </c>
      <c r="B614" s="250" t="s">
        <v>965</v>
      </c>
      <c r="C614" s="250" t="s">
        <v>435</v>
      </c>
      <c r="D614" s="250" t="s">
        <v>92</v>
      </c>
      <c r="E614" s="250">
        <v>1039</v>
      </c>
      <c r="F614" s="250" t="s">
        <v>1035</v>
      </c>
      <c r="G614" s="250" t="s">
        <v>398</v>
      </c>
      <c r="H614" s="250">
        <v>2</v>
      </c>
      <c r="I614" s="250" t="s">
        <v>1036</v>
      </c>
      <c r="J614" s="250" t="s">
        <v>1037</v>
      </c>
      <c r="K614" s="250" t="s">
        <v>1038</v>
      </c>
      <c r="L614" s="251">
        <v>45747</v>
      </c>
      <c r="M614" s="250" t="s">
        <v>175</v>
      </c>
    </row>
    <row r="615" spans="1:13" x14ac:dyDescent="0.35">
      <c r="A615" s="252" t="s">
        <v>1039</v>
      </c>
      <c r="B615" s="252" t="s">
        <v>1040</v>
      </c>
      <c r="C615" s="252" t="s">
        <v>1041</v>
      </c>
      <c r="D615" s="252" t="s">
        <v>26</v>
      </c>
      <c r="E615" s="252" t="s">
        <v>17</v>
      </c>
      <c r="F615" s="252" t="s">
        <v>17</v>
      </c>
      <c r="G615" s="252" t="s">
        <v>17</v>
      </c>
      <c r="H615" s="252" t="s">
        <v>17</v>
      </c>
      <c r="I615" s="252" t="s">
        <v>17</v>
      </c>
      <c r="J615" s="252" t="s">
        <v>1042</v>
      </c>
      <c r="K615" s="252" t="s">
        <v>1043</v>
      </c>
      <c r="L615" s="253">
        <v>45771</v>
      </c>
      <c r="M615" s="252" t="s">
        <v>175</v>
      </c>
    </row>
    <row r="616" spans="1:13" x14ac:dyDescent="0.35">
      <c r="A616" s="250" t="s">
        <v>1039</v>
      </c>
      <c r="B616" s="250" t="s">
        <v>1040</v>
      </c>
      <c r="C616" s="250" t="s">
        <v>1041</v>
      </c>
      <c r="D616" s="250" t="s">
        <v>28</v>
      </c>
      <c r="E616" s="250" t="s">
        <v>17</v>
      </c>
      <c r="F616" s="250" t="s">
        <v>17</v>
      </c>
      <c r="G616" s="250" t="s">
        <v>17</v>
      </c>
      <c r="H616" s="250" t="s">
        <v>17</v>
      </c>
      <c r="I616" s="250" t="s">
        <v>17</v>
      </c>
      <c r="J616" s="250" t="s">
        <v>1042</v>
      </c>
      <c r="K616" s="250" t="s">
        <v>1044</v>
      </c>
      <c r="L616" s="251">
        <v>45771</v>
      </c>
      <c r="M616" s="250" t="s">
        <v>175</v>
      </c>
    </row>
    <row r="617" spans="1:13" x14ac:dyDescent="0.35">
      <c r="A617" s="252" t="s">
        <v>1039</v>
      </c>
      <c r="B617" s="252" t="s">
        <v>1040</v>
      </c>
      <c r="C617" s="252" t="s">
        <v>1041</v>
      </c>
      <c r="D617" s="252" t="s">
        <v>24</v>
      </c>
      <c r="E617" s="252" t="s">
        <v>17</v>
      </c>
      <c r="F617" s="252" t="s">
        <v>17</v>
      </c>
      <c r="G617" s="252" t="s">
        <v>17</v>
      </c>
      <c r="H617" s="252" t="s">
        <v>17</v>
      </c>
      <c r="I617" s="252" t="s">
        <v>17</v>
      </c>
      <c r="J617" s="252" t="s">
        <v>1042</v>
      </c>
      <c r="K617" s="252" t="s">
        <v>1045</v>
      </c>
      <c r="L617" s="253">
        <v>45771</v>
      </c>
      <c r="M617" s="252" t="s">
        <v>175</v>
      </c>
    </row>
    <row r="618" spans="1:13" x14ac:dyDescent="0.35">
      <c r="A618" s="250" t="s">
        <v>1039</v>
      </c>
      <c r="B618" s="250" t="s">
        <v>1040</v>
      </c>
      <c r="C618" s="250" t="s">
        <v>1041</v>
      </c>
      <c r="D618" s="250" t="s">
        <v>16</v>
      </c>
      <c r="E618" s="250" t="s">
        <v>17</v>
      </c>
      <c r="F618" s="250" t="s">
        <v>17</v>
      </c>
      <c r="G618" s="250" t="s">
        <v>17</v>
      </c>
      <c r="H618" s="250" t="s">
        <v>17</v>
      </c>
      <c r="I618" s="250" t="s">
        <v>17</v>
      </c>
      <c r="J618" s="250" t="s">
        <v>1042</v>
      </c>
      <c r="K618" s="250" t="s">
        <v>1046</v>
      </c>
      <c r="L618" s="251">
        <v>45771</v>
      </c>
      <c r="M618" s="250" t="s">
        <v>175</v>
      </c>
    </row>
    <row r="619" spans="1:13" x14ac:dyDescent="0.35">
      <c r="A619" s="252" t="s">
        <v>1039</v>
      </c>
      <c r="B619" s="252" t="s">
        <v>1040</v>
      </c>
      <c r="C619" s="252" t="s">
        <v>1041</v>
      </c>
      <c r="D619" s="252" t="s">
        <v>20</v>
      </c>
      <c r="E619" s="252" t="s">
        <v>17</v>
      </c>
      <c r="F619" s="252" t="s">
        <v>17</v>
      </c>
      <c r="G619" s="252" t="s">
        <v>17</v>
      </c>
      <c r="H619" s="252" t="s">
        <v>17</v>
      </c>
      <c r="I619" s="252" t="s">
        <v>17</v>
      </c>
      <c r="J619" s="252" t="s">
        <v>1042</v>
      </c>
      <c r="K619" s="252" t="s">
        <v>1047</v>
      </c>
      <c r="L619" s="253">
        <v>45771</v>
      </c>
      <c r="M619" s="252" t="s">
        <v>175</v>
      </c>
    </row>
    <row r="620" spans="1:13" x14ac:dyDescent="0.35">
      <c r="A620" s="250" t="s">
        <v>1039</v>
      </c>
      <c r="B620" s="250" t="s">
        <v>1040</v>
      </c>
      <c r="C620" s="250" t="s">
        <v>1041</v>
      </c>
      <c r="D620" s="250" t="s">
        <v>292</v>
      </c>
      <c r="E620" s="250" t="s">
        <v>17</v>
      </c>
      <c r="F620" s="250" t="s">
        <v>17</v>
      </c>
      <c r="G620" s="250" t="s">
        <v>17</v>
      </c>
      <c r="H620" s="250" t="s">
        <v>17</v>
      </c>
      <c r="I620" s="250" t="s">
        <v>17</v>
      </c>
      <c r="J620" s="250" t="s">
        <v>1042</v>
      </c>
      <c r="K620" s="250" t="s">
        <v>1048</v>
      </c>
      <c r="L620" s="251">
        <v>45771</v>
      </c>
      <c r="M620" s="250" t="s">
        <v>175</v>
      </c>
    </row>
    <row r="621" spans="1:13" x14ac:dyDescent="0.35">
      <c r="A621" s="252" t="s">
        <v>1039</v>
      </c>
      <c r="B621" s="252" t="s">
        <v>1040</v>
      </c>
      <c r="C621" s="252" t="s">
        <v>1041</v>
      </c>
      <c r="D621" s="252" t="s">
        <v>22</v>
      </c>
      <c r="E621" s="252" t="s">
        <v>17</v>
      </c>
      <c r="F621" s="252" t="s">
        <v>17</v>
      </c>
      <c r="G621" s="252" t="s">
        <v>17</v>
      </c>
      <c r="H621" s="252" t="s">
        <v>17</v>
      </c>
      <c r="I621" s="252" t="s">
        <v>17</v>
      </c>
      <c r="J621" s="252" t="s">
        <v>1042</v>
      </c>
      <c r="K621" s="252" t="s">
        <v>1049</v>
      </c>
      <c r="L621" s="253">
        <v>45771</v>
      </c>
      <c r="M621" s="252" t="s">
        <v>175</v>
      </c>
    </row>
    <row r="622" spans="1:13" x14ac:dyDescent="0.35">
      <c r="A622" s="250" t="s">
        <v>1050</v>
      </c>
      <c r="B622" s="250" t="s">
        <v>1051</v>
      </c>
      <c r="C622" s="250" t="s">
        <v>1041</v>
      </c>
      <c r="D622" s="250" t="s">
        <v>26</v>
      </c>
      <c r="E622" s="250" t="s">
        <v>17</v>
      </c>
      <c r="F622" s="250" t="s">
        <v>17</v>
      </c>
      <c r="G622" s="250" t="s">
        <v>17</v>
      </c>
      <c r="H622" s="250" t="s">
        <v>17</v>
      </c>
      <c r="I622" s="250" t="s">
        <v>17</v>
      </c>
      <c r="J622" s="250" t="s">
        <v>1052</v>
      </c>
      <c r="K622" s="250" t="s">
        <v>1053</v>
      </c>
      <c r="L622" s="251">
        <v>45771</v>
      </c>
      <c r="M622" s="250" t="s">
        <v>175</v>
      </c>
    </row>
    <row r="623" spans="1:13" x14ac:dyDescent="0.35">
      <c r="A623" s="252" t="s">
        <v>1050</v>
      </c>
      <c r="B623" s="252" t="s">
        <v>1051</v>
      </c>
      <c r="C623" s="252" t="s">
        <v>1041</v>
      </c>
      <c r="D623" s="252" t="s">
        <v>28</v>
      </c>
      <c r="E623" s="252" t="s">
        <v>17</v>
      </c>
      <c r="F623" s="252" t="s">
        <v>17</v>
      </c>
      <c r="G623" s="252" t="s">
        <v>17</v>
      </c>
      <c r="H623" s="252" t="s">
        <v>17</v>
      </c>
      <c r="I623" s="252" t="s">
        <v>17</v>
      </c>
      <c r="J623" s="252" t="s">
        <v>1052</v>
      </c>
      <c r="K623" s="252" t="s">
        <v>1054</v>
      </c>
      <c r="L623" s="253">
        <v>45771</v>
      </c>
      <c r="M623" s="252" t="s">
        <v>175</v>
      </c>
    </row>
    <row r="624" spans="1:13" x14ac:dyDescent="0.35">
      <c r="A624" s="250" t="s">
        <v>1050</v>
      </c>
      <c r="B624" s="250" t="s">
        <v>1051</v>
      </c>
      <c r="C624" s="250" t="s">
        <v>1041</v>
      </c>
      <c r="D624" s="250" t="s">
        <v>24</v>
      </c>
      <c r="E624" s="250" t="s">
        <v>17</v>
      </c>
      <c r="F624" s="250" t="s">
        <v>17</v>
      </c>
      <c r="G624" s="250" t="s">
        <v>17</v>
      </c>
      <c r="H624" s="250" t="s">
        <v>17</v>
      </c>
      <c r="I624" s="250" t="s">
        <v>17</v>
      </c>
      <c r="J624" s="250" t="s">
        <v>1052</v>
      </c>
      <c r="K624" s="250" t="s">
        <v>1055</v>
      </c>
      <c r="L624" s="251">
        <v>45771</v>
      </c>
      <c r="M624" s="250" t="s">
        <v>175</v>
      </c>
    </row>
    <row r="625" spans="1:13" x14ac:dyDescent="0.35">
      <c r="A625" s="252" t="s">
        <v>1050</v>
      </c>
      <c r="B625" s="252" t="s">
        <v>1051</v>
      </c>
      <c r="C625" s="252" t="s">
        <v>1041</v>
      </c>
      <c r="D625" s="252" t="s">
        <v>16</v>
      </c>
      <c r="E625" s="252" t="s">
        <v>17</v>
      </c>
      <c r="F625" s="252" t="s">
        <v>17</v>
      </c>
      <c r="G625" s="252" t="s">
        <v>17</v>
      </c>
      <c r="H625" s="252" t="s">
        <v>17</v>
      </c>
      <c r="I625" s="252" t="s">
        <v>17</v>
      </c>
      <c r="J625" s="252" t="s">
        <v>1052</v>
      </c>
      <c r="K625" s="252" t="s">
        <v>1056</v>
      </c>
      <c r="L625" s="253">
        <v>45771</v>
      </c>
      <c r="M625" s="252" t="s">
        <v>175</v>
      </c>
    </row>
    <row r="626" spans="1:13" x14ac:dyDescent="0.35">
      <c r="A626" s="250" t="s">
        <v>1050</v>
      </c>
      <c r="B626" s="250" t="s">
        <v>1051</v>
      </c>
      <c r="C626" s="250" t="s">
        <v>1041</v>
      </c>
      <c r="D626" s="250" t="s">
        <v>20</v>
      </c>
      <c r="E626" s="250" t="s">
        <v>17</v>
      </c>
      <c r="F626" s="250" t="s">
        <v>17</v>
      </c>
      <c r="G626" s="250" t="s">
        <v>17</v>
      </c>
      <c r="H626" s="250" t="s">
        <v>17</v>
      </c>
      <c r="I626" s="250" t="s">
        <v>17</v>
      </c>
      <c r="J626" s="250" t="s">
        <v>1052</v>
      </c>
      <c r="K626" s="250" t="s">
        <v>1057</v>
      </c>
      <c r="L626" s="251">
        <v>45771</v>
      </c>
      <c r="M626" s="250" t="s">
        <v>175</v>
      </c>
    </row>
    <row r="627" spans="1:13" x14ac:dyDescent="0.35">
      <c r="A627" s="252" t="s">
        <v>1050</v>
      </c>
      <c r="B627" s="252" t="s">
        <v>1051</v>
      </c>
      <c r="C627" s="252" t="s">
        <v>1041</v>
      </c>
      <c r="D627" s="252" t="s">
        <v>292</v>
      </c>
      <c r="E627" s="252" t="s">
        <v>17</v>
      </c>
      <c r="F627" s="252" t="s">
        <v>17</v>
      </c>
      <c r="G627" s="252" t="s">
        <v>17</v>
      </c>
      <c r="H627" s="252" t="s">
        <v>17</v>
      </c>
      <c r="I627" s="252" t="s">
        <v>17</v>
      </c>
      <c r="J627" s="252" t="s">
        <v>1052</v>
      </c>
      <c r="K627" s="252" t="s">
        <v>1058</v>
      </c>
      <c r="L627" s="253">
        <v>45771</v>
      </c>
      <c r="M627" s="252" t="s">
        <v>175</v>
      </c>
    </row>
    <row r="628" spans="1:13" x14ac:dyDescent="0.35">
      <c r="A628" s="250" t="s">
        <v>1050</v>
      </c>
      <c r="B628" s="250" t="s">
        <v>1051</v>
      </c>
      <c r="C628" s="250" t="s">
        <v>1041</v>
      </c>
      <c r="D628" s="250" t="s">
        <v>22</v>
      </c>
      <c r="E628" s="250" t="s">
        <v>17</v>
      </c>
      <c r="F628" s="250" t="s">
        <v>17</v>
      </c>
      <c r="G628" s="250" t="s">
        <v>17</v>
      </c>
      <c r="H628" s="250" t="s">
        <v>17</v>
      </c>
      <c r="I628" s="250" t="s">
        <v>17</v>
      </c>
      <c r="J628" s="250" t="s">
        <v>1052</v>
      </c>
      <c r="K628" s="250" t="s">
        <v>1059</v>
      </c>
      <c r="L628" s="251">
        <v>45771</v>
      </c>
      <c r="M628" s="250" t="s">
        <v>175</v>
      </c>
    </row>
    <row r="629" spans="1:13" x14ac:dyDescent="0.35">
      <c r="A629" s="252" t="s">
        <v>1060</v>
      </c>
      <c r="B629" s="252" t="s">
        <v>1061</v>
      </c>
      <c r="C629" s="252" t="s">
        <v>1041</v>
      </c>
      <c r="D629" s="252" t="s">
        <v>26</v>
      </c>
      <c r="E629" s="252" t="s">
        <v>17</v>
      </c>
      <c r="F629" s="252" t="s">
        <v>17</v>
      </c>
      <c r="G629" s="252" t="s">
        <v>17</v>
      </c>
      <c r="H629" s="252" t="s">
        <v>17</v>
      </c>
      <c r="I629" s="252" t="s">
        <v>17</v>
      </c>
      <c r="J629" s="252" t="s">
        <v>1052</v>
      </c>
      <c r="K629" s="252" t="s">
        <v>1062</v>
      </c>
      <c r="L629" s="253">
        <v>45771</v>
      </c>
      <c r="M629" s="252" t="s">
        <v>175</v>
      </c>
    </row>
    <row r="630" spans="1:13" x14ac:dyDescent="0.35">
      <c r="A630" s="250" t="s">
        <v>1060</v>
      </c>
      <c r="B630" s="250" t="s">
        <v>1061</v>
      </c>
      <c r="C630" s="250" t="s">
        <v>1041</v>
      </c>
      <c r="D630" s="250" t="s">
        <v>28</v>
      </c>
      <c r="E630" s="250" t="s">
        <v>17</v>
      </c>
      <c r="F630" s="250" t="s">
        <v>17</v>
      </c>
      <c r="G630" s="250" t="s">
        <v>17</v>
      </c>
      <c r="H630" s="250" t="s">
        <v>17</v>
      </c>
      <c r="I630" s="250" t="s">
        <v>17</v>
      </c>
      <c r="J630" s="250" t="s">
        <v>1052</v>
      </c>
      <c r="K630" s="250" t="s">
        <v>1063</v>
      </c>
      <c r="L630" s="251">
        <v>45771</v>
      </c>
      <c r="M630" s="250" t="s">
        <v>175</v>
      </c>
    </row>
    <row r="631" spans="1:13" x14ac:dyDescent="0.35">
      <c r="A631" s="252" t="s">
        <v>1060</v>
      </c>
      <c r="B631" s="252" t="s">
        <v>1061</v>
      </c>
      <c r="C631" s="252" t="s">
        <v>1041</v>
      </c>
      <c r="D631" s="252" t="s">
        <v>24</v>
      </c>
      <c r="E631" s="252" t="s">
        <v>17</v>
      </c>
      <c r="F631" s="252" t="s">
        <v>17</v>
      </c>
      <c r="G631" s="252" t="s">
        <v>17</v>
      </c>
      <c r="H631" s="252" t="s">
        <v>17</v>
      </c>
      <c r="I631" s="252" t="s">
        <v>17</v>
      </c>
      <c r="J631" s="252" t="s">
        <v>1052</v>
      </c>
      <c r="K631" s="252" t="s">
        <v>1064</v>
      </c>
      <c r="L631" s="253">
        <v>45771</v>
      </c>
      <c r="M631" s="252" t="s">
        <v>175</v>
      </c>
    </row>
    <row r="632" spans="1:13" x14ac:dyDescent="0.35">
      <c r="A632" s="250" t="s">
        <v>1060</v>
      </c>
      <c r="B632" s="250" t="s">
        <v>1061</v>
      </c>
      <c r="C632" s="250" t="s">
        <v>1041</v>
      </c>
      <c r="D632" s="250" t="s">
        <v>16</v>
      </c>
      <c r="E632" s="250" t="s">
        <v>17</v>
      </c>
      <c r="F632" s="250" t="s">
        <v>17</v>
      </c>
      <c r="G632" s="250" t="s">
        <v>17</v>
      </c>
      <c r="H632" s="250" t="s">
        <v>17</v>
      </c>
      <c r="I632" s="250" t="s">
        <v>17</v>
      </c>
      <c r="J632" s="250" t="s">
        <v>1052</v>
      </c>
      <c r="K632" s="250" t="s">
        <v>1065</v>
      </c>
      <c r="L632" s="251">
        <v>45771</v>
      </c>
      <c r="M632" s="250" t="s">
        <v>175</v>
      </c>
    </row>
    <row r="633" spans="1:13" x14ac:dyDescent="0.35">
      <c r="A633" s="252" t="s">
        <v>1060</v>
      </c>
      <c r="B633" s="252" t="s">
        <v>1061</v>
      </c>
      <c r="C633" s="252" t="s">
        <v>1041</v>
      </c>
      <c r="D633" s="252" t="s">
        <v>20</v>
      </c>
      <c r="E633" s="252" t="s">
        <v>17</v>
      </c>
      <c r="F633" s="252" t="s">
        <v>17</v>
      </c>
      <c r="G633" s="252" t="s">
        <v>17</v>
      </c>
      <c r="H633" s="252" t="s">
        <v>17</v>
      </c>
      <c r="I633" s="252" t="s">
        <v>17</v>
      </c>
      <c r="J633" s="252" t="s">
        <v>1052</v>
      </c>
      <c r="K633" s="252" t="s">
        <v>1066</v>
      </c>
      <c r="L633" s="253">
        <v>45771</v>
      </c>
      <c r="M633" s="252" t="s">
        <v>175</v>
      </c>
    </row>
    <row r="634" spans="1:13" x14ac:dyDescent="0.35">
      <c r="A634" s="250" t="s">
        <v>1060</v>
      </c>
      <c r="B634" s="250" t="s">
        <v>1061</v>
      </c>
      <c r="C634" s="250" t="s">
        <v>1041</v>
      </c>
      <c r="D634" s="250" t="s">
        <v>292</v>
      </c>
      <c r="E634" s="250" t="s">
        <v>17</v>
      </c>
      <c r="F634" s="250" t="s">
        <v>17</v>
      </c>
      <c r="G634" s="250" t="s">
        <v>17</v>
      </c>
      <c r="H634" s="250" t="s">
        <v>17</v>
      </c>
      <c r="I634" s="250" t="s">
        <v>17</v>
      </c>
      <c r="J634" s="250" t="s">
        <v>1052</v>
      </c>
      <c r="K634" s="250" t="s">
        <v>1067</v>
      </c>
      <c r="L634" s="251">
        <v>45771</v>
      </c>
      <c r="M634" s="250" t="s">
        <v>175</v>
      </c>
    </row>
    <row r="635" spans="1:13" x14ac:dyDescent="0.35">
      <c r="A635" s="252" t="s">
        <v>1060</v>
      </c>
      <c r="B635" s="252" t="s">
        <v>1061</v>
      </c>
      <c r="C635" s="252" t="s">
        <v>1041</v>
      </c>
      <c r="D635" s="252" t="s">
        <v>22</v>
      </c>
      <c r="E635" s="252" t="s">
        <v>17</v>
      </c>
      <c r="F635" s="252" t="s">
        <v>17</v>
      </c>
      <c r="G635" s="252" t="s">
        <v>17</v>
      </c>
      <c r="H635" s="252" t="s">
        <v>17</v>
      </c>
      <c r="I635" s="252" t="s">
        <v>17</v>
      </c>
      <c r="J635" s="252" t="s">
        <v>1052</v>
      </c>
      <c r="K635" s="252" t="s">
        <v>1068</v>
      </c>
      <c r="L635" s="253">
        <v>45771</v>
      </c>
      <c r="M635" s="252" t="s">
        <v>175</v>
      </c>
    </row>
    <row r="636" spans="1:13" x14ac:dyDescent="0.35">
      <c r="A636" s="250" t="s">
        <v>1069</v>
      </c>
      <c r="B636" s="250" t="s">
        <v>1070</v>
      </c>
      <c r="C636" s="250" t="s">
        <v>1071</v>
      </c>
      <c r="D636" s="250" t="s">
        <v>26</v>
      </c>
      <c r="E636" s="250">
        <v>0</v>
      </c>
      <c r="F636" s="250" t="s">
        <v>17</v>
      </c>
      <c r="G636" s="250" t="s">
        <v>17</v>
      </c>
      <c r="H636" s="250" t="s">
        <v>17</v>
      </c>
      <c r="I636" s="250" t="s">
        <v>17</v>
      </c>
      <c r="J636" s="250" t="s">
        <v>17</v>
      </c>
      <c r="K636" s="250" t="s">
        <v>1072</v>
      </c>
      <c r="L636" s="251">
        <v>45776</v>
      </c>
      <c r="M636" s="250" t="s">
        <v>175</v>
      </c>
    </row>
    <row r="637" spans="1:13" x14ac:dyDescent="0.35">
      <c r="A637" s="252" t="s">
        <v>1069</v>
      </c>
      <c r="B637" s="252" t="s">
        <v>1070</v>
      </c>
      <c r="C637" s="252" t="s">
        <v>1071</v>
      </c>
      <c r="D637" s="252" t="s">
        <v>28</v>
      </c>
      <c r="E637" s="252">
        <v>0</v>
      </c>
      <c r="F637" s="252" t="s">
        <v>17</v>
      </c>
      <c r="G637" s="252" t="s">
        <v>17</v>
      </c>
      <c r="H637" s="252" t="s">
        <v>17</v>
      </c>
      <c r="I637" s="252" t="s">
        <v>17</v>
      </c>
      <c r="J637" s="252" t="s">
        <v>17</v>
      </c>
      <c r="K637" s="252" t="s">
        <v>1073</v>
      </c>
      <c r="L637" s="253">
        <v>45776</v>
      </c>
      <c r="M637" s="252" t="s">
        <v>175</v>
      </c>
    </row>
    <row r="638" spans="1:13" x14ac:dyDescent="0.35">
      <c r="A638" s="250" t="s">
        <v>1069</v>
      </c>
      <c r="B638" s="250" t="s">
        <v>1070</v>
      </c>
      <c r="C638" s="250" t="s">
        <v>1071</v>
      </c>
      <c r="D638" s="250" t="s">
        <v>24</v>
      </c>
      <c r="E638" s="250" t="s">
        <v>17</v>
      </c>
      <c r="F638" s="250" t="s">
        <v>17</v>
      </c>
      <c r="G638" s="250" t="s">
        <v>17</v>
      </c>
      <c r="H638" s="250" t="s">
        <v>17</v>
      </c>
      <c r="I638" s="250" t="s">
        <v>17</v>
      </c>
      <c r="J638" s="250" t="s">
        <v>17</v>
      </c>
      <c r="K638" s="250" t="s">
        <v>1074</v>
      </c>
      <c r="L638" s="251">
        <v>45776</v>
      </c>
      <c r="M638" s="250" t="s">
        <v>175</v>
      </c>
    </row>
    <row r="639" spans="1:13" x14ac:dyDescent="0.35">
      <c r="A639" s="252" t="s">
        <v>1069</v>
      </c>
      <c r="B639" s="252" t="s">
        <v>1070</v>
      </c>
      <c r="C639" s="252" t="s">
        <v>1071</v>
      </c>
      <c r="D639" s="252" t="s">
        <v>16</v>
      </c>
      <c r="E639" s="252" t="s">
        <v>17</v>
      </c>
      <c r="F639" s="252" t="s">
        <v>17</v>
      </c>
      <c r="G639" s="252" t="s">
        <v>17</v>
      </c>
      <c r="H639" s="252" t="s">
        <v>17</v>
      </c>
      <c r="I639" s="252" t="s">
        <v>17</v>
      </c>
      <c r="J639" s="252" t="s">
        <v>17</v>
      </c>
      <c r="K639" s="252" t="s">
        <v>1075</v>
      </c>
      <c r="L639" s="253">
        <v>45776</v>
      </c>
      <c r="M639" s="252" t="s">
        <v>175</v>
      </c>
    </row>
    <row r="640" spans="1:13" x14ac:dyDescent="0.35">
      <c r="A640" s="250" t="s">
        <v>1069</v>
      </c>
      <c r="B640" s="250" t="s">
        <v>1070</v>
      </c>
      <c r="C640" s="250" t="s">
        <v>1071</v>
      </c>
      <c r="D640" s="250" t="s">
        <v>20</v>
      </c>
      <c r="E640" s="250" t="s">
        <v>17</v>
      </c>
      <c r="F640" s="250" t="s">
        <v>17</v>
      </c>
      <c r="G640" s="250" t="s">
        <v>17</v>
      </c>
      <c r="H640" s="250" t="s">
        <v>17</v>
      </c>
      <c r="I640" s="250" t="s">
        <v>17</v>
      </c>
      <c r="J640" s="250" t="s">
        <v>17</v>
      </c>
      <c r="K640" s="250" t="s">
        <v>1076</v>
      </c>
      <c r="L640" s="251">
        <v>45776</v>
      </c>
      <c r="M640" s="250" t="s">
        <v>175</v>
      </c>
    </row>
    <row r="641" spans="1:13" x14ac:dyDescent="0.35">
      <c r="A641" s="252" t="s">
        <v>1069</v>
      </c>
      <c r="B641" s="252" t="s">
        <v>1070</v>
      </c>
      <c r="C641" s="252" t="s">
        <v>1071</v>
      </c>
      <c r="D641" s="252" t="s">
        <v>292</v>
      </c>
      <c r="E641" s="252" t="s">
        <v>17</v>
      </c>
      <c r="F641" s="252" t="s">
        <v>17</v>
      </c>
      <c r="G641" s="252" t="s">
        <v>17</v>
      </c>
      <c r="H641" s="252" t="s">
        <v>17</v>
      </c>
      <c r="I641" s="252" t="s">
        <v>17</v>
      </c>
      <c r="J641" s="252" t="s">
        <v>17</v>
      </c>
      <c r="K641" s="252" t="s">
        <v>1077</v>
      </c>
      <c r="L641" s="253">
        <v>45776</v>
      </c>
      <c r="M641" s="252" t="s">
        <v>175</v>
      </c>
    </row>
    <row r="642" spans="1:13" x14ac:dyDescent="0.35">
      <c r="A642" s="250" t="s">
        <v>1069</v>
      </c>
      <c r="B642" s="250" t="s">
        <v>1070</v>
      </c>
      <c r="C642" s="250" t="s">
        <v>1071</v>
      </c>
      <c r="D642" s="250" t="s">
        <v>22</v>
      </c>
      <c r="E642" s="250" t="s">
        <v>17</v>
      </c>
      <c r="F642" s="250" t="s">
        <v>17</v>
      </c>
      <c r="G642" s="250" t="s">
        <v>17</v>
      </c>
      <c r="H642" s="250" t="s">
        <v>17</v>
      </c>
      <c r="I642" s="250" t="s">
        <v>17</v>
      </c>
      <c r="J642" s="250" t="s">
        <v>17</v>
      </c>
      <c r="K642" s="250" t="s">
        <v>1078</v>
      </c>
      <c r="L642" s="251">
        <v>45776</v>
      </c>
      <c r="M642" s="250" t="s">
        <v>175</v>
      </c>
    </row>
    <row r="643" spans="1:13" x14ac:dyDescent="0.35">
      <c r="A643" s="252" t="s">
        <v>331</v>
      </c>
      <c r="B643" s="252" t="s">
        <v>332</v>
      </c>
      <c r="C643" s="252" t="s">
        <v>333</v>
      </c>
      <c r="D643" s="252" t="s">
        <v>428</v>
      </c>
      <c r="E643" s="252" t="s">
        <v>17</v>
      </c>
      <c r="F643" s="252" t="s">
        <v>17</v>
      </c>
      <c r="G643" s="252" t="s">
        <v>17</v>
      </c>
      <c r="H643" s="252" t="s">
        <v>17</v>
      </c>
      <c r="I643" s="252" t="s">
        <v>17</v>
      </c>
      <c r="J643" s="252" t="s">
        <v>1079</v>
      </c>
      <c r="K643" s="252" t="s">
        <v>1080</v>
      </c>
      <c r="L643" s="253">
        <v>45777</v>
      </c>
      <c r="M643" s="252" t="s">
        <v>19</v>
      </c>
    </row>
    <row r="644" spans="1:13" x14ac:dyDescent="0.35">
      <c r="A644" s="250" t="s">
        <v>331</v>
      </c>
      <c r="B644" s="250" t="s">
        <v>332</v>
      </c>
      <c r="C644" s="250" t="s">
        <v>333</v>
      </c>
      <c r="D644" s="250" t="s">
        <v>1016</v>
      </c>
      <c r="E644" s="250">
        <v>48</v>
      </c>
      <c r="F644" s="250" t="s">
        <v>1081</v>
      </c>
      <c r="G644" s="250" t="s">
        <v>398</v>
      </c>
      <c r="H644" s="250">
        <v>2</v>
      </c>
      <c r="I644" s="250" t="s">
        <v>1082</v>
      </c>
      <c r="J644" s="250" t="s">
        <v>1083</v>
      </c>
      <c r="K644" s="250" t="s">
        <v>1084</v>
      </c>
      <c r="L644" s="251">
        <v>45777</v>
      </c>
      <c r="M644" s="250" t="s">
        <v>19</v>
      </c>
    </row>
    <row r="645" spans="1:13" x14ac:dyDescent="0.35">
      <c r="A645" s="252" t="s">
        <v>352</v>
      </c>
      <c r="B645" s="252" t="s">
        <v>353</v>
      </c>
      <c r="C645" s="252" t="s">
        <v>333</v>
      </c>
      <c r="D645" s="252" t="s">
        <v>428</v>
      </c>
      <c r="E645" s="252">
        <v>48</v>
      </c>
      <c r="F645" s="252" t="s">
        <v>1081</v>
      </c>
      <c r="G645" s="252" t="s">
        <v>398</v>
      </c>
      <c r="H645" s="252">
        <v>2</v>
      </c>
      <c r="I645" s="252" t="s">
        <v>1082</v>
      </c>
      <c r="J645" s="252" t="s">
        <v>1083</v>
      </c>
      <c r="K645" s="252" t="s">
        <v>1085</v>
      </c>
      <c r="L645" s="253">
        <v>45777</v>
      </c>
      <c r="M645" s="252" t="s">
        <v>19</v>
      </c>
    </row>
    <row r="646" spans="1:13" x14ac:dyDescent="0.35">
      <c r="A646" s="250" t="s">
        <v>352</v>
      </c>
      <c r="B646" s="250" t="s">
        <v>353</v>
      </c>
      <c r="C646" s="250" t="s">
        <v>333</v>
      </c>
      <c r="D646" s="250" t="s">
        <v>1016</v>
      </c>
      <c r="E646" s="250">
        <v>48</v>
      </c>
      <c r="F646" s="250" t="s">
        <v>1081</v>
      </c>
      <c r="G646" s="250" t="s">
        <v>398</v>
      </c>
      <c r="H646" s="250">
        <v>2</v>
      </c>
      <c r="I646" s="250" t="s">
        <v>1082</v>
      </c>
      <c r="J646" s="250" t="s">
        <v>1083</v>
      </c>
      <c r="K646" s="250" t="s">
        <v>1086</v>
      </c>
      <c r="L646" s="251">
        <v>45777</v>
      </c>
      <c r="M646" s="250" t="s">
        <v>19</v>
      </c>
    </row>
    <row r="647" spans="1:13" x14ac:dyDescent="0.35">
      <c r="A647" s="252" t="s">
        <v>433</v>
      </c>
      <c r="B647" s="252" t="s">
        <v>434</v>
      </c>
      <c r="C647" s="252" t="s">
        <v>435</v>
      </c>
      <c r="D647" s="252" t="s">
        <v>92</v>
      </c>
      <c r="E647" s="252" t="s">
        <v>17</v>
      </c>
      <c r="F647" s="252" t="s">
        <v>318</v>
      </c>
      <c r="G647" s="252" t="s">
        <v>230</v>
      </c>
      <c r="H647" s="252">
        <v>3</v>
      </c>
      <c r="I647" s="252" t="s">
        <v>1087</v>
      </c>
      <c r="J647" s="252" t="s">
        <v>1088</v>
      </c>
      <c r="K647" s="252" t="s">
        <v>1089</v>
      </c>
      <c r="L647" s="253">
        <v>45777</v>
      </c>
      <c r="M647" s="252" t="s">
        <v>175</v>
      </c>
    </row>
    <row r="648" spans="1:13" x14ac:dyDescent="0.35">
      <c r="A648" s="250" t="s">
        <v>982</v>
      </c>
      <c r="B648" s="250" t="s">
        <v>983</v>
      </c>
      <c r="C648" s="250" t="s">
        <v>435</v>
      </c>
      <c r="D648" s="250" t="s">
        <v>92</v>
      </c>
      <c r="E648" s="250" t="s">
        <v>17</v>
      </c>
      <c r="F648" s="250" t="s">
        <v>17</v>
      </c>
      <c r="G648" s="250" t="s">
        <v>17</v>
      </c>
      <c r="H648" s="250" t="s">
        <v>17</v>
      </c>
      <c r="I648" s="250" t="s">
        <v>17</v>
      </c>
      <c r="J648" s="250" t="s">
        <v>17</v>
      </c>
      <c r="K648" s="250" t="s">
        <v>1090</v>
      </c>
      <c r="L648" s="251">
        <v>45777</v>
      </c>
      <c r="M648" s="250" t="s">
        <v>19</v>
      </c>
    </row>
    <row r="649" spans="1:13" x14ac:dyDescent="0.35">
      <c r="A649" s="252" t="s">
        <v>1091</v>
      </c>
      <c r="B649" s="252" t="s">
        <v>1092</v>
      </c>
      <c r="C649" s="252" t="s">
        <v>1093</v>
      </c>
      <c r="D649" s="252" t="s">
        <v>1094</v>
      </c>
      <c r="E649" s="252">
        <v>12006031</v>
      </c>
      <c r="F649" s="252" t="s">
        <v>1095</v>
      </c>
      <c r="G649" s="252" t="s">
        <v>178</v>
      </c>
      <c r="H649" s="252">
        <v>1</v>
      </c>
      <c r="I649" s="252" t="s">
        <v>1096</v>
      </c>
      <c r="J649" s="252" t="s">
        <v>1097</v>
      </c>
      <c r="K649" s="252" t="s">
        <v>1098</v>
      </c>
      <c r="L649" s="253">
        <v>45790</v>
      </c>
      <c r="M649" s="252" t="s">
        <v>1099</v>
      </c>
    </row>
    <row r="650" spans="1:13" x14ac:dyDescent="0.35">
      <c r="A650" s="250" t="s">
        <v>1091</v>
      </c>
      <c r="B650" s="250" t="s">
        <v>1092</v>
      </c>
      <c r="C650" s="250" t="s">
        <v>1093</v>
      </c>
      <c r="D650" s="250" t="s">
        <v>1100</v>
      </c>
      <c r="E650" s="250">
        <v>1042950</v>
      </c>
      <c r="F650" s="250" t="s">
        <v>1101</v>
      </c>
      <c r="G650" s="250" t="s">
        <v>398</v>
      </c>
      <c r="H650" s="250">
        <v>2</v>
      </c>
      <c r="I650" s="250" t="s">
        <v>1102</v>
      </c>
      <c r="J650" s="250" t="s">
        <v>1103</v>
      </c>
      <c r="K650" s="250" t="s">
        <v>1104</v>
      </c>
      <c r="L650" s="251">
        <v>45790</v>
      </c>
      <c r="M650" s="250" t="s">
        <v>1099</v>
      </c>
    </row>
    <row r="651" spans="1:13" x14ac:dyDescent="0.35">
      <c r="A651" s="252" t="s">
        <v>1091</v>
      </c>
      <c r="B651" s="252" t="s">
        <v>1092</v>
      </c>
      <c r="C651" s="252" t="s">
        <v>1093</v>
      </c>
      <c r="D651" s="252" t="s">
        <v>1105</v>
      </c>
      <c r="E651" s="252">
        <v>3200000</v>
      </c>
      <c r="F651" s="252" t="s">
        <v>1106</v>
      </c>
      <c r="G651" s="252" t="s">
        <v>398</v>
      </c>
      <c r="H651" s="252">
        <v>2</v>
      </c>
      <c r="I651" s="252" t="s">
        <v>1107</v>
      </c>
      <c r="J651" s="252" t="s">
        <v>1108</v>
      </c>
      <c r="K651" s="252" t="s">
        <v>1109</v>
      </c>
      <c r="L651" s="253">
        <v>45790</v>
      </c>
      <c r="M651" s="252" t="s">
        <v>1099</v>
      </c>
    </row>
    <row r="652" spans="1:13" x14ac:dyDescent="0.35">
      <c r="A652" s="250" t="s">
        <v>1091</v>
      </c>
      <c r="B652" s="250" t="s">
        <v>1092</v>
      </c>
      <c r="C652" s="250" t="s">
        <v>1093</v>
      </c>
      <c r="D652" s="250" t="s">
        <v>1110</v>
      </c>
      <c r="E652" s="250">
        <v>2200000</v>
      </c>
      <c r="F652" s="250" t="s">
        <v>1106</v>
      </c>
      <c r="G652" s="250" t="s">
        <v>398</v>
      </c>
      <c r="H652" s="250">
        <v>2</v>
      </c>
      <c r="I652" s="250" t="s">
        <v>1107</v>
      </c>
      <c r="J652" s="250" t="s">
        <v>1111</v>
      </c>
      <c r="K652" s="250" t="s">
        <v>1112</v>
      </c>
      <c r="L652" s="251">
        <v>45790</v>
      </c>
      <c r="M652" s="250" t="s">
        <v>1099</v>
      </c>
    </row>
    <row r="653" spans="1:13" x14ac:dyDescent="0.35">
      <c r="A653" s="252" t="s">
        <v>1091</v>
      </c>
      <c r="B653" s="252" t="s">
        <v>1092</v>
      </c>
      <c r="C653" s="252" t="s">
        <v>1093</v>
      </c>
      <c r="D653" s="252" t="s">
        <v>1113</v>
      </c>
      <c r="E653" s="252">
        <v>994272</v>
      </c>
      <c r="F653" s="252" t="s">
        <v>1106</v>
      </c>
      <c r="G653" s="252" t="s">
        <v>398</v>
      </c>
      <c r="H653" s="252">
        <v>2</v>
      </c>
      <c r="I653" s="252" t="s">
        <v>1114</v>
      </c>
      <c r="J653" s="252" t="s">
        <v>1115</v>
      </c>
      <c r="K653" s="252" t="s">
        <v>1116</v>
      </c>
      <c r="L653" s="253">
        <v>45790</v>
      </c>
      <c r="M653" s="252" t="s">
        <v>1099</v>
      </c>
    </row>
    <row r="654" spans="1:13" x14ac:dyDescent="0.35">
      <c r="A654" s="250" t="s">
        <v>1091</v>
      </c>
      <c r="B654" s="250" t="s">
        <v>1092</v>
      </c>
      <c r="C654" s="250" t="s">
        <v>1093</v>
      </c>
      <c r="D654" s="250" t="s">
        <v>92</v>
      </c>
      <c r="E654" s="250" t="s">
        <v>17</v>
      </c>
      <c r="F654" s="250" t="s">
        <v>17</v>
      </c>
      <c r="G654" s="250" t="s">
        <v>17</v>
      </c>
      <c r="H654" s="250" t="s">
        <v>17</v>
      </c>
      <c r="I654" s="250" t="s">
        <v>17</v>
      </c>
      <c r="J654" s="250" t="s">
        <v>1117</v>
      </c>
      <c r="K654" s="250" t="s">
        <v>1118</v>
      </c>
      <c r="L654" s="251">
        <v>45790</v>
      </c>
      <c r="M654" s="250" t="s">
        <v>1099</v>
      </c>
    </row>
    <row r="655" spans="1:13" x14ac:dyDescent="0.35">
      <c r="A655" s="252" t="s">
        <v>1091</v>
      </c>
      <c r="B655" s="252" t="s">
        <v>1092</v>
      </c>
      <c r="C655" s="252" t="s">
        <v>1093</v>
      </c>
      <c r="D655" s="252" t="s">
        <v>428</v>
      </c>
      <c r="E655" s="252">
        <v>58</v>
      </c>
      <c r="F655" s="252" t="s">
        <v>1106</v>
      </c>
      <c r="G655" s="252" t="s">
        <v>398</v>
      </c>
      <c r="H655" s="252">
        <v>2</v>
      </c>
      <c r="I655" s="252" t="s">
        <v>1114</v>
      </c>
      <c r="J655" s="252" t="s">
        <v>1119</v>
      </c>
      <c r="K655" s="252" t="s">
        <v>1120</v>
      </c>
      <c r="L655" s="253">
        <v>45790</v>
      </c>
      <c r="M655" s="252" t="s">
        <v>1099</v>
      </c>
    </row>
    <row r="656" spans="1:13" x14ac:dyDescent="0.35">
      <c r="A656" s="250" t="s">
        <v>1091</v>
      </c>
      <c r="B656" s="250" t="s">
        <v>1092</v>
      </c>
      <c r="C656" s="250" t="s">
        <v>1093</v>
      </c>
      <c r="D656" s="250" t="s">
        <v>1016</v>
      </c>
      <c r="E656" s="250">
        <v>58</v>
      </c>
      <c r="F656" s="250" t="s">
        <v>1106</v>
      </c>
      <c r="G656" s="250" t="s">
        <v>398</v>
      </c>
      <c r="H656" s="250">
        <v>2</v>
      </c>
      <c r="I656" s="250" t="s">
        <v>1114</v>
      </c>
      <c r="J656" s="250" t="s">
        <v>1121</v>
      </c>
      <c r="K656" s="250" t="s">
        <v>1122</v>
      </c>
      <c r="L656" s="251">
        <v>45790</v>
      </c>
      <c r="M656" s="250" t="s">
        <v>1099</v>
      </c>
    </row>
    <row r="657" spans="1:13" x14ac:dyDescent="0.35">
      <c r="A657" s="252" t="s">
        <v>1091</v>
      </c>
      <c r="B657" s="252" t="s">
        <v>1092</v>
      </c>
      <c r="C657" s="252" t="s">
        <v>1093</v>
      </c>
      <c r="D657" s="252" t="s">
        <v>1123</v>
      </c>
      <c r="E657" s="252">
        <v>994272</v>
      </c>
      <c r="F657" s="252" t="s">
        <v>1106</v>
      </c>
      <c r="G657" s="252" t="s">
        <v>398</v>
      </c>
      <c r="H657" s="252">
        <v>2</v>
      </c>
      <c r="I657" s="252" t="s">
        <v>1114</v>
      </c>
      <c r="J657" s="252" t="s">
        <v>1124</v>
      </c>
      <c r="K657" s="252" t="s">
        <v>1125</v>
      </c>
      <c r="L657" s="253">
        <v>45790</v>
      </c>
      <c r="M657" s="252" t="s">
        <v>1099</v>
      </c>
    </row>
    <row r="658" spans="1:13" x14ac:dyDescent="0.35">
      <c r="A658" s="250" t="s">
        <v>1091</v>
      </c>
      <c r="B658" s="250" t="s">
        <v>1092</v>
      </c>
      <c r="C658" s="250" t="s">
        <v>1093</v>
      </c>
      <c r="D658" s="250" t="s">
        <v>1126</v>
      </c>
      <c r="E658" s="250">
        <v>1000000</v>
      </c>
      <c r="F658" s="250" t="s">
        <v>1127</v>
      </c>
      <c r="G658" s="250" t="s">
        <v>398</v>
      </c>
      <c r="H658" s="250">
        <v>2</v>
      </c>
      <c r="I658" s="250" t="s">
        <v>1102</v>
      </c>
      <c r="J658" s="250" t="s">
        <v>1128</v>
      </c>
      <c r="K658" s="250" t="s">
        <v>1129</v>
      </c>
      <c r="L658" s="251">
        <v>45790</v>
      </c>
      <c r="M658" s="250" t="s">
        <v>1099</v>
      </c>
    </row>
    <row r="659" spans="1:13" x14ac:dyDescent="0.35">
      <c r="A659" s="252" t="s">
        <v>1091</v>
      </c>
      <c r="B659" s="252" t="s">
        <v>1092</v>
      </c>
      <c r="C659" s="252" t="s">
        <v>1093</v>
      </c>
      <c r="D659" s="252" t="s">
        <v>1130</v>
      </c>
      <c r="E659" s="252">
        <v>1205728</v>
      </c>
      <c r="F659" s="252" t="s">
        <v>1127</v>
      </c>
      <c r="G659" s="252" t="s">
        <v>398</v>
      </c>
      <c r="H659" s="252">
        <v>2</v>
      </c>
      <c r="I659" s="252" t="s">
        <v>1102</v>
      </c>
      <c r="J659" s="252" t="s">
        <v>1131</v>
      </c>
      <c r="K659" s="252" t="s">
        <v>1132</v>
      </c>
      <c r="L659" s="253">
        <v>45790</v>
      </c>
      <c r="M659" s="252" t="s">
        <v>1099</v>
      </c>
    </row>
    <row r="660" spans="1:13" x14ac:dyDescent="0.35">
      <c r="A660" s="250" t="s">
        <v>1091</v>
      </c>
      <c r="B660" s="250" t="s">
        <v>1092</v>
      </c>
      <c r="C660" s="250" t="s">
        <v>1093</v>
      </c>
      <c r="D660" s="250" t="s">
        <v>1133</v>
      </c>
      <c r="E660" s="250">
        <v>994272</v>
      </c>
      <c r="F660" s="250" t="s">
        <v>1106</v>
      </c>
      <c r="G660" s="250" t="s">
        <v>230</v>
      </c>
      <c r="H660" s="250">
        <v>3</v>
      </c>
      <c r="I660" s="250" t="s">
        <v>1114</v>
      </c>
      <c r="J660" s="250" t="s">
        <v>1134</v>
      </c>
      <c r="K660" s="250" t="s">
        <v>1135</v>
      </c>
      <c r="L660" s="251">
        <v>45790</v>
      </c>
      <c r="M660" s="250" t="s">
        <v>1099</v>
      </c>
    </row>
    <row r="661" spans="1:13" x14ac:dyDescent="0.35">
      <c r="A661" s="252" t="s">
        <v>1091</v>
      </c>
      <c r="B661" s="252" t="s">
        <v>1092</v>
      </c>
      <c r="C661" s="252" t="s">
        <v>1093</v>
      </c>
      <c r="D661" s="252" t="s">
        <v>1136</v>
      </c>
      <c r="E661" s="252">
        <v>0</v>
      </c>
      <c r="F661" s="252" t="s">
        <v>1106</v>
      </c>
      <c r="G661" s="252" t="s">
        <v>230</v>
      </c>
      <c r="H661" s="252">
        <v>3</v>
      </c>
      <c r="I661" s="252" t="s">
        <v>1107</v>
      </c>
      <c r="J661" s="252" t="s">
        <v>1137</v>
      </c>
      <c r="K661" s="252" t="s">
        <v>1138</v>
      </c>
      <c r="L661" s="253">
        <v>45790</v>
      </c>
      <c r="M661" s="252" t="s">
        <v>1099</v>
      </c>
    </row>
    <row r="662" spans="1:13" x14ac:dyDescent="0.35">
      <c r="A662" s="250" t="s">
        <v>1091</v>
      </c>
      <c r="B662" s="250" t="s">
        <v>1092</v>
      </c>
      <c r="C662" s="250" t="s">
        <v>1093</v>
      </c>
      <c r="D662" s="250" t="s">
        <v>1139</v>
      </c>
      <c r="E662" s="250">
        <v>0</v>
      </c>
      <c r="F662" s="250" t="s">
        <v>1106</v>
      </c>
      <c r="G662" s="250" t="s">
        <v>230</v>
      </c>
      <c r="H662" s="250">
        <v>3</v>
      </c>
      <c r="I662" s="250" t="s">
        <v>1114</v>
      </c>
      <c r="J662" s="250" t="s">
        <v>1140</v>
      </c>
      <c r="K662" s="250" t="s">
        <v>1141</v>
      </c>
      <c r="L662" s="251">
        <v>45790</v>
      </c>
      <c r="M662" s="250" t="s">
        <v>1099</v>
      </c>
    </row>
    <row r="663" spans="1:13" x14ac:dyDescent="0.35">
      <c r="A663" s="252" t="s">
        <v>1091</v>
      </c>
      <c r="B663" s="252" t="s">
        <v>1092</v>
      </c>
      <c r="C663" s="252" t="s">
        <v>1093</v>
      </c>
      <c r="D663" s="252" t="s">
        <v>1142</v>
      </c>
      <c r="E663" s="252">
        <v>2</v>
      </c>
      <c r="F663" s="252" t="s">
        <v>1106</v>
      </c>
      <c r="G663" s="252" t="s">
        <v>230</v>
      </c>
      <c r="H663" s="252">
        <v>3</v>
      </c>
      <c r="I663" s="252" t="s">
        <v>1114</v>
      </c>
      <c r="J663" s="252" t="s">
        <v>1143</v>
      </c>
      <c r="K663" s="252" t="s">
        <v>1144</v>
      </c>
      <c r="L663" s="253">
        <v>45790</v>
      </c>
      <c r="M663" s="252" t="s">
        <v>1099</v>
      </c>
    </row>
    <row r="664" spans="1:13" x14ac:dyDescent="0.35">
      <c r="A664" s="250" t="s">
        <v>1091</v>
      </c>
      <c r="B664" s="250" t="s">
        <v>1092</v>
      </c>
      <c r="C664" s="250" t="s">
        <v>1093</v>
      </c>
      <c r="D664" s="250" t="s">
        <v>26</v>
      </c>
      <c r="E664" s="250" t="s">
        <v>17</v>
      </c>
      <c r="F664" s="250" t="s">
        <v>17</v>
      </c>
      <c r="G664" s="250" t="s">
        <v>17</v>
      </c>
      <c r="H664" s="250" t="s">
        <v>17</v>
      </c>
      <c r="I664" s="250" t="s">
        <v>17</v>
      </c>
      <c r="J664" s="250" t="s">
        <v>1145</v>
      </c>
      <c r="K664" s="250" t="s">
        <v>1146</v>
      </c>
      <c r="L664" s="251">
        <v>45790</v>
      </c>
      <c r="M664" s="250" t="s">
        <v>1099</v>
      </c>
    </row>
    <row r="665" spans="1:13" x14ac:dyDescent="0.35">
      <c r="A665" s="252" t="s">
        <v>1091</v>
      </c>
      <c r="B665" s="252" t="s">
        <v>1092</v>
      </c>
      <c r="C665" s="252" t="s">
        <v>1093</v>
      </c>
      <c r="D665" s="252" t="s">
        <v>28</v>
      </c>
      <c r="E665" s="252" t="s">
        <v>17</v>
      </c>
      <c r="F665" s="252" t="s">
        <v>17</v>
      </c>
      <c r="G665" s="252" t="s">
        <v>17</v>
      </c>
      <c r="H665" s="252" t="s">
        <v>17</v>
      </c>
      <c r="I665" s="252" t="s">
        <v>17</v>
      </c>
      <c r="J665" s="252" t="s">
        <v>1145</v>
      </c>
      <c r="K665" s="252" t="s">
        <v>1147</v>
      </c>
      <c r="L665" s="253">
        <v>45790</v>
      </c>
      <c r="M665" s="252" t="s">
        <v>1099</v>
      </c>
    </row>
    <row r="666" spans="1:13" x14ac:dyDescent="0.35">
      <c r="A666" s="250" t="s">
        <v>1091</v>
      </c>
      <c r="B666" s="250" t="s">
        <v>1092</v>
      </c>
      <c r="C666" s="250" t="s">
        <v>1093</v>
      </c>
      <c r="D666" s="250" t="s">
        <v>24</v>
      </c>
      <c r="E666" s="250" t="s">
        <v>17</v>
      </c>
      <c r="F666" s="250" t="s">
        <v>17</v>
      </c>
      <c r="G666" s="250" t="s">
        <v>17</v>
      </c>
      <c r="H666" s="250" t="s">
        <v>17</v>
      </c>
      <c r="I666" s="250" t="s">
        <v>17</v>
      </c>
      <c r="J666" s="250" t="s">
        <v>1117</v>
      </c>
      <c r="K666" s="250" t="s">
        <v>1148</v>
      </c>
      <c r="L666" s="251">
        <v>45790</v>
      </c>
      <c r="M666" s="250" t="s">
        <v>1099</v>
      </c>
    </row>
    <row r="667" spans="1:13" x14ac:dyDescent="0.35">
      <c r="A667" s="252" t="s">
        <v>1091</v>
      </c>
      <c r="B667" s="252" t="s">
        <v>1092</v>
      </c>
      <c r="C667" s="252" t="s">
        <v>1093</v>
      </c>
      <c r="D667" s="252" t="s">
        <v>16</v>
      </c>
      <c r="E667" s="252">
        <v>7259</v>
      </c>
      <c r="F667" s="252" t="s">
        <v>1106</v>
      </c>
      <c r="G667" s="252" t="s">
        <v>178</v>
      </c>
      <c r="H667" s="252">
        <v>1</v>
      </c>
      <c r="I667" s="252" t="s">
        <v>1114</v>
      </c>
      <c r="J667" s="252" t="s">
        <v>1149</v>
      </c>
      <c r="K667" s="252" t="s">
        <v>1150</v>
      </c>
      <c r="L667" s="253">
        <v>45790</v>
      </c>
      <c r="M667" s="252" t="s">
        <v>1099</v>
      </c>
    </row>
    <row r="668" spans="1:13" x14ac:dyDescent="0.35">
      <c r="A668" s="250" t="s">
        <v>1091</v>
      </c>
      <c r="B668" s="250" t="s">
        <v>1092</v>
      </c>
      <c r="C668" s="250" t="s">
        <v>1093</v>
      </c>
      <c r="D668" s="250" t="s">
        <v>20</v>
      </c>
      <c r="E668" s="250">
        <v>2530</v>
      </c>
      <c r="F668" s="250" t="s">
        <v>1106</v>
      </c>
      <c r="G668" s="250" t="s">
        <v>178</v>
      </c>
      <c r="H668" s="250">
        <v>1</v>
      </c>
      <c r="I668" s="250" t="s">
        <v>1114</v>
      </c>
      <c r="J668" s="250" t="s">
        <v>1151</v>
      </c>
      <c r="K668" s="250" t="s">
        <v>1152</v>
      </c>
      <c r="L668" s="251">
        <v>45790</v>
      </c>
      <c r="M668" s="250" t="s">
        <v>1099</v>
      </c>
    </row>
    <row r="669" spans="1:13" x14ac:dyDescent="0.35">
      <c r="A669" s="252" t="s">
        <v>1091</v>
      </c>
      <c r="B669" s="252" t="s">
        <v>1092</v>
      </c>
      <c r="C669" s="252" t="s">
        <v>1093</v>
      </c>
      <c r="D669" s="252" t="s">
        <v>292</v>
      </c>
      <c r="E669" s="252" t="s">
        <v>17</v>
      </c>
      <c r="F669" s="252" t="s">
        <v>17</v>
      </c>
      <c r="G669" s="252" t="s">
        <v>17</v>
      </c>
      <c r="H669" s="252" t="s">
        <v>17</v>
      </c>
      <c r="I669" s="252" t="s">
        <v>17</v>
      </c>
      <c r="J669" s="252" t="s">
        <v>1145</v>
      </c>
      <c r="K669" s="252" t="s">
        <v>1153</v>
      </c>
      <c r="L669" s="253">
        <v>45790</v>
      </c>
      <c r="M669" s="252" t="s">
        <v>1099</v>
      </c>
    </row>
    <row r="670" spans="1:13" x14ac:dyDescent="0.35">
      <c r="A670" s="250" t="s">
        <v>1091</v>
      </c>
      <c r="B670" s="250" t="s">
        <v>1092</v>
      </c>
      <c r="C670" s="250" t="s">
        <v>1093</v>
      </c>
      <c r="D670" s="250" t="s">
        <v>22</v>
      </c>
      <c r="E670" s="250" t="s">
        <v>17</v>
      </c>
      <c r="F670" s="250" t="s">
        <v>17</v>
      </c>
      <c r="G670" s="250" t="s">
        <v>17</v>
      </c>
      <c r="H670" s="250" t="s">
        <v>17</v>
      </c>
      <c r="I670" s="250" t="s">
        <v>17</v>
      </c>
      <c r="J670" s="250" t="s">
        <v>1117</v>
      </c>
      <c r="K670" s="250" t="s">
        <v>1154</v>
      </c>
      <c r="L670" s="251">
        <v>45790</v>
      </c>
      <c r="M670" s="250" t="s">
        <v>1099</v>
      </c>
    </row>
    <row r="671" spans="1:13" x14ac:dyDescent="0.35">
      <c r="A671" s="252" t="s">
        <v>555</v>
      </c>
      <c r="B671" s="252" t="s">
        <v>556</v>
      </c>
      <c r="C671" s="252" t="s">
        <v>557</v>
      </c>
      <c r="D671" s="252" t="s">
        <v>1094</v>
      </c>
      <c r="E671" s="252">
        <v>145049925</v>
      </c>
      <c r="F671" s="252" t="s">
        <v>1155</v>
      </c>
      <c r="G671" s="252" t="s">
        <v>398</v>
      </c>
      <c r="H671" s="252">
        <v>2</v>
      </c>
      <c r="I671" s="252" t="s">
        <v>1156</v>
      </c>
      <c r="J671" s="252" t="s">
        <v>1157</v>
      </c>
      <c r="K671" s="252" t="s">
        <v>1158</v>
      </c>
      <c r="L671" s="253">
        <v>45797</v>
      </c>
      <c r="M671" s="252" t="s">
        <v>1099</v>
      </c>
    </row>
    <row r="672" spans="1:13" x14ac:dyDescent="0.35">
      <c r="A672" s="250" t="s">
        <v>555</v>
      </c>
      <c r="B672" s="250" t="s">
        <v>556</v>
      </c>
      <c r="C672" s="250" t="s">
        <v>557</v>
      </c>
      <c r="D672" s="250" t="s">
        <v>1100</v>
      </c>
      <c r="E672" s="250">
        <v>16376870</v>
      </c>
      <c r="F672" s="250" t="s">
        <v>1159</v>
      </c>
      <c r="G672" s="250" t="s">
        <v>398</v>
      </c>
      <c r="H672" s="250">
        <v>2</v>
      </c>
      <c r="I672" s="250" t="s">
        <v>1160</v>
      </c>
      <c r="J672" s="250" t="s">
        <v>1161</v>
      </c>
      <c r="K672" s="250" t="s">
        <v>1162</v>
      </c>
      <c r="L672" s="251">
        <v>45797</v>
      </c>
      <c r="M672" s="250" t="s">
        <v>1099</v>
      </c>
    </row>
    <row r="673" spans="1:13" x14ac:dyDescent="0.35">
      <c r="A673" s="252" t="s">
        <v>555</v>
      </c>
      <c r="B673" s="252" t="s">
        <v>556</v>
      </c>
      <c r="C673" s="252" t="s">
        <v>557</v>
      </c>
      <c r="D673" s="252" t="s">
        <v>1105</v>
      </c>
      <c r="E673" s="252">
        <v>145049925</v>
      </c>
      <c r="F673" s="252" t="s">
        <v>1155</v>
      </c>
      <c r="G673" s="252" t="s">
        <v>230</v>
      </c>
      <c r="H673" s="252">
        <v>3</v>
      </c>
      <c r="I673" s="252" t="s">
        <v>1156</v>
      </c>
      <c r="J673" s="252" t="s">
        <v>1163</v>
      </c>
      <c r="K673" s="252" t="s">
        <v>1164</v>
      </c>
      <c r="L673" s="253">
        <v>45797</v>
      </c>
      <c r="M673" s="252" t="s">
        <v>1099</v>
      </c>
    </row>
    <row r="674" spans="1:13" x14ac:dyDescent="0.35">
      <c r="A674" s="250" t="s">
        <v>555</v>
      </c>
      <c r="B674" s="250" t="s">
        <v>556</v>
      </c>
      <c r="C674" s="250" t="s">
        <v>557</v>
      </c>
      <c r="D674" s="250" t="s">
        <v>1110</v>
      </c>
      <c r="E674" s="250">
        <v>1223795</v>
      </c>
      <c r="F674" s="250" t="s">
        <v>1165</v>
      </c>
      <c r="G674" s="250" t="s">
        <v>230</v>
      </c>
      <c r="H674" s="250">
        <v>3</v>
      </c>
      <c r="I674" s="250" t="s">
        <v>1166</v>
      </c>
      <c r="J674" s="250" t="s">
        <v>1167</v>
      </c>
      <c r="K674" s="250" t="s">
        <v>1168</v>
      </c>
      <c r="L674" s="251">
        <v>45797</v>
      </c>
      <c r="M674" s="250" t="s">
        <v>1099</v>
      </c>
    </row>
    <row r="675" spans="1:13" x14ac:dyDescent="0.35">
      <c r="A675" s="252" t="s">
        <v>555</v>
      </c>
      <c r="B675" s="252" t="s">
        <v>556</v>
      </c>
      <c r="C675" s="252" t="s">
        <v>557</v>
      </c>
      <c r="D675" s="252" t="s">
        <v>1113</v>
      </c>
      <c r="E675" s="252">
        <v>1223795</v>
      </c>
      <c r="F675" s="252" t="s">
        <v>1165</v>
      </c>
      <c r="G675" s="252" t="s">
        <v>398</v>
      </c>
      <c r="H675" s="252">
        <v>2</v>
      </c>
      <c r="I675" s="252" t="s">
        <v>1166</v>
      </c>
      <c r="J675" s="252" t="s">
        <v>1169</v>
      </c>
      <c r="K675" s="252" t="s">
        <v>1170</v>
      </c>
      <c r="L675" s="253">
        <v>45797</v>
      </c>
      <c r="M675" s="252" t="s">
        <v>1099</v>
      </c>
    </row>
    <row r="676" spans="1:13" x14ac:dyDescent="0.35">
      <c r="A676" s="250" t="s">
        <v>555</v>
      </c>
      <c r="B676" s="250" t="s">
        <v>556</v>
      </c>
      <c r="C676" s="250" t="s">
        <v>557</v>
      </c>
      <c r="D676" s="250" t="s">
        <v>428</v>
      </c>
      <c r="E676" s="250">
        <v>0</v>
      </c>
      <c r="F676" s="250" t="s">
        <v>1171</v>
      </c>
      <c r="G676" s="250" t="s">
        <v>230</v>
      </c>
      <c r="H676" s="250">
        <v>3</v>
      </c>
      <c r="I676" s="250" t="s">
        <v>1013</v>
      </c>
      <c r="J676" s="250" t="s">
        <v>1172</v>
      </c>
      <c r="K676" s="250" t="s">
        <v>1173</v>
      </c>
      <c r="L676" s="251">
        <v>45797</v>
      </c>
      <c r="M676" s="250" t="s">
        <v>1099</v>
      </c>
    </row>
    <row r="677" spans="1:13" x14ac:dyDescent="0.35">
      <c r="A677" s="252" t="s">
        <v>555</v>
      </c>
      <c r="B677" s="252" t="s">
        <v>556</v>
      </c>
      <c r="C677" s="252" t="s">
        <v>557</v>
      </c>
      <c r="D677" s="252" t="s">
        <v>1016</v>
      </c>
      <c r="E677" s="252">
        <v>0</v>
      </c>
      <c r="F677" s="252" t="s">
        <v>1171</v>
      </c>
      <c r="G677" s="252" t="s">
        <v>230</v>
      </c>
      <c r="H677" s="252">
        <v>3</v>
      </c>
      <c r="I677" s="252" t="s">
        <v>1013</v>
      </c>
      <c r="J677" s="252" t="s">
        <v>1174</v>
      </c>
      <c r="K677" s="252" t="s">
        <v>1175</v>
      </c>
      <c r="L677" s="253">
        <v>45797</v>
      </c>
      <c r="M677" s="252" t="s">
        <v>1099</v>
      </c>
    </row>
    <row r="678" spans="1:13" x14ac:dyDescent="0.35">
      <c r="A678" s="250" t="s">
        <v>555</v>
      </c>
      <c r="B678" s="250" t="s">
        <v>556</v>
      </c>
      <c r="C678" s="250" t="s">
        <v>557</v>
      </c>
      <c r="D678" s="250" t="s">
        <v>1123</v>
      </c>
      <c r="E678" s="250">
        <v>1223795</v>
      </c>
      <c r="F678" s="250" t="s">
        <v>1165</v>
      </c>
      <c r="G678" s="250" t="s">
        <v>398</v>
      </c>
      <c r="H678" s="250">
        <v>2</v>
      </c>
      <c r="I678" s="250" t="s">
        <v>1166</v>
      </c>
      <c r="J678" s="250" t="s">
        <v>1176</v>
      </c>
      <c r="K678" s="250" t="s">
        <v>1177</v>
      </c>
      <c r="L678" s="251">
        <v>45797</v>
      </c>
      <c r="M678" s="250" t="s">
        <v>1099</v>
      </c>
    </row>
    <row r="679" spans="1:13" x14ac:dyDescent="0.35">
      <c r="A679" s="252" t="s">
        <v>555</v>
      </c>
      <c r="B679" s="252" t="s">
        <v>556</v>
      </c>
      <c r="C679" s="252" t="s">
        <v>557</v>
      </c>
      <c r="D679" s="252" t="s">
        <v>1126</v>
      </c>
      <c r="E679" s="252">
        <v>143826130</v>
      </c>
      <c r="F679" s="252" t="s">
        <v>1155</v>
      </c>
      <c r="G679" s="252" t="s">
        <v>398</v>
      </c>
      <c r="H679" s="252">
        <v>2</v>
      </c>
      <c r="I679" s="252" t="s">
        <v>1156</v>
      </c>
      <c r="J679" s="252" t="s">
        <v>1178</v>
      </c>
      <c r="K679" s="252" t="s">
        <v>1179</v>
      </c>
      <c r="L679" s="253">
        <v>45797</v>
      </c>
      <c r="M679" s="252" t="s">
        <v>1099</v>
      </c>
    </row>
    <row r="680" spans="1:13" x14ac:dyDescent="0.35">
      <c r="A680" s="250" t="s">
        <v>555</v>
      </c>
      <c r="B680" s="250" t="s">
        <v>556</v>
      </c>
      <c r="C680" s="250" t="s">
        <v>557</v>
      </c>
      <c r="D680" s="250" t="s">
        <v>1130</v>
      </c>
      <c r="E680" s="250">
        <v>0</v>
      </c>
      <c r="F680" s="250" t="s">
        <v>1165</v>
      </c>
      <c r="G680" s="250" t="s">
        <v>398</v>
      </c>
      <c r="H680" s="250">
        <v>2</v>
      </c>
      <c r="I680" s="250" t="s">
        <v>1166</v>
      </c>
      <c r="J680" s="250" t="s">
        <v>1180</v>
      </c>
      <c r="K680" s="250" t="s">
        <v>1181</v>
      </c>
      <c r="L680" s="251">
        <v>45797</v>
      </c>
      <c r="M680" s="250" t="s">
        <v>1099</v>
      </c>
    </row>
    <row r="681" spans="1:13" x14ac:dyDescent="0.35">
      <c r="A681" s="252" t="s">
        <v>555</v>
      </c>
      <c r="B681" s="252" t="s">
        <v>556</v>
      </c>
      <c r="C681" s="252" t="s">
        <v>557</v>
      </c>
      <c r="D681" s="252" t="s">
        <v>1133</v>
      </c>
      <c r="E681" s="252">
        <v>1223795</v>
      </c>
      <c r="F681" s="252" t="s">
        <v>1165</v>
      </c>
      <c r="G681" s="252" t="s">
        <v>230</v>
      </c>
      <c r="H681" s="252">
        <v>3</v>
      </c>
      <c r="I681" s="252" t="s">
        <v>1166</v>
      </c>
      <c r="J681" s="252" t="s">
        <v>1182</v>
      </c>
      <c r="K681" s="252" t="s">
        <v>1183</v>
      </c>
      <c r="L681" s="253">
        <v>45797</v>
      </c>
      <c r="M681" s="252" t="s">
        <v>1099</v>
      </c>
    </row>
    <row r="682" spans="1:13" x14ac:dyDescent="0.35">
      <c r="A682" s="250" t="s">
        <v>555</v>
      </c>
      <c r="B682" s="250" t="s">
        <v>556</v>
      </c>
      <c r="C682" s="250" t="s">
        <v>557</v>
      </c>
      <c r="D682" s="250" t="s">
        <v>1136</v>
      </c>
      <c r="E682" s="250">
        <v>0</v>
      </c>
      <c r="F682" s="250" t="s">
        <v>1165</v>
      </c>
      <c r="G682" s="250" t="s">
        <v>230</v>
      </c>
      <c r="H682" s="250">
        <v>3</v>
      </c>
      <c r="I682" s="250" t="s">
        <v>1166</v>
      </c>
      <c r="J682" s="250" t="s">
        <v>1182</v>
      </c>
      <c r="K682" s="250" t="s">
        <v>1184</v>
      </c>
      <c r="L682" s="251">
        <v>45797</v>
      </c>
      <c r="M682" s="250" t="s">
        <v>1099</v>
      </c>
    </row>
    <row r="683" spans="1:13" x14ac:dyDescent="0.35">
      <c r="A683" s="252" t="s">
        <v>555</v>
      </c>
      <c r="B683" s="252" t="s">
        <v>556</v>
      </c>
      <c r="C683" s="252" t="s">
        <v>557</v>
      </c>
      <c r="D683" s="252" t="s">
        <v>1139</v>
      </c>
      <c r="E683" s="252">
        <v>0</v>
      </c>
      <c r="F683" s="252" t="s">
        <v>1165</v>
      </c>
      <c r="G683" s="252" t="s">
        <v>230</v>
      </c>
      <c r="H683" s="252">
        <v>3</v>
      </c>
      <c r="I683" s="252" t="s">
        <v>1166</v>
      </c>
      <c r="J683" s="252" t="s">
        <v>1185</v>
      </c>
      <c r="K683" s="252" t="s">
        <v>1186</v>
      </c>
      <c r="L683" s="253">
        <v>45797</v>
      </c>
      <c r="M683" s="252" t="s">
        <v>1099</v>
      </c>
    </row>
    <row r="684" spans="1:13" x14ac:dyDescent="0.35">
      <c r="A684" s="250" t="s">
        <v>555</v>
      </c>
      <c r="B684" s="250" t="s">
        <v>556</v>
      </c>
      <c r="C684" s="250" t="s">
        <v>557</v>
      </c>
      <c r="D684" s="250" t="s">
        <v>1142</v>
      </c>
      <c r="E684" s="250">
        <v>2</v>
      </c>
      <c r="F684" s="250" t="s">
        <v>1165</v>
      </c>
      <c r="G684" s="250" t="s">
        <v>398</v>
      </c>
      <c r="H684" s="250">
        <v>2</v>
      </c>
      <c r="I684" s="250" t="s">
        <v>1166</v>
      </c>
      <c r="J684" s="250" t="s">
        <v>1187</v>
      </c>
      <c r="K684" s="250" t="s">
        <v>1188</v>
      </c>
      <c r="L684" s="251">
        <v>45797</v>
      </c>
      <c r="M684" s="250" t="s">
        <v>1099</v>
      </c>
    </row>
    <row r="685" spans="1:13" x14ac:dyDescent="0.35">
      <c r="A685" s="252" t="s">
        <v>1189</v>
      </c>
      <c r="B685" s="252" t="s">
        <v>1190</v>
      </c>
      <c r="C685" s="252" t="s">
        <v>427</v>
      </c>
      <c r="D685" s="252" t="s">
        <v>292</v>
      </c>
      <c r="E685" s="252" t="s">
        <v>17</v>
      </c>
      <c r="F685" s="252" t="s">
        <v>318</v>
      </c>
      <c r="G685" s="252" t="s">
        <v>17</v>
      </c>
      <c r="H685" s="252" t="s">
        <v>17</v>
      </c>
      <c r="I685" s="252" t="s">
        <v>318</v>
      </c>
      <c r="J685" s="252" t="s">
        <v>1191</v>
      </c>
      <c r="K685" s="252" t="s">
        <v>1192</v>
      </c>
      <c r="L685" s="253">
        <v>45800</v>
      </c>
      <c r="M685" s="252" t="s">
        <v>1099</v>
      </c>
    </row>
    <row r="686" spans="1:13" x14ac:dyDescent="0.35">
      <c r="A686" s="250" t="s">
        <v>1193</v>
      </c>
      <c r="B686" s="250" t="s">
        <v>1194</v>
      </c>
      <c r="C686" s="250" t="s">
        <v>427</v>
      </c>
      <c r="D686" s="250" t="s">
        <v>292</v>
      </c>
      <c r="E686" s="250" t="s">
        <v>17</v>
      </c>
      <c r="F686" s="250" t="s">
        <v>17</v>
      </c>
      <c r="G686" s="250" t="s">
        <v>17</v>
      </c>
      <c r="H686" s="250" t="s">
        <v>17</v>
      </c>
      <c r="I686" s="250" t="s">
        <v>17</v>
      </c>
      <c r="J686" s="250" t="s">
        <v>1195</v>
      </c>
      <c r="K686" s="250" t="s">
        <v>1196</v>
      </c>
      <c r="L686" s="251">
        <v>45800</v>
      </c>
      <c r="M686" s="250" t="s">
        <v>1099</v>
      </c>
    </row>
    <row r="687" spans="1:13" x14ac:dyDescent="0.35">
      <c r="A687" s="252" t="s">
        <v>425</v>
      </c>
      <c r="B687" s="252" t="s">
        <v>426</v>
      </c>
      <c r="C687" s="252" t="s">
        <v>427</v>
      </c>
      <c r="D687" s="252" t="s">
        <v>292</v>
      </c>
      <c r="E687" s="252" t="s">
        <v>17</v>
      </c>
      <c r="F687" s="252" t="s">
        <v>318</v>
      </c>
      <c r="G687" s="252" t="s">
        <v>17</v>
      </c>
      <c r="H687" s="252" t="s">
        <v>17</v>
      </c>
      <c r="I687" s="252" t="s">
        <v>318</v>
      </c>
      <c r="J687" s="252" t="s">
        <v>1197</v>
      </c>
      <c r="K687" s="252" t="s">
        <v>1198</v>
      </c>
      <c r="L687" s="253">
        <v>45800</v>
      </c>
      <c r="M687" s="252" t="s">
        <v>1099</v>
      </c>
    </row>
    <row r="688" spans="1:13" x14ac:dyDescent="0.35">
      <c r="A688" s="250" t="s">
        <v>1199</v>
      </c>
      <c r="B688" s="250" t="s">
        <v>1200</v>
      </c>
      <c r="C688" s="250" t="s">
        <v>1201</v>
      </c>
      <c r="D688" s="250" t="s">
        <v>24</v>
      </c>
      <c r="E688" s="250" t="s">
        <v>17</v>
      </c>
      <c r="F688" s="250" t="s">
        <v>17</v>
      </c>
      <c r="G688" s="250" t="s">
        <v>17</v>
      </c>
      <c r="H688" s="250" t="s">
        <v>17</v>
      </c>
      <c r="I688" s="250" t="s">
        <v>17</v>
      </c>
      <c r="J688" s="250" t="s">
        <v>1202</v>
      </c>
      <c r="K688" s="250" t="s">
        <v>1203</v>
      </c>
      <c r="L688" s="251">
        <v>45802</v>
      </c>
      <c r="M688" s="250" t="s">
        <v>19</v>
      </c>
    </row>
    <row r="689" spans="1:13" x14ac:dyDescent="0.35">
      <c r="A689" s="252" t="s">
        <v>1199</v>
      </c>
      <c r="B689" s="252" t="s">
        <v>1200</v>
      </c>
      <c r="C689" s="252" t="s">
        <v>1201</v>
      </c>
      <c r="D689" s="252" t="s">
        <v>16</v>
      </c>
      <c r="E689" s="252" t="s">
        <v>17</v>
      </c>
      <c r="F689" s="252" t="s">
        <v>17</v>
      </c>
      <c r="G689" s="252" t="s">
        <v>17</v>
      </c>
      <c r="H689" s="252" t="s">
        <v>17</v>
      </c>
      <c r="I689" s="252" t="s">
        <v>17</v>
      </c>
      <c r="J689" s="252" t="s">
        <v>1202</v>
      </c>
      <c r="K689" s="252" t="s">
        <v>1204</v>
      </c>
      <c r="L689" s="253">
        <v>45802</v>
      </c>
      <c r="M689" s="252" t="s">
        <v>19</v>
      </c>
    </row>
    <row r="690" spans="1:13" x14ac:dyDescent="0.35">
      <c r="A690" s="250" t="s">
        <v>1199</v>
      </c>
      <c r="B690" s="250" t="s">
        <v>1200</v>
      </c>
      <c r="C690" s="250" t="s">
        <v>1201</v>
      </c>
      <c r="D690" s="250" t="s">
        <v>20</v>
      </c>
      <c r="E690" s="250" t="s">
        <v>17</v>
      </c>
      <c r="F690" s="250" t="s">
        <v>17</v>
      </c>
      <c r="G690" s="250" t="s">
        <v>17</v>
      </c>
      <c r="H690" s="250" t="s">
        <v>17</v>
      </c>
      <c r="I690" s="250" t="s">
        <v>17</v>
      </c>
      <c r="J690" s="250" t="s">
        <v>1202</v>
      </c>
      <c r="K690" s="250" t="s">
        <v>1205</v>
      </c>
      <c r="L690" s="251">
        <v>45802</v>
      </c>
      <c r="M690" s="250" t="s">
        <v>19</v>
      </c>
    </row>
    <row r="691" spans="1:13" x14ac:dyDescent="0.35">
      <c r="A691" s="252" t="s">
        <v>1199</v>
      </c>
      <c r="B691" s="252" t="s">
        <v>1200</v>
      </c>
      <c r="C691" s="252" t="s">
        <v>1201</v>
      </c>
      <c r="D691" s="252" t="s">
        <v>292</v>
      </c>
      <c r="E691" s="252" t="s">
        <v>17</v>
      </c>
      <c r="F691" s="252" t="s">
        <v>17</v>
      </c>
      <c r="G691" s="252" t="s">
        <v>17</v>
      </c>
      <c r="H691" s="252" t="s">
        <v>17</v>
      </c>
      <c r="I691" s="252" t="s">
        <v>17</v>
      </c>
      <c r="J691" s="252" t="s">
        <v>1202</v>
      </c>
      <c r="K691" s="252" t="s">
        <v>1206</v>
      </c>
      <c r="L691" s="253">
        <v>45802</v>
      </c>
      <c r="M691" s="252" t="s">
        <v>19</v>
      </c>
    </row>
    <row r="692" spans="1:13" x14ac:dyDescent="0.35">
      <c r="A692" s="250" t="s">
        <v>1199</v>
      </c>
      <c r="B692" s="250" t="s">
        <v>1200</v>
      </c>
      <c r="C692" s="250" t="s">
        <v>1201</v>
      </c>
      <c r="D692" s="250" t="s">
        <v>22</v>
      </c>
      <c r="E692" s="250" t="s">
        <v>17</v>
      </c>
      <c r="F692" s="250" t="s">
        <v>17</v>
      </c>
      <c r="G692" s="250" t="s">
        <v>17</v>
      </c>
      <c r="H692" s="250" t="s">
        <v>17</v>
      </c>
      <c r="I692" s="250" t="s">
        <v>17</v>
      </c>
      <c r="J692" s="250" t="s">
        <v>1202</v>
      </c>
      <c r="K692" s="250" t="s">
        <v>1207</v>
      </c>
      <c r="L692" s="251">
        <v>45802</v>
      </c>
      <c r="M692" s="250" t="s">
        <v>19</v>
      </c>
    </row>
    <row r="693" spans="1:13" x14ac:dyDescent="0.35">
      <c r="A693" s="252" t="s">
        <v>407</v>
      </c>
      <c r="B693" s="252" t="s">
        <v>408</v>
      </c>
      <c r="C693" s="252" t="s">
        <v>409</v>
      </c>
      <c r="D693" s="252" t="s">
        <v>428</v>
      </c>
      <c r="E693" s="252" t="s">
        <v>17</v>
      </c>
      <c r="F693" s="252" t="s">
        <v>17</v>
      </c>
      <c r="G693" s="252" t="s">
        <v>230</v>
      </c>
      <c r="H693" s="252">
        <v>3</v>
      </c>
      <c r="I693" s="252" t="s">
        <v>318</v>
      </c>
      <c r="J693" s="252" t="s">
        <v>1208</v>
      </c>
      <c r="K693" s="252" t="s">
        <v>1209</v>
      </c>
      <c r="L693" s="253">
        <v>45804</v>
      </c>
      <c r="M693" s="252" t="s">
        <v>175</v>
      </c>
    </row>
    <row r="694" spans="1:13" x14ac:dyDescent="0.35">
      <c r="A694" s="250" t="s">
        <v>407</v>
      </c>
      <c r="B694" s="250" t="s">
        <v>408</v>
      </c>
      <c r="C694" s="250" t="s">
        <v>409</v>
      </c>
      <c r="D694" s="250" t="s">
        <v>1016</v>
      </c>
      <c r="E694" s="250" t="s">
        <v>17</v>
      </c>
      <c r="F694" s="250" t="s">
        <v>17</v>
      </c>
      <c r="G694" s="250" t="s">
        <v>230</v>
      </c>
      <c r="H694" s="250">
        <v>3</v>
      </c>
      <c r="I694" s="250" t="s">
        <v>318</v>
      </c>
      <c r="J694" s="250" t="s">
        <v>1208</v>
      </c>
      <c r="K694" s="250" t="s">
        <v>1210</v>
      </c>
      <c r="L694" s="251">
        <v>45804</v>
      </c>
      <c r="M694" s="250" t="s">
        <v>175</v>
      </c>
    </row>
    <row r="695" spans="1:13" x14ac:dyDescent="0.35">
      <c r="A695" s="252" t="s">
        <v>1211</v>
      </c>
      <c r="B695" s="252" t="s">
        <v>1212</v>
      </c>
      <c r="C695" s="252" t="s">
        <v>1213</v>
      </c>
      <c r="D695" s="252" t="s">
        <v>1214</v>
      </c>
      <c r="E695" s="252">
        <v>0</v>
      </c>
      <c r="F695" s="252" t="s">
        <v>1215</v>
      </c>
      <c r="G695" s="252" t="s">
        <v>62</v>
      </c>
      <c r="H695" s="252">
        <v>2</v>
      </c>
      <c r="I695" s="252" t="s">
        <v>17</v>
      </c>
      <c r="J695" s="252" t="s">
        <v>17</v>
      </c>
      <c r="K695" s="252" t="s">
        <v>1216</v>
      </c>
      <c r="L695" s="253">
        <v>45804</v>
      </c>
      <c r="M695" s="252" t="s">
        <v>19</v>
      </c>
    </row>
    <row r="696" spans="1:13" x14ac:dyDescent="0.35">
      <c r="A696" s="250" t="s">
        <v>1211</v>
      </c>
      <c r="B696" s="250" t="s">
        <v>1212</v>
      </c>
      <c r="C696" s="250" t="s">
        <v>1213</v>
      </c>
      <c r="D696" s="250" t="s">
        <v>1217</v>
      </c>
      <c r="E696" s="250">
        <v>0</v>
      </c>
      <c r="F696" s="250" t="s">
        <v>1215</v>
      </c>
      <c r="G696" s="250" t="s">
        <v>62</v>
      </c>
      <c r="H696" s="250">
        <v>2</v>
      </c>
      <c r="I696" s="250" t="s">
        <v>17</v>
      </c>
      <c r="J696" s="250" t="s">
        <v>17</v>
      </c>
      <c r="K696" s="250" t="s">
        <v>1218</v>
      </c>
      <c r="L696" s="251">
        <v>45804</v>
      </c>
      <c r="M696" s="250" t="s">
        <v>19</v>
      </c>
    </row>
    <row r="697" spans="1:13" x14ac:dyDescent="0.35">
      <c r="A697" s="252" t="s">
        <v>1211</v>
      </c>
      <c r="B697" s="252" t="s">
        <v>1212</v>
      </c>
      <c r="C697" s="252" t="s">
        <v>1213</v>
      </c>
      <c r="D697" s="252" t="s">
        <v>1219</v>
      </c>
      <c r="E697" s="252">
        <v>0</v>
      </c>
      <c r="F697" s="252" t="s">
        <v>1215</v>
      </c>
      <c r="G697" s="252" t="s">
        <v>62</v>
      </c>
      <c r="H697" s="252">
        <v>2</v>
      </c>
      <c r="I697" s="252" t="s">
        <v>17</v>
      </c>
      <c r="J697" s="252" t="s">
        <v>17</v>
      </c>
      <c r="K697" s="252" t="s">
        <v>1220</v>
      </c>
      <c r="L697" s="253">
        <v>45804</v>
      </c>
      <c r="M697" s="252" t="s">
        <v>19</v>
      </c>
    </row>
    <row r="698" spans="1:13" x14ac:dyDescent="0.35">
      <c r="A698" s="250" t="s">
        <v>1211</v>
      </c>
      <c r="B698" s="250" t="s">
        <v>1212</v>
      </c>
      <c r="C698" s="250" t="s">
        <v>1213</v>
      </c>
      <c r="D698" s="250" t="s">
        <v>1221</v>
      </c>
      <c r="E698" s="250">
        <v>0</v>
      </c>
      <c r="F698" s="250" t="s">
        <v>1215</v>
      </c>
      <c r="G698" s="250" t="s">
        <v>62</v>
      </c>
      <c r="H698" s="250">
        <v>2</v>
      </c>
      <c r="I698" s="250" t="s">
        <v>17</v>
      </c>
      <c r="J698" s="250" t="s">
        <v>17</v>
      </c>
      <c r="K698" s="250" t="s">
        <v>1222</v>
      </c>
      <c r="L698" s="251">
        <v>45804</v>
      </c>
      <c r="M698" s="250" t="s">
        <v>19</v>
      </c>
    </row>
    <row r="699" spans="1:13" x14ac:dyDescent="0.35">
      <c r="A699" s="252" t="s">
        <v>1211</v>
      </c>
      <c r="B699" s="252" t="s">
        <v>1212</v>
      </c>
      <c r="C699" s="252" t="s">
        <v>1213</v>
      </c>
      <c r="D699" s="252" t="s">
        <v>1223</v>
      </c>
      <c r="E699" s="252">
        <v>1</v>
      </c>
      <c r="F699" s="252" t="s">
        <v>1215</v>
      </c>
      <c r="G699" s="252" t="s">
        <v>62</v>
      </c>
      <c r="H699" s="252">
        <v>2</v>
      </c>
      <c r="I699" s="252" t="s">
        <v>17</v>
      </c>
      <c r="J699" s="252" t="s">
        <v>17</v>
      </c>
      <c r="K699" s="252" t="s">
        <v>1224</v>
      </c>
      <c r="L699" s="253">
        <v>45804</v>
      </c>
      <c r="M699" s="252" t="s">
        <v>19</v>
      </c>
    </row>
    <row r="700" spans="1:13" x14ac:dyDescent="0.35">
      <c r="A700" s="250" t="s">
        <v>1211</v>
      </c>
      <c r="B700" s="250" t="s">
        <v>1212</v>
      </c>
      <c r="C700" s="250" t="s">
        <v>1213</v>
      </c>
      <c r="D700" s="250" t="s">
        <v>1225</v>
      </c>
      <c r="E700" s="250">
        <v>0</v>
      </c>
      <c r="F700" s="250" t="s">
        <v>1215</v>
      </c>
      <c r="G700" s="250" t="s">
        <v>62</v>
      </c>
      <c r="H700" s="250">
        <v>2</v>
      </c>
      <c r="I700" s="250" t="s">
        <v>17</v>
      </c>
      <c r="J700" s="250" t="s">
        <v>17</v>
      </c>
      <c r="K700" s="250" t="s">
        <v>1226</v>
      </c>
      <c r="L700" s="251">
        <v>45804</v>
      </c>
      <c r="M700" s="250" t="s">
        <v>19</v>
      </c>
    </row>
    <row r="701" spans="1:13" x14ac:dyDescent="0.35">
      <c r="A701" s="252" t="s">
        <v>1211</v>
      </c>
      <c r="B701" s="252" t="s">
        <v>1212</v>
      </c>
      <c r="C701" s="252" t="s">
        <v>1213</v>
      </c>
      <c r="D701" s="252" t="s">
        <v>1227</v>
      </c>
      <c r="E701" s="252">
        <v>0</v>
      </c>
      <c r="F701" s="252" t="s">
        <v>1215</v>
      </c>
      <c r="G701" s="252" t="s">
        <v>62</v>
      </c>
      <c r="H701" s="252">
        <v>2</v>
      </c>
      <c r="I701" s="252" t="s">
        <v>17</v>
      </c>
      <c r="J701" s="252" t="s">
        <v>17</v>
      </c>
      <c r="K701" s="252" t="s">
        <v>1228</v>
      </c>
      <c r="L701" s="253">
        <v>45804</v>
      </c>
      <c r="M701" s="252" t="s">
        <v>19</v>
      </c>
    </row>
    <row r="702" spans="1:13" x14ac:dyDescent="0.35">
      <c r="A702" s="250" t="s">
        <v>1211</v>
      </c>
      <c r="B702" s="250" t="s">
        <v>1212</v>
      </c>
      <c r="C702" s="250" t="s">
        <v>1213</v>
      </c>
      <c r="D702" s="250" t="s">
        <v>1229</v>
      </c>
      <c r="E702" s="250">
        <v>0</v>
      </c>
      <c r="F702" s="250" t="s">
        <v>1215</v>
      </c>
      <c r="G702" s="250" t="s">
        <v>62</v>
      </c>
      <c r="H702" s="250">
        <v>2</v>
      </c>
      <c r="I702" s="250" t="s">
        <v>17</v>
      </c>
      <c r="J702" s="250" t="s">
        <v>17</v>
      </c>
      <c r="K702" s="250" t="s">
        <v>1230</v>
      </c>
      <c r="L702" s="251">
        <v>45804</v>
      </c>
      <c r="M702" s="250" t="s">
        <v>19</v>
      </c>
    </row>
    <row r="703" spans="1:13" x14ac:dyDescent="0.35">
      <c r="A703" s="252" t="s">
        <v>1211</v>
      </c>
      <c r="B703" s="252" t="s">
        <v>1212</v>
      </c>
      <c r="C703" s="252" t="s">
        <v>1213</v>
      </c>
      <c r="D703" s="252" t="s">
        <v>1231</v>
      </c>
      <c r="E703" s="252">
        <v>0</v>
      </c>
      <c r="F703" s="252" t="s">
        <v>1215</v>
      </c>
      <c r="G703" s="252" t="s">
        <v>62</v>
      </c>
      <c r="H703" s="252">
        <v>2</v>
      </c>
      <c r="I703" s="252" t="s">
        <v>17</v>
      </c>
      <c r="J703" s="252" t="s">
        <v>17</v>
      </c>
      <c r="K703" s="252" t="s">
        <v>1232</v>
      </c>
      <c r="L703" s="253">
        <v>45804</v>
      </c>
      <c r="M703" s="252" t="s">
        <v>19</v>
      </c>
    </row>
    <row r="704" spans="1:13" x14ac:dyDescent="0.35">
      <c r="A704" s="250" t="s">
        <v>1233</v>
      </c>
      <c r="B704" s="250" t="s">
        <v>1234</v>
      </c>
      <c r="C704" s="250" t="s">
        <v>416</v>
      </c>
      <c r="D704" s="250" t="s">
        <v>292</v>
      </c>
      <c r="E704" s="250" t="s">
        <v>17</v>
      </c>
      <c r="F704" s="250" t="s">
        <v>318</v>
      </c>
      <c r="G704" s="250" t="s">
        <v>17</v>
      </c>
      <c r="H704" s="250" t="s">
        <v>17</v>
      </c>
      <c r="I704" s="250" t="s">
        <v>318</v>
      </c>
      <c r="J704" s="250" t="s">
        <v>608</v>
      </c>
      <c r="K704" s="250" t="s">
        <v>1235</v>
      </c>
      <c r="L704" s="251">
        <v>45806</v>
      </c>
      <c r="M704" s="250" t="s">
        <v>19</v>
      </c>
    </row>
    <row r="705" spans="1:13" x14ac:dyDescent="0.35">
      <c r="A705" s="252" t="s">
        <v>1233</v>
      </c>
      <c r="B705" s="252" t="s">
        <v>1234</v>
      </c>
      <c r="C705" s="252" t="s">
        <v>416</v>
      </c>
      <c r="D705" s="252" t="s">
        <v>22</v>
      </c>
      <c r="E705" s="252" t="s">
        <v>17</v>
      </c>
      <c r="F705" s="252" t="s">
        <v>318</v>
      </c>
      <c r="G705" s="252" t="s">
        <v>17</v>
      </c>
      <c r="H705" s="252" t="s">
        <v>17</v>
      </c>
      <c r="I705" s="252" t="s">
        <v>318</v>
      </c>
      <c r="J705" s="252" t="s">
        <v>608</v>
      </c>
      <c r="K705" s="252" t="s">
        <v>1236</v>
      </c>
      <c r="L705" s="253">
        <v>45806</v>
      </c>
      <c r="M705" s="252" t="s">
        <v>19</v>
      </c>
    </row>
    <row r="706" spans="1:13" x14ac:dyDescent="0.35">
      <c r="A706" s="250" t="s">
        <v>1233</v>
      </c>
      <c r="B706" s="250" t="s">
        <v>1234</v>
      </c>
      <c r="C706" s="250" t="s">
        <v>416</v>
      </c>
      <c r="D706" s="250" t="s">
        <v>26</v>
      </c>
      <c r="E706" s="250" t="s">
        <v>17</v>
      </c>
      <c r="F706" s="250" t="s">
        <v>318</v>
      </c>
      <c r="G706" s="250" t="s">
        <v>17</v>
      </c>
      <c r="H706" s="250" t="s">
        <v>17</v>
      </c>
      <c r="I706" s="250" t="s">
        <v>318</v>
      </c>
      <c r="J706" s="250" t="s">
        <v>608</v>
      </c>
      <c r="K706" s="250" t="s">
        <v>1237</v>
      </c>
      <c r="L706" s="251">
        <v>45806</v>
      </c>
      <c r="M706" s="250" t="s">
        <v>19</v>
      </c>
    </row>
    <row r="707" spans="1:13" x14ac:dyDescent="0.35">
      <c r="A707" s="252" t="s">
        <v>1233</v>
      </c>
      <c r="B707" s="252" t="s">
        <v>1234</v>
      </c>
      <c r="C707" s="252" t="s">
        <v>416</v>
      </c>
      <c r="D707" s="252" t="s">
        <v>28</v>
      </c>
      <c r="E707" s="252" t="s">
        <v>17</v>
      </c>
      <c r="F707" s="252" t="s">
        <v>318</v>
      </c>
      <c r="G707" s="252" t="s">
        <v>17</v>
      </c>
      <c r="H707" s="252" t="s">
        <v>17</v>
      </c>
      <c r="I707" s="252" t="s">
        <v>318</v>
      </c>
      <c r="J707" s="252" t="s">
        <v>608</v>
      </c>
      <c r="K707" s="252" t="s">
        <v>1238</v>
      </c>
      <c r="L707" s="253">
        <v>45806</v>
      </c>
      <c r="M707" s="252" t="s">
        <v>19</v>
      </c>
    </row>
    <row r="708" spans="1:13" x14ac:dyDescent="0.35">
      <c r="A708" s="250" t="s">
        <v>1239</v>
      </c>
      <c r="B708" s="250" t="s">
        <v>1240</v>
      </c>
      <c r="C708" s="250" t="s">
        <v>416</v>
      </c>
      <c r="D708" s="250" t="s">
        <v>292</v>
      </c>
      <c r="E708" s="250" t="s">
        <v>17</v>
      </c>
      <c r="F708" s="250" t="s">
        <v>318</v>
      </c>
      <c r="G708" s="250" t="s">
        <v>17</v>
      </c>
      <c r="H708" s="250" t="s">
        <v>17</v>
      </c>
      <c r="I708" s="250" t="s">
        <v>318</v>
      </c>
      <c r="J708" s="250" t="s">
        <v>608</v>
      </c>
      <c r="K708" s="250" t="s">
        <v>1241</v>
      </c>
      <c r="L708" s="251">
        <v>45806</v>
      </c>
      <c r="M708" s="250" t="s">
        <v>19</v>
      </c>
    </row>
    <row r="709" spans="1:13" x14ac:dyDescent="0.35">
      <c r="A709" s="252" t="s">
        <v>1239</v>
      </c>
      <c r="B709" s="252" t="s">
        <v>1240</v>
      </c>
      <c r="C709" s="252" t="s">
        <v>416</v>
      </c>
      <c r="D709" s="252" t="s">
        <v>22</v>
      </c>
      <c r="E709" s="252" t="s">
        <v>17</v>
      </c>
      <c r="F709" s="252" t="s">
        <v>318</v>
      </c>
      <c r="G709" s="252" t="s">
        <v>17</v>
      </c>
      <c r="H709" s="252" t="s">
        <v>17</v>
      </c>
      <c r="I709" s="252" t="s">
        <v>318</v>
      </c>
      <c r="J709" s="252" t="s">
        <v>608</v>
      </c>
      <c r="K709" s="252" t="s">
        <v>1242</v>
      </c>
      <c r="L709" s="253">
        <v>45806</v>
      </c>
      <c r="M709" s="252" t="s">
        <v>19</v>
      </c>
    </row>
    <row r="710" spans="1:13" x14ac:dyDescent="0.35">
      <c r="A710" s="250" t="s">
        <v>1239</v>
      </c>
      <c r="B710" s="250" t="s">
        <v>1240</v>
      </c>
      <c r="C710" s="250" t="s">
        <v>416</v>
      </c>
      <c r="D710" s="250" t="s">
        <v>26</v>
      </c>
      <c r="E710" s="250" t="s">
        <v>17</v>
      </c>
      <c r="F710" s="250" t="s">
        <v>318</v>
      </c>
      <c r="G710" s="250" t="s">
        <v>17</v>
      </c>
      <c r="H710" s="250" t="s">
        <v>17</v>
      </c>
      <c r="I710" s="250" t="s">
        <v>318</v>
      </c>
      <c r="J710" s="250" t="s">
        <v>608</v>
      </c>
      <c r="K710" s="250" t="s">
        <v>1243</v>
      </c>
      <c r="L710" s="251">
        <v>45806</v>
      </c>
      <c r="M710" s="250" t="s">
        <v>19</v>
      </c>
    </row>
    <row r="711" spans="1:13" x14ac:dyDescent="0.35">
      <c r="A711" s="252" t="s">
        <v>1239</v>
      </c>
      <c r="B711" s="252" t="s">
        <v>1240</v>
      </c>
      <c r="C711" s="252" t="s">
        <v>416</v>
      </c>
      <c r="D711" s="252" t="s">
        <v>28</v>
      </c>
      <c r="E711" s="252" t="s">
        <v>17</v>
      </c>
      <c r="F711" s="252" t="s">
        <v>318</v>
      </c>
      <c r="G711" s="252" t="s">
        <v>17</v>
      </c>
      <c r="H711" s="252" t="s">
        <v>17</v>
      </c>
      <c r="I711" s="252" t="s">
        <v>318</v>
      </c>
      <c r="J711" s="252" t="s">
        <v>608</v>
      </c>
      <c r="K711" s="252" t="s">
        <v>1244</v>
      </c>
      <c r="L711" s="253">
        <v>45806</v>
      </c>
      <c r="M711" s="252" t="s">
        <v>19</v>
      </c>
    </row>
    <row r="712" spans="1:13" x14ac:dyDescent="0.35">
      <c r="A712" s="250" t="s">
        <v>1239</v>
      </c>
      <c r="B712" s="250" t="s">
        <v>1240</v>
      </c>
      <c r="C712" s="250" t="s">
        <v>416</v>
      </c>
      <c r="D712" s="250" t="s">
        <v>16</v>
      </c>
      <c r="E712" s="250">
        <v>66071</v>
      </c>
      <c r="F712" s="250" t="s">
        <v>1245</v>
      </c>
      <c r="G712" s="250" t="s">
        <v>178</v>
      </c>
      <c r="H712" s="250">
        <v>1</v>
      </c>
      <c r="I712" s="250" t="s">
        <v>1246</v>
      </c>
      <c r="J712" s="250" t="s">
        <v>1247</v>
      </c>
      <c r="K712" s="250" t="s">
        <v>1248</v>
      </c>
      <c r="L712" s="251">
        <v>45806</v>
      </c>
      <c r="M712" s="250" t="s">
        <v>19</v>
      </c>
    </row>
    <row r="713" spans="1:13" x14ac:dyDescent="0.35">
      <c r="A713" s="252" t="s">
        <v>1239</v>
      </c>
      <c r="B713" s="252" t="s">
        <v>1240</v>
      </c>
      <c r="C713" s="252" t="s">
        <v>416</v>
      </c>
      <c r="D713" s="252" t="s">
        <v>20</v>
      </c>
      <c r="E713" s="252">
        <v>966</v>
      </c>
      <c r="F713" s="252" t="s">
        <v>1245</v>
      </c>
      <c r="G713" s="252" t="s">
        <v>178</v>
      </c>
      <c r="H713" s="252">
        <v>1</v>
      </c>
      <c r="I713" s="252" t="s">
        <v>1246</v>
      </c>
      <c r="J713" s="252" t="s">
        <v>1249</v>
      </c>
      <c r="K713" s="252" t="s">
        <v>1250</v>
      </c>
      <c r="L713" s="253">
        <v>45806</v>
      </c>
      <c r="M713" s="252" t="s">
        <v>19</v>
      </c>
    </row>
    <row r="714" spans="1:13" x14ac:dyDescent="0.35">
      <c r="A714" s="250" t="s">
        <v>30</v>
      </c>
      <c r="B714" s="250" t="s">
        <v>31</v>
      </c>
      <c r="C714" s="250" t="s">
        <v>32</v>
      </c>
      <c r="D714" s="250" t="s">
        <v>428</v>
      </c>
      <c r="E714" s="250" t="s">
        <v>17</v>
      </c>
      <c r="F714" s="250" t="s">
        <v>17</v>
      </c>
      <c r="G714" s="250" t="s">
        <v>17</v>
      </c>
      <c r="H714" s="250" t="s">
        <v>17</v>
      </c>
      <c r="I714" s="250" t="s">
        <v>318</v>
      </c>
      <c r="J714" s="250" t="s">
        <v>1251</v>
      </c>
      <c r="K714" s="250" t="s">
        <v>1252</v>
      </c>
      <c r="L714" s="251">
        <v>45807</v>
      </c>
      <c r="M714" s="250" t="s">
        <v>19</v>
      </c>
    </row>
    <row r="715" spans="1:13" x14ac:dyDescent="0.35">
      <c r="A715" s="252" t="s">
        <v>30</v>
      </c>
      <c r="B715" s="252" t="s">
        <v>31</v>
      </c>
      <c r="C715" s="252" t="s">
        <v>32</v>
      </c>
      <c r="D715" s="252" t="s">
        <v>1016</v>
      </c>
      <c r="E715" s="252" t="s">
        <v>17</v>
      </c>
      <c r="F715" s="252" t="s">
        <v>17</v>
      </c>
      <c r="G715" s="252" t="s">
        <v>17</v>
      </c>
      <c r="H715" s="252" t="s">
        <v>17</v>
      </c>
      <c r="I715" s="252" t="s">
        <v>318</v>
      </c>
      <c r="J715" s="252" t="s">
        <v>1253</v>
      </c>
      <c r="K715" s="252" t="s">
        <v>1254</v>
      </c>
      <c r="L715" s="253">
        <v>45807</v>
      </c>
      <c r="M715" s="252" t="s">
        <v>19</v>
      </c>
    </row>
    <row r="716" spans="1:13" x14ac:dyDescent="0.35">
      <c r="A716" s="250" t="s">
        <v>297</v>
      </c>
      <c r="B716" s="250" t="s">
        <v>298</v>
      </c>
      <c r="C716" s="250" t="s">
        <v>32</v>
      </c>
      <c r="D716" s="250" t="s">
        <v>428</v>
      </c>
      <c r="E716" s="250" t="s">
        <v>17</v>
      </c>
      <c r="F716" s="250" t="s">
        <v>17</v>
      </c>
      <c r="G716" s="250" t="s">
        <v>17</v>
      </c>
      <c r="H716" s="250" t="s">
        <v>17</v>
      </c>
      <c r="I716" s="250" t="s">
        <v>318</v>
      </c>
      <c r="J716" s="250" t="s">
        <v>1255</v>
      </c>
      <c r="K716" s="250" t="s">
        <v>1256</v>
      </c>
      <c r="L716" s="251">
        <v>45807</v>
      </c>
      <c r="M716" s="250" t="s">
        <v>175</v>
      </c>
    </row>
    <row r="717" spans="1:13" x14ac:dyDescent="0.35">
      <c r="A717" s="252" t="s">
        <v>297</v>
      </c>
      <c r="B717" s="252" t="s">
        <v>298</v>
      </c>
      <c r="C717" s="252" t="s">
        <v>32</v>
      </c>
      <c r="D717" s="252" t="s">
        <v>1016</v>
      </c>
      <c r="E717" s="252" t="s">
        <v>17</v>
      </c>
      <c r="F717" s="252" t="s">
        <v>17</v>
      </c>
      <c r="G717" s="252" t="s">
        <v>17</v>
      </c>
      <c r="H717" s="252" t="s">
        <v>17</v>
      </c>
      <c r="I717" s="252" t="s">
        <v>318</v>
      </c>
      <c r="J717" s="252" t="s">
        <v>1255</v>
      </c>
      <c r="K717" s="252" t="s">
        <v>1257</v>
      </c>
      <c r="L717" s="253">
        <v>45807</v>
      </c>
      <c r="M717" s="252" t="s">
        <v>1099</v>
      </c>
    </row>
    <row r="718" spans="1:13" x14ac:dyDescent="0.35">
      <c r="A718" s="250" t="s">
        <v>374</v>
      </c>
      <c r="B718" s="250" t="s">
        <v>375</v>
      </c>
      <c r="C718" s="250" t="s">
        <v>376</v>
      </c>
      <c r="D718" s="250" t="s">
        <v>1094</v>
      </c>
      <c r="E718" s="250">
        <v>5150048</v>
      </c>
      <c r="F718" s="250" t="s">
        <v>1258</v>
      </c>
      <c r="G718" s="250" t="s">
        <v>398</v>
      </c>
      <c r="H718" s="250">
        <v>2</v>
      </c>
      <c r="I718" s="250" t="s">
        <v>1259</v>
      </c>
      <c r="J718" s="250" t="s">
        <v>1260</v>
      </c>
      <c r="K718" s="250" t="s">
        <v>1261</v>
      </c>
      <c r="L718" s="251">
        <v>45807</v>
      </c>
      <c r="M718" s="250" t="s">
        <v>1099</v>
      </c>
    </row>
    <row r="719" spans="1:13" x14ac:dyDescent="0.35">
      <c r="A719" s="252" t="s">
        <v>374</v>
      </c>
      <c r="B719" s="252" t="s">
        <v>375</v>
      </c>
      <c r="C719" s="252" t="s">
        <v>376</v>
      </c>
      <c r="D719" s="252" t="s">
        <v>1100</v>
      </c>
      <c r="E719" s="252">
        <v>20506</v>
      </c>
      <c r="F719" s="252" t="s">
        <v>1262</v>
      </c>
      <c r="G719" s="252" t="s">
        <v>230</v>
      </c>
      <c r="H719" s="252">
        <v>3</v>
      </c>
      <c r="I719" s="252" t="s">
        <v>1263</v>
      </c>
      <c r="J719" s="252" t="s">
        <v>1264</v>
      </c>
      <c r="K719" s="252" t="s">
        <v>1265</v>
      </c>
      <c r="L719" s="253">
        <v>45807</v>
      </c>
      <c r="M719" s="252" t="s">
        <v>1099</v>
      </c>
    </row>
    <row r="720" spans="1:13" x14ac:dyDescent="0.35">
      <c r="A720" s="250" t="s">
        <v>374</v>
      </c>
      <c r="B720" s="250" t="s">
        <v>375</v>
      </c>
      <c r="C720" s="250" t="s">
        <v>376</v>
      </c>
      <c r="D720" s="250" t="s">
        <v>1105</v>
      </c>
      <c r="E720" s="250">
        <v>3857229</v>
      </c>
      <c r="F720" s="250" t="s">
        <v>1266</v>
      </c>
      <c r="G720" s="250" t="s">
        <v>230</v>
      </c>
      <c r="H720" s="250">
        <v>3</v>
      </c>
      <c r="I720" s="250" t="s">
        <v>1267</v>
      </c>
      <c r="J720" s="250" t="s">
        <v>1268</v>
      </c>
      <c r="K720" s="250" t="s">
        <v>1269</v>
      </c>
      <c r="L720" s="251">
        <v>45807</v>
      </c>
      <c r="M720" s="250" t="s">
        <v>1099</v>
      </c>
    </row>
    <row r="721" spans="1:13" x14ac:dyDescent="0.35">
      <c r="A721" s="252" t="s">
        <v>374</v>
      </c>
      <c r="B721" s="252" t="s">
        <v>375</v>
      </c>
      <c r="C721" s="252" t="s">
        <v>376</v>
      </c>
      <c r="D721" s="252" t="s">
        <v>1110</v>
      </c>
      <c r="E721" s="252">
        <v>204138</v>
      </c>
      <c r="F721" s="252" t="s">
        <v>1270</v>
      </c>
      <c r="G721" s="252" t="s">
        <v>230</v>
      </c>
      <c r="H721" s="252">
        <v>3</v>
      </c>
      <c r="I721" s="252" t="s">
        <v>1271</v>
      </c>
      <c r="J721" s="252" t="s">
        <v>1272</v>
      </c>
      <c r="K721" s="252" t="s">
        <v>1273</v>
      </c>
      <c r="L721" s="253">
        <v>45807</v>
      </c>
      <c r="M721" s="252" t="s">
        <v>1099</v>
      </c>
    </row>
    <row r="722" spans="1:13" x14ac:dyDescent="0.35">
      <c r="A722" s="250" t="s">
        <v>374</v>
      </c>
      <c r="B722" s="250" t="s">
        <v>375</v>
      </c>
      <c r="C722" s="250" t="s">
        <v>376</v>
      </c>
      <c r="D722" s="250" t="s">
        <v>1113</v>
      </c>
      <c r="E722" s="250">
        <v>204138</v>
      </c>
      <c r="F722" s="250" t="s">
        <v>1270</v>
      </c>
      <c r="G722" s="250" t="s">
        <v>230</v>
      </c>
      <c r="H722" s="250">
        <v>3</v>
      </c>
      <c r="I722" s="250" t="s">
        <v>1271</v>
      </c>
      <c r="J722" s="250" t="s">
        <v>1274</v>
      </c>
      <c r="K722" s="250" t="s">
        <v>1275</v>
      </c>
      <c r="L722" s="251">
        <v>45807</v>
      </c>
      <c r="M722" s="250" t="s">
        <v>1099</v>
      </c>
    </row>
    <row r="723" spans="1:13" x14ac:dyDescent="0.35">
      <c r="A723" s="252" t="s">
        <v>374</v>
      </c>
      <c r="B723" s="252" t="s">
        <v>375</v>
      </c>
      <c r="C723" s="252" t="s">
        <v>376</v>
      </c>
      <c r="D723" s="252" t="s">
        <v>92</v>
      </c>
      <c r="E723" s="252" t="s">
        <v>17</v>
      </c>
      <c r="F723" s="252" t="s">
        <v>17</v>
      </c>
      <c r="G723" s="252" t="s">
        <v>17</v>
      </c>
      <c r="H723" s="252" t="s">
        <v>17</v>
      </c>
      <c r="I723" s="252" t="s">
        <v>17</v>
      </c>
      <c r="J723" s="252" t="s">
        <v>1276</v>
      </c>
      <c r="K723" s="252" t="s">
        <v>1277</v>
      </c>
      <c r="L723" s="253">
        <v>45807</v>
      </c>
      <c r="M723" s="252" t="s">
        <v>1099</v>
      </c>
    </row>
    <row r="724" spans="1:13" x14ac:dyDescent="0.35">
      <c r="A724" s="250" t="s">
        <v>374</v>
      </c>
      <c r="B724" s="250" t="s">
        <v>375</v>
      </c>
      <c r="C724" s="250" t="s">
        <v>376</v>
      </c>
      <c r="D724" s="250" t="s">
        <v>428</v>
      </c>
      <c r="E724" s="250" t="s">
        <v>17</v>
      </c>
      <c r="F724" s="250" t="s">
        <v>17</v>
      </c>
      <c r="G724" s="250" t="s">
        <v>17</v>
      </c>
      <c r="H724" s="250" t="s">
        <v>17</v>
      </c>
      <c r="I724" s="250" t="s">
        <v>17</v>
      </c>
      <c r="J724" s="250" t="s">
        <v>1278</v>
      </c>
      <c r="K724" s="250" t="s">
        <v>1279</v>
      </c>
      <c r="L724" s="251">
        <v>45807</v>
      </c>
      <c r="M724" s="250" t="s">
        <v>1099</v>
      </c>
    </row>
    <row r="725" spans="1:13" x14ac:dyDescent="0.35">
      <c r="A725" s="252" t="s">
        <v>374</v>
      </c>
      <c r="B725" s="252" t="s">
        <v>375</v>
      </c>
      <c r="C725" s="252" t="s">
        <v>376</v>
      </c>
      <c r="D725" s="252" t="s">
        <v>1016</v>
      </c>
      <c r="E725" s="252" t="s">
        <v>17</v>
      </c>
      <c r="F725" s="252" t="s">
        <v>17</v>
      </c>
      <c r="G725" s="252" t="s">
        <v>17</v>
      </c>
      <c r="H725" s="252" t="s">
        <v>17</v>
      </c>
      <c r="I725" s="252" t="s">
        <v>318</v>
      </c>
      <c r="J725" s="252" t="s">
        <v>1280</v>
      </c>
      <c r="K725" s="252" t="s">
        <v>1281</v>
      </c>
      <c r="L725" s="253">
        <v>45807</v>
      </c>
      <c r="M725" s="252" t="s">
        <v>1099</v>
      </c>
    </row>
    <row r="726" spans="1:13" x14ac:dyDescent="0.35">
      <c r="A726" s="250" t="s">
        <v>374</v>
      </c>
      <c r="B726" s="250" t="s">
        <v>375</v>
      </c>
      <c r="C726" s="250" t="s">
        <v>376</v>
      </c>
      <c r="D726" s="250" t="s">
        <v>1123</v>
      </c>
      <c r="E726" s="250">
        <v>204138</v>
      </c>
      <c r="F726" s="250" t="s">
        <v>1270</v>
      </c>
      <c r="G726" s="250" t="s">
        <v>230</v>
      </c>
      <c r="H726" s="250">
        <v>3</v>
      </c>
      <c r="I726" s="250" t="s">
        <v>1271</v>
      </c>
      <c r="J726" s="250" t="s">
        <v>1282</v>
      </c>
      <c r="K726" s="250" t="s">
        <v>1283</v>
      </c>
      <c r="L726" s="251">
        <v>45807</v>
      </c>
      <c r="M726" s="250" t="s">
        <v>1099</v>
      </c>
    </row>
    <row r="727" spans="1:13" x14ac:dyDescent="0.35">
      <c r="A727" s="252" t="s">
        <v>374</v>
      </c>
      <c r="B727" s="252" t="s">
        <v>375</v>
      </c>
      <c r="C727" s="252" t="s">
        <v>376</v>
      </c>
      <c r="D727" s="252" t="s">
        <v>1126</v>
      </c>
      <c r="E727" s="252">
        <v>3653091</v>
      </c>
      <c r="F727" s="252" t="s">
        <v>1284</v>
      </c>
      <c r="G727" s="252" t="s">
        <v>230</v>
      </c>
      <c r="H727" s="252">
        <v>3</v>
      </c>
      <c r="I727" s="252" t="s">
        <v>1285</v>
      </c>
      <c r="J727" s="252" t="s">
        <v>1286</v>
      </c>
      <c r="K727" s="252" t="s">
        <v>1287</v>
      </c>
      <c r="L727" s="253">
        <v>45807</v>
      </c>
      <c r="M727" s="252" t="s">
        <v>1099</v>
      </c>
    </row>
    <row r="728" spans="1:13" x14ac:dyDescent="0.35">
      <c r="A728" s="250" t="s">
        <v>374</v>
      </c>
      <c r="B728" s="250" t="s">
        <v>375</v>
      </c>
      <c r="C728" s="250" t="s">
        <v>376</v>
      </c>
      <c r="D728" s="250" t="s">
        <v>1130</v>
      </c>
      <c r="E728" s="250">
        <v>0</v>
      </c>
      <c r="F728" s="250" t="s">
        <v>1288</v>
      </c>
      <c r="G728" s="250" t="s">
        <v>230</v>
      </c>
      <c r="H728" s="250">
        <v>3</v>
      </c>
      <c r="I728" s="250" t="s">
        <v>1289</v>
      </c>
      <c r="J728" s="250" t="s">
        <v>1290</v>
      </c>
      <c r="K728" s="250" t="s">
        <v>1291</v>
      </c>
      <c r="L728" s="251">
        <v>45807</v>
      </c>
      <c r="M728" s="250" t="s">
        <v>1099</v>
      </c>
    </row>
    <row r="729" spans="1:13" x14ac:dyDescent="0.35">
      <c r="A729" s="252" t="s">
        <v>374</v>
      </c>
      <c r="B729" s="252" t="s">
        <v>375</v>
      </c>
      <c r="C729" s="252" t="s">
        <v>376</v>
      </c>
      <c r="D729" s="252" t="s">
        <v>1133</v>
      </c>
      <c r="E729" s="252">
        <v>204138</v>
      </c>
      <c r="F729" s="252" t="s">
        <v>1288</v>
      </c>
      <c r="G729" s="252" t="s">
        <v>230</v>
      </c>
      <c r="H729" s="252">
        <v>3</v>
      </c>
      <c r="I729" s="252" t="s">
        <v>1289</v>
      </c>
      <c r="J729" s="252" t="s">
        <v>1292</v>
      </c>
      <c r="K729" s="252" t="s">
        <v>1293</v>
      </c>
      <c r="L729" s="253">
        <v>45807</v>
      </c>
      <c r="M729" s="252" t="s">
        <v>1099</v>
      </c>
    </row>
    <row r="730" spans="1:13" x14ac:dyDescent="0.35">
      <c r="A730" s="250" t="s">
        <v>374</v>
      </c>
      <c r="B730" s="250" t="s">
        <v>375</v>
      </c>
      <c r="C730" s="250" t="s">
        <v>376</v>
      </c>
      <c r="D730" s="250" t="s">
        <v>1136</v>
      </c>
      <c r="E730" s="250" t="s">
        <v>17</v>
      </c>
      <c r="F730" s="250" t="s">
        <v>17</v>
      </c>
      <c r="G730" s="250" t="s">
        <v>17</v>
      </c>
      <c r="H730" s="250" t="s">
        <v>17</v>
      </c>
      <c r="I730" s="250" t="s">
        <v>17</v>
      </c>
      <c r="J730" s="250" t="s">
        <v>1294</v>
      </c>
      <c r="K730" s="250" t="s">
        <v>1295</v>
      </c>
      <c r="L730" s="251">
        <v>45807</v>
      </c>
      <c r="M730" s="250" t="s">
        <v>1099</v>
      </c>
    </row>
    <row r="731" spans="1:13" x14ac:dyDescent="0.35">
      <c r="A731" s="252" t="s">
        <v>374</v>
      </c>
      <c r="B731" s="252" t="s">
        <v>375</v>
      </c>
      <c r="C731" s="252" t="s">
        <v>376</v>
      </c>
      <c r="D731" s="252" t="s">
        <v>1139</v>
      </c>
      <c r="E731" s="252" t="s">
        <v>17</v>
      </c>
      <c r="F731" s="252" t="s">
        <v>17</v>
      </c>
      <c r="G731" s="252" t="s">
        <v>17</v>
      </c>
      <c r="H731" s="252" t="s">
        <v>17</v>
      </c>
      <c r="I731" s="252" t="s">
        <v>17</v>
      </c>
      <c r="J731" s="252" t="s">
        <v>1294</v>
      </c>
      <c r="K731" s="252" t="s">
        <v>1296</v>
      </c>
      <c r="L731" s="253">
        <v>45807</v>
      </c>
      <c r="M731" s="252" t="s">
        <v>1099</v>
      </c>
    </row>
    <row r="732" spans="1:13" x14ac:dyDescent="0.35">
      <c r="A732" s="250" t="s">
        <v>374</v>
      </c>
      <c r="B732" s="250" t="s">
        <v>375</v>
      </c>
      <c r="C732" s="250" t="s">
        <v>376</v>
      </c>
      <c r="D732" s="250" t="s">
        <v>1142</v>
      </c>
      <c r="E732" s="250">
        <v>2</v>
      </c>
      <c r="F732" s="250" t="s">
        <v>1297</v>
      </c>
      <c r="G732" s="250" t="s">
        <v>17</v>
      </c>
      <c r="H732" s="250" t="s">
        <v>17</v>
      </c>
      <c r="I732" s="250" t="s">
        <v>1298</v>
      </c>
      <c r="J732" s="250" t="s">
        <v>1299</v>
      </c>
      <c r="K732" s="250" t="s">
        <v>1300</v>
      </c>
      <c r="L732" s="251">
        <v>45807</v>
      </c>
      <c r="M732" s="250" t="s">
        <v>1099</v>
      </c>
    </row>
    <row r="733" spans="1:13" x14ac:dyDescent="0.35">
      <c r="A733" s="252" t="s">
        <v>473</v>
      </c>
      <c r="B733" s="252" t="s">
        <v>474</v>
      </c>
      <c r="C733" s="252" t="s">
        <v>475</v>
      </c>
      <c r="D733" s="252" t="s">
        <v>428</v>
      </c>
      <c r="E733" s="252" t="s">
        <v>17</v>
      </c>
      <c r="F733" s="252" t="s">
        <v>17</v>
      </c>
      <c r="G733" s="252" t="s">
        <v>17</v>
      </c>
      <c r="H733" s="252" t="s">
        <v>17</v>
      </c>
      <c r="I733" s="252" t="s">
        <v>17</v>
      </c>
      <c r="J733" s="252" t="s">
        <v>1255</v>
      </c>
      <c r="K733" s="252" t="s">
        <v>1301</v>
      </c>
      <c r="L733" s="253">
        <v>45807</v>
      </c>
      <c r="M733" s="252" t="s">
        <v>1099</v>
      </c>
    </row>
    <row r="734" spans="1:13" x14ac:dyDescent="0.35">
      <c r="A734" s="250" t="s">
        <v>473</v>
      </c>
      <c r="B734" s="250" t="s">
        <v>474</v>
      </c>
      <c r="C734" s="250" t="s">
        <v>475</v>
      </c>
      <c r="D734" s="250" t="s">
        <v>1016</v>
      </c>
      <c r="E734" s="250" t="s">
        <v>17</v>
      </c>
      <c r="F734" s="250" t="s">
        <v>17</v>
      </c>
      <c r="G734" s="250" t="s">
        <v>17</v>
      </c>
      <c r="H734" s="250" t="s">
        <v>17</v>
      </c>
      <c r="I734" s="250" t="s">
        <v>17</v>
      </c>
      <c r="J734" s="250" t="s">
        <v>1255</v>
      </c>
      <c r="K734" s="250" t="s">
        <v>1302</v>
      </c>
      <c r="L734" s="251">
        <v>45807</v>
      </c>
      <c r="M734" s="250" t="s">
        <v>1099</v>
      </c>
    </row>
    <row r="735" spans="1:13" x14ac:dyDescent="0.35">
      <c r="A735" s="252" t="s">
        <v>617</v>
      </c>
      <c r="B735" s="252" t="s">
        <v>618</v>
      </c>
      <c r="C735" s="252" t="s">
        <v>619</v>
      </c>
      <c r="D735" s="252" t="s">
        <v>1214</v>
      </c>
      <c r="E735" s="252">
        <v>0</v>
      </c>
      <c r="F735" s="252" t="s">
        <v>1215</v>
      </c>
      <c r="G735" s="252" t="s">
        <v>62</v>
      </c>
      <c r="H735" s="252">
        <v>2</v>
      </c>
      <c r="I735" s="252" t="s">
        <v>17</v>
      </c>
      <c r="J735" s="252" t="s">
        <v>17</v>
      </c>
      <c r="K735" s="252" t="s">
        <v>1303</v>
      </c>
      <c r="L735" s="253">
        <v>45807</v>
      </c>
      <c r="M735" s="252" t="s">
        <v>19</v>
      </c>
    </row>
    <row r="736" spans="1:13" x14ac:dyDescent="0.35">
      <c r="A736" s="250" t="s">
        <v>617</v>
      </c>
      <c r="B736" s="250" t="s">
        <v>618</v>
      </c>
      <c r="C736" s="250" t="s">
        <v>619</v>
      </c>
      <c r="D736" s="250" t="s">
        <v>1217</v>
      </c>
      <c r="E736" s="250">
        <v>1</v>
      </c>
      <c r="F736" s="250" t="s">
        <v>1215</v>
      </c>
      <c r="G736" s="250" t="s">
        <v>62</v>
      </c>
      <c r="H736" s="250">
        <v>2</v>
      </c>
      <c r="I736" s="250" t="s">
        <v>17</v>
      </c>
      <c r="J736" s="250" t="s">
        <v>17</v>
      </c>
      <c r="K736" s="250" t="s">
        <v>1304</v>
      </c>
      <c r="L736" s="251">
        <v>45807</v>
      </c>
      <c r="M736" s="250" t="s">
        <v>19</v>
      </c>
    </row>
    <row r="737" spans="1:13" x14ac:dyDescent="0.35">
      <c r="A737" s="252" t="s">
        <v>617</v>
      </c>
      <c r="B737" s="252" t="s">
        <v>618</v>
      </c>
      <c r="C737" s="252" t="s">
        <v>619</v>
      </c>
      <c r="D737" s="252" t="s">
        <v>1219</v>
      </c>
      <c r="E737" s="252">
        <v>1</v>
      </c>
      <c r="F737" s="252" t="s">
        <v>1215</v>
      </c>
      <c r="G737" s="252" t="s">
        <v>62</v>
      </c>
      <c r="H737" s="252">
        <v>2</v>
      </c>
      <c r="I737" s="252" t="s">
        <v>17</v>
      </c>
      <c r="J737" s="252" t="s">
        <v>17</v>
      </c>
      <c r="K737" s="252" t="s">
        <v>1305</v>
      </c>
      <c r="L737" s="253">
        <v>45807</v>
      </c>
      <c r="M737" s="252" t="s">
        <v>19</v>
      </c>
    </row>
    <row r="738" spans="1:13" x14ac:dyDescent="0.35">
      <c r="A738" s="250" t="s">
        <v>617</v>
      </c>
      <c r="B738" s="250" t="s">
        <v>618</v>
      </c>
      <c r="C738" s="250" t="s">
        <v>619</v>
      </c>
      <c r="D738" s="250" t="s">
        <v>1221</v>
      </c>
      <c r="E738" s="250">
        <v>0</v>
      </c>
      <c r="F738" s="250" t="s">
        <v>1215</v>
      </c>
      <c r="G738" s="250" t="s">
        <v>62</v>
      </c>
      <c r="H738" s="250">
        <v>2</v>
      </c>
      <c r="I738" s="250" t="s">
        <v>17</v>
      </c>
      <c r="J738" s="250" t="s">
        <v>17</v>
      </c>
      <c r="K738" s="250" t="s">
        <v>1306</v>
      </c>
      <c r="L738" s="251">
        <v>45807</v>
      </c>
      <c r="M738" s="250" t="s">
        <v>19</v>
      </c>
    </row>
    <row r="739" spans="1:13" x14ac:dyDescent="0.35">
      <c r="A739" s="252" t="s">
        <v>617</v>
      </c>
      <c r="B739" s="252" t="s">
        <v>618</v>
      </c>
      <c r="C739" s="252" t="s">
        <v>619</v>
      </c>
      <c r="D739" s="252" t="s">
        <v>1223</v>
      </c>
      <c r="E739" s="252">
        <v>0</v>
      </c>
      <c r="F739" s="252" t="s">
        <v>1215</v>
      </c>
      <c r="G739" s="252" t="s">
        <v>62</v>
      </c>
      <c r="H739" s="252">
        <v>2</v>
      </c>
      <c r="I739" s="252" t="s">
        <v>17</v>
      </c>
      <c r="J739" s="252" t="s">
        <v>17</v>
      </c>
      <c r="K739" s="252" t="s">
        <v>1307</v>
      </c>
      <c r="L739" s="253">
        <v>45807</v>
      </c>
      <c r="M739" s="252" t="s">
        <v>19</v>
      </c>
    </row>
    <row r="740" spans="1:13" x14ac:dyDescent="0.35">
      <c r="A740" s="250" t="s">
        <v>617</v>
      </c>
      <c r="B740" s="250" t="s">
        <v>618</v>
      </c>
      <c r="C740" s="250" t="s">
        <v>619</v>
      </c>
      <c r="D740" s="250" t="s">
        <v>1225</v>
      </c>
      <c r="E740" s="250">
        <v>3</v>
      </c>
      <c r="F740" s="250" t="s">
        <v>1215</v>
      </c>
      <c r="G740" s="250" t="s">
        <v>62</v>
      </c>
      <c r="H740" s="250">
        <v>2</v>
      </c>
      <c r="I740" s="250" t="s">
        <v>17</v>
      </c>
      <c r="J740" s="250" t="s">
        <v>17</v>
      </c>
      <c r="K740" s="250" t="s">
        <v>1308</v>
      </c>
      <c r="L740" s="251">
        <v>45807</v>
      </c>
      <c r="M740" s="250" t="s">
        <v>19</v>
      </c>
    </row>
    <row r="741" spans="1:13" x14ac:dyDescent="0.35">
      <c r="A741" s="252" t="s">
        <v>617</v>
      </c>
      <c r="B741" s="252" t="s">
        <v>618</v>
      </c>
      <c r="C741" s="252" t="s">
        <v>619</v>
      </c>
      <c r="D741" s="252" t="s">
        <v>1227</v>
      </c>
      <c r="E741" s="252">
        <v>0</v>
      </c>
      <c r="F741" s="252" t="s">
        <v>1215</v>
      </c>
      <c r="G741" s="252" t="s">
        <v>62</v>
      </c>
      <c r="H741" s="252">
        <v>2</v>
      </c>
      <c r="I741" s="252" t="s">
        <v>17</v>
      </c>
      <c r="J741" s="252" t="s">
        <v>17</v>
      </c>
      <c r="K741" s="252" t="s">
        <v>1309</v>
      </c>
      <c r="L741" s="253">
        <v>45807</v>
      </c>
      <c r="M741" s="252" t="s">
        <v>19</v>
      </c>
    </row>
    <row r="742" spans="1:13" x14ac:dyDescent="0.35">
      <c r="A742" s="250" t="s">
        <v>617</v>
      </c>
      <c r="B742" s="250" t="s">
        <v>618</v>
      </c>
      <c r="C742" s="250" t="s">
        <v>619</v>
      </c>
      <c r="D742" s="250" t="s">
        <v>1229</v>
      </c>
      <c r="E742" s="250">
        <v>0</v>
      </c>
      <c r="F742" s="250" t="s">
        <v>1215</v>
      </c>
      <c r="G742" s="250" t="s">
        <v>62</v>
      </c>
      <c r="H742" s="250">
        <v>2</v>
      </c>
      <c r="I742" s="250" t="s">
        <v>17</v>
      </c>
      <c r="J742" s="250" t="s">
        <v>17</v>
      </c>
      <c r="K742" s="250" t="s">
        <v>1310</v>
      </c>
      <c r="L742" s="251">
        <v>45807</v>
      </c>
      <c r="M742" s="250" t="s">
        <v>19</v>
      </c>
    </row>
    <row r="743" spans="1:13" x14ac:dyDescent="0.35">
      <c r="A743" s="252" t="s">
        <v>617</v>
      </c>
      <c r="B743" s="252" t="s">
        <v>618</v>
      </c>
      <c r="C743" s="252" t="s">
        <v>619</v>
      </c>
      <c r="D743" s="252" t="s">
        <v>1231</v>
      </c>
      <c r="E743" s="252">
        <v>0</v>
      </c>
      <c r="F743" s="252" t="s">
        <v>1215</v>
      </c>
      <c r="G743" s="252" t="s">
        <v>62</v>
      </c>
      <c r="H743" s="252">
        <v>2</v>
      </c>
      <c r="I743" s="252" t="s">
        <v>17</v>
      </c>
      <c r="J743" s="252" t="s">
        <v>17</v>
      </c>
      <c r="K743" s="252" t="s">
        <v>1311</v>
      </c>
      <c r="L743" s="253">
        <v>45807</v>
      </c>
      <c r="M743" s="252" t="s">
        <v>19</v>
      </c>
    </row>
    <row r="744" spans="1:13" x14ac:dyDescent="0.35">
      <c r="A744" s="250" t="s">
        <v>628</v>
      </c>
      <c r="B744" s="250" t="s">
        <v>629</v>
      </c>
      <c r="C744" s="250" t="s">
        <v>630</v>
      </c>
      <c r="D744" s="250" t="s">
        <v>1214</v>
      </c>
      <c r="E744" s="250">
        <v>0</v>
      </c>
      <c r="F744" s="250" t="s">
        <v>1215</v>
      </c>
      <c r="G744" s="250" t="s">
        <v>62</v>
      </c>
      <c r="H744" s="250">
        <v>2</v>
      </c>
      <c r="I744" s="250" t="s">
        <v>17</v>
      </c>
      <c r="J744" s="250" t="s">
        <v>17</v>
      </c>
      <c r="K744" s="250" t="s">
        <v>1312</v>
      </c>
      <c r="L744" s="251">
        <v>45807</v>
      </c>
      <c r="M744" s="250" t="s">
        <v>19</v>
      </c>
    </row>
    <row r="745" spans="1:13" x14ac:dyDescent="0.35">
      <c r="A745" s="252" t="s">
        <v>628</v>
      </c>
      <c r="B745" s="252" t="s">
        <v>629</v>
      </c>
      <c r="C745" s="252" t="s">
        <v>630</v>
      </c>
      <c r="D745" s="252" t="s">
        <v>1217</v>
      </c>
      <c r="E745" s="252">
        <v>0</v>
      </c>
      <c r="F745" s="252" t="s">
        <v>1215</v>
      </c>
      <c r="G745" s="252" t="s">
        <v>62</v>
      </c>
      <c r="H745" s="252">
        <v>2</v>
      </c>
      <c r="I745" s="252" t="s">
        <v>17</v>
      </c>
      <c r="J745" s="252" t="s">
        <v>17</v>
      </c>
      <c r="K745" s="252" t="s">
        <v>1313</v>
      </c>
      <c r="L745" s="253">
        <v>45807</v>
      </c>
      <c r="M745" s="252" t="s">
        <v>19</v>
      </c>
    </row>
    <row r="746" spans="1:13" x14ac:dyDescent="0.35">
      <c r="A746" s="250" t="s">
        <v>628</v>
      </c>
      <c r="B746" s="250" t="s">
        <v>629</v>
      </c>
      <c r="C746" s="250" t="s">
        <v>630</v>
      </c>
      <c r="D746" s="250" t="s">
        <v>1219</v>
      </c>
      <c r="E746" s="250">
        <v>0</v>
      </c>
      <c r="F746" s="250" t="s">
        <v>1215</v>
      </c>
      <c r="G746" s="250" t="s">
        <v>62</v>
      </c>
      <c r="H746" s="250">
        <v>2</v>
      </c>
      <c r="I746" s="250" t="s">
        <v>17</v>
      </c>
      <c r="J746" s="250" t="s">
        <v>17</v>
      </c>
      <c r="K746" s="250" t="s">
        <v>1314</v>
      </c>
      <c r="L746" s="251">
        <v>45807</v>
      </c>
      <c r="M746" s="250" t="s">
        <v>19</v>
      </c>
    </row>
    <row r="747" spans="1:13" x14ac:dyDescent="0.35">
      <c r="A747" s="252" t="s">
        <v>628</v>
      </c>
      <c r="B747" s="252" t="s">
        <v>629</v>
      </c>
      <c r="C747" s="252" t="s">
        <v>630</v>
      </c>
      <c r="D747" s="252" t="s">
        <v>1221</v>
      </c>
      <c r="E747" s="252">
        <v>0</v>
      </c>
      <c r="F747" s="252" t="s">
        <v>1215</v>
      </c>
      <c r="G747" s="252" t="s">
        <v>62</v>
      </c>
      <c r="H747" s="252">
        <v>2</v>
      </c>
      <c r="I747" s="252" t="s">
        <v>17</v>
      </c>
      <c r="J747" s="252" t="s">
        <v>17</v>
      </c>
      <c r="K747" s="252" t="s">
        <v>1315</v>
      </c>
      <c r="L747" s="253">
        <v>45807</v>
      </c>
      <c r="M747" s="252" t="s">
        <v>19</v>
      </c>
    </row>
    <row r="748" spans="1:13" x14ac:dyDescent="0.35">
      <c r="A748" s="250" t="s">
        <v>628</v>
      </c>
      <c r="B748" s="250" t="s">
        <v>629</v>
      </c>
      <c r="C748" s="250" t="s">
        <v>630</v>
      </c>
      <c r="D748" s="250" t="s">
        <v>1223</v>
      </c>
      <c r="E748" s="250">
        <v>1</v>
      </c>
      <c r="F748" s="250" t="s">
        <v>1215</v>
      </c>
      <c r="G748" s="250" t="s">
        <v>62</v>
      </c>
      <c r="H748" s="250">
        <v>2</v>
      </c>
      <c r="I748" s="250" t="s">
        <v>17</v>
      </c>
      <c r="J748" s="250" t="s">
        <v>17</v>
      </c>
      <c r="K748" s="250" t="s">
        <v>1316</v>
      </c>
      <c r="L748" s="251">
        <v>45807</v>
      </c>
      <c r="M748" s="250" t="s">
        <v>19</v>
      </c>
    </row>
    <row r="749" spans="1:13" x14ac:dyDescent="0.35">
      <c r="A749" s="252" t="s">
        <v>628</v>
      </c>
      <c r="B749" s="252" t="s">
        <v>629</v>
      </c>
      <c r="C749" s="252" t="s">
        <v>630</v>
      </c>
      <c r="D749" s="252" t="s">
        <v>1225</v>
      </c>
      <c r="E749" s="252">
        <v>0</v>
      </c>
      <c r="F749" s="252" t="s">
        <v>1215</v>
      </c>
      <c r="G749" s="252" t="s">
        <v>62</v>
      </c>
      <c r="H749" s="252">
        <v>2</v>
      </c>
      <c r="I749" s="252" t="s">
        <v>17</v>
      </c>
      <c r="J749" s="252" t="s">
        <v>17</v>
      </c>
      <c r="K749" s="252" t="s">
        <v>1317</v>
      </c>
      <c r="L749" s="253">
        <v>45807</v>
      </c>
      <c r="M749" s="252" t="s">
        <v>19</v>
      </c>
    </row>
    <row r="750" spans="1:13" x14ac:dyDescent="0.35">
      <c r="A750" s="250" t="s">
        <v>628</v>
      </c>
      <c r="B750" s="250" t="s">
        <v>629</v>
      </c>
      <c r="C750" s="250" t="s">
        <v>630</v>
      </c>
      <c r="D750" s="250" t="s">
        <v>1227</v>
      </c>
      <c r="E750" s="250">
        <v>1</v>
      </c>
      <c r="F750" s="250" t="s">
        <v>1215</v>
      </c>
      <c r="G750" s="250" t="s">
        <v>62</v>
      </c>
      <c r="H750" s="250">
        <v>2</v>
      </c>
      <c r="I750" s="250" t="s">
        <v>17</v>
      </c>
      <c r="J750" s="250" t="s">
        <v>17</v>
      </c>
      <c r="K750" s="250" t="s">
        <v>1318</v>
      </c>
      <c r="L750" s="251">
        <v>45807</v>
      </c>
      <c r="M750" s="250" t="s">
        <v>19</v>
      </c>
    </row>
    <row r="751" spans="1:13" x14ac:dyDescent="0.35">
      <c r="A751" s="252" t="s">
        <v>628</v>
      </c>
      <c r="B751" s="252" t="s">
        <v>629</v>
      </c>
      <c r="C751" s="252" t="s">
        <v>630</v>
      </c>
      <c r="D751" s="252" t="s">
        <v>1229</v>
      </c>
      <c r="E751" s="252">
        <v>2</v>
      </c>
      <c r="F751" s="252" t="s">
        <v>1215</v>
      </c>
      <c r="G751" s="252" t="s">
        <v>62</v>
      </c>
      <c r="H751" s="252">
        <v>2</v>
      </c>
      <c r="I751" s="252" t="s">
        <v>17</v>
      </c>
      <c r="J751" s="252" t="s">
        <v>17</v>
      </c>
      <c r="K751" s="252" t="s">
        <v>1319</v>
      </c>
      <c r="L751" s="253">
        <v>45807</v>
      </c>
      <c r="M751" s="252" t="s">
        <v>19</v>
      </c>
    </row>
    <row r="752" spans="1:13" x14ac:dyDescent="0.35">
      <c r="A752" s="250" t="s">
        <v>628</v>
      </c>
      <c r="B752" s="250" t="s">
        <v>629</v>
      </c>
      <c r="C752" s="250" t="s">
        <v>630</v>
      </c>
      <c r="D752" s="250" t="s">
        <v>1231</v>
      </c>
      <c r="E752" s="250">
        <v>0</v>
      </c>
      <c r="F752" s="250" t="s">
        <v>1215</v>
      </c>
      <c r="G752" s="250" t="s">
        <v>62</v>
      </c>
      <c r="H752" s="250">
        <v>2</v>
      </c>
      <c r="I752" s="250" t="s">
        <v>17</v>
      </c>
      <c r="J752" s="250" t="s">
        <v>17</v>
      </c>
      <c r="K752" s="250" t="s">
        <v>1320</v>
      </c>
      <c r="L752" s="251">
        <v>45807</v>
      </c>
      <c r="M752" s="250" t="s">
        <v>19</v>
      </c>
    </row>
    <row r="753" spans="1:13" x14ac:dyDescent="0.35">
      <c r="A753" s="252" t="s">
        <v>555</v>
      </c>
      <c r="B753" s="252" t="s">
        <v>556</v>
      </c>
      <c r="C753" s="252" t="s">
        <v>557</v>
      </c>
      <c r="D753" s="252" t="s">
        <v>1214</v>
      </c>
      <c r="E753" s="252">
        <v>3</v>
      </c>
      <c r="F753" s="252" t="s">
        <v>1215</v>
      </c>
      <c r="G753" s="252" t="s">
        <v>62</v>
      </c>
      <c r="H753" s="252">
        <v>2</v>
      </c>
      <c r="I753" s="252" t="s">
        <v>17</v>
      </c>
      <c r="J753" s="252" t="s">
        <v>17</v>
      </c>
      <c r="K753" s="252" t="s">
        <v>1321</v>
      </c>
      <c r="L753" s="253">
        <v>45807</v>
      </c>
      <c r="M753" s="252" t="s">
        <v>19</v>
      </c>
    </row>
    <row r="754" spans="1:13" x14ac:dyDescent="0.35">
      <c r="A754" s="250" t="s">
        <v>555</v>
      </c>
      <c r="B754" s="250" t="s">
        <v>556</v>
      </c>
      <c r="C754" s="250" t="s">
        <v>557</v>
      </c>
      <c r="D754" s="250" t="s">
        <v>1217</v>
      </c>
      <c r="E754" s="250">
        <v>2</v>
      </c>
      <c r="F754" s="250" t="s">
        <v>1215</v>
      </c>
      <c r="G754" s="250" t="s">
        <v>62</v>
      </c>
      <c r="H754" s="250">
        <v>2</v>
      </c>
      <c r="I754" s="250" t="s">
        <v>17</v>
      </c>
      <c r="J754" s="250" t="s">
        <v>17</v>
      </c>
      <c r="K754" s="250" t="s">
        <v>1322</v>
      </c>
      <c r="L754" s="251">
        <v>45807</v>
      </c>
      <c r="M754" s="250" t="s">
        <v>19</v>
      </c>
    </row>
    <row r="755" spans="1:13" x14ac:dyDescent="0.35">
      <c r="A755" s="252" t="s">
        <v>555</v>
      </c>
      <c r="B755" s="252" t="s">
        <v>556</v>
      </c>
      <c r="C755" s="252" t="s">
        <v>557</v>
      </c>
      <c r="D755" s="252" t="s">
        <v>1219</v>
      </c>
      <c r="E755" s="252">
        <v>2</v>
      </c>
      <c r="F755" s="252" t="s">
        <v>1215</v>
      </c>
      <c r="G755" s="252" t="s">
        <v>62</v>
      </c>
      <c r="H755" s="252">
        <v>2</v>
      </c>
      <c r="I755" s="252" t="s">
        <v>17</v>
      </c>
      <c r="J755" s="252" t="s">
        <v>17</v>
      </c>
      <c r="K755" s="252" t="s">
        <v>1323</v>
      </c>
      <c r="L755" s="253">
        <v>45807</v>
      </c>
      <c r="M755" s="252" t="s">
        <v>19</v>
      </c>
    </row>
    <row r="756" spans="1:13" x14ac:dyDescent="0.35">
      <c r="A756" s="250" t="s">
        <v>555</v>
      </c>
      <c r="B756" s="250" t="s">
        <v>556</v>
      </c>
      <c r="C756" s="250" t="s">
        <v>557</v>
      </c>
      <c r="D756" s="250" t="s">
        <v>1221</v>
      </c>
      <c r="E756" s="250">
        <v>1</v>
      </c>
      <c r="F756" s="250" t="s">
        <v>1215</v>
      </c>
      <c r="G756" s="250" t="s">
        <v>62</v>
      </c>
      <c r="H756" s="250">
        <v>2</v>
      </c>
      <c r="I756" s="250" t="s">
        <v>17</v>
      </c>
      <c r="J756" s="250" t="s">
        <v>17</v>
      </c>
      <c r="K756" s="250" t="s">
        <v>1324</v>
      </c>
      <c r="L756" s="251">
        <v>45807</v>
      </c>
      <c r="M756" s="250" t="s">
        <v>19</v>
      </c>
    </row>
    <row r="757" spans="1:13" x14ac:dyDescent="0.35">
      <c r="A757" s="252" t="s">
        <v>555</v>
      </c>
      <c r="B757" s="252" t="s">
        <v>556</v>
      </c>
      <c r="C757" s="252" t="s">
        <v>557</v>
      </c>
      <c r="D757" s="252" t="s">
        <v>1223</v>
      </c>
      <c r="E757" s="252">
        <v>2</v>
      </c>
      <c r="F757" s="252" t="s">
        <v>1215</v>
      </c>
      <c r="G757" s="252" t="s">
        <v>62</v>
      </c>
      <c r="H757" s="252">
        <v>2</v>
      </c>
      <c r="I757" s="252" t="s">
        <v>17</v>
      </c>
      <c r="J757" s="252" t="s">
        <v>17</v>
      </c>
      <c r="K757" s="252" t="s">
        <v>1325</v>
      </c>
      <c r="L757" s="253">
        <v>45807</v>
      </c>
      <c r="M757" s="252" t="s">
        <v>19</v>
      </c>
    </row>
    <row r="758" spans="1:13" x14ac:dyDescent="0.35">
      <c r="A758" s="250" t="s">
        <v>555</v>
      </c>
      <c r="B758" s="250" t="s">
        <v>556</v>
      </c>
      <c r="C758" s="250" t="s">
        <v>557</v>
      </c>
      <c r="D758" s="250" t="s">
        <v>1225</v>
      </c>
      <c r="E758" s="250">
        <v>0</v>
      </c>
      <c r="F758" s="250" t="s">
        <v>1215</v>
      </c>
      <c r="G758" s="250" t="s">
        <v>62</v>
      </c>
      <c r="H758" s="250">
        <v>2</v>
      </c>
      <c r="I758" s="250" t="s">
        <v>17</v>
      </c>
      <c r="J758" s="250" t="s">
        <v>17</v>
      </c>
      <c r="K758" s="250" t="s">
        <v>1326</v>
      </c>
      <c r="L758" s="251">
        <v>45807</v>
      </c>
      <c r="M758" s="250" t="s">
        <v>19</v>
      </c>
    </row>
    <row r="759" spans="1:13" x14ac:dyDescent="0.35">
      <c r="A759" s="252" t="s">
        <v>555</v>
      </c>
      <c r="B759" s="252" t="s">
        <v>556</v>
      </c>
      <c r="C759" s="252" t="s">
        <v>557</v>
      </c>
      <c r="D759" s="252" t="s">
        <v>1227</v>
      </c>
      <c r="E759" s="252">
        <v>2</v>
      </c>
      <c r="F759" s="252" t="s">
        <v>1215</v>
      </c>
      <c r="G759" s="252" t="s">
        <v>62</v>
      </c>
      <c r="H759" s="252">
        <v>2</v>
      </c>
      <c r="I759" s="252" t="s">
        <v>17</v>
      </c>
      <c r="J759" s="252" t="s">
        <v>17</v>
      </c>
      <c r="K759" s="252" t="s">
        <v>1327</v>
      </c>
      <c r="L759" s="253">
        <v>45807</v>
      </c>
      <c r="M759" s="252" t="s">
        <v>19</v>
      </c>
    </row>
    <row r="760" spans="1:13" x14ac:dyDescent="0.35">
      <c r="A760" s="250" t="s">
        <v>555</v>
      </c>
      <c r="B760" s="250" t="s">
        <v>556</v>
      </c>
      <c r="C760" s="250" t="s">
        <v>557</v>
      </c>
      <c r="D760" s="250" t="s">
        <v>1229</v>
      </c>
      <c r="E760" s="250">
        <v>1</v>
      </c>
      <c r="F760" s="250" t="s">
        <v>1215</v>
      </c>
      <c r="G760" s="250" t="s">
        <v>62</v>
      </c>
      <c r="H760" s="250">
        <v>2</v>
      </c>
      <c r="I760" s="250" t="s">
        <v>17</v>
      </c>
      <c r="J760" s="250" t="s">
        <v>17</v>
      </c>
      <c r="K760" s="250" t="s">
        <v>1328</v>
      </c>
      <c r="L760" s="251">
        <v>45807</v>
      </c>
      <c r="M760" s="250" t="s">
        <v>19</v>
      </c>
    </row>
    <row r="761" spans="1:13" x14ac:dyDescent="0.35">
      <c r="A761" s="252" t="s">
        <v>555</v>
      </c>
      <c r="B761" s="252" t="s">
        <v>556</v>
      </c>
      <c r="C761" s="252" t="s">
        <v>557</v>
      </c>
      <c r="D761" s="252" t="s">
        <v>1231</v>
      </c>
      <c r="E761" s="252">
        <v>0</v>
      </c>
      <c r="F761" s="252" t="s">
        <v>1215</v>
      </c>
      <c r="G761" s="252" t="s">
        <v>62</v>
      </c>
      <c r="H761" s="252">
        <v>2</v>
      </c>
      <c r="I761" s="252" t="s">
        <v>17</v>
      </c>
      <c r="J761" s="252" t="s">
        <v>17</v>
      </c>
      <c r="K761" s="252" t="s">
        <v>1329</v>
      </c>
      <c r="L761" s="253">
        <v>45807</v>
      </c>
      <c r="M761" s="252" t="s">
        <v>19</v>
      </c>
    </row>
    <row r="762" spans="1:13" x14ac:dyDescent="0.35">
      <c r="A762" s="250" t="s">
        <v>547</v>
      </c>
      <c r="B762" s="250" t="s">
        <v>548</v>
      </c>
      <c r="C762" s="250" t="s">
        <v>549</v>
      </c>
      <c r="D762" s="250" t="s">
        <v>1214</v>
      </c>
      <c r="E762" s="250">
        <v>2</v>
      </c>
      <c r="F762" s="250" t="s">
        <v>1215</v>
      </c>
      <c r="G762" s="250" t="s">
        <v>62</v>
      </c>
      <c r="H762" s="250">
        <v>2</v>
      </c>
      <c r="I762" s="250" t="s">
        <v>17</v>
      </c>
      <c r="J762" s="250" t="s">
        <v>17</v>
      </c>
      <c r="K762" s="250" t="s">
        <v>1330</v>
      </c>
      <c r="L762" s="251">
        <v>45807</v>
      </c>
      <c r="M762" s="250" t="s">
        <v>19</v>
      </c>
    </row>
    <row r="763" spans="1:13" x14ac:dyDescent="0.35">
      <c r="A763" s="252" t="s">
        <v>547</v>
      </c>
      <c r="B763" s="252" t="s">
        <v>548</v>
      </c>
      <c r="C763" s="252" t="s">
        <v>549</v>
      </c>
      <c r="D763" s="252" t="s">
        <v>1217</v>
      </c>
      <c r="E763" s="252">
        <v>0</v>
      </c>
      <c r="F763" s="252" t="s">
        <v>1215</v>
      </c>
      <c r="G763" s="252" t="s">
        <v>62</v>
      </c>
      <c r="H763" s="252">
        <v>2</v>
      </c>
      <c r="I763" s="252" t="s">
        <v>17</v>
      </c>
      <c r="J763" s="252" t="s">
        <v>17</v>
      </c>
      <c r="K763" s="252" t="s">
        <v>1331</v>
      </c>
      <c r="L763" s="253">
        <v>45807</v>
      </c>
      <c r="M763" s="252" t="s">
        <v>19</v>
      </c>
    </row>
    <row r="764" spans="1:13" x14ac:dyDescent="0.35">
      <c r="A764" s="250" t="s">
        <v>547</v>
      </c>
      <c r="B764" s="250" t="s">
        <v>548</v>
      </c>
      <c r="C764" s="250" t="s">
        <v>549</v>
      </c>
      <c r="D764" s="250" t="s">
        <v>1219</v>
      </c>
      <c r="E764" s="250">
        <v>2</v>
      </c>
      <c r="F764" s="250" t="s">
        <v>1215</v>
      </c>
      <c r="G764" s="250" t="s">
        <v>62</v>
      </c>
      <c r="H764" s="250">
        <v>2</v>
      </c>
      <c r="I764" s="250" t="s">
        <v>17</v>
      </c>
      <c r="J764" s="250" t="s">
        <v>17</v>
      </c>
      <c r="K764" s="250" t="s">
        <v>1332</v>
      </c>
      <c r="L764" s="251">
        <v>45807</v>
      </c>
      <c r="M764" s="250" t="s">
        <v>19</v>
      </c>
    </row>
    <row r="765" spans="1:13" x14ac:dyDescent="0.35">
      <c r="A765" s="252" t="s">
        <v>547</v>
      </c>
      <c r="B765" s="252" t="s">
        <v>548</v>
      </c>
      <c r="C765" s="252" t="s">
        <v>549</v>
      </c>
      <c r="D765" s="252" t="s">
        <v>1221</v>
      </c>
      <c r="E765" s="252">
        <v>3</v>
      </c>
      <c r="F765" s="252" t="s">
        <v>1215</v>
      </c>
      <c r="G765" s="252" t="s">
        <v>62</v>
      </c>
      <c r="H765" s="252">
        <v>2</v>
      </c>
      <c r="I765" s="252" t="s">
        <v>17</v>
      </c>
      <c r="J765" s="252" t="s">
        <v>17</v>
      </c>
      <c r="K765" s="252" t="s">
        <v>1333</v>
      </c>
      <c r="L765" s="253">
        <v>45807</v>
      </c>
      <c r="M765" s="252" t="s">
        <v>19</v>
      </c>
    </row>
    <row r="766" spans="1:13" x14ac:dyDescent="0.35">
      <c r="A766" s="250" t="s">
        <v>547</v>
      </c>
      <c r="B766" s="250" t="s">
        <v>548</v>
      </c>
      <c r="C766" s="250" t="s">
        <v>549</v>
      </c>
      <c r="D766" s="250" t="s">
        <v>1223</v>
      </c>
      <c r="E766" s="250">
        <v>3</v>
      </c>
      <c r="F766" s="250" t="s">
        <v>1215</v>
      </c>
      <c r="G766" s="250" t="s">
        <v>62</v>
      </c>
      <c r="H766" s="250">
        <v>2</v>
      </c>
      <c r="I766" s="250" t="s">
        <v>17</v>
      </c>
      <c r="J766" s="250" t="s">
        <v>17</v>
      </c>
      <c r="K766" s="250" t="s">
        <v>1334</v>
      </c>
      <c r="L766" s="251">
        <v>45807</v>
      </c>
      <c r="M766" s="250" t="s">
        <v>19</v>
      </c>
    </row>
    <row r="767" spans="1:13" x14ac:dyDescent="0.35">
      <c r="A767" s="252" t="s">
        <v>547</v>
      </c>
      <c r="B767" s="252" t="s">
        <v>548</v>
      </c>
      <c r="C767" s="252" t="s">
        <v>549</v>
      </c>
      <c r="D767" s="252" t="s">
        <v>1225</v>
      </c>
      <c r="E767" s="252">
        <v>3</v>
      </c>
      <c r="F767" s="252" t="s">
        <v>1215</v>
      </c>
      <c r="G767" s="252" t="s">
        <v>62</v>
      </c>
      <c r="H767" s="252">
        <v>2</v>
      </c>
      <c r="I767" s="252" t="s">
        <v>17</v>
      </c>
      <c r="J767" s="252" t="s">
        <v>17</v>
      </c>
      <c r="K767" s="252" t="s">
        <v>1335</v>
      </c>
      <c r="L767" s="253">
        <v>45807</v>
      </c>
      <c r="M767" s="252" t="s">
        <v>19</v>
      </c>
    </row>
    <row r="768" spans="1:13" x14ac:dyDescent="0.35">
      <c r="A768" s="250" t="s">
        <v>547</v>
      </c>
      <c r="B768" s="250" t="s">
        <v>548</v>
      </c>
      <c r="C768" s="250" t="s">
        <v>549</v>
      </c>
      <c r="D768" s="250" t="s">
        <v>1227</v>
      </c>
      <c r="E768" s="250">
        <v>3</v>
      </c>
      <c r="F768" s="250" t="s">
        <v>1215</v>
      </c>
      <c r="G768" s="250" t="s">
        <v>62</v>
      </c>
      <c r="H768" s="250">
        <v>2</v>
      </c>
      <c r="I768" s="250" t="s">
        <v>17</v>
      </c>
      <c r="J768" s="250" t="s">
        <v>17</v>
      </c>
      <c r="K768" s="250" t="s">
        <v>1336</v>
      </c>
      <c r="L768" s="251">
        <v>45807</v>
      </c>
      <c r="M768" s="250" t="s">
        <v>19</v>
      </c>
    </row>
    <row r="769" spans="1:13" x14ac:dyDescent="0.35">
      <c r="A769" s="252" t="s">
        <v>547</v>
      </c>
      <c r="B769" s="252" t="s">
        <v>548</v>
      </c>
      <c r="C769" s="252" t="s">
        <v>549</v>
      </c>
      <c r="D769" s="252" t="s">
        <v>1229</v>
      </c>
      <c r="E769" s="252">
        <v>3</v>
      </c>
      <c r="F769" s="252" t="s">
        <v>1215</v>
      </c>
      <c r="G769" s="252" t="s">
        <v>62</v>
      </c>
      <c r="H769" s="252">
        <v>2</v>
      </c>
      <c r="I769" s="252" t="s">
        <v>17</v>
      </c>
      <c r="J769" s="252" t="s">
        <v>17</v>
      </c>
      <c r="K769" s="252" t="s">
        <v>1337</v>
      </c>
      <c r="L769" s="253">
        <v>45807</v>
      </c>
      <c r="M769" s="252" t="s">
        <v>19</v>
      </c>
    </row>
    <row r="770" spans="1:13" x14ac:dyDescent="0.35">
      <c r="A770" s="250" t="s">
        <v>547</v>
      </c>
      <c r="B770" s="250" t="s">
        <v>548</v>
      </c>
      <c r="C770" s="250" t="s">
        <v>549</v>
      </c>
      <c r="D770" s="250" t="s">
        <v>1231</v>
      </c>
      <c r="E770" s="250">
        <v>3</v>
      </c>
      <c r="F770" s="250" t="s">
        <v>1215</v>
      </c>
      <c r="G770" s="250" t="s">
        <v>62</v>
      </c>
      <c r="H770" s="250">
        <v>2</v>
      </c>
      <c r="I770" s="250" t="s">
        <v>17</v>
      </c>
      <c r="J770" s="250" t="s">
        <v>17</v>
      </c>
      <c r="K770" s="250" t="s">
        <v>1338</v>
      </c>
      <c r="L770" s="251">
        <v>45807</v>
      </c>
      <c r="M770" s="250" t="s">
        <v>19</v>
      </c>
    </row>
    <row r="771" spans="1:13" x14ac:dyDescent="0.35">
      <c r="A771" s="252" t="s">
        <v>307</v>
      </c>
      <c r="B771" s="252" t="s">
        <v>308</v>
      </c>
      <c r="C771" s="252" t="s">
        <v>282</v>
      </c>
      <c r="D771" s="252" t="s">
        <v>1214</v>
      </c>
      <c r="E771" s="252">
        <v>2</v>
      </c>
      <c r="F771" s="252" t="s">
        <v>1215</v>
      </c>
      <c r="G771" s="252" t="s">
        <v>62</v>
      </c>
      <c r="H771" s="252">
        <v>2</v>
      </c>
      <c r="I771" s="252" t="s">
        <v>17</v>
      </c>
      <c r="J771" s="252" t="s">
        <v>17</v>
      </c>
      <c r="K771" s="252" t="s">
        <v>1339</v>
      </c>
      <c r="L771" s="253">
        <v>45808</v>
      </c>
      <c r="M771" s="252" t="s">
        <v>19</v>
      </c>
    </row>
    <row r="772" spans="1:13" x14ac:dyDescent="0.35">
      <c r="A772" s="250" t="s">
        <v>307</v>
      </c>
      <c r="B772" s="250" t="s">
        <v>308</v>
      </c>
      <c r="C772" s="250" t="s">
        <v>282</v>
      </c>
      <c r="D772" s="250" t="s">
        <v>1217</v>
      </c>
      <c r="E772" s="250">
        <v>1</v>
      </c>
      <c r="F772" s="250" t="s">
        <v>1215</v>
      </c>
      <c r="G772" s="250" t="s">
        <v>62</v>
      </c>
      <c r="H772" s="250">
        <v>2</v>
      </c>
      <c r="I772" s="250" t="s">
        <v>17</v>
      </c>
      <c r="J772" s="250" t="s">
        <v>17</v>
      </c>
      <c r="K772" s="250" t="s">
        <v>1340</v>
      </c>
      <c r="L772" s="251">
        <v>45808</v>
      </c>
      <c r="M772" s="250" t="s">
        <v>19</v>
      </c>
    </row>
    <row r="773" spans="1:13" x14ac:dyDescent="0.35">
      <c r="A773" s="252" t="s">
        <v>307</v>
      </c>
      <c r="B773" s="252" t="s">
        <v>308</v>
      </c>
      <c r="C773" s="252" t="s">
        <v>282</v>
      </c>
      <c r="D773" s="252" t="s">
        <v>1219</v>
      </c>
      <c r="E773" s="252">
        <v>1</v>
      </c>
      <c r="F773" s="252" t="s">
        <v>1215</v>
      </c>
      <c r="G773" s="252" t="s">
        <v>62</v>
      </c>
      <c r="H773" s="252">
        <v>2</v>
      </c>
      <c r="I773" s="252" t="s">
        <v>17</v>
      </c>
      <c r="J773" s="252" t="s">
        <v>17</v>
      </c>
      <c r="K773" s="252" t="s">
        <v>1341</v>
      </c>
      <c r="L773" s="253">
        <v>45808</v>
      </c>
      <c r="M773" s="252" t="s">
        <v>19</v>
      </c>
    </row>
    <row r="774" spans="1:13" x14ac:dyDescent="0.35">
      <c r="A774" s="250" t="s">
        <v>307</v>
      </c>
      <c r="B774" s="250" t="s">
        <v>308</v>
      </c>
      <c r="C774" s="250" t="s">
        <v>282</v>
      </c>
      <c r="D774" s="250" t="s">
        <v>1221</v>
      </c>
      <c r="E774" s="250">
        <v>2</v>
      </c>
      <c r="F774" s="250" t="s">
        <v>1215</v>
      </c>
      <c r="G774" s="250" t="s">
        <v>62</v>
      </c>
      <c r="H774" s="250">
        <v>2</v>
      </c>
      <c r="I774" s="250" t="s">
        <v>17</v>
      </c>
      <c r="J774" s="250" t="s">
        <v>17</v>
      </c>
      <c r="K774" s="250" t="s">
        <v>1342</v>
      </c>
      <c r="L774" s="251">
        <v>45808</v>
      </c>
      <c r="M774" s="250" t="s">
        <v>19</v>
      </c>
    </row>
    <row r="775" spans="1:13" x14ac:dyDescent="0.35">
      <c r="A775" s="252" t="s">
        <v>307</v>
      </c>
      <c r="B775" s="252" t="s">
        <v>308</v>
      </c>
      <c r="C775" s="252" t="s">
        <v>282</v>
      </c>
      <c r="D775" s="252" t="s">
        <v>1223</v>
      </c>
      <c r="E775" s="252">
        <v>3</v>
      </c>
      <c r="F775" s="252" t="s">
        <v>1215</v>
      </c>
      <c r="G775" s="252" t="s">
        <v>62</v>
      </c>
      <c r="H775" s="252">
        <v>2</v>
      </c>
      <c r="I775" s="252" t="s">
        <v>17</v>
      </c>
      <c r="J775" s="252" t="s">
        <v>17</v>
      </c>
      <c r="K775" s="252" t="s">
        <v>1343</v>
      </c>
      <c r="L775" s="253">
        <v>45808</v>
      </c>
      <c r="M775" s="252" t="s">
        <v>19</v>
      </c>
    </row>
    <row r="776" spans="1:13" x14ac:dyDescent="0.35">
      <c r="A776" s="250" t="s">
        <v>307</v>
      </c>
      <c r="B776" s="250" t="s">
        <v>308</v>
      </c>
      <c r="C776" s="250" t="s">
        <v>282</v>
      </c>
      <c r="D776" s="250" t="s">
        <v>1225</v>
      </c>
      <c r="E776" s="250">
        <v>2</v>
      </c>
      <c r="F776" s="250" t="s">
        <v>1215</v>
      </c>
      <c r="G776" s="250" t="s">
        <v>62</v>
      </c>
      <c r="H776" s="250">
        <v>2</v>
      </c>
      <c r="I776" s="250" t="s">
        <v>17</v>
      </c>
      <c r="J776" s="250" t="s">
        <v>17</v>
      </c>
      <c r="K776" s="250" t="s">
        <v>1344</v>
      </c>
      <c r="L776" s="251">
        <v>45808</v>
      </c>
      <c r="M776" s="250" t="s">
        <v>19</v>
      </c>
    </row>
    <row r="777" spans="1:13" x14ac:dyDescent="0.35">
      <c r="A777" s="252" t="s">
        <v>307</v>
      </c>
      <c r="B777" s="252" t="s">
        <v>308</v>
      </c>
      <c r="C777" s="252" t="s">
        <v>282</v>
      </c>
      <c r="D777" s="252" t="s">
        <v>1227</v>
      </c>
      <c r="E777" s="252">
        <v>3</v>
      </c>
      <c r="F777" s="252" t="s">
        <v>1215</v>
      </c>
      <c r="G777" s="252" t="s">
        <v>62</v>
      </c>
      <c r="H777" s="252">
        <v>2</v>
      </c>
      <c r="I777" s="252" t="s">
        <v>17</v>
      </c>
      <c r="J777" s="252" t="s">
        <v>17</v>
      </c>
      <c r="K777" s="252" t="s">
        <v>1345</v>
      </c>
      <c r="L777" s="253">
        <v>45808</v>
      </c>
      <c r="M777" s="252" t="s">
        <v>19</v>
      </c>
    </row>
    <row r="778" spans="1:13" x14ac:dyDescent="0.35">
      <c r="A778" s="250" t="s">
        <v>307</v>
      </c>
      <c r="B778" s="250" t="s">
        <v>308</v>
      </c>
      <c r="C778" s="250" t="s">
        <v>282</v>
      </c>
      <c r="D778" s="250" t="s">
        <v>1229</v>
      </c>
      <c r="E778" s="250">
        <v>3</v>
      </c>
      <c r="F778" s="250" t="s">
        <v>1215</v>
      </c>
      <c r="G778" s="250" t="s">
        <v>62</v>
      </c>
      <c r="H778" s="250">
        <v>2</v>
      </c>
      <c r="I778" s="250" t="s">
        <v>17</v>
      </c>
      <c r="J778" s="250" t="s">
        <v>17</v>
      </c>
      <c r="K778" s="250" t="s">
        <v>1346</v>
      </c>
      <c r="L778" s="251">
        <v>45808</v>
      </c>
      <c r="M778" s="250" t="s">
        <v>19</v>
      </c>
    </row>
    <row r="779" spans="1:13" x14ac:dyDescent="0.35">
      <c r="A779" s="252" t="s">
        <v>307</v>
      </c>
      <c r="B779" s="252" t="s">
        <v>308</v>
      </c>
      <c r="C779" s="252" t="s">
        <v>282</v>
      </c>
      <c r="D779" s="252" t="s">
        <v>1231</v>
      </c>
      <c r="E779" s="252">
        <v>3</v>
      </c>
      <c r="F779" s="252" t="s">
        <v>1215</v>
      </c>
      <c r="G779" s="252" t="s">
        <v>62</v>
      </c>
      <c r="H779" s="252">
        <v>2</v>
      </c>
      <c r="I779" s="252" t="s">
        <v>17</v>
      </c>
      <c r="J779" s="252" t="s">
        <v>17</v>
      </c>
      <c r="K779" s="252" t="s">
        <v>1347</v>
      </c>
      <c r="L779" s="253">
        <v>45808</v>
      </c>
      <c r="M779" s="252" t="s">
        <v>19</v>
      </c>
    </row>
    <row r="780" spans="1:13" x14ac:dyDescent="0.35">
      <c r="A780" s="250" t="s">
        <v>280</v>
      </c>
      <c r="B780" s="250" t="s">
        <v>281</v>
      </c>
      <c r="C780" s="250" t="s">
        <v>282</v>
      </c>
      <c r="D780" s="250" t="s">
        <v>1214</v>
      </c>
      <c r="E780" s="250">
        <v>2</v>
      </c>
      <c r="F780" s="250" t="s">
        <v>1215</v>
      </c>
      <c r="G780" s="250" t="s">
        <v>62</v>
      </c>
      <c r="H780" s="250">
        <v>2</v>
      </c>
      <c r="I780" s="250" t="s">
        <v>17</v>
      </c>
      <c r="J780" s="250" t="s">
        <v>17</v>
      </c>
      <c r="K780" s="250" t="s">
        <v>1348</v>
      </c>
      <c r="L780" s="251">
        <v>45808</v>
      </c>
      <c r="M780" s="250" t="s">
        <v>19</v>
      </c>
    </row>
    <row r="781" spans="1:13" x14ac:dyDescent="0.35">
      <c r="A781" s="252" t="s">
        <v>280</v>
      </c>
      <c r="B781" s="252" t="s">
        <v>281</v>
      </c>
      <c r="C781" s="252" t="s">
        <v>282</v>
      </c>
      <c r="D781" s="252" t="s">
        <v>1217</v>
      </c>
      <c r="E781" s="252">
        <v>1</v>
      </c>
      <c r="F781" s="252" t="s">
        <v>1215</v>
      </c>
      <c r="G781" s="252" t="s">
        <v>62</v>
      </c>
      <c r="H781" s="252">
        <v>2</v>
      </c>
      <c r="I781" s="252" t="s">
        <v>17</v>
      </c>
      <c r="J781" s="252" t="s">
        <v>17</v>
      </c>
      <c r="K781" s="252" t="s">
        <v>1349</v>
      </c>
      <c r="L781" s="253">
        <v>45808</v>
      </c>
      <c r="M781" s="252" t="s">
        <v>19</v>
      </c>
    </row>
    <row r="782" spans="1:13" x14ac:dyDescent="0.35">
      <c r="A782" s="250" t="s">
        <v>280</v>
      </c>
      <c r="B782" s="250" t="s">
        <v>281</v>
      </c>
      <c r="C782" s="250" t="s">
        <v>282</v>
      </c>
      <c r="D782" s="250" t="s">
        <v>1219</v>
      </c>
      <c r="E782" s="250">
        <v>1</v>
      </c>
      <c r="F782" s="250" t="s">
        <v>1215</v>
      </c>
      <c r="G782" s="250" t="s">
        <v>62</v>
      </c>
      <c r="H782" s="250">
        <v>2</v>
      </c>
      <c r="I782" s="250" t="s">
        <v>17</v>
      </c>
      <c r="J782" s="250" t="s">
        <v>17</v>
      </c>
      <c r="K782" s="250" t="s">
        <v>1350</v>
      </c>
      <c r="L782" s="251">
        <v>45808</v>
      </c>
      <c r="M782" s="250" t="s">
        <v>19</v>
      </c>
    </row>
    <row r="783" spans="1:13" x14ac:dyDescent="0.35">
      <c r="A783" s="252" t="s">
        <v>280</v>
      </c>
      <c r="B783" s="252" t="s">
        <v>281</v>
      </c>
      <c r="C783" s="252" t="s">
        <v>282</v>
      </c>
      <c r="D783" s="252" t="s">
        <v>1221</v>
      </c>
      <c r="E783" s="252">
        <v>1</v>
      </c>
      <c r="F783" s="252" t="s">
        <v>1215</v>
      </c>
      <c r="G783" s="252" t="s">
        <v>62</v>
      </c>
      <c r="H783" s="252">
        <v>2</v>
      </c>
      <c r="I783" s="252" t="s">
        <v>17</v>
      </c>
      <c r="J783" s="252" t="s">
        <v>17</v>
      </c>
      <c r="K783" s="252" t="s">
        <v>1351</v>
      </c>
      <c r="L783" s="253">
        <v>45808</v>
      </c>
      <c r="M783" s="252" t="s">
        <v>19</v>
      </c>
    </row>
    <row r="784" spans="1:13" x14ac:dyDescent="0.35">
      <c r="A784" s="250" t="s">
        <v>280</v>
      </c>
      <c r="B784" s="250" t="s">
        <v>281</v>
      </c>
      <c r="C784" s="250" t="s">
        <v>282</v>
      </c>
      <c r="D784" s="250" t="s">
        <v>1223</v>
      </c>
      <c r="E784" s="250">
        <v>3</v>
      </c>
      <c r="F784" s="250" t="s">
        <v>1215</v>
      </c>
      <c r="G784" s="250" t="s">
        <v>62</v>
      </c>
      <c r="H784" s="250">
        <v>2</v>
      </c>
      <c r="I784" s="250" t="s">
        <v>17</v>
      </c>
      <c r="J784" s="250" t="s">
        <v>17</v>
      </c>
      <c r="K784" s="250" t="s">
        <v>1352</v>
      </c>
      <c r="L784" s="251">
        <v>45808</v>
      </c>
      <c r="M784" s="250" t="s">
        <v>19</v>
      </c>
    </row>
    <row r="785" spans="1:13" x14ac:dyDescent="0.35">
      <c r="A785" s="252" t="s">
        <v>280</v>
      </c>
      <c r="B785" s="252" t="s">
        <v>281</v>
      </c>
      <c r="C785" s="252" t="s">
        <v>282</v>
      </c>
      <c r="D785" s="252" t="s">
        <v>1225</v>
      </c>
      <c r="E785" s="252">
        <v>2</v>
      </c>
      <c r="F785" s="252" t="s">
        <v>1215</v>
      </c>
      <c r="G785" s="252" t="s">
        <v>62</v>
      </c>
      <c r="H785" s="252">
        <v>2</v>
      </c>
      <c r="I785" s="252" t="s">
        <v>17</v>
      </c>
      <c r="J785" s="252" t="s">
        <v>17</v>
      </c>
      <c r="K785" s="252" t="s">
        <v>1353</v>
      </c>
      <c r="L785" s="253">
        <v>45808</v>
      </c>
      <c r="M785" s="252" t="s">
        <v>19</v>
      </c>
    </row>
    <row r="786" spans="1:13" x14ac:dyDescent="0.35">
      <c r="A786" s="250" t="s">
        <v>280</v>
      </c>
      <c r="B786" s="250" t="s">
        <v>281</v>
      </c>
      <c r="C786" s="250" t="s">
        <v>282</v>
      </c>
      <c r="D786" s="250" t="s">
        <v>1227</v>
      </c>
      <c r="E786" s="250">
        <v>3</v>
      </c>
      <c r="F786" s="250" t="s">
        <v>1215</v>
      </c>
      <c r="G786" s="250" t="s">
        <v>62</v>
      </c>
      <c r="H786" s="250">
        <v>2</v>
      </c>
      <c r="I786" s="250" t="s">
        <v>17</v>
      </c>
      <c r="J786" s="250" t="s">
        <v>17</v>
      </c>
      <c r="K786" s="250" t="s">
        <v>1354</v>
      </c>
      <c r="L786" s="251">
        <v>45808</v>
      </c>
      <c r="M786" s="250" t="s">
        <v>19</v>
      </c>
    </row>
    <row r="787" spans="1:13" x14ac:dyDescent="0.35">
      <c r="A787" s="252" t="s">
        <v>280</v>
      </c>
      <c r="B787" s="252" t="s">
        <v>281</v>
      </c>
      <c r="C787" s="252" t="s">
        <v>282</v>
      </c>
      <c r="D787" s="252" t="s">
        <v>1229</v>
      </c>
      <c r="E787" s="252">
        <v>3</v>
      </c>
      <c r="F787" s="252" t="s">
        <v>1215</v>
      </c>
      <c r="G787" s="252" t="s">
        <v>62</v>
      </c>
      <c r="H787" s="252">
        <v>2</v>
      </c>
      <c r="I787" s="252" t="s">
        <v>17</v>
      </c>
      <c r="J787" s="252" t="s">
        <v>17</v>
      </c>
      <c r="K787" s="252" t="s">
        <v>1355</v>
      </c>
      <c r="L787" s="253">
        <v>45808</v>
      </c>
      <c r="M787" s="252" t="s">
        <v>19</v>
      </c>
    </row>
    <row r="788" spans="1:13" x14ac:dyDescent="0.35">
      <c r="A788" s="250" t="s">
        <v>280</v>
      </c>
      <c r="B788" s="250" t="s">
        <v>281</v>
      </c>
      <c r="C788" s="250" t="s">
        <v>282</v>
      </c>
      <c r="D788" s="250" t="s">
        <v>1231</v>
      </c>
      <c r="E788" s="250">
        <v>3</v>
      </c>
      <c r="F788" s="250" t="s">
        <v>1215</v>
      </c>
      <c r="G788" s="250" t="s">
        <v>62</v>
      </c>
      <c r="H788" s="250">
        <v>2</v>
      </c>
      <c r="I788" s="250" t="s">
        <v>17</v>
      </c>
      <c r="J788" s="250" t="s">
        <v>17</v>
      </c>
      <c r="K788" s="250" t="s">
        <v>1356</v>
      </c>
      <c r="L788" s="251">
        <v>45808</v>
      </c>
      <c r="M788" s="250" t="s">
        <v>19</v>
      </c>
    </row>
    <row r="789" spans="1:13" x14ac:dyDescent="0.35">
      <c r="A789" s="252" t="s">
        <v>1357</v>
      </c>
      <c r="B789" s="252" t="s">
        <v>1358</v>
      </c>
      <c r="C789" s="252" t="s">
        <v>282</v>
      </c>
      <c r="D789" s="252" t="s">
        <v>1214</v>
      </c>
      <c r="E789" s="252">
        <v>2</v>
      </c>
      <c r="F789" s="252" t="s">
        <v>1215</v>
      </c>
      <c r="G789" s="252" t="s">
        <v>62</v>
      </c>
      <c r="H789" s="252">
        <v>2</v>
      </c>
      <c r="I789" s="252" t="s">
        <v>17</v>
      </c>
      <c r="J789" s="252" t="s">
        <v>17</v>
      </c>
      <c r="K789" s="252" t="s">
        <v>1359</v>
      </c>
      <c r="L789" s="253">
        <v>45808</v>
      </c>
      <c r="M789" s="252" t="s">
        <v>19</v>
      </c>
    </row>
    <row r="790" spans="1:13" x14ac:dyDescent="0.35">
      <c r="A790" s="250" t="s">
        <v>1357</v>
      </c>
      <c r="B790" s="250" t="s">
        <v>1358</v>
      </c>
      <c r="C790" s="250" t="s">
        <v>282</v>
      </c>
      <c r="D790" s="250" t="s">
        <v>1217</v>
      </c>
      <c r="E790" s="250">
        <v>1</v>
      </c>
      <c r="F790" s="250" t="s">
        <v>1215</v>
      </c>
      <c r="G790" s="250" t="s">
        <v>62</v>
      </c>
      <c r="H790" s="250">
        <v>2</v>
      </c>
      <c r="I790" s="250" t="s">
        <v>17</v>
      </c>
      <c r="J790" s="250" t="s">
        <v>17</v>
      </c>
      <c r="K790" s="250" t="s">
        <v>1360</v>
      </c>
      <c r="L790" s="251">
        <v>45808</v>
      </c>
      <c r="M790" s="250" t="s">
        <v>19</v>
      </c>
    </row>
    <row r="791" spans="1:13" x14ac:dyDescent="0.35">
      <c r="A791" s="252" t="s">
        <v>1357</v>
      </c>
      <c r="B791" s="252" t="s">
        <v>1358</v>
      </c>
      <c r="C791" s="252" t="s">
        <v>282</v>
      </c>
      <c r="D791" s="252" t="s">
        <v>1219</v>
      </c>
      <c r="E791" s="252">
        <v>1</v>
      </c>
      <c r="F791" s="252" t="s">
        <v>1215</v>
      </c>
      <c r="G791" s="252" t="s">
        <v>62</v>
      </c>
      <c r="H791" s="252">
        <v>2</v>
      </c>
      <c r="I791" s="252" t="s">
        <v>17</v>
      </c>
      <c r="J791" s="252" t="s">
        <v>17</v>
      </c>
      <c r="K791" s="252" t="s">
        <v>1361</v>
      </c>
      <c r="L791" s="253">
        <v>45808</v>
      </c>
      <c r="M791" s="252" t="s">
        <v>19</v>
      </c>
    </row>
    <row r="792" spans="1:13" x14ac:dyDescent="0.35">
      <c r="A792" s="250" t="s">
        <v>1357</v>
      </c>
      <c r="B792" s="250" t="s">
        <v>1358</v>
      </c>
      <c r="C792" s="250" t="s">
        <v>282</v>
      </c>
      <c r="D792" s="250" t="s">
        <v>1221</v>
      </c>
      <c r="E792" s="250">
        <v>2</v>
      </c>
      <c r="F792" s="250" t="s">
        <v>1215</v>
      </c>
      <c r="G792" s="250" t="s">
        <v>62</v>
      </c>
      <c r="H792" s="250">
        <v>2</v>
      </c>
      <c r="I792" s="250" t="s">
        <v>17</v>
      </c>
      <c r="J792" s="250" t="s">
        <v>17</v>
      </c>
      <c r="K792" s="250" t="s">
        <v>1362</v>
      </c>
      <c r="L792" s="251">
        <v>45808</v>
      </c>
      <c r="M792" s="250" t="s">
        <v>19</v>
      </c>
    </row>
    <row r="793" spans="1:13" x14ac:dyDescent="0.35">
      <c r="A793" s="252" t="s">
        <v>1357</v>
      </c>
      <c r="B793" s="252" t="s">
        <v>1358</v>
      </c>
      <c r="C793" s="252" t="s">
        <v>282</v>
      </c>
      <c r="D793" s="252" t="s">
        <v>1223</v>
      </c>
      <c r="E793" s="252">
        <v>3</v>
      </c>
      <c r="F793" s="252" t="s">
        <v>1215</v>
      </c>
      <c r="G793" s="252" t="s">
        <v>62</v>
      </c>
      <c r="H793" s="252">
        <v>2</v>
      </c>
      <c r="I793" s="252" t="s">
        <v>17</v>
      </c>
      <c r="J793" s="252" t="s">
        <v>17</v>
      </c>
      <c r="K793" s="252" t="s">
        <v>1363</v>
      </c>
      <c r="L793" s="253">
        <v>45808</v>
      </c>
      <c r="M793" s="252" t="s">
        <v>19</v>
      </c>
    </row>
    <row r="794" spans="1:13" x14ac:dyDescent="0.35">
      <c r="A794" s="250" t="s">
        <v>1357</v>
      </c>
      <c r="B794" s="250" t="s">
        <v>1358</v>
      </c>
      <c r="C794" s="250" t="s">
        <v>282</v>
      </c>
      <c r="D794" s="250" t="s">
        <v>1225</v>
      </c>
      <c r="E794" s="250">
        <v>2</v>
      </c>
      <c r="F794" s="250" t="s">
        <v>1215</v>
      </c>
      <c r="G794" s="250" t="s">
        <v>62</v>
      </c>
      <c r="H794" s="250">
        <v>2</v>
      </c>
      <c r="I794" s="250" t="s">
        <v>17</v>
      </c>
      <c r="J794" s="250" t="s">
        <v>17</v>
      </c>
      <c r="K794" s="250" t="s">
        <v>1364</v>
      </c>
      <c r="L794" s="251">
        <v>45808</v>
      </c>
      <c r="M794" s="250" t="s">
        <v>19</v>
      </c>
    </row>
    <row r="795" spans="1:13" x14ac:dyDescent="0.35">
      <c r="A795" s="252" t="s">
        <v>1357</v>
      </c>
      <c r="B795" s="252" t="s">
        <v>1358</v>
      </c>
      <c r="C795" s="252" t="s">
        <v>282</v>
      </c>
      <c r="D795" s="252" t="s">
        <v>1227</v>
      </c>
      <c r="E795" s="252">
        <v>2</v>
      </c>
      <c r="F795" s="252" t="s">
        <v>1215</v>
      </c>
      <c r="G795" s="252" t="s">
        <v>62</v>
      </c>
      <c r="H795" s="252">
        <v>2</v>
      </c>
      <c r="I795" s="252" t="s">
        <v>17</v>
      </c>
      <c r="J795" s="252" t="s">
        <v>17</v>
      </c>
      <c r="K795" s="252" t="s">
        <v>1365</v>
      </c>
      <c r="L795" s="253">
        <v>45808</v>
      </c>
      <c r="M795" s="252" t="s">
        <v>19</v>
      </c>
    </row>
    <row r="796" spans="1:13" x14ac:dyDescent="0.35">
      <c r="A796" s="250" t="s">
        <v>1357</v>
      </c>
      <c r="B796" s="250" t="s">
        <v>1358</v>
      </c>
      <c r="C796" s="250" t="s">
        <v>282</v>
      </c>
      <c r="D796" s="250" t="s">
        <v>1229</v>
      </c>
      <c r="E796" s="250">
        <v>3</v>
      </c>
      <c r="F796" s="250" t="s">
        <v>1215</v>
      </c>
      <c r="G796" s="250" t="s">
        <v>62</v>
      </c>
      <c r="H796" s="250">
        <v>2</v>
      </c>
      <c r="I796" s="250" t="s">
        <v>17</v>
      </c>
      <c r="J796" s="250" t="s">
        <v>17</v>
      </c>
      <c r="K796" s="250" t="s">
        <v>1366</v>
      </c>
      <c r="L796" s="251">
        <v>45808</v>
      </c>
      <c r="M796" s="250" t="s">
        <v>19</v>
      </c>
    </row>
    <row r="797" spans="1:13" x14ac:dyDescent="0.35">
      <c r="A797" s="252" t="s">
        <v>1357</v>
      </c>
      <c r="B797" s="252" t="s">
        <v>1358</v>
      </c>
      <c r="C797" s="252" t="s">
        <v>282</v>
      </c>
      <c r="D797" s="252" t="s">
        <v>1231</v>
      </c>
      <c r="E797" s="252">
        <v>3</v>
      </c>
      <c r="F797" s="252" t="s">
        <v>1215</v>
      </c>
      <c r="G797" s="252" t="s">
        <v>62</v>
      </c>
      <c r="H797" s="252">
        <v>2</v>
      </c>
      <c r="I797" s="252" t="s">
        <v>17</v>
      </c>
      <c r="J797" s="252" t="s">
        <v>17</v>
      </c>
      <c r="K797" s="252" t="s">
        <v>1367</v>
      </c>
      <c r="L797" s="253">
        <v>45808</v>
      </c>
      <c r="M797" s="252" t="s">
        <v>19</v>
      </c>
    </row>
    <row r="798" spans="1:13" x14ac:dyDescent="0.35">
      <c r="A798" s="250" t="s">
        <v>639</v>
      </c>
      <c r="B798" s="250" t="s">
        <v>640</v>
      </c>
      <c r="C798" s="250" t="s">
        <v>641</v>
      </c>
      <c r="D798" s="250" t="s">
        <v>1214</v>
      </c>
      <c r="E798" s="250">
        <v>0</v>
      </c>
      <c r="F798" s="250" t="s">
        <v>1215</v>
      </c>
      <c r="G798" s="250" t="s">
        <v>62</v>
      </c>
      <c r="H798" s="250">
        <v>2</v>
      </c>
      <c r="I798" s="250" t="s">
        <v>17</v>
      </c>
      <c r="J798" s="250" t="s">
        <v>17</v>
      </c>
      <c r="K798" s="250" t="s">
        <v>1368</v>
      </c>
      <c r="L798" s="251">
        <v>45812</v>
      </c>
      <c r="M798" s="250" t="s">
        <v>19</v>
      </c>
    </row>
    <row r="799" spans="1:13" x14ac:dyDescent="0.35">
      <c r="A799" s="252" t="s">
        <v>639</v>
      </c>
      <c r="B799" s="252" t="s">
        <v>640</v>
      </c>
      <c r="C799" s="252" t="s">
        <v>641</v>
      </c>
      <c r="D799" s="252" t="s">
        <v>1217</v>
      </c>
      <c r="E799" s="252">
        <v>1</v>
      </c>
      <c r="F799" s="252" t="s">
        <v>1215</v>
      </c>
      <c r="G799" s="252" t="s">
        <v>62</v>
      </c>
      <c r="H799" s="252">
        <v>2</v>
      </c>
      <c r="I799" s="252" t="s">
        <v>17</v>
      </c>
      <c r="J799" s="252" t="s">
        <v>17</v>
      </c>
      <c r="K799" s="252" t="s">
        <v>1369</v>
      </c>
      <c r="L799" s="253">
        <v>45812</v>
      </c>
      <c r="M799" s="252" t="s">
        <v>19</v>
      </c>
    </row>
    <row r="800" spans="1:13" x14ac:dyDescent="0.35">
      <c r="A800" s="250" t="s">
        <v>639</v>
      </c>
      <c r="B800" s="250" t="s">
        <v>640</v>
      </c>
      <c r="C800" s="250" t="s">
        <v>641</v>
      </c>
      <c r="D800" s="250" t="s">
        <v>1219</v>
      </c>
      <c r="E800" s="250">
        <v>1</v>
      </c>
      <c r="F800" s="250" t="s">
        <v>1215</v>
      </c>
      <c r="G800" s="250" t="s">
        <v>62</v>
      </c>
      <c r="H800" s="250">
        <v>2</v>
      </c>
      <c r="I800" s="250" t="s">
        <v>17</v>
      </c>
      <c r="J800" s="250" t="s">
        <v>17</v>
      </c>
      <c r="K800" s="250" t="s">
        <v>1370</v>
      </c>
      <c r="L800" s="251">
        <v>45812</v>
      </c>
      <c r="M800" s="250" t="s">
        <v>19</v>
      </c>
    </row>
    <row r="801" spans="1:13" x14ac:dyDescent="0.35">
      <c r="A801" s="252" t="s">
        <v>639</v>
      </c>
      <c r="B801" s="252" t="s">
        <v>640</v>
      </c>
      <c r="C801" s="252" t="s">
        <v>641</v>
      </c>
      <c r="D801" s="252" t="s">
        <v>1221</v>
      </c>
      <c r="E801" s="252">
        <v>0</v>
      </c>
      <c r="F801" s="252" t="s">
        <v>1215</v>
      </c>
      <c r="G801" s="252" t="s">
        <v>62</v>
      </c>
      <c r="H801" s="252">
        <v>2</v>
      </c>
      <c r="I801" s="252" t="s">
        <v>17</v>
      </c>
      <c r="J801" s="252" t="s">
        <v>17</v>
      </c>
      <c r="K801" s="252" t="s">
        <v>1371</v>
      </c>
      <c r="L801" s="253">
        <v>45812</v>
      </c>
      <c r="M801" s="252" t="s">
        <v>19</v>
      </c>
    </row>
    <row r="802" spans="1:13" x14ac:dyDescent="0.35">
      <c r="A802" s="250" t="s">
        <v>639</v>
      </c>
      <c r="B802" s="250" t="s">
        <v>640</v>
      </c>
      <c r="C802" s="250" t="s">
        <v>641</v>
      </c>
      <c r="D802" s="250" t="s">
        <v>1223</v>
      </c>
      <c r="E802" s="250">
        <v>0</v>
      </c>
      <c r="F802" s="250" t="s">
        <v>1215</v>
      </c>
      <c r="G802" s="250" t="s">
        <v>62</v>
      </c>
      <c r="H802" s="250">
        <v>2</v>
      </c>
      <c r="I802" s="250" t="s">
        <v>17</v>
      </c>
      <c r="J802" s="250" t="s">
        <v>17</v>
      </c>
      <c r="K802" s="250" t="s">
        <v>1372</v>
      </c>
      <c r="L802" s="251">
        <v>45812</v>
      </c>
      <c r="M802" s="250" t="s">
        <v>19</v>
      </c>
    </row>
    <row r="803" spans="1:13" x14ac:dyDescent="0.35">
      <c r="A803" s="252" t="s">
        <v>639</v>
      </c>
      <c r="B803" s="252" t="s">
        <v>640</v>
      </c>
      <c r="C803" s="252" t="s">
        <v>641</v>
      </c>
      <c r="D803" s="252" t="s">
        <v>1225</v>
      </c>
      <c r="E803" s="252">
        <v>3</v>
      </c>
      <c r="F803" s="252" t="s">
        <v>1215</v>
      </c>
      <c r="G803" s="252" t="s">
        <v>62</v>
      </c>
      <c r="H803" s="252">
        <v>2</v>
      </c>
      <c r="I803" s="252" t="s">
        <v>17</v>
      </c>
      <c r="J803" s="252" t="s">
        <v>17</v>
      </c>
      <c r="K803" s="252" t="s">
        <v>1373</v>
      </c>
      <c r="L803" s="253">
        <v>45812</v>
      </c>
      <c r="M803" s="252" t="s">
        <v>19</v>
      </c>
    </row>
    <row r="804" spans="1:13" x14ac:dyDescent="0.35">
      <c r="A804" s="250" t="s">
        <v>639</v>
      </c>
      <c r="B804" s="250" t="s">
        <v>640</v>
      </c>
      <c r="C804" s="250" t="s">
        <v>641</v>
      </c>
      <c r="D804" s="250" t="s">
        <v>1227</v>
      </c>
      <c r="E804" s="250">
        <v>3</v>
      </c>
      <c r="F804" s="250" t="s">
        <v>1215</v>
      </c>
      <c r="G804" s="250" t="s">
        <v>62</v>
      </c>
      <c r="H804" s="250">
        <v>2</v>
      </c>
      <c r="I804" s="250" t="s">
        <v>17</v>
      </c>
      <c r="J804" s="250" t="s">
        <v>17</v>
      </c>
      <c r="K804" s="250" t="s">
        <v>1374</v>
      </c>
      <c r="L804" s="251">
        <v>45812</v>
      </c>
      <c r="M804" s="250" t="s">
        <v>19</v>
      </c>
    </row>
    <row r="805" spans="1:13" x14ac:dyDescent="0.35">
      <c r="A805" s="252" t="s">
        <v>639</v>
      </c>
      <c r="B805" s="252" t="s">
        <v>640</v>
      </c>
      <c r="C805" s="252" t="s">
        <v>641</v>
      </c>
      <c r="D805" s="252" t="s">
        <v>1229</v>
      </c>
      <c r="E805" s="252">
        <v>0</v>
      </c>
      <c r="F805" s="252" t="s">
        <v>1215</v>
      </c>
      <c r="G805" s="252" t="s">
        <v>62</v>
      </c>
      <c r="H805" s="252">
        <v>2</v>
      </c>
      <c r="I805" s="252" t="s">
        <v>17</v>
      </c>
      <c r="J805" s="252" t="s">
        <v>17</v>
      </c>
      <c r="K805" s="252" t="s">
        <v>1375</v>
      </c>
      <c r="L805" s="253">
        <v>45812</v>
      </c>
      <c r="M805" s="252" t="s">
        <v>19</v>
      </c>
    </row>
    <row r="806" spans="1:13" x14ac:dyDescent="0.35">
      <c r="A806" s="250" t="s">
        <v>639</v>
      </c>
      <c r="B806" s="250" t="s">
        <v>640</v>
      </c>
      <c r="C806" s="250" t="s">
        <v>641</v>
      </c>
      <c r="D806" s="250" t="s">
        <v>1231</v>
      </c>
      <c r="E806" s="250">
        <v>0</v>
      </c>
      <c r="F806" s="250" t="s">
        <v>1215</v>
      </c>
      <c r="G806" s="250" t="s">
        <v>62</v>
      </c>
      <c r="H806" s="250">
        <v>2</v>
      </c>
      <c r="I806" s="250" t="s">
        <v>17</v>
      </c>
      <c r="J806" s="250" t="s">
        <v>17</v>
      </c>
      <c r="K806" s="250" t="s">
        <v>1376</v>
      </c>
      <c r="L806" s="251">
        <v>45812</v>
      </c>
      <c r="M806" s="250" t="s">
        <v>19</v>
      </c>
    </row>
    <row r="807" spans="1:13" x14ac:dyDescent="0.35">
      <c r="A807" s="252" t="s">
        <v>605</v>
      </c>
      <c r="B807" s="252" t="s">
        <v>606</v>
      </c>
      <c r="C807" s="252" t="s">
        <v>607</v>
      </c>
      <c r="D807" s="252" t="s">
        <v>1214</v>
      </c>
      <c r="E807" s="252">
        <v>0</v>
      </c>
      <c r="F807" s="252" t="s">
        <v>1215</v>
      </c>
      <c r="G807" s="252" t="s">
        <v>62</v>
      </c>
      <c r="H807" s="252">
        <v>2</v>
      </c>
      <c r="I807" s="252" t="s">
        <v>17</v>
      </c>
      <c r="J807" s="252" t="s">
        <v>17</v>
      </c>
      <c r="K807" s="252" t="s">
        <v>1377</v>
      </c>
      <c r="L807" s="253">
        <v>45812</v>
      </c>
      <c r="M807" s="252" t="s">
        <v>19</v>
      </c>
    </row>
    <row r="808" spans="1:13" x14ac:dyDescent="0.35">
      <c r="A808" s="250" t="s">
        <v>605</v>
      </c>
      <c r="B808" s="250" t="s">
        <v>606</v>
      </c>
      <c r="C808" s="250" t="s">
        <v>607</v>
      </c>
      <c r="D808" s="250" t="s">
        <v>1217</v>
      </c>
      <c r="E808" s="250">
        <v>2</v>
      </c>
      <c r="F808" s="250" t="s">
        <v>1215</v>
      </c>
      <c r="G808" s="250" t="s">
        <v>62</v>
      </c>
      <c r="H808" s="250">
        <v>2</v>
      </c>
      <c r="I808" s="250" t="s">
        <v>17</v>
      </c>
      <c r="J808" s="250" t="s">
        <v>17</v>
      </c>
      <c r="K808" s="250" t="s">
        <v>1378</v>
      </c>
      <c r="L808" s="251">
        <v>45812</v>
      </c>
      <c r="M808" s="250" t="s">
        <v>19</v>
      </c>
    </row>
    <row r="809" spans="1:13" x14ac:dyDescent="0.35">
      <c r="A809" s="252" t="s">
        <v>605</v>
      </c>
      <c r="B809" s="252" t="s">
        <v>606</v>
      </c>
      <c r="C809" s="252" t="s">
        <v>607</v>
      </c>
      <c r="D809" s="252" t="s">
        <v>1219</v>
      </c>
      <c r="E809" s="252">
        <v>2</v>
      </c>
      <c r="F809" s="252" t="s">
        <v>1215</v>
      </c>
      <c r="G809" s="252" t="s">
        <v>62</v>
      </c>
      <c r="H809" s="252">
        <v>2</v>
      </c>
      <c r="I809" s="252" t="s">
        <v>17</v>
      </c>
      <c r="J809" s="252" t="s">
        <v>17</v>
      </c>
      <c r="K809" s="252" t="s">
        <v>1379</v>
      </c>
      <c r="L809" s="253">
        <v>45812</v>
      </c>
      <c r="M809" s="252" t="s">
        <v>19</v>
      </c>
    </row>
    <row r="810" spans="1:13" x14ac:dyDescent="0.35">
      <c r="A810" s="250" t="s">
        <v>605</v>
      </c>
      <c r="B810" s="250" t="s">
        <v>606</v>
      </c>
      <c r="C810" s="250" t="s">
        <v>607</v>
      </c>
      <c r="D810" s="250" t="s">
        <v>1221</v>
      </c>
      <c r="E810" s="250">
        <v>0</v>
      </c>
      <c r="F810" s="250" t="s">
        <v>1215</v>
      </c>
      <c r="G810" s="250" t="s">
        <v>62</v>
      </c>
      <c r="H810" s="250">
        <v>2</v>
      </c>
      <c r="I810" s="250" t="s">
        <v>17</v>
      </c>
      <c r="J810" s="250" t="s">
        <v>17</v>
      </c>
      <c r="K810" s="250" t="s">
        <v>1380</v>
      </c>
      <c r="L810" s="251">
        <v>45812</v>
      </c>
      <c r="M810" s="250" t="s">
        <v>19</v>
      </c>
    </row>
    <row r="811" spans="1:13" x14ac:dyDescent="0.35">
      <c r="A811" s="252" t="s">
        <v>605</v>
      </c>
      <c r="B811" s="252" t="s">
        <v>606</v>
      </c>
      <c r="C811" s="252" t="s">
        <v>607</v>
      </c>
      <c r="D811" s="252" t="s">
        <v>1223</v>
      </c>
      <c r="E811" s="252">
        <v>2</v>
      </c>
      <c r="F811" s="252" t="s">
        <v>1215</v>
      </c>
      <c r="G811" s="252" t="s">
        <v>62</v>
      </c>
      <c r="H811" s="252">
        <v>2</v>
      </c>
      <c r="I811" s="252" t="s">
        <v>17</v>
      </c>
      <c r="J811" s="252" t="s">
        <v>17</v>
      </c>
      <c r="K811" s="252" t="s">
        <v>1381</v>
      </c>
      <c r="L811" s="253">
        <v>45812</v>
      </c>
      <c r="M811" s="252" t="s">
        <v>19</v>
      </c>
    </row>
    <row r="812" spans="1:13" x14ac:dyDescent="0.35">
      <c r="A812" s="250" t="s">
        <v>605</v>
      </c>
      <c r="B812" s="250" t="s">
        <v>606</v>
      </c>
      <c r="C812" s="250" t="s">
        <v>607</v>
      </c>
      <c r="D812" s="250" t="s">
        <v>1225</v>
      </c>
      <c r="E812" s="250">
        <v>0</v>
      </c>
      <c r="F812" s="250" t="s">
        <v>1215</v>
      </c>
      <c r="G812" s="250" t="s">
        <v>62</v>
      </c>
      <c r="H812" s="250">
        <v>2</v>
      </c>
      <c r="I812" s="250" t="s">
        <v>17</v>
      </c>
      <c r="J812" s="250" t="s">
        <v>17</v>
      </c>
      <c r="K812" s="250" t="s">
        <v>1382</v>
      </c>
      <c r="L812" s="251">
        <v>45812</v>
      </c>
      <c r="M812" s="250" t="s">
        <v>19</v>
      </c>
    </row>
    <row r="813" spans="1:13" x14ac:dyDescent="0.35">
      <c r="A813" s="252" t="s">
        <v>605</v>
      </c>
      <c r="B813" s="252" t="s">
        <v>606</v>
      </c>
      <c r="C813" s="252" t="s">
        <v>607</v>
      </c>
      <c r="D813" s="252" t="s">
        <v>1227</v>
      </c>
      <c r="E813" s="252">
        <v>1</v>
      </c>
      <c r="F813" s="252" t="s">
        <v>1215</v>
      </c>
      <c r="G813" s="252" t="s">
        <v>62</v>
      </c>
      <c r="H813" s="252">
        <v>2</v>
      </c>
      <c r="I813" s="252" t="s">
        <v>17</v>
      </c>
      <c r="J813" s="252" t="s">
        <v>17</v>
      </c>
      <c r="K813" s="252" t="s">
        <v>1383</v>
      </c>
      <c r="L813" s="253">
        <v>45812</v>
      </c>
      <c r="M813" s="252" t="s">
        <v>19</v>
      </c>
    </row>
    <row r="814" spans="1:13" x14ac:dyDescent="0.35">
      <c r="A814" s="250" t="s">
        <v>605</v>
      </c>
      <c r="B814" s="250" t="s">
        <v>606</v>
      </c>
      <c r="C814" s="250" t="s">
        <v>607</v>
      </c>
      <c r="D814" s="250" t="s">
        <v>1229</v>
      </c>
      <c r="E814" s="250">
        <v>0</v>
      </c>
      <c r="F814" s="250" t="s">
        <v>1215</v>
      </c>
      <c r="G814" s="250" t="s">
        <v>62</v>
      </c>
      <c r="H814" s="250">
        <v>2</v>
      </c>
      <c r="I814" s="250" t="s">
        <v>17</v>
      </c>
      <c r="J814" s="250" t="s">
        <v>17</v>
      </c>
      <c r="K814" s="250" t="s">
        <v>1384</v>
      </c>
      <c r="L814" s="251">
        <v>45812</v>
      </c>
      <c r="M814" s="250" t="s">
        <v>19</v>
      </c>
    </row>
    <row r="815" spans="1:13" x14ac:dyDescent="0.35">
      <c r="A815" s="252" t="s">
        <v>605</v>
      </c>
      <c r="B815" s="252" t="s">
        <v>606</v>
      </c>
      <c r="C815" s="252" t="s">
        <v>607</v>
      </c>
      <c r="D815" s="252" t="s">
        <v>1231</v>
      </c>
      <c r="E815" s="252">
        <v>0</v>
      </c>
      <c r="F815" s="252" t="s">
        <v>1215</v>
      </c>
      <c r="G815" s="252" t="s">
        <v>62</v>
      </c>
      <c r="H815" s="252">
        <v>2</v>
      </c>
      <c r="I815" s="252" t="s">
        <v>17</v>
      </c>
      <c r="J815" s="252" t="s">
        <v>17</v>
      </c>
      <c r="K815" s="252" t="s">
        <v>1385</v>
      </c>
      <c r="L815" s="253">
        <v>45812</v>
      </c>
      <c r="M815" s="252" t="s">
        <v>19</v>
      </c>
    </row>
    <row r="816" spans="1:13" x14ac:dyDescent="0.35">
      <c r="A816" s="250" t="s">
        <v>66</v>
      </c>
      <c r="B816" s="250" t="s">
        <v>67</v>
      </c>
      <c r="C816" s="250" t="s">
        <v>68</v>
      </c>
      <c r="D816" s="250" t="s">
        <v>1214</v>
      </c>
      <c r="E816" s="250">
        <v>0</v>
      </c>
      <c r="F816" s="250" t="s">
        <v>1215</v>
      </c>
      <c r="G816" s="250" t="s">
        <v>62</v>
      </c>
      <c r="H816" s="250">
        <v>2</v>
      </c>
      <c r="I816" s="250" t="s">
        <v>17</v>
      </c>
      <c r="J816" s="250" t="s">
        <v>17</v>
      </c>
      <c r="K816" s="250" t="s">
        <v>1386</v>
      </c>
      <c r="L816" s="251">
        <v>45812</v>
      </c>
      <c r="M816" s="250" t="s">
        <v>19</v>
      </c>
    </row>
    <row r="817" spans="1:13" x14ac:dyDescent="0.35">
      <c r="A817" s="252" t="s">
        <v>66</v>
      </c>
      <c r="B817" s="252" t="s">
        <v>67</v>
      </c>
      <c r="C817" s="252" t="s">
        <v>68</v>
      </c>
      <c r="D817" s="252" t="s">
        <v>1217</v>
      </c>
      <c r="E817" s="252">
        <v>0</v>
      </c>
      <c r="F817" s="252" t="s">
        <v>1215</v>
      </c>
      <c r="G817" s="252" t="s">
        <v>62</v>
      </c>
      <c r="H817" s="252">
        <v>2</v>
      </c>
      <c r="I817" s="252" t="s">
        <v>17</v>
      </c>
      <c r="J817" s="252" t="s">
        <v>17</v>
      </c>
      <c r="K817" s="252" t="s">
        <v>1387</v>
      </c>
      <c r="L817" s="253">
        <v>45812</v>
      </c>
      <c r="M817" s="252" t="s">
        <v>19</v>
      </c>
    </row>
    <row r="818" spans="1:13" x14ac:dyDescent="0.35">
      <c r="A818" s="250" t="s">
        <v>66</v>
      </c>
      <c r="B818" s="250" t="s">
        <v>67</v>
      </c>
      <c r="C818" s="250" t="s">
        <v>68</v>
      </c>
      <c r="D818" s="250" t="s">
        <v>1219</v>
      </c>
      <c r="E818" s="250">
        <v>0</v>
      </c>
      <c r="F818" s="250" t="s">
        <v>1215</v>
      </c>
      <c r="G818" s="250" t="s">
        <v>62</v>
      </c>
      <c r="H818" s="250">
        <v>2</v>
      </c>
      <c r="I818" s="250" t="s">
        <v>17</v>
      </c>
      <c r="J818" s="250" t="s">
        <v>17</v>
      </c>
      <c r="K818" s="250" t="s">
        <v>1388</v>
      </c>
      <c r="L818" s="251">
        <v>45812</v>
      </c>
      <c r="M818" s="250" t="s">
        <v>19</v>
      </c>
    </row>
    <row r="819" spans="1:13" x14ac:dyDescent="0.35">
      <c r="A819" s="252" t="s">
        <v>66</v>
      </c>
      <c r="B819" s="252" t="s">
        <v>67</v>
      </c>
      <c r="C819" s="252" t="s">
        <v>68</v>
      </c>
      <c r="D819" s="252" t="s">
        <v>1221</v>
      </c>
      <c r="E819" s="252">
        <v>0</v>
      </c>
      <c r="F819" s="252" t="s">
        <v>1215</v>
      </c>
      <c r="G819" s="252" t="s">
        <v>62</v>
      </c>
      <c r="H819" s="252">
        <v>2</v>
      </c>
      <c r="I819" s="252" t="s">
        <v>17</v>
      </c>
      <c r="J819" s="252" t="s">
        <v>17</v>
      </c>
      <c r="K819" s="252" t="s">
        <v>1389</v>
      </c>
      <c r="L819" s="253">
        <v>45812</v>
      </c>
      <c r="M819" s="252" t="s">
        <v>19</v>
      </c>
    </row>
    <row r="820" spans="1:13" x14ac:dyDescent="0.35">
      <c r="A820" s="250" t="s">
        <v>66</v>
      </c>
      <c r="B820" s="250" t="s">
        <v>67</v>
      </c>
      <c r="C820" s="250" t="s">
        <v>68</v>
      </c>
      <c r="D820" s="250" t="s">
        <v>1223</v>
      </c>
      <c r="E820" s="250">
        <v>0</v>
      </c>
      <c r="F820" s="250" t="s">
        <v>1215</v>
      </c>
      <c r="G820" s="250" t="s">
        <v>62</v>
      </c>
      <c r="H820" s="250">
        <v>2</v>
      </c>
      <c r="I820" s="250" t="s">
        <v>17</v>
      </c>
      <c r="J820" s="250" t="s">
        <v>17</v>
      </c>
      <c r="K820" s="250" t="s">
        <v>1390</v>
      </c>
      <c r="L820" s="251">
        <v>45812</v>
      </c>
      <c r="M820" s="250" t="s">
        <v>19</v>
      </c>
    </row>
    <row r="821" spans="1:13" x14ac:dyDescent="0.35">
      <c r="A821" s="252" t="s">
        <v>66</v>
      </c>
      <c r="B821" s="252" t="s">
        <v>67</v>
      </c>
      <c r="C821" s="252" t="s">
        <v>68</v>
      </c>
      <c r="D821" s="252" t="s">
        <v>1225</v>
      </c>
      <c r="E821" s="252">
        <v>2</v>
      </c>
      <c r="F821" s="252" t="s">
        <v>1215</v>
      </c>
      <c r="G821" s="252" t="s">
        <v>62</v>
      </c>
      <c r="H821" s="252">
        <v>2</v>
      </c>
      <c r="I821" s="252" t="s">
        <v>17</v>
      </c>
      <c r="J821" s="252" t="s">
        <v>17</v>
      </c>
      <c r="K821" s="252" t="s">
        <v>1391</v>
      </c>
      <c r="L821" s="253">
        <v>45812</v>
      </c>
      <c r="M821" s="252" t="s">
        <v>19</v>
      </c>
    </row>
    <row r="822" spans="1:13" x14ac:dyDescent="0.35">
      <c r="A822" s="250" t="s">
        <v>66</v>
      </c>
      <c r="B822" s="250" t="s">
        <v>67</v>
      </c>
      <c r="C822" s="250" t="s">
        <v>68</v>
      </c>
      <c r="D822" s="250" t="s">
        <v>1227</v>
      </c>
      <c r="E822" s="250">
        <v>3</v>
      </c>
      <c r="F822" s="250" t="s">
        <v>1215</v>
      </c>
      <c r="G822" s="250" t="s">
        <v>62</v>
      </c>
      <c r="H822" s="250">
        <v>2</v>
      </c>
      <c r="I822" s="250" t="s">
        <v>17</v>
      </c>
      <c r="J822" s="250" t="s">
        <v>17</v>
      </c>
      <c r="K822" s="250" t="s">
        <v>1392</v>
      </c>
      <c r="L822" s="251">
        <v>45812</v>
      </c>
      <c r="M822" s="250" t="s">
        <v>19</v>
      </c>
    </row>
    <row r="823" spans="1:13" x14ac:dyDescent="0.35">
      <c r="A823" s="252" t="s">
        <v>66</v>
      </c>
      <c r="B823" s="252" t="s">
        <v>67</v>
      </c>
      <c r="C823" s="252" t="s">
        <v>68</v>
      </c>
      <c r="D823" s="252" t="s">
        <v>1229</v>
      </c>
      <c r="E823" s="252">
        <v>0</v>
      </c>
      <c r="F823" s="252" t="s">
        <v>1215</v>
      </c>
      <c r="G823" s="252" t="s">
        <v>62</v>
      </c>
      <c r="H823" s="252">
        <v>2</v>
      </c>
      <c r="I823" s="252" t="s">
        <v>17</v>
      </c>
      <c r="J823" s="252" t="s">
        <v>17</v>
      </c>
      <c r="K823" s="252" t="s">
        <v>1393</v>
      </c>
      <c r="L823" s="253">
        <v>45812</v>
      </c>
      <c r="M823" s="252" t="s">
        <v>19</v>
      </c>
    </row>
    <row r="824" spans="1:13" x14ac:dyDescent="0.35">
      <c r="A824" s="250" t="s">
        <v>66</v>
      </c>
      <c r="B824" s="250" t="s">
        <v>67</v>
      </c>
      <c r="C824" s="250" t="s">
        <v>68</v>
      </c>
      <c r="D824" s="250" t="s">
        <v>1231</v>
      </c>
      <c r="E824" s="250">
        <v>0</v>
      </c>
      <c r="F824" s="250" t="s">
        <v>1215</v>
      </c>
      <c r="G824" s="250" t="s">
        <v>62</v>
      </c>
      <c r="H824" s="250">
        <v>2</v>
      </c>
      <c r="I824" s="250" t="s">
        <v>17</v>
      </c>
      <c r="J824" s="250" t="s">
        <v>17</v>
      </c>
      <c r="K824" s="250" t="s">
        <v>1394</v>
      </c>
      <c r="L824" s="251">
        <v>45812</v>
      </c>
      <c r="M824" s="250" t="s">
        <v>19</v>
      </c>
    </row>
    <row r="825" spans="1:13" x14ac:dyDescent="0.35">
      <c r="A825" s="252" t="s">
        <v>260</v>
      </c>
      <c r="B825" s="252" t="s">
        <v>261</v>
      </c>
      <c r="C825" s="252" t="s">
        <v>68</v>
      </c>
      <c r="D825" s="252" t="s">
        <v>1214</v>
      </c>
      <c r="E825" s="252">
        <v>0</v>
      </c>
      <c r="F825" s="252" t="s">
        <v>1215</v>
      </c>
      <c r="G825" s="252" t="s">
        <v>62</v>
      </c>
      <c r="H825" s="252">
        <v>2</v>
      </c>
      <c r="I825" s="252" t="s">
        <v>17</v>
      </c>
      <c r="J825" s="252" t="s">
        <v>17</v>
      </c>
      <c r="K825" s="252" t="s">
        <v>1395</v>
      </c>
      <c r="L825" s="253">
        <v>45812</v>
      </c>
      <c r="M825" s="252" t="s">
        <v>19</v>
      </c>
    </row>
    <row r="826" spans="1:13" x14ac:dyDescent="0.35">
      <c r="A826" s="250" t="s">
        <v>260</v>
      </c>
      <c r="B826" s="250" t="s">
        <v>261</v>
      </c>
      <c r="C826" s="250" t="s">
        <v>68</v>
      </c>
      <c r="D826" s="250" t="s">
        <v>1217</v>
      </c>
      <c r="E826" s="250">
        <v>0</v>
      </c>
      <c r="F826" s="250" t="s">
        <v>1215</v>
      </c>
      <c r="G826" s="250" t="s">
        <v>62</v>
      </c>
      <c r="H826" s="250">
        <v>2</v>
      </c>
      <c r="I826" s="250" t="s">
        <v>17</v>
      </c>
      <c r="J826" s="250" t="s">
        <v>17</v>
      </c>
      <c r="K826" s="250" t="s">
        <v>1396</v>
      </c>
      <c r="L826" s="251">
        <v>45812</v>
      </c>
      <c r="M826" s="250" t="s">
        <v>19</v>
      </c>
    </row>
    <row r="827" spans="1:13" x14ac:dyDescent="0.35">
      <c r="A827" s="252" t="s">
        <v>260</v>
      </c>
      <c r="B827" s="252" t="s">
        <v>261</v>
      </c>
      <c r="C827" s="252" t="s">
        <v>68</v>
      </c>
      <c r="D827" s="252" t="s">
        <v>1219</v>
      </c>
      <c r="E827" s="252">
        <v>0</v>
      </c>
      <c r="F827" s="252" t="s">
        <v>1215</v>
      </c>
      <c r="G827" s="252" t="s">
        <v>62</v>
      </c>
      <c r="H827" s="252">
        <v>2</v>
      </c>
      <c r="I827" s="252" t="s">
        <v>17</v>
      </c>
      <c r="J827" s="252" t="s">
        <v>17</v>
      </c>
      <c r="K827" s="252" t="s">
        <v>1397</v>
      </c>
      <c r="L827" s="253">
        <v>45812</v>
      </c>
      <c r="M827" s="252" t="s">
        <v>19</v>
      </c>
    </row>
    <row r="828" spans="1:13" x14ac:dyDescent="0.35">
      <c r="A828" s="250" t="s">
        <v>260</v>
      </c>
      <c r="B828" s="250" t="s">
        <v>261</v>
      </c>
      <c r="C828" s="250" t="s">
        <v>68</v>
      </c>
      <c r="D828" s="250" t="s">
        <v>1221</v>
      </c>
      <c r="E828" s="250">
        <v>0</v>
      </c>
      <c r="F828" s="250" t="s">
        <v>1215</v>
      </c>
      <c r="G828" s="250" t="s">
        <v>62</v>
      </c>
      <c r="H828" s="250">
        <v>2</v>
      </c>
      <c r="I828" s="250" t="s">
        <v>17</v>
      </c>
      <c r="J828" s="250" t="s">
        <v>17</v>
      </c>
      <c r="K828" s="250" t="s">
        <v>1398</v>
      </c>
      <c r="L828" s="251">
        <v>45812</v>
      </c>
      <c r="M828" s="250" t="s">
        <v>19</v>
      </c>
    </row>
    <row r="829" spans="1:13" x14ac:dyDescent="0.35">
      <c r="A829" s="252" t="s">
        <v>260</v>
      </c>
      <c r="B829" s="252" t="s">
        <v>261</v>
      </c>
      <c r="C829" s="252" t="s">
        <v>68</v>
      </c>
      <c r="D829" s="252" t="s">
        <v>1223</v>
      </c>
      <c r="E829" s="252">
        <v>0</v>
      </c>
      <c r="F829" s="252" t="s">
        <v>1215</v>
      </c>
      <c r="G829" s="252" t="s">
        <v>62</v>
      </c>
      <c r="H829" s="252">
        <v>2</v>
      </c>
      <c r="I829" s="252" t="s">
        <v>17</v>
      </c>
      <c r="J829" s="252" t="s">
        <v>17</v>
      </c>
      <c r="K829" s="252" t="s">
        <v>1399</v>
      </c>
      <c r="L829" s="253">
        <v>45812</v>
      </c>
      <c r="M829" s="252" t="s">
        <v>19</v>
      </c>
    </row>
    <row r="830" spans="1:13" x14ac:dyDescent="0.35">
      <c r="A830" s="250" t="s">
        <v>260</v>
      </c>
      <c r="B830" s="250" t="s">
        <v>261</v>
      </c>
      <c r="C830" s="250" t="s">
        <v>68</v>
      </c>
      <c r="D830" s="250" t="s">
        <v>1225</v>
      </c>
      <c r="E830" s="250">
        <v>2</v>
      </c>
      <c r="F830" s="250" t="s">
        <v>1215</v>
      </c>
      <c r="G830" s="250" t="s">
        <v>62</v>
      </c>
      <c r="H830" s="250">
        <v>2</v>
      </c>
      <c r="I830" s="250" t="s">
        <v>17</v>
      </c>
      <c r="J830" s="250" t="s">
        <v>17</v>
      </c>
      <c r="K830" s="250" t="s">
        <v>1400</v>
      </c>
      <c r="L830" s="251">
        <v>45812</v>
      </c>
      <c r="M830" s="250" t="s">
        <v>19</v>
      </c>
    </row>
    <row r="831" spans="1:13" x14ac:dyDescent="0.35">
      <c r="A831" s="252" t="s">
        <v>260</v>
      </c>
      <c r="B831" s="252" t="s">
        <v>261</v>
      </c>
      <c r="C831" s="252" t="s">
        <v>68</v>
      </c>
      <c r="D831" s="252" t="s">
        <v>1227</v>
      </c>
      <c r="E831" s="252">
        <v>3</v>
      </c>
      <c r="F831" s="252" t="s">
        <v>1215</v>
      </c>
      <c r="G831" s="252" t="s">
        <v>62</v>
      </c>
      <c r="H831" s="252">
        <v>2</v>
      </c>
      <c r="I831" s="252" t="s">
        <v>17</v>
      </c>
      <c r="J831" s="252" t="s">
        <v>17</v>
      </c>
      <c r="K831" s="252" t="s">
        <v>1401</v>
      </c>
      <c r="L831" s="253">
        <v>45812</v>
      </c>
      <c r="M831" s="252" t="s">
        <v>19</v>
      </c>
    </row>
    <row r="832" spans="1:13" x14ac:dyDescent="0.35">
      <c r="A832" s="250" t="s">
        <v>260</v>
      </c>
      <c r="B832" s="250" t="s">
        <v>261</v>
      </c>
      <c r="C832" s="250" t="s">
        <v>68</v>
      </c>
      <c r="D832" s="250" t="s">
        <v>1229</v>
      </c>
      <c r="E832" s="250">
        <v>0</v>
      </c>
      <c r="F832" s="250" t="s">
        <v>1215</v>
      </c>
      <c r="G832" s="250" t="s">
        <v>62</v>
      </c>
      <c r="H832" s="250">
        <v>2</v>
      </c>
      <c r="I832" s="250" t="s">
        <v>17</v>
      </c>
      <c r="J832" s="250" t="s">
        <v>17</v>
      </c>
      <c r="K832" s="250" t="s">
        <v>1402</v>
      </c>
      <c r="L832" s="251">
        <v>45812</v>
      </c>
      <c r="M832" s="250" t="s">
        <v>19</v>
      </c>
    </row>
    <row r="833" spans="1:13" x14ac:dyDescent="0.35">
      <c r="A833" s="252" t="s">
        <v>260</v>
      </c>
      <c r="B833" s="252" t="s">
        <v>261</v>
      </c>
      <c r="C833" s="252" t="s">
        <v>68</v>
      </c>
      <c r="D833" s="252" t="s">
        <v>1231</v>
      </c>
      <c r="E833" s="252">
        <v>0</v>
      </c>
      <c r="F833" s="252" t="s">
        <v>1215</v>
      </c>
      <c r="G833" s="252" t="s">
        <v>62</v>
      </c>
      <c r="H833" s="252">
        <v>2</v>
      </c>
      <c r="I833" s="252" t="s">
        <v>17</v>
      </c>
      <c r="J833" s="252" t="s">
        <v>17</v>
      </c>
      <c r="K833" s="252" t="s">
        <v>1403</v>
      </c>
      <c r="L833" s="253">
        <v>45812</v>
      </c>
      <c r="M833" s="252" t="s">
        <v>19</v>
      </c>
    </row>
    <row r="834" spans="1:13" x14ac:dyDescent="0.35">
      <c r="A834" s="250" t="s">
        <v>593</v>
      </c>
      <c r="B834" s="250" t="s">
        <v>594</v>
      </c>
      <c r="C834" s="250" t="s">
        <v>595</v>
      </c>
      <c r="D834" s="250" t="s">
        <v>1214</v>
      </c>
      <c r="E834" s="250">
        <v>2</v>
      </c>
      <c r="F834" s="250" t="s">
        <v>1215</v>
      </c>
      <c r="G834" s="250" t="s">
        <v>62</v>
      </c>
      <c r="H834" s="250">
        <v>2</v>
      </c>
      <c r="I834" s="250" t="s">
        <v>17</v>
      </c>
      <c r="J834" s="250" t="s">
        <v>17</v>
      </c>
      <c r="K834" s="250" t="s">
        <v>1404</v>
      </c>
      <c r="L834" s="251">
        <v>45812</v>
      </c>
      <c r="M834" s="250" t="s">
        <v>19</v>
      </c>
    </row>
    <row r="835" spans="1:13" x14ac:dyDescent="0.35">
      <c r="A835" s="252" t="s">
        <v>593</v>
      </c>
      <c r="B835" s="252" t="s">
        <v>594</v>
      </c>
      <c r="C835" s="252" t="s">
        <v>595</v>
      </c>
      <c r="D835" s="252" t="s">
        <v>1217</v>
      </c>
      <c r="E835" s="252">
        <v>0</v>
      </c>
      <c r="F835" s="252" t="s">
        <v>1215</v>
      </c>
      <c r="G835" s="252" t="s">
        <v>62</v>
      </c>
      <c r="H835" s="252">
        <v>2</v>
      </c>
      <c r="I835" s="252" t="s">
        <v>17</v>
      </c>
      <c r="J835" s="252" t="s">
        <v>17</v>
      </c>
      <c r="K835" s="252" t="s">
        <v>1405</v>
      </c>
      <c r="L835" s="253">
        <v>45812</v>
      </c>
      <c r="M835" s="252" t="s">
        <v>19</v>
      </c>
    </row>
    <row r="836" spans="1:13" x14ac:dyDescent="0.35">
      <c r="A836" s="250" t="s">
        <v>593</v>
      </c>
      <c r="B836" s="250" t="s">
        <v>594</v>
      </c>
      <c r="C836" s="250" t="s">
        <v>595</v>
      </c>
      <c r="D836" s="250" t="s">
        <v>1219</v>
      </c>
      <c r="E836" s="250">
        <v>2</v>
      </c>
      <c r="F836" s="250" t="s">
        <v>1215</v>
      </c>
      <c r="G836" s="250" t="s">
        <v>62</v>
      </c>
      <c r="H836" s="250">
        <v>2</v>
      </c>
      <c r="I836" s="250" t="s">
        <v>17</v>
      </c>
      <c r="J836" s="250" t="s">
        <v>17</v>
      </c>
      <c r="K836" s="250" t="s">
        <v>1406</v>
      </c>
      <c r="L836" s="251">
        <v>45812</v>
      </c>
      <c r="M836" s="250" t="s">
        <v>19</v>
      </c>
    </row>
    <row r="837" spans="1:13" x14ac:dyDescent="0.35">
      <c r="A837" s="252" t="s">
        <v>593</v>
      </c>
      <c r="B837" s="252" t="s">
        <v>594</v>
      </c>
      <c r="C837" s="252" t="s">
        <v>595</v>
      </c>
      <c r="D837" s="252" t="s">
        <v>1221</v>
      </c>
      <c r="E837" s="252">
        <v>0</v>
      </c>
      <c r="F837" s="252" t="s">
        <v>1215</v>
      </c>
      <c r="G837" s="252" t="s">
        <v>62</v>
      </c>
      <c r="H837" s="252">
        <v>2</v>
      </c>
      <c r="I837" s="252" t="s">
        <v>17</v>
      </c>
      <c r="J837" s="252" t="s">
        <v>17</v>
      </c>
      <c r="K837" s="252" t="s">
        <v>1407</v>
      </c>
      <c r="L837" s="253">
        <v>45812</v>
      </c>
      <c r="M837" s="252" t="s">
        <v>19</v>
      </c>
    </row>
    <row r="838" spans="1:13" x14ac:dyDescent="0.35">
      <c r="A838" s="250" t="s">
        <v>593</v>
      </c>
      <c r="B838" s="250" t="s">
        <v>594</v>
      </c>
      <c r="C838" s="250" t="s">
        <v>595</v>
      </c>
      <c r="D838" s="250" t="s">
        <v>1223</v>
      </c>
      <c r="E838" s="250">
        <v>1</v>
      </c>
      <c r="F838" s="250" t="s">
        <v>1215</v>
      </c>
      <c r="G838" s="250" t="s">
        <v>62</v>
      </c>
      <c r="H838" s="250">
        <v>2</v>
      </c>
      <c r="I838" s="250" t="s">
        <v>17</v>
      </c>
      <c r="J838" s="250" t="s">
        <v>17</v>
      </c>
      <c r="K838" s="250" t="s">
        <v>1408</v>
      </c>
      <c r="L838" s="251">
        <v>45812</v>
      </c>
      <c r="M838" s="250" t="s">
        <v>19</v>
      </c>
    </row>
    <row r="839" spans="1:13" x14ac:dyDescent="0.35">
      <c r="A839" s="252" t="s">
        <v>593</v>
      </c>
      <c r="B839" s="252" t="s">
        <v>594</v>
      </c>
      <c r="C839" s="252" t="s">
        <v>595</v>
      </c>
      <c r="D839" s="252" t="s">
        <v>1225</v>
      </c>
      <c r="E839" s="252">
        <v>1</v>
      </c>
      <c r="F839" s="252" t="s">
        <v>1215</v>
      </c>
      <c r="G839" s="252" t="s">
        <v>62</v>
      </c>
      <c r="H839" s="252">
        <v>2</v>
      </c>
      <c r="I839" s="252" t="s">
        <v>17</v>
      </c>
      <c r="J839" s="252" t="s">
        <v>17</v>
      </c>
      <c r="K839" s="252" t="s">
        <v>1409</v>
      </c>
      <c r="L839" s="253">
        <v>45812</v>
      </c>
      <c r="M839" s="252" t="s">
        <v>19</v>
      </c>
    </row>
    <row r="840" spans="1:13" x14ac:dyDescent="0.35">
      <c r="A840" s="250" t="s">
        <v>593</v>
      </c>
      <c r="B840" s="250" t="s">
        <v>594</v>
      </c>
      <c r="C840" s="250" t="s">
        <v>595</v>
      </c>
      <c r="D840" s="250" t="s">
        <v>1227</v>
      </c>
      <c r="E840" s="250">
        <v>3</v>
      </c>
      <c r="F840" s="250" t="s">
        <v>1215</v>
      </c>
      <c r="G840" s="250" t="s">
        <v>62</v>
      </c>
      <c r="H840" s="250">
        <v>2</v>
      </c>
      <c r="I840" s="250" t="s">
        <v>17</v>
      </c>
      <c r="J840" s="250" t="s">
        <v>17</v>
      </c>
      <c r="K840" s="250" t="s">
        <v>1410</v>
      </c>
      <c r="L840" s="251">
        <v>45812</v>
      </c>
      <c r="M840" s="250" t="s">
        <v>19</v>
      </c>
    </row>
    <row r="841" spans="1:13" x14ac:dyDescent="0.35">
      <c r="A841" s="252" t="s">
        <v>593</v>
      </c>
      <c r="B841" s="252" t="s">
        <v>594</v>
      </c>
      <c r="C841" s="252" t="s">
        <v>595</v>
      </c>
      <c r="D841" s="252" t="s">
        <v>1229</v>
      </c>
      <c r="E841" s="252">
        <v>1</v>
      </c>
      <c r="F841" s="252" t="s">
        <v>1215</v>
      </c>
      <c r="G841" s="252" t="s">
        <v>62</v>
      </c>
      <c r="H841" s="252">
        <v>2</v>
      </c>
      <c r="I841" s="252" t="s">
        <v>17</v>
      </c>
      <c r="J841" s="252" t="s">
        <v>17</v>
      </c>
      <c r="K841" s="252" t="s">
        <v>1411</v>
      </c>
      <c r="L841" s="253">
        <v>45812</v>
      </c>
      <c r="M841" s="252" t="s">
        <v>19</v>
      </c>
    </row>
    <row r="842" spans="1:13" x14ac:dyDescent="0.35">
      <c r="A842" s="250" t="s">
        <v>593</v>
      </c>
      <c r="B842" s="250" t="s">
        <v>594</v>
      </c>
      <c r="C842" s="250" t="s">
        <v>595</v>
      </c>
      <c r="D842" s="250" t="s">
        <v>1231</v>
      </c>
      <c r="E842" s="250">
        <v>2</v>
      </c>
      <c r="F842" s="250" t="s">
        <v>1215</v>
      </c>
      <c r="G842" s="250" t="s">
        <v>62</v>
      </c>
      <c r="H842" s="250">
        <v>2</v>
      </c>
      <c r="I842" s="250" t="s">
        <v>17</v>
      </c>
      <c r="J842" s="250" t="s">
        <v>17</v>
      </c>
      <c r="K842" s="250" t="s">
        <v>1412</v>
      </c>
      <c r="L842" s="251">
        <v>45812</v>
      </c>
      <c r="M842" s="250" t="s">
        <v>19</v>
      </c>
    </row>
    <row r="843" spans="1:13" x14ac:dyDescent="0.35">
      <c r="A843" s="252" t="s">
        <v>692</v>
      </c>
      <c r="B843" s="252" t="s">
        <v>693</v>
      </c>
      <c r="C843" s="252" t="s">
        <v>694</v>
      </c>
      <c r="D843" s="252" t="s">
        <v>1214</v>
      </c>
      <c r="E843" s="252">
        <v>2</v>
      </c>
      <c r="F843" s="252" t="s">
        <v>1215</v>
      </c>
      <c r="G843" s="252" t="s">
        <v>62</v>
      </c>
      <c r="H843" s="252">
        <v>2</v>
      </c>
      <c r="I843" s="252" t="s">
        <v>17</v>
      </c>
      <c r="J843" s="252" t="s">
        <v>17</v>
      </c>
      <c r="K843" s="252" t="s">
        <v>1413</v>
      </c>
      <c r="L843" s="253">
        <v>45813</v>
      </c>
      <c r="M843" s="252" t="s">
        <v>19</v>
      </c>
    </row>
    <row r="844" spans="1:13" x14ac:dyDescent="0.35">
      <c r="A844" s="250" t="s">
        <v>692</v>
      </c>
      <c r="B844" s="250" t="s">
        <v>693</v>
      </c>
      <c r="C844" s="250" t="s">
        <v>694</v>
      </c>
      <c r="D844" s="250" t="s">
        <v>1217</v>
      </c>
      <c r="E844" s="250">
        <v>2</v>
      </c>
      <c r="F844" s="250" t="s">
        <v>1215</v>
      </c>
      <c r="G844" s="250" t="s">
        <v>62</v>
      </c>
      <c r="H844" s="250">
        <v>2</v>
      </c>
      <c r="I844" s="250" t="s">
        <v>17</v>
      </c>
      <c r="J844" s="250" t="s">
        <v>17</v>
      </c>
      <c r="K844" s="250" t="s">
        <v>1414</v>
      </c>
      <c r="L844" s="251">
        <v>45813</v>
      </c>
      <c r="M844" s="250" t="s">
        <v>19</v>
      </c>
    </row>
    <row r="845" spans="1:13" x14ac:dyDescent="0.35">
      <c r="A845" s="252" t="s">
        <v>692</v>
      </c>
      <c r="B845" s="252" t="s">
        <v>693</v>
      </c>
      <c r="C845" s="252" t="s">
        <v>694</v>
      </c>
      <c r="D845" s="252" t="s">
        <v>1219</v>
      </c>
      <c r="E845" s="252">
        <v>3</v>
      </c>
      <c r="F845" s="252" t="s">
        <v>1215</v>
      </c>
      <c r="G845" s="252" t="s">
        <v>62</v>
      </c>
      <c r="H845" s="252">
        <v>2</v>
      </c>
      <c r="I845" s="252" t="s">
        <v>17</v>
      </c>
      <c r="J845" s="252" t="s">
        <v>17</v>
      </c>
      <c r="K845" s="252" t="s">
        <v>1415</v>
      </c>
      <c r="L845" s="253">
        <v>45813</v>
      </c>
      <c r="M845" s="252" t="s">
        <v>19</v>
      </c>
    </row>
    <row r="846" spans="1:13" x14ac:dyDescent="0.35">
      <c r="A846" s="250" t="s">
        <v>692</v>
      </c>
      <c r="B846" s="250" t="s">
        <v>693</v>
      </c>
      <c r="C846" s="250" t="s">
        <v>694</v>
      </c>
      <c r="D846" s="250" t="s">
        <v>1221</v>
      </c>
      <c r="E846" s="250">
        <v>2</v>
      </c>
      <c r="F846" s="250" t="s">
        <v>1215</v>
      </c>
      <c r="G846" s="250" t="s">
        <v>62</v>
      </c>
      <c r="H846" s="250">
        <v>2</v>
      </c>
      <c r="I846" s="250" t="s">
        <v>17</v>
      </c>
      <c r="J846" s="250" t="s">
        <v>17</v>
      </c>
      <c r="K846" s="250" t="s">
        <v>1416</v>
      </c>
      <c r="L846" s="251">
        <v>45813</v>
      </c>
      <c r="M846" s="250" t="s">
        <v>19</v>
      </c>
    </row>
    <row r="847" spans="1:13" x14ac:dyDescent="0.35">
      <c r="A847" s="252" t="s">
        <v>692</v>
      </c>
      <c r="B847" s="252" t="s">
        <v>693</v>
      </c>
      <c r="C847" s="252" t="s">
        <v>694</v>
      </c>
      <c r="D847" s="252" t="s">
        <v>1223</v>
      </c>
      <c r="E847" s="252">
        <v>3</v>
      </c>
      <c r="F847" s="252" t="s">
        <v>1215</v>
      </c>
      <c r="G847" s="252" t="s">
        <v>62</v>
      </c>
      <c r="H847" s="252">
        <v>2</v>
      </c>
      <c r="I847" s="252" t="s">
        <v>17</v>
      </c>
      <c r="J847" s="252" t="s">
        <v>17</v>
      </c>
      <c r="K847" s="252" t="s">
        <v>1417</v>
      </c>
      <c r="L847" s="253">
        <v>45813</v>
      </c>
      <c r="M847" s="252" t="s">
        <v>19</v>
      </c>
    </row>
    <row r="848" spans="1:13" x14ac:dyDescent="0.35">
      <c r="A848" s="250" t="s">
        <v>692</v>
      </c>
      <c r="B848" s="250" t="s">
        <v>693</v>
      </c>
      <c r="C848" s="250" t="s">
        <v>694</v>
      </c>
      <c r="D848" s="250" t="s">
        <v>1225</v>
      </c>
      <c r="E848" s="250">
        <v>3</v>
      </c>
      <c r="F848" s="250" t="s">
        <v>1215</v>
      </c>
      <c r="G848" s="250" t="s">
        <v>62</v>
      </c>
      <c r="H848" s="250">
        <v>2</v>
      </c>
      <c r="I848" s="250" t="s">
        <v>17</v>
      </c>
      <c r="J848" s="250" t="s">
        <v>17</v>
      </c>
      <c r="K848" s="250" t="s">
        <v>1418</v>
      </c>
      <c r="L848" s="251">
        <v>45813</v>
      </c>
      <c r="M848" s="250" t="s">
        <v>19</v>
      </c>
    </row>
    <row r="849" spans="1:13" x14ac:dyDescent="0.35">
      <c r="A849" s="252" t="s">
        <v>692</v>
      </c>
      <c r="B849" s="252" t="s">
        <v>693</v>
      </c>
      <c r="C849" s="252" t="s">
        <v>694</v>
      </c>
      <c r="D849" s="252" t="s">
        <v>1227</v>
      </c>
      <c r="E849" s="252">
        <v>3</v>
      </c>
      <c r="F849" s="252" t="s">
        <v>1215</v>
      </c>
      <c r="G849" s="252" t="s">
        <v>62</v>
      </c>
      <c r="H849" s="252">
        <v>2</v>
      </c>
      <c r="I849" s="252" t="s">
        <v>17</v>
      </c>
      <c r="J849" s="252" t="s">
        <v>17</v>
      </c>
      <c r="K849" s="252" t="s">
        <v>1419</v>
      </c>
      <c r="L849" s="253">
        <v>45813</v>
      </c>
      <c r="M849" s="252" t="s">
        <v>19</v>
      </c>
    </row>
    <row r="850" spans="1:13" x14ac:dyDescent="0.35">
      <c r="A850" s="250" t="s">
        <v>692</v>
      </c>
      <c r="B850" s="250" t="s">
        <v>693</v>
      </c>
      <c r="C850" s="250" t="s">
        <v>694</v>
      </c>
      <c r="D850" s="250" t="s">
        <v>1229</v>
      </c>
      <c r="E850" s="250">
        <v>2</v>
      </c>
      <c r="F850" s="250" t="s">
        <v>1215</v>
      </c>
      <c r="G850" s="250" t="s">
        <v>62</v>
      </c>
      <c r="H850" s="250">
        <v>2</v>
      </c>
      <c r="I850" s="250" t="s">
        <v>17</v>
      </c>
      <c r="J850" s="250" t="s">
        <v>17</v>
      </c>
      <c r="K850" s="250" t="s">
        <v>1420</v>
      </c>
      <c r="L850" s="251">
        <v>45813</v>
      </c>
      <c r="M850" s="250" t="s">
        <v>19</v>
      </c>
    </row>
    <row r="851" spans="1:13" x14ac:dyDescent="0.35">
      <c r="A851" s="252" t="s">
        <v>692</v>
      </c>
      <c r="B851" s="252" t="s">
        <v>693</v>
      </c>
      <c r="C851" s="252" t="s">
        <v>694</v>
      </c>
      <c r="D851" s="252" t="s">
        <v>1231</v>
      </c>
      <c r="E851" s="252">
        <v>0</v>
      </c>
      <c r="F851" s="252" t="s">
        <v>1215</v>
      </c>
      <c r="G851" s="252" t="s">
        <v>62</v>
      </c>
      <c r="H851" s="252">
        <v>2</v>
      </c>
      <c r="I851" s="252" t="s">
        <v>17</v>
      </c>
      <c r="J851" s="252" t="s">
        <v>17</v>
      </c>
      <c r="K851" s="252" t="s">
        <v>1421</v>
      </c>
      <c r="L851" s="253">
        <v>45813</v>
      </c>
      <c r="M851" s="252" t="s">
        <v>19</v>
      </c>
    </row>
    <row r="852" spans="1:13" x14ac:dyDescent="0.35">
      <c r="A852" s="250" t="s">
        <v>661</v>
      </c>
      <c r="B852" s="250" t="s">
        <v>662</v>
      </c>
      <c r="C852" s="250" t="s">
        <v>663</v>
      </c>
      <c r="D852" s="250" t="s">
        <v>1214</v>
      </c>
      <c r="E852" s="250">
        <v>0</v>
      </c>
      <c r="F852" s="250" t="s">
        <v>1215</v>
      </c>
      <c r="G852" s="250" t="s">
        <v>62</v>
      </c>
      <c r="H852" s="250">
        <v>2</v>
      </c>
      <c r="I852" s="250" t="s">
        <v>17</v>
      </c>
      <c r="J852" s="250" t="s">
        <v>17</v>
      </c>
      <c r="K852" s="250" t="s">
        <v>1422</v>
      </c>
      <c r="L852" s="251">
        <v>45819</v>
      </c>
      <c r="M852" s="250" t="s">
        <v>19</v>
      </c>
    </row>
    <row r="853" spans="1:13" x14ac:dyDescent="0.35">
      <c r="A853" s="252" t="s">
        <v>661</v>
      </c>
      <c r="B853" s="252" t="s">
        <v>662</v>
      </c>
      <c r="C853" s="252" t="s">
        <v>663</v>
      </c>
      <c r="D853" s="252" t="s">
        <v>1217</v>
      </c>
      <c r="E853" s="252">
        <v>0</v>
      </c>
      <c r="F853" s="252" t="s">
        <v>1215</v>
      </c>
      <c r="G853" s="252" t="s">
        <v>62</v>
      </c>
      <c r="H853" s="252">
        <v>2</v>
      </c>
      <c r="I853" s="252" t="s">
        <v>17</v>
      </c>
      <c r="J853" s="252" t="s">
        <v>17</v>
      </c>
      <c r="K853" s="252" t="s">
        <v>1423</v>
      </c>
      <c r="L853" s="253">
        <v>45819</v>
      </c>
      <c r="M853" s="252" t="s">
        <v>19</v>
      </c>
    </row>
    <row r="854" spans="1:13" x14ac:dyDescent="0.35">
      <c r="A854" s="250" t="s">
        <v>661</v>
      </c>
      <c r="B854" s="250" t="s">
        <v>662</v>
      </c>
      <c r="C854" s="250" t="s">
        <v>663</v>
      </c>
      <c r="D854" s="250" t="s">
        <v>1219</v>
      </c>
      <c r="E854" s="250">
        <v>0</v>
      </c>
      <c r="F854" s="250" t="s">
        <v>1215</v>
      </c>
      <c r="G854" s="250" t="s">
        <v>62</v>
      </c>
      <c r="H854" s="250">
        <v>2</v>
      </c>
      <c r="I854" s="250" t="s">
        <v>17</v>
      </c>
      <c r="J854" s="250" t="s">
        <v>17</v>
      </c>
      <c r="K854" s="250" t="s">
        <v>1424</v>
      </c>
      <c r="L854" s="251">
        <v>45819</v>
      </c>
      <c r="M854" s="250" t="s">
        <v>19</v>
      </c>
    </row>
    <row r="855" spans="1:13" x14ac:dyDescent="0.35">
      <c r="A855" s="252" t="s">
        <v>661</v>
      </c>
      <c r="B855" s="252" t="s">
        <v>662</v>
      </c>
      <c r="C855" s="252" t="s">
        <v>663</v>
      </c>
      <c r="D855" s="252" t="s">
        <v>1221</v>
      </c>
      <c r="E855" s="252">
        <v>0</v>
      </c>
      <c r="F855" s="252" t="s">
        <v>1215</v>
      </c>
      <c r="G855" s="252" t="s">
        <v>62</v>
      </c>
      <c r="H855" s="252">
        <v>2</v>
      </c>
      <c r="I855" s="252" t="s">
        <v>17</v>
      </c>
      <c r="J855" s="252" t="s">
        <v>17</v>
      </c>
      <c r="K855" s="252" t="s">
        <v>1425</v>
      </c>
      <c r="L855" s="253">
        <v>45819</v>
      </c>
      <c r="M855" s="252" t="s">
        <v>19</v>
      </c>
    </row>
    <row r="856" spans="1:13" x14ac:dyDescent="0.35">
      <c r="A856" s="250" t="s">
        <v>661</v>
      </c>
      <c r="B856" s="250" t="s">
        <v>662</v>
      </c>
      <c r="C856" s="250" t="s">
        <v>663</v>
      </c>
      <c r="D856" s="250" t="s">
        <v>1223</v>
      </c>
      <c r="E856" s="250">
        <v>1</v>
      </c>
      <c r="F856" s="250" t="s">
        <v>1215</v>
      </c>
      <c r="G856" s="250" t="s">
        <v>62</v>
      </c>
      <c r="H856" s="250">
        <v>2</v>
      </c>
      <c r="I856" s="250" t="s">
        <v>17</v>
      </c>
      <c r="J856" s="250" t="s">
        <v>17</v>
      </c>
      <c r="K856" s="250" t="s">
        <v>1426</v>
      </c>
      <c r="L856" s="251">
        <v>45819</v>
      </c>
      <c r="M856" s="250" t="s">
        <v>19</v>
      </c>
    </row>
    <row r="857" spans="1:13" x14ac:dyDescent="0.35">
      <c r="A857" s="252" t="s">
        <v>661</v>
      </c>
      <c r="B857" s="252" t="s">
        <v>662</v>
      </c>
      <c r="C857" s="252" t="s">
        <v>663</v>
      </c>
      <c r="D857" s="252" t="s">
        <v>1225</v>
      </c>
      <c r="E857" s="252">
        <v>0</v>
      </c>
      <c r="F857" s="252" t="s">
        <v>1215</v>
      </c>
      <c r="G857" s="252" t="s">
        <v>62</v>
      </c>
      <c r="H857" s="252">
        <v>2</v>
      </c>
      <c r="I857" s="252" t="s">
        <v>17</v>
      </c>
      <c r="J857" s="252" t="s">
        <v>17</v>
      </c>
      <c r="K857" s="252" t="s">
        <v>1427</v>
      </c>
      <c r="L857" s="253">
        <v>45819</v>
      </c>
      <c r="M857" s="252" t="s">
        <v>19</v>
      </c>
    </row>
    <row r="858" spans="1:13" x14ac:dyDescent="0.35">
      <c r="A858" s="250" t="s">
        <v>661</v>
      </c>
      <c r="B858" s="250" t="s">
        <v>662</v>
      </c>
      <c r="C858" s="250" t="s">
        <v>663</v>
      </c>
      <c r="D858" s="250" t="s">
        <v>1227</v>
      </c>
      <c r="E858" s="250">
        <v>0</v>
      </c>
      <c r="F858" s="250" t="s">
        <v>1215</v>
      </c>
      <c r="G858" s="250" t="s">
        <v>62</v>
      </c>
      <c r="H858" s="250">
        <v>2</v>
      </c>
      <c r="I858" s="250" t="s">
        <v>17</v>
      </c>
      <c r="J858" s="250" t="s">
        <v>17</v>
      </c>
      <c r="K858" s="250" t="s">
        <v>1428</v>
      </c>
      <c r="L858" s="251">
        <v>45819</v>
      </c>
      <c r="M858" s="250" t="s">
        <v>19</v>
      </c>
    </row>
    <row r="859" spans="1:13" x14ac:dyDescent="0.35">
      <c r="A859" s="252" t="s">
        <v>661</v>
      </c>
      <c r="B859" s="252" t="s">
        <v>662</v>
      </c>
      <c r="C859" s="252" t="s">
        <v>663</v>
      </c>
      <c r="D859" s="252" t="s">
        <v>1229</v>
      </c>
      <c r="E859" s="252">
        <v>0</v>
      </c>
      <c r="F859" s="252" t="s">
        <v>1215</v>
      </c>
      <c r="G859" s="252" t="s">
        <v>62</v>
      </c>
      <c r="H859" s="252">
        <v>2</v>
      </c>
      <c r="I859" s="252" t="s">
        <v>17</v>
      </c>
      <c r="J859" s="252" t="s">
        <v>17</v>
      </c>
      <c r="K859" s="252" t="s">
        <v>1429</v>
      </c>
      <c r="L859" s="253">
        <v>45819</v>
      </c>
      <c r="M859" s="252" t="s">
        <v>19</v>
      </c>
    </row>
    <row r="860" spans="1:13" x14ac:dyDescent="0.35">
      <c r="A860" s="250" t="s">
        <v>661</v>
      </c>
      <c r="B860" s="250" t="s">
        <v>662</v>
      </c>
      <c r="C860" s="250" t="s">
        <v>663</v>
      </c>
      <c r="D860" s="250" t="s">
        <v>1231</v>
      </c>
      <c r="E860" s="250">
        <v>0</v>
      </c>
      <c r="F860" s="250" t="s">
        <v>1215</v>
      </c>
      <c r="G860" s="250" t="s">
        <v>62</v>
      </c>
      <c r="H860" s="250">
        <v>2</v>
      </c>
      <c r="I860" s="250" t="s">
        <v>17</v>
      </c>
      <c r="J860" s="250" t="s">
        <v>17</v>
      </c>
      <c r="K860" s="250" t="s">
        <v>1430</v>
      </c>
      <c r="L860" s="251">
        <v>45819</v>
      </c>
      <c r="M860" s="250" t="s">
        <v>19</v>
      </c>
    </row>
    <row r="861" spans="1:13" x14ac:dyDescent="0.35">
      <c r="A861" s="252" t="s">
        <v>650</v>
      </c>
      <c r="B861" s="252" t="s">
        <v>651</v>
      </c>
      <c r="C861" s="252" t="s">
        <v>652</v>
      </c>
      <c r="D861" s="252" t="s">
        <v>1214</v>
      </c>
      <c r="E861" s="252">
        <v>0</v>
      </c>
      <c r="F861" s="252" t="s">
        <v>1215</v>
      </c>
      <c r="G861" s="252" t="s">
        <v>62</v>
      </c>
      <c r="H861" s="252">
        <v>2</v>
      </c>
      <c r="I861" s="252" t="s">
        <v>17</v>
      </c>
      <c r="J861" s="252" t="s">
        <v>17</v>
      </c>
      <c r="K861" s="252" t="s">
        <v>1431</v>
      </c>
      <c r="L861" s="253">
        <v>45819</v>
      </c>
      <c r="M861" s="252" t="s">
        <v>19</v>
      </c>
    </row>
    <row r="862" spans="1:13" x14ac:dyDescent="0.35">
      <c r="A862" s="250" t="s">
        <v>650</v>
      </c>
      <c r="B862" s="250" t="s">
        <v>651</v>
      </c>
      <c r="C862" s="250" t="s">
        <v>652</v>
      </c>
      <c r="D862" s="250" t="s">
        <v>1217</v>
      </c>
      <c r="E862" s="250">
        <v>0</v>
      </c>
      <c r="F862" s="250" t="s">
        <v>1215</v>
      </c>
      <c r="G862" s="250" t="s">
        <v>62</v>
      </c>
      <c r="H862" s="250">
        <v>2</v>
      </c>
      <c r="I862" s="250" t="s">
        <v>17</v>
      </c>
      <c r="J862" s="250" t="s">
        <v>17</v>
      </c>
      <c r="K862" s="250" t="s">
        <v>1432</v>
      </c>
      <c r="L862" s="251">
        <v>45819</v>
      </c>
      <c r="M862" s="250" t="s">
        <v>19</v>
      </c>
    </row>
    <row r="863" spans="1:13" x14ac:dyDescent="0.35">
      <c r="A863" s="252" t="s">
        <v>650</v>
      </c>
      <c r="B863" s="252" t="s">
        <v>651</v>
      </c>
      <c r="C863" s="252" t="s">
        <v>652</v>
      </c>
      <c r="D863" s="252" t="s">
        <v>1219</v>
      </c>
      <c r="E863" s="252">
        <v>1</v>
      </c>
      <c r="F863" s="252" t="s">
        <v>1215</v>
      </c>
      <c r="G863" s="252" t="s">
        <v>62</v>
      </c>
      <c r="H863" s="252">
        <v>2</v>
      </c>
      <c r="I863" s="252" t="s">
        <v>17</v>
      </c>
      <c r="J863" s="252" t="s">
        <v>17</v>
      </c>
      <c r="K863" s="252" t="s">
        <v>1433</v>
      </c>
      <c r="L863" s="253">
        <v>45819</v>
      </c>
      <c r="M863" s="252" t="s">
        <v>19</v>
      </c>
    </row>
    <row r="864" spans="1:13" x14ac:dyDescent="0.35">
      <c r="A864" s="250" t="s">
        <v>650</v>
      </c>
      <c r="B864" s="250" t="s">
        <v>651</v>
      </c>
      <c r="C864" s="250" t="s">
        <v>652</v>
      </c>
      <c r="D864" s="250" t="s">
        <v>1221</v>
      </c>
      <c r="E864" s="250">
        <v>0</v>
      </c>
      <c r="F864" s="250" t="s">
        <v>1215</v>
      </c>
      <c r="G864" s="250" t="s">
        <v>62</v>
      </c>
      <c r="H864" s="250">
        <v>2</v>
      </c>
      <c r="I864" s="250" t="s">
        <v>17</v>
      </c>
      <c r="J864" s="250" t="s">
        <v>17</v>
      </c>
      <c r="K864" s="250" t="s">
        <v>1434</v>
      </c>
      <c r="L864" s="251">
        <v>45819</v>
      </c>
      <c r="M864" s="250" t="s">
        <v>19</v>
      </c>
    </row>
    <row r="865" spans="1:13" x14ac:dyDescent="0.35">
      <c r="A865" s="252" t="s">
        <v>650</v>
      </c>
      <c r="B865" s="252" t="s">
        <v>651</v>
      </c>
      <c r="C865" s="252" t="s">
        <v>652</v>
      </c>
      <c r="D865" s="252" t="s">
        <v>1223</v>
      </c>
      <c r="E865" s="252">
        <v>1</v>
      </c>
      <c r="F865" s="252" t="s">
        <v>1215</v>
      </c>
      <c r="G865" s="252" t="s">
        <v>62</v>
      </c>
      <c r="H865" s="252">
        <v>2</v>
      </c>
      <c r="I865" s="252" t="s">
        <v>17</v>
      </c>
      <c r="J865" s="252" t="s">
        <v>17</v>
      </c>
      <c r="K865" s="252" t="s">
        <v>1435</v>
      </c>
      <c r="L865" s="253">
        <v>45819</v>
      </c>
      <c r="M865" s="252" t="s">
        <v>19</v>
      </c>
    </row>
    <row r="866" spans="1:13" x14ac:dyDescent="0.35">
      <c r="A866" s="250" t="s">
        <v>650</v>
      </c>
      <c r="B866" s="250" t="s">
        <v>651</v>
      </c>
      <c r="C866" s="250" t="s">
        <v>652</v>
      </c>
      <c r="D866" s="250" t="s">
        <v>1225</v>
      </c>
      <c r="E866" s="250">
        <v>0</v>
      </c>
      <c r="F866" s="250" t="s">
        <v>1215</v>
      </c>
      <c r="G866" s="250" t="s">
        <v>62</v>
      </c>
      <c r="H866" s="250">
        <v>2</v>
      </c>
      <c r="I866" s="250" t="s">
        <v>17</v>
      </c>
      <c r="J866" s="250" t="s">
        <v>17</v>
      </c>
      <c r="K866" s="250" t="s">
        <v>1436</v>
      </c>
      <c r="L866" s="251">
        <v>45819</v>
      </c>
      <c r="M866" s="250" t="s">
        <v>19</v>
      </c>
    </row>
    <row r="867" spans="1:13" x14ac:dyDescent="0.35">
      <c r="A867" s="252" t="s">
        <v>650</v>
      </c>
      <c r="B867" s="252" t="s">
        <v>651</v>
      </c>
      <c r="C867" s="252" t="s">
        <v>652</v>
      </c>
      <c r="D867" s="252" t="s">
        <v>1227</v>
      </c>
      <c r="E867" s="252">
        <v>2</v>
      </c>
      <c r="F867" s="252" t="s">
        <v>1215</v>
      </c>
      <c r="G867" s="252" t="s">
        <v>62</v>
      </c>
      <c r="H867" s="252">
        <v>2</v>
      </c>
      <c r="I867" s="252" t="s">
        <v>17</v>
      </c>
      <c r="J867" s="252" t="s">
        <v>17</v>
      </c>
      <c r="K867" s="252" t="s">
        <v>1437</v>
      </c>
      <c r="L867" s="253">
        <v>45819</v>
      </c>
      <c r="M867" s="252" t="s">
        <v>19</v>
      </c>
    </row>
    <row r="868" spans="1:13" x14ac:dyDescent="0.35">
      <c r="A868" s="250" t="s">
        <v>650</v>
      </c>
      <c r="B868" s="250" t="s">
        <v>651</v>
      </c>
      <c r="C868" s="250" t="s">
        <v>652</v>
      </c>
      <c r="D868" s="250" t="s">
        <v>1229</v>
      </c>
      <c r="E868" s="250">
        <v>1</v>
      </c>
      <c r="F868" s="250" t="s">
        <v>1215</v>
      </c>
      <c r="G868" s="250" t="s">
        <v>62</v>
      </c>
      <c r="H868" s="250">
        <v>2</v>
      </c>
      <c r="I868" s="250" t="s">
        <v>17</v>
      </c>
      <c r="J868" s="250" t="s">
        <v>17</v>
      </c>
      <c r="K868" s="250" t="s">
        <v>1438</v>
      </c>
      <c r="L868" s="251">
        <v>45819</v>
      </c>
      <c r="M868" s="250" t="s">
        <v>19</v>
      </c>
    </row>
    <row r="869" spans="1:13" x14ac:dyDescent="0.35">
      <c r="A869" s="252" t="s">
        <v>650</v>
      </c>
      <c r="B869" s="252" t="s">
        <v>651</v>
      </c>
      <c r="C869" s="252" t="s">
        <v>652</v>
      </c>
      <c r="D869" s="252" t="s">
        <v>1231</v>
      </c>
      <c r="E869" s="252">
        <v>0</v>
      </c>
      <c r="F869" s="252" t="s">
        <v>1215</v>
      </c>
      <c r="G869" s="252" t="s">
        <v>62</v>
      </c>
      <c r="H869" s="252">
        <v>2</v>
      </c>
      <c r="I869" s="252" t="s">
        <v>17</v>
      </c>
      <c r="J869" s="252" t="s">
        <v>17</v>
      </c>
      <c r="K869" s="252" t="s">
        <v>1439</v>
      </c>
      <c r="L869" s="253">
        <v>45819</v>
      </c>
      <c r="M869" s="252" t="s">
        <v>19</v>
      </c>
    </row>
    <row r="870" spans="1:13" x14ac:dyDescent="0.35">
      <c r="A870" s="250" t="s">
        <v>209</v>
      </c>
      <c r="B870" s="250" t="s">
        <v>210</v>
      </c>
      <c r="C870" s="250" t="s">
        <v>211</v>
      </c>
      <c r="D870" s="250" t="s">
        <v>1214</v>
      </c>
      <c r="E870" s="250">
        <v>0</v>
      </c>
      <c r="F870" s="250" t="s">
        <v>1215</v>
      </c>
      <c r="G870" s="250" t="s">
        <v>62</v>
      </c>
      <c r="H870" s="250">
        <v>2</v>
      </c>
      <c r="I870" s="250" t="s">
        <v>17</v>
      </c>
      <c r="J870" s="250" t="s">
        <v>17</v>
      </c>
      <c r="K870" s="250" t="s">
        <v>1440</v>
      </c>
      <c r="L870" s="251">
        <v>45819</v>
      </c>
      <c r="M870" s="250" t="s">
        <v>19</v>
      </c>
    </row>
    <row r="871" spans="1:13" x14ac:dyDescent="0.35">
      <c r="A871" s="252" t="s">
        <v>209</v>
      </c>
      <c r="B871" s="252" t="s">
        <v>210</v>
      </c>
      <c r="C871" s="252" t="s">
        <v>211</v>
      </c>
      <c r="D871" s="252" t="s">
        <v>1217</v>
      </c>
      <c r="E871" s="252">
        <v>1</v>
      </c>
      <c r="F871" s="252" t="s">
        <v>1215</v>
      </c>
      <c r="G871" s="252" t="s">
        <v>62</v>
      </c>
      <c r="H871" s="252">
        <v>2</v>
      </c>
      <c r="I871" s="252" t="s">
        <v>17</v>
      </c>
      <c r="J871" s="252" t="s">
        <v>17</v>
      </c>
      <c r="K871" s="252" t="s">
        <v>1441</v>
      </c>
      <c r="L871" s="253">
        <v>45819</v>
      </c>
      <c r="M871" s="252" t="s">
        <v>19</v>
      </c>
    </row>
    <row r="872" spans="1:13" x14ac:dyDescent="0.35">
      <c r="A872" s="250" t="s">
        <v>209</v>
      </c>
      <c r="B872" s="250" t="s">
        <v>210</v>
      </c>
      <c r="C872" s="250" t="s">
        <v>211</v>
      </c>
      <c r="D872" s="250" t="s">
        <v>1219</v>
      </c>
      <c r="E872" s="250">
        <v>0</v>
      </c>
      <c r="F872" s="250" t="s">
        <v>1215</v>
      </c>
      <c r="G872" s="250" t="s">
        <v>62</v>
      </c>
      <c r="H872" s="250">
        <v>2</v>
      </c>
      <c r="I872" s="250" t="s">
        <v>17</v>
      </c>
      <c r="J872" s="250" t="s">
        <v>17</v>
      </c>
      <c r="K872" s="250" t="s">
        <v>1442</v>
      </c>
      <c r="L872" s="251">
        <v>45819</v>
      </c>
      <c r="M872" s="250" t="s">
        <v>19</v>
      </c>
    </row>
    <row r="873" spans="1:13" x14ac:dyDescent="0.35">
      <c r="A873" s="252" t="s">
        <v>209</v>
      </c>
      <c r="B873" s="252" t="s">
        <v>210</v>
      </c>
      <c r="C873" s="252" t="s">
        <v>211</v>
      </c>
      <c r="D873" s="252" t="s">
        <v>1221</v>
      </c>
      <c r="E873" s="252">
        <v>0</v>
      </c>
      <c r="F873" s="252" t="s">
        <v>1215</v>
      </c>
      <c r="G873" s="252" t="s">
        <v>62</v>
      </c>
      <c r="H873" s="252">
        <v>2</v>
      </c>
      <c r="I873" s="252" t="s">
        <v>17</v>
      </c>
      <c r="J873" s="252" t="s">
        <v>17</v>
      </c>
      <c r="K873" s="252" t="s">
        <v>1443</v>
      </c>
      <c r="L873" s="253">
        <v>45819</v>
      </c>
      <c r="M873" s="252" t="s">
        <v>19</v>
      </c>
    </row>
    <row r="874" spans="1:13" x14ac:dyDescent="0.35">
      <c r="A874" s="250" t="s">
        <v>209</v>
      </c>
      <c r="B874" s="250" t="s">
        <v>210</v>
      </c>
      <c r="C874" s="250" t="s">
        <v>211</v>
      </c>
      <c r="D874" s="250" t="s">
        <v>1223</v>
      </c>
      <c r="E874" s="250">
        <v>3</v>
      </c>
      <c r="F874" s="250" t="s">
        <v>1215</v>
      </c>
      <c r="G874" s="250" t="s">
        <v>62</v>
      </c>
      <c r="H874" s="250">
        <v>2</v>
      </c>
      <c r="I874" s="250" t="s">
        <v>17</v>
      </c>
      <c r="J874" s="250" t="s">
        <v>17</v>
      </c>
      <c r="K874" s="250" t="s">
        <v>1444</v>
      </c>
      <c r="L874" s="251">
        <v>45819</v>
      </c>
      <c r="M874" s="250" t="s">
        <v>19</v>
      </c>
    </row>
    <row r="875" spans="1:13" x14ac:dyDescent="0.35">
      <c r="A875" s="252" t="s">
        <v>209</v>
      </c>
      <c r="B875" s="252" t="s">
        <v>210</v>
      </c>
      <c r="C875" s="252" t="s">
        <v>211</v>
      </c>
      <c r="D875" s="252" t="s">
        <v>1225</v>
      </c>
      <c r="E875" s="252">
        <v>0</v>
      </c>
      <c r="F875" s="252" t="s">
        <v>1215</v>
      </c>
      <c r="G875" s="252" t="s">
        <v>62</v>
      </c>
      <c r="H875" s="252">
        <v>2</v>
      </c>
      <c r="I875" s="252" t="s">
        <v>17</v>
      </c>
      <c r="J875" s="252" t="s">
        <v>17</v>
      </c>
      <c r="K875" s="252" t="s">
        <v>1445</v>
      </c>
      <c r="L875" s="253">
        <v>45819</v>
      </c>
      <c r="M875" s="252" t="s">
        <v>19</v>
      </c>
    </row>
    <row r="876" spans="1:13" x14ac:dyDescent="0.35">
      <c r="A876" s="250" t="s">
        <v>209</v>
      </c>
      <c r="B876" s="250" t="s">
        <v>210</v>
      </c>
      <c r="C876" s="250" t="s">
        <v>211</v>
      </c>
      <c r="D876" s="250" t="s">
        <v>1227</v>
      </c>
      <c r="E876" s="250">
        <v>0</v>
      </c>
      <c r="F876" s="250" t="s">
        <v>1215</v>
      </c>
      <c r="G876" s="250" t="s">
        <v>62</v>
      </c>
      <c r="H876" s="250">
        <v>2</v>
      </c>
      <c r="I876" s="250" t="s">
        <v>17</v>
      </c>
      <c r="J876" s="250" t="s">
        <v>17</v>
      </c>
      <c r="K876" s="250" t="s">
        <v>1446</v>
      </c>
      <c r="L876" s="251">
        <v>45819</v>
      </c>
      <c r="M876" s="250" t="s">
        <v>19</v>
      </c>
    </row>
    <row r="877" spans="1:13" x14ac:dyDescent="0.35">
      <c r="A877" s="252" t="s">
        <v>209</v>
      </c>
      <c r="B877" s="252" t="s">
        <v>210</v>
      </c>
      <c r="C877" s="252" t="s">
        <v>211</v>
      </c>
      <c r="D877" s="252" t="s">
        <v>1229</v>
      </c>
      <c r="E877" s="252">
        <v>0</v>
      </c>
      <c r="F877" s="252" t="s">
        <v>1215</v>
      </c>
      <c r="G877" s="252" t="s">
        <v>62</v>
      </c>
      <c r="H877" s="252">
        <v>2</v>
      </c>
      <c r="I877" s="252" t="s">
        <v>17</v>
      </c>
      <c r="J877" s="252" t="s">
        <v>17</v>
      </c>
      <c r="K877" s="252" t="s">
        <v>1447</v>
      </c>
      <c r="L877" s="253">
        <v>45819</v>
      </c>
      <c r="M877" s="252" t="s">
        <v>19</v>
      </c>
    </row>
    <row r="878" spans="1:13" x14ac:dyDescent="0.35">
      <c r="A878" s="250" t="s">
        <v>209</v>
      </c>
      <c r="B878" s="250" t="s">
        <v>210</v>
      </c>
      <c r="C878" s="250" t="s">
        <v>211</v>
      </c>
      <c r="D878" s="250" t="s">
        <v>1231</v>
      </c>
      <c r="E878" s="250">
        <v>0</v>
      </c>
      <c r="F878" s="250" t="s">
        <v>1215</v>
      </c>
      <c r="G878" s="250" t="s">
        <v>62</v>
      </c>
      <c r="H878" s="250">
        <v>2</v>
      </c>
      <c r="I878" s="250" t="s">
        <v>17</v>
      </c>
      <c r="J878" s="250" t="s">
        <v>17</v>
      </c>
      <c r="K878" s="250" t="s">
        <v>1448</v>
      </c>
      <c r="L878" s="251">
        <v>45819</v>
      </c>
      <c r="M878" s="250" t="s">
        <v>19</v>
      </c>
    </row>
    <row r="879" spans="1:13" x14ac:dyDescent="0.35">
      <c r="A879" s="252" t="s">
        <v>454</v>
      </c>
      <c r="B879" s="252" t="s">
        <v>455</v>
      </c>
      <c r="C879" s="252" t="s">
        <v>456</v>
      </c>
      <c r="D879" s="252" t="s">
        <v>1214</v>
      </c>
      <c r="E879" s="252">
        <v>1</v>
      </c>
      <c r="F879" s="252" t="s">
        <v>1215</v>
      </c>
      <c r="G879" s="252" t="s">
        <v>62</v>
      </c>
      <c r="H879" s="252">
        <v>2</v>
      </c>
      <c r="I879" s="252" t="s">
        <v>17</v>
      </c>
      <c r="J879" s="252" t="s">
        <v>17</v>
      </c>
      <c r="K879" s="252" t="s">
        <v>1449</v>
      </c>
      <c r="L879" s="253">
        <v>45819</v>
      </c>
      <c r="M879" s="252" t="s">
        <v>19</v>
      </c>
    </row>
    <row r="880" spans="1:13" x14ac:dyDescent="0.35">
      <c r="A880" s="250" t="s">
        <v>454</v>
      </c>
      <c r="B880" s="250" t="s">
        <v>455</v>
      </c>
      <c r="C880" s="250" t="s">
        <v>456</v>
      </c>
      <c r="D880" s="250" t="s">
        <v>1217</v>
      </c>
      <c r="E880" s="250">
        <v>2</v>
      </c>
      <c r="F880" s="250" t="s">
        <v>1215</v>
      </c>
      <c r="G880" s="250" t="s">
        <v>62</v>
      </c>
      <c r="H880" s="250">
        <v>2</v>
      </c>
      <c r="I880" s="250" t="s">
        <v>17</v>
      </c>
      <c r="J880" s="250" t="s">
        <v>17</v>
      </c>
      <c r="K880" s="250" t="s">
        <v>1450</v>
      </c>
      <c r="L880" s="251">
        <v>45819</v>
      </c>
      <c r="M880" s="250" t="s">
        <v>19</v>
      </c>
    </row>
    <row r="881" spans="1:13" x14ac:dyDescent="0.35">
      <c r="A881" s="252" t="s">
        <v>454</v>
      </c>
      <c r="B881" s="252" t="s">
        <v>455</v>
      </c>
      <c r="C881" s="252" t="s">
        <v>456</v>
      </c>
      <c r="D881" s="252" t="s">
        <v>1219</v>
      </c>
      <c r="E881" s="252">
        <v>3</v>
      </c>
      <c r="F881" s="252" t="s">
        <v>1215</v>
      </c>
      <c r="G881" s="252" t="s">
        <v>62</v>
      </c>
      <c r="H881" s="252">
        <v>2</v>
      </c>
      <c r="I881" s="252" t="s">
        <v>17</v>
      </c>
      <c r="J881" s="252" t="s">
        <v>17</v>
      </c>
      <c r="K881" s="252" t="s">
        <v>1451</v>
      </c>
      <c r="L881" s="253">
        <v>45819</v>
      </c>
      <c r="M881" s="252" t="s">
        <v>19</v>
      </c>
    </row>
    <row r="882" spans="1:13" x14ac:dyDescent="0.35">
      <c r="A882" s="250" t="s">
        <v>454</v>
      </c>
      <c r="B882" s="250" t="s">
        <v>455</v>
      </c>
      <c r="C882" s="250" t="s">
        <v>456</v>
      </c>
      <c r="D882" s="250" t="s">
        <v>1221</v>
      </c>
      <c r="E882" s="250">
        <v>3</v>
      </c>
      <c r="F882" s="250" t="s">
        <v>1215</v>
      </c>
      <c r="G882" s="250" t="s">
        <v>62</v>
      </c>
      <c r="H882" s="250">
        <v>2</v>
      </c>
      <c r="I882" s="250" t="s">
        <v>17</v>
      </c>
      <c r="J882" s="250" t="s">
        <v>17</v>
      </c>
      <c r="K882" s="250" t="s">
        <v>1452</v>
      </c>
      <c r="L882" s="251">
        <v>45819</v>
      </c>
      <c r="M882" s="250" t="s">
        <v>19</v>
      </c>
    </row>
    <row r="883" spans="1:13" x14ac:dyDescent="0.35">
      <c r="A883" s="252" t="s">
        <v>454</v>
      </c>
      <c r="B883" s="252" t="s">
        <v>455</v>
      </c>
      <c r="C883" s="252" t="s">
        <v>456</v>
      </c>
      <c r="D883" s="252" t="s">
        <v>1223</v>
      </c>
      <c r="E883" s="252">
        <v>3</v>
      </c>
      <c r="F883" s="252" t="s">
        <v>1215</v>
      </c>
      <c r="G883" s="252" t="s">
        <v>62</v>
      </c>
      <c r="H883" s="252">
        <v>2</v>
      </c>
      <c r="I883" s="252" t="s">
        <v>17</v>
      </c>
      <c r="J883" s="252" t="s">
        <v>17</v>
      </c>
      <c r="K883" s="252" t="s">
        <v>1453</v>
      </c>
      <c r="L883" s="253">
        <v>45819</v>
      </c>
      <c r="M883" s="252" t="s">
        <v>19</v>
      </c>
    </row>
    <row r="884" spans="1:13" x14ac:dyDescent="0.35">
      <c r="A884" s="250" t="s">
        <v>454</v>
      </c>
      <c r="B884" s="250" t="s">
        <v>455</v>
      </c>
      <c r="C884" s="250" t="s">
        <v>456</v>
      </c>
      <c r="D884" s="250" t="s">
        <v>1225</v>
      </c>
      <c r="E884" s="250">
        <v>1</v>
      </c>
      <c r="F884" s="250" t="s">
        <v>1215</v>
      </c>
      <c r="G884" s="250" t="s">
        <v>62</v>
      </c>
      <c r="H884" s="250">
        <v>2</v>
      </c>
      <c r="I884" s="250" t="s">
        <v>17</v>
      </c>
      <c r="J884" s="250" t="s">
        <v>17</v>
      </c>
      <c r="K884" s="250" t="s">
        <v>1454</v>
      </c>
      <c r="L884" s="251">
        <v>45819</v>
      </c>
      <c r="M884" s="250" t="s">
        <v>19</v>
      </c>
    </row>
    <row r="885" spans="1:13" x14ac:dyDescent="0.35">
      <c r="A885" s="252" t="s">
        <v>454</v>
      </c>
      <c r="B885" s="252" t="s">
        <v>455</v>
      </c>
      <c r="C885" s="252" t="s">
        <v>456</v>
      </c>
      <c r="D885" s="252" t="s">
        <v>1227</v>
      </c>
      <c r="E885" s="252">
        <v>3</v>
      </c>
      <c r="F885" s="252" t="s">
        <v>1215</v>
      </c>
      <c r="G885" s="252" t="s">
        <v>62</v>
      </c>
      <c r="H885" s="252">
        <v>2</v>
      </c>
      <c r="I885" s="252" t="s">
        <v>17</v>
      </c>
      <c r="J885" s="252" t="s">
        <v>17</v>
      </c>
      <c r="K885" s="252" t="s">
        <v>1455</v>
      </c>
      <c r="L885" s="253">
        <v>45819</v>
      </c>
      <c r="M885" s="252" t="s">
        <v>19</v>
      </c>
    </row>
    <row r="886" spans="1:13" x14ac:dyDescent="0.35">
      <c r="A886" s="250" t="s">
        <v>454</v>
      </c>
      <c r="B886" s="250" t="s">
        <v>455</v>
      </c>
      <c r="C886" s="250" t="s">
        <v>456</v>
      </c>
      <c r="D886" s="250" t="s">
        <v>1229</v>
      </c>
      <c r="E886" s="250">
        <v>3</v>
      </c>
      <c r="F886" s="250" t="s">
        <v>1215</v>
      </c>
      <c r="G886" s="250" t="s">
        <v>62</v>
      </c>
      <c r="H886" s="250">
        <v>2</v>
      </c>
      <c r="I886" s="250" t="s">
        <v>17</v>
      </c>
      <c r="J886" s="250" t="s">
        <v>17</v>
      </c>
      <c r="K886" s="250" t="s">
        <v>1456</v>
      </c>
      <c r="L886" s="251">
        <v>45819</v>
      </c>
      <c r="M886" s="250" t="s">
        <v>19</v>
      </c>
    </row>
    <row r="887" spans="1:13" x14ac:dyDescent="0.35">
      <c r="A887" s="252" t="s">
        <v>454</v>
      </c>
      <c r="B887" s="252" t="s">
        <v>455</v>
      </c>
      <c r="C887" s="252" t="s">
        <v>456</v>
      </c>
      <c r="D887" s="252" t="s">
        <v>1231</v>
      </c>
      <c r="E887" s="252">
        <v>3</v>
      </c>
      <c r="F887" s="252" t="s">
        <v>1215</v>
      </c>
      <c r="G887" s="252" t="s">
        <v>62</v>
      </c>
      <c r="H887" s="252">
        <v>2</v>
      </c>
      <c r="I887" s="252" t="s">
        <v>17</v>
      </c>
      <c r="J887" s="252" t="s">
        <v>17</v>
      </c>
      <c r="K887" s="252" t="s">
        <v>1457</v>
      </c>
      <c r="L887" s="253">
        <v>45819</v>
      </c>
      <c r="M887" s="252" t="s">
        <v>19</v>
      </c>
    </row>
    <row r="888" spans="1:13" x14ac:dyDescent="0.35">
      <c r="A888" s="250" t="s">
        <v>1458</v>
      </c>
      <c r="B888" s="250" t="s">
        <v>1459</v>
      </c>
      <c r="C888" s="250" t="s">
        <v>456</v>
      </c>
      <c r="D888" s="250" t="s">
        <v>1214</v>
      </c>
      <c r="E888" s="250">
        <v>1</v>
      </c>
      <c r="F888" s="250" t="s">
        <v>1215</v>
      </c>
      <c r="G888" s="250" t="s">
        <v>62</v>
      </c>
      <c r="H888" s="250">
        <v>2</v>
      </c>
      <c r="I888" s="250" t="s">
        <v>17</v>
      </c>
      <c r="J888" s="250" t="s">
        <v>17</v>
      </c>
      <c r="K888" s="250" t="s">
        <v>1460</v>
      </c>
      <c r="L888" s="251">
        <v>45819</v>
      </c>
      <c r="M888" s="250" t="s">
        <v>19</v>
      </c>
    </row>
    <row r="889" spans="1:13" x14ac:dyDescent="0.35">
      <c r="A889" s="252" t="s">
        <v>1458</v>
      </c>
      <c r="B889" s="252" t="s">
        <v>1459</v>
      </c>
      <c r="C889" s="252" t="s">
        <v>456</v>
      </c>
      <c r="D889" s="252" t="s">
        <v>1217</v>
      </c>
      <c r="E889" s="252">
        <v>2</v>
      </c>
      <c r="F889" s="252" t="s">
        <v>1215</v>
      </c>
      <c r="G889" s="252" t="s">
        <v>62</v>
      </c>
      <c r="H889" s="252">
        <v>2</v>
      </c>
      <c r="I889" s="252" t="s">
        <v>17</v>
      </c>
      <c r="J889" s="252" t="s">
        <v>17</v>
      </c>
      <c r="K889" s="252" t="s">
        <v>1461</v>
      </c>
      <c r="L889" s="253">
        <v>45819</v>
      </c>
      <c r="M889" s="252" t="s">
        <v>19</v>
      </c>
    </row>
    <row r="890" spans="1:13" x14ac:dyDescent="0.35">
      <c r="A890" s="250" t="s">
        <v>1458</v>
      </c>
      <c r="B890" s="250" t="s">
        <v>1459</v>
      </c>
      <c r="C890" s="250" t="s">
        <v>456</v>
      </c>
      <c r="D890" s="250" t="s">
        <v>1219</v>
      </c>
      <c r="E890" s="250">
        <v>3</v>
      </c>
      <c r="F890" s="250" t="s">
        <v>1215</v>
      </c>
      <c r="G890" s="250" t="s">
        <v>62</v>
      </c>
      <c r="H890" s="250">
        <v>2</v>
      </c>
      <c r="I890" s="250" t="s">
        <v>17</v>
      </c>
      <c r="J890" s="250" t="s">
        <v>17</v>
      </c>
      <c r="K890" s="250" t="s">
        <v>1462</v>
      </c>
      <c r="L890" s="251">
        <v>45819</v>
      </c>
      <c r="M890" s="250" t="s">
        <v>19</v>
      </c>
    </row>
    <row r="891" spans="1:13" x14ac:dyDescent="0.35">
      <c r="A891" s="252" t="s">
        <v>1458</v>
      </c>
      <c r="B891" s="252" t="s">
        <v>1459</v>
      </c>
      <c r="C891" s="252" t="s">
        <v>456</v>
      </c>
      <c r="D891" s="252" t="s">
        <v>1221</v>
      </c>
      <c r="E891" s="252">
        <v>3</v>
      </c>
      <c r="F891" s="252" t="s">
        <v>1215</v>
      </c>
      <c r="G891" s="252" t="s">
        <v>62</v>
      </c>
      <c r="H891" s="252">
        <v>2</v>
      </c>
      <c r="I891" s="252" t="s">
        <v>17</v>
      </c>
      <c r="J891" s="252" t="s">
        <v>17</v>
      </c>
      <c r="K891" s="252" t="s">
        <v>1463</v>
      </c>
      <c r="L891" s="253">
        <v>45819</v>
      </c>
      <c r="M891" s="252" t="s">
        <v>19</v>
      </c>
    </row>
    <row r="892" spans="1:13" x14ac:dyDescent="0.35">
      <c r="A892" s="250" t="s">
        <v>1458</v>
      </c>
      <c r="B892" s="250" t="s">
        <v>1459</v>
      </c>
      <c r="C892" s="250" t="s">
        <v>456</v>
      </c>
      <c r="D892" s="250" t="s">
        <v>1223</v>
      </c>
      <c r="E892" s="250">
        <v>3</v>
      </c>
      <c r="F892" s="250" t="s">
        <v>1215</v>
      </c>
      <c r="G892" s="250" t="s">
        <v>62</v>
      </c>
      <c r="H892" s="250">
        <v>2</v>
      </c>
      <c r="I892" s="250" t="s">
        <v>17</v>
      </c>
      <c r="J892" s="250" t="s">
        <v>17</v>
      </c>
      <c r="K892" s="250" t="s">
        <v>1464</v>
      </c>
      <c r="L892" s="251">
        <v>45819</v>
      </c>
      <c r="M892" s="250" t="s">
        <v>19</v>
      </c>
    </row>
    <row r="893" spans="1:13" x14ac:dyDescent="0.35">
      <c r="A893" s="252" t="s">
        <v>1458</v>
      </c>
      <c r="B893" s="252" t="s">
        <v>1459</v>
      </c>
      <c r="C893" s="252" t="s">
        <v>456</v>
      </c>
      <c r="D893" s="252" t="s">
        <v>1225</v>
      </c>
      <c r="E893" s="252">
        <v>1</v>
      </c>
      <c r="F893" s="252" t="s">
        <v>1215</v>
      </c>
      <c r="G893" s="252" t="s">
        <v>62</v>
      </c>
      <c r="H893" s="252">
        <v>2</v>
      </c>
      <c r="I893" s="252" t="s">
        <v>17</v>
      </c>
      <c r="J893" s="252" t="s">
        <v>17</v>
      </c>
      <c r="K893" s="252" t="s">
        <v>1465</v>
      </c>
      <c r="L893" s="253">
        <v>45819</v>
      </c>
      <c r="M893" s="252" t="s">
        <v>19</v>
      </c>
    </row>
    <row r="894" spans="1:13" x14ac:dyDescent="0.35">
      <c r="A894" s="250" t="s">
        <v>1458</v>
      </c>
      <c r="B894" s="250" t="s">
        <v>1459</v>
      </c>
      <c r="C894" s="250" t="s">
        <v>456</v>
      </c>
      <c r="D894" s="250" t="s">
        <v>1227</v>
      </c>
      <c r="E894" s="250">
        <v>3</v>
      </c>
      <c r="F894" s="250" t="s">
        <v>1215</v>
      </c>
      <c r="G894" s="250" t="s">
        <v>62</v>
      </c>
      <c r="H894" s="250">
        <v>2</v>
      </c>
      <c r="I894" s="250" t="s">
        <v>17</v>
      </c>
      <c r="J894" s="250" t="s">
        <v>17</v>
      </c>
      <c r="K894" s="250" t="s">
        <v>1466</v>
      </c>
      <c r="L894" s="251">
        <v>45819</v>
      </c>
      <c r="M894" s="250" t="s">
        <v>19</v>
      </c>
    </row>
    <row r="895" spans="1:13" x14ac:dyDescent="0.35">
      <c r="A895" s="252" t="s">
        <v>1458</v>
      </c>
      <c r="B895" s="252" t="s">
        <v>1459</v>
      </c>
      <c r="C895" s="252" t="s">
        <v>456</v>
      </c>
      <c r="D895" s="252" t="s">
        <v>1229</v>
      </c>
      <c r="E895" s="252">
        <v>3</v>
      </c>
      <c r="F895" s="252" t="s">
        <v>1215</v>
      </c>
      <c r="G895" s="252" t="s">
        <v>62</v>
      </c>
      <c r="H895" s="252">
        <v>2</v>
      </c>
      <c r="I895" s="252" t="s">
        <v>17</v>
      </c>
      <c r="J895" s="252" t="s">
        <v>17</v>
      </c>
      <c r="K895" s="252" t="s">
        <v>1467</v>
      </c>
      <c r="L895" s="253">
        <v>45819</v>
      </c>
      <c r="M895" s="252" t="s">
        <v>19</v>
      </c>
    </row>
    <row r="896" spans="1:13" x14ac:dyDescent="0.35">
      <c r="A896" s="250" t="s">
        <v>1458</v>
      </c>
      <c r="B896" s="250" t="s">
        <v>1459</v>
      </c>
      <c r="C896" s="250" t="s">
        <v>456</v>
      </c>
      <c r="D896" s="250" t="s">
        <v>1231</v>
      </c>
      <c r="E896" s="250">
        <v>3</v>
      </c>
      <c r="F896" s="250" t="s">
        <v>1215</v>
      </c>
      <c r="G896" s="250" t="s">
        <v>62</v>
      </c>
      <c r="H896" s="250">
        <v>2</v>
      </c>
      <c r="I896" s="250" t="s">
        <v>17</v>
      </c>
      <c r="J896" s="250" t="s">
        <v>17</v>
      </c>
      <c r="K896" s="250" t="s">
        <v>1468</v>
      </c>
      <c r="L896" s="251">
        <v>45819</v>
      </c>
      <c r="M896" s="250" t="s">
        <v>19</v>
      </c>
    </row>
    <row r="897" spans="1:13" x14ac:dyDescent="0.35">
      <c r="A897" s="252" t="s">
        <v>1469</v>
      </c>
      <c r="B897" s="252" t="s">
        <v>1470</v>
      </c>
      <c r="C897" s="252" t="s">
        <v>456</v>
      </c>
      <c r="D897" s="252" t="s">
        <v>1214</v>
      </c>
      <c r="E897" s="252">
        <v>0</v>
      </c>
      <c r="F897" s="252" t="s">
        <v>1215</v>
      </c>
      <c r="G897" s="252" t="s">
        <v>62</v>
      </c>
      <c r="H897" s="252">
        <v>2</v>
      </c>
      <c r="I897" s="252" t="s">
        <v>17</v>
      </c>
      <c r="J897" s="252" t="s">
        <v>17</v>
      </c>
      <c r="K897" s="252" t="s">
        <v>1471</v>
      </c>
      <c r="L897" s="253">
        <v>45819</v>
      </c>
      <c r="M897" s="252" t="s">
        <v>19</v>
      </c>
    </row>
    <row r="898" spans="1:13" x14ac:dyDescent="0.35">
      <c r="A898" s="250" t="s">
        <v>1469</v>
      </c>
      <c r="B898" s="250" t="s">
        <v>1470</v>
      </c>
      <c r="C898" s="250" t="s">
        <v>456</v>
      </c>
      <c r="D898" s="250" t="s">
        <v>1217</v>
      </c>
      <c r="E898" s="250">
        <v>2</v>
      </c>
      <c r="F898" s="250" t="s">
        <v>1215</v>
      </c>
      <c r="G898" s="250" t="s">
        <v>62</v>
      </c>
      <c r="H898" s="250">
        <v>2</v>
      </c>
      <c r="I898" s="250" t="s">
        <v>17</v>
      </c>
      <c r="J898" s="250" t="s">
        <v>17</v>
      </c>
      <c r="K898" s="250" t="s">
        <v>1472</v>
      </c>
      <c r="L898" s="251">
        <v>45819</v>
      </c>
      <c r="M898" s="250" t="s">
        <v>19</v>
      </c>
    </row>
    <row r="899" spans="1:13" x14ac:dyDescent="0.35">
      <c r="A899" s="252" t="s">
        <v>1469</v>
      </c>
      <c r="B899" s="252" t="s">
        <v>1470</v>
      </c>
      <c r="C899" s="252" t="s">
        <v>456</v>
      </c>
      <c r="D899" s="252" t="s">
        <v>1219</v>
      </c>
      <c r="E899" s="252">
        <v>1</v>
      </c>
      <c r="F899" s="252" t="s">
        <v>1215</v>
      </c>
      <c r="G899" s="252" t="s">
        <v>62</v>
      </c>
      <c r="H899" s="252">
        <v>2</v>
      </c>
      <c r="I899" s="252" t="s">
        <v>17</v>
      </c>
      <c r="J899" s="252" t="s">
        <v>17</v>
      </c>
      <c r="K899" s="252" t="s">
        <v>1473</v>
      </c>
      <c r="L899" s="253">
        <v>45819</v>
      </c>
      <c r="M899" s="252" t="s">
        <v>19</v>
      </c>
    </row>
    <row r="900" spans="1:13" x14ac:dyDescent="0.35">
      <c r="A900" s="250" t="s">
        <v>1469</v>
      </c>
      <c r="B900" s="250" t="s">
        <v>1470</v>
      </c>
      <c r="C900" s="250" t="s">
        <v>456</v>
      </c>
      <c r="D900" s="250" t="s">
        <v>1221</v>
      </c>
      <c r="E900" s="250">
        <v>3</v>
      </c>
      <c r="F900" s="250" t="s">
        <v>1215</v>
      </c>
      <c r="G900" s="250" t="s">
        <v>62</v>
      </c>
      <c r="H900" s="250">
        <v>2</v>
      </c>
      <c r="I900" s="250" t="s">
        <v>17</v>
      </c>
      <c r="J900" s="250" t="s">
        <v>17</v>
      </c>
      <c r="K900" s="250" t="s">
        <v>1474</v>
      </c>
      <c r="L900" s="251">
        <v>45819</v>
      </c>
      <c r="M900" s="250" t="s">
        <v>19</v>
      </c>
    </row>
    <row r="901" spans="1:13" x14ac:dyDescent="0.35">
      <c r="A901" s="252" t="s">
        <v>1469</v>
      </c>
      <c r="B901" s="252" t="s">
        <v>1470</v>
      </c>
      <c r="C901" s="252" t="s">
        <v>456</v>
      </c>
      <c r="D901" s="252" t="s">
        <v>1223</v>
      </c>
      <c r="E901" s="252">
        <v>2</v>
      </c>
      <c r="F901" s="252" t="s">
        <v>1215</v>
      </c>
      <c r="G901" s="252" t="s">
        <v>62</v>
      </c>
      <c r="H901" s="252">
        <v>2</v>
      </c>
      <c r="I901" s="252" t="s">
        <v>17</v>
      </c>
      <c r="J901" s="252" t="s">
        <v>17</v>
      </c>
      <c r="K901" s="252" t="s">
        <v>1475</v>
      </c>
      <c r="L901" s="253">
        <v>45819</v>
      </c>
      <c r="M901" s="252" t="s">
        <v>19</v>
      </c>
    </row>
    <row r="902" spans="1:13" x14ac:dyDescent="0.35">
      <c r="A902" s="250" t="s">
        <v>1469</v>
      </c>
      <c r="B902" s="250" t="s">
        <v>1470</v>
      </c>
      <c r="C902" s="250" t="s">
        <v>456</v>
      </c>
      <c r="D902" s="250" t="s">
        <v>1225</v>
      </c>
      <c r="E902" s="250">
        <v>1</v>
      </c>
      <c r="F902" s="250" t="s">
        <v>1215</v>
      </c>
      <c r="G902" s="250" t="s">
        <v>62</v>
      </c>
      <c r="H902" s="250">
        <v>2</v>
      </c>
      <c r="I902" s="250" t="s">
        <v>17</v>
      </c>
      <c r="J902" s="250" t="s">
        <v>17</v>
      </c>
      <c r="K902" s="250" t="s">
        <v>1476</v>
      </c>
      <c r="L902" s="251">
        <v>45819</v>
      </c>
      <c r="M902" s="250" t="s">
        <v>19</v>
      </c>
    </row>
    <row r="903" spans="1:13" x14ac:dyDescent="0.35">
      <c r="A903" s="252" t="s">
        <v>1469</v>
      </c>
      <c r="B903" s="252" t="s">
        <v>1470</v>
      </c>
      <c r="C903" s="252" t="s">
        <v>456</v>
      </c>
      <c r="D903" s="252" t="s">
        <v>1227</v>
      </c>
      <c r="E903" s="252">
        <v>2</v>
      </c>
      <c r="F903" s="252" t="s">
        <v>1215</v>
      </c>
      <c r="G903" s="252" t="s">
        <v>62</v>
      </c>
      <c r="H903" s="252">
        <v>2</v>
      </c>
      <c r="I903" s="252" t="s">
        <v>17</v>
      </c>
      <c r="J903" s="252" t="s">
        <v>17</v>
      </c>
      <c r="K903" s="252" t="s">
        <v>1477</v>
      </c>
      <c r="L903" s="253">
        <v>45819</v>
      </c>
      <c r="M903" s="252" t="s">
        <v>19</v>
      </c>
    </row>
    <row r="904" spans="1:13" x14ac:dyDescent="0.35">
      <c r="A904" s="250" t="s">
        <v>1469</v>
      </c>
      <c r="B904" s="250" t="s">
        <v>1470</v>
      </c>
      <c r="C904" s="250" t="s">
        <v>456</v>
      </c>
      <c r="D904" s="250" t="s">
        <v>1229</v>
      </c>
      <c r="E904" s="250">
        <v>2</v>
      </c>
      <c r="F904" s="250" t="s">
        <v>1215</v>
      </c>
      <c r="G904" s="250" t="s">
        <v>62</v>
      </c>
      <c r="H904" s="250">
        <v>2</v>
      </c>
      <c r="I904" s="250" t="s">
        <v>17</v>
      </c>
      <c r="J904" s="250" t="s">
        <v>17</v>
      </c>
      <c r="K904" s="250" t="s">
        <v>1478</v>
      </c>
      <c r="L904" s="251">
        <v>45819</v>
      </c>
      <c r="M904" s="250" t="s">
        <v>19</v>
      </c>
    </row>
    <row r="905" spans="1:13" x14ac:dyDescent="0.35">
      <c r="A905" s="252" t="s">
        <v>1469</v>
      </c>
      <c r="B905" s="252" t="s">
        <v>1470</v>
      </c>
      <c r="C905" s="252" t="s">
        <v>456</v>
      </c>
      <c r="D905" s="252" t="s">
        <v>1231</v>
      </c>
      <c r="E905" s="252">
        <v>0</v>
      </c>
      <c r="F905" s="252" t="s">
        <v>1215</v>
      </c>
      <c r="G905" s="252" t="s">
        <v>62</v>
      </c>
      <c r="H905" s="252">
        <v>2</v>
      </c>
      <c r="I905" s="252" t="s">
        <v>17</v>
      </c>
      <c r="J905" s="252" t="s">
        <v>17</v>
      </c>
      <c r="K905" s="252" t="s">
        <v>1479</v>
      </c>
      <c r="L905" s="253">
        <v>45819</v>
      </c>
      <c r="M905" s="252" t="s">
        <v>19</v>
      </c>
    </row>
    <row r="906" spans="1:13" x14ac:dyDescent="0.35">
      <c r="A906" s="250" t="s">
        <v>1480</v>
      </c>
      <c r="B906" s="250" t="s">
        <v>1481</v>
      </c>
      <c r="C906" s="250" t="s">
        <v>456</v>
      </c>
      <c r="D906" s="250" t="s">
        <v>1214</v>
      </c>
      <c r="E906" s="250">
        <v>0</v>
      </c>
      <c r="F906" s="250" t="s">
        <v>1215</v>
      </c>
      <c r="G906" s="250" t="s">
        <v>62</v>
      </c>
      <c r="H906" s="250">
        <v>2</v>
      </c>
      <c r="I906" s="250" t="s">
        <v>17</v>
      </c>
      <c r="J906" s="250" t="s">
        <v>17</v>
      </c>
      <c r="K906" s="250" t="s">
        <v>1482</v>
      </c>
      <c r="L906" s="251">
        <v>45819</v>
      </c>
      <c r="M906" s="250" t="s">
        <v>19</v>
      </c>
    </row>
    <row r="907" spans="1:13" x14ac:dyDescent="0.35">
      <c r="A907" s="252" t="s">
        <v>1480</v>
      </c>
      <c r="B907" s="252" t="s">
        <v>1481</v>
      </c>
      <c r="C907" s="252" t="s">
        <v>456</v>
      </c>
      <c r="D907" s="252" t="s">
        <v>1217</v>
      </c>
      <c r="E907" s="252">
        <v>1</v>
      </c>
      <c r="F907" s="252" t="s">
        <v>1215</v>
      </c>
      <c r="G907" s="252" t="s">
        <v>62</v>
      </c>
      <c r="H907" s="252">
        <v>2</v>
      </c>
      <c r="I907" s="252" t="s">
        <v>17</v>
      </c>
      <c r="J907" s="252" t="s">
        <v>17</v>
      </c>
      <c r="K907" s="252" t="s">
        <v>1483</v>
      </c>
      <c r="L907" s="253">
        <v>45819</v>
      </c>
      <c r="M907" s="252" t="s">
        <v>19</v>
      </c>
    </row>
    <row r="908" spans="1:13" x14ac:dyDescent="0.35">
      <c r="A908" s="250" t="s">
        <v>1480</v>
      </c>
      <c r="B908" s="250" t="s">
        <v>1481</v>
      </c>
      <c r="C908" s="250" t="s">
        <v>456</v>
      </c>
      <c r="D908" s="250" t="s">
        <v>1219</v>
      </c>
      <c r="E908" s="250">
        <v>0</v>
      </c>
      <c r="F908" s="250" t="s">
        <v>1215</v>
      </c>
      <c r="G908" s="250" t="s">
        <v>62</v>
      </c>
      <c r="H908" s="250">
        <v>2</v>
      </c>
      <c r="I908" s="250" t="s">
        <v>17</v>
      </c>
      <c r="J908" s="250" t="s">
        <v>17</v>
      </c>
      <c r="K908" s="250" t="s">
        <v>1484</v>
      </c>
      <c r="L908" s="251">
        <v>45819</v>
      </c>
      <c r="M908" s="250" t="s">
        <v>19</v>
      </c>
    </row>
    <row r="909" spans="1:13" x14ac:dyDescent="0.35">
      <c r="A909" s="252" t="s">
        <v>1480</v>
      </c>
      <c r="B909" s="252" t="s">
        <v>1481</v>
      </c>
      <c r="C909" s="252" t="s">
        <v>456</v>
      </c>
      <c r="D909" s="252" t="s">
        <v>1221</v>
      </c>
      <c r="E909" s="252">
        <v>0</v>
      </c>
      <c r="F909" s="252" t="s">
        <v>1215</v>
      </c>
      <c r="G909" s="252" t="s">
        <v>62</v>
      </c>
      <c r="H909" s="252">
        <v>2</v>
      </c>
      <c r="I909" s="252" t="s">
        <v>17</v>
      </c>
      <c r="J909" s="252" t="s">
        <v>17</v>
      </c>
      <c r="K909" s="252" t="s">
        <v>1485</v>
      </c>
      <c r="L909" s="253">
        <v>45819</v>
      </c>
      <c r="M909" s="252" t="s">
        <v>19</v>
      </c>
    </row>
    <row r="910" spans="1:13" x14ac:dyDescent="0.35">
      <c r="A910" s="250" t="s">
        <v>1480</v>
      </c>
      <c r="B910" s="250" t="s">
        <v>1481</v>
      </c>
      <c r="C910" s="250" t="s">
        <v>456</v>
      </c>
      <c r="D910" s="250" t="s">
        <v>1223</v>
      </c>
      <c r="E910" s="250">
        <v>1</v>
      </c>
      <c r="F910" s="250" t="s">
        <v>1215</v>
      </c>
      <c r="G910" s="250" t="s">
        <v>62</v>
      </c>
      <c r="H910" s="250">
        <v>2</v>
      </c>
      <c r="I910" s="250" t="s">
        <v>17</v>
      </c>
      <c r="J910" s="250" t="s">
        <v>17</v>
      </c>
      <c r="K910" s="250" t="s">
        <v>1486</v>
      </c>
      <c r="L910" s="251">
        <v>45819</v>
      </c>
      <c r="M910" s="250" t="s">
        <v>19</v>
      </c>
    </row>
    <row r="911" spans="1:13" x14ac:dyDescent="0.35">
      <c r="A911" s="252" t="s">
        <v>1480</v>
      </c>
      <c r="B911" s="252" t="s">
        <v>1481</v>
      </c>
      <c r="C911" s="252" t="s">
        <v>456</v>
      </c>
      <c r="D911" s="252" t="s">
        <v>1225</v>
      </c>
      <c r="E911" s="252">
        <v>1</v>
      </c>
      <c r="F911" s="252" t="s">
        <v>1215</v>
      </c>
      <c r="G911" s="252" t="s">
        <v>62</v>
      </c>
      <c r="H911" s="252">
        <v>2</v>
      </c>
      <c r="I911" s="252" t="s">
        <v>17</v>
      </c>
      <c r="J911" s="252" t="s">
        <v>17</v>
      </c>
      <c r="K911" s="252" t="s">
        <v>1487</v>
      </c>
      <c r="L911" s="253">
        <v>45819</v>
      </c>
      <c r="M911" s="252" t="s">
        <v>19</v>
      </c>
    </row>
    <row r="912" spans="1:13" x14ac:dyDescent="0.35">
      <c r="A912" s="250" t="s">
        <v>1480</v>
      </c>
      <c r="B912" s="250" t="s">
        <v>1481</v>
      </c>
      <c r="C912" s="250" t="s">
        <v>456</v>
      </c>
      <c r="D912" s="250" t="s">
        <v>1227</v>
      </c>
      <c r="E912" s="250">
        <v>1</v>
      </c>
      <c r="F912" s="250" t="s">
        <v>1215</v>
      </c>
      <c r="G912" s="250" t="s">
        <v>62</v>
      </c>
      <c r="H912" s="250">
        <v>2</v>
      </c>
      <c r="I912" s="250" t="s">
        <v>17</v>
      </c>
      <c r="J912" s="250" t="s">
        <v>17</v>
      </c>
      <c r="K912" s="250" t="s">
        <v>1488</v>
      </c>
      <c r="L912" s="251">
        <v>45819</v>
      </c>
      <c r="M912" s="250" t="s">
        <v>19</v>
      </c>
    </row>
    <row r="913" spans="1:13" x14ac:dyDescent="0.35">
      <c r="A913" s="252" t="s">
        <v>1480</v>
      </c>
      <c r="B913" s="252" t="s">
        <v>1481</v>
      </c>
      <c r="C913" s="252" t="s">
        <v>456</v>
      </c>
      <c r="D913" s="252" t="s">
        <v>1229</v>
      </c>
      <c r="E913" s="252">
        <v>2</v>
      </c>
      <c r="F913" s="252" t="s">
        <v>1215</v>
      </c>
      <c r="G913" s="252" t="s">
        <v>62</v>
      </c>
      <c r="H913" s="252">
        <v>2</v>
      </c>
      <c r="I913" s="252" t="s">
        <v>17</v>
      </c>
      <c r="J913" s="252" t="s">
        <v>17</v>
      </c>
      <c r="K913" s="252" t="s">
        <v>1489</v>
      </c>
      <c r="L913" s="253">
        <v>45819</v>
      </c>
      <c r="M913" s="252" t="s">
        <v>19</v>
      </c>
    </row>
    <row r="914" spans="1:13" x14ac:dyDescent="0.35">
      <c r="A914" s="250" t="s">
        <v>1480</v>
      </c>
      <c r="B914" s="250" t="s">
        <v>1481</v>
      </c>
      <c r="C914" s="250" t="s">
        <v>456</v>
      </c>
      <c r="D914" s="250" t="s">
        <v>1231</v>
      </c>
      <c r="E914" s="250">
        <v>0</v>
      </c>
      <c r="F914" s="250" t="s">
        <v>1215</v>
      </c>
      <c r="G914" s="250" t="s">
        <v>62</v>
      </c>
      <c r="H914" s="250">
        <v>2</v>
      </c>
      <c r="I914" s="250" t="s">
        <v>17</v>
      </c>
      <c r="J914" s="250" t="s">
        <v>17</v>
      </c>
      <c r="K914" s="250" t="s">
        <v>1490</v>
      </c>
      <c r="L914" s="251">
        <v>45819</v>
      </c>
      <c r="M914" s="250" t="s">
        <v>19</v>
      </c>
    </row>
    <row r="915" spans="1:13" x14ac:dyDescent="0.35">
      <c r="A915" s="252" t="s">
        <v>1491</v>
      </c>
      <c r="B915" s="252" t="s">
        <v>1492</v>
      </c>
      <c r="C915" s="252" t="s">
        <v>445</v>
      </c>
      <c r="D915" s="252" t="s">
        <v>1214</v>
      </c>
      <c r="E915" s="252">
        <v>0</v>
      </c>
      <c r="F915" s="252" t="s">
        <v>1215</v>
      </c>
      <c r="G915" s="252" t="s">
        <v>62</v>
      </c>
      <c r="H915" s="252">
        <v>2</v>
      </c>
      <c r="I915" s="252" t="s">
        <v>17</v>
      </c>
      <c r="J915" s="252" t="s">
        <v>17</v>
      </c>
      <c r="K915" s="252" t="s">
        <v>1493</v>
      </c>
      <c r="L915" s="253">
        <v>45819</v>
      </c>
      <c r="M915" s="252" t="s">
        <v>19</v>
      </c>
    </row>
    <row r="916" spans="1:13" x14ac:dyDescent="0.35">
      <c r="A916" s="250" t="s">
        <v>1491</v>
      </c>
      <c r="B916" s="250" t="s">
        <v>1492</v>
      </c>
      <c r="C916" s="250" t="s">
        <v>445</v>
      </c>
      <c r="D916" s="250" t="s">
        <v>1217</v>
      </c>
      <c r="E916" s="250">
        <v>1</v>
      </c>
      <c r="F916" s="250" t="s">
        <v>1215</v>
      </c>
      <c r="G916" s="250" t="s">
        <v>62</v>
      </c>
      <c r="H916" s="250">
        <v>2</v>
      </c>
      <c r="I916" s="250" t="s">
        <v>17</v>
      </c>
      <c r="J916" s="250" t="s">
        <v>17</v>
      </c>
      <c r="K916" s="250" t="s">
        <v>1494</v>
      </c>
      <c r="L916" s="251">
        <v>45819</v>
      </c>
      <c r="M916" s="250" t="s">
        <v>19</v>
      </c>
    </row>
    <row r="917" spans="1:13" x14ac:dyDescent="0.35">
      <c r="A917" s="252" t="s">
        <v>1491</v>
      </c>
      <c r="B917" s="252" t="s">
        <v>1492</v>
      </c>
      <c r="C917" s="252" t="s">
        <v>445</v>
      </c>
      <c r="D917" s="252" t="s">
        <v>1219</v>
      </c>
      <c r="E917" s="252">
        <v>3</v>
      </c>
      <c r="F917" s="252" t="s">
        <v>1215</v>
      </c>
      <c r="G917" s="252" t="s">
        <v>62</v>
      </c>
      <c r="H917" s="252">
        <v>2</v>
      </c>
      <c r="I917" s="252" t="s">
        <v>17</v>
      </c>
      <c r="J917" s="252" t="s">
        <v>17</v>
      </c>
      <c r="K917" s="252" t="s">
        <v>1495</v>
      </c>
      <c r="L917" s="253">
        <v>45819</v>
      </c>
      <c r="M917" s="252" t="s">
        <v>19</v>
      </c>
    </row>
    <row r="918" spans="1:13" x14ac:dyDescent="0.35">
      <c r="A918" s="250" t="s">
        <v>1491</v>
      </c>
      <c r="B918" s="250" t="s">
        <v>1492</v>
      </c>
      <c r="C918" s="250" t="s">
        <v>445</v>
      </c>
      <c r="D918" s="250" t="s">
        <v>1221</v>
      </c>
      <c r="E918" s="250">
        <v>3</v>
      </c>
      <c r="F918" s="250" t="s">
        <v>1215</v>
      </c>
      <c r="G918" s="250" t="s">
        <v>62</v>
      </c>
      <c r="H918" s="250">
        <v>2</v>
      </c>
      <c r="I918" s="250" t="s">
        <v>17</v>
      </c>
      <c r="J918" s="250" t="s">
        <v>17</v>
      </c>
      <c r="K918" s="250" t="s">
        <v>1496</v>
      </c>
      <c r="L918" s="251">
        <v>45819</v>
      </c>
      <c r="M918" s="250" t="s">
        <v>19</v>
      </c>
    </row>
    <row r="919" spans="1:13" x14ac:dyDescent="0.35">
      <c r="A919" s="252" t="s">
        <v>1491</v>
      </c>
      <c r="B919" s="252" t="s">
        <v>1492</v>
      </c>
      <c r="C919" s="252" t="s">
        <v>445</v>
      </c>
      <c r="D919" s="252" t="s">
        <v>1223</v>
      </c>
      <c r="E919" s="252">
        <v>3</v>
      </c>
      <c r="F919" s="252" t="s">
        <v>1215</v>
      </c>
      <c r="G919" s="252" t="s">
        <v>62</v>
      </c>
      <c r="H919" s="252">
        <v>2</v>
      </c>
      <c r="I919" s="252" t="s">
        <v>17</v>
      </c>
      <c r="J919" s="252" t="s">
        <v>17</v>
      </c>
      <c r="K919" s="252" t="s">
        <v>1497</v>
      </c>
      <c r="L919" s="253">
        <v>45819</v>
      </c>
      <c r="M919" s="252" t="s">
        <v>19</v>
      </c>
    </row>
    <row r="920" spans="1:13" x14ac:dyDescent="0.35">
      <c r="A920" s="250" t="s">
        <v>1491</v>
      </c>
      <c r="B920" s="250" t="s">
        <v>1492</v>
      </c>
      <c r="C920" s="250" t="s">
        <v>445</v>
      </c>
      <c r="D920" s="250" t="s">
        <v>1225</v>
      </c>
      <c r="E920" s="250">
        <v>3</v>
      </c>
      <c r="F920" s="250" t="s">
        <v>1215</v>
      </c>
      <c r="G920" s="250" t="s">
        <v>62</v>
      </c>
      <c r="H920" s="250">
        <v>2</v>
      </c>
      <c r="I920" s="250" t="s">
        <v>17</v>
      </c>
      <c r="J920" s="250" t="s">
        <v>17</v>
      </c>
      <c r="K920" s="250" t="s">
        <v>1498</v>
      </c>
      <c r="L920" s="251">
        <v>45819</v>
      </c>
      <c r="M920" s="250" t="s">
        <v>19</v>
      </c>
    </row>
    <row r="921" spans="1:13" x14ac:dyDescent="0.35">
      <c r="A921" s="252" t="s">
        <v>1491</v>
      </c>
      <c r="B921" s="252" t="s">
        <v>1492</v>
      </c>
      <c r="C921" s="252" t="s">
        <v>445</v>
      </c>
      <c r="D921" s="252" t="s">
        <v>1227</v>
      </c>
      <c r="E921" s="252">
        <v>3</v>
      </c>
      <c r="F921" s="252" t="s">
        <v>1215</v>
      </c>
      <c r="G921" s="252" t="s">
        <v>62</v>
      </c>
      <c r="H921" s="252">
        <v>2</v>
      </c>
      <c r="I921" s="252" t="s">
        <v>17</v>
      </c>
      <c r="J921" s="252" t="s">
        <v>17</v>
      </c>
      <c r="K921" s="252" t="s">
        <v>1499</v>
      </c>
      <c r="L921" s="253">
        <v>45819</v>
      </c>
      <c r="M921" s="252" t="s">
        <v>19</v>
      </c>
    </row>
    <row r="922" spans="1:13" x14ac:dyDescent="0.35">
      <c r="A922" s="250" t="s">
        <v>1491</v>
      </c>
      <c r="B922" s="250" t="s">
        <v>1492</v>
      </c>
      <c r="C922" s="250" t="s">
        <v>445</v>
      </c>
      <c r="D922" s="250" t="s">
        <v>1229</v>
      </c>
      <c r="E922" s="250">
        <v>3</v>
      </c>
      <c r="F922" s="250" t="s">
        <v>1215</v>
      </c>
      <c r="G922" s="250" t="s">
        <v>62</v>
      </c>
      <c r="H922" s="250">
        <v>2</v>
      </c>
      <c r="I922" s="250" t="s">
        <v>17</v>
      </c>
      <c r="J922" s="250" t="s">
        <v>17</v>
      </c>
      <c r="K922" s="250" t="s">
        <v>1500</v>
      </c>
      <c r="L922" s="251">
        <v>45819</v>
      </c>
      <c r="M922" s="250" t="s">
        <v>19</v>
      </c>
    </row>
    <row r="923" spans="1:13" x14ac:dyDescent="0.35">
      <c r="A923" s="252" t="s">
        <v>1491</v>
      </c>
      <c r="B923" s="252" t="s">
        <v>1492</v>
      </c>
      <c r="C923" s="252" t="s">
        <v>445</v>
      </c>
      <c r="D923" s="252" t="s">
        <v>1231</v>
      </c>
      <c r="E923" s="252">
        <v>3</v>
      </c>
      <c r="F923" s="252" t="s">
        <v>1215</v>
      </c>
      <c r="G923" s="252" t="s">
        <v>62</v>
      </c>
      <c r="H923" s="252">
        <v>2</v>
      </c>
      <c r="I923" s="252" t="s">
        <v>17</v>
      </c>
      <c r="J923" s="252" t="s">
        <v>17</v>
      </c>
      <c r="K923" s="252" t="s">
        <v>1501</v>
      </c>
      <c r="L923" s="253">
        <v>45819</v>
      </c>
      <c r="M923" s="252" t="s">
        <v>19</v>
      </c>
    </row>
    <row r="924" spans="1:13" x14ac:dyDescent="0.35">
      <c r="A924" s="250" t="s">
        <v>443</v>
      </c>
      <c r="B924" s="250" t="s">
        <v>444</v>
      </c>
      <c r="C924" s="250" t="s">
        <v>445</v>
      </c>
      <c r="D924" s="250" t="s">
        <v>1214</v>
      </c>
      <c r="E924" s="250">
        <v>0</v>
      </c>
      <c r="F924" s="250" t="s">
        <v>1215</v>
      </c>
      <c r="G924" s="250" t="s">
        <v>62</v>
      </c>
      <c r="H924" s="250">
        <v>2</v>
      </c>
      <c r="I924" s="250" t="s">
        <v>17</v>
      </c>
      <c r="J924" s="250" t="s">
        <v>17</v>
      </c>
      <c r="K924" s="250" t="s">
        <v>1502</v>
      </c>
      <c r="L924" s="251">
        <v>45819</v>
      </c>
      <c r="M924" s="250" t="s">
        <v>19</v>
      </c>
    </row>
    <row r="925" spans="1:13" x14ac:dyDescent="0.35">
      <c r="A925" s="252" t="s">
        <v>443</v>
      </c>
      <c r="B925" s="252" t="s">
        <v>444</v>
      </c>
      <c r="C925" s="252" t="s">
        <v>445</v>
      </c>
      <c r="D925" s="252" t="s">
        <v>1217</v>
      </c>
      <c r="E925" s="252">
        <v>1</v>
      </c>
      <c r="F925" s="252" t="s">
        <v>1215</v>
      </c>
      <c r="G925" s="252" t="s">
        <v>62</v>
      </c>
      <c r="H925" s="252">
        <v>2</v>
      </c>
      <c r="I925" s="252" t="s">
        <v>17</v>
      </c>
      <c r="J925" s="252" t="s">
        <v>17</v>
      </c>
      <c r="K925" s="252" t="s">
        <v>1503</v>
      </c>
      <c r="L925" s="253">
        <v>45819</v>
      </c>
      <c r="M925" s="252" t="s">
        <v>19</v>
      </c>
    </row>
    <row r="926" spans="1:13" x14ac:dyDescent="0.35">
      <c r="A926" s="250" t="s">
        <v>443</v>
      </c>
      <c r="B926" s="250" t="s">
        <v>444</v>
      </c>
      <c r="C926" s="250" t="s">
        <v>445</v>
      </c>
      <c r="D926" s="250" t="s">
        <v>1219</v>
      </c>
      <c r="E926" s="250">
        <v>2</v>
      </c>
      <c r="F926" s="250" t="s">
        <v>1215</v>
      </c>
      <c r="G926" s="250" t="s">
        <v>62</v>
      </c>
      <c r="H926" s="250">
        <v>2</v>
      </c>
      <c r="I926" s="250" t="s">
        <v>17</v>
      </c>
      <c r="J926" s="250" t="s">
        <v>17</v>
      </c>
      <c r="K926" s="250" t="s">
        <v>1504</v>
      </c>
      <c r="L926" s="251">
        <v>45819</v>
      </c>
      <c r="M926" s="250" t="s">
        <v>19</v>
      </c>
    </row>
    <row r="927" spans="1:13" x14ac:dyDescent="0.35">
      <c r="A927" s="252" t="s">
        <v>443</v>
      </c>
      <c r="B927" s="252" t="s">
        <v>444</v>
      </c>
      <c r="C927" s="252" t="s">
        <v>445</v>
      </c>
      <c r="D927" s="252" t="s">
        <v>1221</v>
      </c>
      <c r="E927" s="252">
        <v>3</v>
      </c>
      <c r="F927" s="252" t="s">
        <v>1215</v>
      </c>
      <c r="G927" s="252" t="s">
        <v>62</v>
      </c>
      <c r="H927" s="252">
        <v>2</v>
      </c>
      <c r="I927" s="252" t="s">
        <v>17</v>
      </c>
      <c r="J927" s="252" t="s">
        <v>17</v>
      </c>
      <c r="K927" s="252" t="s">
        <v>1505</v>
      </c>
      <c r="L927" s="253">
        <v>45819</v>
      </c>
      <c r="M927" s="252" t="s">
        <v>19</v>
      </c>
    </row>
    <row r="928" spans="1:13" x14ac:dyDescent="0.35">
      <c r="A928" s="250" t="s">
        <v>443</v>
      </c>
      <c r="B928" s="250" t="s">
        <v>444</v>
      </c>
      <c r="C928" s="250" t="s">
        <v>445</v>
      </c>
      <c r="D928" s="250" t="s">
        <v>1223</v>
      </c>
      <c r="E928" s="250">
        <v>3</v>
      </c>
      <c r="F928" s="250" t="s">
        <v>1215</v>
      </c>
      <c r="G928" s="250" t="s">
        <v>62</v>
      </c>
      <c r="H928" s="250">
        <v>2</v>
      </c>
      <c r="I928" s="250" t="s">
        <v>17</v>
      </c>
      <c r="J928" s="250" t="s">
        <v>17</v>
      </c>
      <c r="K928" s="250" t="s">
        <v>1506</v>
      </c>
      <c r="L928" s="251">
        <v>45819</v>
      </c>
      <c r="M928" s="250" t="s">
        <v>19</v>
      </c>
    </row>
    <row r="929" spans="1:13" x14ac:dyDescent="0.35">
      <c r="A929" s="252" t="s">
        <v>443</v>
      </c>
      <c r="B929" s="252" t="s">
        <v>444</v>
      </c>
      <c r="C929" s="252" t="s">
        <v>445</v>
      </c>
      <c r="D929" s="252" t="s">
        <v>1225</v>
      </c>
      <c r="E929" s="252">
        <v>3</v>
      </c>
      <c r="F929" s="252" t="s">
        <v>1215</v>
      </c>
      <c r="G929" s="252" t="s">
        <v>62</v>
      </c>
      <c r="H929" s="252">
        <v>2</v>
      </c>
      <c r="I929" s="252" t="s">
        <v>17</v>
      </c>
      <c r="J929" s="252" t="s">
        <v>17</v>
      </c>
      <c r="K929" s="252" t="s">
        <v>1507</v>
      </c>
      <c r="L929" s="253">
        <v>45819</v>
      </c>
      <c r="M929" s="252" t="s">
        <v>19</v>
      </c>
    </row>
    <row r="930" spans="1:13" x14ac:dyDescent="0.35">
      <c r="A930" s="250" t="s">
        <v>443</v>
      </c>
      <c r="B930" s="250" t="s">
        <v>444</v>
      </c>
      <c r="C930" s="250" t="s">
        <v>445</v>
      </c>
      <c r="D930" s="250" t="s">
        <v>1227</v>
      </c>
      <c r="E930" s="250">
        <v>3</v>
      </c>
      <c r="F930" s="250" t="s">
        <v>1215</v>
      </c>
      <c r="G930" s="250" t="s">
        <v>62</v>
      </c>
      <c r="H930" s="250">
        <v>2</v>
      </c>
      <c r="I930" s="250" t="s">
        <v>17</v>
      </c>
      <c r="J930" s="250" t="s">
        <v>17</v>
      </c>
      <c r="K930" s="250" t="s">
        <v>1508</v>
      </c>
      <c r="L930" s="251">
        <v>45819</v>
      </c>
      <c r="M930" s="250" t="s">
        <v>19</v>
      </c>
    </row>
    <row r="931" spans="1:13" x14ac:dyDescent="0.35">
      <c r="A931" s="252" t="s">
        <v>443</v>
      </c>
      <c r="B931" s="252" t="s">
        <v>444</v>
      </c>
      <c r="C931" s="252" t="s">
        <v>445</v>
      </c>
      <c r="D931" s="252" t="s">
        <v>1229</v>
      </c>
      <c r="E931" s="252">
        <v>3</v>
      </c>
      <c r="F931" s="252" t="s">
        <v>1215</v>
      </c>
      <c r="G931" s="252" t="s">
        <v>62</v>
      </c>
      <c r="H931" s="252">
        <v>2</v>
      </c>
      <c r="I931" s="252" t="s">
        <v>17</v>
      </c>
      <c r="J931" s="252" t="s">
        <v>17</v>
      </c>
      <c r="K931" s="252" t="s">
        <v>1509</v>
      </c>
      <c r="L931" s="253">
        <v>45819</v>
      </c>
      <c r="M931" s="252" t="s">
        <v>19</v>
      </c>
    </row>
    <row r="932" spans="1:13" x14ac:dyDescent="0.35">
      <c r="A932" s="250" t="s">
        <v>443</v>
      </c>
      <c r="B932" s="250" t="s">
        <v>444</v>
      </c>
      <c r="C932" s="250" t="s">
        <v>445</v>
      </c>
      <c r="D932" s="250" t="s">
        <v>1231</v>
      </c>
      <c r="E932" s="250">
        <v>3</v>
      </c>
      <c r="F932" s="250" t="s">
        <v>1215</v>
      </c>
      <c r="G932" s="250" t="s">
        <v>62</v>
      </c>
      <c r="H932" s="250">
        <v>2</v>
      </c>
      <c r="I932" s="250" t="s">
        <v>17</v>
      </c>
      <c r="J932" s="250" t="s">
        <v>17</v>
      </c>
      <c r="K932" s="250" t="s">
        <v>1510</v>
      </c>
      <c r="L932" s="251">
        <v>45819</v>
      </c>
      <c r="M932" s="250" t="s">
        <v>19</v>
      </c>
    </row>
    <row r="933" spans="1:13" x14ac:dyDescent="0.35">
      <c r="A933" s="252" t="s">
        <v>1511</v>
      </c>
      <c r="B933" s="252" t="s">
        <v>1512</v>
      </c>
      <c r="C933" s="252" t="s">
        <v>1513</v>
      </c>
      <c r="D933" s="252" t="s">
        <v>1214</v>
      </c>
      <c r="E933" s="252">
        <v>0</v>
      </c>
      <c r="F933" s="252" t="s">
        <v>1215</v>
      </c>
      <c r="G933" s="252" t="s">
        <v>62</v>
      </c>
      <c r="H933" s="252">
        <v>2</v>
      </c>
      <c r="I933" s="252" t="s">
        <v>17</v>
      </c>
      <c r="J933" s="252" t="s">
        <v>17</v>
      </c>
      <c r="K933" s="252" t="s">
        <v>1514</v>
      </c>
      <c r="L933" s="253">
        <v>45819</v>
      </c>
      <c r="M933" s="252" t="s">
        <v>19</v>
      </c>
    </row>
    <row r="934" spans="1:13" x14ac:dyDescent="0.35">
      <c r="A934" s="250" t="s">
        <v>1511</v>
      </c>
      <c r="B934" s="250" t="s">
        <v>1512</v>
      </c>
      <c r="C934" s="250" t="s">
        <v>1513</v>
      </c>
      <c r="D934" s="250" t="s">
        <v>1217</v>
      </c>
      <c r="E934" s="250">
        <v>1</v>
      </c>
      <c r="F934" s="250" t="s">
        <v>1215</v>
      </c>
      <c r="G934" s="250" t="s">
        <v>62</v>
      </c>
      <c r="H934" s="250">
        <v>2</v>
      </c>
      <c r="I934" s="250" t="s">
        <v>17</v>
      </c>
      <c r="J934" s="250" t="s">
        <v>17</v>
      </c>
      <c r="K934" s="250" t="s">
        <v>1515</v>
      </c>
      <c r="L934" s="251">
        <v>45819</v>
      </c>
      <c r="M934" s="250" t="s">
        <v>19</v>
      </c>
    </row>
    <row r="935" spans="1:13" x14ac:dyDescent="0.35">
      <c r="A935" s="252" t="s">
        <v>1511</v>
      </c>
      <c r="B935" s="252" t="s">
        <v>1512</v>
      </c>
      <c r="C935" s="252" t="s">
        <v>1513</v>
      </c>
      <c r="D935" s="252" t="s">
        <v>1219</v>
      </c>
      <c r="E935" s="252">
        <v>2</v>
      </c>
      <c r="F935" s="252" t="s">
        <v>1215</v>
      </c>
      <c r="G935" s="252" t="s">
        <v>62</v>
      </c>
      <c r="H935" s="252">
        <v>2</v>
      </c>
      <c r="I935" s="252" t="s">
        <v>17</v>
      </c>
      <c r="J935" s="252" t="s">
        <v>17</v>
      </c>
      <c r="K935" s="252" t="s">
        <v>1516</v>
      </c>
      <c r="L935" s="253">
        <v>45819</v>
      </c>
      <c r="M935" s="252" t="s">
        <v>19</v>
      </c>
    </row>
    <row r="936" spans="1:13" x14ac:dyDescent="0.35">
      <c r="A936" s="250" t="s">
        <v>1511</v>
      </c>
      <c r="B936" s="250" t="s">
        <v>1512</v>
      </c>
      <c r="C936" s="250" t="s">
        <v>1513</v>
      </c>
      <c r="D936" s="250" t="s">
        <v>1221</v>
      </c>
      <c r="E936" s="250">
        <v>3</v>
      </c>
      <c r="F936" s="250" t="s">
        <v>1215</v>
      </c>
      <c r="G936" s="250" t="s">
        <v>62</v>
      </c>
      <c r="H936" s="250">
        <v>2</v>
      </c>
      <c r="I936" s="250" t="s">
        <v>17</v>
      </c>
      <c r="J936" s="250" t="s">
        <v>17</v>
      </c>
      <c r="K936" s="250" t="s">
        <v>1517</v>
      </c>
      <c r="L936" s="251">
        <v>45819</v>
      </c>
      <c r="M936" s="250" t="s">
        <v>19</v>
      </c>
    </row>
    <row r="937" spans="1:13" x14ac:dyDescent="0.35">
      <c r="A937" s="252" t="s">
        <v>1511</v>
      </c>
      <c r="B937" s="252" t="s">
        <v>1512</v>
      </c>
      <c r="C937" s="252" t="s">
        <v>1513</v>
      </c>
      <c r="D937" s="252" t="s">
        <v>1223</v>
      </c>
      <c r="E937" s="252">
        <v>3</v>
      </c>
      <c r="F937" s="252" t="s">
        <v>1215</v>
      </c>
      <c r="G937" s="252" t="s">
        <v>62</v>
      </c>
      <c r="H937" s="252">
        <v>2</v>
      </c>
      <c r="I937" s="252" t="s">
        <v>17</v>
      </c>
      <c r="J937" s="252" t="s">
        <v>17</v>
      </c>
      <c r="K937" s="252" t="s">
        <v>1518</v>
      </c>
      <c r="L937" s="253">
        <v>45819</v>
      </c>
      <c r="M937" s="252" t="s">
        <v>19</v>
      </c>
    </row>
    <row r="938" spans="1:13" x14ac:dyDescent="0.35">
      <c r="A938" s="250" t="s">
        <v>1511</v>
      </c>
      <c r="B938" s="250" t="s">
        <v>1512</v>
      </c>
      <c r="C938" s="250" t="s">
        <v>1513</v>
      </c>
      <c r="D938" s="250" t="s">
        <v>1225</v>
      </c>
      <c r="E938" s="250">
        <v>3</v>
      </c>
      <c r="F938" s="250" t="s">
        <v>1215</v>
      </c>
      <c r="G938" s="250" t="s">
        <v>62</v>
      </c>
      <c r="H938" s="250">
        <v>2</v>
      </c>
      <c r="I938" s="250" t="s">
        <v>17</v>
      </c>
      <c r="J938" s="250" t="s">
        <v>17</v>
      </c>
      <c r="K938" s="250" t="s">
        <v>1519</v>
      </c>
      <c r="L938" s="251">
        <v>45819</v>
      </c>
      <c r="M938" s="250" t="s">
        <v>19</v>
      </c>
    </row>
    <row r="939" spans="1:13" x14ac:dyDescent="0.35">
      <c r="A939" s="252" t="s">
        <v>1511</v>
      </c>
      <c r="B939" s="252" t="s">
        <v>1512</v>
      </c>
      <c r="C939" s="252" t="s">
        <v>1513</v>
      </c>
      <c r="D939" s="252" t="s">
        <v>1227</v>
      </c>
      <c r="E939" s="252">
        <v>3</v>
      </c>
      <c r="F939" s="252" t="s">
        <v>1215</v>
      </c>
      <c r="G939" s="252" t="s">
        <v>62</v>
      </c>
      <c r="H939" s="252">
        <v>2</v>
      </c>
      <c r="I939" s="252" t="s">
        <v>17</v>
      </c>
      <c r="J939" s="252" t="s">
        <v>17</v>
      </c>
      <c r="K939" s="252" t="s">
        <v>1520</v>
      </c>
      <c r="L939" s="253">
        <v>45819</v>
      </c>
      <c r="M939" s="252" t="s">
        <v>19</v>
      </c>
    </row>
    <row r="940" spans="1:13" x14ac:dyDescent="0.35">
      <c r="A940" s="250" t="s">
        <v>1511</v>
      </c>
      <c r="B940" s="250" t="s">
        <v>1512</v>
      </c>
      <c r="C940" s="250" t="s">
        <v>1513</v>
      </c>
      <c r="D940" s="250" t="s">
        <v>1229</v>
      </c>
      <c r="E940" s="250">
        <v>3</v>
      </c>
      <c r="F940" s="250" t="s">
        <v>1215</v>
      </c>
      <c r="G940" s="250" t="s">
        <v>62</v>
      </c>
      <c r="H940" s="250">
        <v>2</v>
      </c>
      <c r="I940" s="250" t="s">
        <v>17</v>
      </c>
      <c r="J940" s="250" t="s">
        <v>17</v>
      </c>
      <c r="K940" s="250" t="s">
        <v>1521</v>
      </c>
      <c r="L940" s="251">
        <v>45819</v>
      </c>
      <c r="M940" s="250" t="s">
        <v>19</v>
      </c>
    </row>
    <row r="941" spans="1:13" x14ac:dyDescent="0.35">
      <c r="A941" s="252" t="s">
        <v>1511</v>
      </c>
      <c r="B941" s="252" t="s">
        <v>1512</v>
      </c>
      <c r="C941" s="252" t="s">
        <v>1513</v>
      </c>
      <c r="D941" s="252" t="s">
        <v>1231</v>
      </c>
      <c r="E941" s="252">
        <v>3</v>
      </c>
      <c r="F941" s="252" t="s">
        <v>1215</v>
      </c>
      <c r="G941" s="252" t="s">
        <v>62</v>
      </c>
      <c r="H941" s="252">
        <v>2</v>
      </c>
      <c r="I941" s="252" t="s">
        <v>17</v>
      </c>
      <c r="J941" s="252" t="s">
        <v>17</v>
      </c>
      <c r="K941" s="252" t="s">
        <v>1522</v>
      </c>
      <c r="L941" s="253">
        <v>45819</v>
      </c>
      <c r="M941" s="252" t="s">
        <v>19</v>
      </c>
    </row>
    <row r="942" spans="1:13" x14ac:dyDescent="0.35">
      <c r="A942" s="250" t="s">
        <v>214</v>
      </c>
      <c r="B942" s="250" t="s">
        <v>215</v>
      </c>
      <c r="C942" s="250" t="s">
        <v>216</v>
      </c>
      <c r="D942" s="250" t="s">
        <v>1214</v>
      </c>
      <c r="E942" s="250">
        <v>0</v>
      </c>
      <c r="F942" s="250" t="s">
        <v>1215</v>
      </c>
      <c r="G942" s="250" t="s">
        <v>62</v>
      </c>
      <c r="H942" s="250">
        <v>2</v>
      </c>
      <c r="I942" s="250" t="s">
        <v>17</v>
      </c>
      <c r="J942" s="250" t="s">
        <v>17</v>
      </c>
      <c r="K942" s="250" t="s">
        <v>1523</v>
      </c>
      <c r="L942" s="251">
        <v>45819</v>
      </c>
      <c r="M942" s="250" t="s">
        <v>19</v>
      </c>
    </row>
    <row r="943" spans="1:13" x14ac:dyDescent="0.35">
      <c r="A943" s="252" t="s">
        <v>214</v>
      </c>
      <c r="B943" s="252" t="s">
        <v>215</v>
      </c>
      <c r="C943" s="252" t="s">
        <v>216</v>
      </c>
      <c r="D943" s="252" t="s">
        <v>1217</v>
      </c>
      <c r="E943" s="252">
        <v>1</v>
      </c>
      <c r="F943" s="252" t="s">
        <v>1215</v>
      </c>
      <c r="G943" s="252" t="s">
        <v>62</v>
      </c>
      <c r="H943" s="252">
        <v>2</v>
      </c>
      <c r="I943" s="252" t="s">
        <v>17</v>
      </c>
      <c r="J943" s="252" t="s">
        <v>17</v>
      </c>
      <c r="K943" s="252" t="s">
        <v>1524</v>
      </c>
      <c r="L943" s="253">
        <v>45819</v>
      </c>
      <c r="M943" s="252" t="s">
        <v>19</v>
      </c>
    </row>
    <row r="944" spans="1:13" x14ac:dyDescent="0.35">
      <c r="A944" s="250" t="s">
        <v>214</v>
      </c>
      <c r="B944" s="250" t="s">
        <v>215</v>
      </c>
      <c r="C944" s="250" t="s">
        <v>216</v>
      </c>
      <c r="D944" s="250" t="s">
        <v>1219</v>
      </c>
      <c r="E944" s="250">
        <v>0</v>
      </c>
      <c r="F944" s="250" t="s">
        <v>1215</v>
      </c>
      <c r="G944" s="250" t="s">
        <v>62</v>
      </c>
      <c r="H944" s="250">
        <v>2</v>
      </c>
      <c r="I944" s="250" t="s">
        <v>17</v>
      </c>
      <c r="J944" s="250" t="s">
        <v>17</v>
      </c>
      <c r="K944" s="250" t="s">
        <v>1525</v>
      </c>
      <c r="L944" s="251">
        <v>45819</v>
      </c>
      <c r="M944" s="250" t="s">
        <v>19</v>
      </c>
    </row>
    <row r="945" spans="1:13" x14ac:dyDescent="0.35">
      <c r="A945" s="252" t="s">
        <v>214</v>
      </c>
      <c r="B945" s="252" t="s">
        <v>215</v>
      </c>
      <c r="C945" s="252" t="s">
        <v>216</v>
      </c>
      <c r="D945" s="252" t="s">
        <v>1221</v>
      </c>
      <c r="E945" s="252">
        <v>0</v>
      </c>
      <c r="F945" s="252" t="s">
        <v>1215</v>
      </c>
      <c r="G945" s="252" t="s">
        <v>62</v>
      </c>
      <c r="H945" s="252">
        <v>2</v>
      </c>
      <c r="I945" s="252" t="s">
        <v>17</v>
      </c>
      <c r="J945" s="252" t="s">
        <v>17</v>
      </c>
      <c r="K945" s="252" t="s">
        <v>1526</v>
      </c>
      <c r="L945" s="253">
        <v>45819</v>
      </c>
      <c r="M945" s="252" t="s">
        <v>19</v>
      </c>
    </row>
    <row r="946" spans="1:13" x14ac:dyDescent="0.35">
      <c r="A946" s="250" t="s">
        <v>214</v>
      </c>
      <c r="B946" s="250" t="s">
        <v>215</v>
      </c>
      <c r="C946" s="250" t="s">
        <v>216</v>
      </c>
      <c r="D946" s="250" t="s">
        <v>1223</v>
      </c>
      <c r="E946" s="250">
        <v>3</v>
      </c>
      <c r="F946" s="250" t="s">
        <v>1215</v>
      </c>
      <c r="G946" s="250" t="s">
        <v>62</v>
      </c>
      <c r="H946" s="250">
        <v>2</v>
      </c>
      <c r="I946" s="250" t="s">
        <v>17</v>
      </c>
      <c r="J946" s="250" t="s">
        <v>17</v>
      </c>
      <c r="K946" s="250" t="s">
        <v>1527</v>
      </c>
      <c r="L946" s="251">
        <v>45819</v>
      </c>
      <c r="M946" s="250" t="s">
        <v>19</v>
      </c>
    </row>
    <row r="947" spans="1:13" x14ac:dyDescent="0.35">
      <c r="A947" s="252" t="s">
        <v>214</v>
      </c>
      <c r="B947" s="252" t="s">
        <v>215</v>
      </c>
      <c r="C947" s="252" t="s">
        <v>216</v>
      </c>
      <c r="D947" s="252" t="s">
        <v>1225</v>
      </c>
      <c r="E947" s="252">
        <v>0</v>
      </c>
      <c r="F947" s="252" t="s">
        <v>1215</v>
      </c>
      <c r="G947" s="252" t="s">
        <v>62</v>
      </c>
      <c r="H947" s="252">
        <v>2</v>
      </c>
      <c r="I947" s="252" t="s">
        <v>17</v>
      </c>
      <c r="J947" s="252" t="s">
        <v>17</v>
      </c>
      <c r="K947" s="252" t="s">
        <v>1528</v>
      </c>
      <c r="L947" s="253">
        <v>45819</v>
      </c>
      <c r="M947" s="252" t="s">
        <v>19</v>
      </c>
    </row>
    <row r="948" spans="1:13" x14ac:dyDescent="0.35">
      <c r="A948" s="250" t="s">
        <v>214</v>
      </c>
      <c r="B948" s="250" t="s">
        <v>215</v>
      </c>
      <c r="C948" s="250" t="s">
        <v>216</v>
      </c>
      <c r="D948" s="250" t="s">
        <v>1227</v>
      </c>
      <c r="E948" s="250">
        <v>0</v>
      </c>
      <c r="F948" s="250" t="s">
        <v>1215</v>
      </c>
      <c r="G948" s="250" t="s">
        <v>62</v>
      </c>
      <c r="H948" s="250">
        <v>2</v>
      </c>
      <c r="I948" s="250" t="s">
        <v>17</v>
      </c>
      <c r="J948" s="250" t="s">
        <v>17</v>
      </c>
      <c r="K948" s="250" t="s">
        <v>1529</v>
      </c>
      <c r="L948" s="251">
        <v>45819</v>
      </c>
      <c r="M948" s="250" t="s">
        <v>19</v>
      </c>
    </row>
    <row r="949" spans="1:13" x14ac:dyDescent="0.35">
      <c r="A949" s="252" t="s">
        <v>214</v>
      </c>
      <c r="B949" s="252" t="s">
        <v>215</v>
      </c>
      <c r="C949" s="252" t="s">
        <v>216</v>
      </c>
      <c r="D949" s="252" t="s">
        <v>1229</v>
      </c>
      <c r="E949" s="252">
        <v>0</v>
      </c>
      <c r="F949" s="252" t="s">
        <v>1215</v>
      </c>
      <c r="G949" s="252" t="s">
        <v>62</v>
      </c>
      <c r="H949" s="252">
        <v>2</v>
      </c>
      <c r="I949" s="252" t="s">
        <v>17</v>
      </c>
      <c r="J949" s="252" t="s">
        <v>17</v>
      </c>
      <c r="K949" s="252" t="s">
        <v>1530</v>
      </c>
      <c r="L949" s="253">
        <v>45819</v>
      </c>
      <c r="M949" s="252" t="s">
        <v>19</v>
      </c>
    </row>
    <row r="950" spans="1:13" x14ac:dyDescent="0.35">
      <c r="A950" s="250" t="s">
        <v>214</v>
      </c>
      <c r="B950" s="250" t="s">
        <v>215</v>
      </c>
      <c r="C950" s="250" t="s">
        <v>216</v>
      </c>
      <c r="D950" s="250" t="s">
        <v>1231</v>
      </c>
      <c r="E950" s="250">
        <v>0</v>
      </c>
      <c r="F950" s="250" t="s">
        <v>1215</v>
      </c>
      <c r="G950" s="250" t="s">
        <v>62</v>
      </c>
      <c r="H950" s="250">
        <v>2</v>
      </c>
      <c r="I950" s="250" t="s">
        <v>17</v>
      </c>
      <c r="J950" s="250" t="s">
        <v>17</v>
      </c>
      <c r="K950" s="250" t="s">
        <v>1531</v>
      </c>
      <c r="L950" s="251">
        <v>45819</v>
      </c>
      <c r="M950" s="250" t="s">
        <v>19</v>
      </c>
    </row>
    <row r="951" spans="1:13" x14ac:dyDescent="0.35">
      <c r="A951" s="252" t="s">
        <v>1532</v>
      </c>
      <c r="B951" s="252" t="s">
        <v>1533</v>
      </c>
      <c r="C951" s="252" t="s">
        <v>1534</v>
      </c>
      <c r="D951" s="252" t="s">
        <v>1214</v>
      </c>
      <c r="E951" s="252">
        <v>0</v>
      </c>
      <c r="F951" s="252" t="s">
        <v>1215</v>
      </c>
      <c r="G951" s="252" t="s">
        <v>62</v>
      </c>
      <c r="H951" s="252">
        <v>2</v>
      </c>
      <c r="I951" s="252" t="s">
        <v>17</v>
      </c>
      <c r="J951" s="252" t="s">
        <v>17</v>
      </c>
      <c r="K951" s="252" t="s">
        <v>1535</v>
      </c>
      <c r="L951" s="253">
        <v>45820</v>
      </c>
      <c r="M951" s="252" t="s">
        <v>19</v>
      </c>
    </row>
    <row r="952" spans="1:13" x14ac:dyDescent="0.35">
      <c r="A952" s="250" t="s">
        <v>1532</v>
      </c>
      <c r="B952" s="250" t="s">
        <v>1533</v>
      </c>
      <c r="C952" s="250" t="s">
        <v>1534</v>
      </c>
      <c r="D952" s="250" t="s">
        <v>1217</v>
      </c>
      <c r="E952" s="250">
        <v>1</v>
      </c>
      <c r="F952" s="250" t="s">
        <v>1215</v>
      </c>
      <c r="G952" s="250" t="s">
        <v>62</v>
      </c>
      <c r="H952" s="250">
        <v>2</v>
      </c>
      <c r="I952" s="250" t="s">
        <v>17</v>
      </c>
      <c r="J952" s="250" t="s">
        <v>17</v>
      </c>
      <c r="K952" s="250" t="s">
        <v>1536</v>
      </c>
      <c r="L952" s="251">
        <v>45820</v>
      </c>
      <c r="M952" s="250" t="s">
        <v>19</v>
      </c>
    </row>
    <row r="953" spans="1:13" x14ac:dyDescent="0.35">
      <c r="A953" s="252" t="s">
        <v>1532</v>
      </c>
      <c r="B953" s="252" t="s">
        <v>1533</v>
      </c>
      <c r="C953" s="252" t="s">
        <v>1534</v>
      </c>
      <c r="D953" s="252" t="s">
        <v>1219</v>
      </c>
      <c r="E953" s="252">
        <v>2</v>
      </c>
      <c r="F953" s="252" t="s">
        <v>1215</v>
      </c>
      <c r="G953" s="252" t="s">
        <v>62</v>
      </c>
      <c r="H953" s="252">
        <v>2</v>
      </c>
      <c r="I953" s="252" t="s">
        <v>17</v>
      </c>
      <c r="J953" s="252" t="s">
        <v>17</v>
      </c>
      <c r="K953" s="252" t="s">
        <v>1537</v>
      </c>
      <c r="L953" s="253">
        <v>45820</v>
      </c>
      <c r="M953" s="252" t="s">
        <v>19</v>
      </c>
    </row>
    <row r="954" spans="1:13" x14ac:dyDescent="0.35">
      <c r="A954" s="250" t="s">
        <v>1532</v>
      </c>
      <c r="B954" s="250" t="s">
        <v>1533</v>
      </c>
      <c r="C954" s="250" t="s">
        <v>1534</v>
      </c>
      <c r="D954" s="250" t="s">
        <v>1221</v>
      </c>
      <c r="E954" s="250">
        <v>0</v>
      </c>
      <c r="F954" s="250" t="s">
        <v>1215</v>
      </c>
      <c r="G954" s="250" t="s">
        <v>62</v>
      </c>
      <c r="H954" s="250">
        <v>2</v>
      </c>
      <c r="I954" s="250" t="s">
        <v>17</v>
      </c>
      <c r="J954" s="250" t="s">
        <v>17</v>
      </c>
      <c r="K954" s="250" t="s">
        <v>1538</v>
      </c>
      <c r="L954" s="251">
        <v>45820</v>
      </c>
      <c r="M954" s="250" t="s">
        <v>19</v>
      </c>
    </row>
    <row r="955" spans="1:13" x14ac:dyDescent="0.35">
      <c r="A955" s="252" t="s">
        <v>1532</v>
      </c>
      <c r="B955" s="252" t="s">
        <v>1533</v>
      </c>
      <c r="C955" s="252" t="s">
        <v>1534</v>
      </c>
      <c r="D955" s="252" t="s">
        <v>1223</v>
      </c>
      <c r="E955" s="252">
        <v>0</v>
      </c>
      <c r="F955" s="252" t="s">
        <v>1215</v>
      </c>
      <c r="G955" s="252" t="s">
        <v>62</v>
      </c>
      <c r="H955" s="252">
        <v>2</v>
      </c>
      <c r="I955" s="252" t="s">
        <v>17</v>
      </c>
      <c r="J955" s="252" t="s">
        <v>17</v>
      </c>
      <c r="K955" s="252" t="s">
        <v>1539</v>
      </c>
      <c r="L955" s="253">
        <v>45820</v>
      </c>
      <c r="M955" s="252" t="s">
        <v>19</v>
      </c>
    </row>
    <row r="956" spans="1:13" x14ac:dyDescent="0.35">
      <c r="A956" s="250" t="s">
        <v>1532</v>
      </c>
      <c r="B956" s="250" t="s">
        <v>1533</v>
      </c>
      <c r="C956" s="250" t="s">
        <v>1534</v>
      </c>
      <c r="D956" s="250" t="s">
        <v>1225</v>
      </c>
      <c r="E956" s="250">
        <v>2</v>
      </c>
      <c r="F956" s="250" t="s">
        <v>1215</v>
      </c>
      <c r="G956" s="250" t="s">
        <v>62</v>
      </c>
      <c r="H956" s="250">
        <v>2</v>
      </c>
      <c r="I956" s="250" t="s">
        <v>17</v>
      </c>
      <c r="J956" s="250" t="s">
        <v>17</v>
      </c>
      <c r="K956" s="250" t="s">
        <v>1540</v>
      </c>
      <c r="L956" s="251">
        <v>45820</v>
      </c>
      <c r="M956" s="250" t="s">
        <v>19</v>
      </c>
    </row>
    <row r="957" spans="1:13" x14ac:dyDescent="0.35">
      <c r="A957" s="252" t="s">
        <v>1532</v>
      </c>
      <c r="B957" s="252" t="s">
        <v>1533</v>
      </c>
      <c r="C957" s="252" t="s">
        <v>1534</v>
      </c>
      <c r="D957" s="252" t="s">
        <v>1227</v>
      </c>
      <c r="E957" s="252">
        <v>2</v>
      </c>
      <c r="F957" s="252" t="s">
        <v>1215</v>
      </c>
      <c r="G957" s="252" t="s">
        <v>62</v>
      </c>
      <c r="H957" s="252">
        <v>2</v>
      </c>
      <c r="I957" s="252" t="s">
        <v>17</v>
      </c>
      <c r="J957" s="252" t="s">
        <v>17</v>
      </c>
      <c r="K957" s="252" t="s">
        <v>1541</v>
      </c>
      <c r="L957" s="253">
        <v>45820</v>
      </c>
      <c r="M957" s="252" t="s">
        <v>19</v>
      </c>
    </row>
    <row r="958" spans="1:13" x14ac:dyDescent="0.35">
      <c r="A958" s="250" t="s">
        <v>1532</v>
      </c>
      <c r="B958" s="250" t="s">
        <v>1533</v>
      </c>
      <c r="C958" s="250" t="s">
        <v>1534</v>
      </c>
      <c r="D958" s="250" t="s">
        <v>1229</v>
      </c>
      <c r="E958" s="250">
        <v>1</v>
      </c>
      <c r="F958" s="250" t="s">
        <v>1215</v>
      </c>
      <c r="G958" s="250" t="s">
        <v>62</v>
      </c>
      <c r="H958" s="250">
        <v>2</v>
      </c>
      <c r="I958" s="250" t="s">
        <v>17</v>
      </c>
      <c r="J958" s="250" t="s">
        <v>17</v>
      </c>
      <c r="K958" s="250" t="s">
        <v>1542</v>
      </c>
      <c r="L958" s="251">
        <v>45820</v>
      </c>
      <c r="M958" s="250" t="s">
        <v>19</v>
      </c>
    </row>
    <row r="959" spans="1:13" x14ac:dyDescent="0.35">
      <c r="A959" s="252" t="s">
        <v>1532</v>
      </c>
      <c r="B959" s="252" t="s">
        <v>1533</v>
      </c>
      <c r="C959" s="252" t="s">
        <v>1534</v>
      </c>
      <c r="D959" s="252" t="s">
        <v>1231</v>
      </c>
      <c r="E959" s="252">
        <v>0</v>
      </c>
      <c r="F959" s="252" t="s">
        <v>1215</v>
      </c>
      <c r="G959" s="252" t="s">
        <v>62</v>
      </c>
      <c r="H959" s="252">
        <v>2</v>
      </c>
      <c r="I959" s="252" t="s">
        <v>17</v>
      </c>
      <c r="J959" s="252" t="s">
        <v>17</v>
      </c>
      <c r="K959" s="252" t="s">
        <v>1543</v>
      </c>
      <c r="L959" s="253">
        <v>45820</v>
      </c>
      <c r="M959" s="252" t="s">
        <v>19</v>
      </c>
    </row>
    <row r="960" spans="1:13" x14ac:dyDescent="0.35">
      <c r="A960" s="250" t="s">
        <v>53</v>
      </c>
      <c r="B960" s="250" t="s">
        <v>54</v>
      </c>
      <c r="C960" s="250" t="s">
        <v>55</v>
      </c>
      <c r="D960" s="250" t="s">
        <v>1214</v>
      </c>
      <c r="E960" s="250">
        <v>0</v>
      </c>
      <c r="F960" s="250" t="s">
        <v>1215</v>
      </c>
      <c r="G960" s="250" t="s">
        <v>62</v>
      </c>
      <c r="H960" s="250">
        <v>2</v>
      </c>
      <c r="I960" s="250" t="s">
        <v>17</v>
      </c>
      <c r="J960" s="250" t="s">
        <v>17</v>
      </c>
      <c r="K960" s="250" t="s">
        <v>1544</v>
      </c>
      <c r="L960" s="251">
        <v>45820</v>
      </c>
      <c r="M960" s="250" t="s">
        <v>19</v>
      </c>
    </row>
    <row r="961" spans="1:13" x14ac:dyDescent="0.35">
      <c r="A961" s="252" t="s">
        <v>53</v>
      </c>
      <c r="B961" s="252" t="s">
        <v>54</v>
      </c>
      <c r="C961" s="252" t="s">
        <v>55</v>
      </c>
      <c r="D961" s="252" t="s">
        <v>1217</v>
      </c>
      <c r="E961" s="252">
        <v>1</v>
      </c>
      <c r="F961" s="252" t="s">
        <v>1215</v>
      </c>
      <c r="G961" s="252" t="s">
        <v>62</v>
      </c>
      <c r="H961" s="252">
        <v>2</v>
      </c>
      <c r="I961" s="252" t="s">
        <v>17</v>
      </c>
      <c r="J961" s="252" t="s">
        <v>17</v>
      </c>
      <c r="K961" s="252" t="s">
        <v>1545</v>
      </c>
      <c r="L961" s="253">
        <v>45820</v>
      </c>
      <c r="M961" s="252" t="s">
        <v>19</v>
      </c>
    </row>
    <row r="962" spans="1:13" x14ac:dyDescent="0.35">
      <c r="A962" s="250" t="s">
        <v>53</v>
      </c>
      <c r="B962" s="250" t="s">
        <v>54</v>
      </c>
      <c r="C962" s="250" t="s">
        <v>55</v>
      </c>
      <c r="D962" s="250" t="s">
        <v>1219</v>
      </c>
      <c r="E962" s="250">
        <v>1</v>
      </c>
      <c r="F962" s="250" t="s">
        <v>1215</v>
      </c>
      <c r="G962" s="250" t="s">
        <v>62</v>
      </c>
      <c r="H962" s="250">
        <v>2</v>
      </c>
      <c r="I962" s="250" t="s">
        <v>17</v>
      </c>
      <c r="J962" s="250" t="s">
        <v>17</v>
      </c>
      <c r="K962" s="250" t="s">
        <v>1546</v>
      </c>
      <c r="L962" s="251">
        <v>45820</v>
      </c>
      <c r="M962" s="250" t="s">
        <v>19</v>
      </c>
    </row>
    <row r="963" spans="1:13" x14ac:dyDescent="0.35">
      <c r="A963" s="252" t="s">
        <v>53</v>
      </c>
      <c r="B963" s="252" t="s">
        <v>54</v>
      </c>
      <c r="C963" s="252" t="s">
        <v>55</v>
      </c>
      <c r="D963" s="252" t="s">
        <v>1221</v>
      </c>
      <c r="E963" s="252">
        <v>0</v>
      </c>
      <c r="F963" s="252" t="s">
        <v>1215</v>
      </c>
      <c r="G963" s="252" t="s">
        <v>62</v>
      </c>
      <c r="H963" s="252">
        <v>2</v>
      </c>
      <c r="I963" s="252" t="s">
        <v>17</v>
      </c>
      <c r="J963" s="252" t="s">
        <v>17</v>
      </c>
      <c r="K963" s="252" t="s">
        <v>1547</v>
      </c>
      <c r="L963" s="253">
        <v>45820</v>
      </c>
      <c r="M963" s="252" t="s">
        <v>19</v>
      </c>
    </row>
    <row r="964" spans="1:13" x14ac:dyDescent="0.35">
      <c r="A964" s="250" t="s">
        <v>53</v>
      </c>
      <c r="B964" s="250" t="s">
        <v>54</v>
      </c>
      <c r="C964" s="250" t="s">
        <v>55</v>
      </c>
      <c r="D964" s="250" t="s">
        <v>1223</v>
      </c>
      <c r="E964" s="250">
        <v>1</v>
      </c>
      <c r="F964" s="250" t="s">
        <v>1215</v>
      </c>
      <c r="G964" s="250" t="s">
        <v>62</v>
      </c>
      <c r="H964" s="250">
        <v>2</v>
      </c>
      <c r="I964" s="250" t="s">
        <v>17</v>
      </c>
      <c r="J964" s="250" t="s">
        <v>17</v>
      </c>
      <c r="K964" s="250" t="s">
        <v>1548</v>
      </c>
      <c r="L964" s="251">
        <v>45820</v>
      </c>
      <c r="M964" s="250" t="s">
        <v>19</v>
      </c>
    </row>
    <row r="965" spans="1:13" x14ac:dyDescent="0.35">
      <c r="A965" s="252" t="s">
        <v>53</v>
      </c>
      <c r="B965" s="252" t="s">
        <v>54</v>
      </c>
      <c r="C965" s="252" t="s">
        <v>55</v>
      </c>
      <c r="D965" s="252" t="s">
        <v>1225</v>
      </c>
      <c r="E965" s="252">
        <v>2</v>
      </c>
      <c r="F965" s="252" t="s">
        <v>1215</v>
      </c>
      <c r="G965" s="252" t="s">
        <v>62</v>
      </c>
      <c r="H965" s="252">
        <v>2</v>
      </c>
      <c r="I965" s="252" t="s">
        <v>17</v>
      </c>
      <c r="J965" s="252" t="s">
        <v>17</v>
      </c>
      <c r="K965" s="252" t="s">
        <v>1549</v>
      </c>
      <c r="L965" s="253">
        <v>45820</v>
      </c>
      <c r="M965" s="252" t="s">
        <v>19</v>
      </c>
    </row>
    <row r="966" spans="1:13" x14ac:dyDescent="0.35">
      <c r="A966" s="250" t="s">
        <v>53</v>
      </c>
      <c r="B966" s="250" t="s">
        <v>54</v>
      </c>
      <c r="C966" s="250" t="s">
        <v>55</v>
      </c>
      <c r="D966" s="250" t="s">
        <v>1227</v>
      </c>
      <c r="E966" s="250">
        <v>1</v>
      </c>
      <c r="F966" s="250" t="s">
        <v>1215</v>
      </c>
      <c r="G966" s="250" t="s">
        <v>62</v>
      </c>
      <c r="H966" s="250">
        <v>2</v>
      </c>
      <c r="I966" s="250" t="s">
        <v>17</v>
      </c>
      <c r="J966" s="250" t="s">
        <v>17</v>
      </c>
      <c r="K966" s="250" t="s">
        <v>1550</v>
      </c>
      <c r="L966" s="251">
        <v>45820</v>
      </c>
      <c r="M966" s="250" t="s">
        <v>19</v>
      </c>
    </row>
    <row r="967" spans="1:13" x14ac:dyDescent="0.35">
      <c r="A967" s="252" t="s">
        <v>53</v>
      </c>
      <c r="B967" s="252" t="s">
        <v>54</v>
      </c>
      <c r="C967" s="252" t="s">
        <v>55</v>
      </c>
      <c r="D967" s="252" t="s">
        <v>1229</v>
      </c>
      <c r="E967" s="252">
        <v>0</v>
      </c>
      <c r="F967" s="252" t="s">
        <v>1215</v>
      </c>
      <c r="G967" s="252" t="s">
        <v>62</v>
      </c>
      <c r="H967" s="252">
        <v>2</v>
      </c>
      <c r="I967" s="252" t="s">
        <v>17</v>
      </c>
      <c r="J967" s="252" t="s">
        <v>17</v>
      </c>
      <c r="K967" s="252" t="s">
        <v>1551</v>
      </c>
      <c r="L967" s="253">
        <v>45820</v>
      </c>
      <c r="M967" s="252" t="s">
        <v>19</v>
      </c>
    </row>
    <row r="968" spans="1:13" x14ac:dyDescent="0.35">
      <c r="A968" s="250" t="s">
        <v>53</v>
      </c>
      <c r="B968" s="250" t="s">
        <v>54</v>
      </c>
      <c r="C968" s="250" t="s">
        <v>55</v>
      </c>
      <c r="D968" s="250" t="s">
        <v>1231</v>
      </c>
      <c r="E968" s="250">
        <v>0</v>
      </c>
      <c r="F968" s="250" t="s">
        <v>1215</v>
      </c>
      <c r="G968" s="250" t="s">
        <v>62</v>
      </c>
      <c r="H968" s="250">
        <v>2</v>
      </c>
      <c r="I968" s="250" t="s">
        <v>17</v>
      </c>
      <c r="J968" s="250" t="s">
        <v>17</v>
      </c>
      <c r="K968" s="250" t="s">
        <v>1552</v>
      </c>
      <c r="L968" s="251">
        <v>45820</v>
      </c>
      <c r="M968" s="250" t="s">
        <v>19</v>
      </c>
    </row>
    <row r="969" spans="1:13" x14ac:dyDescent="0.35">
      <c r="A969" s="252" t="s">
        <v>720</v>
      </c>
      <c r="B969" s="252" t="s">
        <v>721</v>
      </c>
      <c r="C969" s="252" t="s">
        <v>722</v>
      </c>
      <c r="D969" s="252" t="s">
        <v>1214</v>
      </c>
      <c r="E969" s="252">
        <v>3</v>
      </c>
      <c r="F969" s="252" t="s">
        <v>1215</v>
      </c>
      <c r="G969" s="252" t="s">
        <v>62</v>
      </c>
      <c r="H969" s="252">
        <v>2</v>
      </c>
      <c r="I969" s="252" t="s">
        <v>17</v>
      </c>
      <c r="J969" s="252" t="s">
        <v>17</v>
      </c>
      <c r="K969" s="252" t="s">
        <v>1553</v>
      </c>
      <c r="L969" s="253">
        <v>45820</v>
      </c>
      <c r="M969" s="252" t="s">
        <v>19</v>
      </c>
    </row>
    <row r="970" spans="1:13" x14ac:dyDescent="0.35">
      <c r="A970" s="250" t="s">
        <v>720</v>
      </c>
      <c r="B970" s="250" t="s">
        <v>721</v>
      </c>
      <c r="C970" s="250" t="s">
        <v>722</v>
      </c>
      <c r="D970" s="250" t="s">
        <v>1217</v>
      </c>
      <c r="E970" s="250">
        <v>2</v>
      </c>
      <c r="F970" s="250" t="s">
        <v>1215</v>
      </c>
      <c r="G970" s="250" t="s">
        <v>62</v>
      </c>
      <c r="H970" s="250">
        <v>2</v>
      </c>
      <c r="I970" s="250" t="s">
        <v>17</v>
      </c>
      <c r="J970" s="250" t="s">
        <v>17</v>
      </c>
      <c r="K970" s="250" t="s">
        <v>1554</v>
      </c>
      <c r="L970" s="251">
        <v>45820</v>
      </c>
      <c r="M970" s="250" t="s">
        <v>19</v>
      </c>
    </row>
    <row r="971" spans="1:13" x14ac:dyDescent="0.35">
      <c r="A971" s="252" t="s">
        <v>720</v>
      </c>
      <c r="B971" s="252" t="s">
        <v>721</v>
      </c>
      <c r="C971" s="252" t="s">
        <v>722</v>
      </c>
      <c r="D971" s="252" t="s">
        <v>1219</v>
      </c>
      <c r="E971" s="252">
        <v>3</v>
      </c>
      <c r="F971" s="252" t="s">
        <v>1215</v>
      </c>
      <c r="G971" s="252" t="s">
        <v>62</v>
      </c>
      <c r="H971" s="252">
        <v>2</v>
      </c>
      <c r="I971" s="252" t="s">
        <v>17</v>
      </c>
      <c r="J971" s="252" t="s">
        <v>17</v>
      </c>
      <c r="K971" s="252" t="s">
        <v>1555</v>
      </c>
      <c r="L971" s="253">
        <v>45820</v>
      </c>
      <c r="M971" s="252" t="s">
        <v>19</v>
      </c>
    </row>
    <row r="972" spans="1:13" x14ac:dyDescent="0.35">
      <c r="A972" s="250" t="s">
        <v>720</v>
      </c>
      <c r="B972" s="250" t="s">
        <v>721</v>
      </c>
      <c r="C972" s="250" t="s">
        <v>722</v>
      </c>
      <c r="D972" s="250" t="s">
        <v>1221</v>
      </c>
      <c r="E972" s="250">
        <v>3</v>
      </c>
      <c r="F972" s="250" t="s">
        <v>1215</v>
      </c>
      <c r="G972" s="250" t="s">
        <v>62</v>
      </c>
      <c r="H972" s="250">
        <v>2</v>
      </c>
      <c r="I972" s="250" t="s">
        <v>17</v>
      </c>
      <c r="J972" s="250" t="s">
        <v>17</v>
      </c>
      <c r="K972" s="250" t="s">
        <v>1556</v>
      </c>
      <c r="L972" s="251">
        <v>45820</v>
      </c>
      <c r="M972" s="250" t="s">
        <v>19</v>
      </c>
    </row>
    <row r="973" spans="1:13" x14ac:dyDescent="0.35">
      <c r="A973" s="252" t="s">
        <v>720</v>
      </c>
      <c r="B973" s="252" t="s">
        <v>721</v>
      </c>
      <c r="C973" s="252" t="s">
        <v>722</v>
      </c>
      <c r="D973" s="252" t="s">
        <v>1223</v>
      </c>
      <c r="E973" s="252">
        <v>3</v>
      </c>
      <c r="F973" s="252" t="s">
        <v>1215</v>
      </c>
      <c r="G973" s="252" t="s">
        <v>62</v>
      </c>
      <c r="H973" s="252">
        <v>2</v>
      </c>
      <c r="I973" s="252" t="s">
        <v>17</v>
      </c>
      <c r="J973" s="252" t="s">
        <v>17</v>
      </c>
      <c r="K973" s="252" t="s">
        <v>1557</v>
      </c>
      <c r="L973" s="253">
        <v>45820</v>
      </c>
      <c r="M973" s="252" t="s">
        <v>19</v>
      </c>
    </row>
    <row r="974" spans="1:13" x14ac:dyDescent="0.35">
      <c r="A974" s="250" t="s">
        <v>720</v>
      </c>
      <c r="B974" s="250" t="s">
        <v>721</v>
      </c>
      <c r="C974" s="250" t="s">
        <v>722</v>
      </c>
      <c r="D974" s="250" t="s">
        <v>1225</v>
      </c>
      <c r="E974" s="250">
        <v>1</v>
      </c>
      <c r="F974" s="250" t="s">
        <v>1215</v>
      </c>
      <c r="G974" s="250" t="s">
        <v>62</v>
      </c>
      <c r="H974" s="250">
        <v>2</v>
      </c>
      <c r="I974" s="250" t="s">
        <v>17</v>
      </c>
      <c r="J974" s="250" t="s">
        <v>17</v>
      </c>
      <c r="K974" s="250" t="s">
        <v>1558</v>
      </c>
      <c r="L974" s="251">
        <v>45820</v>
      </c>
      <c r="M974" s="250" t="s">
        <v>19</v>
      </c>
    </row>
    <row r="975" spans="1:13" x14ac:dyDescent="0.35">
      <c r="A975" s="252" t="s">
        <v>720</v>
      </c>
      <c r="B975" s="252" t="s">
        <v>721</v>
      </c>
      <c r="C975" s="252" t="s">
        <v>722</v>
      </c>
      <c r="D975" s="252" t="s">
        <v>1227</v>
      </c>
      <c r="E975" s="252">
        <v>3</v>
      </c>
      <c r="F975" s="252" t="s">
        <v>1215</v>
      </c>
      <c r="G975" s="252" t="s">
        <v>62</v>
      </c>
      <c r="H975" s="252">
        <v>2</v>
      </c>
      <c r="I975" s="252" t="s">
        <v>17</v>
      </c>
      <c r="J975" s="252" t="s">
        <v>17</v>
      </c>
      <c r="K975" s="252" t="s">
        <v>1559</v>
      </c>
      <c r="L975" s="253">
        <v>45820</v>
      </c>
      <c r="M975" s="252" t="s">
        <v>19</v>
      </c>
    </row>
    <row r="976" spans="1:13" x14ac:dyDescent="0.35">
      <c r="A976" s="250" t="s">
        <v>720</v>
      </c>
      <c r="B976" s="250" t="s">
        <v>721</v>
      </c>
      <c r="C976" s="250" t="s">
        <v>722</v>
      </c>
      <c r="D976" s="250" t="s">
        <v>1229</v>
      </c>
      <c r="E976" s="250">
        <v>3</v>
      </c>
      <c r="F976" s="250" t="s">
        <v>1215</v>
      </c>
      <c r="G976" s="250" t="s">
        <v>62</v>
      </c>
      <c r="H976" s="250">
        <v>2</v>
      </c>
      <c r="I976" s="250" t="s">
        <v>17</v>
      </c>
      <c r="J976" s="250" t="s">
        <v>17</v>
      </c>
      <c r="K976" s="250" t="s">
        <v>1560</v>
      </c>
      <c r="L976" s="251">
        <v>45820</v>
      </c>
      <c r="M976" s="250" t="s">
        <v>19</v>
      </c>
    </row>
    <row r="977" spans="1:13" x14ac:dyDescent="0.35">
      <c r="A977" s="252" t="s">
        <v>720</v>
      </c>
      <c r="B977" s="252" t="s">
        <v>721</v>
      </c>
      <c r="C977" s="252" t="s">
        <v>722</v>
      </c>
      <c r="D977" s="252" t="s">
        <v>1231</v>
      </c>
      <c r="E977" s="252">
        <v>3</v>
      </c>
      <c r="F977" s="252" t="s">
        <v>1215</v>
      </c>
      <c r="G977" s="252" t="s">
        <v>62</v>
      </c>
      <c r="H977" s="252">
        <v>2</v>
      </c>
      <c r="I977" s="252" t="s">
        <v>17</v>
      </c>
      <c r="J977" s="252" t="s">
        <v>17</v>
      </c>
      <c r="K977" s="252" t="s">
        <v>1561</v>
      </c>
      <c r="L977" s="253">
        <v>45820</v>
      </c>
      <c r="M977" s="252" t="s">
        <v>19</v>
      </c>
    </row>
    <row r="978" spans="1:13" x14ac:dyDescent="0.35">
      <c r="A978" s="250" t="s">
        <v>793</v>
      </c>
      <c r="B978" s="250" t="s">
        <v>794</v>
      </c>
      <c r="C978" s="250" t="s">
        <v>795</v>
      </c>
      <c r="D978" s="250" t="s">
        <v>1214</v>
      </c>
      <c r="E978" s="250">
        <v>2</v>
      </c>
      <c r="F978" s="250" t="s">
        <v>1215</v>
      </c>
      <c r="G978" s="250" t="s">
        <v>62</v>
      </c>
      <c r="H978" s="250">
        <v>2</v>
      </c>
      <c r="I978" s="250" t="s">
        <v>17</v>
      </c>
      <c r="J978" s="250" t="s">
        <v>17</v>
      </c>
      <c r="K978" s="250" t="s">
        <v>1562</v>
      </c>
      <c r="L978" s="251">
        <v>45820</v>
      </c>
      <c r="M978" s="250" t="s">
        <v>19</v>
      </c>
    </row>
    <row r="979" spans="1:13" x14ac:dyDescent="0.35">
      <c r="A979" s="252" t="s">
        <v>793</v>
      </c>
      <c r="B979" s="252" t="s">
        <v>794</v>
      </c>
      <c r="C979" s="252" t="s">
        <v>795</v>
      </c>
      <c r="D979" s="252" t="s">
        <v>1217</v>
      </c>
      <c r="E979" s="252">
        <v>2</v>
      </c>
      <c r="F979" s="252" t="s">
        <v>1215</v>
      </c>
      <c r="G979" s="252" t="s">
        <v>62</v>
      </c>
      <c r="H979" s="252">
        <v>2</v>
      </c>
      <c r="I979" s="252" t="s">
        <v>17</v>
      </c>
      <c r="J979" s="252" t="s">
        <v>17</v>
      </c>
      <c r="K979" s="252" t="s">
        <v>1563</v>
      </c>
      <c r="L979" s="253">
        <v>45820</v>
      </c>
      <c r="M979" s="252" t="s">
        <v>19</v>
      </c>
    </row>
    <row r="980" spans="1:13" x14ac:dyDescent="0.35">
      <c r="A980" s="250" t="s">
        <v>793</v>
      </c>
      <c r="B980" s="250" t="s">
        <v>794</v>
      </c>
      <c r="C980" s="250" t="s">
        <v>795</v>
      </c>
      <c r="D980" s="250" t="s">
        <v>1219</v>
      </c>
      <c r="E980" s="250">
        <v>3</v>
      </c>
      <c r="F980" s="250" t="s">
        <v>1215</v>
      </c>
      <c r="G980" s="250" t="s">
        <v>62</v>
      </c>
      <c r="H980" s="250">
        <v>2</v>
      </c>
      <c r="I980" s="250" t="s">
        <v>17</v>
      </c>
      <c r="J980" s="250" t="s">
        <v>17</v>
      </c>
      <c r="K980" s="250" t="s">
        <v>1564</v>
      </c>
      <c r="L980" s="251">
        <v>45820</v>
      </c>
      <c r="M980" s="250" t="s">
        <v>19</v>
      </c>
    </row>
    <row r="981" spans="1:13" x14ac:dyDescent="0.35">
      <c r="A981" s="252" t="s">
        <v>793</v>
      </c>
      <c r="B981" s="252" t="s">
        <v>794</v>
      </c>
      <c r="C981" s="252" t="s">
        <v>795</v>
      </c>
      <c r="D981" s="252" t="s">
        <v>1221</v>
      </c>
      <c r="E981" s="252">
        <v>3</v>
      </c>
      <c r="F981" s="252" t="s">
        <v>1215</v>
      </c>
      <c r="G981" s="252" t="s">
        <v>62</v>
      </c>
      <c r="H981" s="252">
        <v>2</v>
      </c>
      <c r="I981" s="252" t="s">
        <v>17</v>
      </c>
      <c r="J981" s="252" t="s">
        <v>17</v>
      </c>
      <c r="K981" s="252" t="s">
        <v>1565</v>
      </c>
      <c r="L981" s="253">
        <v>45820</v>
      </c>
      <c r="M981" s="252" t="s">
        <v>19</v>
      </c>
    </row>
    <row r="982" spans="1:13" x14ac:dyDescent="0.35">
      <c r="A982" s="250" t="s">
        <v>793</v>
      </c>
      <c r="B982" s="250" t="s">
        <v>794</v>
      </c>
      <c r="C982" s="250" t="s">
        <v>795</v>
      </c>
      <c r="D982" s="250" t="s">
        <v>1223</v>
      </c>
      <c r="E982" s="250">
        <v>3</v>
      </c>
      <c r="F982" s="250" t="s">
        <v>1215</v>
      </c>
      <c r="G982" s="250" t="s">
        <v>62</v>
      </c>
      <c r="H982" s="250">
        <v>2</v>
      </c>
      <c r="I982" s="250" t="s">
        <v>17</v>
      </c>
      <c r="J982" s="250" t="s">
        <v>17</v>
      </c>
      <c r="K982" s="250" t="s">
        <v>1566</v>
      </c>
      <c r="L982" s="251">
        <v>45820</v>
      </c>
      <c r="M982" s="250" t="s">
        <v>19</v>
      </c>
    </row>
    <row r="983" spans="1:13" x14ac:dyDescent="0.35">
      <c r="A983" s="252" t="s">
        <v>793</v>
      </c>
      <c r="B983" s="252" t="s">
        <v>794</v>
      </c>
      <c r="C983" s="252" t="s">
        <v>795</v>
      </c>
      <c r="D983" s="252" t="s">
        <v>1225</v>
      </c>
      <c r="E983" s="252">
        <v>2</v>
      </c>
      <c r="F983" s="252" t="s">
        <v>1215</v>
      </c>
      <c r="G983" s="252" t="s">
        <v>62</v>
      </c>
      <c r="H983" s="252">
        <v>2</v>
      </c>
      <c r="I983" s="252" t="s">
        <v>17</v>
      </c>
      <c r="J983" s="252" t="s">
        <v>17</v>
      </c>
      <c r="K983" s="252" t="s">
        <v>1567</v>
      </c>
      <c r="L983" s="253">
        <v>45820</v>
      </c>
      <c r="M983" s="252" t="s">
        <v>19</v>
      </c>
    </row>
    <row r="984" spans="1:13" x14ac:dyDescent="0.35">
      <c r="A984" s="250" t="s">
        <v>793</v>
      </c>
      <c r="B984" s="250" t="s">
        <v>794</v>
      </c>
      <c r="C984" s="250" t="s">
        <v>795</v>
      </c>
      <c r="D984" s="250" t="s">
        <v>1227</v>
      </c>
      <c r="E984" s="250">
        <v>3</v>
      </c>
      <c r="F984" s="250" t="s">
        <v>1215</v>
      </c>
      <c r="G984" s="250" t="s">
        <v>62</v>
      </c>
      <c r="H984" s="250">
        <v>2</v>
      </c>
      <c r="I984" s="250" t="s">
        <v>17</v>
      </c>
      <c r="J984" s="250" t="s">
        <v>17</v>
      </c>
      <c r="K984" s="250" t="s">
        <v>1568</v>
      </c>
      <c r="L984" s="251">
        <v>45820</v>
      </c>
      <c r="M984" s="250" t="s">
        <v>19</v>
      </c>
    </row>
    <row r="985" spans="1:13" x14ac:dyDescent="0.35">
      <c r="A985" s="252" t="s">
        <v>793</v>
      </c>
      <c r="B985" s="252" t="s">
        <v>794</v>
      </c>
      <c r="C985" s="252" t="s">
        <v>795</v>
      </c>
      <c r="D985" s="252" t="s">
        <v>1229</v>
      </c>
      <c r="E985" s="252">
        <v>3</v>
      </c>
      <c r="F985" s="252" t="s">
        <v>1215</v>
      </c>
      <c r="G985" s="252" t="s">
        <v>62</v>
      </c>
      <c r="H985" s="252">
        <v>2</v>
      </c>
      <c r="I985" s="252" t="s">
        <v>17</v>
      </c>
      <c r="J985" s="252" t="s">
        <v>17</v>
      </c>
      <c r="K985" s="252" t="s">
        <v>1569</v>
      </c>
      <c r="L985" s="253">
        <v>45820</v>
      </c>
      <c r="M985" s="252" t="s">
        <v>19</v>
      </c>
    </row>
    <row r="986" spans="1:13" x14ac:dyDescent="0.35">
      <c r="A986" s="250" t="s">
        <v>793</v>
      </c>
      <c r="B986" s="250" t="s">
        <v>794</v>
      </c>
      <c r="C986" s="250" t="s">
        <v>795</v>
      </c>
      <c r="D986" s="250" t="s">
        <v>1231</v>
      </c>
      <c r="E986" s="250">
        <v>3</v>
      </c>
      <c r="F986" s="250" t="s">
        <v>1215</v>
      </c>
      <c r="G986" s="250" t="s">
        <v>62</v>
      </c>
      <c r="H986" s="250">
        <v>2</v>
      </c>
      <c r="I986" s="250" t="s">
        <v>17</v>
      </c>
      <c r="J986" s="250" t="s">
        <v>17</v>
      </c>
      <c r="K986" s="250" t="s">
        <v>1570</v>
      </c>
      <c r="L986" s="251">
        <v>45820</v>
      </c>
      <c r="M986" s="250" t="s">
        <v>19</v>
      </c>
    </row>
    <row r="987" spans="1:13" x14ac:dyDescent="0.35">
      <c r="A987" s="252" t="s">
        <v>805</v>
      </c>
      <c r="B987" s="252" t="s">
        <v>806</v>
      </c>
      <c r="C987" s="252" t="s">
        <v>795</v>
      </c>
      <c r="D987" s="252" t="s">
        <v>1214</v>
      </c>
      <c r="E987" s="252">
        <v>2</v>
      </c>
      <c r="F987" s="252" t="s">
        <v>1215</v>
      </c>
      <c r="G987" s="252" t="s">
        <v>62</v>
      </c>
      <c r="H987" s="252">
        <v>2</v>
      </c>
      <c r="I987" s="252" t="s">
        <v>17</v>
      </c>
      <c r="J987" s="252" t="s">
        <v>17</v>
      </c>
      <c r="K987" s="252" t="s">
        <v>1571</v>
      </c>
      <c r="L987" s="253">
        <v>45820</v>
      </c>
      <c r="M987" s="252" t="s">
        <v>19</v>
      </c>
    </row>
    <row r="988" spans="1:13" x14ac:dyDescent="0.35">
      <c r="A988" s="250" t="s">
        <v>805</v>
      </c>
      <c r="B988" s="250" t="s">
        <v>806</v>
      </c>
      <c r="C988" s="250" t="s">
        <v>795</v>
      </c>
      <c r="D988" s="250" t="s">
        <v>1217</v>
      </c>
      <c r="E988" s="250">
        <v>1</v>
      </c>
      <c r="F988" s="250" t="s">
        <v>1215</v>
      </c>
      <c r="G988" s="250" t="s">
        <v>62</v>
      </c>
      <c r="H988" s="250">
        <v>2</v>
      </c>
      <c r="I988" s="250" t="s">
        <v>17</v>
      </c>
      <c r="J988" s="250" t="s">
        <v>17</v>
      </c>
      <c r="K988" s="250" t="s">
        <v>1572</v>
      </c>
      <c r="L988" s="251">
        <v>45820</v>
      </c>
      <c r="M988" s="250" t="s">
        <v>19</v>
      </c>
    </row>
    <row r="989" spans="1:13" x14ac:dyDescent="0.35">
      <c r="A989" s="252" t="s">
        <v>805</v>
      </c>
      <c r="B989" s="252" t="s">
        <v>806</v>
      </c>
      <c r="C989" s="252" t="s">
        <v>795</v>
      </c>
      <c r="D989" s="252" t="s">
        <v>1219</v>
      </c>
      <c r="E989" s="252">
        <v>3</v>
      </c>
      <c r="F989" s="252" t="s">
        <v>1215</v>
      </c>
      <c r="G989" s="252" t="s">
        <v>62</v>
      </c>
      <c r="H989" s="252">
        <v>2</v>
      </c>
      <c r="I989" s="252" t="s">
        <v>17</v>
      </c>
      <c r="J989" s="252" t="s">
        <v>17</v>
      </c>
      <c r="K989" s="252" t="s">
        <v>1573</v>
      </c>
      <c r="L989" s="253">
        <v>45820</v>
      </c>
      <c r="M989" s="252" t="s">
        <v>19</v>
      </c>
    </row>
    <row r="990" spans="1:13" x14ac:dyDescent="0.35">
      <c r="A990" s="250" t="s">
        <v>805</v>
      </c>
      <c r="B990" s="250" t="s">
        <v>806</v>
      </c>
      <c r="C990" s="250" t="s">
        <v>795</v>
      </c>
      <c r="D990" s="250" t="s">
        <v>1221</v>
      </c>
      <c r="E990" s="250">
        <v>3</v>
      </c>
      <c r="F990" s="250" t="s">
        <v>1215</v>
      </c>
      <c r="G990" s="250" t="s">
        <v>62</v>
      </c>
      <c r="H990" s="250">
        <v>2</v>
      </c>
      <c r="I990" s="250" t="s">
        <v>17</v>
      </c>
      <c r="J990" s="250" t="s">
        <v>17</v>
      </c>
      <c r="K990" s="250" t="s">
        <v>1574</v>
      </c>
      <c r="L990" s="251">
        <v>45820</v>
      </c>
      <c r="M990" s="250" t="s">
        <v>19</v>
      </c>
    </row>
    <row r="991" spans="1:13" x14ac:dyDescent="0.35">
      <c r="A991" s="252" t="s">
        <v>805</v>
      </c>
      <c r="B991" s="252" t="s">
        <v>806</v>
      </c>
      <c r="C991" s="252" t="s">
        <v>795</v>
      </c>
      <c r="D991" s="252" t="s">
        <v>1223</v>
      </c>
      <c r="E991" s="252">
        <v>3</v>
      </c>
      <c r="F991" s="252" t="s">
        <v>1215</v>
      </c>
      <c r="G991" s="252" t="s">
        <v>62</v>
      </c>
      <c r="H991" s="252">
        <v>2</v>
      </c>
      <c r="I991" s="252" t="s">
        <v>17</v>
      </c>
      <c r="J991" s="252" t="s">
        <v>17</v>
      </c>
      <c r="K991" s="252" t="s">
        <v>1575</v>
      </c>
      <c r="L991" s="253">
        <v>45820</v>
      </c>
      <c r="M991" s="252" t="s">
        <v>19</v>
      </c>
    </row>
    <row r="992" spans="1:13" x14ac:dyDescent="0.35">
      <c r="A992" s="250" t="s">
        <v>805</v>
      </c>
      <c r="B992" s="250" t="s">
        <v>806</v>
      </c>
      <c r="C992" s="250" t="s">
        <v>795</v>
      </c>
      <c r="D992" s="250" t="s">
        <v>1225</v>
      </c>
      <c r="E992" s="250">
        <v>2</v>
      </c>
      <c r="F992" s="250" t="s">
        <v>1215</v>
      </c>
      <c r="G992" s="250" t="s">
        <v>62</v>
      </c>
      <c r="H992" s="250">
        <v>2</v>
      </c>
      <c r="I992" s="250" t="s">
        <v>17</v>
      </c>
      <c r="J992" s="250" t="s">
        <v>17</v>
      </c>
      <c r="K992" s="250" t="s">
        <v>1576</v>
      </c>
      <c r="L992" s="251">
        <v>45820</v>
      </c>
      <c r="M992" s="250" t="s">
        <v>19</v>
      </c>
    </row>
    <row r="993" spans="1:13" x14ac:dyDescent="0.35">
      <c r="A993" s="252" t="s">
        <v>805</v>
      </c>
      <c r="B993" s="252" t="s">
        <v>806</v>
      </c>
      <c r="C993" s="252" t="s">
        <v>795</v>
      </c>
      <c r="D993" s="252" t="s">
        <v>1227</v>
      </c>
      <c r="E993" s="252">
        <v>3</v>
      </c>
      <c r="F993" s="252" t="s">
        <v>1215</v>
      </c>
      <c r="G993" s="252" t="s">
        <v>62</v>
      </c>
      <c r="H993" s="252">
        <v>2</v>
      </c>
      <c r="I993" s="252" t="s">
        <v>17</v>
      </c>
      <c r="J993" s="252" t="s">
        <v>17</v>
      </c>
      <c r="K993" s="252" t="s">
        <v>1577</v>
      </c>
      <c r="L993" s="253">
        <v>45820</v>
      </c>
      <c r="M993" s="252" t="s">
        <v>19</v>
      </c>
    </row>
    <row r="994" spans="1:13" x14ac:dyDescent="0.35">
      <c r="A994" s="250" t="s">
        <v>805</v>
      </c>
      <c r="B994" s="250" t="s">
        <v>806</v>
      </c>
      <c r="C994" s="250" t="s">
        <v>795</v>
      </c>
      <c r="D994" s="250" t="s">
        <v>1229</v>
      </c>
      <c r="E994" s="250">
        <v>3</v>
      </c>
      <c r="F994" s="250" t="s">
        <v>1215</v>
      </c>
      <c r="G994" s="250" t="s">
        <v>62</v>
      </c>
      <c r="H994" s="250">
        <v>2</v>
      </c>
      <c r="I994" s="250" t="s">
        <v>17</v>
      </c>
      <c r="J994" s="250" t="s">
        <v>17</v>
      </c>
      <c r="K994" s="250" t="s">
        <v>1578</v>
      </c>
      <c r="L994" s="251">
        <v>45820</v>
      </c>
      <c r="M994" s="250" t="s">
        <v>19</v>
      </c>
    </row>
    <row r="995" spans="1:13" x14ac:dyDescent="0.35">
      <c r="A995" s="252" t="s">
        <v>805</v>
      </c>
      <c r="B995" s="252" t="s">
        <v>806</v>
      </c>
      <c r="C995" s="252" t="s">
        <v>795</v>
      </c>
      <c r="D995" s="252" t="s">
        <v>1231</v>
      </c>
      <c r="E995" s="252">
        <v>3</v>
      </c>
      <c r="F995" s="252" t="s">
        <v>1215</v>
      </c>
      <c r="G995" s="252" t="s">
        <v>62</v>
      </c>
      <c r="H995" s="252">
        <v>2</v>
      </c>
      <c r="I995" s="252" t="s">
        <v>17</v>
      </c>
      <c r="J995" s="252" t="s">
        <v>17</v>
      </c>
      <c r="K995" s="252" t="s">
        <v>1579</v>
      </c>
      <c r="L995" s="253">
        <v>45820</v>
      </c>
      <c r="M995" s="252" t="s">
        <v>19</v>
      </c>
    </row>
    <row r="996" spans="1:13" x14ac:dyDescent="0.35">
      <c r="A996" s="250" t="s">
        <v>38</v>
      </c>
      <c r="B996" s="250" t="s">
        <v>39</v>
      </c>
      <c r="C996" s="250" t="s">
        <v>40</v>
      </c>
      <c r="D996" s="250" t="s">
        <v>1214</v>
      </c>
      <c r="E996" s="250">
        <v>2</v>
      </c>
      <c r="F996" s="250" t="s">
        <v>1215</v>
      </c>
      <c r="G996" s="250" t="s">
        <v>62</v>
      </c>
      <c r="H996" s="250">
        <v>2</v>
      </c>
      <c r="I996" s="250" t="s">
        <v>17</v>
      </c>
      <c r="J996" s="250" t="s">
        <v>17</v>
      </c>
      <c r="K996" s="250" t="s">
        <v>1580</v>
      </c>
      <c r="L996" s="251">
        <v>45821</v>
      </c>
      <c r="M996" s="250" t="s">
        <v>19</v>
      </c>
    </row>
    <row r="997" spans="1:13" x14ac:dyDescent="0.35">
      <c r="A997" s="252" t="s">
        <v>38</v>
      </c>
      <c r="B997" s="252" t="s">
        <v>39</v>
      </c>
      <c r="C997" s="252" t="s">
        <v>40</v>
      </c>
      <c r="D997" s="252" t="s">
        <v>1217</v>
      </c>
      <c r="E997" s="252">
        <v>1</v>
      </c>
      <c r="F997" s="252" t="s">
        <v>1215</v>
      </c>
      <c r="G997" s="252" t="s">
        <v>62</v>
      </c>
      <c r="H997" s="252">
        <v>2</v>
      </c>
      <c r="I997" s="252" t="s">
        <v>17</v>
      </c>
      <c r="J997" s="252" t="s">
        <v>17</v>
      </c>
      <c r="K997" s="252" t="s">
        <v>1581</v>
      </c>
      <c r="L997" s="253">
        <v>45821</v>
      </c>
      <c r="M997" s="252" t="s">
        <v>19</v>
      </c>
    </row>
    <row r="998" spans="1:13" x14ac:dyDescent="0.35">
      <c r="A998" s="250" t="s">
        <v>38</v>
      </c>
      <c r="B998" s="250" t="s">
        <v>39</v>
      </c>
      <c r="C998" s="250" t="s">
        <v>40</v>
      </c>
      <c r="D998" s="250" t="s">
        <v>1219</v>
      </c>
      <c r="E998" s="250">
        <v>1</v>
      </c>
      <c r="F998" s="250" t="s">
        <v>1215</v>
      </c>
      <c r="G998" s="250" t="s">
        <v>62</v>
      </c>
      <c r="H998" s="250">
        <v>2</v>
      </c>
      <c r="I998" s="250" t="s">
        <v>17</v>
      </c>
      <c r="J998" s="250" t="s">
        <v>17</v>
      </c>
      <c r="K998" s="250" t="s">
        <v>1582</v>
      </c>
      <c r="L998" s="251">
        <v>45821</v>
      </c>
      <c r="M998" s="250" t="s">
        <v>19</v>
      </c>
    </row>
    <row r="999" spans="1:13" x14ac:dyDescent="0.35">
      <c r="A999" s="252" t="s">
        <v>38</v>
      </c>
      <c r="B999" s="252" t="s">
        <v>39</v>
      </c>
      <c r="C999" s="252" t="s">
        <v>40</v>
      </c>
      <c r="D999" s="252" t="s">
        <v>1221</v>
      </c>
      <c r="E999" s="252">
        <v>0</v>
      </c>
      <c r="F999" s="252" t="s">
        <v>1215</v>
      </c>
      <c r="G999" s="252" t="s">
        <v>62</v>
      </c>
      <c r="H999" s="252">
        <v>2</v>
      </c>
      <c r="I999" s="252" t="s">
        <v>17</v>
      </c>
      <c r="J999" s="252" t="s">
        <v>17</v>
      </c>
      <c r="K999" s="252" t="s">
        <v>1583</v>
      </c>
      <c r="L999" s="253">
        <v>45821</v>
      </c>
      <c r="M999" s="252" t="s">
        <v>19</v>
      </c>
    </row>
    <row r="1000" spans="1:13" x14ac:dyDescent="0.35">
      <c r="A1000" s="250" t="s">
        <v>38</v>
      </c>
      <c r="B1000" s="250" t="s">
        <v>39</v>
      </c>
      <c r="C1000" s="250" t="s">
        <v>40</v>
      </c>
      <c r="D1000" s="250" t="s">
        <v>1223</v>
      </c>
      <c r="E1000" s="250">
        <v>0</v>
      </c>
      <c r="F1000" s="250" t="s">
        <v>1215</v>
      </c>
      <c r="G1000" s="250" t="s">
        <v>62</v>
      </c>
      <c r="H1000" s="250">
        <v>2</v>
      </c>
      <c r="I1000" s="250" t="s">
        <v>17</v>
      </c>
      <c r="J1000" s="250" t="s">
        <v>17</v>
      </c>
      <c r="K1000" s="250" t="s">
        <v>1584</v>
      </c>
      <c r="L1000" s="251">
        <v>45821</v>
      </c>
      <c r="M1000" s="250" t="s">
        <v>19</v>
      </c>
    </row>
    <row r="1001" spans="1:13" x14ac:dyDescent="0.35">
      <c r="A1001" s="252" t="s">
        <v>38</v>
      </c>
      <c r="B1001" s="252" t="s">
        <v>39</v>
      </c>
      <c r="C1001" s="252" t="s">
        <v>40</v>
      </c>
      <c r="D1001" s="252" t="s">
        <v>1225</v>
      </c>
      <c r="E1001" s="252">
        <v>0</v>
      </c>
      <c r="F1001" s="252" t="s">
        <v>1215</v>
      </c>
      <c r="G1001" s="252" t="s">
        <v>62</v>
      </c>
      <c r="H1001" s="252">
        <v>2</v>
      </c>
      <c r="I1001" s="252" t="s">
        <v>17</v>
      </c>
      <c r="J1001" s="252" t="s">
        <v>17</v>
      </c>
      <c r="K1001" s="252" t="s">
        <v>1585</v>
      </c>
      <c r="L1001" s="253">
        <v>45821</v>
      </c>
      <c r="M1001" s="252" t="s">
        <v>19</v>
      </c>
    </row>
    <row r="1002" spans="1:13" x14ac:dyDescent="0.35">
      <c r="A1002" s="250" t="s">
        <v>38</v>
      </c>
      <c r="B1002" s="250" t="s">
        <v>39</v>
      </c>
      <c r="C1002" s="250" t="s">
        <v>40</v>
      </c>
      <c r="D1002" s="250" t="s">
        <v>1227</v>
      </c>
      <c r="E1002" s="250">
        <v>3</v>
      </c>
      <c r="F1002" s="250" t="s">
        <v>1215</v>
      </c>
      <c r="G1002" s="250" t="s">
        <v>62</v>
      </c>
      <c r="H1002" s="250">
        <v>2</v>
      </c>
      <c r="I1002" s="250" t="s">
        <v>17</v>
      </c>
      <c r="J1002" s="250" t="s">
        <v>17</v>
      </c>
      <c r="K1002" s="250" t="s">
        <v>1586</v>
      </c>
      <c r="L1002" s="251">
        <v>45821</v>
      </c>
      <c r="M1002" s="250" t="s">
        <v>19</v>
      </c>
    </row>
    <row r="1003" spans="1:13" x14ac:dyDescent="0.35">
      <c r="A1003" s="252" t="s">
        <v>38</v>
      </c>
      <c r="B1003" s="252" t="s">
        <v>39</v>
      </c>
      <c r="C1003" s="252" t="s">
        <v>40</v>
      </c>
      <c r="D1003" s="252" t="s">
        <v>1229</v>
      </c>
      <c r="E1003" s="252">
        <v>1</v>
      </c>
      <c r="F1003" s="252" t="s">
        <v>1215</v>
      </c>
      <c r="G1003" s="252" t="s">
        <v>62</v>
      </c>
      <c r="H1003" s="252">
        <v>2</v>
      </c>
      <c r="I1003" s="252" t="s">
        <v>17</v>
      </c>
      <c r="J1003" s="252" t="s">
        <v>17</v>
      </c>
      <c r="K1003" s="252" t="s">
        <v>1587</v>
      </c>
      <c r="L1003" s="253">
        <v>45821</v>
      </c>
      <c r="M1003" s="252" t="s">
        <v>19</v>
      </c>
    </row>
    <row r="1004" spans="1:13" x14ac:dyDescent="0.35">
      <c r="A1004" s="250" t="s">
        <v>38</v>
      </c>
      <c r="B1004" s="250" t="s">
        <v>39</v>
      </c>
      <c r="C1004" s="250" t="s">
        <v>40</v>
      </c>
      <c r="D1004" s="250" t="s">
        <v>1231</v>
      </c>
      <c r="E1004" s="250">
        <v>0</v>
      </c>
      <c r="F1004" s="250" t="s">
        <v>1215</v>
      </c>
      <c r="G1004" s="250" t="s">
        <v>62</v>
      </c>
      <c r="H1004" s="250">
        <v>2</v>
      </c>
      <c r="I1004" s="250" t="s">
        <v>17</v>
      </c>
      <c r="J1004" s="250" t="s">
        <v>17</v>
      </c>
      <c r="K1004" s="250" t="s">
        <v>1588</v>
      </c>
      <c r="L1004" s="251">
        <v>45821</v>
      </c>
      <c r="M1004" s="250" t="s">
        <v>19</v>
      </c>
    </row>
    <row r="1005" spans="1:13" x14ac:dyDescent="0.35">
      <c r="A1005" s="252" t="s">
        <v>425</v>
      </c>
      <c r="B1005" s="252" t="s">
        <v>426</v>
      </c>
      <c r="C1005" s="252" t="s">
        <v>427</v>
      </c>
      <c r="D1005" s="252" t="s">
        <v>1214</v>
      </c>
      <c r="E1005" s="252">
        <v>1</v>
      </c>
      <c r="F1005" s="252" t="s">
        <v>1215</v>
      </c>
      <c r="G1005" s="252" t="s">
        <v>62</v>
      </c>
      <c r="H1005" s="252">
        <v>2</v>
      </c>
      <c r="I1005" s="252" t="s">
        <v>17</v>
      </c>
      <c r="J1005" s="252" t="s">
        <v>17</v>
      </c>
      <c r="K1005" s="252" t="s">
        <v>1589</v>
      </c>
      <c r="L1005" s="253">
        <v>45821</v>
      </c>
      <c r="M1005" s="252" t="s">
        <v>19</v>
      </c>
    </row>
    <row r="1006" spans="1:13" x14ac:dyDescent="0.35">
      <c r="A1006" s="250" t="s">
        <v>425</v>
      </c>
      <c r="B1006" s="250" t="s">
        <v>426</v>
      </c>
      <c r="C1006" s="250" t="s">
        <v>427</v>
      </c>
      <c r="D1006" s="250" t="s">
        <v>1217</v>
      </c>
      <c r="E1006" s="250">
        <v>0</v>
      </c>
      <c r="F1006" s="250" t="s">
        <v>1215</v>
      </c>
      <c r="G1006" s="250" t="s">
        <v>62</v>
      </c>
      <c r="H1006" s="250">
        <v>2</v>
      </c>
      <c r="I1006" s="250" t="s">
        <v>17</v>
      </c>
      <c r="J1006" s="250" t="s">
        <v>17</v>
      </c>
      <c r="K1006" s="250" t="s">
        <v>1590</v>
      </c>
      <c r="L1006" s="251">
        <v>45821</v>
      </c>
      <c r="M1006" s="250" t="s">
        <v>19</v>
      </c>
    </row>
    <row r="1007" spans="1:13" x14ac:dyDescent="0.35">
      <c r="A1007" s="252" t="s">
        <v>425</v>
      </c>
      <c r="B1007" s="252" t="s">
        <v>426</v>
      </c>
      <c r="C1007" s="252" t="s">
        <v>427</v>
      </c>
      <c r="D1007" s="252" t="s">
        <v>1219</v>
      </c>
      <c r="E1007" s="252">
        <v>0</v>
      </c>
      <c r="F1007" s="252" t="s">
        <v>1215</v>
      </c>
      <c r="G1007" s="252" t="s">
        <v>62</v>
      </c>
      <c r="H1007" s="252">
        <v>2</v>
      </c>
      <c r="I1007" s="252" t="s">
        <v>17</v>
      </c>
      <c r="J1007" s="252" t="s">
        <v>17</v>
      </c>
      <c r="K1007" s="252" t="s">
        <v>1591</v>
      </c>
      <c r="L1007" s="253">
        <v>45821</v>
      </c>
      <c r="M1007" s="252" t="s">
        <v>19</v>
      </c>
    </row>
    <row r="1008" spans="1:13" x14ac:dyDescent="0.35">
      <c r="A1008" s="250" t="s">
        <v>425</v>
      </c>
      <c r="B1008" s="250" t="s">
        <v>426</v>
      </c>
      <c r="C1008" s="250" t="s">
        <v>427</v>
      </c>
      <c r="D1008" s="250" t="s">
        <v>1221</v>
      </c>
      <c r="E1008" s="250">
        <v>3</v>
      </c>
      <c r="F1008" s="250" t="s">
        <v>1215</v>
      </c>
      <c r="G1008" s="250" t="s">
        <v>62</v>
      </c>
      <c r="H1008" s="250">
        <v>2</v>
      </c>
      <c r="I1008" s="250" t="s">
        <v>17</v>
      </c>
      <c r="J1008" s="250" t="s">
        <v>17</v>
      </c>
      <c r="K1008" s="250" t="s">
        <v>1592</v>
      </c>
      <c r="L1008" s="251">
        <v>45821</v>
      </c>
      <c r="M1008" s="250" t="s">
        <v>19</v>
      </c>
    </row>
    <row r="1009" spans="1:13" x14ac:dyDescent="0.35">
      <c r="A1009" s="252" t="s">
        <v>425</v>
      </c>
      <c r="B1009" s="252" t="s">
        <v>426</v>
      </c>
      <c r="C1009" s="252" t="s">
        <v>427</v>
      </c>
      <c r="D1009" s="252" t="s">
        <v>1223</v>
      </c>
      <c r="E1009" s="252">
        <v>1</v>
      </c>
      <c r="F1009" s="252" t="s">
        <v>1215</v>
      </c>
      <c r="G1009" s="252" t="s">
        <v>62</v>
      </c>
      <c r="H1009" s="252">
        <v>2</v>
      </c>
      <c r="I1009" s="252" t="s">
        <v>17</v>
      </c>
      <c r="J1009" s="252" t="s">
        <v>17</v>
      </c>
      <c r="K1009" s="252" t="s">
        <v>1593</v>
      </c>
      <c r="L1009" s="253">
        <v>45821</v>
      </c>
      <c r="M1009" s="252" t="s">
        <v>19</v>
      </c>
    </row>
    <row r="1010" spans="1:13" x14ac:dyDescent="0.35">
      <c r="A1010" s="250" t="s">
        <v>425</v>
      </c>
      <c r="B1010" s="250" t="s">
        <v>426</v>
      </c>
      <c r="C1010" s="250" t="s">
        <v>427</v>
      </c>
      <c r="D1010" s="250" t="s">
        <v>1225</v>
      </c>
      <c r="E1010" s="250">
        <v>0</v>
      </c>
      <c r="F1010" s="250" t="s">
        <v>1215</v>
      </c>
      <c r="G1010" s="250" t="s">
        <v>62</v>
      </c>
      <c r="H1010" s="250">
        <v>2</v>
      </c>
      <c r="I1010" s="250" t="s">
        <v>17</v>
      </c>
      <c r="J1010" s="250" t="s">
        <v>17</v>
      </c>
      <c r="K1010" s="250" t="s">
        <v>1594</v>
      </c>
      <c r="L1010" s="251">
        <v>45821</v>
      </c>
      <c r="M1010" s="250" t="s">
        <v>19</v>
      </c>
    </row>
    <row r="1011" spans="1:13" x14ac:dyDescent="0.35">
      <c r="A1011" s="252" t="s">
        <v>425</v>
      </c>
      <c r="B1011" s="252" t="s">
        <v>426</v>
      </c>
      <c r="C1011" s="252" t="s">
        <v>427</v>
      </c>
      <c r="D1011" s="252" t="s">
        <v>1227</v>
      </c>
      <c r="E1011" s="252">
        <v>2</v>
      </c>
      <c r="F1011" s="252" t="s">
        <v>1215</v>
      </c>
      <c r="G1011" s="252" t="s">
        <v>62</v>
      </c>
      <c r="H1011" s="252">
        <v>2</v>
      </c>
      <c r="I1011" s="252" t="s">
        <v>17</v>
      </c>
      <c r="J1011" s="252" t="s">
        <v>17</v>
      </c>
      <c r="K1011" s="252" t="s">
        <v>1595</v>
      </c>
      <c r="L1011" s="253">
        <v>45821</v>
      </c>
      <c r="M1011" s="252" t="s">
        <v>19</v>
      </c>
    </row>
    <row r="1012" spans="1:13" x14ac:dyDescent="0.35">
      <c r="A1012" s="250" t="s">
        <v>425</v>
      </c>
      <c r="B1012" s="250" t="s">
        <v>426</v>
      </c>
      <c r="C1012" s="250" t="s">
        <v>427</v>
      </c>
      <c r="D1012" s="250" t="s">
        <v>1229</v>
      </c>
      <c r="E1012" s="250">
        <v>0</v>
      </c>
      <c r="F1012" s="250" t="s">
        <v>1215</v>
      </c>
      <c r="G1012" s="250" t="s">
        <v>62</v>
      </c>
      <c r="H1012" s="250">
        <v>2</v>
      </c>
      <c r="I1012" s="250" t="s">
        <v>17</v>
      </c>
      <c r="J1012" s="250" t="s">
        <v>17</v>
      </c>
      <c r="K1012" s="250" t="s">
        <v>1596</v>
      </c>
      <c r="L1012" s="251">
        <v>45821</v>
      </c>
      <c r="M1012" s="250" t="s">
        <v>19</v>
      </c>
    </row>
    <row r="1013" spans="1:13" x14ac:dyDescent="0.35">
      <c r="A1013" s="252" t="s">
        <v>425</v>
      </c>
      <c r="B1013" s="252" t="s">
        <v>426</v>
      </c>
      <c r="C1013" s="252" t="s">
        <v>427</v>
      </c>
      <c r="D1013" s="252" t="s">
        <v>1231</v>
      </c>
      <c r="E1013" s="252">
        <v>0</v>
      </c>
      <c r="F1013" s="252" t="s">
        <v>1215</v>
      </c>
      <c r="G1013" s="252" t="s">
        <v>62</v>
      </c>
      <c r="H1013" s="252">
        <v>2</v>
      </c>
      <c r="I1013" s="252" t="s">
        <v>17</v>
      </c>
      <c r="J1013" s="252" t="s">
        <v>17</v>
      </c>
      <c r="K1013" s="252" t="s">
        <v>1597</v>
      </c>
      <c r="L1013" s="253">
        <v>45821</v>
      </c>
      <c r="M1013" s="252" t="s">
        <v>19</v>
      </c>
    </row>
    <row r="1014" spans="1:13" x14ac:dyDescent="0.35">
      <c r="A1014" s="250" t="s">
        <v>1189</v>
      </c>
      <c r="B1014" s="250" t="s">
        <v>1190</v>
      </c>
      <c r="C1014" s="250" t="s">
        <v>427</v>
      </c>
      <c r="D1014" s="250" t="s">
        <v>1214</v>
      </c>
      <c r="E1014" s="250">
        <v>1</v>
      </c>
      <c r="F1014" s="250" t="s">
        <v>1215</v>
      </c>
      <c r="G1014" s="250" t="s">
        <v>62</v>
      </c>
      <c r="H1014" s="250">
        <v>2</v>
      </c>
      <c r="I1014" s="250" t="s">
        <v>17</v>
      </c>
      <c r="J1014" s="250" t="s">
        <v>17</v>
      </c>
      <c r="K1014" s="250" t="s">
        <v>1598</v>
      </c>
      <c r="L1014" s="251">
        <v>45821</v>
      </c>
      <c r="M1014" s="250" t="s">
        <v>19</v>
      </c>
    </row>
    <row r="1015" spans="1:13" x14ac:dyDescent="0.35">
      <c r="A1015" s="252" t="s">
        <v>1189</v>
      </c>
      <c r="B1015" s="252" t="s">
        <v>1190</v>
      </c>
      <c r="C1015" s="252" t="s">
        <v>427</v>
      </c>
      <c r="D1015" s="252" t="s">
        <v>1217</v>
      </c>
      <c r="E1015" s="252">
        <v>0</v>
      </c>
      <c r="F1015" s="252" t="s">
        <v>1215</v>
      </c>
      <c r="G1015" s="252" t="s">
        <v>62</v>
      </c>
      <c r="H1015" s="252">
        <v>2</v>
      </c>
      <c r="I1015" s="252" t="s">
        <v>17</v>
      </c>
      <c r="J1015" s="252" t="s">
        <v>17</v>
      </c>
      <c r="K1015" s="252" t="s">
        <v>1599</v>
      </c>
      <c r="L1015" s="253">
        <v>45821</v>
      </c>
      <c r="M1015" s="252" t="s">
        <v>19</v>
      </c>
    </row>
    <row r="1016" spans="1:13" x14ac:dyDescent="0.35">
      <c r="A1016" s="250" t="s">
        <v>1189</v>
      </c>
      <c r="B1016" s="250" t="s">
        <v>1190</v>
      </c>
      <c r="C1016" s="250" t="s">
        <v>427</v>
      </c>
      <c r="D1016" s="250" t="s">
        <v>1219</v>
      </c>
      <c r="E1016" s="250">
        <v>0</v>
      </c>
      <c r="F1016" s="250" t="s">
        <v>1215</v>
      </c>
      <c r="G1016" s="250" t="s">
        <v>62</v>
      </c>
      <c r="H1016" s="250">
        <v>2</v>
      </c>
      <c r="I1016" s="250" t="s">
        <v>17</v>
      </c>
      <c r="J1016" s="250" t="s">
        <v>17</v>
      </c>
      <c r="K1016" s="250" t="s">
        <v>1600</v>
      </c>
      <c r="L1016" s="251">
        <v>45821</v>
      </c>
      <c r="M1016" s="250" t="s">
        <v>19</v>
      </c>
    </row>
    <row r="1017" spans="1:13" x14ac:dyDescent="0.35">
      <c r="A1017" s="252" t="s">
        <v>1189</v>
      </c>
      <c r="B1017" s="252" t="s">
        <v>1190</v>
      </c>
      <c r="C1017" s="252" t="s">
        <v>427</v>
      </c>
      <c r="D1017" s="252" t="s">
        <v>1221</v>
      </c>
      <c r="E1017" s="252">
        <v>2</v>
      </c>
      <c r="F1017" s="252" t="s">
        <v>1215</v>
      </c>
      <c r="G1017" s="252" t="s">
        <v>62</v>
      </c>
      <c r="H1017" s="252">
        <v>2</v>
      </c>
      <c r="I1017" s="252" t="s">
        <v>17</v>
      </c>
      <c r="J1017" s="252" t="s">
        <v>17</v>
      </c>
      <c r="K1017" s="252" t="s">
        <v>1601</v>
      </c>
      <c r="L1017" s="253">
        <v>45821</v>
      </c>
      <c r="M1017" s="252" t="s">
        <v>19</v>
      </c>
    </row>
    <row r="1018" spans="1:13" x14ac:dyDescent="0.35">
      <c r="A1018" s="250" t="s">
        <v>1189</v>
      </c>
      <c r="B1018" s="250" t="s">
        <v>1190</v>
      </c>
      <c r="C1018" s="250" t="s">
        <v>427</v>
      </c>
      <c r="D1018" s="250" t="s">
        <v>1223</v>
      </c>
      <c r="E1018" s="250">
        <v>0</v>
      </c>
      <c r="F1018" s="250" t="s">
        <v>1215</v>
      </c>
      <c r="G1018" s="250" t="s">
        <v>62</v>
      </c>
      <c r="H1018" s="250">
        <v>2</v>
      </c>
      <c r="I1018" s="250" t="s">
        <v>17</v>
      </c>
      <c r="J1018" s="250" t="s">
        <v>17</v>
      </c>
      <c r="K1018" s="250" t="s">
        <v>1602</v>
      </c>
      <c r="L1018" s="251">
        <v>45821</v>
      </c>
      <c r="M1018" s="250" t="s">
        <v>19</v>
      </c>
    </row>
    <row r="1019" spans="1:13" x14ac:dyDescent="0.35">
      <c r="A1019" s="252" t="s">
        <v>1189</v>
      </c>
      <c r="B1019" s="252" t="s">
        <v>1190</v>
      </c>
      <c r="C1019" s="252" t="s">
        <v>427</v>
      </c>
      <c r="D1019" s="252" t="s">
        <v>1225</v>
      </c>
      <c r="E1019" s="252">
        <v>0</v>
      </c>
      <c r="F1019" s="252" t="s">
        <v>1215</v>
      </c>
      <c r="G1019" s="252" t="s">
        <v>62</v>
      </c>
      <c r="H1019" s="252">
        <v>2</v>
      </c>
      <c r="I1019" s="252" t="s">
        <v>17</v>
      </c>
      <c r="J1019" s="252" t="s">
        <v>17</v>
      </c>
      <c r="K1019" s="252" t="s">
        <v>1603</v>
      </c>
      <c r="L1019" s="253">
        <v>45821</v>
      </c>
      <c r="M1019" s="252" t="s">
        <v>19</v>
      </c>
    </row>
    <row r="1020" spans="1:13" x14ac:dyDescent="0.35">
      <c r="A1020" s="250" t="s">
        <v>1189</v>
      </c>
      <c r="B1020" s="250" t="s">
        <v>1190</v>
      </c>
      <c r="C1020" s="250" t="s">
        <v>427</v>
      </c>
      <c r="D1020" s="250" t="s">
        <v>1227</v>
      </c>
      <c r="E1020" s="250">
        <v>2</v>
      </c>
      <c r="F1020" s="250" t="s">
        <v>1215</v>
      </c>
      <c r="G1020" s="250" t="s">
        <v>62</v>
      </c>
      <c r="H1020" s="250">
        <v>2</v>
      </c>
      <c r="I1020" s="250" t="s">
        <v>17</v>
      </c>
      <c r="J1020" s="250" t="s">
        <v>17</v>
      </c>
      <c r="K1020" s="250" t="s">
        <v>1604</v>
      </c>
      <c r="L1020" s="251">
        <v>45821</v>
      </c>
      <c r="M1020" s="250" t="s">
        <v>19</v>
      </c>
    </row>
    <row r="1021" spans="1:13" x14ac:dyDescent="0.35">
      <c r="A1021" s="252" t="s">
        <v>1189</v>
      </c>
      <c r="B1021" s="252" t="s">
        <v>1190</v>
      </c>
      <c r="C1021" s="252" t="s">
        <v>427</v>
      </c>
      <c r="D1021" s="252" t="s">
        <v>1229</v>
      </c>
      <c r="E1021" s="252">
        <v>0</v>
      </c>
      <c r="F1021" s="252" t="s">
        <v>1215</v>
      </c>
      <c r="G1021" s="252" t="s">
        <v>62</v>
      </c>
      <c r="H1021" s="252">
        <v>2</v>
      </c>
      <c r="I1021" s="252" t="s">
        <v>17</v>
      </c>
      <c r="J1021" s="252" t="s">
        <v>17</v>
      </c>
      <c r="K1021" s="252" t="s">
        <v>1605</v>
      </c>
      <c r="L1021" s="253">
        <v>45821</v>
      </c>
      <c r="M1021" s="252" t="s">
        <v>19</v>
      </c>
    </row>
    <row r="1022" spans="1:13" x14ac:dyDescent="0.35">
      <c r="A1022" s="250" t="s">
        <v>1189</v>
      </c>
      <c r="B1022" s="250" t="s">
        <v>1190</v>
      </c>
      <c r="C1022" s="250" t="s">
        <v>427</v>
      </c>
      <c r="D1022" s="250" t="s">
        <v>1231</v>
      </c>
      <c r="E1022" s="250">
        <v>0</v>
      </c>
      <c r="F1022" s="250" t="s">
        <v>1215</v>
      </c>
      <c r="G1022" s="250" t="s">
        <v>62</v>
      </c>
      <c r="H1022" s="250">
        <v>2</v>
      </c>
      <c r="I1022" s="250" t="s">
        <v>17</v>
      </c>
      <c r="J1022" s="250" t="s">
        <v>17</v>
      </c>
      <c r="K1022" s="250" t="s">
        <v>1606</v>
      </c>
      <c r="L1022" s="251">
        <v>45821</v>
      </c>
      <c r="M1022" s="250" t="s">
        <v>19</v>
      </c>
    </row>
    <row r="1023" spans="1:13" x14ac:dyDescent="0.35">
      <c r="A1023" s="252" t="s">
        <v>1193</v>
      </c>
      <c r="B1023" s="252" t="s">
        <v>1194</v>
      </c>
      <c r="C1023" s="252" t="s">
        <v>427</v>
      </c>
      <c r="D1023" s="252" t="s">
        <v>1214</v>
      </c>
      <c r="E1023" s="252">
        <v>0</v>
      </c>
      <c r="F1023" s="252" t="s">
        <v>1215</v>
      </c>
      <c r="G1023" s="252" t="s">
        <v>62</v>
      </c>
      <c r="H1023" s="252">
        <v>2</v>
      </c>
      <c r="I1023" s="252" t="s">
        <v>17</v>
      </c>
      <c r="J1023" s="252" t="s">
        <v>17</v>
      </c>
      <c r="K1023" s="252" t="s">
        <v>1607</v>
      </c>
      <c r="L1023" s="253">
        <v>45821</v>
      </c>
      <c r="M1023" s="252" t="s">
        <v>19</v>
      </c>
    </row>
    <row r="1024" spans="1:13" x14ac:dyDescent="0.35">
      <c r="A1024" s="250" t="s">
        <v>1193</v>
      </c>
      <c r="B1024" s="250" t="s">
        <v>1194</v>
      </c>
      <c r="C1024" s="250" t="s">
        <v>427</v>
      </c>
      <c r="D1024" s="250" t="s">
        <v>1217</v>
      </c>
      <c r="E1024" s="250">
        <v>0</v>
      </c>
      <c r="F1024" s="250" t="s">
        <v>1215</v>
      </c>
      <c r="G1024" s="250" t="s">
        <v>62</v>
      </c>
      <c r="H1024" s="250">
        <v>2</v>
      </c>
      <c r="I1024" s="250" t="s">
        <v>17</v>
      </c>
      <c r="J1024" s="250" t="s">
        <v>17</v>
      </c>
      <c r="K1024" s="250" t="s">
        <v>1608</v>
      </c>
      <c r="L1024" s="251">
        <v>45821</v>
      </c>
      <c r="M1024" s="250" t="s">
        <v>19</v>
      </c>
    </row>
    <row r="1025" spans="1:13" x14ac:dyDescent="0.35">
      <c r="A1025" s="252" t="s">
        <v>1193</v>
      </c>
      <c r="B1025" s="252" t="s">
        <v>1194</v>
      </c>
      <c r="C1025" s="252" t="s">
        <v>427</v>
      </c>
      <c r="D1025" s="252" t="s">
        <v>1219</v>
      </c>
      <c r="E1025" s="252">
        <v>0</v>
      </c>
      <c r="F1025" s="252" t="s">
        <v>1215</v>
      </c>
      <c r="G1025" s="252" t="s">
        <v>62</v>
      </c>
      <c r="H1025" s="252">
        <v>2</v>
      </c>
      <c r="I1025" s="252" t="s">
        <v>17</v>
      </c>
      <c r="J1025" s="252" t="s">
        <v>17</v>
      </c>
      <c r="K1025" s="252" t="s">
        <v>1609</v>
      </c>
      <c r="L1025" s="253">
        <v>45821</v>
      </c>
      <c r="M1025" s="252" t="s">
        <v>19</v>
      </c>
    </row>
    <row r="1026" spans="1:13" x14ac:dyDescent="0.35">
      <c r="A1026" s="250" t="s">
        <v>1193</v>
      </c>
      <c r="B1026" s="250" t="s">
        <v>1194</v>
      </c>
      <c r="C1026" s="250" t="s">
        <v>427</v>
      </c>
      <c r="D1026" s="250" t="s">
        <v>1221</v>
      </c>
      <c r="E1026" s="250">
        <v>2</v>
      </c>
      <c r="F1026" s="250" t="s">
        <v>1215</v>
      </c>
      <c r="G1026" s="250" t="s">
        <v>62</v>
      </c>
      <c r="H1026" s="250">
        <v>2</v>
      </c>
      <c r="I1026" s="250" t="s">
        <v>17</v>
      </c>
      <c r="J1026" s="250" t="s">
        <v>17</v>
      </c>
      <c r="K1026" s="250" t="s">
        <v>1610</v>
      </c>
      <c r="L1026" s="251">
        <v>45821</v>
      </c>
      <c r="M1026" s="250" t="s">
        <v>19</v>
      </c>
    </row>
    <row r="1027" spans="1:13" x14ac:dyDescent="0.35">
      <c r="A1027" s="252" t="s">
        <v>1193</v>
      </c>
      <c r="B1027" s="252" t="s">
        <v>1194</v>
      </c>
      <c r="C1027" s="252" t="s">
        <v>427</v>
      </c>
      <c r="D1027" s="252" t="s">
        <v>1223</v>
      </c>
      <c r="E1027" s="252">
        <v>1</v>
      </c>
      <c r="F1027" s="252" t="s">
        <v>1215</v>
      </c>
      <c r="G1027" s="252" t="s">
        <v>62</v>
      </c>
      <c r="H1027" s="252">
        <v>2</v>
      </c>
      <c r="I1027" s="252" t="s">
        <v>17</v>
      </c>
      <c r="J1027" s="252" t="s">
        <v>17</v>
      </c>
      <c r="K1027" s="252" t="s">
        <v>1611</v>
      </c>
      <c r="L1027" s="253">
        <v>45821</v>
      </c>
      <c r="M1027" s="252" t="s">
        <v>19</v>
      </c>
    </row>
    <row r="1028" spans="1:13" x14ac:dyDescent="0.35">
      <c r="A1028" s="250" t="s">
        <v>1193</v>
      </c>
      <c r="B1028" s="250" t="s">
        <v>1194</v>
      </c>
      <c r="C1028" s="250" t="s">
        <v>427</v>
      </c>
      <c r="D1028" s="250" t="s">
        <v>1225</v>
      </c>
      <c r="E1028" s="250">
        <v>0</v>
      </c>
      <c r="F1028" s="250" t="s">
        <v>1215</v>
      </c>
      <c r="G1028" s="250" t="s">
        <v>62</v>
      </c>
      <c r="H1028" s="250">
        <v>2</v>
      </c>
      <c r="I1028" s="250" t="s">
        <v>17</v>
      </c>
      <c r="J1028" s="250" t="s">
        <v>17</v>
      </c>
      <c r="K1028" s="250" t="s">
        <v>1612</v>
      </c>
      <c r="L1028" s="251">
        <v>45821</v>
      </c>
      <c r="M1028" s="250" t="s">
        <v>19</v>
      </c>
    </row>
    <row r="1029" spans="1:13" x14ac:dyDescent="0.35">
      <c r="A1029" s="252" t="s">
        <v>1193</v>
      </c>
      <c r="B1029" s="252" t="s">
        <v>1194</v>
      </c>
      <c r="C1029" s="252" t="s">
        <v>427</v>
      </c>
      <c r="D1029" s="252" t="s">
        <v>1227</v>
      </c>
      <c r="E1029" s="252">
        <v>2</v>
      </c>
      <c r="F1029" s="252" t="s">
        <v>1215</v>
      </c>
      <c r="G1029" s="252" t="s">
        <v>62</v>
      </c>
      <c r="H1029" s="252">
        <v>2</v>
      </c>
      <c r="I1029" s="252" t="s">
        <v>17</v>
      </c>
      <c r="J1029" s="252" t="s">
        <v>17</v>
      </c>
      <c r="K1029" s="252" t="s">
        <v>1613</v>
      </c>
      <c r="L1029" s="253">
        <v>45821</v>
      </c>
      <c r="M1029" s="252" t="s">
        <v>19</v>
      </c>
    </row>
    <row r="1030" spans="1:13" x14ac:dyDescent="0.35">
      <c r="A1030" s="250" t="s">
        <v>1193</v>
      </c>
      <c r="B1030" s="250" t="s">
        <v>1194</v>
      </c>
      <c r="C1030" s="250" t="s">
        <v>427</v>
      </c>
      <c r="D1030" s="250" t="s">
        <v>1229</v>
      </c>
      <c r="E1030" s="250">
        <v>0</v>
      </c>
      <c r="F1030" s="250" t="s">
        <v>1215</v>
      </c>
      <c r="G1030" s="250" t="s">
        <v>62</v>
      </c>
      <c r="H1030" s="250">
        <v>2</v>
      </c>
      <c r="I1030" s="250" t="s">
        <v>17</v>
      </c>
      <c r="J1030" s="250" t="s">
        <v>17</v>
      </c>
      <c r="K1030" s="250" t="s">
        <v>1614</v>
      </c>
      <c r="L1030" s="251">
        <v>45821</v>
      </c>
      <c r="M1030" s="250" t="s">
        <v>19</v>
      </c>
    </row>
    <row r="1031" spans="1:13" x14ac:dyDescent="0.35">
      <c r="A1031" s="252" t="s">
        <v>1193</v>
      </c>
      <c r="B1031" s="252" t="s">
        <v>1194</v>
      </c>
      <c r="C1031" s="252" t="s">
        <v>427</v>
      </c>
      <c r="D1031" s="252" t="s">
        <v>1231</v>
      </c>
      <c r="E1031" s="252">
        <v>0</v>
      </c>
      <c r="F1031" s="252" t="s">
        <v>1215</v>
      </c>
      <c r="G1031" s="252" t="s">
        <v>62</v>
      </c>
      <c r="H1031" s="252">
        <v>2</v>
      </c>
      <c r="I1031" s="252" t="s">
        <v>17</v>
      </c>
      <c r="J1031" s="252" t="s">
        <v>17</v>
      </c>
      <c r="K1031" s="252" t="s">
        <v>1615</v>
      </c>
      <c r="L1031" s="253">
        <v>45821</v>
      </c>
      <c r="M1031" s="252" t="s">
        <v>19</v>
      </c>
    </row>
    <row r="1032" spans="1:13" x14ac:dyDescent="0.35">
      <c r="A1032" s="250" t="s">
        <v>1616</v>
      </c>
      <c r="B1032" s="250" t="s">
        <v>1617</v>
      </c>
      <c r="C1032" s="250" t="s">
        <v>1618</v>
      </c>
      <c r="D1032" s="250" t="s">
        <v>1214</v>
      </c>
      <c r="E1032" s="250">
        <v>0</v>
      </c>
      <c r="F1032" s="250" t="s">
        <v>1215</v>
      </c>
      <c r="G1032" s="250" t="s">
        <v>62</v>
      </c>
      <c r="H1032" s="250">
        <v>2</v>
      </c>
      <c r="I1032" s="250" t="s">
        <v>17</v>
      </c>
      <c r="J1032" s="250" t="s">
        <v>17</v>
      </c>
      <c r="K1032" s="250" t="s">
        <v>1619</v>
      </c>
      <c r="L1032" s="251">
        <v>45824</v>
      </c>
      <c r="M1032" s="250" t="s">
        <v>19</v>
      </c>
    </row>
    <row r="1033" spans="1:13" x14ac:dyDescent="0.35">
      <c r="A1033" s="252" t="s">
        <v>1616</v>
      </c>
      <c r="B1033" s="252" t="s">
        <v>1617</v>
      </c>
      <c r="C1033" s="252" t="s">
        <v>1618</v>
      </c>
      <c r="D1033" s="252" t="s">
        <v>1217</v>
      </c>
      <c r="E1033" s="252">
        <v>0</v>
      </c>
      <c r="F1033" s="252" t="s">
        <v>1215</v>
      </c>
      <c r="G1033" s="252" t="s">
        <v>62</v>
      </c>
      <c r="H1033" s="252">
        <v>2</v>
      </c>
      <c r="I1033" s="252" t="s">
        <v>17</v>
      </c>
      <c r="J1033" s="252" t="s">
        <v>17</v>
      </c>
      <c r="K1033" s="252" t="s">
        <v>1620</v>
      </c>
      <c r="L1033" s="253">
        <v>45824</v>
      </c>
      <c r="M1033" s="252" t="s">
        <v>19</v>
      </c>
    </row>
    <row r="1034" spans="1:13" x14ac:dyDescent="0.35">
      <c r="A1034" s="250" t="s">
        <v>1616</v>
      </c>
      <c r="B1034" s="250" t="s">
        <v>1617</v>
      </c>
      <c r="C1034" s="250" t="s">
        <v>1618</v>
      </c>
      <c r="D1034" s="250" t="s">
        <v>1219</v>
      </c>
      <c r="E1034" s="250">
        <v>1</v>
      </c>
      <c r="F1034" s="250" t="s">
        <v>1215</v>
      </c>
      <c r="G1034" s="250" t="s">
        <v>62</v>
      </c>
      <c r="H1034" s="250">
        <v>2</v>
      </c>
      <c r="I1034" s="250" t="s">
        <v>17</v>
      </c>
      <c r="J1034" s="250" t="s">
        <v>17</v>
      </c>
      <c r="K1034" s="250" t="s">
        <v>1621</v>
      </c>
      <c r="L1034" s="251">
        <v>45824</v>
      </c>
      <c r="M1034" s="250" t="s">
        <v>19</v>
      </c>
    </row>
    <row r="1035" spans="1:13" x14ac:dyDescent="0.35">
      <c r="A1035" s="252" t="s">
        <v>1616</v>
      </c>
      <c r="B1035" s="252" t="s">
        <v>1617</v>
      </c>
      <c r="C1035" s="252" t="s">
        <v>1618</v>
      </c>
      <c r="D1035" s="252" t="s">
        <v>1221</v>
      </c>
      <c r="E1035" s="252">
        <v>0</v>
      </c>
      <c r="F1035" s="252" t="s">
        <v>1215</v>
      </c>
      <c r="G1035" s="252" t="s">
        <v>62</v>
      </c>
      <c r="H1035" s="252">
        <v>2</v>
      </c>
      <c r="I1035" s="252" t="s">
        <v>17</v>
      </c>
      <c r="J1035" s="252" t="s">
        <v>17</v>
      </c>
      <c r="K1035" s="252" t="s">
        <v>1622</v>
      </c>
      <c r="L1035" s="253">
        <v>45824</v>
      </c>
      <c r="M1035" s="252" t="s">
        <v>19</v>
      </c>
    </row>
    <row r="1036" spans="1:13" x14ac:dyDescent="0.35">
      <c r="A1036" s="250" t="s">
        <v>1616</v>
      </c>
      <c r="B1036" s="250" t="s">
        <v>1617</v>
      </c>
      <c r="C1036" s="250" t="s">
        <v>1618</v>
      </c>
      <c r="D1036" s="250" t="s">
        <v>1223</v>
      </c>
      <c r="E1036" s="250">
        <v>1</v>
      </c>
      <c r="F1036" s="250" t="s">
        <v>1215</v>
      </c>
      <c r="G1036" s="250" t="s">
        <v>62</v>
      </c>
      <c r="H1036" s="250">
        <v>2</v>
      </c>
      <c r="I1036" s="250" t="s">
        <v>17</v>
      </c>
      <c r="J1036" s="250" t="s">
        <v>17</v>
      </c>
      <c r="K1036" s="250" t="s">
        <v>1623</v>
      </c>
      <c r="L1036" s="251">
        <v>45824</v>
      </c>
      <c r="M1036" s="250" t="s">
        <v>19</v>
      </c>
    </row>
    <row r="1037" spans="1:13" x14ac:dyDescent="0.35">
      <c r="A1037" s="252" t="s">
        <v>1616</v>
      </c>
      <c r="B1037" s="252" t="s">
        <v>1617</v>
      </c>
      <c r="C1037" s="252" t="s">
        <v>1618</v>
      </c>
      <c r="D1037" s="252" t="s">
        <v>1225</v>
      </c>
      <c r="E1037" s="252">
        <v>0</v>
      </c>
      <c r="F1037" s="252" t="s">
        <v>1215</v>
      </c>
      <c r="G1037" s="252" t="s">
        <v>62</v>
      </c>
      <c r="H1037" s="252">
        <v>2</v>
      </c>
      <c r="I1037" s="252" t="s">
        <v>17</v>
      </c>
      <c r="J1037" s="252" t="s">
        <v>17</v>
      </c>
      <c r="K1037" s="252" t="s">
        <v>1624</v>
      </c>
      <c r="L1037" s="253">
        <v>45824</v>
      </c>
      <c r="M1037" s="252" t="s">
        <v>19</v>
      </c>
    </row>
    <row r="1038" spans="1:13" x14ac:dyDescent="0.35">
      <c r="A1038" s="250" t="s">
        <v>1616</v>
      </c>
      <c r="B1038" s="250" t="s">
        <v>1617</v>
      </c>
      <c r="C1038" s="250" t="s">
        <v>1618</v>
      </c>
      <c r="D1038" s="250" t="s">
        <v>1227</v>
      </c>
      <c r="E1038" s="250">
        <v>1</v>
      </c>
      <c r="F1038" s="250" t="s">
        <v>1215</v>
      </c>
      <c r="G1038" s="250" t="s">
        <v>62</v>
      </c>
      <c r="H1038" s="250">
        <v>2</v>
      </c>
      <c r="I1038" s="250" t="s">
        <v>17</v>
      </c>
      <c r="J1038" s="250" t="s">
        <v>17</v>
      </c>
      <c r="K1038" s="250" t="s">
        <v>1625</v>
      </c>
      <c r="L1038" s="251">
        <v>45824</v>
      </c>
      <c r="M1038" s="250" t="s">
        <v>19</v>
      </c>
    </row>
    <row r="1039" spans="1:13" x14ac:dyDescent="0.35">
      <c r="A1039" s="252" t="s">
        <v>1616</v>
      </c>
      <c r="B1039" s="252" t="s">
        <v>1617</v>
      </c>
      <c r="C1039" s="252" t="s">
        <v>1618</v>
      </c>
      <c r="D1039" s="252" t="s">
        <v>1229</v>
      </c>
      <c r="E1039" s="252">
        <v>0</v>
      </c>
      <c r="F1039" s="252" t="s">
        <v>1215</v>
      </c>
      <c r="G1039" s="252" t="s">
        <v>62</v>
      </c>
      <c r="H1039" s="252">
        <v>2</v>
      </c>
      <c r="I1039" s="252" t="s">
        <v>17</v>
      </c>
      <c r="J1039" s="252" t="s">
        <v>17</v>
      </c>
      <c r="K1039" s="252" t="s">
        <v>1626</v>
      </c>
      <c r="L1039" s="253">
        <v>45824</v>
      </c>
      <c r="M1039" s="252" t="s">
        <v>19</v>
      </c>
    </row>
    <row r="1040" spans="1:13" x14ac:dyDescent="0.35">
      <c r="A1040" s="250" t="s">
        <v>1616</v>
      </c>
      <c r="B1040" s="250" t="s">
        <v>1617</v>
      </c>
      <c r="C1040" s="250" t="s">
        <v>1618</v>
      </c>
      <c r="D1040" s="250" t="s">
        <v>1231</v>
      </c>
      <c r="E1040" s="250">
        <v>0</v>
      </c>
      <c r="F1040" s="250" t="s">
        <v>1215</v>
      </c>
      <c r="G1040" s="250" t="s">
        <v>62</v>
      </c>
      <c r="H1040" s="250">
        <v>2</v>
      </c>
      <c r="I1040" s="250" t="s">
        <v>17</v>
      </c>
      <c r="J1040" s="250" t="s">
        <v>17</v>
      </c>
      <c r="K1040" s="250" t="s">
        <v>1627</v>
      </c>
      <c r="L1040" s="251">
        <v>45824</v>
      </c>
      <c r="M1040" s="250" t="s">
        <v>19</v>
      </c>
    </row>
    <row r="1041" spans="1:13" x14ac:dyDescent="0.35">
      <c r="A1041" s="252" t="s">
        <v>1628</v>
      </c>
      <c r="B1041" s="252" t="s">
        <v>1629</v>
      </c>
      <c r="C1041" s="252" t="s">
        <v>1618</v>
      </c>
      <c r="D1041" s="252" t="s">
        <v>1214</v>
      </c>
      <c r="E1041" s="252">
        <v>0</v>
      </c>
      <c r="F1041" s="252" t="s">
        <v>1215</v>
      </c>
      <c r="G1041" s="252" t="s">
        <v>62</v>
      </c>
      <c r="H1041" s="252">
        <v>2</v>
      </c>
      <c r="I1041" s="252" t="s">
        <v>17</v>
      </c>
      <c r="J1041" s="252" t="s">
        <v>17</v>
      </c>
      <c r="K1041" s="252" t="s">
        <v>1630</v>
      </c>
      <c r="L1041" s="253">
        <v>45824</v>
      </c>
      <c r="M1041" s="252" t="s">
        <v>19</v>
      </c>
    </row>
    <row r="1042" spans="1:13" x14ac:dyDescent="0.35">
      <c r="A1042" s="250" t="s">
        <v>1628</v>
      </c>
      <c r="B1042" s="250" t="s">
        <v>1629</v>
      </c>
      <c r="C1042" s="250" t="s">
        <v>1618</v>
      </c>
      <c r="D1042" s="250" t="s">
        <v>1217</v>
      </c>
      <c r="E1042" s="250">
        <v>0</v>
      </c>
      <c r="F1042" s="250" t="s">
        <v>1215</v>
      </c>
      <c r="G1042" s="250" t="s">
        <v>62</v>
      </c>
      <c r="H1042" s="250">
        <v>2</v>
      </c>
      <c r="I1042" s="250" t="s">
        <v>17</v>
      </c>
      <c r="J1042" s="250" t="s">
        <v>17</v>
      </c>
      <c r="K1042" s="250" t="s">
        <v>1631</v>
      </c>
      <c r="L1042" s="251">
        <v>45824</v>
      </c>
      <c r="M1042" s="250" t="s">
        <v>19</v>
      </c>
    </row>
    <row r="1043" spans="1:13" x14ac:dyDescent="0.35">
      <c r="A1043" s="252" t="s">
        <v>1628</v>
      </c>
      <c r="B1043" s="252" t="s">
        <v>1629</v>
      </c>
      <c r="C1043" s="252" t="s">
        <v>1618</v>
      </c>
      <c r="D1043" s="252" t="s">
        <v>1219</v>
      </c>
      <c r="E1043" s="252">
        <v>1</v>
      </c>
      <c r="F1043" s="252" t="s">
        <v>1215</v>
      </c>
      <c r="G1043" s="252" t="s">
        <v>62</v>
      </c>
      <c r="H1043" s="252">
        <v>2</v>
      </c>
      <c r="I1043" s="252" t="s">
        <v>17</v>
      </c>
      <c r="J1043" s="252" t="s">
        <v>17</v>
      </c>
      <c r="K1043" s="252" t="s">
        <v>1632</v>
      </c>
      <c r="L1043" s="253">
        <v>45824</v>
      </c>
      <c r="M1043" s="252" t="s">
        <v>19</v>
      </c>
    </row>
    <row r="1044" spans="1:13" x14ac:dyDescent="0.35">
      <c r="A1044" s="250" t="s">
        <v>1628</v>
      </c>
      <c r="B1044" s="250" t="s">
        <v>1629</v>
      </c>
      <c r="C1044" s="250" t="s">
        <v>1618</v>
      </c>
      <c r="D1044" s="250" t="s">
        <v>1221</v>
      </c>
      <c r="E1044" s="250">
        <v>0</v>
      </c>
      <c r="F1044" s="250" t="s">
        <v>1215</v>
      </c>
      <c r="G1044" s="250" t="s">
        <v>62</v>
      </c>
      <c r="H1044" s="250">
        <v>2</v>
      </c>
      <c r="I1044" s="250" t="s">
        <v>17</v>
      </c>
      <c r="J1044" s="250" t="s">
        <v>17</v>
      </c>
      <c r="K1044" s="250" t="s">
        <v>1633</v>
      </c>
      <c r="L1044" s="251">
        <v>45824</v>
      </c>
      <c r="M1044" s="250" t="s">
        <v>19</v>
      </c>
    </row>
    <row r="1045" spans="1:13" x14ac:dyDescent="0.35">
      <c r="A1045" s="252" t="s">
        <v>1628</v>
      </c>
      <c r="B1045" s="252" t="s">
        <v>1629</v>
      </c>
      <c r="C1045" s="252" t="s">
        <v>1618</v>
      </c>
      <c r="D1045" s="252" t="s">
        <v>1223</v>
      </c>
      <c r="E1045" s="252">
        <v>1</v>
      </c>
      <c r="F1045" s="252" t="s">
        <v>1215</v>
      </c>
      <c r="G1045" s="252" t="s">
        <v>62</v>
      </c>
      <c r="H1045" s="252">
        <v>2</v>
      </c>
      <c r="I1045" s="252" t="s">
        <v>17</v>
      </c>
      <c r="J1045" s="252" t="s">
        <v>17</v>
      </c>
      <c r="K1045" s="252" t="s">
        <v>1634</v>
      </c>
      <c r="L1045" s="253">
        <v>45824</v>
      </c>
      <c r="M1045" s="252" t="s">
        <v>19</v>
      </c>
    </row>
    <row r="1046" spans="1:13" x14ac:dyDescent="0.35">
      <c r="A1046" s="250" t="s">
        <v>1628</v>
      </c>
      <c r="B1046" s="250" t="s">
        <v>1629</v>
      </c>
      <c r="C1046" s="250" t="s">
        <v>1618</v>
      </c>
      <c r="D1046" s="250" t="s">
        <v>1225</v>
      </c>
      <c r="E1046" s="250">
        <v>0</v>
      </c>
      <c r="F1046" s="250" t="s">
        <v>1215</v>
      </c>
      <c r="G1046" s="250" t="s">
        <v>62</v>
      </c>
      <c r="H1046" s="250">
        <v>2</v>
      </c>
      <c r="I1046" s="250" t="s">
        <v>17</v>
      </c>
      <c r="J1046" s="250" t="s">
        <v>17</v>
      </c>
      <c r="K1046" s="250" t="s">
        <v>1635</v>
      </c>
      <c r="L1046" s="251">
        <v>45824</v>
      </c>
      <c r="M1046" s="250" t="s">
        <v>19</v>
      </c>
    </row>
    <row r="1047" spans="1:13" x14ac:dyDescent="0.35">
      <c r="A1047" s="252" t="s">
        <v>1628</v>
      </c>
      <c r="B1047" s="252" t="s">
        <v>1629</v>
      </c>
      <c r="C1047" s="252" t="s">
        <v>1618</v>
      </c>
      <c r="D1047" s="252" t="s">
        <v>1227</v>
      </c>
      <c r="E1047" s="252">
        <v>1</v>
      </c>
      <c r="F1047" s="252" t="s">
        <v>1215</v>
      </c>
      <c r="G1047" s="252" t="s">
        <v>62</v>
      </c>
      <c r="H1047" s="252">
        <v>2</v>
      </c>
      <c r="I1047" s="252" t="s">
        <v>17</v>
      </c>
      <c r="J1047" s="252" t="s">
        <v>17</v>
      </c>
      <c r="K1047" s="252" t="s">
        <v>1636</v>
      </c>
      <c r="L1047" s="253">
        <v>45824</v>
      </c>
      <c r="M1047" s="252" t="s">
        <v>19</v>
      </c>
    </row>
    <row r="1048" spans="1:13" x14ac:dyDescent="0.35">
      <c r="A1048" s="250" t="s">
        <v>1628</v>
      </c>
      <c r="B1048" s="250" t="s">
        <v>1629</v>
      </c>
      <c r="C1048" s="250" t="s">
        <v>1618</v>
      </c>
      <c r="D1048" s="250" t="s">
        <v>1229</v>
      </c>
      <c r="E1048" s="250">
        <v>0</v>
      </c>
      <c r="F1048" s="250" t="s">
        <v>1215</v>
      </c>
      <c r="G1048" s="250" t="s">
        <v>62</v>
      </c>
      <c r="H1048" s="250">
        <v>2</v>
      </c>
      <c r="I1048" s="250" t="s">
        <v>17</v>
      </c>
      <c r="J1048" s="250" t="s">
        <v>17</v>
      </c>
      <c r="K1048" s="250" t="s">
        <v>1637</v>
      </c>
      <c r="L1048" s="251">
        <v>45824</v>
      </c>
      <c r="M1048" s="250" t="s">
        <v>19</v>
      </c>
    </row>
    <row r="1049" spans="1:13" x14ac:dyDescent="0.35">
      <c r="A1049" s="252" t="s">
        <v>1628</v>
      </c>
      <c r="B1049" s="252" t="s">
        <v>1629</v>
      </c>
      <c r="C1049" s="252" t="s">
        <v>1618</v>
      </c>
      <c r="D1049" s="252" t="s">
        <v>1231</v>
      </c>
      <c r="E1049" s="252">
        <v>0</v>
      </c>
      <c r="F1049" s="252" t="s">
        <v>1215</v>
      </c>
      <c r="G1049" s="252" t="s">
        <v>62</v>
      </c>
      <c r="H1049" s="252">
        <v>2</v>
      </c>
      <c r="I1049" s="252" t="s">
        <v>17</v>
      </c>
      <c r="J1049" s="252" t="s">
        <v>17</v>
      </c>
      <c r="K1049" s="252" t="s">
        <v>1638</v>
      </c>
      <c r="L1049" s="253">
        <v>45824</v>
      </c>
      <c r="M1049" s="252" t="s">
        <v>19</v>
      </c>
    </row>
    <row r="1050" spans="1:13" x14ac:dyDescent="0.35">
      <c r="A1050" s="250" t="s">
        <v>83</v>
      </c>
      <c r="B1050" s="250" t="s">
        <v>84</v>
      </c>
      <c r="C1050" s="250" t="s">
        <v>85</v>
      </c>
      <c r="D1050" s="250" t="s">
        <v>1214</v>
      </c>
      <c r="E1050" s="250">
        <v>2</v>
      </c>
      <c r="F1050" s="250" t="s">
        <v>1215</v>
      </c>
      <c r="G1050" s="250" t="s">
        <v>62</v>
      </c>
      <c r="H1050" s="250">
        <v>2</v>
      </c>
      <c r="I1050" s="250" t="s">
        <v>17</v>
      </c>
      <c r="J1050" s="250" t="s">
        <v>17</v>
      </c>
      <c r="K1050" s="250" t="s">
        <v>1639</v>
      </c>
      <c r="L1050" s="251">
        <v>45824</v>
      </c>
      <c r="M1050" s="250" t="s">
        <v>19</v>
      </c>
    </row>
    <row r="1051" spans="1:13" x14ac:dyDescent="0.35">
      <c r="A1051" s="252" t="s">
        <v>83</v>
      </c>
      <c r="B1051" s="252" t="s">
        <v>84</v>
      </c>
      <c r="C1051" s="252" t="s">
        <v>85</v>
      </c>
      <c r="D1051" s="252" t="s">
        <v>1217</v>
      </c>
      <c r="E1051" s="252">
        <v>1</v>
      </c>
      <c r="F1051" s="252" t="s">
        <v>1215</v>
      </c>
      <c r="G1051" s="252" t="s">
        <v>62</v>
      </c>
      <c r="H1051" s="252">
        <v>2</v>
      </c>
      <c r="I1051" s="252" t="s">
        <v>17</v>
      </c>
      <c r="J1051" s="252" t="s">
        <v>17</v>
      </c>
      <c r="K1051" s="252" t="s">
        <v>1640</v>
      </c>
      <c r="L1051" s="253">
        <v>45824</v>
      </c>
      <c r="M1051" s="252" t="s">
        <v>19</v>
      </c>
    </row>
    <row r="1052" spans="1:13" x14ac:dyDescent="0.35">
      <c r="A1052" s="250" t="s">
        <v>83</v>
      </c>
      <c r="B1052" s="250" t="s">
        <v>84</v>
      </c>
      <c r="C1052" s="250" t="s">
        <v>85</v>
      </c>
      <c r="D1052" s="250" t="s">
        <v>1219</v>
      </c>
      <c r="E1052" s="250">
        <v>2</v>
      </c>
      <c r="F1052" s="250" t="s">
        <v>1215</v>
      </c>
      <c r="G1052" s="250" t="s">
        <v>62</v>
      </c>
      <c r="H1052" s="250">
        <v>2</v>
      </c>
      <c r="I1052" s="250" t="s">
        <v>17</v>
      </c>
      <c r="J1052" s="250" t="s">
        <v>17</v>
      </c>
      <c r="K1052" s="250" t="s">
        <v>1641</v>
      </c>
      <c r="L1052" s="251">
        <v>45824</v>
      </c>
      <c r="M1052" s="250" t="s">
        <v>19</v>
      </c>
    </row>
    <row r="1053" spans="1:13" x14ac:dyDescent="0.35">
      <c r="A1053" s="252" t="s">
        <v>83</v>
      </c>
      <c r="B1053" s="252" t="s">
        <v>84</v>
      </c>
      <c r="C1053" s="252" t="s">
        <v>85</v>
      </c>
      <c r="D1053" s="252" t="s">
        <v>1221</v>
      </c>
      <c r="E1053" s="252">
        <v>0</v>
      </c>
      <c r="F1053" s="252" t="s">
        <v>1215</v>
      </c>
      <c r="G1053" s="252" t="s">
        <v>62</v>
      </c>
      <c r="H1053" s="252">
        <v>2</v>
      </c>
      <c r="I1053" s="252" t="s">
        <v>17</v>
      </c>
      <c r="J1053" s="252" t="s">
        <v>17</v>
      </c>
      <c r="K1053" s="252" t="s">
        <v>1642</v>
      </c>
      <c r="L1053" s="253">
        <v>45824</v>
      </c>
      <c r="M1053" s="252" t="s">
        <v>19</v>
      </c>
    </row>
    <row r="1054" spans="1:13" x14ac:dyDescent="0.35">
      <c r="A1054" s="250" t="s">
        <v>83</v>
      </c>
      <c r="B1054" s="250" t="s">
        <v>84</v>
      </c>
      <c r="C1054" s="250" t="s">
        <v>85</v>
      </c>
      <c r="D1054" s="250" t="s">
        <v>1223</v>
      </c>
      <c r="E1054" s="250">
        <v>1</v>
      </c>
      <c r="F1054" s="250" t="s">
        <v>1215</v>
      </c>
      <c r="G1054" s="250" t="s">
        <v>62</v>
      </c>
      <c r="H1054" s="250">
        <v>2</v>
      </c>
      <c r="I1054" s="250" t="s">
        <v>17</v>
      </c>
      <c r="J1054" s="250" t="s">
        <v>17</v>
      </c>
      <c r="K1054" s="250" t="s">
        <v>1643</v>
      </c>
      <c r="L1054" s="251">
        <v>45824</v>
      </c>
      <c r="M1054" s="250" t="s">
        <v>19</v>
      </c>
    </row>
    <row r="1055" spans="1:13" x14ac:dyDescent="0.35">
      <c r="A1055" s="252" t="s">
        <v>83</v>
      </c>
      <c r="B1055" s="252" t="s">
        <v>84</v>
      </c>
      <c r="C1055" s="252" t="s">
        <v>85</v>
      </c>
      <c r="D1055" s="252" t="s">
        <v>1225</v>
      </c>
      <c r="E1055" s="252">
        <v>3</v>
      </c>
      <c r="F1055" s="252" t="s">
        <v>1215</v>
      </c>
      <c r="G1055" s="252" t="s">
        <v>62</v>
      </c>
      <c r="H1055" s="252">
        <v>2</v>
      </c>
      <c r="I1055" s="252" t="s">
        <v>17</v>
      </c>
      <c r="J1055" s="252" t="s">
        <v>17</v>
      </c>
      <c r="K1055" s="252" t="s">
        <v>1644</v>
      </c>
      <c r="L1055" s="253">
        <v>45824</v>
      </c>
      <c r="M1055" s="252" t="s">
        <v>19</v>
      </c>
    </row>
    <row r="1056" spans="1:13" x14ac:dyDescent="0.35">
      <c r="A1056" s="250" t="s">
        <v>83</v>
      </c>
      <c r="B1056" s="250" t="s">
        <v>84</v>
      </c>
      <c r="C1056" s="250" t="s">
        <v>85</v>
      </c>
      <c r="D1056" s="250" t="s">
        <v>1227</v>
      </c>
      <c r="E1056" s="250">
        <v>3</v>
      </c>
      <c r="F1056" s="250" t="s">
        <v>1215</v>
      </c>
      <c r="G1056" s="250" t="s">
        <v>62</v>
      </c>
      <c r="H1056" s="250">
        <v>2</v>
      </c>
      <c r="I1056" s="250" t="s">
        <v>17</v>
      </c>
      <c r="J1056" s="250" t="s">
        <v>17</v>
      </c>
      <c r="K1056" s="250" t="s">
        <v>1645</v>
      </c>
      <c r="L1056" s="251">
        <v>45824</v>
      </c>
      <c r="M1056" s="250" t="s">
        <v>19</v>
      </c>
    </row>
    <row r="1057" spans="1:13" x14ac:dyDescent="0.35">
      <c r="A1057" s="252" t="s">
        <v>83</v>
      </c>
      <c r="B1057" s="252" t="s">
        <v>84</v>
      </c>
      <c r="C1057" s="252" t="s">
        <v>85</v>
      </c>
      <c r="D1057" s="252" t="s">
        <v>1229</v>
      </c>
      <c r="E1057" s="252">
        <v>3</v>
      </c>
      <c r="F1057" s="252" t="s">
        <v>1215</v>
      </c>
      <c r="G1057" s="252" t="s">
        <v>62</v>
      </c>
      <c r="H1057" s="252">
        <v>2</v>
      </c>
      <c r="I1057" s="252" t="s">
        <v>17</v>
      </c>
      <c r="J1057" s="252" t="s">
        <v>17</v>
      </c>
      <c r="K1057" s="252" t="s">
        <v>1646</v>
      </c>
      <c r="L1057" s="253">
        <v>45824</v>
      </c>
      <c r="M1057" s="252" t="s">
        <v>19</v>
      </c>
    </row>
    <row r="1058" spans="1:13" x14ac:dyDescent="0.35">
      <c r="A1058" s="250" t="s">
        <v>83</v>
      </c>
      <c r="B1058" s="250" t="s">
        <v>84</v>
      </c>
      <c r="C1058" s="250" t="s">
        <v>85</v>
      </c>
      <c r="D1058" s="250" t="s">
        <v>1231</v>
      </c>
      <c r="E1058" s="250">
        <v>0</v>
      </c>
      <c r="F1058" s="250" t="s">
        <v>1215</v>
      </c>
      <c r="G1058" s="250" t="s">
        <v>62</v>
      </c>
      <c r="H1058" s="250">
        <v>2</v>
      </c>
      <c r="I1058" s="250" t="s">
        <v>17</v>
      </c>
      <c r="J1058" s="250" t="s">
        <v>17</v>
      </c>
      <c r="K1058" s="250" t="s">
        <v>1647</v>
      </c>
      <c r="L1058" s="251">
        <v>45824</v>
      </c>
      <c r="M1058" s="250" t="s">
        <v>19</v>
      </c>
    </row>
    <row r="1059" spans="1:13" x14ac:dyDescent="0.35">
      <c r="A1059" s="252" t="s">
        <v>13</v>
      </c>
      <c r="B1059" s="252" t="s">
        <v>14</v>
      </c>
      <c r="C1059" s="252" t="s">
        <v>15</v>
      </c>
      <c r="D1059" s="252" t="s">
        <v>1214</v>
      </c>
      <c r="E1059" s="252">
        <v>2</v>
      </c>
      <c r="F1059" s="252" t="s">
        <v>1215</v>
      </c>
      <c r="G1059" s="252" t="s">
        <v>62</v>
      </c>
      <c r="H1059" s="252">
        <v>2</v>
      </c>
      <c r="I1059" s="252" t="s">
        <v>17</v>
      </c>
      <c r="J1059" s="252" t="s">
        <v>17</v>
      </c>
      <c r="K1059" s="252" t="s">
        <v>1648</v>
      </c>
      <c r="L1059" s="253">
        <v>45824</v>
      </c>
      <c r="M1059" s="252" t="s">
        <v>19</v>
      </c>
    </row>
    <row r="1060" spans="1:13" x14ac:dyDescent="0.35">
      <c r="A1060" s="250" t="s">
        <v>13</v>
      </c>
      <c r="B1060" s="250" t="s">
        <v>14</v>
      </c>
      <c r="C1060" s="250" t="s">
        <v>15</v>
      </c>
      <c r="D1060" s="250" t="s">
        <v>1217</v>
      </c>
      <c r="E1060" s="250">
        <v>1</v>
      </c>
      <c r="F1060" s="250" t="s">
        <v>1215</v>
      </c>
      <c r="G1060" s="250" t="s">
        <v>62</v>
      </c>
      <c r="H1060" s="250">
        <v>2</v>
      </c>
      <c r="I1060" s="250" t="s">
        <v>17</v>
      </c>
      <c r="J1060" s="250" t="s">
        <v>17</v>
      </c>
      <c r="K1060" s="250" t="s">
        <v>1649</v>
      </c>
      <c r="L1060" s="251">
        <v>45824</v>
      </c>
      <c r="M1060" s="250" t="s">
        <v>19</v>
      </c>
    </row>
    <row r="1061" spans="1:13" x14ac:dyDescent="0.35">
      <c r="A1061" s="252" t="s">
        <v>13</v>
      </c>
      <c r="B1061" s="252" t="s">
        <v>14</v>
      </c>
      <c r="C1061" s="252" t="s">
        <v>15</v>
      </c>
      <c r="D1061" s="252" t="s">
        <v>1219</v>
      </c>
      <c r="E1061" s="252">
        <v>1</v>
      </c>
      <c r="F1061" s="252" t="s">
        <v>1215</v>
      </c>
      <c r="G1061" s="252" t="s">
        <v>62</v>
      </c>
      <c r="H1061" s="252">
        <v>2</v>
      </c>
      <c r="I1061" s="252" t="s">
        <v>17</v>
      </c>
      <c r="J1061" s="252" t="s">
        <v>17</v>
      </c>
      <c r="K1061" s="252" t="s">
        <v>1650</v>
      </c>
      <c r="L1061" s="253">
        <v>45824</v>
      </c>
      <c r="M1061" s="252" t="s">
        <v>19</v>
      </c>
    </row>
    <row r="1062" spans="1:13" x14ac:dyDescent="0.35">
      <c r="A1062" s="250" t="s">
        <v>13</v>
      </c>
      <c r="B1062" s="250" t="s">
        <v>14</v>
      </c>
      <c r="C1062" s="250" t="s">
        <v>15</v>
      </c>
      <c r="D1062" s="250" t="s">
        <v>1221</v>
      </c>
      <c r="E1062" s="250">
        <v>0</v>
      </c>
      <c r="F1062" s="250" t="s">
        <v>1215</v>
      </c>
      <c r="G1062" s="250" t="s">
        <v>62</v>
      </c>
      <c r="H1062" s="250">
        <v>2</v>
      </c>
      <c r="I1062" s="250" t="s">
        <v>17</v>
      </c>
      <c r="J1062" s="250" t="s">
        <v>17</v>
      </c>
      <c r="K1062" s="250" t="s">
        <v>1651</v>
      </c>
      <c r="L1062" s="251">
        <v>45824</v>
      </c>
      <c r="M1062" s="250" t="s">
        <v>19</v>
      </c>
    </row>
    <row r="1063" spans="1:13" x14ac:dyDescent="0.35">
      <c r="A1063" s="252" t="s">
        <v>13</v>
      </c>
      <c r="B1063" s="252" t="s">
        <v>14</v>
      </c>
      <c r="C1063" s="252" t="s">
        <v>15</v>
      </c>
      <c r="D1063" s="252" t="s">
        <v>1223</v>
      </c>
      <c r="E1063" s="252">
        <v>1</v>
      </c>
      <c r="F1063" s="252" t="s">
        <v>1215</v>
      </c>
      <c r="G1063" s="252" t="s">
        <v>62</v>
      </c>
      <c r="H1063" s="252">
        <v>2</v>
      </c>
      <c r="I1063" s="252" t="s">
        <v>17</v>
      </c>
      <c r="J1063" s="252" t="s">
        <v>17</v>
      </c>
      <c r="K1063" s="252" t="s">
        <v>1652</v>
      </c>
      <c r="L1063" s="253">
        <v>45824</v>
      </c>
      <c r="M1063" s="252" t="s">
        <v>19</v>
      </c>
    </row>
    <row r="1064" spans="1:13" x14ac:dyDescent="0.35">
      <c r="A1064" s="250" t="s">
        <v>13</v>
      </c>
      <c r="B1064" s="250" t="s">
        <v>14</v>
      </c>
      <c r="C1064" s="250" t="s">
        <v>15</v>
      </c>
      <c r="D1064" s="250" t="s">
        <v>1225</v>
      </c>
      <c r="E1064" s="250">
        <v>0</v>
      </c>
      <c r="F1064" s="250" t="s">
        <v>1215</v>
      </c>
      <c r="G1064" s="250" t="s">
        <v>62</v>
      </c>
      <c r="H1064" s="250">
        <v>2</v>
      </c>
      <c r="I1064" s="250" t="s">
        <v>17</v>
      </c>
      <c r="J1064" s="250" t="s">
        <v>17</v>
      </c>
      <c r="K1064" s="250" t="s">
        <v>1653</v>
      </c>
      <c r="L1064" s="251">
        <v>45824</v>
      </c>
      <c r="M1064" s="250" t="s">
        <v>19</v>
      </c>
    </row>
    <row r="1065" spans="1:13" x14ac:dyDescent="0.35">
      <c r="A1065" s="252" t="s">
        <v>13</v>
      </c>
      <c r="B1065" s="252" t="s">
        <v>14</v>
      </c>
      <c r="C1065" s="252" t="s">
        <v>15</v>
      </c>
      <c r="D1065" s="252" t="s">
        <v>1227</v>
      </c>
      <c r="E1065" s="252">
        <v>2</v>
      </c>
      <c r="F1065" s="252" t="s">
        <v>1215</v>
      </c>
      <c r="G1065" s="252" t="s">
        <v>62</v>
      </c>
      <c r="H1065" s="252">
        <v>2</v>
      </c>
      <c r="I1065" s="252" t="s">
        <v>17</v>
      </c>
      <c r="J1065" s="252" t="s">
        <v>17</v>
      </c>
      <c r="K1065" s="252" t="s">
        <v>1654</v>
      </c>
      <c r="L1065" s="253">
        <v>45824</v>
      </c>
      <c r="M1065" s="252" t="s">
        <v>19</v>
      </c>
    </row>
    <row r="1066" spans="1:13" x14ac:dyDescent="0.35">
      <c r="A1066" s="250" t="s">
        <v>13</v>
      </c>
      <c r="B1066" s="250" t="s">
        <v>14</v>
      </c>
      <c r="C1066" s="250" t="s">
        <v>15</v>
      </c>
      <c r="D1066" s="250" t="s">
        <v>1229</v>
      </c>
      <c r="E1066" s="250">
        <v>2</v>
      </c>
      <c r="F1066" s="250" t="s">
        <v>1215</v>
      </c>
      <c r="G1066" s="250" t="s">
        <v>62</v>
      </c>
      <c r="H1066" s="250">
        <v>2</v>
      </c>
      <c r="I1066" s="250" t="s">
        <v>17</v>
      </c>
      <c r="J1066" s="250" t="s">
        <v>17</v>
      </c>
      <c r="K1066" s="250" t="s">
        <v>1655</v>
      </c>
      <c r="L1066" s="251">
        <v>45824</v>
      </c>
      <c r="M1066" s="250" t="s">
        <v>19</v>
      </c>
    </row>
    <row r="1067" spans="1:13" x14ac:dyDescent="0.35">
      <c r="A1067" s="252" t="s">
        <v>13</v>
      </c>
      <c r="B1067" s="252" t="s">
        <v>14</v>
      </c>
      <c r="C1067" s="252" t="s">
        <v>15</v>
      </c>
      <c r="D1067" s="252" t="s">
        <v>1231</v>
      </c>
      <c r="E1067" s="252">
        <v>0</v>
      </c>
      <c r="F1067" s="252" t="s">
        <v>1215</v>
      </c>
      <c r="G1067" s="252" t="s">
        <v>62</v>
      </c>
      <c r="H1067" s="252">
        <v>2</v>
      </c>
      <c r="I1067" s="252" t="s">
        <v>17</v>
      </c>
      <c r="J1067" s="252" t="s">
        <v>17</v>
      </c>
      <c r="K1067" s="252" t="s">
        <v>1656</v>
      </c>
      <c r="L1067" s="253">
        <v>45824</v>
      </c>
      <c r="M1067" s="252" t="s">
        <v>19</v>
      </c>
    </row>
    <row r="1068" spans="1:13" x14ac:dyDescent="0.35">
      <c r="A1068" s="250" t="s">
        <v>89</v>
      </c>
      <c r="B1068" s="250" t="s">
        <v>90</v>
      </c>
      <c r="C1068" s="250" t="s">
        <v>91</v>
      </c>
      <c r="D1068" s="250" t="s">
        <v>1214</v>
      </c>
      <c r="E1068" s="250">
        <v>0</v>
      </c>
      <c r="F1068" s="250" t="s">
        <v>1215</v>
      </c>
      <c r="G1068" s="250" t="s">
        <v>62</v>
      </c>
      <c r="H1068" s="250">
        <v>2</v>
      </c>
      <c r="I1068" s="250" t="s">
        <v>17</v>
      </c>
      <c r="J1068" s="250" t="s">
        <v>17</v>
      </c>
      <c r="K1068" s="250" t="s">
        <v>1657</v>
      </c>
      <c r="L1068" s="251">
        <v>45824</v>
      </c>
      <c r="M1068" s="250" t="s">
        <v>19</v>
      </c>
    </row>
    <row r="1069" spans="1:13" x14ac:dyDescent="0.35">
      <c r="A1069" s="252" t="s">
        <v>89</v>
      </c>
      <c r="B1069" s="252" t="s">
        <v>90</v>
      </c>
      <c r="C1069" s="252" t="s">
        <v>91</v>
      </c>
      <c r="D1069" s="252" t="s">
        <v>1217</v>
      </c>
      <c r="E1069" s="252">
        <v>1</v>
      </c>
      <c r="F1069" s="252" t="s">
        <v>1215</v>
      </c>
      <c r="G1069" s="252" t="s">
        <v>62</v>
      </c>
      <c r="H1069" s="252">
        <v>2</v>
      </c>
      <c r="I1069" s="252" t="s">
        <v>17</v>
      </c>
      <c r="J1069" s="252" t="s">
        <v>17</v>
      </c>
      <c r="K1069" s="252" t="s">
        <v>1658</v>
      </c>
      <c r="L1069" s="253">
        <v>45824</v>
      </c>
      <c r="M1069" s="252" t="s">
        <v>19</v>
      </c>
    </row>
    <row r="1070" spans="1:13" x14ac:dyDescent="0.35">
      <c r="A1070" s="250" t="s">
        <v>89</v>
      </c>
      <c r="B1070" s="250" t="s">
        <v>90</v>
      </c>
      <c r="C1070" s="250" t="s">
        <v>91</v>
      </c>
      <c r="D1070" s="250" t="s">
        <v>1219</v>
      </c>
      <c r="E1070" s="250">
        <v>0</v>
      </c>
      <c r="F1070" s="250" t="s">
        <v>1215</v>
      </c>
      <c r="G1070" s="250" t="s">
        <v>62</v>
      </c>
      <c r="H1070" s="250">
        <v>2</v>
      </c>
      <c r="I1070" s="250" t="s">
        <v>17</v>
      </c>
      <c r="J1070" s="250" t="s">
        <v>17</v>
      </c>
      <c r="K1070" s="250" t="s">
        <v>1659</v>
      </c>
      <c r="L1070" s="251">
        <v>45824</v>
      </c>
      <c r="M1070" s="250" t="s">
        <v>19</v>
      </c>
    </row>
    <row r="1071" spans="1:13" x14ac:dyDescent="0.35">
      <c r="A1071" s="252" t="s">
        <v>89</v>
      </c>
      <c r="B1071" s="252" t="s">
        <v>90</v>
      </c>
      <c r="C1071" s="252" t="s">
        <v>91</v>
      </c>
      <c r="D1071" s="252" t="s">
        <v>1221</v>
      </c>
      <c r="E1071" s="252">
        <v>0</v>
      </c>
      <c r="F1071" s="252" t="s">
        <v>1215</v>
      </c>
      <c r="G1071" s="252" t="s">
        <v>62</v>
      </c>
      <c r="H1071" s="252">
        <v>2</v>
      </c>
      <c r="I1071" s="252" t="s">
        <v>17</v>
      </c>
      <c r="J1071" s="252" t="s">
        <v>17</v>
      </c>
      <c r="K1071" s="252" t="s">
        <v>1660</v>
      </c>
      <c r="L1071" s="253">
        <v>45824</v>
      </c>
      <c r="M1071" s="252" t="s">
        <v>19</v>
      </c>
    </row>
    <row r="1072" spans="1:13" x14ac:dyDescent="0.35">
      <c r="A1072" s="250" t="s">
        <v>89</v>
      </c>
      <c r="B1072" s="250" t="s">
        <v>90</v>
      </c>
      <c r="C1072" s="250" t="s">
        <v>91</v>
      </c>
      <c r="D1072" s="250" t="s">
        <v>1223</v>
      </c>
      <c r="E1072" s="250">
        <v>0</v>
      </c>
      <c r="F1072" s="250" t="s">
        <v>1215</v>
      </c>
      <c r="G1072" s="250" t="s">
        <v>62</v>
      </c>
      <c r="H1072" s="250">
        <v>2</v>
      </c>
      <c r="I1072" s="250" t="s">
        <v>17</v>
      </c>
      <c r="J1072" s="250" t="s">
        <v>17</v>
      </c>
      <c r="K1072" s="250" t="s">
        <v>1661</v>
      </c>
      <c r="L1072" s="251">
        <v>45824</v>
      </c>
      <c r="M1072" s="250" t="s">
        <v>19</v>
      </c>
    </row>
    <row r="1073" spans="1:13" x14ac:dyDescent="0.35">
      <c r="A1073" s="252" t="s">
        <v>89</v>
      </c>
      <c r="B1073" s="252" t="s">
        <v>90</v>
      </c>
      <c r="C1073" s="252" t="s">
        <v>91</v>
      </c>
      <c r="D1073" s="252" t="s">
        <v>1225</v>
      </c>
      <c r="E1073" s="252">
        <v>0</v>
      </c>
      <c r="F1073" s="252" t="s">
        <v>1215</v>
      </c>
      <c r="G1073" s="252" t="s">
        <v>62</v>
      </c>
      <c r="H1073" s="252">
        <v>2</v>
      </c>
      <c r="I1073" s="252" t="s">
        <v>17</v>
      </c>
      <c r="J1073" s="252" t="s">
        <v>17</v>
      </c>
      <c r="K1073" s="252" t="s">
        <v>1662</v>
      </c>
      <c r="L1073" s="253">
        <v>45824</v>
      </c>
      <c r="M1073" s="252" t="s">
        <v>19</v>
      </c>
    </row>
    <row r="1074" spans="1:13" x14ac:dyDescent="0.35">
      <c r="A1074" s="250" t="s">
        <v>89</v>
      </c>
      <c r="B1074" s="250" t="s">
        <v>90</v>
      </c>
      <c r="C1074" s="250" t="s">
        <v>91</v>
      </c>
      <c r="D1074" s="250" t="s">
        <v>1227</v>
      </c>
      <c r="E1074" s="250">
        <v>0</v>
      </c>
      <c r="F1074" s="250" t="s">
        <v>1215</v>
      </c>
      <c r="G1074" s="250" t="s">
        <v>62</v>
      </c>
      <c r="H1074" s="250">
        <v>2</v>
      </c>
      <c r="I1074" s="250" t="s">
        <v>17</v>
      </c>
      <c r="J1074" s="250" t="s">
        <v>17</v>
      </c>
      <c r="K1074" s="250" t="s">
        <v>1663</v>
      </c>
      <c r="L1074" s="251">
        <v>45824</v>
      </c>
      <c r="M1074" s="250" t="s">
        <v>19</v>
      </c>
    </row>
    <row r="1075" spans="1:13" x14ac:dyDescent="0.35">
      <c r="A1075" s="252" t="s">
        <v>89</v>
      </c>
      <c r="B1075" s="252" t="s">
        <v>90</v>
      </c>
      <c r="C1075" s="252" t="s">
        <v>91</v>
      </c>
      <c r="D1075" s="252" t="s">
        <v>1229</v>
      </c>
      <c r="E1075" s="252">
        <v>1</v>
      </c>
      <c r="F1075" s="252" t="s">
        <v>1215</v>
      </c>
      <c r="G1075" s="252" t="s">
        <v>62</v>
      </c>
      <c r="H1075" s="252">
        <v>2</v>
      </c>
      <c r="I1075" s="252" t="s">
        <v>17</v>
      </c>
      <c r="J1075" s="252" t="s">
        <v>17</v>
      </c>
      <c r="K1075" s="252" t="s">
        <v>1664</v>
      </c>
      <c r="L1075" s="253">
        <v>45824</v>
      </c>
      <c r="M1075" s="252" t="s">
        <v>19</v>
      </c>
    </row>
    <row r="1076" spans="1:13" x14ac:dyDescent="0.35">
      <c r="A1076" s="250" t="s">
        <v>89</v>
      </c>
      <c r="B1076" s="250" t="s">
        <v>90</v>
      </c>
      <c r="C1076" s="250" t="s">
        <v>91</v>
      </c>
      <c r="D1076" s="250" t="s">
        <v>1231</v>
      </c>
      <c r="E1076" s="250">
        <v>0</v>
      </c>
      <c r="F1076" s="250" t="s">
        <v>1215</v>
      </c>
      <c r="G1076" s="250" t="s">
        <v>62</v>
      </c>
      <c r="H1076" s="250">
        <v>2</v>
      </c>
      <c r="I1076" s="250" t="s">
        <v>17</v>
      </c>
      <c r="J1076" s="250" t="s">
        <v>17</v>
      </c>
      <c r="K1076" s="250" t="s">
        <v>1665</v>
      </c>
      <c r="L1076" s="251">
        <v>45824</v>
      </c>
      <c r="M1076" s="250" t="s">
        <v>19</v>
      </c>
    </row>
    <row r="1077" spans="1:13" x14ac:dyDescent="0.35">
      <c r="A1077" s="252" t="s">
        <v>1666</v>
      </c>
      <c r="B1077" s="252" t="s">
        <v>1667</v>
      </c>
      <c r="C1077" s="252" t="s">
        <v>1668</v>
      </c>
      <c r="D1077" s="252" t="s">
        <v>1214</v>
      </c>
      <c r="E1077" s="252">
        <v>0</v>
      </c>
      <c r="F1077" s="252" t="s">
        <v>1215</v>
      </c>
      <c r="G1077" s="252" t="s">
        <v>62</v>
      </c>
      <c r="H1077" s="252">
        <v>2</v>
      </c>
      <c r="I1077" s="252" t="s">
        <v>17</v>
      </c>
      <c r="J1077" s="252" t="s">
        <v>17</v>
      </c>
      <c r="K1077" s="252" t="s">
        <v>1669</v>
      </c>
      <c r="L1077" s="253">
        <v>45824</v>
      </c>
      <c r="M1077" s="252" t="s">
        <v>19</v>
      </c>
    </row>
    <row r="1078" spans="1:13" x14ac:dyDescent="0.35">
      <c r="A1078" s="250" t="s">
        <v>1666</v>
      </c>
      <c r="B1078" s="250" t="s">
        <v>1667</v>
      </c>
      <c r="C1078" s="250" t="s">
        <v>1668</v>
      </c>
      <c r="D1078" s="250" t="s">
        <v>1217</v>
      </c>
      <c r="E1078" s="250">
        <v>2</v>
      </c>
      <c r="F1078" s="250" t="s">
        <v>1215</v>
      </c>
      <c r="G1078" s="250" t="s">
        <v>62</v>
      </c>
      <c r="H1078" s="250">
        <v>2</v>
      </c>
      <c r="I1078" s="250" t="s">
        <v>17</v>
      </c>
      <c r="J1078" s="250" t="s">
        <v>17</v>
      </c>
      <c r="K1078" s="250" t="s">
        <v>1670</v>
      </c>
      <c r="L1078" s="251">
        <v>45824</v>
      </c>
      <c r="M1078" s="250" t="s">
        <v>19</v>
      </c>
    </row>
    <row r="1079" spans="1:13" x14ac:dyDescent="0.35">
      <c r="A1079" s="252" t="s">
        <v>1666</v>
      </c>
      <c r="B1079" s="252" t="s">
        <v>1667</v>
      </c>
      <c r="C1079" s="252" t="s">
        <v>1668</v>
      </c>
      <c r="D1079" s="252" t="s">
        <v>1219</v>
      </c>
      <c r="E1079" s="252">
        <v>1</v>
      </c>
      <c r="F1079" s="252" t="s">
        <v>1215</v>
      </c>
      <c r="G1079" s="252" t="s">
        <v>62</v>
      </c>
      <c r="H1079" s="252">
        <v>2</v>
      </c>
      <c r="I1079" s="252" t="s">
        <v>17</v>
      </c>
      <c r="J1079" s="252" t="s">
        <v>17</v>
      </c>
      <c r="K1079" s="252" t="s">
        <v>1671</v>
      </c>
      <c r="L1079" s="253">
        <v>45824</v>
      </c>
      <c r="M1079" s="252" t="s">
        <v>19</v>
      </c>
    </row>
    <row r="1080" spans="1:13" x14ac:dyDescent="0.35">
      <c r="A1080" s="250" t="s">
        <v>1666</v>
      </c>
      <c r="B1080" s="250" t="s">
        <v>1667</v>
      </c>
      <c r="C1080" s="250" t="s">
        <v>1668</v>
      </c>
      <c r="D1080" s="250" t="s">
        <v>1221</v>
      </c>
      <c r="E1080" s="250">
        <v>0</v>
      </c>
      <c r="F1080" s="250" t="s">
        <v>1215</v>
      </c>
      <c r="G1080" s="250" t="s">
        <v>62</v>
      </c>
      <c r="H1080" s="250">
        <v>2</v>
      </c>
      <c r="I1080" s="250" t="s">
        <v>17</v>
      </c>
      <c r="J1080" s="250" t="s">
        <v>17</v>
      </c>
      <c r="K1080" s="250" t="s">
        <v>1672</v>
      </c>
      <c r="L1080" s="251">
        <v>45824</v>
      </c>
      <c r="M1080" s="250" t="s">
        <v>19</v>
      </c>
    </row>
    <row r="1081" spans="1:13" x14ac:dyDescent="0.35">
      <c r="A1081" s="252" t="s">
        <v>1666</v>
      </c>
      <c r="B1081" s="252" t="s">
        <v>1667</v>
      </c>
      <c r="C1081" s="252" t="s">
        <v>1668</v>
      </c>
      <c r="D1081" s="252" t="s">
        <v>1223</v>
      </c>
      <c r="E1081" s="252">
        <v>3</v>
      </c>
      <c r="F1081" s="252" t="s">
        <v>1215</v>
      </c>
      <c r="G1081" s="252" t="s">
        <v>62</v>
      </c>
      <c r="H1081" s="252">
        <v>2</v>
      </c>
      <c r="I1081" s="252" t="s">
        <v>17</v>
      </c>
      <c r="J1081" s="252" t="s">
        <v>17</v>
      </c>
      <c r="K1081" s="252" t="s">
        <v>1673</v>
      </c>
      <c r="L1081" s="253">
        <v>45824</v>
      </c>
      <c r="M1081" s="252" t="s">
        <v>19</v>
      </c>
    </row>
    <row r="1082" spans="1:13" x14ac:dyDescent="0.35">
      <c r="A1082" s="250" t="s">
        <v>1666</v>
      </c>
      <c r="B1082" s="250" t="s">
        <v>1667</v>
      </c>
      <c r="C1082" s="250" t="s">
        <v>1668</v>
      </c>
      <c r="D1082" s="250" t="s">
        <v>1225</v>
      </c>
      <c r="E1082" s="250">
        <v>1</v>
      </c>
      <c r="F1082" s="250" t="s">
        <v>1215</v>
      </c>
      <c r="G1082" s="250" t="s">
        <v>62</v>
      </c>
      <c r="H1082" s="250">
        <v>2</v>
      </c>
      <c r="I1082" s="250" t="s">
        <v>17</v>
      </c>
      <c r="J1082" s="250" t="s">
        <v>17</v>
      </c>
      <c r="K1082" s="250" t="s">
        <v>1674</v>
      </c>
      <c r="L1082" s="251">
        <v>45824</v>
      </c>
      <c r="M1082" s="250" t="s">
        <v>19</v>
      </c>
    </row>
    <row r="1083" spans="1:13" x14ac:dyDescent="0.35">
      <c r="A1083" s="252" t="s">
        <v>1666</v>
      </c>
      <c r="B1083" s="252" t="s">
        <v>1667</v>
      </c>
      <c r="C1083" s="252" t="s">
        <v>1668</v>
      </c>
      <c r="D1083" s="252" t="s">
        <v>1227</v>
      </c>
      <c r="E1083" s="252">
        <v>0</v>
      </c>
      <c r="F1083" s="252" t="s">
        <v>1215</v>
      </c>
      <c r="G1083" s="252" t="s">
        <v>62</v>
      </c>
      <c r="H1083" s="252">
        <v>2</v>
      </c>
      <c r="I1083" s="252" t="s">
        <v>17</v>
      </c>
      <c r="J1083" s="252" t="s">
        <v>17</v>
      </c>
      <c r="K1083" s="252" t="s">
        <v>1675</v>
      </c>
      <c r="L1083" s="253">
        <v>45824</v>
      </c>
      <c r="M1083" s="252" t="s">
        <v>19</v>
      </c>
    </row>
    <row r="1084" spans="1:13" x14ac:dyDescent="0.35">
      <c r="A1084" s="250" t="s">
        <v>1666</v>
      </c>
      <c r="B1084" s="250" t="s">
        <v>1667</v>
      </c>
      <c r="C1084" s="250" t="s">
        <v>1668</v>
      </c>
      <c r="D1084" s="250" t="s">
        <v>1229</v>
      </c>
      <c r="E1084" s="250">
        <v>0</v>
      </c>
      <c r="F1084" s="250" t="s">
        <v>1215</v>
      </c>
      <c r="G1084" s="250" t="s">
        <v>62</v>
      </c>
      <c r="H1084" s="250">
        <v>2</v>
      </c>
      <c r="I1084" s="250" t="s">
        <v>17</v>
      </c>
      <c r="J1084" s="250" t="s">
        <v>17</v>
      </c>
      <c r="K1084" s="250" t="s">
        <v>1676</v>
      </c>
      <c r="L1084" s="251">
        <v>45824</v>
      </c>
      <c r="M1084" s="250" t="s">
        <v>19</v>
      </c>
    </row>
    <row r="1085" spans="1:13" x14ac:dyDescent="0.35">
      <c r="A1085" s="252" t="s">
        <v>1666</v>
      </c>
      <c r="B1085" s="252" t="s">
        <v>1667</v>
      </c>
      <c r="C1085" s="252" t="s">
        <v>1668</v>
      </c>
      <c r="D1085" s="252" t="s">
        <v>1231</v>
      </c>
      <c r="E1085" s="252">
        <v>0</v>
      </c>
      <c r="F1085" s="252" t="s">
        <v>1215</v>
      </c>
      <c r="G1085" s="252" t="s">
        <v>62</v>
      </c>
      <c r="H1085" s="252">
        <v>2</v>
      </c>
      <c r="I1085" s="252" t="s">
        <v>17</v>
      </c>
      <c r="J1085" s="252" t="s">
        <v>17</v>
      </c>
      <c r="K1085" s="252" t="s">
        <v>1677</v>
      </c>
      <c r="L1085" s="253">
        <v>45824</v>
      </c>
      <c r="M1085" s="252" t="s">
        <v>19</v>
      </c>
    </row>
    <row r="1086" spans="1:13" x14ac:dyDescent="0.35">
      <c r="A1086" s="250" t="s">
        <v>72</v>
      </c>
      <c r="B1086" s="250" t="s">
        <v>73</v>
      </c>
      <c r="C1086" s="250" t="s">
        <v>74</v>
      </c>
      <c r="D1086" s="250" t="s">
        <v>1214</v>
      </c>
      <c r="E1086" s="250">
        <v>0</v>
      </c>
      <c r="F1086" s="250" t="s">
        <v>1215</v>
      </c>
      <c r="G1086" s="250" t="s">
        <v>62</v>
      </c>
      <c r="H1086" s="250">
        <v>2</v>
      </c>
      <c r="I1086" s="250" t="s">
        <v>17</v>
      </c>
      <c r="J1086" s="250" t="s">
        <v>17</v>
      </c>
      <c r="K1086" s="250" t="s">
        <v>1678</v>
      </c>
      <c r="L1086" s="251">
        <v>45825</v>
      </c>
      <c r="M1086" s="250" t="s">
        <v>19</v>
      </c>
    </row>
    <row r="1087" spans="1:13" x14ac:dyDescent="0.35">
      <c r="A1087" s="252" t="s">
        <v>72</v>
      </c>
      <c r="B1087" s="252" t="s">
        <v>73</v>
      </c>
      <c r="C1087" s="252" t="s">
        <v>74</v>
      </c>
      <c r="D1087" s="252" t="s">
        <v>1217</v>
      </c>
      <c r="E1087" s="252">
        <v>2</v>
      </c>
      <c r="F1087" s="252" t="s">
        <v>1215</v>
      </c>
      <c r="G1087" s="252" t="s">
        <v>62</v>
      </c>
      <c r="H1087" s="252">
        <v>2</v>
      </c>
      <c r="I1087" s="252" t="s">
        <v>17</v>
      </c>
      <c r="J1087" s="252" t="s">
        <v>17</v>
      </c>
      <c r="K1087" s="252" t="s">
        <v>1679</v>
      </c>
      <c r="L1087" s="253">
        <v>45825</v>
      </c>
      <c r="M1087" s="252" t="s">
        <v>19</v>
      </c>
    </row>
    <row r="1088" spans="1:13" x14ac:dyDescent="0.35">
      <c r="A1088" s="250" t="s">
        <v>72</v>
      </c>
      <c r="B1088" s="250" t="s">
        <v>73</v>
      </c>
      <c r="C1088" s="250" t="s">
        <v>74</v>
      </c>
      <c r="D1088" s="250" t="s">
        <v>1219</v>
      </c>
      <c r="E1088" s="250">
        <v>0</v>
      </c>
      <c r="F1088" s="250" t="s">
        <v>1215</v>
      </c>
      <c r="G1088" s="250" t="s">
        <v>62</v>
      </c>
      <c r="H1088" s="250">
        <v>2</v>
      </c>
      <c r="I1088" s="250" t="s">
        <v>17</v>
      </c>
      <c r="J1088" s="250" t="s">
        <v>17</v>
      </c>
      <c r="K1088" s="250" t="s">
        <v>1680</v>
      </c>
      <c r="L1088" s="251">
        <v>45825</v>
      </c>
      <c r="M1088" s="250" t="s">
        <v>19</v>
      </c>
    </row>
    <row r="1089" spans="1:13" x14ac:dyDescent="0.35">
      <c r="A1089" s="252" t="s">
        <v>72</v>
      </c>
      <c r="B1089" s="252" t="s">
        <v>73</v>
      </c>
      <c r="C1089" s="252" t="s">
        <v>74</v>
      </c>
      <c r="D1089" s="252" t="s">
        <v>1221</v>
      </c>
      <c r="E1089" s="252">
        <v>0</v>
      </c>
      <c r="F1089" s="252" t="s">
        <v>1215</v>
      </c>
      <c r="G1089" s="252" t="s">
        <v>62</v>
      </c>
      <c r="H1089" s="252">
        <v>2</v>
      </c>
      <c r="I1089" s="252" t="s">
        <v>17</v>
      </c>
      <c r="J1089" s="252" t="s">
        <v>17</v>
      </c>
      <c r="K1089" s="252" t="s">
        <v>1681</v>
      </c>
      <c r="L1089" s="253">
        <v>45825</v>
      </c>
      <c r="M1089" s="252" t="s">
        <v>19</v>
      </c>
    </row>
    <row r="1090" spans="1:13" x14ac:dyDescent="0.35">
      <c r="A1090" s="250" t="s">
        <v>72</v>
      </c>
      <c r="B1090" s="250" t="s">
        <v>73</v>
      </c>
      <c r="C1090" s="250" t="s">
        <v>74</v>
      </c>
      <c r="D1090" s="250" t="s">
        <v>1223</v>
      </c>
      <c r="E1090" s="250">
        <v>1</v>
      </c>
      <c r="F1090" s="250" t="s">
        <v>1215</v>
      </c>
      <c r="G1090" s="250" t="s">
        <v>62</v>
      </c>
      <c r="H1090" s="250">
        <v>2</v>
      </c>
      <c r="I1090" s="250" t="s">
        <v>17</v>
      </c>
      <c r="J1090" s="250" t="s">
        <v>17</v>
      </c>
      <c r="K1090" s="250" t="s">
        <v>1682</v>
      </c>
      <c r="L1090" s="251">
        <v>45825</v>
      </c>
      <c r="M1090" s="250" t="s">
        <v>19</v>
      </c>
    </row>
    <row r="1091" spans="1:13" x14ac:dyDescent="0.35">
      <c r="A1091" s="252" t="s">
        <v>72</v>
      </c>
      <c r="B1091" s="252" t="s">
        <v>73</v>
      </c>
      <c r="C1091" s="252" t="s">
        <v>74</v>
      </c>
      <c r="D1091" s="252" t="s">
        <v>1225</v>
      </c>
      <c r="E1091" s="252">
        <v>1</v>
      </c>
      <c r="F1091" s="252" t="s">
        <v>1215</v>
      </c>
      <c r="G1091" s="252" t="s">
        <v>62</v>
      </c>
      <c r="H1091" s="252">
        <v>2</v>
      </c>
      <c r="I1091" s="252" t="s">
        <v>17</v>
      </c>
      <c r="J1091" s="252" t="s">
        <v>17</v>
      </c>
      <c r="K1091" s="252" t="s">
        <v>1683</v>
      </c>
      <c r="L1091" s="253">
        <v>45825</v>
      </c>
      <c r="M1091" s="252" t="s">
        <v>19</v>
      </c>
    </row>
    <row r="1092" spans="1:13" x14ac:dyDescent="0.35">
      <c r="A1092" s="250" t="s">
        <v>72</v>
      </c>
      <c r="B1092" s="250" t="s">
        <v>73</v>
      </c>
      <c r="C1092" s="250" t="s">
        <v>74</v>
      </c>
      <c r="D1092" s="250" t="s">
        <v>1227</v>
      </c>
      <c r="E1092" s="250">
        <v>1</v>
      </c>
      <c r="F1092" s="250" t="s">
        <v>1215</v>
      </c>
      <c r="G1092" s="250" t="s">
        <v>62</v>
      </c>
      <c r="H1092" s="250">
        <v>2</v>
      </c>
      <c r="I1092" s="250" t="s">
        <v>17</v>
      </c>
      <c r="J1092" s="250" t="s">
        <v>17</v>
      </c>
      <c r="K1092" s="250" t="s">
        <v>1684</v>
      </c>
      <c r="L1092" s="251">
        <v>45825</v>
      </c>
      <c r="M1092" s="250" t="s">
        <v>19</v>
      </c>
    </row>
    <row r="1093" spans="1:13" x14ac:dyDescent="0.35">
      <c r="A1093" s="252" t="s">
        <v>72</v>
      </c>
      <c r="B1093" s="252" t="s">
        <v>73</v>
      </c>
      <c r="C1093" s="252" t="s">
        <v>74</v>
      </c>
      <c r="D1093" s="252" t="s">
        <v>1229</v>
      </c>
      <c r="E1093" s="252">
        <v>0</v>
      </c>
      <c r="F1093" s="252" t="s">
        <v>1215</v>
      </c>
      <c r="G1093" s="252" t="s">
        <v>62</v>
      </c>
      <c r="H1093" s="252">
        <v>2</v>
      </c>
      <c r="I1093" s="252" t="s">
        <v>17</v>
      </c>
      <c r="J1093" s="252" t="s">
        <v>17</v>
      </c>
      <c r="K1093" s="252" t="s">
        <v>1685</v>
      </c>
      <c r="L1093" s="253">
        <v>45825</v>
      </c>
      <c r="M1093" s="252" t="s">
        <v>19</v>
      </c>
    </row>
    <row r="1094" spans="1:13" x14ac:dyDescent="0.35">
      <c r="A1094" s="250" t="s">
        <v>72</v>
      </c>
      <c r="B1094" s="250" t="s">
        <v>73</v>
      </c>
      <c r="C1094" s="250" t="s">
        <v>74</v>
      </c>
      <c r="D1094" s="250" t="s">
        <v>1231</v>
      </c>
      <c r="E1094" s="250">
        <v>0</v>
      </c>
      <c r="F1094" s="250" t="s">
        <v>1215</v>
      </c>
      <c r="G1094" s="250" t="s">
        <v>62</v>
      </c>
      <c r="H1094" s="250">
        <v>2</v>
      </c>
      <c r="I1094" s="250" t="s">
        <v>17</v>
      </c>
      <c r="J1094" s="250" t="s">
        <v>17</v>
      </c>
      <c r="K1094" s="250" t="s">
        <v>1686</v>
      </c>
      <c r="L1094" s="251">
        <v>45825</v>
      </c>
      <c r="M1094" s="250" t="s">
        <v>19</v>
      </c>
    </row>
    <row r="1095" spans="1:13" x14ac:dyDescent="0.35">
      <c r="A1095" s="252" t="s">
        <v>78</v>
      </c>
      <c r="B1095" s="252" t="s">
        <v>79</v>
      </c>
      <c r="C1095" s="252" t="s">
        <v>74</v>
      </c>
      <c r="D1095" s="252" t="s">
        <v>1214</v>
      </c>
      <c r="E1095" s="252">
        <v>0</v>
      </c>
      <c r="F1095" s="252" t="s">
        <v>1215</v>
      </c>
      <c r="G1095" s="252" t="s">
        <v>62</v>
      </c>
      <c r="H1095" s="252">
        <v>2</v>
      </c>
      <c r="I1095" s="252" t="s">
        <v>17</v>
      </c>
      <c r="J1095" s="252" t="s">
        <v>17</v>
      </c>
      <c r="K1095" s="252" t="s">
        <v>1687</v>
      </c>
      <c r="L1095" s="253">
        <v>45825</v>
      </c>
      <c r="M1095" s="252" t="s">
        <v>19</v>
      </c>
    </row>
    <row r="1096" spans="1:13" x14ac:dyDescent="0.35">
      <c r="A1096" s="250" t="s">
        <v>78</v>
      </c>
      <c r="B1096" s="250" t="s">
        <v>79</v>
      </c>
      <c r="C1096" s="250" t="s">
        <v>74</v>
      </c>
      <c r="D1096" s="250" t="s">
        <v>1217</v>
      </c>
      <c r="E1096" s="250">
        <v>2</v>
      </c>
      <c r="F1096" s="250" t="s">
        <v>1215</v>
      </c>
      <c r="G1096" s="250" t="s">
        <v>62</v>
      </c>
      <c r="H1096" s="250">
        <v>2</v>
      </c>
      <c r="I1096" s="250" t="s">
        <v>17</v>
      </c>
      <c r="J1096" s="250" t="s">
        <v>17</v>
      </c>
      <c r="K1096" s="250" t="s">
        <v>1688</v>
      </c>
      <c r="L1096" s="251">
        <v>45825</v>
      </c>
      <c r="M1096" s="250" t="s">
        <v>19</v>
      </c>
    </row>
    <row r="1097" spans="1:13" x14ac:dyDescent="0.35">
      <c r="A1097" s="252" t="s">
        <v>78</v>
      </c>
      <c r="B1097" s="252" t="s">
        <v>79</v>
      </c>
      <c r="C1097" s="252" t="s">
        <v>74</v>
      </c>
      <c r="D1097" s="252" t="s">
        <v>1219</v>
      </c>
      <c r="E1097" s="252">
        <v>1</v>
      </c>
      <c r="F1097" s="252" t="s">
        <v>1215</v>
      </c>
      <c r="G1097" s="252" t="s">
        <v>62</v>
      </c>
      <c r="H1097" s="252">
        <v>2</v>
      </c>
      <c r="I1097" s="252" t="s">
        <v>17</v>
      </c>
      <c r="J1097" s="252" t="s">
        <v>17</v>
      </c>
      <c r="K1097" s="252" t="s">
        <v>1689</v>
      </c>
      <c r="L1097" s="253">
        <v>45825</v>
      </c>
      <c r="M1097" s="252" t="s">
        <v>19</v>
      </c>
    </row>
    <row r="1098" spans="1:13" x14ac:dyDescent="0.35">
      <c r="A1098" s="250" t="s">
        <v>78</v>
      </c>
      <c r="B1098" s="250" t="s">
        <v>79</v>
      </c>
      <c r="C1098" s="250" t="s">
        <v>74</v>
      </c>
      <c r="D1098" s="250" t="s">
        <v>1221</v>
      </c>
      <c r="E1098" s="250">
        <v>0</v>
      </c>
      <c r="F1098" s="250" t="s">
        <v>1215</v>
      </c>
      <c r="G1098" s="250" t="s">
        <v>62</v>
      </c>
      <c r="H1098" s="250">
        <v>2</v>
      </c>
      <c r="I1098" s="250" t="s">
        <v>17</v>
      </c>
      <c r="J1098" s="250" t="s">
        <v>17</v>
      </c>
      <c r="K1098" s="250" t="s">
        <v>1690</v>
      </c>
      <c r="L1098" s="251">
        <v>45825</v>
      </c>
      <c r="M1098" s="250" t="s">
        <v>19</v>
      </c>
    </row>
    <row r="1099" spans="1:13" x14ac:dyDescent="0.35">
      <c r="A1099" s="252" t="s">
        <v>78</v>
      </c>
      <c r="B1099" s="252" t="s">
        <v>79</v>
      </c>
      <c r="C1099" s="252" t="s">
        <v>74</v>
      </c>
      <c r="D1099" s="252" t="s">
        <v>1223</v>
      </c>
      <c r="E1099" s="252">
        <v>2</v>
      </c>
      <c r="F1099" s="252" t="s">
        <v>1215</v>
      </c>
      <c r="G1099" s="252" t="s">
        <v>62</v>
      </c>
      <c r="H1099" s="252">
        <v>2</v>
      </c>
      <c r="I1099" s="252" t="s">
        <v>17</v>
      </c>
      <c r="J1099" s="252" t="s">
        <v>17</v>
      </c>
      <c r="K1099" s="252" t="s">
        <v>1691</v>
      </c>
      <c r="L1099" s="253">
        <v>45825</v>
      </c>
      <c r="M1099" s="252" t="s">
        <v>19</v>
      </c>
    </row>
    <row r="1100" spans="1:13" x14ac:dyDescent="0.35">
      <c r="A1100" s="250" t="s">
        <v>78</v>
      </c>
      <c r="B1100" s="250" t="s">
        <v>79</v>
      </c>
      <c r="C1100" s="250" t="s">
        <v>74</v>
      </c>
      <c r="D1100" s="250" t="s">
        <v>1225</v>
      </c>
      <c r="E1100" s="250">
        <v>1</v>
      </c>
      <c r="F1100" s="250" t="s">
        <v>1215</v>
      </c>
      <c r="G1100" s="250" t="s">
        <v>62</v>
      </c>
      <c r="H1100" s="250">
        <v>2</v>
      </c>
      <c r="I1100" s="250" t="s">
        <v>17</v>
      </c>
      <c r="J1100" s="250" t="s">
        <v>17</v>
      </c>
      <c r="K1100" s="250" t="s">
        <v>1692</v>
      </c>
      <c r="L1100" s="251">
        <v>45825</v>
      </c>
      <c r="M1100" s="250" t="s">
        <v>19</v>
      </c>
    </row>
    <row r="1101" spans="1:13" x14ac:dyDescent="0.35">
      <c r="A1101" s="252" t="s">
        <v>78</v>
      </c>
      <c r="B1101" s="252" t="s">
        <v>79</v>
      </c>
      <c r="C1101" s="252" t="s">
        <v>74</v>
      </c>
      <c r="D1101" s="252" t="s">
        <v>1227</v>
      </c>
      <c r="E1101" s="252">
        <v>2</v>
      </c>
      <c r="F1101" s="252" t="s">
        <v>1215</v>
      </c>
      <c r="G1101" s="252" t="s">
        <v>62</v>
      </c>
      <c r="H1101" s="252">
        <v>2</v>
      </c>
      <c r="I1101" s="252" t="s">
        <v>17</v>
      </c>
      <c r="J1101" s="252" t="s">
        <v>17</v>
      </c>
      <c r="K1101" s="252" t="s">
        <v>1693</v>
      </c>
      <c r="L1101" s="253">
        <v>45825</v>
      </c>
      <c r="M1101" s="252" t="s">
        <v>19</v>
      </c>
    </row>
    <row r="1102" spans="1:13" x14ac:dyDescent="0.35">
      <c r="A1102" s="250" t="s">
        <v>78</v>
      </c>
      <c r="B1102" s="250" t="s">
        <v>79</v>
      </c>
      <c r="C1102" s="250" t="s">
        <v>74</v>
      </c>
      <c r="D1102" s="250" t="s">
        <v>1229</v>
      </c>
      <c r="E1102" s="250">
        <v>1</v>
      </c>
      <c r="F1102" s="250" t="s">
        <v>1215</v>
      </c>
      <c r="G1102" s="250" t="s">
        <v>62</v>
      </c>
      <c r="H1102" s="250">
        <v>2</v>
      </c>
      <c r="I1102" s="250" t="s">
        <v>17</v>
      </c>
      <c r="J1102" s="250" t="s">
        <v>17</v>
      </c>
      <c r="K1102" s="250" t="s">
        <v>1694</v>
      </c>
      <c r="L1102" s="251">
        <v>45825</v>
      </c>
      <c r="M1102" s="250" t="s">
        <v>19</v>
      </c>
    </row>
    <row r="1103" spans="1:13" x14ac:dyDescent="0.35">
      <c r="A1103" s="252" t="s">
        <v>78</v>
      </c>
      <c r="B1103" s="252" t="s">
        <v>79</v>
      </c>
      <c r="C1103" s="252" t="s">
        <v>74</v>
      </c>
      <c r="D1103" s="252" t="s">
        <v>1231</v>
      </c>
      <c r="E1103" s="252">
        <v>0</v>
      </c>
      <c r="F1103" s="252" t="s">
        <v>1215</v>
      </c>
      <c r="G1103" s="252" t="s">
        <v>62</v>
      </c>
      <c r="H1103" s="252">
        <v>2</v>
      </c>
      <c r="I1103" s="252" t="s">
        <v>17</v>
      </c>
      <c r="J1103" s="252" t="s">
        <v>17</v>
      </c>
      <c r="K1103" s="252" t="s">
        <v>1695</v>
      </c>
      <c r="L1103" s="253">
        <v>45825</v>
      </c>
      <c r="M1103" s="252" t="s">
        <v>19</v>
      </c>
    </row>
    <row r="1104" spans="1:13" x14ac:dyDescent="0.35">
      <c r="A1104" s="250" t="s">
        <v>239</v>
      </c>
      <c r="B1104" s="250" t="s">
        <v>240</v>
      </c>
      <c r="C1104" s="250" t="s">
        <v>74</v>
      </c>
      <c r="D1104" s="250" t="s">
        <v>1214</v>
      </c>
      <c r="E1104" s="250">
        <v>0</v>
      </c>
      <c r="F1104" s="250" t="s">
        <v>1215</v>
      </c>
      <c r="G1104" s="250" t="s">
        <v>62</v>
      </c>
      <c r="H1104" s="250">
        <v>2</v>
      </c>
      <c r="I1104" s="250" t="s">
        <v>17</v>
      </c>
      <c r="J1104" s="250" t="s">
        <v>17</v>
      </c>
      <c r="K1104" s="250" t="s">
        <v>1696</v>
      </c>
      <c r="L1104" s="251">
        <v>45825</v>
      </c>
      <c r="M1104" s="250" t="s">
        <v>19</v>
      </c>
    </row>
    <row r="1105" spans="1:13" x14ac:dyDescent="0.35">
      <c r="A1105" s="252" t="s">
        <v>239</v>
      </c>
      <c r="B1105" s="252" t="s">
        <v>240</v>
      </c>
      <c r="C1105" s="252" t="s">
        <v>74</v>
      </c>
      <c r="D1105" s="252" t="s">
        <v>1217</v>
      </c>
      <c r="E1105" s="252">
        <v>2</v>
      </c>
      <c r="F1105" s="252" t="s">
        <v>1215</v>
      </c>
      <c r="G1105" s="252" t="s">
        <v>62</v>
      </c>
      <c r="H1105" s="252">
        <v>2</v>
      </c>
      <c r="I1105" s="252" t="s">
        <v>17</v>
      </c>
      <c r="J1105" s="252" t="s">
        <v>17</v>
      </c>
      <c r="K1105" s="252" t="s">
        <v>1697</v>
      </c>
      <c r="L1105" s="253">
        <v>45825</v>
      </c>
      <c r="M1105" s="252" t="s">
        <v>19</v>
      </c>
    </row>
    <row r="1106" spans="1:13" x14ac:dyDescent="0.35">
      <c r="A1106" s="250" t="s">
        <v>239</v>
      </c>
      <c r="B1106" s="250" t="s">
        <v>240</v>
      </c>
      <c r="C1106" s="250" t="s">
        <v>74</v>
      </c>
      <c r="D1106" s="250" t="s">
        <v>1219</v>
      </c>
      <c r="E1106" s="250">
        <v>1</v>
      </c>
      <c r="F1106" s="250" t="s">
        <v>1215</v>
      </c>
      <c r="G1106" s="250" t="s">
        <v>62</v>
      </c>
      <c r="H1106" s="250">
        <v>2</v>
      </c>
      <c r="I1106" s="250" t="s">
        <v>17</v>
      </c>
      <c r="J1106" s="250" t="s">
        <v>17</v>
      </c>
      <c r="K1106" s="250" t="s">
        <v>1698</v>
      </c>
      <c r="L1106" s="251">
        <v>45825</v>
      </c>
      <c r="M1106" s="250" t="s">
        <v>19</v>
      </c>
    </row>
    <row r="1107" spans="1:13" x14ac:dyDescent="0.35">
      <c r="A1107" s="252" t="s">
        <v>239</v>
      </c>
      <c r="B1107" s="252" t="s">
        <v>240</v>
      </c>
      <c r="C1107" s="252" t="s">
        <v>74</v>
      </c>
      <c r="D1107" s="252" t="s">
        <v>1221</v>
      </c>
      <c r="E1107" s="252">
        <v>0</v>
      </c>
      <c r="F1107" s="252" t="s">
        <v>1215</v>
      </c>
      <c r="G1107" s="252" t="s">
        <v>62</v>
      </c>
      <c r="H1107" s="252">
        <v>2</v>
      </c>
      <c r="I1107" s="252" t="s">
        <v>17</v>
      </c>
      <c r="J1107" s="252" t="s">
        <v>17</v>
      </c>
      <c r="K1107" s="252" t="s">
        <v>1699</v>
      </c>
      <c r="L1107" s="253">
        <v>45825</v>
      </c>
      <c r="M1107" s="252" t="s">
        <v>19</v>
      </c>
    </row>
    <row r="1108" spans="1:13" x14ac:dyDescent="0.35">
      <c r="A1108" s="250" t="s">
        <v>239</v>
      </c>
      <c r="B1108" s="250" t="s">
        <v>240</v>
      </c>
      <c r="C1108" s="250" t="s">
        <v>74</v>
      </c>
      <c r="D1108" s="250" t="s">
        <v>1223</v>
      </c>
      <c r="E1108" s="250">
        <v>2</v>
      </c>
      <c r="F1108" s="250" t="s">
        <v>1215</v>
      </c>
      <c r="G1108" s="250" t="s">
        <v>62</v>
      </c>
      <c r="H1108" s="250">
        <v>2</v>
      </c>
      <c r="I1108" s="250" t="s">
        <v>17</v>
      </c>
      <c r="J1108" s="250" t="s">
        <v>17</v>
      </c>
      <c r="K1108" s="250" t="s">
        <v>1700</v>
      </c>
      <c r="L1108" s="251">
        <v>45825</v>
      </c>
      <c r="M1108" s="250" t="s">
        <v>19</v>
      </c>
    </row>
    <row r="1109" spans="1:13" x14ac:dyDescent="0.35">
      <c r="A1109" s="252" t="s">
        <v>239</v>
      </c>
      <c r="B1109" s="252" t="s">
        <v>240</v>
      </c>
      <c r="C1109" s="252" t="s">
        <v>74</v>
      </c>
      <c r="D1109" s="252" t="s">
        <v>1225</v>
      </c>
      <c r="E1109" s="252">
        <v>1</v>
      </c>
      <c r="F1109" s="252" t="s">
        <v>1215</v>
      </c>
      <c r="G1109" s="252" t="s">
        <v>62</v>
      </c>
      <c r="H1109" s="252">
        <v>2</v>
      </c>
      <c r="I1109" s="252" t="s">
        <v>17</v>
      </c>
      <c r="J1109" s="252" t="s">
        <v>17</v>
      </c>
      <c r="K1109" s="252" t="s">
        <v>1701</v>
      </c>
      <c r="L1109" s="253">
        <v>45825</v>
      </c>
      <c r="M1109" s="252" t="s">
        <v>19</v>
      </c>
    </row>
    <row r="1110" spans="1:13" x14ac:dyDescent="0.35">
      <c r="A1110" s="250" t="s">
        <v>239</v>
      </c>
      <c r="B1110" s="250" t="s">
        <v>240</v>
      </c>
      <c r="C1110" s="250" t="s">
        <v>74</v>
      </c>
      <c r="D1110" s="250" t="s">
        <v>1227</v>
      </c>
      <c r="E1110" s="250">
        <v>2</v>
      </c>
      <c r="F1110" s="250" t="s">
        <v>1215</v>
      </c>
      <c r="G1110" s="250" t="s">
        <v>62</v>
      </c>
      <c r="H1110" s="250">
        <v>2</v>
      </c>
      <c r="I1110" s="250" t="s">
        <v>17</v>
      </c>
      <c r="J1110" s="250" t="s">
        <v>17</v>
      </c>
      <c r="K1110" s="250" t="s">
        <v>1702</v>
      </c>
      <c r="L1110" s="251">
        <v>45825</v>
      </c>
      <c r="M1110" s="250" t="s">
        <v>19</v>
      </c>
    </row>
    <row r="1111" spans="1:13" x14ac:dyDescent="0.35">
      <c r="A1111" s="252" t="s">
        <v>239</v>
      </c>
      <c r="B1111" s="252" t="s">
        <v>240</v>
      </c>
      <c r="C1111" s="252" t="s">
        <v>74</v>
      </c>
      <c r="D1111" s="252" t="s">
        <v>1229</v>
      </c>
      <c r="E1111" s="252">
        <v>1</v>
      </c>
      <c r="F1111" s="252" t="s">
        <v>1215</v>
      </c>
      <c r="G1111" s="252" t="s">
        <v>62</v>
      </c>
      <c r="H1111" s="252">
        <v>2</v>
      </c>
      <c r="I1111" s="252" t="s">
        <v>17</v>
      </c>
      <c r="J1111" s="252" t="s">
        <v>17</v>
      </c>
      <c r="K1111" s="252" t="s">
        <v>1703</v>
      </c>
      <c r="L1111" s="253">
        <v>45825</v>
      </c>
      <c r="M1111" s="252" t="s">
        <v>19</v>
      </c>
    </row>
    <row r="1112" spans="1:13" x14ac:dyDescent="0.35">
      <c r="A1112" s="250" t="s">
        <v>239</v>
      </c>
      <c r="B1112" s="250" t="s">
        <v>240</v>
      </c>
      <c r="C1112" s="250" t="s">
        <v>74</v>
      </c>
      <c r="D1112" s="250" t="s">
        <v>1231</v>
      </c>
      <c r="E1112" s="250">
        <v>0</v>
      </c>
      <c r="F1112" s="250" t="s">
        <v>1215</v>
      </c>
      <c r="G1112" s="250" t="s">
        <v>62</v>
      </c>
      <c r="H1112" s="250">
        <v>2</v>
      </c>
      <c r="I1112" s="250" t="s">
        <v>17</v>
      </c>
      <c r="J1112" s="250" t="s">
        <v>17</v>
      </c>
      <c r="K1112" s="250" t="s">
        <v>1704</v>
      </c>
      <c r="L1112" s="251">
        <v>45825</v>
      </c>
      <c r="M1112" s="250" t="s">
        <v>19</v>
      </c>
    </row>
    <row r="1113" spans="1:13" x14ac:dyDescent="0.35">
      <c r="A1113" s="252" t="s">
        <v>982</v>
      </c>
      <c r="B1113" s="252" t="s">
        <v>983</v>
      </c>
      <c r="C1113" s="252" t="s">
        <v>435</v>
      </c>
      <c r="D1113" s="252" t="s">
        <v>1214</v>
      </c>
      <c r="E1113" s="252">
        <v>0</v>
      </c>
      <c r="F1113" s="252" t="s">
        <v>1215</v>
      </c>
      <c r="G1113" s="252" t="s">
        <v>62</v>
      </c>
      <c r="H1113" s="252">
        <v>2</v>
      </c>
      <c r="I1113" s="252" t="s">
        <v>17</v>
      </c>
      <c r="J1113" s="252" t="s">
        <v>17</v>
      </c>
      <c r="K1113" s="252" t="s">
        <v>1705</v>
      </c>
      <c r="L1113" s="253">
        <v>45825</v>
      </c>
      <c r="M1113" s="252" t="s">
        <v>19</v>
      </c>
    </row>
    <row r="1114" spans="1:13" x14ac:dyDescent="0.35">
      <c r="A1114" s="250" t="s">
        <v>982</v>
      </c>
      <c r="B1114" s="250" t="s">
        <v>983</v>
      </c>
      <c r="C1114" s="250" t="s">
        <v>435</v>
      </c>
      <c r="D1114" s="250" t="s">
        <v>1217</v>
      </c>
      <c r="E1114" s="250">
        <v>1</v>
      </c>
      <c r="F1114" s="250" t="s">
        <v>1215</v>
      </c>
      <c r="G1114" s="250" t="s">
        <v>62</v>
      </c>
      <c r="H1114" s="250">
        <v>2</v>
      </c>
      <c r="I1114" s="250" t="s">
        <v>17</v>
      </c>
      <c r="J1114" s="250" t="s">
        <v>17</v>
      </c>
      <c r="K1114" s="250" t="s">
        <v>1706</v>
      </c>
      <c r="L1114" s="251">
        <v>45825</v>
      </c>
      <c r="M1114" s="250" t="s">
        <v>19</v>
      </c>
    </row>
    <row r="1115" spans="1:13" x14ac:dyDescent="0.35">
      <c r="A1115" s="252" t="s">
        <v>982</v>
      </c>
      <c r="B1115" s="252" t="s">
        <v>983</v>
      </c>
      <c r="C1115" s="252" t="s">
        <v>435</v>
      </c>
      <c r="D1115" s="252" t="s">
        <v>1219</v>
      </c>
      <c r="E1115" s="252">
        <v>2</v>
      </c>
      <c r="F1115" s="252" t="s">
        <v>1215</v>
      </c>
      <c r="G1115" s="252" t="s">
        <v>62</v>
      </c>
      <c r="H1115" s="252">
        <v>2</v>
      </c>
      <c r="I1115" s="252" t="s">
        <v>17</v>
      </c>
      <c r="J1115" s="252" t="s">
        <v>17</v>
      </c>
      <c r="K1115" s="252" t="s">
        <v>1707</v>
      </c>
      <c r="L1115" s="253">
        <v>45825</v>
      </c>
      <c r="M1115" s="252" t="s">
        <v>19</v>
      </c>
    </row>
    <row r="1116" spans="1:13" x14ac:dyDescent="0.35">
      <c r="A1116" s="250" t="s">
        <v>982</v>
      </c>
      <c r="B1116" s="250" t="s">
        <v>983</v>
      </c>
      <c r="C1116" s="250" t="s">
        <v>435</v>
      </c>
      <c r="D1116" s="250" t="s">
        <v>1221</v>
      </c>
      <c r="E1116" s="250">
        <v>3</v>
      </c>
      <c r="F1116" s="250" t="s">
        <v>1215</v>
      </c>
      <c r="G1116" s="250" t="s">
        <v>62</v>
      </c>
      <c r="H1116" s="250">
        <v>2</v>
      </c>
      <c r="I1116" s="250" t="s">
        <v>17</v>
      </c>
      <c r="J1116" s="250" t="s">
        <v>17</v>
      </c>
      <c r="K1116" s="250" t="s">
        <v>1708</v>
      </c>
      <c r="L1116" s="251">
        <v>45825</v>
      </c>
      <c r="M1116" s="250" t="s">
        <v>19</v>
      </c>
    </row>
    <row r="1117" spans="1:13" x14ac:dyDescent="0.35">
      <c r="A1117" s="252" t="s">
        <v>982</v>
      </c>
      <c r="B1117" s="252" t="s">
        <v>983</v>
      </c>
      <c r="C1117" s="252" t="s">
        <v>435</v>
      </c>
      <c r="D1117" s="252" t="s">
        <v>1223</v>
      </c>
      <c r="E1117" s="252">
        <v>3</v>
      </c>
      <c r="F1117" s="252" t="s">
        <v>1215</v>
      </c>
      <c r="G1117" s="252" t="s">
        <v>62</v>
      </c>
      <c r="H1117" s="252">
        <v>2</v>
      </c>
      <c r="I1117" s="252" t="s">
        <v>17</v>
      </c>
      <c r="J1117" s="252" t="s">
        <v>17</v>
      </c>
      <c r="K1117" s="252" t="s">
        <v>1709</v>
      </c>
      <c r="L1117" s="253">
        <v>45825</v>
      </c>
      <c r="M1117" s="252" t="s">
        <v>19</v>
      </c>
    </row>
    <row r="1118" spans="1:13" x14ac:dyDescent="0.35">
      <c r="A1118" s="250" t="s">
        <v>982</v>
      </c>
      <c r="B1118" s="250" t="s">
        <v>983</v>
      </c>
      <c r="C1118" s="250" t="s">
        <v>435</v>
      </c>
      <c r="D1118" s="250" t="s">
        <v>1225</v>
      </c>
      <c r="E1118" s="250">
        <v>1</v>
      </c>
      <c r="F1118" s="250" t="s">
        <v>1215</v>
      </c>
      <c r="G1118" s="250" t="s">
        <v>62</v>
      </c>
      <c r="H1118" s="250">
        <v>2</v>
      </c>
      <c r="I1118" s="250" t="s">
        <v>17</v>
      </c>
      <c r="J1118" s="250" t="s">
        <v>17</v>
      </c>
      <c r="K1118" s="250" t="s">
        <v>1710</v>
      </c>
      <c r="L1118" s="251">
        <v>45825</v>
      </c>
      <c r="M1118" s="250" t="s">
        <v>19</v>
      </c>
    </row>
    <row r="1119" spans="1:13" x14ac:dyDescent="0.35">
      <c r="A1119" s="252" t="s">
        <v>982</v>
      </c>
      <c r="B1119" s="252" t="s">
        <v>983</v>
      </c>
      <c r="C1119" s="252" t="s">
        <v>435</v>
      </c>
      <c r="D1119" s="252" t="s">
        <v>1227</v>
      </c>
      <c r="E1119" s="252">
        <v>2</v>
      </c>
      <c r="F1119" s="252" t="s">
        <v>1215</v>
      </c>
      <c r="G1119" s="252" t="s">
        <v>62</v>
      </c>
      <c r="H1119" s="252">
        <v>2</v>
      </c>
      <c r="I1119" s="252" t="s">
        <v>17</v>
      </c>
      <c r="J1119" s="252" t="s">
        <v>17</v>
      </c>
      <c r="K1119" s="252" t="s">
        <v>1711</v>
      </c>
      <c r="L1119" s="253">
        <v>45825</v>
      </c>
      <c r="M1119" s="252" t="s">
        <v>19</v>
      </c>
    </row>
    <row r="1120" spans="1:13" x14ac:dyDescent="0.35">
      <c r="A1120" s="250" t="s">
        <v>982</v>
      </c>
      <c r="B1120" s="250" t="s">
        <v>983</v>
      </c>
      <c r="C1120" s="250" t="s">
        <v>435</v>
      </c>
      <c r="D1120" s="250" t="s">
        <v>1229</v>
      </c>
      <c r="E1120" s="250">
        <v>2</v>
      </c>
      <c r="F1120" s="250" t="s">
        <v>1215</v>
      </c>
      <c r="G1120" s="250" t="s">
        <v>62</v>
      </c>
      <c r="H1120" s="250">
        <v>2</v>
      </c>
      <c r="I1120" s="250" t="s">
        <v>17</v>
      </c>
      <c r="J1120" s="250" t="s">
        <v>17</v>
      </c>
      <c r="K1120" s="250" t="s">
        <v>1712</v>
      </c>
      <c r="L1120" s="251">
        <v>45825</v>
      </c>
      <c r="M1120" s="250" t="s">
        <v>19</v>
      </c>
    </row>
    <row r="1121" spans="1:13" x14ac:dyDescent="0.35">
      <c r="A1121" s="252" t="s">
        <v>982</v>
      </c>
      <c r="B1121" s="252" t="s">
        <v>983</v>
      </c>
      <c r="C1121" s="252" t="s">
        <v>435</v>
      </c>
      <c r="D1121" s="252" t="s">
        <v>1231</v>
      </c>
      <c r="E1121" s="252">
        <v>1</v>
      </c>
      <c r="F1121" s="252" t="s">
        <v>1215</v>
      </c>
      <c r="G1121" s="252" t="s">
        <v>62</v>
      </c>
      <c r="H1121" s="252">
        <v>2</v>
      </c>
      <c r="I1121" s="252" t="s">
        <v>17</v>
      </c>
      <c r="J1121" s="252" t="s">
        <v>17</v>
      </c>
      <c r="K1121" s="252" t="s">
        <v>1713</v>
      </c>
      <c r="L1121" s="253">
        <v>45825</v>
      </c>
      <c r="M1121" s="252" t="s">
        <v>19</v>
      </c>
    </row>
    <row r="1122" spans="1:13" x14ac:dyDescent="0.35">
      <c r="A1122" s="250" t="s">
        <v>433</v>
      </c>
      <c r="B1122" s="250" t="s">
        <v>434</v>
      </c>
      <c r="C1122" s="250" t="s">
        <v>435</v>
      </c>
      <c r="D1122" s="250" t="s">
        <v>1214</v>
      </c>
      <c r="E1122" s="250">
        <v>0</v>
      </c>
      <c r="F1122" s="250" t="s">
        <v>1215</v>
      </c>
      <c r="G1122" s="250" t="s">
        <v>62</v>
      </c>
      <c r="H1122" s="250">
        <v>2</v>
      </c>
      <c r="I1122" s="250" t="s">
        <v>17</v>
      </c>
      <c r="J1122" s="250" t="s">
        <v>17</v>
      </c>
      <c r="K1122" s="250" t="s">
        <v>1714</v>
      </c>
      <c r="L1122" s="251">
        <v>45825</v>
      </c>
      <c r="M1122" s="250" t="s">
        <v>19</v>
      </c>
    </row>
    <row r="1123" spans="1:13" x14ac:dyDescent="0.35">
      <c r="A1123" s="252" t="s">
        <v>433</v>
      </c>
      <c r="B1123" s="252" t="s">
        <v>434</v>
      </c>
      <c r="C1123" s="252" t="s">
        <v>435</v>
      </c>
      <c r="D1123" s="252" t="s">
        <v>1217</v>
      </c>
      <c r="E1123" s="252">
        <v>1</v>
      </c>
      <c r="F1123" s="252" t="s">
        <v>1215</v>
      </c>
      <c r="G1123" s="252" t="s">
        <v>62</v>
      </c>
      <c r="H1123" s="252">
        <v>2</v>
      </c>
      <c r="I1123" s="252" t="s">
        <v>17</v>
      </c>
      <c r="J1123" s="252" t="s">
        <v>17</v>
      </c>
      <c r="K1123" s="252" t="s">
        <v>1715</v>
      </c>
      <c r="L1123" s="253">
        <v>45825</v>
      </c>
      <c r="M1123" s="252" t="s">
        <v>19</v>
      </c>
    </row>
    <row r="1124" spans="1:13" x14ac:dyDescent="0.35">
      <c r="A1124" s="250" t="s">
        <v>433</v>
      </c>
      <c r="B1124" s="250" t="s">
        <v>434</v>
      </c>
      <c r="C1124" s="250" t="s">
        <v>435</v>
      </c>
      <c r="D1124" s="250" t="s">
        <v>1219</v>
      </c>
      <c r="E1124" s="250">
        <v>2</v>
      </c>
      <c r="F1124" s="250" t="s">
        <v>1215</v>
      </c>
      <c r="G1124" s="250" t="s">
        <v>62</v>
      </c>
      <c r="H1124" s="250">
        <v>2</v>
      </c>
      <c r="I1124" s="250" t="s">
        <v>17</v>
      </c>
      <c r="J1124" s="250" t="s">
        <v>17</v>
      </c>
      <c r="K1124" s="250" t="s">
        <v>1716</v>
      </c>
      <c r="L1124" s="251">
        <v>45825</v>
      </c>
      <c r="M1124" s="250" t="s">
        <v>19</v>
      </c>
    </row>
    <row r="1125" spans="1:13" x14ac:dyDescent="0.35">
      <c r="A1125" s="252" t="s">
        <v>433</v>
      </c>
      <c r="B1125" s="252" t="s">
        <v>434</v>
      </c>
      <c r="C1125" s="252" t="s">
        <v>435</v>
      </c>
      <c r="D1125" s="252" t="s">
        <v>1221</v>
      </c>
      <c r="E1125" s="252">
        <v>3</v>
      </c>
      <c r="F1125" s="252" t="s">
        <v>1215</v>
      </c>
      <c r="G1125" s="252" t="s">
        <v>62</v>
      </c>
      <c r="H1125" s="252">
        <v>2</v>
      </c>
      <c r="I1125" s="252" t="s">
        <v>17</v>
      </c>
      <c r="J1125" s="252" t="s">
        <v>17</v>
      </c>
      <c r="K1125" s="252" t="s">
        <v>1717</v>
      </c>
      <c r="L1125" s="253">
        <v>45825</v>
      </c>
      <c r="M1125" s="252" t="s">
        <v>19</v>
      </c>
    </row>
    <row r="1126" spans="1:13" x14ac:dyDescent="0.35">
      <c r="A1126" s="250" t="s">
        <v>433</v>
      </c>
      <c r="B1126" s="250" t="s">
        <v>434</v>
      </c>
      <c r="C1126" s="250" t="s">
        <v>435</v>
      </c>
      <c r="D1126" s="250" t="s">
        <v>1223</v>
      </c>
      <c r="E1126" s="250">
        <v>3</v>
      </c>
      <c r="F1126" s="250" t="s">
        <v>1215</v>
      </c>
      <c r="G1126" s="250" t="s">
        <v>62</v>
      </c>
      <c r="H1126" s="250">
        <v>2</v>
      </c>
      <c r="I1126" s="250" t="s">
        <v>17</v>
      </c>
      <c r="J1126" s="250" t="s">
        <v>17</v>
      </c>
      <c r="K1126" s="250" t="s">
        <v>1718</v>
      </c>
      <c r="L1126" s="251">
        <v>45825</v>
      </c>
      <c r="M1126" s="250" t="s">
        <v>19</v>
      </c>
    </row>
    <row r="1127" spans="1:13" x14ac:dyDescent="0.35">
      <c r="A1127" s="252" t="s">
        <v>433</v>
      </c>
      <c r="B1127" s="252" t="s">
        <v>434</v>
      </c>
      <c r="C1127" s="252" t="s">
        <v>435</v>
      </c>
      <c r="D1127" s="252" t="s">
        <v>1225</v>
      </c>
      <c r="E1127" s="252">
        <v>1</v>
      </c>
      <c r="F1127" s="252" t="s">
        <v>1215</v>
      </c>
      <c r="G1127" s="252" t="s">
        <v>62</v>
      </c>
      <c r="H1127" s="252">
        <v>2</v>
      </c>
      <c r="I1127" s="252" t="s">
        <v>17</v>
      </c>
      <c r="J1127" s="252" t="s">
        <v>17</v>
      </c>
      <c r="K1127" s="252" t="s">
        <v>1719</v>
      </c>
      <c r="L1127" s="253">
        <v>45825</v>
      </c>
      <c r="M1127" s="252" t="s">
        <v>19</v>
      </c>
    </row>
    <row r="1128" spans="1:13" x14ac:dyDescent="0.35">
      <c r="A1128" s="250" t="s">
        <v>433</v>
      </c>
      <c r="B1128" s="250" t="s">
        <v>434</v>
      </c>
      <c r="C1128" s="250" t="s">
        <v>435</v>
      </c>
      <c r="D1128" s="250" t="s">
        <v>1227</v>
      </c>
      <c r="E1128" s="250">
        <v>2</v>
      </c>
      <c r="F1128" s="250" t="s">
        <v>1215</v>
      </c>
      <c r="G1128" s="250" t="s">
        <v>62</v>
      </c>
      <c r="H1128" s="250">
        <v>2</v>
      </c>
      <c r="I1128" s="250" t="s">
        <v>17</v>
      </c>
      <c r="J1128" s="250" t="s">
        <v>17</v>
      </c>
      <c r="K1128" s="250" t="s">
        <v>1720</v>
      </c>
      <c r="L1128" s="251">
        <v>45825</v>
      </c>
      <c r="M1128" s="250" t="s">
        <v>19</v>
      </c>
    </row>
    <row r="1129" spans="1:13" x14ac:dyDescent="0.35">
      <c r="A1129" s="252" t="s">
        <v>433</v>
      </c>
      <c r="B1129" s="252" t="s">
        <v>434</v>
      </c>
      <c r="C1129" s="252" t="s">
        <v>435</v>
      </c>
      <c r="D1129" s="252" t="s">
        <v>1229</v>
      </c>
      <c r="E1129" s="252">
        <v>2</v>
      </c>
      <c r="F1129" s="252" t="s">
        <v>1215</v>
      </c>
      <c r="G1129" s="252" t="s">
        <v>62</v>
      </c>
      <c r="H1129" s="252">
        <v>2</v>
      </c>
      <c r="I1129" s="252" t="s">
        <v>17</v>
      </c>
      <c r="J1129" s="252" t="s">
        <v>17</v>
      </c>
      <c r="K1129" s="252" t="s">
        <v>1721</v>
      </c>
      <c r="L1129" s="253">
        <v>45825</v>
      </c>
      <c r="M1129" s="252" t="s">
        <v>19</v>
      </c>
    </row>
    <row r="1130" spans="1:13" x14ac:dyDescent="0.35">
      <c r="A1130" s="250" t="s">
        <v>433</v>
      </c>
      <c r="B1130" s="250" t="s">
        <v>434</v>
      </c>
      <c r="C1130" s="250" t="s">
        <v>435</v>
      </c>
      <c r="D1130" s="250" t="s">
        <v>1231</v>
      </c>
      <c r="E1130" s="250">
        <v>1</v>
      </c>
      <c r="F1130" s="250" t="s">
        <v>1215</v>
      </c>
      <c r="G1130" s="250" t="s">
        <v>62</v>
      </c>
      <c r="H1130" s="250">
        <v>2</v>
      </c>
      <c r="I1130" s="250" t="s">
        <v>17</v>
      </c>
      <c r="J1130" s="250" t="s">
        <v>17</v>
      </c>
      <c r="K1130" s="250" t="s">
        <v>1722</v>
      </c>
      <c r="L1130" s="251">
        <v>45825</v>
      </c>
      <c r="M1130" s="250" t="s">
        <v>19</v>
      </c>
    </row>
    <row r="1131" spans="1:13" x14ac:dyDescent="0.35">
      <c r="A1131" s="252" t="s">
        <v>495</v>
      </c>
      <c r="B1131" s="252" t="s">
        <v>496</v>
      </c>
      <c r="C1131" s="252" t="s">
        <v>435</v>
      </c>
      <c r="D1131" s="252" t="s">
        <v>1214</v>
      </c>
      <c r="E1131" s="252">
        <v>0</v>
      </c>
      <c r="F1131" s="252" t="s">
        <v>1215</v>
      </c>
      <c r="G1131" s="252" t="s">
        <v>62</v>
      </c>
      <c r="H1131" s="252">
        <v>2</v>
      </c>
      <c r="I1131" s="252" t="s">
        <v>17</v>
      </c>
      <c r="J1131" s="252" t="s">
        <v>17</v>
      </c>
      <c r="K1131" s="252" t="s">
        <v>1723</v>
      </c>
      <c r="L1131" s="253">
        <v>45825</v>
      </c>
      <c r="M1131" s="252" t="s">
        <v>19</v>
      </c>
    </row>
    <row r="1132" spans="1:13" x14ac:dyDescent="0.35">
      <c r="A1132" s="250" t="s">
        <v>495</v>
      </c>
      <c r="B1132" s="250" t="s">
        <v>496</v>
      </c>
      <c r="C1132" s="250" t="s">
        <v>435</v>
      </c>
      <c r="D1132" s="250" t="s">
        <v>1217</v>
      </c>
      <c r="E1132" s="250">
        <v>1</v>
      </c>
      <c r="F1132" s="250" t="s">
        <v>1215</v>
      </c>
      <c r="G1132" s="250" t="s">
        <v>62</v>
      </c>
      <c r="H1132" s="250">
        <v>2</v>
      </c>
      <c r="I1132" s="250" t="s">
        <v>17</v>
      </c>
      <c r="J1132" s="250" t="s">
        <v>17</v>
      </c>
      <c r="K1132" s="250" t="s">
        <v>1724</v>
      </c>
      <c r="L1132" s="251">
        <v>45825</v>
      </c>
      <c r="M1132" s="250" t="s">
        <v>19</v>
      </c>
    </row>
    <row r="1133" spans="1:13" x14ac:dyDescent="0.35">
      <c r="A1133" s="252" t="s">
        <v>495</v>
      </c>
      <c r="B1133" s="252" t="s">
        <v>496</v>
      </c>
      <c r="C1133" s="252" t="s">
        <v>435</v>
      </c>
      <c r="D1133" s="252" t="s">
        <v>1219</v>
      </c>
      <c r="E1133" s="252">
        <v>1</v>
      </c>
      <c r="F1133" s="252" t="s">
        <v>1215</v>
      </c>
      <c r="G1133" s="252" t="s">
        <v>62</v>
      </c>
      <c r="H1133" s="252">
        <v>2</v>
      </c>
      <c r="I1133" s="252" t="s">
        <v>17</v>
      </c>
      <c r="J1133" s="252" t="s">
        <v>17</v>
      </c>
      <c r="K1133" s="252" t="s">
        <v>1725</v>
      </c>
      <c r="L1133" s="253">
        <v>45825</v>
      </c>
      <c r="M1133" s="252" t="s">
        <v>19</v>
      </c>
    </row>
    <row r="1134" spans="1:13" x14ac:dyDescent="0.35">
      <c r="A1134" s="250" t="s">
        <v>495</v>
      </c>
      <c r="B1134" s="250" t="s">
        <v>496</v>
      </c>
      <c r="C1134" s="250" t="s">
        <v>435</v>
      </c>
      <c r="D1134" s="250" t="s">
        <v>1221</v>
      </c>
      <c r="E1134" s="250">
        <v>0</v>
      </c>
      <c r="F1134" s="250" t="s">
        <v>1215</v>
      </c>
      <c r="G1134" s="250" t="s">
        <v>62</v>
      </c>
      <c r="H1134" s="250">
        <v>2</v>
      </c>
      <c r="I1134" s="250" t="s">
        <v>17</v>
      </c>
      <c r="J1134" s="250" t="s">
        <v>17</v>
      </c>
      <c r="K1134" s="250" t="s">
        <v>1726</v>
      </c>
      <c r="L1134" s="251">
        <v>45825</v>
      </c>
      <c r="M1134" s="250" t="s">
        <v>19</v>
      </c>
    </row>
    <row r="1135" spans="1:13" x14ac:dyDescent="0.35">
      <c r="A1135" s="252" t="s">
        <v>495</v>
      </c>
      <c r="B1135" s="252" t="s">
        <v>496</v>
      </c>
      <c r="C1135" s="252" t="s">
        <v>435</v>
      </c>
      <c r="D1135" s="252" t="s">
        <v>1223</v>
      </c>
      <c r="E1135" s="252">
        <v>3</v>
      </c>
      <c r="F1135" s="252" t="s">
        <v>1215</v>
      </c>
      <c r="G1135" s="252" t="s">
        <v>62</v>
      </c>
      <c r="H1135" s="252">
        <v>2</v>
      </c>
      <c r="I1135" s="252" t="s">
        <v>17</v>
      </c>
      <c r="J1135" s="252" t="s">
        <v>17</v>
      </c>
      <c r="K1135" s="252" t="s">
        <v>1727</v>
      </c>
      <c r="L1135" s="253">
        <v>45825</v>
      </c>
      <c r="M1135" s="252" t="s">
        <v>19</v>
      </c>
    </row>
    <row r="1136" spans="1:13" x14ac:dyDescent="0.35">
      <c r="A1136" s="250" t="s">
        <v>495</v>
      </c>
      <c r="B1136" s="250" t="s">
        <v>496</v>
      </c>
      <c r="C1136" s="250" t="s">
        <v>435</v>
      </c>
      <c r="D1136" s="250" t="s">
        <v>1225</v>
      </c>
      <c r="E1136" s="250">
        <v>1</v>
      </c>
      <c r="F1136" s="250" t="s">
        <v>1215</v>
      </c>
      <c r="G1136" s="250" t="s">
        <v>62</v>
      </c>
      <c r="H1136" s="250">
        <v>2</v>
      </c>
      <c r="I1136" s="250" t="s">
        <v>17</v>
      </c>
      <c r="J1136" s="250" t="s">
        <v>17</v>
      </c>
      <c r="K1136" s="250" t="s">
        <v>1728</v>
      </c>
      <c r="L1136" s="251">
        <v>45825</v>
      </c>
      <c r="M1136" s="250" t="s">
        <v>19</v>
      </c>
    </row>
    <row r="1137" spans="1:13" x14ac:dyDescent="0.35">
      <c r="A1137" s="252" t="s">
        <v>495</v>
      </c>
      <c r="B1137" s="252" t="s">
        <v>496</v>
      </c>
      <c r="C1137" s="252" t="s">
        <v>435</v>
      </c>
      <c r="D1137" s="252" t="s">
        <v>1227</v>
      </c>
      <c r="E1137" s="252">
        <v>1</v>
      </c>
      <c r="F1137" s="252" t="s">
        <v>1215</v>
      </c>
      <c r="G1137" s="252" t="s">
        <v>62</v>
      </c>
      <c r="H1137" s="252">
        <v>2</v>
      </c>
      <c r="I1137" s="252" t="s">
        <v>17</v>
      </c>
      <c r="J1137" s="252" t="s">
        <v>17</v>
      </c>
      <c r="K1137" s="252" t="s">
        <v>1729</v>
      </c>
      <c r="L1137" s="253">
        <v>45825</v>
      </c>
      <c r="M1137" s="252" t="s">
        <v>19</v>
      </c>
    </row>
    <row r="1138" spans="1:13" x14ac:dyDescent="0.35">
      <c r="A1138" s="250" t="s">
        <v>495</v>
      </c>
      <c r="B1138" s="250" t="s">
        <v>496</v>
      </c>
      <c r="C1138" s="250" t="s">
        <v>435</v>
      </c>
      <c r="D1138" s="250" t="s">
        <v>1229</v>
      </c>
      <c r="E1138" s="250">
        <v>0</v>
      </c>
      <c r="F1138" s="250" t="s">
        <v>1215</v>
      </c>
      <c r="G1138" s="250" t="s">
        <v>62</v>
      </c>
      <c r="H1138" s="250">
        <v>2</v>
      </c>
      <c r="I1138" s="250" t="s">
        <v>17</v>
      </c>
      <c r="J1138" s="250" t="s">
        <v>17</v>
      </c>
      <c r="K1138" s="250" t="s">
        <v>1730</v>
      </c>
      <c r="L1138" s="251">
        <v>45825</v>
      </c>
      <c r="M1138" s="250" t="s">
        <v>19</v>
      </c>
    </row>
    <row r="1139" spans="1:13" x14ac:dyDescent="0.35">
      <c r="A1139" s="252" t="s">
        <v>495</v>
      </c>
      <c r="B1139" s="252" t="s">
        <v>496</v>
      </c>
      <c r="C1139" s="252" t="s">
        <v>435</v>
      </c>
      <c r="D1139" s="252" t="s">
        <v>1231</v>
      </c>
      <c r="E1139" s="252">
        <v>0</v>
      </c>
      <c r="F1139" s="252" t="s">
        <v>1215</v>
      </c>
      <c r="G1139" s="252" t="s">
        <v>62</v>
      </c>
      <c r="H1139" s="252">
        <v>2</v>
      </c>
      <c r="I1139" s="252" t="s">
        <v>17</v>
      </c>
      <c r="J1139" s="252" t="s">
        <v>17</v>
      </c>
      <c r="K1139" s="252" t="s">
        <v>1731</v>
      </c>
      <c r="L1139" s="253">
        <v>45825</v>
      </c>
      <c r="M1139" s="252" t="s">
        <v>19</v>
      </c>
    </row>
    <row r="1140" spans="1:13" x14ac:dyDescent="0.35">
      <c r="A1140" s="250" t="s">
        <v>964</v>
      </c>
      <c r="B1140" s="250" t="s">
        <v>965</v>
      </c>
      <c r="C1140" s="250" t="s">
        <v>435</v>
      </c>
      <c r="D1140" s="250" t="s">
        <v>1214</v>
      </c>
      <c r="E1140" s="250">
        <v>0</v>
      </c>
      <c r="F1140" s="250" t="s">
        <v>1215</v>
      </c>
      <c r="G1140" s="250" t="s">
        <v>62</v>
      </c>
      <c r="H1140" s="250">
        <v>2</v>
      </c>
      <c r="I1140" s="250" t="s">
        <v>17</v>
      </c>
      <c r="J1140" s="250" t="s">
        <v>17</v>
      </c>
      <c r="K1140" s="250" t="s">
        <v>1732</v>
      </c>
      <c r="L1140" s="251">
        <v>45825</v>
      </c>
      <c r="M1140" s="250" t="s">
        <v>19</v>
      </c>
    </row>
    <row r="1141" spans="1:13" x14ac:dyDescent="0.35">
      <c r="A1141" s="252" t="s">
        <v>964</v>
      </c>
      <c r="B1141" s="252" t="s">
        <v>965</v>
      </c>
      <c r="C1141" s="252" t="s">
        <v>435</v>
      </c>
      <c r="D1141" s="252" t="s">
        <v>1217</v>
      </c>
      <c r="E1141" s="252">
        <v>1</v>
      </c>
      <c r="F1141" s="252" t="s">
        <v>1215</v>
      </c>
      <c r="G1141" s="252" t="s">
        <v>62</v>
      </c>
      <c r="H1141" s="252">
        <v>2</v>
      </c>
      <c r="I1141" s="252" t="s">
        <v>17</v>
      </c>
      <c r="J1141" s="252" t="s">
        <v>17</v>
      </c>
      <c r="K1141" s="252" t="s">
        <v>1733</v>
      </c>
      <c r="L1141" s="253">
        <v>45825</v>
      </c>
      <c r="M1141" s="252" t="s">
        <v>19</v>
      </c>
    </row>
    <row r="1142" spans="1:13" x14ac:dyDescent="0.35">
      <c r="A1142" s="250" t="s">
        <v>964</v>
      </c>
      <c r="B1142" s="250" t="s">
        <v>965</v>
      </c>
      <c r="C1142" s="250" t="s">
        <v>435</v>
      </c>
      <c r="D1142" s="250" t="s">
        <v>1219</v>
      </c>
      <c r="E1142" s="250">
        <v>2</v>
      </c>
      <c r="F1142" s="250" t="s">
        <v>1215</v>
      </c>
      <c r="G1142" s="250" t="s">
        <v>62</v>
      </c>
      <c r="H1142" s="250">
        <v>2</v>
      </c>
      <c r="I1142" s="250" t="s">
        <v>17</v>
      </c>
      <c r="J1142" s="250" t="s">
        <v>17</v>
      </c>
      <c r="K1142" s="250" t="s">
        <v>1734</v>
      </c>
      <c r="L1142" s="251">
        <v>45825</v>
      </c>
      <c r="M1142" s="250" t="s">
        <v>19</v>
      </c>
    </row>
    <row r="1143" spans="1:13" x14ac:dyDescent="0.35">
      <c r="A1143" s="252" t="s">
        <v>964</v>
      </c>
      <c r="B1143" s="252" t="s">
        <v>965</v>
      </c>
      <c r="C1143" s="252" t="s">
        <v>435</v>
      </c>
      <c r="D1143" s="252" t="s">
        <v>1221</v>
      </c>
      <c r="E1143" s="252">
        <v>3</v>
      </c>
      <c r="F1143" s="252" t="s">
        <v>1215</v>
      </c>
      <c r="G1143" s="252" t="s">
        <v>62</v>
      </c>
      <c r="H1143" s="252">
        <v>2</v>
      </c>
      <c r="I1143" s="252" t="s">
        <v>17</v>
      </c>
      <c r="J1143" s="252" t="s">
        <v>17</v>
      </c>
      <c r="K1143" s="252" t="s">
        <v>1735</v>
      </c>
      <c r="L1143" s="253">
        <v>45825</v>
      </c>
      <c r="M1143" s="252" t="s">
        <v>19</v>
      </c>
    </row>
    <row r="1144" spans="1:13" x14ac:dyDescent="0.35">
      <c r="A1144" s="250" t="s">
        <v>964</v>
      </c>
      <c r="B1144" s="250" t="s">
        <v>965</v>
      </c>
      <c r="C1144" s="250" t="s">
        <v>435</v>
      </c>
      <c r="D1144" s="250" t="s">
        <v>1223</v>
      </c>
      <c r="E1144" s="250">
        <v>3</v>
      </c>
      <c r="F1144" s="250" t="s">
        <v>1215</v>
      </c>
      <c r="G1144" s="250" t="s">
        <v>62</v>
      </c>
      <c r="H1144" s="250">
        <v>2</v>
      </c>
      <c r="I1144" s="250" t="s">
        <v>17</v>
      </c>
      <c r="J1144" s="250" t="s">
        <v>17</v>
      </c>
      <c r="K1144" s="250" t="s">
        <v>1736</v>
      </c>
      <c r="L1144" s="251">
        <v>45825</v>
      </c>
      <c r="M1144" s="250" t="s">
        <v>19</v>
      </c>
    </row>
    <row r="1145" spans="1:13" x14ac:dyDescent="0.35">
      <c r="A1145" s="252" t="s">
        <v>964</v>
      </c>
      <c r="B1145" s="252" t="s">
        <v>965</v>
      </c>
      <c r="C1145" s="252" t="s">
        <v>435</v>
      </c>
      <c r="D1145" s="252" t="s">
        <v>1225</v>
      </c>
      <c r="E1145" s="252">
        <v>1</v>
      </c>
      <c r="F1145" s="252" t="s">
        <v>1215</v>
      </c>
      <c r="G1145" s="252" t="s">
        <v>62</v>
      </c>
      <c r="H1145" s="252">
        <v>2</v>
      </c>
      <c r="I1145" s="252" t="s">
        <v>17</v>
      </c>
      <c r="J1145" s="252" t="s">
        <v>17</v>
      </c>
      <c r="K1145" s="252" t="s">
        <v>1737</v>
      </c>
      <c r="L1145" s="253">
        <v>45825</v>
      </c>
      <c r="M1145" s="252" t="s">
        <v>19</v>
      </c>
    </row>
    <row r="1146" spans="1:13" x14ac:dyDescent="0.35">
      <c r="A1146" s="250" t="s">
        <v>964</v>
      </c>
      <c r="B1146" s="250" t="s">
        <v>965</v>
      </c>
      <c r="C1146" s="250" t="s">
        <v>435</v>
      </c>
      <c r="D1146" s="250" t="s">
        <v>1227</v>
      </c>
      <c r="E1146" s="250">
        <v>2</v>
      </c>
      <c r="F1146" s="250" t="s">
        <v>1215</v>
      </c>
      <c r="G1146" s="250" t="s">
        <v>62</v>
      </c>
      <c r="H1146" s="250">
        <v>2</v>
      </c>
      <c r="I1146" s="250" t="s">
        <v>17</v>
      </c>
      <c r="J1146" s="250" t="s">
        <v>17</v>
      </c>
      <c r="K1146" s="250" t="s">
        <v>1738</v>
      </c>
      <c r="L1146" s="251">
        <v>45825</v>
      </c>
      <c r="M1146" s="250" t="s">
        <v>19</v>
      </c>
    </row>
    <row r="1147" spans="1:13" x14ac:dyDescent="0.35">
      <c r="A1147" s="252" t="s">
        <v>964</v>
      </c>
      <c r="B1147" s="252" t="s">
        <v>965</v>
      </c>
      <c r="C1147" s="252" t="s">
        <v>435</v>
      </c>
      <c r="D1147" s="252" t="s">
        <v>1229</v>
      </c>
      <c r="E1147" s="252">
        <v>2</v>
      </c>
      <c r="F1147" s="252" t="s">
        <v>1215</v>
      </c>
      <c r="G1147" s="252" t="s">
        <v>62</v>
      </c>
      <c r="H1147" s="252">
        <v>2</v>
      </c>
      <c r="I1147" s="252" t="s">
        <v>17</v>
      </c>
      <c r="J1147" s="252" t="s">
        <v>17</v>
      </c>
      <c r="K1147" s="252" t="s">
        <v>1739</v>
      </c>
      <c r="L1147" s="253">
        <v>45825</v>
      </c>
      <c r="M1147" s="252" t="s">
        <v>19</v>
      </c>
    </row>
    <row r="1148" spans="1:13" x14ac:dyDescent="0.35">
      <c r="A1148" s="250" t="s">
        <v>964</v>
      </c>
      <c r="B1148" s="250" t="s">
        <v>965</v>
      </c>
      <c r="C1148" s="250" t="s">
        <v>435</v>
      </c>
      <c r="D1148" s="250" t="s">
        <v>1231</v>
      </c>
      <c r="E1148" s="250">
        <v>1</v>
      </c>
      <c r="F1148" s="250" t="s">
        <v>1215</v>
      </c>
      <c r="G1148" s="250" t="s">
        <v>62</v>
      </c>
      <c r="H1148" s="250">
        <v>2</v>
      </c>
      <c r="I1148" s="250" t="s">
        <v>17</v>
      </c>
      <c r="J1148" s="250" t="s">
        <v>17</v>
      </c>
      <c r="K1148" s="250" t="s">
        <v>1740</v>
      </c>
      <c r="L1148" s="251">
        <v>45825</v>
      </c>
      <c r="M1148" s="250" t="s">
        <v>19</v>
      </c>
    </row>
    <row r="1149" spans="1:13" x14ac:dyDescent="0.35">
      <c r="A1149" s="252" t="s">
        <v>856</v>
      </c>
      <c r="B1149" s="252" t="s">
        <v>857</v>
      </c>
      <c r="C1149" s="252" t="s">
        <v>858</v>
      </c>
      <c r="D1149" s="252" t="s">
        <v>1214</v>
      </c>
      <c r="E1149" s="252">
        <v>0</v>
      </c>
      <c r="F1149" s="252" t="s">
        <v>1215</v>
      </c>
      <c r="G1149" s="252" t="s">
        <v>62</v>
      </c>
      <c r="H1149" s="252">
        <v>2</v>
      </c>
      <c r="I1149" s="252" t="s">
        <v>17</v>
      </c>
      <c r="J1149" s="252" t="s">
        <v>17</v>
      </c>
      <c r="K1149" s="252" t="s">
        <v>1741</v>
      </c>
      <c r="L1149" s="253">
        <v>45825</v>
      </c>
      <c r="M1149" s="252" t="s">
        <v>19</v>
      </c>
    </row>
    <row r="1150" spans="1:13" x14ac:dyDescent="0.35">
      <c r="A1150" s="250" t="s">
        <v>856</v>
      </c>
      <c r="B1150" s="250" t="s">
        <v>857</v>
      </c>
      <c r="C1150" s="250" t="s">
        <v>858</v>
      </c>
      <c r="D1150" s="250" t="s">
        <v>1217</v>
      </c>
      <c r="E1150" s="250">
        <v>1</v>
      </c>
      <c r="F1150" s="250" t="s">
        <v>1215</v>
      </c>
      <c r="G1150" s="250" t="s">
        <v>62</v>
      </c>
      <c r="H1150" s="250">
        <v>2</v>
      </c>
      <c r="I1150" s="250" t="s">
        <v>17</v>
      </c>
      <c r="J1150" s="250" t="s">
        <v>17</v>
      </c>
      <c r="K1150" s="250" t="s">
        <v>1742</v>
      </c>
      <c r="L1150" s="251">
        <v>45825</v>
      </c>
      <c r="M1150" s="250" t="s">
        <v>19</v>
      </c>
    </row>
    <row r="1151" spans="1:13" x14ac:dyDescent="0.35">
      <c r="A1151" s="252" t="s">
        <v>856</v>
      </c>
      <c r="B1151" s="252" t="s">
        <v>857</v>
      </c>
      <c r="C1151" s="252" t="s">
        <v>858</v>
      </c>
      <c r="D1151" s="252" t="s">
        <v>1219</v>
      </c>
      <c r="E1151" s="252">
        <v>2</v>
      </c>
      <c r="F1151" s="252" t="s">
        <v>1215</v>
      </c>
      <c r="G1151" s="252" t="s">
        <v>62</v>
      </c>
      <c r="H1151" s="252">
        <v>2</v>
      </c>
      <c r="I1151" s="252" t="s">
        <v>17</v>
      </c>
      <c r="J1151" s="252" t="s">
        <v>17</v>
      </c>
      <c r="K1151" s="252" t="s">
        <v>1743</v>
      </c>
      <c r="L1151" s="253">
        <v>45825</v>
      </c>
      <c r="M1151" s="252" t="s">
        <v>19</v>
      </c>
    </row>
    <row r="1152" spans="1:13" x14ac:dyDescent="0.35">
      <c r="A1152" s="250" t="s">
        <v>856</v>
      </c>
      <c r="B1152" s="250" t="s">
        <v>857</v>
      </c>
      <c r="C1152" s="250" t="s">
        <v>858</v>
      </c>
      <c r="D1152" s="250" t="s">
        <v>1221</v>
      </c>
      <c r="E1152" s="250">
        <v>2</v>
      </c>
      <c r="F1152" s="250" t="s">
        <v>1215</v>
      </c>
      <c r="G1152" s="250" t="s">
        <v>62</v>
      </c>
      <c r="H1152" s="250">
        <v>2</v>
      </c>
      <c r="I1152" s="250" t="s">
        <v>17</v>
      </c>
      <c r="J1152" s="250" t="s">
        <v>17</v>
      </c>
      <c r="K1152" s="250" t="s">
        <v>1744</v>
      </c>
      <c r="L1152" s="251">
        <v>45825</v>
      </c>
      <c r="M1152" s="250" t="s">
        <v>19</v>
      </c>
    </row>
    <row r="1153" spans="1:13" x14ac:dyDescent="0.35">
      <c r="A1153" s="252" t="s">
        <v>856</v>
      </c>
      <c r="B1153" s="252" t="s">
        <v>857</v>
      </c>
      <c r="C1153" s="252" t="s">
        <v>858</v>
      </c>
      <c r="D1153" s="252" t="s">
        <v>1223</v>
      </c>
      <c r="E1153" s="252">
        <v>0</v>
      </c>
      <c r="F1153" s="252" t="s">
        <v>1215</v>
      </c>
      <c r="G1153" s="252" t="s">
        <v>62</v>
      </c>
      <c r="H1153" s="252">
        <v>2</v>
      </c>
      <c r="I1153" s="252" t="s">
        <v>17</v>
      </c>
      <c r="J1153" s="252" t="s">
        <v>17</v>
      </c>
      <c r="K1153" s="252" t="s">
        <v>1745</v>
      </c>
      <c r="L1153" s="253">
        <v>45825</v>
      </c>
      <c r="M1153" s="252" t="s">
        <v>19</v>
      </c>
    </row>
    <row r="1154" spans="1:13" x14ac:dyDescent="0.35">
      <c r="A1154" s="250" t="s">
        <v>856</v>
      </c>
      <c r="B1154" s="250" t="s">
        <v>857</v>
      </c>
      <c r="C1154" s="250" t="s">
        <v>858</v>
      </c>
      <c r="D1154" s="250" t="s">
        <v>1225</v>
      </c>
      <c r="E1154" s="250">
        <v>2</v>
      </c>
      <c r="F1154" s="250" t="s">
        <v>1215</v>
      </c>
      <c r="G1154" s="250" t="s">
        <v>62</v>
      </c>
      <c r="H1154" s="250">
        <v>2</v>
      </c>
      <c r="I1154" s="250" t="s">
        <v>17</v>
      </c>
      <c r="J1154" s="250" t="s">
        <v>17</v>
      </c>
      <c r="K1154" s="250" t="s">
        <v>1746</v>
      </c>
      <c r="L1154" s="251">
        <v>45825</v>
      </c>
      <c r="M1154" s="250" t="s">
        <v>19</v>
      </c>
    </row>
    <row r="1155" spans="1:13" x14ac:dyDescent="0.35">
      <c r="A1155" s="252" t="s">
        <v>856</v>
      </c>
      <c r="B1155" s="252" t="s">
        <v>857</v>
      </c>
      <c r="C1155" s="252" t="s">
        <v>858</v>
      </c>
      <c r="D1155" s="252" t="s">
        <v>1227</v>
      </c>
      <c r="E1155" s="252">
        <v>3</v>
      </c>
      <c r="F1155" s="252" t="s">
        <v>1215</v>
      </c>
      <c r="G1155" s="252" t="s">
        <v>62</v>
      </c>
      <c r="H1155" s="252">
        <v>2</v>
      </c>
      <c r="I1155" s="252" t="s">
        <v>17</v>
      </c>
      <c r="J1155" s="252" t="s">
        <v>17</v>
      </c>
      <c r="K1155" s="252" t="s">
        <v>1747</v>
      </c>
      <c r="L1155" s="253">
        <v>45825</v>
      </c>
      <c r="M1155" s="252" t="s">
        <v>19</v>
      </c>
    </row>
    <row r="1156" spans="1:13" x14ac:dyDescent="0.35">
      <c r="A1156" s="250" t="s">
        <v>856</v>
      </c>
      <c r="B1156" s="250" t="s">
        <v>857</v>
      </c>
      <c r="C1156" s="250" t="s">
        <v>858</v>
      </c>
      <c r="D1156" s="250" t="s">
        <v>1229</v>
      </c>
      <c r="E1156" s="250">
        <v>3</v>
      </c>
      <c r="F1156" s="250" t="s">
        <v>1215</v>
      </c>
      <c r="G1156" s="250" t="s">
        <v>62</v>
      </c>
      <c r="H1156" s="250">
        <v>2</v>
      </c>
      <c r="I1156" s="250" t="s">
        <v>17</v>
      </c>
      <c r="J1156" s="250" t="s">
        <v>17</v>
      </c>
      <c r="K1156" s="250" t="s">
        <v>1748</v>
      </c>
      <c r="L1156" s="251">
        <v>45825</v>
      </c>
      <c r="M1156" s="250" t="s">
        <v>19</v>
      </c>
    </row>
    <row r="1157" spans="1:13" x14ac:dyDescent="0.35">
      <c r="A1157" s="252" t="s">
        <v>856</v>
      </c>
      <c r="B1157" s="252" t="s">
        <v>857</v>
      </c>
      <c r="C1157" s="252" t="s">
        <v>858</v>
      </c>
      <c r="D1157" s="252" t="s">
        <v>1231</v>
      </c>
      <c r="E1157" s="252">
        <v>3</v>
      </c>
      <c r="F1157" s="252" t="s">
        <v>1215</v>
      </c>
      <c r="G1157" s="252" t="s">
        <v>62</v>
      </c>
      <c r="H1157" s="252">
        <v>2</v>
      </c>
      <c r="I1157" s="252" t="s">
        <v>17</v>
      </c>
      <c r="J1157" s="252" t="s">
        <v>17</v>
      </c>
      <c r="K1157" s="252" t="s">
        <v>1749</v>
      </c>
      <c r="L1157" s="253">
        <v>45825</v>
      </c>
      <c r="M1157" s="252" t="s">
        <v>19</v>
      </c>
    </row>
    <row r="1158" spans="1:13" x14ac:dyDescent="0.35">
      <c r="A1158" s="250" t="s">
        <v>59</v>
      </c>
      <c r="B1158" s="250" t="s">
        <v>60</v>
      </c>
      <c r="C1158" s="250" t="s">
        <v>61</v>
      </c>
      <c r="D1158" s="250" t="s">
        <v>1214</v>
      </c>
      <c r="E1158" s="250">
        <v>0</v>
      </c>
      <c r="F1158" s="250" t="s">
        <v>1215</v>
      </c>
      <c r="G1158" s="250" t="s">
        <v>62</v>
      </c>
      <c r="H1158" s="250">
        <v>2</v>
      </c>
      <c r="I1158" s="250" t="s">
        <v>17</v>
      </c>
      <c r="J1158" s="250" t="s">
        <v>17</v>
      </c>
      <c r="K1158" s="250" t="s">
        <v>1750</v>
      </c>
      <c r="L1158" s="251">
        <v>45825</v>
      </c>
      <c r="M1158" s="250" t="s">
        <v>19</v>
      </c>
    </row>
    <row r="1159" spans="1:13" x14ac:dyDescent="0.35">
      <c r="A1159" s="252" t="s">
        <v>59</v>
      </c>
      <c r="B1159" s="252" t="s">
        <v>60</v>
      </c>
      <c r="C1159" s="252" t="s">
        <v>61</v>
      </c>
      <c r="D1159" s="252" t="s">
        <v>1217</v>
      </c>
      <c r="E1159" s="252">
        <v>1</v>
      </c>
      <c r="F1159" s="252" t="s">
        <v>1215</v>
      </c>
      <c r="G1159" s="252" t="s">
        <v>62</v>
      </c>
      <c r="H1159" s="252">
        <v>2</v>
      </c>
      <c r="I1159" s="252" t="s">
        <v>17</v>
      </c>
      <c r="J1159" s="252" t="s">
        <v>17</v>
      </c>
      <c r="K1159" s="252" t="s">
        <v>1751</v>
      </c>
      <c r="L1159" s="253">
        <v>45825</v>
      </c>
      <c r="M1159" s="252" t="s">
        <v>19</v>
      </c>
    </row>
    <row r="1160" spans="1:13" x14ac:dyDescent="0.35">
      <c r="A1160" s="250" t="s">
        <v>59</v>
      </c>
      <c r="B1160" s="250" t="s">
        <v>60</v>
      </c>
      <c r="C1160" s="250" t="s">
        <v>61</v>
      </c>
      <c r="D1160" s="250" t="s">
        <v>1219</v>
      </c>
      <c r="E1160" s="250">
        <v>0</v>
      </c>
      <c r="F1160" s="250" t="s">
        <v>1215</v>
      </c>
      <c r="G1160" s="250" t="s">
        <v>62</v>
      </c>
      <c r="H1160" s="250">
        <v>2</v>
      </c>
      <c r="I1160" s="250" t="s">
        <v>17</v>
      </c>
      <c r="J1160" s="250" t="s">
        <v>17</v>
      </c>
      <c r="K1160" s="250" t="s">
        <v>1752</v>
      </c>
      <c r="L1160" s="251">
        <v>45825</v>
      </c>
      <c r="M1160" s="250" t="s">
        <v>19</v>
      </c>
    </row>
    <row r="1161" spans="1:13" x14ac:dyDescent="0.35">
      <c r="A1161" s="252" t="s">
        <v>59</v>
      </c>
      <c r="B1161" s="252" t="s">
        <v>60</v>
      </c>
      <c r="C1161" s="252" t="s">
        <v>61</v>
      </c>
      <c r="D1161" s="252" t="s">
        <v>1221</v>
      </c>
      <c r="E1161" s="252">
        <v>0</v>
      </c>
      <c r="F1161" s="252" t="s">
        <v>1215</v>
      </c>
      <c r="G1161" s="252" t="s">
        <v>62</v>
      </c>
      <c r="H1161" s="252">
        <v>2</v>
      </c>
      <c r="I1161" s="252" t="s">
        <v>17</v>
      </c>
      <c r="J1161" s="252" t="s">
        <v>17</v>
      </c>
      <c r="K1161" s="252" t="s">
        <v>1753</v>
      </c>
      <c r="L1161" s="253">
        <v>45825</v>
      </c>
      <c r="M1161" s="252" t="s">
        <v>19</v>
      </c>
    </row>
    <row r="1162" spans="1:13" x14ac:dyDescent="0.35">
      <c r="A1162" s="250" t="s">
        <v>59</v>
      </c>
      <c r="B1162" s="250" t="s">
        <v>60</v>
      </c>
      <c r="C1162" s="250" t="s">
        <v>61</v>
      </c>
      <c r="D1162" s="250" t="s">
        <v>1223</v>
      </c>
      <c r="E1162" s="250">
        <v>3</v>
      </c>
      <c r="F1162" s="250" t="s">
        <v>1215</v>
      </c>
      <c r="G1162" s="250" t="s">
        <v>62</v>
      </c>
      <c r="H1162" s="250">
        <v>2</v>
      </c>
      <c r="I1162" s="250" t="s">
        <v>17</v>
      </c>
      <c r="J1162" s="250" t="s">
        <v>17</v>
      </c>
      <c r="K1162" s="250" t="s">
        <v>1754</v>
      </c>
      <c r="L1162" s="251">
        <v>45825</v>
      </c>
      <c r="M1162" s="250" t="s">
        <v>19</v>
      </c>
    </row>
    <row r="1163" spans="1:13" x14ac:dyDescent="0.35">
      <c r="A1163" s="252" t="s">
        <v>59</v>
      </c>
      <c r="B1163" s="252" t="s">
        <v>60</v>
      </c>
      <c r="C1163" s="252" t="s">
        <v>61</v>
      </c>
      <c r="D1163" s="252" t="s">
        <v>1225</v>
      </c>
      <c r="E1163" s="252">
        <v>0</v>
      </c>
      <c r="F1163" s="252" t="s">
        <v>1215</v>
      </c>
      <c r="G1163" s="252" t="s">
        <v>62</v>
      </c>
      <c r="H1163" s="252">
        <v>2</v>
      </c>
      <c r="I1163" s="252" t="s">
        <v>17</v>
      </c>
      <c r="J1163" s="252" t="s">
        <v>17</v>
      </c>
      <c r="K1163" s="252" t="s">
        <v>1755</v>
      </c>
      <c r="L1163" s="253">
        <v>45825</v>
      </c>
      <c r="M1163" s="252" t="s">
        <v>19</v>
      </c>
    </row>
    <row r="1164" spans="1:13" x14ac:dyDescent="0.35">
      <c r="A1164" s="250" t="s">
        <v>59</v>
      </c>
      <c r="B1164" s="250" t="s">
        <v>60</v>
      </c>
      <c r="C1164" s="250" t="s">
        <v>61</v>
      </c>
      <c r="D1164" s="250" t="s">
        <v>1227</v>
      </c>
      <c r="E1164" s="250">
        <v>0</v>
      </c>
      <c r="F1164" s="250" t="s">
        <v>1215</v>
      </c>
      <c r="G1164" s="250" t="s">
        <v>62</v>
      </c>
      <c r="H1164" s="250">
        <v>2</v>
      </c>
      <c r="I1164" s="250" t="s">
        <v>17</v>
      </c>
      <c r="J1164" s="250" t="s">
        <v>17</v>
      </c>
      <c r="K1164" s="250" t="s">
        <v>1756</v>
      </c>
      <c r="L1164" s="251">
        <v>45825</v>
      </c>
      <c r="M1164" s="250" t="s">
        <v>19</v>
      </c>
    </row>
    <row r="1165" spans="1:13" x14ac:dyDescent="0.35">
      <c r="A1165" s="252" t="s">
        <v>59</v>
      </c>
      <c r="B1165" s="252" t="s">
        <v>60</v>
      </c>
      <c r="C1165" s="252" t="s">
        <v>61</v>
      </c>
      <c r="D1165" s="252" t="s">
        <v>1229</v>
      </c>
      <c r="E1165" s="252">
        <v>0</v>
      </c>
      <c r="F1165" s="252" t="s">
        <v>1215</v>
      </c>
      <c r="G1165" s="252" t="s">
        <v>62</v>
      </c>
      <c r="H1165" s="252">
        <v>2</v>
      </c>
      <c r="I1165" s="252" t="s">
        <v>17</v>
      </c>
      <c r="J1165" s="252" t="s">
        <v>17</v>
      </c>
      <c r="K1165" s="252" t="s">
        <v>1757</v>
      </c>
      <c r="L1165" s="253">
        <v>45825</v>
      </c>
      <c r="M1165" s="252" t="s">
        <v>19</v>
      </c>
    </row>
    <row r="1166" spans="1:13" x14ac:dyDescent="0.35">
      <c r="A1166" s="250" t="s">
        <v>59</v>
      </c>
      <c r="B1166" s="250" t="s">
        <v>60</v>
      </c>
      <c r="C1166" s="250" t="s">
        <v>61</v>
      </c>
      <c r="D1166" s="250" t="s">
        <v>1231</v>
      </c>
      <c r="E1166" s="250">
        <v>0</v>
      </c>
      <c r="F1166" s="250" t="s">
        <v>1215</v>
      </c>
      <c r="G1166" s="250" t="s">
        <v>62</v>
      </c>
      <c r="H1166" s="250">
        <v>2</v>
      </c>
      <c r="I1166" s="250" t="s">
        <v>17</v>
      </c>
      <c r="J1166" s="250" t="s">
        <v>17</v>
      </c>
      <c r="K1166" s="250" t="s">
        <v>1758</v>
      </c>
      <c r="L1166" s="251">
        <v>45825</v>
      </c>
      <c r="M1166" s="250" t="s">
        <v>19</v>
      </c>
    </row>
    <row r="1167" spans="1:13" x14ac:dyDescent="0.35">
      <c r="A1167" s="252" t="s">
        <v>547</v>
      </c>
      <c r="B1167" s="252" t="s">
        <v>548</v>
      </c>
      <c r="C1167" s="252" t="s">
        <v>549</v>
      </c>
      <c r="D1167" s="252" t="s">
        <v>1094</v>
      </c>
      <c r="E1167" s="252">
        <v>37700484</v>
      </c>
      <c r="F1167" s="252" t="s">
        <v>1759</v>
      </c>
      <c r="G1167" s="252" t="s">
        <v>398</v>
      </c>
      <c r="H1167" s="252">
        <v>2</v>
      </c>
      <c r="I1167" s="252" t="s">
        <v>1760</v>
      </c>
      <c r="J1167" s="252" t="s">
        <v>1761</v>
      </c>
      <c r="K1167" s="252" t="s">
        <v>1762</v>
      </c>
      <c r="L1167" s="253">
        <v>45826</v>
      </c>
      <c r="M1167" s="252" t="s">
        <v>1099</v>
      </c>
    </row>
    <row r="1168" spans="1:13" x14ac:dyDescent="0.35">
      <c r="A1168" s="250" t="s">
        <v>547</v>
      </c>
      <c r="B1168" s="250" t="s">
        <v>548</v>
      </c>
      <c r="C1168" s="250" t="s">
        <v>549</v>
      </c>
      <c r="D1168" s="250" t="s">
        <v>1100</v>
      </c>
      <c r="E1168" s="250">
        <v>603628</v>
      </c>
      <c r="F1168" s="250" t="s">
        <v>1763</v>
      </c>
      <c r="G1168" s="250" t="s">
        <v>178</v>
      </c>
      <c r="H1168" s="250">
        <v>1</v>
      </c>
      <c r="I1168" s="250" t="s">
        <v>1764</v>
      </c>
      <c r="J1168" s="250" t="s">
        <v>1765</v>
      </c>
      <c r="K1168" s="250" t="s">
        <v>1766</v>
      </c>
      <c r="L1168" s="251">
        <v>45826</v>
      </c>
      <c r="M1168" s="250" t="s">
        <v>1099</v>
      </c>
    </row>
    <row r="1169" spans="1:13" x14ac:dyDescent="0.35">
      <c r="A1169" s="252" t="s">
        <v>547</v>
      </c>
      <c r="B1169" s="252" t="s">
        <v>548</v>
      </c>
      <c r="C1169" s="252" t="s">
        <v>549</v>
      </c>
      <c r="D1169" s="252" t="s">
        <v>1105</v>
      </c>
      <c r="E1169" s="252">
        <v>37700484</v>
      </c>
      <c r="F1169" s="252" t="s">
        <v>1759</v>
      </c>
      <c r="G1169" s="252" t="s">
        <v>398</v>
      </c>
      <c r="H1169" s="252">
        <v>2</v>
      </c>
      <c r="I1169" s="252" t="s">
        <v>1760</v>
      </c>
      <c r="J1169" s="252" t="s">
        <v>1767</v>
      </c>
      <c r="K1169" s="252" t="s">
        <v>1768</v>
      </c>
      <c r="L1169" s="253">
        <v>45826</v>
      </c>
      <c r="M1169" s="252" t="s">
        <v>1099</v>
      </c>
    </row>
    <row r="1170" spans="1:13" x14ac:dyDescent="0.35">
      <c r="A1170" s="250" t="s">
        <v>547</v>
      </c>
      <c r="B1170" s="250" t="s">
        <v>548</v>
      </c>
      <c r="C1170" s="250" t="s">
        <v>549</v>
      </c>
      <c r="D1170" s="250" t="s">
        <v>1110</v>
      </c>
      <c r="E1170" s="250">
        <v>16300000</v>
      </c>
      <c r="F1170" s="250" t="s">
        <v>1769</v>
      </c>
      <c r="G1170" s="250" t="s">
        <v>178</v>
      </c>
      <c r="H1170" s="250">
        <v>1</v>
      </c>
      <c r="I1170" s="250" t="s">
        <v>1770</v>
      </c>
      <c r="J1170" s="250" t="s">
        <v>1771</v>
      </c>
      <c r="K1170" s="250" t="s">
        <v>1772</v>
      </c>
      <c r="L1170" s="251">
        <v>45826</v>
      </c>
      <c r="M1170" s="250" t="s">
        <v>1099</v>
      </c>
    </row>
    <row r="1171" spans="1:13" x14ac:dyDescent="0.35">
      <c r="A1171" s="252" t="s">
        <v>547</v>
      </c>
      <c r="B1171" s="252" t="s">
        <v>548</v>
      </c>
      <c r="C1171" s="252" t="s">
        <v>549</v>
      </c>
      <c r="D1171" s="252" t="s">
        <v>1113</v>
      </c>
      <c r="E1171" s="252">
        <v>13513670</v>
      </c>
      <c r="F1171" s="252" t="s">
        <v>1773</v>
      </c>
      <c r="G1171" s="252" t="s">
        <v>178</v>
      </c>
      <c r="H1171" s="252">
        <v>1</v>
      </c>
      <c r="I1171" s="252" t="s">
        <v>1774</v>
      </c>
      <c r="J1171" s="252" t="s">
        <v>1775</v>
      </c>
      <c r="K1171" s="252" t="s">
        <v>1776</v>
      </c>
      <c r="L1171" s="253">
        <v>45826</v>
      </c>
      <c r="M1171" s="252" t="s">
        <v>1099</v>
      </c>
    </row>
    <row r="1172" spans="1:13" x14ac:dyDescent="0.35">
      <c r="A1172" s="250" t="s">
        <v>547</v>
      </c>
      <c r="B1172" s="250" t="s">
        <v>548</v>
      </c>
      <c r="C1172" s="250" t="s">
        <v>549</v>
      </c>
      <c r="D1172" s="250" t="s">
        <v>92</v>
      </c>
      <c r="E1172" s="250">
        <v>4807</v>
      </c>
      <c r="F1172" s="250" t="s">
        <v>1777</v>
      </c>
      <c r="G1172" s="250" t="s">
        <v>230</v>
      </c>
      <c r="H1172" s="250">
        <v>3</v>
      </c>
      <c r="I1172" s="250" t="s">
        <v>1778</v>
      </c>
      <c r="J1172" s="250" t="s">
        <v>1779</v>
      </c>
      <c r="K1172" s="250" t="s">
        <v>1780</v>
      </c>
      <c r="L1172" s="251">
        <v>45826</v>
      </c>
      <c r="M1172" s="250" t="s">
        <v>1099</v>
      </c>
    </row>
    <row r="1173" spans="1:13" x14ac:dyDescent="0.35">
      <c r="A1173" s="252" t="s">
        <v>547</v>
      </c>
      <c r="B1173" s="252" t="s">
        <v>548</v>
      </c>
      <c r="C1173" s="252" t="s">
        <v>549</v>
      </c>
      <c r="D1173" s="252" t="s">
        <v>428</v>
      </c>
      <c r="E1173" s="252">
        <v>968</v>
      </c>
      <c r="F1173" s="252" t="s">
        <v>1777</v>
      </c>
      <c r="G1173" s="252" t="s">
        <v>230</v>
      </c>
      <c r="H1173" s="252">
        <v>3</v>
      </c>
      <c r="I1173" s="252" t="s">
        <v>1778</v>
      </c>
      <c r="J1173" s="252" t="s">
        <v>1781</v>
      </c>
      <c r="K1173" s="252" t="s">
        <v>1782</v>
      </c>
      <c r="L1173" s="253">
        <v>45826</v>
      </c>
      <c r="M1173" s="252" t="s">
        <v>1099</v>
      </c>
    </row>
    <row r="1174" spans="1:13" x14ac:dyDescent="0.35">
      <c r="A1174" s="250" t="s">
        <v>547</v>
      </c>
      <c r="B1174" s="250" t="s">
        <v>548</v>
      </c>
      <c r="C1174" s="250" t="s">
        <v>549</v>
      </c>
      <c r="D1174" s="250" t="s">
        <v>1016</v>
      </c>
      <c r="E1174" s="250">
        <v>968</v>
      </c>
      <c r="F1174" s="250" t="s">
        <v>1777</v>
      </c>
      <c r="G1174" s="250" t="s">
        <v>230</v>
      </c>
      <c r="H1174" s="250">
        <v>3</v>
      </c>
      <c r="I1174" s="250" t="s">
        <v>1778</v>
      </c>
      <c r="J1174" s="250" t="s">
        <v>1781</v>
      </c>
      <c r="K1174" s="250" t="s">
        <v>1783</v>
      </c>
      <c r="L1174" s="251">
        <v>45826</v>
      </c>
      <c r="M1174" s="250" t="s">
        <v>1099</v>
      </c>
    </row>
    <row r="1175" spans="1:13" x14ac:dyDescent="0.35">
      <c r="A1175" s="252" t="s">
        <v>547</v>
      </c>
      <c r="B1175" s="252" t="s">
        <v>548</v>
      </c>
      <c r="C1175" s="252" t="s">
        <v>549</v>
      </c>
      <c r="D1175" s="252" t="s">
        <v>16</v>
      </c>
      <c r="E1175" s="252">
        <v>236000</v>
      </c>
      <c r="F1175" s="252" t="s">
        <v>1784</v>
      </c>
      <c r="G1175" s="252" t="s">
        <v>398</v>
      </c>
      <c r="H1175" s="252">
        <v>2</v>
      </c>
      <c r="I1175" s="252" t="s">
        <v>1785</v>
      </c>
      <c r="J1175" s="252" t="s">
        <v>1786</v>
      </c>
      <c r="K1175" s="252" t="s">
        <v>1787</v>
      </c>
      <c r="L1175" s="253">
        <v>45826</v>
      </c>
      <c r="M1175" s="252" t="s">
        <v>1099</v>
      </c>
    </row>
    <row r="1176" spans="1:13" x14ac:dyDescent="0.35">
      <c r="A1176" s="250" t="s">
        <v>547</v>
      </c>
      <c r="B1176" s="250" t="s">
        <v>548</v>
      </c>
      <c r="C1176" s="250" t="s">
        <v>549</v>
      </c>
      <c r="D1176" s="250" t="s">
        <v>20</v>
      </c>
      <c r="E1176" s="250">
        <v>236000</v>
      </c>
      <c r="F1176" s="250" t="s">
        <v>1784</v>
      </c>
      <c r="G1176" s="250" t="s">
        <v>398</v>
      </c>
      <c r="H1176" s="250">
        <v>2</v>
      </c>
      <c r="I1176" s="250" t="s">
        <v>1785</v>
      </c>
      <c r="J1176" s="250" t="s">
        <v>1786</v>
      </c>
      <c r="K1176" s="250" t="s">
        <v>1788</v>
      </c>
      <c r="L1176" s="251">
        <v>45826</v>
      </c>
      <c r="M1176" s="250" t="s">
        <v>1099</v>
      </c>
    </row>
    <row r="1177" spans="1:13" x14ac:dyDescent="0.35">
      <c r="A1177" s="252" t="s">
        <v>547</v>
      </c>
      <c r="B1177" s="252" t="s">
        <v>548</v>
      </c>
      <c r="C1177" s="252" t="s">
        <v>549</v>
      </c>
      <c r="D1177" s="252" t="s">
        <v>22</v>
      </c>
      <c r="E1177" s="252">
        <v>524000000000</v>
      </c>
      <c r="F1177" s="252" t="s">
        <v>1789</v>
      </c>
      <c r="G1177" s="252" t="s">
        <v>398</v>
      </c>
      <c r="H1177" s="252">
        <v>2</v>
      </c>
      <c r="I1177" s="252" t="s">
        <v>1790</v>
      </c>
      <c r="J1177" s="252" t="s">
        <v>1791</v>
      </c>
      <c r="K1177" s="252" t="s">
        <v>1792</v>
      </c>
      <c r="L1177" s="253">
        <v>45826</v>
      </c>
      <c r="M1177" s="252" t="s">
        <v>1099</v>
      </c>
    </row>
    <row r="1178" spans="1:13" x14ac:dyDescent="0.35">
      <c r="A1178" s="250" t="s">
        <v>547</v>
      </c>
      <c r="B1178" s="250" t="s">
        <v>548</v>
      </c>
      <c r="C1178" s="250" t="s">
        <v>549</v>
      </c>
      <c r="D1178" s="250" t="s">
        <v>1123</v>
      </c>
      <c r="E1178" s="250">
        <v>12700000</v>
      </c>
      <c r="F1178" s="250" t="s">
        <v>1769</v>
      </c>
      <c r="G1178" s="250" t="s">
        <v>178</v>
      </c>
      <c r="H1178" s="250">
        <v>1</v>
      </c>
      <c r="I1178" s="250" t="s">
        <v>1770</v>
      </c>
      <c r="J1178" s="250" t="s">
        <v>1793</v>
      </c>
      <c r="K1178" s="250" t="s">
        <v>1794</v>
      </c>
      <c r="L1178" s="251">
        <v>45826</v>
      </c>
      <c r="M1178" s="250" t="s">
        <v>1099</v>
      </c>
    </row>
    <row r="1179" spans="1:13" x14ac:dyDescent="0.35">
      <c r="A1179" s="252" t="s">
        <v>547</v>
      </c>
      <c r="B1179" s="252" t="s">
        <v>548</v>
      </c>
      <c r="C1179" s="252" t="s">
        <v>549</v>
      </c>
      <c r="D1179" s="252" t="s">
        <v>1126</v>
      </c>
      <c r="E1179" s="252">
        <v>21400484</v>
      </c>
      <c r="F1179" s="252" t="s">
        <v>1795</v>
      </c>
      <c r="G1179" s="252" t="s">
        <v>398</v>
      </c>
      <c r="H1179" s="252">
        <v>2</v>
      </c>
      <c r="I1179" s="252" t="s">
        <v>1796</v>
      </c>
      <c r="J1179" s="252" t="s">
        <v>1797</v>
      </c>
      <c r="K1179" s="252" t="s">
        <v>1798</v>
      </c>
      <c r="L1179" s="253">
        <v>45826</v>
      </c>
      <c r="M1179" s="252" t="s">
        <v>1099</v>
      </c>
    </row>
    <row r="1180" spans="1:13" x14ac:dyDescent="0.35">
      <c r="A1180" s="250" t="s">
        <v>547</v>
      </c>
      <c r="B1180" s="250" t="s">
        <v>548</v>
      </c>
      <c r="C1180" s="250" t="s">
        <v>549</v>
      </c>
      <c r="D1180" s="250" t="s">
        <v>1130</v>
      </c>
      <c r="E1180" s="250">
        <v>3600000</v>
      </c>
      <c r="F1180" s="250" t="s">
        <v>1799</v>
      </c>
      <c r="G1180" s="250" t="s">
        <v>398</v>
      </c>
      <c r="H1180" s="250">
        <v>2</v>
      </c>
      <c r="I1180" s="250" t="s">
        <v>1800</v>
      </c>
      <c r="J1180" s="250" t="s">
        <v>1801</v>
      </c>
      <c r="K1180" s="250" t="s">
        <v>1802</v>
      </c>
      <c r="L1180" s="251">
        <v>45826</v>
      </c>
      <c r="M1180" s="250" t="s">
        <v>1099</v>
      </c>
    </row>
    <row r="1181" spans="1:13" x14ac:dyDescent="0.35">
      <c r="A1181" s="252" t="s">
        <v>547</v>
      </c>
      <c r="B1181" s="252" t="s">
        <v>548</v>
      </c>
      <c r="C1181" s="252" t="s">
        <v>549</v>
      </c>
      <c r="D1181" s="252" t="s">
        <v>1133</v>
      </c>
      <c r="E1181" s="252">
        <v>7874000</v>
      </c>
      <c r="F1181" s="252" t="s">
        <v>1769</v>
      </c>
      <c r="G1181" s="252" t="s">
        <v>398</v>
      </c>
      <c r="H1181" s="252">
        <v>2</v>
      </c>
      <c r="I1181" s="252" t="s">
        <v>1770</v>
      </c>
      <c r="J1181" s="252" t="s">
        <v>1803</v>
      </c>
      <c r="K1181" s="252" t="s">
        <v>1804</v>
      </c>
      <c r="L1181" s="253">
        <v>45826</v>
      </c>
      <c r="M1181" s="252" t="s">
        <v>1099</v>
      </c>
    </row>
    <row r="1182" spans="1:13" x14ac:dyDescent="0.35">
      <c r="A1182" s="250" t="s">
        <v>547</v>
      </c>
      <c r="B1182" s="250" t="s">
        <v>548</v>
      </c>
      <c r="C1182" s="250" t="s">
        <v>549</v>
      </c>
      <c r="D1182" s="250" t="s">
        <v>1136</v>
      </c>
      <c r="E1182" s="250">
        <v>3556000</v>
      </c>
      <c r="F1182" s="250" t="s">
        <v>1769</v>
      </c>
      <c r="G1182" s="250" t="s">
        <v>398</v>
      </c>
      <c r="H1182" s="250">
        <v>2</v>
      </c>
      <c r="I1182" s="250" t="s">
        <v>1770</v>
      </c>
      <c r="J1182" s="250" t="s">
        <v>1805</v>
      </c>
      <c r="K1182" s="250" t="s">
        <v>1806</v>
      </c>
      <c r="L1182" s="251">
        <v>45826</v>
      </c>
      <c r="M1182" s="250" t="s">
        <v>1099</v>
      </c>
    </row>
    <row r="1183" spans="1:13" x14ac:dyDescent="0.35">
      <c r="A1183" s="252" t="s">
        <v>547</v>
      </c>
      <c r="B1183" s="252" t="s">
        <v>548</v>
      </c>
      <c r="C1183" s="252" t="s">
        <v>549</v>
      </c>
      <c r="D1183" s="252" t="s">
        <v>1139</v>
      </c>
      <c r="E1183" s="252">
        <v>1270000</v>
      </c>
      <c r="F1183" s="252" t="s">
        <v>1769</v>
      </c>
      <c r="G1183" s="252" t="s">
        <v>398</v>
      </c>
      <c r="H1183" s="252">
        <v>2</v>
      </c>
      <c r="I1183" s="252" t="s">
        <v>1770</v>
      </c>
      <c r="J1183" s="252" t="s">
        <v>1807</v>
      </c>
      <c r="K1183" s="252" t="s">
        <v>1808</v>
      </c>
      <c r="L1183" s="253">
        <v>45826</v>
      </c>
      <c r="M1183" s="252" t="s">
        <v>1099</v>
      </c>
    </row>
    <row r="1184" spans="1:13" x14ac:dyDescent="0.35">
      <c r="A1184" s="250" t="s">
        <v>547</v>
      </c>
      <c r="B1184" s="250" t="s">
        <v>548</v>
      </c>
      <c r="C1184" s="250" t="s">
        <v>549</v>
      </c>
      <c r="D1184" s="250" t="s">
        <v>1142</v>
      </c>
      <c r="E1184" s="250">
        <v>5</v>
      </c>
      <c r="F1184" s="250" t="s">
        <v>1769</v>
      </c>
      <c r="G1184" s="250" t="s">
        <v>178</v>
      </c>
      <c r="H1184" s="250">
        <v>1</v>
      </c>
      <c r="I1184" s="250" t="s">
        <v>1770</v>
      </c>
      <c r="J1184" s="250" t="s">
        <v>1809</v>
      </c>
      <c r="K1184" s="250" t="s">
        <v>1810</v>
      </c>
      <c r="L1184" s="251">
        <v>45826</v>
      </c>
      <c r="M1184" s="250" t="s">
        <v>1099</v>
      </c>
    </row>
    <row r="1185" spans="1:13" x14ac:dyDescent="0.35">
      <c r="A1185" s="252" t="s">
        <v>1811</v>
      </c>
      <c r="B1185" s="252" t="s">
        <v>1812</v>
      </c>
      <c r="C1185" s="252" t="s">
        <v>1813</v>
      </c>
      <c r="D1185" s="252" t="s">
        <v>1214</v>
      </c>
      <c r="E1185" s="252">
        <v>0</v>
      </c>
      <c r="F1185" s="252" t="s">
        <v>1215</v>
      </c>
      <c r="G1185" s="252" t="s">
        <v>62</v>
      </c>
      <c r="H1185" s="252">
        <v>2</v>
      </c>
      <c r="I1185" s="252" t="s">
        <v>17</v>
      </c>
      <c r="J1185" s="252" t="s">
        <v>17</v>
      </c>
      <c r="K1185" s="252" t="s">
        <v>1814</v>
      </c>
      <c r="L1185" s="253">
        <v>45826</v>
      </c>
      <c r="M1185" s="252" t="s">
        <v>19</v>
      </c>
    </row>
    <row r="1186" spans="1:13" x14ac:dyDescent="0.35">
      <c r="A1186" s="250" t="s">
        <v>1811</v>
      </c>
      <c r="B1186" s="250" t="s">
        <v>1812</v>
      </c>
      <c r="C1186" s="250" t="s">
        <v>1813</v>
      </c>
      <c r="D1186" s="250" t="s">
        <v>1217</v>
      </c>
      <c r="E1186" s="250">
        <v>0</v>
      </c>
      <c r="F1186" s="250" t="s">
        <v>1215</v>
      </c>
      <c r="G1186" s="250" t="s">
        <v>62</v>
      </c>
      <c r="H1186" s="250">
        <v>2</v>
      </c>
      <c r="I1186" s="250" t="s">
        <v>17</v>
      </c>
      <c r="J1186" s="250" t="s">
        <v>17</v>
      </c>
      <c r="K1186" s="250" t="s">
        <v>1815</v>
      </c>
      <c r="L1186" s="251">
        <v>45826</v>
      </c>
      <c r="M1186" s="250" t="s">
        <v>19</v>
      </c>
    </row>
    <row r="1187" spans="1:13" x14ac:dyDescent="0.35">
      <c r="A1187" s="252" t="s">
        <v>1811</v>
      </c>
      <c r="B1187" s="252" t="s">
        <v>1812</v>
      </c>
      <c r="C1187" s="252" t="s">
        <v>1813</v>
      </c>
      <c r="D1187" s="252" t="s">
        <v>1219</v>
      </c>
      <c r="E1187" s="252">
        <v>0</v>
      </c>
      <c r="F1187" s="252" t="s">
        <v>1215</v>
      </c>
      <c r="G1187" s="252" t="s">
        <v>62</v>
      </c>
      <c r="H1187" s="252">
        <v>2</v>
      </c>
      <c r="I1187" s="252" t="s">
        <v>17</v>
      </c>
      <c r="J1187" s="252" t="s">
        <v>17</v>
      </c>
      <c r="K1187" s="252" t="s">
        <v>1816</v>
      </c>
      <c r="L1187" s="253">
        <v>45826</v>
      </c>
      <c r="M1187" s="252" t="s">
        <v>19</v>
      </c>
    </row>
    <row r="1188" spans="1:13" x14ac:dyDescent="0.35">
      <c r="A1188" s="250" t="s">
        <v>1811</v>
      </c>
      <c r="B1188" s="250" t="s">
        <v>1812</v>
      </c>
      <c r="C1188" s="250" t="s">
        <v>1813</v>
      </c>
      <c r="D1188" s="250" t="s">
        <v>1221</v>
      </c>
      <c r="E1188" s="250">
        <v>0</v>
      </c>
      <c r="F1188" s="250" t="s">
        <v>1215</v>
      </c>
      <c r="G1188" s="250" t="s">
        <v>62</v>
      </c>
      <c r="H1188" s="250">
        <v>2</v>
      </c>
      <c r="I1188" s="250" t="s">
        <v>17</v>
      </c>
      <c r="J1188" s="250" t="s">
        <v>17</v>
      </c>
      <c r="K1188" s="250" t="s">
        <v>1817</v>
      </c>
      <c r="L1188" s="251">
        <v>45826</v>
      </c>
      <c r="M1188" s="250" t="s">
        <v>19</v>
      </c>
    </row>
    <row r="1189" spans="1:13" x14ac:dyDescent="0.35">
      <c r="A1189" s="252" t="s">
        <v>1811</v>
      </c>
      <c r="B1189" s="252" t="s">
        <v>1812</v>
      </c>
      <c r="C1189" s="252" t="s">
        <v>1813</v>
      </c>
      <c r="D1189" s="252" t="s">
        <v>1223</v>
      </c>
      <c r="E1189" s="252">
        <v>0</v>
      </c>
      <c r="F1189" s="252" t="s">
        <v>1215</v>
      </c>
      <c r="G1189" s="252" t="s">
        <v>62</v>
      </c>
      <c r="H1189" s="252">
        <v>2</v>
      </c>
      <c r="I1189" s="252" t="s">
        <v>17</v>
      </c>
      <c r="J1189" s="252" t="s">
        <v>17</v>
      </c>
      <c r="K1189" s="252" t="s">
        <v>1818</v>
      </c>
      <c r="L1189" s="253">
        <v>45826</v>
      </c>
      <c r="M1189" s="252" t="s">
        <v>19</v>
      </c>
    </row>
    <row r="1190" spans="1:13" x14ac:dyDescent="0.35">
      <c r="A1190" s="250" t="s">
        <v>1811</v>
      </c>
      <c r="B1190" s="250" t="s">
        <v>1812</v>
      </c>
      <c r="C1190" s="250" t="s">
        <v>1813</v>
      </c>
      <c r="D1190" s="250" t="s">
        <v>1225</v>
      </c>
      <c r="E1190" s="250">
        <v>0</v>
      </c>
      <c r="F1190" s="250" t="s">
        <v>1215</v>
      </c>
      <c r="G1190" s="250" t="s">
        <v>62</v>
      </c>
      <c r="H1190" s="250">
        <v>2</v>
      </c>
      <c r="I1190" s="250" t="s">
        <v>17</v>
      </c>
      <c r="J1190" s="250" t="s">
        <v>17</v>
      </c>
      <c r="K1190" s="250" t="s">
        <v>1819</v>
      </c>
      <c r="L1190" s="251">
        <v>45826</v>
      </c>
      <c r="M1190" s="250" t="s">
        <v>19</v>
      </c>
    </row>
    <row r="1191" spans="1:13" x14ac:dyDescent="0.35">
      <c r="A1191" s="252" t="s">
        <v>1811</v>
      </c>
      <c r="B1191" s="252" t="s">
        <v>1812</v>
      </c>
      <c r="C1191" s="252" t="s">
        <v>1813</v>
      </c>
      <c r="D1191" s="252" t="s">
        <v>1227</v>
      </c>
      <c r="E1191" s="252">
        <v>0</v>
      </c>
      <c r="F1191" s="252" t="s">
        <v>1215</v>
      </c>
      <c r="G1191" s="252" t="s">
        <v>62</v>
      </c>
      <c r="H1191" s="252">
        <v>2</v>
      </c>
      <c r="I1191" s="252" t="s">
        <v>17</v>
      </c>
      <c r="J1191" s="252" t="s">
        <v>17</v>
      </c>
      <c r="K1191" s="252" t="s">
        <v>1820</v>
      </c>
      <c r="L1191" s="253">
        <v>45826</v>
      </c>
      <c r="M1191" s="252" t="s">
        <v>19</v>
      </c>
    </row>
    <row r="1192" spans="1:13" x14ac:dyDescent="0.35">
      <c r="A1192" s="250" t="s">
        <v>1811</v>
      </c>
      <c r="B1192" s="250" t="s">
        <v>1812</v>
      </c>
      <c r="C1192" s="250" t="s">
        <v>1813</v>
      </c>
      <c r="D1192" s="250" t="s">
        <v>1229</v>
      </c>
      <c r="E1192" s="250">
        <v>0</v>
      </c>
      <c r="F1192" s="250" t="s">
        <v>1215</v>
      </c>
      <c r="G1192" s="250" t="s">
        <v>62</v>
      </c>
      <c r="H1192" s="250">
        <v>2</v>
      </c>
      <c r="I1192" s="250" t="s">
        <v>17</v>
      </c>
      <c r="J1192" s="250" t="s">
        <v>17</v>
      </c>
      <c r="K1192" s="250" t="s">
        <v>1821</v>
      </c>
      <c r="L1192" s="251">
        <v>45826</v>
      </c>
      <c r="M1192" s="250" t="s">
        <v>19</v>
      </c>
    </row>
    <row r="1193" spans="1:13" x14ac:dyDescent="0.35">
      <c r="A1193" s="252" t="s">
        <v>1811</v>
      </c>
      <c r="B1193" s="252" t="s">
        <v>1812</v>
      </c>
      <c r="C1193" s="252" t="s">
        <v>1813</v>
      </c>
      <c r="D1193" s="252" t="s">
        <v>1231</v>
      </c>
      <c r="E1193" s="252">
        <v>0</v>
      </c>
      <c r="F1193" s="252" t="s">
        <v>1215</v>
      </c>
      <c r="G1193" s="252" t="s">
        <v>62</v>
      </c>
      <c r="H1193" s="252">
        <v>2</v>
      </c>
      <c r="I1193" s="252" t="s">
        <v>17</v>
      </c>
      <c r="J1193" s="252" t="s">
        <v>17</v>
      </c>
      <c r="K1193" s="252" t="s">
        <v>1822</v>
      </c>
      <c r="L1193" s="253">
        <v>45826</v>
      </c>
      <c r="M1193" s="252" t="s">
        <v>19</v>
      </c>
    </row>
    <row r="1194" spans="1:13" x14ac:dyDescent="0.35">
      <c r="A1194" s="250" t="s">
        <v>732</v>
      </c>
      <c r="B1194" s="250" t="s">
        <v>733</v>
      </c>
      <c r="C1194" s="250" t="s">
        <v>734</v>
      </c>
      <c r="D1194" s="250" t="s">
        <v>1214</v>
      </c>
      <c r="E1194" s="250">
        <v>2</v>
      </c>
      <c r="F1194" s="250" t="s">
        <v>1215</v>
      </c>
      <c r="G1194" s="250" t="s">
        <v>62</v>
      </c>
      <c r="H1194" s="250">
        <v>2</v>
      </c>
      <c r="I1194" s="250" t="s">
        <v>17</v>
      </c>
      <c r="J1194" s="250" t="s">
        <v>17</v>
      </c>
      <c r="K1194" s="250" t="s">
        <v>1823</v>
      </c>
      <c r="L1194" s="251">
        <v>45826</v>
      </c>
      <c r="M1194" s="250" t="s">
        <v>19</v>
      </c>
    </row>
    <row r="1195" spans="1:13" x14ac:dyDescent="0.35">
      <c r="A1195" s="252" t="s">
        <v>732</v>
      </c>
      <c r="B1195" s="252" t="s">
        <v>733</v>
      </c>
      <c r="C1195" s="252" t="s">
        <v>734</v>
      </c>
      <c r="D1195" s="252" t="s">
        <v>1217</v>
      </c>
      <c r="E1195" s="252">
        <v>0</v>
      </c>
      <c r="F1195" s="252" t="s">
        <v>1215</v>
      </c>
      <c r="G1195" s="252" t="s">
        <v>62</v>
      </c>
      <c r="H1195" s="252">
        <v>2</v>
      </c>
      <c r="I1195" s="252" t="s">
        <v>17</v>
      </c>
      <c r="J1195" s="252" t="s">
        <v>17</v>
      </c>
      <c r="K1195" s="252" t="s">
        <v>1824</v>
      </c>
      <c r="L1195" s="253">
        <v>45826</v>
      </c>
      <c r="M1195" s="252" t="s">
        <v>19</v>
      </c>
    </row>
    <row r="1196" spans="1:13" x14ac:dyDescent="0.35">
      <c r="A1196" s="250" t="s">
        <v>732</v>
      </c>
      <c r="B1196" s="250" t="s">
        <v>733</v>
      </c>
      <c r="C1196" s="250" t="s">
        <v>734</v>
      </c>
      <c r="D1196" s="250" t="s">
        <v>1219</v>
      </c>
      <c r="E1196" s="250">
        <v>1</v>
      </c>
      <c r="F1196" s="250" t="s">
        <v>1215</v>
      </c>
      <c r="G1196" s="250" t="s">
        <v>62</v>
      </c>
      <c r="H1196" s="250">
        <v>2</v>
      </c>
      <c r="I1196" s="250" t="s">
        <v>17</v>
      </c>
      <c r="J1196" s="250" t="s">
        <v>17</v>
      </c>
      <c r="K1196" s="250" t="s">
        <v>1825</v>
      </c>
      <c r="L1196" s="251">
        <v>45826</v>
      </c>
      <c r="M1196" s="250" t="s">
        <v>19</v>
      </c>
    </row>
    <row r="1197" spans="1:13" x14ac:dyDescent="0.35">
      <c r="A1197" s="252" t="s">
        <v>732</v>
      </c>
      <c r="B1197" s="252" t="s">
        <v>733</v>
      </c>
      <c r="C1197" s="252" t="s">
        <v>734</v>
      </c>
      <c r="D1197" s="252" t="s">
        <v>1221</v>
      </c>
      <c r="E1197" s="252">
        <v>0</v>
      </c>
      <c r="F1197" s="252" t="s">
        <v>1215</v>
      </c>
      <c r="G1197" s="252" t="s">
        <v>62</v>
      </c>
      <c r="H1197" s="252">
        <v>2</v>
      </c>
      <c r="I1197" s="252" t="s">
        <v>17</v>
      </c>
      <c r="J1197" s="252" t="s">
        <v>17</v>
      </c>
      <c r="K1197" s="252" t="s">
        <v>1826</v>
      </c>
      <c r="L1197" s="253">
        <v>45826</v>
      </c>
      <c r="M1197" s="252" t="s">
        <v>19</v>
      </c>
    </row>
    <row r="1198" spans="1:13" x14ac:dyDescent="0.35">
      <c r="A1198" s="250" t="s">
        <v>732</v>
      </c>
      <c r="B1198" s="250" t="s">
        <v>733</v>
      </c>
      <c r="C1198" s="250" t="s">
        <v>734</v>
      </c>
      <c r="D1198" s="250" t="s">
        <v>1223</v>
      </c>
      <c r="E1198" s="250">
        <v>0</v>
      </c>
      <c r="F1198" s="250" t="s">
        <v>1215</v>
      </c>
      <c r="G1198" s="250" t="s">
        <v>62</v>
      </c>
      <c r="H1198" s="250">
        <v>2</v>
      </c>
      <c r="I1198" s="250" t="s">
        <v>17</v>
      </c>
      <c r="J1198" s="250" t="s">
        <v>17</v>
      </c>
      <c r="K1198" s="250" t="s">
        <v>1827</v>
      </c>
      <c r="L1198" s="251">
        <v>45826</v>
      </c>
      <c r="M1198" s="250" t="s">
        <v>19</v>
      </c>
    </row>
    <row r="1199" spans="1:13" x14ac:dyDescent="0.35">
      <c r="A1199" s="252" t="s">
        <v>732</v>
      </c>
      <c r="B1199" s="252" t="s">
        <v>733</v>
      </c>
      <c r="C1199" s="252" t="s">
        <v>734</v>
      </c>
      <c r="D1199" s="252" t="s">
        <v>1225</v>
      </c>
      <c r="E1199" s="252">
        <v>0</v>
      </c>
      <c r="F1199" s="252" t="s">
        <v>1215</v>
      </c>
      <c r="G1199" s="252" t="s">
        <v>62</v>
      </c>
      <c r="H1199" s="252">
        <v>2</v>
      </c>
      <c r="I1199" s="252" t="s">
        <v>17</v>
      </c>
      <c r="J1199" s="252" t="s">
        <v>17</v>
      </c>
      <c r="K1199" s="252" t="s">
        <v>1828</v>
      </c>
      <c r="L1199" s="253">
        <v>45826</v>
      </c>
      <c r="M1199" s="252" t="s">
        <v>19</v>
      </c>
    </row>
    <row r="1200" spans="1:13" x14ac:dyDescent="0.35">
      <c r="A1200" s="250" t="s">
        <v>732</v>
      </c>
      <c r="B1200" s="250" t="s">
        <v>733</v>
      </c>
      <c r="C1200" s="250" t="s">
        <v>734</v>
      </c>
      <c r="D1200" s="250" t="s">
        <v>1227</v>
      </c>
      <c r="E1200" s="250">
        <v>3</v>
      </c>
      <c r="F1200" s="250" t="s">
        <v>1215</v>
      </c>
      <c r="G1200" s="250" t="s">
        <v>62</v>
      </c>
      <c r="H1200" s="250">
        <v>2</v>
      </c>
      <c r="I1200" s="250" t="s">
        <v>17</v>
      </c>
      <c r="J1200" s="250" t="s">
        <v>17</v>
      </c>
      <c r="K1200" s="250" t="s">
        <v>1829</v>
      </c>
      <c r="L1200" s="251">
        <v>45826</v>
      </c>
      <c r="M1200" s="250" t="s">
        <v>19</v>
      </c>
    </row>
    <row r="1201" spans="1:13" x14ac:dyDescent="0.35">
      <c r="A1201" s="252" t="s">
        <v>732</v>
      </c>
      <c r="B1201" s="252" t="s">
        <v>733</v>
      </c>
      <c r="C1201" s="252" t="s">
        <v>734</v>
      </c>
      <c r="D1201" s="252" t="s">
        <v>1229</v>
      </c>
      <c r="E1201" s="252">
        <v>1</v>
      </c>
      <c r="F1201" s="252" t="s">
        <v>1215</v>
      </c>
      <c r="G1201" s="252" t="s">
        <v>62</v>
      </c>
      <c r="H1201" s="252">
        <v>2</v>
      </c>
      <c r="I1201" s="252" t="s">
        <v>17</v>
      </c>
      <c r="J1201" s="252" t="s">
        <v>17</v>
      </c>
      <c r="K1201" s="252" t="s">
        <v>1830</v>
      </c>
      <c r="L1201" s="253">
        <v>45826</v>
      </c>
      <c r="M1201" s="252" t="s">
        <v>19</v>
      </c>
    </row>
    <row r="1202" spans="1:13" x14ac:dyDescent="0.35">
      <c r="A1202" s="250" t="s">
        <v>732</v>
      </c>
      <c r="B1202" s="250" t="s">
        <v>733</v>
      </c>
      <c r="C1202" s="250" t="s">
        <v>734</v>
      </c>
      <c r="D1202" s="250" t="s">
        <v>1231</v>
      </c>
      <c r="E1202" s="250">
        <v>0</v>
      </c>
      <c r="F1202" s="250" t="s">
        <v>1215</v>
      </c>
      <c r="G1202" s="250" t="s">
        <v>62</v>
      </c>
      <c r="H1202" s="250">
        <v>2</v>
      </c>
      <c r="I1202" s="250" t="s">
        <v>17</v>
      </c>
      <c r="J1202" s="250" t="s">
        <v>17</v>
      </c>
      <c r="K1202" s="250" t="s">
        <v>1831</v>
      </c>
      <c r="L1202" s="251">
        <v>45826</v>
      </c>
      <c r="M1202" s="250" t="s">
        <v>19</v>
      </c>
    </row>
    <row r="1203" spans="1:13" x14ac:dyDescent="0.35">
      <c r="A1203" s="252" t="s">
        <v>583</v>
      </c>
      <c r="B1203" s="252" t="s">
        <v>584</v>
      </c>
      <c r="C1203" s="252" t="s">
        <v>585</v>
      </c>
      <c r="D1203" s="252" t="s">
        <v>1214</v>
      </c>
      <c r="E1203" s="252">
        <v>0</v>
      </c>
      <c r="F1203" s="252" t="s">
        <v>1215</v>
      </c>
      <c r="G1203" s="252" t="s">
        <v>62</v>
      </c>
      <c r="H1203" s="252">
        <v>2</v>
      </c>
      <c r="I1203" s="252" t="s">
        <v>17</v>
      </c>
      <c r="J1203" s="252" t="s">
        <v>17</v>
      </c>
      <c r="K1203" s="252" t="s">
        <v>1832</v>
      </c>
      <c r="L1203" s="253">
        <v>45826</v>
      </c>
      <c r="M1203" s="252" t="s">
        <v>19</v>
      </c>
    </row>
    <row r="1204" spans="1:13" x14ac:dyDescent="0.35">
      <c r="A1204" s="250" t="s">
        <v>583</v>
      </c>
      <c r="B1204" s="250" t="s">
        <v>584</v>
      </c>
      <c r="C1204" s="250" t="s">
        <v>585</v>
      </c>
      <c r="D1204" s="250" t="s">
        <v>1217</v>
      </c>
      <c r="E1204" s="250">
        <v>1</v>
      </c>
      <c r="F1204" s="250" t="s">
        <v>1215</v>
      </c>
      <c r="G1204" s="250" t="s">
        <v>62</v>
      </c>
      <c r="H1204" s="250">
        <v>2</v>
      </c>
      <c r="I1204" s="250" t="s">
        <v>17</v>
      </c>
      <c r="J1204" s="250" t="s">
        <v>17</v>
      </c>
      <c r="K1204" s="250" t="s">
        <v>1833</v>
      </c>
      <c r="L1204" s="251">
        <v>45826</v>
      </c>
      <c r="M1204" s="250" t="s">
        <v>19</v>
      </c>
    </row>
    <row r="1205" spans="1:13" x14ac:dyDescent="0.35">
      <c r="A1205" s="252" t="s">
        <v>583</v>
      </c>
      <c r="B1205" s="252" t="s">
        <v>584</v>
      </c>
      <c r="C1205" s="252" t="s">
        <v>585</v>
      </c>
      <c r="D1205" s="252" t="s">
        <v>1219</v>
      </c>
      <c r="E1205" s="252">
        <v>1</v>
      </c>
      <c r="F1205" s="252" t="s">
        <v>1215</v>
      </c>
      <c r="G1205" s="252" t="s">
        <v>62</v>
      </c>
      <c r="H1205" s="252">
        <v>2</v>
      </c>
      <c r="I1205" s="252" t="s">
        <v>17</v>
      </c>
      <c r="J1205" s="252" t="s">
        <v>17</v>
      </c>
      <c r="K1205" s="252" t="s">
        <v>1834</v>
      </c>
      <c r="L1205" s="253">
        <v>45826</v>
      </c>
      <c r="M1205" s="252" t="s">
        <v>19</v>
      </c>
    </row>
    <row r="1206" spans="1:13" x14ac:dyDescent="0.35">
      <c r="A1206" s="250" t="s">
        <v>583</v>
      </c>
      <c r="B1206" s="250" t="s">
        <v>584</v>
      </c>
      <c r="C1206" s="250" t="s">
        <v>585</v>
      </c>
      <c r="D1206" s="250" t="s">
        <v>1221</v>
      </c>
      <c r="E1206" s="250">
        <v>0</v>
      </c>
      <c r="F1206" s="250" t="s">
        <v>1215</v>
      </c>
      <c r="G1206" s="250" t="s">
        <v>62</v>
      </c>
      <c r="H1206" s="250">
        <v>2</v>
      </c>
      <c r="I1206" s="250" t="s">
        <v>17</v>
      </c>
      <c r="J1206" s="250" t="s">
        <v>17</v>
      </c>
      <c r="K1206" s="250" t="s">
        <v>1835</v>
      </c>
      <c r="L1206" s="251">
        <v>45826</v>
      </c>
      <c r="M1206" s="250" t="s">
        <v>19</v>
      </c>
    </row>
    <row r="1207" spans="1:13" x14ac:dyDescent="0.35">
      <c r="A1207" s="252" t="s">
        <v>583</v>
      </c>
      <c r="B1207" s="252" t="s">
        <v>584</v>
      </c>
      <c r="C1207" s="252" t="s">
        <v>585</v>
      </c>
      <c r="D1207" s="252" t="s">
        <v>1223</v>
      </c>
      <c r="E1207" s="252">
        <v>3</v>
      </c>
      <c r="F1207" s="252" t="s">
        <v>1215</v>
      </c>
      <c r="G1207" s="252" t="s">
        <v>62</v>
      </c>
      <c r="H1207" s="252">
        <v>2</v>
      </c>
      <c r="I1207" s="252" t="s">
        <v>17</v>
      </c>
      <c r="J1207" s="252" t="s">
        <v>17</v>
      </c>
      <c r="K1207" s="252" t="s">
        <v>1836</v>
      </c>
      <c r="L1207" s="253">
        <v>45826</v>
      </c>
      <c r="M1207" s="252" t="s">
        <v>19</v>
      </c>
    </row>
    <row r="1208" spans="1:13" x14ac:dyDescent="0.35">
      <c r="A1208" s="250" t="s">
        <v>583</v>
      </c>
      <c r="B1208" s="250" t="s">
        <v>584</v>
      </c>
      <c r="C1208" s="250" t="s">
        <v>585</v>
      </c>
      <c r="D1208" s="250" t="s">
        <v>1225</v>
      </c>
      <c r="E1208" s="250">
        <v>1</v>
      </c>
      <c r="F1208" s="250" t="s">
        <v>1215</v>
      </c>
      <c r="G1208" s="250" t="s">
        <v>62</v>
      </c>
      <c r="H1208" s="250">
        <v>2</v>
      </c>
      <c r="I1208" s="250" t="s">
        <v>17</v>
      </c>
      <c r="J1208" s="250" t="s">
        <v>17</v>
      </c>
      <c r="K1208" s="250" t="s">
        <v>1837</v>
      </c>
      <c r="L1208" s="251">
        <v>45826</v>
      </c>
      <c r="M1208" s="250" t="s">
        <v>19</v>
      </c>
    </row>
    <row r="1209" spans="1:13" x14ac:dyDescent="0.35">
      <c r="A1209" s="252" t="s">
        <v>583</v>
      </c>
      <c r="B1209" s="252" t="s">
        <v>584</v>
      </c>
      <c r="C1209" s="252" t="s">
        <v>585</v>
      </c>
      <c r="D1209" s="252" t="s">
        <v>1227</v>
      </c>
      <c r="E1209" s="252">
        <v>0</v>
      </c>
      <c r="F1209" s="252" t="s">
        <v>1215</v>
      </c>
      <c r="G1209" s="252" t="s">
        <v>62</v>
      </c>
      <c r="H1209" s="252">
        <v>2</v>
      </c>
      <c r="I1209" s="252" t="s">
        <v>17</v>
      </c>
      <c r="J1209" s="252" t="s">
        <v>17</v>
      </c>
      <c r="K1209" s="252" t="s">
        <v>1838</v>
      </c>
      <c r="L1209" s="253">
        <v>45826</v>
      </c>
      <c r="M1209" s="252" t="s">
        <v>19</v>
      </c>
    </row>
    <row r="1210" spans="1:13" x14ac:dyDescent="0.35">
      <c r="A1210" s="250" t="s">
        <v>583</v>
      </c>
      <c r="B1210" s="250" t="s">
        <v>584</v>
      </c>
      <c r="C1210" s="250" t="s">
        <v>585</v>
      </c>
      <c r="D1210" s="250" t="s">
        <v>1229</v>
      </c>
      <c r="E1210" s="250">
        <v>1</v>
      </c>
      <c r="F1210" s="250" t="s">
        <v>1215</v>
      </c>
      <c r="G1210" s="250" t="s">
        <v>62</v>
      </c>
      <c r="H1210" s="250">
        <v>2</v>
      </c>
      <c r="I1210" s="250" t="s">
        <v>17</v>
      </c>
      <c r="J1210" s="250" t="s">
        <v>17</v>
      </c>
      <c r="K1210" s="250" t="s">
        <v>1839</v>
      </c>
      <c r="L1210" s="251">
        <v>45826</v>
      </c>
      <c r="M1210" s="250" t="s">
        <v>19</v>
      </c>
    </row>
    <row r="1211" spans="1:13" x14ac:dyDescent="0.35">
      <c r="A1211" s="252" t="s">
        <v>583</v>
      </c>
      <c r="B1211" s="252" t="s">
        <v>584</v>
      </c>
      <c r="C1211" s="252" t="s">
        <v>585</v>
      </c>
      <c r="D1211" s="252" t="s">
        <v>1231</v>
      </c>
      <c r="E1211" s="252">
        <v>0</v>
      </c>
      <c r="F1211" s="252" t="s">
        <v>1215</v>
      </c>
      <c r="G1211" s="252" t="s">
        <v>62</v>
      </c>
      <c r="H1211" s="252">
        <v>2</v>
      </c>
      <c r="I1211" s="252" t="s">
        <v>17</v>
      </c>
      <c r="J1211" s="252" t="s">
        <v>17</v>
      </c>
      <c r="K1211" s="252" t="s">
        <v>1840</v>
      </c>
      <c r="L1211" s="253">
        <v>45826</v>
      </c>
      <c r="M1211" s="252" t="s">
        <v>19</v>
      </c>
    </row>
    <row r="1212" spans="1:13" x14ac:dyDescent="0.35">
      <c r="A1212" s="250" t="s">
        <v>1841</v>
      </c>
      <c r="B1212" s="250" t="s">
        <v>1842</v>
      </c>
      <c r="C1212" s="250" t="s">
        <v>1513</v>
      </c>
      <c r="D1212" s="250" t="s">
        <v>1214</v>
      </c>
      <c r="E1212" s="250">
        <v>0</v>
      </c>
      <c r="F1212" s="250" t="s">
        <v>1215</v>
      </c>
      <c r="G1212" s="250" t="s">
        <v>62</v>
      </c>
      <c r="H1212" s="250">
        <v>2</v>
      </c>
      <c r="I1212" s="250" t="s">
        <v>17</v>
      </c>
      <c r="J1212" s="250" t="s">
        <v>17</v>
      </c>
      <c r="K1212" s="250" t="s">
        <v>1843</v>
      </c>
      <c r="L1212" s="251">
        <v>45826</v>
      </c>
      <c r="M1212" s="250" t="s">
        <v>19</v>
      </c>
    </row>
    <row r="1213" spans="1:13" x14ac:dyDescent="0.35">
      <c r="A1213" s="252" t="s">
        <v>1841</v>
      </c>
      <c r="B1213" s="252" t="s">
        <v>1842</v>
      </c>
      <c r="C1213" s="252" t="s">
        <v>1513</v>
      </c>
      <c r="D1213" s="252" t="s">
        <v>1217</v>
      </c>
      <c r="E1213" s="252">
        <v>1</v>
      </c>
      <c r="F1213" s="252" t="s">
        <v>1215</v>
      </c>
      <c r="G1213" s="252" t="s">
        <v>62</v>
      </c>
      <c r="H1213" s="252">
        <v>2</v>
      </c>
      <c r="I1213" s="252" t="s">
        <v>17</v>
      </c>
      <c r="J1213" s="252" t="s">
        <v>17</v>
      </c>
      <c r="K1213" s="252" t="s">
        <v>1844</v>
      </c>
      <c r="L1213" s="253">
        <v>45826</v>
      </c>
      <c r="M1213" s="252" t="s">
        <v>19</v>
      </c>
    </row>
    <row r="1214" spans="1:13" x14ac:dyDescent="0.35">
      <c r="A1214" s="250" t="s">
        <v>1841</v>
      </c>
      <c r="B1214" s="250" t="s">
        <v>1842</v>
      </c>
      <c r="C1214" s="250" t="s">
        <v>1513</v>
      </c>
      <c r="D1214" s="250" t="s">
        <v>1219</v>
      </c>
      <c r="E1214" s="250">
        <v>2</v>
      </c>
      <c r="F1214" s="250" t="s">
        <v>1215</v>
      </c>
      <c r="G1214" s="250" t="s">
        <v>62</v>
      </c>
      <c r="H1214" s="250">
        <v>2</v>
      </c>
      <c r="I1214" s="250" t="s">
        <v>17</v>
      </c>
      <c r="J1214" s="250" t="s">
        <v>17</v>
      </c>
      <c r="K1214" s="250" t="s">
        <v>1845</v>
      </c>
      <c r="L1214" s="251">
        <v>45826</v>
      </c>
      <c r="M1214" s="250" t="s">
        <v>19</v>
      </c>
    </row>
    <row r="1215" spans="1:13" x14ac:dyDescent="0.35">
      <c r="A1215" s="252" t="s">
        <v>1841</v>
      </c>
      <c r="B1215" s="252" t="s">
        <v>1842</v>
      </c>
      <c r="C1215" s="252" t="s">
        <v>1513</v>
      </c>
      <c r="D1215" s="252" t="s">
        <v>1221</v>
      </c>
      <c r="E1215" s="252">
        <v>3</v>
      </c>
      <c r="F1215" s="252" t="s">
        <v>1215</v>
      </c>
      <c r="G1215" s="252" t="s">
        <v>62</v>
      </c>
      <c r="H1215" s="252">
        <v>2</v>
      </c>
      <c r="I1215" s="252" t="s">
        <v>17</v>
      </c>
      <c r="J1215" s="252" t="s">
        <v>17</v>
      </c>
      <c r="K1215" s="252" t="s">
        <v>1846</v>
      </c>
      <c r="L1215" s="253">
        <v>45826</v>
      </c>
      <c r="M1215" s="252" t="s">
        <v>19</v>
      </c>
    </row>
    <row r="1216" spans="1:13" x14ac:dyDescent="0.35">
      <c r="A1216" s="250" t="s">
        <v>1841</v>
      </c>
      <c r="B1216" s="250" t="s">
        <v>1842</v>
      </c>
      <c r="C1216" s="250" t="s">
        <v>1513</v>
      </c>
      <c r="D1216" s="250" t="s">
        <v>1223</v>
      </c>
      <c r="E1216" s="250">
        <v>3</v>
      </c>
      <c r="F1216" s="250" t="s">
        <v>1215</v>
      </c>
      <c r="G1216" s="250" t="s">
        <v>62</v>
      </c>
      <c r="H1216" s="250">
        <v>2</v>
      </c>
      <c r="I1216" s="250" t="s">
        <v>17</v>
      </c>
      <c r="J1216" s="250" t="s">
        <v>17</v>
      </c>
      <c r="K1216" s="250" t="s">
        <v>1847</v>
      </c>
      <c r="L1216" s="251">
        <v>45826</v>
      </c>
      <c r="M1216" s="250" t="s">
        <v>19</v>
      </c>
    </row>
    <row r="1217" spans="1:13" x14ac:dyDescent="0.35">
      <c r="A1217" s="252" t="s">
        <v>1841</v>
      </c>
      <c r="B1217" s="252" t="s">
        <v>1842</v>
      </c>
      <c r="C1217" s="252" t="s">
        <v>1513</v>
      </c>
      <c r="D1217" s="252" t="s">
        <v>1225</v>
      </c>
      <c r="E1217" s="252">
        <v>3</v>
      </c>
      <c r="F1217" s="252" t="s">
        <v>1215</v>
      </c>
      <c r="G1217" s="252" t="s">
        <v>62</v>
      </c>
      <c r="H1217" s="252">
        <v>2</v>
      </c>
      <c r="I1217" s="252" t="s">
        <v>17</v>
      </c>
      <c r="J1217" s="252" t="s">
        <v>17</v>
      </c>
      <c r="K1217" s="252" t="s">
        <v>1848</v>
      </c>
      <c r="L1217" s="253">
        <v>45826</v>
      </c>
      <c r="M1217" s="252" t="s">
        <v>19</v>
      </c>
    </row>
    <row r="1218" spans="1:13" x14ac:dyDescent="0.35">
      <c r="A1218" s="250" t="s">
        <v>1841</v>
      </c>
      <c r="B1218" s="250" t="s">
        <v>1842</v>
      </c>
      <c r="C1218" s="250" t="s">
        <v>1513</v>
      </c>
      <c r="D1218" s="250" t="s">
        <v>1227</v>
      </c>
      <c r="E1218" s="250">
        <v>3</v>
      </c>
      <c r="F1218" s="250" t="s">
        <v>1215</v>
      </c>
      <c r="G1218" s="250" t="s">
        <v>62</v>
      </c>
      <c r="H1218" s="250">
        <v>2</v>
      </c>
      <c r="I1218" s="250" t="s">
        <v>17</v>
      </c>
      <c r="J1218" s="250" t="s">
        <v>17</v>
      </c>
      <c r="K1218" s="250" t="s">
        <v>1849</v>
      </c>
      <c r="L1218" s="251">
        <v>45826</v>
      </c>
      <c r="M1218" s="250" t="s">
        <v>19</v>
      </c>
    </row>
    <row r="1219" spans="1:13" x14ac:dyDescent="0.35">
      <c r="A1219" s="252" t="s">
        <v>1841</v>
      </c>
      <c r="B1219" s="252" t="s">
        <v>1842</v>
      </c>
      <c r="C1219" s="252" t="s">
        <v>1513</v>
      </c>
      <c r="D1219" s="252" t="s">
        <v>1229</v>
      </c>
      <c r="E1219" s="252">
        <v>3</v>
      </c>
      <c r="F1219" s="252" t="s">
        <v>1215</v>
      </c>
      <c r="G1219" s="252" t="s">
        <v>62</v>
      </c>
      <c r="H1219" s="252">
        <v>2</v>
      </c>
      <c r="I1219" s="252" t="s">
        <v>17</v>
      </c>
      <c r="J1219" s="252" t="s">
        <v>17</v>
      </c>
      <c r="K1219" s="252" t="s">
        <v>1850</v>
      </c>
      <c r="L1219" s="253">
        <v>45826</v>
      </c>
      <c r="M1219" s="252" t="s">
        <v>19</v>
      </c>
    </row>
    <row r="1220" spans="1:13" x14ac:dyDescent="0.35">
      <c r="A1220" s="250" t="s">
        <v>1841</v>
      </c>
      <c r="B1220" s="250" t="s">
        <v>1842</v>
      </c>
      <c r="C1220" s="250" t="s">
        <v>1513</v>
      </c>
      <c r="D1220" s="250" t="s">
        <v>1231</v>
      </c>
      <c r="E1220" s="250">
        <v>3</v>
      </c>
      <c r="F1220" s="250" t="s">
        <v>1215</v>
      </c>
      <c r="G1220" s="250" t="s">
        <v>62</v>
      </c>
      <c r="H1220" s="250">
        <v>2</v>
      </c>
      <c r="I1220" s="250" t="s">
        <v>17</v>
      </c>
      <c r="J1220" s="250" t="s">
        <v>17</v>
      </c>
      <c r="K1220" s="250" t="s">
        <v>1851</v>
      </c>
      <c r="L1220" s="251">
        <v>45826</v>
      </c>
      <c r="M1220" s="250" t="s">
        <v>19</v>
      </c>
    </row>
    <row r="1221" spans="1:13" x14ac:dyDescent="0.35">
      <c r="A1221" s="252" t="s">
        <v>131</v>
      </c>
      <c r="B1221" s="252" t="s">
        <v>132</v>
      </c>
      <c r="C1221" s="252" t="s">
        <v>133</v>
      </c>
      <c r="D1221" s="252" t="s">
        <v>1214</v>
      </c>
      <c r="E1221" s="252">
        <v>2</v>
      </c>
      <c r="F1221" s="252" t="s">
        <v>1215</v>
      </c>
      <c r="G1221" s="252" t="s">
        <v>62</v>
      </c>
      <c r="H1221" s="252">
        <v>2</v>
      </c>
      <c r="I1221" s="252" t="s">
        <v>17</v>
      </c>
      <c r="J1221" s="252" t="s">
        <v>17</v>
      </c>
      <c r="K1221" s="252" t="s">
        <v>1852</v>
      </c>
      <c r="L1221" s="253">
        <v>45826</v>
      </c>
      <c r="M1221" s="252" t="s">
        <v>19</v>
      </c>
    </row>
    <row r="1222" spans="1:13" x14ac:dyDescent="0.35">
      <c r="A1222" s="250" t="s">
        <v>131</v>
      </c>
      <c r="B1222" s="250" t="s">
        <v>132</v>
      </c>
      <c r="C1222" s="250" t="s">
        <v>133</v>
      </c>
      <c r="D1222" s="250" t="s">
        <v>1217</v>
      </c>
      <c r="E1222" s="250">
        <v>1</v>
      </c>
      <c r="F1222" s="250" t="s">
        <v>1215</v>
      </c>
      <c r="G1222" s="250" t="s">
        <v>62</v>
      </c>
      <c r="H1222" s="250">
        <v>2</v>
      </c>
      <c r="I1222" s="250" t="s">
        <v>17</v>
      </c>
      <c r="J1222" s="250" t="s">
        <v>17</v>
      </c>
      <c r="K1222" s="250" t="s">
        <v>1853</v>
      </c>
      <c r="L1222" s="251">
        <v>45826</v>
      </c>
      <c r="M1222" s="250" t="s">
        <v>19</v>
      </c>
    </row>
    <row r="1223" spans="1:13" x14ac:dyDescent="0.35">
      <c r="A1223" s="252" t="s">
        <v>131</v>
      </c>
      <c r="B1223" s="252" t="s">
        <v>132</v>
      </c>
      <c r="C1223" s="252" t="s">
        <v>133</v>
      </c>
      <c r="D1223" s="252" t="s">
        <v>1219</v>
      </c>
      <c r="E1223" s="252">
        <v>1</v>
      </c>
      <c r="F1223" s="252" t="s">
        <v>1215</v>
      </c>
      <c r="G1223" s="252" t="s">
        <v>62</v>
      </c>
      <c r="H1223" s="252">
        <v>2</v>
      </c>
      <c r="I1223" s="252" t="s">
        <v>17</v>
      </c>
      <c r="J1223" s="252" t="s">
        <v>17</v>
      </c>
      <c r="K1223" s="252" t="s">
        <v>1854</v>
      </c>
      <c r="L1223" s="253">
        <v>45826</v>
      </c>
      <c r="M1223" s="252" t="s">
        <v>19</v>
      </c>
    </row>
    <row r="1224" spans="1:13" x14ac:dyDescent="0.35">
      <c r="A1224" s="250" t="s">
        <v>131</v>
      </c>
      <c r="B1224" s="250" t="s">
        <v>132</v>
      </c>
      <c r="C1224" s="250" t="s">
        <v>133</v>
      </c>
      <c r="D1224" s="250" t="s">
        <v>1221</v>
      </c>
      <c r="E1224" s="250">
        <v>0</v>
      </c>
      <c r="F1224" s="250" t="s">
        <v>1215</v>
      </c>
      <c r="G1224" s="250" t="s">
        <v>62</v>
      </c>
      <c r="H1224" s="250">
        <v>2</v>
      </c>
      <c r="I1224" s="250" t="s">
        <v>17</v>
      </c>
      <c r="J1224" s="250" t="s">
        <v>17</v>
      </c>
      <c r="K1224" s="250" t="s">
        <v>1855</v>
      </c>
      <c r="L1224" s="251">
        <v>45826</v>
      </c>
      <c r="M1224" s="250" t="s">
        <v>19</v>
      </c>
    </row>
    <row r="1225" spans="1:13" x14ac:dyDescent="0.35">
      <c r="A1225" s="252" t="s">
        <v>131</v>
      </c>
      <c r="B1225" s="252" t="s">
        <v>132</v>
      </c>
      <c r="C1225" s="252" t="s">
        <v>133</v>
      </c>
      <c r="D1225" s="252" t="s">
        <v>1223</v>
      </c>
      <c r="E1225" s="252">
        <v>0</v>
      </c>
      <c r="F1225" s="252" t="s">
        <v>1215</v>
      </c>
      <c r="G1225" s="252" t="s">
        <v>62</v>
      </c>
      <c r="H1225" s="252">
        <v>2</v>
      </c>
      <c r="I1225" s="252" t="s">
        <v>17</v>
      </c>
      <c r="J1225" s="252" t="s">
        <v>17</v>
      </c>
      <c r="K1225" s="252" t="s">
        <v>1856</v>
      </c>
      <c r="L1225" s="253">
        <v>45826</v>
      </c>
      <c r="M1225" s="252" t="s">
        <v>19</v>
      </c>
    </row>
    <row r="1226" spans="1:13" x14ac:dyDescent="0.35">
      <c r="A1226" s="250" t="s">
        <v>131</v>
      </c>
      <c r="B1226" s="250" t="s">
        <v>132</v>
      </c>
      <c r="C1226" s="250" t="s">
        <v>133</v>
      </c>
      <c r="D1226" s="250" t="s">
        <v>1225</v>
      </c>
      <c r="E1226" s="250">
        <v>3</v>
      </c>
      <c r="F1226" s="250" t="s">
        <v>1215</v>
      </c>
      <c r="G1226" s="250" t="s">
        <v>62</v>
      </c>
      <c r="H1226" s="250">
        <v>2</v>
      </c>
      <c r="I1226" s="250" t="s">
        <v>17</v>
      </c>
      <c r="J1226" s="250" t="s">
        <v>17</v>
      </c>
      <c r="K1226" s="250" t="s">
        <v>1857</v>
      </c>
      <c r="L1226" s="251">
        <v>45826</v>
      </c>
      <c r="M1226" s="250" t="s">
        <v>19</v>
      </c>
    </row>
    <row r="1227" spans="1:13" x14ac:dyDescent="0.35">
      <c r="A1227" s="252" t="s">
        <v>131</v>
      </c>
      <c r="B1227" s="252" t="s">
        <v>132</v>
      </c>
      <c r="C1227" s="252" t="s">
        <v>133</v>
      </c>
      <c r="D1227" s="252" t="s">
        <v>1227</v>
      </c>
      <c r="E1227" s="252">
        <v>3</v>
      </c>
      <c r="F1227" s="252" t="s">
        <v>1215</v>
      </c>
      <c r="G1227" s="252" t="s">
        <v>62</v>
      </c>
      <c r="H1227" s="252">
        <v>2</v>
      </c>
      <c r="I1227" s="252" t="s">
        <v>17</v>
      </c>
      <c r="J1227" s="252" t="s">
        <v>17</v>
      </c>
      <c r="K1227" s="252" t="s">
        <v>1858</v>
      </c>
      <c r="L1227" s="253">
        <v>45826</v>
      </c>
      <c r="M1227" s="252" t="s">
        <v>19</v>
      </c>
    </row>
    <row r="1228" spans="1:13" x14ac:dyDescent="0.35">
      <c r="A1228" s="250" t="s">
        <v>131</v>
      </c>
      <c r="B1228" s="250" t="s">
        <v>132</v>
      </c>
      <c r="C1228" s="250" t="s">
        <v>133</v>
      </c>
      <c r="D1228" s="250" t="s">
        <v>1229</v>
      </c>
      <c r="E1228" s="250">
        <v>0</v>
      </c>
      <c r="F1228" s="250" t="s">
        <v>1215</v>
      </c>
      <c r="G1228" s="250" t="s">
        <v>62</v>
      </c>
      <c r="H1228" s="250">
        <v>2</v>
      </c>
      <c r="I1228" s="250" t="s">
        <v>17</v>
      </c>
      <c r="J1228" s="250" t="s">
        <v>17</v>
      </c>
      <c r="K1228" s="250" t="s">
        <v>1859</v>
      </c>
      <c r="L1228" s="251">
        <v>45826</v>
      </c>
      <c r="M1228" s="250" t="s">
        <v>19</v>
      </c>
    </row>
    <row r="1229" spans="1:13" x14ac:dyDescent="0.35">
      <c r="A1229" s="252" t="s">
        <v>131</v>
      </c>
      <c r="B1229" s="252" t="s">
        <v>132</v>
      </c>
      <c r="C1229" s="252" t="s">
        <v>133</v>
      </c>
      <c r="D1229" s="252" t="s">
        <v>1231</v>
      </c>
      <c r="E1229" s="252">
        <v>0</v>
      </c>
      <c r="F1229" s="252" t="s">
        <v>1215</v>
      </c>
      <c r="G1229" s="252" t="s">
        <v>62</v>
      </c>
      <c r="H1229" s="252">
        <v>2</v>
      </c>
      <c r="I1229" s="252" t="s">
        <v>17</v>
      </c>
      <c r="J1229" s="252" t="s">
        <v>17</v>
      </c>
      <c r="K1229" s="252" t="s">
        <v>1860</v>
      </c>
      <c r="L1229" s="253">
        <v>45826</v>
      </c>
      <c r="M1229" s="252" t="s">
        <v>19</v>
      </c>
    </row>
    <row r="1230" spans="1:13" x14ac:dyDescent="0.35">
      <c r="A1230" s="250" t="s">
        <v>143</v>
      </c>
      <c r="B1230" s="250" t="s">
        <v>144</v>
      </c>
      <c r="C1230" s="250" t="s">
        <v>133</v>
      </c>
      <c r="D1230" s="250" t="s">
        <v>1214</v>
      </c>
      <c r="E1230" s="250">
        <v>2</v>
      </c>
      <c r="F1230" s="250" t="s">
        <v>1215</v>
      </c>
      <c r="G1230" s="250" t="s">
        <v>62</v>
      </c>
      <c r="H1230" s="250">
        <v>2</v>
      </c>
      <c r="I1230" s="250" t="s">
        <v>17</v>
      </c>
      <c r="J1230" s="250" t="s">
        <v>17</v>
      </c>
      <c r="K1230" s="250" t="s">
        <v>1861</v>
      </c>
      <c r="L1230" s="251">
        <v>45826</v>
      </c>
      <c r="M1230" s="250" t="s">
        <v>19</v>
      </c>
    </row>
    <row r="1231" spans="1:13" x14ac:dyDescent="0.35">
      <c r="A1231" s="252" t="s">
        <v>143</v>
      </c>
      <c r="B1231" s="252" t="s">
        <v>144</v>
      </c>
      <c r="C1231" s="252" t="s">
        <v>133</v>
      </c>
      <c r="D1231" s="252" t="s">
        <v>1217</v>
      </c>
      <c r="E1231" s="252">
        <v>1</v>
      </c>
      <c r="F1231" s="252" t="s">
        <v>1215</v>
      </c>
      <c r="G1231" s="252" t="s">
        <v>62</v>
      </c>
      <c r="H1231" s="252">
        <v>2</v>
      </c>
      <c r="I1231" s="252" t="s">
        <v>17</v>
      </c>
      <c r="J1231" s="252" t="s">
        <v>17</v>
      </c>
      <c r="K1231" s="252" t="s">
        <v>1862</v>
      </c>
      <c r="L1231" s="253">
        <v>45826</v>
      </c>
      <c r="M1231" s="252" t="s">
        <v>19</v>
      </c>
    </row>
    <row r="1232" spans="1:13" x14ac:dyDescent="0.35">
      <c r="A1232" s="250" t="s">
        <v>143</v>
      </c>
      <c r="B1232" s="250" t="s">
        <v>144</v>
      </c>
      <c r="C1232" s="250" t="s">
        <v>133</v>
      </c>
      <c r="D1232" s="250" t="s">
        <v>1219</v>
      </c>
      <c r="E1232" s="250">
        <v>1</v>
      </c>
      <c r="F1232" s="250" t="s">
        <v>1215</v>
      </c>
      <c r="G1232" s="250" t="s">
        <v>62</v>
      </c>
      <c r="H1232" s="250">
        <v>2</v>
      </c>
      <c r="I1232" s="250" t="s">
        <v>17</v>
      </c>
      <c r="J1232" s="250" t="s">
        <v>17</v>
      </c>
      <c r="K1232" s="250" t="s">
        <v>1863</v>
      </c>
      <c r="L1232" s="251">
        <v>45826</v>
      </c>
      <c r="M1232" s="250" t="s">
        <v>19</v>
      </c>
    </row>
    <row r="1233" spans="1:13" x14ac:dyDescent="0.35">
      <c r="A1233" s="252" t="s">
        <v>143</v>
      </c>
      <c r="B1233" s="252" t="s">
        <v>144</v>
      </c>
      <c r="C1233" s="252" t="s">
        <v>133</v>
      </c>
      <c r="D1233" s="252" t="s">
        <v>1221</v>
      </c>
      <c r="E1233" s="252">
        <v>0</v>
      </c>
      <c r="F1233" s="252" t="s">
        <v>1215</v>
      </c>
      <c r="G1233" s="252" t="s">
        <v>62</v>
      </c>
      <c r="H1233" s="252">
        <v>2</v>
      </c>
      <c r="I1233" s="252" t="s">
        <v>17</v>
      </c>
      <c r="J1233" s="252" t="s">
        <v>17</v>
      </c>
      <c r="K1233" s="252" t="s">
        <v>1864</v>
      </c>
      <c r="L1233" s="253">
        <v>45826</v>
      </c>
      <c r="M1233" s="252" t="s">
        <v>19</v>
      </c>
    </row>
    <row r="1234" spans="1:13" x14ac:dyDescent="0.35">
      <c r="A1234" s="250" t="s">
        <v>143</v>
      </c>
      <c r="B1234" s="250" t="s">
        <v>144</v>
      </c>
      <c r="C1234" s="250" t="s">
        <v>133</v>
      </c>
      <c r="D1234" s="250" t="s">
        <v>1223</v>
      </c>
      <c r="E1234" s="250">
        <v>0</v>
      </c>
      <c r="F1234" s="250" t="s">
        <v>1215</v>
      </c>
      <c r="G1234" s="250" t="s">
        <v>62</v>
      </c>
      <c r="H1234" s="250">
        <v>2</v>
      </c>
      <c r="I1234" s="250" t="s">
        <v>17</v>
      </c>
      <c r="J1234" s="250" t="s">
        <v>17</v>
      </c>
      <c r="K1234" s="250" t="s">
        <v>1865</v>
      </c>
      <c r="L1234" s="251">
        <v>45826</v>
      </c>
      <c r="M1234" s="250" t="s">
        <v>19</v>
      </c>
    </row>
    <row r="1235" spans="1:13" x14ac:dyDescent="0.35">
      <c r="A1235" s="252" t="s">
        <v>143</v>
      </c>
      <c r="B1235" s="252" t="s">
        <v>144</v>
      </c>
      <c r="C1235" s="252" t="s">
        <v>133</v>
      </c>
      <c r="D1235" s="252" t="s">
        <v>1225</v>
      </c>
      <c r="E1235" s="252">
        <v>3</v>
      </c>
      <c r="F1235" s="252" t="s">
        <v>1215</v>
      </c>
      <c r="G1235" s="252" t="s">
        <v>62</v>
      </c>
      <c r="H1235" s="252">
        <v>2</v>
      </c>
      <c r="I1235" s="252" t="s">
        <v>17</v>
      </c>
      <c r="J1235" s="252" t="s">
        <v>17</v>
      </c>
      <c r="K1235" s="252" t="s">
        <v>1866</v>
      </c>
      <c r="L1235" s="253">
        <v>45826</v>
      </c>
      <c r="M1235" s="252" t="s">
        <v>19</v>
      </c>
    </row>
    <row r="1236" spans="1:13" x14ac:dyDescent="0.35">
      <c r="A1236" s="250" t="s">
        <v>143</v>
      </c>
      <c r="B1236" s="250" t="s">
        <v>144</v>
      </c>
      <c r="C1236" s="250" t="s">
        <v>133</v>
      </c>
      <c r="D1236" s="250" t="s">
        <v>1227</v>
      </c>
      <c r="E1236" s="250">
        <v>3</v>
      </c>
      <c r="F1236" s="250" t="s">
        <v>1215</v>
      </c>
      <c r="G1236" s="250" t="s">
        <v>62</v>
      </c>
      <c r="H1236" s="250">
        <v>2</v>
      </c>
      <c r="I1236" s="250" t="s">
        <v>17</v>
      </c>
      <c r="J1236" s="250" t="s">
        <v>17</v>
      </c>
      <c r="K1236" s="250" t="s">
        <v>1867</v>
      </c>
      <c r="L1236" s="251">
        <v>45826</v>
      </c>
      <c r="M1236" s="250" t="s">
        <v>19</v>
      </c>
    </row>
    <row r="1237" spans="1:13" x14ac:dyDescent="0.35">
      <c r="A1237" s="252" t="s">
        <v>143</v>
      </c>
      <c r="B1237" s="252" t="s">
        <v>144</v>
      </c>
      <c r="C1237" s="252" t="s">
        <v>133</v>
      </c>
      <c r="D1237" s="252" t="s">
        <v>1229</v>
      </c>
      <c r="E1237" s="252">
        <v>0</v>
      </c>
      <c r="F1237" s="252" t="s">
        <v>1215</v>
      </c>
      <c r="G1237" s="252" t="s">
        <v>62</v>
      </c>
      <c r="H1237" s="252">
        <v>2</v>
      </c>
      <c r="I1237" s="252" t="s">
        <v>17</v>
      </c>
      <c r="J1237" s="252" t="s">
        <v>17</v>
      </c>
      <c r="K1237" s="252" t="s">
        <v>1868</v>
      </c>
      <c r="L1237" s="253">
        <v>45826</v>
      </c>
      <c r="M1237" s="252" t="s">
        <v>19</v>
      </c>
    </row>
    <row r="1238" spans="1:13" x14ac:dyDescent="0.35">
      <c r="A1238" s="250" t="s">
        <v>143</v>
      </c>
      <c r="B1238" s="250" t="s">
        <v>144</v>
      </c>
      <c r="C1238" s="250" t="s">
        <v>133</v>
      </c>
      <c r="D1238" s="250" t="s">
        <v>1231</v>
      </c>
      <c r="E1238" s="250">
        <v>0</v>
      </c>
      <c r="F1238" s="250" t="s">
        <v>1215</v>
      </c>
      <c r="G1238" s="250" t="s">
        <v>62</v>
      </c>
      <c r="H1238" s="250">
        <v>2</v>
      </c>
      <c r="I1238" s="250" t="s">
        <v>17</v>
      </c>
      <c r="J1238" s="250" t="s">
        <v>17</v>
      </c>
      <c r="K1238" s="250" t="s">
        <v>1869</v>
      </c>
      <c r="L1238" s="251">
        <v>45826</v>
      </c>
      <c r="M1238" s="250" t="s">
        <v>19</v>
      </c>
    </row>
    <row r="1239" spans="1:13" x14ac:dyDescent="0.35">
      <c r="A1239" s="252" t="s">
        <v>158</v>
      </c>
      <c r="B1239" s="252" t="s">
        <v>159</v>
      </c>
      <c r="C1239" s="252" t="s">
        <v>133</v>
      </c>
      <c r="D1239" s="252" t="s">
        <v>1214</v>
      </c>
      <c r="E1239" s="252">
        <v>2</v>
      </c>
      <c r="F1239" s="252" t="s">
        <v>1215</v>
      </c>
      <c r="G1239" s="252" t="s">
        <v>62</v>
      </c>
      <c r="H1239" s="252">
        <v>2</v>
      </c>
      <c r="I1239" s="252" t="s">
        <v>17</v>
      </c>
      <c r="J1239" s="252" t="s">
        <v>17</v>
      </c>
      <c r="K1239" s="252" t="s">
        <v>1870</v>
      </c>
      <c r="L1239" s="253">
        <v>45826</v>
      </c>
      <c r="M1239" s="252" t="s">
        <v>19</v>
      </c>
    </row>
    <row r="1240" spans="1:13" x14ac:dyDescent="0.35">
      <c r="A1240" s="250" t="s">
        <v>158</v>
      </c>
      <c r="B1240" s="250" t="s">
        <v>159</v>
      </c>
      <c r="C1240" s="250" t="s">
        <v>133</v>
      </c>
      <c r="D1240" s="250" t="s">
        <v>1217</v>
      </c>
      <c r="E1240" s="250">
        <v>1</v>
      </c>
      <c r="F1240" s="250" t="s">
        <v>1215</v>
      </c>
      <c r="G1240" s="250" t="s">
        <v>62</v>
      </c>
      <c r="H1240" s="250">
        <v>2</v>
      </c>
      <c r="I1240" s="250" t="s">
        <v>17</v>
      </c>
      <c r="J1240" s="250" t="s">
        <v>17</v>
      </c>
      <c r="K1240" s="250" t="s">
        <v>1871</v>
      </c>
      <c r="L1240" s="251">
        <v>45826</v>
      </c>
      <c r="M1240" s="250" t="s">
        <v>19</v>
      </c>
    </row>
    <row r="1241" spans="1:13" x14ac:dyDescent="0.35">
      <c r="A1241" s="252" t="s">
        <v>158</v>
      </c>
      <c r="B1241" s="252" t="s">
        <v>159</v>
      </c>
      <c r="C1241" s="252" t="s">
        <v>133</v>
      </c>
      <c r="D1241" s="252" t="s">
        <v>1219</v>
      </c>
      <c r="E1241" s="252">
        <v>0</v>
      </c>
      <c r="F1241" s="252" t="s">
        <v>1215</v>
      </c>
      <c r="G1241" s="252" t="s">
        <v>62</v>
      </c>
      <c r="H1241" s="252">
        <v>2</v>
      </c>
      <c r="I1241" s="252" t="s">
        <v>17</v>
      </c>
      <c r="J1241" s="252" t="s">
        <v>17</v>
      </c>
      <c r="K1241" s="252" t="s">
        <v>1872</v>
      </c>
      <c r="L1241" s="253">
        <v>45826</v>
      </c>
      <c r="M1241" s="252" t="s">
        <v>19</v>
      </c>
    </row>
    <row r="1242" spans="1:13" x14ac:dyDescent="0.35">
      <c r="A1242" s="250" t="s">
        <v>158</v>
      </c>
      <c r="B1242" s="250" t="s">
        <v>159</v>
      </c>
      <c r="C1242" s="250" t="s">
        <v>133</v>
      </c>
      <c r="D1242" s="250" t="s">
        <v>1221</v>
      </c>
      <c r="E1242" s="250">
        <v>0</v>
      </c>
      <c r="F1242" s="250" t="s">
        <v>1215</v>
      </c>
      <c r="G1242" s="250" t="s">
        <v>62</v>
      </c>
      <c r="H1242" s="250">
        <v>2</v>
      </c>
      <c r="I1242" s="250" t="s">
        <v>17</v>
      </c>
      <c r="J1242" s="250" t="s">
        <v>17</v>
      </c>
      <c r="K1242" s="250" t="s">
        <v>1873</v>
      </c>
      <c r="L1242" s="251">
        <v>45826</v>
      </c>
      <c r="M1242" s="250" t="s">
        <v>19</v>
      </c>
    </row>
    <row r="1243" spans="1:13" x14ac:dyDescent="0.35">
      <c r="A1243" s="252" t="s">
        <v>158</v>
      </c>
      <c r="B1243" s="252" t="s">
        <v>159</v>
      </c>
      <c r="C1243" s="252" t="s">
        <v>133</v>
      </c>
      <c r="D1243" s="252" t="s">
        <v>1223</v>
      </c>
      <c r="E1243" s="252">
        <v>0</v>
      </c>
      <c r="F1243" s="252" t="s">
        <v>1215</v>
      </c>
      <c r="G1243" s="252" t="s">
        <v>62</v>
      </c>
      <c r="H1243" s="252">
        <v>2</v>
      </c>
      <c r="I1243" s="252" t="s">
        <v>17</v>
      </c>
      <c r="J1243" s="252" t="s">
        <v>17</v>
      </c>
      <c r="K1243" s="252" t="s">
        <v>1874</v>
      </c>
      <c r="L1243" s="253">
        <v>45826</v>
      </c>
      <c r="M1243" s="252" t="s">
        <v>19</v>
      </c>
    </row>
    <row r="1244" spans="1:13" x14ac:dyDescent="0.35">
      <c r="A1244" s="250" t="s">
        <v>158</v>
      </c>
      <c r="B1244" s="250" t="s">
        <v>159</v>
      </c>
      <c r="C1244" s="250" t="s">
        <v>133</v>
      </c>
      <c r="D1244" s="250" t="s">
        <v>1225</v>
      </c>
      <c r="E1244" s="250">
        <v>3</v>
      </c>
      <c r="F1244" s="250" t="s">
        <v>1215</v>
      </c>
      <c r="G1244" s="250" t="s">
        <v>62</v>
      </c>
      <c r="H1244" s="250">
        <v>2</v>
      </c>
      <c r="I1244" s="250" t="s">
        <v>17</v>
      </c>
      <c r="J1244" s="250" t="s">
        <v>17</v>
      </c>
      <c r="K1244" s="250" t="s">
        <v>1875</v>
      </c>
      <c r="L1244" s="251">
        <v>45826</v>
      </c>
      <c r="M1244" s="250" t="s">
        <v>19</v>
      </c>
    </row>
    <row r="1245" spans="1:13" x14ac:dyDescent="0.35">
      <c r="A1245" s="252" t="s">
        <v>158</v>
      </c>
      <c r="B1245" s="252" t="s">
        <v>159</v>
      </c>
      <c r="C1245" s="252" t="s">
        <v>133</v>
      </c>
      <c r="D1245" s="252" t="s">
        <v>1227</v>
      </c>
      <c r="E1245" s="252">
        <v>3</v>
      </c>
      <c r="F1245" s="252" t="s">
        <v>1215</v>
      </c>
      <c r="G1245" s="252" t="s">
        <v>62</v>
      </c>
      <c r="H1245" s="252">
        <v>2</v>
      </c>
      <c r="I1245" s="252" t="s">
        <v>17</v>
      </c>
      <c r="J1245" s="252" t="s">
        <v>17</v>
      </c>
      <c r="K1245" s="252" t="s">
        <v>1876</v>
      </c>
      <c r="L1245" s="253">
        <v>45826</v>
      </c>
      <c r="M1245" s="252" t="s">
        <v>19</v>
      </c>
    </row>
    <row r="1246" spans="1:13" x14ac:dyDescent="0.35">
      <c r="A1246" s="250" t="s">
        <v>158</v>
      </c>
      <c r="B1246" s="250" t="s">
        <v>159</v>
      </c>
      <c r="C1246" s="250" t="s">
        <v>133</v>
      </c>
      <c r="D1246" s="250" t="s">
        <v>1229</v>
      </c>
      <c r="E1246" s="250">
        <v>0</v>
      </c>
      <c r="F1246" s="250" t="s">
        <v>1215</v>
      </c>
      <c r="G1246" s="250" t="s">
        <v>62</v>
      </c>
      <c r="H1246" s="250">
        <v>2</v>
      </c>
      <c r="I1246" s="250" t="s">
        <v>17</v>
      </c>
      <c r="J1246" s="250" t="s">
        <v>17</v>
      </c>
      <c r="K1246" s="250" t="s">
        <v>1877</v>
      </c>
      <c r="L1246" s="251">
        <v>45826</v>
      </c>
      <c r="M1246" s="250" t="s">
        <v>19</v>
      </c>
    </row>
    <row r="1247" spans="1:13" x14ac:dyDescent="0.35">
      <c r="A1247" s="252" t="s">
        <v>158</v>
      </c>
      <c r="B1247" s="252" t="s">
        <v>159</v>
      </c>
      <c r="C1247" s="252" t="s">
        <v>133</v>
      </c>
      <c r="D1247" s="252" t="s">
        <v>1231</v>
      </c>
      <c r="E1247" s="252">
        <v>0</v>
      </c>
      <c r="F1247" s="252" t="s">
        <v>1215</v>
      </c>
      <c r="G1247" s="252" t="s">
        <v>62</v>
      </c>
      <c r="H1247" s="252">
        <v>2</v>
      </c>
      <c r="I1247" s="252" t="s">
        <v>17</v>
      </c>
      <c r="J1247" s="252" t="s">
        <v>17</v>
      </c>
      <c r="K1247" s="252" t="s">
        <v>1878</v>
      </c>
      <c r="L1247" s="253">
        <v>45826</v>
      </c>
      <c r="M1247" s="252" t="s">
        <v>19</v>
      </c>
    </row>
    <row r="1248" spans="1:13" x14ac:dyDescent="0.35">
      <c r="A1248" s="250" t="s">
        <v>1879</v>
      </c>
      <c r="B1248" s="250" t="s">
        <v>1880</v>
      </c>
      <c r="C1248" s="250" t="s">
        <v>1881</v>
      </c>
      <c r="D1248" s="250" t="s">
        <v>1094</v>
      </c>
      <c r="E1248" s="250">
        <v>23946440</v>
      </c>
      <c r="F1248" s="250" t="s">
        <v>1882</v>
      </c>
      <c r="G1248" s="250" t="s">
        <v>178</v>
      </c>
      <c r="H1248" s="250">
        <v>1</v>
      </c>
      <c r="I1248" s="250" t="s">
        <v>1883</v>
      </c>
      <c r="J1248" s="250" t="s">
        <v>1884</v>
      </c>
      <c r="K1248" s="250" t="s">
        <v>1885</v>
      </c>
      <c r="L1248" s="251">
        <v>45827</v>
      </c>
      <c r="M1248" s="250" t="s">
        <v>1099</v>
      </c>
    </row>
    <row r="1249" spans="1:13" x14ac:dyDescent="0.35">
      <c r="A1249" s="252" t="s">
        <v>1879</v>
      </c>
      <c r="B1249" s="252" t="s">
        <v>1880</v>
      </c>
      <c r="C1249" s="252" t="s">
        <v>1881</v>
      </c>
      <c r="D1249" s="252" t="s">
        <v>1100</v>
      </c>
      <c r="E1249" s="252">
        <v>273600</v>
      </c>
      <c r="F1249" s="252" t="s">
        <v>1886</v>
      </c>
      <c r="G1249" s="252" t="s">
        <v>178</v>
      </c>
      <c r="H1249" s="252">
        <v>1</v>
      </c>
      <c r="I1249" s="252" t="s">
        <v>1887</v>
      </c>
      <c r="J1249" s="252" t="s">
        <v>1888</v>
      </c>
      <c r="K1249" s="252" t="s">
        <v>1889</v>
      </c>
      <c r="L1249" s="253">
        <v>45827</v>
      </c>
      <c r="M1249" s="252" t="s">
        <v>1099</v>
      </c>
    </row>
    <row r="1250" spans="1:13" x14ac:dyDescent="0.35">
      <c r="A1250" s="250" t="s">
        <v>1879</v>
      </c>
      <c r="B1250" s="250" t="s">
        <v>1880</v>
      </c>
      <c r="C1250" s="250" t="s">
        <v>1881</v>
      </c>
      <c r="D1250" s="250" t="s">
        <v>1105</v>
      </c>
      <c r="E1250" s="250">
        <v>23400000</v>
      </c>
      <c r="F1250" s="250" t="s">
        <v>1890</v>
      </c>
      <c r="G1250" s="250" t="s">
        <v>398</v>
      </c>
      <c r="H1250" s="250">
        <v>2</v>
      </c>
      <c r="I1250" s="250" t="s">
        <v>1891</v>
      </c>
      <c r="J1250" s="250" t="s">
        <v>1892</v>
      </c>
      <c r="K1250" s="250" t="s">
        <v>1893</v>
      </c>
      <c r="L1250" s="251">
        <v>45827</v>
      </c>
      <c r="M1250" s="250" t="s">
        <v>1099</v>
      </c>
    </row>
    <row r="1251" spans="1:13" x14ac:dyDescent="0.35">
      <c r="A1251" s="252" t="s">
        <v>1879</v>
      </c>
      <c r="B1251" s="252" t="s">
        <v>1880</v>
      </c>
      <c r="C1251" s="252" t="s">
        <v>1881</v>
      </c>
      <c r="D1251" s="252" t="s">
        <v>1110</v>
      </c>
      <c r="E1251" s="252">
        <v>5915136</v>
      </c>
      <c r="F1251" s="252" t="s">
        <v>1894</v>
      </c>
      <c r="G1251" s="252" t="s">
        <v>398</v>
      </c>
      <c r="H1251" s="252">
        <v>2</v>
      </c>
      <c r="I1251" s="252" t="s">
        <v>1895</v>
      </c>
      <c r="J1251" s="252" t="s">
        <v>1896</v>
      </c>
      <c r="K1251" s="252" t="s">
        <v>1897</v>
      </c>
      <c r="L1251" s="253">
        <v>45827</v>
      </c>
      <c r="M1251" s="252" t="s">
        <v>1099</v>
      </c>
    </row>
    <row r="1252" spans="1:13" x14ac:dyDescent="0.35">
      <c r="A1252" s="250" t="s">
        <v>1879</v>
      </c>
      <c r="B1252" s="250" t="s">
        <v>1880</v>
      </c>
      <c r="C1252" s="250" t="s">
        <v>1881</v>
      </c>
      <c r="D1252" s="250" t="s">
        <v>1113</v>
      </c>
      <c r="E1252" s="250">
        <v>2104172</v>
      </c>
      <c r="F1252" s="250" t="s">
        <v>1898</v>
      </c>
      <c r="G1252" s="250" t="s">
        <v>178</v>
      </c>
      <c r="H1252" s="250">
        <v>1</v>
      </c>
      <c r="I1252" s="250" t="s">
        <v>1899</v>
      </c>
      <c r="J1252" s="250" t="s">
        <v>1900</v>
      </c>
      <c r="K1252" s="250" t="s">
        <v>1901</v>
      </c>
      <c r="L1252" s="251">
        <v>45827</v>
      </c>
      <c r="M1252" s="250" t="s">
        <v>1099</v>
      </c>
    </row>
    <row r="1253" spans="1:13" x14ac:dyDescent="0.35">
      <c r="A1253" s="252" t="s">
        <v>1879</v>
      </c>
      <c r="B1253" s="252" t="s">
        <v>1880</v>
      </c>
      <c r="C1253" s="252" t="s">
        <v>1881</v>
      </c>
      <c r="D1253" s="252" t="s">
        <v>92</v>
      </c>
      <c r="E1253" s="252" t="s">
        <v>17</v>
      </c>
      <c r="F1253" s="252" t="s">
        <v>17</v>
      </c>
      <c r="G1253" s="252" t="s">
        <v>17</v>
      </c>
      <c r="H1253" s="252" t="s">
        <v>17</v>
      </c>
      <c r="I1253" s="252" t="s">
        <v>17</v>
      </c>
      <c r="J1253" s="252" t="s">
        <v>17</v>
      </c>
      <c r="K1253" s="252" t="s">
        <v>1902</v>
      </c>
      <c r="L1253" s="253">
        <v>45827</v>
      </c>
      <c r="M1253" s="252" t="s">
        <v>1099</v>
      </c>
    </row>
    <row r="1254" spans="1:13" x14ac:dyDescent="0.35">
      <c r="A1254" s="250" t="s">
        <v>1879</v>
      </c>
      <c r="B1254" s="250" t="s">
        <v>1880</v>
      </c>
      <c r="C1254" s="250" t="s">
        <v>1881</v>
      </c>
      <c r="D1254" s="250" t="s">
        <v>428</v>
      </c>
      <c r="E1254" s="250">
        <v>3484</v>
      </c>
      <c r="F1254" s="250" t="s">
        <v>1903</v>
      </c>
      <c r="G1254" s="250" t="s">
        <v>178</v>
      </c>
      <c r="H1254" s="250">
        <v>1</v>
      </c>
      <c r="I1254" s="250" t="s">
        <v>269</v>
      </c>
      <c r="J1254" s="250" t="s">
        <v>1904</v>
      </c>
      <c r="K1254" s="250" t="s">
        <v>1905</v>
      </c>
      <c r="L1254" s="251">
        <v>45827</v>
      </c>
      <c r="M1254" s="250" t="s">
        <v>1099</v>
      </c>
    </row>
    <row r="1255" spans="1:13" x14ac:dyDescent="0.35">
      <c r="A1255" s="252" t="s">
        <v>1879</v>
      </c>
      <c r="B1255" s="252" t="s">
        <v>1880</v>
      </c>
      <c r="C1255" s="252" t="s">
        <v>1881</v>
      </c>
      <c r="D1255" s="252" t="s">
        <v>1016</v>
      </c>
      <c r="E1255" s="252">
        <v>3484</v>
      </c>
      <c r="F1255" s="252" t="s">
        <v>1903</v>
      </c>
      <c r="G1255" s="252" t="s">
        <v>178</v>
      </c>
      <c r="H1255" s="252">
        <v>1</v>
      </c>
      <c r="I1255" s="252" t="s">
        <v>269</v>
      </c>
      <c r="J1255" s="252" t="s">
        <v>1906</v>
      </c>
      <c r="K1255" s="252" t="s">
        <v>1907</v>
      </c>
      <c r="L1255" s="253">
        <v>45827</v>
      </c>
      <c r="M1255" s="252" t="s">
        <v>1099</v>
      </c>
    </row>
    <row r="1256" spans="1:13" x14ac:dyDescent="0.35">
      <c r="A1256" s="250" t="s">
        <v>1879</v>
      </c>
      <c r="B1256" s="250" t="s">
        <v>1880</v>
      </c>
      <c r="C1256" s="250" t="s">
        <v>1881</v>
      </c>
      <c r="D1256" s="250" t="s">
        <v>1123</v>
      </c>
      <c r="E1256" s="250">
        <v>5915136</v>
      </c>
      <c r="F1256" s="250" t="s">
        <v>1908</v>
      </c>
      <c r="G1256" s="250" t="s">
        <v>230</v>
      </c>
      <c r="H1256" s="250">
        <v>3</v>
      </c>
      <c r="I1256" s="250" t="s">
        <v>1895</v>
      </c>
      <c r="J1256" s="250" t="s">
        <v>1909</v>
      </c>
      <c r="K1256" s="250" t="s">
        <v>1910</v>
      </c>
      <c r="L1256" s="251">
        <v>45827</v>
      </c>
      <c r="M1256" s="250" t="s">
        <v>1099</v>
      </c>
    </row>
    <row r="1257" spans="1:13" x14ac:dyDescent="0.35">
      <c r="A1257" s="252" t="s">
        <v>1879</v>
      </c>
      <c r="B1257" s="252" t="s">
        <v>1880</v>
      </c>
      <c r="C1257" s="252" t="s">
        <v>1881</v>
      </c>
      <c r="D1257" s="252" t="s">
        <v>1126</v>
      </c>
      <c r="E1257" s="252">
        <v>17484864</v>
      </c>
      <c r="F1257" s="252" t="s">
        <v>1908</v>
      </c>
      <c r="G1257" s="252" t="s">
        <v>398</v>
      </c>
      <c r="H1257" s="252">
        <v>2</v>
      </c>
      <c r="I1257" s="252" t="s">
        <v>1911</v>
      </c>
      <c r="J1257" s="252" t="s">
        <v>1912</v>
      </c>
      <c r="K1257" s="252" t="s">
        <v>1913</v>
      </c>
      <c r="L1257" s="253">
        <v>45827</v>
      </c>
      <c r="M1257" s="252" t="s">
        <v>1099</v>
      </c>
    </row>
    <row r="1258" spans="1:13" x14ac:dyDescent="0.35">
      <c r="A1258" s="250" t="s">
        <v>1879</v>
      </c>
      <c r="B1258" s="250" t="s">
        <v>1880</v>
      </c>
      <c r="C1258" s="250" t="s">
        <v>1881</v>
      </c>
      <c r="D1258" s="250" t="s">
        <v>1130</v>
      </c>
      <c r="E1258" s="250">
        <v>0</v>
      </c>
      <c r="F1258" s="250" t="s">
        <v>1908</v>
      </c>
      <c r="G1258" s="250" t="s">
        <v>398</v>
      </c>
      <c r="H1258" s="250">
        <v>2</v>
      </c>
      <c r="I1258" s="250" t="s">
        <v>1914</v>
      </c>
      <c r="J1258" s="250" t="s">
        <v>1915</v>
      </c>
      <c r="K1258" s="250" t="s">
        <v>1916</v>
      </c>
      <c r="L1258" s="251">
        <v>45827</v>
      </c>
      <c r="M1258" s="250" t="s">
        <v>1099</v>
      </c>
    </row>
    <row r="1259" spans="1:13" x14ac:dyDescent="0.35">
      <c r="A1259" s="252" t="s">
        <v>1879</v>
      </c>
      <c r="B1259" s="252" t="s">
        <v>1880</v>
      </c>
      <c r="C1259" s="252" t="s">
        <v>1881</v>
      </c>
      <c r="D1259" s="252" t="s">
        <v>1133</v>
      </c>
      <c r="E1259" s="252">
        <v>4337475</v>
      </c>
      <c r="F1259" s="252" t="s">
        <v>1908</v>
      </c>
      <c r="G1259" s="252" t="s">
        <v>230</v>
      </c>
      <c r="H1259" s="252">
        <v>3</v>
      </c>
      <c r="I1259" s="252" t="s">
        <v>1914</v>
      </c>
      <c r="J1259" s="252" t="s">
        <v>1917</v>
      </c>
      <c r="K1259" s="252" t="s">
        <v>1918</v>
      </c>
      <c r="L1259" s="253">
        <v>45827</v>
      </c>
      <c r="M1259" s="252" t="s">
        <v>1099</v>
      </c>
    </row>
    <row r="1260" spans="1:13" x14ac:dyDescent="0.35">
      <c r="A1260" s="250" t="s">
        <v>1879</v>
      </c>
      <c r="B1260" s="250" t="s">
        <v>1880</v>
      </c>
      <c r="C1260" s="250" t="s">
        <v>1881</v>
      </c>
      <c r="D1260" s="250" t="s">
        <v>1136</v>
      </c>
      <c r="E1260" s="250">
        <v>1577661</v>
      </c>
      <c r="F1260" s="250" t="s">
        <v>1908</v>
      </c>
      <c r="G1260" s="250" t="s">
        <v>230</v>
      </c>
      <c r="H1260" s="250">
        <v>3</v>
      </c>
      <c r="I1260" s="250" t="s">
        <v>1914</v>
      </c>
      <c r="J1260" s="250" t="s">
        <v>1919</v>
      </c>
      <c r="K1260" s="250" t="s">
        <v>1920</v>
      </c>
      <c r="L1260" s="251">
        <v>45827</v>
      </c>
      <c r="M1260" s="250" t="s">
        <v>1099</v>
      </c>
    </row>
    <row r="1261" spans="1:13" x14ac:dyDescent="0.35">
      <c r="A1261" s="252" t="s">
        <v>1879</v>
      </c>
      <c r="B1261" s="252" t="s">
        <v>1880</v>
      </c>
      <c r="C1261" s="252" t="s">
        <v>1881</v>
      </c>
      <c r="D1261" s="252" t="s">
        <v>1139</v>
      </c>
      <c r="E1261" s="252">
        <v>0</v>
      </c>
      <c r="F1261" s="252" t="s">
        <v>1908</v>
      </c>
      <c r="G1261" s="252" t="s">
        <v>230</v>
      </c>
      <c r="H1261" s="252">
        <v>3</v>
      </c>
      <c r="I1261" s="252" t="s">
        <v>1921</v>
      </c>
      <c r="J1261" s="252" t="s">
        <v>1922</v>
      </c>
      <c r="K1261" s="252" t="s">
        <v>1923</v>
      </c>
      <c r="L1261" s="253">
        <v>45827</v>
      </c>
      <c r="M1261" s="252" t="s">
        <v>1099</v>
      </c>
    </row>
    <row r="1262" spans="1:13" x14ac:dyDescent="0.35">
      <c r="A1262" s="250" t="s">
        <v>1879</v>
      </c>
      <c r="B1262" s="250" t="s">
        <v>1880</v>
      </c>
      <c r="C1262" s="250" t="s">
        <v>1881</v>
      </c>
      <c r="D1262" s="250" t="s">
        <v>1142</v>
      </c>
      <c r="E1262" s="250">
        <v>4</v>
      </c>
      <c r="F1262" s="250" t="s">
        <v>1924</v>
      </c>
      <c r="G1262" s="250" t="s">
        <v>398</v>
      </c>
      <c r="H1262" s="250">
        <v>2</v>
      </c>
      <c r="I1262" s="250" t="s">
        <v>1925</v>
      </c>
      <c r="J1262" s="250" t="s">
        <v>1926</v>
      </c>
      <c r="K1262" s="250" t="s">
        <v>1927</v>
      </c>
      <c r="L1262" s="251">
        <v>45827</v>
      </c>
      <c r="M1262" s="250" t="s">
        <v>1099</v>
      </c>
    </row>
    <row r="1263" spans="1:13" x14ac:dyDescent="0.35">
      <c r="A1263" s="252" t="s">
        <v>1879</v>
      </c>
      <c r="B1263" s="252" t="s">
        <v>1880</v>
      </c>
      <c r="C1263" s="252" t="s">
        <v>1881</v>
      </c>
      <c r="D1263" s="252" t="s">
        <v>26</v>
      </c>
      <c r="E1263" s="252" t="s">
        <v>17</v>
      </c>
      <c r="F1263" s="252" t="s">
        <v>17</v>
      </c>
      <c r="G1263" s="252" t="s">
        <v>17</v>
      </c>
      <c r="H1263" s="252" t="s">
        <v>17</v>
      </c>
      <c r="I1263" s="252" t="s">
        <v>17</v>
      </c>
      <c r="J1263" s="252" t="s">
        <v>17</v>
      </c>
      <c r="K1263" s="252" t="s">
        <v>1928</v>
      </c>
      <c r="L1263" s="253">
        <v>45827</v>
      </c>
      <c r="M1263" s="252" t="s">
        <v>1099</v>
      </c>
    </row>
    <row r="1264" spans="1:13" x14ac:dyDescent="0.35">
      <c r="A1264" s="250" t="s">
        <v>1879</v>
      </c>
      <c r="B1264" s="250" t="s">
        <v>1880</v>
      </c>
      <c r="C1264" s="250" t="s">
        <v>1881</v>
      </c>
      <c r="D1264" s="250" t="s">
        <v>28</v>
      </c>
      <c r="E1264" s="250">
        <v>0</v>
      </c>
      <c r="F1264" s="250" t="s">
        <v>17</v>
      </c>
      <c r="G1264" s="250" t="s">
        <v>17</v>
      </c>
      <c r="H1264" s="250" t="s">
        <v>17</v>
      </c>
      <c r="I1264" s="250" t="s">
        <v>17</v>
      </c>
      <c r="J1264" s="250" t="s">
        <v>17</v>
      </c>
      <c r="K1264" s="250" t="s">
        <v>1929</v>
      </c>
      <c r="L1264" s="251">
        <v>45827</v>
      </c>
      <c r="M1264" s="250" t="s">
        <v>1099</v>
      </c>
    </row>
    <row r="1265" spans="1:13" x14ac:dyDescent="0.35">
      <c r="A1265" s="252" t="s">
        <v>1879</v>
      </c>
      <c r="B1265" s="252" t="s">
        <v>1880</v>
      </c>
      <c r="C1265" s="252" t="s">
        <v>1881</v>
      </c>
      <c r="D1265" s="252" t="s">
        <v>24</v>
      </c>
      <c r="E1265" s="252" t="s">
        <v>17</v>
      </c>
      <c r="F1265" s="252" t="s">
        <v>17</v>
      </c>
      <c r="G1265" s="252" t="s">
        <v>17</v>
      </c>
      <c r="H1265" s="252" t="s">
        <v>17</v>
      </c>
      <c r="I1265" s="252" t="s">
        <v>17</v>
      </c>
      <c r="J1265" s="252" t="s">
        <v>17</v>
      </c>
      <c r="K1265" s="252" t="s">
        <v>1930</v>
      </c>
      <c r="L1265" s="253">
        <v>45827</v>
      </c>
      <c r="M1265" s="252" t="s">
        <v>1099</v>
      </c>
    </row>
    <row r="1266" spans="1:13" x14ac:dyDescent="0.35">
      <c r="A1266" s="250" t="s">
        <v>1879</v>
      </c>
      <c r="B1266" s="250" t="s">
        <v>1880</v>
      </c>
      <c r="C1266" s="250" t="s">
        <v>1881</v>
      </c>
      <c r="D1266" s="250" t="s">
        <v>16</v>
      </c>
      <c r="E1266" s="250" t="s">
        <v>17</v>
      </c>
      <c r="F1266" s="250" t="s">
        <v>17</v>
      </c>
      <c r="G1266" s="250" t="s">
        <v>17</v>
      </c>
      <c r="H1266" s="250" t="s">
        <v>17</v>
      </c>
      <c r="I1266" s="250" t="s">
        <v>17</v>
      </c>
      <c r="J1266" s="250" t="s">
        <v>17</v>
      </c>
      <c r="K1266" s="250" t="s">
        <v>1931</v>
      </c>
      <c r="L1266" s="251">
        <v>45827</v>
      </c>
      <c r="M1266" s="250" t="s">
        <v>1099</v>
      </c>
    </row>
    <row r="1267" spans="1:13" x14ac:dyDescent="0.35">
      <c r="A1267" s="252" t="s">
        <v>1879</v>
      </c>
      <c r="B1267" s="252" t="s">
        <v>1880</v>
      </c>
      <c r="C1267" s="252" t="s">
        <v>1881</v>
      </c>
      <c r="D1267" s="252" t="s">
        <v>20</v>
      </c>
      <c r="E1267" s="252" t="s">
        <v>17</v>
      </c>
      <c r="F1267" s="252" t="s">
        <v>17</v>
      </c>
      <c r="G1267" s="252" t="s">
        <v>17</v>
      </c>
      <c r="H1267" s="252" t="s">
        <v>17</v>
      </c>
      <c r="I1267" s="252" t="s">
        <v>17</v>
      </c>
      <c r="J1267" s="252" t="s">
        <v>17</v>
      </c>
      <c r="K1267" s="252" t="s">
        <v>1932</v>
      </c>
      <c r="L1267" s="253">
        <v>45827</v>
      </c>
      <c r="M1267" s="252" t="s">
        <v>1099</v>
      </c>
    </row>
    <row r="1268" spans="1:13" x14ac:dyDescent="0.35">
      <c r="A1268" s="250" t="s">
        <v>1879</v>
      </c>
      <c r="B1268" s="250" t="s">
        <v>1880</v>
      </c>
      <c r="C1268" s="250" t="s">
        <v>1881</v>
      </c>
      <c r="D1268" s="250" t="s">
        <v>292</v>
      </c>
      <c r="E1268" s="250" t="s">
        <v>17</v>
      </c>
      <c r="F1268" s="250" t="s">
        <v>17</v>
      </c>
      <c r="G1268" s="250" t="s">
        <v>17</v>
      </c>
      <c r="H1268" s="250" t="s">
        <v>17</v>
      </c>
      <c r="I1268" s="250" t="s">
        <v>17</v>
      </c>
      <c r="J1268" s="250" t="s">
        <v>17</v>
      </c>
      <c r="K1268" s="250" t="s">
        <v>1933</v>
      </c>
      <c r="L1268" s="251">
        <v>45827</v>
      </c>
      <c r="M1268" s="250" t="s">
        <v>1099</v>
      </c>
    </row>
    <row r="1269" spans="1:13" x14ac:dyDescent="0.35">
      <c r="A1269" s="252" t="s">
        <v>1879</v>
      </c>
      <c r="B1269" s="252" t="s">
        <v>1880</v>
      </c>
      <c r="C1269" s="252" t="s">
        <v>1881</v>
      </c>
      <c r="D1269" s="252" t="s">
        <v>22</v>
      </c>
      <c r="E1269" s="252" t="s">
        <v>17</v>
      </c>
      <c r="F1269" s="252" t="s">
        <v>17</v>
      </c>
      <c r="G1269" s="252" t="s">
        <v>17</v>
      </c>
      <c r="H1269" s="252" t="s">
        <v>17</v>
      </c>
      <c r="I1269" s="252" t="s">
        <v>17</v>
      </c>
      <c r="J1269" s="252" t="s">
        <v>17</v>
      </c>
      <c r="K1269" s="252" t="s">
        <v>1934</v>
      </c>
      <c r="L1269" s="253">
        <v>45827</v>
      </c>
      <c r="M1269" s="252" t="s">
        <v>1099</v>
      </c>
    </row>
    <row r="1270" spans="1:13" x14ac:dyDescent="0.35">
      <c r="A1270" s="250" t="s">
        <v>1935</v>
      </c>
      <c r="B1270" s="250" t="s">
        <v>1936</v>
      </c>
      <c r="C1270" s="250" t="s">
        <v>1937</v>
      </c>
      <c r="D1270" s="250" t="s">
        <v>1094</v>
      </c>
      <c r="E1270" s="250">
        <v>117800000</v>
      </c>
      <c r="F1270" s="250" t="s">
        <v>1938</v>
      </c>
      <c r="G1270" s="250" t="s">
        <v>178</v>
      </c>
      <c r="H1270" s="250">
        <v>1</v>
      </c>
      <c r="I1270" s="250" t="s">
        <v>1939</v>
      </c>
      <c r="J1270" s="250" t="s">
        <v>1940</v>
      </c>
      <c r="K1270" s="250" t="s">
        <v>1941</v>
      </c>
      <c r="L1270" s="251">
        <v>45827</v>
      </c>
      <c r="M1270" s="250" t="s">
        <v>1099</v>
      </c>
    </row>
    <row r="1271" spans="1:13" x14ac:dyDescent="0.35">
      <c r="A1271" s="252" t="s">
        <v>1935</v>
      </c>
      <c r="B1271" s="252" t="s">
        <v>1936</v>
      </c>
      <c r="C1271" s="252" t="s">
        <v>1937</v>
      </c>
      <c r="D1271" s="252" t="s">
        <v>1100</v>
      </c>
      <c r="E1271" s="252">
        <v>2267050</v>
      </c>
      <c r="F1271" s="252" t="s">
        <v>1886</v>
      </c>
      <c r="G1271" s="252" t="s">
        <v>178</v>
      </c>
      <c r="H1271" s="252">
        <v>1</v>
      </c>
      <c r="I1271" s="252" t="s">
        <v>1942</v>
      </c>
      <c r="J1271" s="252" t="s">
        <v>1943</v>
      </c>
      <c r="K1271" s="252" t="s">
        <v>1944</v>
      </c>
      <c r="L1271" s="253">
        <v>45827</v>
      </c>
      <c r="M1271" s="252" t="s">
        <v>1099</v>
      </c>
    </row>
    <row r="1272" spans="1:13" x14ac:dyDescent="0.35">
      <c r="A1272" s="250" t="s">
        <v>1935</v>
      </c>
      <c r="B1272" s="250" t="s">
        <v>1936</v>
      </c>
      <c r="C1272" s="250" t="s">
        <v>1937</v>
      </c>
      <c r="D1272" s="250" t="s">
        <v>1105</v>
      </c>
      <c r="E1272" s="250">
        <v>117800000</v>
      </c>
      <c r="F1272" s="250" t="s">
        <v>1938</v>
      </c>
      <c r="G1272" s="250" t="s">
        <v>398</v>
      </c>
      <c r="H1272" s="250">
        <v>2</v>
      </c>
      <c r="I1272" s="250" t="s">
        <v>1939</v>
      </c>
      <c r="J1272" s="250" t="s">
        <v>1945</v>
      </c>
      <c r="K1272" s="250" t="s">
        <v>1946</v>
      </c>
      <c r="L1272" s="251">
        <v>45827</v>
      </c>
      <c r="M1272" s="250" t="s">
        <v>1099</v>
      </c>
    </row>
    <row r="1273" spans="1:13" x14ac:dyDescent="0.35">
      <c r="A1273" s="252" t="s">
        <v>1935</v>
      </c>
      <c r="B1273" s="252" t="s">
        <v>1936</v>
      </c>
      <c r="C1273" s="252" t="s">
        <v>1937</v>
      </c>
      <c r="D1273" s="252" t="s">
        <v>1110</v>
      </c>
      <c r="E1273" s="252">
        <v>84787439</v>
      </c>
      <c r="F1273" s="252" t="s">
        <v>1890</v>
      </c>
      <c r="G1273" s="252" t="s">
        <v>230</v>
      </c>
      <c r="H1273" s="252">
        <v>3</v>
      </c>
      <c r="I1273" s="252" t="s">
        <v>1947</v>
      </c>
      <c r="J1273" s="252" t="s">
        <v>1948</v>
      </c>
      <c r="K1273" s="252" t="s">
        <v>1949</v>
      </c>
      <c r="L1273" s="253">
        <v>45827</v>
      </c>
      <c r="M1273" s="252" t="s">
        <v>1099</v>
      </c>
    </row>
    <row r="1274" spans="1:13" x14ac:dyDescent="0.35">
      <c r="A1274" s="250" t="s">
        <v>1935</v>
      </c>
      <c r="B1274" s="250" t="s">
        <v>1936</v>
      </c>
      <c r="C1274" s="250" t="s">
        <v>1937</v>
      </c>
      <c r="D1274" s="250" t="s">
        <v>1113</v>
      </c>
      <c r="E1274" s="250">
        <v>12093969</v>
      </c>
      <c r="F1274" s="250" t="s">
        <v>1950</v>
      </c>
      <c r="G1274" s="250" t="s">
        <v>398</v>
      </c>
      <c r="H1274" s="250">
        <v>2</v>
      </c>
      <c r="I1274" s="250" t="s">
        <v>1951</v>
      </c>
      <c r="J1274" s="250" t="s">
        <v>1952</v>
      </c>
      <c r="K1274" s="250" t="s">
        <v>1953</v>
      </c>
      <c r="L1274" s="251">
        <v>45827</v>
      </c>
      <c r="M1274" s="250" t="s">
        <v>1099</v>
      </c>
    </row>
    <row r="1275" spans="1:13" x14ac:dyDescent="0.35">
      <c r="A1275" s="252" t="s">
        <v>1935</v>
      </c>
      <c r="B1275" s="252" t="s">
        <v>1936</v>
      </c>
      <c r="C1275" s="252" t="s">
        <v>1937</v>
      </c>
      <c r="D1275" s="252" t="s">
        <v>92</v>
      </c>
      <c r="E1275" s="252" t="s">
        <v>17</v>
      </c>
      <c r="F1275" s="252" t="s">
        <v>318</v>
      </c>
      <c r="G1275" s="252" t="s">
        <v>17</v>
      </c>
      <c r="H1275" s="252" t="s">
        <v>17</v>
      </c>
      <c r="I1275" s="252" t="s">
        <v>318</v>
      </c>
      <c r="J1275" s="252" t="s">
        <v>318</v>
      </c>
      <c r="K1275" s="252" t="s">
        <v>1954</v>
      </c>
      <c r="L1275" s="253">
        <v>45827</v>
      </c>
      <c r="M1275" s="252" t="s">
        <v>1099</v>
      </c>
    </row>
    <row r="1276" spans="1:13" x14ac:dyDescent="0.35">
      <c r="A1276" s="250" t="s">
        <v>1935</v>
      </c>
      <c r="B1276" s="250" t="s">
        <v>1936</v>
      </c>
      <c r="C1276" s="250" t="s">
        <v>1937</v>
      </c>
      <c r="D1276" s="250" t="s">
        <v>428</v>
      </c>
      <c r="E1276" s="250">
        <v>3547</v>
      </c>
      <c r="F1276" s="250" t="s">
        <v>1955</v>
      </c>
      <c r="G1276" s="250" t="s">
        <v>398</v>
      </c>
      <c r="H1276" s="250">
        <v>2</v>
      </c>
      <c r="I1276" s="250" t="s">
        <v>269</v>
      </c>
      <c r="J1276" s="250" t="s">
        <v>1956</v>
      </c>
      <c r="K1276" s="250" t="s">
        <v>1957</v>
      </c>
      <c r="L1276" s="251">
        <v>45827</v>
      </c>
      <c r="M1276" s="250" t="s">
        <v>1099</v>
      </c>
    </row>
    <row r="1277" spans="1:13" x14ac:dyDescent="0.35">
      <c r="A1277" s="252" t="s">
        <v>1935</v>
      </c>
      <c r="B1277" s="252" t="s">
        <v>1936</v>
      </c>
      <c r="C1277" s="252" t="s">
        <v>1937</v>
      </c>
      <c r="D1277" s="252" t="s">
        <v>1016</v>
      </c>
      <c r="E1277" s="252">
        <v>3547</v>
      </c>
      <c r="F1277" s="252" t="s">
        <v>1955</v>
      </c>
      <c r="G1277" s="252" t="s">
        <v>398</v>
      </c>
      <c r="H1277" s="252">
        <v>2</v>
      </c>
      <c r="I1277" s="252" t="s">
        <v>269</v>
      </c>
      <c r="J1277" s="252" t="s">
        <v>1958</v>
      </c>
      <c r="K1277" s="252" t="s">
        <v>1959</v>
      </c>
      <c r="L1277" s="253">
        <v>45827</v>
      </c>
      <c r="M1277" s="252" t="s">
        <v>1099</v>
      </c>
    </row>
    <row r="1278" spans="1:13" x14ac:dyDescent="0.35">
      <c r="A1278" s="250" t="s">
        <v>1935</v>
      </c>
      <c r="B1278" s="250" t="s">
        <v>1936</v>
      </c>
      <c r="C1278" s="250" t="s">
        <v>1937</v>
      </c>
      <c r="D1278" s="250" t="s">
        <v>1123</v>
      </c>
      <c r="E1278" s="250">
        <v>21241767</v>
      </c>
      <c r="F1278" s="250" t="s">
        <v>1960</v>
      </c>
      <c r="G1278" s="250" t="s">
        <v>398</v>
      </c>
      <c r="H1278" s="250">
        <v>2</v>
      </c>
      <c r="I1278" s="250" t="s">
        <v>1961</v>
      </c>
      <c r="J1278" s="250" t="s">
        <v>1962</v>
      </c>
      <c r="K1278" s="250" t="s">
        <v>1963</v>
      </c>
      <c r="L1278" s="251">
        <v>45827</v>
      </c>
      <c r="M1278" s="250" t="s">
        <v>1099</v>
      </c>
    </row>
    <row r="1279" spans="1:13" x14ac:dyDescent="0.35">
      <c r="A1279" s="252" t="s">
        <v>1935</v>
      </c>
      <c r="B1279" s="252" t="s">
        <v>1936</v>
      </c>
      <c r="C1279" s="252" t="s">
        <v>1937</v>
      </c>
      <c r="D1279" s="252" t="s">
        <v>1126</v>
      </c>
      <c r="E1279" s="252">
        <v>33012561</v>
      </c>
      <c r="F1279" s="252" t="s">
        <v>1960</v>
      </c>
      <c r="G1279" s="252" t="s">
        <v>398</v>
      </c>
      <c r="H1279" s="252">
        <v>2</v>
      </c>
      <c r="I1279" s="252" t="s">
        <v>1961</v>
      </c>
      <c r="J1279" s="252" t="s">
        <v>1797</v>
      </c>
      <c r="K1279" s="252" t="s">
        <v>1964</v>
      </c>
      <c r="L1279" s="253">
        <v>45827</v>
      </c>
      <c r="M1279" s="252" t="s">
        <v>1099</v>
      </c>
    </row>
    <row r="1280" spans="1:13" x14ac:dyDescent="0.35">
      <c r="A1280" s="250" t="s">
        <v>1935</v>
      </c>
      <c r="B1280" s="250" t="s">
        <v>1936</v>
      </c>
      <c r="C1280" s="250" t="s">
        <v>1937</v>
      </c>
      <c r="D1280" s="250" t="s">
        <v>1130</v>
      </c>
      <c r="E1280" s="250">
        <v>63545672</v>
      </c>
      <c r="F1280" s="250" t="s">
        <v>1960</v>
      </c>
      <c r="G1280" s="250" t="s">
        <v>398</v>
      </c>
      <c r="H1280" s="250">
        <v>2</v>
      </c>
      <c r="I1280" s="250" t="s">
        <v>1961</v>
      </c>
      <c r="J1280" s="250" t="s">
        <v>1965</v>
      </c>
      <c r="K1280" s="250" t="s">
        <v>1966</v>
      </c>
      <c r="L1280" s="251">
        <v>45827</v>
      </c>
      <c r="M1280" s="250" t="s">
        <v>1099</v>
      </c>
    </row>
    <row r="1281" spans="1:13" x14ac:dyDescent="0.35">
      <c r="A1281" s="252" t="s">
        <v>1935</v>
      </c>
      <c r="B1281" s="252" t="s">
        <v>1936</v>
      </c>
      <c r="C1281" s="252" t="s">
        <v>1937</v>
      </c>
      <c r="D1281" s="252" t="s">
        <v>1133</v>
      </c>
      <c r="E1281" s="252">
        <v>20610692</v>
      </c>
      <c r="F1281" s="252" t="s">
        <v>1960</v>
      </c>
      <c r="G1281" s="252" t="s">
        <v>230</v>
      </c>
      <c r="H1281" s="252">
        <v>3</v>
      </c>
      <c r="I1281" s="252" t="s">
        <v>1961</v>
      </c>
      <c r="J1281" s="252" t="s">
        <v>1967</v>
      </c>
      <c r="K1281" s="252" t="s">
        <v>1968</v>
      </c>
      <c r="L1281" s="253">
        <v>45827</v>
      </c>
      <c r="M1281" s="252" t="s">
        <v>1099</v>
      </c>
    </row>
    <row r="1282" spans="1:13" x14ac:dyDescent="0.35">
      <c r="A1282" s="250" t="s">
        <v>1935</v>
      </c>
      <c r="B1282" s="250" t="s">
        <v>1936</v>
      </c>
      <c r="C1282" s="250" t="s">
        <v>1937</v>
      </c>
      <c r="D1282" s="250" t="s">
        <v>1136</v>
      </c>
      <c r="E1282" s="250">
        <v>631075</v>
      </c>
      <c r="F1282" s="250" t="s">
        <v>1969</v>
      </c>
      <c r="G1282" s="250" t="s">
        <v>230</v>
      </c>
      <c r="H1282" s="250">
        <v>3</v>
      </c>
      <c r="I1282" s="250" t="s">
        <v>1961</v>
      </c>
      <c r="J1282" s="250" t="s">
        <v>1970</v>
      </c>
      <c r="K1282" s="250" t="s">
        <v>1971</v>
      </c>
      <c r="L1282" s="251">
        <v>45827</v>
      </c>
      <c r="M1282" s="250" t="s">
        <v>1099</v>
      </c>
    </row>
    <row r="1283" spans="1:13" x14ac:dyDescent="0.35">
      <c r="A1283" s="252" t="s">
        <v>1935</v>
      </c>
      <c r="B1283" s="252" t="s">
        <v>1936</v>
      </c>
      <c r="C1283" s="252" t="s">
        <v>1937</v>
      </c>
      <c r="D1283" s="252" t="s">
        <v>1139</v>
      </c>
      <c r="E1283" s="252">
        <v>0</v>
      </c>
      <c r="F1283" s="252" t="s">
        <v>1972</v>
      </c>
      <c r="G1283" s="252" t="s">
        <v>230</v>
      </c>
      <c r="H1283" s="252">
        <v>3</v>
      </c>
      <c r="I1283" s="252" t="s">
        <v>1961</v>
      </c>
      <c r="J1283" s="252" t="s">
        <v>1973</v>
      </c>
      <c r="K1283" s="252" t="s">
        <v>1974</v>
      </c>
      <c r="L1283" s="253">
        <v>45827</v>
      </c>
      <c r="M1283" s="252" t="s">
        <v>1099</v>
      </c>
    </row>
    <row r="1284" spans="1:13" x14ac:dyDescent="0.35">
      <c r="A1284" s="250" t="s">
        <v>1935</v>
      </c>
      <c r="B1284" s="250" t="s">
        <v>1936</v>
      </c>
      <c r="C1284" s="250" t="s">
        <v>1937</v>
      </c>
      <c r="D1284" s="250" t="s">
        <v>1142</v>
      </c>
      <c r="E1284" s="250">
        <v>5</v>
      </c>
      <c r="F1284" s="250" t="s">
        <v>1950</v>
      </c>
      <c r="G1284" s="250" t="s">
        <v>398</v>
      </c>
      <c r="H1284" s="250">
        <v>2</v>
      </c>
      <c r="I1284" s="250" t="s">
        <v>1951</v>
      </c>
      <c r="J1284" s="250" t="s">
        <v>1975</v>
      </c>
      <c r="K1284" s="250" t="s">
        <v>1976</v>
      </c>
      <c r="L1284" s="251">
        <v>45827</v>
      </c>
      <c r="M1284" s="250" t="s">
        <v>1099</v>
      </c>
    </row>
    <row r="1285" spans="1:13" x14ac:dyDescent="0.35">
      <c r="A1285" s="252" t="s">
        <v>1935</v>
      </c>
      <c r="B1285" s="252" t="s">
        <v>1936</v>
      </c>
      <c r="C1285" s="252" t="s">
        <v>1937</v>
      </c>
      <c r="D1285" s="252" t="s">
        <v>26</v>
      </c>
      <c r="E1285" s="252" t="s">
        <v>17</v>
      </c>
      <c r="F1285" s="252" t="s">
        <v>17</v>
      </c>
      <c r="G1285" s="252" t="s">
        <v>17</v>
      </c>
      <c r="H1285" s="252" t="s">
        <v>17</v>
      </c>
      <c r="I1285" s="252" t="s">
        <v>17</v>
      </c>
      <c r="J1285" s="252" t="s">
        <v>17</v>
      </c>
      <c r="K1285" s="252" t="s">
        <v>1977</v>
      </c>
      <c r="L1285" s="253">
        <v>45827</v>
      </c>
      <c r="M1285" s="252" t="s">
        <v>1099</v>
      </c>
    </row>
    <row r="1286" spans="1:13" x14ac:dyDescent="0.35">
      <c r="A1286" s="250" t="s">
        <v>1935</v>
      </c>
      <c r="B1286" s="250" t="s">
        <v>1936</v>
      </c>
      <c r="C1286" s="250" t="s">
        <v>1937</v>
      </c>
      <c r="D1286" s="250" t="s">
        <v>28</v>
      </c>
      <c r="E1286" s="250" t="s">
        <v>17</v>
      </c>
      <c r="F1286" s="250" t="s">
        <v>17</v>
      </c>
      <c r="G1286" s="250" t="s">
        <v>17</v>
      </c>
      <c r="H1286" s="250" t="s">
        <v>17</v>
      </c>
      <c r="I1286" s="250" t="s">
        <v>17</v>
      </c>
      <c r="J1286" s="250" t="s">
        <v>17</v>
      </c>
      <c r="K1286" s="250" t="s">
        <v>1978</v>
      </c>
      <c r="L1286" s="251">
        <v>45827</v>
      </c>
      <c r="M1286" s="250" t="s">
        <v>1099</v>
      </c>
    </row>
    <row r="1287" spans="1:13" x14ac:dyDescent="0.35">
      <c r="A1287" s="252" t="s">
        <v>1935</v>
      </c>
      <c r="B1287" s="252" t="s">
        <v>1936</v>
      </c>
      <c r="C1287" s="252" t="s">
        <v>1937</v>
      </c>
      <c r="D1287" s="252" t="s">
        <v>24</v>
      </c>
      <c r="E1287" s="252" t="s">
        <v>17</v>
      </c>
      <c r="F1287" s="252" t="s">
        <v>17</v>
      </c>
      <c r="G1287" s="252" t="s">
        <v>17</v>
      </c>
      <c r="H1287" s="252" t="s">
        <v>17</v>
      </c>
      <c r="I1287" s="252" t="s">
        <v>17</v>
      </c>
      <c r="J1287" s="252" t="s">
        <v>17</v>
      </c>
      <c r="K1287" s="252" t="s">
        <v>1979</v>
      </c>
      <c r="L1287" s="253">
        <v>45827</v>
      </c>
      <c r="M1287" s="252" t="s">
        <v>1099</v>
      </c>
    </row>
    <row r="1288" spans="1:13" x14ac:dyDescent="0.35">
      <c r="A1288" s="250" t="s">
        <v>1935</v>
      </c>
      <c r="B1288" s="250" t="s">
        <v>1936</v>
      </c>
      <c r="C1288" s="250" t="s">
        <v>1937</v>
      </c>
      <c r="D1288" s="250" t="s">
        <v>16</v>
      </c>
      <c r="E1288" s="250" t="s">
        <v>17</v>
      </c>
      <c r="F1288" s="250" t="s">
        <v>17</v>
      </c>
      <c r="G1288" s="250" t="s">
        <v>17</v>
      </c>
      <c r="H1288" s="250" t="s">
        <v>17</v>
      </c>
      <c r="I1288" s="250" t="s">
        <v>17</v>
      </c>
      <c r="J1288" s="250" t="s">
        <v>17</v>
      </c>
      <c r="K1288" s="250" t="s">
        <v>1980</v>
      </c>
      <c r="L1288" s="251">
        <v>45827</v>
      </c>
      <c r="M1288" s="250" t="s">
        <v>1099</v>
      </c>
    </row>
    <row r="1289" spans="1:13" x14ac:dyDescent="0.35">
      <c r="A1289" s="252" t="s">
        <v>1935</v>
      </c>
      <c r="B1289" s="252" t="s">
        <v>1936</v>
      </c>
      <c r="C1289" s="252" t="s">
        <v>1937</v>
      </c>
      <c r="D1289" s="252" t="s">
        <v>20</v>
      </c>
      <c r="E1289" s="252" t="s">
        <v>17</v>
      </c>
      <c r="F1289" s="252" t="s">
        <v>17</v>
      </c>
      <c r="G1289" s="252" t="s">
        <v>17</v>
      </c>
      <c r="H1289" s="252" t="s">
        <v>17</v>
      </c>
      <c r="I1289" s="252" t="s">
        <v>17</v>
      </c>
      <c r="J1289" s="252" t="s">
        <v>17</v>
      </c>
      <c r="K1289" s="252" t="s">
        <v>1981</v>
      </c>
      <c r="L1289" s="253">
        <v>45827</v>
      </c>
      <c r="M1289" s="252" t="s">
        <v>1099</v>
      </c>
    </row>
    <row r="1290" spans="1:13" x14ac:dyDescent="0.35">
      <c r="A1290" s="250" t="s">
        <v>1935</v>
      </c>
      <c r="B1290" s="250" t="s">
        <v>1936</v>
      </c>
      <c r="C1290" s="250" t="s">
        <v>1937</v>
      </c>
      <c r="D1290" s="250" t="s">
        <v>292</v>
      </c>
      <c r="E1290" s="250" t="s">
        <v>17</v>
      </c>
      <c r="F1290" s="250" t="s">
        <v>17</v>
      </c>
      <c r="G1290" s="250" t="s">
        <v>17</v>
      </c>
      <c r="H1290" s="250" t="s">
        <v>17</v>
      </c>
      <c r="I1290" s="250" t="s">
        <v>17</v>
      </c>
      <c r="J1290" s="250" t="s">
        <v>17</v>
      </c>
      <c r="K1290" s="250" t="s">
        <v>1982</v>
      </c>
      <c r="L1290" s="251">
        <v>45827</v>
      </c>
      <c r="M1290" s="250" t="s">
        <v>1099</v>
      </c>
    </row>
    <row r="1291" spans="1:13" x14ac:dyDescent="0.35">
      <c r="A1291" s="252" t="s">
        <v>1935</v>
      </c>
      <c r="B1291" s="252" t="s">
        <v>1936</v>
      </c>
      <c r="C1291" s="252" t="s">
        <v>1937</v>
      </c>
      <c r="D1291" s="252" t="s">
        <v>22</v>
      </c>
      <c r="E1291" s="252" t="s">
        <v>17</v>
      </c>
      <c r="F1291" s="252" t="s">
        <v>17</v>
      </c>
      <c r="G1291" s="252" t="s">
        <v>17</v>
      </c>
      <c r="H1291" s="252" t="s">
        <v>17</v>
      </c>
      <c r="I1291" s="252" t="s">
        <v>17</v>
      </c>
      <c r="J1291" s="252" t="s">
        <v>17</v>
      </c>
      <c r="K1291" s="252" t="s">
        <v>1983</v>
      </c>
      <c r="L1291" s="253">
        <v>45827</v>
      </c>
      <c r="M1291" s="252" t="s">
        <v>1099</v>
      </c>
    </row>
    <row r="1292" spans="1:13" x14ac:dyDescent="0.35">
      <c r="A1292" s="250" t="s">
        <v>1841</v>
      </c>
      <c r="B1292" s="250" t="s">
        <v>1842</v>
      </c>
      <c r="C1292" s="250" t="s">
        <v>1513</v>
      </c>
      <c r="D1292" s="250" t="s">
        <v>1094</v>
      </c>
      <c r="E1292" s="250">
        <v>13400000</v>
      </c>
      <c r="F1292" s="250" t="s">
        <v>1984</v>
      </c>
      <c r="G1292" s="250" t="s">
        <v>398</v>
      </c>
      <c r="H1292" s="250">
        <v>2</v>
      </c>
      <c r="I1292" s="250" t="s">
        <v>1985</v>
      </c>
      <c r="J1292" s="250" t="s">
        <v>1986</v>
      </c>
      <c r="K1292" s="250" t="s">
        <v>1987</v>
      </c>
      <c r="L1292" s="251">
        <v>45827</v>
      </c>
      <c r="M1292" s="250" t="s">
        <v>1099</v>
      </c>
    </row>
    <row r="1293" spans="1:13" x14ac:dyDescent="0.35">
      <c r="A1293" s="252" t="s">
        <v>1841</v>
      </c>
      <c r="B1293" s="252" t="s">
        <v>1842</v>
      </c>
      <c r="C1293" s="252" t="s">
        <v>1513</v>
      </c>
      <c r="D1293" s="252" t="s">
        <v>1100</v>
      </c>
      <c r="E1293" s="252">
        <v>631930</v>
      </c>
      <c r="F1293" s="252" t="s">
        <v>1988</v>
      </c>
      <c r="G1293" s="252" t="s">
        <v>178</v>
      </c>
      <c r="H1293" s="252">
        <v>1</v>
      </c>
      <c r="I1293" s="252" t="s">
        <v>1989</v>
      </c>
      <c r="J1293" s="252" t="s">
        <v>1990</v>
      </c>
      <c r="K1293" s="252" t="s">
        <v>1991</v>
      </c>
      <c r="L1293" s="253">
        <v>45827</v>
      </c>
      <c r="M1293" s="252" t="s">
        <v>1099</v>
      </c>
    </row>
    <row r="1294" spans="1:13" x14ac:dyDescent="0.35">
      <c r="A1294" s="250" t="s">
        <v>1841</v>
      </c>
      <c r="B1294" s="250" t="s">
        <v>1842</v>
      </c>
      <c r="C1294" s="250" t="s">
        <v>1513</v>
      </c>
      <c r="D1294" s="250" t="s">
        <v>1105</v>
      </c>
      <c r="E1294" s="250">
        <v>13400000</v>
      </c>
      <c r="F1294" s="250" t="s">
        <v>1992</v>
      </c>
      <c r="G1294" s="250" t="s">
        <v>398</v>
      </c>
      <c r="H1294" s="250">
        <v>2</v>
      </c>
      <c r="I1294" s="250" t="s">
        <v>1993</v>
      </c>
      <c r="J1294" s="250" t="s">
        <v>1994</v>
      </c>
      <c r="K1294" s="250" t="s">
        <v>1995</v>
      </c>
      <c r="L1294" s="251">
        <v>45827</v>
      </c>
      <c r="M1294" s="250" t="s">
        <v>1099</v>
      </c>
    </row>
    <row r="1295" spans="1:13" x14ac:dyDescent="0.35">
      <c r="A1295" s="252" t="s">
        <v>1841</v>
      </c>
      <c r="B1295" s="252" t="s">
        <v>1842</v>
      </c>
      <c r="C1295" s="252" t="s">
        <v>1513</v>
      </c>
      <c r="D1295" s="252" t="s">
        <v>1110</v>
      </c>
      <c r="E1295" s="252">
        <v>1175559</v>
      </c>
      <c r="F1295" s="252" t="s">
        <v>1996</v>
      </c>
      <c r="G1295" s="252" t="s">
        <v>398</v>
      </c>
      <c r="H1295" s="252">
        <v>2</v>
      </c>
      <c r="I1295" s="252" t="s">
        <v>1997</v>
      </c>
      <c r="J1295" s="252" t="s">
        <v>1998</v>
      </c>
      <c r="K1295" s="252" t="s">
        <v>1999</v>
      </c>
      <c r="L1295" s="253">
        <v>45827</v>
      </c>
      <c r="M1295" s="252" t="s">
        <v>1099</v>
      </c>
    </row>
    <row r="1296" spans="1:13" x14ac:dyDescent="0.35">
      <c r="A1296" s="250" t="s">
        <v>1841</v>
      </c>
      <c r="B1296" s="250" t="s">
        <v>1842</v>
      </c>
      <c r="C1296" s="250" t="s">
        <v>1513</v>
      </c>
      <c r="D1296" s="250" t="s">
        <v>1113</v>
      </c>
      <c r="E1296" s="250">
        <v>1175559</v>
      </c>
      <c r="F1296" s="250" t="s">
        <v>1996</v>
      </c>
      <c r="G1296" s="250" t="s">
        <v>398</v>
      </c>
      <c r="H1296" s="250">
        <v>2</v>
      </c>
      <c r="I1296" s="250" t="s">
        <v>1997</v>
      </c>
      <c r="J1296" s="250" t="s">
        <v>2000</v>
      </c>
      <c r="K1296" s="250" t="s">
        <v>2001</v>
      </c>
      <c r="L1296" s="251">
        <v>45827</v>
      </c>
      <c r="M1296" s="250" t="s">
        <v>1099</v>
      </c>
    </row>
    <row r="1297" spans="1:13" x14ac:dyDescent="0.35">
      <c r="A1297" s="252" t="s">
        <v>1841</v>
      </c>
      <c r="B1297" s="252" t="s">
        <v>1842</v>
      </c>
      <c r="C1297" s="252" t="s">
        <v>1513</v>
      </c>
      <c r="D1297" s="252" t="s">
        <v>92</v>
      </c>
      <c r="E1297" s="252" t="s">
        <v>17</v>
      </c>
      <c r="F1297" s="252" t="s">
        <v>17</v>
      </c>
      <c r="G1297" s="252" t="s">
        <v>230</v>
      </c>
      <c r="H1297" s="252">
        <v>3</v>
      </c>
      <c r="I1297" s="252" t="s">
        <v>17</v>
      </c>
      <c r="J1297" s="252" t="s">
        <v>2002</v>
      </c>
      <c r="K1297" s="252" t="s">
        <v>2003</v>
      </c>
      <c r="L1297" s="253">
        <v>45827</v>
      </c>
      <c r="M1297" s="252" t="s">
        <v>1099</v>
      </c>
    </row>
    <row r="1298" spans="1:13" x14ac:dyDescent="0.35">
      <c r="A1298" s="250" t="s">
        <v>1841</v>
      </c>
      <c r="B1298" s="250" t="s">
        <v>1842</v>
      </c>
      <c r="C1298" s="250" t="s">
        <v>1513</v>
      </c>
      <c r="D1298" s="250" t="s">
        <v>428</v>
      </c>
      <c r="E1298" s="250" t="s">
        <v>17</v>
      </c>
      <c r="F1298" s="250" t="s">
        <v>318</v>
      </c>
      <c r="G1298" s="250" t="s">
        <v>17</v>
      </c>
      <c r="H1298" s="250" t="s">
        <v>17</v>
      </c>
      <c r="I1298" s="250" t="s">
        <v>318</v>
      </c>
      <c r="J1298" s="250" t="s">
        <v>318</v>
      </c>
      <c r="K1298" s="250" t="s">
        <v>2004</v>
      </c>
      <c r="L1298" s="251">
        <v>45827</v>
      </c>
      <c r="M1298" s="250" t="s">
        <v>1099</v>
      </c>
    </row>
    <row r="1299" spans="1:13" x14ac:dyDescent="0.35">
      <c r="A1299" s="252" t="s">
        <v>1841</v>
      </c>
      <c r="B1299" s="252" t="s">
        <v>1842</v>
      </c>
      <c r="C1299" s="252" t="s">
        <v>1513</v>
      </c>
      <c r="D1299" s="252" t="s">
        <v>1016</v>
      </c>
      <c r="E1299" s="252">
        <v>1722</v>
      </c>
      <c r="F1299" s="252" t="s">
        <v>1903</v>
      </c>
      <c r="G1299" s="252" t="s">
        <v>230</v>
      </c>
      <c r="H1299" s="252">
        <v>3</v>
      </c>
      <c r="I1299" s="252" t="s">
        <v>1013</v>
      </c>
      <c r="J1299" s="252" t="s">
        <v>2005</v>
      </c>
      <c r="K1299" s="252" t="s">
        <v>2006</v>
      </c>
      <c r="L1299" s="253">
        <v>45827</v>
      </c>
      <c r="M1299" s="252" t="s">
        <v>1099</v>
      </c>
    </row>
    <row r="1300" spans="1:13" x14ac:dyDescent="0.35">
      <c r="A1300" s="250" t="s">
        <v>1841</v>
      </c>
      <c r="B1300" s="250" t="s">
        <v>1842</v>
      </c>
      <c r="C1300" s="250" t="s">
        <v>1513</v>
      </c>
      <c r="D1300" s="250" t="s">
        <v>1123</v>
      </c>
      <c r="E1300" s="250">
        <v>1175559</v>
      </c>
      <c r="F1300" s="250" t="s">
        <v>1996</v>
      </c>
      <c r="G1300" s="250" t="s">
        <v>398</v>
      </c>
      <c r="H1300" s="250">
        <v>2</v>
      </c>
      <c r="I1300" s="250" t="s">
        <v>1997</v>
      </c>
      <c r="J1300" s="250" t="s">
        <v>2007</v>
      </c>
      <c r="K1300" s="250" t="s">
        <v>2008</v>
      </c>
      <c r="L1300" s="251">
        <v>45827</v>
      </c>
      <c r="M1300" s="250" t="s">
        <v>19</v>
      </c>
    </row>
    <row r="1301" spans="1:13" x14ac:dyDescent="0.35">
      <c r="A1301" s="252" t="s">
        <v>1841</v>
      </c>
      <c r="B1301" s="252" t="s">
        <v>1842</v>
      </c>
      <c r="C1301" s="252" t="s">
        <v>1513</v>
      </c>
      <c r="D1301" s="252" t="s">
        <v>1126</v>
      </c>
      <c r="E1301" s="252">
        <v>12224441</v>
      </c>
      <c r="F1301" s="252" t="s">
        <v>2009</v>
      </c>
      <c r="G1301" s="252" t="s">
        <v>398</v>
      </c>
      <c r="H1301" s="252">
        <v>2</v>
      </c>
      <c r="I1301" s="252" t="s">
        <v>2010</v>
      </c>
      <c r="J1301" s="252" t="s">
        <v>2011</v>
      </c>
      <c r="K1301" s="252" t="s">
        <v>2012</v>
      </c>
      <c r="L1301" s="253">
        <v>45827</v>
      </c>
      <c r="M1301" s="252" t="s">
        <v>19</v>
      </c>
    </row>
    <row r="1302" spans="1:13" x14ac:dyDescent="0.35">
      <c r="A1302" s="250" t="s">
        <v>1841</v>
      </c>
      <c r="B1302" s="250" t="s">
        <v>1842</v>
      </c>
      <c r="C1302" s="250" t="s">
        <v>1513</v>
      </c>
      <c r="D1302" s="250" t="s">
        <v>1130</v>
      </c>
      <c r="E1302" s="250">
        <v>0</v>
      </c>
      <c r="F1302" s="250" t="s">
        <v>2013</v>
      </c>
      <c r="G1302" s="250" t="s">
        <v>398</v>
      </c>
      <c r="H1302" s="250">
        <v>2</v>
      </c>
      <c r="I1302" s="250" t="s">
        <v>2014</v>
      </c>
      <c r="J1302" s="250" t="s">
        <v>2015</v>
      </c>
      <c r="K1302" s="250" t="s">
        <v>2016</v>
      </c>
      <c r="L1302" s="251">
        <v>45827</v>
      </c>
      <c r="M1302" s="250" t="s">
        <v>19</v>
      </c>
    </row>
    <row r="1303" spans="1:13" x14ac:dyDescent="0.35">
      <c r="A1303" s="252" t="s">
        <v>1841</v>
      </c>
      <c r="B1303" s="252" t="s">
        <v>1842</v>
      </c>
      <c r="C1303" s="252" t="s">
        <v>1513</v>
      </c>
      <c r="D1303" s="252" t="s">
        <v>1133</v>
      </c>
      <c r="E1303" s="252">
        <v>1175559</v>
      </c>
      <c r="F1303" s="252" t="s">
        <v>1996</v>
      </c>
      <c r="G1303" s="252" t="s">
        <v>398</v>
      </c>
      <c r="H1303" s="252">
        <v>2</v>
      </c>
      <c r="I1303" s="252" t="s">
        <v>1997</v>
      </c>
      <c r="J1303" s="252" t="s">
        <v>2017</v>
      </c>
      <c r="K1303" s="252" t="s">
        <v>2018</v>
      </c>
      <c r="L1303" s="253">
        <v>45827</v>
      </c>
      <c r="M1303" s="252" t="s">
        <v>19</v>
      </c>
    </row>
    <row r="1304" spans="1:13" x14ac:dyDescent="0.35">
      <c r="A1304" s="250" t="s">
        <v>1841</v>
      </c>
      <c r="B1304" s="250" t="s">
        <v>1842</v>
      </c>
      <c r="C1304" s="250" t="s">
        <v>1513</v>
      </c>
      <c r="D1304" s="250" t="s">
        <v>1136</v>
      </c>
      <c r="E1304" s="250" t="s">
        <v>17</v>
      </c>
      <c r="F1304" s="250" t="s">
        <v>1996</v>
      </c>
      <c r="G1304" s="250" t="s">
        <v>230</v>
      </c>
      <c r="H1304" s="250">
        <v>3</v>
      </c>
      <c r="I1304" s="250" t="s">
        <v>1997</v>
      </c>
      <c r="J1304" s="250" t="s">
        <v>2019</v>
      </c>
      <c r="K1304" s="250" t="s">
        <v>2020</v>
      </c>
      <c r="L1304" s="251">
        <v>45827</v>
      </c>
      <c r="M1304" s="250" t="s">
        <v>19</v>
      </c>
    </row>
    <row r="1305" spans="1:13" x14ac:dyDescent="0.35">
      <c r="A1305" s="252" t="s">
        <v>1841</v>
      </c>
      <c r="B1305" s="252" t="s">
        <v>1842</v>
      </c>
      <c r="C1305" s="252" t="s">
        <v>1513</v>
      </c>
      <c r="D1305" s="252" t="s">
        <v>1139</v>
      </c>
      <c r="E1305" s="252" t="s">
        <v>17</v>
      </c>
      <c r="F1305" s="252" t="s">
        <v>1996</v>
      </c>
      <c r="G1305" s="252" t="s">
        <v>230</v>
      </c>
      <c r="H1305" s="252">
        <v>3</v>
      </c>
      <c r="I1305" s="252" t="s">
        <v>1997</v>
      </c>
      <c r="J1305" s="252" t="s">
        <v>2021</v>
      </c>
      <c r="K1305" s="252" t="s">
        <v>2022</v>
      </c>
      <c r="L1305" s="253">
        <v>45827</v>
      </c>
      <c r="M1305" s="252" t="s">
        <v>19</v>
      </c>
    </row>
    <row r="1306" spans="1:13" x14ac:dyDescent="0.35">
      <c r="A1306" s="250" t="s">
        <v>1841</v>
      </c>
      <c r="B1306" s="250" t="s">
        <v>1842</v>
      </c>
      <c r="C1306" s="250" t="s">
        <v>1513</v>
      </c>
      <c r="D1306" s="250" t="s">
        <v>1142</v>
      </c>
      <c r="E1306" s="250">
        <v>4</v>
      </c>
      <c r="F1306" s="250" t="s">
        <v>1996</v>
      </c>
      <c r="G1306" s="250" t="s">
        <v>398</v>
      </c>
      <c r="H1306" s="250">
        <v>2</v>
      </c>
      <c r="I1306" s="250" t="s">
        <v>1997</v>
      </c>
      <c r="J1306" s="250" t="s">
        <v>2023</v>
      </c>
      <c r="K1306" s="250" t="s">
        <v>2024</v>
      </c>
      <c r="L1306" s="251">
        <v>45827</v>
      </c>
      <c r="M1306" s="250" t="s">
        <v>19</v>
      </c>
    </row>
    <row r="1307" spans="1:13" x14ac:dyDescent="0.35">
      <c r="A1307" s="252" t="s">
        <v>1841</v>
      </c>
      <c r="B1307" s="252" t="s">
        <v>1842</v>
      </c>
      <c r="C1307" s="252" t="s">
        <v>1513</v>
      </c>
      <c r="D1307" s="252" t="s">
        <v>26</v>
      </c>
      <c r="E1307" s="252" t="s">
        <v>17</v>
      </c>
      <c r="F1307" s="252" t="s">
        <v>17</v>
      </c>
      <c r="G1307" s="252" t="s">
        <v>230</v>
      </c>
      <c r="H1307" s="252">
        <v>3</v>
      </c>
      <c r="I1307" s="252" t="s">
        <v>17</v>
      </c>
      <c r="J1307" s="252" t="s">
        <v>2025</v>
      </c>
      <c r="K1307" s="252" t="s">
        <v>2026</v>
      </c>
      <c r="L1307" s="253">
        <v>45827</v>
      </c>
      <c r="M1307" s="252" t="s">
        <v>19</v>
      </c>
    </row>
    <row r="1308" spans="1:13" x14ac:dyDescent="0.35">
      <c r="A1308" s="250" t="s">
        <v>1841</v>
      </c>
      <c r="B1308" s="250" t="s">
        <v>1842</v>
      </c>
      <c r="C1308" s="250" t="s">
        <v>1513</v>
      </c>
      <c r="D1308" s="250" t="s">
        <v>28</v>
      </c>
      <c r="E1308" s="250" t="s">
        <v>17</v>
      </c>
      <c r="F1308" s="250" t="s">
        <v>17</v>
      </c>
      <c r="G1308" s="250" t="s">
        <v>230</v>
      </c>
      <c r="H1308" s="250">
        <v>3</v>
      </c>
      <c r="I1308" s="250" t="s">
        <v>17</v>
      </c>
      <c r="J1308" s="250" t="s">
        <v>2025</v>
      </c>
      <c r="K1308" s="250" t="s">
        <v>2027</v>
      </c>
      <c r="L1308" s="251">
        <v>45827</v>
      </c>
      <c r="M1308" s="250" t="s">
        <v>19</v>
      </c>
    </row>
    <row r="1309" spans="1:13" x14ac:dyDescent="0.35">
      <c r="A1309" s="252" t="s">
        <v>1841</v>
      </c>
      <c r="B1309" s="252" t="s">
        <v>1842</v>
      </c>
      <c r="C1309" s="252" t="s">
        <v>1513</v>
      </c>
      <c r="D1309" s="252" t="s">
        <v>24</v>
      </c>
      <c r="E1309" s="252">
        <v>4537517</v>
      </c>
      <c r="F1309" s="252" t="s">
        <v>2028</v>
      </c>
      <c r="G1309" s="252" t="s">
        <v>398</v>
      </c>
      <c r="H1309" s="252">
        <v>2</v>
      </c>
      <c r="I1309" s="252" t="s">
        <v>2029</v>
      </c>
      <c r="J1309" s="252" t="s">
        <v>2030</v>
      </c>
      <c r="K1309" s="252" t="s">
        <v>2031</v>
      </c>
      <c r="L1309" s="253">
        <v>45827</v>
      </c>
      <c r="M1309" s="252" t="s">
        <v>19</v>
      </c>
    </row>
    <row r="1310" spans="1:13" x14ac:dyDescent="0.35">
      <c r="A1310" s="250" t="s">
        <v>1841</v>
      </c>
      <c r="B1310" s="250" t="s">
        <v>1842</v>
      </c>
      <c r="C1310" s="250" t="s">
        <v>1513</v>
      </c>
      <c r="D1310" s="250" t="s">
        <v>16</v>
      </c>
      <c r="E1310" s="250" t="s">
        <v>17</v>
      </c>
      <c r="F1310" s="250" t="s">
        <v>17</v>
      </c>
      <c r="G1310" s="250" t="s">
        <v>230</v>
      </c>
      <c r="H1310" s="250">
        <v>3</v>
      </c>
      <c r="I1310" s="250" t="s">
        <v>17</v>
      </c>
      <c r="J1310" s="250" t="s">
        <v>2025</v>
      </c>
      <c r="K1310" s="250" t="s">
        <v>2032</v>
      </c>
      <c r="L1310" s="251">
        <v>45827</v>
      </c>
      <c r="M1310" s="250" t="s">
        <v>19</v>
      </c>
    </row>
    <row r="1311" spans="1:13" x14ac:dyDescent="0.35">
      <c r="A1311" s="252" t="s">
        <v>1841</v>
      </c>
      <c r="B1311" s="252" t="s">
        <v>1842</v>
      </c>
      <c r="C1311" s="252" t="s">
        <v>1513</v>
      </c>
      <c r="D1311" s="252" t="s">
        <v>20</v>
      </c>
      <c r="E1311" s="252" t="s">
        <v>17</v>
      </c>
      <c r="F1311" s="252" t="s">
        <v>17</v>
      </c>
      <c r="G1311" s="252" t="s">
        <v>230</v>
      </c>
      <c r="H1311" s="252">
        <v>3</v>
      </c>
      <c r="I1311" s="252" t="s">
        <v>17</v>
      </c>
      <c r="J1311" s="252" t="s">
        <v>2025</v>
      </c>
      <c r="K1311" s="252" t="s">
        <v>2033</v>
      </c>
      <c r="L1311" s="253">
        <v>45827</v>
      </c>
      <c r="M1311" s="252" t="s">
        <v>19</v>
      </c>
    </row>
    <row r="1312" spans="1:13" x14ac:dyDescent="0.35">
      <c r="A1312" s="250" t="s">
        <v>1841</v>
      </c>
      <c r="B1312" s="250" t="s">
        <v>1842</v>
      </c>
      <c r="C1312" s="250" t="s">
        <v>1513</v>
      </c>
      <c r="D1312" s="250" t="s">
        <v>292</v>
      </c>
      <c r="E1312" s="250" t="s">
        <v>17</v>
      </c>
      <c r="F1312" s="250" t="s">
        <v>17</v>
      </c>
      <c r="G1312" s="250" t="s">
        <v>230</v>
      </c>
      <c r="H1312" s="250">
        <v>3</v>
      </c>
      <c r="I1312" s="250" t="s">
        <v>17</v>
      </c>
      <c r="J1312" s="250" t="s">
        <v>2025</v>
      </c>
      <c r="K1312" s="250" t="s">
        <v>2034</v>
      </c>
      <c r="L1312" s="251">
        <v>45827</v>
      </c>
      <c r="M1312" s="250" t="s">
        <v>19</v>
      </c>
    </row>
    <row r="1313" spans="1:13" x14ac:dyDescent="0.35">
      <c r="A1313" s="252" t="s">
        <v>1841</v>
      </c>
      <c r="B1313" s="252" t="s">
        <v>1842</v>
      </c>
      <c r="C1313" s="252" t="s">
        <v>1513</v>
      </c>
      <c r="D1313" s="252" t="s">
        <v>22</v>
      </c>
      <c r="E1313" s="252" t="s">
        <v>17</v>
      </c>
      <c r="F1313" s="252" t="s">
        <v>17</v>
      </c>
      <c r="G1313" s="252" t="s">
        <v>230</v>
      </c>
      <c r="H1313" s="252">
        <v>3</v>
      </c>
      <c r="I1313" s="252" t="s">
        <v>17</v>
      </c>
      <c r="J1313" s="252" t="s">
        <v>2025</v>
      </c>
      <c r="K1313" s="252" t="s">
        <v>2035</v>
      </c>
      <c r="L1313" s="253">
        <v>45827</v>
      </c>
      <c r="M1313" s="252" t="s">
        <v>19</v>
      </c>
    </row>
    <row r="1314" spans="1:13" x14ac:dyDescent="0.35">
      <c r="A1314" s="250" t="s">
        <v>1511</v>
      </c>
      <c r="B1314" s="250" t="s">
        <v>1512</v>
      </c>
      <c r="C1314" s="250" t="s">
        <v>1513</v>
      </c>
      <c r="D1314" s="250" t="s">
        <v>1094</v>
      </c>
      <c r="E1314" s="250">
        <v>13400000</v>
      </c>
      <c r="F1314" s="250" t="s">
        <v>1984</v>
      </c>
      <c r="G1314" s="250" t="s">
        <v>398</v>
      </c>
      <c r="H1314" s="250">
        <v>2</v>
      </c>
      <c r="I1314" s="250" t="s">
        <v>1985</v>
      </c>
      <c r="J1314" s="250" t="s">
        <v>1986</v>
      </c>
      <c r="K1314" s="250" t="s">
        <v>2036</v>
      </c>
      <c r="L1314" s="251">
        <v>45827</v>
      </c>
      <c r="M1314" s="250" t="s">
        <v>1099</v>
      </c>
    </row>
    <row r="1315" spans="1:13" x14ac:dyDescent="0.35">
      <c r="A1315" s="252" t="s">
        <v>1511</v>
      </c>
      <c r="B1315" s="252" t="s">
        <v>1512</v>
      </c>
      <c r="C1315" s="252" t="s">
        <v>1513</v>
      </c>
      <c r="D1315" s="252" t="s">
        <v>1100</v>
      </c>
      <c r="E1315" s="252">
        <v>631930</v>
      </c>
      <c r="F1315" s="252" t="s">
        <v>1988</v>
      </c>
      <c r="G1315" s="252" t="s">
        <v>230</v>
      </c>
      <c r="H1315" s="252">
        <v>3</v>
      </c>
      <c r="I1315" s="252" t="s">
        <v>1989</v>
      </c>
      <c r="J1315" s="252" t="s">
        <v>2037</v>
      </c>
      <c r="K1315" s="252" t="s">
        <v>2038</v>
      </c>
      <c r="L1315" s="253">
        <v>45827</v>
      </c>
      <c r="M1315" s="252" t="s">
        <v>1099</v>
      </c>
    </row>
    <row r="1316" spans="1:13" x14ac:dyDescent="0.35">
      <c r="A1316" s="250" t="s">
        <v>1511</v>
      </c>
      <c r="B1316" s="250" t="s">
        <v>1512</v>
      </c>
      <c r="C1316" s="250" t="s">
        <v>1513</v>
      </c>
      <c r="D1316" s="250" t="s">
        <v>1105</v>
      </c>
      <c r="E1316" s="250">
        <v>13400000</v>
      </c>
      <c r="F1316" s="250" t="s">
        <v>1992</v>
      </c>
      <c r="G1316" s="250" t="s">
        <v>398</v>
      </c>
      <c r="H1316" s="250">
        <v>2</v>
      </c>
      <c r="I1316" s="250" t="s">
        <v>1993</v>
      </c>
      <c r="J1316" s="250" t="s">
        <v>2039</v>
      </c>
      <c r="K1316" s="250" t="s">
        <v>2040</v>
      </c>
      <c r="L1316" s="251">
        <v>45827</v>
      </c>
      <c r="M1316" s="250" t="s">
        <v>1099</v>
      </c>
    </row>
    <row r="1317" spans="1:13" x14ac:dyDescent="0.35">
      <c r="A1317" s="252" t="s">
        <v>183</v>
      </c>
      <c r="B1317" s="252" t="s">
        <v>184</v>
      </c>
      <c r="C1317" s="252" t="s">
        <v>185</v>
      </c>
      <c r="D1317" s="252" t="s">
        <v>1214</v>
      </c>
      <c r="E1317" s="252">
        <v>3</v>
      </c>
      <c r="F1317" s="252" t="s">
        <v>1215</v>
      </c>
      <c r="G1317" s="252" t="s">
        <v>62</v>
      </c>
      <c r="H1317" s="252">
        <v>2</v>
      </c>
      <c r="I1317" s="252" t="s">
        <v>17</v>
      </c>
      <c r="J1317" s="252" t="s">
        <v>17</v>
      </c>
      <c r="K1317" s="252" t="s">
        <v>2041</v>
      </c>
      <c r="L1317" s="253">
        <v>45827</v>
      </c>
      <c r="M1317" s="252" t="s">
        <v>19</v>
      </c>
    </row>
    <row r="1318" spans="1:13" x14ac:dyDescent="0.35">
      <c r="A1318" s="250" t="s">
        <v>183</v>
      </c>
      <c r="B1318" s="250" t="s">
        <v>184</v>
      </c>
      <c r="C1318" s="250" t="s">
        <v>185</v>
      </c>
      <c r="D1318" s="250" t="s">
        <v>1217</v>
      </c>
      <c r="E1318" s="250">
        <v>1</v>
      </c>
      <c r="F1318" s="250" t="s">
        <v>1215</v>
      </c>
      <c r="G1318" s="250" t="s">
        <v>62</v>
      </c>
      <c r="H1318" s="250">
        <v>2</v>
      </c>
      <c r="I1318" s="250" t="s">
        <v>17</v>
      </c>
      <c r="J1318" s="250" t="s">
        <v>17</v>
      </c>
      <c r="K1318" s="250" t="s">
        <v>2042</v>
      </c>
      <c r="L1318" s="251">
        <v>45827</v>
      </c>
      <c r="M1318" s="250" t="s">
        <v>19</v>
      </c>
    </row>
    <row r="1319" spans="1:13" x14ac:dyDescent="0.35">
      <c r="A1319" s="252" t="s">
        <v>183</v>
      </c>
      <c r="B1319" s="252" t="s">
        <v>184</v>
      </c>
      <c r="C1319" s="252" t="s">
        <v>185</v>
      </c>
      <c r="D1319" s="252" t="s">
        <v>1219</v>
      </c>
      <c r="E1319" s="252">
        <v>2</v>
      </c>
      <c r="F1319" s="252" t="s">
        <v>1215</v>
      </c>
      <c r="G1319" s="252" t="s">
        <v>62</v>
      </c>
      <c r="H1319" s="252">
        <v>2</v>
      </c>
      <c r="I1319" s="252" t="s">
        <v>17</v>
      </c>
      <c r="J1319" s="252" t="s">
        <v>17</v>
      </c>
      <c r="K1319" s="252" t="s">
        <v>2043</v>
      </c>
      <c r="L1319" s="253">
        <v>45827</v>
      </c>
      <c r="M1319" s="252" t="s">
        <v>19</v>
      </c>
    </row>
    <row r="1320" spans="1:13" x14ac:dyDescent="0.35">
      <c r="A1320" s="250" t="s">
        <v>183</v>
      </c>
      <c r="B1320" s="250" t="s">
        <v>184</v>
      </c>
      <c r="C1320" s="250" t="s">
        <v>185</v>
      </c>
      <c r="D1320" s="250" t="s">
        <v>1221</v>
      </c>
      <c r="E1320" s="250">
        <v>2</v>
      </c>
      <c r="F1320" s="250" t="s">
        <v>1215</v>
      </c>
      <c r="G1320" s="250" t="s">
        <v>62</v>
      </c>
      <c r="H1320" s="250">
        <v>2</v>
      </c>
      <c r="I1320" s="250" t="s">
        <v>17</v>
      </c>
      <c r="J1320" s="250" t="s">
        <v>17</v>
      </c>
      <c r="K1320" s="250" t="s">
        <v>2044</v>
      </c>
      <c r="L1320" s="251">
        <v>45827</v>
      </c>
      <c r="M1320" s="250" t="s">
        <v>19</v>
      </c>
    </row>
    <row r="1321" spans="1:13" x14ac:dyDescent="0.35">
      <c r="A1321" s="252" t="s">
        <v>183</v>
      </c>
      <c r="B1321" s="252" t="s">
        <v>184</v>
      </c>
      <c r="C1321" s="252" t="s">
        <v>185</v>
      </c>
      <c r="D1321" s="252" t="s">
        <v>1223</v>
      </c>
      <c r="E1321" s="252">
        <v>1</v>
      </c>
      <c r="F1321" s="252" t="s">
        <v>1215</v>
      </c>
      <c r="G1321" s="252" t="s">
        <v>62</v>
      </c>
      <c r="H1321" s="252">
        <v>2</v>
      </c>
      <c r="I1321" s="252" t="s">
        <v>17</v>
      </c>
      <c r="J1321" s="252" t="s">
        <v>17</v>
      </c>
      <c r="K1321" s="252" t="s">
        <v>2045</v>
      </c>
      <c r="L1321" s="253">
        <v>45827</v>
      </c>
      <c r="M1321" s="252" t="s">
        <v>19</v>
      </c>
    </row>
    <row r="1322" spans="1:13" x14ac:dyDescent="0.35">
      <c r="A1322" s="250" t="s">
        <v>183</v>
      </c>
      <c r="B1322" s="250" t="s">
        <v>184</v>
      </c>
      <c r="C1322" s="250" t="s">
        <v>185</v>
      </c>
      <c r="D1322" s="250" t="s">
        <v>1225</v>
      </c>
      <c r="E1322" s="250">
        <v>1</v>
      </c>
      <c r="F1322" s="250" t="s">
        <v>1215</v>
      </c>
      <c r="G1322" s="250" t="s">
        <v>62</v>
      </c>
      <c r="H1322" s="250">
        <v>2</v>
      </c>
      <c r="I1322" s="250" t="s">
        <v>17</v>
      </c>
      <c r="J1322" s="250" t="s">
        <v>17</v>
      </c>
      <c r="K1322" s="250" t="s">
        <v>2046</v>
      </c>
      <c r="L1322" s="251">
        <v>45827</v>
      </c>
      <c r="M1322" s="250" t="s">
        <v>19</v>
      </c>
    </row>
    <row r="1323" spans="1:13" x14ac:dyDescent="0.35">
      <c r="A1323" s="252" t="s">
        <v>183</v>
      </c>
      <c r="B1323" s="252" t="s">
        <v>184</v>
      </c>
      <c r="C1323" s="252" t="s">
        <v>185</v>
      </c>
      <c r="D1323" s="252" t="s">
        <v>1227</v>
      </c>
      <c r="E1323" s="252">
        <v>2</v>
      </c>
      <c r="F1323" s="252" t="s">
        <v>1215</v>
      </c>
      <c r="G1323" s="252" t="s">
        <v>62</v>
      </c>
      <c r="H1323" s="252">
        <v>2</v>
      </c>
      <c r="I1323" s="252" t="s">
        <v>17</v>
      </c>
      <c r="J1323" s="252" t="s">
        <v>17</v>
      </c>
      <c r="K1323" s="252" t="s">
        <v>2047</v>
      </c>
      <c r="L1323" s="253">
        <v>45827</v>
      </c>
      <c r="M1323" s="252" t="s">
        <v>19</v>
      </c>
    </row>
    <row r="1324" spans="1:13" x14ac:dyDescent="0.35">
      <c r="A1324" s="250" t="s">
        <v>183</v>
      </c>
      <c r="B1324" s="250" t="s">
        <v>184</v>
      </c>
      <c r="C1324" s="250" t="s">
        <v>185</v>
      </c>
      <c r="D1324" s="250" t="s">
        <v>1229</v>
      </c>
      <c r="E1324" s="250">
        <v>2</v>
      </c>
      <c r="F1324" s="250" t="s">
        <v>1215</v>
      </c>
      <c r="G1324" s="250" t="s">
        <v>62</v>
      </c>
      <c r="H1324" s="250">
        <v>2</v>
      </c>
      <c r="I1324" s="250" t="s">
        <v>17</v>
      </c>
      <c r="J1324" s="250" t="s">
        <v>17</v>
      </c>
      <c r="K1324" s="250" t="s">
        <v>2048</v>
      </c>
      <c r="L1324" s="251">
        <v>45827</v>
      </c>
      <c r="M1324" s="250" t="s">
        <v>19</v>
      </c>
    </row>
    <row r="1325" spans="1:13" x14ac:dyDescent="0.35">
      <c r="A1325" s="252" t="s">
        <v>183</v>
      </c>
      <c r="B1325" s="252" t="s">
        <v>184</v>
      </c>
      <c r="C1325" s="252" t="s">
        <v>185</v>
      </c>
      <c r="D1325" s="252" t="s">
        <v>1231</v>
      </c>
      <c r="E1325" s="252">
        <v>0</v>
      </c>
      <c r="F1325" s="252" t="s">
        <v>1215</v>
      </c>
      <c r="G1325" s="252" t="s">
        <v>62</v>
      </c>
      <c r="H1325" s="252">
        <v>2</v>
      </c>
      <c r="I1325" s="252" t="s">
        <v>17</v>
      </c>
      <c r="J1325" s="252" t="s">
        <v>17</v>
      </c>
      <c r="K1325" s="252" t="s">
        <v>2049</v>
      </c>
      <c r="L1325" s="253">
        <v>45827</v>
      </c>
      <c r="M1325" s="252" t="s">
        <v>19</v>
      </c>
    </row>
    <row r="1326" spans="1:13" x14ac:dyDescent="0.35">
      <c r="A1326" s="250" t="s">
        <v>699</v>
      </c>
      <c r="B1326" s="250" t="s">
        <v>700</v>
      </c>
      <c r="C1326" s="250" t="s">
        <v>701</v>
      </c>
      <c r="D1326" s="250" t="s">
        <v>1214</v>
      </c>
      <c r="E1326" s="250">
        <v>2</v>
      </c>
      <c r="F1326" s="250" t="s">
        <v>1215</v>
      </c>
      <c r="G1326" s="250" t="s">
        <v>62</v>
      </c>
      <c r="H1326" s="250">
        <v>2</v>
      </c>
      <c r="I1326" s="250" t="s">
        <v>17</v>
      </c>
      <c r="J1326" s="250" t="s">
        <v>17</v>
      </c>
      <c r="K1326" s="250" t="s">
        <v>2050</v>
      </c>
      <c r="L1326" s="251">
        <v>45827</v>
      </c>
      <c r="M1326" s="250" t="s">
        <v>19</v>
      </c>
    </row>
    <row r="1327" spans="1:13" x14ac:dyDescent="0.35">
      <c r="A1327" s="252" t="s">
        <v>699</v>
      </c>
      <c r="B1327" s="252" t="s">
        <v>700</v>
      </c>
      <c r="C1327" s="252" t="s">
        <v>701</v>
      </c>
      <c r="D1327" s="252" t="s">
        <v>1217</v>
      </c>
      <c r="E1327" s="252">
        <v>0</v>
      </c>
      <c r="F1327" s="252" t="s">
        <v>1215</v>
      </c>
      <c r="G1327" s="252" t="s">
        <v>62</v>
      </c>
      <c r="H1327" s="252">
        <v>2</v>
      </c>
      <c r="I1327" s="252" t="s">
        <v>17</v>
      </c>
      <c r="J1327" s="252" t="s">
        <v>17</v>
      </c>
      <c r="K1327" s="252" t="s">
        <v>2051</v>
      </c>
      <c r="L1327" s="253">
        <v>45827</v>
      </c>
      <c r="M1327" s="252" t="s">
        <v>19</v>
      </c>
    </row>
    <row r="1328" spans="1:13" x14ac:dyDescent="0.35">
      <c r="A1328" s="250" t="s">
        <v>699</v>
      </c>
      <c r="B1328" s="250" t="s">
        <v>700</v>
      </c>
      <c r="C1328" s="250" t="s">
        <v>701</v>
      </c>
      <c r="D1328" s="250" t="s">
        <v>1219</v>
      </c>
      <c r="E1328" s="250">
        <v>1</v>
      </c>
      <c r="F1328" s="250" t="s">
        <v>1215</v>
      </c>
      <c r="G1328" s="250" t="s">
        <v>62</v>
      </c>
      <c r="H1328" s="250">
        <v>2</v>
      </c>
      <c r="I1328" s="250" t="s">
        <v>17</v>
      </c>
      <c r="J1328" s="250" t="s">
        <v>17</v>
      </c>
      <c r="K1328" s="250" t="s">
        <v>2052</v>
      </c>
      <c r="L1328" s="251">
        <v>45827</v>
      </c>
      <c r="M1328" s="250" t="s">
        <v>19</v>
      </c>
    </row>
    <row r="1329" spans="1:13" x14ac:dyDescent="0.35">
      <c r="A1329" s="252" t="s">
        <v>699</v>
      </c>
      <c r="B1329" s="252" t="s">
        <v>700</v>
      </c>
      <c r="C1329" s="252" t="s">
        <v>701</v>
      </c>
      <c r="D1329" s="252" t="s">
        <v>1221</v>
      </c>
      <c r="E1329" s="252">
        <v>2</v>
      </c>
      <c r="F1329" s="252" t="s">
        <v>1215</v>
      </c>
      <c r="G1329" s="252" t="s">
        <v>62</v>
      </c>
      <c r="H1329" s="252">
        <v>2</v>
      </c>
      <c r="I1329" s="252" t="s">
        <v>17</v>
      </c>
      <c r="J1329" s="252" t="s">
        <v>17</v>
      </c>
      <c r="K1329" s="252" t="s">
        <v>2053</v>
      </c>
      <c r="L1329" s="253">
        <v>45827</v>
      </c>
      <c r="M1329" s="252" t="s">
        <v>19</v>
      </c>
    </row>
    <row r="1330" spans="1:13" x14ac:dyDescent="0.35">
      <c r="A1330" s="250" t="s">
        <v>699</v>
      </c>
      <c r="B1330" s="250" t="s">
        <v>700</v>
      </c>
      <c r="C1330" s="250" t="s">
        <v>701</v>
      </c>
      <c r="D1330" s="250" t="s">
        <v>1223</v>
      </c>
      <c r="E1330" s="250">
        <v>1</v>
      </c>
      <c r="F1330" s="250" t="s">
        <v>1215</v>
      </c>
      <c r="G1330" s="250" t="s">
        <v>62</v>
      </c>
      <c r="H1330" s="250">
        <v>2</v>
      </c>
      <c r="I1330" s="250" t="s">
        <v>17</v>
      </c>
      <c r="J1330" s="250" t="s">
        <v>17</v>
      </c>
      <c r="K1330" s="250" t="s">
        <v>2054</v>
      </c>
      <c r="L1330" s="251">
        <v>45827</v>
      </c>
      <c r="M1330" s="250" t="s">
        <v>19</v>
      </c>
    </row>
    <row r="1331" spans="1:13" x14ac:dyDescent="0.35">
      <c r="A1331" s="252" t="s">
        <v>699</v>
      </c>
      <c r="B1331" s="252" t="s">
        <v>700</v>
      </c>
      <c r="C1331" s="252" t="s">
        <v>701</v>
      </c>
      <c r="D1331" s="252" t="s">
        <v>1225</v>
      </c>
      <c r="E1331" s="252">
        <v>3</v>
      </c>
      <c r="F1331" s="252" t="s">
        <v>1215</v>
      </c>
      <c r="G1331" s="252" t="s">
        <v>62</v>
      </c>
      <c r="H1331" s="252">
        <v>2</v>
      </c>
      <c r="I1331" s="252" t="s">
        <v>17</v>
      </c>
      <c r="J1331" s="252" t="s">
        <v>17</v>
      </c>
      <c r="K1331" s="252" t="s">
        <v>2055</v>
      </c>
      <c r="L1331" s="253">
        <v>45827</v>
      </c>
      <c r="M1331" s="252" t="s">
        <v>19</v>
      </c>
    </row>
    <row r="1332" spans="1:13" x14ac:dyDescent="0.35">
      <c r="A1332" s="250" t="s">
        <v>699</v>
      </c>
      <c r="B1332" s="250" t="s">
        <v>700</v>
      </c>
      <c r="C1332" s="250" t="s">
        <v>701</v>
      </c>
      <c r="D1332" s="250" t="s">
        <v>1227</v>
      </c>
      <c r="E1332" s="250">
        <v>3</v>
      </c>
      <c r="F1332" s="250" t="s">
        <v>1215</v>
      </c>
      <c r="G1332" s="250" t="s">
        <v>62</v>
      </c>
      <c r="H1332" s="250">
        <v>2</v>
      </c>
      <c r="I1332" s="250" t="s">
        <v>17</v>
      </c>
      <c r="J1332" s="250" t="s">
        <v>17</v>
      </c>
      <c r="K1332" s="250" t="s">
        <v>2056</v>
      </c>
      <c r="L1332" s="251">
        <v>45827</v>
      </c>
      <c r="M1332" s="250" t="s">
        <v>19</v>
      </c>
    </row>
    <row r="1333" spans="1:13" x14ac:dyDescent="0.35">
      <c r="A1333" s="252" t="s">
        <v>699</v>
      </c>
      <c r="B1333" s="252" t="s">
        <v>700</v>
      </c>
      <c r="C1333" s="252" t="s">
        <v>701</v>
      </c>
      <c r="D1333" s="252" t="s">
        <v>1229</v>
      </c>
      <c r="E1333" s="252">
        <v>1</v>
      </c>
      <c r="F1333" s="252" t="s">
        <v>1215</v>
      </c>
      <c r="G1333" s="252" t="s">
        <v>62</v>
      </c>
      <c r="H1333" s="252">
        <v>2</v>
      </c>
      <c r="I1333" s="252" t="s">
        <v>17</v>
      </c>
      <c r="J1333" s="252" t="s">
        <v>17</v>
      </c>
      <c r="K1333" s="252" t="s">
        <v>2057</v>
      </c>
      <c r="L1333" s="253">
        <v>45827</v>
      </c>
      <c r="M1333" s="252" t="s">
        <v>19</v>
      </c>
    </row>
    <row r="1334" spans="1:13" x14ac:dyDescent="0.35">
      <c r="A1334" s="250" t="s">
        <v>699</v>
      </c>
      <c r="B1334" s="250" t="s">
        <v>700</v>
      </c>
      <c r="C1334" s="250" t="s">
        <v>701</v>
      </c>
      <c r="D1334" s="250" t="s">
        <v>1231</v>
      </c>
      <c r="E1334" s="250">
        <v>0</v>
      </c>
      <c r="F1334" s="250" t="s">
        <v>1215</v>
      </c>
      <c r="G1334" s="250" t="s">
        <v>62</v>
      </c>
      <c r="H1334" s="250">
        <v>2</v>
      </c>
      <c r="I1334" s="250" t="s">
        <v>17</v>
      </c>
      <c r="J1334" s="250" t="s">
        <v>17</v>
      </c>
      <c r="K1334" s="250" t="s">
        <v>2058</v>
      </c>
      <c r="L1334" s="251">
        <v>45827</v>
      </c>
      <c r="M1334" s="250" t="s">
        <v>19</v>
      </c>
    </row>
    <row r="1335" spans="1:13" x14ac:dyDescent="0.35">
      <c r="A1335" s="252" t="s">
        <v>710</v>
      </c>
      <c r="B1335" s="252" t="s">
        <v>711</v>
      </c>
      <c r="C1335" s="252" t="s">
        <v>701</v>
      </c>
      <c r="D1335" s="252" t="s">
        <v>1214</v>
      </c>
      <c r="E1335" s="252">
        <v>2</v>
      </c>
      <c r="F1335" s="252" t="s">
        <v>1215</v>
      </c>
      <c r="G1335" s="252" t="s">
        <v>62</v>
      </c>
      <c r="H1335" s="252">
        <v>2</v>
      </c>
      <c r="I1335" s="252" t="s">
        <v>17</v>
      </c>
      <c r="J1335" s="252" t="s">
        <v>17</v>
      </c>
      <c r="K1335" s="252" t="s">
        <v>2059</v>
      </c>
      <c r="L1335" s="253">
        <v>45827</v>
      </c>
      <c r="M1335" s="252" t="s">
        <v>19</v>
      </c>
    </row>
    <row r="1336" spans="1:13" x14ac:dyDescent="0.35">
      <c r="A1336" s="250" t="s">
        <v>710</v>
      </c>
      <c r="B1336" s="250" t="s">
        <v>711</v>
      </c>
      <c r="C1336" s="250" t="s">
        <v>701</v>
      </c>
      <c r="D1336" s="250" t="s">
        <v>1217</v>
      </c>
      <c r="E1336" s="250">
        <v>1</v>
      </c>
      <c r="F1336" s="250" t="s">
        <v>1215</v>
      </c>
      <c r="G1336" s="250" t="s">
        <v>62</v>
      </c>
      <c r="H1336" s="250">
        <v>2</v>
      </c>
      <c r="I1336" s="250" t="s">
        <v>17</v>
      </c>
      <c r="J1336" s="250" t="s">
        <v>17</v>
      </c>
      <c r="K1336" s="250" t="s">
        <v>2060</v>
      </c>
      <c r="L1336" s="251">
        <v>45827</v>
      </c>
      <c r="M1336" s="250" t="s">
        <v>19</v>
      </c>
    </row>
    <row r="1337" spans="1:13" x14ac:dyDescent="0.35">
      <c r="A1337" s="252" t="s">
        <v>710</v>
      </c>
      <c r="B1337" s="252" t="s">
        <v>711</v>
      </c>
      <c r="C1337" s="252" t="s">
        <v>701</v>
      </c>
      <c r="D1337" s="252" t="s">
        <v>1219</v>
      </c>
      <c r="E1337" s="252">
        <v>1</v>
      </c>
      <c r="F1337" s="252" t="s">
        <v>1215</v>
      </c>
      <c r="G1337" s="252" t="s">
        <v>62</v>
      </c>
      <c r="H1337" s="252">
        <v>2</v>
      </c>
      <c r="I1337" s="252" t="s">
        <v>17</v>
      </c>
      <c r="J1337" s="252" t="s">
        <v>17</v>
      </c>
      <c r="K1337" s="252" t="s">
        <v>2061</v>
      </c>
      <c r="L1337" s="253">
        <v>45827</v>
      </c>
      <c r="M1337" s="252" t="s">
        <v>19</v>
      </c>
    </row>
    <row r="1338" spans="1:13" x14ac:dyDescent="0.35">
      <c r="A1338" s="250" t="s">
        <v>710</v>
      </c>
      <c r="B1338" s="250" t="s">
        <v>711</v>
      </c>
      <c r="C1338" s="250" t="s">
        <v>701</v>
      </c>
      <c r="D1338" s="250" t="s">
        <v>1221</v>
      </c>
      <c r="E1338" s="250">
        <v>2</v>
      </c>
      <c r="F1338" s="250" t="s">
        <v>1215</v>
      </c>
      <c r="G1338" s="250" t="s">
        <v>62</v>
      </c>
      <c r="H1338" s="250">
        <v>2</v>
      </c>
      <c r="I1338" s="250" t="s">
        <v>17</v>
      </c>
      <c r="J1338" s="250" t="s">
        <v>17</v>
      </c>
      <c r="K1338" s="250" t="s">
        <v>2062</v>
      </c>
      <c r="L1338" s="251">
        <v>45827</v>
      </c>
      <c r="M1338" s="250" t="s">
        <v>19</v>
      </c>
    </row>
    <row r="1339" spans="1:13" x14ac:dyDescent="0.35">
      <c r="A1339" s="252" t="s">
        <v>710</v>
      </c>
      <c r="B1339" s="252" t="s">
        <v>711</v>
      </c>
      <c r="C1339" s="252" t="s">
        <v>701</v>
      </c>
      <c r="D1339" s="252" t="s">
        <v>1223</v>
      </c>
      <c r="E1339" s="252">
        <v>1</v>
      </c>
      <c r="F1339" s="252" t="s">
        <v>1215</v>
      </c>
      <c r="G1339" s="252" t="s">
        <v>62</v>
      </c>
      <c r="H1339" s="252">
        <v>2</v>
      </c>
      <c r="I1339" s="252" t="s">
        <v>17</v>
      </c>
      <c r="J1339" s="252" t="s">
        <v>17</v>
      </c>
      <c r="K1339" s="252" t="s">
        <v>2063</v>
      </c>
      <c r="L1339" s="253">
        <v>45827</v>
      </c>
      <c r="M1339" s="252" t="s">
        <v>19</v>
      </c>
    </row>
    <row r="1340" spans="1:13" x14ac:dyDescent="0.35">
      <c r="A1340" s="250" t="s">
        <v>710</v>
      </c>
      <c r="B1340" s="250" t="s">
        <v>711</v>
      </c>
      <c r="C1340" s="250" t="s">
        <v>701</v>
      </c>
      <c r="D1340" s="250" t="s">
        <v>1225</v>
      </c>
      <c r="E1340" s="250">
        <v>3</v>
      </c>
      <c r="F1340" s="250" t="s">
        <v>1215</v>
      </c>
      <c r="G1340" s="250" t="s">
        <v>62</v>
      </c>
      <c r="H1340" s="250">
        <v>2</v>
      </c>
      <c r="I1340" s="250" t="s">
        <v>17</v>
      </c>
      <c r="J1340" s="250" t="s">
        <v>17</v>
      </c>
      <c r="K1340" s="250" t="s">
        <v>2064</v>
      </c>
      <c r="L1340" s="251">
        <v>45827</v>
      </c>
      <c r="M1340" s="250" t="s">
        <v>19</v>
      </c>
    </row>
    <row r="1341" spans="1:13" x14ac:dyDescent="0.35">
      <c r="A1341" s="252" t="s">
        <v>710</v>
      </c>
      <c r="B1341" s="252" t="s">
        <v>711</v>
      </c>
      <c r="C1341" s="252" t="s">
        <v>701</v>
      </c>
      <c r="D1341" s="252" t="s">
        <v>1227</v>
      </c>
      <c r="E1341" s="252">
        <v>3</v>
      </c>
      <c r="F1341" s="252" t="s">
        <v>1215</v>
      </c>
      <c r="G1341" s="252" t="s">
        <v>62</v>
      </c>
      <c r="H1341" s="252">
        <v>2</v>
      </c>
      <c r="I1341" s="252" t="s">
        <v>17</v>
      </c>
      <c r="J1341" s="252" t="s">
        <v>17</v>
      </c>
      <c r="K1341" s="252" t="s">
        <v>2065</v>
      </c>
      <c r="L1341" s="253">
        <v>45827</v>
      </c>
      <c r="M1341" s="252" t="s">
        <v>19</v>
      </c>
    </row>
    <row r="1342" spans="1:13" x14ac:dyDescent="0.35">
      <c r="A1342" s="250" t="s">
        <v>710</v>
      </c>
      <c r="B1342" s="250" t="s">
        <v>711</v>
      </c>
      <c r="C1342" s="250" t="s">
        <v>701</v>
      </c>
      <c r="D1342" s="250" t="s">
        <v>1229</v>
      </c>
      <c r="E1342" s="250">
        <v>1</v>
      </c>
      <c r="F1342" s="250" t="s">
        <v>1215</v>
      </c>
      <c r="G1342" s="250" t="s">
        <v>62</v>
      </c>
      <c r="H1342" s="250">
        <v>2</v>
      </c>
      <c r="I1342" s="250" t="s">
        <v>17</v>
      </c>
      <c r="J1342" s="250" t="s">
        <v>17</v>
      </c>
      <c r="K1342" s="250" t="s">
        <v>2066</v>
      </c>
      <c r="L1342" s="251">
        <v>45827</v>
      </c>
      <c r="M1342" s="250" t="s">
        <v>19</v>
      </c>
    </row>
    <row r="1343" spans="1:13" x14ac:dyDescent="0.35">
      <c r="A1343" s="252" t="s">
        <v>710</v>
      </c>
      <c r="B1343" s="252" t="s">
        <v>711</v>
      </c>
      <c r="C1343" s="252" t="s">
        <v>701</v>
      </c>
      <c r="D1343" s="252" t="s">
        <v>1231</v>
      </c>
      <c r="E1343" s="252">
        <v>0</v>
      </c>
      <c r="F1343" s="252" t="s">
        <v>1215</v>
      </c>
      <c r="G1343" s="252" t="s">
        <v>62</v>
      </c>
      <c r="H1343" s="252">
        <v>2</v>
      </c>
      <c r="I1343" s="252" t="s">
        <v>17</v>
      </c>
      <c r="J1343" s="252" t="s">
        <v>17</v>
      </c>
      <c r="K1343" s="252" t="s">
        <v>2067</v>
      </c>
      <c r="L1343" s="253">
        <v>45827</v>
      </c>
      <c r="M1343" s="252" t="s">
        <v>19</v>
      </c>
    </row>
    <row r="1344" spans="1:13" x14ac:dyDescent="0.35">
      <c r="A1344" s="250" t="s">
        <v>773</v>
      </c>
      <c r="B1344" s="250" t="s">
        <v>774</v>
      </c>
      <c r="C1344" s="250" t="s">
        <v>764</v>
      </c>
      <c r="D1344" s="250" t="s">
        <v>1214</v>
      </c>
      <c r="E1344" s="250">
        <v>2</v>
      </c>
      <c r="F1344" s="250" t="s">
        <v>1215</v>
      </c>
      <c r="G1344" s="250" t="s">
        <v>62</v>
      </c>
      <c r="H1344" s="250">
        <v>2</v>
      </c>
      <c r="I1344" s="250" t="s">
        <v>17</v>
      </c>
      <c r="J1344" s="250" t="s">
        <v>17</v>
      </c>
      <c r="K1344" s="250" t="s">
        <v>2068</v>
      </c>
      <c r="L1344" s="251">
        <v>45827</v>
      </c>
      <c r="M1344" s="250" t="s">
        <v>19</v>
      </c>
    </row>
    <row r="1345" spans="1:13" x14ac:dyDescent="0.35">
      <c r="A1345" s="252" t="s">
        <v>773</v>
      </c>
      <c r="B1345" s="252" t="s">
        <v>774</v>
      </c>
      <c r="C1345" s="252" t="s">
        <v>764</v>
      </c>
      <c r="D1345" s="252" t="s">
        <v>1217</v>
      </c>
      <c r="E1345" s="252">
        <v>2</v>
      </c>
      <c r="F1345" s="252" t="s">
        <v>1215</v>
      </c>
      <c r="G1345" s="252" t="s">
        <v>62</v>
      </c>
      <c r="H1345" s="252">
        <v>2</v>
      </c>
      <c r="I1345" s="252" t="s">
        <v>17</v>
      </c>
      <c r="J1345" s="252" t="s">
        <v>17</v>
      </c>
      <c r="K1345" s="252" t="s">
        <v>2069</v>
      </c>
      <c r="L1345" s="253">
        <v>45827</v>
      </c>
      <c r="M1345" s="252" t="s">
        <v>19</v>
      </c>
    </row>
    <row r="1346" spans="1:13" x14ac:dyDescent="0.35">
      <c r="A1346" s="250" t="s">
        <v>773</v>
      </c>
      <c r="B1346" s="250" t="s">
        <v>774</v>
      </c>
      <c r="C1346" s="250" t="s">
        <v>764</v>
      </c>
      <c r="D1346" s="250" t="s">
        <v>1219</v>
      </c>
      <c r="E1346" s="250">
        <v>1</v>
      </c>
      <c r="F1346" s="250" t="s">
        <v>1215</v>
      </c>
      <c r="G1346" s="250" t="s">
        <v>62</v>
      </c>
      <c r="H1346" s="250">
        <v>2</v>
      </c>
      <c r="I1346" s="250" t="s">
        <v>17</v>
      </c>
      <c r="J1346" s="250" t="s">
        <v>17</v>
      </c>
      <c r="K1346" s="250" t="s">
        <v>2070</v>
      </c>
      <c r="L1346" s="251">
        <v>45827</v>
      </c>
      <c r="M1346" s="250" t="s">
        <v>19</v>
      </c>
    </row>
    <row r="1347" spans="1:13" x14ac:dyDescent="0.35">
      <c r="A1347" s="252" t="s">
        <v>773</v>
      </c>
      <c r="B1347" s="252" t="s">
        <v>774</v>
      </c>
      <c r="C1347" s="252" t="s">
        <v>764</v>
      </c>
      <c r="D1347" s="252" t="s">
        <v>1221</v>
      </c>
      <c r="E1347" s="252">
        <v>0</v>
      </c>
      <c r="F1347" s="252" t="s">
        <v>1215</v>
      </c>
      <c r="G1347" s="252" t="s">
        <v>62</v>
      </c>
      <c r="H1347" s="252">
        <v>2</v>
      </c>
      <c r="I1347" s="252" t="s">
        <v>17</v>
      </c>
      <c r="J1347" s="252" t="s">
        <v>17</v>
      </c>
      <c r="K1347" s="252" t="s">
        <v>2071</v>
      </c>
      <c r="L1347" s="253">
        <v>45827</v>
      </c>
      <c r="M1347" s="252" t="s">
        <v>19</v>
      </c>
    </row>
    <row r="1348" spans="1:13" x14ac:dyDescent="0.35">
      <c r="A1348" s="250" t="s">
        <v>773</v>
      </c>
      <c r="B1348" s="250" t="s">
        <v>774</v>
      </c>
      <c r="C1348" s="250" t="s">
        <v>764</v>
      </c>
      <c r="D1348" s="250" t="s">
        <v>1223</v>
      </c>
      <c r="E1348" s="250">
        <v>1</v>
      </c>
      <c r="F1348" s="250" t="s">
        <v>1215</v>
      </c>
      <c r="G1348" s="250" t="s">
        <v>62</v>
      </c>
      <c r="H1348" s="250">
        <v>2</v>
      </c>
      <c r="I1348" s="250" t="s">
        <v>17</v>
      </c>
      <c r="J1348" s="250" t="s">
        <v>17</v>
      </c>
      <c r="K1348" s="250" t="s">
        <v>2072</v>
      </c>
      <c r="L1348" s="251">
        <v>45827</v>
      </c>
      <c r="M1348" s="250" t="s">
        <v>19</v>
      </c>
    </row>
    <row r="1349" spans="1:13" x14ac:dyDescent="0.35">
      <c r="A1349" s="252" t="s">
        <v>773</v>
      </c>
      <c r="B1349" s="252" t="s">
        <v>774</v>
      </c>
      <c r="C1349" s="252" t="s">
        <v>764</v>
      </c>
      <c r="D1349" s="252" t="s">
        <v>1225</v>
      </c>
      <c r="E1349" s="252">
        <v>1</v>
      </c>
      <c r="F1349" s="252" t="s">
        <v>1215</v>
      </c>
      <c r="G1349" s="252" t="s">
        <v>62</v>
      </c>
      <c r="H1349" s="252">
        <v>2</v>
      </c>
      <c r="I1349" s="252" t="s">
        <v>17</v>
      </c>
      <c r="J1349" s="252" t="s">
        <v>17</v>
      </c>
      <c r="K1349" s="252" t="s">
        <v>2073</v>
      </c>
      <c r="L1349" s="253">
        <v>45827</v>
      </c>
      <c r="M1349" s="252" t="s">
        <v>19</v>
      </c>
    </row>
    <row r="1350" spans="1:13" x14ac:dyDescent="0.35">
      <c r="A1350" s="250" t="s">
        <v>773</v>
      </c>
      <c r="B1350" s="250" t="s">
        <v>774</v>
      </c>
      <c r="C1350" s="250" t="s">
        <v>764</v>
      </c>
      <c r="D1350" s="250" t="s">
        <v>1227</v>
      </c>
      <c r="E1350" s="250">
        <v>3</v>
      </c>
      <c r="F1350" s="250" t="s">
        <v>1215</v>
      </c>
      <c r="G1350" s="250" t="s">
        <v>62</v>
      </c>
      <c r="H1350" s="250">
        <v>2</v>
      </c>
      <c r="I1350" s="250" t="s">
        <v>17</v>
      </c>
      <c r="J1350" s="250" t="s">
        <v>17</v>
      </c>
      <c r="K1350" s="250" t="s">
        <v>2074</v>
      </c>
      <c r="L1350" s="251">
        <v>45827</v>
      </c>
      <c r="M1350" s="250" t="s">
        <v>19</v>
      </c>
    </row>
    <row r="1351" spans="1:13" x14ac:dyDescent="0.35">
      <c r="A1351" s="252" t="s">
        <v>773</v>
      </c>
      <c r="B1351" s="252" t="s">
        <v>774</v>
      </c>
      <c r="C1351" s="252" t="s">
        <v>764</v>
      </c>
      <c r="D1351" s="252" t="s">
        <v>1229</v>
      </c>
      <c r="E1351" s="252">
        <v>3</v>
      </c>
      <c r="F1351" s="252" t="s">
        <v>1215</v>
      </c>
      <c r="G1351" s="252" t="s">
        <v>62</v>
      </c>
      <c r="H1351" s="252">
        <v>2</v>
      </c>
      <c r="I1351" s="252" t="s">
        <v>17</v>
      </c>
      <c r="J1351" s="252" t="s">
        <v>17</v>
      </c>
      <c r="K1351" s="252" t="s">
        <v>2075</v>
      </c>
      <c r="L1351" s="253">
        <v>45827</v>
      </c>
      <c r="M1351" s="252" t="s">
        <v>19</v>
      </c>
    </row>
    <row r="1352" spans="1:13" x14ac:dyDescent="0.35">
      <c r="A1352" s="250" t="s">
        <v>773</v>
      </c>
      <c r="B1352" s="250" t="s">
        <v>774</v>
      </c>
      <c r="C1352" s="250" t="s">
        <v>764</v>
      </c>
      <c r="D1352" s="250" t="s">
        <v>1231</v>
      </c>
      <c r="E1352" s="250">
        <v>0</v>
      </c>
      <c r="F1352" s="250" t="s">
        <v>1215</v>
      </c>
      <c r="G1352" s="250" t="s">
        <v>62</v>
      </c>
      <c r="H1352" s="250">
        <v>2</v>
      </c>
      <c r="I1352" s="250" t="s">
        <v>17</v>
      </c>
      <c r="J1352" s="250" t="s">
        <v>17</v>
      </c>
      <c r="K1352" s="250" t="s">
        <v>2076</v>
      </c>
      <c r="L1352" s="251">
        <v>45827</v>
      </c>
      <c r="M1352" s="250" t="s">
        <v>19</v>
      </c>
    </row>
    <row r="1353" spans="1:13" x14ac:dyDescent="0.35">
      <c r="A1353" s="252" t="s">
        <v>783</v>
      </c>
      <c r="B1353" s="252" t="s">
        <v>784</v>
      </c>
      <c r="C1353" s="252" t="s">
        <v>764</v>
      </c>
      <c r="D1353" s="252" t="s">
        <v>1214</v>
      </c>
      <c r="E1353" s="252">
        <v>2</v>
      </c>
      <c r="F1353" s="252" t="s">
        <v>1215</v>
      </c>
      <c r="G1353" s="252" t="s">
        <v>62</v>
      </c>
      <c r="H1353" s="252">
        <v>2</v>
      </c>
      <c r="I1353" s="252" t="s">
        <v>17</v>
      </c>
      <c r="J1353" s="252" t="s">
        <v>17</v>
      </c>
      <c r="K1353" s="252" t="s">
        <v>2077</v>
      </c>
      <c r="L1353" s="253">
        <v>45827</v>
      </c>
      <c r="M1353" s="252" t="s">
        <v>19</v>
      </c>
    </row>
    <row r="1354" spans="1:13" x14ac:dyDescent="0.35">
      <c r="A1354" s="250" t="s">
        <v>783</v>
      </c>
      <c r="B1354" s="250" t="s">
        <v>784</v>
      </c>
      <c r="C1354" s="250" t="s">
        <v>764</v>
      </c>
      <c r="D1354" s="250" t="s">
        <v>1217</v>
      </c>
      <c r="E1354" s="250">
        <v>2</v>
      </c>
      <c r="F1354" s="250" t="s">
        <v>1215</v>
      </c>
      <c r="G1354" s="250" t="s">
        <v>62</v>
      </c>
      <c r="H1354" s="250">
        <v>2</v>
      </c>
      <c r="I1354" s="250" t="s">
        <v>17</v>
      </c>
      <c r="J1354" s="250" t="s">
        <v>17</v>
      </c>
      <c r="K1354" s="250" t="s">
        <v>2078</v>
      </c>
      <c r="L1354" s="251">
        <v>45827</v>
      </c>
      <c r="M1354" s="250" t="s">
        <v>19</v>
      </c>
    </row>
    <row r="1355" spans="1:13" x14ac:dyDescent="0.35">
      <c r="A1355" s="252" t="s">
        <v>783</v>
      </c>
      <c r="B1355" s="252" t="s">
        <v>784</v>
      </c>
      <c r="C1355" s="252" t="s">
        <v>764</v>
      </c>
      <c r="D1355" s="252" t="s">
        <v>1219</v>
      </c>
      <c r="E1355" s="252">
        <v>1</v>
      </c>
      <c r="F1355" s="252" t="s">
        <v>1215</v>
      </c>
      <c r="G1355" s="252" t="s">
        <v>62</v>
      </c>
      <c r="H1355" s="252">
        <v>2</v>
      </c>
      <c r="I1355" s="252" t="s">
        <v>17</v>
      </c>
      <c r="J1355" s="252" t="s">
        <v>17</v>
      </c>
      <c r="K1355" s="252" t="s">
        <v>2079</v>
      </c>
      <c r="L1355" s="253">
        <v>45827</v>
      </c>
      <c r="M1355" s="252" t="s">
        <v>19</v>
      </c>
    </row>
    <row r="1356" spans="1:13" x14ac:dyDescent="0.35">
      <c r="A1356" s="250" t="s">
        <v>783</v>
      </c>
      <c r="B1356" s="250" t="s">
        <v>784</v>
      </c>
      <c r="C1356" s="250" t="s">
        <v>764</v>
      </c>
      <c r="D1356" s="250" t="s">
        <v>1221</v>
      </c>
      <c r="E1356" s="250">
        <v>0</v>
      </c>
      <c r="F1356" s="250" t="s">
        <v>1215</v>
      </c>
      <c r="G1356" s="250" t="s">
        <v>62</v>
      </c>
      <c r="H1356" s="250">
        <v>2</v>
      </c>
      <c r="I1356" s="250" t="s">
        <v>17</v>
      </c>
      <c r="J1356" s="250" t="s">
        <v>17</v>
      </c>
      <c r="K1356" s="250" t="s">
        <v>2080</v>
      </c>
      <c r="L1356" s="251">
        <v>45827</v>
      </c>
      <c r="M1356" s="250" t="s">
        <v>19</v>
      </c>
    </row>
    <row r="1357" spans="1:13" x14ac:dyDescent="0.35">
      <c r="A1357" s="252" t="s">
        <v>783</v>
      </c>
      <c r="B1357" s="252" t="s">
        <v>784</v>
      </c>
      <c r="C1357" s="252" t="s">
        <v>764</v>
      </c>
      <c r="D1357" s="252" t="s">
        <v>1223</v>
      </c>
      <c r="E1357" s="252">
        <v>1</v>
      </c>
      <c r="F1357" s="252" t="s">
        <v>1215</v>
      </c>
      <c r="G1357" s="252" t="s">
        <v>62</v>
      </c>
      <c r="H1357" s="252">
        <v>2</v>
      </c>
      <c r="I1357" s="252" t="s">
        <v>17</v>
      </c>
      <c r="J1357" s="252" t="s">
        <v>17</v>
      </c>
      <c r="K1357" s="252" t="s">
        <v>2081</v>
      </c>
      <c r="L1357" s="253">
        <v>45827</v>
      </c>
      <c r="M1357" s="252" t="s">
        <v>19</v>
      </c>
    </row>
    <row r="1358" spans="1:13" x14ac:dyDescent="0.35">
      <c r="A1358" s="250" t="s">
        <v>783</v>
      </c>
      <c r="B1358" s="250" t="s">
        <v>784</v>
      </c>
      <c r="C1358" s="250" t="s">
        <v>764</v>
      </c>
      <c r="D1358" s="250" t="s">
        <v>1225</v>
      </c>
      <c r="E1358" s="250">
        <v>1</v>
      </c>
      <c r="F1358" s="250" t="s">
        <v>1215</v>
      </c>
      <c r="G1358" s="250" t="s">
        <v>62</v>
      </c>
      <c r="H1358" s="250">
        <v>2</v>
      </c>
      <c r="I1358" s="250" t="s">
        <v>17</v>
      </c>
      <c r="J1358" s="250" t="s">
        <v>17</v>
      </c>
      <c r="K1358" s="250" t="s">
        <v>2082</v>
      </c>
      <c r="L1358" s="251">
        <v>45827</v>
      </c>
      <c r="M1358" s="250" t="s">
        <v>19</v>
      </c>
    </row>
    <row r="1359" spans="1:13" x14ac:dyDescent="0.35">
      <c r="A1359" s="252" t="s">
        <v>783</v>
      </c>
      <c r="B1359" s="252" t="s">
        <v>784</v>
      </c>
      <c r="C1359" s="252" t="s">
        <v>764</v>
      </c>
      <c r="D1359" s="252" t="s">
        <v>1227</v>
      </c>
      <c r="E1359" s="252">
        <v>3</v>
      </c>
      <c r="F1359" s="252" t="s">
        <v>1215</v>
      </c>
      <c r="G1359" s="252" t="s">
        <v>62</v>
      </c>
      <c r="H1359" s="252">
        <v>2</v>
      </c>
      <c r="I1359" s="252" t="s">
        <v>17</v>
      </c>
      <c r="J1359" s="252" t="s">
        <v>17</v>
      </c>
      <c r="K1359" s="252" t="s">
        <v>2083</v>
      </c>
      <c r="L1359" s="253">
        <v>45827</v>
      </c>
      <c r="M1359" s="252" t="s">
        <v>19</v>
      </c>
    </row>
    <row r="1360" spans="1:13" x14ac:dyDescent="0.35">
      <c r="A1360" s="250" t="s">
        <v>783</v>
      </c>
      <c r="B1360" s="250" t="s">
        <v>784</v>
      </c>
      <c r="C1360" s="250" t="s">
        <v>764</v>
      </c>
      <c r="D1360" s="250" t="s">
        <v>1229</v>
      </c>
      <c r="E1360" s="250">
        <v>3</v>
      </c>
      <c r="F1360" s="250" t="s">
        <v>1215</v>
      </c>
      <c r="G1360" s="250" t="s">
        <v>62</v>
      </c>
      <c r="H1360" s="250">
        <v>2</v>
      </c>
      <c r="I1360" s="250" t="s">
        <v>17</v>
      </c>
      <c r="J1360" s="250" t="s">
        <v>17</v>
      </c>
      <c r="K1360" s="250" t="s">
        <v>2084</v>
      </c>
      <c r="L1360" s="251">
        <v>45827</v>
      </c>
      <c r="M1360" s="250" t="s">
        <v>19</v>
      </c>
    </row>
    <row r="1361" spans="1:13" x14ac:dyDescent="0.35">
      <c r="A1361" s="252" t="s">
        <v>783</v>
      </c>
      <c r="B1361" s="252" t="s">
        <v>784</v>
      </c>
      <c r="C1361" s="252" t="s">
        <v>764</v>
      </c>
      <c r="D1361" s="252" t="s">
        <v>1231</v>
      </c>
      <c r="E1361" s="252">
        <v>0</v>
      </c>
      <c r="F1361" s="252" t="s">
        <v>1215</v>
      </c>
      <c r="G1361" s="252" t="s">
        <v>62</v>
      </c>
      <c r="H1361" s="252">
        <v>2</v>
      </c>
      <c r="I1361" s="252" t="s">
        <v>17</v>
      </c>
      <c r="J1361" s="252" t="s">
        <v>17</v>
      </c>
      <c r="K1361" s="252" t="s">
        <v>2085</v>
      </c>
      <c r="L1361" s="253">
        <v>45827</v>
      </c>
      <c r="M1361" s="252" t="s">
        <v>19</v>
      </c>
    </row>
    <row r="1362" spans="1:13" x14ac:dyDescent="0.35">
      <c r="A1362" s="250" t="s">
        <v>762</v>
      </c>
      <c r="B1362" s="250" t="s">
        <v>763</v>
      </c>
      <c r="C1362" s="250" t="s">
        <v>764</v>
      </c>
      <c r="D1362" s="250" t="s">
        <v>1214</v>
      </c>
      <c r="E1362" s="250">
        <v>2</v>
      </c>
      <c r="F1362" s="250" t="s">
        <v>1215</v>
      </c>
      <c r="G1362" s="250" t="s">
        <v>62</v>
      </c>
      <c r="H1362" s="250">
        <v>2</v>
      </c>
      <c r="I1362" s="250" t="s">
        <v>17</v>
      </c>
      <c r="J1362" s="250" t="s">
        <v>17</v>
      </c>
      <c r="K1362" s="250" t="s">
        <v>2086</v>
      </c>
      <c r="L1362" s="251">
        <v>45827</v>
      </c>
      <c r="M1362" s="250" t="s">
        <v>19</v>
      </c>
    </row>
    <row r="1363" spans="1:13" x14ac:dyDescent="0.35">
      <c r="A1363" s="252" t="s">
        <v>762</v>
      </c>
      <c r="B1363" s="252" t="s">
        <v>763</v>
      </c>
      <c r="C1363" s="252" t="s">
        <v>764</v>
      </c>
      <c r="D1363" s="252" t="s">
        <v>1217</v>
      </c>
      <c r="E1363" s="252">
        <v>2</v>
      </c>
      <c r="F1363" s="252" t="s">
        <v>1215</v>
      </c>
      <c r="G1363" s="252" t="s">
        <v>62</v>
      </c>
      <c r="H1363" s="252">
        <v>2</v>
      </c>
      <c r="I1363" s="252" t="s">
        <v>17</v>
      </c>
      <c r="J1363" s="252" t="s">
        <v>17</v>
      </c>
      <c r="K1363" s="252" t="s">
        <v>2087</v>
      </c>
      <c r="L1363" s="253">
        <v>45827</v>
      </c>
      <c r="M1363" s="252" t="s">
        <v>19</v>
      </c>
    </row>
    <row r="1364" spans="1:13" x14ac:dyDescent="0.35">
      <c r="A1364" s="250" t="s">
        <v>762</v>
      </c>
      <c r="B1364" s="250" t="s">
        <v>763</v>
      </c>
      <c r="C1364" s="250" t="s">
        <v>764</v>
      </c>
      <c r="D1364" s="250" t="s">
        <v>1219</v>
      </c>
      <c r="E1364" s="250">
        <v>1</v>
      </c>
      <c r="F1364" s="250" t="s">
        <v>1215</v>
      </c>
      <c r="G1364" s="250" t="s">
        <v>62</v>
      </c>
      <c r="H1364" s="250">
        <v>2</v>
      </c>
      <c r="I1364" s="250" t="s">
        <v>17</v>
      </c>
      <c r="J1364" s="250" t="s">
        <v>17</v>
      </c>
      <c r="K1364" s="250" t="s">
        <v>2088</v>
      </c>
      <c r="L1364" s="251">
        <v>45827</v>
      </c>
      <c r="M1364" s="250" t="s">
        <v>19</v>
      </c>
    </row>
    <row r="1365" spans="1:13" x14ac:dyDescent="0.35">
      <c r="A1365" s="252" t="s">
        <v>762</v>
      </c>
      <c r="B1365" s="252" t="s">
        <v>763</v>
      </c>
      <c r="C1365" s="252" t="s">
        <v>764</v>
      </c>
      <c r="D1365" s="252" t="s">
        <v>1221</v>
      </c>
      <c r="E1365" s="252">
        <v>0</v>
      </c>
      <c r="F1365" s="252" t="s">
        <v>1215</v>
      </c>
      <c r="G1365" s="252" t="s">
        <v>62</v>
      </c>
      <c r="H1365" s="252">
        <v>2</v>
      </c>
      <c r="I1365" s="252" t="s">
        <v>17</v>
      </c>
      <c r="J1365" s="252" t="s">
        <v>17</v>
      </c>
      <c r="K1365" s="252" t="s">
        <v>2089</v>
      </c>
      <c r="L1365" s="253">
        <v>45827</v>
      </c>
      <c r="M1365" s="252" t="s">
        <v>19</v>
      </c>
    </row>
    <row r="1366" spans="1:13" x14ac:dyDescent="0.35">
      <c r="A1366" s="250" t="s">
        <v>762</v>
      </c>
      <c r="B1366" s="250" t="s">
        <v>763</v>
      </c>
      <c r="C1366" s="250" t="s">
        <v>764</v>
      </c>
      <c r="D1366" s="250" t="s">
        <v>1223</v>
      </c>
      <c r="E1366" s="250">
        <v>1</v>
      </c>
      <c r="F1366" s="250" t="s">
        <v>1215</v>
      </c>
      <c r="G1366" s="250" t="s">
        <v>62</v>
      </c>
      <c r="H1366" s="250">
        <v>2</v>
      </c>
      <c r="I1366" s="250" t="s">
        <v>17</v>
      </c>
      <c r="J1366" s="250" t="s">
        <v>17</v>
      </c>
      <c r="K1366" s="250" t="s">
        <v>2090</v>
      </c>
      <c r="L1366" s="251">
        <v>45827</v>
      </c>
      <c r="M1366" s="250" t="s">
        <v>19</v>
      </c>
    </row>
    <row r="1367" spans="1:13" x14ac:dyDescent="0.35">
      <c r="A1367" s="252" t="s">
        <v>762</v>
      </c>
      <c r="B1367" s="252" t="s">
        <v>763</v>
      </c>
      <c r="C1367" s="252" t="s">
        <v>764</v>
      </c>
      <c r="D1367" s="252" t="s">
        <v>1225</v>
      </c>
      <c r="E1367" s="252">
        <v>1</v>
      </c>
      <c r="F1367" s="252" t="s">
        <v>1215</v>
      </c>
      <c r="G1367" s="252" t="s">
        <v>62</v>
      </c>
      <c r="H1367" s="252">
        <v>2</v>
      </c>
      <c r="I1367" s="252" t="s">
        <v>17</v>
      </c>
      <c r="J1367" s="252" t="s">
        <v>17</v>
      </c>
      <c r="K1367" s="252" t="s">
        <v>2091</v>
      </c>
      <c r="L1367" s="253">
        <v>45827</v>
      </c>
      <c r="M1367" s="252" t="s">
        <v>19</v>
      </c>
    </row>
    <row r="1368" spans="1:13" x14ac:dyDescent="0.35">
      <c r="A1368" s="250" t="s">
        <v>762</v>
      </c>
      <c r="B1368" s="250" t="s">
        <v>763</v>
      </c>
      <c r="C1368" s="250" t="s">
        <v>764</v>
      </c>
      <c r="D1368" s="250" t="s">
        <v>1227</v>
      </c>
      <c r="E1368" s="250">
        <v>3</v>
      </c>
      <c r="F1368" s="250" t="s">
        <v>1215</v>
      </c>
      <c r="G1368" s="250" t="s">
        <v>62</v>
      </c>
      <c r="H1368" s="250">
        <v>2</v>
      </c>
      <c r="I1368" s="250" t="s">
        <v>17</v>
      </c>
      <c r="J1368" s="250" t="s">
        <v>17</v>
      </c>
      <c r="K1368" s="250" t="s">
        <v>2092</v>
      </c>
      <c r="L1368" s="251">
        <v>45827</v>
      </c>
      <c r="M1368" s="250" t="s">
        <v>19</v>
      </c>
    </row>
    <row r="1369" spans="1:13" x14ac:dyDescent="0.35">
      <c r="A1369" s="252" t="s">
        <v>762</v>
      </c>
      <c r="B1369" s="252" t="s">
        <v>763</v>
      </c>
      <c r="C1369" s="252" t="s">
        <v>764</v>
      </c>
      <c r="D1369" s="252" t="s">
        <v>1229</v>
      </c>
      <c r="E1369" s="252">
        <v>3</v>
      </c>
      <c r="F1369" s="252" t="s">
        <v>1215</v>
      </c>
      <c r="G1369" s="252" t="s">
        <v>62</v>
      </c>
      <c r="H1369" s="252">
        <v>2</v>
      </c>
      <c r="I1369" s="252" t="s">
        <v>17</v>
      </c>
      <c r="J1369" s="252" t="s">
        <v>17</v>
      </c>
      <c r="K1369" s="252" t="s">
        <v>2093</v>
      </c>
      <c r="L1369" s="253">
        <v>45827</v>
      </c>
      <c r="M1369" s="252" t="s">
        <v>19</v>
      </c>
    </row>
    <row r="1370" spans="1:13" x14ac:dyDescent="0.35">
      <c r="A1370" s="250" t="s">
        <v>762</v>
      </c>
      <c r="B1370" s="250" t="s">
        <v>763</v>
      </c>
      <c r="C1370" s="250" t="s">
        <v>764</v>
      </c>
      <c r="D1370" s="250" t="s">
        <v>1231</v>
      </c>
      <c r="E1370" s="250">
        <v>0</v>
      </c>
      <c r="F1370" s="250" t="s">
        <v>1215</v>
      </c>
      <c r="G1370" s="250" t="s">
        <v>62</v>
      </c>
      <c r="H1370" s="250">
        <v>2</v>
      </c>
      <c r="I1370" s="250" t="s">
        <v>17</v>
      </c>
      <c r="J1370" s="250" t="s">
        <v>17</v>
      </c>
      <c r="K1370" s="250" t="s">
        <v>2094</v>
      </c>
      <c r="L1370" s="251">
        <v>45827</v>
      </c>
      <c r="M1370" s="250" t="s">
        <v>19</v>
      </c>
    </row>
    <row r="1371" spans="1:13" x14ac:dyDescent="0.35">
      <c r="A1371" s="252" t="s">
        <v>2095</v>
      </c>
      <c r="B1371" s="252" t="s">
        <v>2096</v>
      </c>
      <c r="C1371" s="252" t="s">
        <v>1041</v>
      </c>
      <c r="D1371" s="252" t="s">
        <v>1214</v>
      </c>
      <c r="E1371" s="252">
        <v>3</v>
      </c>
      <c r="F1371" s="252" t="s">
        <v>1215</v>
      </c>
      <c r="G1371" s="252" t="s">
        <v>62</v>
      </c>
      <c r="H1371" s="252">
        <v>2</v>
      </c>
      <c r="I1371" s="252" t="s">
        <v>17</v>
      </c>
      <c r="J1371" s="252" t="s">
        <v>17</v>
      </c>
      <c r="K1371" s="252" t="s">
        <v>2097</v>
      </c>
      <c r="L1371" s="253">
        <v>45827</v>
      </c>
      <c r="M1371" s="252" t="s">
        <v>19</v>
      </c>
    </row>
    <row r="1372" spans="1:13" x14ac:dyDescent="0.35">
      <c r="A1372" s="250" t="s">
        <v>2095</v>
      </c>
      <c r="B1372" s="250" t="s">
        <v>2096</v>
      </c>
      <c r="C1372" s="250" t="s">
        <v>1041</v>
      </c>
      <c r="D1372" s="250" t="s">
        <v>1217</v>
      </c>
      <c r="E1372" s="250">
        <v>1</v>
      </c>
      <c r="F1372" s="250" t="s">
        <v>1215</v>
      </c>
      <c r="G1372" s="250" t="s">
        <v>62</v>
      </c>
      <c r="H1372" s="250">
        <v>2</v>
      </c>
      <c r="I1372" s="250" t="s">
        <v>17</v>
      </c>
      <c r="J1372" s="250" t="s">
        <v>17</v>
      </c>
      <c r="K1372" s="250" t="s">
        <v>2098</v>
      </c>
      <c r="L1372" s="251">
        <v>45827</v>
      </c>
      <c r="M1372" s="250" t="s">
        <v>19</v>
      </c>
    </row>
    <row r="1373" spans="1:13" x14ac:dyDescent="0.35">
      <c r="A1373" s="252" t="s">
        <v>2095</v>
      </c>
      <c r="B1373" s="252" t="s">
        <v>2096</v>
      </c>
      <c r="C1373" s="252" t="s">
        <v>1041</v>
      </c>
      <c r="D1373" s="252" t="s">
        <v>1219</v>
      </c>
      <c r="E1373" s="252">
        <v>3</v>
      </c>
      <c r="F1373" s="252" t="s">
        <v>1215</v>
      </c>
      <c r="G1373" s="252" t="s">
        <v>62</v>
      </c>
      <c r="H1373" s="252">
        <v>2</v>
      </c>
      <c r="I1373" s="252" t="s">
        <v>17</v>
      </c>
      <c r="J1373" s="252" t="s">
        <v>17</v>
      </c>
      <c r="K1373" s="252" t="s">
        <v>2099</v>
      </c>
      <c r="L1373" s="253">
        <v>45827</v>
      </c>
      <c r="M1373" s="252" t="s">
        <v>19</v>
      </c>
    </row>
    <row r="1374" spans="1:13" x14ac:dyDescent="0.35">
      <c r="A1374" s="250" t="s">
        <v>2095</v>
      </c>
      <c r="B1374" s="250" t="s">
        <v>2096</v>
      </c>
      <c r="C1374" s="250" t="s">
        <v>1041</v>
      </c>
      <c r="D1374" s="250" t="s">
        <v>1221</v>
      </c>
      <c r="E1374" s="250">
        <v>3</v>
      </c>
      <c r="F1374" s="250" t="s">
        <v>1215</v>
      </c>
      <c r="G1374" s="250" t="s">
        <v>62</v>
      </c>
      <c r="H1374" s="250">
        <v>2</v>
      </c>
      <c r="I1374" s="250" t="s">
        <v>17</v>
      </c>
      <c r="J1374" s="250" t="s">
        <v>17</v>
      </c>
      <c r="K1374" s="250" t="s">
        <v>2100</v>
      </c>
      <c r="L1374" s="251">
        <v>45827</v>
      </c>
      <c r="M1374" s="250" t="s">
        <v>19</v>
      </c>
    </row>
    <row r="1375" spans="1:13" x14ac:dyDescent="0.35">
      <c r="A1375" s="252" t="s">
        <v>2095</v>
      </c>
      <c r="B1375" s="252" t="s">
        <v>2096</v>
      </c>
      <c r="C1375" s="252" t="s">
        <v>1041</v>
      </c>
      <c r="D1375" s="252" t="s">
        <v>1223</v>
      </c>
      <c r="E1375" s="252">
        <v>3</v>
      </c>
      <c r="F1375" s="252" t="s">
        <v>1215</v>
      </c>
      <c r="G1375" s="252" t="s">
        <v>62</v>
      </c>
      <c r="H1375" s="252">
        <v>2</v>
      </c>
      <c r="I1375" s="252" t="s">
        <v>17</v>
      </c>
      <c r="J1375" s="252" t="s">
        <v>17</v>
      </c>
      <c r="K1375" s="252" t="s">
        <v>2101</v>
      </c>
      <c r="L1375" s="253">
        <v>45827</v>
      </c>
      <c r="M1375" s="252" t="s">
        <v>19</v>
      </c>
    </row>
    <row r="1376" spans="1:13" x14ac:dyDescent="0.35">
      <c r="A1376" s="250" t="s">
        <v>2095</v>
      </c>
      <c r="B1376" s="250" t="s">
        <v>2096</v>
      </c>
      <c r="C1376" s="250" t="s">
        <v>1041</v>
      </c>
      <c r="D1376" s="250" t="s">
        <v>1225</v>
      </c>
      <c r="E1376" s="250">
        <v>2</v>
      </c>
      <c r="F1376" s="250" t="s">
        <v>1215</v>
      </c>
      <c r="G1376" s="250" t="s">
        <v>62</v>
      </c>
      <c r="H1376" s="250">
        <v>2</v>
      </c>
      <c r="I1376" s="250" t="s">
        <v>17</v>
      </c>
      <c r="J1376" s="250" t="s">
        <v>17</v>
      </c>
      <c r="K1376" s="250" t="s">
        <v>2102</v>
      </c>
      <c r="L1376" s="251">
        <v>45827</v>
      </c>
      <c r="M1376" s="250" t="s">
        <v>19</v>
      </c>
    </row>
    <row r="1377" spans="1:13" x14ac:dyDescent="0.35">
      <c r="A1377" s="252" t="s">
        <v>2095</v>
      </c>
      <c r="B1377" s="252" t="s">
        <v>2096</v>
      </c>
      <c r="C1377" s="252" t="s">
        <v>1041</v>
      </c>
      <c r="D1377" s="252" t="s">
        <v>1227</v>
      </c>
      <c r="E1377" s="252">
        <v>3</v>
      </c>
      <c r="F1377" s="252" t="s">
        <v>1215</v>
      </c>
      <c r="G1377" s="252" t="s">
        <v>62</v>
      </c>
      <c r="H1377" s="252">
        <v>2</v>
      </c>
      <c r="I1377" s="252" t="s">
        <v>17</v>
      </c>
      <c r="J1377" s="252" t="s">
        <v>17</v>
      </c>
      <c r="K1377" s="252" t="s">
        <v>2103</v>
      </c>
      <c r="L1377" s="253">
        <v>45827</v>
      </c>
      <c r="M1377" s="252" t="s">
        <v>19</v>
      </c>
    </row>
    <row r="1378" spans="1:13" x14ac:dyDescent="0.35">
      <c r="A1378" s="250" t="s">
        <v>2095</v>
      </c>
      <c r="B1378" s="250" t="s">
        <v>2096</v>
      </c>
      <c r="C1378" s="250" t="s">
        <v>1041</v>
      </c>
      <c r="D1378" s="250" t="s">
        <v>1229</v>
      </c>
      <c r="E1378" s="250">
        <v>3</v>
      </c>
      <c r="F1378" s="250" t="s">
        <v>1215</v>
      </c>
      <c r="G1378" s="250" t="s">
        <v>62</v>
      </c>
      <c r="H1378" s="250">
        <v>2</v>
      </c>
      <c r="I1378" s="250" t="s">
        <v>17</v>
      </c>
      <c r="J1378" s="250" t="s">
        <v>17</v>
      </c>
      <c r="K1378" s="250" t="s">
        <v>2104</v>
      </c>
      <c r="L1378" s="251">
        <v>45827</v>
      </c>
      <c r="M1378" s="250" t="s">
        <v>19</v>
      </c>
    </row>
    <row r="1379" spans="1:13" x14ac:dyDescent="0.35">
      <c r="A1379" s="252" t="s">
        <v>2095</v>
      </c>
      <c r="B1379" s="252" t="s">
        <v>2096</v>
      </c>
      <c r="C1379" s="252" t="s">
        <v>1041</v>
      </c>
      <c r="D1379" s="252" t="s">
        <v>1231</v>
      </c>
      <c r="E1379" s="252">
        <v>3</v>
      </c>
      <c r="F1379" s="252" t="s">
        <v>1215</v>
      </c>
      <c r="G1379" s="252" t="s">
        <v>62</v>
      </c>
      <c r="H1379" s="252">
        <v>2</v>
      </c>
      <c r="I1379" s="252" t="s">
        <v>17</v>
      </c>
      <c r="J1379" s="252" t="s">
        <v>17</v>
      </c>
      <c r="K1379" s="252" t="s">
        <v>2105</v>
      </c>
      <c r="L1379" s="253">
        <v>45827</v>
      </c>
      <c r="M1379" s="252" t="s">
        <v>19</v>
      </c>
    </row>
    <row r="1380" spans="1:13" x14ac:dyDescent="0.35">
      <c r="A1380" s="250" t="s">
        <v>1039</v>
      </c>
      <c r="B1380" s="250" t="s">
        <v>1040</v>
      </c>
      <c r="C1380" s="250" t="s">
        <v>1041</v>
      </c>
      <c r="D1380" s="250" t="s">
        <v>1214</v>
      </c>
      <c r="E1380" s="250">
        <v>3</v>
      </c>
      <c r="F1380" s="250" t="s">
        <v>1215</v>
      </c>
      <c r="G1380" s="250" t="s">
        <v>62</v>
      </c>
      <c r="H1380" s="250">
        <v>2</v>
      </c>
      <c r="I1380" s="250" t="s">
        <v>17</v>
      </c>
      <c r="J1380" s="250" t="s">
        <v>17</v>
      </c>
      <c r="K1380" s="250" t="s">
        <v>2106</v>
      </c>
      <c r="L1380" s="251">
        <v>45827</v>
      </c>
      <c r="M1380" s="250" t="s">
        <v>19</v>
      </c>
    </row>
    <row r="1381" spans="1:13" x14ac:dyDescent="0.35">
      <c r="A1381" s="252" t="s">
        <v>1039</v>
      </c>
      <c r="B1381" s="252" t="s">
        <v>1040</v>
      </c>
      <c r="C1381" s="252" t="s">
        <v>1041</v>
      </c>
      <c r="D1381" s="252" t="s">
        <v>1217</v>
      </c>
      <c r="E1381" s="252">
        <v>1</v>
      </c>
      <c r="F1381" s="252" t="s">
        <v>1215</v>
      </c>
      <c r="G1381" s="252" t="s">
        <v>62</v>
      </c>
      <c r="H1381" s="252">
        <v>2</v>
      </c>
      <c r="I1381" s="252" t="s">
        <v>17</v>
      </c>
      <c r="J1381" s="252" t="s">
        <v>17</v>
      </c>
      <c r="K1381" s="252" t="s">
        <v>2107</v>
      </c>
      <c r="L1381" s="253">
        <v>45827</v>
      </c>
      <c r="M1381" s="252" t="s">
        <v>19</v>
      </c>
    </row>
    <row r="1382" spans="1:13" x14ac:dyDescent="0.35">
      <c r="A1382" s="250" t="s">
        <v>1039</v>
      </c>
      <c r="B1382" s="250" t="s">
        <v>1040</v>
      </c>
      <c r="C1382" s="250" t="s">
        <v>1041</v>
      </c>
      <c r="D1382" s="250" t="s">
        <v>1219</v>
      </c>
      <c r="E1382" s="250">
        <v>3</v>
      </c>
      <c r="F1382" s="250" t="s">
        <v>1215</v>
      </c>
      <c r="G1382" s="250" t="s">
        <v>62</v>
      </c>
      <c r="H1382" s="250">
        <v>2</v>
      </c>
      <c r="I1382" s="250" t="s">
        <v>17</v>
      </c>
      <c r="J1382" s="250" t="s">
        <v>17</v>
      </c>
      <c r="K1382" s="250" t="s">
        <v>2108</v>
      </c>
      <c r="L1382" s="251">
        <v>45827</v>
      </c>
      <c r="M1382" s="250" t="s">
        <v>19</v>
      </c>
    </row>
    <row r="1383" spans="1:13" x14ac:dyDescent="0.35">
      <c r="A1383" s="252" t="s">
        <v>1039</v>
      </c>
      <c r="B1383" s="252" t="s">
        <v>1040</v>
      </c>
      <c r="C1383" s="252" t="s">
        <v>1041</v>
      </c>
      <c r="D1383" s="252" t="s">
        <v>1221</v>
      </c>
      <c r="E1383" s="252">
        <v>3</v>
      </c>
      <c r="F1383" s="252" t="s">
        <v>1215</v>
      </c>
      <c r="G1383" s="252" t="s">
        <v>62</v>
      </c>
      <c r="H1383" s="252">
        <v>2</v>
      </c>
      <c r="I1383" s="252" t="s">
        <v>17</v>
      </c>
      <c r="J1383" s="252" t="s">
        <v>17</v>
      </c>
      <c r="K1383" s="252" t="s">
        <v>2109</v>
      </c>
      <c r="L1383" s="253">
        <v>45827</v>
      </c>
      <c r="M1383" s="252" t="s">
        <v>19</v>
      </c>
    </row>
    <row r="1384" spans="1:13" x14ac:dyDescent="0.35">
      <c r="A1384" s="250" t="s">
        <v>1039</v>
      </c>
      <c r="B1384" s="250" t="s">
        <v>1040</v>
      </c>
      <c r="C1384" s="250" t="s">
        <v>1041</v>
      </c>
      <c r="D1384" s="250" t="s">
        <v>1223</v>
      </c>
      <c r="E1384" s="250">
        <v>3</v>
      </c>
      <c r="F1384" s="250" t="s">
        <v>1215</v>
      </c>
      <c r="G1384" s="250" t="s">
        <v>62</v>
      </c>
      <c r="H1384" s="250">
        <v>2</v>
      </c>
      <c r="I1384" s="250" t="s">
        <v>17</v>
      </c>
      <c r="J1384" s="250" t="s">
        <v>17</v>
      </c>
      <c r="K1384" s="250" t="s">
        <v>2110</v>
      </c>
      <c r="L1384" s="251">
        <v>45827</v>
      </c>
      <c r="M1384" s="250" t="s">
        <v>19</v>
      </c>
    </row>
    <row r="1385" spans="1:13" x14ac:dyDescent="0.35">
      <c r="A1385" s="252" t="s">
        <v>1039</v>
      </c>
      <c r="B1385" s="252" t="s">
        <v>1040</v>
      </c>
      <c r="C1385" s="252" t="s">
        <v>1041</v>
      </c>
      <c r="D1385" s="252" t="s">
        <v>1225</v>
      </c>
      <c r="E1385" s="252">
        <v>2</v>
      </c>
      <c r="F1385" s="252" t="s">
        <v>1215</v>
      </c>
      <c r="G1385" s="252" t="s">
        <v>62</v>
      </c>
      <c r="H1385" s="252">
        <v>2</v>
      </c>
      <c r="I1385" s="252" t="s">
        <v>17</v>
      </c>
      <c r="J1385" s="252" t="s">
        <v>17</v>
      </c>
      <c r="K1385" s="252" t="s">
        <v>2111</v>
      </c>
      <c r="L1385" s="253">
        <v>45827</v>
      </c>
      <c r="M1385" s="252" t="s">
        <v>19</v>
      </c>
    </row>
    <row r="1386" spans="1:13" x14ac:dyDescent="0.35">
      <c r="A1386" s="250" t="s">
        <v>1039</v>
      </c>
      <c r="B1386" s="250" t="s">
        <v>1040</v>
      </c>
      <c r="C1386" s="250" t="s">
        <v>1041</v>
      </c>
      <c r="D1386" s="250" t="s">
        <v>1227</v>
      </c>
      <c r="E1386" s="250">
        <v>3</v>
      </c>
      <c r="F1386" s="250" t="s">
        <v>1215</v>
      </c>
      <c r="G1386" s="250" t="s">
        <v>62</v>
      </c>
      <c r="H1386" s="250">
        <v>2</v>
      </c>
      <c r="I1386" s="250" t="s">
        <v>17</v>
      </c>
      <c r="J1386" s="250" t="s">
        <v>17</v>
      </c>
      <c r="K1386" s="250" t="s">
        <v>2112</v>
      </c>
      <c r="L1386" s="251">
        <v>45827</v>
      </c>
      <c r="M1386" s="250" t="s">
        <v>19</v>
      </c>
    </row>
    <row r="1387" spans="1:13" x14ac:dyDescent="0.35">
      <c r="A1387" s="252" t="s">
        <v>1039</v>
      </c>
      <c r="B1387" s="252" t="s">
        <v>1040</v>
      </c>
      <c r="C1387" s="252" t="s">
        <v>1041</v>
      </c>
      <c r="D1387" s="252" t="s">
        <v>1229</v>
      </c>
      <c r="E1387" s="252">
        <v>3</v>
      </c>
      <c r="F1387" s="252" t="s">
        <v>1215</v>
      </c>
      <c r="G1387" s="252" t="s">
        <v>62</v>
      </c>
      <c r="H1387" s="252">
        <v>2</v>
      </c>
      <c r="I1387" s="252" t="s">
        <v>17</v>
      </c>
      <c r="J1387" s="252" t="s">
        <v>17</v>
      </c>
      <c r="K1387" s="252" t="s">
        <v>2113</v>
      </c>
      <c r="L1387" s="253">
        <v>45827</v>
      </c>
      <c r="M1387" s="252" t="s">
        <v>19</v>
      </c>
    </row>
    <row r="1388" spans="1:13" x14ac:dyDescent="0.35">
      <c r="A1388" s="250" t="s">
        <v>1039</v>
      </c>
      <c r="B1388" s="250" t="s">
        <v>1040</v>
      </c>
      <c r="C1388" s="250" t="s">
        <v>1041</v>
      </c>
      <c r="D1388" s="250" t="s">
        <v>1231</v>
      </c>
      <c r="E1388" s="250">
        <v>3</v>
      </c>
      <c r="F1388" s="250" t="s">
        <v>1215</v>
      </c>
      <c r="G1388" s="250" t="s">
        <v>62</v>
      </c>
      <c r="H1388" s="250">
        <v>2</v>
      </c>
      <c r="I1388" s="250" t="s">
        <v>17</v>
      </c>
      <c r="J1388" s="250" t="s">
        <v>17</v>
      </c>
      <c r="K1388" s="250" t="s">
        <v>2114</v>
      </c>
      <c r="L1388" s="251">
        <v>45827</v>
      </c>
      <c r="M1388" s="250" t="s">
        <v>19</v>
      </c>
    </row>
    <row r="1389" spans="1:13" x14ac:dyDescent="0.35">
      <c r="A1389" s="252" t="s">
        <v>1050</v>
      </c>
      <c r="B1389" s="252" t="s">
        <v>1051</v>
      </c>
      <c r="C1389" s="252" t="s">
        <v>1041</v>
      </c>
      <c r="D1389" s="252" t="s">
        <v>1214</v>
      </c>
      <c r="E1389" s="252">
        <v>3</v>
      </c>
      <c r="F1389" s="252" t="s">
        <v>1215</v>
      </c>
      <c r="G1389" s="252" t="s">
        <v>62</v>
      </c>
      <c r="H1389" s="252">
        <v>2</v>
      </c>
      <c r="I1389" s="252" t="s">
        <v>17</v>
      </c>
      <c r="J1389" s="252" t="s">
        <v>17</v>
      </c>
      <c r="K1389" s="252" t="s">
        <v>2115</v>
      </c>
      <c r="L1389" s="253">
        <v>45827</v>
      </c>
      <c r="M1389" s="252" t="s">
        <v>19</v>
      </c>
    </row>
    <row r="1390" spans="1:13" x14ac:dyDescent="0.35">
      <c r="A1390" s="250" t="s">
        <v>1050</v>
      </c>
      <c r="B1390" s="250" t="s">
        <v>1051</v>
      </c>
      <c r="C1390" s="250" t="s">
        <v>1041</v>
      </c>
      <c r="D1390" s="250" t="s">
        <v>1217</v>
      </c>
      <c r="E1390" s="250">
        <v>1</v>
      </c>
      <c r="F1390" s="250" t="s">
        <v>1215</v>
      </c>
      <c r="G1390" s="250" t="s">
        <v>62</v>
      </c>
      <c r="H1390" s="250">
        <v>2</v>
      </c>
      <c r="I1390" s="250" t="s">
        <v>17</v>
      </c>
      <c r="J1390" s="250" t="s">
        <v>17</v>
      </c>
      <c r="K1390" s="250" t="s">
        <v>2116</v>
      </c>
      <c r="L1390" s="251">
        <v>45827</v>
      </c>
      <c r="M1390" s="250" t="s">
        <v>19</v>
      </c>
    </row>
    <row r="1391" spans="1:13" x14ac:dyDescent="0.35">
      <c r="A1391" s="252" t="s">
        <v>1050</v>
      </c>
      <c r="B1391" s="252" t="s">
        <v>1051</v>
      </c>
      <c r="C1391" s="252" t="s">
        <v>1041</v>
      </c>
      <c r="D1391" s="252" t="s">
        <v>1219</v>
      </c>
      <c r="E1391" s="252">
        <v>3</v>
      </c>
      <c r="F1391" s="252" t="s">
        <v>1215</v>
      </c>
      <c r="G1391" s="252" t="s">
        <v>62</v>
      </c>
      <c r="H1391" s="252">
        <v>2</v>
      </c>
      <c r="I1391" s="252" t="s">
        <v>17</v>
      </c>
      <c r="J1391" s="252" t="s">
        <v>17</v>
      </c>
      <c r="K1391" s="252" t="s">
        <v>2117</v>
      </c>
      <c r="L1391" s="253">
        <v>45827</v>
      </c>
      <c r="M1391" s="252" t="s">
        <v>19</v>
      </c>
    </row>
    <row r="1392" spans="1:13" x14ac:dyDescent="0.35">
      <c r="A1392" s="250" t="s">
        <v>1050</v>
      </c>
      <c r="B1392" s="250" t="s">
        <v>1051</v>
      </c>
      <c r="C1392" s="250" t="s">
        <v>1041</v>
      </c>
      <c r="D1392" s="250" t="s">
        <v>1221</v>
      </c>
      <c r="E1392" s="250">
        <v>3</v>
      </c>
      <c r="F1392" s="250" t="s">
        <v>1215</v>
      </c>
      <c r="G1392" s="250" t="s">
        <v>62</v>
      </c>
      <c r="H1392" s="250">
        <v>2</v>
      </c>
      <c r="I1392" s="250" t="s">
        <v>17</v>
      </c>
      <c r="J1392" s="250" t="s">
        <v>17</v>
      </c>
      <c r="K1392" s="250" t="s">
        <v>2118</v>
      </c>
      <c r="L1392" s="251">
        <v>45827</v>
      </c>
      <c r="M1392" s="250" t="s">
        <v>19</v>
      </c>
    </row>
    <row r="1393" spans="1:13" x14ac:dyDescent="0.35">
      <c r="A1393" s="252" t="s">
        <v>1050</v>
      </c>
      <c r="B1393" s="252" t="s">
        <v>1051</v>
      </c>
      <c r="C1393" s="252" t="s">
        <v>1041</v>
      </c>
      <c r="D1393" s="252" t="s">
        <v>1223</v>
      </c>
      <c r="E1393" s="252">
        <v>3</v>
      </c>
      <c r="F1393" s="252" t="s">
        <v>1215</v>
      </c>
      <c r="G1393" s="252" t="s">
        <v>62</v>
      </c>
      <c r="H1393" s="252">
        <v>2</v>
      </c>
      <c r="I1393" s="252" t="s">
        <v>17</v>
      </c>
      <c r="J1393" s="252" t="s">
        <v>17</v>
      </c>
      <c r="K1393" s="252" t="s">
        <v>2119</v>
      </c>
      <c r="L1393" s="253">
        <v>45827</v>
      </c>
      <c r="M1393" s="252" t="s">
        <v>19</v>
      </c>
    </row>
    <row r="1394" spans="1:13" x14ac:dyDescent="0.35">
      <c r="A1394" s="250" t="s">
        <v>1050</v>
      </c>
      <c r="B1394" s="250" t="s">
        <v>1051</v>
      </c>
      <c r="C1394" s="250" t="s">
        <v>1041</v>
      </c>
      <c r="D1394" s="250" t="s">
        <v>1225</v>
      </c>
      <c r="E1394" s="250">
        <v>2</v>
      </c>
      <c r="F1394" s="250" t="s">
        <v>1215</v>
      </c>
      <c r="G1394" s="250" t="s">
        <v>62</v>
      </c>
      <c r="H1394" s="250">
        <v>2</v>
      </c>
      <c r="I1394" s="250" t="s">
        <v>17</v>
      </c>
      <c r="J1394" s="250" t="s">
        <v>17</v>
      </c>
      <c r="K1394" s="250" t="s">
        <v>2120</v>
      </c>
      <c r="L1394" s="251">
        <v>45827</v>
      </c>
      <c r="M1394" s="250" t="s">
        <v>19</v>
      </c>
    </row>
    <row r="1395" spans="1:13" x14ac:dyDescent="0.35">
      <c r="A1395" s="252" t="s">
        <v>1050</v>
      </c>
      <c r="B1395" s="252" t="s">
        <v>1051</v>
      </c>
      <c r="C1395" s="252" t="s">
        <v>1041</v>
      </c>
      <c r="D1395" s="252" t="s">
        <v>1227</v>
      </c>
      <c r="E1395" s="252">
        <v>3</v>
      </c>
      <c r="F1395" s="252" t="s">
        <v>1215</v>
      </c>
      <c r="G1395" s="252" t="s">
        <v>62</v>
      </c>
      <c r="H1395" s="252">
        <v>2</v>
      </c>
      <c r="I1395" s="252" t="s">
        <v>17</v>
      </c>
      <c r="J1395" s="252" t="s">
        <v>17</v>
      </c>
      <c r="K1395" s="252" t="s">
        <v>2121</v>
      </c>
      <c r="L1395" s="253">
        <v>45827</v>
      </c>
      <c r="M1395" s="252" t="s">
        <v>19</v>
      </c>
    </row>
    <row r="1396" spans="1:13" x14ac:dyDescent="0.35">
      <c r="A1396" s="250" t="s">
        <v>1050</v>
      </c>
      <c r="B1396" s="250" t="s">
        <v>1051</v>
      </c>
      <c r="C1396" s="250" t="s">
        <v>1041</v>
      </c>
      <c r="D1396" s="250" t="s">
        <v>1229</v>
      </c>
      <c r="E1396" s="250">
        <v>3</v>
      </c>
      <c r="F1396" s="250" t="s">
        <v>1215</v>
      </c>
      <c r="G1396" s="250" t="s">
        <v>62</v>
      </c>
      <c r="H1396" s="250">
        <v>2</v>
      </c>
      <c r="I1396" s="250" t="s">
        <v>17</v>
      </c>
      <c r="J1396" s="250" t="s">
        <v>17</v>
      </c>
      <c r="K1396" s="250" t="s">
        <v>2122</v>
      </c>
      <c r="L1396" s="251">
        <v>45827</v>
      </c>
      <c r="M1396" s="250" t="s">
        <v>19</v>
      </c>
    </row>
    <row r="1397" spans="1:13" x14ac:dyDescent="0.35">
      <c r="A1397" s="252" t="s">
        <v>1050</v>
      </c>
      <c r="B1397" s="252" t="s">
        <v>1051</v>
      </c>
      <c r="C1397" s="252" t="s">
        <v>1041</v>
      </c>
      <c r="D1397" s="252" t="s">
        <v>1231</v>
      </c>
      <c r="E1397" s="252">
        <v>3</v>
      </c>
      <c r="F1397" s="252" t="s">
        <v>1215</v>
      </c>
      <c r="G1397" s="252" t="s">
        <v>62</v>
      </c>
      <c r="H1397" s="252">
        <v>2</v>
      </c>
      <c r="I1397" s="252" t="s">
        <v>17</v>
      </c>
      <c r="J1397" s="252" t="s">
        <v>17</v>
      </c>
      <c r="K1397" s="252" t="s">
        <v>2123</v>
      </c>
      <c r="L1397" s="253">
        <v>45827</v>
      </c>
      <c r="M1397" s="252" t="s">
        <v>19</v>
      </c>
    </row>
    <row r="1398" spans="1:13" x14ac:dyDescent="0.35">
      <c r="A1398" s="250" t="s">
        <v>1060</v>
      </c>
      <c r="B1398" s="250" t="s">
        <v>1061</v>
      </c>
      <c r="C1398" s="250" t="s">
        <v>1041</v>
      </c>
      <c r="D1398" s="250" t="s">
        <v>1214</v>
      </c>
      <c r="E1398" s="250">
        <v>3</v>
      </c>
      <c r="F1398" s="250" t="s">
        <v>1215</v>
      </c>
      <c r="G1398" s="250" t="s">
        <v>62</v>
      </c>
      <c r="H1398" s="250">
        <v>2</v>
      </c>
      <c r="I1398" s="250" t="s">
        <v>17</v>
      </c>
      <c r="J1398" s="250" t="s">
        <v>17</v>
      </c>
      <c r="K1398" s="250" t="s">
        <v>2124</v>
      </c>
      <c r="L1398" s="251">
        <v>45827</v>
      </c>
      <c r="M1398" s="250" t="s">
        <v>19</v>
      </c>
    </row>
    <row r="1399" spans="1:13" x14ac:dyDescent="0.35">
      <c r="A1399" s="252" t="s">
        <v>1060</v>
      </c>
      <c r="B1399" s="252" t="s">
        <v>1061</v>
      </c>
      <c r="C1399" s="252" t="s">
        <v>1041</v>
      </c>
      <c r="D1399" s="252" t="s">
        <v>1217</v>
      </c>
      <c r="E1399" s="252">
        <v>1</v>
      </c>
      <c r="F1399" s="252" t="s">
        <v>1215</v>
      </c>
      <c r="G1399" s="252" t="s">
        <v>62</v>
      </c>
      <c r="H1399" s="252">
        <v>2</v>
      </c>
      <c r="I1399" s="252" t="s">
        <v>17</v>
      </c>
      <c r="J1399" s="252" t="s">
        <v>17</v>
      </c>
      <c r="K1399" s="252" t="s">
        <v>2125</v>
      </c>
      <c r="L1399" s="253">
        <v>45827</v>
      </c>
      <c r="M1399" s="252" t="s">
        <v>19</v>
      </c>
    </row>
    <row r="1400" spans="1:13" x14ac:dyDescent="0.35">
      <c r="A1400" s="250" t="s">
        <v>1060</v>
      </c>
      <c r="B1400" s="250" t="s">
        <v>1061</v>
      </c>
      <c r="C1400" s="250" t="s">
        <v>1041</v>
      </c>
      <c r="D1400" s="250" t="s">
        <v>1219</v>
      </c>
      <c r="E1400" s="250">
        <v>3</v>
      </c>
      <c r="F1400" s="250" t="s">
        <v>1215</v>
      </c>
      <c r="G1400" s="250" t="s">
        <v>62</v>
      </c>
      <c r="H1400" s="250">
        <v>2</v>
      </c>
      <c r="I1400" s="250" t="s">
        <v>17</v>
      </c>
      <c r="J1400" s="250" t="s">
        <v>17</v>
      </c>
      <c r="K1400" s="250" t="s">
        <v>2126</v>
      </c>
      <c r="L1400" s="251">
        <v>45827</v>
      </c>
      <c r="M1400" s="250" t="s">
        <v>19</v>
      </c>
    </row>
    <row r="1401" spans="1:13" x14ac:dyDescent="0.35">
      <c r="A1401" s="252" t="s">
        <v>1060</v>
      </c>
      <c r="B1401" s="252" t="s">
        <v>1061</v>
      </c>
      <c r="C1401" s="252" t="s">
        <v>1041</v>
      </c>
      <c r="D1401" s="252" t="s">
        <v>1221</v>
      </c>
      <c r="E1401" s="252">
        <v>3</v>
      </c>
      <c r="F1401" s="252" t="s">
        <v>1215</v>
      </c>
      <c r="G1401" s="252" t="s">
        <v>62</v>
      </c>
      <c r="H1401" s="252">
        <v>2</v>
      </c>
      <c r="I1401" s="252" t="s">
        <v>17</v>
      </c>
      <c r="J1401" s="252" t="s">
        <v>17</v>
      </c>
      <c r="K1401" s="252" t="s">
        <v>2127</v>
      </c>
      <c r="L1401" s="253">
        <v>45827</v>
      </c>
      <c r="M1401" s="252" t="s">
        <v>19</v>
      </c>
    </row>
    <row r="1402" spans="1:13" x14ac:dyDescent="0.35">
      <c r="A1402" s="250" t="s">
        <v>1060</v>
      </c>
      <c r="B1402" s="250" t="s">
        <v>1061</v>
      </c>
      <c r="C1402" s="250" t="s">
        <v>1041</v>
      </c>
      <c r="D1402" s="250" t="s">
        <v>1223</v>
      </c>
      <c r="E1402" s="250">
        <v>3</v>
      </c>
      <c r="F1402" s="250" t="s">
        <v>1215</v>
      </c>
      <c r="G1402" s="250" t="s">
        <v>62</v>
      </c>
      <c r="H1402" s="250">
        <v>2</v>
      </c>
      <c r="I1402" s="250" t="s">
        <v>17</v>
      </c>
      <c r="J1402" s="250" t="s">
        <v>17</v>
      </c>
      <c r="K1402" s="250" t="s">
        <v>2128</v>
      </c>
      <c r="L1402" s="251">
        <v>45827</v>
      </c>
      <c r="M1402" s="250" t="s">
        <v>19</v>
      </c>
    </row>
    <row r="1403" spans="1:13" x14ac:dyDescent="0.35">
      <c r="A1403" s="252" t="s">
        <v>1060</v>
      </c>
      <c r="B1403" s="252" t="s">
        <v>1061</v>
      </c>
      <c r="C1403" s="252" t="s">
        <v>1041</v>
      </c>
      <c r="D1403" s="252" t="s">
        <v>1225</v>
      </c>
      <c r="E1403" s="252">
        <v>2</v>
      </c>
      <c r="F1403" s="252" t="s">
        <v>1215</v>
      </c>
      <c r="G1403" s="252" t="s">
        <v>62</v>
      </c>
      <c r="H1403" s="252">
        <v>2</v>
      </c>
      <c r="I1403" s="252" t="s">
        <v>17</v>
      </c>
      <c r="J1403" s="252" t="s">
        <v>17</v>
      </c>
      <c r="K1403" s="252" t="s">
        <v>2129</v>
      </c>
      <c r="L1403" s="253">
        <v>45827</v>
      </c>
      <c r="M1403" s="252" t="s">
        <v>19</v>
      </c>
    </row>
    <row r="1404" spans="1:13" x14ac:dyDescent="0.35">
      <c r="A1404" s="250" t="s">
        <v>1060</v>
      </c>
      <c r="B1404" s="250" t="s">
        <v>1061</v>
      </c>
      <c r="C1404" s="250" t="s">
        <v>1041</v>
      </c>
      <c r="D1404" s="250" t="s">
        <v>1227</v>
      </c>
      <c r="E1404" s="250">
        <v>3</v>
      </c>
      <c r="F1404" s="250" t="s">
        <v>1215</v>
      </c>
      <c r="G1404" s="250" t="s">
        <v>62</v>
      </c>
      <c r="H1404" s="250">
        <v>2</v>
      </c>
      <c r="I1404" s="250" t="s">
        <v>17</v>
      </c>
      <c r="J1404" s="250" t="s">
        <v>17</v>
      </c>
      <c r="K1404" s="250" t="s">
        <v>2130</v>
      </c>
      <c r="L1404" s="251">
        <v>45827</v>
      </c>
      <c r="M1404" s="250" t="s">
        <v>19</v>
      </c>
    </row>
    <row r="1405" spans="1:13" x14ac:dyDescent="0.35">
      <c r="A1405" s="252" t="s">
        <v>1060</v>
      </c>
      <c r="B1405" s="252" t="s">
        <v>1061</v>
      </c>
      <c r="C1405" s="252" t="s">
        <v>1041</v>
      </c>
      <c r="D1405" s="252" t="s">
        <v>1229</v>
      </c>
      <c r="E1405" s="252">
        <v>3</v>
      </c>
      <c r="F1405" s="252" t="s">
        <v>1215</v>
      </c>
      <c r="G1405" s="252" t="s">
        <v>62</v>
      </c>
      <c r="H1405" s="252">
        <v>2</v>
      </c>
      <c r="I1405" s="252" t="s">
        <v>17</v>
      </c>
      <c r="J1405" s="252" t="s">
        <v>17</v>
      </c>
      <c r="K1405" s="252" t="s">
        <v>2131</v>
      </c>
      <c r="L1405" s="253">
        <v>45827</v>
      </c>
      <c r="M1405" s="252" t="s">
        <v>19</v>
      </c>
    </row>
    <row r="1406" spans="1:13" x14ac:dyDescent="0.35">
      <c r="A1406" s="250" t="s">
        <v>1060</v>
      </c>
      <c r="B1406" s="250" t="s">
        <v>1061</v>
      </c>
      <c r="C1406" s="250" t="s">
        <v>1041</v>
      </c>
      <c r="D1406" s="250" t="s">
        <v>1231</v>
      </c>
      <c r="E1406" s="250">
        <v>3</v>
      </c>
      <c r="F1406" s="250" t="s">
        <v>1215</v>
      </c>
      <c r="G1406" s="250" t="s">
        <v>62</v>
      </c>
      <c r="H1406" s="250">
        <v>2</v>
      </c>
      <c r="I1406" s="250" t="s">
        <v>17</v>
      </c>
      <c r="J1406" s="250" t="s">
        <v>17</v>
      </c>
      <c r="K1406" s="250" t="s">
        <v>2132</v>
      </c>
      <c r="L1406" s="251">
        <v>45827</v>
      </c>
      <c r="M1406" s="250" t="s">
        <v>19</v>
      </c>
    </row>
    <row r="1407" spans="1:13" x14ac:dyDescent="0.35">
      <c r="A1407" s="252" t="s">
        <v>2133</v>
      </c>
      <c r="B1407" s="252" t="s">
        <v>2134</v>
      </c>
      <c r="C1407" s="252" t="s">
        <v>1041</v>
      </c>
      <c r="D1407" s="252" t="s">
        <v>1214</v>
      </c>
      <c r="E1407" s="252">
        <v>2</v>
      </c>
      <c r="F1407" s="252" t="s">
        <v>1215</v>
      </c>
      <c r="G1407" s="252" t="s">
        <v>62</v>
      </c>
      <c r="H1407" s="252">
        <v>2</v>
      </c>
      <c r="I1407" s="252" t="s">
        <v>17</v>
      </c>
      <c r="J1407" s="252" t="s">
        <v>17</v>
      </c>
      <c r="K1407" s="252" t="s">
        <v>2135</v>
      </c>
      <c r="L1407" s="253">
        <v>45827</v>
      </c>
      <c r="M1407" s="252" t="s">
        <v>19</v>
      </c>
    </row>
    <row r="1408" spans="1:13" x14ac:dyDescent="0.35">
      <c r="A1408" s="250" t="s">
        <v>2133</v>
      </c>
      <c r="B1408" s="250" t="s">
        <v>2134</v>
      </c>
      <c r="C1408" s="250" t="s">
        <v>1041</v>
      </c>
      <c r="D1408" s="250" t="s">
        <v>1217</v>
      </c>
      <c r="E1408" s="250">
        <v>1</v>
      </c>
      <c r="F1408" s="250" t="s">
        <v>1215</v>
      </c>
      <c r="G1408" s="250" t="s">
        <v>62</v>
      </c>
      <c r="H1408" s="250">
        <v>2</v>
      </c>
      <c r="I1408" s="250" t="s">
        <v>17</v>
      </c>
      <c r="J1408" s="250" t="s">
        <v>17</v>
      </c>
      <c r="K1408" s="250" t="s">
        <v>2136</v>
      </c>
      <c r="L1408" s="251">
        <v>45827</v>
      </c>
      <c r="M1408" s="250" t="s">
        <v>19</v>
      </c>
    </row>
    <row r="1409" spans="1:13" x14ac:dyDescent="0.35">
      <c r="A1409" s="252" t="s">
        <v>2133</v>
      </c>
      <c r="B1409" s="252" t="s">
        <v>2134</v>
      </c>
      <c r="C1409" s="252" t="s">
        <v>1041</v>
      </c>
      <c r="D1409" s="252" t="s">
        <v>1219</v>
      </c>
      <c r="E1409" s="252">
        <v>3</v>
      </c>
      <c r="F1409" s="252" t="s">
        <v>1215</v>
      </c>
      <c r="G1409" s="252" t="s">
        <v>62</v>
      </c>
      <c r="H1409" s="252">
        <v>2</v>
      </c>
      <c r="I1409" s="252" t="s">
        <v>17</v>
      </c>
      <c r="J1409" s="252" t="s">
        <v>17</v>
      </c>
      <c r="K1409" s="252" t="s">
        <v>2137</v>
      </c>
      <c r="L1409" s="253">
        <v>45827</v>
      </c>
      <c r="M1409" s="252" t="s">
        <v>19</v>
      </c>
    </row>
    <row r="1410" spans="1:13" x14ac:dyDescent="0.35">
      <c r="A1410" s="250" t="s">
        <v>2133</v>
      </c>
      <c r="B1410" s="250" t="s">
        <v>2134</v>
      </c>
      <c r="C1410" s="250" t="s">
        <v>1041</v>
      </c>
      <c r="D1410" s="250" t="s">
        <v>1221</v>
      </c>
      <c r="E1410" s="250">
        <v>2</v>
      </c>
      <c r="F1410" s="250" t="s">
        <v>1215</v>
      </c>
      <c r="G1410" s="250" t="s">
        <v>62</v>
      </c>
      <c r="H1410" s="250">
        <v>2</v>
      </c>
      <c r="I1410" s="250" t="s">
        <v>17</v>
      </c>
      <c r="J1410" s="250" t="s">
        <v>17</v>
      </c>
      <c r="K1410" s="250" t="s">
        <v>2138</v>
      </c>
      <c r="L1410" s="251">
        <v>45827</v>
      </c>
      <c r="M1410" s="250" t="s">
        <v>19</v>
      </c>
    </row>
    <row r="1411" spans="1:13" x14ac:dyDescent="0.35">
      <c r="A1411" s="252" t="s">
        <v>2133</v>
      </c>
      <c r="B1411" s="252" t="s">
        <v>2134</v>
      </c>
      <c r="C1411" s="252" t="s">
        <v>1041</v>
      </c>
      <c r="D1411" s="252" t="s">
        <v>1223</v>
      </c>
      <c r="E1411" s="252">
        <v>3</v>
      </c>
      <c r="F1411" s="252" t="s">
        <v>1215</v>
      </c>
      <c r="G1411" s="252" t="s">
        <v>62</v>
      </c>
      <c r="H1411" s="252">
        <v>2</v>
      </c>
      <c r="I1411" s="252" t="s">
        <v>17</v>
      </c>
      <c r="J1411" s="252" t="s">
        <v>17</v>
      </c>
      <c r="K1411" s="252" t="s">
        <v>2139</v>
      </c>
      <c r="L1411" s="253">
        <v>45827</v>
      </c>
      <c r="M1411" s="252" t="s">
        <v>19</v>
      </c>
    </row>
    <row r="1412" spans="1:13" x14ac:dyDescent="0.35">
      <c r="A1412" s="250" t="s">
        <v>2133</v>
      </c>
      <c r="B1412" s="250" t="s">
        <v>2134</v>
      </c>
      <c r="C1412" s="250" t="s">
        <v>1041</v>
      </c>
      <c r="D1412" s="250" t="s">
        <v>1225</v>
      </c>
      <c r="E1412" s="250">
        <v>2</v>
      </c>
      <c r="F1412" s="250" t="s">
        <v>1215</v>
      </c>
      <c r="G1412" s="250" t="s">
        <v>62</v>
      </c>
      <c r="H1412" s="250">
        <v>2</v>
      </c>
      <c r="I1412" s="250" t="s">
        <v>17</v>
      </c>
      <c r="J1412" s="250" t="s">
        <v>17</v>
      </c>
      <c r="K1412" s="250" t="s">
        <v>2140</v>
      </c>
      <c r="L1412" s="251">
        <v>45827</v>
      </c>
      <c r="M1412" s="250" t="s">
        <v>19</v>
      </c>
    </row>
    <row r="1413" spans="1:13" x14ac:dyDescent="0.35">
      <c r="A1413" s="252" t="s">
        <v>2133</v>
      </c>
      <c r="B1413" s="252" t="s">
        <v>2134</v>
      </c>
      <c r="C1413" s="252" t="s">
        <v>1041</v>
      </c>
      <c r="D1413" s="252" t="s">
        <v>1227</v>
      </c>
      <c r="E1413" s="252">
        <v>2</v>
      </c>
      <c r="F1413" s="252" t="s">
        <v>1215</v>
      </c>
      <c r="G1413" s="252" t="s">
        <v>62</v>
      </c>
      <c r="H1413" s="252">
        <v>2</v>
      </c>
      <c r="I1413" s="252" t="s">
        <v>17</v>
      </c>
      <c r="J1413" s="252" t="s">
        <v>17</v>
      </c>
      <c r="K1413" s="252" t="s">
        <v>2141</v>
      </c>
      <c r="L1413" s="253">
        <v>45827</v>
      </c>
      <c r="M1413" s="252" t="s">
        <v>19</v>
      </c>
    </row>
    <row r="1414" spans="1:13" x14ac:dyDescent="0.35">
      <c r="A1414" s="250" t="s">
        <v>2133</v>
      </c>
      <c r="B1414" s="250" t="s">
        <v>2134</v>
      </c>
      <c r="C1414" s="250" t="s">
        <v>1041</v>
      </c>
      <c r="D1414" s="250" t="s">
        <v>1229</v>
      </c>
      <c r="E1414" s="250">
        <v>3</v>
      </c>
      <c r="F1414" s="250" t="s">
        <v>1215</v>
      </c>
      <c r="G1414" s="250" t="s">
        <v>62</v>
      </c>
      <c r="H1414" s="250">
        <v>2</v>
      </c>
      <c r="I1414" s="250" t="s">
        <v>17</v>
      </c>
      <c r="J1414" s="250" t="s">
        <v>17</v>
      </c>
      <c r="K1414" s="250" t="s">
        <v>2142</v>
      </c>
      <c r="L1414" s="251">
        <v>45827</v>
      </c>
      <c r="M1414" s="250" t="s">
        <v>19</v>
      </c>
    </row>
    <row r="1415" spans="1:13" x14ac:dyDescent="0.35">
      <c r="A1415" s="252" t="s">
        <v>2133</v>
      </c>
      <c r="B1415" s="252" t="s">
        <v>2134</v>
      </c>
      <c r="C1415" s="252" t="s">
        <v>1041</v>
      </c>
      <c r="D1415" s="252" t="s">
        <v>1231</v>
      </c>
      <c r="E1415" s="252">
        <v>3</v>
      </c>
      <c r="F1415" s="252" t="s">
        <v>1215</v>
      </c>
      <c r="G1415" s="252" t="s">
        <v>62</v>
      </c>
      <c r="H1415" s="252">
        <v>2</v>
      </c>
      <c r="I1415" s="252" t="s">
        <v>17</v>
      </c>
      <c r="J1415" s="252" t="s">
        <v>17</v>
      </c>
      <c r="K1415" s="252" t="s">
        <v>2143</v>
      </c>
      <c r="L1415" s="253">
        <v>45827</v>
      </c>
      <c r="M1415" s="252" t="s">
        <v>19</v>
      </c>
    </row>
    <row r="1416" spans="1:13" x14ac:dyDescent="0.35">
      <c r="A1416" s="250" t="s">
        <v>514</v>
      </c>
      <c r="B1416" s="250" t="s">
        <v>515</v>
      </c>
      <c r="C1416" s="250" t="s">
        <v>516</v>
      </c>
      <c r="D1416" s="250" t="s">
        <v>1214</v>
      </c>
      <c r="E1416" s="250">
        <v>0</v>
      </c>
      <c r="F1416" s="250" t="s">
        <v>1215</v>
      </c>
      <c r="G1416" s="250" t="s">
        <v>62</v>
      </c>
      <c r="H1416" s="250">
        <v>2</v>
      </c>
      <c r="I1416" s="250" t="s">
        <v>17</v>
      </c>
      <c r="J1416" s="250" t="s">
        <v>17</v>
      </c>
      <c r="K1416" s="250" t="s">
        <v>2144</v>
      </c>
      <c r="L1416" s="251">
        <v>45827</v>
      </c>
      <c r="M1416" s="250" t="s">
        <v>19</v>
      </c>
    </row>
    <row r="1417" spans="1:13" x14ac:dyDescent="0.35">
      <c r="A1417" s="252" t="s">
        <v>514</v>
      </c>
      <c r="B1417" s="252" t="s">
        <v>515</v>
      </c>
      <c r="C1417" s="252" t="s">
        <v>516</v>
      </c>
      <c r="D1417" s="252" t="s">
        <v>1217</v>
      </c>
      <c r="E1417" s="252">
        <v>1</v>
      </c>
      <c r="F1417" s="252" t="s">
        <v>1215</v>
      </c>
      <c r="G1417" s="252" t="s">
        <v>62</v>
      </c>
      <c r="H1417" s="252">
        <v>2</v>
      </c>
      <c r="I1417" s="252" t="s">
        <v>17</v>
      </c>
      <c r="J1417" s="252" t="s">
        <v>17</v>
      </c>
      <c r="K1417" s="252" t="s">
        <v>2145</v>
      </c>
      <c r="L1417" s="253">
        <v>45827</v>
      </c>
      <c r="M1417" s="252" t="s">
        <v>19</v>
      </c>
    </row>
    <row r="1418" spans="1:13" x14ac:dyDescent="0.35">
      <c r="A1418" s="250" t="s">
        <v>514</v>
      </c>
      <c r="B1418" s="250" t="s">
        <v>515</v>
      </c>
      <c r="C1418" s="250" t="s">
        <v>516</v>
      </c>
      <c r="D1418" s="250" t="s">
        <v>1219</v>
      </c>
      <c r="E1418" s="250">
        <v>0</v>
      </c>
      <c r="F1418" s="250" t="s">
        <v>1215</v>
      </c>
      <c r="G1418" s="250" t="s">
        <v>62</v>
      </c>
      <c r="H1418" s="250">
        <v>2</v>
      </c>
      <c r="I1418" s="250" t="s">
        <v>17</v>
      </c>
      <c r="J1418" s="250" t="s">
        <v>17</v>
      </c>
      <c r="K1418" s="250" t="s">
        <v>2146</v>
      </c>
      <c r="L1418" s="251">
        <v>45827</v>
      </c>
      <c r="M1418" s="250" t="s">
        <v>19</v>
      </c>
    </row>
    <row r="1419" spans="1:13" x14ac:dyDescent="0.35">
      <c r="A1419" s="252" t="s">
        <v>514</v>
      </c>
      <c r="B1419" s="252" t="s">
        <v>515</v>
      </c>
      <c r="C1419" s="252" t="s">
        <v>516</v>
      </c>
      <c r="D1419" s="252" t="s">
        <v>1221</v>
      </c>
      <c r="E1419" s="252">
        <v>2</v>
      </c>
      <c r="F1419" s="252" t="s">
        <v>1215</v>
      </c>
      <c r="G1419" s="252" t="s">
        <v>62</v>
      </c>
      <c r="H1419" s="252">
        <v>2</v>
      </c>
      <c r="I1419" s="252" t="s">
        <v>17</v>
      </c>
      <c r="J1419" s="252" t="s">
        <v>17</v>
      </c>
      <c r="K1419" s="252" t="s">
        <v>2147</v>
      </c>
      <c r="L1419" s="253">
        <v>45827</v>
      </c>
      <c r="M1419" s="252" t="s">
        <v>19</v>
      </c>
    </row>
    <row r="1420" spans="1:13" x14ac:dyDescent="0.35">
      <c r="A1420" s="250" t="s">
        <v>514</v>
      </c>
      <c r="B1420" s="250" t="s">
        <v>515</v>
      </c>
      <c r="C1420" s="250" t="s">
        <v>516</v>
      </c>
      <c r="D1420" s="250" t="s">
        <v>1223</v>
      </c>
      <c r="E1420" s="250">
        <v>3</v>
      </c>
      <c r="F1420" s="250" t="s">
        <v>1215</v>
      </c>
      <c r="G1420" s="250" t="s">
        <v>62</v>
      </c>
      <c r="H1420" s="250">
        <v>2</v>
      </c>
      <c r="I1420" s="250" t="s">
        <v>17</v>
      </c>
      <c r="J1420" s="250" t="s">
        <v>17</v>
      </c>
      <c r="K1420" s="250" t="s">
        <v>2148</v>
      </c>
      <c r="L1420" s="251">
        <v>45827</v>
      </c>
      <c r="M1420" s="250" t="s">
        <v>19</v>
      </c>
    </row>
    <row r="1421" spans="1:13" x14ac:dyDescent="0.35">
      <c r="A1421" s="252" t="s">
        <v>514</v>
      </c>
      <c r="B1421" s="252" t="s">
        <v>515</v>
      </c>
      <c r="C1421" s="252" t="s">
        <v>516</v>
      </c>
      <c r="D1421" s="252" t="s">
        <v>1225</v>
      </c>
      <c r="E1421" s="252">
        <v>0</v>
      </c>
      <c r="F1421" s="252" t="s">
        <v>1215</v>
      </c>
      <c r="G1421" s="252" t="s">
        <v>62</v>
      </c>
      <c r="H1421" s="252">
        <v>2</v>
      </c>
      <c r="I1421" s="252" t="s">
        <v>17</v>
      </c>
      <c r="J1421" s="252" t="s">
        <v>17</v>
      </c>
      <c r="K1421" s="252" t="s">
        <v>2149</v>
      </c>
      <c r="L1421" s="253">
        <v>45827</v>
      </c>
      <c r="M1421" s="252" t="s">
        <v>19</v>
      </c>
    </row>
    <row r="1422" spans="1:13" x14ac:dyDescent="0.35">
      <c r="A1422" s="250" t="s">
        <v>514</v>
      </c>
      <c r="B1422" s="250" t="s">
        <v>515</v>
      </c>
      <c r="C1422" s="250" t="s">
        <v>516</v>
      </c>
      <c r="D1422" s="250" t="s">
        <v>1227</v>
      </c>
      <c r="E1422" s="250">
        <v>2</v>
      </c>
      <c r="F1422" s="250" t="s">
        <v>1215</v>
      </c>
      <c r="G1422" s="250" t="s">
        <v>62</v>
      </c>
      <c r="H1422" s="250">
        <v>2</v>
      </c>
      <c r="I1422" s="250" t="s">
        <v>17</v>
      </c>
      <c r="J1422" s="250" t="s">
        <v>17</v>
      </c>
      <c r="K1422" s="250" t="s">
        <v>2150</v>
      </c>
      <c r="L1422" s="251">
        <v>45827</v>
      </c>
      <c r="M1422" s="250" t="s">
        <v>19</v>
      </c>
    </row>
    <row r="1423" spans="1:13" x14ac:dyDescent="0.35">
      <c r="A1423" s="252" t="s">
        <v>514</v>
      </c>
      <c r="B1423" s="252" t="s">
        <v>515</v>
      </c>
      <c r="C1423" s="252" t="s">
        <v>516</v>
      </c>
      <c r="D1423" s="252" t="s">
        <v>1229</v>
      </c>
      <c r="E1423" s="252">
        <v>2</v>
      </c>
      <c r="F1423" s="252" t="s">
        <v>1215</v>
      </c>
      <c r="G1423" s="252" t="s">
        <v>62</v>
      </c>
      <c r="H1423" s="252">
        <v>2</v>
      </c>
      <c r="I1423" s="252" t="s">
        <v>17</v>
      </c>
      <c r="J1423" s="252" t="s">
        <v>17</v>
      </c>
      <c r="K1423" s="252" t="s">
        <v>2151</v>
      </c>
      <c r="L1423" s="253">
        <v>45827</v>
      </c>
      <c r="M1423" s="252" t="s">
        <v>19</v>
      </c>
    </row>
    <row r="1424" spans="1:13" x14ac:dyDescent="0.35">
      <c r="A1424" s="250" t="s">
        <v>514</v>
      </c>
      <c r="B1424" s="250" t="s">
        <v>515</v>
      </c>
      <c r="C1424" s="250" t="s">
        <v>516</v>
      </c>
      <c r="D1424" s="250" t="s">
        <v>1231</v>
      </c>
      <c r="E1424" s="250">
        <v>0</v>
      </c>
      <c r="F1424" s="250" t="s">
        <v>1215</v>
      </c>
      <c r="G1424" s="250" t="s">
        <v>62</v>
      </c>
      <c r="H1424" s="250">
        <v>2</v>
      </c>
      <c r="I1424" s="250" t="s">
        <v>17</v>
      </c>
      <c r="J1424" s="250" t="s">
        <v>17</v>
      </c>
      <c r="K1424" s="250" t="s">
        <v>2152</v>
      </c>
      <c r="L1424" s="251">
        <v>45827</v>
      </c>
      <c r="M1424" s="250" t="s">
        <v>19</v>
      </c>
    </row>
    <row r="1425" spans="1:13" x14ac:dyDescent="0.35">
      <c r="A1425" s="252" t="s">
        <v>847</v>
      </c>
      <c r="B1425" s="252" t="s">
        <v>848</v>
      </c>
      <c r="C1425" s="252" t="s">
        <v>830</v>
      </c>
      <c r="D1425" s="252" t="s">
        <v>1214</v>
      </c>
      <c r="E1425" s="252">
        <v>3</v>
      </c>
      <c r="F1425" s="252" t="s">
        <v>1215</v>
      </c>
      <c r="G1425" s="252" t="s">
        <v>62</v>
      </c>
      <c r="H1425" s="252">
        <v>2</v>
      </c>
      <c r="I1425" s="252" t="s">
        <v>17</v>
      </c>
      <c r="J1425" s="252" t="s">
        <v>17</v>
      </c>
      <c r="K1425" s="252" t="s">
        <v>2153</v>
      </c>
      <c r="L1425" s="253">
        <v>45827</v>
      </c>
      <c r="M1425" s="252" t="s">
        <v>19</v>
      </c>
    </row>
    <row r="1426" spans="1:13" x14ac:dyDescent="0.35">
      <c r="A1426" s="250" t="s">
        <v>847</v>
      </c>
      <c r="B1426" s="250" t="s">
        <v>848</v>
      </c>
      <c r="C1426" s="250" t="s">
        <v>830</v>
      </c>
      <c r="D1426" s="250" t="s">
        <v>1217</v>
      </c>
      <c r="E1426" s="250">
        <v>2</v>
      </c>
      <c r="F1426" s="250" t="s">
        <v>1215</v>
      </c>
      <c r="G1426" s="250" t="s">
        <v>62</v>
      </c>
      <c r="H1426" s="250">
        <v>2</v>
      </c>
      <c r="I1426" s="250" t="s">
        <v>17</v>
      </c>
      <c r="J1426" s="250" t="s">
        <v>17</v>
      </c>
      <c r="K1426" s="250" t="s">
        <v>2154</v>
      </c>
      <c r="L1426" s="251">
        <v>45827</v>
      </c>
      <c r="M1426" s="250" t="s">
        <v>19</v>
      </c>
    </row>
    <row r="1427" spans="1:13" x14ac:dyDescent="0.35">
      <c r="A1427" s="252" t="s">
        <v>847</v>
      </c>
      <c r="B1427" s="252" t="s">
        <v>848</v>
      </c>
      <c r="C1427" s="252" t="s">
        <v>830</v>
      </c>
      <c r="D1427" s="252" t="s">
        <v>1219</v>
      </c>
      <c r="E1427" s="252">
        <v>3</v>
      </c>
      <c r="F1427" s="252" t="s">
        <v>1215</v>
      </c>
      <c r="G1427" s="252" t="s">
        <v>62</v>
      </c>
      <c r="H1427" s="252">
        <v>2</v>
      </c>
      <c r="I1427" s="252" t="s">
        <v>17</v>
      </c>
      <c r="J1427" s="252" t="s">
        <v>17</v>
      </c>
      <c r="K1427" s="252" t="s">
        <v>2155</v>
      </c>
      <c r="L1427" s="253">
        <v>45827</v>
      </c>
      <c r="M1427" s="252" t="s">
        <v>19</v>
      </c>
    </row>
    <row r="1428" spans="1:13" x14ac:dyDescent="0.35">
      <c r="A1428" s="250" t="s">
        <v>847</v>
      </c>
      <c r="B1428" s="250" t="s">
        <v>848</v>
      </c>
      <c r="C1428" s="250" t="s">
        <v>830</v>
      </c>
      <c r="D1428" s="250" t="s">
        <v>1221</v>
      </c>
      <c r="E1428" s="250">
        <v>3</v>
      </c>
      <c r="F1428" s="250" t="s">
        <v>1215</v>
      </c>
      <c r="G1428" s="250" t="s">
        <v>62</v>
      </c>
      <c r="H1428" s="250">
        <v>2</v>
      </c>
      <c r="I1428" s="250" t="s">
        <v>17</v>
      </c>
      <c r="J1428" s="250" t="s">
        <v>17</v>
      </c>
      <c r="K1428" s="250" t="s">
        <v>2156</v>
      </c>
      <c r="L1428" s="251">
        <v>45827</v>
      </c>
      <c r="M1428" s="250" t="s">
        <v>19</v>
      </c>
    </row>
    <row r="1429" spans="1:13" x14ac:dyDescent="0.35">
      <c r="A1429" s="252" t="s">
        <v>847</v>
      </c>
      <c r="B1429" s="252" t="s">
        <v>848</v>
      </c>
      <c r="C1429" s="252" t="s">
        <v>830</v>
      </c>
      <c r="D1429" s="252" t="s">
        <v>1223</v>
      </c>
      <c r="E1429" s="252">
        <v>3</v>
      </c>
      <c r="F1429" s="252" t="s">
        <v>1215</v>
      </c>
      <c r="G1429" s="252" t="s">
        <v>62</v>
      </c>
      <c r="H1429" s="252">
        <v>2</v>
      </c>
      <c r="I1429" s="252" t="s">
        <v>17</v>
      </c>
      <c r="J1429" s="252" t="s">
        <v>17</v>
      </c>
      <c r="K1429" s="252" t="s">
        <v>2157</v>
      </c>
      <c r="L1429" s="253">
        <v>45827</v>
      </c>
      <c r="M1429" s="252" t="s">
        <v>19</v>
      </c>
    </row>
    <row r="1430" spans="1:13" x14ac:dyDescent="0.35">
      <c r="A1430" s="250" t="s">
        <v>847</v>
      </c>
      <c r="B1430" s="250" t="s">
        <v>848</v>
      </c>
      <c r="C1430" s="250" t="s">
        <v>830</v>
      </c>
      <c r="D1430" s="250" t="s">
        <v>1225</v>
      </c>
      <c r="E1430" s="250">
        <v>2</v>
      </c>
      <c r="F1430" s="250" t="s">
        <v>1215</v>
      </c>
      <c r="G1430" s="250" t="s">
        <v>62</v>
      </c>
      <c r="H1430" s="250">
        <v>2</v>
      </c>
      <c r="I1430" s="250" t="s">
        <v>17</v>
      </c>
      <c r="J1430" s="250" t="s">
        <v>17</v>
      </c>
      <c r="K1430" s="250" t="s">
        <v>2158</v>
      </c>
      <c r="L1430" s="251">
        <v>45827</v>
      </c>
      <c r="M1430" s="250" t="s">
        <v>19</v>
      </c>
    </row>
    <row r="1431" spans="1:13" x14ac:dyDescent="0.35">
      <c r="A1431" s="252" t="s">
        <v>847</v>
      </c>
      <c r="B1431" s="252" t="s">
        <v>848</v>
      </c>
      <c r="C1431" s="252" t="s">
        <v>830</v>
      </c>
      <c r="D1431" s="252" t="s">
        <v>1227</v>
      </c>
      <c r="E1431" s="252">
        <v>3</v>
      </c>
      <c r="F1431" s="252" t="s">
        <v>1215</v>
      </c>
      <c r="G1431" s="252" t="s">
        <v>62</v>
      </c>
      <c r="H1431" s="252">
        <v>2</v>
      </c>
      <c r="I1431" s="252" t="s">
        <v>17</v>
      </c>
      <c r="J1431" s="252" t="s">
        <v>17</v>
      </c>
      <c r="K1431" s="252" t="s">
        <v>2159</v>
      </c>
      <c r="L1431" s="253">
        <v>45827</v>
      </c>
      <c r="M1431" s="252" t="s">
        <v>19</v>
      </c>
    </row>
    <row r="1432" spans="1:13" x14ac:dyDescent="0.35">
      <c r="A1432" s="250" t="s">
        <v>847</v>
      </c>
      <c r="B1432" s="250" t="s">
        <v>848</v>
      </c>
      <c r="C1432" s="250" t="s">
        <v>830</v>
      </c>
      <c r="D1432" s="250" t="s">
        <v>1229</v>
      </c>
      <c r="E1432" s="250">
        <v>3</v>
      </c>
      <c r="F1432" s="250" t="s">
        <v>1215</v>
      </c>
      <c r="G1432" s="250" t="s">
        <v>62</v>
      </c>
      <c r="H1432" s="250">
        <v>2</v>
      </c>
      <c r="I1432" s="250" t="s">
        <v>17</v>
      </c>
      <c r="J1432" s="250" t="s">
        <v>17</v>
      </c>
      <c r="K1432" s="250" t="s">
        <v>2160</v>
      </c>
      <c r="L1432" s="251">
        <v>45827</v>
      </c>
      <c r="M1432" s="250" t="s">
        <v>19</v>
      </c>
    </row>
    <row r="1433" spans="1:13" x14ac:dyDescent="0.35">
      <c r="A1433" s="252" t="s">
        <v>847</v>
      </c>
      <c r="B1433" s="252" t="s">
        <v>848</v>
      </c>
      <c r="C1433" s="252" t="s">
        <v>830</v>
      </c>
      <c r="D1433" s="252" t="s">
        <v>1231</v>
      </c>
      <c r="E1433" s="252">
        <v>3</v>
      </c>
      <c r="F1433" s="252" t="s">
        <v>1215</v>
      </c>
      <c r="G1433" s="252" t="s">
        <v>62</v>
      </c>
      <c r="H1433" s="252">
        <v>2</v>
      </c>
      <c r="I1433" s="252" t="s">
        <v>17</v>
      </c>
      <c r="J1433" s="252" t="s">
        <v>17</v>
      </c>
      <c r="K1433" s="252" t="s">
        <v>2161</v>
      </c>
      <c r="L1433" s="253">
        <v>45827</v>
      </c>
      <c r="M1433" s="252" t="s">
        <v>19</v>
      </c>
    </row>
    <row r="1434" spans="1:13" x14ac:dyDescent="0.35">
      <c r="A1434" s="250" t="s">
        <v>572</v>
      </c>
      <c r="B1434" s="250" t="s">
        <v>573</v>
      </c>
      <c r="C1434" s="250" t="s">
        <v>574</v>
      </c>
      <c r="D1434" s="250" t="s">
        <v>1214</v>
      </c>
      <c r="E1434" s="250">
        <v>2</v>
      </c>
      <c r="F1434" s="250" t="s">
        <v>1215</v>
      </c>
      <c r="G1434" s="250" t="s">
        <v>62</v>
      </c>
      <c r="H1434" s="250">
        <v>2</v>
      </c>
      <c r="I1434" s="250" t="s">
        <v>17</v>
      </c>
      <c r="J1434" s="250" t="s">
        <v>17</v>
      </c>
      <c r="K1434" s="250" t="s">
        <v>2162</v>
      </c>
      <c r="L1434" s="251">
        <v>45827</v>
      </c>
      <c r="M1434" s="250" t="s">
        <v>19</v>
      </c>
    </row>
    <row r="1435" spans="1:13" x14ac:dyDescent="0.35">
      <c r="A1435" s="252" t="s">
        <v>572</v>
      </c>
      <c r="B1435" s="252" t="s">
        <v>573</v>
      </c>
      <c r="C1435" s="252" t="s">
        <v>574</v>
      </c>
      <c r="D1435" s="252" t="s">
        <v>1217</v>
      </c>
      <c r="E1435" s="252">
        <v>1</v>
      </c>
      <c r="F1435" s="252" t="s">
        <v>1215</v>
      </c>
      <c r="G1435" s="252" t="s">
        <v>62</v>
      </c>
      <c r="H1435" s="252">
        <v>2</v>
      </c>
      <c r="I1435" s="252" t="s">
        <v>17</v>
      </c>
      <c r="J1435" s="252" t="s">
        <v>17</v>
      </c>
      <c r="K1435" s="252" t="s">
        <v>2163</v>
      </c>
      <c r="L1435" s="253">
        <v>45827</v>
      </c>
      <c r="M1435" s="252" t="s">
        <v>19</v>
      </c>
    </row>
    <row r="1436" spans="1:13" x14ac:dyDescent="0.35">
      <c r="A1436" s="250" t="s">
        <v>572</v>
      </c>
      <c r="B1436" s="250" t="s">
        <v>573</v>
      </c>
      <c r="C1436" s="250" t="s">
        <v>574</v>
      </c>
      <c r="D1436" s="250" t="s">
        <v>1219</v>
      </c>
      <c r="E1436" s="250">
        <v>1</v>
      </c>
      <c r="F1436" s="250" t="s">
        <v>1215</v>
      </c>
      <c r="G1436" s="250" t="s">
        <v>62</v>
      </c>
      <c r="H1436" s="250">
        <v>2</v>
      </c>
      <c r="I1436" s="250" t="s">
        <v>17</v>
      </c>
      <c r="J1436" s="250" t="s">
        <v>17</v>
      </c>
      <c r="K1436" s="250" t="s">
        <v>2164</v>
      </c>
      <c r="L1436" s="251">
        <v>45827</v>
      </c>
      <c r="M1436" s="250" t="s">
        <v>19</v>
      </c>
    </row>
    <row r="1437" spans="1:13" x14ac:dyDescent="0.35">
      <c r="A1437" s="252" t="s">
        <v>572</v>
      </c>
      <c r="B1437" s="252" t="s">
        <v>573</v>
      </c>
      <c r="C1437" s="252" t="s">
        <v>574</v>
      </c>
      <c r="D1437" s="252" t="s">
        <v>1221</v>
      </c>
      <c r="E1437" s="252">
        <v>0</v>
      </c>
      <c r="F1437" s="252" t="s">
        <v>1215</v>
      </c>
      <c r="G1437" s="252" t="s">
        <v>62</v>
      </c>
      <c r="H1437" s="252">
        <v>2</v>
      </c>
      <c r="I1437" s="252" t="s">
        <v>17</v>
      </c>
      <c r="J1437" s="252" t="s">
        <v>17</v>
      </c>
      <c r="K1437" s="252" t="s">
        <v>2165</v>
      </c>
      <c r="L1437" s="253">
        <v>45827</v>
      </c>
      <c r="M1437" s="252" t="s">
        <v>19</v>
      </c>
    </row>
    <row r="1438" spans="1:13" x14ac:dyDescent="0.35">
      <c r="A1438" s="250" t="s">
        <v>572</v>
      </c>
      <c r="B1438" s="250" t="s">
        <v>573</v>
      </c>
      <c r="C1438" s="250" t="s">
        <v>574</v>
      </c>
      <c r="D1438" s="250" t="s">
        <v>1223</v>
      </c>
      <c r="E1438" s="250">
        <v>3</v>
      </c>
      <c r="F1438" s="250" t="s">
        <v>1215</v>
      </c>
      <c r="G1438" s="250" t="s">
        <v>62</v>
      </c>
      <c r="H1438" s="250">
        <v>2</v>
      </c>
      <c r="I1438" s="250" t="s">
        <v>17</v>
      </c>
      <c r="J1438" s="250" t="s">
        <v>17</v>
      </c>
      <c r="K1438" s="250" t="s">
        <v>2166</v>
      </c>
      <c r="L1438" s="251">
        <v>45827</v>
      </c>
      <c r="M1438" s="250" t="s">
        <v>19</v>
      </c>
    </row>
    <row r="1439" spans="1:13" x14ac:dyDescent="0.35">
      <c r="A1439" s="252" t="s">
        <v>572</v>
      </c>
      <c r="B1439" s="252" t="s">
        <v>573</v>
      </c>
      <c r="C1439" s="252" t="s">
        <v>574</v>
      </c>
      <c r="D1439" s="252" t="s">
        <v>1225</v>
      </c>
      <c r="E1439" s="252">
        <v>3</v>
      </c>
      <c r="F1439" s="252" t="s">
        <v>1215</v>
      </c>
      <c r="G1439" s="252" t="s">
        <v>62</v>
      </c>
      <c r="H1439" s="252">
        <v>2</v>
      </c>
      <c r="I1439" s="252" t="s">
        <v>17</v>
      </c>
      <c r="J1439" s="252" t="s">
        <v>17</v>
      </c>
      <c r="K1439" s="252" t="s">
        <v>2167</v>
      </c>
      <c r="L1439" s="253">
        <v>45827</v>
      </c>
      <c r="M1439" s="252" t="s">
        <v>19</v>
      </c>
    </row>
    <row r="1440" spans="1:13" x14ac:dyDescent="0.35">
      <c r="A1440" s="250" t="s">
        <v>572</v>
      </c>
      <c r="B1440" s="250" t="s">
        <v>573</v>
      </c>
      <c r="C1440" s="250" t="s">
        <v>574</v>
      </c>
      <c r="D1440" s="250" t="s">
        <v>1227</v>
      </c>
      <c r="E1440" s="250">
        <v>2</v>
      </c>
      <c r="F1440" s="250" t="s">
        <v>1215</v>
      </c>
      <c r="G1440" s="250" t="s">
        <v>62</v>
      </c>
      <c r="H1440" s="250">
        <v>2</v>
      </c>
      <c r="I1440" s="250" t="s">
        <v>17</v>
      </c>
      <c r="J1440" s="250" t="s">
        <v>17</v>
      </c>
      <c r="K1440" s="250" t="s">
        <v>2168</v>
      </c>
      <c r="L1440" s="251">
        <v>45827</v>
      </c>
      <c r="M1440" s="250" t="s">
        <v>19</v>
      </c>
    </row>
    <row r="1441" spans="1:13" x14ac:dyDescent="0.35">
      <c r="A1441" s="252" t="s">
        <v>572</v>
      </c>
      <c r="B1441" s="252" t="s">
        <v>573</v>
      </c>
      <c r="C1441" s="252" t="s">
        <v>574</v>
      </c>
      <c r="D1441" s="252" t="s">
        <v>1229</v>
      </c>
      <c r="E1441" s="252">
        <v>0</v>
      </c>
      <c r="F1441" s="252" t="s">
        <v>1215</v>
      </c>
      <c r="G1441" s="252" t="s">
        <v>62</v>
      </c>
      <c r="H1441" s="252">
        <v>2</v>
      </c>
      <c r="I1441" s="252" t="s">
        <v>17</v>
      </c>
      <c r="J1441" s="252" t="s">
        <v>17</v>
      </c>
      <c r="K1441" s="252" t="s">
        <v>2169</v>
      </c>
      <c r="L1441" s="253">
        <v>45827</v>
      </c>
      <c r="M1441" s="252" t="s">
        <v>19</v>
      </c>
    </row>
    <row r="1442" spans="1:13" x14ac:dyDescent="0.35">
      <c r="A1442" s="250" t="s">
        <v>572</v>
      </c>
      <c r="B1442" s="250" t="s">
        <v>573</v>
      </c>
      <c r="C1442" s="250" t="s">
        <v>574</v>
      </c>
      <c r="D1442" s="250" t="s">
        <v>1231</v>
      </c>
      <c r="E1442" s="250">
        <v>0</v>
      </c>
      <c r="F1442" s="250" t="s">
        <v>1215</v>
      </c>
      <c r="G1442" s="250" t="s">
        <v>62</v>
      </c>
      <c r="H1442" s="250">
        <v>2</v>
      </c>
      <c r="I1442" s="250" t="s">
        <v>17</v>
      </c>
      <c r="J1442" s="250" t="s">
        <v>17</v>
      </c>
      <c r="K1442" s="250" t="s">
        <v>2170</v>
      </c>
      <c r="L1442" s="251">
        <v>45827</v>
      </c>
      <c r="M1442" s="250" t="s">
        <v>19</v>
      </c>
    </row>
    <row r="1443" spans="1:13" x14ac:dyDescent="0.35">
      <c r="A1443" s="252" t="s">
        <v>47</v>
      </c>
      <c r="B1443" s="252" t="s">
        <v>48</v>
      </c>
      <c r="C1443" s="252" t="s">
        <v>49</v>
      </c>
      <c r="D1443" s="252" t="s">
        <v>1214</v>
      </c>
      <c r="E1443" s="252">
        <v>0</v>
      </c>
      <c r="F1443" s="252" t="s">
        <v>1215</v>
      </c>
      <c r="G1443" s="252" t="s">
        <v>62</v>
      </c>
      <c r="H1443" s="252">
        <v>2</v>
      </c>
      <c r="I1443" s="252" t="s">
        <v>17</v>
      </c>
      <c r="J1443" s="252" t="s">
        <v>17</v>
      </c>
      <c r="K1443" s="252" t="s">
        <v>2171</v>
      </c>
      <c r="L1443" s="253">
        <v>45827</v>
      </c>
      <c r="M1443" s="252" t="s">
        <v>19</v>
      </c>
    </row>
    <row r="1444" spans="1:13" x14ac:dyDescent="0.35">
      <c r="A1444" s="250" t="s">
        <v>47</v>
      </c>
      <c r="B1444" s="250" t="s">
        <v>48</v>
      </c>
      <c r="C1444" s="250" t="s">
        <v>49</v>
      </c>
      <c r="D1444" s="250" t="s">
        <v>1217</v>
      </c>
      <c r="E1444" s="250">
        <v>2</v>
      </c>
      <c r="F1444" s="250" t="s">
        <v>1215</v>
      </c>
      <c r="G1444" s="250" t="s">
        <v>62</v>
      </c>
      <c r="H1444" s="250">
        <v>2</v>
      </c>
      <c r="I1444" s="250" t="s">
        <v>17</v>
      </c>
      <c r="J1444" s="250" t="s">
        <v>17</v>
      </c>
      <c r="K1444" s="250" t="s">
        <v>2172</v>
      </c>
      <c r="L1444" s="251">
        <v>45827</v>
      </c>
      <c r="M1444" s="250" t="s">
        <v>19</v>
      </c>
    </row>
    <row r="1445" spans="1:13" x14ac:dyDescent="0.35">
      <c r="A1445" s="252" t="s">
        <v>47</v>
      </c>
      <c r="B1445" s="252" t="s">
        <v>48</v>
      </c>
      <c r="C1445" s="252" t="s">
        <v>49</v>
      </c>
      <c r="D1445" s="252" t="s">
        <v>1219</v>
      </c>
      <c r="E1445" s="252">
        <v>1</v>
      </c>
      <c r="F1445" s="252" t="s">
        <v>1215</v>
      </c>
      <c r="G1445" s="252" t="s">
        <v>62</v>
      </c>
      <c r="H1445" s="252">
        <v>2</v>
      </c>
      <c r="I1445" s="252" t="s">
        <v>17</v>
      </c>
      <c r="J1445" s="252" t="s">
        <v>17</v>
      </c>
      <c r="K1445" s="252" t="s">
        <v>2173</v>
      </c>
      <c r="L1445" s="253">
        <v>45827</v>
      </c>
      <c r="M1445" s="252" t="s">
        <v>19</v>
      </c>
    </row>
    <row r="1446" spans="1:13" x14ac:dyDescent="0.35">
      <c r="A1446" s="250" t="s">
        <v>47</v>
      </c>
      <c r="B1446" s="250" t="s">
        <v>48</v>
      </c>
      <c r="C1446" s="250" t="s">
        <v>49</v>
      </c>
      <c r="D1446" s="250" t="s">
        <v>1221</v>
      </c>
      <c r="E1446" s="250">
        <v>0</v>
      </c>
      <c r="F1446" s="250" t="s">
        <v>1215</v>
      </c>
      <c r="G1446" s="250" t="s">
        <v>62</v>
      </c>
      <c r="H1446" s="250">
        <v>2</v>
      </c>
      <c r="I1446" s="250" t="s">
        <v>17</v>
      </c>
      <c r="J1446" s="250" t="s">
        <v>17</v>
      </c>
      <c r="K1446" s="250" t="s">
        <v>2174</v>
      </c>
      <c r="L1446" s="251">
        <v>45827</v>
      </c>
      <c r="M1446" s="250" t="s">
        <v>19</v>
      </c>
    </row>
    <row r="1447" spans="1:13" x14ac:dyDescent="0.35">
      <c r="A1447" s="252" t="s">
        <v>47</v>
      </c>
      <c r="B1447" s="252" t="s">
        <v>48</v>
      </c>
      <c r="C1447" s="252" t="s">
        <v>49</v>
      </c>
      <c r="D1447" s="252" t="s">
        <v>1223</v>
      </c>
      <c r="E1447" s="252">
        <v>3</v>
      </c>
      <c r="F1447" s="252" t="s">
        <v>1215</v>
      </c>
      <c r="G1447" s="252" t="s">
        <v>62</v>
      </c>
      <c r="H1447" s="252">
        <v>2</v>
      </c>
      <c r="I1447" s="252" t="s">
        <v>17</v>
      </c>
      <c r="J1447" s="252" t="s">
        <v>17</v>
      </c>
      <c r="K1447" s="252" t="s">
        <v>2175</v>
      </c>
      <c r="L1447" s="253">
        <v>45827</v>
      </c>
      <c r="M1447" s="252" t="s">
        <v>19</v>
      </c>
    </row>
    <row r="1448" spans="1:13" x14ac:dyDescent="0.35">
      <c r="A1448" s="250" t="s">
        <v>47</v>
      </c>
      <c r="B1448" s="250" t="s">
        <v>48</v>
      </c>
      <c r="C1448" s="250" t="s">
        <v>49</v>
      </c>
      <c r="D1448" s="250" t="s">
        <v>1225</v>
      </c>
      <c r="E1448" s="250">
        <v>2</v>
      </c>
      <c r="F1448" s="250" t="s">
        <v>1215</v>
      </c>
      <c r="G1448" s="250" t="s">
        <v>62</v>
      </c>
      <c r="H1448" s="250">
        <v>2</v>
      </c>
      <c r="I1448" s="250" t="s">
        <v>17</v>
      </c>
      <c r="J1448" s="250" t="s">
        <v>17</v>
      </c>
      <c r="K1448" s="250" t="s">
        <v>2176</v>
      </c>
      <c r="L1448" s="251">
        <v>45827</v>
      </c>
      <c r="M1448" s="250" t="s">
        <v>19</v>
      </c>
    </row>
    <row r="1449" spans="1:13" x14ac:dyDescent="0.35">
      <c r="A1449" s="252" t="s">
        <v>47</v>
      </c>
      <c r="B1449" s="252" t="s">
        <v>48</v>
      </c>
      <c r="C1449" s="252" t="s">
        <v>49</v>
      </c>
      <c r="D1449" s="252" t="s">
        <v>1227</v>
      </c>
      <c r="E1449" s="252">
        <v>0</v>
      </c>
      <c r="F1449" s="252" t="s">
        <v>1215</v>
      </c>
      <c r="G1449" s="252" t="s">
        <v>62</v>
      </c>
      <c r="H1449" s="252">
        <v>2</v>
      </c>
      <c r="I1449" s="252" t="s">
        <v>17</v>
      </c>
      <c r="J1449" s="252" t="s">
        <v>17</v>
      </c>
      <c r="K1449" s="252" t="s">
        <v>2177</v>
      </c>
      <c r="L1449" s="253">
        <v>45827</v>
      </c>
      <c r="M1449" s="252" t="s">
        <v>19</v>
      </c>
    </row>
    <row r="1450" spans="1:13" x14ac:dyDescent="0.35">
      <c r="A1450" s="250" t="s">
        <v>47</v>
      </c>
      <c r="B1450" s="250" t="s">
        <v>48</v>
      </c>
      <c r="C1450" s="250" t="s">
        <v>49</v>
      </c>
      <c r="D1450" s="250" t="s">
        <v>1229</v>
      </c>
      <c r="E1450" s="250">
        <v>1</v>
      </c>
      <c r="F1450" s="250" t="s">
        <v>1215</v>
      </c>
      <c r="G1450" s="250" t="s">
        <v>62</v>
      </c>
      <c r="H1450" s="250">
        <v>2</v>
      </c>
      <c r="I1450" s="250" t="s">
        <v>17</v>
      </c>
      <c r="J1450" s="250" t="s">
        <v>17</v>
      </c>
      <c r="K1450" s="250" t="s">
        <v>2178</v>
      </c>
      <c r="L1450" s="251">
        <v>45827</v>
      </c>
      <c r="M1450" s="250" t="s">
        <v>19</v>
      </c>
    </row>
    <row r="1451" spans="1:13" x14ac:dyDescent="0.35">
      <c r="A1451" s="252" t="s">
        <v>47</v>
      </c>
      <c r="B1451" s="252" t="s">
        <v>48</v>
      </c>
      <c r="C1451" s="252" t="s">
        <v>49</v>
      </c>
      <c r="D1451" s="252" t="s">
        <v>1231</v>
      </c>
      <c r="E1451" s="252">
        <v>0</v>
      </c>
      <c r="F1451" s="252" t="s">
        <v>1215</v>
      </c>
      <c r="G1451" s="252" t="s">
        <v>62</v>
      </c>
      <c r="H1451" s="252">
        <v>2</v>
      </c>
      <c r="I1451" s="252" t="s">
        <v>17</v>
      </c>
      <c r="J1451" s="252" t="s">
        <v>17</v>
      </c>
      <c r="K1451" s="252" t="s">
        <v>2179</v>
      </c>
      <c r="L1451" s="253">
        <v>45827</v>
      </c>
      <c r="M1451" s="252" t="s">
        <v>19</v>
      </c>
    </row>
    <row r="1452" spans="1:13" x14ac:dyDescent="0.35">
      <c r="A1452" s="250" t="s">
        <v>2180</v>
      </c>
      <c r="B1452" s="250" t="s">
        <v>2181</v>
      </c>
      <c r="C1452" s="250" t="s">
        <v>2182</v>
      </c>
      <c r="D1452" s="250" t="s">
        <v>1214</v>
      </c>
      <c r="E1452" s="250">
        <v>0</v>
      </c>
      <c r="F1452" s="250" t="s">
        <v>1215</v>
      </c>
      <c r="G1452" s="250" t="s">
        <v>62</v>
      </c>
      <c r="H1452" s="250">
        <v>2</v>
      </c>
      <c r="I1452" s="250" t="s">
        <v>17</v>
      </c>
      <c r="J1452" s="250" t="s">
        <v>17</v>
      </c>
      <c r="K1452" s="250" t="s">
        <v>2183</v>
      </c>
      <c r="L1452" s="251">
        <v>45828</v>
      </c>
      <c r="M1452" s="250" t="s">
        <v>19</v>
      </c>
    </row>
    <row r="1453" spans="1:13" x14ac:dyDescent="0.35">
      <c r="A1453" s="252" t="s">
        <v>2180</v>
      </c>
      <c r="B1453" s="252" t="s">
        <v>2181</v>
      </c>
      <c r="C1453" s="252" t="s">
        <v>2182</v>
      </c>
      <c r="D1453" s="252" t="s">
        <v>1217</v>
      </c>
      <c r="E1453" s="252">
        <v>0</v>
      </c>
      <c r="F1453" s="252" t="s">
        <v>1215</v>
      </c>
      <c r="G1453" s="252" t="s">
        <v>62</v>
      </c>
      <c r="H1453" s="252">
        <v>2</v>
      </c>
      <c r="I1453" s="252" t="s">
        <v>17</v>
      </c>
      <c r="J1453" s="252" t="s">
        <v>17</v>
      </c>
      <c r="K1453" s="252" t="s">
        <v>2184</v>
      </c>
      <c r="L1453" s="253">
        <v>45828</v>
      </c>
      <c r="M1453" s="252" t="s">
        <v>19</v>
      </c>
    </row>
    <row r="1454" spans="1:13" x14ac:dyDescent="0.35">
      <c r="A1454" s="250" t="s">
        <v>2180</v>
      </c>
      <c r="B1454" s="250" t="s">
        <v>2181</v>
      </c>
      <c r="C1454" s="250" t="s">
        <v>2182</v>
      </c>
      <c r="D1454" s="250" t="s">
        <v>1219</v>
      </c>
      <c r="E1454" s="250">
        <v>0</v>
      </c>
      <c r="F1454" s="250" t="s">
        <v>1215</v>
      </c>
      <c r="G1454" s="250" t="s">
        <v>62</v>
      </c>
      <c r="H1454" s="250">
        <v>2</v>
      </c>
      <c r="I1454" s="250" t="s">
        <v>17</v>
      </c>
      <c r="J1454" s="250" t="s">
        <v>17</v>
      </c>
      <c r="K1454" s="250" t="s">
        <v>2185</v>
      </c>
      <c r="L1454" s="251">
        <v>45828</v>
      </c>
      <c r="M1454" s="250" t="s">
        <v>19</v>
      </c>
    </row>
    <row r="1455" spans="1:13" x14ac:dyDescent="0.35">
      <c r="A1455" s="252" t="s">
        <v>2180</v>
      </c>
      <c r="B1455" s="252" t="s">
        <v>2181</v>
      </c>
      <c r="C1455" s="252" t="s">
        <v>2182</v>
      </c>
      <c r="D1455" s="252" t="s">
        <v>1221</v>
      </c>
      <c r="E1455" s="252">
        <v>2</v>
      </c>
      <c r="F1455" s="252" t="s">
        <v>1215</v>
      </c>
      <c r="G1455" s="252" t="s">
        <v>62</v>
      </c>
      <c r="H1455" s="252">
        <v>2</v>
      </c>
      <c r="I1455" s="252" t="s">
        <v>17</v>
      </c>
      <c r="J1455" s="252" t="s">
        <v>17</v>
      </c>
      <c r="K1455" s="252" t="s">
        <v>2186</v>
      </c>
      <c r="L1455" s="253">
        <v>45828</v>
      </c>
      <c r="M1455" s="252" t="s">
        <v>19</v>
      </c>
    </row>
    <row r="1456" spans="1:13" x14ac:dyDescent="0.35">
      <c r="A1456" s="250" t="s">
        <v>2180</v>
      </c>
      <c r="B1456" s="250" t="s">
        <v>2181</v>
      </c>
      <c r="C1456" s="250" t="s">
        <v>2182</v>
      </c>
      <c r="D1456" s="250" t="s">
        <v>1223</v>
      </c>
      <c r="E1456" s="250">
        <v>1</v>
      </c>
      <c r="F1456" s="250" t="s">
        <v>1215</v>
      </c>
      <c r="G1456" s="250" t="s">
        <v>62</v>
      </c>
      <c r="H1456" s="250">
        <v>2</v>
      </c>
      <c r="I1456" s="250" t="s">
        <v>17</v>
      </c>
      <c r="J1456" s="250" t="s">
        <v>17</v>
      </c>
      <c r="K1456" s="250" t="s">
        <v>2187</v>
      </c>
      <c r="L1456" s="251">
        <v>45828</v>
      </c>
      <c r="M1456" s="250" t="s">
        <v>19</v>
      </c>
    </row>
    <row r="1457" spans="1:13" x14ac:dyDescent="0.35">
      <c r="A1457" s="252" t="s">
        <v>2180</v>
      </c>
      <c r="B1457" s="252" t="s">
        <v>2181</v>
      </c>
      <c r="C1457" s="252" t="s">
        <v>2182</v>
      </c>
      <c r="D1457" s="252" t="s">
        <v>1225</v>
      </c>
      <c r="E1457" s="252">
        <v>1</v>
      </c>
      <c r="F1457" s="252" t="s">
        <v>1215</v>
      </c>
      <c r="G1457" s="252" t="s">
        <v>62</v>
      </c>
      <c r="H1457" s="252">
        <v>2</v>
      </c>
      <c r="I1457" s="252" t="s">
        <v>17</v>
      </c>
      <c r="J1457" s="252" t="s">
        <v>17</v>
      </c>
      <c r="K1457" s="252" t="s">
        <v>2188</v>
      </c>
      <c r="L1457" s="253">
        <v>45828</v>
      </c>
      <c r="M1457" s="252" t="s">
        <v>19</v>
      </c>
    </row>
    <row r="1458" spans="1:13" x14ac:dyDescent="0.35">
      <c r="A1458" s="250" t="s">
        <v>2180</v>
      </c>
      <c r="B1458" s="250" t="s">
        <v>2181</v>
      </c>
      <c r="C1458" s="250" t="s">
        <v>2182</v>
      </c>
      <c r="D1458" s="250" t="s">
        <v>1227</v>
      </c>
      <c r="E1458" s="250">
        <v>0</v>
      </c>
      <c r="F1458" s="250" t="s">
        <v>1215</v>
      </c>
      <c r="G1458" s="250" t="s">
        <v>62</v>
      </c>
      <c r="H1458" s="250">
        <v>2</v>
      </c>
      <c r="I1458" s="250" t="s">
        <v>17</v>
      </c>
      <c r="J1458" s="250" t="s">
        <v>17</v>
      </c>
      <c r="K1458" s="250" t="s">
        <v>2189</v>
      </c>
      <c r="L1458" s="251">
        <v>45828</v>
      </c>
      <c r="M1458" s="250" t="s">
        <v>19</v>
      </c>
    </row>
    <row r="1459" spans="1:13" x14ac:dyDescent="0.35">
      <c r="A1459" s="252" t="s">
        <v>2180</v>
      </c>
      <c r="B1459" s="252" t="s">
        <v>2181</v>
      </c>
      <c r="C1459" s="252" t="s">
        <v>2182</v>
      </c>
      <c r="D1459" s="252" t="s">
        <v>1229</v>
      </c>
      <c r="E1459" s="252">
        <v>0</v>
      </c>
      <c r="F1459" s="252" t="s">
        <v>1215</v>
      </c>
      <c r="G1459" s="252" t="s">
        <v>62</v>
      </c>
      <c r="H1459" s="252">
        <v>2</v>
      </c>
      <c r="I1459" s="252" t="s">
        <v>17</v>
      </c>
      <c r="J1459" s="252" t="s">
        <v>17</v>
      </c>
      <c r="K1459" s="252" t="s">
        <v>2190</v>
      </c>
      <c r="L1459" s="253">
        <v>45828</v>
      </c>
      <c r="M1459" s="252" t="s">
        <v>19</v>
      </c>
    </row>
    <row r="1460" spans="1:13" x14ac:dyDescent="0.35">
      <c r="A1460" s="250" t="s">
        <v>2180</v>
      </c>
      <c r="B1460" s="250" t="s">
        <v>2181</v>
      </c>
      <c r="C1460" s="250" t="s">
        <v>2182</v>
      </c>
      <c r="D1460" s="250" t="s">
        <v>1231</v>
      </c>
      <c r="E1460" s="250">
        <v>0</v>
      </c>
      <c r="F1460" s="250" t="s">
        <v>1215</v>
      </c>
      <c r="G1460" s="250" t="s">
        <v>62</v>
      </c>
      <c r="H1460" s="250">
        <v>2</v>
      </c>
      <c r="I1460" s="250" t="s">
        <v>17</v>
      </c>
      <c r="J1460" s="250" t="s">
        <v>17</v>
      </c>
      <c r="K1460" s="250" t="s">
        <v>2191</v>
      </c>
      <c r="L1460" s="251">
        <v>45828</v>
      </c>
      <c r="M1460" s="250" t="s">
        <v>19</v>
      </c>
    </row>
    <row r="1461" spans="1:13" x14ac:dyDescent="0.35">
      <c r="A1461" s="252" t="s">
        <v>1879</v>
      </c>
      <c r="B1461" s="252" t="s">
        <v>1880</v>
      </c>
      <c r="C1461" s="252" t="s">
        <v>1881</v>
      </c>
      <c r="D1461" s="252" t="s">
        <v>1214</v>
      </c>
      <c r="E1461" s="252">
        <v>2</v>
      </c>
      <c r="F1461" s="252" t="s">
        <v>1215</v>
      </c>
      <c r="G1461" s="252" t="s">
        <v>62</v>
      </c>
      <c r="H1461" s="252">
        <v>2</v>
      </c>
      <c r="I1461" s="252" t="s">
        <v>17</v>
      </c>
      <c r="J1461" s="252" t="s">
        <v>17</v>
      </c>
      <c r="K1461" s="252" t="s">
        <v>2192</v>
      </c>
      <c r="L1461" s="253">
        <v>45828</v>
      </c>
      <c r="M1461" s="252" t="s">
        <v>19</v>
      </c>
    </row>
    <row r="1462" spans="1:13" x14ac:dyDescent="0.35">
      <c r="A1462" s="250" t="s">
        <v>1879</v>
      </c>
      <c r="B1462" s="250" t="s">
        <v>1880</v>
      </c>
      <c r="C1462" s="250" t="s">
        <v>1881</v>
      </c>
      <c r="D1462" s="250" t="s">
        <v>1217</v>
      </c>
      <c r="E1462" s="250">
        <v>1</v>
      </c>
      <c r="F1462" s="250" t="s">
        <v>1215</v>
      </c>
      <c r="G1462" s="250" t="s">
        <v>62</v>
      </c>
      <c r="H1462" s="250">
        <v>2</v>
      </c>
      <c r="I1462" s="250" t="s">
        <v>17</v>
      </c>
      <c r="J1462" s="250" t="s">
        <v>17</v>
      </c>
      <c r="K1462" s="250" t="s">
        <v>2193</v>
      </c>
      <c r="L1462" s="251">
        <v>45828</v>
      </c>
      <c r="M1462" s="250" t="s">
        <v>19</v>
      </c>
    </row>
    <row r="1463" spans="1:13" x14ac:dyDescent="0.35">
      <c r="A1463" s="252" t="s">
        <v>1879</v>
      </c>
      <c r="B1463" s="252" t="s">
        <v>1880</v>
      </c>
      <c r="C1463" s="252" t="s">
        <v>1881</v>
      </c>
      <c r="D1463" s="252" t="s">
        <v>1219</v>
      </c>
      <c r="E1463" s="252">
        <v>3</v>
      </c>
      <c r="F1463" s="252" t="s">
        <v>1215</v>
      </c>
      <c r="G1463" s="252" t="s">
        <v>62</v>
      </c>
      <c r="H1463" s="252">
        <v>2</v>
      </c>
      <c r="I1463" s="252" t="s">
        <v>17</v>
      </c>
      <c r="J1463" s="252" t="s">
        <v>17</v>
      </c>
      <c r="K1463" s="252" t="s">
        <v>2194</v>
      </c>
      <c r="L1463" s="253">
        <v>45828</v>
      </c>
      <c r="M1463" s="252" t="s">
        <v>19</v>
      </c>
    </row>
    <row r="1464" spans="1:13" x14ac:dyDescent="0.35">
      <c r="A1464" s="250" t="s">
        <v>1879</v>
      </c>
      <c r="B1464" s="250" t="s">
        <v>1880</v>
      </c>
      <c r="C1464" s="250" t="s">
        <v>1881</v>
      </c>
      <c r="D1464" s="250" t="s">
        <v>1221</v>
      </c>
      <c r="E1464" s="250">
        <v>3</v>
      </c>
      <c r="F1464" s="250" t="s">
        <v>1215</v>
      </c>
      <c r="G1464" s="250" t="s">
        <v>62</v>
      </c>
      <c r="H1464" s="250">
        <v>2</v>
      </c>
      <c r="I1464" s="250" t="s">
        <v>17</v>
      </c>
      <c r="J1464" s="250" t="s">
        <v>17</v>
      </c>
      <c r="K1464" s="250" t="s">
        <v>2195</v>
      </c>
      <c r="L1464" s="251">
        <v>45828</v>
      </c>
      <c r="M1464" s="250" t="s">
        <v>19</v>
      </c>
    </row>
    <row r="1465" spans="1:13" x14ac:dyDescent="0.35">
      <c r="A1465" s="252" t="s">
        <v>1879</v>
      </c>
      <c r="B1465" s="252" t="s">
        <v>1880</v>
      </c>
      <c r="C1465" s="252" t="s">
        <v>1881</v>
      </c>
      <c r="D1465" s="252" t="s">
        <v>1223</v>
      </c>
      <c r="E1465" s="252">
        <v>1</v>
      </c>
      <c r="F1465" s="252" t="s">
        <v>1215</v>
      </c>
      <c r="G1465" s="252" t="s">
        <v>62</v>
      </c>
      <c r="H1465" s="252">
        <v>2</v>
      </c>
      <c r="I1465" s="252" t="s">
        <v>17</v>
      </c>
      <c r="J1465" s="252" t="s">
        <v>17</v>
      </c>
      <c r="K1465" s="252" t="s">
        <v>2196</v>
      </c>
      <c r="L1465" s="253">
        <v>45828</v>
      </c>
      <c r="M1465" s="252" t="s">
        <v>19</v>
      </c>
    </row>
    <row r="1466" spans="1:13" x14ac:dyDescent="0.35">
      <c r="A1466" s="250" t="s">
        <v>1879</v>
      </c>
      <c r="B1466" s="250" t="s">
        <v>1880</v>
      </c>
      <c r="C1466" s="250" t="s">
        <v>1881</v>
      </c>
      <c r="D1466" s="250" t="s">
        <v>1225</v>
      </c>
      <c r="E1466" s="250">
        <v>1</v>
      </c>
      <c r="F1466" s="250" t="s">
        <v>1215</v>
      </c>
      <c r="G1466" s="250" t="s">
        <v>62</v>
      </c>
      <c r="H1466" s="250">
        <v>2</v>
      </c>
      <c r="I1466" s="250" t="s">
        <v>17</v>
      </c>
      <c r="J1466" s="250" t="s">
        <v>17</v>
      </c>
      <c r="K1466" s="250" t="s">
        <v>2197</v>
      </c>
      <c r="L1466" s="251">
        <v>45828</v>
      </c>
      <c r="M1466" s="250" t="s">
        <v>19</v>
      </c>
    </row>
    <row r="1467" spans="1:13" x14ac:dyDescent="0.35">
      <c r="A1467" s="252" t="s">
        <v>1879</v>
      </c>
      <c r="B1467" s="252" t="s">
        <v>1880</v>
      </c>
      <c r="C1467" s="252" t="s">
        <v>1881</v>
      </c>
      <c r="D1467" s="252" t="s">
        <v>1227</v>
      </c>
      <c r="E1467" s="252">
        <v>2</v>
      </c>
      <c r="F1467" s="252" t="s">
        <v>1215</v>
      </c>
      <c r="G1467" s="252" t="s">
        <v>62</v>
      </c>
      <c r="H1467" s="252">
        <v>2</v>
      </c>
      <c r="I1467" s="252" t="s">
        <v>17</v>
      </c>
      <c r="J1467" s="252" t="s">
        <v>17</v>
      </c>
      <c r="K1467" s="252" t="s">
        <v>2198</v>
      </c>
      <c r="L1467" s="253">
        <v>45828</v>
      </c>
      <c r="M1467" s="252" t="s">
        <v>19</v>
      </c>
    </row>
    <row r="1468" spans="1:13" x14ac:dyDescent="0.35">
      <c r="A1468" s="250" t="s">
        <v>1879</v>
      </c>
      <c r="B1468" s="250" t="s">
        <v>1880</v>
      </c>
      <c r="C1468" s="250" t="s">
        <v>1881</v>
      </c>
      <c r="D1468" s="250" t="s">
        <v>1229</v>
      </c>
      <c r="E1468" s="250">
        <v>3</v>
      </c>
      <c r="F1468" s="250" t="s">
        <v>1215</v>
      </c>
      <c r="G1468" s="250" t="s">
        <v>62</v>
      </c>
      <c r="H1468" s="250">
        <v>2</v>
      </c>
      <c r="I1468" s="250" t="s">
        <v>17</v>
      </c>
      <c r="J1468" s="250" t="s">
        <v>17</v>
      </c>
      <c r="K1468" s="250" t="s">
        <v>2199</v>
      </c>
      <c r="L1468" s="251">
        <v>45828</v>
      </c>
      <c r="M1468" s="250" t="s">
        <v>19</v>
      </c>
    </row>
    <row r="1469" spans="1:13" x14ac:dyDescent="0.35">
      <c r="A1469" s="252" t="s">
        <v>1879</v>
      </c>
      <c r="B1469" s="252" t="s">
        <v>1880</v>
      </c>
      <c r="C1469" s="252" t="s">
        <v>1881</v>
      </c>
      <c r="D1469" s="252" t="s">
        <v>1231</v>
      </c>
      <c r="E1469" s="252">
        <v>0</v>
      </c>
      <c r="F1469" s="252" t="s">
        <v>1215</v>
      </c>
      <c r="G1469" s="252" t="s">
        <v>62</v>
      </c>
      <c r="H1469" s="252">
        <v>2</v>
      </c>
      <c r="I1469" s="252" t="s">
        <v>17</v>
      </c>
      <c r="J1469" s="252" t="s">
        <v>17</v>
      </c>
      <c r="K1469" s="252" t="s">
        <v>2200</v>
      </c>
      <c r="L1469" s="253">
        <v>45828</v>
      </c>
      <c r="M1469" s="252" t="s">
        <v>19</v>
      </c>
    </row>
    <row r="1470" spans="1:13" x14ac:dyDescent="0.35">
      <c r="A1470" s="250" t="s">
        <v>753</v>
      </c>
      <c r="B1470" s="250" t="s">
        <v>754</v>
      </c>
      <c r="C1470" s="250" t="s">
        <v>528</v>
      </c>
      <c r="D1470" s="250" t="s">
        <v>1214</v>
      </c>
      <c r="E1470" s="250">
        <v>0</v>
      </c>
      <c r="F1470" s="250" t="s">
        <v>1215</v>
      </c>
      <c r="G1470" s="250" t="s">
        <v>62</v>
      </c>
      <c r="H1470" s="250">
        <v>2</v>
      </c>
      <c r="I1470" s="250" t="s">
        <v>17</v>
      </c>
      <c r="J1470" s="250" t="s">
        <v>17</v>
      </c>
      <c r="K1470" s="250" t="s">
        <v>2201</v>
      </c>
      <c r="L1470" s="251">
        <v>45828</v>
      </c>
      <c r="M1470" s="250" t="s">
        <v>19</v>
      </c>
    </row>
    <row r="1471" spans="1:13" x14ac:dyDescent="0.35">
      <c r="A1471" s="252" t="s">
        <v>753</v>
      </c>
      <c r="B1471" s="252" t="s">
        <v>754</v>
      </c>
      <c r="C1471" s="252" t="s">
        <v>528</v>
      </c>
      <c r="D1471" s="252" t="s">
        <v>1217</v>
      </c>
      <c r="E1471" s="252">
        <v>1</v>
      </c>
      <c r="F1471" s="252" t="s">
        <v>1215</v>
      </c>
      <c r="G1471" s="252" t="s">
        <v>62</v>
      </c>
      <c r="H1471" s="252">
        <v>2</v>
      </c>
      <c r="I1471" s="252" t="s">
        <v>17</v>
      </c>
      <c r="J1471" s="252" t="s">
        <v>17</v>
      </c>
      <c r="K1471" s="252" t="s">
        <v>2202</v>
      </c>
      <c r="L1471" s="253">
        <v>45828</v>
      </c>
      <c r="M1471" s="252" t="s">
        <v>19</v>
      </c>
    </row>
    <row r="1472" spans="1:13" x14ac:dyDescent="0.35">
      <c r="A1472" s="250" t="s">
        <v>753</v>
      </c>
      <c r="B1472" s="250" t="s">
        <v>754</v>
      </c>
      <c r="C1472" s="250" t="s">
        <v>528</v>
      </c>
      <c r="D1472" s="250" t="s">
        <v>1219</v>
      </c>
      <c r="E1472" s="250">
        <v>2</v>
      </c>
      <c r="F1472" s="250" t="s">
        <v>1215</v>
      </c>
      <c r="G1472" s="250" t="s">
        <v>62</v>
      </c>
      <c r="H1472" s="250">
        <v>2</v>
      </c>
      <c r="I1472" s="250" t="s">
        <v>17</v>
      </c>
      <c r="J1472" s="250" t="s">
        <v>17</v>
      </c>
      <c r="K1472" s="250" t="s">
        <v>2203</v>
      </c>
      <c r="L1472" s="251">
        <v>45828</v>
      </c>
      <c r="M1472" s="250" t="s">
        <v>19</v>
      </c>
    </row>
    <row r="1473" spans="1:13" x14ac:dyDescent="0.35">
      <c r="A1473" s="252" t="s">
        <v>753</v>
      </c>
      <c r="B1473" s="252" t="s">
        <v>754</v>
      </c>
      <c r="C1473" s="252" t="s">
        <v>528</v>
      </c>
      <c r="D1473" s="252" t="s">
        <v>1221</v>
      </c>
      <c r="E1473" s="252">
        <v>1</v>
      </c>
      <c r="F1473" s="252" t="s">
        <v>1215</v>
      </c>
      <c r="G1473" s="252" t="s">
        <v>62</v>
      </c>
      <c r="H1473" s="252">
        <v>2</v>
      </c>
      <c r="I1473" s="252" t="s">
        <v>17</v>
      </c>
      <c r="J1473" s="252" t="s">
        <v>17</v>
      </c>
      <c r="K1473" s="252" t="s">
        <v>2204</v>
      </c>
      <c r="L1473" s="253">
        <v>45828</v>
      </c>
      <c r="M1473" s="252" t="s">
        <v>19</v>
      </c>
    </row>
    <row r="1474" spans="1:13" x14ac:dyDescent="0.35">
      <c r="A1474" s="250" t="s">
        <v>753</v>
      </c>
      <c r="B1474" s="250" t="s">
        <v>754</v>
      </c>
      <c r="C1474" s="250" t="s">
        <v>528</v>
      </c>
      <c r="D1474" s="250" t="s">
        <v>1223</v>
      </c>
      <c r="E1474" s="250">
        <v>1</v>
      </c>
      <c r="F1474" s="250" t="s">
        <v>1215</v>
      </c>
      <c r="G1474" s="250" t="s">
        <v>62</v>
      </c>
      <c r="H1474" s="250">
        <v>2</v>
      </c>
      <c r="I1474" s="250" t="s">
        <v>17</v>
      </c>
      <c r="J1474" s="250" t="s">
        <v>17</v>
      </c>
      <c r="K1474" s="250" t="s">
        <v>2205</v>
      </c>
      <c r="L1474" s="251">
        <v>45828</v>
      </c>
      <c r="M1474" s="250" t="s">
        <v>19</v>
      </c>
    </row>
    <row r="1475" spans="1:13" x14ac:dyDescent="0.35">
      <c r="A1475" s="252" t="s">
        <v>753</v>
      </c>
      <c r="B1475" s="252" t="s">
        <v>754</v>
      </c>
      <c r="C1475" s="252" t="s">
        <v>528</v>
      </c>
      <c r="D1475" s="252" t="s">
        <v>1225</v>
      </c>
      <c r="E1475" s="252">
        <v>1</v>
      </c>
      <c r="F1475" s="252" t="s">
        <v>1215</v>
      </c>
      <c r="G1475" s="252" t="s">
        <v>62</v>
      </c>
      <c r="H1475" s="252">
        <v>2</v>
      </c>
      <c r="I1475" s="252" t="s">
        <v>17</v>
      </c>
      <c r="J1475" s="252" t="s">
        <v>17</v>
      </c>
      <c r="K1475" s="252" t="s">
        <v>2206</v>
      </c>
      <c r="L1475" s="253">
        <v>45828</v>
      </c>
      <c r="M1475" s="252" t="s">
        <v>19</v>
      </c>
    </row>
    <row r="1476" spans="1:13" x14ac:dyDescent="0.35">
      <c r="A1476" s="250" t="s">
        <v>753</v>
      </c>
      <c r="B1476" s="250" t="s">
        <v>754</v>
      </c>
      <c r="C1476" s="250" t="s">
        <v>528</v>
      </c>
      <c r="D1476" s="250" t="s">
        <v>1227</v>
      </c>
      <c r="E1476" s="250">
        <v>2</v>
      </c>
      <c r="F1476" s="250" t="s">
        <v>1215</v>
      </c>
      <c r="G1476" s="250" t="s">
        <v>62</v>
      </c>
      <c r="H1476" s="250">
        <v>2</v>
      </c>
      <c r="I1476" s="250" t="s">
        <v>17</v>
      </c>
      <c r="J1476" s="250" t="s">
        <v>17</v>
      </c>
      <c r="K1476" s="250" t="s">
        <v>2207</v>
      </c>
      <c r="L1476" s="251">
        <v>45828</v>
      </c>
      <c r="M1476" s="250" t="s">
        <v>19</v>
      </c>
    </row>
    <row r="1477" spans="1:13" x14ac:dyDescent="0.35">
      <c r="A1477" s="252" t="s">
        <v>753</v>
      </c>
      <c r="B1477" s="252" t="s">
        <v>754</v>
      </c>
      <c r="C1477" s="252" t="s">
        <v>528</v>
      </c>
      <c r="D1477" s="252" t="s">
        <v>1229</v>
      </c>
      <c r="E1477" s="252">
        <v>1</v>
      </c>
      <c r="F1477" s="252" t="s">
        <v>1215</v>
      </c>
      <c r="G1477" s="252" t="s">
        <v>62</v>
      </c>
      <c r="H1477" s="252">
        <v>2</v>
      </c>
      <c r="I1477" s="252" t="s">
        <v>17</v>
      </c>
      <c r="J1477" s="252" t="s">
        <v>17</v>
      </c>
      <c r="K1477" s="252" t="s">
        <v>2208</v>
      </c>
      <c r="L1477" s="253">
        <v>45828</v>
      </c>
      <c r="M1477" s="252" t="s">
        <v>19</v>
      </c>
    </row>
    <row r="1478" spans="1:13" x14ac:dyDescent="0.35">
      <c r="A1478" s="250" t="s">
        <v>753</v>
      </c>
      <c r="B1478" s="250" t="s">
        <v>754</v>
      </c>
      <c r="C1478" s="250" t="s">
        <v>528</v>
      </c>
      <c r="D1478" s="250" t="s">
        <v>1231</v>
      </c>
      <c r="E1478" s="250">
        <v>0</v>
      </c>
      <c r="F1478" s="250" t="s">
        <v>1215</v>
      </c>
      <c r="G1478" s="250" t="s">
        <v>62</v>
      </c>
      <c r="H1478" s="250">
        <v>2</v>
      </c>
      <c r="I1478" s="250" t="s">
        <v>17</v>
      </c>
      <c r="J1478" s="250" t="s">
        <v>17</v>
      </c>
      <c r="K1478" s="250" t="s">
        <v>2209</v>
      </c>
      <c r="L1478" s="251">
        <v>45828</v>
      </c>
      <c r="M1478" s="250" t="s">
        <v>19</v>
      </c>
    </row>
    <row r="1479" spans="1:13" x14ac:dyDescent="0.35">
      <c r="A1479" s="252" t="s">
        <v>526</v>
      </c>
      <c r="B1479" s="252" t="s">
        <v>527</v>
      </c>
      <c r="C1479" s="252" t="s">
        <v>528</v>
      </c>
      <c r="D1479" s="252" t="s">
        <v>1214</v>
      </c>
      <c r="E1479" s="252">
        <v>0</v>
      </c>
      <c r="F1479" s="252" t="s">
        <v>1215</v>
      </c>
      <c r="G1479" s="252" t="s">
        <v>62</v>
      </c>
      <c r="H1479" s="252">
        <v>2</v>
      </c>
      <c r="I1479" s="252" t="s">
        <v>17</v>
      </c>
      <c r="J1479" s="252" t="s">
        <v>17</v>
      </c>
      <c r="K1479" s="252" t="s">
        <v>2210</v>
      </c>
      <c r="L1479" s="253">
        <v>45828</v>
      </c>
      <c r="M1479" s="252" t="s">
        <v>19</v>
      </c>
    </row>
    <row r="1480" spans="1:13" x14ac:dyDescent="0.35">
      <c r="A1480" s="250" t="s">
        <v>526</v>
      </c>
      <c r="B1480" s="250" t="s">
        <v>527</v>
      </c>
      <c r="C1480" s="250" t="s">
        <v>528</v>
      </c>
      <c r="D1480" s="250" t="s">
        <v>1217</v>
      </c>
      <c r="E1480" s="250">
        <v>1</v>
      </c>
      <c r="F1480" s="250" t="s">
        <v>1215</v>
      </c>
      <c r="G1480" s="250" t="s">
        <v>62</v>
      </c>
      <c r="H1480" s="250">
        <v>2</v>
      </c>
      <c r="I1480" s="250" t="s">
        <v>17</v>
      </c>
      <c r="J1480" s="250" t="s">
        <v>17</v>
      </c>
      <c r="K1480" s="250" t="s">
        <v>2211</v>
      </c>
      <c r="L1480" s="251">
        <v>45828</v>
      </c>
      <c r="M1480" s="250" t="s">
        <v>19</v>
      </c>
    </row>
    <row r="1481" spans="1:13" x14ac:dyDescent="0.35">
      <c r="A1481" s="252" t="s">
        <v>526</v>
      </c>
      <c r="B1481" s="252" t="s">
        <v>527</v>
      </c>
      <c r="C1481" s="252" t="s">
        <v>528</v>
      </c>
      <c r="D1481" s="252" t="s">
        <v>1219</v>
      </c>
      <c r="E1481" s="252">
        <v>2</v>
      </c>
      <c r="F1481" s="252" t="s">
        <v>1215</v>
      </c>
      <c r="G1481" s="252" t="s">
        <v>62</v>
      </c>
      <c r="H1481" s="252">
        <v>2</v>
      </c>
      <c r="I1481" s="252" t="s">
        <v>17</v>
      </c>
      <c r="J1481" s="252" t="s">
        <v>17</v>
      </c>
      <c r="K1481" s="252" t="s">
        <v>2212</v>
      </c>
      <c r="L1481" s="253">
        <v>45828</v>
      </c>
      <c r="M1481" s="252" t="s">
        <v>19</v>
      </c>
    </row>
    <row r="1482" spans="1:13" x14ac:dyDescent="0.35">
      <c r="A1482" s="250" t="s">
        <v>526</v>
      </c>
      <c r="B1482" s="250" t="s">
        <v>527</v>
      </c>
      <c r="C1482" s="250" t="s">
        <v>528</v>
      </c>
      <c r="D1482" s="250" t="s">
        <v>1221</v>
      </c>
      <c r="E1482" s="250">
        <v>1</v>
      </c>
      <c r="F1482" s="250" t="s">
        <v>1215</v>
      </c>
      <c r="G1482" s="250" t="s">
        <v>62</v>
      </c>
      <c r="H1482" s="250">
        <v>2</v>
      </c>
      <c r="I1482" s="250" t="s">
        <v>17</v>
      </c>
      <c r="J1482" s="250" t="s">
        <v>17</v>
      </c>
      <c r="K1482" s="250" t="s">
        <v>2213</v>
      </c>
      <c r="L1482" s="251">
        <v>45828</v>
      </c>
      <c r="M1482" s="250" t="s">
        <v>19</v>
      </c>
    </row>
    <row r="1483" spans="1:13" x14ac:dyDescent="0.35">
      <c r="A1483" s="252" t="s">
        <v>526</v>
      </c>
      <c r="B1483" s="252" t="s">
        <v>527</v>
      </c>
      <c r="C1483" s="252" t="s">
        <v>528</v>
      </c>
      <c r="D1483" s="252" t="s">
        <v>1223</v>
      </c>
      <c r="E1483" s="252">
        <v>1</v>
      </c>
      <c r="F1483" s="252" t="s">
        <v>1215</v>
      </c>
      <c r="G1483" s="252" t="s">
        <v>62</v>
      </c>
      <c r="H1483" s="252">
        <v>2</v>
      </c>
      <c r="I1483" s="252" t="s">
        <v>17</v>
      </c>
      <c r="J1483" s="252" t="s">
        <v>17</v>
      </c>
      <c r="K1483" s="252" t="s">
        <v>2214</v>
      </c>
      <c r="L1483" s="253">
        <v>45828</v>
      </c>
      <c r="M1483" s="252" t="s">
        <v>19</v>
      </c>
    </row>
    <row r="1484" spans="1:13" x14ac:dyDescent="0.35">
      <c r="A1484" s="250" t="s">
        <v>526</v>
      </c>
      <c r="B1484" s="250" t="s">
        <v>527</v>
      </c>
      <c r="C1484" s="250" t="s">
        <v>528</v>
      </c>
      <c r="D1484" s="250" t="s">
        <v>1225</v>
      </c>
      <c r="E1484" s="250">
        <v>1</v>
      </c>
      <c r="F1484" s="250" t="s">
        <v>1215</v>
      </c>
      <c r="G1484" s="250" t="s">
        <v>62</v>
      </c>
      <c r="H1484" s="250">
        <v>2</v>
      </c>
      <c r="I1484" s="250" t="s">
        <v>17</v>
      </c>
      <c r="J1484" s="250" t="s">
        <v>17</v>
      </c>
      <c r="K1484" s="250" t="s">
        <v>2215</v>
      </c>
      <c r="L1484" s="251">
        <v>45828</v>
      </c>
      <c r="M1484" s="250" t="s">
        <v>19</v>
      </c>
    </row>
    <row r="1485" spans="1:13" x14ac:dyDescent="0.35">
      <c r="A1485" s="252" t="s">
        <v>526</v>
      </c>
      <c r="B1485" s="252" t="s">
        <v>527</v>
      </c>
      <c r="C1485" s="252" t="s">
        <v>528</v>
      </c>
      <c r="D1485" s="252" t="s">
        <v>1227</v>
      </c>
      <c r="E1485" s="252">
        <v>2</v>
      </c>
      <c r="F1485" s="252" t="s">
        <v>1215</v>
      </c>
      <c r="G1485" s="252" t="s">
        <v>62</v>
      </c>
      <c r="H1485" s="252">
        <v>2</v>
      </c>
      <c r="I1485" s="252" t="s">
        <v>17</v>
      </c>
      <c r="J1485" s="252" t="s">
        <v>17</v>
      </c>
      <c r="K1485" s="252" t="s">
        <v>2216</v>
      </c>
      <c r="L1485" s="253">
        <v>45828</v>
      </c>
      <c r="M1485" s="252" t="s">
        <v>19</v>
      </c>
    </row>
    <row r="1486" spans="1:13" x14ac:dyDescent="0.35">
      <c r="A1486" s="250" t="s">
        <v>526</v>
      </c>
      <c r="B1486" s="250" t="s">
        <v>527</v>
      </c>
      <c r="C1486" s="250" t="s">
        <v>528</v>
      </c>
      <c r="D1486" s="250" t="s">
        <v>1229</v>
      </c>
      <c r="E1486" s="250">
        <v>1</v>
      </c>
      <c r="F1486" s="250" t="s">
        <v>1215</v>
      </c>
      <c r="G1486" s="250" t="s">
        <v>62</v>
      </c>
      <c r="H1486" s="250">
        <v>2</v>
      </c>
      <c r="I1486" s="250" t="s">
        <v>17</v>
      </c>
      <c r="J1486" s="250" t="s">
        <v>17</v>
      </c>
      <c r="K1486" s="250" t="s">
        <v>2217</v>
      </c>
      <c r="L1486" s="251">
        <v>45828</v>
      </c>
      <c r="M1486" s="250" t="s">
        <v>19</v>
      </c>
    </row>
    <row r="1487" spans="1:13" x14ac:dyDescent="0.35">
      <c r="A1487" s="252" t="s">
        <v>526</v>
      </c>
      <c r="B1487" s="252" t="s">
        <v>527</v>
      </c>
      <c r="C1487" s="252" t="s">
        <v>528</v>
      </c>
      <c r="D1487" s="252" t="s">
        <v>1231</v>
      </c>
      <c r="E1487" s="252">
        <v>0</v>
      </c>
      <c r="F1487" s="252" t="s">
        <v>1215</v>
      </c>
      <c r="G1487" s="252" t="s">
        <v>62</v>
      </c>
      <c r="H1487" s="252">
        <v>2</v>
      </c>
      <c r="I1487" s="252" t="s">
        <v>17</v>
      </c>
      <c r="J1487" s="252" t="s">
        <v>17</v>
      </c>
      <c r="K1487" s="252" t="s">
        <v>2218</v>
      </c>
      <c r="L1487" s="253">
        <v>45828</v>
      </c>
      <c r="M1487" s="252" t="s">
        <v>19</v>
      </c>
    </row>
    <row r="1488" spans="1:13" x14ac:dyDescent="0.35">
      <c r="A1488" s="250" t="s">
        <v>743</v>
      </c>
      <c r="B1488" s="250" t="s">
        <v>744</v>
      </c>
      <c r="C1488" s="250" t="s">
        <v>528</v>
      </c>
      <c r="D1488" s="250" t="s">
        <v>1214</v>
      </c>
      <c r="E1488" s="250">
        <v>0</v>
      </c>
      <c r="F1488" s="250" t="s">
        <v>1215</v>
      </c>
      <c r="G1488" s="250" t="s">
        <v>62</v>
      </c>
      <c r="H1488" s="250">
        <v>2</v>
      </c>
      <c r="I1488" s="250" t="s">
        <v>17</v>
      </c>
      <c r="J1488" s="250" t="s">
        <v>17</v>
      </c>
      <c r="K1488" s="250" t="s">
        <v>2219</v>
      </c>
      <c r="L1488" s="251">
        <v>45828</v>
      </c>
      <c r="M1488" s="250" t="s">
        <v>19</v>
      </c>
    </row>
    <row r="1489" spans="1:13" x14ac:dyDescent="0.35">
      <c r="A1489" s="252" t="s">
        <v>743</v>
      </c>
      <c r="B1489" s="252" t="s">
        <v>744</v>
      </c>
      <c r="C1489" s="252" t="s">
        <v>528</v>
      </c>
      <c r="D1489" s="252" t="s">
        <v>1217</v>
      </c>
      <c r="E1489" s="252">
        <v>1</v>
      </c>
      <c r="F1489" s="252" t="s">
        <v>1215</v>
      </c>
      <c r="G1489" s="252" t="s">
        <v>62</v>
      </c>
      <c r="H1489" s="252">
        <v>2</v>
      </c>
      <c r="I1489" s="252" t="s">
        <v>17</v>
      </c>
      <c r="J1489" s="252" t="s">
        <v>17</v>
      </c>
      <c r="K1489" s="252" t="s">
        <v>2220</v>
      </c>
      <c r="L1489" s="253">
        <v>45828</v>
      </c>
      <c r="M1489" s="252" t="s">
        <v>19</v>
      </c>
    </row>
    <row r="1490" spans="1:13" x14ac:dyDescent="0.35">
      <c r="A1490" s="250" t="s">
        <v>743</v>
      </c>
      <c r="B1490" s="250" t="s">
        <v>744</v>
      </c>
      <c r="C1490" s="250" t="s">
        <v>528</v>
      </c>
      <c r="D1490" s="250" t="s">
        <v>1219</v>
      </c>
      <c r="E1490" s="250">
        <v>0</v>
      </c>
      <c r="F1490" s="250" t="s">
        <v>1215</v>
      </c>
      <c r="G1490" s="250" t="s">
        <v>62</v>
      </c>
      <c r="H1490" s="250">
        <v>2</v>
      </c>
      <c r="I1490" s="250" t="s">
        <v>17</v>
      </c>
      <c r="J1490" s="250" t="s">
        <v>17</v>
      </c>
      <c r="K1490" s="250" t="s">
        <v>2221</v>
      </c>
      <c r="L1490" s="251">
        <v>45828</v>
      </c>
      <c r="M1490" s="250" t="s">
        <v>19</v>
      </c>
    </row>
    <row r="1491" spans="1:13" x14ac:dyDescent="0.35">
      <c r="A1491" s="252" t="s">
        <v>743</v>
      </c>
      <c r="B1491" s="252" t="s">
        <v>744</v>
      </c>
      <c r="C1491" s="252" t="s">
        <v>528</v>
      </c>
      <c r="D1491" s="252" t="s">
        <v>1221</v>
      </c>
      <c r="E1491" s="252">
        <v>0</v>
      </c>
      <c r="F1491" s="252" t="s">
        <v>1215</v>
      </c>
      <c r="G1491" s="252" t="s">
        <v>62</v>
      </c>
      <c r="H1491" s="252">
        <v>2</v>
      </c>
      <c r="I1491" s="252" t="s">
        <v>17</v>
      </c>
      <c r="J1491" s="252" t="s">
        <v>17</v>
      </c>
      <c r="K1491" s="252" t="s">
        <v>2222</v>
      </c>
      <c r="L1491" s="253">
        <v>45828</v>
      </c>
      <c r="M1491" s="252" t="s">
        <v>19</v>
      </c>
    </row>
    <row r="1492" spans="1:13" x14ac:dyDescent="0.35">
      <c r="A1492" s="250" t="s">
        <v>743</v>
      </c>
      <c r="B1492" s="250" t="s">
        <v>744</v>
      </c>
      <c r="C1492" s="250" t="s">
        <v>528</v>
      </c>
      <c r="D1492" s="250" t="s">
        <v>1223</v>
      </c>
      <c r="E1492" s="250">
        <v>1</v>
      </c>
      <c r="F1492" s="250" t="s">
        <v>1215</v>
      </c>
      <c r="G1492" s="250" t="s">
        <v>62</v>
      </c>
      <c r="H1492" s="250">
        <v>2</v>
      </c>
      <c r="I1492" s="250" t="s">
        <v>17</v>
      </c>
      <c r="J1492" s="250" t="s">
        <v>17</v>
      </c>
      <c r="K1492" s="250" t="s">
        <v>2223</v>
      </c>
      <c r="L1492" s="251">
        <v>45828</v>
      </c>
      <c r="M1492" s="250" t="s">
        <v>19</v>
      </c>
    </row>
    <row r="1493" spans="1:13" x14ac:dyDescent="0.35">
      <c r="A1493" s="252" t="s">
        <v>743</v>
      </c>
      <c r="B1493" s="252" t="s">
        <v>744</v>
      </c>
      <c r="C1493" s="252" t="s">
        <v>528</v>
      </c>
      <c r="D1493" s="252" t="s">
        <v>1225</v>
      </c>
      <c r="E1493" s="252">
        <v>1</v>
      </c>
      <c r="F1493" s="252" t="s">
        <v>1215</v>
      </c>
      <c r="G1493" s="252" t="s">
        <v>62</v>
      </c>
      <c r="H1493" s="252">
        <v>2</v>
      </c>
      <c r="I1493" s="252" t="s">
        <v>17</v>
      </c>
      <c r="J1493" s="252" t="s">
        <v>17</v>
      </c>
      <c r="K1493" s="252" t="s">
        <v>2224</v>
      </c>
      <c r="L1493" s="253">
        <v>45828</v>
      </c>
      <c r="M1493" s="252" t="s">
        <v>19</v>
      </c>
    </row>
    <row r="1494" spans="1:13" x14ac:dyDescent="0.35">
      <c r="A1494" s="250" t="s">
        <v>743</v>
      </c>
      <c r="B1494" s="250" t="s">
        <v>744</v>
      </c>
      <c r="C1494" s="250" t="s">
        <v>528</v>
      </c>
      <c r="D1494" s="250" t="s">
        <v>1227</v>
      </c>
      <c r="E1494" s="250">
        <v>0</v>
      </c>
      <c r="F1494" s="250" t="s">
        <v>1215</v>
      </c>
      <c r="G1494" s="250" t="s">
        <v>62</v>
      </c>
      <c r="H1494" s="250">
        <v>2</v>
      </c>
      <c r="I1494" s="250" t="s">
        <v>17</v>
      </c>
      <c r="J1494" s="250" t="s">
        <v>17</v>
      </c>
      <c r="K1494" s="250" t="s">
        <v>2225</v>
      </c>
      <c r="L1494" s="251">
        <v>45828</v>
      </c>
      <c r="M1494" s="250" t="s">
        <v>19</v>
      </c>
    </row>
    <row r="1495" spans="1:13" x14ac:dyDescent="0.35">
      <c r="A1495" s="252" t="s">
        <v>743</v>
      </c>
      <c r="B1495" s="252" t="s">
        <v>744</v>
      </c>
      <c r="C1495" s="252" t="s">
        <v>528</v>
      </c>
      <c r="D1495" s="252" t="s">
        <v>1229</v>
      </c>
      <c r="E1495" s="252">
        <v>0</v>
      </c>
      <c r="F1495" s="252" t="s">
        <v>1215</v>
      </c>
      <c r="G1495" s="252" t="s">
        <v>62</v>
      </c>
      <c r="H1495" s="252">
        <v>2</v>
      </c>
      <c r="I1495" s="252" t="s">
        <v>17</v>
      </c>
      <c r="J1495" s="252" t="s">
        <v>17</v>
      </c>
      <c r="K1495" s="252" t="s">
        <v>2226</v>
      </c>
      <c r="L1495" s="253">
        <v>45828</v>
      </c>
      <c r="M1495" s="252" t="s">
        <v>19</v>
      </c>
    </row>
    <row r="1496" spans="1:13" x14ac:dyDescent="0.35">
      <c r="A1496" s="250" t="s">
        <v>743</v>
      </c>
      <c r="B1496" s="250" t="s">
        <v>744</v>
      </c>
      <c r="C1496" s="250" t="s">
        <v>528</v>
      </c>
      <c r="D1496" s="250" t="s">
        <v>1231</v>
      </c>
      <c r="E1496" s="250">
        <v>0</v>
      </c>
      <c r="F1496" s="250" t="s">
        <v>1215</v>
      </c>
      <c r="G1496" s="250" t="s">
        <v>62</v>
      </c>
      <c r="H1496" s="250">
        <v>2</v>
      </c>
      <c r="I1496" s="250" t="s">
        <v>17</v>
      </c>
      <c r="J1496" s="250" t="s">
        <v>17</v>
      </c>
      <c r="K1496" s="250" t="s">
        <v>2227</v>
      </c>
      <c r="L1496" s="251">
        <v>45828</v>
      </c>
      <c r="M1496" s="250" t="s">
        <v>19</v>
      </c>
    </row>
    <row r="1497" spans="1:13" x14ac:dyDescent="0.35">
      <c r="A1497" s="252" t="s">
        <v>2228</v>
      </c>
      <c r="B1497" s="252" t="s">
        <v>2229</v>
      </c>
      <c r="C1497" s="252" t="s">
        <v>2230</v>
      </c>
      <c r="D1497" s="252" t="s">
        <v>1214</v>
      </c>
      <c r="E1497" s="252">
        <v>0</v>
      </c>
      <c r="F1497" s="252" t="s">
        <v>1215</v>
      </c>
      <c r="G1497" s="252" t="s">
        <v>62</v>
      </c>
      <c r="H1497" s="252">
        <v>2</v>
      </c>
      <c r="I1497" s="252" t="s">
        <v>17</v>
      </c>
      <c r="J1497" s="252" t="s">
        <v>17</v>
      </c>
      <c r="K1497" s="252" t="s">
        <v>2231</v>
      </c>
      <c r="L1497" s="253">
        <v>45828</v>
      </c>
      <c r="M1497" s="252" t="s">
        <v>19</v>
      </c>
    </row>
    <row r="1498" spans="1:13" x14ac:dyDescent="0.35">
      <c r="A1498" s="250" t="s">
        <v>2228</v>
      </c>
      <c r="B1498" s="250" t="s">
        <v>2229</v>
      </c>
      <c r="C1498" s="250" t="s">
        <v>2230</v>
      </c>
      <c r="D1498" s="250" t="s">
        <v>1217</v>
      </c>
      <c r="E1498" s="250">
        <v>1</v>
      </c>
      <c r="F1498" s="250" t="s">
        <v>1215</v>
      </c>
      <c r="G1498" s="250" t="s">
        <v>62</v>
      </c>
      <c r="H1498" s="250">
        <v>2</v>
      </c>
      <c r="I1498" s="250" t="s">
        <v>17</v>
      </c>
      <c r="J1498" s="250" t="s">
        <v>17</v>
      </c>
      <c r="K1498" s="250" t="s">
        <v>2232</v>
      </c>
      <c r="L1498" s="251">
        <v>45828</v>
      </c>
      <c r="M1498" s="250" t="s">
        <v>19</v>
      </c>
    </row>
    <row r="1499" spans="1:13" x14ac:dyDescent="0.35">
      <c r="A1499" s="252" t="s">
        <v>2228</v>
      </c>
      <c r="B1499" s="252" t="s">
        <v>2229</v>
      </c>
      <c r="C1499" s="252" t="s">
        <v>2230</v>
      </c>
      <c r="D1499" s="252" t="s">
        <v>1219</v>
      </c>
      <c r="E1499" s="252">
        <v>1</v>
      </c>
      <c r="F1499" s="252" t="s">
        <v>1215</v>
      </c>
      <c r="G1499" s="252" t="s">
        <v>62</v>
      </c>
      <c r="H1499" s="252">
        <v>2</v>
      </c>
      <c r="I1499" s="252" t="s">
        <v>17</v>
      </c>
      <c r="J1499" s="252" t="s">
        <v>17</v>
      </c>
      <c r="K1499" s="252" t="s">
        <v>2233</v>
      </c>
      <c r="L1499" s="253">
        <v>45828</v>
      </c>
      <c r="M1499" s="252" t="s">
        <v>19</v>
      </c>
    </row>
    <row r="1500" spans="1:13" x14ac:dyDescent="0.35">
      <c r="A1500" s="250" t="s">
        <v>2228</v>
      </c>
      <c r="B1500" s="250" t="s">
        <v>2229</v>
      </c>
      <c r="C1500" s="250" t="s">
        <v>2230</v>
      </c>
      <c r="D1500" s="250" t="s">
        <v>1221</v>
      </c>
      <c r="E1500" s="250">
        <v>3</v>
      </c>
      <c r="F1500" s="250" t="s">
        <v>1215</v>
      </c>
      <c r="G1500" s="250" t="s">
        <v>62</v>
      </c>
      <c r="H1500" s="250">
        <v>2</v>
      </c>
      <c r="I1500" s="250" t="s">
        <v>17</v>
      </c>
      <c r="J1500" s="250" t="s">
        <v>17</v>
      </c>
      <c r="K1500" s="250" t="s">
        <v>2234</v>
      </c>
      <c r="L1500" s="251">
        <v>45828</v>
      </c>
      <c r="M1500" s="250" t="s">
        <v>19</v>
      </c>
    </row>
    <row r="1501" spans="1:13" x14ac:dyDescent="0.35">
      <c r="A1501" s="252" t="s">
        <v>2228</v>
      </c>
      <c r="B1501" s="252" t="s">
        <v>2229</v>
      </c>
      <c r="C1501" s="252" t="s">
        <v>2230</v>
      </c>
      <c r="D1501" s="252" t="s">
        <v>1223</v>
      </c>
      <c r="E1501" s="252">
        <v>2</v>
      </c>
      <c r="F1501" s="252" t="s">
        <v>1215</v>
      </c>
      <c r="G1501" s="252" t="s">
        <v>62</v>
      </c>
      <c r="H1501" s="252">
        <v>2</v>
      </c>
      <c r="I1501" s="252" t="s">
        <v>17</v>
      </c>
      <c r="J1501" s="252" t="s">
        <v>17</v>
      </c>
      <c r="K1501" s="252" t="s">
        <v>2235</v>
      </c>
      <c r="L1501" s="253">
        <v>45828</v>
      </c>
      <c r="M1501" s="252" t="s">
        <v>19</v>
      </c>
    </row>
    <row r="1502" spans="1:13" x14ac:dyDescent="0.35">
      <c r="A1502" s="250" t="s">
        <v>2228</v>
      </c>
      <c r="B1502" s="250" t="s">
        <v>2229</v>
      </c>
      <c r="C1502" s="250" t="s">
        <v>2230</v>
      </c>
      <c r="D1502" s="250" t="s">
        <v>1225</v>
      </c>
      <c r="E1502" s="250">
        <v>1</v>
      </c>
      <c r="F1502" s="250" t="s">
        <v>1215</v>
      </c>
      <c r="G1502" s="250" t="s">
        <v>62</v>
      </c>
      <c r="H1502" s="250">
        <v>2</v>
      </c>
      <c r="I1502" s="250" t="s">
        <v>17</v>
      </c>
      <c r="J1502" s="250" t="s">
        <v>17</v>
      </c>
      <c r="K1502" s="250" t="s">
        <v>2236</v>
      </c>
      <c r="L1502" s="251">
        <v>45828</v>
      </c>
      <c r="M1502" s="250" t="s">
        <v>19</v>
      </c>
    </row>
    <row r="1503" spans="1:13" x14ac:dyDescent="0.35">
      <c r="A1503" s="252" t="s">
        <v>2228</v>
      </c>
      <c r="B1503" s="252" t="s">
        <v>2229</v>
      </c>
      <c r="C1503" s="252" t="s">
        <v>2230</v>
      </c>
      <c r="D1503" s="252" t="s">
        <v>1227</v>
      </c>
      <c r="E1503" s="252">
        <v>2</v>
      </c>
      <c r="F1503" s="252" t="s">
        <v>1215</v>
      </c>
      <c r="G1503" s="252" t="s">
        <v>62</v>
      </c>
      <c r="H1503" s="252">
        <v>2</v>
      </c>
      <c r="I1503" s="252" t="s">
        <v>17</v>
      </c>
      <c r="J1503" s="252" t="s">
        <v>17</v>
      </c>
      <c r="K1503" s="252" t="s">
        <v>2237</v>
      </c>
      <c r="L1503" s="253">
        <v>45828</v>
      </c>
      <c r="M1503" s="252" t="s">
        <v>19</v>
      </c>
    </row>
    <row r="1504" spans="1:13" x14ac:dyDescent="0.35">
      <c r="A1504" s="250" t="s">
        <v>2228</v>
      </c>
      <c r="B1504" s="250" t="s">
        <v>2229</v>
      </c>
      <c r="C1504" s="250" t="s">
        <v>2230</v>
      </c>
      <c r="D1504" s="250" t="s">
        <v>1229</v>
      </c>
      <c r="E1504" s="250">
        <v>3</v>
      </c>
      <c r="F1504" s="250" t="s">
        <v>1215</v>
      </c>
      <c r="G1504" s="250" t="s">
        <v>62</v>
      </c>
      <c r="H1504" s="250">
        <v>2</v>
      </c>
      <c r="I1504" s="250" t="s">
        <v>17</v>
      </c>
      <c r="J1504" s="250" t="s">
        <v>17</v>
      </c>
      <c r="K1504" s="250" t="s">
        <v>2238</v>
      </c>
      <c r="L1504" s="251">
        <v>45828</v>
      </c>
      <c r="M1504" s="250" t="s">
        <v>19</v>
      </c>
    </row>
    <row r="1505" spans="1:13" x14ac:dyDescent="0.35">
      <c r="A1505" s="252" t="s">
        <v>2228</v>
      </c>
      <c r="B1505" s="252" t="s">
        <v>2229</v>
      </c>
      <c r="C1505" s="252" t="s">
        <v>2230</v>
      </c>
      <c r="D1505" s="252" t="s">
        <v>1231</v>
      </c>
      <c r="E1505" s="252">
        <v>2</v>
      </c>
      <c r="F1505" s="252" t="s">
        <v>1215</v>
      </c>
      <c r="G1505" s="252" t="s">
        <v>62</v>
      </c>
      <c r="H1505" s="252">
        <v>2</v>
      </c>
      <c r="I1505" s="252" t="s">
        <v>17</v>
      </c>
      <c r="J1505" s="252" t="s">
        <v>17</v>
      </c>
      <c r="K1505" s="252" t="s">
        <v>2239</v>
      </c>
      <c r="L1505" s="253">
        <v>45828</v>
      </c>
      <c r="M1505" s="252" t="s">
        <v>19</v>
      </c>
    </row>
    <row r="1506" spans="1:13" x14ac:dyDescent="0.35">
      <c r="A1506" s="250" t="s">
        <v>2240</v>
      </c>
      <c r="B1506" s="250" t="s">
        <v>2241</v>
      </c>
      <c r="C1506" s="250" t="s">
        <v>2242</v>
      </c>
      <c r="D1506" s="250" t="s">
        <v>1214</v>
      </c>
      <c r="E1506" s="250">
        <v>0</v>
      </c>
      <c r="F1506" s="250" t="s">
        <v>1215</v>
      </c>
      <c r="G1506" s="250" t="s">
        <v>62</v>
      </c>
      <c r="H1506" s="250">
        <v>2</v>
      </c>
      <c r="I1506" s="250" t="s">
        <v>17</v>
      </c>
      <c r="J1506" s="250" t="s">
        <v>17</v>
      </c>
      <c r="K1506" s="250" t="s">
        <v>2243</v>
      </c>
      <c r="L1506" s="251">
        <v>45828</v>
      </c>
      <c r="M1506" s="250" t="s">
        <v>19</v>
      </c>
    </row>
    <row r="1507" spans="1:13" x14ac:dyDescent="0.35">
      <c r="A1507" s="252" t="s">
        <v>2240</v>
      </c>
      <c r="B1507" s="252" t="s">
        <v>2241</v>
      </c>
      <c r="C1507" s="252" t="s">
        <v>2242</v>
      </c>
      <c r="D1507" s="252" t="s">
        <v>1217</v>
      </c>
      <c r="E1507" s="252">
        <v>2</v>
      </c>
      <c r="F1507" s="252" t="s">
        <v>1215</v>
      </c>
      <c r="G1507" s="252" t="s">
        <v>62</v>
      </c>
      <c r="H1507" s="252">
        <v>2</v>
      </c>
      <c r="I1507" s="252" t="s">
        <v>17</v>
      </c>
      <c r="J1507" s="252" t="s">
        <v>17</v>
      </c>
      <c r="K1507" s="252" t="s">
        <v>2244</v>
      </c>
      <c r="L1507" s="253">
        <v>45828</v>
      </c>
      <c r="M1507" s="252" t="s">
        <v>19</v>
      </c>
    </row>
    <row r="1508" spans="1:13" x14ac:dyDescent="0.35">
      <c r="A1508" s="250" t="s">
        <v>2240</v>
      </c>
      <c r="B1508" s="250" t="s">
        <v>2241</v>
      </c>
      <c r="C1508" s="250" t="s">
        <v>2242</v>
      </c>
      <c r="D1508" s="250" t="s">
        <v>1219</v>
      </c>
      <c r="E1508" s="250">
        <v>2</v>
      </c>
      <c r="F1508" s="250" t="s">
        <v>1215</v>
      </c>
      <c r="G1508" s="250" t="s">
        <v>62</v>
      </c>
      <c r="H1508" s="250">
        <v>2</v>
      </c>
      <c r="I1508" s="250" t="s">
        <v>17</v>
      </c>
      <c r="J1508" s="250" t="s">
        <v>17</v>
      </c>
      <c r="K1508" s="250" t="s">
        <v>2245</v>
      </c>
      <c r="L1508" s="251">
        <v>45828</v>
      </c>
      <c r="M1508" s="250" t="s">
        <v>19</v>
      </c>
    </row>
    <row r="1509" spans="1:13" x14ac:dyDescent="0.35">
      <c r="A1509" s="252" t="s">
        <v>2240</v>
      </c>
      <c r="B1509" s="252" t="s">
        <v>2241</v>
      </c>
      <c r="C1509" s="252" t="s">
        <v>2242</v>
      </c>
      <c r="D1509" s="252" t="s">
        <v>1221</v>
      </c>
      <c r="E1509" s="252">
        <v>3</v>
      </c>
      <c r="F1509" s="252" t="s">
        <v>1215</v>
      </c>
      <c r="G1509" s="252" t="s">
        <v>62</v>
      </c>
      <c r="H1509" s="252">
        <v>2</v>
      </c>
      <c r="I1509" s="252" t="s">
        <v>17</v>
      </c>
      <c r="J1509" s="252" t="s">
        <v>17</v>
      </c>
      <c r="K1509" s="252" t="s">
        <v>2246</v>
      </c>
      <c r="L1509" s="253">
        <v>45828</v>
      </c>
      <c r="M1509" s="252" t="s">
        <v>19</v>
      </c>
    </row>
    <row r="1510" spans="1:13" x14ac:dyDescent="0.35">
      <c r="A1510" s="250" t="s">
        <v>2240</v>
      </c>
      <c r="B1510" s="250" t="s">
        <v>2241</v>
      </c>
      <c r="C1510" s="250" t="s">
        <v>2242</v>
      </c>
      <c r="D1510" s="250" t="s">
        <v>1223</v>
      </c>
      <c r="E1510" s="250">
        <v>3</v>
      </c>
      <c r="F1510" s="250" t="s">
        <v>1215</v>
      </c>
      <c r="G1510" s="250" t="s">
        <v>62</v>
      </c>
      <c r="H1510" s="250">
        <v>2</v>
      </c>
      <c r="I1510" s="250" t="s">
        <v>17</v>
      </c>
      <c r="J1510" s="250" t="s">
        <v>17</v>
      </c>
      <c r="K1510" s="250" t="s">
        <v>2247</v>
      </c>
      <c r="L1510" s="251">
        <v>45828</v>
      </c>
      <c r="M1510" s="250" t="s">
        <v>19</v>
      </c>
    </row>
    <row r="1511" spans="1:13" x14ac:dyDescent="0.35">
      <c r="A1511" s="252" t="s">
        <v>2240</v>
      </c>
      <c r="B1511" s="252" t="s">
        <v>2241</v>
      </c>
      <c r="C1511" s="252" t="s">
        <v>2242</v>
      </c>
      <c r="D1511" s="252" t="s">
        <v>1225</v>
      </c>
      <c r="E1511" s="252">
        <v>0</v>
      </c>
      <c r="F1511" s="252" t="s">
        <v>1215</v>
      </c>
      <c r="G1511" s="252" t="s">
        <v>62</v>
      </c>
      <c r="H1511" s="252">
        <v>2</v>
      </c>
      <c r="I1511" s="252" t="s">
        <v>17</v>
      </c>
      <c r="J1511" s="252" t="s">
        <v>17</v>
      </c>
      <c r="K1511" s="252" t="s">
        <v>2248</v>
      </c>
      <c r="L1511" s="253">
        <v>45828</v>
      </c>
      <c r="M1511" s="252" t="s">
        <v>19</v>
      </c>
    </row>
    <row r="1512" spans="1:13" x14ac:dyDescent="0.35">
      <c r="A1512" s="250" t="s">
        <v>2240</v>
      </c>
      <c r="B1512" s="250" t="s">
        <v>2241</v>
      </c>
      <c r="C1512" s="250" t="s">
        <v>2242</v>
      </c>
      <c r="D1512" s="250" t="s">
        <v>1227</v>
      </c>
      <c r="E1512" s="250">
        <v>2</v>
      </c>
      <c r="F1512" s="250" t="s">
        <v>1215</v>
      </c>
      <c r="G1512" s="250" t="s">
        <v>62</v>
      </c>
      <c r="H1512" s="250">
        <v>2</v>
      </c>
      <c r="I1512" s="250" t="s">
        <v>17</v>
      </c>
      <c r="J1512" s="250" t="s">
        <v>17</v>
      </c>
      <c r="K1512" s="250" t="s">
        <v>2249</v>
      </c>
      <c r="L1512" s="251">
        <v>45828</v>
      </c>
      <c r="M1512" s="250" t="s">
        <v>19</v>
      </c>
    </row>
    <row r="1513" spans="1:13" x14ac:dyDescent="0.35">
      <c r="A1513" s="252" t="s">
        <v>2240</v>
      </c>
      <c r="B1513" s="252" t="s">
        <v>2241</v>
      </c>
      <c r="C1513" s="252" t="s">
        <v>2242</v>
      </c>
      <c r="D1513" s="252" t="s">
        <v>1229</v>
      </c>
      <c r="E1513" s="252">
        <v>3</v>
      </c>
      <c r="F1513" s="252" t="s">
        <v>1215</v>
      </c>
      <c r="G1513" s="252" t="s">
        <v>62</v>
      </c>
      <c r="H1513" s="252">
        <v>2</v>
      </c>
      <c r="I1513" s="252" t="s">
        <v>17</v>
      </c>
      <c r="J1513" s="252" t="s">
        <v>17</v>
      </c>
      <c r="K1513" s="252" t="s">
        <v>2250</v>
      </c>
      <c r="L1513" s="253">
        <v>45828</v>
      </c>
      <c r="M1513" s="252" t="s">
        <v>19</v>
      </c>
    </row>
    <row r="1514" spans="1:13" x14ac:dyDescent="0.35">
      <c r="A1514" s="250" t="s">
        <v>2240</v>
      </c>
      <c r="B1514" s="250" t="s">
        <v>2241</v>
      </c>
      <c r="C1514" s="250" t="s">
        <v>2242</v>
      </c>
      <c r="D1514" s="250" t="s">
        <v>1231</v>
      </c>
      <c r="E1514" s="250">
        <v>2</v>
      </c>
      <c r="F1514" s="250" t="s">
        <v>1215</v>
      </c>
      <c r="G1514" s="250" t="s">
        <v>62</v>
      </c>
      <c r="H1514" s="250">
        <v>2</v>
      </c>
      <c r="I1514" s="250" t="s">
        <v>17</v>
      </c>
      <c r="J1514" s="250" t="s">
        <v>17</v>
      </c>
      <c r="K1514" s="250" t="s">
        <v>2251</v>
      </c>
      <c r="L1514" s="251">
        <v>45828</v>
      </c>
      <c r="M1514" s="250" t="s">
        <v>19</v>
      </c>
    </row>
    <row r="1515" spans="1:13" x14ac:dyDescent="0.35">
      <c r="A1515" s="252" t="s">
        <v>2252</v>
      </c>
      <c r="B1515" s="252" t="s">
        <v>2253</v>
      </c>
      <c r="C1515" s="252" t="s">
        <v>2242</v>
      </c>
      <c r="D1515" s="252" t="s">
        <v>1214</v>
      </c>
      <c r="E1515" s="252">
        <v>0</v>
      </c>
      <c r="F1515" s="252" t="s">
        <v>1215</v>
      </c>
      <c r="G1515" s="252" t="s">
        <v>62</v>
      </c>
      <c r="H1515" s="252">
        <v>2</v>
      </c>
      <c r="I1515" s="252" t="s">
        <v>17</v>
      </c>
      <c r="J1515" s="252" t="s">
        <v>17</v>
      </c>
      <c r="K1515" s="252" t="s">
        <v>2254</v>
      </c>
      <c r="L1515" s="253">
        <v>45828</v>
      </c>
      <c r="M1515" s="252" t="s">
        <v>19</v>
      </c>
    </row>
    <row r="1516" spans="1:13" x14ac:dyDescent="0.35">
      <c r="A1516" s="250" t="s">
        <v>2252</v>
      </c>
      <c r="B1516" s="250" t="s">
        <v>2253</v>
      </c>
      <c r="C1516" s="250" t="s">
        <v>2242</v>
      </c>
      <c r="D1516" s="250" t="s">
        <v>1217</v>
      </c>
      <c r="E1516" s="250">
        <v>2</v>
      </c>
      <c r="F1516" s="250" t="s">
        <v>1215</v>
      </c>
      <c r="G1516" s="250" t="s">
        <v>62</v>
      </c>
      <c r="H1516" s="250">
        <v>2</v>
      </c>
      <c r="I1516" s="250" t="s">
        <v>17</v>
      </c>
      <c r="J1516" s="250" t="s">
        <v>17</v>
      </c>
      <c r="K1516" s="250" t="s">
        <v>2255</v>
      </c>
      <c r="L1516" s="251">
        <v>45828</v>
      </c>
      <c r="M1516" s="250" t="s">
        <v>19</v>
      </c>
    </row>
    <row r="1517" spans="1:13" x14ac:dyDescent="0.35">
      <c r="A1517" s="252" t="s">
        <v>2252</v>
      </c>
      <c r="B1517" s="252" t="s">
        <v>2253</v>
      </c>
      <c r="C1517" s="252" t="s">
        <v>2242</v>
      </c>
      <c r="D1517" s="252" t="s">
        <v>1219</v>
      </c>
      <c r="E1517" s="252">
        <v>2</v>
      </c>
      <c r="F1517" s="252" t="s">
        <v>1215</v>
      </c>
      <c r="G1517" s="252" t="s">
        <v>62</v>
      </c>
      <c r="H1517" s="252">
        <v>2</v>
      </c>
      <c r="I1517" s="252" t="s">
        <v>17</v>
      </c>
      <c r="J1517" s="252" t="s">
        <v>17</v>
      </c>
      <c r="K1517" s="252" t="s">
        <v>2256</v>
      </c>
      <c r="L1517" s="253">
        <v>45828</v>
      </c>
      <c r="M1517" s="252" t="s">
        <v>19</v>
      </c>
    </row>
    <row r="1518" spans="1:13" x14ac:dyDescent="0.35">
      <c r="A1518" s="250" t="s">
        <v>2252</v>
      </c>
      <c r="B1518" s="250" t="s">
        <v>2253</v>
      </c>
      <c r="C1518" s="250" t="s">
        <v>2242</v>
      </c>
      <c r="D1518" s="250" t="s">
        <v>1221</v>
      </c>
      <c r="E1518" s="250">
        <v>3</v>
      </c>
      <c r="F1518" s="250" t="s">
        <v>1215</v>
      </c>
      <c r="G1518" s="250" t="s">
        <v>62</v>
      </c>
      <c r="H1518" s="250">
        <v>2</v>
      </c>
      <c r="I1518" s="250" t="s">
        <v>17</v>
      </c>
      <c r="J1518" s="250" t="s">
        <v>17</v>
      </c>
      <c r="K1518" s="250" t="s">
        <v>2257</v>
      </c>
      <c r="L1518" s="251">
        <v>45828</v>
      </c>
      <c r="M1518" s="250" t="s">
        <v>19</v>
      </c>
    </row>
    <row r="1519" spans="1:13" x14ac:dyDescent="0.35">
      <c r="A1519" s="252" t="s">
        <v>2252</v>
      </c>
      <c r="B1519" s="252" t="s">
        <v>2253</v>
      </c>
      <c r="C1519" s="252" t="s">
        <v>2242</v>
      </c>
      <c r="D1519" s="252" t="s">
        <v>1223</v>
      </c>
      <c r="E1519" s="252">
        <v>3</v>
      </c>
      <c r="F1519" s="252" t="s">
        <v>1215</v>
      </c>
      <c r="G1519" s="252" t="s">
        <v>62</v>
      </c>
      <c r="H1519" s="252">
        <v>2</v>
      </c>
      <c r="I1519" s="252" t="s">
        <v>17</v>
      </c>
      <c r="J1519" s="252" t="s">
        <v>17</v>
      </c>
      <c r="K1519" s="252" t="s">
        <v>2258</v>
      </c>
      <c r="L1519" s="253">
        <v>45828</v>
      </c>
      <c r="M1519" s="252" t="s">
        <v>19</v>
      </c>
    </row>
    <row r="1520" spans="1:13" x14ac:dyDescent="0.35">
      <c r="A1520" s="250" t="s">
        <v>2252</v>
      </c>
      <c r="B1520" s="250" t="s">
        <v>2253</v>
      </c>
      <c r="C1520" s="250" t="s">
        <v>2242</v>
      </c>
      <c r="D1520" s="250" t="s">
        <v>1225</v>
      </c>
      <c r="E1520" s="250">
        <v>0</v>
      </c>
      <c r="F1520" s="250" t="s">
        <v>1215</v>
      </c>
      <c r="G1520" s="250" t="s">
        <v>62</v>
      </c>
      <c r="H1520" s="250">
        <v>2</v>
      </c>
      <c r="I1520" s="250" t="s">
        <v>17</v>
      </c>
      <c r="J1520" s="250" t="s">
        <v>17</v>
      </c>
      <c r="K1520" s="250" t="s">
        <v>2259</v>
      </c>
      <c r="L1520" s="251">
        <v>45828</v>
      </c>
      <c r="M1520" s="250" t="s">
        <v>19</v>
      </c>
    </row>
    <row r="1521" spans="1:13" x14ac:dyDescent="0.35">
      <c r="A1521" s="252" t="s">
        <v>2252</v>
      </c>
      <c r="B1521" s="252" t="s">
        <v>2253</v>
      </c>
      <c r="C1521" s="252" t="s">
        <v>2242</v>
      </c>
      <c r="D1521" s="252" t="s">
        <v>1227</v>
      </c>
      <c r="E1521" s="252">
        <v>2</v>
      </c>
      <c r="F1521" s="252" t="s">
        <v>1215</v>
      </c>
      <c r="G1521" s="252" t="s">
        <v>62</v>
      </c>
      <c r="H1521" s="252">
        <v>2</v>
      </c>
      <c r="I1521" s="252" t="s">
        <v>17</v>
      </c>
      <c r="J1521" s="252" t="s">
        <v>17</v>
      </c>
      <c r="K1521" s="252" t="s">
        <v>2260</v>
      </c>
      <c r="L1521" s="253">
        <v>45828</v>
      </c>
      <c r="M1521" s="252" t="s">
        <v>19</v>
      </c>
    </row>
    <row r="1522" spans="1:13" x14ac:dyDescent="0.35">
      <c r="A1522" s="250" t="s">
        <v>2252</v>
      </c>
      <c r="B1522" s="250" t="s">
        <v>2253</v>
      </c>
      <c r="C1522" s="250" t="s">
        <v>2242</v>
      </c>
      <c r="D1522" s="250" t="s">
        <v>1229</v>
      </c>
      <c r="E1522" s="250">
        <v>3</v>
      </c>
      <c r="F1522" s="250" t="s">
        <v>1215</v>
      </c>
      <c r="G1522" s="250" t="s">
        <v>62</v>
      </c>
      <c r="H1522" s="250">
        <v>2</v>
      </c>
      <c r="I1522" s="250" t="s">
        <v>17</v>
      </c>
      <c r="J1522" s="250" t="s">
        <v>17</v>
      </c>
      <c r="K1522" s="250" t="s">
        <v>2261</v>
      </c>
      <c r="L1522" s="251">
        <v>45828</v>
      </c>
      <c r="M1522" s="250" t="s">
        <v>19</v>
      </c>
    </row>
    <row r="1523" spans="1:13" x14ac:dyDescent="0.35">
      <c r="A1523" s="252" t="s">
        <v>2252</v>
      </c>
      <c r="B1523" s="252" t="s">
        <v>2253</v>
      </c>
      <c r="C1523" s="252" t="s">
        <v>2242</v>
      </c>
      <c r="D1523" s="252" t="s">
        <v>1231</v>
      </c>
      <c r="E1523" s="252">
        <v>2</v>
      </c>
      <c r="F1523" s="252" t="s">
        <v>1215</v>
      </c>
      <c r="G1523" s="252" t="s">
        <v>62</v>
      </c>
      <c r="H1523" s="252">
        <v>2</v>
      </c>
      <c r="I1523" s="252" t="s">
        <v>17</v>
      </c>
      <c r="J1523" s="252" t="s">
        <v>17</v>
      </c>
      <c r="K1523" s="252" t="s">
        <v>2262</v>
      </c>
      <c r="L1523" s="253">
        <v>45828</v>
      </c>
      <c r="M1523" s="252" t="s">
        <v>19</v>
      </c>
    </row>
    <row r="1524" spans="1:13" x14ac:dyDescent="0.35">
      <c r="A1524" s="250" t="s">
        <v>2263</v>
      </c>
      <c r="B1524" s="250" t="s">
        <v>2264</v>
      </c>
      <c r="C1524" s="250" t="s">
        <v>2242</v>
      </c>
      <c r="D1524" s="250" t="s">
        <v>1214</v>
      </c>
      <c r="E1524" s="250">
        <v>0</v>
      </c>
      <c r="F1524" s="250" t="s">
        <v>1215</v>
      </c>
      <c r="G1524" s="250" t="s">
        <v>62</v>
      </c>
      <c r="H1524" s="250">
        <v>2</v>
      </c>
      <c r="I1524" s="250" t="s">
        <v>17</v>
      </c>
      <c r="J1524" s="250" t="s">
        <v>17</v>
      </c>
      <c r="K1524" s="250" t="s">
        <v>2265</v>
      </c>
      <c r="L1524" s="251">
        <v>45828</v>
      </c>
      <c r="M1524" s="250" t="s">
        <v>19</v>
      </c>
    </row>
    <row r="1525" spans="1:13" x14ac:dyDescent="0.35">
      <c r="A1525" s="252" t="s">
        <v>2263</v>
      </c>
      <c r="B1525" s="252" t="s">
        <v>2264</v>
      </c>
      <c r="C1525" s="252" t="s">
        <v>2242</v>
      </c>
      <c r="D1525" s="252" t="s">
        <v>1217</v>
      </c>
      <c r="E1525" s="252">
        <v>2</v>
      </c>
      <c r="F1525" s="252" t="s">
        <v>1215</v>
      </c>
      <c r="G1525" s="252" t="s">
        <v>62</v>
      </c>
      <c r="H1525" s="252">
        <v>2</v>
      </c>
      <c r="I1525" s="252" t="s">
        <v>17</v>
      </c>
      <c r="J1525" s="252" t="s">
        <v>17</v>
      </c>
      <c r="K1525" s="252" t="s">
        <v>2266</v>
      </c>
      <c r="L1525" s="253">
        <v>45828</v>
      </c>
      <c r="M1525" s="252" t="s">
        <v>19</v>
      </c>
    </row>
    <row r="1526" spans="1:13" x14ac:dyDescent="0.35">
      <c r="A1526" s="250" t="s">
        <v>2263</v>
      </c>
      <c r="B1526" s="250" t="s">
        <v>2264</v>
      </c>
      <c r="C1526" s="250" t="s">
        <v>2242</v>
      </c>
      <c r="D1526" s="250" t="s">
        <v>1219</v>
      </c>
      <c r="E1526" s="250">
        <v>2</v>
      </c>
      <c r="F1526" s="250" t="s">
        <v>1215</v>
      </c>
      <c r="G1526" s="250" t="s">
        <v>62</v>
      </c>
      <c r="H1526" s="250">
        <v>2</v>
      </c>
      <c r="I1526" s="250" t="s">
        <v>17</v>
      </c>
      <c r="J1526" s="250" t="s">
        <v>17</v>
      </c>
      <c r="K1526" s="250" t="s">
        <v>2267</v>
      </c>
      <c r="L1526" s="251">
        <v>45828</v>
      </c>
      <c r="M1526" s="250" t="s">
        <v>19</v>
      </c>
    </row>
    <row r="1527" spans="1:13" x14ac:dyDescent="0.35">
      <c r="A1527" s="252" t="s">
        <v>2263</v>
      </c>
      <c r="B1527" s="252" t="s">
        <v>2264</v>
      </c>
      <c r="C1527" s="252" t="s">
        <v>2242</v>
      </c>
      <c r="D1527" s="252" t="s">
        <v>1221</v>
      </c>
      <c r="E1527" s="252">
        <v>3</v>
      </c>
      <c r="F1527" s="252" t="s">
        <v>1215</v>
      </c>
      <c r="G1527" s="252" t="s">
        <v>62</v>
      </c>
      <c r="H1527" s="252">
        <v>2</v>
      </c>
      <c r="I1527" s="252" t="s">
        <v>17</v>
      </c>
      <c r="J1527" s="252" t="s">
        <v>17</v>
      </c>
      <c r="K1527" s="252" t="s">
        <v>2268</v>
      </c>
      <c r="L1527" s="253">
        <v>45828</v>
      </c>
      <c r="M1527" s="252" t="s">
        <v>19</v>
      </c>
    </row>
    <row r="1528" spans="1:13" x14ac:dyDescent="0.35">
      <c r="A1528" s="250" t="s">
        <v>2263</v>
      </c>
      <c r="B1528" s="250" t="s">
        <v>2264</v>
      </c>
      <c r="C1528" s="250" t="s">
        <v>2242</v>
      </c>
      <c r="D1528" s="250" t="s">
        <v>1223</v>
      </c>
      <c r="E1528" s="250">
        <v>3</v>
      </c>
      <c r="F1528" s="250" t="s">
        <v>1215</v>
      </c>
      <c r="G1528" s="250" t="s">
        <v>62</v>
      </c>
      <c r="H1528" s="250">
        <v>2</v>
      </c>
      <c r="I1528" s="250" t="s">
        <v>17</v>
      </c>
      <c r="J1528" s="250" t="s">
        <v>17</v>
      </c>
      <c r="K1528" s="250" t="s">
        <v>2269</v>
      </c>
      <c r="L1528" s="251">
        <v>45828</v>
      </c>
      <c r="M1528" s="250" t="s">
        <v>19</v>
      </c>
    </row>
    <row r="1529" spans="1:13" x14ac:dyDescent="0.35">
      <c r="A1529" s="252" t="s">
        <v>2263</v>
      </c>
      <c r="B1529" s="252" t="s">
        <v>2264</v>
      </c>
      <c r="C1529" s="252" t="s">
        <v>2242</v>
      </c>
      <c r="D1529" s="252" t="s">
        <v>1225</v>
      </c>
      <c r="E1529" s="252">
        <v>0</v>
      </c>
      <c r="F1529" s="252" t="s">
        <v>1215</v>
      </c>
      <c r="G1529" s="252" t="s">
        <v>62</v>
      </c>
      <c r="H1529" s="252">
        <v>2</v>
      </c>
      <c r="I1529" s="252" t="s">
        <v>17</v>
      </c>
      <c r="J1529" s="252" t="s">
        <v>17</v>
      </c>
      <c r="K1529" s="252" t="s">
        <v>2270</v>
      </c>
      <c r="L1529" s="253">
        <v>45828</v>
      </c>
      <c r="M1529" s="252" t="s">
        <v>19</v>
      </c>
    </row>
    <row r="1530" spans="1:13" x14ac:dyDescent="0.35">
      <c r="A1530" s="250" t="s">
        <v>2263</v>
      </c>
      <c r="B1530" s="250" t="s">
        <v>2264</v>
      </c>
      <c r="C1530" s="250" t="s">
        <v>2242</v>
      </c>
      <c r="D1530" s="250" t="s">
        <v>1227</v>
      </c>
      <c r="E1530" s="250">
        <v>2</v>
      </c>
      <c r="F1530" s="250" t="s">
        <v>1215</v>
      </c>
      <c r="G1530" s="250" t="s">
        <v>62</v>
      </c>
      <c r="H1530" s="250">
        <v>2</v>
      </c>
      <c r="I1530" s="250" t="s">
        <v>17</v>
      </c>
      <c r="J1530" s="250" t="s">
        <v>17</v>
      </c>
      <c r="K1530" s="250" t="s">
        <v>2271</v>
      </c>
      <c r="L1530" s="251">
        <v>45828</v>
      </c>
      <c r="M1530" s="250" t="s">
        <v>19</v>
      </c>
    </row>
    <row r="1531" spans="1:13" x14ac:dyDescent="0.35">
      <c r="A1531" s="252" t="s">
        <v>2263</v>
      </c>
      <c r="B1531" s="252" t="s">
        <v>2264</v>
      </c>
      <c r="C1531" s="252" t="s">
        <v>2242</v>
      </c>
      <c r="D1531" s="252" t="s">
        <v>1229</v>
      </c>
      <c r="E1531" s="252">
        <v>3</v>
      </c>
      <c r="F1531" s="252" t="s">
        <v>1215</v>
      </c>
      <c r="G1531" s="252" t="s">
        <v>62</v>
      </c>
      <c r="H1531" s="252">
        <v>2</v>
      </c>
      <c r="I1531" s="252" t="s">
        <v>17</v>
      </c>
      <c r="J1531" s="252" t="s">
        <v>17</v>
      </c>
      <c r="K1531" s="252" t="s">
        <v>2272</v>
      </c>
      <c r="L1531" s="253">
        <v>45828</v>
      </c>
      <c r="M1531" s="252" t="s">
        <v>19</v>
      </c>
    </row>
    <row r="1532" spans="1:13" x14ac:dyDescent="0.35">
      <c r="A1532" s="250" t="s">
        <v>2263</v>
      </c>
      <c r="B1532" s="250" t="s">
        <v>2264</v>
      </c>
      <c r="C1532" s="250" t="s">
        <v>2242</v>
      </c>
      <c r="D1532" s="250" t="s">
        <v>1231</v>
      </c>
      <c r="E1532" s="250">
        <v>2</v>
      </c>
      <c r="F1532" s="250" t="s">
        <v>1215</v>
      </c>
      <c r="G1532" s="250" t="s">
        <v>62</v>
      </c>
      <c r="H1532" s="250">
        <v>2</v>
      </c>
      <c r="I1532" s="250" t="s">
        <v>17</v>
      </c>
      <c r="J1532" s="250" t="s">
        <v>17</v>
      </c>
      <c r="K1532" s="250" t="s">
        <v>2273</v>
      </c>
      <c r="L1532" s="251">
        <v>45828</v>
      </c>
      <c r="M1532" s="250" t="s">
        <v>19</v>
      </c>
    </row>
    <row r="1533" spans="1:13" x14ac:dyDescent="0.35">
      <c r="A1533" s="252" t="s">
        <v>2274</v>
      </c>
      <c r="B1533" s="252" t="s">
        <v>2275</v>
      </c>
      <c r="C1533" s="252" t="s">
        <v>2242</v>
      </c>
      <c r="D1533" s="252" t="s">
        <v>1214</v>
      </c>
      <c r="E1533" s="252">
        <v>0</v>
      </c>
      <c r="F1533" s="252" t="s">
        <v>1215</v>
      </c>
      <c r="G1533" s="252" t="s">
        <v>62</v>
      </c>
      <c r="H1533" s="252">
        <v>2</v>
      </c>
      <c r="I1533" s="252" t="s">
        <v>17</v>
      </c>
      <c r="J1533" s="252" t="s">
        <v>17</v>
      </c>
      <c r="K1533" s="252" t="s">
        <v>2276</v>
      </c>
      <c r="L1533" s="253">
        <v>45828</v>
      </c>
      <c r="M1533" s="252" t="s">
        <v>19</v>
      </c>
    </row>
    <row r="1534" spans="1:13" x14ac:dyDescent="0.35">
      <c r="A1534" s="250" t="s">
        <v>2274</v>
      </c>
      <c r="B1534" s="250" t="s">
        <v>2275</v>
      </c>
      <c r="C1534" s="250" t="s">
        <v>2242</v>
      </c>
      <c r="D1534" s="250" t="s">
        <v>1217</v>
      </c>
      <c r="E1534" s="250">
        <v>2</v>
      </c>
      <c r="F1534" s="250" t="s">
        <v>1215</v>
      </c>
      <c r="G1534" s="250" t="s">
        <v>62</v>
      </c>
      <c r="H1534" s="250">
        <v>2</v>
      </c>
      <c r="I1534" s="250" t="s">
        <v>17</v>
      </c>
      <c r="J1534" s="250" t="s">
        <v>17</v>
      </c>
      <c r="K1534" s="250" t="s">
        <v>2277</v>
      </c>
      <c r="L1534" s="251">
        <v>45828</v>
      </c>
      <c r="M1534" s="250" t="s">
        <v>19</v>
      </c>
    </row>
    <row r="1535" spans="1:13" x14ac:dyDescent="0.35">
      <c r="A1535" s="252" t="s">
        <v>2274</v>
      </c>
      <c r="B1535" s="252" t="s">
        <v>2275</v>
      </c>
      <c r="C1535" s="252" t="s">
        <v>2242</v>
      </c>
      <c r="D1535" s="252" t="s">
        <v>1219</v>
      </c>
      <c r="E1535" s="252">
        <v>0</v>
      </c>
      <c r="F1535" s="252" t="s">
        <v>1215</v>
      </c>
      <c r="G1535" s="252" t="s">
        <v>62</v>
      </c>
      <c r="H1535" s="252">
        <v>2</v>
      </c>
      <c r="I1535" s="252" t="s">
        <v>17</v>
      </c>
      <c r="J1535" s="252" t="s">
        <v>17</v>
      </c>
      <c r="K1535" s="252" t="s">
        <v>2278</v>
      </c>
      <c r="L1535" s="253">
        <v>45828</v>
      </c>
      <c r="M1535" s="252" t="s">
        <v>19</v>
      </c>
    </row>
    <row r="1536" spans="1:13" x14ac:dyDescent="0.35">
      <c r="A1536" s="250" t="s">
        <v>2274</v>
      </c>
      <c r="B1536" s="250" t="s">
        <v>2275</v>
      </c>
      <c r="C1536" s="250" t="s">
        <v>2242</v>
      </c>
      <c r="D1536" s="250" t="s">
        <v>1221</v>
      </c>
      <c r="E1536" s="250">
        <v>0</v>
      </c>
      <c r="F1536" s="250" t="s">
        <v>1215</v>
      </c>
      <c r="G1536" s="250" t="s">
        <v>62</v>
      </c>
      <c r="H1536" s="250">
        <v>2</v>
      </c>
      <c r="I1536" s="250" t="s">
        <v>17</v>
      </c>
      <c r="J1536" s="250" t="s">
        <v>17</v>
      </c>
      <c r="K1536" s="250" t="s">
        <v>2279</v>
      </c>
      <c r="L1536" s="251">
        <v>45828</v>
      </c>
      <c r="M1536" s="250" t="s">
        <v>19</v>
      </c>
    </row>
    <row r="1537" spans="1:13" x14ac:dyDescent="0.35">
      <c r="A1537" s="252" t="s">
        <v>2274</v>
      </c>
      <c r="B1537" s="252" t="s">
        <v>2275</v>
      </c>
      <c r="C1537" s="252" t="s">
        <v>2242</v>
      </c>
      <c r="D1537" s="252" t="s">
        <v>1223</v>
      </c>
      <c r="E1537" s="252">
        <v>3</v>
      </c>
      <c r="F1537" s="252" t="s">
        <v>1215</v>
      </c>
      <c r="G1537" s="252" t="s">
        <v>62</v>
      </c>
      <c r="H1537" s="252">
        <v>2</v>
      </c>
      <c r="I1537" s="252" t="s">
        <v>17</v>
      </c>
      <c r="J1537" s="252" t="s">
        <v>17</v>
      </c>
      <c r="K1537" s="252" t="s">
        <v>2280</v>
      </c>
      <c r="L1537" s="253">
        <v>45828</v>
      </c>
      <c r="M1537" s="252" t="s">
        <v>19</v>
      </c>
    </row>
    <row r="1538" spans="1:13" x14ac:dyDescent="0.35">
      <c r="A1538" s="250" t="s">
        <v>2274</v>
      </c>
      <c r="B1538" s="250" t="s">
        <v>2275</v>
      </c>
      <c r="C1538" s="250" t="s">
        <v>2242</v>
      </c>
      <c r="D1538" s="250" t="s">
        <v>1225</v>
      </c>
      <c r="E1538" s="250">
        <v>0</v>
      </c>
      <c r="F1538" s="250" t="s">
        <v>1215</v>
      </c>
      <c r="G1538" s="250" t="s">
        <v>62</v>
      </c>
      <c r="H1538" s="250">
        <v>2</v>
      </c>
      <c r="I1538" s="250" t="s">
        <v>17</v>
      </c>
      <c r="J1538" s="250" t="s">
        <v>17</v>
      </c>
      <c r="K1538" s="250" t="s">
        <v>2281</v>
      </c>
      <c r="L1538" s="251">
        <v>45828</v>
      </c>
      <c r="M1538" s="250" t="s">
        <v>19</v>
      </c>
    </row>
    <row r="1539" spans="1:13" x14ac:dyDescent="0.35">
      <c r="A1539" s="252" t="s">
        <v>2274</v>
      </c>
      <c r="B1539" s="252" t="s">
        <v>2275</v>
      </c>
      <c r="C1539" s="252" t="s">
        <v>2242</v>
      </c>
      <c r="D1539" s="252" t="s">
        <v>1227</v>
      </c>
      <c r="E1539" s="252">
        <v>1</v>
      </c>
      <c r="F1539" s="252" t="s">
        <v>1215</v>
      </c>
      <c r="G1539" s="252" t="s">
        <v>62</v>
      </c>
      <c r="H1539" s="252">
        <v>2</v>
      </c>
      <c r="I1539" s="252" t="s">
        <v>17</v>
      </c>
      <c r="J1539" s="252" t="s">
        <v>17</v>
      </c>
      <c r="K1539" s="252" t="s">
        <v>2282</v>
      </c>
      <c r="L1539" s="253">
        <v>45828</v>
      </c>
      <c r="M1539" s="252" t="s">
        <v>19</v>
      </c>
    </row>
    <row r="1540" spans="1:13" x14ac:dyDescent="0.35">
      <c r="A1540" s="250" t="s">
        <v>2274</v>
      </c>
      <c r="B1540" s="250" t="s">
        <v>2275</v>
      </c>
      <c r="C1540" s="250" t="s">
        <v>2242</v>
      </c>
      <c r="D1540" s="250" t="s">
        <v>1229</v>
      </c>
      <c r="E1540" s="250">
        <v>2</v>
      </c>
      <c r="F1540" s="250" t="s">
        <v>1215</v>
      </c>
      <c r="G1540" s="250" t="s">
        <v>62</v>
      </c>
      <c r="H1540" s="250">
        <v>2</v>
      </c>
      <c r="I1540" s="250" t="s">
        <v>17</v>
      </c>
      <c r="J1540" s="250" t="s">
        <v>17</v>
      </c>
      <c r="K1540" s="250" t="s">
        <v>2283</v>
      </c>
      <c r="L1540" s="251">
        <v>45828</v>
      </c>
      <c r="M1540" s="250" t="s">
        <v>19</v>
      </c>
    </row>
    <row r="1541" spans="1:13" x14ac:dyDescent="0.35">
      <c r="A1541" s="252" t="s">
        <v>2274</v>
      </c>
      <c r="B1541" s="252" t="s">
        <v>2275</v>
      </c>
      <c r="C1541" s="252" t="s">
        <v>2242</v>
      </c>
      <c r="D1541" s="252" t="s">
        <v>1231</v>
      </c>
      <c r="E1541" s="252">
        <v>0</v>
      </c>
      <c r="F1541" s="252" t="s">
        <v>1215</v>
      </c>
      <c r="G1541" s="252" t="s">
        <v>62</v>
      </c>
      <c r="H1541" s="252">
        <v>2</v>
      </c>
      <c r="I1541" s="252" t="s">
        <v>17</v>
      </c>
      <c r="J1541" s="252" t="s">
        <v>17</v>
      </c>
      <c r="K1541" s="252" t="s">
        <v>2284</v>
      </c>
      <c r="L1541" s="253">
        <v>45828</v>
      </c>
      <c r="M1541" s="252" t="s">
        <v>19</v>
      </c>
    </row>
    <row r="1542" spans="1:13" x14ac:dyDescent="0.35">
      <c r="A1542" s="250" t="s">
        <v>1935</v>
      </c>
      <c r="B1542" s="250" t="s">
        <v>1936</v>
      </c>
      <c r="C1542" s="250" t="s">
        <v>1937</v>
      </c>
      <c r="D1542" s="250" t="s">
        <v>1214</v>
      </c>
      <c r="E1542" s="250">
        <v>0</v>
      </c>
      <c r="F1542" s="250" t="s">
        <v>1215</v>
      </c>
      <c r="G1542" s="250" t="s">
        <v>62</v>
      </c>
      <c r="H1542" s="250">
        <v>2</v>
      </c>
      <c r="I1542" s="250" t="s">
        <v>17</v>
      </c>
      <c r="J1542" s="250" t="s">
        <v>17</v>
      </c>
      <c r="K1542" s="250" t="s">
        <v>2285</v>
      </c>
      <c r="L1542" s="251">
        <v>45828</v>
      </c>
      <c r="M1542" s="250" t="s">
        <v>19</v>
      </c>
    </row>
    <row r="1543" spans="1:13" x14ac:dyDescent="0.35">
      <c r="A1543" s="252" t="s">
        <v>1935</v>
      </c>
      <c r="B1543" s="252" t="s">
        <v>1936</v>
      </c>
      <c r="C1543" s="252" t="s">
        <v>1937</v>
      </c>
      <c r="D1543" s="252" t="s">
        <v>1217</v>
      </c>
      <c r="E1543" s="252">
        <v>1</v>
      </c>
      <c r="F1543" s="252" t="s">
        <v>1215</v>
      </c>
      <c r="G1543" s="252" t="s">
        <v>62</v>
      </c>
      <c r="H1543" s="252">
        <v>2</v>
      </c>
      <c r="I1543" s="252" t="s">
        <v>17</v>
      </c>
      <c r="J1543" s="252" t="s">
        <v>17</v>
      </c>
      <c r="K1543" s="252" t="s">
        <v>2286</v>
      </c>
      <c r="L1543" s="253">
        <v>45828</v>
      </c>
      <c r="M1543" s="252" t="s">
        <v>19</v>
      </c>
    </row>
    <row r="1544" spans="1:13" x14ac:dyDescent="0.35">
      <c r="A1544" s="250" t="s">
        <v>1935</v>
      </c>
      <c r="B1544" s="250" t="s">
        <v>1936</v>
      </c>
      <c r="C1544" s="250" t="s">
        <v>1937</v>
      </c>
      <c r="D1544" s="250" t="s">
        <v>1219</v>
      </c>
      <c r="E1544" s="250">
        <v>3</v>
      </c>
      <c r="F1544" s="250" t="s">
        <v>1215</v>
      </c>
      <c r="G1544" s="250" t="s">
        <v>62</v>
      </c>
      <c r="H1544" s="250">
        <v>2</v>
      </c>
      <c r="I1544" s="250" t="s">
        <v>17</v>
      </c>
      <c r="J1544" s="250" t="s">
        <v>17</v>
      </c>
      <c r="K1544" s="250" t="s">
        <v>2287</v>
      </c>
      <c r="L1544" s="251">
        <v>45828</v>
      </c>
      <c r="M1544" s="250" t="s">
        <v>19</v>
      </c>
    </row>
    <row r="1545" spans="1:13" x14ac:dyDescent="0.35">
      <c r="A1545" s="252" t="s">
        <v>1935</v>
      </c>
      <c r="B1545" s="252" t="s">
        <v>1936</v>
      </c>
      <c r="C1545" s="252" t="s">
        <v>1937</v>
      </c>
      <c r="D1545" s="252" t="s">
        <v>1221</v>
      </c>
      <c r="E1545" s="252">
        <v>3</v>
      </c>
      <c r="F1545" s="252" t="s">
        <v>1215</v>
      </c>
      <c r="G1545" s="252" t="s">
        <v>62</v>
      </c>
      <c r="H1545" s="252">
        <v>2</v>
      </c>
      <c r="I1545" s="252" t="s">
        <v>17</v>
      </c>
      <c r="J1545" s="252" t="s">
        <v>17</v>
      </c>
      <c r="K1545" s="252" t="s">
        <v>2288</v>
      </c>
      <c r="L1545" s="253">
        <v>45828</v>
      </c>
      <c r="M1545" s="252" t="s">
        <v>19</v>
      </c>
    </row>
    <row r="1546" spans="1:13" x14ac:dyDescent="0.35">
      <c r="A1546" s="250" t="s">
        <v>1935</v>
      </c>
      <c r="B1546" s="250" t="s">
        <v>1936</v>
      </c>
      <c r="C1546" s="250" t="s">
        <v>1937</v>
      </c>
      <c r="D1546" s="250" t="s">
        <v>1223</v>
      </c>
      <c r="E1546" s="250">
        <v>3</v>
      </c>
      <c r="F1546" s="250" t="s">
        <v>1215</v>
      </c>
      <c r="G1546" s="250" t="s">
        <v>62</v>
      </c>
      <c r="H1546" s="250">
        <v>2</v>
      </c>
      <c r="I1546" s="250" t="s">
        <v>17</v>
      </c>
      <c r="J1546" s="250" t="s">
        <v>17</v>
      </c>
      <c r="K1546" s="250" t="s">
        <v>2289</v>
      </c>
      <c r="L1546" s="251">
        <v>45828</v>
      </c>
      <c r="M1546" s="250" t="s">
        <v>19</v>
      </c>
    </row>
    <row r="1547" spans="1:13" x14ac:dyDescent="0.35">
      <c r="A1547" s="252" t="s">
        <v>1935</v>
      </c>
      <c r="B1547" s="252" t="s">
        <v>1936</v>
      </c>
      <c r="C1547" s="252" t="s">
        <v>1937</v>
      </c>
      <c r="D1547" s="252" t="s">
        <v>1225</v>
      </c>
      <c r="E1547" s="252">
        <v>2</v>
      </c>
      <c r="F1547" s="252" t="s">
        <v>1215</v>
      </c>
      <c r="G1547" s="252" t="s">
        <v>62</v>
      </c>
      <c r="H1547" s="252">
        <v>2</v>
      </c>
      <c r="I1547" s="252" t="s">
        <v>17</v>
      </c>
      <c r="J1547" s="252" t="s">
        <v>17</v>
      </c>
      <c r="K1547" s="252" t="s">
        <v>2290</v>
      </c>
      <c r="L1547" s="253">
        <v>45828</v>
      </c>
      <c r="M1547" s="252" t="s">
        <v>19</v>
      </c>
    </row>
    <row r="1548" spans="1:13" x14ac:dyDescent="0.35">
      <c r="A1548" s="250" t="s">
        <v>1935</v>
      </c>
      <c r="B1548" s="250" t="s">
        <v>1936</v>
      </c>
      <c r="C1548" s="250" t="s">
        <v>1937</v>
      </c>
      <c r="D1548" s="250" t="s">
        <v>1227</v>
      </c>
      <c r="E1548" s="250">
        <v>2</v>
      </c>
      <c r="F1548" s="250" t="s">
        <v>1215</v>
      </c>
      <c r="G1548" s="250" t="s">
        <v>62</v>
      </c>
      <c r="H1548" s="250">
        <v>2</v>
      </c>
      <c r="I1548" s="250" t="s">
        <v>17</v>
      </c>
      <c r="J1548" s="250" t="s">
        <v>17</v>
      </c>
      <c r="K1548" s="250" t="s">
        <v>2291</v>
      </c>
      <c r="L1548" s="251">
        <v>45828</v>
      </c>
      <c r="M1548" s="250" t="s">
        <v>19</v>
      </c>
    </row>
    <row r="1549" spans="1:13" x14ac:dyDescent="0.35">
      <c r="A1549" s="252" t="s">
        <v>1935</v>
      </c>
      <c r="B1549" s="252" t="s">
        <v>1936</v>
      </c>
      <c r="C1549" s="252" t="s">
        <v>1937</v>
      </c>
      <c r="D1549" s="252" t="s">
        <v>1229</v>
      </c>
      <c r="E1549" s="252">
        <v>3</v>
      </c>
      <c r="F1549" s="252" t="s">
        <v>1215</v>
      </c>
      <c r="G1549" s="252" t="s">
        <v>62</v>
      </c>
      <c r="H1549" s="252">
        <v>2</v>
      </c>
      <c r="I1549" s="252" t="s">
        <v>17</v>
      </c>
      <c r="J1549" s="252" t="s">
        <v>17</v>
      </c>
      <c r="K1549" s="252" t="s">
        <v>2292</v>
      </c>
      <c r="L1549" s="253">
        <v>45828</v>
      </c>
      <c r="M1549" s="252" t="s">
        <v>19</v>
      </c>
    </row>
    <row r="1550" spans="1:13" x14ac:dyDescent="0.35">
      <c r="A1550" s="250" t="s">
        <v>1935</v>
      </c>
      <c r="B1550" s="250" t="s">
        <v>1936</v>
      </c>
      <c r="C1550" s="250" t="s">
        <v>1937</v>
      </c>
      <c r="D1550" s="250" t="s">
        <v>1231</v>
      </c>
      <c r="E1550" s="250">
        <v>3</v>
      </c>
      <c r="F1550" s="250" t="s">
        <v>1215</v>
      </c>
      <c r="G1550" s="250" t="s">
        <v>62</v>
      </c>
      <c r="H1550" s="250">
        <v>2</v>
      </c>
      <c r="I1550" s="250" t="s">
        <v>17</v>
      </c>
      <c r="J1550" s="250" t="s">
        <v>17</v>
      </c>
      <c r="K1550" s="250" t="s">
        <v>2293</v>
      </c>
      <c r="L1550" s="251">
        <v>45828</v>
      </c>
      <c r="M1550" s="250" t="s">
        <v>19</v>
      </c>
    </row>
    <row r="1551" spans="1:13" x14ac:dyDescent="0.35">
      <c r="A1551" s="252" t="s">
        <v>352</v>
      </c>
      <c r="B1551" s="252" t="s">
        <v>353</v>
      </c>
      <c r="C1551" s="252" t="s">
        <v>333</v>
      </c>
      <c r="D1551" s="252" t="s">
        <v>1214</v>
      </c>
      <c r="E1551" s="252">
        <v>2</v>
      </c>
      <c r="F1551" s="252" t="s">
        <v>1215</v>
      </c>
      <c r="G1551" s="252" t="s">
        <v>62</v>
      </c>
      <c r="H1551" s="252">
        <v>2</v>
      </c>
      <c r="I1551" s="252" t="s">
        <v>17</v>
      </c>
      <c r="J1551" s="252" t="s">
        <v>17</v>
      </c>
      <c r="K1551" s="252" t="s">
        <v>2294</v>
      </c>
      <c r="L1551" s="253">
        <v>45828</v>
      </c>
      <c r="M1551" s="252" t="s">
        <v>19</v>
      </c>
    </row>
    <row r="1552" spans="1:13" x14ac:dyDescent="0.35">
      <c r="A1552" s="250" t="s">
        <v>352</v>
      </c>
      <c r="B1552" s="250" t="s">
        <v>353</v>
      </c>
      <c r="C1552" s="250" t="s">
        <v>333</v>
      </c>
      <c r="D1552" s="250" t="s">
        <v>1217</v>
      </c>
      <c r="E1552" s="250">
        <v>0</v>
      </c>
      <c r="F1552" s="250" t="s">
        <v>1215</v>
      </c>
      <c r="G1552" s="250" t="s">
        <v>62</v>
      </c>
      <c r="H1552" s="250">
        <v>2</v>
      </c>
      <c r="I1552" s="250" t="s">
        <v>17</v>
      </c>
      <c r="J1552" s="250" t="s">
        <v>17</v>
      </c>
      <c r="K1552" s="250" t="s">
        <v>2295</v>
      </c>
      <c r="L1552" s="251">
        <v>45828</v>
      </c>
      <c r="M1552" s="250" t="s">
        <v>19</v>
      </c>
    </row>
    <row r="1553" spans="1:13" x14ac:dyDescent="0.35">
      <c r="A1553" s="252" t="s">
        <v>352</v>
      </c>
      <c r="B1553" s="252" t="s">
        <v>353</v>
      </c>
      <c r="C1553" s="252" t="s">
        <v>333</v>
      </c>
      <c r="D1553" s="252" t="s">
        <v>1219</v>
      </c>
      <c r="E1553" s="252">
        <v>0</v>
      </c>
      <c r="F1553" s="252" t="s">
        <v>1215</v>
      </c>
      <c r="G1553" s="252" t="s">
        <v>62</v>
      </c>
      <c r="H1553" s="252">
        <v>2</v>
      </c>
      <c r="I1553" s="252" t="s">
        <v>17</v>
      </c>
      <c r="J1553" s="252" t="s">
        <v>17</v>
      </c>
      <c r="K1553" s="252" t="s">
        <v>2296</v>
      </c>
      <c r="L1553" s="253">
        <v>45828</v>
      </c>
      <c r="M1553" s="252" t="s">
        <v>19</v>
      </c>
    </row>
    <row r="1554" spans="1:13" x14ac:dyDescent="0.35">
      <c r="A1554" s="250" t="s">
        <v>352</v>
      </c>
      <c r="B1554" s="250" t="s">
        <v>353</v>
      </c>
      <c r="C1554" s="250" t="s">
        <v>333</v>
      </c>
      <c r="D1554" s="250" t="s">
        <v>1221</v>
      </c>
      <c r="E1554" s="250">
        <v>0</v>
      </c>
      <c r="F1554" s="250" t="s">
        <v>1215</v>
      </c>
      <c r="G1554" s="250" t="s">
        <v>62</v>
      </c>
      <c r="H1554" s="250">
        <v>2</v>
      </c>
      <c r="I1554" s="250" t="s">
        <v>17</v>
      </c>
      <c r="J1554" s="250" t="s">
        <v>17</v>
      </c>
      <c r="K1554" s="250" t="s">
        <v>2297</v>
      </c>
      <c r="L1554" s="251">
        <v>45828</v>
      </c>
      <c r="M1554" s="250" t="s">
        <v>19</v>
      </c>
    </row>
    <row r="1555" spans="1:13" x14ac:dyDescent="0.35">
      <c r="A1555" s="252" t="s">
        <v>352</v>
      </c>
      <c r="B1555" s="252" t="s">
        <v>353</v>
      </c>
      <c r="C1555" s="252" t="s">
        <v>333</v>
      </c>
      <c r="D1555" s="252" t="s">
        <v>1223</v>
      </c>
      <c r="E1555" s="252">
        <v>0</v>
      </c>
      <c r="F1555" s="252" t="s">
        <v>1215</v>
      </c>
      <c r="G1555" s="252" t="s">
        <v>62</v>
      </c>
      <c r="H1555" s="252">
        <v>2</v>
      </c>
      <c r="I1555" s="252" t="s">
        <v>17</v>
      </c>
      <c r="J1555" s="252" t="s">
        <v>17</v>
      </c>
      <c r="K1555" s="252" t="s">
        <v>2298</v>
      </c>
      <c r="L1555" s="253">
        <v>45828</v>
      </c>
      <c r="M1555" s="252" t="s">
        <v>19</v>
      </c>
    </row>
    <row r="1556" spans="1:13" x14ac:dyDescent="0.35">
      <c r="A1556" s="250" t="s">
        <v>352</v>
      </c>
      <c r="B1556" s="250" t="s">
        <v>353</v>
      </c>
      <c r="C1556" s="250" t="s">
        <v>333</v>
      </c>
      <c r="D1556" s="250" t="s">
        <v>1225</v>
      </c>
      <c r="E1556" s="250">
        <v>0</v>
      </c>
      <c r="F1556" s="250" t="s">
        <v>1215</v>
      </c>
      <c r="G1556" s="250" t="s">
        <v>62</v>
      </c>
      <c r="H1556" s="250">
        <v>2</v>
      </c>
      <c r="I1556" s="250" t="s">
        <v>17</v>
      </c>
      <c r="J1556" s="250" t="s">
        <v>17</v>
      </c>
      <c r="K1556" s="250" t="s">
        <v>2299</v>
      </c>
      <c r="L1556" s="251">
        <v>45828</v>
      </c>
      <c r="M1556" s="250" t="s">
        <v>19</v>
      </c>
    </row>
    <row r="1557" spans="1:13" x14ac:dyDescent="0.35">
      <c r="A1557" s="252" t="s">
        <v>352</v>
      </c>
      <c r="B1557" s="252" t="s">
        <v>353</v>
      </c>
      <c r="C1557" s="252" t="s">
        <v>333</v>
      </c>
      <c r="D1557" s="252" t="s">
        <v>1227</v>
      </c>
      <c r="E1557" s="252">
        <v>2</v>
      </c>
      <c r="F1557" s="252" t="s">
        <v>1215</v>
      </c>
      <c r="G1557" s="252" t="s">
        <v>62</v>
      </c>
      <c r="H1557" s="252">
        <v>2</v>
      </c>
      <c r="I1557" s="252" t="s">
        <v>17</v>
      </c>
      <c r="J1557" s="252" t="s">
        <v>17</v>
      </c>
      <c r="K1557" s="252" t="s">
        <v>2300</v>
      </c>
      <c r="L1557" s="253">
        <v>45828</v>
      </c>
      <c r="M1557" s="252" t="s">
        <v>19</v>
      </c>
    </row>
    <row r="1558" spans="1:13" x14ac:dyDescent="0.35">
      <c r="A1558" s="250" t="s">
        <v>352</v>
      </c>
      <c r="B1558" s="250" t="s">
        <v>353</v>
      </c>
      <c r="C1558" s="250" t="s">
        <v>333</v>
      </c>
      <c r="D1558" s="250" t="s">
        <v>1229</v>
      </c>
      <c r="E1558" s="250">
        <v>0</v>
      </c>
      <c r="F1558" s="250" t="s">
        <v>1215</v>
      </c>
      <c r="G1558" s="250" t="s">
        <v>62</v>
      </c>
      <c r="H1558" s="250">
        <v>2</v>
      </c>
      <c r="I1558" s="250" t="s">
        <v>17</v>
      </c>
      <c r="J1558" s="250" t="s">
        <v>17</v>
      </c>
      <c r="K1558" s="250" t="s">
        <v>2301</v>
      </c>
      <c r="L1558" s="251">
        <v>45828</v>
      </c>
      <c r="M1558" s="250" t="s">
        <v>19</v>
      </c>
    </row>
    <row r="1559" spans="1:13" x14ac:dyDescent="0.35">
      <c r="A1559" s="252" t="s">
        <v>352</v>
      </c>
      <c r="B1559" s="252" t="s">
        <v>353</v>
      </c>
      <c r="C1559" s="252" t="s">
        <v>333</v>
      </c>
      <c r="D1559" s="252" t="s">
        <v>1231</v>
      </c>
      <c r="E1559" s="252">
        <v>0</v>
      </c>
      <c r="F1559" s="252" t="s">
        <v>1215</v>
      </c>
      <c r="G1559" s="252" t="s">
        <v>62</v>
      </c>
      <c r="H1559" s="252">
        <v>2</v>
      </c>
      <c r="I1559" s="252" t="s">
        <v>17</v>
      </c>
      <c r="J1559" s="252" t="s">
        <v>17</v>
      </c>
      <c r="K1559" s="252" t="s">
        <v>2302</v>
      </c>
      <c r="L1559" s="253">
        <v>45828</v>
      </c>
      <c r="M1559" s="252" t="s">
        <v>19</v>
      </c>
    </row>
    <row r="1560" spans="1:13" x14ac:dyDescent="0.35">
      <c r="A1560" s="250" t="s">
        <v>343</v>
      </c>
      <c r="B1560" s="250" t="s">
        <v>344</v>
      </c>
      <c r="C1560" s="250" t="s">
        <v>333</v>
      </c>
      <c r="D1560" s="250" t="s">
        <v>1214</v>
      </c>
      <c r="E1560" s="250">
        <v>2</v>
      </c>
      <c r="F1560" s="250" t="s">
        <v>1215</v>
      </c>
      <c r="G1560" s="250" t="s">
        <v>62</v>
      </c>
      <c r="H1560" s="250">
        <v>2</v>
      </c>
      <c r="I1560" s="250" t="s">
        <v>17</v>
      </c>
      <c r="J1560" s="250" t="s">
        <v>17</v>
      </c>
      <c r="K1560" s="250" t="s">
        <v>2303</v>
      </c>
      <c r="L1560" s="251">
        <v>45828</v>
      </c>
      <c r="M1560" s="250" t="s">
        <v>19</v>
      </c>
    </row>
    <row r="1561" spans="1:13" x14ac:dyDescent="0.35">
      <c r="A1561" s="252" t="s">
        <v>343</v>
      </c>
      <c r="B1561" s="252" t="s">
        <v>344</v>
      </c>
      <c r="C1561" s="252" t="s">
        <v>333</v>
      </c>
      <c r="D1561" s="252" t="s">
        <v>1217</v>
      </c>
      <c r="E1561" s="252">
        <v>0</v>
      </c>
      <c r="F1561" s="252" t="s">
        <v>1215</v>
      </c>
      <c r="G1561" s="252" t="s">
        <v>62</v>
      </c>
      <c r="H1561" s="252">
        <v>2</v>
      </c>
      <c r="I1561" s="252" t="s">
        <v>17</v>
      </c>
      <c r="J1561" s="252" t="s">
        <v>17</v>
      </c>
      <c r="K1561" s="252" t="s">
        <v>2304</v>
      </c>
      <c r="L1561" s="253">
        <v>45828</v>
      </c>
      <c r="M1561" s="252" t="s">
        <v>19</v>
      </c>
    </row>
    <row r="1562" spans="1:13" x14ac:dyDescent="0.35">
      <c r="A1562" s="250" t="s">
        <v>343</v>
      </c>
      <c r="B1562" s="250" t="s">
        <v>344</v>
      </c>
      <c r="C1562" s="250" t="s">
        <v>333</v>
      </c>
      <c r="D1562" s="250" t="s">
        <v>1219</v>
      </c>
      <c r="E1562" s="250">
        <v>0</v>
      </c>
      <c r="F1562" s="250" t="s">
        <v>1215</v>
      </c>
      <c r="G1562" s="250" t="s">
        <v>62</v>
      </c>
      <c r="H1562" s="250">
        <v>2</v>
      </c>
      <c r="I1562" s="250" t="s">
        <v>17</v>
      </c>
      <c r="J1562" s="250" t="s">
        <v>17</v>
      </c>
      <c r="K1562" s="250" t="s">
        <v>2305</v>
      </c>
      <c r="L1562" s="251">
        <v>45828</v>
      </c>
      <c r="M1562" s="250" t="s">
        <v>19</v>
      </c>
    </row>
    <row r="1563" spans="1:13" x14ac:dyDescent="0.35">
      <c r="A1563" s="252" t="s">
        <v>343</v>
      </c>
      <c r="B1563" s="252" t="s">
        <v>344</v>
      </c>
      <c r="C1563" s="252" t="s">
        <v>333</v>
      </c>
      <c r="D1563" s="252" t="s">
        <v>1221</v>
      </c>
      <c r="E1563" s="252">
        <v>0</v>
      </c>
      <c r="F1563" s="252" t="s">
        <v>1215</v>
      </c>
      <c r="G1563" s="252" t="s">
        <v>62</v>
      </c>
      <c r="H1563" s="252">
        <v>2</v>
      </c>
      <c r="I1563" s="252" t="s">
        <v>17</v>
      </c>
      <c r="J1563" s="252" t="s">
        <v>17</v>
      </c>
      <c r="K1563" s="252" t="s">
        <v>2306</v>
      </c>
      <c r="L1563" s="253">
        <v>45828</v>
      </c>
      <c r="M1563" s="252" t="s">
        <v>19</v>
      </c>
    </row>
    <row r="1564" spans="1:13" x14ac:dyDescent="0.35">
      <c r="A1564" s="250" t="s">
        <v>343</v>
      </c>
      <c r="B1564" s="250" t="s">
        <v>344</v>
      </c>
      <c r="C1564" s="250" t="s">
        <v>333</v>
      </c>
      <c r="D1564" s="250" t="s">
        <v>1223</v>
      </c>
      <c r="E1564" s="250">
        <v>0</v>
      </c>
      <c r="F1564" s="250" t="s">
        <v>1215</v>
      </c>
      <c r="G1564" s="250" t="s">
        <v>62</v>
      </c>
      <c r="H1564" s="250">
        <v>2</v>
      </c>
      <c r="I1564" s="250" t="s">
        <v>17</v>
      </c>
      <c r="J1564" s="250" t="s">
        <v>17</v>
      </c>
      <c r="K1564" s="250" t="s">
        <v>2307</v>
      </c>
      <c r="L1564" s="251">
        <v>45828</v>
      </c>
      <c r="M1564" s="250" t="s">
        <v>19</v>
      </c>
    </row>
    <row r="1565" spans="1:13" x14ac:dyDescent="0.35">
      <c r="A1565" s="252" t="s">
        <v>343</v>
      </c>
      <c r="B1565" s="252" t="s">
        <v>344</v>
      </c>
      <c r="C1565" s="252" t="s">
        <v>333</v>
      </c>
      <c r="D1565" s="252" t="s">
        <v>1225</v>
      </c>
      <c r="E1565" s="252">
        <v>0</v>
      </c>
      <c r="F1565" s="252" t="s">
        <v>1215</v>
      </c>
      <c r="G1565" s="252" t="s">
        <v>62</v>
      </c>
      <c r="H1565" s="252">
        <v>2</v>
      </c>
      <c r="I1565" s="252" t="s">
        <v>17</v>
      </c>
      <c r="J1565" s="252" t="s">
        <v>17</v>
      </c>
      <c r="K1565" s="252" t="s">
        <v>2308</v>
      </c>
      <c r="L1565" s="253">
        <v>45828</v>
      </c>
      <c r="M1565" s="252" t="s">
        <v>19</v>
      </c>
    </row>
    <row r="1566" spans="1:13" x14ac:dyDescent="0.35">
      <c r="A1566" s="250" t="s">
        <v>343</v>
      </c>
      <c r="B1566" s="250" t="s">
        <v>344</v>
      </c>
      <c r="C1566" s="250" t="s">
        <v>333</v>
      </c>
      <c r="D1566" s="250" t="s">
        <v>1227</v>
      </c>
      <c r="E1566" s="250">
        <v>2</v>
      </c>
      <c r="F1566" s="250" t="s">
        <v>1215</v>
      </c>
      <c r="G1566" s="250" t="s">
        <v>62</v>
      </c>
      <c r="H1566" s="250">
        <v>2</v>
      </c>
      <c r="I1566" s="250" t="s">
        <v>17</v>
      </c>
      <c r="J1566" s="250" t="s">
        <v>17</v>
      </c>
      <c r="K1566" s="250" t="s">
        <v>2309</v>
      </c>
      <c r="L1566" s="251">
        <v>45828</v>
      </c>
      <c r="M1566" s="250" t="s">
        <v>19</v>
      </c>
    </row>
    <row r="1567" spans="1:13" x14ac:dyDescent="0.35">
      <c r="A1567" s="252" t="s">
        <v>343</v>
      </c>
      <c r="B1567" s="252" t="s">
        <v>344</v>
      </c>
      <c r="C1567" s="252" t="s">
        <v>333</v>
      </c>
      <c r="D1567" s="252" t="s">
        <v>1229</v>
      </c>
      <c r="E1567" s="252">
        <v>0</v>
      </c>
      <c r="F1567" s="252" t="s">
        <v>1215</v>
      </c>
      <c r="G1567" s="252" t="s">
        <v>62</v>
      </c>
      <c r="H1567" s="252">
        <v>2</v>
      </c>
      <c r="I1567" s="252" t="s">
        <v>17</v>
      </c>
      <c r="J1567" s="252" t="s">
        <v>17</v>
      </c>
      <c r="K1567" s="252" t="s">
        <v>2310</v>
      </c>
      <c r="L1567" s="253">
        <v>45828</v>
      </c>
      <c r="M1567" s="252" t="s">
        <v>19</v>
      </c>
    </row>
    <row r="1568" spans="1:13" x14ac:dyDescent="0.35">
      <c r="A1568" s="250" t="s">
        <v>343</v>
      </c>
      <c r="B1568" s="250" t="s">
        <v>344</v>
      </c>
      <c r="C1568" s="250" t="s">
        <v>333</v>
      </c>
      <c r="D1568" s="250" t="s">
        <v>1231</v>
      </c>
      <c r="E1568" s="250">
        <v>0</v>
      </c>
      <c r="F1568" s="250" t="s">
        <v>1215</v>
      </c>
      <c r="G1568" s="250" t="s">
        <v>62</v>
      </c>
      <c r="H1568" s="250">
        <v>2</v>
      </c>
      <c r="I1568" s="250" t="s">
        <v>17</v>
      </c>
      <c r="J1568" s="250" t="s">
        <v>17</v>
      </c>
      <c r="K1568" s="250" t="s">
        <v>2311</v>
      </c>
      <c r="L1568" s="251">
        <v>45828</v>
      </c>
      <c r="M1568" s="250" t="s">
        <v>19</v>
      </c>
    </row>
    <row r="1569" spans="1:13" x14ac:dyDescent="0.35">
      <c r="A1569" s="252" t="s">
        <v>331</v>
      </c>
      <c r="B1569" s="252" t="s">
        <v>332</v>
      </c>
      <c r="C1569" s="252" t="s">
        <v>333</v>
      </c>
      <c r="D1569" s="252" t="s">
        <v>1214</v>
      </c>
      <c r="E1569" s="252">
        <v>2</v>
      </c>
      <c r="F1569" s="252" t="s">
        <v>1215</v>
      </c>
      <c r="G1569" s="252" t="s">
        <v>62</v>
      </c>
      <c r="H1569" s="252">
        <v>2</v>
      </c>
      <c r="I1569" s="252" t="s">
        <v>17</v>
      </c>
      <c r="J1569" s="252" t="s">
        <v>17</v>
      </c>
      <c r="K1569" s="252" t="s">
        <v>2312</v>
      </c>
      <c r="L1569" s="253">
        <v>45828</v>
      </c>
      <c r="M1569" s="252" t="s">
        <v>19</v>
      </c>
    </row>
    <row r="1570" spans="1:13" x14ac:dyDescent="0.35">
      <c r="A1570" s="250" t="s">
        <v>331</v>
      </c>
      <c r="B1570" s="250" t="s">
        <v>332</v>
      </c>
      <c r="C1570" s="250" t="s">
        <v>333</v>
      </c>
      <c r="D1570" s="250" t="s">
        <v>1217</v>
      </c>
      <c r="E1570" s="250">
        <v>0</v>
      </c>
      <c r="F1570" s="250" t="s">
        <v>1215</v>
      </c>
      <c r="G1570" s="250" t="s">
        <v>62</v>
      </c>
      <c r="H1570" s="250">
        <v>2</v>
      </c>
      <c r="I1570" s="250" t="s">
        <v>17</v>
      </c>
      <c r="J1570" s="250" t="s">
        <v>17</v>
      </c>
      <c r="K1570" s="250" t="s">
        <v>2313</v>
      </c>
      <c r="L1570" s="251">
        <v>45828</v>
      </c>
      <c r="M1570" s="250" t="s">
        <v>19</v>
      </c>
    </row>
    <row r="1571" spans="1:13" x14ac:dyDescent="0.35">
      <c r="A1571" s="252" t="s">
        <v>331</v>
      </c>
      <c r="B1571" s="252" t="s">
        <v>332</v>
      </c>
      <c r="C1571" s="252" t="s">
        <v>333</v>
      </c>
      <c r="D1571" s="252" t="s">
        <v>1219</v>
      </c>
      <c r="E1571" s="252">
        <v>0</v>
      </c>
      <c r="F1571" s="252" t="s">
        <v>1215</v>
      </c>
      <c r="G1571" s="252" t="s">
        <v>62</v>
      </c>
      <c r="H1571" s="252">
        <v>2</v>
      </c>
      <c r="I1571" s="252" t="s">
        <v>17</v>
      </c>
      <c r="J1571" s="252" t="s">
        <v>17</v>
      </c>
      <c r="K1571" s="252" t="s">
        <v>2314</v>
      </c>
      <c r="L1571" s="253">
        <v>45828</v>
      </c>
      <c r="M1571" s="252" t="s">
        <v>19</v>
      </c>
    </row>
    <row r="1572" spans="1:13" x14ac:dyDescent="0.35">
      <c r="A1572" s="250" t="s">
        <v>331</v>
      </c>
      <c r="B1572" s="250" t="s">
        <v>332</v>
      </c>
      <c r="C1572" s="250" t="s">
        <v>333</v>
      </c>
      <c r="D1572" s="250" t="s">
        <v>1221</v>
      </c>
      <c r="E1572" s="250">
        <v>0</v>
      </c>
      <c r="F1572" s="250" t="s">
        <v>1215</v>
      </c>
      <c r="G1572" s="250" t="s">
        <v>62</v>
      </c>
      <c r="H1572" s="250">
        <v>2</v>
      </c>
      <c r="I1572" s="250" t="s">
        <v>17</v>
      </c>
      <c r="J1572" s="250" t="s">
        <v>17</v>
      </c>
      <c r="K1572" s="250" t="s">
        <v>2315</v>
      </c>
      <c r="L1572" s="251">
        <v>45828</v>
      </c>
      <c r="M1572" s="250" t="s">
        <v>19</v>
      </c>
    </row>
    <row r="1573" spans="1:13" x14ac:dyDescent="0.35">
      <c r="A1573" s="252" t="s">
        <v>331</v>
      </c>
      <c r="B1573" s="252" t="s">
        <v>332</v>
      </c>
      <c r="C1573" s="252" t="s">
        <v>333</v>
      </c>
      <c r="D1573" s="252" t="s">
        <v>1223</v>
      </c>
      <c r="E1573" s="252">
        <v>0</v>
      </c>
      <c r="F1573" s="252" t="s">
        <v>1215</v>
      </c>
      <c r="G1573" s="252" t="s">
        <v>62</v>
      </c>
      <c r="H1573" s="252">
        <v>2</v>
      </c>
      <c r="I1573" s="252" t="s">
        <v>17</v>
      </c>
      <c r="J1573" s="252" t="s">
        <v>17</v>
      </c>
      <c r="K1573" s="252" t="s">
        <v>2316</v>
      </c>
      <c r="L1573" s="253">
        <v>45828</v>
      </c>
      <c r="M1573" s="252" t="s">
        <v>19</v>
      </c>
    </row>
    <row r="1574" spans="1:13" x14ac:dyDescent="0.35">
      <c r="A1574" s="250" t="s">
        <v>331</v>
      </c>
      <c r="B1574" s="250" t="s">
        <v>332</v>
      </c>
      <c r="C1574" s="250" t="s">
        <v>333</v>
      </c>
      <c r="D1574" s="250" t="s">
        <v>1225</v>
      </c>
      <c r="E1574" s="250">
        <v>0</v>
      </c>
      <c r="F1574" s="250" t="s">
        <v>1215</v>
      </c>
      <c r="G1574" s="250" t="s">
        <v>62</v>
      </c>
      <c r="H1574" s="250">
        <v>2</v>
      </c>
      <c r="I1574" s="250" t="s">
        <v>17</v>
      </c>
      <c r="J1574" s="250" t="s">
        <v>17</v>
      </c>
      <c r="K1574" s="250" t="s">
        <v>2317</v>
      </c>
      <c r="L1574" s="251">
        <v>45828</v>
      </c>
      <c r="M1574" s="250" t="s">
        <v>19</v>
      </c>
    </row>
    <row r="1575" spans="1:13" x14ac:dyDescent="0.35">
      <c r="A1575" s="252" t="s">
        <v>331</v>
      </c>
      <c r="B1575" s="252" t="s">
        <v>332</v>
      </c>
      <c r="C1575" s="252" t="s">
        <v>333</v>
      </c>
      <c r="D1575" s="252" t="s">
        <v>1227</v>
      </c>
      <c r="E1575" s="252">
        <v>2</v>
      </c>
      <c r="F1575" s="252" t="s">
        <v>1215</v>
      </c>
      <c r="G1575" s="252" t="s">
        <v>62</v>
      </c>
      <c r="H1575" s="252">
        <v>2</v>
      </c>
      <c r="I1575" s="252" t="s">
        <v>17</v>
      </c>
      <c r="J1575" s="252" t="s">
        <v>17</v>
      </c>
      <c r="K1575" s="252" t="s">
        <v>2318</v>
      </c>
      <c r="L1575" s="253">
        <v>45828</v>
      </c>
      <c r="M1575" s="252" t="s">
        <v>19</v>
      </c>
    </row>
    <row r="1576" spans="1:13" x14ac:dyDescent="0.35">
      <c r="A1576" s="250" t="s">
        <v>331</v>
      </c>
      <c r="B1576" s="250" t="s">
        <v>332</v>
      </c>
      <c r="C1576" s="250" t="s">
        <v>333</v>
      </c>
      <c r="D1576" s="250" t="s">
        <v>1229</v>
      </c>
      <c r="E1576" s="250">
        <v>0</v>
      </c>
      <c r="F1576" s="250" t="s">
        <v>1215</v>
      </c>
      <c r="G1576" s="250" t="s">
        <v>62</v>
      </c>
      <c r="H1576" s="250">
        <v>2</v>
      </c>
      <c r="I1576" s="250" t="s">
        <v>17</v>
      </c>
      <c r="J1576" s="250" t="s">
        <v>17</v>
      </c>
      <c r="K1576" s="250" t="s">
        <v>2319</v>
      </c>
      <c r="L1576" s="251">
        <v>45828</v>
      </c>
      <c r="M1576" s="250" t="s">
        <v>19</v>
      </c>
    </row>
    <row r="1577" spans="1:13" x14ac:dyDescent="0.35">
      <c r="A1577" s="252" t="s">
        <v>331</v>
      </c>
      <c r="B1577" s="252" t="s">
        <v>332</v>
      </c>
      <c r="C1577" s="252" t="s">
        <v>333</v>
      </c>
      <c r="D1577" s="252" t="s">
        <v>1231</v>
      </c>
      <c r="E1577" s="252">
        <v>0</v>
      </c>
      <c r="F1577" s="252" t="s">
        <v>1215</v>
      </c>
      <c r="G1577" s="252" t="s">
        <v>62</v>
      </c>
      <c r="H1577" s="252">
        <v>2</v>
      </c>
      <c r="I1577" s="252" t="s">
        <v>17</v>
      </c>
      <c r="J1577" s="252" t="s">
        <v>17</v>
      </c>
      <c r="K1577" s="252" t="s">
        <v>2320</v>
      </c>
      <c r="L1577" s="253">
        <v>45828</v>
      </c>
      <c r="M1577" s="252" t="s">
        <v>19</v>
      </c>
    </row>
    <row r="1578" spans="1:13" x14ac:dyDescent="0.35">
      <c r="A1578" s="250" t="s">
        <v>473</v>
      </c>
      <c r="B1578" s="250" t="s">
        <v>474</v>
      </c>
      <c r="C1578" s="250" t="s">
        <v>475</v>
      </c>
      <c r="D1578" s="250" t="s">
        <v>1214</v>
      </c>
      <c r="E1578" s="250">
        <v>0</v>
      </c>
      <c r="F1578" s="250" t="s">
        <v>1215</v>
      </c>
      <c r="G1578" s="250" t="s">
        <v>62</v>
      </c>
      <c r="H1578" s="250">
        <v>2</v>
      </c>
      <c r="I1578" s="250" t="s">
        <v>17</v>
      </c>
      <c r="J1578" s="250" t="s">
        <v>17</v>
      </c>
      <c r="K1578" s="250" t="s">
        <v>2321</v>
      </c>
      <c r="L1578" s="251">
        <v>45828</v>
      </c>
      <c r="M1578" s="250" t="s">
        <v>19</v>
      </c>
    </row>
    <row r="1579" spans="1:13" x14ac:dyDescent="0.35">
      <c r="A1579" s="252" t="s">
        <v>473</v>
      </c>
      <c r="B1579" s="252" t="s">
        <v>474</v>
      </c>
      <c r="C1579" s="252" t="s">
        <v>475</v>
      </c>
      <c r="D1579" s="252" t="s">
        <v>1217</v>
      </c>
      <c r="E1579" s="252">
        <v>1</v>
      </c>
      <c r="F1579" s="252" t="s">
        <v>1215</v>
      </c>
      <c r="G1579" s="252" t="s">
        <v>62</v>
      </c>
      <c r="H1579" s="252">
        <v>2</v>
      </c>
      <c r="I1579" s="252" t="s">
        <v>17</v>
      </c>
      <c r="J1579" s="252" t="s">
        <v>17</v>
      </c>
      <c r="K1579" s="252" t="s">
        <v>2322</v>
      </c>
      <c r="L1579" s="253">
        <v>45828</v>
      </c>
      <c r="M1579" s="252" t="s">
        <v>19</v>
      </c>
    </row>
    <row r="1580" spans="1:13" x14ac:dyDescent="0.35">
      <c r="A1580" s="250" t="s">
        <v>473</v>
      </c>
      <c r="B1580" s="250" t="s">
        <v>474</v>
      </c>
      <c r="C1580" s="250" t="s">
        <v>475</v>
      </c>
      <c r="D1580" s="250" t="s">
        <v>1219</v>
      </c>
      <c r="E1580" s="250">
        <v>0</v>
      </c>
      <c r="F1580" s="250" t="s">
        <v>1215</v>
      </c>
      <c r="G1580" s="250" t="s">
        <v>62</v>
      </c>
      <c r="H1580" s="250">
        <v>2</v>
      </c>
      <c r="I1580" s="250" t="s">
        <v>17</v>
      </c>
      <c r="J1580" s="250" t="s">
        <v>17</v>
      </c>
      <c r="K1580" s="250" t="s">
        <v>2323</v>
      </c>
      <c r="L1580" s="251">
        <v>45828</v>
      </c>
      <c r="M1580" s="250" t="s">
        <v>19</v>
      </c>
    </row>
    <row r="1581" spans="1:13" x14ac:dyDescent="0.35">
      <c r="A1581" s="252" t="s">
        <v>473</v>
      </c>
      <c r="B1581" s="252" t="s">
        <v>474</v>
      </c>
      <c r="C1581" s="252" t="s">
        <v>475</v>
      </c>
      <c r="D1581" s="252" t="s">
        <v>1221</v>
      </c>
      <c r="E1581" s="252">
        <v>0</v>
      </c>
      <c r="F1581" s="252" t="s">
        <v>1215</v>
      </c>
      <c r="G1581" s="252" t="s">
        <v>62</v>
      </c>
      <c r="H1581" s="252">
        <v>2</v>
      </c>
      <c r="I1581" s="252" t="s">
        <v>17</v>
      </c>
      <c r="J1581" s="252" t="s">
        <v>17</v>
      </c>
      <c r="K1581" s="252" t="s">
        <v>2324</v>
      </c>
      <c r="L1581" s="253">
        <v>45828</v>
      </c>
      <c r="M1581" s="252" t="s">
        <v>19</v>
      </c>
    </row>
    <row r="1582" spans="1:13" x14ac:dyDescent="0.35">
      <c r="A1582" s="250" t="s">
        <v>473</v>
      </c>
      <c r="B1582" s="250" t="s">
        <v>474</v>
      </c>
      <c r="C1582" s="250" t="s">
        <v>475</v>
      </c>
      <c r="D1582" s="250" t="s">
        <v>1223</v>
      </c>
      <c r="E1582" s="250">
        <v>3</v>
      </c>
      <c r="F1582" s="250" t="s">
        <v>1215</v>
      </c>
      <c r="G1582" s="250" t="s">
        <v>62</v>
      </c>
      <c r="H1582" s="250">
        <v>2</v>
      </c>
      <c r="I1582" s="250" t="s">
        <v>17</v>
      </c>
      <c r="J1582" s="250" t="s">
        <v>17</v>
      </c>
      <c r="K1582" s="250" t="s">
        <v>2325</v>
      </c>
      <c r="L1582" s="251">
        <v>45828</v>
      </c>
      <c r="M1582" s="250" t="s">
        <v>19</v>
      </c>
    </row>
    <row r="1583" spans="1:13" x14ac:dyDescent="0.35">
      <c r="A1583" s="252" t="s">
        <v>473</v>
      </c>
      <c r="B1583" s="252" t="s">
        <v>474</v>
      </c>
      <c r="C1583" s="252" t="s">
        <v>475</v>
      </c>
      <c r="D1583" s="252" t="s">
        <v>1225</v>
      </c>
      <c r="E1583" s="252">
        <v>0</v>
      </c>
      <c r="F1583" s="252" t="s">
        <v>1215</v>
      </c>
      <c r="G1583" s="252" t="s">
        <v>62</v>
      </c>
      <c r="H1583" s="252">
        <v>2</v>
      </c>
      <c r="I1583" s="252" t="s">
        <v>17</v>
      </c>
      <c r="J1583" s="252" t="s">
        <v>17</v>
      </c>
      <c r="K1583" s="252" t="s">
        <v>2326</v>
      </c>
      <c r="L1583" s="253">
        <v>45828</v>
      </c>
      <c r="M1583" s="252" t="s">
        <v>19</v>
      </c>
    </row>
    <row r="1584" spans="1:13" x14ac:dyDescent="0.35">
      <c r="A1584" s="250" t="s">
        <v>473</v>
      </c>
      <c r="B1584" s="250" t="s">
        <v>474</v>
      </c>
      <c r="C1584" s="250" t="s">
        <v>475</v>
      </c>
      <c r="D1584" s="250" t="s">
        <v>1227</v>
      </c>
      <c r="E1584" s="250">
        <v>0</v>
      </c>
      <c r="F1584" s="250" t="s">
        <v>1215</v>
      </c>
      <c r="G1584" s="250" t="s">
        <v>62</v>
      </c>
      <c r="H1584" s="250">
        <v>2</v>
      </c>
      <c r="I1584" s="250" t="s">
        <v>17</v>
      </c>
      <c r="J1584" s="250" t="s">
        <v>17</v>
      </c>
      <c r="K1584" s="250" t="s">
        <v>2327</v>
      </c>
      <c r="L1584" s="251">
        <v>45828</v>
      </c>
      <c r="M1584" s="250" t="s">
        <v>19</v>
      </c>
    </row>
    <row r="1585" spans="1:13" x14ac:dyDescent="0.35">
      <c r="A1585" s="252" t="s">
        <v>473</v>
      </c>
      <c r="B1585" s="252" t="s">
        <v>474</v>
      </c>
      <c r="C1585" s="252" t="s">
        <v>475</v>
      </c>
      <c r="D1585" s="252" t="s">
        <v>1229</v>
      </c>
      <c r="E1585" s="252">
        <v>2</v>
      </c>
      <c r="F1585" s="252" t="s">
        <v>1215</v>
      </c>
      <c r="G1585" s="252" t="s">
        <v>62</v>
      </c>
      <c r="H1585" s="252">
        <v>2</v>
      </c>
      <c r="I1585" s="252" t="s">
        <v>17</v>
      </c>
      <c r="J1585" s="252" t="s">
        <v>17</v>
      </c>
      <c r="K1585" s="252" t="s">
        <v>2328</v>
      </c>
      <c r="L1585" s="253">
        <v>45828</v>
      </c>
      <c r="M1585" s="252" t="s">
        <v>19</v>
      </c>
    </row>
    <row r="1586" spans="1:13" x14ac:dyDescent="0.35">
      <c r="A1586" s="250" t="s">
        <v>473</v>
      </c>
      <c r="B1586" s="250" t="s">
        <v>474</v>
      </c>
      <c r="C1586" s="250" t="s">
        <v>475</v>
      </c>
      <c r="D1586" s="250" t="s">
        <v>1231</v>
      </c>
      <c r="E1586" s="250">
        <v>0</v>
      </c>
      <c r="F1586" s="250" t="s">
        <v>1215</v>
      </c>
      <c r="G1586" s="250" t="s">
        <v>62</v>
      </c>
      <c r="H1586" s="250">
        <v>2</v>
      </c>
      <c r="I1586" s="250" t="s">
        <v>17</v>
      </c>
      <c r="J1586" s="250" t="s">
        <v>17</v>
      </c>
      <c r="K1586" s="250" t="s">
        <v>2329</v>
      </c>
      <c r="L1586" s="251">
        <v>45828</v>
      </c>
      <c r="M1586" s="250" t="s">
        <v>19</v>
      </c>
    </row>
    <row r="1587" spans="1:13" x14ac:dyDescent="0.35">
      <c r="A1587" s="252" t="s">
        <v>1069</v>
      </c>
      <c r="B1587" s="252" t="s">
        <v>1070</v>
      </c>
      <c r="C1587" s="252" t="s">
        <v>1071</v>
      </c>
      <c r="D1587" s="252" t="s">
        <v>1214</v>
      </c>
      <c r="E1587" s="252">
        <v>2</v>
      </c>
      <c r="F1587" s="252" t="s">
        <v>1215</v>
      </c>
      <c r="G1587" s="252" t="s">
        <v>62</v>
      </c>
      <c r="H1587" s="252">
        <v>2</v>
      </c>
      <c r="I1587" s="252" t="s">
        <v>17</v>
      </c>
      <c r="J1587" s="252" t="s">
        <v>17</v>
      </c>
      <c r="K1587" s="252" t="s">
        <v>2330</v>
      </c>
      <c r="L1587" s="253">
        <v>45828</v>
      </c>
      <c r="M1587" s="252" t="s">
        <v>19</v>
      </c>
    </row>
    <row r="1588" spans="1:13" x14ac:dyDescent="0.35">
      <c r="A1588" s="250" t="s">
        <v>1069</v>
      </c>
      <c r="B1588" s="250" t="s">
        <v>1070</v>
      </c>
      <c r="C1588" s="250" t="s">
        <v>1071</v>
      </c>
      <c r="D1588" s="250" t="s">
        <v>1217</v>
      </c>
      <c r="E1588" s="250">
        <v>1</v>
      </c>
      <c r="F1588" s="250" t="s">
        <v>1215</v>
      </c>
      <c r="G1588" s="250" t="s">
        <v>62</v>
      </c>
      <c r="H1588" s="250">
        <v>2</v>
      </c>
      <c r="I1588" s="250" t="s">
        <v>17</v>
      </c>
      <c r="J1588" s="250" t="s">
        <v>17</v>
      </c>
      <c r="K1588" s="250" t="s">
        <v>2331</v>
      </c>
      <c r="L1588" s="251">
        <v>45828</v>
      </c>
      <c r="M1588" s="250" t="s">
        <v>19</v>
      </c>
    </row>
    <row r="1589" spans="1:13" x14ac:dyDescent="0.35">
      <c r="A1589" s="252" t="s">
        <v>1069</v>
      </c>
      <c r="B1589" s="252" t="s">
        <v>1070</v>
      </c>
      <c r="C1589" s="252" t="s">
        <v>1071</v>
      </c>
      <c r="D1589" s="252" t="s">
        <v>1219</v>
      </c>
      <c r="E1589" s="252">
        <v>2</v>
      </c>
      <c r="F1589" s="252" t="s">
        <v>1215</v>
      </c>
      <c r="G1589" s="252" t="s">
        <v>62</v>
      </c>
      <c r="H1589" s="252">
        <v>2</v>
      </c>
      <c r="I1589" s="252" t="s">
        <v>17</v>
      </c>
      <c r="J1589" s="252" t="s">
        <v>17</v>
      </c>
      <c r="K1589" s="252" t="s">
        <v>2332</v>
      </c>
      <c r="L1589" s="253">
        <v>45828</v>
      </c>
      <c r="M1589" s="252" t="s">
        <v>19</v>
      </c>
    </row>
    <row r="1590" spans="1:13" x14ac:dyDescent="0.35">
      <c r="A1590" s="250" t="s">
        <v>1069</v>
      </c>
      <c r="B1590" s="250" t="s">
        <v>1070</v>
      </c>
      <c r="C1590" s="250" t="s">
        <v>1071</v>
      </c>
      <c r="D1590" s="250" t="s">
        <v>1221</v>
      </c>
      <c r="E1590" s="250">
        <v>3</v>
      </c>
      <c r="F1590" s="250" t="s">
        <v>1215</v>
      </c>
      <c r="G1590" s="250" t="s">
        <v>62</v>
      </c>
      <c r="H1590" s="250">
        <v>2</v>
      </c>
      <c r="I1590" s="250" t="s">
        <v>17</v>
      </c>
      <c r="J1590" s="250" t="s">
        <v>17</v>
      </c>
      <c r="K1590" s="250" t="s">
        <v>2333</v>
      </c>
      <c r="L1590" s="251">
        <v>45828</v>
      </c>
      <c r="M1590" s="250" t="s">
        <v>19</v>
      </c>
    </row>
    <row r="1591" spans="1:13" x14ac:dyDescent="0.35">
      <c r="A1591" s="252" t="s">
        <v>1069</v>
      </c>
      <c r="B1591" s="252" t="s">
        <v>1070</v>
      </c>
      <c r="C1591" s="252" t="s">
        <v>1071</v>
      </c>
      <c r="D1591" s="252" t="s">
        <v>1223</v>
      </c>
      <c r="E1591" s="252">
        <v>2</v>
      </c>
      <c r="F1591" s="252" t="s">
        <v>1215</v>
      </c>
      <c r="G1591" s="252" t="s">
        <v>62</v>
      </c>
      <c r="H1591" s="252">
        <v>2</v>
      </c>
      <c r="I1591" s="252" t="s">
        <v>17</v>
      </c>
      <c r="J1591" s="252" t="s">
        <v>17</v>
      </c>
      <c r="K1591" s="252" t="s">
        <v>2334</v>
      </c>
      <c r="L1591" s="253">
        <v>45828</v>
      </c>
      <c r="M1591" s="252" t="s">
        <v>19</v>
      </c>
    </row>
    <row r="1592" spans="1:13" x14ac:dyDescent="0.35">
      <c r="A1592" s="250" t="s">
        <v>1069</v>
      </c>
      <c r="B1592" s="250" t="s">
        <v>1070</v>
      </c>
      <c r="C1592" s="250" t="s">
        <v>1071</v>
      </c>
      <c r="D1592" s="250" t="s">
        <v>1225</v>
      </c>
      <c r="E1592" s="250">
        <v>1</v>
      </c>
      <c r="F1592" s="250" t="s">
        <v>1215</v>
      </c>
      <c r="G1592" s="250" t="s">
        <v>62</v>
      </c>
      <c r="H1592" s="250">
        <v>2</v>
      </c>
      <c r="I1592" s="250" t="s">
        <v>17</v>
      </c>
      <c r="J1592" s="250" t="s">
        <v>17</v>
      </c>
      <c r="K1592" s="250" t="s">
        <v>2335</v>
      </c>
      <c r="L1592" s="251">
        <v>45828</v>
      </c>
      <c r="M1592" s="250" t="s">
        <v>19</v>
      </c>
    </row>
    <row r="1593" spans="1:13" x14ac:dyDescent="0.35">
      <c r="A1593" s="252" t="s">
        <v>1069</v>
      </c>
      <c r="B1593" s="252" t="s">
        <v>1070</v>
      </c>
      <c r="C1593" s="252" t="s">
        <v>1071</v>
      </c>
      <c r="D1593" s="252" t="s">
        <v>1227</v>
      </c>
      <c r="E1593" s="252">
        <v>2</v>
      </c>
      <c r="F1593" s="252" t="s">
        <v>1215</v>
      </c>
      <c r="G1593" s="252" t="s">
        <v>62</v>
      </c>
      <c r="H1593" s="252">
        <v>2</v>
      </c>
      <c r="I1593" s="252" t="s">
        <v>17</v>
      </c>
      <c r="J1593" s="252" t="s">
        <v>17</v>
      </c>
      <c r="K1593" s="252" t="s">
        <v>2336</v>
      </c>
      <c r="L1593" s="253">
        <v>45828</v>
      </c>
      <c r="M1593" s="252" t="s">
        <v>19</v>
      </c>
    </row>
    <row r="1594" spans="1:13" x14ac:dyDescent="0.35">
      <c r="A1594" s="250" t="s">
        <v>1069</v>
      </c>
      <c r="B1594" s="250" t="s">
        <v>1070</v>
      </c>
      <c r="C1594" s="250" t="s">
        <v>1071</v>
      </c>
      <c r="D1594" s="250" t="s">
        <v>1229</v>
      </c>
      <c r="E1594" s="250">
        <v>2</v>
      </c>
      <c r="F1594" s="250" t="s">
        <v>1215</v>
      </c>
      <c r="G1594" s="250" t="s">
        <v>62</v>
      </c>
      <c r="H1594" s="250">
        <v>2</v>
      </c>
      <c r="I1594" s="250" t="s">
        <v>17</v>
      </c>
      <c r="J1594" s="250" t="s">
        <v>17</v>
      </c>
      <c r="K1594" s="250" t="s">
        <v>2337</v>
      </c>
      <c r="L1594" s="251">
        <v>45828</v>
      </c>
      <c r="M1594" s="250" t="s">
        <v>19</v>
      </c>
    </row>
    <row r="1595" spans="1:13" x14ac:dyDescent="0.35">
      <c r="A1595" s="252" t="s">
        <v>1069</v>
      </c>
      <c r="B1595" s="252" t="s">
        <v>1070</v>
      </c>
      <c r="C1595" s="252" t="s">
        <v>1071</v>
      </c>
      <c r="D1595" s="252" t="s">
        <v>1231</v>
      </c>
      <c r="E1595" s="252">
        <v>2</v>
      </c>
      <c r="F1595" s="252" t="s">
        <v>1215</v>
      </c>
      <c r="G1595" s="252" t="s">
        <v>62</v>
      </c>
      <c r="H1595" s="252">
        <v>2</v>
      </c>
      <c r="I1595" s="252" t="s">
        <v>17</v>
      </c>
      <c r="J1595" s="252" t="s">
        <v>17</v>
      </c>
      <c r="K1595" s="252" t="s">
        <v>2338</v>
      </c>
      <c r="L1595" s="253">
        <v>45828</v>
      </c>
      <c r="M1595" s="252" t="s">
        <v>19</v>
      </c>
    </row>
    <row r="1596" spans="1:13" x14ac:dyDescent="0.35">
      <c r="A1596" s="250" t="s">
        <v>407</v>
      </c>
      <c r="B1596" s="250" t="s">
        <v>408</v>
      </c>
      <c r="C1596" s="250" t="s">
        <v>409</v>
      </c>
      <c r="D1596" s="250" t="s">
        <v>1214</v>
      </c>
      <c r="E1596" s="250">
        <v>0</v>
      </c>
      <c r="F1596" s="250" t="s">
        <v>1215</v>
      </c>
      <c r="G1596" s="250" t="s">
        <v>62</v>
      </c>
      <c r="H1596" s="250">
        <v>2</v>
      </c>
      <c r="I1596" s="250" t="s">
        <v>17</v>
      </c>
      <c r="J1596" s="250" t="s">
        <v>17</v>
      </c>
      <c r="K1596" s="250" t="s">
        <v>2339</v>
      </c>
      <c r="L1596" s="251">
        <v>45828</v>
      </c>
      <c r="M1596" s="250" t="s">
        <v>19</v>
      </c>
    </row>
    <row r="1597" spans="1:13" x14ac:dyDescent="0.35">
      <c r="A1597" s="252" t="s">
        <v>407</v>
      </c>
      <c r="B1597" s="252" t="s">
        <v>408</v>
      </c>
      <c r="C1597" s="252" t="s">
        <v>409</v>
      </c>
      <c r="D1597" s="252" t="s">
        <v>1217</v>
      </c>
      <c r="E1597" s="252">
        <v>1</v>
      </c>
      <c r="F1597" s="252" t="s">
        <v>1215</v>
      </c>
      <c r="G1597" s="252" t="s">
        <v>62</v>
      </c>
      <c r="H1597" s="252">
        <v>2</v>
      </c>
      <c r="I1597" s="252" t="s">
        <v>17</v>
      </c>
      <c r="J1597" s="252" t="s">
        <v>17</v>
      </c>
      <c r="K1597" s="252" t="s">
        <v>2340</v>
      </c>
      <c r="L1597" s="253">
        <v>45828</v>
      </c>
      <c r="M1597" s="252" t="s">
        <v>19</v>
      </c>
    </row>
    <row r="1598" spans="1:13" x14ac:dyDescent="0.35">
      <c r="A1598" s="250" t="s">
        <v>407</v>
      </c>
      <c r="B1598" s="250" t="s">
        <v>408</v>
      </c>
      <c r="C1598" s="250" t="s">
        <v>409</v>
      </c>
      <c r="D1598" s="250" t="s">
        <v>1219</v>
      </c>
      <c r="E1598" s="250">
        <v>0</v>
      </c>
      <c r="F1598" s="250" t="s">
        <v>1215</v>
      </c>
      <c r="G1598" s="250" t="s">
        <v>62</v>
      </c>
      <c r="H1598" s="250">
        <v>2</v>
      </c>
      <c r="I1598" s="250" t="s">
        <v>17</v>
      </c>
      <c r="J1598" s="250" t="s">
        <v>17</v>
      </c>
      <c r="K1598" s="250" t="s">
        <v>2341</v>
      </c>
      <c r="L1598" s="251">
        <v>45828</v>
      </c>
      <c r="M1598" s="250" t="s">
        <v>19</v>
      </c>
    </row>
    <row r="1599" spans="1:13" x14ac:dyDescent="0.35">
      <c r="A1599" s="252" t="s">
        <v>407</v>
      </c>
      <c r="B1599" s="252" t="s">
        <v>408</v>
      </c>
      <c r="C1599" s="252" t="s">
        <v>409</v>
      </c>
      <c r="D1599" s="252" t="s">
        <v>1221</v>
      </c>
      <c r="E1599" s="252">
        <v>0</v>
      </c>
      <c r="F1599" s="252" t="s">
        <v>1215</v>
      </c>
      <c r="G1599" s="252" t="s">
        <v>62</v>
      </c>
      <c r="H1599" s="252">
        <v>2</v>
      </c>
      <c r="I1599" s="252" t="s">
        <v>17</v>
      </c>
      <c r="J1599" s="252" t="s">
        <v>17</v>
      </c>
      <c r="K1599" s="252" t="s">
        <v>2342</v>
      </c>
      <c r="L1599" s="253">
        <v>45828</v>
      </c>
      <c r="M1599" s="252" t="s">
        <v>19</v>
      </c>
    </row>
    <row r="1600" spans="1:13" x14ac:dyDescent="0.35">
      <c r="A1600" s="250" t="s">
        <v>407</v>
      </c>
      <c r="B1600" s="250" t="s">
        <v>408</v>
      </c>
      <c r="C1600" s="250" t="s">
        <v>409</v>
      </c>
      <c r="D1600" s="250" t="s">
        <v>1223</v>
      </c>
      <c r="E1600" s="250">
        <v>3</v>
      </c>
      <c r="F1600" s="250" t="s">
        <v>1215</v>
      </c>
      <c r="G1600" s="250" t="s">
        <v>62</v>
      </c>
      <c r="H1600" s="250">
        <v>2</v>
      </c>
      <c r="I1600" s="250" t="s">
        <v>17</v>
      </c>
      <c r="J1600" s="250" t="s">
        <v>17</v>
      </c>
      <c r="K1600" s="250" t="s">
        <v>2343</v>
      </c>
      <c r="L1600" s="251">
        <v>45828</v>
      </c>
      <c r="M1600" s="250" t="s">
        <v>19</v>
      </c>
    </row>
    <row r="1601" spans="1:13" x14ac:dyDescent="0.35">
      <c r="A1601" s="252" t="s">
        <v>407</v>
      </c>
      <c r="B1601" s="252" t="s">
        <v>408</v>
      </c>
      <c r="C1601" s="252" t="s">
        <v>409</v>
      </c>
      <c r="D1601" s="252" t="s">
        <v>1225</v>
      </c>
      <c r="E1601" s="252">
        <v>0</v>
      </c>
      <c r="F1601" s="252" t="s">
        <v>1215</v>
      </c>
      <c r="G1601" s="252" t="s">
        <v>62</v>
      </c>
      <c r="H1601" s="252">
        <v>2</v>
      </c>
      <c r="I1601" s="252" t="s">
        <v>17</v>
      </c>
      <c r="J1601" s="252" t="s">
        <v>17</v>
      </c>
      <c r="K1601" s="252" t="s">
        <v>2344</v>
      </c>
      <c r="L1601" s="253">
        <v>45828</v>
      </c>
      <c r="M1601" s="252" t="s">
        <v>19</v>
      </c>
    </row>
    <row r="1602" spans="1:13" x14ac:dyDescent="0.35">
      <c r="A1602" s="250" t="s">
        <v>407</v>
      </c>
      <c r="B1602" s="250" t="s">
        <v>408</v>
      </c>
      <c r="C1602" s="250" t="s">
        <v>409</v>
      </c>
      <c r="D1602" s="250" t="s">
        <v>1227</v>
      </c>
      <c r="E1602" s="250">
        <v>0</v>
      </c>
      <c r="F1602" s="250" t="s">
        <v>1215</v>
      </c>
      <c r="G1602" s="250" t="s">
        <v>62</v>
      </c>
      <c r="H1602" s="250">
        <v>2</v>
      </c>
      <c r="I1602" s="250" t="s">
        <v>17</v>
      </c>
      <c r="J1602" s="250" t="s">
        <v>17</v>
      </c>
      <c r="K1602" s="250" t="s">
        <v>2345</v>
      </c>
      <c r="L1602" s="251">
        <v>45828</v>
      </c>
      <c r="M1602" s="250" t="s">
        <v>19</v>
      </c>
    </row>
    <row r="1603" spans="1:13" x14ac:dyDescent="0.35">
      <c r="A1603" s="252" t="s">
        <v>407</v>
      </c>
      <c r="B1603" s="252" t="s">
        <v>408</v>
      </c>
      <c r="C1603" s="252" t="s">
        <v>409</v>
      </c>
      <c r="D1603" s="252" t="s">
        <v>1229</v>
      </c>
      <c r="E1603" s="252">
        <v>2</v>
      </c>
      <c r="F1603" s="252" t="s">
        <v>1215</v>
      </c>
      <c r="G1603" s="252" t="s">
        <v>62</v>
      </c>
      <c r="H1603" s="252">
        <v>2</v>
      </c>
      <c r="I1603" s="252" t="s">
        <v>17</v>
      </c>
      <c r="J1603" s="252" t="s">
        <v>17</v>
      </c>
      <c r="K1603" s="252" t="s">
        <v>2346</v>
      </c>
      <c r="L1603" s="253">
        <v>45828</v>
      </c>
      <c r="M1603" s="252" t="s">
        <v>19</v>
      </c>
    </row>
    <row r="1604" spans="1:13" x14ac:dyDescent="0.35">
      <c r="A1604" s="250" t="s">
        <v>407</v>
      </c>
      <c r="B1604" s="250" t="s">
        <v>408</v>
      </c>
      <c r="C1604" s="250" t="s">
        <v>409</v>
      </c>
      <c r="D1604" s="250" t="s">
        <v>1231</v>
      </c>
      <c r="E1604" s="250">
        <v>0</v>
      </c>
      <c r="F1604" s="250" t="s">
        <v>1215</v>
      </c>
      <c r="G1604" s="250" t="s">
        <v>62</v>
      </c>
      <c r="H1604" s="250">
        <v>2</v>
      </c>
      <c r="I1604" s="250" t="s">
        <v>17</v>
      </c>
      <c r="J1604" s="250" t="s">
        <v>17</v>
      </c>
      <c r="K1604" s="250" t="s">
        <v>2347</v>
      </c>
      <c r="L1604" s="251">
        <v>45828</v>
      </c>
      <c r="M1604" s="250" t="s">
        <v>19</v>
      </c>
    </row>
    <row r="1605" spans="1:13" x14ac:dyDescent="0.35">
      <c r="A1605" s="252" t="s">
        <v>199</v>
      </c>
      <c r="B1605" s="252" t="s">
        <v>200</v>
      </c>
      <c r="C1605" s="252" t="s">
        <v>201</v>
      </c>
      <c r="D1605" s="252" t="s">
        <v>1214</v>
      </c>
      <c r="E1605" s="252">
        <v>0</v>
      </c>
      <c r="F1605" s="252" t="s">
        <v>1215</v>
      </c>
      <c r="G1605" s="252" t="s">
        <v>62</v>
      </c>
      <c r="H1605" s="252">
        <v>2</v>
      </c>
      <c r="I1605" s="252" t="s">
        <v>17</v>
      </c>
      <c r="J1605" s="252" t="s">
        <v>17</v>
      </c>
      <c r="K1605" s="252" t="s">
        <v>2348</v>
      </c>
      <c r="L1605" s="253">
        <v>45828</v>
      </c>
      <c r="M1605" s="252" t="s">
        <v>19</v>
      </c>
    </row>
    <row r="1606" spans="1:13" x14ac:dyDescent="0.35">
      <c r="A1606" s="250" t="s">
        <v>199</v>
      </c>
      <c r="B1606" s="250" t="s">
        <v>200</v>
      </c>
      <c r="C1606" s="250" t="s">
        <v>201</v>
      </c>
      <c r="D1606" s="250" t="s">
        <v>1217</v>
      </c>
      <c r="E1606" s="250">
        <v>1</v>
      </c>
      <c r="F1606" s="250" t="s">
        <v>1215</v>
      </c>
      <c r="G1606" s="250" t="s">
        <v>62</v>
      </c>
      <c r="H1606" s="250">
        <v>2</v>
      </c>
      <c r="I1606" s="250" t="s">
        <v>17</v>
      </c>
      <c r="J1606" s="250" t="s">
        <v>17</v>
      </c>
      <c r="K1606" s="250" t="s">
        <v>2349</v>
      </c>
      <c r="L1606" s="251">
        <v>45828</v>
      </c>
      <c r="M1606" s="250" t="s">
        <v>19</v>
      </c>
    </row>
    <row r="1607" spans="1:13" x14ac:dyDescent="0.35">
      <c r="A1607" s="252" t="s">
        <v>199</v>
      </c>
      <c r="B1607" s="252" t="s">
        <v>200</v>
      </c>
      <c r="C1607" s="252" t="s">
        <v>201</v>
      </c>
      <c r="D1607" s="252" t="s">
        <v>1219</v>
      </c>
      <c r="E1607" s="252">
        <v>1</v>
      </c>
      <c r="F1607" s="252" t="s">
        <v>1215</v>
      </c>
      <c r="G1607" s="252" t="s">
        <v>62</v>
      </c>
      <c r="H1607" s="252">
        <v>2</v>
      </c>
      <c r="I1607" s="252" t="s">
        <v>17</v>
      </c>
      <c r="J1607" s="252" t="s">
        <v>17</v>
      </c>
      <c r="K1607" s="252" t="s">
        <v>2350</v>
      </c>
      <c r="L1607" s="253">
        <v>45828</v>
      </c>
      <c r="M1607" s="252" t="s">
        <v>19</v>
      </c>
    </row>
    <row r="1608" spans="1:13" x14ac:dyDescent="0.35">
      <c r="A1608" s="250" t="s">
        <v>199</v>
      </c>
      <c r="B1608" s="250" t="s">
        <v>200</v>
      </c>
      <c r="C1608" s="250" t="s">
        <v>201</v>
      </c>
      <c r="D1608" s="250" t="s">
        <v>1221</v>
      </c>
      <c r="E1608" s="250">
        <v>1</v>
      </c>
      <c r="F1608" s="250" t="s">
        <v>1215</v>
      </c>
      <c r="G1608" s="250" t="s">
        <v>62</v>
      </c>
      <c r="H1608" s="250">
        <v>2</v>
      </c>
      <c r="I1608" s="250" t="s">
        <v>17</v>
      </c>
      <c r="J1608" s="250" t="s">
        <v>17</v>
      </c>
      <c r="K1608" s="250" t="s">
        <v>2351</v>
      </c>
      <c r="L1608" s="251">
        <v>45828</v>
      </c>
      <c r="M1608" s="250" t="s">
        <v>19</v>
      </c>
    </row>
    <row r="1609" spans="1:13" x14ac:dyDescent="0.35">
      <c r="A1609" s="252" t="s">
        <v>199</v>
      </c>
      <c r="B1609" s="252" t="s">
        <v>200</v>
      </c>
      <c r="C1609" s="252" t="s">
        <v>201</v>
      </c>
      <c r="D1609" s="252" t="s">
        <v>1223</v>
      </c>
      <c r="E1609" s="252">
        <v>3</v>
      </c>
      <c r="F1609" s="252" t="s">
        <v>1215</v>
      </c>
      <c r="G1609" s="252" t="s">
        <v>62</v>
      </c>
      <c r="H1609" s="252">
        <v>2</v>
      </c>
      <c r="I1609" s="252" t="s">
        <v>17</v>
      </c>
      <c r="J1609" s="252" t="s">
        <v>17</v>
      </c>
      <c r="K1609" s="252" t="s">
        <v>2352</v>
      </c>
      <c r="L1609" s="253">
        <v>45828</v>
      </c>
      <c r="M1609" s="252" t="s">
        <v>19</v>
      </c>
    </row>
    <row r="1610" spans="1:13" x14ac:dyDescent="0.35">
      <c r="A1610" s="250" t="s">
        <v>199</v>
      </c>
      <c r="B1610" s="250" t="s">
        <v>200</v>
      </c>
      <c r="C1610" s="250" t="s">
        <v>201</v>
      </c>
      <c r="D1610" s="250" t="s">
        <v>1225</v>
      </c>
      <c r="E1610" s="250">
        <v>2</v>
      </c>
      <c r="F1610" s="250" t="s">
        <v>1215</v>
      </c>
      <c r="G1610" s="250" t="s">
        <v>62</v>
      </c>
      <c r="H1610" s="250">
        <v>2</v>
      </c>
      <c r="I1610" s="250" t="s">
        <v>17</v>
      </c>
      <c r="J1610" s="250" t="s">
        <v>17</v>
      </c>
      <c r="K1610" s="250" t="s">
        <v>2353</v>
      </c>
      <c r="L1610" s="251">
        <v>45828</v>
      </c>
      <c r="M1610" s="250" t="s">
        <v>19</v>
      </c>
    </row>
    <row r="1611" spans="1:13" x14ac:dyDescent="0.35">
      <c r="A1611" s="252" t="s">
        <v>199</v>
      </c>
      <c r="B1611" s="252" t="s">
        <v>200</v>
      </c>
      <c r="C1611" s="252" t="s">
        <v>201</v>
      </c>
      <c r="D1611" s="252" t="s">
        <v>1227</v>
      </c>
      <c r="E1611" s="252">
        <v>0</v>
      </c>
      <c r="F1611" s="252" t="s">
        <v>1215</v>
      </c>
      <c r="G1611" s="252" t="s">
        <v>62</v>
      </c>
      <c r="H1611" s="252">
        <v>2</v>
      </c>
      <c r="I1611" s="252" t="s">
        <v>17</v>
      </c>
      <c r="J1611" s="252" t="s">
        <v>17</v>
      </c>
      <c r="K1611" s="252" t="s">
        <v>2354</v>
      </c>
      <c r="L1611" s="253">
        <v>45828</v>
      </c>
      <c r="M1611" s="252" t="s">
        <v>19</v>
      </c>
    </row>
    <row r="1612" spans="1:13" x14ac:dyDescent="0.35">
      <c r="A1612" s="250" t="s">
        <v>199</v>
      </c>
      <c r="B1612" s="250" t="s">
        <v>200</v>
      </c>
      <c r="C1612" s="250" t="s">
        <v>201</v>
      </c>
      <c r="D1612" s="250" t="s">
        <v>1229</v>
      </c>
      <c r="E1612" s="250">
        <v>2</v>
      </c>
      <c r="F1612" s="250" t="s">
        <v>1215</v>
      </c>
      <c r="G1612" s="250" t="s">
        <v>62</v>
      </c>
      <c r="H1612" s="250">
        <v>2</v>
      </c>
      <c r="I1612" s="250" t="s">
        <v>17</v>
      </c>
      <c r="J1612" s="250" t="s">
        <v>17</v>
      </c>
      <c r="K1612" s="250" t="s">
        <v>2355</v>
      </c>
      <c r="L1612" s="251">
        <v>45828</v>
      </c>
      <c r="M1612" s="250" t="s">
        <v>19</v>
      </c>
    </row>
    <row r="1613" spans="1:13" x14ac:dyDescent="0.35">
      <c r="A1613" s="252" t="s">
        <v>199</v>
      </c>
      <c r="B1613" s="252" t="s">
        <v>200</v>
      </c>
      <c r="C1613" s="252" t="s">
        <v>201</v>
      </c>
      <c r="D1613" s="252" t="s">
        <v>1231</v>
      </c>
      <c r="E1613" s="252">
        <v>0</v>
      </c>
      <c r="F1613" s="252" t="s">
        <v>1215</v>
      </c>
      <c r="G1613" s="252" t="s">
        <v>62</v>
      </c>
      <c r="H1613" s="252">
        <v>2</v>
      </c>
      <c r="I1613" s="252" t="s">
        <v>17</v>
      </c>
      <c r="J1613" s="252" t="s">
        <v>17</v>
      </c>
      <c r="K1613" s="252" t="s">
        <v>2356</v>
      </c>
      <c r="L1613" s="253">
        <v>45828</v>
      </c>
      <c r="M1613" s="252" t="s">
        <v>19</v>
      </c>
    </row>
    <row r="1614" spans="1:13" x14ac:dyDescent="0.35">
      <c r="A1614" s="250" t="s">
        <v>486</v>
      </c>
      <c r="B1614" s="250" t="s">
        <v>487</v>
      </c>
      <c r="C1614" s="250" t="s">
        <v>201</v>
      </c>
      <c r="D1614" s="250" t="s">
        <v>1214</v>
      </c>
      <c r="E1614" s="250">
        <v>0</v>
      </c>
      <c r="F1614" s="250" t="s">
        <v>1215</v>
      </c>
      <c r="G1614" s="250" t="s">
        <v>62</v>
      </c>
      <c r="H1614" s="250">
        <v>2</v>
      </c>
      <c r="I1614" s="250" t="s">
        <v>17</v>
      </c>
      <c r="J1614" s="250" t="s">
        <v>17</v>
      </c>
      <c r="K1614" s="250" t="s">
        <v>2357</v>
      </c>
      <c r="L1614" s="251">
        <v>45828</v>
      </c>
      <c r="M1614" s="250" t="s">
        <v>19</v>
      </c>
    </row>
    <row r="1615" spans="1:13" x14ac:dyDescent="0.35">
      <c r="A1615" s="252" t="s">
        <v>486</v>
      </c>
      <c r="B1615" s="252" t="s">
        <v>487</v>
      </c>
      <c r="C1615" s="252" t="s">
        <v>201</v>
      </c>
      <c r="D1615" s="252" t="s">
        <v>1217</v>
      </c>
      <c r="E1615" s="252">
        <v>2</v>
      </c>
      <c r="F1615" s="252" t="s">
        <v>1215</v>
      </c>
      <c r="G1615" s="252" t="s">
        <v>62</v>
      </c>
      <c r="H1615" s="252">
        <v>2</v>
      </c>
      <c r="I1615" s="252" t="s">
        <v>17</v>
      </c>
      <c r="J1615" s="252" t="s">
        <v>17</v>
      </c>
      <c r="K1615" s="252" t="s">
        <v>2358</v>
      </c>
      <c r="L1615" s="253">
        <v>45828</v>
      </c>
      <c r="M1615" s="252" t="s">
        <v>19</v>
      </c>
    </row>
    <row r="1616" spans="1:13" x14ac:dyDescent="0.35">
      <c r="A1616" s="250" t="s">
        <v>486</v>
      </c>
      <c r="B1616" s="250" t="s">
        <v>487</v>
      </c>
      <c r="C1616" s="250" t="s">
        <v>201</v>
      </c>
      <c r="D1616" s="250" t="s">
        <v>1219</v>
      </c>
      <c r="E1616" s="250">
        <v>2</v>
      </c>
      <c r="F1616" s="250" t="s">
        <v>1215</v>
      </c>
      <c r="G1616" s="250" t="s">
        <v>62</v>
      </c>
      <c r="H1616" s="250">
        <v>2</v>
      </c>
      <c r="I1616" s="250" t="s">
        <v>17</v>
      </c>
      <c r="J1616" s="250" t="s">
        <v>17</v>
      </c>
      <c r="K1616" s="250" t="s">
        <v>2359</v>
      </c>
      <c r="L1616" s="251">
        <v>45828</v>
      </c>
      <c r="M1616" s="250" t="s">
        <v>19</v>
      </c>
    </row>
    <row r="1617" spans="1:13" x14ac:dyDescent="0.35">
      <c r="A1617" s="252" t="s">
        <v>486</v>
      </c>
      <c r="B1617" s="252" t="s">
        <v>487</v>
      </c>
      <c r="C1617" s="252" t="s">
        <v>201</v>
      </c>
      <c r="D1617" s="252" t="s">
        <v>1221</v>
      </c>
      <c r="E1617" s="252">
        <v>2</v>
      </c>
      <c r="F1617" s="252" t="s">
        <v>1215</v>
      </c>
      <c r="G1617" s="252" t="s">
        <v>62</v>
      </c>
      <c r="H1617" s="252">
        <v>2</v>
      </c>
      <c r="I1617" s="252" t="s">
        <v>17</v>
      </c>
      <c r="J1617" s="252" t="s">
        <v>17</v>
      </c>
      <c r="K1617" s="252" t="s">
        <v>2360</v>
      </c>
      <c r="L1617" s="253">
        <v>45828</v>
      </c>
      <c r="M1617" s="252" t="s">
        <v>19</v>
      </c>
    </row>
    <row r="1618" spans="1:13" x14ac:dyDescent="0.35">
      <c r="A1618" s="250" t="s">
        <v>486</v>
      </c>
      <c r="B1618" s="250" t="s">
        <v>487</v>
      </c>
      <c r="C1618" s="250" t="s">
        <v>201</v>
      </c>
      <c r="D1618" s="250" t="s">
        <v>1223</v>
      </c>
      <c r="E1618" s="250">
        <v>3</v>
      </c>
      <c r="F1618" s="250" t="s">
        <v>1215</v>
      </c>
      <c r="G1618" s="250" t="s">
        <v>62</v>
      </c>
      <c r="H1618" s="250">
        <v>2</v>
      </c>
      <c r="I1618" s="250" t="s">
        <v>17</v>
      </c>
      <c r="J1618" s="250" t="s">
        <v>17</v>
      </c>
      <c r="K1618" s="250" t="s">
        <v>2361</v>
      </c>
      <c r="L1618" s="251">
        <v>45828</v>
      </c>
      <c r="M1618" s="250" t="s">
        <v>19</v>
      </c>
    </row>
    <row r="1619" spans="1:13" x14ac:dyDescent="0.35">
      <c r="A1619" s="252" t="s">
        <v>486</v>
      </c>
      <c r="B1619" s="252" t="s">
        <v>487</v>
      </c>
      <c r="C1619" s="252" t="s">
        <v>201</v>
      </c>
      <c r="D1619" s="252" t="s">
        <v>1225</v>
      </c>
      <c r="E1619" s="252">
        <v>2</v>
      </c>
      <c r="F1619" s="252" t="s">
        <v>1215</v>
      </c>
      <c r="G1619" s="252" t="s">
        <v>62</v>
      </c>
      <c r="H1619" s="252">
        <v>2</v>
      </c>
      <c r="I1619" s="252" t="s">
        <v>17</v>
      </c>
      <c r="J1619" s="252" t="s">
        <v>17</v>
      </c>
      <c r="K1619" s="252" t="s">
        <v>2362</v>
      </c>
      <c r="L1619" s="253">
        <v>45828</v>
      </c>
      <c r="M1619" s="252" t="s">
        <v>19</v>
      </c>
    </row>
    <row r="1620" spans="1:13" x14ac:dyDescent="0.35">
      <c r="A1620" s="250" t="s">
        <v>486</v>
      </c>
      <c r="B1620" s="250" t="s">
        <v>487</v>
      </c>
      <c r="C1620" s="250" t="s">
        <v>201</v>
      </c>
      <c r="D1620" s="250" t="s">
        <v>1227</v>
      </c>
      <c r="E1620" s="250">
        <v>0</v>
      </c>
      <c r="F1620" s="250" t="s">
        <v>1215</v>
      </c>
      <c r="G1620" s="250" t="s">
        <v>62</v>
      </c>
      <c r="H1620" s="250">
        <v>2</v>
      </c>
      <c r="I1620" s="250" t="s">
        <v>17</v>
      </c>
      <c r="J1620" s="250" t="s">
        <v>17</v>
      </c>
      <c r="K1620" s="250" t="s">
        <v>2363</v>
      </c>
      <c r="L1620" s="251">
        <v>45828</v>
      </c>
      <c r="M1620" s="250" t="s">
        <v>19</v>
      </c>
    </row>
    <row r="1621" spans="1:13" x14ac:dyDescent="0.35">
      <c r="A1621" s="252" t="s">
        <v>486</v>
      </c>
      <c r="B1621" s="252" t="s">
        <v>487</v>
      </c>
      <c r="C1621" s="252" t="s">
        <v>201</v>
      </c>
      <c r="D1621" s="252" t="s">
        <v>1229</v>
      </c>
      <c r="E1621" s="252">
        <v>3</v>
      </c>
      <c r="F1621" s="252" t="s">
        <v>1215</v>
      </c>
      <c r="G1621" s="252" t="s">
        <v>62</v>
      </c>
      <c r="H1621" s="252">
        <v>2</v>
      </c>
      <c r="I1621" s="252" t="s">
        <v>17</v>
      </c>
      <c r="J1621" s="252" t="s">
        <v>17</v>
      </c>
      <c r="K1621" s="252" t="s">
        <v>2364</v>
      </c>
      <c r="L1621" s="253">
        <v>45828</v>
      </c>
      <c r="M1621" s="252" t="s">
        <v>19</v>
      </c>
    </row>
    <row r="1622" spans="1:13" x14ac:dyDescent="0.35">
      <c r="A1622" s="250" t="s">
        <v>486</v>
      </c>
      <c r="B1622" s="250" t="s">
        <v>487</v>
      </c>
      <c r="C1622" s="250" t="s">
        <v>201</v>
      </c>
      <c r="D1622" s="250" t="s">
        <v>1231</v>
      </c>
      <c r="E1622" s="250">
        <v>0</v>
      </c>
      <c r="F1622" s="250" t="s">
        <v>1215</v>
      </c>
      <c r="G1622" s="250" t="s">
        <v>62</v>
      </c>
      <c r="H1622" s="250">
        <v>2</v>
      </c>
      <c r="I1622" s="250" t="s">
        <v>17</v>
      </c>
      <c r="J1622" s="250" t="s">
        <v>17</v>
      </c>
      <c r="K1622" s="250" t="s">
        <v>2365</v>
      </c>
      <c r="L1622" s="251">
        <v>45828</v>
      </c>
      <c r="M1622" s="250" t="s">
        <v>19</v>
      </c>
    </row>
    <row r="1623" spans="1:13" x14ac:dyDescent="0.35">
      <c r="A1623" s="252" t="s">
        <v>828</v>
      </c>
      <c r="B1623" s="252" t="s">
        <v>829</v>
      </c>
      <c r="C1623" s="252" t="s">
        <v>830</v>
      </c>
      <c r="D1623" s="252" t="s">
        <v>1214</v>
      </c>
      <c r="E1623" s="252">
        <v>3</v>
      </c>
      <c r="F1623" s="252" t="s">
        <v>1215</v>
      </c>
      <c r="G1623" s="252" t="s">
        <v>62</v>
      </c>
      <c r="H1623" s="252">
        <v>2</v>
      </c>
      <c r="I1623" s="252" t="s">
        <v>17</v>
      </c>
      <c r="J1623" s="252" t="s">
        <v>17</v>
      </c>
      <c r="K1623" s="252" t="s">
        <v>2366</v>
      </c>
      <c r="L1623" s="253">
        <v>45828</v>
      </c>
      <c r="M1623" s="252" t="s">
        <v>19</v>
      </c>
    </row>
    <row r="1624" spans="1:13" x14ac:dyDescent="0.35">
      <c r="A1624" s="250" t="s">
        <v>828</v>
      </c>
      <c r="B1624" s="250" t="s">
        <v>829</v>
      </c>
      <c r="C1624" s="250" t="s">
        <v>830</v>
      </c>
      <c r="D1624" s="250" t="s">
        <v>1217</v>
      </c>
      <c r="E1624" s="250">
        <v>3</v>
      </c>
      <c r="F1624" s="250" t="s">
        <v>1215</v>
      </c>
      <c r="G1624" s="250" t="s">
        <v>62</v>
      </c>
      <c r="H1624" s="250">
        <v>2</v>
      </c>
      <c r="I1624" s="250" t="s">
        <v>17</v>
      </c>
      <c r="J1624" s="250" t="s">
        <v>17</v>
      </c>
      <c r="K1624" s="250" t="s">
        <v>2367</v>
      </c>
      <c r="L1624" s="251">
        <v>45828</v>
      </c>
      <c r="M1624" s="250" t="s">
        <v>19</v>
      </c>
    </row>
    <row r="1625" spans="1:13" x14ac:dyDescent="0.35">
      <c r="A1625" s="252" t="s">
        <v>828</v>
      </c>
      <c r="B1625" s="252" t="s">
        <v>829</v>
      </c>
      <c r="C1625" s="252" t="s">
        <v>830</v>
      </c>
      <c r="D1625" s="252" t="s">
        <v>1219</v>
      </c>
      <c r="E1625" s="252">
        <v>3</v>
      </c>
      <c r="F1625" s="252" t="s">
        <v>1215</v>
      </c>
      <c r="G1625" s="252" t="s">
        <v>62</v>
      </c>
      <c r="H1625" s="252">
        <v>2</v>
      </c>
      <c r="I1625" s="252" t="s">
        <v>17</v>
      </c>
      <c r="J1625" s="252" t="s">
        <v>17</v>
      </c>
      <c r="K1625" s="252" t="s">
        <v>2368</v>
      </c>
      <c r="L1625" s="253">
        <v>45828</v>
      </c>
      <c r="M1625" s="252" t="s">
        <v>19</v>
      </c>
    </row>
    <row r="1626" spans="1:13" x14ac:dyDescent="0.35">
      <c r="A1626" s="250" t="s">
        <v>828</v>
      </c>
      <c r="B1626" s="250" t="s">
        <v>829</v>
      </c>
      <c r="C1626" s="250" t="s">
        <v>830</v>
      </c>
      <c r="D1626" s="250" t="s">
        <v>1221</v>
      </c>
      <c r="E1626" s="250">
        <v>3</v>
      </c>
      <c r="F1626" s="250" t="s">
        <v>1215</v>
      </c>
      <c r="G1626" s="250" t="s">
        <v>62</v>
      </c>
      <c r="H1626" s="250">
        <v>2</v>
      </c>
      <c r="I1626" s="250" t="s">
        <v>17</v>
      </c>
      <c r="J1626" s="250" t="s">
        <v>17</v>
      </c>
      <c r="K1626" s="250" t="s">
        <v>2369</v>
      </c>
      <c r="L1626" s="251">
        <v>45828</v>
      </c>
      <c r="M1626" s="250" t="s">
        <v>19</v>
      </c>
    </row>
    <row r="1627" spans="1:13" x14ac:dyDescent="0.35">
      <c r="A1627" s="252" t="s">
        <v>828</v>
      </c>
      <c r="B1627" s="252" t="s">
        <v>829</v>
      </c>
      <c r="C1627" s="252" t="s">
        <v>830</v>
      </c>
      <c r="D1627" s="252" t="s">
        <v>1223</v>
      </c>
      <c r="E1627" s="252">
        <v>3</v>
      </c>
      <c r="F1627" s="252" t="s">
        <v>1215</v>
      </c>
      <c r="G1627" s="252" t="s">
        <v>62</v>
      </c>
      <c r="H1627" s="252">
        <v>2</v>
      </c>
      <c r="I1627" s="252" t="s">
        <v>17</v>
      </c>
      <c r="J1627" s="252" t="s">
        <v>17</v>
      </c>
      <c r="K1627" s="252" t="s">
        <v>2370</v>
      </c>
      <c r="L1627" s="253">
        <v>45828</v>
      </c>
      <c r="M1627" s="252" t="s">
        <v>19</v>
      </c>
    </row>
    <row r="1628" spans="1:13" x14ac:dyDescent="0.35">
      <c r="A1628" s="250" t="s">
        <v>828</v>
      </c>
      <c r="B1628" s="250" t="s">
        <v>829</v>
      </c>
      <c r="C1628" s="250" t="s">
        <v>830</v>
      </c>
      <c r="D1628" s="250" t="s">
        <v>1225</v>
      </c>
      <c r="E1628" s="250">
        <v>2</v>
      </c>
      <c r="F1628" s="250" t="s">
        <v>1215</v>
      </c>
      <c r="G1628" s="250" t="s">
        <v>62</v>
      </c>
      <c r="H1628" s="250">
        <v>2</v>
      </c>
      <c r="I1628" s="250" t="s">
        <v>17</v>
      </c>
      <c r="J1628" s="250" t="s">
        <v>17</v>
      </c>
      <c r="K1628" s="250" t="s">
        <v>2371</v>
      </c>
      <c r="L1628" s="251">
        <v>45828</v>
      </c>
      <c r="M1628" s="250" t="s">
        <v>19</v>
      </c>
    </row>
    <row r="1629" spans="1:13" x14ac:dyDescent="0.35">
      <c r="A1629" s="252" t="s">
        <v>828</v>
      </c>
      <c r="B1629" s="252" t="s">
        <v>829</v>
      </c>
      <c r="C1629" s="252" t="s">
        <v>830</v>
      </c>
      <c r="D1629" s="252" t="s">
        <v>1227</v>
      </c>
      <c r="E1629" s="252">
        <v>3</v>
      </c>
      <c r="F1629" s="252" t="s">
        <v>1215</v>
      </c>
      <c r="G1629" s="252" t="s">
        <v>62</v>
      </c>
      <c r="H1629" s="252">
        <v>2</v>
      </c>
      <c r="I1629" s="252" t="s">
        <v>17</v>
      </c>
      <c r="J1629" s="252" t="s">
        <v>17</v>
      </c>
      <c r="K1629" s="252" t="s">
        <v>2372</v>
      </c>
      <c r="L1629" s="253">
        <v>45828</v>
      </c>
      <c r="M1629" s="252" t="s">
        <v>19</v>
      </c>
    </row>
    <row r="1630" spans="1:13" x14ac:dyDescent="0.35">
      <c r="A1630" s="250" t="s">
        <v>828</v>
      </c>
      <c r="B1630" s="250" t="s">
        <v>829</v>
      </c>
      <c r="C1630" s="250" t="s">
        <v>830</v>
      </c>
      <c r="D1630" s="250" t="s">
        <v>1229</v>
      </c>
      <c r="E1630" s="250">
        <v>3</v>
      </c>
      <c r="F1630" s="250" t="s">
        <v>1215</v>
      </c>
      <c r="G1630" s="250" t="s">
        <v>62</v>
      </c>
      <c r="H1630" s="250">
        <v>2</v>
      </c>
      <c r="I1630" s="250" t="s">
        <v>17</v>
      </c>
      <c r="J1630" s="250" t="s">
        <v>17</v>
      </c>
      <c r="K1630" s="250" t="s">
        <v>2373</v>
      </c>
      <c r="L1630" s="251">
        <v>45828</v>
      </c>
      <c r="M1630" s="250" t="s">
        <v>19</v>
      </c>
    </row>
    <row r="1631" spans="1:13" x14ac:dyDescent="0.35">
      <c r="A1631" s="252" t="s">
        <v>828</v>
      </c>
      <c r="B1631" s="252" t="s">
        <v>829</v>
      </c>
      <c r="C1631" s="252" t="s">
        <v>830</v>
      </c>
      <c r="D1631" s="252" t="s">
        <v>1231</v>
      </c>
      <c r="E1631" s="252">
        <v>3</v>
      </c>
      <c r="F1631" s="252" t="s">
        <v>1215</v>
      </c>
      <c r="G1631" s="252" t="s">
        <v>62</v>
      </c>
      <c r="H1631" s="252">
        <v>2</v>
      </c>
      <c r="I1631" s="252" t="s">
        <v>17</v>
      </c>
      <c r="J1631" s="252" t="s">
        <v>17</v>
      </c>
      <c r="K1631" s="252" t="s">
        <v>2374</v>
      </c>
      <c r="L1631" s="253">
        <v>45828</v>
      </c>
      <c r="M1631" s="252" t="s">
        <v>19</v>
      </c>
    </row>
    <row r="1632" spans="1:13" x14ac:dyDescent="0.35">
      <c r="A1632" s="250" t="s">
        <v>838</v>
      </c>
      <c r="B1632" s="250" t="s">
        <v>839</v>
      </c>
      <c r="C1632" s="250" t="s">
        <v>830</v>
      </c>
      <c r="D1632" s="250" t="s">
        <v>1214</v>
      </c>
      <c r="E1632" s="250">
        <v>2</v>
      </c>
      <c r="F1632" s="250" t="s">
        <v>1215</v>
      </c>
      <c r="G1632" s="250" t="s">
        <v>62</v>
      </c>
      <c r="H1632" s="250">
        <v>2</v>
      </c>
      <c r="I1632" s="250" t="s">
        <v>17</v>
      </c>
      <c r="J1632" s="250" t="s">
        <v>17</v>
      </c>
      <c r="K1632" s="250" t="s">
        <v>2375</v>
      </c>
      <c r="L1632" s="251">
        <v>45828</v>
      </c>
      <c r="M1632" s="250" t="s">
        <v>19</v>
      </c>
    </row>
    <row r="1633" spans="1:13" x14ac:dyDescent="0.35">
      <c r="A1633" s="252" t="s">
        <v>838</v>
      </c>
      <c r="B1633" s="252" t="s">
        <v>839</v>
      </c>
      <c r="C1633" s="252" t="s">
        <v>830</v>
      </c>
      <c r="D1633" s="252" t="s">
        <v>1217</v>
      </c>
      <c r="E1633" s="252">
        <v>2</v>
      </c>
      <c r="F1633" s="252" t="s">
        <v>1215</v>
      </c>
      <c r="G1633" s="252" t="s">
        <v>62</v>
      </c>
      <c r="H1633" s="252">
        <v>2</v>
      </c>
      <c r="I1633" s="252" t="s">
        <v>17</v>
      </c>
      <c r="J1633" s="252" t="s">
        <v>17</v>
      </c>
      <c r="K1633" s="252" t="s">
        <v>2376</v>
      </c>
      <c r="L1633" s="253">
        <v>45828</v>
      </c>
      <c r="M1633" s="252" t="s">
        <v>19</v>
      </c>
    </row>
    <row r="1634" spans="1:13" x14ac:dyDescent="0.35">
      <c r="A1634" s="250" t="s">
        <v>838</v>
      </c>
      <c r="B1634" s="250" t="s">
        <v>839</v>
      </c>
      <c r="C1634" s="250" t="s">
        <v>830</v>
      </c>
      <c r="D1634" s="250" t="s">
        <v>1219</v>
      </c>
      <c r="E1634" s="250">
        <v>3</v>
      </c>
      <c r="F1634" s="250" t="s">
        <v>1215</v>
      </c>
      <c r="G1634" s="250" t="s">
        <v>62</v>
      </c>
      <c r="H1634" s="250">
        <v>2</v>
      </c>
      <c r="I1634" s="250" t="s">
        <v>17</v>
      </c>
      <c r="J1634" s="250" t="s">
        <v>17</v>
      </c>
      <c r="K1634" s="250" t="s">
        <v>2377</v>
      </c>
      <c r="L1634" s="251">
        <v>45828</v>
      </c>
      <c r="M1634" s="250" t="s">
        <v>19</v>
      </c>
    </row>
    <row r="1635" spans="1:13" x14ac:dyDescent="0.35">
      <c r="A1635" s="252" t="s">
        <v>838</v>
      </c>
      <c r="B1635" s="252" t="s">
        <v>839</v>
      </c>
      <c r="C1635" s="252" t="s">
        <v>830</v>
      </c>
      <c r="D1635" s="252" t="s">
        <v>1221</v>
      </c>
      <c r="E1635" s="252">
        <v>3</v>
      </c>
      <c r="F1635" s="252" t="s">
        <v>1215</v>
      </c>
      <c r="G1635" s="252" t="s">
        <v>62</v>
      </c>
      <c r="H1635" s="252">
        <v>2</v>
      </c>
      <c r="I1635" s="252" t="s">
        <v>17</v>
      </c>
      <c r="J1635" s="252" t="s">
        <v>17</v>
      </c>
      <c r="K1635" s="252" t="s">
        <v>2378</v>
      </c>
      <c r="L1635" s="253">
        <v>45828</v>
      </c>
      <c r="M1635" s="252" t="s">
        <v>19</v>
      </c>
    </row>
    <row r="1636" spans="1:13" x14ac:dyDescent="0.35">
      <c r="A1636" s="250" t="s">
        <v>838</v>
      </c>
      <c r="B1636" s="250" t="s">
        <v>839</v>
      </c>
      <c r="C1636" s="250" t="s">
        <v>830</v>
      </c>
      <c r="D1636" s="250" t="s">
        <v>1223</v>
      </c>
      <c r="E1636" s="250">
        <v>0</v>
      </c>
      <c r="F1636" s="250" t="s">
        <v>1215</v>
      </c>
      <c r="G1636" s="250" t="s">
        <v>62</v>
      </c>
      <c r="H1636" s="250">
        <v>2</v>
      </c>
      <c r="I1636" s="250" t="s">
        <v>17</v>
      </c>
      <c r="J1636" s="250" t="s">
        <v>17</v>
      </c>
      <c r="K1636" s="250" t="s">
        <v>2379</v>
      </c>
      <c r="L1636" s="251">
        <v>45828</v>
      </c>
      <c r="M1636" s="250" t="s">
        <v>19</v>
      </c>
    </row>
    <row r="1637" spans="1:13" x14ac:dyDescent="0.35">
      <c r="A1637" s="252" t="s">
        <v>838</v>
      </c>
      <c r="B1637" s="252" t="s">
        <v>839</v>
      </c>
      <c r="C1637" s="252" t="s">
        <v>830</v>
      </c>
      <c r="D1637" s="252" t="s">
        <v>1225</v>
      </c>
      <c r="E1637" s="252">
        <v>2</v>
      </c>
      <c r="F1637" s="252" t="s">
        <v>1215</v>
      </c>
      <c r="G1637" s="252" t="s">
        <v>62</v>
      </c>
      <c r="H1637" s="252">
        <v>2</v>
      </c>
      <c r="I1637" s="252" t="s">
        <v>17</v>
      </c>
      <c r="J1637" s="252" t="s">
        <v>17</v>
      </c>
      <c r="K1637" s="252" t="s">
        <v>2380</v>
      </c>
      <c r="L1637" s="253">
        <v>45828</v>
      </c>
      <c r="M1637" s="252" t="s">
        <v>19</v>
      </c>
    </row>
    <row r="1638" spans="1:13" x14ac:dyDescent="0.35">
      <c r="A1638" s="250" t="s">
        <v>838</v>
      </c>
      <c r="B1638" s="250" t="s">
        <v>839</v>
      </c>
      <c r="C1638" s="250" t="s">
        <v>830</v>
      </c>
      <c r="D1638" s="250" t="s">
        <v>1227</v>
      </c>
      <c r="E1638" s="250">
        <v>3</v>
      </c>
      <c r="F1638" s="250" t="s">
        <v>1215</v>
      </c>
      <c r="G1638" s="250" t="s">
        <v>62</v>
      </c>
      <c r="H1638" s="250">
        <v>2</v>
      </c>
      <c r="I1638" s="250" t="s">
        <v>17</v>
      </c>
      <c r="J1638" s="250" t="s">
        <v>17</v>
      </c>
      <c r="K1638" s="250" t="s">
        <v>2381</v>
      </c>
      <c r="L1638" s="251">
        <v>45828</v>
      </c>
      <c r="M1638" s="250" t="s">
        <v>19</v>
      </c>
    </row>
    <row r="1639" spans="1:13" x14ac:dyDescent="0.35">
      <c r="A1639" s="252" t="s">
        <v>838</v>
      </c>
      <c r="B1639" s="252" t="s">
        <v>839</v>
      </c>
      <c r="C1639" s="252" t="s">
        <v>830</v>
      </c>
      <c r="D1639" s="252" t="s">
        <v>1229</v>
      </c>
      <c r="E1639" s="252">
        <v>3</v>
      </c>
      <c r="F1639" s="252" t="s">
        <v>1215</v>
      </c>
      <c r="G1639" s="252" t="s">
        <v>62</v>
      </c>
      <c r="H1639" s="252">
        <v>2</v>
      </c>
      <c r="I1639" s="252" t="s">
        <v>17</v>
      </c>
      <c r="J1639" s="252" t="s">
        <v>17</v>
      </c>
      <c r="K1639" s="252" t="s">
        <v>2382</v>
      </c>
      <c r="L1639" s="253">
        <v>45828</v>
      </c>
      <c r="M1639" s="252" t="s">
        <v>19</v>
      </c>
    </row>
    <row r="1640" spans="1:13" x14ac:dyDescent="0.35">
      <c r="A1640" s="250" t="s">
        <v>838</v>
      </c>
      <c r="B1640" s="250" t="s">
        <v>839</v>
      </c>
      <c r="C1640" s="250" t="s">
        <v>830</v>
      </c>
      <c r="D1640" s="250" t="s">
        <v>1231</v>
      </c>
      <c r="E1640" s="250">
        <v>2</v>
      </c>
      <c r="F1640" s="250" t="s">
        <v>1215</v>
      </c>
      <c r="G1640" s="250" t="s">
        <v>62</v>
      </c>
      <c r="H1640" s="250">
        <v>2</v>
      </c>
      <c r="I1640" s="250" t="s">
        <v>17</v>
      </c>
      <c r="J1640" s="250" t="s">
        <v>17</v>
      </c>
      <c r="K1640" s="250" t="s">
        <v>2383</v>
      </c>
      <c r="L1640" s="251">
        <v>45828</v>
      </c>
      <c r="M1640" s="250" t="s">
        <v>19</v>
      </c>
    </row>
    <row r="1641" spans="1:13" x14ac:dyDescent="0.35">
      <c r="A1641" s="252" t="s">
        <v>2384</v>
      </c>
      <c r="B1641" s="252" t="s">
        <v>2385</v>
      </c>
      <c r="C1641" s="252" t="s">
        <v>2386</v>
      </c>
      <c r="D1641" s="252" t="s">
        <v>1214</v>
      </c>
      <c r="E1641" s="252">
        <v>0</v>
      </c>
      <c r="F1641" s="252" t="s">
        <v>1215</v>
      </c>
      <c r="G1641" s="252" t="s">
        <v>62</v>
      </c>
      <c r="H1641" s="252">
        <v>2</v>
      </c>
      <c r="I1641" s="252" t="s">
        <v>17</v>
      </c>
      <c r="J1641" s="252" t="s">
        <v>17</v>
      </c>
      <c r="K1641" s="252" t="s">
        <v>2387</v>
      </c>
      <c r="L1641" s="253">
        <v>45828</v>
      </c>
      <c r="M1641" s="252" t="s">
        <v>19</v>
      </c>
    </row>
    <row r="1642" spans="1:13" x14ac:dyDescent="0.35">
      <c r="A1642" s="250" t="s">
        <v>2384</v>
      </c>
      <c r="B1642" s="250" t="s">
        <v>2385</v>
      </c>
      <c r="C1642" s="250" t="s">
        <v>2386</v>
      </c>
      <c r="D1642" s="250" t="s">
        <v>1217</v>
      </c>
      <c r="E1642" s="250">
        <v>0</v>
      </c>
      <c r="F1642" s="250" t="s">
        <v>1215</v>
      </c>
      <c r="G1642" s="250" t="s">
        <v>62</v>
      </c>
      <c r="H1642" s="250">
        <v>2</v>
      </c>
      <c r="I1642" s="250" t="s">
        <v>17</v>
      </c>
      <c r="J1642" s="250" t="s">
        <v>17</v>
      </c>
      <c r="K1642" s="250" t="s">
        <v>2388</v>
      </c>
      <c r="L1642" s="251">
        <v>45828</v>
      </c>
      <c r="M1642" s="250" t="s">
        <v>19</v>
      </c>
    </row>
    <row r="1643" spans="1:13" x14ac:dyDescent="0.35">
      <c r="A1643" s="252" t="s">
        <v>2384</v>
      </c>
      <c r="B1643" s="252" t="s">
        <v>2385</v>
      </c>
      <c r="C1643" s="252" t="s">
        <v>2386</v>
      </c>
      <c r="D1643" s="252" t="s">
        <v>1219</v>
      </c>
      <c r="E1643" s="252">
        <v>0</v>
      </c>
      <c r="F1643" s="252" t="s">
        <v>1215</v>
      </c>
      <c r="G1643" s="252" t="s">
        <v>62</v>
      </c>
      <c r="H1643" s="252">
        <v>2</v>
      </c>
      <c r="I1643" s="252" t="s">
        <v>17</v>
      </c>
      <c r="J1643" s="252" t="s">
        <v>17</v>
      </c>
      <c r="K1643" s="252" t="s">
        <v>2389</v>
      </c>
      <c r="L1643" s="253">
        <v>45828</v>
      </c>
      <c r="M1643" s="252" t="s">
        <v>19</v>
      </c>
    </row>
    <row r="1644" spans="1:13" x14ac:dyDescent="0.35">
      <c r="A1644" s="250" t="s">
        <v>2384</v>
      </c>
      <c r="B1644" s="250" t="s">
        <v>2385</v>
      </c>
      <c r="C1644" s="250" t="s">
        <v>2386</v>
      </c>
      <c r="D1644" s="250" t="s">
        <v>1221</v>
      </c>
      <c r="E1644" s="250">
        <v>0</v>
      </c>
      <c r="F1644" s="250" t="s">
        <v>1215</v>
      </c>
      <c r="G1644" s="250" t="s">
        <v>62</v>
      </c>
      <c r="H1644" s="250">
        <v>2</v>
      </c>
      <c r="I1644" s="250" t="s">
        <v>17</v>
      </c>
      <c r="J1644" s="250" t="s">
        <v>17</v>
      </c>
      <c r="K1644" s="250" t="s">
        <v>2390</v>
      </c>
      <c r="L1644" s="251">
        <v>45828</v>
      </c>
      <c r="M1644" s="250" t="s">
        <v>19</v>
      </c>
    </row>
    <row r="1645" spans="1:13" x14ac:dyDescent="0.35">
      <c r="A1645" s="252" t="s">
        <v>2384</v>
      </c>
      <c r="B1645" s="252" t="s">
        <v>2385</v>
      </c>
      <c r="C1645" s="252" t="s">
        <v>2386</v>
      </c>
      <c r="D1645" s="252" t="s">
        <v>1223</v>
      </c>
      <c r="E1645" s="252">
        <v>1</v>
      </c>
      <c r="F1645" s="252" t="s">
        <v>1215</v>
      </c>
      <c r="G1645" s="252" t="s">
        <v>62</v>
      </c>
      <c r="H1645" s="252">
        <v>2</v>
      </c>
      <c r="I1645" s="252" t="s">
        <v>17</v>
      </c>
      <c r="J1645" s="252" t="s">
        <v>17</v>
      </c>
      <c r="K1645" s="252" t="s">
        <v>2391</v>
      </c>
      <c r="L1645" s="253">
        <v>45828</v>
      </c>
      <c r="M1645" s="252" t="s">
        <v>19</v>
      </c>
    </row>
    <row r="1646" spans="1:13" x14ac:dyDescent="0.35">
      <c r="A1646" s="250" t="s">
        <v>2384</v>
      </c>
      <c r="B1646" s="250" t="s">
        <v>2385</v>
      </c>
      <c r="C1646" s="250" t="s">
        <v>2386</v>
      </c>
      <c r="D1646" s="250" t="s">
        <v>1225</v>
      </c>
      <c r="E1646" s="250">
        <v>1</v>
      </c>
      <c r="F1646" s="250" t="s">
        <v>1215</v>
      </c>
      <c r="G1646" s="250" t="s">
        <v>62</v>
      </c>
      <c r="H1646" s="250">
        <v>2</v>
      </c>
      <c r="I1646" s="250" t="s">
        <v>17</v>
      </c>
      <c r="J1646" s="250" t="s">
        <v>17</v>
      </c>
      <c r="K1646" s="250" t="s">
        <v>2392</v>
      </c>
      <c r="L1646" s="251">
        <v>45828</v>
      </c>
      <c r="M1646" s="250" t="s">
        <v>19</v>
      </c>
    </row>
    <row r="1647" spans="1:13" x14ac:dyDescent="0.35">
      <c r="A1647" s="252" t="s">
        <v>2384</v>
      </c>
      <c r="B1647" s="252" t="s">
        <v>2385</v>
      </c>
      <c r="C1647" s="252" t="s">
        <v>2386</v>
      </c>
      <c r="D1647" s="252" t="s">
        <v>1227</v>
      </c>
      <c r="E1647" s="252">
        <v>0</v>
      </c>
      <c r="F1647" s="252" t="s">
        <v>1215</v>
      </c>
      <c r="G1647" s="252" t="s">
        <v>62</v>
      </c>
      <c r="H1647" s="252">
        <v>2</v>
      </c>
      <c r="I1647" s="252" t="s">
        <v>17</v>
      </c>
      <c r="J1647" s="252" t="s">
        <v>17</v>
      </c>
      <c r="K1647" s="252" t="s">
        <v>2393</v>
      </c>
      <c r="L1647" s="253">
        <v>45828</v>
      </c>
      <c r="M1647" s="252" t="s">
        <v>19</v>
      </c>
    </row>
    <row r="1648" spans="1:13" x14ac:dyDescent="0.35">
      <c r="A1648" s="250" t="s">
        <v>2384</v>
      </c>
      <c r="B1648" s="250" t="s">
        <v>2385</v>
      </c>
      <c r="C1648" s="250" t="s">
        <v>2386</v>
      </c>
      <c r="D1648" s="250" t="s">
        <v>1229</v>
      </c>
      <c r="E1648" s="250">
        <v>0</v>
      </c>
      <c r="F1648" s="250" t="s">
        <v>1215</v>
      </c>
      <c r="G1648" s="250" t="s">
        <v>62</v>
      </c>
      <c r="H1648" s="250">
        <v>2</v>
      </c>
      <c r="I1648" s="250" t="s">
        <v>17</v>
      </c>
      <c r="J1648" s="250" t="s">
        <v>17</v>
      </c>
      <c r="K1648" s="250" t="s">
        <v>2394</v>
      </c>
      <c r="L1648" s="251">
        <v>45828</v>
      </c>
      <c r="M1648" s="250" t="s">
        <v>19</v>
      </c>
    </row>
    <row r="1649" spans="1:13" x14ac:dyDescent="0.35">
      <c r="A1649" s="252" t="s">
        <v>2384</v>
      </c>
      <c r="B1649" s="252" t="s">
        <v>2385</v>
      </c>
      <c r="C1649" s="252" t="s">
        <v>2386</v>
      </c>
      <c r="D1649" s="252" t="s">
        <v>1231</v>
      </c>
      <c r="E1649" s="252">
        <v>0</v>
      </c>
      <c r="F1649" s="252" t="s">
        <v>1215</v>
      </c>
      <c r="G1649" s="252" t="s">
        <v>62</v>
      </c>
      <c r="H1649" s="252">
        <v>2</v>
      </c>
      <c r="I1649" s="252" t="s">
        <v>17</v>
      </c>
      <c r="J1649" s="252" t="s">
        <v>17</v>
      </c>
      <c r="K1649" s="252" t="s">
        <v>2395</v>
      </c>
      <c r="L1649" s="253">
        <v>45828</v>
      </c>
      <c r="M1649" s="252" t="s">
        <v>19</v>
      </c>
    </row>
    <row r="1650" spans="1:13" x14ac:dyDescent="0.35">
      <c r="A1650" s="250" t="s">
        <v>272</v>
      </c>
      <c r="B1650" s="250" t="s">
        <v>273</v>
      </c>
      <c r="C1650" s="250" t="s">
        <v>102</v>
      </c>
      <c r="D1650" s="250" t="s">
        <v>1214</v>
      </c>
      <c r="E1650" s="250">
        <v>0</v>
      </c>
      <c r="F1650" s="250" t="s">
        <v>1215</v>
      </c>
      <c r="G1650" s="250" t="s">
        <v>62</v>
      </c>
      <c r="H1650" s="250">
        <v>2</v>
      </c>
      <c r="I1650" s="250" t="s">
        <v>17</v>
      </c>
      <c r="J1650" s="250" t="s">
        <v>17</v>
      </c>
      <c r="K1650" s="250" t="s">
        <v>2396</v>
      </c>
      <c r="L1650" s="251">
        <v>45828</v>
      </c>
      <c r="M1650" s="250" t="s">
        <v>19</v>
      </c>
    </row>
    <row r="1651" spans="1:13" x14ac:dyDescent="0.35">
      <c r="A1651" s="252" t="s">
        <v>272</v>
      </c>
      <c r="B1651" s="252" t="s">
        <v>273</v>
      </c>
      <c r="C1651" s="252" t="s">
        <v>102</v>
      </c>
      <c r="D1651" s="252" t="s">
        <v>1217</v>
      </c>
      <c r="E1651" s="252">
        <v>1</v>
      </c>
      <c r="F1651" s="252" t="s">
        <v>1215</v>
      </c>
      <c r="G1651" s="252" t="s">
        <v>62</v>
      </c>
      <c r="H1651" s="252">
        <v>2</v>
      </c>
      <c r="I1651" s="252" t="s">
        <v>17</v>
      </c>
      <c r="J1651" s="252" t="s">
        <v>17</v>
      </c>
      <c r="K1651" s="252" t="s">
        <v>2397</v>
      </c>
      <c r="L1651" s="253">
        <v>45828</v>
      </c>
      <c r="M1651" s="252" t="s">
        <v>19</v>
      </c>
    </row>
    <row r="1652" spans="1:13" x14ac:dyDescent="0.35">
      <c r="A1652" s="250" t="s">
        <v>272</v>
      </c>
      <c r="B1652" s="250" t="s">
        <v>273</v>
      </c>
      <c r="C1652" s="250" t="s">
        <v>102</v>
      </c>
      <c r="D1652" s="250" t="s">
        <v>1219</v>
      </c>
      <c r="E1652" s="250">
        <v>1</v>
      </c>
      <c r="F1652" s="250" t="s">
        <v>1215</v>
      </c>
      <c r="G1652" s="250" t="s">
        <v>62</v>
      </c>
      <c r="H1652" s="250">
        <v>2</v>
      </c>
      <c r="I1652" s="250" t="s">
        <v>17</v>
      </c>
      <c r="J1652" s="250" t="s">
        <v>17</v>
      </c>
      <c r="K1652" s="250" t="s">
        <v>2398</v>
      </c>
      <c r="L1652" s="251">
        <v>45828</v>
      </c>
      <c r="M1652" s="250" t="s">
        <v>19</v>
      </c>
    </row>
    <row r="1653" spans="1:13" x14ac:dyDescent="0.35">
      <c r="A1653" s="252" t="s">
        <v>272</v>
      </c>
      <c r="B1653" s="252" t="s">
        <v>273</v>
      </c>
      <c r="C1653" s="252" t="s">
        <v>102</v>
      </c>
      <c r="D1653" s="252" t="s">
        <v>1221</v>
      </c>
      <c r="E1653" s="252">
        <v>3</v>
      </c>
      <c r="F1653" s="252" t="s">
        <v>1215</v>
      </c>
      <c r="G1653" s="252" t="s">
        <v>62</v>
      </c>
      <c r="H1653" s="252">
        <v>2</v>
      </c>
      <c r="I1653" s="252" t="s">
        <v>17</v>
      </c>
      <c r="J1653" s="252" t="s">
        <v>17</v>
      </c>
      <c r="K1653" s="252" t="s">
        <v>2399</v>
      </c>
      <c r="L1653" s="253">
        <v>45828</v>
      </c>
      <c r="M1653" s="252" t="s">
        <v>19</v>
      </c>
    </row>
    <row r="1654" spans="1:13" x14ac:dyDescent="0.35">
      <c r="A1654" s="250" t="s">
        <v>272</v>
      </c>
      <c r="B1654" s="250" t="s">
        <v>273</v>
      </c>
      <c r="C1654" s="250" t="s">
        <v>102</v>
      </c>
      <c r="D1654" s="250" t="s">
        <v>1223</v>
      </c>
      <c r="E1654" s="250">
        <v>3</v>
      </c>
      <c r="F1654" s="250" t="s">
        <v>1215</v>
      </c>
      <c r="G1654" s="250" t="s">
        <v>62</v>
      </c>
      <c r="H1654" s="250">
        <v>2</v>
      </c>
      <c r="I1654" s="250" t="s">
        <v>17</v>
      </c>
      <c r="J1654" s="250" t="s">
        <v>17</v>
      </c>
      <c r="K1654" s="250" t="s">
        <v>2400</v>
      </c>
      <c r="L1654" s="251">
        <v>45828</v>
      </c>
      <c r="M1654" s="250" t="s">
        <v>19</v>
      </c>
    </row>
    <row r="1655" spans="1:13" x14ac:dyDescent="0.35">
      <c r="A1655" s="252" t="s">
        <v>272</v>
      </c>
      <c r="B1655" s="252" t="s">
        <v>273</v>
      </c>
      <c r="C1655" s="252" t="s">
        <v>102</v>
      </c>
      <c r="D1655" s="252" t="s">
        <v>1225</v>
      </c>
      <c r="E1655" s="252">
        <v>3</v>
      </c>
      <c r="F1655" s="252" t="s">
        <v>1215</v>
      </c>
      <c r="G1655" s="252" t="s">
        <v>62</v>
      </c>
      <c r="H1655" s="252">
        <v>2</v>
      </c>
      <c r="I1655" s="252" t="s">
        <v>17</v>
      </c>
      <c r="J1655" s="252" t="s">
        <v>17</v>
      </c>
      <c r="K1655" s="252" t="s">
        <v>2401</v>
      </c>
      <c r="L1655" s="253">
        <v>45828</v>
      </c>
      <c r="M1655" s="252" t="s">
        <v>19</v>
      </c>
    </row>
    <row r="1656" spans="1:13" x14ac:dyDescent="0.35">
      <c r="A1656" s="250" t="s">
        <v>272</v>
      </c>
      <c r="B1656" s="250" t="s">
        <v>273</v>
      </c>
      <c r="C1656" s="250" t="s">
        <v>102</v>
      </c>
      <c r="D1656" s="250" t="s">
        <v>1227</v>
      </c>
      <c r="E1656" s="250">
        <v>2</v>
      </c>
      <c r="F1656" s="250" t="s">
        <v>1215</v>
      </c>
      <c r="G1656" s="250" t="s">
        <v>62</v>
      </c>
      <c r="H1656" s="250">
        <v>2</v>
      </c>
      <c r="I1656" s="250" t="s">
        <v>17</v>
      </c>
      <c r="J1656" s="250" t="s">
        <v>17</v>
      </c>
      <c r="K1656" s="250" t="s">
        <v>2402</v>
      </c>
      <c r="L1656" s="251">
        <v>45828</v>
      </c>
      <c r="M1656" s="250" t="s">
        <v>19</v>
      </c>
    </row>
    <row r="1657" spans="1:13" x14ac:dyDescent="0.35">
      <c r="A1657" s="252" t="s">
        <v>272</v>
      </c>
      <c r="B1657" s="252" t="s">
        <v>273</v>
      </c>
      <c r="C1657" s="252" t="s">
        <v>102</v>
      </c>
      <c r="D1657" s="252" t="s">
        <v>1229</v>
      </c>
      <c r="E1657" s="252">
        <v>3</v>
      </c>
      <c r="F1657" s="252" t="s">
        <v>1215</v>
      </c>
      <c r="G1657" s="252" t="s">
        <v>62</v>
      </c>
      <c r="H1657" s="252">
        <v>2</v>
      </c>
      <c r="I1657" s="252" t="s">
        <v>17</v>
      </c>
      <c r="J1657" s="252" t="s">
        <v>17</v>
      </c>
      <c r="K1657" s="252" t="s">
        <v>2403</v>
      </c>
      <c r="L1657" s="253">
        <v>45828</v>
      </c>
      <c r="M1657" s="252" t="s">
        <v>19</v>
      </c>
    </row>
    <row r="1658" spans="1:13" x14ac:dyDescent="0.35">
      <c r="A1658" s="250" t="s">
        <v>272</v>
      </c>
      <c r="B1658" s="250" t="s">
        <v>273</v>
      </c>
      <c r="C1658" s="250" t="s">
        <v>102</v>
      </c>
      <c r="D1658" s="250" t="s">
        <v>1231</v>
      </c>
      <c r="E1658" s="250">
        <v>0</v>
      </c>
      <c r="F1658" s="250" t="s">
        <v>1215</v>
      </c>
      <c r="G1658" s="250" t="s">
        <v>62</v>
      </c>
      <c r="H1658" s="250">
        <v>2</v>
      </c>
      <c r="I1658" s="250" t="s">
        <v>17</v>
      </c>
      <c r="J1658" s="250" t="s">
        <v>17</v>
      </c>
      <c r="K1658" s="250" t="s">
        <v>2404</v>
      </c>
      <c r="L1658" s="251">
        <v>45828</v>
      </c>
      <c r="M1658" s="250" t="s">
        <v>19</v>
      </c>
    </row>
    <row r="1659" spans="1:13" x14ac:dyDescent="0.35">
      <c r="A1659" s="252" t="s">
        <v>100</v>
      </c>
      <c r="B1659" s="252" t="s">
        <v>101</v>
      </c>
      <c r="C1659" s="252" t="s">
        <v>102</v>
      </c>
      <c r="D1659" s="252" t="s">
        <v>1214</v>
      </c>
      <c r="E1659" s="252">
        <v>0</v>
      </c>
      <c r="F1659" s="252" t="s">
        <v>1215</v>
      </c>
      <c r="G1659" s="252" t="s">
        <v>62</v>
      </c>
      <c r="H1659" s="252">
        <v>2</v>
      </c>
      <c r="I1659" s="252" t="s">
        <v>17</v>
      </c>
      <c r="J1659" s="252" t="s">
        <v>17</v>
      </c>
      <c r="K1659" s="252" t="s">
        <v>2405</v>
      </c>
      <c r="L1659" s="253">
        <v>45828</v>
      </c>
      <c r="M1659" s="252" t="s">
        <v>19</v>
      </c>
    </row>
    <row r="1660" spans="1:13" x14ac:dyDescent="0.35">
      <c r="A1660" s="250" t="s">
        <v>100</v>
      </c>
      <c r="B1660" s="250" t="s">
        <v>101</v>
      </c>
      <c r="C1660" s="250" t="s">
        <v>102</v>
      </c>
      <c r="D1660" s="250" t="s">
        <v>1217</v>
      </c>
      <c r="E1660" s="250">
        <v>1</v>
      </c>
      <c r="F1660" s="250" t="s">
        <v>1215</v>
      </c>
      <c r="G1660" s="250" t="s">
        <v>62</v>
      </c>
      <c r="H1660" s="250">
        <v>2</v>
      </c>
      <c r="I1660" s="250" t="s">
        <v>17</v>
      </c>
      <c r="J1660" s="250" t="s">
        <v>17</v>
      </c>
      <c r="K1660" s="250" t="s">
        <v>2406</v>
      </c>
      <c r="L1660" s="251">
        <v>45828</v>
      </c>
      <c r="M1660" s="250" t="s">
        <v>19</v>
      </c>
    </row>
    <row r="1661" spans="1:13" x14ac:dyDescent="0.35">
      <c r="A1661" s="252" t="s">
        <v>100</v>
      </c>
      <c r="B1661" s="252" t="s">
        <v>101</v>
      </c>
      <c r="C1661" s="252" t="s">
        <v>102</v>
      </c>
      <c r="D1661" s="252" t="s">
        <v>1219</v>
      </c>
      <c r="E1661" s="252">
        <v>1</v>
      </c>
      <c r="F1661" s="252" t="s">
        <v>1215</v>
      </c>
      <c r="G1661" s="252" t="s">
        <v>62</v>
      </c>
      <c r="H1661" s="252">
        <v>2</v>
      </c>
      <c r="I1661" s="252" t="s">
        <v>17</v>
      </c>
      <c r="J1661" s="252" t="s">
        <v>17</v>
      </c>
      <c r="K1661" s="252" t="s">
        <v>2407</v>
      </c>
      <c r="L1661" s="253">
        <v>45828</v>
      </c>
      <c r="M1661" s="252" t="s">
        <v>19</v>
      </c>
    </row>
    <row r="1662" spans="1:13" x14ac:dyDescent="0.35">
      <c r="A1662" s="250" t="s">
        <v>100</v>
      </c>
      <c r="B1662" s="250" t="s">
        <v>101</v>
      </c>
      <c r="C1662" s="250" t="s">
        <v>102</v>
      </c>
      <c r="D1662" s="250" t="s">
        <v>1221</v>
      </c>
      <c r="E1662" s="250">
        <v>1</v>
      </c>
      <c r="F1662" s="250" t="s">
        <v>1215</v>
      </c>
      <c r="G1662" s="250" t="s">
        <v>62</v>
      </c>
      <c r="H1662" s="250">
        <v>2</v>
      </c>
      <c r="I1662" s="250" t="s">
        <v>17</v>
      </c>
      <c r="J1662" s="250" t="s">
        <v>17</v>
      </c>
      <c r="K1662" s="250" t="s">
        <v>2408</v>
      </c>
      <c r="L1662" s="251">
        <v>45828</v>
      </c>
      <c r="M1662" s="250" t="s">
        <v>19</v>
      </c>
    </row>
    <row r="1663" spans="1:13" x14ac:dyDescent="0.35">
      <c r="A1663" s="252" t="s">
        <v>100</v>
      </c>
      <c r="B1663" s="252" t="s">
        <v>101</v>
      </c>
      <c r="C1663" s="252" t="s">
        <v>102</v>
      </c>
      <c r="D1663" s="252" t="s">
        <v>1223</v>
      </c>
      <c r="E1663" s="252">
        <v>2</v>
      </c>
      <c r="F1663" s="252" t="s">
        <v>1215</v>
      </c>
      <c r="G1663" s="252" t="s">
        <v>62</v>
      </c>
      <c r="H1663" s="252">
        <v>2</v>
      </c>
      <c r="I1663" s="252" t="s">
        <v>17</v>
      </c>
      <c r="J1663" s="252" t="s">
        <v>17</v>
      </c>
      <c r="K1663" s="252" t="s">
        <v>2409</v>
      </c>
      <c r="L1663" s="253">
        <v>45828</v>
      </c>
      <c r="M1663" s="252" t="s">
        <v>19</v>
      </c>
    </row>
    <row r="1664" spans="1:13" x14ac:dyDescent="0.35">
      <c r="A1664" s="250" t="s">
        <v>100</v>
      </c>
      <c r="B1664" s="250" t="s">
        <v>101</v>
      </c>
      <c r="C1664" s="250" t="s">
        <v>102</v>
      </c>
      <c r="D1664" s="250" t="s">
        <v>1225</v>
      </c>
      <c r="E1664" s="250">
        <v>3</v>
      </c>
      <c r="F1664" s="250" t="s">
        <v>1215</v>
      </c>
      <c r="G1664" s="250" t="s">
        <v>62</v>
      </c>
      <c r="H1664" s="250">
        <v>2</v>
      </c>
      <c r="I1664" s="250" t="s">
        <v>17</v>
      </c>
      <c r="J1664" s="250" t="s">
        <v>17</v>
      </c>
      <c r="K1664" s="250" t="s">
        <v>2410</v>
      </c>
      <c r="L1664" s="251">
        <v>45828</v>
      </c>
      <c r="M1664" s="250" t="s">
        <v>19</v>
      </c>
    </row>
    <row r="1665" spans="1:13" x14ac:dyDescent="0.35">
      <c r="A1665" s="252" t="s">
        <v>100</v>
      </c>
      <c r="B1665" s="252" t="s">
        <v>101</v>
      </c>
      <c r="C1665" s="252" t="s">
        <v>102</v>
      </c>
      <c r="D1665" s="252" t="s">
        <v>1227</v>
      </c>
      <c r="E1665" s="252">
        <v>0</v>
      </c>
      <c r="F1665" s="252" t="s">
        <v>1215</v>
      </c>
      <c r="G1665" s="252" t="s">
        <v>62</v>
      </c>
      <c r="H1665" s="252">
        <v>2</v>
      </c>
      <c r="I1665" s="252" t="s">
        <v>17</v>
      </c>
      <c r="J1665" s="252" t="s">
        <v>17</v>
      </c>
      <c r="K1665" s="252" t="s">
        <v>2411</v>
      </c>
      <c r="L1665" s="253">
        <v>45828</v>
      </c>
      <c r="M1665" s="252" t="s">
        <v>19</v>
      </c>
    </row>
    <row r="1666" spans="1:13" x14ac:dyDescent="0.35">
      <c r="A1666" s="250" t="s">
        <v>100</v>
      </c>
      <c r="B1666" s="250" t="s">
        <v>101</v>
      </c>
      <c r="C1666" s="250" t="s">
        <v>102</v>
      </c>
      <c r="D1666" s="250" t="s">
        <v>1229</v>
      </c>
      <c r="E1666" s="250">
        <v>2</v>
      </c>
      <c r="F1666" s="250" t="s">
        <v>1215</v>
      </c>
      <c r="G1666" s="250" t="s">
        <v>62</v>
      </c>
      <c r="H1666" s="250">
        <v>2</v>
      </c>
      <c r="I1666" s="250" t="s">
        <v>17</v>
      </c>
      <c r="J1666" s="250" t="s">
        <v>17</v>
      </c>
      <c r="K1666" s="250" t="s">
        <v>2412</v>
      </c>
      <c r="L1666" s="251">
        <v>45828</v>
      </c>
      <c r="M1666" s="250" t="s">
        <v>19</v>
      </c>
    </row>
    <row r="1667" spans="1:13" x14ac:dyDescent="0.35">
      <c r="A1667" s="252" t="s">
        <v>100</v>
      </c>
      <c r="B1667" s="252" t="s">
        <v>101</v>
      </c>
      <c r="C1667" s="252" t="s">
        <v>102</v>
      </c>
      <c r="D1667" s="252" t="s">
        <v>1231</v>
      </c>
      <c r="E1667" s="252">
        <v>0</v>
      </c>
      <c r="F1667" s="252" t="s">
        <v>1215</v>
      </c>
      <c r="G1667" s="252" t="s">
        <v>62</v>
      </c>
      <c r="H1667" s="252">
        <v>2</v>
      </c>
      <c r="I1667" s="252" t="s">
        <v>17</v>
      </c>
      <c r="J1667" s="252" t="s">
        <v>17</v>
      </c>
      <c r="K1667" s="252" t="s">
        <v>2413</v>
      </c>
      <c r="L1667" s="253">
        <v>45828</v>
      </c>
      <c r="M1667" s="252" t="s">
        <v>19</v>
      </c>
    </row>
    <row r="1668" spans="1:13" x14ac:dyDescent="0.35">
      <c r="A1668" s="250" t="s">
        <v>110</v>
      </c>
      <c r="B1668" s="250" t="s">
        <v>111</v>
      </c>
      <c r="C1668" s="250" t="s">
        <v>102</v>
      </c>
      <c r="D1668" s="250" t="s">
        <v>1214</v>
      </c>
      <c r="E1668" s="250">
        <v>0</v>
      </c>
      <c r="F1668" s="250" t="s">
        <v>1215</v>
      </c>
      <c r="G1668" s="250" t="s">
        <v>62</v>
      </c>
      <c r="H1668" s="250">
        <v>2</v>
      </c>
      <c r="I1668" s="250" t="s">
        <v>17</v>
      </c>
      <c r="J1668" s="250" t="s">
        <v>17</v>
      </c>
      <c r="K1668" s="250" t="s">
        <v>2414</v>
      </c>
      <c r="L1668" s="251">
        <v>45828</v>
      </c>
      <c r="M1668" s="250" t="s">
        <v>19</v>
      </c>
    </row>
    <row r="1669" spans="1:13" x14ac:dyDescent="0.35">
      <c r="A1669" s="252" t="s">
        <v>110</v>
      </c>
      <c r="B1669" s="252" t="s">
        <v>111</v>
      </c>
      <c r="C1669" s="252" t="s">
        <v>102</v>
      </c>
      <c r="D1669" s="252" t="s">
        <v>1217</v>
      </c>
      <c r="E1669" s="252">
        <v>1</v>
      </c>
      <c r="F1669" s="252" t="s">
        <v>1215</v>
      </c>
      <c r="G1669" s="252" t="s">
        <v>62</v>
      </c>
      <c r="H1669" s="252">
        <v>2</v>
      </c>
      <c r="I1669" s="252" t="s">
        <v>17</v>
      </c>
      <c r="J1669" s="252" t="s">
        <v>17</v>
      </c>
      <c r="K1669" s="252" t="s">
        <v>2415</v>
      </c>
      <c r="L1669" s="253">
        <v>45828</v>
      </c>
      <c r="M1669" s="252" t="s">
        <v>19</v>
      </c>
    </row>
    <row r="1670" spans="1:13" x14ac:dyDescent="0.35">
      <c r="A1670" s="250" t="s">
        <v>110</v>
      </c>
      <c r="B1670" s="250" t="s">
        <v>111</v>
      </c>
      <c r="C1670" s="250" t="s">
        <v>102</v>
      </c>
      <c r="D1670" s="250" t="s">
        <v>1219</v>
      </c>
      <c r="E1670" s="250">
        <v>0</v>
      </c>
      <c r="F1670" s="250" t="s">
        <v>1215</v>
      </c>
      <c r="G1670" s="250" t="s">
        <v>62</v>
      </c>
      <c r="H1670" s="250">
        <v>2</v>
      </c>
      <c r="I1670" s="250" t="s">
        <v>17</v>
      </c>
      <c r="J1670" s="250" t="s">
        <v>17</v>
      </c>
      <c r="K1670" s="250" t="s">
        <v>2416</v>
      </c>
      <c r="L1670" s="251">
        <v>45828</v>
      </c>
      <c r="M1670" s="250" t="s">
        <v>19</v>
      </c>
    </row>
    <row r="1671" spans="1:13" x14ac:dyDescent="0.35">
      <c r="A1671" s="252" t="s">
        <v>110</v>
      </c>
      <c r="B1671" s="252" t="s">
        <v>111</v>
      </c>
      <c r="C1671" s="252" t="s">
        <v>102</v>
      </c>
      <c r="D1671" s="252" t="s">
        <v>1221</v>
      </c>
      <c r="E1671" s="252">
        <v>1</v>
      </c>
      <c r="F1671" s="252" t="s">
        <v>1215</v>
      </c>
      <c r="G1671" s="252" t="s">
        <v>62</v>
      </c>
      <c r="H1671" s="252">
        <v>2</v>
      </c>
      <c r="I1671" s="252" t="s">
        <v>17</v>
      </c>
      <c r="J1671" s="252" t="s">
        <v>17</v>
      </c>
      <c r="K1671" s="252" t="s">
        <v>2417</v>
      </c>
      <c r="L1671" s="253">
        <v>45828</v>
      </c>
      <c r="M1671" s="252" t="s">
        <v>19</v>
      </c>
    </row>
    <row r="1672" spans="1:13" x14ac:dyDescent="0.35">
      <c r="A1672" s="250" t="s">
        <v>110</v>
      </c>
      <c r="B1672" s="250" t="s">
        <v>111</v>
      </c>
      <c r="C1672" s="250" t="s">
        <v>102</v>
      </c>
      <c r="D1672" s="250" t="s">
        <v>1223</v>
      </c>
      <c r="E1672" s="250">
        <v>2</v>
      </c>
      <c r="F1672" s="250" t="s">
        <v>1215</v>
      </c>
      <c r="G1672" s="250" t="s">
        <v>62</v>
      </c>
      <c r="H1672" s="250">
        <v>2</v>
      </c>
      <c r="I1672" s="250" t="s">
        <v>17</v>
      </c>
      <c r="J1672" s="250" t="s">
        <v>17</v>
      </c>
      <c r="K1672" s="250" t="s">
        <v>2418</v>
      </c>
      <c r="L1672" s="251">
        <v>45828</v>
      </c>
      <c r="M1672" s="250" t="s">
        <v>19</v>
      </c>
    </row>
    <row r="1673" spans="1:13" x14ac:dyDescent="0.35">
      <c r="A1673" s="252" t="s">
        <v>110</v>
      </c>
      <c r="B1673" s="252" t="s">
        <v>111</v>
      </c>
      <c r="C1673" s="252" t="s">
        <v>102</v>
      </c>
      <c r="D1673" s="252" t="s">
        <v>1225</v>
      </c>
      <c r="E1673" s="252">
        <v>3</v>
      </c>
      <c r="F1673" s="252" t="s">
        <v>1215</v>
      </c>
      <c r="G1673" s="252" t="s">
        <v>62</v>
      </c>
      <c r="H1673" s="252">
        <v>2</v>
      </c>
      <c r="I1673" s="252" t="s">
        <v>17</v>
      </c>
      <c r="J1673" s="252" t="s">
        <v>17</v>
      </c>
      <c r="K1673" s="252" t="s">
        <v>2419</v>
      </c>
      <c r="L1673" s="253">
        <v>45828</v>
      </c>
      <c r="M1673" s="252" t="s">
        <v>19</v>
      </c>
    </row>
    <row r="1674" spans="1:13" x14ac:dyDescent="0.35">
      <c r="A1674" s="250" t="s">
        <v>110</v>
      </c>
      <c r="B1674" s="250" t="s">
        <v>111</v>
      </c>
      <c r="C1674" s="250" t="s">
        <v>102</v>
      </c>
      <c r="D1674" s="250" t="s">
        <v>1227</v>
      </c>
      <c r="E1674" s="250">
        <v>1</v>
      </c>
      <c r="F1674" s="250" t="s">
        <v>1215</v>
      </c>
      <c r="G1674" s="250" t="s">
        <v>62</v>
      </c>
      <c r="H1674" s="250">
        <v>2</v>
      </c>
      <c r="I1674" s="250" t="s">
        <v>17</v>
      </c>
      <c r="J1674" s="250" t="s">
        <v>17</v>
      </c>
      <c r="K1674" s="250" t="s">
        <v>2420</v>
      </c>
      <c r="L1674" s="251">
        <v>45828</v>
      </c>
      <c r="M1674" s="250" t="s">
        <v>19</v>
      </c>
    </row>
    <row r="1675" spans="1:13" x14ac:dyDescent="0.35">
      <c r="A1675" s="252" t="s">
        <v>110</v>
      </c>
      <c r="B1675" s="252" t="s">
        <v>111</v>
      </c>
      <c r="C1675" s="252" t="s">
        <v>102</v>
      </c>
      <c r="D1675" s="252" t="s">
        <v>1229</v>
      </c>
      <c r="E1675" s="252">
        <v>2</v>
      </c>
      <c r="F1675" s="252" t="s">
        <v>1215</v>
      </c>
      <c r="G1675" s="252" t="s">
        <v>62</v>
      </c>
      <c r="H1675" s="252">
        <v>2</v>
      </c>
      <c r="I1675" s="252" t="s">
        <v>17</v>
      </c>
      <c r="J1675" s="252" t="s">
        <v>17</v>
      </c>
      <c r="K1675" s="252" t="s">
        <v>2421</v>
      </c>
      <c r="L1675" s="253">
        <v>45828</v>
      </c>
      <c r="M1675" s="252" t="s">
        <v>19</v>
      </c>
    </row>
    <row r="1676" spans="1:13" x14ac:dyDescent="0.35">
      <c r="A1676" s="250" t="s">
        <v>110</v>
      </c>
      <c r="B1676" s="250" t="s">
        <v>111</v>
      </c>
      <c r="C1676" s="250" t="s">
        <v>102</v>
      </c>
      <c r="D1676" s="250" t="s">
        <v>1231</v>
      </c>
      <c r="E1676" s="250">
        <v>0</v>
      </c>
      <c r="F1676" s="250" t="s">
        <v>1215</v>
      </c>
      <c r="G1676" s="250" t="s">
        <v>62</v>
      </c>
      <c r="H1676" s="250">
        <v>2</v>
      </c>
      <c r="I1676" s="250" t="s">
        <v>17</v>
      </c>
      <c r="J1676" s="250" t="s">
        <v>17</v>
      </c>
      <c r="K1676" s="250" t="s">
        <v>2422</v>
      </c>
      <c r="L1676" s="251">
        <v>45828</v>
      </c>
      <c r="M1676" s="250" t="s">
        <v>19</v>
      </c>
    </row>
    <row r="1677" spans="1:13" x14ac:dyDescent="0.35">
      <c r="A1677" s="252" t="s">
        <v>122</v>
      </c>
      <c r="B1677" s="252" t="s">
        <v>123</v>
      </c>
      <c r="C1677" s="252" t="s">
        <v>102</v>
      </c>
      <c r="D1677" s="252" t="s">
        <v>1214</v>
      </c>
      <c r="E1677" s="252">
        <v>0</v>
      </c>
      <c r="F1677" s="252" t="s">
        <v>1215</v>
      </c>
      <c r="G1677" s="252" t="s">
        <v>62</v>
      </c>
      <c r="H1677" s="252">
        <v>2</v>
      </c>
      <c r="I1677" s="252" t="s">
        <v>17</v>
      </c>
      <c r="J1677" s="252" t="s">
        <v>17</v>
      </c>
      <c r="K1677" s="252" t="s">
        <v>2423</v>
      </c>
      <c r="L1677" s="253">
        <v>45828</v>
      </c>
      <c r="M1677" s="252" t="s">
        <v>19</v>
      </c>
    </row>
    <row r="1678" spans="1:13" x14ac:dyDescent="0.35">
      <c r="A1678" s="250" t="s">
        <v>122</v>
      </c>
      <c r="B1678" s="250" t="s">
        <v>123</v>
      </c>
      <c r="C1678" s="250" t="s">
        <v>102</v>
      </c>
      <c r="D1678" s="250" t="s">
        <v>1217</v>
      </c>
      <c r="E1678" s="250">
        <v>1</v>
      </c>
      <c r="F1678" s="250" t="s">
        <v>1215</v>
      </c>
      <c r="G1678" s="250" t="s">
        <v>62</v>
      </c>
      <c r="H1678" s="250">
        <v>2</v>
      </c>
      <c r="I1678" s="250" t="s">
        <v>17</v>
      </c>
      <c r="J1678" s="250" t="s">
        <v>17</v>
      </c>
      <c r="K1678" s="250" t="s">
        <v>2424</v>
      </c>
      <c r="L1678" s="251">
        <v>45828</v>
      </c>
      <c r="M1678" s="250" t="s">
        <v>19</v>
      </c>
    </row>
    <row r="1679" spans="1:13" x14ac:dyDescent="0.35">
      <c r="A1679" s="252" t="s">
        <v>122</v>
      </c>
      <c r="B1679" s="252" t="s">
        <v>123</v>
      </c>
      <c r="C1679" s="252" t="s">
        <v>102</v>
      </c>
      <c r="D1679" s="252" t="s">
        <v>1219</v>
      </c>
      <c r="E1679" s="252">
        <v>0</v>
      </c>
      <c r="F1679" s="252" t="s">
        <v>1215</v>
      </c>
      <c r="G1679" s="252" t="s">
        <v>62</v>
      </c>
      <c r="H1679" s="252">
        <v>2</v>
      </c>
      <c r="I1679" s="252" t="s">
        <v>17</v>
      </c>
      <c r="J1679" s="252" t="s">
        <v>17</v>
      </c>
      <c r="K1679" s="252" t="s">
        <v>2425</v>
      </c>
      <c r="L1679" s="253">
        <v>45828</v>
      </c>
      <c r="M1679" s="252" t="s">
        <v>19</v>
      </c>
    </row>
    <row r="1680" spans="1:13" x14ac:dyDescent="0.35">
      <c r="A1680" s="250" t="s">
        <v>122</v>
      </c>
      <c r="B1680" s="250" t="s">
        <v>123</v>
      </c>
      <c r="C1680" s="250" t="s">
        <v>102</v>
      </c>
      <c r="D1680" s="250" t="s">
        <v>1221</v>
      </c>
      <c r="E1680" s="250">
        <v>1</v>
      </c>
      <c r="F1680" s="250" t="s">
        <v>1215</v>
      </c>
      <c r="G1680" s="250" t="s">
        <v>62</v>
      </c>
      <c r="H1680" s="250">
        <v>2</v>
      </c>
      <c r="I1680" s="250" t="s">
        <v>17</v>
      </c>
      <c r="J1680" s="250" t="s">
        <v>17</v>
      </c>
      <c r="K1680" s="250" t="s">
        <v>2426</v>
      </c>
      <c r="L1680" s="251">
        <v>45828</v>
      </c>
      <c r="M1680" s="250" t="s">
        <v>19</v>
      </c>
    </row>
    <row r="1681" spans="1:13" x14ac:dyDescent="0.35">
      <c r="A1681" s="252" t="s">
        <v>122</v>
      </c>
      <c r="B1681" s="252" t="s">
        <v>123</v>
      </c>
      <c r="C1681" s="252" t="s">
        <v>102</v>
      </c>
      <c r="D1681" s="252" t="s">
        <v>1223</v>
      </c>
      <c r="E1681" s="252">
        <v>2</v>
      </c>
      <c r="F1681" s="252" t="s">
        <v>1215</v>
      </c>
      <c r="G1681" s="252" t="s">
        <v>62</v>
      </c>
      <c r="H1681" s="252">
        <v>2</v>
      </c>
      <c r="I1681" s="252" t="s">
        <v>17</v>
      </c>
      <c r="J1681" s="252" t="s">
        <v>17</v>
      </c>
      <c r="K1681" s="252" t="s">
        <v>2427</v>
      </c>
      <c r="L1681" s="253">
        <v>45828</v>
      </c>
      <c r="M1681" s="252" t="s">
        <v>19</v>
      </c>
    </row>
    <row r="1682" spans="1:13" x14ac:dyDescent="0.35">
      <c r="A1682" s="250" t="s">
        <v>122</v>
      </c>
      <c r="B1682" s="250" t="s">
        <v>123</v>
      </c>
      <c r="C1682" s="250" t="s">
        <v>102</v>
      </c>
      <c r="D1682" s="250" t="s">
        <v>1225</v>
      </c>
      <c r="E1682" s="250">
        <v>3</v>
      </c>
      <c r="F1682" s="250" t="s">
        <v>1215</v>
      </c>
      <c r="G1682" s="250" t="s">
        <v>62</v>
      </c>
      <c r="H1682" s="250">
        <v>2</v>
      </c>
      <c r="I1682" s="250" t="s">
        <v>17</v>
      </c>
      <c r="J1682" s="250" t="s">
        <v>17</v>
      </c>
      <c r="K1682" s="250" t="s">
        <v>2428</v>
      </c>
      <c r="L1682" s="251">
        <v>45828</v>
      </c>
      <c r="M1682" s="250" t="s">
        <v>19</v>
      </c>
    </row>
    <row r="1683" spans="1:13" x14ac:dyDescent="0.35">
      <c r="A1683" s="252" t="s">
        <v>122</v>
      </c>
      <c r="B1683" s="252" t="s">
        <v>123</v>
      </c>
      <c r="C1683" s="252" t="s">
        <v>102</v>
      </c>
      <c r="D1683" s="252" t="s">
        <v>1227</v>
      </c>
      <c r="E1683" s="252">
        <v>1</v>
      </c>
      <c r="F1683" s="252" t="s">
        <v>1215</v>
      </c>
      <c r="G1683" s="252" t="s">
        <v>62</v>
      </c>
      <c r="H1683" s="252">
        <v>2</v>
      </c>
      <c r="I1683" s="252" t="s">
        <v>17</v>
      </c>
      <c r="J1683" s="252" t="s">
        <v>17</v>
      </c>
      <c r="K1683" s="252" t="s">
        <v>2429</v>
      </c>
      <c r="L1683" s="253">
        <v>45828</v>
      </c>
      <c r="M1683" s="252" t="s">
        <v>19</v>
      </c>
    </row>
    <row r="1684" spans="1:13" x14ac:dyDescent="0.35">
      <c r="A1684" s="250" t="s">
        <v>122</v>
      </c>
      <c r="B1684" s="250" t="s">
        <v>123</v>
      </c>
      <c r="C1684" s="250" t="s">
        <v>102</v>
      </c>
      <c r="D1684" s="250" t="s">
        <v>1229</v>
      </c>
      <c r="E1684" s="250">
        <v>2</v>
      </c>
      <c r="F1684" s="250" t="s">
        <v>1215</v>
      </c>
      <c r="G1684" s="250" t="s">
        <v>62</v>
      </c>
      <c r="H1684" s="250">
        <v>2</v>
      </c>
      <c r="I1684" s="250" t="s">
        <v>17</v>
      </c>
      <c r="J1684" s="250" t="s">
        <v>17</v>
      </c>
      <c r="K1684" s="250" t="s">
        <v>2430</v>
      </c>
      <c r="L1684" s="251">
        <v>45828</v>
      </c>
      <c r="M1684" s="250" t="s">
        <v>19</v>
      </c>
    </row>
    <row r="1685" spans="1:13" x14ac:dyDescent="0.35">
      <c r="A1685" s="252" t="s">
        <v>122</v>
      </c>
      <c r="B1685" s="252" t="s">
        <v>123</v>
      </c>
      <c r="C1685" s="252" t="s">
        <v>102</v>
      </c>
      <c r="D1685" s="252" t="s">
        <v>1231</v>
      </c>
      <c r="E1685" s="252">
        <v>0</v>
      </c>
      <c r="F1685" s="252" t="s">
        <v>1215</v>
      </c>
      <c r="G1685" s="252" t="s">
        <v>62</v>
      </c>
      <c r="H1685" s="252">
        <v>2</v>
      </c>
      <c r="I1685" s="252" t="s">
        <v>17</v>
      </c>
      <c r="J1685" s="252" t="s">
        <v>17</v>
      </c>
      <c r="K1685" s="252" t="s">
        <v>2431</v>
      </c>
      <c r="L1685" s="253">
        <v>45828</v>
      </c>
      <c r="M1685" s="252" t="s">
        <v>19</v>
      </c>
    </row>
    <row r="1686" spans="1:13" x14ac:dyDescent="0.35">
      <c r="A1686" s="250" t="s">
        <v>2432</v>
      </c>
      <c r="B1686" s="250" t="s">
        <v>2433</v>
      </c>
      <c r="C1686" s="250" t="s">
        <v>2434</v>
      </c>
      <c r="D1686" s="250" t="s">
        <v>1214</v>
      </c>
      <c r="E1686" s="250">
        <v>0</v>
      </c>
      <c r="F1686" s="250" t="s">
        <v>1215</v>
      </c>
      <c r="G1686" s="250" t="s">
        <v>62</v>
      </c>
      <c r="H1686" s="250">
        <v>2</v>
      </c>
      <c r="I1686" s="250" t="s">
        <v>17</v>
      </c>
      <c r="J1686" s="250" t="s">
        <v>17</v>
      </c>
      <c r="K1686" s="250" t="s">
        <v>2435</v>
      </c>
      <c r="L1686" s="251">
        <v>45828</v>
      </c>
      <c r="M1686" s="250" t="s">
        <v>19</v>
      </c>
    </row>
    <row r="1687" spans="1:13" x14ac:dyDescent="0.35">
      <c r="A1687" s="252" t="s">
        <v>2432</v>
      </c>
      <c r="B1687" s="252" t="s">
        <v>2433</v>
      </c>
      <c r="C1687" s="252" t="s">
        <v>2434</v>
      </c>
      <c r="D1687" s="252" t="s">
        <v>1217</v>
      </c>
      <c r="E1687" s="252">
        <v>1</v>
      </c>
      <c r="F1687" s="252" t="s">
        <v>1215</v>
      </c>
      <c r="G1687" s="252" t="s">
        <v>62</v>
      </c>
      <c r="H1687" s="252">
        <v>2</v>
      </c>
      <c r="I1687" s="252" t="s">
        <v>17</v>
      </c>
      <c r="J1687" s="252" t="s">
        <v>17</v>
      </c>
      <c r="K1687" s="252" t="s">
        <v>2436</v>
      </c>
      <c r="L1687" s="253">
        <v>45828</v>
      </c>
      <c r="M1687" s="252" t="s">
        <v>19</v>
      </c>
    </row>
    <row r="1688" spans="1:13" x14ac:dyDescent="0.35">
      <c r="A1688" s="250" t="s">
        <v>2432</v>
      </c>
      <c r="B1688" s="250" t="s">
        <v>2433</v>
      </c>
      <c r="C1688" s="250" t="s">
        <v>2434</v>
      </c>
      <c r="D1688" s="250" t="s">
        <v>1219</v>
      </c>
      <c r="E1688" s="250">
        <v>0</v>
      </c>
      <c r="F1688" s="250" t="s">
        <v>1215</v>
      </c>
      <c r="G1688" s="250" t="s">
        <v>62</v>
      </c>
      <c r="H1688" s="250">
        <v>2</v>
      </c>
      <c r="I1688" s="250" t="s">
        <v>17</v>
      </c>
      <c r="J1688" s="250" t="s">
        <v>17</v>
      </c>
      <c r="K1688" s="250" t="s">
        <v>2437</v>
      </c>
      <c r="L1688" s="251">
        <v>45828</v>
      </c>
      <c r="M1688" s="250" t="s">
        <v>19</v>
      </c>
    </row>
    <row r="1689" spans="1:13" x14ac:dyDescent="0.35">
      <c r="A1689" s="252" t="s">
        <v>2432</v>
      </c>
      <c r="B1689" s="252" t="s">
        <v>2433</v>
      </c>
      <c r="C1689" s="252" t="s">
        <v>2434</v>
      </c>
      <c r="D1689" s="252" t="s">
        <v>1221</v>
      </c>
      <c r="E1689" s="252">
        <v>1</v>
      </c>
      <c r="F1689" s="252" t="s">
        <v>1215</v>
      </c>
      <c r="G1689" s="252" t="s">
        <v>62</v>
      </c>
      <c r="H1689" s="252">
        <v>2</v>
      </c>
      <c r="I1689" s="252" t="s">
        <v>17</v>
      </c>
      <c r="J1689" s="252" t="s">
        <v>17</v>
      </c>
      <c r="K1689" s="252" t="s">
        <v>2438</v>
      </c>
      <c r="L1689" s="253">
        <v>45828</v>
      </c>
      <c r="M1689" s="252" t="s">
        <v>19</v>
      </c>
    </row>
    <row r="1690" spans="1:13" x14ac:dyDescent="0.35">
      <c r="A1690" s="250" t="s">
        <v>2432</v>
      </c>
      <c r="B1690" s="250" t="s">
        <v>2433</v>
      </c>
      <c r="C1690" s="250" t="s">
        <v>2434</v>
      </c>
      <c r="D1690" s="250" t="s">
        <v>1223</v>
      </c>
      <c r="E1690" s="250">
        <v>0</v>
      </c>
      <c r="F1690" s="250" t="s">
        <v>1215</v>
      </c>
      <c r="G1690" s="250" t="s">
        <v>62</v>
      </c>
      <c r="H1690" s="250">
        <v>2</v>
      </c>
      <c r="I1690" s="250" t="s">
        <v>17</v>
      </c>
      <c r="J1690" s="250" t="s">
        <v>17</v>
      </c>
      <c r="K1690" s="250" t="s">
        <v>2439</v>
      </c>
      <c r="L1690" s="251">
        <v>45828</v>
      </c>
      <c r="M1690" s="250" t="s">
        <v>19</v>
      </c>
    </row>
    <row r="1691" spans="1:13" x14ac:dyDescent="0.35">
      <c r="A1691" s="252" t="s">
        <v>2432</v>
      </c>
      <c r="B1691" s="252" t="s">
        <v>2433</v>
      </c>
      <c r="C1691" s="252" t="s">
        <v>2434</v>
      </c>
      <c r="D1691" s="252" t="s">
        <v>1225</v>
      </c>
      <c r="E1691" s="252">
        <v>1</v>
      </c>
      <c r="F1691" s="252" t="s">
        <v>1215</v>
      </c>
      <c r="G1691" s="252" t="s">
        <v>62</v>
      </c>
      <c r="H1691" s="252">
        <v>2</v>
      </c>
      <c r="I1691" s="252" t="s">
        <v>17</v>
      </c>
      <c r="J1691" s="252" t="s">
        <v>17</v>
      </c>
      <c r="K1691" s="252" t="s">
        <v>2440</v>
      </c>
      <c r="L1691" s="253">
        <v>45828</v>
      </c>
      <c r="M1691" s="252" t="s">
        <v>19</v>
      </c>
    </row>
    <row r="1692" spans="1:13" x14ac:dyDescent="0.35">
      <c r="A1692" s="250" t="s">
        <v>2432</v>
      </c>
      <c r="B1692" s="250" t="s">
        <v>2433</v>
      </c>
      <c r="C1692" s="250" t="s">
        <v>2434</v>
      </c>
      <c r="D1692" s="250" t="s">
        <v>1227</v>
      </c>
      <c r="E1692" s="250">
        <v>0</v>
      </c>
      <c r="F1692" s="250" t="s">
        <v>1215</v>
      </c>
      <c r="G1692" s="250" t="s">
        <v>62</v>
      </c>
      <c r="H1692" s="250">
        <v>2</v>
      </c>
      <c r="I1692" s="250" t="s">
        <v>17</v>
      </c>
      <c r="J1692" s="250" t="s">
        <v>17</v>
      </c>
      <c r="K1692" s="250" t="s">
        <v>2441</v>
      </c>
      <c r="L1692" s="251">
        <v>45828</v>
      </c>
      <c r="M1692" s="250" t="s">
        <v>19</v>
      </c>
    </row>
    <row r="1693" spans="1:13" x14ac:dyDescent="0.35">
      <c r="A1693" s="252" t="s">
        <v>2432</v>
      </c>
      <c r="B1693" s="252" t="s">
        <v>2433</v>
      </c>
      <c r="C1693" s="252" t="s">
        <v>2434</v>
      </c>
      <c r="D1693" s="252" t="s">
        <v>1229</v>
      </c>
      <c r="E1693" s="252">
        <v>0</v>
      </c>
      <c r="F1693" s="252" t="s">
        <v>1215</v>
      </c>
      <c r="G1693" s="252" t="s">
        <v>62</v>
      </c>
      <c r="H1693" s="252">
        <v>2</v>
      </c>
      <c r="I1693" s="252" t="s">
        <v>17</v>
      </c>
      <c r="J1693" s="252" t="s">
        <v>17</v>
      </c>
      <c r="K1693" s="252" t="s">
        <v>2442</v>
      </c>
      <c r="L1693" s="253">
        <v>45828</v>
      </c>
      <c r="M1693" s="252" t="s">
        <v>19</v>
      </c>
    </row>
    <row r="1694" spans="1:13" x14ac:dyDescent="0.35">
      <c r="A1694" s="250" t="s">
        <v>2432</v>
      </c>
      <c r="B1694" s="250" t="s">
        <v>2433</v>
      </c>
      <c r="C1694" s="250" t="s">
        <v>2434</v>
      </c>
      <c r="D1694" s="250" t="s">
        <v>1231</v>
      </c>
      <c r="E1694" s="250">
        <v>0</v>
      </c>
      <c r="F1694" s="250" t="s">
        <v>1215</v>
      </c>
      <c r="G1694" s="250" t="s">
        <v>62</v>
      </c>
      <c r="H1694" s="250">
        <v>2</v>
      </c>
      <c r="I1694" s="250" t="s">
        <v>17</v>
      </c>
      <c r="J1694" s="250" t="s">
        <v>17</v>
      </c>
      <c r="K1694" s="250" t="s">
        <v>2443</v>
      </c>
      <c r="L1694" s="251">
        <v>45828</v>
      </c>
      <c r="M1694" s="250" t="s">
        <v>19</v>
      </c>
    </row>
    <row r="1695" spans="1:13" x14ac:dyDescent="0.35">
      <c r="A1695" s="252" t="s">
        <v>286</v>
      </c>
      <c r="B1695" s="252" t="s">
        <v>287</v>
      </c>
      <c r="C1695" s="252" t="s">
        <v>32</v>
      </c>
      <c r="D1695" s="252" t="s">
        <v>1214</v>
      </c>
      <c r="E1695" s="252">
        <v>0</v>
      </c>
      <c r="F1695" s="252" t="s">
        <v>1215</v>
      </c>
      <c r="G1695" s="252" t="s">
        <v>62</v>
      </c>
      <c r="H1695" s="252">
        <v>2</v>
      </c>
      <c r="I1695" s="252" t="s">
        <v>17</v>
      </c>
      <c r="J1695" s="252" t="s">
        <v>17</v>
      </c>
      <c r="K1695" s="252" t="s">
        <v>2444</v>
      </c>
      <c r="L1695" s="253">
        <v>45828</v>
      </c>
      <c r="M1695" s="252" t="s">
        <v>19</v>
      </c>
    </row>
    <row r="1696" spans="1:13" x14ac:dyDescent="0.35">
      <c r="A1696" s="250" t="s">
        <v>286</v>
      </c>
      <c r="B1696" s="250" t="s">
        <v>287</v>
      </c>
      <c r="C1696" s="250" t="s">
        <v>32</v>
      </c>
      <c r="D1696" s="250" t="s">
        <v>1217</v>
      </c>
      <c r="E1696" s="250">
        <v>1</v>
      </c>
      <c r="F1696" s="250" t="s">
        <v>1215</v>
      </c>
      <c r="G1696" s="250" t="s">
        <v>62</v>
      </c>
      <c r="H1696" s="250">
        <v>2</v>
      </c>
      <c r="I1696" s="250" t="s">
        <v>17</v>
      </c>
      <c r="J1696" s="250" t="s">
        <v>17</v>
      </c>
      <c r="K1696" s="250" t="s">
        <v>2445</v>
      </c>
      <c r="L1696" s="251">
        <v>45828</v>
      </c>
      <c r="M1696" s="250" t="s">
        <v>19</v>
      </c>
    </row>
    <row r="1697" spans="1:13" x14ac:dyDescent="0.35">
      <c r="A1697" s="252" t="s">
        <v>286</v>
      </c>
      <c r="B1697" s="252" t="s">
        <v>287</v>
      </c>
      <c r="C1697" s="252" t="s">
        <v>32</v>
      </c>
      <c r="D1697" s="252" t="s">
        <v>1219</v>
      </c>
      <c r="E1697" s="252">
        <v>0</v>
      </c>
      <c r="F1697" s="252" t="s">
        <v>1215</v>
      </c>
      <c r="G1697" s="252" t="s">
        <v>62</v>
      </c>
      <c r="H1697" s="252">
        <v>2</v>
      </c>
      <c r="I1697" s="252" t="s">
        <v>17</v>
      </c>
      <c r="J1697" s="252" t="s">
        <v>17</v>
      </c>
      <c r="K1697" s="252" t="s">
        <v>2446</v>
      </c>
      <c r="L1697" s="253">
        <v>45828</v>
      </c>
      <c r="M1697" s="252" t="s">
        <v>19</v>
      </c>
    </row>
    <row r="1698" spans="1:13" x14ac:dyDescent="0.35">
      <c r="A1698" s="250" t="s">
        <v>286</v>
      </c>
      <c r="B1698" s="250" t="s">
        <v>287</v>
      </c>
      <c r="C1698" s="250" t="s">
        <v>32</v>
      </c>
      <c r="D1698" s="250" t="s">
        <v>1221</v>
      </c>
      <c r="E1698" s="250">
        <v>0</v>
      </c>
      <c r="F1698" s="250" t="s">
        <v>1215</v>
      </c>
      <c r="G1698" s="250" t="s">
        <v>62</v>
      </c>
      <c r="H1698" s="250">
        <v>2</v>
      </c>
      <c r="I1698" s="250" t="s">
        <v>17</v>
      </c>
      <c r="J1698" s="250" t="s">
        <v>17</v>
      </c>
      <c r="K1698" s="250" t="s">
        <v>2447</v>
      </c>
      <c r="L1698" s="251">
        <v>45828</v>
      </c>
      <c r="M1698" s="250" t="s">
        <v>19</v>
      </c>
    </row>
    <row r="1699" spans="1:13" x14ac:dyDescent="0.35">
      <c r="A1699" s="252" t="s">
        <v>286</v>
      </c>
      <c r="B1699" s="252" t="s">
        <v>287</v>
      </c>
      <c r="C1699" s="252" t="s">
        <v>32</v>
      </c>
      <c r="D1699" s="252" t="s">
        <v>1223</v>
      </c>
      <c r="E1699" s="252">
        <v>3</v>
      </c>
      <c r="F1699" s="252" t="s">
        <v>1215</v>
      </c>
      <c r="G1699" s="252" t="s">
        <v>62</v>
      </c>
      <c r="H1699" s="252">
        <v>2</v>
      </c>
      <c r="I1699" s="252" t="s">
        <v>17</v>
      </c>
      <c r="J1699" s="252" t="s">
        <v>17</v>
      </c>
      <c r="K1699" s="252" t="s">
        <v>2448</v>
      </c>
      <c r="L1699" s="253">
        <v>45828</v>
      </c>
      <c r="M1699" s="252" t="s">
        <v>19</v>
      </c>
    </row>
    <row r="1700" spans="1:13" x14ac:dyDescent="0.35">
      <c r="A1700" s="250" t="s">
        <v>286</v>
      </c>
      <c r="B1700" s="250" t="s">
        <v>287</v>
      </c>
      <c r="C1700" s="250" t="s">
        <v>32</v>
      </c>
      <c r="D1700" s="250" t="s">
        <v>1225</v>
      </c>
      <c r="E1700" s="250">
        <v>0</v>
      </c>
      <c r="F1700" s="250" t="s">
        <v>1215</v>
      </c>
      <c r="G1700" s="250" t="s">
        <v>62</v>
      </c>
      <c r="H1700" s="250">
        <v>2</v>
      </c>
      <c r="I1700" s="250" t="s">
        <v>17</v>
      </c>
      <c r="J1700" s="250" t="s">
        <v>17</v>
      </c>
      <c r="K1700" s="250" t="s">
        <v>2449</v>
      </c>
      <c r="L1700" s="251">
        <v>45828</v>
      </c>
      <c r="M1700" s="250" t="s">
        <v>19</v>
      </c>
    </row>
    <row r="1701" spans="1:13" x14ac:dyDescent="0.35">
      <c r="A1701" s="252" t="s">
        <v>286</v>
      </c>
      <c r="B1701" s="252" t="s">
        <v>287</v>
      </c>
      <c r="C1701" s="252" t="s">
        <v>32</v>
      </c>
      <c r="D1701" s="252" t="s">
        <v>1227</v>
      </c>
      <c r="E1701" s="252">
        <v>0</v>
      </c>
      <c r="F1701" s="252" t="s">
        <v>1215</v>
      </c>
      <c r="G1701" s="252" t="s">
        <v>62</v>
      </c>
      <c r="H1701" s="252">
        <v>2</v>
      </c>
      <c r="I1701" s="252" t="s">
        <v>17</v>
      </c>
      <c r="J1701" s="252" t="s">
        <v>17</v>
      </c>
      <c r="K1701" s="252" t="s">
        <v>2450</v>
      </c>
      <c r="L1701" s="253">
        <v>45828</v>
      </c>
      <c r="M1701" s="252" t="s">
        <v>19</v>
      </c>
    </row>
    <row r="1702" spans="1:13" x14ac:dyDescent="0.35">
      <c r="A1702" s="250" t="s">
        <v>286</v>
      </c>
      <c r="B1702" s="250" t="s">
        <v>287</v>
      </c>
      <c r="C1702" s="250" t="s">
        <v>32</v>
      </c>
      <c r="D1702" s="250" t="s">
        <v>1229</v>
      </c>
      <c r="E1702" s="250">
        <v>1</v>
      </c>
      <c r="F1702" s="250" t="s">
        <v>1215</v>
      </c>
      <c r="G1702" s="250" t="s">
        <v>62</v>
      </c>
      <c r="H1702" s="250">
        <v>2</v>
      </c>
      <c r="I1702" s="250" t="s">
        <v>17</v>
      </c>
      <c r="J1702" s="250" t="s">
        <v>17</v>
      </c>
      <c r="K1702" s="250" t="s">
        <v>2451</v>
      </c>
      <c r="L1702" s="251">
        <v>45828</v>
      </c>
      <c r="M1702" s="250" t="s">
        <v>19</v>
      </c>
    </row>
    <row r="1703" spans="1:13" x14ac:dyDescent="0.35">
      <c r="A1703" s="252" t="s">
        <v>286</v>
      </c>
      <c r="B1703" s="252" t="s">
        <v>287</v>
      </c>
      <c r="C1703" s="252" t="s">
        <v>32</v>
      </c>
      <c r="D1703" s="252" t="s">
        <v>1231</v>
      </c>
      <c r="E1703" s="252">
        <v>0</v>
      </c>
      <c r="F1703" s="252" t="s">
        <v>1215</v>
      </c>
      <c r="G1703" s="252" t="s">
        <v>62</v>
      </c>
      <c r="H1703" s="252">
        <v>2</v>
      </c>
      <c r="I1703" s="252" t="s">
        <v>17</v>
      </c>
      <c r="J1703" s="252" t="s">
        <v>17</v>
      </c>
      <c r="K1703" s="252" t="s">
        <v>2452</v>
      </c>
      <c r="L1703" s="253">
        <v>45828</v>
      </c>
      <c r="M1703" s="252" t="s">
        <v>19</v>
      </c>
    </row>
    <row r="1704" spans="1:13" x14ac:dyDescent="0.35">
      <c r="A1704" s="250" t="s">
        <v>30</v>
      </c>
      <c r="B1704" s="250" t="s">
        <v>31</v>
      </c>
      <c r="C1704" s="250" t="s">
        <v>32</v>
      </c>
      <c r="D1704" s="250" t="s">
        <v>1214</v>
      </c>
      <c r="E1704" s="250">
        <v>0</v>
      </c>
      <c r="F1704" s="250" t="s">
        <v>1215</v>
      </c>
      <c r="G1704" s="250" t="s">
        <v>62</v>
      </c>
      <c r="H1704" s="250">
        <v>2</v>
      </c>
      <c r="I1704" s="250" t="s">
        <v>17</v>
      </c>
      <c r="J1704" s="250" t="s">
        <v>17</v>
      </c>
      <c r="K1704" s="250" t="s">
        <v>2453</v>
      </c>
      <c r="L1704" s="251">
        <v>45828</v>
      </c>
      <c r="M1704" s="250" t="s">
        <v>19</v>
      </c>
    </row>
    <row r="1705" spans="1:13" x14ac:dyDescent="0.35">
      <c r="A1705" s="252" t="s">
        <v>30</v>
      </c>
      <c r="B1705" s="252" t="s">
        <v>31</v>
      </c>
      <c r="C1705" s="252" t="s">
        <v>32</v>
      </c>
      <c r="D1705" s="252" t="s">
        <v>1217</v>
      </c>
      <c r="E1705" s="252">
        <v>1</v>
      </c>
      <c r="F1705" s="252" t="s">
        <v>1215</v>
      </c>
      <c r="G1705" s="252" t="s">
        <v>62</v>
      </c>
      <c r="H1705" s="252">
        <v>2</v>
      </c>
      <c r="I1705" s="252" t="s">
        <v>17</v>
      </c>
      <c r="J1705" s="252" t="s">
        <v>17</v>
      </c>
      <c r="K1705" s="252" t="s">
        <v>2454</v>
      </c>
      <c r="L1705" s="253">
        <v>45828</v>
      </c>
      <c r="M1705" s="252" t="s">
        <v>19</v>
      </c>
    </row>
    <row r="1706" spans="1:13" x14ac:dyDescent="0.35">
      <c r="A1706" s="250" t="s">
        <v>30</v>
      </c>
      <c r="B1706" s="250" t="s">
        <v>31</v>
      </c>
      <c r="C1706" s="250" t="s">
        <v>32</v>
      </c>
      <c r="D1706" s="250" t="s">
        <v>1219</v>
      </c>
      <c r="E1706" s="250">
        <v>0</v>
      </c>
      <c r="F1706" s="250" t="s">
        <v>1215</v>
      </c>
      <c r="G1706" s="250" t="s">
        <v>62</v>
      </c>
      <c r="H1706" s="250">
        <v>2</v>
      </c>
      <c r="I1706" s="250" t="s">
        <v>17</v>
      </c>
      <c r="J1706" s="250" t="s">
        <v>17</v>
      </c>
      <c r="K1706" s="250" t="s">
        <v>2455</v>
      </c>
      <c r="L1706" s="251">
        <v>45828</v>
      </c>
      <c r="M1706" s="250" t="s">
        <v>19</v>
      </c>
    </row>
    <row r="1707" spans="1:13" x14ac:dyDescent="0.35">
      <c r="A1707" s="252" t="s">
        <v>30</v>
      </c>
      <c r="B1707" s="252" t="s">
        <v>31</v>
      </c>
      <c r="C1707" s="252" t="s">
        <v>32</v>
      </c>
      <c r="D1707" s="252" t="s">
        <v>1221</v>
      </c>
      <c r="E1707" s="252">
        <v>0</v>
      </c>
      <c r="F1707" s="252" t="s">
        <v>1215</v>
      </c>
      <c r="G1707" s="252" t="s">
        <v>62</v>
      </c>
      <c r="H1707" s="252">
        <v>2</v>
      </c>
      <c r="I1707" s="252" t="s">
        <v>17</v>
      </c>
      <c r="J1707" s="252" t="s">
        <v>17</v>
      </c>
      <c r="K1707" s="252" t="s">
        <v>2456</v>
      </c>
      <c r="L1707" s="253">
        <v>45828</v>
      </c>
      <c r="M1707" s="252" t="s">
        <v>19</v>
      </c>
    </row>
    <row r="1708" spans="1:13" x14ac:dyDescent="0.35">
      <c r="A1708" s="250" t="s">
        <v>30</v>
      </c>
      <c r="B1708" s="250" t="s">
        <v>31</v>
      </c>
      <c r="C1708" s="250" t="s">
        <v>32</v>
      </c>
      <c r="D1708" s="250" t="s">
        <v>1223</v>
      </c>
      <c r="E1708" s="250">
        <v>3</v>
      </c>
      <c r="F1708" s="250" t="s">
        <v>1215</v>
      </c>
      <c r="G1708" s="250" t="s">
        <v>62</v>
      </c>
      <c r="H1708" s="250">
        <v>2</v>
      </c>
      <c r="I1708" s="250" t="s">
        <v>17</v>
      </c>
      <c r="J1708" s="250" t="s">
        <v>17</v>
      </c>
      <c r="K1708" s="250" t="s">
        <v>2457</v>
      </c>
      <c r="L1708" s="251">
        <v>45828</v>
      </c>
      <c r="M1708" s="250" t="s">
        <v>19</v>
      </c>
    </row>
    <row r="1709" spans="1:13" x14ac:dyDescent="0.35">
      <c r="A1709" s="252" t="s">
        <v>30</v>
      </c>
      <c r="B1709" s="252" t="s">
        <v>31</v>
      </c>
      <c r="C1709" s="252" t="s">
        <v>32</v>
      </c>
      <c r="D1709" s="252" t="s">
        <v>1225</v>
      </c>
      <c r="E1709" s="252">
        <v>0</v>
      </c>
      <c r="F1709" s="252" t="s">
        <v>1215</v>
      </c>
      <c r="G1709" s="252" t="s">
        <v>62</v>
      </c>
      <c r="H1709" s="252">
        <v>2</v>
      </c>
      <c r="I1709" s="252" t="s">
        <v>17</v>
      </c>
      <c r="J1709" s="252" t="s">
        <v>17</v>
      </c>
      <c r="K1709" s="252" t="s">
        <v>2458</v>
      </c>
      <c r="L1709" s="253">
        <v>45828</v>
      </c>
      <c r="M1709" s="252" t="s">
        <v>19</v>
      </c>
    </row>
    <row r="1710" spans="1:13" x14ac:dyDescent="0.35">
      <c r="A1710" s="250" t="s">
        <v>30</v>
      </c>
      <c r="B1710" s="250" t="s">
        <v>31</v>
      </c>
      <c r="C1710" s="250" t="s">
        <v>32</v>
      </c>
      <c r="D1710" s="250" t="s">
        <v>1227</v>
      </c>
      <c r="E1710" s="250">
        <v>0</v>
      </c>
      <c r="F1710" s="250" t="s">
        <v>1215</v>
      </c>
      <c r="G1710" s="250" t="s">
        <v>62</v>
      </c>
      <c r="H1710" s="250">
        <v>2</v>
      </c>
      <c r="I1710" s="250" t="s">
        <v>17</v>
      </c>
      <c r="J1710" s="250" t="s">
        <v>17</v>
      </c>
      <c r="K1710" s="250" t="s">
        <v>2459</v>
      </c>
      <c r="L1710" s="251">
        <v>45828</v>
      </c>
      <c r="M1710" s="250" t="s">
        <v>19</v>
      </c>
    </row>
    <row r="1711" spans="1:13" x14ac:dyDescent="0.35">
      <c r="A1711" s="252" t="s">
        <v>30</v>
      </c>
      <c r="B1711" s="252" t="s">
        <v>31</v>
      </c>
      <c r="C1711" s="252" t="s">
        <v>32</v>
      </c>
      <c r="D1711" s="252" t="s">
        <v>1229</v>
      </c>
      <c r="E1711" s="252">
        <v>0</v>
      </c>
      <c r="F1711" s="252" t="s">
        <v>1215</v>
      </c>
      <c r="G1711" s="252" t="s">
        <v>62</v>
      </c>
      <c r="H1711" s="252">
        <v>2</v>
      </c>
      <c r="I1711" s="252" t="s">
        <v>17</v>
      </c>
      <c r="J1711" s="252" t="s">
        <v>17</v>
      </c>
      <c r="K1711" s="252" t="s">
        <v>2460</v>
      </c>
      <c r="L1711" s="253">
        <v>45828</v>
      </c>
      <c r="M1711" s="252" t="s">
        <v>19</v>
      </c>
    </row>
    <row r="1712" spans="1:13" x14ac:dyDescent="0.35">
      <c r="A1712" s="250" t="s">
        <v>30</v>
      </c>
      <c r="B1712" s="250" t="s">
        <v>31</v>
      </c>
      <c r="C1712" s="250" t="s">
        <v>32</v>
      </c>
      <c r="D1712" s="250" t="s">
        <v>1231</v>
      </c>
      <c r="E1712" s="250">
        <v>0</v>
      </c>
      <c r="F1712" s="250" t="s">
        <v>1215</v>
      </c>
      <c r="G1712" s="250" t="s">
        <v>62</v>
      </c>
      <c r="H1712" s="250">
        <v>2</v>
      </c>
      <c r="I1712" s="250" t="s">
        <v>17</v>
      </c>
      <c r="J1712" s="250" t="s">
        <v>17</v>
      </c>
      <c r="K1712" s="250" t="s">
        <v>2461</v>
      </c>
      <c r="L1712" s="251">
        <v>45828</v>
      </c>
      <c r="M1712" s="250" t="s">
        <v>19</v>
      </c>
    </row>
    <row r="1713" spans="1:13" x14ac:dyDescent="0.35">
      <c r="A1713" s="252" t="s">
        <v>297</v>
      </c>
      <c r="B1713" s="252" t="s">
        <v>298</v>
      </c>
      <c r="C1713" s="252" t="s">
        <v>32</v>
      </c>
      <c r="D1713" s="252" t="s">
        <v>1214</v>
      </c>
      <c r="E1713" s="252">
        <v>0</v>
      </c>
      <c r="F1713" s="252" t="s">
        <v>1215</v>
      </c>
      <c r="G1713" s="252" t="s">
        <v>62</v>
      </c>
      <c r="H1713" s="252">
        <v>2</v>
      </c>
      <c r="I1713" s="252" t="s">
        <v>17</v>
      </c>
      <c r="J1713" s="252" t="s">
        <v>17</v>
      </c>
      <c r="K1713" s="252" t="s">
        <v>2462</v>
      </c>
      <c r="L1713" s="253">
        <v>45828</v>
      </c>
      <c r="M1713" s="252" t="s">
        <v>19</v>
      </c>
    </row>
    <row r="1714" spans="1:13" x14ac:dyDescent="0.35">
      <c r="A1714" s="250" t="s">
        <v>297</v>
      </c>
      <c r="B1714" s="250" t="s">
        <v>298</v>
      </c>
      <c r="C1714" s="250" t="s">
        <v>32</v>
      </c>
      <c r="D1714" s="250" t="s">
        <v>1217</v>
      </c>
      <c r="E1714" s="250">
        <v>1</v>
      </c>
      <c r="F1714" s="250" t="s">
        <v>1215</v>
      </c>
      <c r="G1714" s="250" t="s">
        <v>62</v>
      </c>
      <c r="H1714" s="250">
        <v>2</v>
      </c>
      <c r="I1714" s="250" t="s">
        <v>17</v>
      </c>
      <c r="J1714" s="250" t="s">
        <v>17</v>
      </c>
      <c r="K1714" s="250" t="s">
        <v>2463</v>
      </c>
      <c r="L1714" s="251">
        <v>45828</v>
      </c>
      <c r="M1714" s="250" t="s">
        <v>19</v>
      </c>
    </row>
    <row r="1715" spans="1:13" x14ac:dyDescent="0.35">
      <c r="A1715" s="252" t="s">
        <v>297</v>
      </c>
      <c r="B1715" s="252" t="s">
        <v>298</v>
      </c>
      <c r="C1715" s="252" t="s">
        <v>32</v>
      </c>
      <c r="D1715" s="252" t="s">
        <v>1219</v>
      </c>
      <c r="E1715" s="252">
        <v>0</v>
      </c>
      <c r="F1715" s="252" t="s">
        <v>1215</v>
      </c>
      <c r="G1715" s="252" t="s">
        <v>62</v>
      </c>
      <c r="H1715" s="252">
        <v>2</v>
      </c>
      <c r="I1715" s="252" t="s">
        <v>17</v>
      </c>
      <c r="J1715" s="252" t="s">
        <v>17</v>
      </c>
      <c r="K1715" s="252" t="s">
        <v>2464</v>
      </c>
      <c r="L1715" s="253">
        <v>45828</v>
      </c>
      <c r="M1715" s="252" t="s">
        <v>19</v>
      </c>
    </row>
    <row r="1716" spans="1:13" x14ac:dyDescent="0.35">
      <c r="A1716" s="250" t="s">
        <v>297</v>
      </c>
      <c r="B1716" s="250" t="s">
        <v>298</v>
      </c>
      <c r="C1716" s="250" t="s">
        <v>32</v>
      </c>
      <c r="D1716" s="250" t="s">
        <v>1221</v>
      </c>
      <c r="E1716" s="250">
        <v>0</v>
      </c>
      <c r="F1716" s="250" t="s">
        <v>1215</v>
      </c>
      <c r="G1716" s="250" t="s">
        <v>62</v>
      </c>
      <c r="H1716" s="250">
        <v>2</v>
      </c>
      <c r="I1716" s="250" t="s">
        <v>17</v>
      </c>
      <c r="J1716" s="250" t="s">
        <v>17</v>
      </c>
      <c r="K1716" s="250" t="s">
        <v>2465</v>
      </c>
      <c r="L1716" s="251">
        <v>45828</v>
      </c>
      <c r="M1716" s="250" t="s">
        <v>19</v>
      </c>
    </row>
    <row r="1717" spans="1:13" x14ac:dyDescent="0.35">
      <c r="A1717" s="252" t="s">
        <v>297</v>
      </c>
      <c r="B1717" s="252" t="s">
        <v>298</v>
      </c>
      <c r="C1717" s="252" t="s">
        <v>32</v>
      </c>
      <c r="D1717" s="252" t="s">
        <v>1223</v>
      </c>
      <c r="E1717" s="252">
        <v>3</v>
      </c>
      <c r="F1717" s="252" t="s">
        <v>1215</v>
      </c>
      <c r="G1717" s="252" t="s">
        <v>62</v>
      </c>
      <c r="H1717" s="252">
        <v>2</v>
      </c>
      <c r="I1717" s="252" t="s">
        <v>17</v>
      </c>
      <c r="J1717" s="252" t="s">
        <v>17</v>
      </c>
      <c r="K1717" s="252" t="s">
        <v>2466</v>
      </c>
      <c r="L1717" s="253">
        <v>45828</v>
      </c>
      <c r="M1717" s="252" t="s">
        <v>19</v>
      </c>
    </row>
    <row r="1718" spans="1:13" x14ac:dyDescent="0.35">
      <c r="A1718" s="250" t="s">
        <v>297</v>
      </c>
      <c r="B1718" s="250" t="s">
        <v>298</v>
      </c>
      <c r="C1718" s="250" t="s">
        <v>32</v>
      </c>
      <c r="D1718" s="250" t="s">
        <v>1225</v>
      </c>
      <c r="E1718" s="250">
        <v>0</v>
      </c>
      <c r="F1718" s="250" t="s">
        <v>1215</v>
      </c>
      <c r="G1718" s="250" t="s">
        <v>62</v>
      </c>
      <c r="H1718" s="250">
        <v>2</v>
      </c>
      <c r="I1718" s="250" t="s">
        <v>17</v>
      </c>
      <c r="J1718" s="250" t="s">
        <v>17</v>
      </c>
      <c r="K1718" s="250" t="s">
        <v>2467</v>
      </c>
      <c r="L1718" s="251">
        <v>45828</v>
      </c>
      <c r="M1718" s="250" t="s">
        <v>19</v>
      </c>
    </row>
    <row r="1719" spans="1:13" x14ac:dyDescent="0.35">
      <c r="A1719" s="252" t="s">
        <v>297</v>
      </c>
      <c r="B1719" s="252" t="s">
        <v>298</v>
      </c>
      <c r="C1719" s="252" t="s">
        <v>32</v>
      </c>
      <c r="D1719" s="252" t="s">
        <v>1227</v>
      </c>
      <c r="E1719" s="252">
        <v>0</v>
      </c>
      <c r="F1719" s="252" t="s">
        <v>1215</v>
      </c>
      <c r="G1719" s="252" t="s">
        <v>62</v>
      </c>
      <c r="H1719" s="252">
        <v>2</v>
      </c>
      <c r="I1719" s="252" t="s">
        <v>17</v>
      </c>
      <c r="J1719" s="252" t="s">
        <v>17</v>
      </c>
      <c r="K1719" s="252" t="s">
        <v>2468</v>
      </c>
      <c r="L1719" s="253">
        <v>45828</v>
      </c>
      <c r="M1719" s="252" t="s">
        <v>19</v>
      </c>
    </row>
    <row r="1720" spans="1:13" x14ac:dyDescent="0.35">
      <c r="A1720" s="250" t="s">
        <v>297</v>
      </c>
      <c r="B1720" s="250" t="s">
        <v>298</v>
      </c>
      <c r="C1720" s="250" t="s">
        <v>32</v>
      </c>
      <c r="D1720" s="250" t="s">
        <v>1229</v>
      </c>
      <c r="E1720" s="250">
        <v>1</v>
      </c>
      <c r="F1720" s="250" t="s">
        <v>1215</v>
      </c>
      <c r="G1720" s="250" t="s">
        <v>62</v>
      </c>
      <c r="H1720" s="250">
        <v>2</v>
      </c>
      <c r="I1720" s="250" t="s">
        <v>17</v>
      </c>
      <c r="J1720" s="250" t="s">
        <v>17</v>
      </c>
      <c r="K1720" s="250" t="s">
        <v>2469</v>
      </c>
      <c r="L1720" s="251">
        <v>45828</v>
      </c>
      <c r="M1720" s="250" t="s">
        <v>19</v>
      </c>
    </row>
    <row r="1721" spans="1:13" x14ac:dyDescent="0.35">
      <c r="A1721" s="252" t="s">
        <v>297</v>
      </c>
      <c r="B1721" s="252" t="s">
        <v>298</v>
      </c>
      <c r="C1721" s="252" t="s">
        <v>32</v>
      </c>
      <c r="D1721" s="252" t="s">
        <v>1231</v>
      </c>
      <c r="E1721" s="252">
        <v>0</v>
      </c>
      <c r="F1721" s="252" t="s">
        <v>1215</v>
      </c>
      <c r="G1721" s="252" t="s">
        <v>62</v>
      </c>
      <c r="H1721" s="252">
        <v>2</v>
      </c>
      <c r="I1721" s="252" t="s">
        <v>17</v>
      </c>
      <c r="J1721" s="252" t="s">
        <v>17</v>
      </c>
      <c r="K1721" s="252" t="s">
        <v>2470</v>
      </c>
      <c r="L1721" s="253">
        <v>45828</v>
      </c>
      <c r="M1721" s="252" t="s">
        <v>19</v>
      </c>
    </row>
    <row r="1722" spans="1:13" x14ac:dyDescent="0.35">
      <c r="A1722" s="250" t="s">
        <v>219</v>
      </c>
      <c r="B1722" s="250" t="s">
        <v>220</v>
      </c>
      <c r="C1722" s="250" t="s">
        <v>221</v>
      </c>
      <c r="D1722" s="250" t="s">
        <v>1214</v>
      </c>
      <c r="E1722" s="250">
        <v>2</v>
      </c>
      <c r="F1722" s="250" t="s">
        <v>1215</v>
      </c>
      <c r="G1722" s="250" t="s">
        <v>62</v>
      </c>
      <c r="H1722" s="250">
        <v>2</v>
      </c>
      <c r="I1722" s="250" t="s">
        <v>17</v>
      </c>
      <c r="J1722" s="250" t="s">
        <v>17</v>
      </c>
      <c r="K1722" s="250" t="s">
        <v>2471</v>
      </c>
      <c r="L1722" s="251">
        <v>45830</v>
      </c>
      <c r="M1722" s="250" t="s">
        <v>19</v>
      </c>
    </row>
    <row r="1723" spans="1:13" x14ac:dyDescent="0.35">
      <c r="A1723" s="252" t="s">
        <v>219</v>
      </c>
      <c r="B1723" s="252" t="s">
        <v>220</v>
      </c>
      <c r="C1723" s="252" t="s">
        <v>221</v>
      </c>
      <c r="D1723" s="252" t="s">
        <v>1217</v>
      </c>
      <c r="E1723" s="252">
        <v>1</v>
      </c>
      <c r="F1723" s="252" t="s">
        <v>1215</v>
      </c>
      <c r="G1723" s="252" t="s">
        <v>62</v>
      </c>
      <c r="H1723" s="252">
        <v>2</v>
      </c>
      <c r="I1723" s="252" t="s">
        <v>17</v>
      </c>
      <c r="J1723" s="252" t="s">
        <v>17</v>
      </c>
      <c r="K1723" s="252" t="s">
        <v>2472</v>
      </c>
      <c r="L1723" s="253">
        <v>45830</v>
      </c>
      <c r="M1723" s="252" t="s">
        <v>19</v>
      </c>
    </row>
    <row r="1724" spans="1:13" x14ac:dyDescent="0.35">
      <c r="A1724" s="250" t="s">
        <v>219</v>
      </c>
      <c r="B1724" s="250" t="s">
        <v>220</v>
      </c>
      <c r="C1724" s="250" t="s">
        <v>221</v>
      </c>
      <c r="D1724" s="250" t="s">
        <v>1219</v>
      </c>
      <c r="E1724" s="250">
        <v>2</v>
      </c>
      <c r="F1724" s="250" t="s">
        <v>1215</v>
      </c>
      <c r="G1724" s="250" t="s">
        <v>62</v>
      </c>
      <c r="H1724" s="250">
        <v>2</v>
      </c>
      <c r="I1724" s="250" t="s">
        <v>17</v>
      </c>
      <c r="J1724" s="250" t="s">
        <v>17</v>
      </c>
      <c r="K1724" s="250" t="s">
        <v>2473</v>
      </c>
      <c r="L1724" s="251">
        <v>45830</v>
      </c>
      <c r="M1724" s="250" t="s">
        <v>19</v>
      </c>
    </row>
    <row r="1725" spans="1:13" x14ac:dyDescent="0.35">
      <c r="A1725" s="252" t="s">
        <v>219</v>
      </c>
      <c r="B1725" s="252" t="s">
        <v>220</v>
      </c>
      <c r="C1725" s="252" t="s">
        <v>221</v>
      </c>
      <c r="D1725" s="252" t="s">
        <v>1221</v>
      </c>
      <c r="E1725" s="252">
        <v>0</v>
      </c>
      <c r="F1725" s="252" t="s">
        <v>1215</v>
      </c>
      <c r="G1725" s="252" t="s">
        <v>62</v>
      </c>
      <c r="H1725" s="252">
        <v>2</v>
      </c>
      <c r="I1725" s="252" t="s">
        <v>17</v>
      </c>
      <c r="J1725" s="252" t="s">
        <v>17</v>
      </c>
      <c r="K1725" s="252" t="s">
        <v>2474</v>
      </c>
      <c r="L1725" s="253">
        <v>45830</v>
      </c>
      <c r="M1725" s="252" t="s">
        <v>19</v>
      </c>
    </row>
    <row r="1726" spans="1:13" x14ac:dyDescent="0.35">
      <c r="A1726" s="250" t="s">
        <v>219</v>
      </c>
      <c r="B1726" s="250" t="s">
        <v>220</v>
      </c>
      <c r="C1726" s="250" t="s">
        <v>221</v>
      </c>
      <c r="D1726" s="250" t="s">
        <v>1223</v>
      </c>
      <c r="E1726" s="250">
        <v>2</v>
      </c>
      <c r="F1726" s="250" t="s">
        <v>1215</v>
      </c>
      <c r="G1726" s="250" t="s">
        <v>62</v>
      </c>
      <c r="H1726" s="250">
        <v>2</v>
      </c>
      <c r="I1726" s="250" t="s">
        <v>17</v>
      </c>
      <c r="J1726" s="250" t="s">
        <v>17</v>
      </c>
      <c r="K1726" s="250" t="s">
        <v>2475</v>
      </c>
      <c r="L1726" s="251">
        <v>45830</v>
      </c>
      <c r="M1726" s="250" t="s">
        <v>19</v>
      </c>
    </row>
    <row r="1727" spans="1:13" x14ac:dyDescent="0.35">
      <c r="A1727" s="252" t="s">
        <v>219</v>
      </c>
      <c r="B1727" s="252" t="s">
        <v>220</v>
      </c>
      <c r="C1727" s="252" t="s">
        <v>221</v>
      </c>
      <c r="D1727" s="252" t="s">
        <v>1225</v>
      </c>
      <c r="E1727" s="252">
        <v>1</v>
      </c>
      <c r="F1727" s="252" t="s">
        <v>1215</v>
      </c>
      <c r="G1727" s="252" t="s">
        <v>62</v>
      </c>
      <c r="H1727" s="252">
        <v>2</v>
      </c>
      <c r="I1727" s="252" t="s">
        <v>17</v>
      </c>
      <c r="J1727" s="252" t="s">
        <v>17</v>
      </c>
      <c r="K1727" s="252" t="s">
        <v>2476</v>
      </c>
      <c r="L1727" s="253">
        <v>45830</v>
      </c>
      <c r="M1727" s="252" t="s">
        <v>19</v>
      </c>
    </row>
    <row r="1728" spans="1:13" x14ac:dyDescent="0.35">
      <c r="A1728" s="250" t="s">
        <v>219</v>
      </c>
      <c r="B1728" s="250" t="s">
        <v>220</v>
      </c>
      <c r="C1728" s="250" t="s">
        <v>221</v>
      </c>
      <c r="D1728" s="250" t="s">
        <v>1227</v>
      </c>
      <c r="E1728" s="250">
        <v>3</v>
      </c>
      <c r="F1728" s="250" t="s">
        <v>1215</v>
      </c>
      <c r="G1728" s="250" t="s">
        <v>62</v>
      </c>
      <c r="H1728" s="250">
        <v>2</v>
      </c>
      <c r="I1728" s="250" t="s">
        <v>17</v>
      </c>
      <c r="J1728" s="250" t="s">
        <v>17</v>
      </c>
      <c r="K1728" s="250" t="s">
        <v>2477</v>
      </c>
      <c r="L1728" s="251">
        <v>45830</v>
      </c>
      <c r="M1728" s="250" t="s">
        <v>19</v>
      </c>
    </row>
    <row r="1729" spans="1:13" x14ac:dyDescent="0.35">
      <c r="A1729" s="252" t="s">
        <v>219</v>
      </c>
      <c r="B1729" s="252" t="s">
        <v>220</v>
      </c>
      <c r="C1729" s="252" t="s">
        <v>221</v>
      </c>
      <c r="D1729" s="252" t="s">
        <v>1229</v>
      </c>
      <c r="E1729" s="252">
        <v>2</v>
      </c>
      <c r="F1729" s="252" t="s">
        <v>1215</v>
      </c>
      <c r="G1729" s="252" t="s">
        <v>62</v>
      </c>
      <c r="H1729" s="252">
        <v>2</v>
      </c>
      <c r="I1729" s="252" t="s">
        <v>17</v>
      </c>
      <c r="J1729" s="252" t="s">
        <v>17</v>
      </c>
      <c r="K1729" s="252" t="s">
        <v>2478</v>
      </c>
      <c r="L1729" s="253">
        <v>45830</v>
      </c>
      <c r="M1729" s="252" t="s">
        <v>19</v>
      </c>
    </row>
    <row r="1730" spans="1:13" x14ac:dyDescent="0.35">
      <c r="A1730" s="250" t="s">
        <v>219</v>
      </c>
      <c r="B1730" s="250" t="s">
        <v>220</v>
      </c>
      <c r="C1730" s="250" t="s">
        <v>221</v>
      </c>
      <c r="D1730" s="250" t="s">
        <v>1231</v>
      </c>
      <c r="E1730" s="250">
        <v>1</v>
      </c>
      <c r="F1730" s="250" t="s">
        <v>1215</v>
      </c>
      <c r="G1730" s="250" t="s">
        <v>62</v>
      </c>
      <c r="H1730" s="250">
        <v>2</v>
      </c>
      <c r="I1730" s="250" t="s">
        <v>17</v>
      </c>
      <c r="J1730" s="250" t="s">
        <v>17</v>
      </c>
      <c r="K1730" s="250" t="s">
        <v>2479</v>
      </c>
      <c r="L1730" s="251">
        <v>45830</v>
      </c>
      <c r="M1730" s="250" t="s">
        <v>19</v>
      </c>
    </row>
    <row r="1731" spans="1:13" x14ac:dyDescent="0.35">
      <c r="A1731" s="252" t="s">
        <v>1199</v>
      </c>
      <c r="B1731" s="252" t="s">
        <v>1200</v>
      </c>
      <c r="C1731" s="252" t="s">
        <v>1201</v>
      </c>
      <c r="D1731" s="252" t="s">
        <v>1214</v>
      </c>
      <c r="E1731" s="252">
        <v>2</v>
      </c>
      <c r="F1731" s="252" t="s">
        <v>1215</v>
      </c>
      <c r="G1731" s="252" t="s">
        <v>62</v>
      </c>
      <c r="H1731" s="252">
        <v>2</v>
      </c>
      <c r="I1731" s="252" t="s">
        <v>17</v>
      </c>
      <c r="J1731" s="252" t="s">
        <v>17</v>
      </c>
      <c r="K1731" s="252" t="s">
        <v>2480</v>
      </c>
      <c r="L1731" s="253">
        <v>45831</v>
      </c>
      <c r="M1731" s="252" t="s">
        <v>19</v>
      </c>
    </row>
    <row r="1732" spans="1:13" x14ac:dyDescent="0.35">
      <c r="A1732" s="250" t="s">
        <v>1199</v>
      </c>
      <c r="B1732" s="250" t="s">
        <v>1200</v>
      </c>
      <c r="C1732" s="250" t="s">
        <v>1201</v>
      </c>
      <c r="D1732" s="250" t="s">
        <v>1217</v>
      </c>
      <c r="E1732" s="250">
        <v>2</v>
      </c>
      <c r="F1732" s="250" t="s">
        <v>1215</v>
      </c>
      <c r="G1732" s="250" t="s">
        <v>62</v>
      </c>
      <c r="H1732" s="250">
        <v>2</v>
      </c>
      <c r="I1732" s="250" t="s">
        <v>17</v>
      </c>
      <c r="J1732" s="250" t="s">
        <v>17</v>
      </c>
      <c r="K1732" s="250" t="s">
        <v>2481</v>
      </c>
      <c r="L1732" s="251">
        <v>45831</v>
      </c>
      <c r="M1732" s="250" t="s">
        <v>19</v>
      </c>
    </row>
    <row r="1733" spans="1:13" x14ac:dyDescent="0.35">
      <c r="A1733" s="252" t="s">
        <v>1199</v>
      </c>
      <c r="B1733" s="252" t="s">
        <v>1200</v>
      </c>
      <c r="C1733" s="252" t="s">
        <v>1201</v>
      </c>
      <c r="D1733" s="252" t="s">
        <v>1219</v>
      </c>
      <c r="E1733" s="252">
        <v>0</v>
      </c>
      <c r="F1733" s="252" t="s">
        <v>1215</v>
      </c>
      <c r="G1733" s="252" t="s">
        <v>62</v>
      </c>
      <c r="H1733" s="252">
        <v>2</v>
      </c>
      <c r="I1733" s="252" t="s">
        <v>17</v>
      </c>
      <c r="J1733" s="252" t="s">
        <v>17</v>
      </c>
      <c r="K1733" s="252" t="s">
        <v>2482</v>
      </c>
      <c r="L1733" s="253">
        <v>45831</v>
      </c>
      <c r="M1733" s="252" t="s">
        <v>19</v>
      </c>
    </row>
    <row r="1734" spans="1:13" x14ac:dyDescent="0.35">
      <c r="A1734" s="250" t="s">
        <v>1199</v>
      </c>
      <c r="B1734" s="250" t="s">
        <v>1200</v>
      </c>
      <c r="C1734" s="250" t="s">
        <v>1201</v>
      </c>
      <c r="D1734" s="250" t="s">
        <v>1221</v>
      </c>
      <c r="E1734" s="250">
        <v>3</v>
      </c>
      <c r="F1734" s="250" t="s">
        <v>1215</v>
      </c>
      <c r="G1734" s="250" t="s">
        <v>62</v>
      </c>
      <c r="H1734" s="250">
        <v>2</v>
      </c>
      <c r="I1734" s="250" t="s">
        <v>17</v>
      </c>
      <c r="J1734" s="250" t="s">
        <v>17</v>
      </c>
      <c r="K1734" s="250" t="s">
        <v>2483</v>
      </c>
      <c r="L1734" s="251">
        <v>45831</v>
      </c>
      <c r="M1734" s="250" t="s">
        <v>19</v>
      </c>
    </row>
    <row r="1735" spans="1:13" x14ac:dyDescent="0.35">
      <c r="A1735" s="252" t="s">
        <v>1199</v>
      </c>
      <c r="B1735" s="252" t="s">
        <v>1200</v>
      </c>
      <c r="C1735" s="252" t="s">
        <v>1201</v>
      </c>
      <c r="D1735" s="252" t="s">
        <v>1223</v>
      </c>
      <c r="E1735" s="252">
        <v>3</v>
      </c>
      <c r="F1735" s="252" t="s">
        <v>1215</v>
      </c>
      <c r="G1735" s="252" t="s">
        <v>62</v>
      </c>
      <c r="H1735" s="252">
        <v>2</v>
      </c>
      <c r="I1735" s="252" t="s">
        <v>17</v>
      </c>
      <c r="J1735" s="252" t="s">
        <v>17</v>
      </c>
      <c r="K1735" s="252" t="s">
        <v>2484</v>
      </c>
      <c r="L1735" s="253">
        <v>45831</v>
      </c>
      <c r="M1735" s="252" t="s">
        <v>19</v>
      </c>
    </row>
    <row r="1736" spans="1:13" x14ac:dyDescent="0.35">
      <c r="A1736" s="250" t="s">
        <v>1199</v>
      </c>
      <c r="B1736" s="250" t="s">
        <v>1200</v>
      </c>
      <c r="C1736" s="250" t="s">
        <v>1201</v>
      </c>
      <c r="D1736" s="250" t="s">
        <v>1225</v>
      </c>
      <c r="E1736" s="250">
        <v>1</v>
      </c>
      <c r="F1736" s="250" t="s">
        <v>1215</v>
      </c>
      <c r="G1736" s="250" t="s">
        <v>62</v>
      </c>
      <c r="H1736" s="250">
        <v>2</v>
      </c>
      <c r="I1736" s="250" t="s">
        <v>17</v>
      </c>
      <c r="J1736" s="250" t="s">
        <v>17</v>
      </c>
      <c r="K1736" s="250" t="s">
        <v>2485</v>
      </c>
      <c r="L1736" s="251">
        <v>45831</v>
      </c>
      <c r="M1736" s="250" t="s">
        <v>19</v>
      </c>
    </row>
    <row r="1737" spans="1:13" x14ac:dyDescent="0.35">
      <c r="A1737" s="252" t="s">
        <v>1199</v>
      </c>
      <c r="B1737" s="252" t="s">
        <v>1200</v>
      </c>
      <c r="C1737" s="252" t="s">
        <v>1201</v>
      </c>
      <c r="D1737" s="252" t="s">
        <v>1227</v>
      </c>
      <c r="E1737" s="252">
        <v>3</v>
      </c>
      <c r="F1737" s="252" t="s">
        <v>1215</v>
      </c>
      <c r="G1737" s="252" t="s">
        <v>62</v>
      </c>
      <c r="H1737" s="252">
        <v>2</v>
      </c>
      <c r="I1737" s="252" t="s">
        <v>17</v>
      </c>
      <c r="J1737" s="252" t="s">
        <v>17</v>
      </c>
      <c r="K1737" s="252" t="s">
        <v>2486</v>
      </c>
      <c r="L1737" s="253">
        <v>45831</v>
      </c>
      <c r="M1737" s="252" t="s">
        <v>19</v>
      </c>
    </row>
    <row r="1738" spans="1:13" x14ac:dyDescent="0.35">
      <c r="A1738" s="250" t="s">
        <v>1199</v>
      </c>
      <c r="B1738" s="250" t="s">
        <v>1200</v>
      </c>
      <c r="C1738" s="250" t="s">
        <v>1201</v>
      </c>
      <c r="D1738" s="250" t="s">
        <v>1229</v>
      </c>
      <c r="E1738" s="250">
        <v>3</v>
      </c>
      <c r="F1738" s="250" t="s">
        <v>1215</v>
      </c>
      <c r="G1738" s="250" t="s">
        <v>62</v>
      </c>
      <c r="H1738" s="250">
        <v>2</v>
      </c>
      <c r="I1738" s="250" t="s">
        <v>17</v>
      </c>
      <c r="J1738" s="250" t="s">
        <v>17</v>
      </c>
      <c r="K1738" s="250" t="s">
        <v>2487</v>
      </c>
      <c r="L1738" s="251">
        <v>45831</v>
      </c>
      <c r="M1738" s="250" t="s">
        <v>19</v>
      </c>
    </row>
    <row r="1739" spans="1:13" x14ac:dyDescent="0.35">
      <c r="A1739" s="252" t="s">
        <v>1199</v>
      </c>
      <c r="B1739" s="252" t="s">
        <v>1200</v>
      </c>
      <c r="C1739" s="252" t="s">
        <v>1201</v>
      </c>
      <c r="D1739" s="252" t="s">
        <v>1231</v>
      </c>
      <c r="E1739" s="252">
        <v>0</v>
      </c>
      <c r="F1739" s="252" t="s">
        <v>1215</v>
      </c>
      <c r="G1739" s="252" t="s">
        <v>62</v>
      </c>
      <c r="H1739" s="252">
        <v>2</v>
      </c>
      <c r="I1739" s="252" t="s">
        <v>17</v>
      </c>
      <c r="J1739" s="252" t="s">
        <v>17</v>
      </c>
      <c r="K1739" s="252" t="s">
        <v>2488</v>
      </c>
      <c r="L1739" s="253">
        <v>45831</v>
      </c>
      <c r="M1739" s="252" t="s">
        <v>19</v>
      </c>
    </row>
    <row r="1740" spans="1:13" x14ac:dyDescent="0.35">
      <c r="A1740" s="250" t="s">
        <v>762</v>
      </c>
      <c r="B1740" s="250" t="s">
        <v>763</v>
      </c>
      <c r="C1740" s="250" t="s">
        <v>764</v>
      </c>
      <c r="D1740" s="250" t="s">
        <v>1094</v>
      </c>
      <c r="E1740" s="250">
        <v>7455384</v>
      </c>
      <c r="F1740" s="250" t="s">
        <v>2489</v>
      </c>
      <c r="G1740" s="250" t="s">
        <v>178</v>
      </c>
      <c r="H1740" s="250">
        <v>1</v>
      </c>
      <c r="I1740" s="250" t="s">
        <v>2490</v>
      </c>
      <c r="J1740" s="250" t="s">
        <v>2491</v>
      </c>
      <c r="K1740" s="250" t="s">
        <v>2492</v>
      </c>
      <c r="L1740" s="251">
        <v>45832</v>
      </c>
      <c r="M1740" s="250" t="s">
        <v>1099</v>
      </c>
    </row>
    <row r="1741" spans="1:13" x14ac:dyDescent="0.35">
      <c r="A1741" s="252" t="s">
        <v>762</v>
      </c>
      <c r="B1741" s="252" t="s">
        <v>763</v>
      </c>
      <c r="C1741" s="252" t="s">
        <v>764</v>
      </c>
      <c r="D1741" s="252" t="s">
        <v>1100</v>
      </c>
      <c r="E1741" s="252">
        <v>1759540</v>
      </c>
      <c r="F1741" s="252" t="s">
        <v>2489</v>
      </c>
      <c r="G1741" s="252" t="s">
        <v>178</v>
      </c>
      <c r="H1741" s="252">
        <v>1</v>
      </c>
      <c r="I1741" s="252" t="s">
        <v>2490</v>
      </c>
      <c r="J1741" s="252" t="s">
        <v>2493</v>
      </c>
      <c r="K1741" s="252" t="s">
        <v>2494</v>
      </c>
      <c r="L1741" s="253">
        <v>45832</v>
      </c>
      <c r="M1741" s="252" t="s">
        <v>1099</v>
      </c>
    </row>
    <row r="1742" spans="1:13" x14ac:dyDescent="0.35">
      <c r="A1742" s="250" t="s">
        <v>762</v>
      </c>
      <c r="B1742" s="250" t="s">
        <v>763</v>
      </c>
      <c r="C1742" s="250" t="s">
        <v>764</v>
      </c>
      <c r="D1742" s="250" t="s">
        <v>1105</v>
      </c>
      <c r="E1742" s="250">
        <v>7455384</v>
      </c>
      <c r="F1742" s="250" t="s">
        <v>2489</v>
      </c>
      <c r="G1742" s="250" t="s">
        <v>178</v>
      </c>
      <c r="H1742" s="250">
        <v>1</v>
      </c>
      <c r="I1742" s="250" t="s">
        <v>2490</v>
      </c>
      <c r="J1742" s="250" t="s">
        <v>2495</v>
      </c>
      <c r="K1742" s="250" t="s">
        <v>2496</v>
      </c>
      <c r="L1742" s="251">
        <v>45832</v>
      </c>
      <c r="M1742" s="250" t="s">
        <v>1099</v>
      </c>
    </row>
    <row r="1743" spans="1:13" x14ac:dyDescent="0.35">
      <c r="A1743" s="252" t="s">
        <v>762</v>
      </c>
      <c r="B1743" s="252" t="s">
        <v>763</v>
      </c>
      <c r="C1743" s="252" t="s">
        <v>764</v>
      </c>
      <c r="D1743" s="252" t="s">
        <v>1110</v>
      </c>
      <c r="E1743" s="252">
        <v>1000471</v>
      </c>
      <c r="F1743" s="252" t="s">
        <v>2497</v>
      </c>
      <c r="G1743" s="252" t="s">
        <v>178</v>
      </c>
      <c r="H1743" s="252">
        <v>1</v>
      </c>
      <c r="I1743" s="252" t="s">
        <v>2498</v>
      </c>
      <c r="J1743" s="252" t="s">
        <v>2499</v>
      </c>
      <c r="K1743" s="252" t="s">
        <v>2500</v>
      </c>
      <c r="L1743" s="253">
        <v>45832</v>
      </c>
      <c r="M1743" s="252" t="s">
        <v>1099</v>
      </c>
    </row>
    <row r="1744" spans="1:13" x14ac:dyDescent="0.35">
      <c r="A1744" s="250" t="s">
        <v>762</v>
      </c>
      <c r="B1744" s="250" t="s">
        <v>763</v>
      </c>
      <c r="C1744" s="250" t="s">
        <v>764</v>
      </c>
      <c r="D1744" s="250" t="s">
        <v>1113</v>
      </c>
      <c r="E1744" s="250">
        <v>930471</v>
      </c>
      <c r="F1744" s="250" t="s">
        <v>2497</v>
      </c>
      <c r="G1744" s="250" t="s">
        <v>178</v>
      </c>
      <c r="H1744" s="250">
        <v>1</v>
      </c>
      <c r="I1744" s="250" t="s">
        <v>2498</v>
      </c>
      <c r="J1744" s="250" t="s">
        <v>2501</v>
      </c>
      <c r="K1744" s="250" t="s">
        <v>2502</v>
      </c>
      <c r="L1744" s="251">
        <v>45832</v>
      </c>
      <c r="M1744" s="250" t="s">
        <v>1099</v>
      </c>
    </row>
    <row r="1745" spans="1:13" x14ac:dyDescent="0.35">
      <c r="A1745" s="252" t="s">
        <v>762</v>
      </c>
      <c r="B1745" s="252" t="s">
        <v>763</v>
      </c>
      <c r="C1745" s="252" t="s">
        <v>764</v>
      </c>
      <c r="D1745" s="252" t="s">
        <v>428</v>
      </c>
      <c r="E1745" s="252">
        <v>667</v>
      </c>
      <c r="F1745" s="252" t="s">
        <v>2503</v>
      </c>
      <c r="G1745" s="252" t="s">
        <v>398</v>
      </c>
      <c r="H1745" s="252">
        <v>2</v>
      </c>
      <c r="I1745" s="252" t="s">
        <v>2504</v>
      </c>
      <c r="J1745" s="252" t="s">
        <v>2505</v>
      </c>
      <c r="K1745" s="252" t="s">
        <v>2506</v>
      </c>
      <c r="L1745" s="253">
        <v>45832</v>
      </c>
      <c r="M1745" s="252" t="s">
        <v>1099</v>
      </c>
    </row>
    <row r="1746" spans="1:13" x14ac:dyDescent="0.35">
      <c r="A1746" s="250" t="s">
        <v>762</v>
      </c>
      <c r="B1746" s="250" t="s">
        <v>763</v>
      </c>
      <c r="C1746" s="250" t="s">
        <v>764</v>
      </c>
      <c r="D1746" s="250" t="s">
        <v>1016</v>
      </c>
      <c r="E1746" s="250">
        <v>667</v>
      </c>
      <c r="F1746" s="250" t="s">
        <v>2503</v>
      </c>
      <c r="G1746" s="250" t="s">
        <v>398</v>
      </c>
      <c r="H1746" s="250">
        <v>2</v>
      </c>
      <c r="I1746" s="250" t="s">
        <v>2504</v>
      </c>
      <c r="J1746" s="250" t="s">
        <v>2505</v>
      </c>
      <c r="K1746" s="250" t="s">
        <v>2507</v>
      </c>
      <c r="L1746" s="251">
        <v>45832</v>
      </c>
      <c r="M1746" s="250" t="s">
        <v>1099</v>
      </c>
    </row>
    <row r="1747" spans="1:13" x14ac:dyDescent="0.35">
      <c r="A1747" s="252" t="s">
        <v>762</v>
      </c>
      <c r="B1747" s="252" t="s">
        <v>763</v>
      </c>
      <c r="C1747" s="252" t="s">
        <v>764</v>
      </c>
      <c r="D1747" s="252" t="s">
        <v>1123</v>
      </c>
      <c r="E1747" s="252">
        <v>1000471</v>
      </c>
      <c r="F1747" s="252" t="s">
        <v>2497</v>
      </c>
      <c r="G1747" s="252" t="s">
        <v>178</v>
      </c>
      <c r="H1747" s="252">
        <v>1</v>
      </c>
      <c r="I1747" s="252" t="s">
        <v>2508</v>
      </c>
      <c r="J1747" s="252" t="s">
        <v>2509</v>
      </c>
      <c r="K1747" s="252" t="s">
        <v>2510</v>
      </c>
      <c r="L1747" s="253">
        <v>45832</v>
      </c>
      <c r="M1747" s="252" t="s">
        <v>1099</v>
      </c>
    </row>
    <row r="1748" spans="1:13" x14ac:dyDescent="0.35">
      <c r="A1748" s="250" t="s">
        <v>762</v>
      </c>
      <c r="B1748" s="250" t="s">
        <v>763</v>
      </c>
      <c r="C1748" s="250" t="s">
        <v>764</v>
      </c>
      <c r="D1748" s="250" t="s">
        <v>1126</v>
      </c>
      <c r="E1748" s="250">
        <v>6454913</v>
      </c>
      <c r="F1748" s="250" t="s">
        <v>2511</v>
      </c>
      <c r="G1748" s="250" t="s">
        <v>178</v>
      </c>
      <c r="H1748" s="250">
        <v>1</v>
      </c>
      <c r="I1748" s="250" t="s">
        <v>2512</v>
      </c>
      <c r="J1748" s="250" t="s">
        <v>2513</v>
      </c>
      <c r="K1748" s="250" t="s">
        <v>2514</v>
      </c>
      <c r="L1748" s="251">
        <v>45832</v>
      </c>
      <c r="M1748" s="250" t="s">
        <v>1099</v>
      </c>
    </row>
    <row r="1749" spans="1:13" x14ac:dyDescent="0.35">
      <c r="A1749" s="252" t="s">
        <v>762</v>
      </c>
      <c r="B1749" s="252" t="s">
        <v>763</v>
      </c>
      <c r="C1749" s="252" t="s">
        <v>764</v>
      </c>
      <c r="D1749" s="252" t="s">
        <v>1130</v>
      </c>
      <c r="E1749" s="252">
        <v>0</v>
      </c>
      <c r="F1749" s="252" t="s">
        <v>2497</v>
      </c>
      <c r="G1749" s="252" t="s">
        <v>178</v>
      </c>
      <c r="H1749" s="252">
        <v>1</v>
      </c>
      <c r="I1749" s="252" t="s">
        <v>2498</v>
      </c>
      <c r="J1749" s="252" t="s">
        <v>2515</v>
      </c>
      <c r="K1749" s="252" t="s">
        <v>2516</v>
      </c>
      <c r="L1749" s="253">
        <v>45832</v>
      </c>
      <c r="M1749" s="252" t="s">
        <v>1099</v>
      </c>
    </row>
    <row r="1750" spans="1:13" x14ac:dyDescent="0.35">
      <c r="A1750" s="250" t="s">
        <v>762</v>
      </c>
      <c r="B1750" s="250" t="s">
        <v>763</v>
      </c>
      <c r="C1750" s="250" t="s">
        <v>764</v>
      </c>
      <c r="D1750" s="250" t="s">
        <v>1133</v>
      </c>
      <c r="E1750" s="250">
        <v>759004</v>
      </c>
      <c r="F1750" s="250" t="s">
        <v>2517</v>
      </c>
      <c r="G1750" s="250" t="s">
        <v>178</v>
      </c>
      <c r="H1750" s="250">
        <v>1</v>
      </c>
      <c r="I1750" s="250" t="s">
        <v>2518</v>
      </c>
      <c r="J1750" s="250" t="s">
        <v>2519</v>
      </c>
      <c r="K1750" s="250" t="s">
        <v>2520</v>
      </c>
      <c r="L1750" s="251">
        <v>45832</v>
      </c>
      <c r="M1750" s="250" t="s">
        <v>1099</v>
      </c>
    </row>
    <row r="1751" spans="1:13" x14ac:dyDescent="0.35">
      <c r="A1751" s="252" t="s">
        <v>762</v>
      </c>
      <c r="B1751" s="252" t="s">
        <v>763</v>
      </c>
      <c r="C1751" s="252" t="s">
        <v>764</v>
      </c>
      <c r="D1751" s="252" t="s">
        <v>1136</v>
      </c>
      <c r="E1751" s="252">
        <v>241467</v>
      </c>
      <c r="F1751" s="252" t="s">
        <v>2521</v>
      </c>
      <c r="G1751" s="252" t="s">
        <v>178</v>
      </c>
      <c r="H1751" s="252">
        <v>1</v>
      </c>
      <c r="I1751" s="252" t="s">
        <v>2522</v>
      </c>
      <c r="J1751" s="252" t="s">
        <v>2523</v>
      </c>
      <c r="K1751" s="252" t="s">
        <v>2524</v>
      </c>
      <c r="L1751" s="253">
        <v>45832</v>
      </c>
      <c r="M1751" s="252" t="s">
        <v>1099</v>
      </c>
    </row>
    <row r="1752" spans="1:13" x14ac:dyDescent="0.35">
      <c r="A1752" s="250" t="s">
        <v>762</v>
      </c>
      <c r="B1752" s="250" t="s">
        <v>763</v>
      </c>
      <c r="C1752" s="250" t="s">
        <v>764</v>
      </c>
      <c r="D1752" s="250" t="s">
        <v>1139</v>
      </c>
      <c r="E1752" s="250" t="s">
        <v>17</v>
      </c>
      <c r="F1752" s="250" t="s">
        <v>17</v>
      </c>
      <c r="G1752" s="250" t="s">
        <v>17</v>
      </c>
      <c r="H1752" s="250" t="s">
        <v>17</v>
      </c>
      <c r="I1752" s="250" t="s">
        <v>17</v>
      </c>
      <c r="J1752" s="250" t="s">
        <v>2525</v>
      </c>
      <c r="K1752" s="250" t="s">
        <v>2526</v>
      </c>
      <c r="L1752" s="251">
        <v>45832</v>
      </c>
      <c r="M1752" s="250" t="s">
        <v>1099</v>
      </c>
    </row>
    <row r="1753" spans="1:13" x14ac:dyDescent="0.35">
      <c r="A1753" s="252" t="s">
        <v>762</v>
      </c>
      <c r="B1753" s="252" t="s">
        <v>763</v>
      </c>
      <c r="C1753" s="252" t="s">
        <v>764</v>
      </c>
      <c r="D1753" s="252" t="s">
        <v>1142</v>
      </c>
      <c r="E1753" s="252">
        <v>3</v>
      </c>
      <c r="F1753" s="252" t="s">
        <v>2527</v>
      </c>
      <c r="G1753" s="252" t="s">
        <v>178</v>
      </c>
      <c r="H1753" s="252">
        <v>1</v>
      </c>
      <c r="I1753" s="252" t="s">
        <v>2528</v>
      </c>
      <c r="J1753" s="252" t="s">
        <v>2529</v>
      </c>
      <c r="K1753" s="252" t="s">
        <v>2530</v>
      </c>
      <c r="L1753" s="253">
        <v>45832</v>
      </c>
      <c r="M1753" s="252" t="s">
        <v>1099</v>
      </c>
    </row>
    <row r="1754" spans="1:13" x14ac:dyDescent="0.35">
      <c r="A1754" s="250" t="s">
        <v>773</v>
      </c>
      <c r="B1754" s="250" t="s">
        <v>774</v>
      </c>
      <c r="C1754" s="250" t="s">
        <v>764</v>
      </c>
      <c r="D1754" s="250" t="s">
        <v>1094</v>
      </c>
      <c r="E1754" s="250">
        <v>7455384</v>
      </c>
      <c r="F1754" s="250" t="s">
        <v>2489</v>
      </c>
      <c r="G1754" s="250" t="s">
        <v>178</v>
      </c>
      <c r="H1754" s="250">
        <v>1</v>
      </c>
      <c r="I1754" s="250" t="s">
        <v>2490</v>
      </c>
      <c r="J1754" s="250" t="s">
        <v>2491</v>
      </c>
      <c r="K1754" s="250" t="s">
        <v>2531</v>
      </c>
      <c r="L1754" s="251">
        <v>45832</v>
      </c>
      <c r="M1754" s="250" t="s">
        <v>1099</v>
      </c>
    </row>
    <row r="1755" spans="1:13" x14ac:dyDescent="0.35">
      <c r="A1755" s="252" t="s">
        <v>773</v>
      </c>
      <c r="B1755" s="252" t="s">
        <v>774</v>
      </c>
      <c r="C1755" s="252" t="s">
        <v>764</v>
      </c>
      <c r="D1755" s="252" t="s">
        <v>1100</v>
      </c>
      <c r="E1755" s="252">
        <v>1759540</v>
      </c>
      <c r="F1755" s="252" t="s">
        <v>2532</v>
      </c>
      <c r="G1755" s="252" t="s">
        <v>178</v>
      </c>
      <c r="H1755" s="252">
        <v>1</v>
      </c>
      <c r="I1755" s="252" t="s">
        <v>2490</v>
      </c>
      <c r="J1755" s="252" t="s">
        <v>2533</v>
      </c>
      <c r="K1755" s="252" t="s">
        <v>2534</v>
      </c>
      <c r="L1755" s="253">
        <v>45832</v>
      </c>
      <c r="M1755" s="252" t="s">
        <v>1099</v>
      </c>
    </row>
    <row r="1756" spans="1:13" x14ac:dyDescent="0.35">
      <c r="A1756" s="250" t="s">
        <v>773</v>
      </c>
      <c r="B1756" s="250" t="s">
        <v>774</v>
      </c>
      <c r="C1756" s="250" t="s">
        <v>764</v>
      </c>
      <c r="D1756" s="250" t="s">
        <v>1105</v>
      </c>
      <c r="E1756" s="250">
        <v>7455384</v>
      </c>
      <c r="F1756" s="250" t="s">
        <v>2489</v>
      </c>
      <c r="G1756" s="250" t="s">
        <v>178</v>
      </c>
      <c r="H1756" s="250">
        <v>1</v>
      </c>
      <c r="I1756" s="250" t="s">
        <v>2490</v>
      </c>
      <c r="J1756" s="250" t="s">
        <v>2535</v>
      </c>
      <c r="K1756" s="250" t="s">
        <v>2536</v>
      </c>
      <c r="L1756" s="251">
        <v>45832</v>
      </c>
      <c r="M1756" s="250" t="s">
        <v>1099</v>
      </c>
    </row>
    <row r="1757" spans="1:13" x14ac:dyDescent="0.35">
      <c r="A1757" s="252" t="s">
        <v>773</v>
      </c>
      <c r="B1757" s="252" t="s">
        <v>774</v>
      </c>
      <c r="C1757" s="252" t="s">
        <v>764</v>
      </c>
      <c r="D1757" s="252" t="s">
        <v>1110</v>
      </c>
      <c r="E1757" s="252">
        <v>617471</v>
      </c>
      <c r="F1757" s="252" t="s">
        <v>2537</v>
      </c>
      <c r="G1757" s="252" t="s">
        <v>178</v>
      </c>
      <c r="H1757" s="252">
        <v>1</v>
      </c>
      <c r="I1757" s="252" t="s">
        <v>2538</v>
      </c>
      <c r="J1757" s="252" t="s">
        <v>2539</v>
      </c>
      <c r="K1757" s="252" t="s">
        <v>2540</v>
      </c>
      <c r="L1757" s="253">
        <v>45832</v>
      </c>
      <c r="M1757" s="252" t="s">
        <v>1099</v>
      </c>
    </row>
    <row r="1758" spans="1:13" x14ac:dyDescent="0.35">
      <c r="A1758" s="250" t="s">
        <v>773</v>
      </c>
      <c r="B1758" s="250" t="s">
        <v>774</v>
      </c>
      <c r="C1758" s="250" t="s">
        <v>764</v>
      </c>
      <c r="D1758" s="250" t="s">
        <v>1113</v>
      </c>
      <c r="E1758" s="250">
        <v>617471</v>
      </c>
      <c r="F1758" s="250" t="s">
        <v>2537</v>
      </c>
      <c r="G1758" s="250" t="s">
        <v>178</v>
      </c>
      <c r="H1758" s="250">
        <v>1</v>
      </c>
      <c r="I1758" s="250" t="s">
        <v>2538</v>
      </c>
      <c r="J1758" s="250" t="s">
        <v>2541</v>
      </c>
      <c r="K1758" s="250" t="s">
        <v>2542</v>
      </c>
      <c r="L1758" s="251">
        <v>45832</v>
      </c>
      <c r="M1758" s="250" t="s">
        <v>1099</v>
      </c>
    </row>
    <row r="1759" spans="1:13" x14ac:dyDescent="0.35">
      <c r="A1759" s="252" t="s">
        <v>773</v>
      </c>
      <c r="B1759" s="252" t="s">
        <v>774</v>
      </c>
      <c r="C1759" s="252" t="s">
        <v>764</v>
      </c>
      <c r="D1759" s="252" t="s">
        <v>428</v>
      </c>
      <c r="E1759" s="252">
        <v>666</v>
      </c>
      <c r="F1759" s="252" t="s">
        <v>2543</v>
      </c>
      <c r="G1759" s="252" t="s">
        <v>62</v>
      </c>
      <c r="H1759" s="252">
        <v>2</v>
      </c>
      <c r="I1759" s="252" t="s">
        <v>2544</v>
      </c>
      <c r="J1759" s="252" t="s">
        <v>2545</v>
      </c>
      <c r="K1759" s="252" t="s">
        <v>2546</v>
      </c>
      <c r="L1759" s="253">
        <v>45832</v>
      </c>
      <c r="M1759" s="252" t="s">
        <v>1099</v>
      </c>
    </row>
    <row r="1760" spans="1:13" x14ac:dyDescent="0.35">
      <c r="A1760" s="250" t="s">
        <v>773</v>
      </c>
      <c r="B1760" s="250" t="s">
        <v>774</v>
      </c>
      <c r="C1760" s="250" t="s">
        <v>764</v>
      </c>
      <c r="D1760" s="250" t="s">
        <v>1016</v>
      </c>
      <c r="E1760" s="250">
        <v>667</v>
      </c>
      <c r="F1760" s="250" t="s">
        <v>2503</v>
      </c>
      <c r="G1760" s="250" t="s">
        <v>398</v>
      </c>
      <c r="H1760" s="250">
        <v>2</v>
      </c>
      <c r="I1760" s="250" t="s">
        <v>2504</v>
      </c>
      <c r="J1760" s="250" t="s">
        <v>2505</v>
      </c>
      <c r="K1760" s="250" t="s">
        <v>2547</v>
      </c>
      <c r="L1760" s="251">
        <v>45832</v>
      </c>
      <c r="M1760" s="250" t="s">
        <v>1099</v>
      </c>
    </row>
    <row r="1761" spans="1:13" x14ac:dyDescent="0.35">
      <c r="A1761" s="252" t="s">
        <v>773</v>
      </c>
      <c r="B1761" s="252" t="s">
        <v>774</v>
      </c>
      <c r="C1761" s="252" t="s">
        <v>764</v>
      </c>
      <c r="D1761" s="252" t="s">
        <v>1123</v>
      </c>
      <c r="E1761" s="252">
        <v>617471</v>
      </c>
      <c r="F1761" s="252" t="s">
        <v>2537</v>
      </c>
      <c r="G1761" s="252" t="s">
        <v>178</v>
      </c>
      <c r="H1761" s="252">
        <v>1</v>
      </c>
      <c r="I1761" s="252" t="s">
        <v>2538</v>
      </c>
      <c r="J1761" s="252" t="s">
        <v>2548</v>
      </c>
      <c r="K1761" s="252" t="s">
        <v>2549</v>
      </c>
      <c r="L1761" s="253">
        <v>45832</v>
      </c>
      <c r="M1761" s="252" t="s">
        <v>1099</v>
      </c>
    </row>
    <row r="1762" spans="1:13" x14ac:dyDescent="0.35">
      <c r="A1762" s="250" t="s">
        <v>773</v>
      </c>
      <c r="B1762" s="250" t="s">
        <v>774</v>
      </c>
      <c r="C1762" s="250" t="s">
        <v>764</v>
      </c>
      <c r="D1762" s="250" t="s">
        <v>1126</v>
      </c>
      <c r="E1762" s="250">
        <v>6837913</v>
      </c>
      <c r="F1762" s="250" t="s">
        <v>2550</v>
      </c>
      <c r="G1762" s="250" t="s">
        <v>178</v>
      </c>
      <c r="H1762" s="250">
        <v>1</v>
      </c>
      <c r="I1762" s="250" t="s">
        <v>2551</v>
      </c>
      <c r="J1762" s="250" t="s">
        <v>1797</v>
      </c>
      <c r="K1762" s="250" t="s">
        <v>2552</v>
      </c>
      <c r="L1762" s="251">
        <v>45832</v>
      </c>
      <c r="M1762" s="250" t="s">
        <v>1099</v>
      </c>
    </row>
    <row r="1763" spans="1:13" x14ac:dyDescent="0.35">
      <c r="A1763" s="252" t="s">
        <v>773</v>
      </c>
      <c r="B1763" s="252" t="s">
        <v>774</v>
      </c>
      <c r="C1763" s="252" t="s">
        <v>764</v>
      </c>
      <c r="D1763" s="252" t="s">
        <v>1130</v>
      </c>
      <c r="E1763" s="252">
        <v>0</v>
      </c>
      <c r="F1763" s="252" t="s">
        <v>2537</v>
      </c>
      <c r="G1763" s="252" t="s">
        <v>178</v>
      </c>
      <c r="H1763" s="252">
        <v>1</v>
      </c>
      <c r="I1763" s="252" t="s">
        <v>2538</v>
      </c>
      <c r="J1763" s="252" t="s">
        <v>2553</v>
      </c>
      <c r="K1763" s="252" t="s">
        <v>2554</v>
      </c>
      <c r="L1763" s="253">
        <v>45832</v>
      </c>
      <c r="M1763" s="252" t="s">
        <v>1099</v>
      </c>
    </row>
    <row r="1764" spans="1:13" x14ac:dyDescent="0.35">
      <c r="A1764" s="250" t="s">
        <v>773</v>
      </c>
      <c r="B1764" s="250" t="s">
        <v>774</v>
      </c>
      <c r="C1764" s="250" t="s">
        <v>764</v>
      </c>
      <c r="D1764" s="250" t="s">
        <v>1133</v>
      </c>
      <c r="E1764" s="250">
        <v>617471</v>
      </c>
      <c r="F1764" s="250" t="s">
        <v>2537</v>
      </c>
      <c r="G1764" s="250" t="s">
        <v>178</v>
      </c>
      <c r="H1764" s="250">
        <v>1</v>
      </c>
      <c r="I1764" s="250" t="s">
        <v>2538</v>
      </c>
      <c r="J1764" s="250" t="s">
        <v>2555</v>
      </c>
      <c r="K1764" s="250" t="s">
        <v>2556</v>
      </c>
      <c r="L1764" s="251">
        <v>45832</v>
      </c>
      <c r="M1764" s="250" t="s">
        <v>1099</v>
      </c>
    </row>
    <row r="1765" spans="1:13" x14ac:dyDescent="0.35">
      <c r="A1765" s="252" t="s">
        <v>773</v>
      </c>
      <c r="B1765" s="252" t="s">
        <v>774</v>
      </c>
      <c r="C1765" s="252" t="s">
        <v>764</v>
      </c>
      <c r="D1765" s="252" t="s">
        <v>1136</v>
      </c>
      <c r="E1765" s="252" t="s">
        <v>17</v>
      </c>
      <c r="F1765" s="252" t="s">
        <v>17</v>
      </c>
      <c r="G1765" s="252" t="s">
        <v>17</v>
      </c>
      <c r="H1765" s="252" t="s">
        <v>17</v>
      </c>
      <c r="I1765" s="252" t="s">
        <v>17</v>
      </c>
      <c r="J1765" s="252" t="s">
        <v>2557</v>
      </c>
      <c r="K1765" s="252" t="s">
        <v>2558</v>
      </c>
      <c r="L1765" s="253">
        <v>45832</v>
      </c>
      <c r="M1765" s="252" t="s">
        <v>1099</v>
      </c>
    </row>
    <row r="1766" spans="1:13" x14ac:dyDescent="0.35">
      <c r="A1766" s="250" t="s">
        <v>773</v>
      </c>
      <c r="B1766" s="250" t="s">
        <v>774</v>
      </c>
      <c r="C1766" s="250" t="s">
        <v>764</v>
      </c>
      <c r="D1766" s="250" t="s">
        <v>1139</v>
      </c>
      <c r="E1766" s="250" t="s">
        <v>17</v>
      </c>
      <c r="F1766" s="250" t="s">
        <v>17</v>
      </c>
      <c r="G1766" s="250" t="s">
        <v>17</v>
      </c>
      <c r="H1766" s="250" t="s">
        <v>17</v>
      </c>
      <c r="I1766" s="250" t="s">
        <v>17</v>
      </c>
      <c r="J1766" s="250" t="s">
        <v>2557</v>
      </c>
      <c r="K1766" s="250" t="s">
        <v>2559</v>
      </c>
      <c r="L1766" s="251">
        <v>45832</v>
      </c>
      <c r="M1766" s="250" t="s">
        <v>1099</v>
      </c>
    </row>
    <row r="1767" spans="1:13" x14ac:dyDescent="0.35">
      <c r="A1767" s="252" t="s">
        <v>773</v>
      </c>
      <c r="B1767" s="252" t="s">
        <v>774</v>
      </c>
      <c r="C1767" s="252" t="s">
        <v>764</v>
      </c>
      <c r="D1767" s="252" t="s">
        <v>1142</v>
      </c>
      <c r="E1767" s="252">
        <v>3</v>
      </c>
      <c r="F1767" s="252" t="s">
        <v>2550</v>
      </c>
      <c r="G1767" s="252" t="s">
        <v>178</v>
      </c>
      <c r="H1767" s="252">
        <v>1</v>
      </c>
      <c r="I1767" s="252" t="s">
        <v>2551</v>
      </c>
      <c r="J1767" s="252" t="s">
        <v>2529</v>
      </c>
      <c r="K1767" s="252" t="s">
        <v>2560</v>
      </c>
      <c r="L1767" s="253">
        <v>45832</v>
      </c>
      <c r="M1767" s="252" t="s">
        <v>1099</v>
      </c>
    </row>
    <row r="1768" spans="1:13" x14ac:dyDescent="0.35">
      <c r="A1768" s="250" t="s">
        <v>783</v>
      </c>
      <c r="B1768" s="250" t="s">
        <v>784</v>
      </c>
      <c r="C1768" s="250" t="s">
        <v>764</v>
      </c>
      <c r="D1768" s="250" t="s">
        <v>1094</v>
      </c>
      <c r="E1768" s="250">
        <v>7455384</v>
      </c>
      <c r="F1768" s="250" t="s">
        <v>2489</v>
      </c>
      <c r="G1768" s="250" t="s">
        <v>178</v>
      </c>
      <c r="H1768" s="250">
        <v>1</v>
      </c>
      <c r="I1768" s="250" t="s">
        <v>2490</v>
      </c>
      <c r="J1768" s="250" t="s">
        <v>2491</v>
      </c>
      <c r="K1768" s="250" t="s">
        <v>2561</v>
      </c>
      <c r="L1768" s="251">
        <v>45832</v>
      </c>
      <c r="M1768" s="250" t="s">
        <v>1099</v>
      </c>
    </row>
    <row r="1769" spans="1:13" x14ac:dyDescent="0.35">
      <c r="A1769" s="252" t="s">
        <v>783</v>
      </c>
      <c r="B1769" s="252" t="s">
        <v>784</v>
      </c>
      <c r="C1769" s="252" t="s">
        <v>764</v>
      </c>
      <c r="D1769" s="252" t="s">
        <v>1100</v>
      </c>
      <c r="E1769" s="252">
        <v>868682</v>
      </c>
      <c r="F1769" s="252" t="s">
        <v>2562</v>
      </c>
      <c r="G1769" s="252" t="s">
        <v>178</v>
      </c>
      <c r="H1769" s="252">
        <v>1</v>
      </c>
      <c r="I1769" s="252" t="s">
        <v>2563</v>
      </c>
      <c r="J1769" s="252" t="s">
        <v>2564</v>
      </c>
      <c r="K1769" s="252" t="s">
        <v>2565</v>
      </c>
      <c r="L1769" s="253">
        <v>45832</v>
      </c>
      <c r="M1769" s="252" t="s">
        <v>1099</v>
      </c>
    </row>
    <row r="1770" spans="1:13" x14ac:dyDescent="0.35">
      <c r="A1770" s="250" t="s">
        <v>783</v>
      </c>
      <c r="B1770" s="250" t="s">
        <v>784</v>
      </c>
      <c r="C1770" s="250" t="s">
        <v>764</v>
      </c>
      <c r="D1770" s="250" t="s">
        <v>1105</v>
      </c>
      <c r="E1770" s="250">
        <v>3267855</v>
      </c>
      <c r="F1770" s="250" t="s">
        <v>2566</v>
      </c>
      <c r="G1770" s="250" t="s">
        <v>398</v>
      </c>
      <c r="H1770" s="250">
        <v>2</v>
      </c>
      <c r="I1770" s="250" t="s">
        <v>2567</v>
      </c>
      <c r="J1770" s="250" t="s">
        <v>2568</v>
      </c>
      <c r="K1770" s="250" t="s">
        <v>2569</v>
      </c>
      <c r="L1770" s="251">
        <v>45832</v>
      </c>
      <c r="M1770" s="250" t="s">
        <v>1099</v>
      </c>
    </row>
    <row r="1771" spans="1:13" x14ac:dyDescent="0.35">
      <c r="A1771" s="252" t="s">
        <v>783</v>
      </c>
      <c r="B1771" s="252" t="s">
        <v>784</v>
      </c>
      <c r="C1771" s="252" t="s">
        <v>764</v>
      </c>
      <c r="D1771" s="252" t="s">
        <v>1110</v>
      </c>
      <c r="E1771" s="252">
        <v>383000</v>
      </c>
      <c r="F1771" s="252" t="s">
        <v>2570</v>
      </c>
      <c r="G1771" s="252" t="s">
        <v>398</v>
      </c>
      <c r="H1771" s="252">
        <v>2</v>
      </c>
      <c r="I1771" s="252" t="s">
        <v>2571</v>
      </c>
      <c r="J1771" s="252" t="s">
        <v>2572</v>
      </c>
      <c r="K1771" s="252" t="s">
        <v>2573</v>
      </c>
      <c r="L1771" s="253">
        <v>45832</v>
      </c>
      <c r="M1771" s="252" t="s">
        <v>1099</v>
      </c>
    </row>
    <row r="1772" spans="1:13" x14ac:dyDescent="0.35">
      <c r="A1772" s="250" t="s">
        <v>783</v>
      </c>
      <c r="B1772" s="250" t="s">
        <v>784</v>
      </c>
      <c r="C1772" s="250" t="s">
        <v>764</v>
      </c>
      <c r="D1772" s="250" t="s">
        <v>1113</v>
      </c>
      <c r="E1772" s="250">
        <v>313000</v>
      </c>
      <c r="F1772" s="250" t="s">
        <v>2570</v>
      </c>
      <c r="G1772" s="250" t="s">
        <v>398</v>
      </c>
      <c r="H1772" s="250">
        <v>2</v>
      </c>
      <c r="I1772" s="250" t="s">
        <v>2571</v>
      </c>
      <c r="J1772" s="250" t="s">
        <v>2574</v>
      </c>
      <c r="K1772" s="250" t="s">
        <v>2575</v>
      </c>
      <c r="L1772" s="251">
        <v>45832</v>
      </c>
      <c r="M1772" s="250" t="s">
        <v>1099</v>
      </c>
    </row>
    <row r="1773" spans="1:13" x14ac:dyDescent="0.35">
      <c r="A1773" s="252" t="s">
        <v>783</v>
      </c>
      <c r="B1773" s="252" t="s">
        <v>784</v>
      </c>
      <c r="C1773" s="252" t="s">
        <v>764</v>
      </c>
      <c r="D1773" s="252" t="s">
        <v>428</v>
      </c>
      <c r="E1773" s="252">
        <v>1</v>
      </c>
      <c r="F1773" s="252" t="s">
        <v>2576</v>
      </c>
      <c r="G1773" s="252" t="s">
        <v>398</v>
      </c>
      <c r="H1773" s="252">
        <v>2</v>
      </c>
      <c r="I1773" s="252" t="s">
        <v>269</v>
      </c>
      <c r="J1773" s="252" t="s">
        <v>2577</v>
      </c>
      <c r="K1773" s="252" t="s">
        <v>2578</v>
      </c>
      <c r="L1773" s="253">
        <v>45832</v>
      </c>
      <c r="M1773" s="252" t="s">
        <v>1099</v>
      </c>
    </row>
    <row r="1774" spans="1:13" x14ac:dyDescent="0.35">
      <c r="A1774" s="250" t="s">
        <v>783</v>
      </c>
      <c r="B1774" s="250" t="s">
        <v>784</v>
      </c>
      <c r="C1774" s="250" t="s">
        <v>764</v>
      </c>
      <c r="D1774" s="250" t="s">
        <v>1016</v>
      </c>
      <c r="E1774" s="250">
        <v>667</v>
      </c>
      <c r="F1774" s="250" t="s">
        <v>2503</v>
      </c>
      <c r="G1774" s="250" t="s">
        <v>398</v>
      </c>
      <c r="H1774" s="250">
        <v>2</v>
      </c>
      <c r="I1774" s="250" t="s">
        <v>2504</v>
      </c>
      <c r="J1774" s="250" t="s">
        <v>2505</v>
      </c>
      <c r="K1774" s="250" t="s">
        <v>2579</v>
      </c>
      <c r="L1774" s="251">
        <v>45832</v>
      </c>
      <c r="M1774" s="250" t="s">
        <v>1099</v>
      </c>
    </row>
    <row r="1775" spans="1:13" x14ac:dyDescent="0.35">
      <c r="A1775" s="252" t="s">
        <v>783</v>
      </c>
      <c r="B1775" s="252" t="s">
        <v>784</v>
      </c>
      <c r="C1775" s="252" t="s">
        <v>764</v>
      </c>
      <c r="D1775" s="252" t="s">
        <v>1123</v>
      </c>
      <c r="E1775" s="252">
        <v>383000</v>
      </c>
      <c r="F1775" s="252" t="s">
        <v>2570</v>
      </c>
      <c r="G1775" s="252" t="s">
        <v>398</v>
      </c>
      <c r="H1775" s="252">
        <v>2</v>
      </c>
      <c r="I1775" s="252" t="s">
        <v>2580</v>
      </c>
      <c r="J1775" s="252" t="s">
        <v>2581</v>
      </c>
      <c r="K1775" s="252" t="s">
        <v>2582</v>
      </c>
      <c r="L1775" s="253">
        <v>45832</v>
      </c>
      <c r="M1775" s="252" t="s">
        <v>1099</v>
      </c>
    </row>
    <row r="1776" spans="1:13" x14ac:dyDescent="0.35">
      <c r="A1776" s="250" t="s">
        <v>783</v>
      </c>
      <c r="B1776" s="250" t="s">
        <v>784</v>
      </c>
      <c r="C1776" s="250" t="s">
        <v>764</v>
      </c>
      <c r="D1776" s="250" t="s">
        <v>1126</v>
      </c>
      <c r="E1776" s="250">
        <v>2884855</v>
      </c>
      <c r="F1776" s="250" t="s">
        <v>2583</v>
      </c>
      <c r="G1776" s="250" t="s">
        <v>398</v>
      </c>
      <c r="H1776" s="250">
        <v>2</v>
      </c>
      <c r="I1776" s="250" t="s">
        <v>2584</v>
      </c>
      <c r="J1776" s="250" t="s">
        <v>1797</v>
      </c>
      <c r="K1776" s="250" t="s">
        <v>2585</v>
      </c>
      <c r="L1776" s="251">
        <v>45832</v>
      </c>
      <c r="M1776" s="250" t="s">
        <v>1099</v>
      </c>
    </row>
    <row r="1777" spans="1:13" x14ac:dyDescent="0.35">
      <c r="A1777" s="252" t="s">
        <v>783</v>
      </c>
      <c r="B1777" s="252" t="s">
        <v>784</v>
      </c>
      <c r="C1777" s="252" t="s">
        <v>764</v>
      </c>
      <c r="D1777" s="252" t="s">
        <v>1130</v>
      </c>
      <c r="E1777" s="252">
        <v>0</v>
      </c>
      <c r="F1777" s="252" t="s">
        <v>2570</v>
      </c>
      <c r="G1777" s="252" t="s">
        <v>398</v>
      </c>
      <c r="H1777" s="252">
        <v>2</v>
      </c>
      <c r="I1777" s="252" t="s">
        <v>2571</v>
      </c>
      <c r="J1777" s="252" t="s">
        <v>2553</v>
      </c>
      <c r="K1777" s="252" t="s">
        <v>2586</v>
      </c>
      <c r="L1777" s="253">
        <v>45832</v>
      </c>
      <c r="M1777" s="252" t="s">
        <v>1099</v>
      </c>
    </row>
    <row r="1778" spans="1:13" x14ac:dyDescent="0.35">
      <c r="A1778" s="250" t="s">
        <v>783</v>
      </c>
      <c r="B1778" s="250" t="s">
        <v>784</v>
      </c>
      <c r="C1778" s="250" t="s">
        <v>764</v>
      </c>
      <c r="D1778" s="250" t="s">
        <v>1133</v>
      </c>
      <c r="E1778" s="250">
        <v>141533</v>
      </c>
      <c r="F1778" s="250" t="s">
        <v>2587</v>
      </c>
      <c r="G1778" s="250" t="s">
        <v>398</v>
      </c>
      <c r="H1778" s="250">
        <v>2</v>
      </c>
      <c r="I1778" s="250" t="s">
        <v>2588</v>
      </c>
      <c r="J1778" s="250" t="s">
        <v>2589</v>
      </c>
      <c r="K1778" s="250" t="s">
        <v>2590</v>
      </c>
      <c r="L1778" s="251">
        <v>45832</v>
      </c>
      <c r="M1778" s="250" t="s">
        <v>1099</v>
      </c>
    </row>
    <row r="1779" spans="1:13" x14ac:dyDescent="0.35">
      <c r="A1779" s="252" t="s">
        <v>783</v>
      </c>
      <c r="B1779" s="252" t="s">
        <v>784</v>
      </c>
      <c r="C1779" s="252" t="s">
        <v>764</v>
      </c>
      <c r="D1779" s="252" t="s">
        <v>1136</v>
      </c>
      <c r="E1779" s="252">
        <v>241467</v>
      </c>
      <c r="F1779" s="252" t="s">
        <v>2587</v>
      </c>
      <c r="G1779" s="252" t="s">
        <v>398</v>
      </c>
      <c r="H1779" s="252">
        <v>2</v>
      </c>
      <c r="I1779" s="252" t="s">
        <v>2588</v>
      </c>
      <c r="J1779" s="252" t="s">
        <v>2591</v>
      </c>
      <c r="K1779" s="252" t="s">
        <v>2592</v>
      </c>
      <c r="L1779" s="253">
        <v>45832</v>
      </c>
      <c r="M1779" s="252" t="s">
        <v>1099</v>
      </c>
    </row>
    <row r="1780" spans="1:13" x14ac:dyDescent="0.35">
      <c r="A1780" s="250" t="s">
        <v>783</v>
      </c>
      <c r="B1780" s="250" t="s">
        <v>784</v>
      </c>
      <c r="C1780" s="250" t="s">
        <v>764</v>
      </c>
      <c r="D1780" s="250" t="s">
        <v>1139</v>
      </c>
      <c r="E1780" s="250" t="s">
        <v>17</v>
      </c>
      <c r="F1780" s="250" t="s">
        <v>17</v>
      </c>
      <c r="G1780" s="250" t="s">
        <v>17</v>
      </c>
      <c r="H1780" s="250" t="s">
        <v>17</v>
      </c>
      <c r="I1780" s="250" t="s">
        <v>17</v>
      </c>
      <c r="J1780" s="250" t="s">
        <v>2593</v>
      </c>
      <c r="K1780" s="250" t="s">
        <v>2594</v>
      </c>
      <c r="L1780" s="251">
        <v>45832</v>
      </c>
      <c r="M1780" s="250" t="s">
        <v>1099</v>
      </c>
    </row>
    <row r="1781" spans="1:13" x14ac:dyDescent="0.35">
      <c r="A1781" s="252" t="s">
        <v>783</v>
      </c>
      <c r="B1781" s="252" t="s">
        <v>784</v>
      </c>
      <c r="C1781" s="252" t="s">
        <v>764</v>
      </c>
      <c r="D1781" s="252" t="s">
        <v>1142</v>
      </c>
      <c r="E1781" s="252">
        <v>3</v>
      </c>
      <c r="F1781" s="252" t="s">
        <v>2570</v>
      </c>
      <c r="G1781" s="252" t="s">
        <v>178</v>
      </c>
      <c r="H1781" s="252">
        <v>1</v>
      </c>
      <c r="I1781" s="252" t="s">
        <v>2571</v>
      </c>
      <c r="J1781" s="252" t="s">
        <v>2529</v>
      </c>
      <c r="K1781" s="252" t="s">
        <v>2595</v>
      </c>
      <c r="L1781" s="253">
        <v>45832</v>
      </c>
      <c r="M1781" s="252" t="s">
        <v>1099</v>
      </c>
    </row>
    <row r="1782" spans="1:13" x14ac:dyDescent="0.35">
      <c r="A1782" s="250" t="s">
        <v>828</v>
      </c>
      <c r="B1782" s="250" t="s">
        <v>829</v>
      </c>
      <c r="C1782" s="250" t="s">
        <v>830</v>
      </c>
      <c r="D1782" s="250" t="s">
        <v>1094</v>
      </c>
      <c r="E1782" s="250">
        <v>5500000</v>
      </c>
      <c r="F1782" s="250" t="s">
        <v>2596</v>
      </c>
      <c r="G1782" s="250" t="s">
        <v>230</v>
      </c>
      <c r="H1782" s="250">
        <v>3</v>
      </c>
      <c r="I1782" s="250" t="s">
        <v>2597</v>
      </c>
      <c r="J1782" s="250" t="s">
        <v>2598</v>
      </c>
      <c r="K1782" s="250" t="s">
        <v>2599</v>
      </c>
      <c r="L1782" s="251">
        <v>45832</v>
      </c>
      <c r="M1782" s="250" t="s">
        <v>1099</v>
      </c>
    </row>
    <row r="1783" spans="1:13" x14ac:dyDescent="0.35">
      <c r="A1783" s="252" t="s">
        <v>828</v>
      </c>
      <c r="B1783" s="252" t="s">
        <v>829</v>
      </c>
      <c r="C1783" s="252" t="s">
        <v>830</v>
      </c>
      <c r="D1783" s="252" t="s">
        <v>1100</v>
      </c>
      <c r="E1783" s="252">
        <v>6025</v>
      </c>
      <c r="F1783" s="252" t="s">
        <v>2600</v>
      </c>
      <c r="G1783" s="252" t="s">
        <v>398</v>
      </c>
      <c r="H1783" s="252">
        <v>2</v>
      </c>
      <c r="I1783" s="252" t="s">
        <v>2601</v>
      </c>
      <c r="J1783" s="252" t="s">
        <v>2602</v>
      </c>
      <c r="K1783" s="252" t="s">
        <v>2603</v>
      </c>
      <c r="L1783" s="253">
        <v>45832</v>
      </c>
      <c r="M1783" s="252" t="s">
        <v>1099</v>
      </c>
    </row>
    <row r="1784" spans="1:13" x14ac:dyDescent="0.35">
      <c r="A1784" s="250" t="s">
        <v>828</v>
      </c>
      <c r="B1784" s="250" t="s">
        <v>829</v>
      </c>
      <c r="C1784" s="250" t="s">
        <v>830</v>
      </c>
      <c r="D1784" s="250" t="s">
        <v>1105</v>
      </c>
      <c r="E1784" s="250">
        <v>5370000</v>
      </c>
      <c r="F1784" s="250" t="s">
        <v>2604</v>
      </c>
      <c r="G1784" s="250" t="s">
        <v>230</v>
      </c>
      <c r="H1784" s="250">
        <v>3</v>
      </c>
      <c r="I1784" s="250" t="s">
        <v>2605</v>
      </c>
      <c r="J1784" s="250" t="s">
        <v>2606</v>
      </c>
      <c r="K1784" s="250" t="s">
        <v>2607</v>
      </c>
      <c r="L1784" s="251">
        <v>45832</v>
      </c>
      <c r="M1784" s="250" t="s">
        <v>1099</v>
      </c>
    </row>
    <row r="1785" spans="1:13" x14ac:dyDescent="0.35">
      <c r="A1785" s="252" t="s">
        <v>828</v>
      </c>
      <c r="B1785" s="252" t="s">
        <v>829</v>
      </c>
      <c r="C1785" s="252" t="s">
        <v>830</v>
      </c>
      <c r="D1785" s="252" t="s">
        <v>1110</v>
      </c>
      <c r="E1785" s="252">
        <v>5370000</v>
      </c>
      <c r="F1785" s="252" t="s">
        <v>2604</v>
      </c>
      <c r="G1785" s="252" t="s">
        <v>230</v>
      </c>
      <c r="H1785" s="252">
        <v>3</v>
      </c>
      <c r="I1785" s="252" t="s">
        <v>2605</v>
      </c>
      <c r="J1785" s="252" t="s">
        <v>2608</v>
      </c>
      <c r="K1785" s="252" t="s">
        <v>2609</v>
      </c>
      <c r="L1785" s="253">
        <v>45832</v>
      </c>
      <c r="M1785" s="252" t="s">
        <v>1099</v>
      </c>
    </row>
    <row r="1786" spans="1:13" x14ac:dyDescent="0.35">
      <c r="A1786" s="250" t="s">
        <v>828</v>
      </c>
      <c r="B1786" s="250" t="s">
        <v>829</v>
      </c>
      <c r="C1786" s="250" t="s">
        <v>830</v>
      </c>
      <c r="D1786" s="250" t="s">
        <v>1113</v>
      </c>
      <c r="E1786" s="250">
        <v>6361009</v>
      </c>
      <c r="F1786" s="250" t="s">
        <v>2610</v>
      </c>
      <c r="G1786" s="250" t="s">
        <v>230</v>
      </c>
      <c r="H1786" s="250">
        <v>3</v>
      </c>
      <c r="I1786" s="250" t="s">
        <v>2611</v>
      </c>
      <c r="J1786" s="250" t="s">
        <v>2612</v>
      </c>
      <c r="K1786" s="250" t="s">
        <v>2613</v>
      </c>
      <c r="L1786" s="251">
        <v>45832</v>
      </c>
      <c r="M1786" s="250" t="s">
        <v>1099</v>
      </c>
    </row>
    <row r="1787" spans="1:13" x14ac:dyDescent="0.35">
      <c r="A1787" s="252" t="s">
        <v>828</v>
      </c>
      <c r="B1787" s="252" t="s">
        <v>829</v>
      </c>
      <c r="C1787" s="252" t="s">
        <v>830</v>
      </c>
      <c r="D1787" s="252" t="s">
        <v>92</v>
      </c>
      <c r="E1787" s="252">
        <v>17689</v>
      </c>
      <c r="F1787" s="252" t="s">
        <v>2614</v>
      </c>
      <c r="G1787" s="252" t="s">
        <v>230</v>
      </c>
      <c r="H1787" s="252">
        <v>3</v>
      </c>
      <c r="I1787" s="252" t="s">
        <v>2615</v>
      </c>
      <c r="J1787" s="252" t="s">
        <v>2616</v>
      </c>
      <c r="K1787" s="252" t="s">
        <v>2617</v>
      </c>
      <c r="L1787" s="253">
        <v>45832</v>
      </c>
      <c r="M1787" s="252" t="s">
        <v>1099</v>
      </c>
    </row>
    <row r="1788" spans="1:13" x14ac:dyDescent="0.35">
      <c r="A1788" s="250" t="s">
        <v>828</v>
      </c>
      <c r="B1788" s="250" t="s">
        <v>829</v>
      </c>
      <c r="C1788" s="250" t="s">
        <v>830</v>
      </c>
      <c r="D1788" s="250" t="s">
        <v>428</v>
      </c>
      <c r="E1788" s="250">
        <v>8999</v>
      </c>
      <c r="F1788" s="250" t="s">
        <v>2614</v>
      </c>
      <c r="G1788" s="250" t="s">
        <v>230</v>
      </c>
      <c r="H1788" s="250">
        <v>3</v>
      </c>
      <c r="I1788" s="250" t="s">
        <v>2615</v>
      </c>
      <c r="J1788" s="250" t="s">
        <v>2618</v>
      </c>
      <c r="K1788" s="250" t="s">
        <v>2619</v>
      </c>
      <c r="L1788" s="251">
        <v>45832</v>
      </c>
      <c r="M1788" s="250" t="s">
        <v>1099</v>
      </c>
    </row>
    <row r="1789" spans="1:13" x14ac:dyDescent="0.35">
      <c r="A1789" s="252" t="s">
        <v>828</v>
      </c>
      <c r="B1789" s="252" t="s">
        <v>829</v>
      </c>
      <c r="C1789" s="252" t="s">
        <v>830</v>
      </c>
      <c r="D1789" s="252" t="s">
        <v>1016</v>
      </c>
      <c r="E1789" s="252">
        <v>8999</v>
      </c>
      <c r="F1789" s="252" t="s">
        <v>2614</v>
      </c>
      <c r="G1789" s="252" t="s">
        <v>230</v>
      </c>
      <c r="H1789" s="252">
        <v>3</v>
      </c>
      <c r="I1789" s="252" t="s">
        <v>2615</v>
      </c>
      <c r="J1789" s="252" t="s">
        <v>2618</v>
      </c>
      <c r="K1789" s="252" t="s">
        <v>2620</v>
      </c>
      <c r="L1789" s="253">
        <v>45832</v>
      </c>
      <c r="M1789" s="252" t="s">
        <v>1099</v>
      </c>
    </row>
    <row r="1790" spans="1:13" x14ac:dyDescent="0.35">
      <c r="A1790" s="250" t="s">
        <v>828</v>
      </c>
      <c r="B1790" s="250" t="s">
        <v>829</v>
      </c>
      <c r="C1790" s="250" t="s">
        <v>830</v>
      </c>
      <c r="D1790" s="250" t="s">
        <v>1123</v>
      </c>
      <c r="E1790" s="250">
        <v>3300000</v>
      </c>
      <c r="F1790" s="250" t="s">
        <v>2621</v>
      </c>
      <c r="G1790" s="250" t="s">
        <v>230</v>
      </c>
      <c r="H1790" s="250">
        <v>3</v>
      </c>
      <c r="I1790" s="250" t="s">
        <v>2622</v>
      </c>
      <c r="J1790" s="250" t="s">
        <v>2623</v>
      </c>
      <c r="K1790" s="250" t="s">
        <v>2624</v>
      </c>
      <c r="L1790" s="251">
        <v>45832</v>
      </c>
      <c r="M1790" s="250" t="s">
        <v>1099</v>
      </c>
    </row>
    <row r="1791" spans="1:13" x14ac:dyDescent="0.35">
      <c r="A1791" s="252" t="s">
        <v>828</v>
      </c>
      <c r="B1791" s="252" t="s">
        <v>829</v>
      </c>
      <c r="C1791" s="252" t="s">
        <v>830</v>
      </c>
      <c r="D1791" s="252" t="s">
        <v>1126</v>
      </c>
      <c r="E1791" s="252">
        <v>0</v>
      </c>
      <c r="F1791" s="252" t="s">
        <v>2625</v>
      </c>
      <c r="G1791" s="252" t="s">
        <v>230</v>
      </c>
      <c r="H1791" s="252">
        <v>3</v>
      </c>
      <c r="I1791" s="252" t="s">
        <v>2626</v>
      </c>
      <c r="J1791" s="252" t="s">
        <v>2627</v>
      </c>
      <c r="K1791" s="252" t="s">
        <v>2628</v>
      </c>
      <c r="L1791" s="253">
        <v>45832</v>
      </c>
      <c r="M1791" s="252" t="s">
        <v>1099</v>
      </c>
    </row>
    <row r="1792" spans="1:13" x14ac:dyDescent="0.35">
      <c r="A1792" s="250" t="s">
        <v>828</v>
      </c>
      <c r="B1792" s="250" t="s">
        <v>829</v>
      </c>
      <c r="C1792" s="250" t="s">
        <v>830</v>
      </c>
      <c r="D1792" s="250" t="s">
        <v>1130</v>
      </c>
      <c r="E1792" s="250">
        <v>2070000</v>
      </c>
      <c r="F1792" s="250" t="s">
        <v>2629</v>
      </c>
      <c r="G1792" s="250" t="s">
        <v>230</v>
      </c>
      <c r="H1792" s="250">
        <v>3</v>
      </c>
      <c r="I1792" s="250" t="s">
        <v>2630</v>
      </c>
      <c r="J1792" s="250" t="s">
        <v>2631</v>
      </c>
      <c r="K1792" s="250" t="s">
        <v>2632</v>
      </c>
      <c r="L1792" s="251">
        <v>45832</v>
      </c>
      <c r="M1792" s="250" t="s">
        <v>1099</v>
      </c>
    </row>
    <row r="1793" spans="1:13" x14ac:dyDescent="0.35">
      <c r="A1793" s="252" t="s">
        <v>828</v>
      </c>
      <c r="B1793" s="252" t="s">
        <v>829</v>
      </c>
      <c r="C1793" s="252" t="s">
        <v>830</v>
      </c>
      <c r="D1793" s="252" t="s">
        <v>1133</v>
      </c>
      <c r="E1793" s="252">
        <v>1695500</v>
      </c>
      <c r="F1793" s="252" t="s">
        <v>2633</v>
      </c>
      <c r="G1793" s="252" t="s">
        <v>230</v>
      </c>
      <c r="H1793" s="252">
        <v>3</v>
      </c>
      <c r="I1793" s="252" t="s">
        <v>2634</v>
      </c>
      <c r="J1793" s="252" t="s">
        <v>2635</v>
      </c>
      <c r="K1793" s="252" t="s">
        <v>2636</v>
      </c>
      <c r="L1793" s="253">
        <v>45832</v>
      </c>
      <c r="M1793" s="252" t="s">
        <v>1099</v>
      </c>
    </row>
    <row r="1794" spans="1:13" x14ac:dyDescent="0.35">
      <c r="A1794" s="250" t="s">
        <v>828</v>
      </c>
      <c r="B1794" s="250" t="s">
        <v>829</v>
      </c>
      <c r="C1794" s="250" t="s">
        <v>830</v>
      </c>
      <c r="D1794" s="250" t="s">
        <v>1136</v>
      </c>
      <c r="E1794" s="250">
        <v>1135000</v>
      </c>
      <c r="F1794" s="250" t="s">
        <v>2633</v>
      </c>
      <c r="G1794" s="250" t="s">
        <v>230</v>
      </c>
      <c r="H1794" s="250">
        <v>3</v>
      </c>
      <c r="I1794" s="250" t="s">
        <v>2634</v>
      </c>
      <c r="J1794" s="250" t="s">
        <v>2637</v>
      </c>
      <c r="K1794" s="250" t="s">
        <v>2638</v>
      </c>
      <c r="L1794" s="251">
        <v>45832</v>
      </c>
      <c r="M1794" s="250" t="s">
        <v>1099</v>
      </c>
    </row>
    <row r="1795" spans="1:13" x14ac:dyDescent="0.35">
      <c r="A1795" s="252" t="s">
        <v>828</v>
      </c>
      <c r="B1795" s="252" t="s">
        <v>829</v>
      </c>
      <c r="C1795" s="252" t="s">
        <v>830</v>
      </c>
      <c r="D1795" s="252" t="s">
        <v>1139</v>
      </c>
      <c r="E1795" s="252">
        <v>469500</v>
      </c>
      <c r="F1795" s="252" t="s">
        <v>2633</v>
      </c>
      <c r="G1795" s="252" t="s">
        <v>230</v>
      </c>
      <c r="H1795" s="252">
        <v>3</v>
      </c>
      <c r="I1795" s="252" t="s">
        <v>2634</v>
      </c>
      <c r="J1795" s="252" t="s">
        <v>2639</v>
      </c>
      <c r="K1795" s="252" t="s">
        <v>2640</v>
      </c>
      <c r="L1795" s="253">
        <v>45832</v>
      </c>
      <c r="M1795" s="252" t="s">
        <v>1099</v>
      </c>
    </row>
    <row r="1796" spans="1:13" x14ac:dyDescent="0.35">
      <c r="A1796" s="250" t="s">
        <v>828</v>
      </c>
      <c r="B1796" s="250" t="s">
        <v>829</v>
      </c>
      <c r="C1796" s="250" t="s">
        <v>830</v>
      </c>
      <c r="D1796" s="250" t="s">
        <v>1142</v>
      </c>
      <c r="E1796" s="250">
        <v>5</v>
      </c>
      <c r="F1796" s="250" t="s">
        <v>2621</v>
      </c>
      <c r="G1796" s="250" t="s">
        <v>230</v>
      </c>
      <c r="H1796" s="250">
        <v>3</v>
      </c>
      <c r="I1796" s="250" t="s">
        <v>2622</v>
      </c>
      <c r="J1796" s="250" t="s">
        <v>1809</v>
      </c>
      <c r="K1796" s="250" t="s">
        <v>2641</v>
      </c>
      <c r="L1796" s="251">
        <v>45832</v>
      </c>
      <c r="M1796" s="250" t="s">
        <v>1099</v>
      </c>
    </row>
    <row r="1797" spans="1:13" x14ac:dyDescent="0.35">
      <c r="A1797" s="252" t="s">
        <v>838</v>
      </c>
      <c r="B1797" s="252" t="s">
        <v>839</v>
      </c>
      <c r="C1797" s="252" t="s">
        <v>830</v>
      </c>
      <c r="D1797" s="252" t="s">
        <v>1094</v>
      </c>
      <c r="E1797" s="252">
        <v>5500000</v>
      </c>
      <c r="F1797" s="252" t="s">
        <v>2596</v>
      </c>
      <c r="G1797" s="252" t="s">
        <v>230</v>
      </c>
      <c r="H1797" s="252">
        <v>3</v>
      </c>
      <c r="I1797" s="252" t="s">
        <v>2597</v>
      </c>
      <c r="J1797" s="252" t="s">
        <v>2598</v>
      </c>
      <c r="K1797" s="252" t="s">
        <v>2642</v>
      </c>
      <c r="L1797" s="253">
        <v>45832</v>
      </c>
      <c r="M1797" s="252" t="s">
        <v>1099</v>
      </c>
    </row>
    <row r="1798" spans="1:13" x14ac:dyDescent="0.35">
      <c r="A1798" s="250" t="s">
        <v>838</v>
      </c>
      <c r="B1798" s="250" t="s">
        <v>839</v>
      </c>
      <c r="C1798" s="250" t="s">
        <v>830</v>
      </c>
      <c r="D1798" s="250" t="s">
        <v>1100</v>
      </c>
      <c r="E1798" s="250">
        <v>5660</v>
      </c>
      <c r="F1798" s="250" t="s">
        <v>2600</v>
      </c>
      <c r="G1798" s="250" t="s">
        <v>398</v>
      </c>
      <c r="H1798" s="250">
        <v>2</v>
      </c>
      <c r="I1798" s="250" t="s">
        <v>2601</v>
      </c>
      <c r="J1798" s="250" t="s">
        <v>2643</v>
      </c>
      <c r="K1798" s="250" t="s">
        <v>2644</v>
      </c>
      <c r="L1798" s="251">
        <v>45832</v>
      </c>
      <c r="M1798" s="250" t="s">
        <v>1099</v>
      </c>
    </row>
    <row r="1799" spans="1:13" x14ac:dyDescent="0.35">
      <c r="A1799" s="252" t="s">
        <v>838</v>
      </c>
      <c r="B1799" s="252" t="s">
        <v>839</v>
      </c>
      <c r="C1799" s="252" t="s">
        <v>830</v>
      </c>
      <c r="D1799" s="252" t="s">
        <v>1105</v>
      </c>
      <c r="E1799" s="252">
        <v>3270000</v>
      </c>
      <c r="F1799" s="252" t="s">
        <v>2600</v>
      </c>
      <c r="G1799" s="252" t="s">
        <v>230</v>
      </c>
      <c r="H1799" s="252">
        <v>3</v>
      </c>
      <c r="I1799" s="252" t="s">
        <v>2601</v>
      </c>
      <c r="J1799" s="252" t="s">
        <v>2645</v>
      </c>
      <c r="K1799" s="252" t="s">
        <v>2646</v>
      </c>
      <c r="L1799" s="253">
        <v>45832</v>
      </c>
      <c r="M1799" s="252" t="s">
        <v>1099</v>
      </c>
    </row>
    <row r="1800" spans="1:13" x14ac:dyDescent="0.35">
      <c r="A1800" s="250" t="s">
        <v>838</v>
      </c>
      <c r="B1800" s="250" t="s">
        <v>839</v>
      </c>
      <c r="C1800" s="250" t="s">
        <v>830</v>
      </c>
      <c r="D1800" s="250" t="s">
        <v>1110</v>
      </c>
      <c r="E1800" s="250">
        <v>3270000</v>
      </c>
      <c r="F1800" s="250" t="s">
        <v>2600</v>
      </c>
      <c r="G1800" s="250" t="s">
        <v>230</v>
      </c>
      <c r="H1800" s="250">
        <v>3</v>
      </c>
      <c r="I1800" s="250" t="s">
        <v>2601</v>
      </c>
      <c r="J1800" s="250" t="s">
        <v>2647</v>
      </c>
      <c r="K1800" s="250" t="s">
        <v>2648</v>
      </c>
      <c r="L1800" s="251">
        <v>45832</v>
      </c>
      <c r="M1800" s="250" t="s">
        <v>1099</v>
      </c>
    </row>
    <row r="1801" spans="1:13" x14ac:dyDescent="0.35">
      <c r="A1801" s="252" t="s">
        <v>838</v>
      </c>
      <c r="B1801" s="252" t="s">
        <v>839</v>
      </c>
      <c r="C1801" s="252" t="s">
        <v>830</v>
      </c>
      <c r="D1801" s="252" t="s">
        <v>1113</v>
      </c>
      <c r="E1801" s="252">
        <v>4382180</v>
      </c>
      <c r="F1801" s="252" t="s">
        <v>2649</v>
      </c>
      <c r="G1801" s="252" t="s">
        <v>398</v>
      </c>
      <c r="H1801" s="252">
        <v>2</v>
      </c>
      <c r="I1801" s="252" t="s">
        <v>2650</v>
      </c>
      <c r="J1801" s="252" t="s">
        <v>2651</v>
      </c>
      <c r="K1801" s="252" t="s">
        <v>2652</v>
      </c>
      <c r="L1801" s="253">
        <v>45832</v>
      </c>
      <c r="M1801" s="252" t="s">
        <v>1099</v>
      </c>
    </row>
    <row r="1802" spans="1:13" x14ac:dyDescent="0.35">
      <c r="A1802" s="250" t="s">
        <v>838</v>
      </c>
      <c r="B1802" s="250" t="s">
        <v>839</v>
      </c>
      <c r="C1802" s="250" t="s">
        <v>830</v>
      </c>
      <c r="D1802" s="250" t="s">
        <v>92</v>
      </c>
      <c r="E1802" s="250">
        <v>2014</v>
      </c>
      <c r="F1802" s="250" t="s">
        <v>2653</v>
      </c>
      <c r="G1802" s="250" t="s">
        <v>230</v>
      </c>
      <c r="H1802" s="250">
        <v>3</v>
      </c>
      <c r="I1802" s="250" t="s">
        <v>2654</v>
      </c>
      <c r="J1802" s="250" t="s">
        <v>2655</v>
      </c>
      <c r="K1802" s="250" t="s">
        <v>2656</v>
      </c>
      <c r="L1802" s="251">
        <v>45832</v>
      </c>
      <c r="M1802" s="250" t="s">
        <v>1099</v>
      </c>
    </row>
    <row r="1803" spans="1:13" x14ac:dyDescent="0.35">
      <c r="A1803" s="252" t="s">
        <v>838</v>
      </c>
      <c r="B1803" s="252" t="s">
        <v>839</v>
      </c>
      <c r="C1803" s="252" t="s">
        <v>830</v>
      </c>
      <c r="D1803" s="252" t="s">
        <v>428</v>
      </c>
      <c r="E1803" s="252">
        <v>171</v>
      </c>
      <c r="F1803" s="252" t="s">
        <v>2653</v>
      </c>
      <c r="G1803" s="252" t="s">
        <v>230</v>
      </c>
      <c r="H1803" s="252">
        <v>3</v>
      </c>
      <c r="I1803" s="252" t="s">
        <v>2654</v>
      </c>
      <c r="J1803" s="252" t="s">
        <v>2657</v>
      </c>
      <c r="K1803" s="252" t="s">
        <v>2658</v>
      </c>
      <c r="L1803" s="253">
        <v>45832</v>
      </c>
      <c r="M1803" s="252" t="s">
        <v>1099</v>
      </c>
    </row>
    <row r="1804" spans="1:13" x14ac:dyDescent="0.35">
      <c r="A1804" s="250" t="s">
        <v>838</v>
      </c>
      <c r="B1804" s="250" t="s">
        <v>839</v>
      </c>
      <c r="C1804" s="250" t="s">
        <v>830</v>
      </c>
      <c r="D1804" s="250" t="s">
        <v>1016</v>
      </c>
      <c r="E1804" s="250">
        <v>8999</v>
      </c>
      <c r="F1804" s="250" t="s">
        <v>2614</v>
      </c>
      <c r="G1804" s="250" t="s">
        <v>230</v>
      </c>
      <c r="H1804" s="250">
        <v>3</v>
      </c>
      <c r="I1804" s="250" t="s">
        <v>2615</v>
      </c>
      <c r="J1804" s="250" t="s">
        <v>2618</v>
      </c>
      <c r="K1804" s="250" t="s">
        <v>2659</v>
      </c>
      <c r="L1804" s="251">
        <v>45832</v>
      </c>
      <c r="M1804" s="250" t="s">
        <v>1099</v>
      </c>
    </row>
    <row r="1805" spans="1:13" x14ac:dyDescent="0.35">
      <c r="A1805" s="252" t="s">
        <v>838</v>
      </c>
      <c r="B1805" s="252" t="s">
        <v>839</v>
      </c>
      <c r="C1805" s="252" t="s">
        <v>830</v>
      </c>
      <c r="D1805" s="252" t="s">
        <v>1123</v>
      </c>
      <c r="E1805" s="252">
        <v>1200000</v>
      </c>
      <c r="F1805" s="252" t="s">
        <v>2621</v>
      </c>
      <c r="G1805" s="252" t="s">
        <v>230</v>
      </c>
      <c r="H1805" s="252">
        <v>3</v>
      </c>
      <c r="I1805" s="252" t="s">
        <v>2622</v>
      </c>
      <c r="J1805" s="252" t="s">
        <v>2660</v>
      </c>
      <c r="K1805" s="252" t="s">
        <v>2661</v>
      </c>
      <c r="L1805" s="253">
        <v>45832</v>
      </c>
      <c r="M1805" s="252" t="s">
        <v>1099</v>
      </c>
    </row>
    <row r="1806" spans="1:13" x14ac:dyDescent="0.35">
      <c r="A1806" s="250" t="s">
        <v>838</v>
      </c>
      <c r="B1806" s="250" t="s">
        <v>839</v>
      </c>
      <c r="C1806" s="250" t="s">
        <v>830</v>
      </c>
      <c r="D1806" s="250" t="s">
        <v>1126</v>
      </c>
      <c r="E1806" s="250">
        <v>0</v>
      </c>
      <c r="F1806" s="250" t="s">
        <v>2600</v>
      </c>
      <c r="G1806" s="250" t="s">
        <v>230</v>
      </c>
      <c r="H1806" s="250">
        <v>3</v>
      </c>
      <c r="I1806" s="250" t="s">
        <v>2601</v>
      </c>
      <c r="J1806" s="250" t="s">
        <v>2662</v>
      </c>
      <c r="K1806" s="250" t="s">
        <v>2663</v>
      </c>
      <c r="L1806" s="251">
        <v>45832</v>
      </c>
      <c r="M1806" s="250" t="s">
        <v>1099</v>
      </c>
    </row>
    <row r="1807" spans="1:13" x14ac:dyDescent="0.35">
      <c r="A1807" s="252" t="s">
        <v>838</v>
      </c>
      <c r="B1807" s="252" t="s">
        <v>839</v>
      </c>
      <c r="C1807" s="252" t="s">
        <v>830</v>
      </c>
      <c r="D1807" s="252" t="s">
        <v>1130</v>
      </c>
      <c r="E1807" s="252">
        <v>2070000</v>
      </c>
      <c r="F1807" s="252" t="s">
        <v>2664</v>
      </c>
      <c r="G1807" s="252" t="s">
        <v>230</v>
      </c>
      <c r="H1807" s="252">
        <v>3</v>
      </c>
      <c r="I1807" s="252" t="s">
        <v>2665</v>
      </c>
      <c r="J1807" s="252" t="s">
        <v>1801</v>
      </c>
      <c r="K1807" s="252" t="s">
        <v>2666</v>
      </c>
      <c r="L1807" s="253">
        <v>45832</v>
      </c>
      <c r="M1807" s="252" t="s">
        <v>1099</v>
      </c>
    </row>
    <row r="1808" spans="1:13" x14ac:dyDescent="0.35">
      <c r="A1808" s="250" t="s">
        <v>838</v>
      </c>
      <c r="B1808" s="250" t="s">
        <v>839</v>
      </c>
      <c r="C1808" s="250" t="s">
        <v>830</v>
      </c>
      <c r="D1808" s="250" t="s">
        <v>1133</v>
      </c>
      <c r="E1808" s="250">
        <v>1200000</v>
      </c>
      <c r="F1808" s="250" t="s">
        <v>2621</v>
      </c>
      <c r="G1808" s="250" t="s">
        <v>230</v>
      </c>
      <c r="H1808" s="250">
        <v>3</v>
      </c>
      <c r="I1808" s="250" t="s">
        <v>2622</v>
      </c>
      <c r="J1808" s="250" t="s">
        <v>2667</v>
      </c>
      <c r="K1808" s="250" t="s">
        <v>2668</v>
      </c>
      <c r="L1808" s="251">
        <v>45832</v>
      </c>
      <c r="M1808" s="250" t="s">
        <v>1099</v>
      </c>
    </row>
    <row r="1809" spans="1:13" x14ac:dyDescent="0.35">
      <c r="A1809" s="252" t="s">
        <v>838</v>
      </c>
      <c r="B1809" s="252" t="s">
        <v>839</v>
      </c>
      <c r="C1809" s="252" t="s">
        <v>830</v>
      </c>
      <c r="D1809" s="252" t="s">
        <v>1136</v>
      </c>
      <c r="E1809" s="252" t="s">
        <v>17</v>
      </c>
      <c r="F1809" s="252" t="s">
        <v>17</v>
      </c>
      <c r="G1809" s="252" t="s">
        <v>17</v>
      </c>
      <c r="H1809" s="252" t="s">
        <v>17</v>
      </c>
      <c r="I1809" s="252" t="s">
        <v>17</v>
      </c>
      <c r="J1809" s="252" t="s">
        <v>2669</v>
      </c>
      <c r="K1809" s="252" t="s">
        <v>2670</v>
      </c>
      <c r="L1809" s="253">
        <v>45832</v>
      </c>
      <c r="M1809" s="252" t="s">
        <v>1099</v>
      </c>
    </row>
    <row r="1810" spans="1:13" x14ac:dyDescent="0.35">
      <c r="A1810" s="250" t="s">
        <v>838</v>
      </c>
      <c r="B1810" s="250" t="s">
        <v>839</v>
      </c>
      <c r="C1810" s="250" t="s">
        <v>830</v>
      </c>
      <c r="D1810" s="250" t="s">
        <v>1139</v>
      </c>
      <c r="E1810" s="250" t="s">
        <v>17</v>
      </c>
      <c r="F1810" s="250" t="s">
        <v>17</v>
      </c>
      <c r="G1810" s="250" t="s">
        <v>17</v>
      </c>
      <c r="H1810" s="250" t="s">
        <v>17</v>
      </c>
      <c r="I1810" s="250" t="s">
        <v>17</v>
      </c>
      <c r="J1810" s="250" t="s">
        <v>2669</v>
      </c>
      <c r="K1810" s="250" t="s">
        <v>2671</v>
      </c>
      <c r="L1810" s="251">
        <v>45832</v>
      </c>
      <c r="M1810" s="250" t="s">
        <v>1099</v>
      </c>
    </row>
    <row r="1811" spans="1:13" x14ac:dyDescent="0.35">
      <c r="A1811" s="252" t="s">
        <v>838</v>
      </c>
      <c r="B1811" s="252" t="s">
        <v>839</v>
      </c>
      <c r="C1811" s="252" t="s">
        <v>830</v>
      </c>
      <c r="D1811" s="252" t="s">
        <v>1142</v>
      </c>
      <c r="E1811" s="252">
        <v>5</v>
      </c>
      <c r="F1811" s="252" t="s">
        <v>2621</v>
      </c>
      <c r="G1811" s="252" t="s">
        <v>230</v>
      </c>
      <c r="H1811" s="252">
        <v>3</v>
      </c>
      <c r="I1811" s="252" t="s">
        <v>2622</v>
      </c>
      <c r="J1811" s="252" t="s">
        <v>1809</v>
      </c>
      <c r="K1811" s="252" t="s">
        <v>2672</v>
      </c>
      <c r="L1811" s="253">
        <v>45832</v>
      </c>
      <c r="M1811" s="252" t="s">
        <v>1099</v>
      </c>
    </row>
    <row r="1812" spans="1:13" x14ac:dyDescent="0.35">
      <c r="A1812" s="250" t="s">
        <v>847</v>
      </c>
      <c r="B1812" s="250" t="s">
        <v>848</v>
      </c>
      <c r="C1812" s="250" t="s">
        <v>830</v>
      </c>
      <c r="D1812" s="250" t="s">
        <v>1094</v>
      </c>
      <c r="E1812" s="250">
        <v>5500000</v>
      </c>
      <c r="F1812" s="250" t="s">
        <v>2596</v>
      </c>
      <c r="G1812" s="250" t="s">
        <v>230</v>
      </c>
      <c r="H1812" s="250">
        <v>3</v>
      </c>
      <c r="I1812" s="250" t="s">
        <v>2597</v>
      </c>
      <c r="J1812" s="250" t="s">
        <v>2598</v>
      </c>
      <c r="K1812" s="250" t="s">
        <v>2673</v>
      </c>
      <c r="L1812" s="251">
        <v>45832</v>
      </c>
      <c r="M1812" s="250" t="s">
        <v>1099</v>
      </c>
    </row>
    <row r="1813" spans="1:13" x14ac:dyDescent="0.35">
      <c r="A1813" s="252" t="s">
        <v>847</v>
      </c>
      <c r="B1813" s="252" t="s">
        <v>848</v>
      </c>
      <c r="C1813" s="252" t="s">
        <v>830</v>
      </c>
      <c r="D1813" s="252" t="s">
        <v>1100</v>
      </c>
      <c r="E1813" s="252">
        <v>365</v>
      </c>
      <c r="F1813" s="252" t="s">
        <v>2600</v>
      </c>
      <c r="G1813" s="252" t="s">
        <v>398</v>
      </c>
      <c r="H1813" s="252">
        <v>2</v>
      </c>
      <c r="I1813" s="252" t="s">
        <v>2601</v>
      </c>
      <c r="J1813" s="252" t="s">
        <v>2674</v>
      </c>
      <c r="K1813" s="252" t="s">
        <v>2675</v>
      </c>
      <c r="L1813" s="253">
        <v>45832</v>
      </c>
      <c r="M1813" s="252" t="s">
        <v>1099</v>
      </c>
    </row>
    <row r="1814" spans="1:13" x14ac:dyDescent="0.35">
      <c r="A1814" s="250" t="s">
        <v>847</v>
      </c>
      <c r="B1814" s="250" t="s">
        <v>848</v>
      </c>
      <c r="C1814" s="250" t="s">
        <v>830</v>
      </c>
      <c r="D1814" s="250" t="s">
        <v>1105</v>
      </c>
      <c r="E1814" s="250">
        <v>2100000</v>
      </c>
      <c r="F1814" s="250" t="s">
        <v>2596</v>
      </c>
      <c r="G1814" s="250" t="s">
        <v>230</v>
      </c>
      <c r="H1814" s="250">
        <v>3</v>
      </c>
      <c r="I1814" s="250" t="s">
        <v>2597</v>
      </c>
      <c r="J1814" s="250" t="s">
        <v>2676</v>
      </c>
      <c r="K1814" s="250" t="s">
        <v>2677</v>
      </c>
      <c r="L1814" s="251">
        <v>45832</v>
      </c>
      <c r="M1814" s="250" t="s">
        <v>1099</v>
      </c>
    </row>
    <row r="1815" spans="1:13" x14ac:dyDescent="0.35">
      <c r="A1815" s="252" t="s">
        <v>847</v>
      </c>
      <c r="B1815" s="252" t="s">
        <v>848</v>
      </c>
      <c r="C1815" s="252" t="s">
        <v>830</v>
      </c>
      <c r="D1815" s="252" t="s">
        <v>1110</v>
      </c>
      <c r="E1815" s="252">
        <v>2100000</v>
      </c>
      <c r="F1815" s="252" t="s">
        <v>2596</v>
      </c>
      <c r="G1815" s="252" t="s">
        <v>230</v>
      </c>
      <c r="H1815" s="252">
        <v>3</v>
      </c>
      <c r="I1815" s="252" t="s">
        <v>2597</v>
      </c>
      <c r="J1815" s="252" t="s">
        <v>2678</v>
      </c>
      <c r="K1815" s="252" t="s">
        <v>2679</v>
      </c>
      <c r="L1815" s="253">
        <v>45832</v>
      </c>
      <c r="M1815" s="252" t="s">
        <v>1099</v>
      </c>
    </row>
    <row r="1816" spans="1:13" x14ac:dyDescent="0.35">
      <c r="A1816" s="250" t="s">
        <v>847</v>
      </c>
      <c r="B1816" s="250" t="s">
        <v>848</v>
      </c>
      <c r="C1816" s="250" t="s">
        <v>830</v>
      </c>
      <c r="D1816" s="250" t="s">
        <v>1113</v>
      </c>
      <c r="E1816" s="250">
        <v>1978829</v>
      </c>
      <c r="F1816" s="250" t="s">
        <v>2680</v>
      </c>
      <c r="G1816" s="250" t="s">
        <v>398</v>
      </c>
      <c r="H1816" s="250">
        <v>2</v>
      </c>
      <c r="I1816" s="250" t="s">
        <v>2681</v>
      </c>
      <c r="J1816" s="250" t="s">
        <v>2682</v>
      </c>
      <c r="K1816" s="250" t="s">
        <v>2683</v>
      </c>
      <c r="L1816" s="251">
        <v>45832</v>
      </c>
      <c r="M1816" s="250" t="s">
        <v>1099</v>
      </c>
    </row>
    <row r="1817" spans="1:13" x14ac:dyDescent="0.35">
      <c r="A1817" s="252" t="s">
        <v>847</v>
      </c>
      <c r="B1817" s="252" t="s">
        <v>848</v>
      </c>
      <c r="C1817" s="252" t="s">
        <v>830</v>
      </c>
      <c r="D1817" s="252" t="s">
        <v>92</v>
      </c>
      <c r="E1817" s="252">
        <v>15675</v>
      </c>
      <c r="F1817" s="252" t="s">
        <v>2684</v>
      </c>
      <c r="G1817" s="252" t="s">
        <v>230</v>
      </c>
      <c r="H1817" s="252">
        <v>3</v>
      </c>
      <c r="I1817" s="252" t="s">
        <v>2685</v>
      </c>
      <c r="J1817" s="252" t="s">
        <v>2686</v>
      </c>
      <c r="K1817" s="252" t="s">
        <v>2687</v>
      </c>
      <c r="L1817" s="253">
        <v>45832</v>
      </c>
      <c r="M1817" s="252" t="s">
        <v>1099</v>
      </c>
    </row>
    <row r="1818" spans="1:13" x14ac:dyDescent="0.35">
      <c r="A1818" s="250" t="s">
        <v>847</v>
      </c>
      <c r="B1818" s="250" t="s">
        <v>848</v>
      </c>
      <c r="C1818" s="250" t="s">
        <v>830</v>
      </c>
      <c r="D1818" s="250" t="s">
        <v>428</v>
      </c>
      <c r="E1818" s="250">
        <v>8828</v>
      </c>
      <c r="F1818" s="250" t="s">
        <v>2684</v>
      </c>
      <c r="G1818" s="250" t="s">
        <v>230</v>
      </c>
      <c r="H1818" s="250">
        <v>3</v>
      </c>
      <c r="I1818" s="250" t="s">
        <v>2685</v>
      </c>
      <c r="J1818" s="250" t="s">
        <v>2688</v>
      </c>
      <c r="K1818" s="250" t="s">
        <v>2689</v>
      </c>
      <c r="L1818" s="251">
        <v>45832</v>
      </c>
      <c r="M1818" s="250" t="s">
        <v>1099</v>
      </c>
    </row>
    <row r="1819" spans="1:13" x14ac:dyDescent="0.35">
      <c r="A1819" s="252" t="s">
        <v>847</v>
      </c>
      <c r="B1819" s="252" t="s">
        <v>848</v>
      </c>
      <c r="C1819" s="252" t="s">
        <v>830</v>
      </c>
      <c r="D1819" s="252" t="s">
        <v>1016</v>
      </c>
      <c r="E1819" s="252">
        <v>8999</v>
      </c>
      <c r="F1819" s="252" t="s">
        <v>2690</v>
      </c>
      <c r="G1819" s="252" t="s">
        <v>230</v>
      </c>
      <c r="H1819" s="252">
        <v>3</v>
      </c>
      <c r="I1819" s="252" t="s">
        <v>2691</v>
      </c>
      <c r="J1819" s="252" t="s">
        <v>2618</v>
      </c>
      <c r="K1819" s="252" t="s">
        <v>2692</v>
      </c>
      <c r="L1819" s="253">
        <v>45832</v>
      </c>
      <c r="M1819" s="252" t="s">
        <v>1099</v>
      </c>
    </row>
    <row r="1820" spans="1:13" x14ac:dyDescent="0.35">
      <c r="A1820" s="250" t="s">
        <v>847</v>
      </c>
      <c r="B1820" s="250" t="s">
        <v>848</v>
      </c>
      <c r="C1820" s="250" t="s">
        <v>830</v>
      </c>
      <c r="D1820" s="250" t="s">
        <v>1123</v>
      </c>
      <c r="E1820" s="250">
        <v>2100000</v>
      </c>
      <c r="F1820" s="250" t="s">
        <v>2621</v>
      </c>
      <c r="G1820" s="250" t="s">
        <v>230</v>
      </c>
      <c r="H1820" s="250">
        <v>3</v>
      </c>
      <c r="I1820" s="250" t="s">
        <v>2622</v>
      </c>
      <c r="J1820" s="250" t="s">
        <v>2693</v>
      </c>
      <c r="K1820" s="250" t="s">
        <v>2694</v>
      </c>
      <c r="L1820" s="251">
        <v>45832</v>
      </c>
      <c r="M1820" s="250" t="s">
        <v>1099</v>
      </c>
    </row>
    <row r="1821" spans="1:13" x14ac:dyDescent="0.35">
      <c r="A1821" s="252" t="s">
        <v>847</v>
      </c>
      <c r="B1821" s="252" t="s">
        <v>848</v>
      </c>
      <c r="C1821" s="252" t="s">
        <v>830</v>
      </c>
      <c r="D1821" s="252" t="s">
        <v>1126</v>
      </c>
      <c r="E1821" s="252">
        <v>0</v>
      </c>
      <c r="F1821" s="252" t="s">
        <v>2695</v>
      </c>
      <c r="G1821" s="252" t="s">
        <v>230</v>
      </c>
      <c r="H1821" s="252">
        <v>3</v>
      </c>
      <c r="I1821" s="252" t="s">
        <v>2696</v>
      </c>
      <c r="J1821" s="252" t="s">
        <v>2662</v>
      </c>
      <c r="K1821" s="252" t="s">
        <v>2697</v>
      </c>
      <c r="L1821" s="253">
        <v>45832</v>
      </c>
      <c r="M1821" s="252" t="s">
        <v>1099</v>
      </c>
    </row>
    <row r="1822" spans="1:13" x14ac:dyDescent="0.35">
      <c r="A1822" s="250" t="s">
        <v>847</v>
      </c>
      <c r="B1822" s="250" t="s">
        <v>848</v>
      </c>
      <c r="C1822" s="250" t="s">
        <v>830</v>
      </c>
      <c r="D1822" s="250" t="s">
        <v>1130</v>
      </c>
      <c r="E1822" s="250">
        <v>0</v>
      </c>
      <c r="F1822" s="250" t="s">
        <v>2695</v>
      </c>
      <c r="G1822" s="250" t="s">
        <v>230</v>
      </c>
      <c r="H1822" s="250">
        <v>3</v>
      </c>
      <c r="I1822" s="250" t="s">
        <v>2696</v>
      </c>
      <c r="J1822" s="250" t="s">
        <v>2553</v>
      </c>
      <c r="K1822" s="250" t="s">
        <v>2698</v>
      </c>
      <c r="L1822" s="251">
        <v>45832</v>
      </c>
      <c r="M1822" s="250" t="s">
        <v>1099</v>
      </c>
    </row>
    <row r="1823" spans="1:13" x14ac:dyDescent="0.35">
      <c r="A1823" s="252" t="s">
        <v>847</v>
      </c>
      <c r="B1823" s="252" t="s">
        <v>848</v>
      </c>
      <c r="C1823" s="252" t="s">
        <v>830</v>
      </c>
      <c r="D1823" s="252" t="s">
        <v>1133</v>
      </c>
      <c r="E1823" s="252">
        <v>495500</v>
      </c>
      <c r="F1823" s="252" t="s">
        <v>2699</v>
      </c>
      <c r="G1823" s="252" t="s">
        <v>230</v>
      </c>
      <c r="H1823" s="252">
        <v>3</v>
      </c>
      <c r="I1823" s="252" t="s">
        <v>2700</v>
      </c>
      <c r="J1823" s="252" t="s">
        <v>2701</v>
      </c>
      <c r="K1823" s="252" t="s">
        <v>2702</v>
      </c>
      <c r="L1823" s="253">
        <v>45832</v>
      </c>
      <c r="M1823" s="252" t="s">
        <v>1099</v>
      </c>
    </row>
    <row r="1824" spans="1:13" x14ac:dyDescent="0.35">
      <c r="A1824" s="250" t="s">
        <v>847</v>
      </c>
      <c r="B1824" s="250" t="s">
        <v>848</v>
      </c>
      <c r="C1824" s="250" t="s">
        <v>830</v>
      </c>
      <c r="D1824" s="250" t="s">
        <v>1136</v>
      </c>
      <c r="E1824" s="250">
        <v>1135000</v>
      </c>
      <c r="F1824" s="250" t="s">
        <v>2699</v>
      </c>
      <c r="G1824" s="250" t="s">
        <v>230</v>
      </c>
      <c r="H1824" s="250">
        <v>3</v>
      </c>
      <c r="I1824" s="250" t="s">
        <v>2700</v>
      </c>
      <c r="J1824" s="250" t="s">
        <v>2703</v>
      </c>
      <c r="K1824" s="250" t="s">
        <v>2704</v>
      </c>
      <c r="L1824" s="251">
        <v>45832</v>
      </c>
      <c r="M1824" s="250" t="s">
        <v>1099</v>
      </c>
    </row>
    <row r="1825" spans="1:13" x14ac:dyDescent="0.35">
      <c r="A1825" s="252" t="s">
        <v>847</v>
      </c>
      <c r="B1825" s="252" t="s">
        <v>848</v>
      </c>
      <c r="C1825" s="252" t="s">
        <v>830</v>
      </c>
      <c r="D1825" s="252" t="s">
        <v>1139</v>
      </c>
      <c r="E1825" s="252">
        <v>469500</v>
      </c>
      <c r="F1825" s="252" t="s">
        <v>2699</v>
      </c>
      <c r="G1825" s="252" t="s">
        <v>230</v>
      </c>
      <c r="H1825" s="252">
        <v>3</v>
      </c>
      <c r="I1825" s="252" t="s">
        <v>2700</v>
      </c>
      <c r="J1825" s="252" t="s">
        <v>2705</v>
      </c>
      <c r="K1825" s="252" t="s">
        <v>2706</v>
      </c>
      <c r="L1825" s="253">
        <v>45832</v>
      </c>
      <c r="M1825" s="252" t="s">
        <v>1099</v>
      </c>
    </row>
    <row r="1826" spans="1:13" x14ac:dyDescent="0.35">
      <c r="A1826" s="250" t="s">
        <v>847</v>
      </c>
      <c r="B1826" s="250" t="s">
        <v>848</v>
      </c>
      <c r="C1826" s="250" t="s">
        <v>830</v>
      </c>
      <c r="D1826" s="250" t="s">
        <v>1142</v>
      </c>
      <c r="E1826" s="250">
        <v>5</v>
      </c>
      <c r="F1826" s="250" t="s">
        <v>2621</v>
      </c>
      <c r="G1826" s="250" t="s">
        <v>230</v>
      </c>
      <c r="H1826" s="250">
        <v>3</v>
      </c>
      <c r="I1826" s="250" t="s">
        <v>2622</v>
      </c>
      <c r="J1826" s="250" t="s">
        <v>1809</v>
      </c>
      <c r="K1826" s="250" t="s">
        <v>2707</v>
      </c>
      <c r="L1826" s="251">
        <v>45832</v>
      </c>
      <c r="M1826" s="250" t="s">
        <v>1099</v>
      </c>
    </row>
    <row r="1827" spans="1:13" x14ac:dyDescent="0.35">
      <c r="A1827" s="252" t="s">
        <v>856</v>
      </c>
      <c r="B1827" s="252" t="s">
        <v>857</v>
      </c>
      <c r="C1827" s="252" t="s">
        <v>858</v>
      </c>
      <c r="D1827" s="252" t="s">
        <v>1094</v>
      </c>
      <c r="E1827" s="252">
        <v>25413000</v>
      </c>
      <c r="F1827" s="252" t="s">
        <v>2708</v>
      </c>
      <c r="G1827" s="252" t="s">
        <v>398</v>
      </c>
      <c r="H1827" s="252">
        <v>2</v>
      </c>
      <c r="I1827" s="252" t="s">
        <v>2709</v>
      </c>
      <c r="J1827" s="252" t="s">
        <v>2710</v>
      </c>
      <c r="K1827" s="252" t="s">
        <v>2711</v>
      </c>
      <c r="L1827" s="253">
        <v>45832</v>
      </c>
      <c r="M1827" s="252" t="s">
        <v>1099</v>
      </c>
    </row>
    <row r="1828" spans="1:13" x14ac:dyDescent="0.35">
      <c r="A1828" s="250" t="s">
        <v>856</v>
      </c>
      <c r="B1828" s="250" t="s">
        <v>857</v>
      </c>
      <c r="C1828" s="250" t="s">
        <v>858</v>
      </c>
      <c r="D1828" s="250" t="s">
        <v>1100</v>
      </c>
      <c r="E1828" s="250">
        <v>185180</v>
      </c>
      <c r="F1828" s="250" t="s">
        <v>2712</v>
      </c>
      <c r="G1828" s="250" t="s">
        <v>178</v>
      </c>
      <c r="H1828" s="250">
        <v>1</v>
      </c>
      <c r="I1828" s="250" t="s">
        <v>2713</v>
      </c>
      <c r="J1828" s="250" t="s">
        <v>2714</v>
      </c>
      <c r="K1828" s="250" t="s">
        <v>2715</v>
      </c>
      <c r="L1828" s="251">
        <v>45832</v>
      </c>
      <c r="M1828" s="250" t="s">
        <v>1099</v>
      </c>
    </row>
    <row r="1829" spans="1:13" x14ac:dyDescent="0.35">
      <c r="A1829" s="252" t="s">
        <v>856</v>
      </c>
      <c r="B1829" s="252" t="s">
        <v>857</v>
      </c>
      <c r="C1829" s="252" t="s">
        <v>858</v>
      </c>
      <c r="D1829" s="252" t="s">
        <v>1105</v>
      </c>
      <c r="E1829" s="252">
        <v>25413000</v>
      </c>
      <c r="F1829" s="252" t="s">
        <v>2708</v>
      </c>
      <c r="G1829" s="252" t="s">
        <v>398</v>
      </c>
      <c r="H1829" s="252">
        <v>2</v>
      </c>
      <c r="I1829" s="252" t="s">
        <v>2709</v>
      </c>
      <c r="J1829" s="252" t="s">
        <v>2716</v>
      </c>
      <c r="K1829" s="252" t="s">
        <v>2717</v>
      </c>
      <c r="L1829" s="253">
        <v>45832</v>
      </c>
      <c r="M1829" s="252" t="s">
        <v>1099</v>
      </c>
    </row>
    <row r="1830" spans="1:13" x14ac:dyDescent="0.35">
      <c r="A1830" s="250" t="s">
        <v>856</v>
      </c>
      <c r="B1830" s="250" t="s">
        <v>857</v>
      </c>
      <c r="C1830" s="250" t="s">
        <v>858</v>
      </c>
      <c r="D1830" s="250" t="s">
        <v>1110</v>
      </c>
      <c r="E1830" s="250">
        <v>25413000</v>
      </c>
      <c r="F1830" s="250" t="s">
        <v>2708</v>
      </c>
      <c r="G1830" s="250" t="s">
        <v>398</v>
      </c>
      <c r="H1830" s="250">
        <v>2</v>
      </c>
      <c r="I1830" s="250" t="s">
        <v>2709</v>
      </c>
      <c r="J1830" s="250" t="s">
        <v>2718</v>
      </c>
      <c r="K1830" s="250" t="s">
        <v>2719</v>
      </c>
      <c r="L1830" s="251">
        <v>45832</v>
      </c>
      <c r="M1830" s="250" t="s">
        <v>1099</v>
      </c>
    </row>
    <row r="1831" spans="1:13" x14ac:dyDescent="0.35">
      <c r="A1831" s="252" t="s">
        <v>856</v>
      </c>
      <c r="B1831" s="252" t="s">
        <v>857</v>
      </c>
      <c r="C1831" s="252" t="s">
        <v>858</v>
      </c>
      <c r="D1831" s="252" t="s">
        <v>1113</v>
      </c>
      <c r="E1831" s="252">
        <v>13108006</v>
      </c>
      <c r="F1831" s="252" t="s">
        <v>2720</v>
      </c>
      <c r="G1831" s="252" t="s">
        <v>398</v>
      </c>
      <c r="H1831" s="252">
        <v>2</v>
      </c>
      <c r="I1831" s="252" t="s">
        <v>2721</v>
      </c>
      <c r="J1831" s="252" t="s">
        <v>2722</v>
      </c>
      <c r="K1831" s="252" t="s">
        <v>2723</v>
      </c>
      <c r="L1831" s="253">
        <v>45832</v>
      </c>
      <c r="M1831" s="252" t="s">
        <v>1099</v>
      </c>
    </row>
    <row r="1832" spans="1:13" x14ac:dyDescent="0.35">
      <c r="A1832" s="250" t="s">
        <v>856</v>
      </c>
      <c r="B1832" s="250" t="s">
        <v>857</v>
      </c>
      <c r="C1832" s="250" t="s">
        <v>858</v>
      </c>
      <c r="D1832" s="250" t="s">
        <v>428</v>
      </c>
      <c r="E1832" s="250">
        <v>6608</v>
      </c>
      <c r="F1832" s="250" t="s">
        <v>2724</v>
      </c>
      <c r="G1832" s="250" t="s">
        <v>178</v>
      </c>
      <c r="H1832" s="250">
        <v>1</v>
      </c>
      <c r="I1832" s="250" t="s">
        <v>1013</v>
      </c>
      <c r="J1832" s="250" t="s">
        <v>2725</v>
      </c>
      <c r="K1832" s="250" t="s">
        <v>2726</v>
      </c>
      <c r="L1832" s="251">
        <v>45832</v>
      </c>
      <c r="M1832" s="250" t="s">
        <v>1099</v>
      </c>
    </row>
    <row r="1833" spans="1:13" x14ac:dyDescent="0.35">
      <c r="A1833" s="252" t="s">
        <v>856</v>
      </c>
      <c r="B1833" s="252" t="s">
        <v>857</v>
      </c>
      <c r="C1833" s="252" t="s">
        <v>858</v>
      </c>
      <c r="D1833" s="252" t="s">
        <v>1016</v>
      </c>
      <c r="E1833" s="252">
        <v>6608</v>
      </c>
      <c r="F1833" s="252" t="s">
        <v>2724</v>
      </c>
      <c r="G1833" s="252" t="s">
        <v>178</v>
      </c>
      <c r="H1833" s="252">
        <v>1</v>
      </c>
      <c r="I1833" s="252" t="s">
        <v>1013</v>
      </c>
      <c r="J1833" s="252" t="s">
        <v>2725</v>
      </c>
      <c r="K1833" s="252" t="s">
        <v>2727</v>
      </c>
      <c r="L1833" s="253">
        <v>45832</v>
      </c>
      <c r="M1833" s="252" t="s">
        <v>1099</v>
      </c>
    </row>
    <row r="1834" spans="1:13" x14ac:dyDescent="0.35">
      <c r="A1834" s="250" t="s">
        <v>856</v>
      </c>
      <c r="B1834" s="250" t="s">
        <v>857</v>
      </c>
      <c r="C1834" s="250" t="s">
        <v>858</v>
      </c>
      <c r="D1834" s="250" t="s">
        <v>1123</v>
      </c>
      <c r="E1834" s="250">
        <v>16471143</v>
      </c>
      <c r="F1834" s="250" t="s">
        <v>2728</v>
      </c>
      <c r="G1834" s="250" t="s">
        <v>230</v>
      </c>
      <c r="H1834" s="250">
        <v>3</v>
      </c>
      <c r="I1834" s="250" t="s">
        <v>2729</v>
      </c>
      <c r="J1834" s="250" t="s">
        <v>2730</v>
      </c>
      <c r="K1834" s="250" t="s">
        <v>2731</v>
      </c>
      <c r="L1834" s="251">
        <v>45832</v>
      </c>
      <c r="M1834" s="250" t="s">
        <v>1099</v>
      </c>
    </row>
    <row r="1835" spans="1:13" x14ac:dyDescent="0.35">
      <c r="A1835" s="252" t="s">
        <v>856</v>
      </c>
      <c r="B1835" s="252" t="s">
        <v>857</v>
      </c>
      <c r="C1835" s="252" t="s">
        <v>858</v>
      </c>
      <c r="D1835" s="252" t="s">
        <v>1126</v>
      </c>
      <c r="E1835" s="252">
        <v>0</v>
      </c>
      <c r="F1835" s="252" t="s">
        <v>2708</v>
      </c>
      <c r="G1835" s="252" t="s">
        <v>230</v>
      </c>
      <c r="H1835" s="252">
        <v>3</v>
      </c>
      <c r="I1835" s="252" t="s">
        <v>2709</v>
      </c>
      <c r="J1835" s="252" t="s">
        <v>2662</v>
      </c>
      <c r="K1835" s="252" t="s">
        <v>2732</v>
      </c>
      <c r="L1835" s="253">
        <v>45832</v>
      </c>
      <c r="M1835" s="252" t="s">
        <v>1099</v>
      </c>
    </row>
    <row r="1836" spans="1:13" x14ac:dyDescent="0.35">
      <c r="A1836" s="250" t="s">
        <v>856</v>
      </c>
      <c r="B1836" s="250" t="s">
        <v>857</v>
      </c>
      <c r="C1836" s="250" t="s">
        <v>858</v>
      </c>
      <c r="D1836" s="250" t="s">
        <v>1130</v>
      </c>
      <c r="E1836" s="250">
        <v>8941857</v>
      </c>
      <c r="F1836" s="250" t="s">
        <v>2733</v>
      </c>
      <c r="G1836" s="250" t="s">
        <v>230</v>
      </c>
      <c r="H1836" s="250">
        <v>3</v>
      </c>
      <c r="I1836" s="250" t="s">
        <v>2734</v>
      </c>
      <c r="J1836" s="250" t="s">
        <v>1801</v>
      </c>
      <c r="K1836" s="250" t="s">
        <v>2735</v>
      </c>
      <c r="L1836" s="251">
        <v>45832</v>
      </c>
      <c r="M1836" s="250" t="s">
        <v>1099</v>
      </c>
    </row>
    <row r="1837" spans="1:13" x14ac:dyDescent="0.35">
      <c r="A1837" s="252" t="s">
        <v>856</v>
      </c>
      <c r="B1837" s="252" t="s">
        <v>857</v>
      </c>
      <c r="C1837" s="252" t="s">
        <v>858</v>
      </c>
      <c r="D1837" s="252" t="s">
        <v>1133</v>
      </c>
      <c r="E1837" s="252">
        <v>7092943</v>
      </c>
      <c r="F1837" s="252" t="s">
        <v>2736</v>
      </c>
      <c r="G1837" s="252" t="s">
        <v>230</v>
      </c>
      <c r="H1837" s="252">
        <v>3</v>
      </c>
      <c r="I1837" s="252" t="s">
        <v>2737</v>
      </c>
      <c r="J1837" s="252" t="s">
        <v>2738</v>
      </c>
      <c r="K1837" s="252" t="s">
        <v>2739</v>
      </c>
      <c r="L1837" s="253">
        <v>45832</v>
      </c>
      <c r="M1837" s="252" t="s">
        <v>1099</v>
      </c>
    </row>
    <row r="1838" spans="1:13" x14ac:dyDescent="0.35">
      <c r="A1838" s="250" t="s">
        <v>856</v>
      </c>
      <c r="B1838" s="250" t="s">
        <v>857</v>
      </c>
      <c r="C1838" s="250" t="s">
        <v>858</v>
      </c>
      <c r="D1838" s="250" t="s">
        <v>1136</v>
      </c>
      <c r="E1838" s="250">
        <v>9378200</v>
      </c>
      <c r="F1838" s="250" t="s">
        <v>2736</v>
      </c>
      <c r="G1838" s="250" t="s">
        <v>230</v>
      </c>
      <c r="H1838" s="250">
        <v>3</v>
      </c>
      <c r="I1838" s="250" t="s">
        <v>2737</v>
      </c>
      <c r="J1838" s="250" t="s">
        <v>2740</v>
      </c>
      <c r="K1838" s="250" t="s">
        <v>2741</v>
      </c>
      <c r="L1838" s="251">
        <v>45832</v>
      </c>
      <c r="M1838" s="250" t="s">
        <v>1099</v>
      </c>
    </row>
    <row r="1839" spans="1:13" x14ac:dyDescent="0.35">
      <c r="A1839" s="252" t="s">
        <v>856</v>
      </c>
      <c r="B1839" s="252" t="s">
        <v>857</v>
      </c>
      <c r="C1839" s="252" t="s">
        <v>858</v>
      </c>
      <c r="D1839" s="252" t="s">
        <v>1139</v>
      </c>
      <c r="E1839" s="252">
        <v>0</v>
      </c>
      <c r="F1839" s="252" t="s">
        <v>2736</v>
      </c>
      <c r="G1839" s="252" t="s">
        <v>230</v>
      </c>
      <c r="H1839" s="252">
        <v>3</v>
      </c>
      <c r="I1839" s="252" t="s">
        <v>2737</v>
      </c>
      <c r="J1839" s="252" t="s">
        <v>2742</v>
      </c>
      <c r="K1839" s="252" t="s">
        <v>2743</v>
      </c>
      <c r="L1839" s="253">
        <v>45832</v>
      </c>
      <c r="M1839" s="252" t="s">
        <v>1099</v>
      </c>
    </row>
    <row r="1840" spans="1:13" x14ac:dyDescent="0.35">
      <c r="A1840" s="250" t="s">
        <v>856</v>
      </c>
      <c r="B1840" s="250" t="s">
        <v>857</v>
      </c>
      <c r="C1840" s="250" t="s">
        <v>858</v>
      </c>
      <c r="D1840" s="250" t="s">
        <v>1142</v>
      </c>
      <c r="E1840" s="250">
        <v>5</v>
      </c>
      <c r="F1840" s="250" t="s">
        <v>2728</v>
      </c>
      <c r="G1840" s="250" t="s">
        <v>178</v>
      </c>
      <c r="H1840" s="250">
        <v>1</v>
      </c>
      <c r="I1840" s="250" t="s">
        <v>2729</v>
      </c>
      <c r="J1840" s="250" t="s">
        <v>1809</v>
      </c>
      <c r="K1840" s="250" t="s">
        <v>2744</v>
      </c>
      <c r="L1840" s="251">
        <v>45832</v>
      </c>
      <c r="M1840" s="250" t="s">
        <v>1099</v>
      </c>
    </row>
    <row r="1841" spans="1:13" x14ac:dyDescent="0.35">
      <c r="A1841" s="252" t="s">
        <v>710</v>
      </c>
      <c r="B1841" s="252" t="s">
        <v>711</v>
      </c>
      <c r="C1841" s="252" t="s">
        <v>701</v>
      </c>
      <c r="D1841" s="252" t="s">
        <v>1094</v>
      </c>
      <c r="E1841" s="252">
        <v>5700000</v>
      </c>
      <c r="F1841" s="252" t="s">
        <v>2745</v>
      </c>
      <c r="G1841" s="252" t="s">
        <v>178</v>
      </c>
      <c r="H1841" s="252">
        <v>1</v>
      </c>
      <c r="I1841" s="252" t="s">
        <v>2746</v>
      </c>
      <c r="J1841" s="252" t="s">
        <v>2747</v>
      </c>
      <c r="K1841" s="252" t="s">
        <v>2748</v>
      </c>
      <c r="L1841" s="253">
        <v>45832</v>
      </c>
      <c r="M1841" s="252" t="s">
        <v>1099</v>
      </c>
    </row>
    <row r="1842" spans="1:13" x14ac:dyDescent="0.35">
      <c r="A1842" s="250" t="s">
        <v>710</v>
      </c>
      <c r="B1842" s="250" t="s">
        <v>711</v>
      </c>
      <c r="C1842" s="250" t="s">
        <v>701</v>
      </c>
      <c r="D1842" s="250" t="s">
        <v>1100</v>
      </c>
      <c r="E1842" s="250">
        <v>10230</v>
      </c>
      <c r="F1842" s="250" t="s">
        <v>2712</v>
      </c>
      <c r="G1842" s="250" t="s">
        <v>178</v>
      </c>
      <c r="H1842" s="250">
        <v>1</v>
      </c>
      <c r="I1842" s="250" t="s">
        <v>2749</v>
      </c>
      <c r="J1842" s="250" t="s">
        <v>2750</v>
      </c>
      <c r="K1842" s="250" t="s">
        <v>2751</v>
      </c>
      <c r="L1842" s="251">
        <v>45832</v>
      </c>
      <c r="M1842" s="250" t="s">
        <v>1099</v>
      </c>
    </row>
    <row r="1843" spans="1:13" x14ac:dyDescent="0.35">
      <c r="A1843" s="252" t="s">
        <v>710</v>
      </c>
      <c r="B1843" s="252" t="s">
        <v>711</v>
      </c>
      <c r="C1843" s="252" t="s">
        <v>701</v>
      </c>
      <c r="D1843" s="252" t="s">
        <v>1105</v>
      </c>
      <c r="E1843" s="252">
        <v>5700000</v>
      </c>
      <c r="F1843" s="252" t="s">
        <v>2745</v>
      </c>
      <c r="G1843" s="252" t="s">
        <v>178</v>
      </c>
      <c r="H1843" s="252">
        <v>1</v>
      </c>
      <c r="I1843" s="252" t="s">
        <v>2746</v>
      </c>
      <c r="J1843" s="252" t="s">
        <v>2752</v>
      </c>
      <c r="K1843" s="252" t="s">
        <v>2753</v>
      </c>
      <c r="L1843" s="253">
        <v>45832</v>
      </c>
      <c r="M1843" s="252" t="s">
        <v>1099</v>
      </c>
    </row>
    <row r="1844" spans="1:13" x14ac:dyDescent="0.35">
      <c r="A1844" s="250" t="s">
        <v>710</v>
      </c>
      <c r="B1844" s="250" t="s">
        <v>711</v>
      </c>
      <c r="C1844" s="250" t="s">
        <v>701</v>
      </c>
      <c r="D1844" s="250" t="s">
        <v>1110</v>
      </c>
      <c r="E1844" s="250">
        <v>5700000</v>
      </c>
      <c r="F1844" s="250" t="s">
        <v>2745</v>
      </c>
      <c r="G1844" s="250" t="s">
        <v>178</v>
      </c>
      <c r="H1844" s="250">
        <v>1</v>
      </c>
      <c r="I1844" s="250" t="s">
        <v>2746</v>
      </c>
      <c r="J1844" s="250" t="s">
        <v>2754</v>
      </c>
      <c r="K1844" s="250" t="s">
        <v>2755</v>
      </c>
      <c r="L1844" s="251">
        <v>45832</v>
      </c>
      <c r="M1844" s="250" t="s">
        <v>1099</v>
      </c>
    </row>
    <row r="1845" spans="1:13" x14ac:dyDescent="0.35">
      <c r="A1845" s="252" t="s">
        <v>710</v>
      </c>
      <c r="B1845" s="252" t="s">
        <v>711</v>
      </c>
      <c r="C1845" s="252" t="s">
        <v>701</v>
      </c>
      <c r="D1845" s="252" t="s">
        <v>1113</v>
      </c>
      <c r="E1845" s="252">
        <v>1064122</v>
      </c>
      <c r="F1845" s="252" t="s">
        <v>2756</v>
      </c>
      <c r="G1845" s="252" t="s">
        <v>178</v>
      </c>
      <c r="H1845" s="252">
        <v>1</v>
      </c>
      <c r="I1845" s="252" t="s">
        <v>2757</v>
      </c>
      <c r="J1845" s="252" t="s">
        <v>2758</v>
      </c>
      <c r="K1845" s="252" t="s">
        <v>2759</v>
      </c>
      <c r="L1845" s="253">
        <v>45832</v>
      </c>
      <c r="M1845" s="252" t="s">
        <v>1099</v>
      </c>
    </row>
    <row r="1846" spans="1:13" x14ac:dyDescent="0.35">
      <c r="A1846" s="250" t="s">
        <v>710</v>
      </c>
      <c r="B1846" s="250" t="s">
        <v>711</v>
      </c>
      <c r="C1846" s="250" t="s">
        <v>701</v>
      </c>
      <c r="D1846" s="250" t="s">
        <v>428</v>
      </c>
      <c r="E1846" s="250">
        <v>216</v>
      </c>
      <c r="F1846" s="250" t="s">
        <v>2724</v>
      </c>
      <c r="G1846" s="250" t="s">
        <v>178</v>
      </c>
      <c r="H1846" s="250">
        <v>1</v>
      </c>
      <c r="I1846" s="250" t="s">
        <v>1013</v>
      </c>
      <c r="J1846" s="250" t="s">
        <v>2760</v>
      </c>
      <c r="K1846" s="250" t="s">
        <v>2761</v>
      </c>
      <c r="L1846" s="251">
        <v>45832</v>
      </c>
      <c r="M1846" s="250" t="s">
        <v>1099</v>
      </c>
    </row>
    <row r="1847" spans="1:13" x14ac:dyDescent="0.35">
      <c r="A1847" s="252" t="s">
        <v>710</v>
      </c>
      <c r="B1847" s="252" t="s">
        <v>711</v>
      </c>
      <c r="C1847" s="252" t="s">
        <v>701</v>
      </c>
      <c r="D1847" s="252" t="s">
        <v>1016</v>
      </c>
      <c r="E1847" s="252">
        <v>216</v>
      </c>
      <c r="F1847" s="252" t="s">
        <v>2724</v>
      </c>
      <c r="G1847" s="252" t="s">
        <v>178</v>
      </c>
      <c r="H1847" s="252">
        <v>1</v>
      </c>
      <c r="I1847" s="252" t="s">
        <v>1013</v>
      </c>
      <c r="J1847" s="252" t="s">
        <v>2760</v>
      </c>
      <c r="K1847" s="252" t="s">
        <v>2762</v>
      </c>
      <c r="L1847" s="253">
        <v>45832</v>
      </c>
      <c r="M1847" s="252" t="s">
        <v>1099</v>
      </c>
    </row>
    <row r="1848" spans="1:13" x14ac:dyDescent="0.35">
      <c r="A1848" s="250" t="s">
        <v>710</v>
      </c>
      <c r="B1848" s="250" t="s">
        <v>711</v>
      </c>
      <c r="C1848" s="250" t="s">
        <v>701</v>
      </c>
      <c r="D1848" s="250" t="s">
        <v>1123</v>
      </c>
      <c r="E1848" s="250">
        <v>4100000</v>
      </c>
      <c r="F1848" s="250" t="s">
        <v>2745</v>
      </c>
      <c r="G1848" s="250" t="s">
        <v>178</v>
      </c>
      <c r="H1848" s="250">
        <v>1</v>
      </c>
      <c r="I1848" s="250" t="s">
        <v>2746</v>
      </c>
      <c r="J1848" s="250" t="s">
        <v>2763</v>
      </c>
      <c r="K1848" s="250" t="s">
        <v>2764</v>
      </c>
      <c r="L1848" s="251">
        <v>45832</v>
      </c>
      <c r="M1848" s="250" t="s">
        <v>1099</v>
      </c>
    </row>
    <row r="1849" spans="1:13" x14ac:dyDescent="0.35">
      <c r="A1849" s="252" t="s">
        <v>710</v>
      </c>
      <c r="B1849" s="252" t="s">
        <v>711</v>
      </c>
      <c r="C1849" s="252" t="s">
        <v>701</v>
      </c>
      <c r="D1849" s="252" t="s">
        <v>1126</v>
      </c>
      <c r="E1849" s="252">
        <v>0</v>
      </c>
      <c r="F1849" s="252" t="s">
        <v>2745</v>
      </c>
      <c r="G1849" s="252" t="s">
        <v>398</v>
      </c>
      <c r="H1849" s="252">
        <v>2</v>
      </c>
      <c r="I1849" s="252" t="s">
        <v>2746</v>
      </c>
      <c r="J1849" s="252" t="s">
        <v>2662</v>
      </c>
      <c r="K1849" s="252" t="s">
        <v>2765</v>
      </c>
      <c r="L1849" s="253">
        <v>45832</v>
      </c>
      <c r="M1849" s="252" t="s">
        <v>1099</v>
      </c>
    </row>
    <row r="1850" spans="1:13" x14ac:dyDescent="0.35">
      <c r="A1850" s="250" t="s">
        <v>710</v>
      </c>
      <c r="B1850" s="250" t="s">
        <v>711</v>
      </c>
      <c r="C1850" s="250" t="s">
        <v>701</v>
      </c>
      <c r="D1850" s="250" t="s">
        <v>1130</v>
      </c>
      <c r="E1850" s="250">
        <v>1600000</v>
      </c>
      <c r="F1850" s="250" t="s">
        <v>2745</v>
      </c>
      <c r="G1850" s="250" t="s">
        <v>398</v>
      </c>
      <c r="H1850" s="250">
        <v>2</v>
      </c>
      <c r="I1850" s="250" t="s">
        <v>2746</v>
      </c>
      <c r="J1850" s="250" t="s">
        <v>1801</v>
      </c>
      <c r="K1850" s="250" t="s">
        <v>2766</v>
      </c>
      <c r="L1850" s="251">
        <v>45832</v>
      </c>
      <c r="M1850" s="250" t="s">
        <v>1099</v>
      </c>
    </row>
    <row r="1851" spans="1:13" x14ac:dyDescent="0.35">
      <c r="A1851" s="252" t="s">
        <v>710</v>
      </c>
      <c r="B1851" s="252" t="s">
        <v>711</v>
      </c>
      <c r="C1851" s="252" t="s">
        <v>701</v>
      </c>
      <c r="D1851" s="252" t="s">
        <v>1133</v>
      </c>
      <c r="E1851" s="252">
        <v>3962368</v>
      </c>
      <c r="F1851" s="252" t="s">
        <v>2767</v>
      </c>
      <c r="G1851" s="252" t="s">
        <v>398</v>
      </c>
      <c r="H1851" s="252">
        <v>2</v>
      </c>
      <c r="I1851" s="252" t="s">
        <v>2768</v>
      </c>
      <c r="J1851" s="252" t="s">
        <v>2769</v>
      </c>
      <c r="K1851" s="252" t="s">
        <v>2770</v>
      </c>
      <c r="L1851" s="253">
        <v>45832</v>
      </c>
      <c r="M1851" s="252" t="s">
        <v>1099</v>
      </c>
    </row>
    <row r="1852" spans="1:13" x14ac:dyDescent="0.35">
      <c r="A1852" s="250" t="s">
        <v>710</v>
      </c>
      <c r="B1852" s="250" t="s">
        <v>711</v>
      </c>
      <c r="C1852" s="250" t="s">
        <v>701</v>
      </c>
      <c r="D1852" s="250" t="s">
        <v>1136</v>
      </c>
      <c r="E1852" s="250">
        <v>137632</v>
      </c>
      <c r="F1852" s="250" t="s">
        <v>2771</v>
      </c>
      <c r="G1852" s="250" t="s">
        <v>398</v>
      </c>
      <c r="H1852" s="250">
        <v>2</v>
      </c>
      <c r="I1852" s="250" t="s">
        <v>2772</v>
      </c>
      <c r="J1852" s="250" t="s">
        <v>2773</v>
      </c>
      <c r="K1852" s="250" t="s">
        <v>2774</v>
      </c>
      <c r="L1852" s="251">
        <v>45832</v>
      </c>
      <c r="M1852" s="250" t="s">
        <v>1099</v>
      </c>
    </row>
    <row r="1853" spans="1:13" x14ac:dyDescent="0.35">
      <c r="A1853" s="252" t="s">
        <v>710</v>
      </c>
      <c r="B1853" s="252" t="s">
        <v>711</v>
      </c>
      <c r="C1853" s="252" t="s">
        <v>701</v>
      </c>
      <c r="D1853" s="252" t="s">
        <v>1139</v>
      </c>
      <c r="E1853" s="252">
        <v>0</v>
      </c>
      <c r="F1853" s="252" t="s">
        <v>2775</v>
      </c>
      <c r="G1853" s="252" t="s">
        <v>398</v>
      </c>
      <c r="H1853" s="252">
        <v>2</v>
      </c>
      <c r="I1853" s="252" t="s">
        <v>2776</v>
      </c>
      <c r="J1853" s="252" t="s">
        <v>2777</v>
      </c>
      <c r="K1853" s="252" t="s">
        <v>2778</v>
      </c>
      <c r="L1853" s="253">
        <v>45832</v>
      </c>
      <c r="M1853" s="252" t="s">
        <v>1099</v>
      </c>
    </row>
    <row r="1854" spans="1:13" x14ac:dyDescent="0.35">
      <c r="A1854" s="250" t="s">
        <v>710</v>
      </c>
      <c r="B1854" s="250" t="s">
        <v>711</v>
      </c>
      <c r="C1854" s="250" t="s">
        <v>701</v>
      </c>
      <c r="D1854" s="250" t="s">
        <v>1142</v>
      </c>
      <c r="E1854" s="250">
        <v>5</v>
      </c>
      <c r="F1854" s="250" t="s">
        <v>2745</v>
      </c>
      <c r="G1854" s="250" t="s">
        <v>178</v>
      </c>
      <c r="H1854" s="250">
        <v>1</v>
      </c>
      <c r="I1854" s="250" t="s">
        <v>2746</v>
      </c>
      <c r="J1854" s="250" t="s">
        <v>1809</v>
      </c>
      <c r="K1854" s="250" t="s">
        <v>2779</v>
      </c>
      <c r="L1854" s="251">
        <v>45832</v>
      </c>
      <c r="M1854" s="250" t="s">
        <v>1099</v>
      </c>
    </row>
    <row r="1855" spans="1:13" x14ac:dyDescent="0.35">
      <c r="A1855" s="252" t="s">
        <v>699</v>
      </c>
      <c r="B1855" s="252" t="s">
        <v>700</v>
      </c>
      <c r="C1855" s="252" t="s">
        <v>701</v>
      </c>
      <c r="D1855" s="252" t="s">
        <v>1094</v>
      </c>
      <c r="E1855" s="252">
        <v>5700000</v>
      </c>
      <c r="F1855" s="252" t="s">
        <v>2745</v>
      </c>
      <c r="G1855" s="252" t="s">
        <v>178</v>
      </c>
      <c r="H1855" s="252">
        <v>1</v>
      </c>
      <c r="I1855" s="252" t="s">
        <v>2746</v>
      </c>
      <c r="J1855" s="252" t="s">
        <v>2747</v>
      </c>
      <c r="K1855" s="252" t="s">
        <v>2780</v>
      </c>
      <c r="L1855" s="253">
        <v>45832</v>
      </c>
      <c r="M1855" s="252" t="s">
        <v>1099</v>
      </c>
    </row>
    <row r="1856" spans="1:13" x14ac:dyDescent="0.35">
      <c r="A1856" s="250" t="s">
        <v>699</v>
      </c>
      <c r="B1856" s="250" t="s">
        <v>700</v>
      </c>
      <c r="C1856" s="250" t="s">
        <v>701</v>
      </c>
      <c r="D1856" s="250" t="s">
        <v>1100</v>
      </c>
      <c r="E1856" s="250">
        <v>10230</v>
      </c>
      <c r="F1856" s="250" t="s">
        <v>2712</v>
      </c>
      <c r="G1856" s="250" t="s">
        <v>178</v>
      </c>
      <c r="H1856" s="250">
        <v>1</v>
      </c>
      <c r="I1856" s="250" t="s">
        <v>2749</v>
      </c>
      <c r="J1856" s="250" t="s">
        <v>2781</v>
      </c>
      <c r="K1856" s="250" t="s">
        <v>2782</v>
      </c>
      <c r="L1856" s="251">
        <v>45832</v>
      </c>
      <c r="M1856" s="250" t="s">
        <v>1099</v>
      </c>
    </row>
    <row r="1857" spans="1:13" x14ac:dyDescent="0.35">
      <c r="A1857" s="252" t="s">
        <v>699</v>
      </c>
      <c r="B1857" s="252" t="s">
        <v>700</v>
      </c>
      <c r="C1857" s="252" t="s">
        <v>701</v>
      </c>
      <c r="D1857" s="252" t="s">
        <v>1105</v>
      </c>
      <c r="E1857" s="252">
        <v>5700000</v>
      </c>
      <c r="F1857" s="252" t="s">
        <v>2745</v>
      </c>
      <c r="G1857" s="252" t="s">
        <v>178</v>
      </c>
      <c r="H1857" s="252">
        <v>1</v>
      </c>
      <c r="I1857" s="252" t="s">
        <v>2746</v>
      </c>
      <c r="J1857" s="252" t="s">
        <v>2783</v>
      </c>
      <c r="K1857" s="252" t="s">
        <v>2784</v>
      </c>
      <c r="L1857" s="253">
        <v>45832</v>
      </c>
      <c r="M1857" s="252" t="s">
        <v>1099</v>
      </c>
    </row>
    <row r="1858" spans="1:13" x14ac:dyDescent="0.35">
      <c r="A1858" s="250" t="s">
        <v>699</v>
      </c>
      <c r="B1858" s="250" t="s">
        <v>700</v>
      </c>
      <c r="C1858" s="250" t="s">
        <v>701</v>
      </c>
      <c r="D1858" s="250" t="s">
        <v>1110</v>
      </c>
      <c r="E1858" s="250">
        <v>2348600</v>
      </c>
      <c r="F1858" s="250" t="s">
        <v>2785</v>
      </c>
      <c r="G1858" s="250" t="s">
        <v>230</v>
      </c>
      <c r="H1858" s="250">
        <v>3</v>
      </c>
      <c r="I1858" s="250" t="s">
        <v>2786</v>
      </c>
      <c r="J1858" s="250" t="s">
        <v>2787</v>
      </c>
      <c r="K1858" s="250" t="s">
        <v>2788</v>
      </c>
      <c r="L1858" s="251">
        <v>45832</v>
      </c>
      <c r="M1858" s="250" t="s">
        <v>1099</v>
      </c>
    </row>
    <row r="1859" spans="1:13" x14ac:dyDescent="0.35">
      <c r="A1859" s="252" t="s">
        <v>699</v>
      </c>
      <c r="B1859" s="252" t="s">
        <v>700</v>
      </c>
      <c r="C1859" s="252" t="s">
        <v>701</v>
      </c>
      <c r="D1859" s="252" t="s">
        <v>1113</v>
      </c>
      <c r="E1859" s="252">
        <v>1330568</v>
      </c>
      <c r="F1859" s="252" t="s">
        <v>2789</v>
      </c>
      <c r="G1859" s="252" t="s">
        <v>178</v>
      </c>
      <c r="H1859" s="252">
        <v>1</v>
      </c>
      <c r="I1859" s="252" t="s">
        <v>2790</v>
      </c>
      <c r="J1859" s="252" t="s">
        <v>2791</v>
      </c>
      <c r="K1859" s="252" t="s">
        <v>2792</v>
      </c>
      <c r="L1859" s="253">
        <v>45832</v>
      </c>
      <c r="M1859" s="252" t="s">
        <v>1099</v>
      </c>
    </row>
    <row r="1860" spans="1:13" x14ac:dyDescent="0.35">
      <c r="A1860" s="250" t="s">
        <v>699</v>
      </c>
      <c r="B1860" s="250" t="s">
        <v>700</v>
      </c>
      <c r="C1860" s="250" t="s">
        <v>701</v>
      </c>
      <c r="D1860" s="250" t="s">
        <v>428</v>
      </c>
      <c r="E1860" s="250">
        <v>8</v>
      </c>
      <c r="F1860" s="250" t="s">
        <v>2724</v>
      </c>
      <c r="G1860" s="250" t="s">
        <v>178</v>
      </c>
      <c r="H1860" s="250">
        <v>1</v>
      </c>
      <c r="I1860" s="250" t="s">
        <v>269</v>
      </c>
      <c r="J1860" s="250" t="s">
        <v>2793</v>
      </c>
      <c r="K1860" s="250" t="s">
        <v>2794</v>
      </c>
      <c r="L1860" s="251">
        <v>45832</v>
      </c>
      <c r="M1860" s="250" t="s">
        <v>1099</v>
      </c>
    </row>
    <row r="1861" spans="1:13" x14ac:dyDescent="0.35">
      <c r="A1861" s="252" t="s">
        <v>699</v>
      </c>
      <c r="B1861" s="252" t="s">
        <v>700</v>
      </c>
      <c r="C1861" s="252" t="s">
        <v>701</v>
      </c>
      <c r="D1861" s="252" t="s">
        <v>1016</v>
      </c>
      <c r="E1861" s="252">
        <v>216</v>
      </c>
      <c r="F1861" s="252" t="s">
        <v>2724</v>
      </c>
      <c r="G1861" s="252" t="s">
        <v>178</v>
      </c>
      <c r="H1861" s="252">
        <v>1</v>
      </c>
      <c r="I1861" s="252" t="s">
        <v>1013</v>
      </c>
      <c r="J1861" s="252" t="s">
        <v>2760</v>
      </c>
      <c r="K1861" s="252" t="s">
        <v>2795</v>
      </c>
      <c r="L1861" s="253">
        <v>45832</v>
      </c>
      <c r="M1861" s="252" t="s">
        <v>1099</v>
      </c>
    </row>
    <row r="1862" spans="1:13" x14ac:dyDescent="0.35">
      <c r="A1862" s="250" t="s">
        <v>699</v>
      </c>
      <c r="B1862" s="250" t="s">
        <v>700</v>
      </c>
      <c r="C1862" s="250" t="s">
        <v>701</v>
      </c>
      <c r="D1862" s="250" t="s">
        <v>1123</v>
      </c>
      <c r="E1862" s="250">
        <v>1330568</v>
      </c>
      <c r="F1862" s="250" t="s">
        <v>2789</v>
      </c>
      <c r="G1862" s="250" t="s">
        <v>178</v>
      </c>
      <c r="H1862" s="250">
        <v>1</v>
      </c>
      <c r="I1862" s="250" t="s">
        <v>2790</v>
      </c>
      <c r="J1862" s="250" t="s">
        <v>2796</v>
      </c>
      <c r="K1862" s="250" t="s">
        <v>2797</v>
      </c>
      <c r="L1862" s="251">
        <v>45832</v>
      </c>
      <c r="M1862" s="250" t="s">
        <v>1099</v>
      </c>
    </row>
    <row r="1863" spans="1:13" x14ac:dyDescent="0.35">
      <c r="A1863" s="252" t="s">
        <v>699</v>
      </c>
      <c r="B1863" s="252" t="s">
        <v>700</v>
      </c>
      <c r="C1863" s="252" t="s">
        <v>701</v>
      </c>
      <c r="D1863" s="252" t="s">
        <v>1126</v>
      </c>
      <c r="E1863" s="252">
        <v>3351400</v>
      </c>
      <c r="F1863" s="252" t="s">
        <v>2798</v>
      </c>
      <c r="G1863" s="252" t="s">
        <v>398</v>
      </c>
      <c r="H1863" s="252">
        <v>2</v>
      </c>
      <c r="I1863" s="252" t="s">
        <v>2799</v>
      </c>
      <c r="J1863" s="252" t="s">
        <v>1797</v>
      </c>
      <c r="K1863" s="252" t="s">
        <v>2800</v>
      </c>
      <c r="L1863" s="253">
        <v>45832</v>
      </c>
      <c r="M1863" s="252" t="s">
        <v>1099</v>
      </c>
    </row>
    <row r="1864" spans="1:13" x14ac:dyDescent="0.35">
      <c r="A1864" s="250" t="s">
        <v>699</v>
      </c>
      <c r="B1864" s="250" t="s">
        <v>700</v>
      </c>
      <c r="C1864" s="250" t="s">
        <v>701</v>
      </c>
      <c r="D1864" s="250" t="s">
        <v>1130</v>
      </c>
      <c r="E1864" s="250">
        <v>1018032</v>
      </c>
      <c r="F1864" s="250" t="s">
        <v>2801</v>
      </c>
      <c r="G1864" s="250" t="s">
        <v>398</v>
      </c>
      <c r="H1864" s="250">
        <v>2</v>
      </c>
      <c r="I1864" s="250" t="s">
        <v>2802</v>
      </c>
      <c r="J1864" s="250" t="s">
        <v>1801</v>
      </c>
      <c r="K1864" s="250" t="s">
        <v>2803</v>
      </c>
      <c r="L1864" s="251">
        <v>45832</v>
      </c>
      <c r="M1864" s="250" t="s">
        <v>1099</v>
      </c>
    </row>
    <row r="1865" spans="1:13" x14ac:dyDescent="0.35">
      <c r="A1865" s="252" t="s">
        <v>699</v>
      </c>
      <c r="B1865" s="252" t="s">
        <v>700</v>
      </c>
      <c r="C1865" s="252" t="s">
        <v>701</v>
      </c>
      <c r="D1865" s="252" t="s">
        <v>1133</v>
      </c>
      <c r="E1865" s="252">
        <v>1286568</v>
      </c>
      <c r="F1865" s="252" t="s">
        <v>2804</v>
      </c>
      <c r="G1865" s="252" t="s">
        <v>398</v>
      </c>
      <c r="H1865" s="252">
        <v>2</v>
      </c>
      <c r="I1865" s="252" t="s">
        <v>2805</v>
      </c>
      <c r="J1865" s="252" t="s">
        <v>2806</v>
      </c>
      <c r="K1865" s="252" t="s">
        <v>2807</v>
      </c>
      <c r="L1865" s="253">
        <v>45832</v>
      </c>
      <c r="M1865" s="252" t="s">
        <v>1099</v>
      </c>
    </row>
    <row r="1866" spans="1:13" x14ac:dyDescent="0.35">
      <c r="A1866" s="250" t="s">
        <v>699</v>
      </c>
      <c r="B1866" s="250" t="s">
        <v>700</v>
      </c>
      <c r="C1866" s="250" t="s">
        <v>701</v>
      </c>
      <c r="D1866" s="250" t="s">
        <v>1136</v>
      </c>
      <c r="E1866" s="250">
        <v>44000</v>
      </c>
      <c r="F1866" s="250" t="s">
        <v>2775</v>
      </c>
      <c r="G1866" s="250" t="s">
        <v>398</v>
      </c>
      <c r="H1866" s="250">
        <v>2</v>
      </c>
      <c r="I1866" s="250" t="s">
        <v>2776</v>
      </c>
      <c r="J1866" s="250" t="s">
        <v>2808</v>
      </c>
      <c r="K1866" s="250" t="s">
        <v>2809</v>
      </c>
      <c r="L1866" s="251">
        <v>45832</v>
      </c>
      <c r="M1866" s="250" t="s">
        <v>1099</v>
      </c>
    </row>
    <row r="1867" spans="1:13" x14ac:dyDescent="0.35">
      <c r="A1867" s="252" t="s">
        <v>699</v>
      </c>
      <c r="B1867" s="252" t="s">
        <v>700</v>
      </c>
      <c r="C1867" s="252" t="s">
        <v>701</v>
      </c>
      <c r="D1867" s="252" t="s">
        <v>1139</v>
      </c>
      <c r="E1867" s="252">
        <v>0</v>
      </c>
      <c r="F1867" s="252" t="s">
        <v>2775</v>
      </c>
      <c r="G1867" s="252" t="s">
        <v>398</v>
      </c>
      <c r="H1867" s="252">
        <v>2</v>
      </c>
      <c r="I1867" s="252" t="s">
        <v>2776</v>
      </c>
      <c r="J1867" s="252" t="s">
        <v>2810</v>
      </c>
      <c r="K1867" s="252" t="s">
        <v>2811</v>
      </c>
      <c r="L1867" s="253">
        <v>45832</v>
      </c>
      <c r="M1867" s="252" t="s">
        <v>1099</v>
      </c>
    </row>
    <row r="1868" spans="1:13" x14ac:dyDescent="0.35">
      <c r="A1868" s="250" t="s">
        <v>699</v>
      </c>
      <c r="B1868" s="250" t="s">
        <v>700</v>
      </c>
      <c r="C1868" s="250" t="s">
        <v>701</v>
      </c>
      <c r="D1868" s="250" t="s">
        <v>1142</v>
      </c>
      <c r="E1868" s="250">
        <v>2</v>
      </c>
      <c r="F1868" s="250" t="s">
        <v>2789</v>
      </c>
      <c r="G1868" s="250" t="s">
        <v>178</v>
      </c>
      <c r="H1868" s="250">
        <v>1</v>
      </c>
      <c r="I1868" s="250" t="s">
        <v>2790</v>
      </c>
      <c r="J1868" s="250" t="s">
        <v>2812</v>
      </c>
      <c r="K1868" s="250" t="s">
        <v>2813</v>
      </c>
      <c r="L1868" s="251">
        <v>45832</v>
      </c>
      <c r="M1868" s="250" t="s">
        <v>1099</v>
      </c>
    </row>
    <row r="1869" spans="1:13" x14ac:dyDescent="0.35">
      <c r="A1869" s="252" t="s">
        <v>868</v>
      </c>
      <c r="B1869" s="252" t="s">
        <v>869</v>
      </c>
      <c r="C1869" s="252" t="s">
        <v>870</v>
      </c>
      <c r="D1869" s="252" t="s">
        <v>1094</v>
      </c>
      <c r="E1869" s="252">
        <v>11900000</v>
      </c>
      <c r="F1869" s="252" t="s">
        <v>2814</v>
      </c>
      <c r="G1869" s="252" t="s">
        <v>178</v>
      </c>
      <c r="H1869" s="252">
        <v>1</v>
      </c>
      <c r="I1869" s="252" t="s">
        <v>2815</v>
      </c>
      <c r="J1869" s="252" t="s">
        <v>2816</v>
      </c>
      <c r="K1869" s="252" t="s">
        <v>2817</v>
      </c>
      <c r="L1869" s="253">
        <v>45832</v>
      </c>
      <c r="M1869" s="252" t="s">
        <v>1099</v>
      </c>
    </row>
    <row r="1870" spans="1:13" x14ac:dyDescent="0.35">
      <c r="A1870" s="250" t="s">
        <v>868</v>
      </c>
      <c r="B1870" s="250" t="s">
        <v>869</v>
      </c>
      <c r="C1870" s="250" t="s">
        <v>870</v>
      </c>
      <c r="D1870" s="250" t="s">
        <v>1100</v>
      </c>
      <c r="E1870" s="250">
        <v>27560</v>
      </c>
      <c r="F1870" s="250" t="s">
        <v>2818</v>
      </c>
      <c r="G1870" s="250" t="s">
        <v>178</v>
      </c>
      <c r="H1870" s="250">
        <v>1</v>
      </c>
      <c r="I1870" s="250" t="s">
        <v>2819</v>
      </c>
      <c r="J1870" s="250" t="s">
        <v>2820</v>
      </c>
      <c r="K1870" s="250" t="s">
        <v>2821</v>
      </c>
      <c r="L1870" s="251">
        <v>45832</v>
      </c>
      <c r="M1870" s="250" t="s">
        <v>1099</v>
      </c>
    </row>
    <row r="1871" spans="1:13" x14ac:dyDescent="0.35">
      <c r="A1871" s="252" t="s">
        <v>868</v>
      </c>
      <c r="B1871" s="252" t="s">
        <v>869</v>
      </c>
      <c r="C1871" s="252" t="s">
        <v>870</v>
      </c>
      <c r="D1871" s="252" t="s">
        <v>1105</v>
      </c>
      <c r="E1871" s="252">
        <v>11900000</v>
      </c>
      <c r="F1871" s="252" t="s">
        <v>2822</v>
      </c>
      <c r="G1871" s="252" t="s">
        <v>178</v>
      </c>
      <c r="H1871" s="252">
        <v>1</v>
      </c>
      <c r="I1871" s="252" t="s">
        <v>2815</v>
      </c>
      <c r="J1871" s="252" t="s">
        <v>2823</v>
      </c>
      <c r="K1871" s="252" t="s">
        <v>2824</v>
      </c>
      <c r="L1871" s="253">
        <v>45832</v>
      </c>
      <c r="M1871" s="252" t="s">
        <v>1099</v>
      </c>
    </row>
    <row r="1872" spans="1:13" x14ac:dyDescent="0.35">
      <c r="A1872" s="250" t="s">
        <v>868</v>
      </c>
      <c r="B1872" s="250" t="s">
        <v>869</v>
      </c>
      <c r="C1872" s="250" t="s">
        <v>870</v>
      </c>
      <c r="D1872" s="250" t="s">
        <v>1110</v>
      </c>
      <c r="E1872" s="250">
        <v>11900000</v>
      </c>
      <c r="F1872" s="250" t="s">
        <v>2814</v>
      </c>
      <c r="G1872" s="250" t="s">
        <v>178</v>
      </c>
      <c r="H1872" s="250">
        <v>1</v>
      </c>
      <c r="I1872" s="250" t="s">
        <v>2815</v>
      </c>
      <c r="J1872" s="250" t="s">
        <v>2825</v>
      </c>
      <c r="K1872" s="250" t="s">
        <v>2826</v>
      </c>
      <c r="L1872" s="251">
        <v>45832</v>
      </c>
      <c r="M1872" s="250" t="s">
        <v>1099</v>
      </c>
    </row>
    <row r="1873" spans="1:13" x14ac:dyDescent="0.35">
      <c r="A1873" s="252" t="s">
        <v>868</v>
      </c>
      <c r="B1873" s="252" t="s">
        <v>869</v>
      </c>
      <c r="C1873" s="252" t="s">
        <v>870</v>
      </c>
      <c r="D1873" s="252" t="s">
        <v>1113</v>
      </c>
      <c r="E1873" s="252">
        <v>1707622</v>
      </c>
      <c r="F1873" s="252" t="s">
        <v>2827</v>
      </c>
      <c r="G1873" s="252" t="s">
        <v>398</v>
      </c>
      <c r="H1873" s="252">
        <v>2</v>
      </c>
      <c r="I1873" s="252" t="s">
        <v>2828</v>
      </c>
      <c r="J1873" s="252" t="s">
        <v>2829</v>
      </c>
      <c r="K1873" s="252" t="s">
        <v>2830</v>
      </c>
      <c r="L1873" s="253">
        <v>45832</v>
      </c>
      <c r="M1873" s="252" t="s">
        <v>1099</v>
      </c>
    </row>
    <row r="1874" spans="1:13" x14ac:dyDescent="0.35">
      <c r="A1874" s="250" t="s">
        <v>868</v>
      </c>
      <c r="B1874" s="250" t="s">
        <v>869</v>
      </c>
      <c r="C1874" s="250" t="s">
        <v>870</v>
      </c>
      <c r="D1874" s="250" t="s">
        <v>92</v>
      </c>
      <c r="E1874" s="250" t="s">
        <v>17</v>
      </c>
      <c r="F1874" s="250" t="s">
        <v>17</v>
      </c>
      <c r="G1874" s="250" t="s">
        <v>17</v>
      </c>
      <c r="H1874" s="250" t="s">
        <v>17</v>
      </c>
      <c r="I1874" s="250" t="s">
        <v>17</v>
      </c>
      <c r="J1874" s="250" t="s">
        <v>608</v>
      </c>
      <c r="K1874" s="250" t="s">
        <v>2831</v>
      </c>
      <c r="L1874" s="251">
        <v>45832</v>
      </c>
      <c r="M1874" s="250" t="s">
        <v>1099</v>
      </c>
    </row>
    <row r="1875" spans="1:13" x14ac:dyDescent="0.35">
      <c r="A1875" s="252" t="s">
        <v>868</v>
      </c>
      <c r="B1875" s="252" t="s">
        <v>869</v>
      </c>
      <c r="C1875" s="252" t="s">
        <v>870</v>
      </c>
      <c r="D1875" s="252" t="s">
        <v>428</v>
      </c>
      <c r="E1875" s="252">
        <v>2274</v>
      </c>
      <c r="F1875" s="252" t="s">
        <v>1955</v>
      </c>
      <c r="G1875" s="252" t="s">
        <v>398</v>
      </c>
      <c r="H1875" s="252">
        <v>2</v>
      </c>
      <c r="I1875" s="252" t="s">
        <v>1013</v>
      </c>
      <c r="J1875" s="252" t="s">
        <v>2832</v>
      </c>
      <c r="K1875" s="252" t="s">
        <v>2833</v>
      </c>
      <c r="L1875" s="253">
        <v>45832</v>
      </c>
      <c r="M1875" s="252" t="s">
        <v>1099</v>
      </c>
    </row>
    <row r="1876" spans="1:13" x14ac:dyDescent="0.35">
      <c r="A1876" s="250" t="s">
        <v>868</v>
      </c>
      <c r="B1876" s="250" t="s">
        <v>869</v>
      </c>
      <c r="C1876" s="250" t="s">
        <v>870</v>
      </c>
      <c r="D1876" s="250" t="s">
        <v>1016</v>
      </c>
      <c r="E1876" s="250">
        <v>2274</v>
      </c>
      <c r="F1876" s="250" t="s">
        <v>1955</v>
      </c>
      <c r="G1876" s="250" t="s">
        <v>398</v>
      </c>
      <c r="H1876" s="250">
        <v>2</v>
      </c>
      <c r="I1876" s="250" t="s">
        <v>1013</v>
      </c>
      <c r="J1876" s="250" t="s">
        <v>2834</v>
      </c>
      <c r="K1876" s="250" t="s">
        <v>2835</v>
      </c>
      <c r="L1876" s="251">
        <v>45832</v>
      </c>
      <c r="M1876" s="250" t="s">
        <v>1099</v>
      </c>
    </row>
    <row r="1877" spans="1:13" x14ac:dyDescent="0.35">
      <c r="A1877" s="252" t="s">
        <v>868</v>
      </c>
      <c r="B1877" s="252" t="s">
        <v>869</v>
      </c>
      <c r="C1877" s="252" t="s">
        <v>870</v>
      </c>
      <c r="D1877" s="252" t="s">
        <v>1123</v>
      </c>
      <c r="E1877" s="252">
        <v>5953846</v>
      </c>
      <c r="F1877" s="252" t="s">
        <v>2836</v>
      </c>
      <c r="G1877" s="252" t="s">
        <v>230</v>
      </c>
      <c r="H1877" s="252">
        <v>3</v>
      </c>
      <c r="I1877" s="252" t="s">
        <v>2837</v>
      </c>
      <c r="J1877" s="252" t="s">
        <v>2838</v>
      </c>
      <c r="K1877" s="252" t="s">
        <v>2839</v>
      </c>
      <c r="L1877" s="253">
        <v>45832</v>
      </c>
      <c r="M1877" s="252" t="s">
        <v>1099</v>
      </c>
    </row>
    <row r="1878" spans="1:13" x14ac:dyDescent="0.35">
      <c r="A1878" s="250" t="s">
        <v>868</v>
      </c>
      <c r="B1878" s="250" t="s">
        <v>869</v>
      </c>
      <c r="C1878" s="250" t="s">
        <v>870</v>
      </c>
      <c r="D1878" s="250" t="s">
        <v>1126</v>
      </c>
      <c r="E1878" s="250">
        <v>0</v>
      </c>
      <c r="F1878" s="250" t="s">
        <v>2814</v>
      </c>
      <c r="G1878" s="250" t="s">
        <v>178</v>
      </c>
      <c r="H1878" s="250">
        <v>1</v>
      </c>
      <c r="I1878" s="250" t="s">
        <v>2815</v>
      </c>
      <c r="J1878" s="250" t="s">
        <v>2840</v>
      </c>
      <c r="K1878" s="250" t="s">
        <v>2841</v>
      </c>
      <c r="L1878" s="251">
        <v>45832</v>
      </c>
      <c r="M1878" s="250" t="s">
        <v>1099</v>
      </c>
    </row>
    <row r="1879" spans="1:13" x14ac:dyDescent="0.35">
      <c r="A1879" s="252" t="s">
        <v>868</v>
      </c>
      <c r="B1879" s="252" t="s">
        <v>869</v>
      </c>
      <c r="C1879" s="252" t="s">
        <v>870</v>
      </c>
      <c r="D1879" s="252" t="s">
        <v>1130</v>
      </c>
      <c r="E1879" s="252">
        <v>5946154</v>
      </c>
      <c r="F1879" s="252" t="s">
        <v>2814</v>
      </c>
      <c r="G1879" s="252" t="s">
        <v>230</v>
      </c>
      <c r="H1879" s="252">
        <v>3</v>
      </c>
      <c r="I1879" s="252" t="s">
        <v>2815</v>
      </c>
      <c r="J1879" s="252" t="s">
        <v>2842</v>
      </c>
      <c r="K1879" s="252" t="s">
        <v>2843</v>
      </c>
      <c r="L1879" s="253">
        <v>45832</v>
      </c>
      <c r="M1879" s="252" t="s">
        <v>1099</v>
      </c>
    </row>
    <row r="1880" spans="1:13" x14ac:dyDescent="0.35">
      <c r="A1880" s="250" t="s">
        <v>868</v>
      </c>
      <c r="B1880" s="250" t="s">
        <v>869</v>
      </c>
      <c r="C1880" s="250" t="s">
        <v>870</v>
      </c>
      <c r="D1880" s="250" t="s">
        <v>1133</v>
      </c>
      <c r="E1880" s="250">
        <v>4453083</v>
      </c>
      <c r="F1880" s="250" t="s">
        <v>2814</v>
      </c>
      <c r="G1880" s="250" t="s">
        <v>230</v>
      </c>
      <c r="H1880" s="250">
        <v>3</v>
      </c>
      <c r="I1880" s="250" t="s">
        <v>2815</v>
      </c>
      <c r="J1880" s="250" t="s">
        <v>2844</v>
      </c>
      <c r="K1880" s="250" t="s">
        <v>2845</v>
      </c>
      <c r="L1880" s="251">
        <v>45832</v>
      </c>
      <c r="M1880" s="250" t="s">
        <v>1099</v>
      </c>
    </row>
    <row r="1881" spans="1:13" x14ac:dyDescent="0.35">
      <c r="A1881" s="252" t="s">
        <v>868</v>
      </c>
      <c r="B1881" s="252" t="s">
        <v>869</v>
      </c>
      <c r="C1881" s="252" t="s">
        <v>870</v>
      </c>
      <c r="D1881" s="252" t="s">
        <v>1136</v>
      </c>
      <c r="E1881" s="252">
        <v>885052</v>
      </c>
      <c r="F1881" s="252" t="s">
        <v>2814</v>
      </c>
      <c r="G1881" s="252" t="s">
        <v>230</v>
      </c>
      <c r="H1881" s="252">
        <v>3</v>
      </c>
      <c r="I1881" s="252" t="s">
        <v>2815</v>
      </c>
      <c r="J1881" s="252" t="s">
        <v>2846</v>
      </c>
      <c r="K1881" s="252" t="s">
        <v>2847</v>
      </c>
      <c r="L1881" s="253">
        <v>45832</v>
      </c>
      <c r="M1881" s="252" t="s">
        <v>1099</v>
      </c>
    </row>
    <row r="1882" spans="1:13" x14ac:dyDescent="0.35">
      <c r="A1882" s="250" t="s">
        <v>868</v>
      </c>
      <c r="B1882" s="250" t="s">
        <v>869</v>
      </c>
      <c r="C1882" s="250" t="s">
        <v>870</v>
      </c>
      <c r="D1882" s="250" t="s">
        <v>1139</v>
      </c>
      <c r="E1882" s="250">
        <v>615711</v>
      </c>
      <c r="F1882" s="250" t="s">
        <v>2814</v>
      </c>
      <c r="G1882" s="250" t="s">
        <v>230</v>
      </c>
      <c r="H1882" s="250">
        <v>3</v>
      </c>
      <c r="I1882" s="250" t="s">
        <v>2815</v>
      </c>
      <c r="J1882" s="250" t="s">
        <v>2848</v>
      </c>
      <c r="K1882" s="250" t="s">
        <v>2849</v>
      </c>
      <c r="L1882" s="251">
        <v>45832</v>
      </c>
      <c r="M1882" s="250" t="s">
        <v>1099</v>
      </c>
    </row>
    <row r="1883" spans="1:13" x14ac:dyDescent="0.35">
      <c r="A1883" s="252" t="s">
        <v>868</v>
      </c>
      <c r="B1883" s="252" t="s">
        <v>869</v>
      </c>
      <c r="C1883" s="252" t="s">
        <v>870</v>
      </c>
      <c r="D1883" s="252" t="s">
        <v>1142</v>
      </c>
      <c r="E1883" s="252">
        <v>5</v>
      </c>
      <c r="F1883" s="252" t="s">
        <v>2850</v>
      </c>
      <c r="G1883" s="252" t="s">
        <v>178</v>
      </c>
      <c r="H1883" s="252">
        <v>1</v>
      </c>
      <c r="I1883" s="252" t="s">
        <v>2851</v>
      </c>
      <c r="J1883" s="252" t="s">
        <v>2852</v>
      </c>
      <c r="K1883" s="252" t="s">
        <v>2853</v>
      </c>
      <c r="L1883" s="253">
        <v>45832</v>
      </c>
      <c r="M1883" s="252" t="s">
        <v>1099</v>
      </c>
    </row>
    <row r="1884" spans="1:13" x14ac:dyDescent="0.35">
      <c r="A1884" s="250" t="s">
        <v>420</v>
      </c>
      <c r="B1884" s="250" t="s">
        <v>421</v>
      </c>
      <c r="C1884" s="250" t="s">
        <v>422</v>
      </c>
      <c r="D1884" s="250" t="s">
        <v>1094</v>
      </c>
      <c r="E1884" s="250">
        <v>1500000</v>
      </c>
      <c r="F1884" s="250" t="s">
        <v>2854</v>
      </c>
      <c r="G1884" s="250" t="s">
        <v>398</v>
      </c>
      <c r="H1884" s="250">
        <v>2</v>
      </c>
      <c r="I1884" s="250" t="s">
        <v>2855</v>
      </c>
      <c r="J1884" s="250" t="s">
        <v>2856</v>
      </c>
      <c r="K1884" s="250" t="s">
        <v>2857</v>
      </c>
      <c r="L1884" s="251">
        <v>45832</v>
      </c>
      <c r="M1884" s="250" t="s">
        <v>1099</v>
      </c>
    </row>
    <row r="1885" spans="1:13" x14ac:dyDescent="0.35">
      <c r="A1885" s="252" t="s">
        <v>420</v>
      </c>
      <c r="B1885" s="252" t="s">
        <v>421</v>
      </c>
      <c r="C1885" s="252" t="s">
        <v>422</v>
      </c>
      <c r="D1885" s="252" t="s">
        <v>1100</v>
      </c>
      <c r="E1885" s="252">
        <v>5130</v>
      </c>
      <c r="F1885" s="252" t="s">
        <v>2858</v>
      </c>
      <c r="G1885" s="252" t="s">
        <v>398</v>
      </c>
      <c r="H1885" s="252">
        <v>2</v>
      </c>
      <c r="I1885" s="252" t="s">
        <v>2859</v>
      </c>
      <c r="J1885" s="252" t="s">
        <v>2860</v>
      </c>
      <c r="K1885" s="252" t="s">
        <v>2861</v>
      </c>
      <c r="L1885" s="253">
        <v>45832</v>
      </c>
      <c r="M1885" s="252" t="s">
        <v>1099</v>
      </c>
    </row>
    <row r="1886" spans="1:13" x14ac:dyDescent="0.35">
      <c r="A1886" s="250" t="s">
        <v>420</v>
      </c>
      <c r="B1886" s="250" t="s">
        <v>421</v>
      </c>
      <c r="C1886" s="250" t="s">
        <v>422</v>
      </c>
      <c r="D1886" s="250" t="s">
        <v>1105</v>
      </c>
      <c r="E1886" s="250">
        <v>1500000</v>
      </c>
      <c r="F1886" s="250" t="s">
        <v>2854</v>
      </c>
      <c r="G1886" s="250" t="s">
        <v>398</v>
      </c>
      <c r="H1886" s="250">
        <v>2</v>
      </c>
      <c r="I1886" s="250" t="s">
        <v>2855</v>
      </c>
      <c r="J1886" s="250" t="s">
        <v>2862</v>
      </c>
      <c r="K1886" s="250" t="s">
        <v>2863</v>
      </c>
      <c r="L1886" s="251">
        <v>45832</v>
      </c>
      <c r="M1886" s="250" t="s">
        <v>1099</v>
      </c>
    </row>
    <row r="1887" spans="1:13" x14ac:dyDescent="0.35">
      <c r="A1887" s="252" t="s">
        <v>420</v>
      </c>
      <c r="B1887" s="252" t="s">
        <v>421</v>
      </c>
      <c r="C1887" s="252" t="s">
        <v>422</v>
      </c>
      <c r="D1887" s="252" t="s">
        <v>1110</v>
      </c>
      <c r="E1887" s="252">
        <v>39300</v>
      </c>
      <c r="F1887" s="252" t="s">
        <v>2864</v>
      </c>
      <c r="G1887" s="252" t="s">
        <v>398</v>
      </c>
      <c r="H1887" s="252">
        <v>2</v>
      </c>
      <c r="I1887" s="252" t="s">
        <v>2865</v>
      </c>
      <c r="J1887" s="252" t="s">
        <v>2866</v>
      </c>
      <c r="K1887" s="252" t="s">
        <v>2867</v>
      </c>
      <c r="L1887" s="253">
        <v>45832</v>
      </c>
      <c r="M1887" s="252" t="s">
        <v>19</v>
      </c>
    </row>
    <row r="1888" spans="1:13" x14ac:dyDescent="0.35">
      <c r="A1888" s="250" t="s">
        <v>420</v>
      </c>
      <c r="B1888" s="250" t="s">
        <v>421</v>
      </c>
      <c r="C1888" s="250" t="s">
        <v>422</v>
      </c>
      <c r="D1888" s="250" t="s">
        <v>1113</v>
      </c>
      <c r="E1888" s="250">
        <v>35700</v>
      </c>
      <c r="F1888" s="250" t="s">
        <v>2868</v>
      </c>
      <c r="G1888" s="250" t="s">
        <v>398</v>
      </c>
      <c r="H1888" s="250">
        <v>2</v>
      </c>
      <c r="I1888" s="250" t="s">
        <v>2865</v>
      </c>
      <c r="J1888" s="250" t="s">
        <v>2869</v>
      </c>
      <c r="K1888" s="250" t="s">
        <v>2870</v>
      </c>
      <c r="L1888" s="251">
        <v>45832</v>
      </c>
      <c r="M1888" s="250" t="s">
        <v>19</v>
      </c>
    </row>
    <row r="1889" spans="1:13" x14ac:dyDescent="0.35">
      <c r="A1889" s="252" t="s">
        <v>83</v>
      </c>
      <c r="B1889" s="252" t="s">
        <v>84</v>
      </c>
      <c r="C1889" s="252" t="s">
        <v>85</v>
      </c>
      <c r="D1889" s="252" t="s">
        <v>1094</v>
      </c>
      <c r="E1889" s="252">
        <v>45074000</v>
      </c>
      <c r="F1889" s="252" t="s">
        <v>2871</v>
      </c>
      <c r="G1889" s="252" t="s">
        <v>398</v>
      </c>
      <c r="H1889" s="252">
        <v>2</v>
      </c>
      <c r="I1889" s="252" t="s">
        <v>2872</v>
      </c>
      <c r="J1889" s="252" t="s">
        <v>2873</v>
      </c>
      <c r="K1889" s="252" t="s">
        <v>2874</v>
      </c>
      <c r="L1889" s="253">
        <v>45832</v>
      </c>
      <c r="M1889" s="252" t="s">
        <v>1099</v>
      </c>
    </row>
    <row r="1890" spans="1:13" x14ac:dyDescent="0.35">
      <c r="A1890" s="250" t="s">
        <v>83</v>
      </c>
      <c r="B1890" s="250" t="s">
        <v>84</v>
      </c>
      <c r="C1890" s="250" t="s">
        <v>85</v>
      </c>
      <c r="D1890" s="250" t="s">
        <v>1100</v>
      </c>
      <c r="E1890" s="250">
        <v>382388</v>
      </c>
      <c r="F1890" s="250" t="s">
        <v>2875</v>
      </c>
      <c r="G1890" s="250" t="s">
        <v>398</v>
      </c>
      <c r="H1890" s="250">
        <v>2</v>
      </c>
      <c r="I1890" s="250" t="s">
        <v>2876</v>
      </c>
      <c r="J1890" s="250" t="s">
        <v>2877</v>
      </c>
      <c r="K1890" s="250" t="s">
        <v>2878</v>
      </c>
      <c r="L1890" s="251">
        <v>45832</v>
      </c>
      <c r="M1890" s="250" t="s">
        <v>1099</v>
      </c>
    </row>
    <row r="1891" spans="1:13" x14ac:dyDescent="0.35">
      <c r="A1891" s="252" t="s">
        <v>83</v>
      </c>
      <c r="B1891" s="252" t="s">
        <v>84</v>
      </c>
      <c r="C1891" s="252" t="s">
        <v>85</v>
      </c>
      <c r="D1891" s="252" t="s">
        <v>1105</v>
      </c>
      <c r="E1891" s="252">
        <v>44259678</v>
      </c>
      <c r="F1891" s="252" t="s">
        <v>2875</v>
      </c>
      <c r="G1891" s="252" t="s">
        <v>398</v>
      </c>
      <c r="H1891" s="252">
        <v>2</v>
      </c>
      <c r="I1891" s="252" t="s">
        <v>2879</v>
      </c>
      <c r="J1891" s="252" t="s">
        <v>2880</v>
      </c>
      <c r="K1891" s="252" t="s">
        <v>2881</v>
      </c>
      <c r="L1891" s="253">
        <v>45832</v>
      </c>
      <c r="M1891" s="252" t="s">
        <v>1099</v>
      </c>
    </row>
    <row r="1892" spans="1:13" x14ac:dyDescent="0.35">
      <c r="A1892" s="250" t="s">
        <v>83</v>
      </c>
      <c r="B1892" s="250" t="s">
        <v>84</v>
      </c>
      <c r="C1892" s="250" t="s">
        <v>85</v>
      </c>
      <c r="D1892" s="250" t="s">
        <v>1110</v>
      </c>
      <c r="E1892" s="250">
        <v>5959365</v>
      </c>
      <c r="F1892" s="250" t="s">
        <v>2882</v>
      </c>
      <c r="G1892" s="250" t="s">
        <v>398</v>
      </c>
      <c r="H1892" s="250">
        <v>2</v>
      </c>
      <c r="I1892" s="250" t="s">
        <v>2883</v>
      </c>
      <c r="J1892" s="250" t="s">
        <v>2884</v>
      </c>
      <c r="K1892" s="250" t="s">
        <v>2885</v>
      </c>
      <c r="L1892" s="251">
        <v>45832</v>
      </c>
      <c r="M1892" s="250" t="s">
        <v>1099</v>
      </c>
    </row>
    <row r="1893" spans="1:13" x14ac:dyDescent="0.35">
      <c r="A1893" s="252" t="s">
        <v>83</v>
      </c>
      <c r="B1893" s="252" t="s">
        <v>84</v>
      </c>
      <c r="C1893" s="252" t="s">
        <v>85</v>
      </c>
      <c r="D1893" s="252" t="s">
        <v>1113</v>
      </c>
      <c r="E1893" s="252">
        <v>5959365</v>
      </c>
      <c r="F1893" s="252" t="s">
        <v>2882</v>
      </c>
      <c r="G1893" s="252" t="s">
        <v>398</v>
      </c>
      <c r="H1893" s="252">
        <v>2</v>
      </c>
      <c r="I1893" s="252" t="s">
        <v>2883</v>
      </c>
      <c r="J1893" s="252" t="s">
        <v>2886</v>
      </c>
      <c r="K1893" s="252" t="s">
        <v>2887</v>
      </c>
      <c r="L1893" s="253">
        <v>45832</v>
      </c>
      <c r="M1893" s="252" t="s">
        <v>1099</v>
      </c>
    </row>
    <row r="1894" spans="1:13" x14ac:dyDescent="0.35">
      <c r="A1894" s="250" t="s">
        <v>83</v>
      </c>
      <c r="B1894" s="250" t="s">
        <v>84</v>
      </c>
      <c r="C1894" s="250" t="s">
        <v>85</v>
      </c>
      <c r="D1894" s="250" t="s">
        <v>428</v>
      </c>
      <c r="E1894" s="250">
        <v>388</v>
      </c>
      <c r="F1894" s="250" t="s">
        <v>2888</v>
      </c>
      <c r="G1894" s="250" t="s">
        <v>398</v>
      </c>
      <c r="H1894" s="250">
        <v>2</v>
      </c>
      <c r="I1894" s="250" t="s">
        <v>1013</v>
      </c>
      <c r="J1894" s="250" t="s">
        <v>2889</v>
      </c>
      <c r="K1894" s="250" t="s">
        <v>2890</v>
      </c>
      <c r="L1894" s="251">
        <v>45832</v>
      </c>
      <c r="M1894" s="250" t="s">
        <v>1099</v>
      </c>
    </row>
    <row r="1895" spans="1:13" x14ac:dyDescent="0.35">
      <c r="A1895" s="252" t="s">
        <v>83</v>
      </c>
      <c r="B1895" s="252" t="s">
        <v>84</v>
      </c>
      <c r="C1895" s="252" t="s">
        <v>85</v>
      </c>
      <c r="D1895" s="252" t="s">
        <v>1016</v>
      </c>
      <c r="E1895" s="252">
        <v>388</v>
      </c>
      <c r="F1895" s="252" t="s">
        <v>2888</v>
      </c>
      <c r="G1895" s="252" t="s">
        <v>398</v>
      </c>
      <c r="H1895" s="252">
        <v>2</v>
      </c>
      <c r="I1895" s="252" t="s">
        <v>1013</v>
      </c>
      <c r="J1895" s="252" t="s">
        <v>2891</v>
      </c>
      <c r="K1895" s="252" t="s">
        <v>2892</v>
      </c>
      <c r="L1895" s="253">
        <v>45832</v>
      </c>
      <c r="M1895" s="252" t="s">
        <v>1099</v>
      </c>
    </row>
    <row r="1896" spans="1:13" x14ac:dyDescent="0.35">
      <c r="A1896" s="250" t="s">
        <v>83</v>
      </c>
      <c r="B1896" s="250" t="s">
        <v>84</v>
      </c>
      <c r="C1896" s="250" t="s">
        <v>85</v>
      </c>
      <c r="D1896" s="250" t="s">
        <v>1123</v>
      </c>
      <c r="E1896" s="250">
        <v>2812216</v>
      </c>
      <c r="F1896" s="250" t="s">
        <v>2893</v>
      </c>
      <c r="G1896" s="250" t="s">
        <v>230</v>
      </c>
      <c r="H1896" s="250">
        <v>3</v>
      </c>
      <c r="I1896" s="250" t="s">
        <v>2894</v>
      </c>
      <c r="J1896" s="250" t="s">
        <v>2895</v>
      </c>
      <c r="K1896" s="250" t="s">
        <v>2896</v>
      </c>
      <c r="L1896" s="251">
        <v>45832</v>
      </c>
      <c r="M1896" s="250" t="s">
        <v>1099</v>
      </c>
    </row>
    <row r="1897" spans="1:13" x14ac:dyDescent="0.35">
      <c r="A1897" s="252" t="s">
        <v>83</v>
      </c>
      <c r="B1897" s="252" t="s">
        <v>84</v>
      </c>
      <c r="C1897" s="252" t="s">
        <v>85</v>
      </c>
      <c r="D1897" s="252" t="s">
        <v>1126</v>
      </c>
      <c r="E1897" s="252">
        <v>38300313</v>
      </c>
      <c r="F1897" s="252" t="s">
        <v>2897</v>
      </c>
      <c r="G1897" s="252" t="s">
        <v>230</v>
      </c>
      <c r="H1897" s="252">
        <v>3</v>
      </c>
      <c r="I1897" s="252" t="s">
        <v>2898</v>
      </c>
      <c r="J1897" s="252" t="s">
        <v>2899</v>
      </c>
      <c r="K1897" s="252" t="s">
        <v>2900</v>
      </c>
      <c r="L1897" s="253">
        <v>45832</v>
      </c>
      <c r="M1897" s="252" t="s">
        <v>1099</v>
      </c>
    </row>
    <row r="1898" spans="1:13" x14ac:dyDescent="0.35">
      <c r="A1898" s="250" t="s">
        <v>83</v>
      </c>
      <c r="B1898" s="250" t="s">
        <v>84</v>
      </c>
      <c r="C1898" s="250" t="s">
        <v>85</v>
      </c>
      <c r="D1898" s="250" t="s">
        <v>1130</v>
      </c>
      <c r="E1898" s="250">
        <v>3147149</v>
      </c>
      <c r="F1898" s="250" t="s">
        <v>2893</v>
      </c>
      <c r="G1898" s="250" t="s">
        <v>398</v>
      </c>
      <c r="H1898" s="250">
        <v>2</v>
      </c>
      <c r="I1898" s="250" t="s">
        <v>2894</v>
      </c>
      <c r="J1898" s="250" t="s">
        <v>2901</v>
      </c>
      <c r="K1898" s="250" t="s">
        <v>2902</v>
      </c>
      <c r="L1898" s="251">
        <v>45832</v>
      </c>
      <c r="M1898" s="250" t="s">
        <v>1099</v>
      </c>
    </row>
    <row r="1899" spans="1:13" x14ac:dyDescent="0.35">
      <c r="A1899" s="252" t="s">
        <v>83</v>
      </c>
      <c r="B1899" s="252" t="s">
        <v>84</v>
      </c>
      <c r="C1899" s="252" t="s">
        <v>85</v>
      </c>
      <c r="D1899" s="252" t="s">
        <v>1133</v>
      </c>
      <c r="E1899" s="252">
        <v>2155486</v>
      </c>
      <c r="F1899" s="252" t="s">
        <v>2893</v>
      </c>
      <c r="G1899" s="252" t="s">
        <v>230</v>
      </c>
      <c r="H1899" s="252">
        <v>3</v>
      </c>
      <c r="I1899" s="252" t="s">
        <v>2894</v>
      </c>
      <c r="J1899" s="252" t="s">
        <v>2903</v>
      </c>
      <c r="K1899" s="252" t="s">
        <v>2904</v>
      </c>
      <c r="L1899" s="253">
        <v>45832</v>
      </c>
      <c r="M1899" s="252" t="s">
        <v>1099</v>
      </c>
    </row>
    <row r="1900" spans="1:13" x14ac:dyDescent="0.35">
      <c r="A1900" s="250" t="s">
        <v>83</v>
      </c>
      <c r="B1900" s="250" t="s">
        <v>84</v>
      </c>
      <c r="C1900" s="250" t="s">
        <v>85</v>
      </c>
      <c r="D1900" s="250" t="s">
        <v>1136</v>
      </c>
      <c r="E1900" s="250">
        <v>656730</v>
      </c>
      <c r="F1900" s="250" t="s">
        <v>2893</v>
      </c>
      <c r="G1900" s="250" t="s">
        <v>230</v>
      </c>
      <c r="H1900" s="250">
        <v>3</v>
      </c>
      <c r="I1900" s="250" t="s">
        <v>2894</v>
      </c>
      <c r="J1900" s="250" t="s">
        <v>2905</v>
      </c>
      <c r="K1900" s="250" t="s">
        <v>2906</v>
      </c>
      <c r="L1900" s="251">
        <v>45832</v>
      </c>
      <c r="M1900" s="250" t="s">
        <v>1099</v>
      </c>
    </row>
    <row r="1901" spans="1:13" x14ac:dyDescent="0.35">
      <c r="A1901" s="252" t="s">
        <v>83</v>
      </c>
      <c r="B1901" s="252" t="s">
        <v>84</v>
      </c>
      <c r="C1901" s="252" t="s">
        <v>85</v>
      </c>
      <c r="D1901" s="252" t="s">
        <v>1139</v>
      </c>
      <c r="E1901" s="252">
        <v>0</v>
      </c>
      <c r="F1901" s="252" t="s">
        <v>2893</v>
      </c>
      <c r="G1901" s="252" t="s">
        <v>230</v>
      </c>
      <c r="H1901" s="252">
        <v>3</v>
      </c>
      <c r="I1901" s="252" t="s">
        <v>2894</v>
      </c>
      <c r="J1901" s="252" t="s">
        <v>2907</v>
      </c>
      <c r="K1901" s="252" t="s">
        <v>2908</v>
      </c>
      <c r="L1901" s="253">
        <v>45832</v>
      </c>
      <c r="M1901" s="252" t="s">
        <v>1099</v>
      </c>
    </row>
    <row r="1902" spans="1:13" x14ac:dyDescent="0.35">
      <c r="A1902" s="250" t="s">
        <v>83</v>
      </c>
      <c r="B1902" s="250" t="s">
        <v>84</v>
      </c>
      <c r="C1902" s="250" t="s">
        <v>85</v>
      </c>
      <c r="D1902" s="250" t="s">
        <v>1142</v>
      </c>
      <c r="E1902" s="250">
        <v>2</v>
      </c>
      <c r="F1902" s="250" t="s">
        <v>2882</v>
      </c>
      <c r="G1902" s="250" t="s">
        <v>398</v>
      </c>
      <c r="H1902" s="250">
        <v>2</v>
      </c>
      <c r="I1902" s="250" t="s">
        <v>2883</v>
      </c>
      <c r="J1902" s="250" t="s">
        <v>2909</v>
      </c>
      <c r="K1902" s="250" t="s">
        <v>2910</v>
      </c>
      <c r="L1902" s="251">
        <v>45832</v>
      </c>
      <c r="M1902" s="250" t="s">
        <v>1099</v>
      </c>
    </row>
    <row r="1903" spans="1:13" x14ac:dyDescent="0.35">
      <c r="A1903" s="252" t="s">
        <v>639</v>
      </c>
      <c r="B1903" s="252" t="s">
        <v>640</v>
      </c>
      <c r="C1903" s="252" t="s">
        <v>641</v>
      </c>
      <c r="D1903" s="252" t="s">
        <v>1094</v>
      </c>
      <c r="E1903" s="252">
        <v>117284300</v>
      </c>
      <c r="F1903" s="252" t="s">
        <v>2911</v>
      </c>
      <c r="G1903" s="252" t="s">
        <v>178</v>
      </c>
      <c r="H1903" s="252">
        <v>1</v>
      </c>
      <c r="I1903" s="252" t="s">
        <v>2912</v>
      </c>
      <c r="J1903" s="252" t="s">
        <v>2913</v>
      </c>
      <c r="K1903" s="252" t="s">
        <v>2914</v>
      </c>
      <c r="L1903" s="253">
        <v>45832</v>
      </c>
      <c r="M1903" s="252" t="s">
        <v>1099</v>
      </c>
    </row>
    <row r="1904" spans="1:13" x14ac:dyDescent="0.35">
      <c r="A1904" s="250" t="s">
        <v>639</v>
      </c>
      <c r="B1904" s="250" t="s">
        <v>640</v>
      </c>
      <c r="C1904" s="250" t="s">
        <v>641</v>
      </c>
      <c r="D1904" s="250" t="s">
        <v>1100</v>
      </c>
      <c r="E1904" s="250">
        <v>18569</v>
      </c>
      <c r="F1904" s="250" t="s">
        <v>2915</v>
      </c>
      <c r="G1904" s="250" t="s">
        <v>178</v>
      </c>
      <c r="H1904" s="250">
        <v>1</v>
      </c>
      <c r="I1904" s="250" t="s">
        <v>2916</v>
      </c>
      <c r="J1904" s="250" t="s">
        <v>2917</v>
      </c>
      <c r="K1904" s="250" t="s">
        <v>2918</v>
      </c>
      <c r="L1904" s="251">
        <v>45832</v>
      </c>
      <c r="M1904" s="250" t="s">
        <v>1099</v>
      </c>
    </row>
    <row r="1905" spans="1:13" x14ac:dyDescent="0.35">
      <c r="A1905" s="252" t="s">
        <v>639</v>
      </c>
      <c r="B1905" s="252" t="s">
        <v>640</v>
      </c>
      <c r="C1905" s="252" t="s">
        <v>641</v>
      </c>
      <c r="D1905" s="252" t="s">
        <v>1105</v>
      </c>
      <c r="E1905" s="252">
        <v>25309600</v>
      </c>
      <c r="F1905" s="252" t="s">
        <v>2915</v>
      </c>
      <c r="G1905" s="252" t="s">
        <v>230</v>
      </c>
      <c r="H1905" s="252">
        <v>3</v>
      </c>
      <c r="I1905" s="252" t="s">
        <v>2916</v>
      </c>
      <c r="J1905" s="252" t="s">
        <v>2919</v>
      </c>
      <c r="K1905" s="252" t="s">
        <v>2920</v>
      </c>
      <c r="L1905" s="253">
        <v>45832</v>
      </c>
      <c r="M1905" s="252" t="s">
        <v>1099</v>
      </c>
    </row>
    <row r="1906" spans="1:13" x14ac:dyDescent="0.35">
      <c r="A1906" s="250" t="s">
        <v>639</v>
      </c>
      <c r="B1906" s="250" t="s">
        <v>640</v>
      </c>
      <c r="C1906" s="250" t="s">
        <v>641</v>
      </c>
      <c r="D1906" s="250" t="s">
        <v>1110</v>
      </c>
      <c r="E1906" s="250">
        <v>981735</v>
      </c>
      <c r="F1906" s="250" t="s">
        <v>2921</v>
      </c>
      <c r="G1906" s="250" t="s">
        <v>230</v>
      </c>
      <c r="H1906" s="250">
        <v>3</v>
      </c>
      <c r="I1906" s="250" t="s">
        <v>2922</v>
      </c>
      <c r="J1906" s="250" t="s">
        <v>2923</v>
      </c>
      <c r="K1906" s="250" t="s">
        <v>2924</v>
      </c>
      <c r="L1906" s="251">
        <v>45832</v>
      </c>
      <c r="M1906" s="250" t="s">
        <v>1099</v>
      </c>
    </row>
    <row r="1907" spans="1:13" x14ac:dyDescent="0.35">
      <c r="A1907" s="252" t="s">
        <v>639</v>
      </c>
      <c r="B1907" s="252" t="s">
        <v>640</v>
      </c>
      <c r="C1907" s="252" t="s">
        <v>641</v>
      </c>
      <c r="D1907" s="252" t="s">
        <v>1113</v>
      </c>
      <c r="E1907" s="252">
        <v>981735</v>
      </c>
      <c r="F1907" s="252" t="s">
        <v>2921</v>
      </c>
      <c r="G1907" s="252" t="s">
        <v>178</v>
      </c>
      <c r="H1907" s="252">
        <v>1</v>
      </c>
      <c r="I1907" s="252" t="s">
        <v>2922</v>
      </c>
      <c r="J1907" s="252" t="s">
        <v>2925</v>
      </c>
      <c r="K1907" s="252" t="s">
        <v>2926</v>
      </c>
      <c r="L1907" s="253">
        <v>45832</v>
      </c>
      <c r="M1907" s="252" t="s">
        <v>1099</v>
      </c>
    </row>
    <row r="1908" spans="1:13" x14ac:dyDescent="0.35">
      <c r="A1908" s="250" t="s">
        <v>639</v>
      </c>
      <c r="B1908" s="250" t="s">
        <v>640</v>
      </c>
      <c r="C1908" s="250" t="s">
        <v>641</v>
      </c>
      <c r="D1908" s="250" t="s">
        <v>428</v>
      </c>
      <c r="E1908" s="250">
        <v>0</v>
      </c>
      <c r="F1908" s="250" t="s">
        <v>2927</v>
      </c>
      <c r="G1908" s="250" t="s">
        <v>230</v>
      </c>
      <c r="H1908" s="250">
        <v>3</v>
      </c>
      <c r="I1908" s="250" t="s">
        <v>269</v>
      </c>
      <c r="J1908" s="250" t="s">
        <v>2928</v>
      </c>
      <c r="K1908" s="250" t="s">
        <v>2929</v>
      </c>
      <c r="L1908" s="251">
        <v>45832</v>
      </c>
      <c r="M1908" s="250" t="s">
        <v>1099</v>
      </c>
    </row>
    <row r="1909" spans="1:13" x14ac:dyDescent="0.35">
      <c r="A1909" s="252" t="s">
        <v>639</v>
      </c>
      <c r="B1909" s="252" t="s">
        <v>640</v>
      </c>
      <c r="C1909" s="252" t="s">
        <v>641</v>
      </c>
      <c r="D1909" s="252" t="s">
        <v>1016</v>
      </c>
      <c r="E1909" s="252">
        <v>0</v>
      </c>
      <c r="F1909" s="252" t="s">
        <v>2927</v>
      </c>
      <c r="G1909" s="252" t="s">
        <v>230</v>
      </c>
      <c r="H1909" s="252">
        <v>3</v>
      </c>
      <c r="I1909" s="252" t="s">
        <v>269</v>
      </c>
      <c r="J1909" s="252" t="s">
        <v>2928</v>
      </c>
      <c r="K1909" s="252" t="s">
        <v>2930</v>
      </c>
      <c r="L1909" s="253">
        <v>45832</v>
      </c>
      <c r="M1909" s="252" t="s">
        <v>1099</v>
      </c>
    </row>
    <row r="1910" spans="1:13" x14ac:dyDescent="0.35">
      <c r="A1910" s="250" t="s">
        <v>639</v>
      </c>
      <c r="B1910" s="250" t="s">
        <v>640</v>
      </c>
      <c r="C1910" s="250" t="s">
        <v>641</v>
      </c>
      <c r="D1910" s="250" t="s">
        <v>1123</v>
      </c>
      <c r="E1910" s="250">
        <v>981735</v>
      </c>
      <c r="F1910" s="250" t="s">
        <v>2921</v>
      </c>
      <c r="G1910" s="250" t="s">
        <v>178</v>
      </c>
      <c r="H1910" s="250">
        <v>1</v>
      </c>
      <c r="I1910" s="250" t="s">
        <v>2922</v>
      </c>
      <c r="J1910" s="250" t="s">
        <v>2931</v>
      </c>
      <c r="K1910" s="250" t="s">
        <v>2932</v>
      </c>
      <c r="L1910" s="251">
        <v>45832</v>
      </c>
      <c r="M1910" s="250" t="s">
        <v>1099</v>
      </c>
    </row>
    <row r="1911" spans="1:13" x14ac:dyDescent="0.35">
      <c r="A1911" s="252" t="s">
        <v>639</v>
      </c>
      <c r="B1911" s="252" t="s">
        <v>640</v>
      </c>
      <c r="C1911" s="252" t="s">
        <v>641</v>
      </c>
      <c r="D1911" s="252" t="s">
        <v>1126</v>
      </c>
      <c r="E1911" s="252">
        <v>24327865</v>
      </c>
      <c r="F1911" s="252" t="s">
        <v>2915</v>
      </c>
      <c r="G1911" s="252" t="s">
        <v>178</v>
      </c>
      <c r="H1911" s="252">
        <v>1</v>
      </c>
      <c r="I1911" s="252" t="s">
        <v>2916</v>
      </c>
      <c r="J1911" s="252" t="s">
        <v>1797</v>
      </c>
      <c r="K1911" s="252" t="s">
        <v>2933</v>
      </c>
      <c r="L1911" s="253">
        <v>45832</v>
      </c>
      <c r="M1911" s="252" t="s">
        <v>1099</v>
      </c>
    </row>
    <row r="1912" spans="1:13" x14ac:dyDescent="0.35">
      <c r="A1912" s="250" t="s">
        <v>639</v>
      </c>
      <c r="B1912" s="250" t="s">
        <v>640</v>
      </c>
      <c r="C1912" s="250" t="s">
        <v>641</v>
      </c>
      <c r="D1912" s="250" t="s">
        <v>1130</v>
      </c>
      <c r="E1912" s="250">
        <v>0</v>
      </c>
      <c r="F1912" s="250" t="s">
        <v>2921</v>
      </c>
      <c r="G1912" s="250" t="s">
        <v>178</v>
      </c>
      <c r="H1912" s="250">
        <v>1</v>
      </c>
      <c r="I1912" s="250" t="s">
        <v>2922</v>
      </c>
      <c r="J1912" s="250" t="s">
        <v>2553</v>
      </c>
      <c r="K1912" s="250" t="s">
        <v>2934</v>
      </c>
      <c r="L1912" s="251">
        <v>45832</v>
      </c>
      <c r="M1912" s="250" t="s">
        <v>1099</v>
      </c>
    </row>
    <row r="1913" spans="1:13" x14ac:dyDescent="0.35">
      <c r="A1913" s="252" t="s">
        <v>639</v>
      </c>
      <c r="B1913" s="252" t="s">
        <v>640</v>
      </c>
      <c r="C1913" s="252" t="s">
        <v>641</v>
      </c>
      <c r="D1913" s="252" t="s">
        <v>1133</v>
      </c>
      <c r="E1913" s="252">
        <v>981735</v>
      </c>
      <c r="F1913" s="252" t="s">
        <v>2921</v>
      </c>
      <c r="G1913" s="252" t="s">
        <v>178</v>
      </c>
      <c r="H1913" s="252">
        <v>1</v>
      </c>
      <c r="I1913" s="252" t="s">
        <v>2922</v>
      </c>
      <c r="J1913" s="252" t="s">
        <v>2935</v>
      </c>
      <c r="K1913" s="252" t="s">
        <v>2936</v>
      </c>
      <c r="L1913" s="253">
        <v>45832</v>
      </c>
      <c r="M1913" s="252" t="s">
        <v>1099</v>
      </c>
    </row>
    <row r="1914" spans="1:13" x14ac:dyDescent="0.35">
      <c r="A1914" s="250" t="s">
        <v>639</v>
      </c>
      <c r="B1914" s="250" t="s">
        <v>640</v>
      </c>
      <c r="C1914" s="250" t="s">
        <v>641</v>
      </c>
      <c r="D1914" s="250" t="s">
        <v>1136</v>
      </c>
      <c r="E1914" s="250" t="s">
        <v>17</v>
      </c>
      <c r="F1914" s="250" t="s">
        <v>17</v>
      </c>
      <c r="G1914" s="250" t="s">
        <v>17</v>
      </c>
      <c r="H1914" s="250" t="s">
        <v>17</v>
      </c>
      <c r="I1914" s="250" t="s">
        <v>17</v>
      </c>
      <c r="J1914" s="250" t="s">
        <v>2937</v>
      </c>
      <c r="K1914" s="250" t="s">
        <v>2938</v>
      </c>
      <c r="L1914" s="251">
        <v>45832</v>
      </c>
      <c r="M1914" s="250" t="s">
        <v>1099</v>
      </c>
    </row>
    <row r="1915" spans="1:13" x14ac:dyDescent="0.35">
      <c r="A1915" s="252" t="s">
        <v>639</v>
      </c>
      <c r="B1915" s="252" t="s">
        <v>640</v>
      </c>
      <c r="C1915" s="252" t="s">
        <v>641</v>
      </c>
      <c r="D1915" s="252" t="s">
        <v>1139</v>
      </c>
      <c r="E1915" s="252" t="s">
        <v>17</v>
      </c>
      <c r="F1915" s="252" t="s">
        <v>17</v>
      </c>
      <c r="G1915" s="252" t="s">
        <v>17</v>
      </c>
      <c r="H1915" s="252" t="s">
        <v>17</v>
      </c>
      <c r="I1915" s="252" t="s">
        <v>17</v>
      </c>
      <c r="J1915" s="252" t="s">
        <v>2937</v>
      </c>
      <c r="K1915" s="252" t="s">
        <v>2939</v>
      </c>
      <c r="L1915" s="253">
        <v>45832</v>
      </c>
      <c r="M1915" s="252" t="s">
        <v>1099</v>
      </c>
    </row>
    <row r="1916" spans="1:13" x14ac:dyDescent="0.35">
      <c r="A1916" s="250" t="s">
        <v>639</v>
      </c>
      <c r="B1916" s="250" t="s">
        <v>640</v>
      </c>
      <c r="C1916" s="250" t="s">
        <v>641</v>
      </c>
      <c r="D1916" s="250" t="s">
        <v>1142</v>
      </c>
      <c r="E1916" s="250">
        <v>2</v>
      </c>
      <c r="F1916" s="250" t="s">
        <v>2921</v>
      </c>
      <c r="G1916" s="250" t="s">
        <v>178</v>
      </c>
      <c r="H1916" s="250">
        <v>1</v>
      </c>
      <c r="I1916" s="250" t="s">
        <v>2922</v>
      </c>
      <c r="J1916" s="250" t="s">
        <v>2940</v>
      </c>
      <c r="K1916" s="250" t="s">
        <v>2941</v>
      </c>
      <c r="L1916" s="251">
        <v>45832</v>
      </c>
      <c r="M1916" s="250" t="s">
        <v>1099</v>
      </c>
    </row>
    <row r="1917" spans="1:13" x14ac:dyDescent="0.35">
      <c r="A1917" s="252" t="s">
        <v>239</v>
      </c>
      <c r="B1917" s="252" t="s">
        <v>240</v>
      </c>
      <c r="C1917" s="252" t="s">
        <v>74</v>
      </c>
      <c r="D1917" s="252" t="s">
        <v>1094</v>
      </c>
      <c r="E1917" s="252">
        <v>47287204</v>
      </c>
      <c r="F1917" s="252" t="s">
        <v>2942</v>
      </c>
      <c r="G1917" s="252" t="s">
        <v>398</v>
      </c>
      <c r="H1917" s="252">
        <v>2</v>
      </c>
      <c r="I1917" s="252" t="s">
        <v>2943</v>
      </c>
      <c r="J1917" s="252" t="s">
        <v>2944</v>
      </c>
      <c r="K1917" s="252" t="s">
        <v>2945</v>
      </c>
      <c r="L1917" s="253">
        <v>45832</v>
      </c>
      <c r="M1917" s="252" t="s">
        <v>19</v>
      </c>
    </row>
    <row r="1918" spans="1:13" x14ac:dyDescent="0.35">
      <c r="A1918" s="250" t="s">
        <v>239</v>
      </c>
      <c r="B1918" s="250" t="s">
        <v>240</v>
      </c>
      <c r="C1918" s="250" t="s">
        <v>74</v>
      </c>
      <c r="D1918" s="250" t="s">
        <v>1100</v>
      </c>
      <c r="E1918" s="250">
        <v>2381741</v>
      </c>
      <c r="F1918" s="250" t="s">
        <v>2942</v>
      </c>
      <c r="G1918" s="250" t="s">
        <v>398</v>
      </c>
      <c r="H1918" s="250">
        <v>2</v>
      </c>
      <c r="I1918" s="250" t="s">
        <v>2943</v>
      </c>
      <c r="J1918" s="250" t="s">
        <v>2946</v>
      </c>
      <c r="K1918" s="250" t="s">
        <v>2947</v>
      </c>
      <c r="L1918" s="251">
        <v>45832</v>
      </c>
      <c r="M1918" s="250" t="s">
        <v>19</v>
      </c>
    </row>
    <row r="1919" spans="1:13" x14ac:dyDescent="0.35">
      <c r="A1919" s="252" t="s">
        <v>239</v>
      </c>
      <c r="B1919" s="252" t="s">
        <v>240</v>
      </c>
      <c r="C1919" s="252" t="s">
        <v>74</v>
      </c>
      <c r="D1919" s="252" t="s">
        <v>1105</v>
      </c>
      <c r="E1919" s="252">
        <v>47287204</v>
      </c>
      <c r="F1919" s="252" t="s">
        <v>2942</v>
      </c>
      <c r="G1919" s="252" t="s">
        <v>398</v>
      </c>
      <c r="H1919" s="252">
        <v>2</v>
      </c>
      <c r="I1919" s="252" t="s">
        <v>2943</v>
      </c>
      <c r="J1919" s="252" t="s">
        <v>2948</v>
      </c>
      <c r="K1919" s="252" t="s">
        <v>2949</v>
      </c>
      <c r="L1919" s="253">
        <v>45832</v>
      </c>
      <c r="M1919" s="252" t="s">
        <v>19</v>
      </c>
    </row>
    <row r="1920" spans="1:13" x14ac:dyDescent="0.35">
      <c r="A1920" s="250" t="s">
        <v>239</v>
      </c>
      <c r="B1920" s="250" t="s">
        <v>240</v>
      </c>
      <c r="C1920" s="250" t="s">
        <v>74</v>
      </c>
      <c r="D1920" s="250" t="s">
        <v>1110</v>
      </c>
      <c r="E1920" s="250">
        <v>436519</v>
      </c>
      <c r="F1920" s="250" t="s">
        <v>2950</v>
      </c>
      <c r="G1920" s="250" t="s">
        <v>230</v>
      </c>
      <c r="H1920" s="250">
        <v>3</v>
      </c>
      <c r="I1920" s="250" t="s">
        <v>2951</v>
      </c>
      <c r="J1920" s="250" t="s">
        <v>2952</v>
      </c>
      <c r="K1920" s="250" t="s">
        <v>2953</v>
      </c>
      <c r="L1920" s="251">
        <v>45832</v>
      </c>
      <c r="M1920" s="250" t="s">
        <v>19</v>
      </c>
    </row>
    <row r="1921" spans="1:13" x14ac:dyDescent="0.35">
      <c r="A1921" s="252" t="s">
        <v>239</v>
      </c>
      <c r="B1921" s="252" t="s">
        <v>240</v>
      </c>
      <c r="C1921" s="252" t="s">
        <v>74</v>
      </c>
      <c r="D1921" s="252" t="s">
        <v>1113</v>
      </c>
      <c r="E1921" s="252">
        <v>436519</v>
      </c>
      <c r="F1921" s="252" t="s">
        <v>2950</v>
      </c>
      <c r="G1921" s="252" t="s">
        <v>230</v>
      </c>
      <c r="H1921" s="252">
        <v>3</v>
      </c>
      <c r="I1921" s="252" t="s">
        <v>2951</v>
      </c>
      <c r="J1921" s="252" t="s">
        <v>2954</v>
      </c>
      <c r="K1921" s="252" t="s">
        <v>2955</v>
      </c>
      <c r="L1921" s="253">
        <v>45832</v>
      </c>
      <c r="M1921" s="252" t="s">
        <v>19</v>
      </c>
    </row>
    <row r="1922" spans="1:13" x14ac:dyDescent="0.35">
      <c r="A1922" s="250" t="s">
        <v>239</v>
      </c>
      <c r="B1922" s="250" t="s">
        <v>240</v>
      </c>
      <c r="C1922" s="250" t="s">
        <v>74</v>
      </c>
      <c r="D1922" s="250" t="s">
        <v>428</v>
      </c>
      <c r="E1922" s="250">
        <v>879</v>
      </c>
      <c r="F1922" s="250" t="s">
        <v>2956</v>
      </c>
      <c r="G1922" s="250" t="s">
        <v>230</v>
      </c>
      <c r="H1922" s="250">
        <v>3</v>
      </c>
      <c r="I1922" s="250" t="s">
        <v>2957</v>
      </c>
      <c r="J1922" s="250" t="s">
        <v>2958</v>
      </c>
      <c r="K1922" s="250" t="s">
        <v>2959</v>
      </c>
      <c r="L1922" s="251">
        <v>45832</v>
      </c>
      <c r="M1922" s="250" t="s">
        <v>19</v>
      </c>
    </row>
    <row r="1923" spans="1:13" x14ac:dyDescent="0.35">
      <c r="A1923" s="252" t="s">
        <v>239</v>
      </c>
      <c r="B1923" s="252" t="s">
        <v>240</v>
      </c>
      <c r="C1923" s="252" t="s">
        <v>74</v>
      </c>
      <c r="D1923" s="252" t="s">
        <v>1016</v>
      </c>
      <c r="E1923" s="252">
        <v>879</v>
      </c>
      <c r="F1923" s="252" t="s">
        <v>2956</v>
      </c>
      <c r="G1923" s="252" t="s">
        <v>230</v>
      </c>
      <c r="H1923" s="252">
        <v>3</v>
      </c>
      <c r="I1923" s="252" t="s">
        <v>2957</v>
      </c>
      <c r="J1923" s="252" t="s">
        <v>2958</v>
      </c>
      <c r="K1923" s="252" t="s">
        <v>2960</v>
      </c>
      <c r="L1923" s="253">
        <v>45832</v>
      </c>
      <c r="M1923" s="252" t="s">
        <v>19</v>
      </c>
    </row>
    <row r="1924" spans="1:13" x14ac:dyDescent="0.35">
      <c r="A1924" s="250" t="s">
        <v>239</v>
      </c>
      <c r="B1924" s="250" t="s">
        <v>240</v>
      </c>
      <c r="C1924" s="250" t="s">
        <v>74</v>
      </c>
      <c r="D1924" s="250" t="s">
        <v>1123</v>
      </c>
      <c r="E1924" s="250">
        <v>436519</v>
      </c>
      <c r="F1924" s="250" t="s">
        <v>2961</v>
      </c>
      <c r="G1924" s="250" t="s">
        <v>230</v>
      </c>
      <c r="H1924" s="250">
        <v>3</v>
      </c>
      <c r="I1924" s="250" t="s">
        <v>2962</v>
      </c>
      <c r="J1924" s="250" t="s">
        <v>2963</v>
      </c>
      <c r="K1924" s="250" t="s">
        <v>2964</v>
      </c>
      <c r="L1924" s="251">
        <v>45832</v>
      </c>
      <c r="M1924" s="250" t="s">
        <v>19</v>
      </c>
    </row>
    <row r="1925" spans="1:13" x14ac:dyDescent="0.35">
      <c r="A1925" s="252" t="s">
        <v>239</v>
      </c>
      <c r="B1925" s="252" t="s">
        <v>240</v>
      </c>
      <c r="C1925" s="252" t="s">
        <v>74</v>
      </c>
      <c r="D1925" s="252" t="s">
        <v>1126</v>
      </c>
      <c r="E1925" s="252">
        <v>46850685</v>
      </c>
      <c r="F1925" s="252" t="s">
        <v>2965</v>
      </c>
      <c r="G1925" s="252" t="s">
        <v>230</v>
      </c>
      <c r="H1925" s="252">
        <v>3</v>
      </c>
      <c r="I1925" s="252" t="s">
        <v>2966</v>
      </c>
      <c r="J1925" s="252" t="s">
        <v>2967</v>
      </c>
      <c r="K1925" s="252" t="s">
        <v>2968</v>
      </c>
      <c r="L1925" s="253">
        <v>45832</v>
      </c>
      <c r="M1925" s="252" t="s">
        <v>19</v>
      </c>
    </row>
    <row r="1926" spans="1:13" x14ac:dyDescent="0.35">
      <c r="A1926" s="250" t="s">
        <v>239</v>
      </c>
      <c r="B1926" s="250" t="s">
        <v>240</v>
      </c>
      <c r="C1926" s="250" t="s">
        <v>74</v>
      </c>
      <c r="D1926" s="250" t="s">
        <v>1130</v>
      </c>
      <c r="E1926" s="250">
        <v>0</v>
      </c>
      <c r="F1926" s="250" t="s">
        <v>2950</v>
      </c>
      <c r="G1926" s="250" t="s">
        <v>230</v>
      </c>
      <c r="H1926" s="250">
        <v>3</v>
      </c>
      <c r="I1926" s="250" t="s">
        <v>2951</v>
      </c>
      <c r="J1926" s="250" t="s">
        <v>2969</v>
      </c>
      <c r="K1926" s="250" t="s">
        <v>2970</v>
      </c>
      <c r="L1926" s="251">
        <v>45832</v>
      </c>
      <c r="M1926" s="250" t="s">
        <v>19</v>
      </c>
    </row>
    <row r="1927" spans="1:13" x14ac:dyDescent="0.35">
      <c r="A1927" s="252" t="s">
        <v>239</v>
      </c>
      <c r="B1927" s="252" t="s">
        <v>240</v>
      </c>
      <c r="C1927" s="252" t="s">
        <v>74</v>
      </c>
      <c r="D1927" s="252" t="s">
        <v>1133</v>
      </c>
      <c r="E1927" s="252">
        <v>425235</v>
      </c>
      <c r="F1927" s="252" t="s">
        <v>2971</v>
      </c>
      <c r="G1927" s="252" t="s">
        <v>230</v>
      </c>
      <c r="H1927" s="252">
        <v>3</v>
      </c>
      <c r="I1927" s="252" t="s">
        <v>2972</v>
      </c>
      <c r="J1927" s="252" t="s">
        <v>2973</v>
      </c>
      <c r="K1927" s="252" t="s">
        <v>2974</v>
      </c>
      <c r="L1927" s="253">
        <v>45832</v>
      </c>
      <c r="M1927" s="252" t="s">
        <v>19</v>
      </c>
    </row>
    <row r="1928" spans="1:13" x14ac:dyDescent="0.35">
      <c r="A1928" s="250" t="s">
        <v>239</v>
      </c>
      <c r="B1928" s="250" t="s">
        <v>240</v>
      </c>
      <c r="C1928" s="250" t="s">
        <v>74</v>
      </c>
      <c r="D1928" s="250" t="s">
        <v>1136</v>
      </c>
      <c r="E1928" s="250">
        <v>11284</v>
      </c>
      <c r="F1928" s="250" t="s">
        <v>2975</v>
      </c>
      <c r="G1928" s="250" t="s">
        <v>230</v>
      </c>
      <c r="H1928" s="250">
        <v>3</v>
      </c>
      <c r="I1928" s="250" t="s">
        <v>2976</v>
      </c>
      <c r="J1928" s="250" t="s">
        <v>2977</v>
      </c>
      <c r="K1928" s="250" t="s">
        <v>2978</v>
      </c>
      <c r="L1928" s="251">
        <v>45832</v>
      </c>
      <c r="M1928" s="250" t="s">
        <v>19</v>
      </c>
    </row>
    <row r="1929" spans="1:13" x14ac:dyDescent="0.35">
      <c r="A1929" s="252" t="s">
        <v>239</v>
      </c>
      <c r="B1929" s="252" t="s">
        <v>240</v>
      </c>
      <c r="C1929" s="252" t="s">
        <v>74</v>
      </c>
      <c r="D1929" s="252" t="s">
        <v>1139</v>
      </c>
      <c r="E1929" s="252" t="s">
        <v>17</v>
      </c>
      <c r="F1929" s="252" t="s">
        <v>17</v>
      </c>
      <c r="G1929" s="252" t="s">
        <v>17</v>
      </c>
      <c r="H1929" s="252" t="s">
        <v>17</v>
      </c>
      <c r="I1929" s="252" t="s">
        <v>17</v>
      </c>
      <c r="J1929" s="252" t="s">
        <v>2979</v>
      </c>
      <c r="K1929" s="252" t="s">
        <v>2980</v>
      </c>
      <c r="L1929" s="253">
        <v>45832</v>
      </c>
      <c r="M1929" s="252" t="s">
        <v>19</v>
      </c>
    </row>
    <row r="1930" spans="1:13" x14ac:dyDescent="0.35">
      <c r="A1930" s="250" t="s">
        <v>239</v>
      </c>
      <c r="B1930" s="250" t="s">
        <v>240</v>
      </c>
      <c r="C1930" s="250" t="s">
        <v>74</v>
      </c>
      <c r="D1930" s="250" t="s">
        <v>1142</v>
      </c>
      <c r="E1930" s="250">
        <v>4</v>
      </c>
      <c r="F1930" s="250" t="s">
        <v>2961</v>
      </c>
      <c r="G1930" s="250" t="s">
        <v>398</v>
      </c>
      <c r="H1930" s="250">
        <v>2</v>
      </c>
      <c r="I1930" s="250" t="s">
        <v>2962</v>
      </c>
      <c r="J1930" s="250" t="s">
        <v>2981</v>
      </c>
      <c r="K1930" s="250" t="s">
        <v>2982</v>
      </c>
      <c r="L1930" s="251">
        <v>45832</v>
      </c>
      <c r="M1930" s="250" t="s">
        <v>19</v>
      </c>
    </row>
    <row r="1931" spans="1:13" x14ac:dyDescent="0.35">
      <c r="A1931" s="252" t="s">
        <v>78</v>
      </c>
      <c r="B1931" s="252" t="s">
        <v>79</v>
      </c>
      <c r="C1931" s="252" t="s">
        <v>74</v>
      </c>
      <c r="D1931" s="252" t="s">
        <v>1094</v>
      </c>
      <c r="E1931" s="252">
        <v>47287204</v>
      </c>
      <c r="F1931" s="252" t="s">
        <v>2942</v>
      </c>
      <c r="G1931" s="252" t="s">
        <v>398</v>
      </c>
      <c r="H1931" s="252">
        <v>2</v>
      </c>
      <c r="I1931" s="252" t="s">
        <v>2983</v>
      </c>
      <c r="J1931" s="252" t="s">
        <v>2944</v>
      </c>
      <c r="K1931" s="252" t="s">
        <v>2984</v>
      </c>
      <c r="L1931" s="253">
        <v>45832</v>
      </c>
      <c r="M1931" s="252" t="s">
        <v>19</v>
      </c>
    </row>
    <row r="1932" spans="1:13" x14ac:dyDescent="0.35">
      <c r="A1932" s="250" t="s">
        <v>78</v>
      </c>
      <c r="B1932" s="250" t="s">
        <v>79</v>
      </c>
      <c r="C1932" s="250" t="s">
        <v>74</v>
      </c>
      <c r="D1932" s="250" t="s">
        <v>1100</v>
      </c>
      <c r="E1932" s="250">
        <v>159000</v>
      </c>
      <c r="F1932" s="250" t="s">
        <v>2985</v>
      </c>
      <c r="G1932" s="250" t="s">
        <v>230</v>
      </c>
      <c r="H1932" s="250">
        <v>3</v>
      </c>
      <c r="I1932" s="250" t="s">
        <v>2986</v>
      </c>
      <c r="J1932" s="250" t="s">
        <v>2987</v>
      </c>
      <c r="K1932" s="250" t="s">
        <v>2988</v>
      </c>
      <c r="L1932" s="251">
        <v>45832</v>
      </c>
      <c r="M1932" s="250" t="s">
        <v>19</v>
      </c>
    </row>
    <row r="1933" spans="1:13" x14ac:dyDescent="0.35">
      <c r="A1933" s="252" t="s">
        <v>78</v>
      </c>
      <c r="B1933" s="252" t="s">
        <v>79</v>
      </c>
      <c r="C1933" s="252" t="s">
        <v>74</v>
      </c>
      <c r="D1933" s="252" t="s">
        <v>1105</v>
      </c>
      <c r="E1933" s="252">
        <v>223000</v>
      </c>
      <c r="F1933" s="252" t="s">
        <v>2989</v>
      </c>
      <c r="G1933" s="252" t="s">
        <v>230</v>
      </c>
      <c r="H1933" s="252">
        <v>3</v>
      </c>
      <c r="I1933" s="252" t="s">
        <v>2990</v>
      </c>
      <c r="J1933" s="252" t="s">
        <v>2991</v>
      </c>
      <c r="K1933" s="252" t="s">
        <v>2992</v>
      </c>
      <c r="L1933" s="253">
        <v>45832</v>
      </c>
      <c r="M1933" s="252" t="s">
        <v>19</v>
      </c>
    </row>
    <row r="1934" spans="1:13" x14ac:dyDescent="0.35">
      <c r="A1934" s="250" t="s">
        <v>78</v>
      </c>
      <c r="B1934" s="250" t="s">
        <v>79</v>
      </c>
      <c r="C1934" s="250" t="s">
        <v>74</v>
      </c>
      <c r="D1934" s="250" t="s">
        <v>1110</v>
      </c>
      <c r="E1934" s="250">
        <v>173600</v>
      </c>
      <c r="F1934" s="250" t="s">
        <v>2993</v>
      </c>
      <c r="G1934" s="250" t="s">
        <v>230</v>
      </c>
      <c r="H1934" s="250">
        <v>3</v>
      </c>
      <c r="I1934" s="250" t="s">
        <v>2994</v>
      </c>
      <c r="J1934" s="250" t="s">
        <v>2995</v>
      </c>
      <c r="K1934" s="250" t="s">
        <v>2996</v>
      </c>
      <c r="L1934" s="251">
        <v>45832</v>
      </c>
      <c r="M1934" s="250" t="s">
        <v>19</v>
      </c>
    </row>
    <row r="1935" spans="1:13" x14ac:dyDescent="0.35">
      <c r="A1935" s="252" t="s">
        <v>78</v>
      </c>
      <c r="B1935" s="252" t="s">
        <v>79</v>
      </c>
      <c r="C1935" s="252" t="s">
        <v>74</v>
      </c>
      <c r="D1935" s="252" t="s">
        <v>1113</v>
      </c>
      <c r="E1935" s="252">
        <v>173600</v>
      </c>
      <c r="F1935" s="252" t="s">
        <v>2993</v>
      </c>
      <c r="G1935" s="252" t="s">
        <v>230</v>
      </c>
      <c r="H1935" s="252">
        <v>3</v>
      </c>
      <c r="I1935" s="252" t="s">
        <v>2994</v>
      </c>
      <c r="J1935" s="252" t="s">
        <v>2997</v>
      </c>
      <c r="K1935" s="252" t="s">
        <v>2998</v>
      </c>
      <c r="L1935" s="253">
        <v>45832</v>
      </c>
      <c r="M1935" s="252" t="s">
        <v>19</v>
      </c>
    </row>
    <row r="1936" spans="1:13" x14ac:dyDescent="0.35">
      <c r="A1936" s="250" t="s">
        <v>78</v>
      </c>
      <c r="B1936" s="250" t="s">
        <v>79</v>
      </c>
      <c r="C1936" s="250" t="s">
        <v>74</v>
      </c>
      <c r="D1936" s="250" t="s">
        <v>428</v>
      </c>
      <c r="E1936" s="250">
        <v>3</v>
      </c>
      <c r="F1936" s="250" t="s">
        <v>2888</v>
      </c>
      <c r="G1936" s="250" t="s">
        <v>230</v>
      </c>
      <c r="H1936" s="250">
        <v>3</v>
      </c>
      <c r="I1936" s="250" t="s">
        <v>269</v>
      </c>
      <c r="J1936" s="250" t="s">
        <v>2999</v>
      </c>
      <c r="K1936" s="250" t="s">
        <v>3000</v>
      </c>
      <c r="L1936" s="251">
        <v>45832</v>
      </c>
      <c r="M1936" s="250" t="s">
        <v>19</v>
      </c>
    </row>
    <row r="1937" spans="1:13" x14ac:dyDescent="0.35">
      <c r="A1937" s="252" t="s">
        <v>78</v>
      </c>
      <c r="B1937" s="252" t="s">
        <v>79</v>
      </c>
      <c r="C1937" s="252" t="s">
        <v>74</v>
      </c>
      <c r="D1937" s="252" t="s">
        <v>1016</v>
      </c>
      <c r="E1937" s="252">
        <v>879</v>
      </c>
      <c r="F1937" s="252" t="s">
        <v>2956</v>
      </c>
      <c r="G1937" s="252" t="s">
        <v>230</v>
      </c>
      <c r="H1937" s="252">
        <v>3</v>
      </c>
      <c r="I1937" s="252" t="s">
        <v>2957</v>
      </c>
      <c r="J1937" s="252" t="s">
        <v>2958</v>
      </c>
      <c r="K1937" s="252" t="s">
        <v>3001</v>
      </c>
      <c r="L1937" s="253">
        <v>45832</v>
      </c>
      <c r="M1937" s="252" t="s">
        <v>19</v>
      </c>
    </row>
    <row r="1938" spans="1:13" x14ac:dyDescent="0.35">
      <c r="A1938" s="250" t="s">
        <v>78</v>
      </c>
      <c r="B1938" s="250" t="s">
        <v>79</v>
      </c>
      <c r="C1938" s="250" t="s">
        <v>74</v>
      </c>
      <c r="D1938" s="250" t="s">
        <v>1123</v>
      </c>
      <c r="E1938" s="250">
        <v>173600</v>
      </c>
      <c r="F1938" s="250" t="s">
        <v>3002</v>
      </c>
      <c r="G1938" s="250" t="s">
        <v>230</v>
      </c>
      <c r="H1938" s="250">
        <v>3</v>
      </c>
      <c r="I1938" s="250" t="s">
        <v>3003</v>
      </c>
      <c r="J1938" s="250" t="s">
        <v>3004</v>
      </c>
      <c r="K1938" s="250" t="s">
        <v>3005</v>
      </c>
      <c r="L1938" s="251">
        <v>45832</v>
      </c>
      <c r="M1938" s="250" t="s">
        <v>19</v>
      </c>
    </row>
    <row r="1939" spans="1:13" x14ac:dyDescent="0.35">
      <c r="A1939" s="252" t="s">
        <v>78</v>
      </c>
      <c r="B1939" s="252" t="s">
        <v>79</v>
      </c>
      <c r="C1939" s="252" t="s">
        <v>74</v>
      </c>
      <c r="D1939" s="252" t="s">
        <v>1126</v>
      </c>
      <c r="E1939" s="252">
        <v>49400</v>
      </c>
      <c r="F1939" s="252" t="s">
        <v>2989</v>
      </c>
      <c r="G1939" s="252" t="s">
        <v>230</v>
      </c>
      <c r="H1939" s="252">
        <v>3</v>
      </c>
      <c r="I1939" s="252" t="s">
        <v>2990</v>
      </c>
      <c r="J1939" s="252" t="s">
        <v>3006</v>
      </c>
      <c r="K1939" s="252" t="s">
        <v>3007</v>
      </c>
      <c r="L1939" s="253">
        <v>45832</v>
      </c>
      <c r="M1939" s="252" t="s">
        <v>19</v>
      </c>
    </row>
    <row r="1940" spans="1:13" x14ac:dyDescent="0.35">
      <c r="A1940" s="250" t="s">
        <v>78</v>
      </c>
      <c r="B1940" s="250" t="s">
        <v>79</v>
      </c>
      <c r="C1940" s="250" t="s">
        <v>74</v>
      </c>
      <c r="D1940" s="250" t="s">
        <v>1130</v>
      </c>
      <c r="E1940" s="250">
        <v>0</v>
      </c>
      <c r="F1940" s="250" t="s">
        <v>3008</v>
      </c>
      <c r="G1940" s="250" t="s">
        <v>230</v>
      </c>
      <c r="H1940" s="250">
        <v>3</v>
      </c>
      <c r="I1940" s="250" t="s">
        <v>3009</v>
      </c>
      <c r="J1940" s="250" t="s">
        <v>3010</v>
      </c>
      <c r="K1940" s="250" t="s">
        <v>3011</v>
      </c>
      <c r="L1940" s="251">
        <v>45832</v>
      </c>
      <c r="M1940" s="250" t="s">
        <v>19</v>
      </c>
    </row>
    <row r="1941" spans="1:13" x14ac:dyDescent="0.35">
      <c r="A1941" s="252" t="s">
        <v>78</v>
      </c>
      <c r="B1941" s="252" t="s">
        <v>79</v>
      </c>
      <c r="C1941" s="252" t="s">
        <v>74</v>
      </c>
      <c r="D1941" s="252" t="s">
        <v>1133</v>
      </c>
      <c r="E1941" s="252">
        <v>162316</v>
      </c>
      <c r="F1941" s="252" t="s">
        <v>3012</v>
      </c>
      <c r="G1941" s="252" t="s">
        <v>230</v>
      </c>
      <c r="H1941" s="252">
        <v>3</v>
      </c>
      <c r="I1941" s="252" t="s">
        <v>3013</v>
      </c>
      <c r="J1941" s="252" t="s">
        <v>3014</v>
      </c>
      <c r="K1941" s="252" t="s">
        <v>3015</v>
      </c>
      <c r="L1941" s="253">
        <v>45832</v>
      </c>
      <c r="M1941" s="252" t="s">
        <v>19</v>
      </c>
    </row>
    <row r="1942" spans="1:13" x14ac:dyDescent="0.35">
      <c r="A1942" s="250" t="s">
        <v>78</v>
      </c>
      <c r="B1942" s="250" t="s">
        <v>79</v>
      </c>
      <c r="C1942" s="250" t="s">
        <v>74</v>
      </c>
      <c r="D1942" s="250" t="s">
        <v>1136</v>
      </c>
      <c r="E1942" s="250">
        <v>11284</v>
      </c>
      <c r="F1942" s="250" t="s">
        <v>3012</v>
      </c>
      <c r="G1942" s="250" t="s">
        <v>230</v>
      </c>
      <c r="H1942" s="250">
        <v>3</v>
      </c>
      <c r="I1942" s="250" t="s">
        <v>3013</v>
      </c>
      <c r="J1942" s="250" t="s">
        <v>3016</v>
      </c>
      <c r="K1942" s="250" t="s">
        <v>3017</v>
      </c>
      <c r="L1942" s="251">
        <v>45832</v>
      </c>
      <c r="M1942" s="250" t="s">
        <v>19</v>
      </c>
    </row>
    <row r="1943" spans="1:13" x14ac:dyDescent="0.35">
      <c r="A1943" s="252" t="s">
        <v>78</v>
      </c>
      <c r="B1943" s="252" t="s">
        <v>79</v>
      </c>
      <c r="C1943" s="252" t="s">
        <v>74</v>
      </c>
      <c r="D1943" s="252" t="s">
        <v>1139</v>
      </c>
      <c r="E1943" s="252" t="s">
        <v>17</v>
      </c>
      <c r="F1943" s="252" t="s">
        <v>318</v>
      </c>
      <c r="G1943" s="252" t="s">
        <v>17</v>
      </c>
      <c r="H1943" s="252" t="s">
        <v>17</v>
      </c>
      <c r="I1943" s="252" t="s">
        <v>17</v>
      </c>
      <c r="J1943" s="252" t="s">
        <v>3018</v>
      </c>
      <c r="K1943" s="252" t="s">
        <v>3019</v>
      </c>
      <c r="L1943" s="253">
        <v>45832</v>
      </c>
      <c r="M1943" s="252" t="s">
        <v>19</v>
      </c>
    </row>
    <row r="1944" spans="1:13" x14ac:dyDescent="0.35">
      <c r="A1944" s="250" t="s">
        <v>78</v>
      </c>
      <c r="B1944" s="250" t="s">
        <v>79</v>
      </c>
      <c r="C1944" s="250" t="s">
        <v>74</v>
      </c>
      <c r="D1944" s="250" t="s">
        <v>1142</v>
      </c>
      <c r="E1944" s="250">
        <v>2</v>
      </c>
      <c r="F1944" s="250" t="s">
        <v>3002</v>
      </c>
      <c r="G1944" s="250" t="s">
        <v>230</v>
      </c>
      <c r="H1944" s="250">
        <v>3</v>
      </c>
      <c r="I1944" s="250" t="s">
        <v>3003</v>
      </c>
      <c r="J1944" s="250" t="s">
        <v>3020</v>
      </c>
      <c r="K1944" s="250" t="s">
        <v>3021</v>
      </c>
      <c r="L1944" s="251">
        <v>45832</v>
      </c>
      <c r="M1944" s="250" t="s">
        <v>19</v>
      </c>
    </row>
    <row r="1945" spans="1:13" x14ac:dyDescent="0.35">
      <c r="A1945" s="252" t="s">
        <v>72</v>
      </c>
      <c r="B1945" s="252" t="s">
        <v>73</v>
      </c>
      <c r="C1945" s="252" t="s">
        <v>74</v>
      </c>
      <c r="D1945" s="252" t="s">
        <v>1094</v>
      </c>
      <c r="E1945" s="252">
        <v>47287204</v>
      </c>
      <c r="F1945" s="252" t="s">
        <v>2942</v>
      </c>
      <c r="G1945" s="252" t="s">
        <v>398</v>
      </c>
      <c r="H1945" s="252">
        <v>2</v>
      </c>
      <c r="I1945" s="252" t="s">
        <v>2983</v>
      </c>
      <c r="J1945" s="252" t="s">
        <v>2944</v>
      </c>
      <c r="K1945" s="252" t="s">
        <v>3022</v>
      </c>
      <c r="L1945" s="253">
        <v>45832</v>
      </c>
      <c r="M1945" s="252" t="s">
        <v>19</v>
      </c>
    </row>
    <row r="1946" spans="1:13" x14ac:dyDescent="0.35">
      <c r="A1946" s="250" t="s">
        <v>72</v>
      </c>
      <c r="B1946" s="250" t="s">
        <v>73</v>
      </c>
      <c r="C1946" s="250" t="s">
        <v>74</v>
      </c>
      <c r="D1946" s="250" t="s">
        <v>1100</v>
      </c>
      <c r="E1946" s="250">
        <v>2381741</v>
      </c>
      <c r="F1946" s="250" t="s">
        <v>2942</v>
      </c>
      <c r="G1946" s="250" t="s">
        <v>398</v>
      </c>
      <c r="H1946" s="250">
        <v>2</v>
      </c>
      <c r="I1946" s="250" t="s">
        <v>2983</v>
      </c>
      <c r="J1946" s="250" t="s">
        <v>3023</v>
      </c>
      <c r="K1946" s="250" t="s">
        <v>3024</v>
      </c>
      <c r="L1946" s="251">
        <v>45832</v>
      </c>
      <c r="M1946" s="250" t="s">
        <v>19</v>
      </c>
    </row>
    <row r="1947" spans="1:13" x14ac:dyDescent="0.35">
      <c r="A1947" s="252" t="s">
        <v>72</v>
      </c>
      <c r="B1947" s="252" t="s">
        <v>73</v>
      </c>
      <c r="C1947" s="252" t="s">
        <v>74</v>
      </c>
      <c r="D1947" s="252" t="s">
        <v>1105</v>
      </c>
      <c r="E1947" s="252">
        <v>47287204</v>
      </c>
      <c r="F1947" s="252" t="s">
        <v>2942</v>
      </c>
      <c r="G1947" s="252" t="s">
        <v>398</v>
      </c>
      <c r="H1947" s="252">
        <v>2</v>
      </c>
      <c r="I1947" s="252" t="s">
        <v>2983</v>
      </c>
      <c r="J1947" s="252" t="s">
        <v>3025</v>
      </c>
      <c r="K1947" s="252" t="s">
        <v>3026</v>
      </c>
      <c r="L1947" s="253">
        <v>45832</v>
      </c>
      <c r="M1947" s="252" t="s">
        <v>19</v>
      </c>
    </row>
    <row r="1948" spans="1:13" x14ac:dyDescent="0.35">
      <c r="A1948" s="250" t="s">
        <v>72</v>
      </c>
      <c r="B1948" s="250" t="s">
        <v>73</v>
      </c>
      <c r="C1948" s="250" t="s">
        <v>74</v>
      </c>
      <c r="D1948" s="250" t="s">
        <v>1110</v>
      </c>
      <c r="E1948" s="250">
        <v>262919</v>
      </c>
      <c r="F1948" s="250" t="s">
        <v>3027</v>
      </c>
      <c r="G1948" s="250" t="s">
        <v>230</v>
      </c>
      <c r="H1948" s="250">
        <v>3</v>
      </c>
      <c r="I1948" s="250" t="s">
        <v>3028</v>
      </c>
      <c r="J1948" s="250" t="s">
        <v>3029</v>
      </c>
      <c r="K1948" s="250" t="s">
        <v>3030</v>
      </c>
      <c r="L1948" s="251">
        <v>45832</v>
      </c>
      <c r="M1948" s="250" t="s">
        <v>19</v>
      </c>
    </row>
    <row r="1949" spans="1:13" x14ac:dyDescent="0.35">
      <c r="A1949" s="252" t="s">
        <v>72</v>
      </c>
      <c r="B1949" s="252" t="s">
        <v>73</v>
      </c>
      <c r="C1949" s="252" t="s">
        <v>74</v>
      </c>
      <c r="D1949" s="252" t="s">
        <v>1113</v>
      </c>
      <c r="E1949" s="252">
        <v>262919</v>
      </c>
      <c r="F1949" s="252" t="s">
        <v>3027</v>
      </c>
      <c r="G1949" s="252" t="s">
        <v>230</v>
      </c>
      <c r="H1949" s="252">
        <v>3</v>
      </c>
      <c r="I1949" s="252" t="s">
        <v>3028</v>
      </c>
      <c r="J1949" s="252" t="s">
        <v>3029</v>
      </c>
      <c r="K1949" s="252" t="s">
        <v>3031</v>
      </c>
      <c r="L1949" s="253">
        <v>45832</v>
      </c>
      <c r="M1949" s="252" t="s">
        <v>19</v>
      </c>
    </row>
    <row r="1950" spans="1:13" x14ac:dyDescent="0.35">
      <c r="A1950" s="250" t="s">
        <v>72</v>
      </c>
      <c r="B1950" s="250" t="s">
        <v>73</v>
      </c>
      <c r="C1950" s="250" t="s">
        <v>74</v>
      </c>
      <c r="D1950" s="250" t="s">
        <v>428</v>
      </c>
      <c r="E1950" s="250">
        <v>876</v>
      </c>
      <c r="F1950" s="250" t="s">
        <v>2882</v>
      </c>
      <c r="G1950" s="250" t="s">
        <v>230</v>
      </c>
      <c r="H1950" s="250">
        <v>3</v>
      </c>
      <c r="I1950" s="250" t="s">
        <v>3032</v>
      </c>
      <c r="J1950" s="250" t="s">
        <v>3033</v>
      </c>
      <c r="K1950" s="250" t="s">
        <v>3034</v>
      </c>
      <c r="L1950" s="251">
        <v>45832</v>
      </c>
      <c r="M1950" s="250" t="s">
        <v>19</v>
      </c>
    </row>
    <row r="1951" spans="1:13" x14ac:dyDescent="0.35">
      <c r="A1951" s="252" t="s">
        <v>72</v>
      </c>
      <c r="B1951" s="252" t="s">
        <v>73</v>
      </c>
      <c r="C1951" s="252" t="s">
        <v>74</v>
      </c>
      <c r="D1951" s="252" t="s">
        <v>1016</v>
      </c>
      <c r="E1951" s="252">
        <v>879</v>
      </c>
      <c r="F1951" s="252" t="s">
        <v>2956</v>
      </c>
      <c r="G1951" s="252" t="s">
        <v>230</v>
      </c>
      <c r="H1951" s="252">
        <v>3</v>
      </c>
      <c r="I1951" s="252" t="s">
        <v>2957</v>
      </c>
      <c r="J1951" s="252" t="s">
        <v>2958</v>
      </c>
      <c r="K1951" s="252" t="s">
        <v>3035</v>
      </c>
      <c r="L1951" s="253">
        <v>45832</v>
      </c>
      <c r="M1951" s="252" t="s">
        <v>19</v>
      </c>
    </row>
    <row r="1952" spans="1:13" x14ac:dyDescent="0.35">
      <c r="A1952" s="250" t="s">
        <v>72</v>
      </c>
      <c r="B1952" s="250" t="s">
        <v>73</v>
      </c>
      <c r="C1952" s="250" t="s">
        <v>74</v>
      </c>
      <c r="D1952" s="250" t="s">
        <v>1123</v>
      </c>
      <c r="E1952" s="250">
        <v>262919</v>
      </c>
      <c r="F1952" s="250" t="s">
        <v>3027</v>
      </c>
      <c r="G1952" s="250" t="s">
        <v>230</v>
      </c>
      <c r="H1952" s="250">
        <v>3</v>
      </c>
      <c r="I1952" s="250" t="s">
        <v>3028</v>
      </c>
      <c r="J1952" s="250" t="s">
        <v>3029</v>
      </c>
      <c r="K1952" s="250" t="s">
        <v>3036</v>
      </c>
      <c r="L1952" s="251">
        <v>45832</v>
      </c>
      <c r="M1952" s="250" t="s">
        <v>19</v>
      </c>
    </row>
    <row r="1953" spans="1:13" x14ac:dyDescent="0.35">
      <c r="A1953" s="252" t="s">
        <v>72</v>
      </c>
      <c r="B1953" s="252" t="s">
        <v>73</v>
      </c>
      <c r="C1953" s="252" t="s">
        <v>74</v>
      </c>
      <c r="D1953" s="252" t="s">
        <v>1126</v>
      </c>
      <c r="E1953" s="252">
        <v>47024285</v>
      </c>
      <c r="F1953" s="252" t="s">
        <v>3037</v>
      </c>
      <c r="G1953" s="252" t="s">
        <v>398</v>
      </c>
      <c r="H1953" s="252">
        <v>2</v>
      </c>
      <c r="I1953" s="252" t="s">
        <v>3038</v>
      </c>
      <c r="J1953" s="252" t="s">
        <v>3039</v>
      </c>
      <c r="K1953" s="252" t="s">
        <v>3040</v>
      </c>
      <c r="L1953" s="253">
        <v>45832</v>
      </c>
      <c r="M1953" s="252" t="s">
        <v>19</v>
      </c>
    </row>
    <row r="1954" spans="1:13" x14ac:dyDescent="0.35">
      <c r="A1954" s="250" t="s">
        <v>72</v>
      </c>
      <c r="B1954" s="250" t="s">
        <v>73</v>
      </c>
      <c r="C1954" s="250" t="s">
        <v>74</v>
      </c>
      <c r="D1954" s="250" t="s">
        <v>1130</v>
      </c>
      <c r="E1954" s="250">
        <v>0</v>
      </c>
      <c r="F1954" s="250" t="s">
        <v>3027</v>
      </c>
      <c r="G1954" s="250" t="s">
        <v>398</v>
      </c>
      <c r="H1954" s="250">
        <v>2</v>
      </c>
      <c r="I1954" s="250" t="s">
        <v>3028</v>
      </c>
      <c r="J1954" s="250" t="s">
        <v>3041</v>
      </c>
      <c r="K1954" s="250" t="s">
        <v>3042</v>
      </c>
      <c r="L1954" s="251">
        <v>45832</v>
      </c>
      <c r="M1954" s="250" t="s">
        <v>19</v>
      </c>
    </row>
    <row r="1955" spans="1:13" x14ac:dyDescent="0.35">
      <c r="A1955" s="252" t="s">
        <v>72</v>
      </c>
      <c r="B1955" s="252" t="s">
        <v>73</v>
      </c>
      <c r="C1955" s="252" t="s">
        <v>74</v>
      </c>
      <c r="D1955" s="252" t="s">
        <v>1133</v>
      </c>
      <c r="E1955" s="252">
        <v>262919</v>
      </c>
      <c r="F1955" s="252" t="s">
        <v>3027</v>
      </c>
      <c r="G1955" s="252" t="s">
        <v>230</v>
      </c>
      <c r="H1955" s="252">
        <v>3</v>
      </c>
      <c r="I1955" s="252" t="s">
        <v>3028</v>
      </c>
      <c r="J1955" s="252" t="s">
        <v>3043</v>
      </c>
      <c r="K1955" s="252" t="s">
        <v>3044</v>
      </c>
      <c r="L1955" s="253">
        <v>45832</v>
      </c>
      <c r="M1955" s="252" t="s">
        <v>19</v>
      </c>
    </row>
    <row r="1956" spans="1:13" x14ac:dyDescent="0.35">
      <c r="A1956" s="250" t="s">
        <v>72</v>
      </c>
      <c r="B1956" s="250" t="s">
        <v>73</v>
      </c>
      <c r="C1956" s="250" t="s">
        <v>74</v>
      </c>
      <c r="D1956" s="250" t="s">
        <v>1136</v>
      </c>
      <c r="E1956" s="250" t="s">
        <v>17</v>
      </c>
      <c r="F1956" s="250" t="s">
        <v>17</v>
      </c>
      <c r="G1956" s="250" t="s">
        <v>17</v>
      </c>
      <c r="H1956" s="250" t="s">
        <v>17</v>
      </c>
      <c r="I1956" s="250" t="s">
        <v>17</v>
      </c>
      <c r="J1956" s="250" t="s">
        <v>3018</v>
      </c>
      <c r="K1956" s="250" t="s">
        <v>3045</v>
      </c>
      <c r="L1956" s="251">
        <v>45832</v>
      </c>
      <c r="M1956" s="250" t="s">
        <v>19</v>
      </c>
    </row>
    <row r="1957" spans="1:13" x14ac:dyDescent="0.35">
      <c r="A1957" s="252" t="s">
        <v>72</v>
      </c>
      <c r="B1957" s="252" t="s">
        <v>73</v>
      </c>
      <c r="C1957" s="252" t="s">
        <v>74</v>
      </c>
      <c r="D1957" s="252" t="s">
        <v>1139</v>
      </c>
      <c r="E1957" s="252" t="s">
        <v>17</v>
      </c>
      <c r="F1957" s="252" t="s">
        <v>17</v>
      </c>
      <c r="G1957" s="252" t="s">
        <v>17</v>
      </c>
      <c r="H1957" s="252" t="s">
        <v>17</v>
      </c>
      <c r="I1957" s="252" t="s">
        <v>17</v>
      </c>
      <c r="J1957" s="252" t="s">
        <v>3018</v>
      </c>
      <c r="K1957" s="252" t="s">
        <v>3046</v>
      </c>
      <c r="L1957" s="253">
        <v>45832</v>
      </c>
      <c r="M1957" s="252" t="s">
        <v>19</v>
      </c>
    </row>
    <row r="1958" spans="1:13" x14ac:dyDescent="0.35">
      <c r="A1958" s="250" t="s">
        <v>72</v>
      </c>
      <c r="B1958" s="250" t="s">
        <v>73</v>
      </c>
      <c r="C1958" s="250" t="s">
        <v>74</v>
      </c>
      <c r="D1958" s="250" t="s">
        <v>1142</v>
      </c>
      <c r="E1958" s="250">
        <v>4</v>
      </c>
      <c r="F1958" s="250" t="s">
        <v>3027</v>
      </c>
      <c r="G1958" s="250" t="s">
        <v>398</v>
      </c>
      <c r="H1958" s="250">
        <v>2</v>
      </c>
      <c r="I1958" s="250" t="s">
        <v>3028</v>
      </c>
      <c r="J1958" s="250" t="s">
        <v>3047</v>
      </c>
      <c r="K1958" s="250" t="s">
        <v>3048</v>
      </c>
      <c r="L1958" s="251">
        <v>45832</v>
      </c>
      <c r="M1958" s="250" t="s">
        <v>19</v>
      </c>
    </row>
    <row r="1959" spans="1:13" x14ac:dyDescent="0.35">
      <c r="A1959" s="252" t="s">
        <v>605</v>
      </c>
      <c r="B1959" s="252" t="s">
        <v>606</v>
      </c>
      <c r="C1959" s="252" t="s">
        <v>607</v>
      </c>
      <c r="D1959" s="252" t="s">
        <v>1094</v>
      </c>
      <c r="E1959" s="252">
        <v>38221069</v>
      </c>
      <c r="F1959" s="252" t="s">
        <v>3049</v>
      </c>
      <c r="G1959" s="252" t="s">
        <v>398</v>
      </c>
      <c r="H1959" s="252">
        <v>2</v>
      </c>
      <c r="I1959" s="252" t="s">
        <v>3050</v>
      </c>
      <c r="J1959" s="252" t="s">
        <v>3051</v>
      </c>
      <c r="K1959" s="252" t="s">
        <v>3052</v>
      </c>
      <c r="L1959" s="253">
        <v>45832</v>
      </c>
      <c r="M1959" s="252" t="s">
        <v>1099</v>
      </c>
    </row>
    <row r="1960" spans="1:13" x14ac:dyDescent="0.35">
      <c r="A1960" s="250" t="s">
        <v>605</v>
      </c>
      <c r="B1960" s="250" t="s">
        <v>606</v>
      </c>
      <c r="C1960" s="250" t="s">
        <v>607</v>
      </c>
      <c r="D1960" s="250" t="s">
        <v>1100</v>
      </c>
      <c r="E1960" s="250">
        <v>2156</v>
      </c>
      <c r="F1960" s="250" t="s">
        <v>3053</v>
      </c>
      <c r="G1960" s="250" t="s">
        <v>178</v>
      </c>
      <c r="H1960" s="250">
        <v>1</v>
      </c>
      <c r="I1960" s="250" t="s">
        <v>3054</v>
      </c>
      <c r="J1960" s="250" t="s">
        <v>3055</v>
      </c>
      <c r="K1960" s="250" t="s">
        <v>3056</v>
      </c>
      <c r="L1960" s="251">
        <v>45832</v>
      </c>
      <c r="M1960" s="250" t="s">
        <v>1099</v>
      </c>
    </row>
    <row r="1961" spans="1:13" x14ac:dyDescent="0.35">
      <c r="A1961" s="252" t="s">
        <v>605</v>
      </c>
      <c r="B1961" s="252" t="s">
        <v>606</v>
      </c>
      <c r="C1961" s="252" t="s">
        <v>607</v>
      </c>
      <c r="D1961" s="252" t="s">
        <v>1105</v>
      </c>
      <c r="E1961" s="252">
        <v>5205900</v>
      </c>
      <c r="F1961" s="252" t="s">
        <v>3057</v>
      </c>
      <c r="G1961" s="252" t="s">
        <v>398</v>
      </c>
      <c r="H1961" s="252">
        <v>2</v>
      </c>
      <c r="I1961" s="252" t="s">
        <v>3058</v>
      </c>
      <c r="J1961" s="252" t="s">
        <v>3059</v>
      </c>
      <c r="K1961" s="252" t="s">
        <v>3060</v>
      </c>
      <c r="L1961" s="253">
        <v>45832</v>
      </c>
      <c r="M1961" s="252" t="s">
        <v>1099</v>
      </c>
    </row>
    <row r="1962" spans="1:13" x14ac:dyDescent="0.35">
      <c r="A1962" s="250" t="s">
        <v>605</v>
      </c>
      <c r="B1962" s="250" t="s">
        <v>606</v>
      </c>
      <c r="C1962" s="250" t="s">
        <v>607</v>
      </c>
      <c r="D1962" s="250" t="s">
        <v>1110</v>
      </c>
      <c r="E1962" s="250">
        <v>26500</v>
      </c>
      <c r="F1962" s="250" t="s">
        <v>3061</v>
      </c>
      <c r="G1962" s="250" t="s">
        <v>230</v>
      </c>
      <c r="H1962" s="250">
        <v>3</v>
      </c>
      <c r="I1962" s="250" t="s">
        <v>3062</v>
      </c>
      <c r="J1962" s="250" t="s">
        <v>3063</v>
      </c>
      <c r="K1962" s="250" t="s">
        <v>3064</v>
      </c>
      <c r="L1962" s="251">
        <v>45832</v>
      </c>
      <c r="M1962" s="250" t="s">
        <v>1099</v>
      </c>
    </row>
    <row r="1963" spans="1:13" x14ac:dyDescent="0.35">
      <c r="A1963" s="252" t="s">
        <v>605</v>
      </c>
      <c r="B1963" s="252" t="s">
        <v>606</v>
      </c>
      <c r="C1963" s="252" t="s">
        <v>607</v>
      </c>
      <c r="D1963" s="252" t="s">
        <v>1113</v>
      </c>
      <c r="E1963" s="252">
        <v>26500</v>
      </c>
      <c r="F1963" s="252" t="s">
        <v>3061</v>
      </c>
      <c r="G1963" s="252" t="s">
        <v>178</v>
      </c>
      <c r="H1963" s="252">
        <v>1</v>
      </c>
      <c r="I1963" s="252" t="s">
        <v>3062</v>
      </c>
      <c r="J1963" s="252" t="s">
        <v>3065</v>
      </c>
      <c r="K1963" s="252" t="s">
        <v>3066</v>
      </c>
      <c r="L1963" s="253">
        <v>45832</v>
      </c>
      <c r="M1963" s="252" t="s">
        <v>1099</v>
      </c>
    </row>
    <row r="1964" spans="1:13" x14ac:dyDescent="0.35">
      <c r="A1964" s="250" t="s">
        <v>605</v>
      </c>
      <c r="B1964" s="250" t="s">
        <v>606</v>
      </c>
      <c r="C1964" s="250" t="s">
        <v>607</v>
      </c>
      <c r="D1964" s="250" t="s">
        <v>428</v>
      </c>
      <c r="E1964" s="250">
        <v>210</v>
      </c>
      <c r="F1964" s="250" t="s">
        <v>3067</v>
      </c>
      <c r="G1964" s="250" t="s">
        <v>230</v>
      </c>
      <c r="H1964" s="250">
        <v>3</v>
      </c>
      <c r="I1964" s="250" t="s">
        <v>3032</v>
      </c>
      <c r="J1964" s="250" t="s">
        <v>3068</v>
      </c>
      <c r="K1964" s="250" t="s">
        <v>3069</v>
      </c>
      <c r="L1964" s="251">
        <v>45832</v>
      </c>
      <c r="M1964" s="250" t="s">
        <v>1099</v>
      </c>
    </row>
    <row r="1965" spans="1:13" x14ac:dyDescent="0.35">
      <c r="A1965" s="252" t="s">
        <v>605</v>
      </c>
      <c r="B1965" s="252" t="s">
        <v>606</v>
      </c>
      <c r="C1965" s="252" t="s">
        <v>607</v>
      </c>
      <c r="D1965" s="252" t="s">
        <v>1016</v>
      </c>
      <c r="E1965" s="252">
        <v>210</v>
      </c>
      <c r="F1965" s="252" t="s">
        <v>3067</v>
      </c>
      <c r="G1965" s="252" t="s">
        <v>230</v>
      </c>
      <c r="H1965" s="252">
        <v>3</v>
      </c>
      <c r="I1965" s="252" t="s">
        <v>3032</v>
      </c>
      <c r="J1965" s="252" t="s">
        <v>3068</v>
      </c>
      <c r="K1965" s="252" t="s">
        <v>3070</v>
      </c>
      <c r="L1965" s="253">
        <v>45832</v>
      </c>
      <c r="M1965" s="252" t="s">
        <v>1099</v>
      </c>
    </row>
    <row r="1966" spans="1:13" x14ac:dyDescent="0.35">
      <c r="A1966" s="250" t="s">
        <v>605</v>
      </c>
      <c r="B1966" s="250" t="s">
        <v>606</v>
      </c>
      <c r="C1966" s="250" t="s">
        <v>607</v>
      </c>
      <c r="D1966" s="250" t="s">
        <v>1123</v>
      </c>
      <c r="E1966" s="250">
        <v>26500</v>
      </c>
      <c r="F1966" s="250" t="s">
        <v>3061</v>
      </c>
      <c r="G1966" s="250" t="s">
        <v>178</v>
      </c>
      <c r="H1966" s="250">
        <v>1</v>
      </c>
      <c r="I1966" s="250" t="s">
        <v>3062</v>
      </c>
      <c r="J1966" s="250" t="s">
        <v>3071</v>
      </c>
      <c r="K1966" s="250" t="s">
        <v>3072</v>
      </c>
      <c r="L1966" s="251">
        <v>45832</v>
      </c>
      <c r="M1966" s="250" t="s">
        <v>1099</v>
      </c>
    </row>
    <row r="1967" spans="1:13" x14ac:dyDescent="0.35">
      <c r="A1967" s="252" t="s">
        <v>605</v>
      </c>
      <c r="B1967" s="252" t="s">
        <v>606</v>
      </c>
      <c r="C1967" s="252" t="s">
        <v>607</v>
      </c>
      <c r="D1967" s="252" t="s">
        <v>1126</v>
      </c>
      <c r="E1967" s="252">
        <v>5179400</v>
      </c>
      <c r="F1967" s="252" t="s">
        <v>3073</v>
      </c>
      <c r="G1967" s="252" t="s">
        <v>178</v>
      </c>
      <c r="H1967" s="252">
        <v>1</v>
      </c>
      <c r="I1967" s="252" t="s">
        <v>3074</v>
      </c>
      <c r="J1967" s="252" t="s">
        <v>1797</v>
      </c>
      <c r="K1967" s="252" t="s">
        <v>3075</v>
      </c>
      <c r="L1967" s="253">
        <v>45832</v>
      </c>
      <c r="M1967" s="252" t="s">
        <v>1099</v>
      </c>
    </row>
    <row r="1968" spans="1:13" x14ac:dyDescent="0.35">
      <c r="A1968" s="250" t="s">
        <v>605</v>
      </c>
      <c r="B1968" s="250" t="s">
        <v>606</v>
      </c>
      <c r="C1968" s="250" t="s">
        <v>607</v>
      </c>
      <c r="D1968" s="250" t="s">
        <v>1130</v>
      </c>
      <c r="E1968" s="250">
        <v>0</v>
      </c>
      <c r="F1968" s="250" t="s">
        <v>3061</v>
      </c>
      <c r="G1968" s="250" t="s">
        <v>178</v>
      </c>
      <c r="H1968" s="250">
        <v>1</v>
      </c>
      <c r="I1968" s="250" t="s">
        <v>3062</v>
      </c>
      <c r="J1968" s="250" t="s">
        <v>2553</v>
      </c>
      <c r="K1968" s="250" t="s">
        <v>3076</v>
      </c>
      <c r="L1968" s="251">
        <v>45832</v>
      </c>
      <c r="M1968" s="250" t="s">
        <v>1099</v>
      </c>
    </row>
    <row r="1969" spans="1:13" x14ac:dyDescent="0.35">
      <c r="A1969" s="252" t="s">
        <v>605</v>
      </c>
      <c r="B1969" s="252" t="s">
        <v>606</v>
      </c>
      <c r="C1969" s="252" t="s">
        <v>607</v>
      </c>
      <c r="D1969" s="252" t="s">
        <v>1133</v>
      </c>
      <c r="E1969" s="252">
        <v>26500</v>
      </c>
      <c r="F1969" s="252" t="s">
        <v>3061</v>
      </c>
      <c r="G1969" s="252" t="s">
        <v>178</v>
      </c>
      <c r="H1969" s="252">
        <v>1</v>
      </c>
      <c r="I1969" s="252" t="s">
        <v>3062</v>
      </c>
      <c r="J1969" s="252" t="s">
        <v>3077</v>
      </c>
      <c r="K1969" s="252" t="s">
        <v>3078</v>
      </c>
      <c r="L1969" s="253">
        <v>45832</v>
      </c>
      <c r="M1969" s="252" t="s">
        <v>1099</v>
      </c>
    </row>
    <row r="1970" spans="1:13" x14ac:dyDescent="0.35">
      <c r="A1970" s="250" t="s">
        <v>605</v>
      </c>
      <c r="B1970" s="250" t="s">
        <v>606</v>
      </c>
      <c r="C1970" s="250" t="s">
        <v>607</v>
      </c>
      <c r="D1970" s="250" t="s">
        <v>1136</v>
      </c>
      <c r="E1970" s="250" t="s">
        <v>17</v>
      </c>
      <c r="F1970" s="250" t="s">
        <v>3061</v>
      </c>
      <c r="G1970" s="250" t="s">
        <v>230</v>
      </c>
      <c r="H1970" s="250">
        <v>3</v>
      </c>
      <c r="I1970" s="250" t="s">
        <v>3062</v>
      </c>
      <c r="J1970" s="250" t="s">
        <v>2937</v>
      </c>
      <c r="K1970" s="250" t="s">
        <v>3079</v>
      </c>
      <c r="L1970" s="251">
        <v>45832</v>
      </c>
      <c r="M1970" s="250" t="s">
        <v>1099</v>
      </c>
    </row>
    <row r="1971" spans="1:13" x14ac:dyDescent="0.35">
      <c r="A1971" s="252" t="s">
        <v>605</v>
      </c>
      <c r="B1971" s="252" t="s">
        <v>606</v>
      </c>
      <c r="C1971" s="252" t="s">
        <v>607</v>
      </c>
      <c r="D1971" s="252" t="s">
        <v>1139</v>
      </c>
      <c r="E1971" s="252" t="s">
        <v>17</v>
      </c>
      <c r="F1971" s="252" t="s">
        <v>3061</v>
      </c>
      <c r="G1971" s="252" t="s">
        <v>230</v>
      </c>
      <c r="H1971" s="252">
        <v>3</v>
      </c>
      <c r="I1971" s="252" t="s">
        <v>3062</v>
      </c>
      <c r="J1971" s="252" t="s">
        <v>2937</v>
      </c>
      <c r="K1971" s="252" t="s">
        <v>3080</v>
      </c>
      <c r="L1971" s="253">
        <v>45832</v>
      </c>
      <c r="M1971" s="252" t="s">
        <v>1099</v>
      </c>
    </row>
    <row r="1972" spans="1:13" x14ac:dyDescent="0.35">
      <c r="A1972" s="250" t="s">
        <v>605</v>
      </c>
      <c r="B1972" s="250" t="s">
        <v>606</v>
      </c>
      <c r="C1972" s="250" t="s">
        <v>607</v>
      </c>
      <c r="D1972" s="250" t="s">
        <v>1142</v>
      </c>
      <c r="E1972" s="250">
        <v>3</v>
      </c>
      <c r="F1972" s="250" t="s">
        <v>3061</v>
      </c>
      <c r="G1972" s="250" t="s">
        <v>178</v>
      </c>
      <c r="H1972" s="250">
        <v>1</v>
      </c>
      <c r="I1972" s="250" t="s">
        <v>3062</v>
      </c>
      <c r="J1972" s="250" t="s">
        <v>3081</v>
      </c>
      <c r="K1972" s="250" t="s">
        <v>3082</v>
      </c>
      <c r="L1972" s="251">
        <v>45832</v>
      </c>
      <c r="M1972" s="250" t="s">
        <v>1099</v>
      </c>
    </row>
    <row r="1973" spans="1:13" x14ac:dyDescent="0.35">
      <c r="A1973" s="252" t="s">
        <v>260</v>
      </c>
      <c r="B1973" s="252" t="s">
        <v>261</v>
      </c>
      <c r="C1973" s="252" t="s">
        <v>68</v>
      </c>
      <c r="D1973" s="252" t="s">
        <v>1094</v>
      </c>
      <c r="E1973" s="252">
        <v>5309448</v>
      </c>
      <c r="F1973" s="252" t="s">
        <v>3083</v>
      </c>
      <c r="G1973" s="252" t="s">
        <v>398</v>
      </c>
      <c r="H1973" s="252">
        <v>2</v>
      </c>
      <c r="I1973" s="252" t="s">
        <v>3084</v>
      </c>
      <c r="J1973" s="252" t="s">
        <v>3085</v>
      </c>
      <c r="K1973" s="252" t="s">
        <v>3086</v>
      </c>
      <c r="L1973" s="253">
        <v>45832</v>
      </c>
      <c r="M1973" s="252" t="s">
        <v>1099</v>
      </c>
    </row>
    <row r="1974" spans="1:13" x14ac:dyDescent="0.35">
      <c r="A1974" s="250" t="s">
        <v>260</v>
      </c>
      <c r="B1974" s="250" t="s">
        <v>261</v>
      </c>
      <c r="C1974" s="250" t="s">
        <v>68</v>
      </c>
      <c r="D1974" s="250" t="s">
        <v>1100</v>
      </c>
      <c r="E1974" s="250">
        <v>1030700</v>
      </c>
      <c r="F1974" s="250" t="s">
        <v>3087</v>
      </c>
      <c r="G1974" s="250" t="s">
        <v>178</v>
      </c>
      <c r="H1974" s="250">
        <v>1</v>
      </c>
      <c r="I1974" s="250" t="s">
        <v>3088</v>
      </c>
      <c r="J1974" s="250" t="s">
        <v>3089</v>
      </c>
      <c r="K1974" s="250" t="s">
        <v>3090</v>
      </c>
      <c r="L1974" s="251">
        <v>45832</v>
      </c>
      <c r="M1974" s="250" t="s">
        <v>1099</v>
      </c>
    </row>
    <row r="1975" spans="1:13" x14ac:dyDescent="0.35">
      <c r="A1975" s="252" t="s">
        <v>260</v>
      </c>
      <c r="B1975" s="252" t="s">
        <v>261</v>
      </c>
      <c r="C1975" s="252" t="s">
        <v>68</v>
      </c>
      <c r="D1975" s="252" t="s">
        <v>1105</v>
      </c>
      <c r="E1975" s="252">
        <v>4927530</v>
      </c>
      <c r="F1975" s="252" t="s">
        <v>3091</v>
      </c>
      <c r="G1975" s="252" t="s">
        <v>398</v>
      </c>
      <c r="H1975" s="252">
        <v>2</v>
      </c>
      <c r="I1975" s="252" t="s">
        <v>3092</v>
      </c>
      <c r="J1975" s="252" t="s">
        <v>3093</v>
      </c>
      <c r="K1975" s="252" t="s">
        <v>3094</v>
      </c>
      <c r="L1975" s="253">
        <v>45832</v>
      </c>
      <c r="M1975" s="252" t="s">
        <v>1099</v>
      </c>
    </row>
    <row r="1976" spans="1:13" x14ac:dyDescent="0.35">
      <c r="A1976" s="250" t="s">
        <v>260</v>
      </c>
      <c r="B1976" s="250" t="s">
        <v>261</v>
      </c>
      <c r="C1976" s="250" t="s">
        <v>68</v>
      </c>
      <c r="D1976" s="250" t="s">
        <v>1110</v>
      </c>
      <c r="E1976" s="250">
        <v>1814652</v>
      </c>
      <c r="F1976" s="250" t="s">
        <v>3091</v>
      </c>
      <c r="G1976" s="250" t="s">
        <v>398</v>
      </c>
      <c r="H1976" s="250">
        <v>2</v>
      </c>
      <c r="I1976" s="250" t="s">
        <v>3092</v>
      </c>
      <c r="J1976" s="250" t="s">
        <v>3095</v>
      </c>
      <c r="K1976" s="250" t="s">
        <v>3096</v>
      </c>
      <c r="L1976" s="251">
        <v>45832</v>
      </c>
      <c r="M1976" s="250" t="s">
        <v>1099</v>
      </c>
    </row>
    <row r="1977" spans="1:13" x14ac:dyDescent="0.35">
      <c r="A1977" s="252" t="s">
        <v>260</v>
      </c>
      <c r="B1977" s="252" t="s">
        <v>261</v>
      </c>
      <c r="C1977" s="252" t="s">
        <v>68</v>
      </c>
      <c r="D1977" s="252" t="s">
        <v>1113</v>
      </c>
      <c r="E1977" s="252" t="s">
        <v>17</v>
      </c>
      <c r="F1977" s="252" t="s">
        <v>17</v>
      </c>
      <c r="G1977" s="252" t="s">
        <v>17</v>
      </c>
      <c r="H1977" s="252" t="s">
        <v>17</v>
      </c>
      <c r="I1977" s="252" t="s">
        <v>17</v>
      </c>
      <c r="J1977" s="252" t="s">
        <v>3097</v>
      </c>
      <c r="K1977" s="252" t="s">
        <v>3098</v>
      </c>
      <c r="L1977" s="253">
        <v>45832</v>
      </c>
      <c r="M1977" s="252" t="s">
        <v>1099</v>
      </c>
    </row>
    <row r="1978" spans="1:13" x14ac:dyDescent="0.35">
      <c r="A1978" s="250" t="s">
        <v>260</v>
      </c>
      <c r="B1978" s="250" t="s">
        <v>261</v>
      </c>
      <c r="C1978" s="250" t="s">
        <v>68</v>
      </c>
      <c r="D1978" s="250" t="s">
        <v>428</v>
      </c>
      <c r="E1978" s="250">
        <v>0</v>
      </c>
      <c r="F1978" s="250" t="s">
        <v>2888</v>
      </c>
      <c r="G1978" s="250" t="s">
        <v>398</v>
      </c>
      <c r="H1978" s="250">
        <v>2</v>
      </c>
      <c r="I1978" s="250" t="s">
        <v>269</v>
      </c>
      <c r="J1978" s="250" t="s">
        <v>3099</v>
      </c>
      <c r="K1978" s="250" t="s">
        <v>3100</v>
      </c>
      <c r="L1978" s="251">
        <v>45832</v>
      </c>
      <c r="M1978" s="250" t="s">
        <v>1099</v>
      </c>
    </row>
    <row r="1979" spans="1:13" x14ac:dyDescent="0.35">
      <c r="A1979" s="252" t="s">
        <v>260</v>
      </c>
      <c r="B1979" s="252" t="s">
        <v>261</v>
      </c>
      <c r="C1979" s="252" t="s">
        <v>68</v>
      </c>
      <c r="D1979" s="252" t="s">
        <v>1016</v>
      </c>
      <c r="E1979" s="252">
        <v>0</v>
      </c>
      <c r="F1979" s="252" t="s">
        <v>2888</v>
      </c>
      <c r="G1979" s="252" t="s">
        <v>398</v>
      </c>
      <c r="H1979" s="252">
        <v>2</v>
      </c>
      <c r="I1979" s="252" t="s">
        <v>269</v>
      </c>
      <c r="J1979" s="252" t="s">
        <v>3099</v>
      </c>
      <c r="K1979" s="252" t="s">
        <v>3101</v>
      </c>
      <c r="L1979" s="253">
        <v>45832</v>
      </c>
      <c r="M1979" s="252" t="s">
        <v>1099</v>
      </c>
    </row>
    <row r="1980" spans="1:13" x14ac:dyDescent="0.35">
      <c r="A1980" s="250" t="s">
        <v>260</v>
      </c>
      <c r="B1980" s="250" t="s">
        <v>261</v>
      </c>
      <c r="C1980" s="250" t="s">
        <v>68</v>
      </c>
      <c r="D1980" s="250" t="s">
        <v>1123</v>
      </c>
      <c r="E1980" s="250">
        <v>590452</v>
      </c>
      <c r="F1980" s="250" t="s">
        <v>3091</v>
      </c>
      <c r="G1980" s="250" t="s">
        <v>398</v>
      </c>
      <c r="H1980" s="250">
        <v>2</v>
      </c>
      <c r="I1980" s="250" t="s">
        <v>3092</v>
      </c>
      <c r="J1980" s="250" t="s">
        <v>3102</v>
      </c>
      <c r="K1980" s="250" t="s">
        <v>3103</v>
      </c>
      <c r="L1980" s="251">
        <v>45832</v>
      </c>
      <c r="M1980" s="250" t="s">
        <v>1099</v>
      </c>
    </row>
    <row r="1981" spans="1:13" x14ac:dyDescent="0.35">
      <c r="A1981" s="252" t="s">
        <v>260</v>
      </c>
      <c r="B1981" s="252" t="s">
        <v>261</v>
      </c>
      <c r="C1981" s="252" t="s">
        <v>68</v>
      </c>
      <c r="D1981" s="252" t="s">
        <v>1126</v>
      </c>
      <c r="E1981" s="252">
        <v>3112878</v>
      </c>
      <c r="F1981" s="252" t="s">
        <v>3091</v>
      </c>
      <c r="G1981" s="252" t="s">
        <v>398</v>
      </c>
      <c r="H1981" s="252">
        <v>2</v>
      </c>
      <c r="I1981" s="252" t="s">
        <v>3092</v>
      </c>
      <c r="J1981" s="252" t="s">
        <v>3104</v>
      </c>
      <c r="K1981" s="252" t="s">
        <v>3105</v>
      </c>
      <c r="L1981" s="253">
        <v>45832</v>
      </c>
      <c r="M1981" s="252" t="s">
        <v>1099</v>
      </c>
    </row>
    <row r="1982" spans="1:13" x14ac:dyDescent="0.35">
      <c r="A1982" s="250" t="s">
        <v>260</v>
      </c>
      <c r="B1982" s="250" t="s">
        <v>261</v>
      </c>
      <c r="C1982" s="250" t="s">
        <v>68</v>
      </c>
      <c r="D1982" s="250" t="s">
        <v>1130</v>
      </c>
      <c r="E1982" s="250">
        <v>1224200</v>
      </c>
      <c r="F1982" s="250" t="s">
        <v>3091</v>
      </c>
      <c r="G1982" s="250" t="s">
        <v>398</v>
      </c>
      <c r="H1982" s="250">
        <v>2</v>
      </c>
      <c r="I1982" s="250" t="s">
        <v>3092</v>
      </c>
      <c r="J1982" s="250" t="s">
        <v>3106</v>
      </c>
      <c r="K1982" s="250" t="s">
        <v>3107</v>
      </c>
      <c r="L1982" s="251">
        <v>45832</v>
      </c>
      <c r="M1982" s="250" t="s">
        <v>1099</v>
      </c>
    </row>
    <row r="1983" spans="1:13" x14ac:dyDescent="0.35">
      <c r="A1983" s="252" t="s">
        <v>260</v>
      </c>
      <c r="B1983" s="252" t="s">
        <v>261</v>
      </c>
      <c r="C1983" s="252" t="s">
        <v>68</v>
      </c>
      <c r="D1983" s="252" t="s">
        <v>1133</v>
      </c>
      <c r="E1983" s="252">
        <v>578579</v>
      </c>
      <c r="F1983" s="252" t="s">
        <v>3091</v>
      </c>
      <c r="G1983" s="252" t="s">
        <v>398</v>
      </c>
      <c r="H1983" s="252">
        <v>2</v>
      </c>
      <c r="I1983" s="252" t="s">
        <v>3092</v>
      </c>
      <c r="J1983" s="252" t="s">
        <v>3108</v>
      </c>
      <c r="K1983" s="252" t="s">
        <v>3109</v>
      </c>
      <c r="L1983" s="253">
        <v>45832</v>
      </c>
      <c r="M1983" s="252" t="s">
        <v>1099</v>
      </c>
    </row>
    <row r="1984" spans="1:13" x14ac:dyDescent="0.35">
      <c r="A1984" s="250" t="s">
        <v>260</v>
      </c>
      <c r="B1984" s="250" t="s">
        <v>261</v>
      </c>
      <c r="C1984" s="250" t="s">
        <v>68</v>
      </c>
      <c r="D1984" s="250" t="s">
        <v>1136</v>
      </c>
      <c r="E1984" s="250">
        <v>11873</v>
      </c>
      <c r="F1984" s="250" t="s">
        <v>3091</v>
      </c>
      <c r="G1984" s="250" t="s">
        <v>398</v>
      </c>
      <c r="H1984" s="250">
        <v>2</v>
      </c>
      <c r="I1984" s="250" t="s">
        <v>3092</v>
      </c>
      <c r="J1984" s="250" t="s">
        <v>3110</v>
      </c>
      <c r="K1984" s="250" t="s">
        <v>3111</v>
      </c>
      <c r="L1984" s="251">
        <v>45832</v>
      </c>
      <c r="M1984" s="250" t="s">
        <v>1099</v>
      </c>
    </row>
    <row r="1985" spans="1:13" x14ac:dyDescent="0.35">
      <c r="A1985" s="252" t="s">
        <v>260</v>
      </c>
      <c r="B1985" s="252" t="s">
        <v>261</v>
      </c>
      <c r="C1985" s="252" t="s">
        <v>68</v>
      </c>
      <c r="D1985" s="252" t="s">
        <v>1139</v>
      </c>
      <c r="E1985" s="252">
        <v>0</v>
      </c>
      <c r="F1985" s="252" t="s">
        <v>3091</v>
      </c>
      <c r="G1985" s="252" t="s">
        <v>398</v>
      </c>
      <c r="H1985" s="252">
        <v>2</v>
      </c>
      <c r="I1985" s="252" t="s">
        <v>3092</v>
      </c>
      <c r="J1985" s="252" t="s">
        <v>3112</v>
      </c>
      <c r="K1985" s="252" t="s">
        <v>3113</v>
      </c>
      <c r="L1985" s="253">
        <v>45832</v>
      </c>
      <c r="M1985" s="252" t="s">
        <v>1099</v>
      </c>
    </row>
    <row r="1986" spans="1:13" x14ac:dyDescent="0.35">
      <c r="A1986" s="250" t="s">
        <v>260</v>
      </c>
      <c r="B1986" s="250" t="s">
        <v>261</v>
      </c>
      <c r="C1986" s="250" t="s">
        <v>68</v>
      </c>
      <c r="D1986" s="250" t="s">
        <v>1142</v>
      </c>
      <c r="E1986" s="250">
        <v>3</v>
      </c>
      <c r="F1986" s="250" t="s">
        <v>3114</v>
      </c>
      <c r="G1986" s="250" t="s">
        <v>178</v>
      </c>
      <c r="H1986" s="250">
        <v>1</v>
      </c>
      <c r="I1986" s="250" t="s">
        <v>3115</v>
      </c>
      <c r="J1986" s="250" t="s">
        <v>3116</v>
      </c>
      <c r="K1986" s="250" t="s">
        <v>3117</v>
      </c>
      <c r="L1986" s="251">
        <v>45832</v>
      </c>
      <c r="M1986" s="250" t="s">
        <v>1099</v>
      </c>
    </row>
    <row r="1987" spans="1:13" x14ac:dyDescent="0.35">
      <c r="A1987" s="252" t="s">
        <v>66</v>
      </c>
      <c r="B1987" s="252" t="s">
        <v>67</v>
      </c>
      <c r="C1987" s="252" t="s">
        <v>68</v>
      </c>
      <c r="D1987" s="252" t="s">
        <v>1094</v>
      </c>
      <c r="E1987" s="252">
        <v>5309448</v>
      </c>
      <c r="F1987" s="252" t="s">
        <v>3083</v>
      </c>
      <c r="G1987" s="252" t="s">
        <v>398</v>
      </c>
      <c r="H1987" s="252">
        <v>2</v>
      </c>
      <c r="I1987" s="252" t="s">
        <v>3084</v>
      </c>
      <c r="J1987" s="252" t="s">
        <v>3085</v>
      </c>
      <c r="K1987" s="252" t="s">
        <v>3118</v>
      </c>
      <c r="L1987" s="253">
        <v>45832</v>
      </c>
      <c r="M1987" s="252" t="s">
        <v>1099</v>
      </c>
    </row>
    <row r="1988" spans="1:13" x14ac:dyDescent="0.35">
      <c r="A1988" s="250" t="s">
        <v>66</v>
      </c>
      <c r="B1988" s="250" t="s">
        <v>67</v>
      </c>
      <c r="C1988" s="250" t="s">
        <v>68</v>
      </c>
      <c r="D1988" s="250" t="s">
        <v>1100</v>
      </c>
      <c r="E1988" s="250">
        <v>206000</v>
      </c>
      <c r="F1988" s="250" t="s">
        <v>3119</v>
      </c>
      <c r="G1988" s="250" t="s">
        <v>398</v>
      </c>
      <c r="H1988" s="250">
        <v>2</v>
      </c>
      <c r="I1988" s="250" t="s">
        <v>3120</v>
      </c>
      <c r="J1988" s="250" t="s">
        <v>3121</v>
      </c>
      <c r="K1988" s="250" t="s">
        <v>3122</v>
      </c>
      <c r="L1988" s="251">
        <v>45832</v>
      </c>
      <c r="M1988" s="250" t="s">
        <v>1099</v>
      </c>
    </row>
    <row r="1989" spans="1:13" x14ac:dyDescent="0.35">
      <c r="A1989" s="252" t="s">
        <v>66</v>
      </c>
      <c r="B1989" s="252" t="s">
        <v>67</v>
      </c>
      <c r="C1989" s="252" t="s">
        <v>68</v>
      </c>
      <c r="D1989" s="252" t="s">
        <v>1105</v>
      </c>
      <c r="E1989" s="252">
        <v>2245900</v>
      </c>
      <c r="F1989" s="252" t="s">
        <v>3123</v>
      </c>
      <c r="G1989" s="252" t="s">
        <v>398</v>
      </c>
      <c r="H1989" s="252">
        <v>2</v>
      </c>
      <c r="I1989" s="252" t="s">
        <v>3124</v>
      </c>
      <c r="J1989" s="252" t="s">
        <v>3125</v>
      </c>
      <c r="K1989" s="252" t="s">
        <v>3126</v>
      </c>
      <c r="L1989" s="253">
        <v>45832</v>
      </c>
      <c r="M1989" s="252" t="s">
        <v>1099</v>
      </c>
    </row>
    <row r="1990" spans="1:13" x14ac:dyDescent="0.35">
      <c r="A1990" s="250" t="s">
        <v>66</v>
      </c>
      <c r="B1990" s="250" t="s">
        <v>67</v>
      </c>
      <c r="C1990" s="250" t="s">
        <v>68</v>
      </c>
      <c r="D1990" s="250" t="s">
        <v>1110</v>
      </c>
      <c r="E1990" s="250">
        <v>387730</v>
      </c>
      <c r="F1990" s="250" t="s">
        <v>3127</v>
      </c>
      <c r="G1990" s="250" t="s">
        <v>230</v>
      </c>
      <c r="H1990" s="250">
        <v>3</v>
      </c>
      <c r="I1990" s="250" t="s">
        <v>3128</v>
      </c>
      <c r="J1990" s="250" t="s">
        <v>3129</v>
      </c>
      <c r="K1990" s="250" t="s">
        <v>3130</v>
      </c>
      <c r="L1990" s="251">
        <v>45832</v>
      </c>
      <c r="M1990" s="250" t="s">
        <v>1099</v>
      </c>
    </row>
    <row r="1991" spans="1:13" x14ac:dyDescent="0.35">
      <c r="A1991" s="252" t="s">
        <v>66</v>
      </c>
      <c r="B1991" s="252" t="s">
        <v>67</v>
      </c>
      <c r="C1991" s="252" t="s">
        <v>68</v>
      </c>
      <c r="D1991" s="252" t="s">
        <v>1113</v>
      </c>
      <c r="E1991" s="252">
        <v>169730</v>
      </c>
      <c r="F1991" s="252" t="s">
        <v>3131</v>
      </c>
      <c r="G1991" s="252" t="s">
        <v>230</v>
      </c>
      <c r="H1991" s="252">
        <v>3</v>
      </c>
      <c r="I1991" s="252" t="s">
        <v>3132</v>
      </c>
      <c r="J1991" s="252" t="s">
        <v>3133</v>
      </c>
      <c r="K1991" s="252" t="s">
        <v>3134</v>
      </c>
      <c r="L1991" s="253">
        <v>45832</v>
      </c>
      <c r="M1991" s="252" t="s">
        <v>1099</v>
      </c>
    </row>
    <row r="1992" spans="1:13" x14ac:dyDescent="0.35">
      <c r="A1992" s="250" t="s">
        <v>66</v>
      </c>
      <c r="B1992" s="250" t="s">
        <v>67</v>
      </c>
      <c r="C1992" s="250" t="s">
        <v>68</v>
      </c>
      <c r="D1992" s="250" t="s">
        <v>428</v>
      </c>
      <c r="E1992" s="250">
        <v>0</v>
      </c>
      <c r="F1992" s="250" t="s">
        <v>2888</v>
      </c>
      <c r="G1992" s="250" t="s">
        <v>398</v>
      </c>
      <c r="H1992" s="250">
        <v>2</v>
      </c>
      <c r="I1992" s="250" t="s">
        <v>269</v>
      </c>
      <c r="J1992" s="250" t="s">
        <v>3099</v>
      </c>
      <c r="K1992" s="250" t="s">
        <v>3135</v>
      </c>
      <c r="L1992" s="251">
        <v>45832</v>
      </c>
      <c r="M1992" s="250" t="s">
        <v>1099</v>
      </c>
    </row>
    <row r="1993" spans="1:13" x14ac:dyDescent="0.35">
      <c r="A1993" s="252" t="s">
        <v>66</v>
      </c>
      <c r="B1993" s="252" t="s">
        <v>67</v>
      </c>
      <c r="C1993" s="252" t="s">
        <v>68</v>
      </c>
      <c r="D1993" s="252" t="s">
        <v>1016</v>
      </c>
      <c r="E1993" s="252">
        <v>0</v>
      </c>
      <c r="F1993" s="252" t="s">
        <v>2888</v>
      </c>
      <c r="G1993" s="252" t="s">
        <v>398</v>
      </c>
      <c r="H1993" s="252">
        <v>2</v>
      </c>
      <c r="I1993" s="252" t="s">
        <v>269</v>
      </c>
      <c r="J1993" s="252" t="s">
        <v>3099</v>
      </c>
      <c r="K1993" s="252" t="s">
        <v>3136</v>
      </c>
      <c r="L1993" s="253">
        <v>45832</v>
      </c>
      <c r="M1993" s="252" t="s">
        <v>1099</v>
      </c>
    </row>
    <row r="1994" spans="1:13" x14ac:dyDescent="0.35">
      <c r="A1994" s="250" t="s">
        <v>66</v>
      </c>
      <c r="B1994" s="250" t="s">
        <v>67</v>
      </c>
      <c r="C1994" s="250" t="s">
        <v>68</v>
      </c>
      <c r="D1994" s="250" t="s">
        <v>1123</v>
      </c>
      <c r="E1994" s="250">
        <v>387730</v>
      </c>
      <c r="F1994" s="250" t="s">
        <v>3127</v>
      </c>
      <c r="G1994" s="250" t="s">
        <v>230</v>
      </c>
      <c r="H1994" s="250">
        <v>3</v>
      </c>
      <c r="I1994" s="250" t="s">
        <v>3128</v>
      </c>
      <c r="J1994" s="250" t="s">
        <v>3137</v>
      </c>
      <c r="K1994" s="250" t="s">
        <v>3138</v>
      </c>
      <c r="L1994" s="251">
        <v>45832</v>
      </c>
      <c r="M1994" s="250" t="s">
        <v>1099</v>
      </c>
    </row>
    <row r="1995" spans="1:13" x14ac:dyDescent="0.35">
      <c r="A1995" s="252" t="s">
        <v>66</v>
      </c>
      <c r="B1995" s="252" t="s">
        <v>67</v>
      </c>
      <c r="C1995" s="252" t="s">
        <v>68</v>
      </c>
      <c r="D1995" s="252" t="s">
        <v>1126</v>
      </c>
      <c r="E1995" s="252">
        <v>1858170</v>
      </c>
      <c r="F1995" s="252" t="s">
        <v>3139</v>
      </c>
      <c r="G1995" s="252" t="s">
        <v>230</v>
      </c>
      <c r="H1995" s="252">
        <v>3</v>
      </c>
      <c r="I1995" s="252" t="s">
        <v>3140</v>
      </c>
      <c r="J1995" s="252" t="s">
        <v>3141</v>
      </c>
      <c r="K1995" s="252" t="s">
        <v>3142</v>
      </c>
      <c r="L1995" s="253">
        <v>45832</v>
      </c>
      <c r="M1995" s="252" t="s">
        <v>1099</v>
      </c>
    </row>
    <row r="1996" spans="1:13" x14ac:dyDescent="0.35">
      <c r="A1996" s="250" t="s">
        <v>66</v>
      </c>
      <c r="B1996" s="250" t="s">
        <v>67</v>
      </c>
      <c r="C1996" s="250" t="s">
        <v>68</v>
      </c>
      <c r="D1996" s="250" t="s">
        <v>1130</v>
      </c>
      <c r="E1996" s="250">
        <v>0</v>
      </c>
      <c r="F1996" s="250" t="s">
        <v>3127</v>
      </c>
      <c r="G1996" s="250" t="s">
        <v>230</v>
      </c>
      <c r="H1996" s="250">
        <v>3</v>
      </c>
      <c r="I1996" s="250" t="s">
        <v>3143</v>
      </c>
      <c r="J1996" s="250" t="s">
        <v>3144</v>
      </c>
      <c r="K1996" s="250" t="s">
        <v>3145</v>
      </c>
      <c r="L1996" s="251">
        <v>45832</v>
      </c>
      <c r="M1996" s="250" t="s">
        <v>1099</v>
      </c>
    </row>
    <row r="1997" spans="1:13" x14ac:dyDescent="0.35">
      <c r="A1997" s="252" t="s">
        <v>66</v>
      </c>
      <c r="B1997" s="252" t="s">
        <v>67</v>
      </c>
      <c r="C1997" s="252" t="s">
        <v>68</v>
      </c>
      <c r="D1997" s="252" t="s">
        <v>1133</v>
      </c>
      <c r="E1997" s="252">
        <v>387730</v>
      </c>
      <c r="F1997" s="252" t="s">
        <v>3127</v>
      </c>
      <c r="G1997" s="252" t="s">
        <v>230</v>
      </c>
      <c r="H1997" s="252">
        <v>3</v>
      </c>
      <c r="I1997" s="252" t="s">
        <v>3128</v>
      </c>
      <c r="J1997" s="252" t="s">
        <v>3146</v>
      </c>
      <c r="K1997" s="252" t="s">
        <v>3147</v>
      </c>
      <c r="L1997" s="253">
        <v>45832</v>
      </c>
      <c r="M1997" s="252" t="s">
        <v>1099</v>
      </c>
    </row>
    <row r="1998" spans="1:13" x14ac:dyDescent="0.35">
      <c r="A1998" s="250" t="s">
        <v>66</v>
      </c>
      <c r="B1998" s="250" t="s">
        <v>67</v>
      </c>
      <c r="C1998" s="250" t="s">
        <v>68</v>
      </c>
      <c r="D1998" s="250" t="s">
        <v>1136</v>
      </c>
      <c r="E1998" s="250" t="s">
        <v>17</v>
      </c>
      <c r="F1998" s="250" t="s">
        <v>17</v>
      </c>
      <c r="G1998" s="250" t="s">
        <v>17</v>
      </c>
      <c r="H1998" s="250" t="s">
        <v>17</v>
      </c>
      <c r="I1998" s="250" t="s">
        <v>17</v>
      </c>
      <c r="J1998" s="250" t="s">
        <v>3018</v>
      </c>
      <c r="K1998" s="250" t="s">
        <v>3148</v>
      </c>
      <c r="L1998" s="251">
        <v>45832</v>
      </c>
      <c r="M1998" s="250" t="s">
        <v>1099</v>
      </c>
    </row>
    <row r="1999" spans="1:13" x14ac:dyDescent="0.35">
      <c r="A1999" s="252" t="s">
        <v>66</v>
      </c>
      <c r="B1999" s="252" t="s">
        <v>67</v>
      </c>
      <c r="C1999" s="252" t="s">
        <v>68</v>
      </c>
      <c r="D1999" s="252" t="s">
        <v>1139</v>
      </c>
      <c r="E1999" s="252" t="s">
        <v>17</v>
      </c>
      <c r="F1999" s="252" t="s">
        <v>17</v>
      </c>
      <c r="G1999" s="252" t="s">
        <v>17</v>
      </c>
      <c r="H1999" s="252" t="s">
        <v>17</v>
      </c>
      <c r="I1999" s="252" t="s">
        <v>17</v>
      </c>
      <c r="J1999" s="252" t="s">
        <v>3018</v>
      </c>
      <c r="K1999" s="252" t="s">
        <v>3149</v>
      </c>
      <c r="L1999" s="253">
        <v>45832</v>
      </c>
      <c r="M1999" s="252" t="s">
        <v>1099</v>
      </c>
    </row>
    <row r="2000" spans="1:13" x14ac:dyDescent="0.35">
      <c r="A2000" s="250" t="s">
        <v>66</v>
      </c>
      <c r="B2000" s="250" t="s">
        <v>67</v>
      </c>
      <c r="C2000" s="250" t="s">
        <v>68</v>
      </c>
      <c r="D2000" s="250" t="s">
        <v>1142</v>
      </c>
      <c r="E2000" s="250">
        <v>2</v>
      </c>
      <c r="F2000" s="250" t="s">
        <v>3150</v>
      </c>
      <c r="G2000" s="250" t="s">
        <v>178</v>
      </c>
      <c r="H2000" s="250">
        <v>1</v>
      </c>
      <c r="I2000" s="250" t="s">
        <v>3151</v>
      </c>
      <c r="J2000" s="250" t="s">
        <v>3152</v>
      </c>
      <c r="K2000" s="250" t="s">
        <v>3153</v>
      </c>
      <c r="L2000" s="251">
        <v>45832</v>
      </c>
      <c r="M2000" s="250" t="s">
        <v>1099</v>
      </c>
    </row>
    <row r="2001" spans="1:13" x14ac:dyDescent="0.35">
      <c r="A2001" s="252" t="s">
        <v>1511</v>
      </c>
      <c r="B2001" s="252" t="s">
        <v>1512</v>
      </c>
      <c r="C2001" s="252" t="s">
        <v>1513</v>
      </c>
      <c r="D2001" s="252" t="s">
        <v>1110</v>
      </c>
      <c r="E2001" s="252">
        <v>11289748</v>
      </c>
      <c r="F2001" s="252" t="s">
        <v>3154</v>
      </c>
      <c r="G2001" s="252" t="s">
        <v>398</v>
      </c>
      <c r="H2001" s="252">
        <v>2</v>
      </c>
      <c r="I2001" s="252" t="s">
        <v>2014</v>
      </c>
      <c r="J2001" s="252" t="s">
        <v>3155</v>
      </c>
      <c r="K2001" s="252" t="s">
        <v>3156</v>
      </c>
      <c r="L2001" s="253">
        <v>45832</v>
      </c>
      <c r="M2001" s="252" t="s">
        <v>1099</v>
      </c>
    </row>
    <row r="2002" spans="1:13" x14ac:dyDescent="0.35">
      <c r="A2002" s="250" t="s">
        <v>1511</v>
      </c>
      <c r="B2002" s="250" t="s">
        <v>1512</v>
      </c>
      <c r="C2002" s="250" t="s">
        <v>1513</v>
      </c>
      <c r="D2002" s="250" t="s">
        <v>1113</v>
      </c>
      <c r="E2002" s="250">
        <v>8230372</v>
      </c>
      <c r="F2002" s="250" t="s">
        <v>3157</v>
      </c>
      <c r="G2002" s="250" t="s">
        <v>398</v>
      </c>
      <c r="H2002" s="250">
        <v>2</v>
      </c>
      <c r="I2002" s="250" t="s">
        <v>3158</v>
      </c>
      <c r="J2002" s="250" t="s">
        <v>3159</v>
      </c>
      <c r="K2002" s="250" t="s">
        <v>3160</v>
      </c>
      <c r="L2002" s="251">
        <v>45832</v>
      </c>
      <c r="M2002" s="250" t="s">
        <v>1099</v>
      </c>
    </row>
    <row r="2003" spans="1:13" x14ac:dyDescent="0.35">
      <c r="A2003" s="252" t="s">
        <v>1511</v>
      </c>
      <c r="B2003" s="252" t="s">
        <v>1512</v>
      </c>
      <c r="C2003" s="252" t="s">
        <v>1513</v>
      </c>
      <c r="D2003" s="252" t="s">
        <v>92</v>
      </c>
      <c r="E2003" s="252" t="s">
        <v>17</v>
      </c>
      <c r="F2003" s="252" t="s">
        <v>17</v>
      </c>
      <c r="G2003" s="252" t="s">
        <v>230</v>
      </c>
      <c r="H2003" s="252">
        <v>3</v>
      </c>
      <c r="I2003" s="252" t="s">
        <v>17</v>
      </c>
      <c r="J2003" s="252" t="s">
        <v>2002</v>
      </c>
      <c r="K2003" s="252" t="s">
        <v>3161</v>
      </c>
      <c r="L2003" s="253">
        <v>45832</v>
      </c>
      <c r="M2003" s="252" t="s">
        <v>1099</v>
      </c>
    </row>
    <row r="2004" spans="1:13" x14ac:dyDescent="0.35">
      <c r="A2004" s="250" t="s">
        <v>1511</v>
      </c>
      <c r="B2004" s="250" t="s">
        <v>1512</v>
      </c>
      <c r="C2004" s="250" t="s">
        <v>1513</v>
      </c>
      <c r="D2004" s="250" t="s">
        <v>428</v>
      </c>
      <c r="E2004" s="250">
        <v>1722</v>
      </c>
      <c r="F2004" s="250" t="s">
        <v>1903</v>
      </c>
      <c r="G2004" s="250" t="s">
        <v>230</v>
      </c>
      <c r="H2004" s="250">
        <v>3</v>
      </c>
      <c r="I2004" s="250" t="s">
        <v>1013</v>
      </c>
      <c r="J2004" s="250" t="s">
        <v>3162</v>
      </c>
      <c r="K2004" s="250" t="s">
        <v>3163</v>
      </c>
      <c r="L2004" s="251">
        <v>45832</v>
      </c>
      <c r="M2004" s="250" t="s">
        <v>1099</v>
      </c>
    </row>
    <row r="2005" spans="1:13" x14ac:dyDescent="0.35">
      <c r="A2005" s="252" t="s">
        <v>1511</v>
      </c>
      <c r="B2005" s="252" t="s">
        <v>1512</v>
      </c>
      <c r="C2005" s="252" t="s">
        <v>1513</v>
      </c>
      <c r="D2005" s="252" t="s">
        <v>1016</v>
      </c>
      <c r="E2005" s="252">
        <v>1722</v>
      </c>
      <c r="F2005" s="252" t="s">
        <v>1903</v>
      </c>
      <c r="G2005" s="252" t="s">
        <v>230</v>
      </c>
      <c r="H2005" s="252">
        <v>3</v>
      </c>
      <c r="I2005" s="252" t="s">
        <v>1013</v>
      </c>
      <c r="J2005" s="252" t="s">
        <v>3164</v>
      </c>
      <c r="K2005" s="252" t="s">
        <v>3165</v>
      </c>
      <c r="L2005" s="253">
        <v>45832</v>
      </c>
      <c r="M2005" s="252" t="s">
        <v>1099</v>
      </c>
    </row>
    <row r="2006" spans="1:13" x14ac:dyDescent="0.35">
      <c r="A2006" s="250" t="s">
        <v>1511</v>
      </c>
      <c r="B2006" s="250" t="s">
        <v>1512</v>
      </c>
      <c r="C2006" s="250" t="s">
        <v>1513</v>
      </c>
      <c r="D2006" s="250" t="s">
        <v>1123</v>
      </c>
      <c r="E2006" s="250">
        <v>8610088</v>
      </c>
      <c r="F2006" s="250" t="s">
        <v>3154</v>
      </c>
      <c r="G2006" s="250" t="s">
        <v>230</v>
      </c>
      <c r="H2006" s="250">
        <v>3</v>
      </c>
      <c r="I2006" s="250" t="s">
        <v>2014</v>
      </c>
      <c r="J2006" s="250" t="s">
        <v>3166</v>
      </c>
      <c r="K2006" s="250" t="s">
        <v>3167</v>
      </c>
      <c r="L2006" s="251">
        <v>45832</v>
      </c>
      <c r="M2006" s="250" t="s">
        <v>19</v>
      </c>
    </row>
    <row r="2007" spans="1:13" x14ac:dyDescent="0.35">
      <c r="A2007" s="252" t="s">
        <v>1511</v>
      </c>
      <c r="B2007" s="252" t="s">
        <v>1512</v>
      </c>
      <c r="C2007" s="252" t="s">
        <v>1513</v>
      </c>
      <c r="D2007" s="252" t="s">
        <v>1126</v>
      </c>
      <c r="E2007" s="252">
        <v>2110252</v>
      </c>
      <c r="F2007" s="252" t="s">
        <v>3168</v>
      </c>
      <c r="G2007" s="252" t="s">
        <v>398</v>
      </c>
      <c r="H2007" s="252">
        <v>2</v>
      </c>
      <c r="I2007" s="252" t="s">
        <v>2010</v>
      </c>
      <c r="J2007" s="252" t="s">
        <v>3169</v>
      </c>
      <c r="K2007" s="252" t="s">
        <v>3170</v>
      </c>
      <c r="L2007" s="253">
        <v>45832</v>
      </c>
      <c r="M2007" s="252" t="s">
        <v>19</v>
      </c>
    </row>
    <row r="2008" spans="1:13" x14ac:dyDescent="0.35">
      <c r="A2008" s="250" t="s">
        <v>1511</v>
      </c>
      <c r="B2008" s="250" t="s">
        <v>1512</v>
      </c>
      <c r="C2008" s="250" t="s">
        <v>1513</v>
      </c>
      <c r="D2008" s="250" t="s">
        <v>1130</v>
      </c>
      <c r="E2008" s="250">
        <v>2679660</v>
      </c>
      <c r="F2008" s="250" t="s">
        <v>3154</v>
      </c>
      <c r="G2008" s="250" t="s">
        <v>230</v>
      </c>
      <c r="H2008" s="250">
        <v>3</v>
      </c>
      <c r="I2008" s="250" t="s">
        <v>2014</v>
      </c>
      <c r="J2008" s="250" t="s">
        <v>3171</v>
      </c>
      <c r="K2008" s="250" t="s">
        <v>3172</v>
      </c>
      <c r="L2008" s="251">
        <v>45832</v>
      </c>
      <c r="M2008" s="250" t="s">
        <v>19</v>
      </c>
    </row>
    <row r="2009" spans="1:13" x14ac:dyDescent="0.35">
      <c r="A2009" s="252" t="s">
        <v>1511</v>
      </c>
      <c r="B2009" s="252" t="s">
        <v>1512</v>
      </c>
      <c r="C2009" s="252" t="s">
        <v>1513</v>
      </c>
      <c r="D2009" s="252" t="s">
        <v>1133</v>
      </c>
      <c r="E2009" s="252">
        <v>5089778</v>
      </c>
      <c r="F2009" s="252" t="s">
        <v>3154</v>
      </c>
      <c r="G2009" s="252" t="s">
        <v>230</v>
      </c>
      <c r="H2009" s="252">
        <v>3</v>
      </c>
      <c r="I2009" s="252" t="s">
        <v>2014</v>
      </c>
      <c r="J2009" s="252" t="s">
        <v>3173</v>
      </c>
      <c r="K2009" s="252" t="s">
        <v>3174</v>
      </c>
      <c r="L2009" s="253">
        <v>45832</v>
      </c>
      <c r="M2009" s="252" t="s">
        <v>19</v>
      </c>
    </row>
    <row r="2010" spans="1:13" x14ac:dyDescent="0.35">
      <c r="A2010" s="250" t="s">
        <v>1511</v>
      </c>
      <c r="B2010" s="250" t="s">
        <v>1512</v>
      </c>
      <c r="C2010" s="250" t="s">
        <v>1513</v>
      </c>
      <c r="D2010" s="250" t="s">
        <v>1136</v>
      </c>
      <c r="E2010" s="250">
        <v>3520310</v>
      </c>
      <c r="F2010" s="250" t="s">
        <v>3154</v>
      </c>
      <c r="G2010" s="250" t="s">
        <v>230</v>
      </c>
      <c r="H2010" s="250">
        <v>3</v>
      </c>
      <c r="I2010" s="250" t="s">
        <v>2014</v>
      </c>
      <c r="J2010" s="250" t="s">
        <v>3175</v>
      </c>
      <c r="K2010" s="250" t="s">
        <v>3176</v>
      </c>
      <c r="L2010" s="251">
        <v>45832</v>
      </c>
      <c r="M2010" s="250" t="s">
        <v>19</v>
      </c>
    </row>
    <row r="2011" spans="1:13" x14ac:dyDescent="0.35">
      <c r="A2011" s="252" t="s">
        <v>1511</v>
      </c>
      <c r="B2011" s="252" t="s">
        <v>1512</v>
      </c>
      <c r="C2011" s="252" t="s">
        <v>1513</v>
      </c>
      <c r="D2011" s="252" t="s">
        <v>1139</v>
      </c>
      <c r="E2011" s="252">
        <v>0</v>
      </c>
      <c r="F2011" s="252" t="s">
        <v>3154</v>
      </c>
      <c r="G2011" s="252" t="s">
        <v>230</v>
      </c>
      <c r="H2011" s="252">
        <v>3</v>
      </c>
      <c r="I2011" s="252" t="s">
        <v>3177</v>
      </c>
      <c r="J2011" s="252" t="s">
        <v>3178</v>
      </c>
      <c r="K2011" s="252" t="s">
        <v>3179</v>
      </c>
      <c r="L2011" s="253">
        <v>45832</v>
      </c>
      <c r="M2011" s="252" t="s">
        <v>19</v>
      </c>
    </row>
    <row r="2012" spans="1:13" x14ac:dyDescent="0.35">
      <c r="A2012" s="250" t="s">
        <v>1511</v>
      </c>
      <c r="B2012" s="250" t="s">
        <v>1512</v>
      </c>
      <c r="C2012" s="250" t="s">
        <v>1513</v>
      </c>
      <c r="D2012" s="250" t="s">
        <v>1142</v>
      </c>
      <c r="E2012" s="250">
        <v>5</v>
      </c>
      <c r="F2012" s="250" t="s">
        <v>3180</v>
      </c>
      <c r="G2012" s="250" t="s">
        <v>398</v>
      </c>
      <c r="H2012" s="250">
        <v>2</v>
      </c>
      <c r="I2012" s="250" t="s">
        <v>3181</v>
      </c>
      <c r="J2012" s="250" t="s">
        <v>3182</v>
      </c>
      <c r="K2012" s="250" t="s">
        <v>3183</v>
      </c>
      <c r="L2012" s="251">
        <v>45832</v>
      </c>
      <c r="M2012" s="250" t="s">
        <v>19</v>
      </c>
    </row>
    <row r="2013" spans="1:13" x14ac:dyDescent="0.35">
      <c r="A2013" s="252" t="s">
        <v>1511</v>
      </c>
      <c r="B2013" s="252" t="s">
        <v>1512</v>
      </c>
      <c r="C2013" s="252" t="s">
        <v>1513</v>
      </c>
      <c r="D2013" s="252" t="s">
        <v>26</v>
      </c>
      <c r="E2013" s="252" t="s">
        <v>17</v>
      </c>
      <c r="F2013" s="252" t="s">
        <v>17</v>
      </c>
      <c r="G2013" s="252" t="s">
        <v>230</v>
      </c>
      <c r="H2013" s="252">
        <v>3</v>
      </c>
      <c r="I2013" s="252" t="s">
        <v>17</v>
      </c>
      <c r="J2013" s="252" t="s">
        <v>2025</v>
      </c>
      <c r="K2013" s="252" t="s">
        <v>3184</v>
      </c>
      <c r="L2013" s="253">
        <v>45832</v>
      </c>
      <c r="M2013" s="252" t="s">
        <v>19</v>
      </c>
    </row>
    <row r="2014" spans="1:13" x14ac:dyDescent="0.35">
      <c r="A2014" s="250" t="s">
        <v>1511</v>
      </c>
      <c r="B2014" s="250" t="s">
        <v>1512</v>
      </c>
      <c r="C2014" s="250" t="s">
        <v>1513</v>
      </c>
      <c r="D2014" s="250" t="s">
        <v>28</v>
      </c>
      <c r="E2014" s="250" t="s">
        <v>17</v>
      </c>
      <c r="F2014" s="250" t="s">
        <v>17</v>
      </c>
      <c r="G2014" s="250" t="s">
        <v>230</v>
      </c>
      <c r="H2014" s="250">
        <v>3</v>
      </c>
      <c r="I2014" s="250" t="s">
        <v>17</v>
      </c>
      <c r="J2014" s="250" t="s">
        <v>2025</v>
      </c>
      <c r="K2014" s="250" t="s">
        <v>3185</v>
      </c>
      <c r="L2014" s="251">
        <v>45832</v>
      </c>
      <c r="M2014" s="250" t="s">
        <v>19</v>
      </c>
    </row>
    <row r="2015" spans="1:13" x14ac:dyDescent="0.35">
      <c r="A2015" s="252" t="s">
        <v>1511</v>
      </c>
      <c r="B2015" s="252" t="s">
        <v>1512</v>
      </c>
      <c r="C2015" s="252" t="s">
        <v>1513</v>
      </c>
      <c r="D2015" s="252" t="s">
        <v>24</v>
      </c>
      <c r="E2015" s="252">
        <v>4537517</v>
      </c>
      <c r="F2015" s="252" t="s">
        <v>2028</v>
      </c>
      <c r="G2015" s="252" t="s">
        <v>398</v>
      </c>
      <c r="H2015" s="252">
        <v>2</v>
      </c>
      <c r="I2015" s="252" t="s">
        <v>2029</v>
      </c>
      <c r="J2015" s="252" t="s">
        <v>2030</v>
      </c>
      <c r="K2015" s="252" t="s">
        <v>3186</v>
      </c>
      <c r="L2015" s="253">
        <v>45832</v>
      </c>
      <c r="M2015" s="252" t="s">
        <v>19</v>
      </c>
    </row>
    <row r="2016" spans="1:13" x14ac:dyDescent="0.35">
      <c r="A2016" s="250" t="s">
        <v>1511</v>
      </c>
      <c r="B2016" s="250" t="s">
        <v>1512</v>
      </c>
      <c r="C2016" s="250" t="s">
        <v>1513</v>
      </c>
      <c r="D2016" s="250" t="s">
        <v>16</v>
      </c>
      <c r="E2016" s="250" t="s">
        <v>17</v>
      </c>
      <c r="F2016" s="250" t="s">
        <v>17</v>
      </c>
      <c r="G2016" s="250" t="s">
        <v>230</v>
      </c>
      <c r="H2016" s="250">
        <v>3</v>
      </c>
      <c r="I2016" s="250" t="s">
        <v>17</v>
      </c>
      <c r="J2016" s="250" t="s">
        <v>2025</v>
      </c>
      <c r="K2016" s="250" t="s">
        <v>3187</v>
      </c>
      <c r="L2016" s="251">
        <v>45832</v>
      </c>
      <c r="M2016" s="250" t="s">
        <v>19</v>
      </c>
    </row>
    <row r="2017" spans="1:13" x14ac:dyDescent="0.35">
      <c r="A2017" s="252" t="s">
        <v>1511</v>
      </c>
      <c r="B2017" s="252" t="s">
        <v>1512</v>
      </c>
      <c r="C2017" s="252" t="s">
        <v>1513</v>
      </c>
      <c r="D2017" s="252" t="s">
        <v>20</v>
      </c>
      <c r="E2017" s="252" t="s">
        <v>17</v>
      </c>
      <c r="F2017" s="252" t="s">
        <v>17</v>
      </c>
      <c r="G2017" s="252" t="s">
        <v>230</v>
      </c>
      <c r="H2017" s="252">
        <v>3</v>
      </c>
      <c r="I2017" s="252" t="s">
        <v>17</v>
      </c>
      <c r="J2017" s="252" t="s">
        <v>2025</v>
      </c>
      <c r="K2017" s="252" t="s">
        <v>3188</v>
      </c>
      <c r="L2017" s="253">
        <v>45832</v>
      </c>
      <c r="M2017" s="252" t="s">
        <v>19</v>
      </c>
    </row>
    <row r="2018" spans="1:13" x14ac:dyDescent="0.35">
      <c r="A2018" s="250" t="s">
        <v>1511</v>
      </c>
      <c r="B2018" s="250" t="s">
        <v>1512</v>
      </c>
      <c r="C2018" s="250" t="s">
        <v>1513</v>
      </c>
      <c r="D2018" s="250" t="s">
        <v>292</v>
      </c>
      <c r="E2018" s="250" t="s">
        <v>17</v>
      </c>
      <c r="F2018" s="250" t="s">
        <v>17</v>
      </c>
      <c r="G2018" s="250" t="s">
        <v>230</v>
      </c>
      <c r="H2018" s="250">
        <v>3</v>
      </c>
      <c r="I2018" s="250" t="s">
        <v>17</v>
      </c>
      <c r="J2018" s="250" t="s">
        <v>2025</v>
      </c>
      <c r="K2018" s="250" t="s">
        <v>3189</v>
      </c>
      <c r="L2018" s="251">
        <v>45832</v>
      </c>
      <c r="M2018" s="250" t="s">
        <v>19</v>
      </c>
    </row>
    <row r="2019" spans="1:13" x14ac:dyDescent="0.35">
      <c r="A2019" s="252" t="s">
        <v>1511</v>
      </c>
      <c r="B2019" s="252" t="s">
        <v>1512</v>
      </c>
      <c r="C2019" s="252" t="s">
        <v>1513</v>
      </c>
      <c r="D2019" s="252" t="s">
        <v>22</v>
      </c>
      <c r="E2019" s="252" t="s">
        <v>17</v>
      </c>
      <c r="F2019" s="252" t="s">
        <v>17</v>
      </c>
      <c r="G2019" s="252" t="s">
        <v>230</v>
      </c>
      <c r="H2019" s="252">
        <v>3</v>
      </c>
      <c r="I2019" s="252" t="s">
        <v>17</v>
      </c>
      <c r="J2019" s="252" t="s">
        <v>2025</v>
      </c>
      <c r="K2019" s="252" t="s">
        <v>3190</v>
      </c>
      <c r="L2019" s="253">
        <v>45832</v>
      </c>
      <c r="M2019" s="252" t="s">
        <v>19</v>
      </c>
    </row>
    <row r="2020" spans="1:13" x14ac:dyDescent="0.35">
      <c r="A2020" s="250" t="s">
        <v>1069</v>
      </c>
      <c r="B2020" s="250" t="s">
        <v>1070</v>
      </c>
      <c r="C2020" s="250" t="s">
        <v>1071</v>
      </c>
      <c r="D2020" s="250" t="s">
        <v>1094</v>
      </c>
      <c r="E2020" s="250">
        <v>25021423</v>
      </c>
      <c r="F2020" s="250" t="s">
        <v>3191</v>
      </c>
      <c r="G2020" s="250" t="s">
        <v>398</v>
      </c>
      <c r="H2020" s="250">
        <v>2</v>
      </c>
      <c r="I2020" s="250" t="s">
        <v>3192</v>
      </c>
      <c r="J2020" s="250" t="s">
        <v>3193</v>
      </c>
      <c r="K2020" s="250" t="s">
        <v>3194</v>
      </c>
      <c r="L2020" s="251">
        <v>45832</v>
      </c>
      <c r="M2020" s="250" t="s">
        <v>1099</v>
      </c>
    </row>
    <row r="2021" spans="1:13" x14ac:dyDescent="0.35">
      <c r="A2021" s="252" t="s">
        <v>1069</v>
      </c>
      <c r="B2021" s="252" t="s">
        <v>1070</v>
      </c>
      <c r="C2021" s="252" t="s">
        <v>1071</v>
      </c>
      <c r="D2021" s="252" t="s">
        <v>1100</v>
      </c>
      <c r="E2021" s="252">
        <v>1220190</v>
      </c>
      <c r="F2021" s="252" t="s">
        <v>2858</v>
      </c>
      <c r="G2021" s="252" t="s">
        <v>178</v>
      </c>
      <c r="H2021" s="252">
        <v>1</v>
      </c>
      <c r="I2021" s="252" t="s">
        <v>3195</v>
      </c>
      <c r="J2021" s="252" t="s">
        <v>3196</v>
      </c>
      <c r="K2021" s="252" t="s">
        <v>3197</v>
      </c>
      <c r="L2021" s="253">
        <v>45832</v>
      </c>
      <c r="M2021" s="252" t="s">
        <v>1099</v>
      </c>
    </row>
    <row r="2022" spans="1:13" x14ac:dyDescent="0.35">
      <c r="A2022" s="250" t="s">
        <v>1069</v>
      </c>
      <c r="B2022" s="250" t="s">
        <v>1070</v>
      </c>
      <c r="C2022" s="250" t="s">
        <v>1071</v>
      </c>
      <c r="D2022" s="250" t="s">
        <v>1105</v>
      </c>
      <c r="E2022" s="250">
        <v>25021423</v>
      </c>
      <c r="F2022" s="250" t="s">
        <v>3198</v>
      </c>
      <c r="G2022" s="250" t="s">
        <v>178</v>
      </c>
      <c r="H2022" s="250">
        <v>1</v>
      </c>
      <c r="I2022" s="250" t="s">
        <v>3192</v>
      </c>
      <c r="J2022" s="250" t="s">
        <v>3199</v>
      </c>
      <c r="K2022" s="250" t="s">
        <v>3200</v>
      </c>
      <c r="L2022" s="251">
        <v>45832</v>
      </c>
      <c r="M2022" s="250" t="s">
        <v>1099</v>
      </c>
    </row>
    <row r="2023" spans="1:13" x14ac:dyDescent="0.35">
      <c r="A2023" s="252" t="s">
        <v>1069</v>
      </c>
      <c r="B2023" s="252" t="s">
        <v>1070</v>
      </c>
      <c r="C2023" s="252" t="s">
        <v>1071</v>
      </c>
      <c r="D2023" s="252" t="s">
        <v>1110</v>
      </c>
      <c r="E2023" s="252">
        <v>25021423</v>
      </c>
      <c r="F2023" s="252" t="s">
        <v>3198</v>
      </c>
      <c r="G2023" s="252" t="s">
        <v>178</v>
      </c>
      <c r="H2023" s="252">
        <v>1</v>
      </c>
      <c r="I2023" s="252" t="s">
        <v>3192</v>
      </c>
      <c r="J2023" s="252" t="s">
        <v>3201</v>
      </c>
      <c r="K2023" s="252" t="s">
        <v>3202</v>
      </c>
      <c r="L2023" s="253">
        <v>45832</v>
      </c>
      <c r="M2023" s="252" t="s">
        <v>1099</v>
      </c>
    </row>
    <row r="2024" spans="1:13" x14ac:dyDescent="0.35">
      <c r="A2024" s="250" t="s">
        <v>1069</v>
      </c>
      <c r="B2024" s="250" t="s">
        <v>1070</v>
      </c>
      <c r="C2024" s="250" t="s">
        <v>1071</v>
      </c>
      <c r="D2024" s="250" t="s">
        <v>1113</v>
      </c>
      <c r="E2024" s="250">
        <v>1129240</v>
      </c>
      <c r="F2024" s="250" t="s">
        <v>3203</v>
      </c>
      <c r="G2024" s="250" t="s">
        <v>178</v>
      </c>
      <c r="H2024" s="250">
        <v>1</v>
      </c>
      <c r="I2024" s="250" t="s">
        <v>3204</v>
      </c>
      <c r="J2024" s="250" t="s">
        <v>3205</v>
      </c>
      <c r="K2024" s="250" t="s">
        <v>3206</v>
      </c>
      <c r="L2024" s="251">
        <v>45832</v>
      </c>
      <c r="M2024" s="250" t="s">
        <v>1099</v>
      </c>
    </row>
    <row r="2025" spans="1:13" x14ac:dyDescent="0.35">
      <c r="A2025" s="252" t="s">
        <v>1069</v>
      </c>
      <c r="B2025" s="252" t="s">
        <v>1070</v>
      </c>
      <c r="C2025" s="252" t="s">
        <v>1071</v>
      </c>
      <c r="D2025" s="252" t="s">
        <v>92</v>
      </c>
      <c r="E2025" s="252" t="s">
        <v>17</v>
      </c>
      <c r="F2025" s="252" t="s">
        <v>17</v>
      </c>
      <c r="G2025" s="252" t="s">
        <v>17</v>
      </c>
      <c r="H2025" s="252" t="s">
        <v>17</v>
      </c>
      <c r="I2025" s="252" t="s">
        <v>17</v>
      </c>
      <c r="J2025" s="252" t="s">
        <v>608</v>
      </c>
      <c r="K2025" s="252" t="s">
        <v>3207</v>
      </c>
      <c r="L2025" s="253">
        <v>45832</v>
      </c>
      <c r="M2025" s="252" t="s">
        <v>1099</v>
      </c>
    </row>
    <row r="2026" spans="1:13" x14ac:dyDescent="0.35">
      <c r="A2026" s="250" t="s">
        <v>1069</v>
      </c>
      <c r="B2026" s="250" t="s">
        <v>1070</v>
      </c>
      <c r="C2026" s="250" t="s">
        <v>1071</v>
      </c>
      <c r="D2026" s="250" t="s">
        <v>428</v>
      </c>
      <c r="E2026" s="250">
        <v>1890</v>
      </c>
      <c r="F2026" s="250" t="s">
        <v>1903</v>
      </c>
      <c r="G2026" s="250" t="s">
        <v>178</v>
      </c>
      <c r="H2026" s="250">
        <v>1</v>
      </c>
      <c r="I2026" s="250" t="s">
        <v>269</v>
      </c>
      <c r="J2026" s="250" t="s">
        <v>3208</v>
      </c>
      <c r="K2026" s="250" t="s">
        <v>3209</v>
      </c>
      <c r="L2026" s="251">
        <v>45832</v>
      </c>
      <c r="M2026" s="250" t="s">
        <v>1099</v>
      </c>
    </row>
    <row r="2027" spans="1:13" x14ac:dyDescent="0.35">
      <c r="A2027" s="252" t="s">
        <v>1069</v>
      </c>
      <c r="B2027" s="252" t="s">
        <v>1070</v>
      </c>
      <c r="C2027" s="252" t="s">
        <v>1071</v>
      </c>
      <c r="D2027" s="252" t="s">
        <v>1016</v>
      </c>
      <c r="E2027" s="252">
        <v>1890</v>
      </c>
      <c r="F2027" s="252" t="s">
        <v>1903</v>
      </c>
      <c r="G2027" s="252" t="s">
        <v>178</v>
      </c>
      <c r="H2027" s="252">
        <v>1</v>
      </c>
      <c r="I2027" s="252" t="s">
        <v>269</v>
      </c>
      <c r="J2027" s="252" t="s">
        <v>3210</v>
      </c>
      <c r="K2027" s="252" t="s">
        <v>3211</v>
      </c>
      <c r="L2027" s="253">
        <v>45832</v>
      </c>
      <c r="M2027" s="252" t="s">
        <v>1099</v>
      </c>
    </row>
    <row r="2028" spans="1:13" x14ac:dyDescent="0.35">
      <c r="A2028" s="250" t="s">
        <v>1069</v>
      </c>
      <c r="B2028" s="250" t="s">
        <v>1070</v>
      </c>
      <c r="C2028" s="250" t="s">
        <v>1071</v>
      </c>
      <c r="D2028" s="250" t="s">
        <v>1123</v>
      </c>
      <c r="E2028" s="250">
        <v>6152338</v>
      </c>
      <c r="F2028" s="250" t="s">
        <v>3212</v>
      </c>
      <c r="G2028" s="250" t="s">
        <v>230</v>
      </c>
      <c r="H2028" s="250">
        <v>3</v>
      </c>
      <c r="I2028" s="250" t="s">
        <v>3213</v>
      </c>
      <c r="J2028" s="250" t="s">
        <v>3214</v>
      </c>
      <c r="K2028" s="250" t="s">
        <v>3215</v>
      </c>
      <c r="L2028" s="251">
        <v>45832</v>
      </c>
      <c r="M2028" s="250" t="s">
        <v>1099</v>
      </c>
    </row>
    <row r="2029" spans="1:13" x14ac:dyDescent="0.35">
      <c r="A2029" s="252" t="s">
        <v>1069</v>
      </c>
      <c r="B2029" s="252" t="s">
        <v>1070</v>
      </c>
      <c r="C2029" s="252" t="s">
        <v>1071</v>
      </c>
      <c r="D2029" s="252" t="s">
        <v>1126</v>
      </c>
      <c r="E2029" s="252">
        <v>0</v>
      </c>
      <c r="F2029" s="252" t="s">
        <v>3212</v>
      </c>
      <c r="G2029" s="252" t="s">
        <v>398</v>
      </c>
      <c r="H2029" s="252">
        <v>2</v>
      </c>
      <c r="I2029" s="252" t="s">
        <v>3213</v>
      </c>
      <c r="J2029" s="252" t="s">
        <v>3216</v>
      </c>
      <c r="K2029" s="252" t="s">
        <v>3217</v>
      </c>
      <c r="L2029" s="253">
        <v>45832</v>
      </c>
      <c r="M2029" s="252" t="s">
        <v>1099</v>
      </c>
    </row>
    <row r="2030" spans="1:13" x14ac:dyDescent="0.35">
      <c r="A2030" s="250" t="s">
        <v>1069</v>
      </c>
      <c r="B2030" s="250" t="s">
        <v>1070</v>
      </c>
      <c r="C2030" s="250" t="s">
        <v>1071</v>
      </c>
      <c r="D2030" s="250" t="s">
        <v>1130</v>
      </c>
      <c r="E2030" s="250">
        <v>18869085</v>
      </c>
      <c r="F2030" s="250" t="s">
        <v>3212</v>
      </c>
      <c r="G2030" s="250" t="s">
        <v>398</v>
      </c>
      <c r="H2030" s="250">
        <v>2</v>
      </c>
      <c r="I2030" s="250" t="s">
        <v>3213</v>
      </c>
      <c r="J2030" s="250" t="s">
        <v>3218</v>
      </c>
      <c r="K2030" s="250" t="s">
        <v>3219</v>
      </c>
      <c r="L2030" s="251">
        <v>45832</v>
      </c>
      <c r="M2030" s="250" t="s">
        <v>1099</v>
      </c>
    </row>
    <row r="2031" spans="1:13" x14ac:dyDescent="0.35">
      <c r="A2031" s="252" t="s">
        <v>1069</v>
      </c>
      <c r="B2031" s="252" t="s">
        <v>1070</v>
      </c>
      <c r="C2031" s="252" t="s">
        <v>1071</v>
      </c>
      <c r="D2031" s="252" t="s">
        <v>1133</v>
      </c>
      <c r="E2031" s="252">
        <v>4122941</v>
      </c>
      <c r="F2031" s="252" t="s">
        <v>3212</v>
      </c>
      <c r="G2031" s="252" t="s">
        <v>398</v>
      </c>
      <c r="H2031" s="252">
        <v>2</v>
      </c>
      <c r="I2031" s="252" t="s">
        <v>3213</v>
      </c>
      <c r="J2031" s="252" t="s">
        <v>3220</v>
      </c>
      <c r="K2031" s="252" t="s">
        <v>3221</v>
      </c>
      <c r="L2031" s="253">
        <v>45832</v>
      </c>
      <c r="M2031" s="252" t="s">
        <v>1099</v>
      </c>
    </row>
    <row r="2032" spans="1:13" x14ac:dyDescent="0.35">
      <c r="A2032" s="250" t="s">
        <v>1069</v>
      </c>
      <c r="B2032" s="250" t="s">
        <v>1070</v>
      </c>
      <c r="C2032" s="250" t="s">
        <v>1071</v>
      </c>
      <c r="D2032" s="250" t="s">
        <v>1136</v>
      </c>
      <c r="E2032" s="250">
        <v>1928982</v>
      </c>
      <c r="F2032" s="250" t="s">
        <v>3212</v>
      </c>
      <c r="G2032" s="250" t="s">
        <v>398</v>
      </c>
      <c r="H2032" s="250">
        <v>2</v>
      </c>
      <c r="I2032" s="250" t="s">
        <v>3213</v>
      </c>
      <c r="J2032" s="250" t="s">
        <v>3222</v>
      </c>
      <c r="K2032" s="250" t="s">
        <v>3223</v>
      </c>
      <c r="L2032" s="251">
        <v>45832</v>
      </c>
      <c r="M2032" s="250" t="s">
        <v>1099</v>
      </c>
    </row>
    <row r="2033" spans="1:13" x14ac:dyDescent="0.35">
      <c r="A2033" s="252" t="s">
        <v>1069</v>
      </c>
      <c r="B2033" s="252" t="s">
        <v>1070</v>
      </c>
      <c r="C2033" s="252" t="s">
        <v>1071</v>
      </c>
      <c r="D2033" s="252" t="s">
        <v>1139</v>
      </c>
      <c r="E2033" s="252">
        <v>100415</v>
      </c>
      <c r="F2033" s="252" t="s">
        <v>3212</v>
      </c>
      <c r="G2033" s="252" t="s">
        <v>398</v>
      </c>
      <c r="H2033" s="252">
        <v>2</v>
      </c>
      <c r="I2033" s="252" t="s">
        <v>3213</v>
      </c>
      <c r="J2033" s="252" t="s">
        <v>3224</v>
      </c>
      <c r="K2033" s="252" t="s">
        <v>3225</v>
      </c>
      <c r="L2033" s="253">
        <v>45832</v>
      </c>
      <c r="M2033" s="252" t="s">
        <v>1099</v>
      </c>
    </row>
    <row r="2034" spans="1:13" x14ac:dyDescent="0.35">
      <c r="A2034" s="250" t="s">
        <v>1069</v>
      </c>
      <c r="B2034" s="250" t="s">
        <v>1070</v>
      </c>
      <c r="C2034" s="250" t="s">
        <v>1071</v>
      </c>
      <c r="D2034" s="250" t="s">
        <v>1142</v>
      </c>
      <c r="E2034" s="250">
        <v>5</v>
      </c>
      <c r="F2034" s="250" t="s">
        <v>3203</v>
      </c>
      <c r="G2034" s="250" t="s">
        <v>178</v>
      </c>
      <c r="H2034" s="250">
        <v>1</v>
      </c>
      <c r="I2034" s="250" t="s">
        <v>3204</v>
      </c>
      <c r="J2034" s="250" t="s">
        <v>1809</v>
      </c>
      <c r="K2034" s="250" t="s">
        <v>3226</v>
      </c>
      <c r="L2034" s="251">
        <v>45832</v>
      </c>
      <c r="M2034" s="250" t="s">
        <v>1099</v>
      </c>
    </row>
    <row r="2035" spans="1:13" x14ac:dyDescent="0.35">
      <c r="A2035" s="252" t="s">
        <v>2274</v>
      </c>
      <c r="B2035" s="252" t="s">
        <v>2275</v>
      </c>
      <c r="C2035" s="252" t="s">
        <v>2242</v>
      </c>
      <c r="D2035" s="252" t="s">
        <v>1094</v>
      </c>
      <c r="E2035" s="252">
        <v>29694358</v>
      </c>
      <c r="F2035" s="252" t="s">
        <v>3227</v>
      </c>
      <c r="G2035" s="252" t="s">
        <v>178</v>
      </c>
      <c r="H2035" s="252">
        <v>1</v>
      </c>
      <c r="I2035" s="252" t="s">
        <v>3228</v>
      </c>
      <c r="J2035" s="252" t="s">
        <v>3229</v>
      </c>
      <c r="K2035" s="252" t="s">
        <v>3230</v>
      </c>
      <c r="L2035" s="253">
        <v>45832</v>
      </c>
      <c r="M2035" s="252" t="s">
        <v>1099</v>
      </c>
    </row>
    <row r="2036" spans="1:13" x14ac:dyDescent="0.35">
      <c r="A2036" s="250" t="s">
        <v>2274</v>
      </c>
      <c r="B2036" s="250" t="s">
        <v>2275</v>
      </c>
      <c r="C2036" s="250" t="s">
        <v>2242</v>
      </c>
      <c r="D2036" s="250" t="s">
        <v>1100</v>
      </c>
      <c r="E2036" s="250">
        <v>165510</v>
      </c>
      <c r="F2036" s="250" t="s">
        <v>3231</v>
      </c>
      <c r="G2036" s="250" t="s">
        <v>398</v>
      </c>
      <c r="H2036" s="250">
        <v>2</v>
      </c>
      <c r="I2036" s="250" t="s">
        <v>3232</v>
      </c>
      <c r="J2036" s="250" t="s">
        <v>3233</v>
      </c>
      <c r="K2036" s="250" t="s">
        <v>3234</v>
      </c>
      <c r="L2036" s="251">
        <v>45832</v>
      </c>
      <c r="M2036" s="250" t="s">
        <v>1099</v>
      </c>
    </row>
    <row r="2037" spans="1:13" x14ac:dyDescent="0.35">
      <c r="A2037" s="252" t="s">
        <v>2274</v>
      </c>
      <c r="B2037" s="252" t="s">
        <v>2275</v>
      </c>
      <c r="C2037" s="252" t="s">
        <v>2242</v>
      </c>
      <c r="D2037" s="252" t="s">
        <v>1105</v>
      </c>
      <c r="E2037" s="252">
        <v>2371918</v>
      </c>
      <c r="F2037" s="252" t="s">
        <v>3235</v>
      </c>
      <c r="G2037" s="252" t="s">
        <v>178</v>
      </c>
      <c r="H2037" s="252">
        <v>1</v>
      </c>
      <c r="I2037" s="252" t="s">
        <v>3236</v>
      </c>
      <c r="J2037" s="252" t="s">
        <v>3237</v>
      </c>
      <c r="K2037" s="252" t="s">
        <v>3238</v>
      </c>
      <c r="L2037" s="253">
        <v>45832</v>
      </c>
      <c r="M2037" s="252" t="s">
        <v>1099</v>
      </c>
    </row>
    <row r="2038" spans="1:13" x14ac:dyDescent="0.35">
      <c r="A2038" s="250" t="s">
        <v>2274</v>
      </c>
      <c r="B2038" s="250" t="s">
        <v>2275</v>
      </c>
      <c r="C2038" s="250" t="s">
        <v>2242</v>
      </c>
      <c r="D2038" s="250" t="s">
        <v>1110</v>
      </c>
      <c r="E2038" s="250">
        <v>282784</v>
      </c>
      <c r="F2038" s="250" t="s">
        <v>3239</v>
      </c>
      <c r="G2038" s="250" t="s">
        <v>398</v>
      </c>
      <c r="H2038" s="250">
        <v>2</v>
      </c>
      <c r="I2038" s="250" t="s">
        <v>3240</v>
      </c>
      <c r="J2038" s="250" t="s">
        <v>3241</v>
      </c>
      <c r="K2038" s="250" t="s">
        <v>3242</v>
      </c>
      <c r="L2038" s="251">
        <v>45832</v>
      </c>
      <c r="M2038" s="250" t="s">
        <v>1099</v>
      </c>
    </row>
    <row r="2039" spans="1:13" x14ac:dyDescent="0.35">
      <c r="A2039" s="252" t="s">
        <v>3243</v>
      </c>
      <c r="B2039" s="252" t="s">
        <v>3244</v>
      </c>
      <c r="C2039" s="252" t="s">
        <v>3245</v>
      </c>
      <c r="D2039" s="252" t="s">
        <v>1214</v>
      </c>
      <c r="E2039" s="252">
        <v>0</v>
      </c>
      <c r="F2039" s="252" t="s">
        <v>1215</v>
      </c>
      <c r="G2039" s="252" t="s">
        <v>62</v>
      </c>
      <c r="H2039" s="252">
        <v>2</v>
      </c>
      <c r="I2039" s="252" t="s">
        <v>17</v>
      </c>
      <c r="J2039" s="252" t="s">
        <v>17</v>
      </c>
      <c r="K2039" s="252" t="s">
        <v>3246</v>
      </c>
      <c r="L2039" s="253">
        <v>45832</v>
      </c>
      <c r="M2039" s="252" t="s">
        <v>19</v>
      </c>
    </row>
    <row r="2040" spans="1:13" x14ac:dyDescent="0.35">
      <c r="A2040" s="250" t="s">
        <v>3243</v>
      </c>
      <c r="B2040" s="250" t="s">
        <v>3244</v>
      </c>
      <c r="C2040" s="250" t="s">
        <v>3245</v>
      </c>
      <c r="D2040" s="250" t="s">
        <v>1217</v>
      </c>
      <c r="E2040" s="250">
        <v>0</v>
      </c>
      <c r="F2040" s="250" t="s">
        <v>1215</v>
      </c>
      <c r="G2040" s="250" t="s">
        <v>62</v>
      </c>
      <c r="H2040" s="250">
        <v>2</v>
      </c>
      <c r="I2040" s="250" t="s">
        <v>17</v>
      </c>
      <c r="J2040" s="250" t="s">
        <v>17</v>
      </c>
      <c r="K2040" s="250" t="s">
        <v>3247</v>
      </c>
      <c r="L2040" s="251">
        <v>45832</v>
      </c>
      <c r="M2040" s="250" t="s">
        <v>19</v>
      </c>
    </row>
    <row r="2041" spans="1:13" x14ac:dyDescent="0.35">
      <c r="A2041" s="252" t="s">
        <v>3243</v>
      </c>
      <c r="B2041" s="252" t="s">
        <v>3244</v>
      </c>
      <c r="C2041" s="252" t="s">
        <v>3245</v>
      </c>
      <c r="D2041" s="252" t="s">
        <v>1219</v>
      </c>
      <c r="E2041" s="252">
        <v>0</v>
      </c>
      <c r="F2041" s="252" t="s">
        <v>1215</v>
      </c>
      <c r="G2041" s="252" t="s">
        <v>62</v>
      </c>
      <c r="H2041" s="252">
        <v>2</v>
      </c>
      <c r="I2041" s="252" t="s">
        <v>17</v>
      </c>
      <c r="J2041" s="252" t="s">
        <v>17</v>
      </c>
      <c r="K2041" s="252" t="s">
        <v>3248</v>
      </c>
      <c r="L2041" s="253">
        <v>45832</v>
      </c>
      <c r="M2041" s="252" t="s">
        <v>19</v>
      </c>
    </row>
    <row r="2042" spans="1:13" x14ac:dyDescent="0.35">
      <c r="A2042" s="250" t="s">
        <v>3243</v>
      </c>
      <c r="B2042" s="250" t="s">
        <v>3244</v>
      </c>
      <c r="C2042" s="250" t="s">
        <v>3245</v>
      </c>
      <c r="D2042" s="250" t="s">
        <v>1221</v>
      </c>
      <c r="E2042" s="250">
        <v>0</v>
      </c>
      <c r="F2042" s="250" t="s">
        <v>1215</v>
      </c>
      <c r="G2042" s="250" t="s">
        <v>62</v>
      </c>
      <c r="H2042" s="250">
        <v>2</v>
      </c>
      <c r="I2042" s="250" t="s">
        <v>17</v>
      </c>
      <c r="J2042" s="250" t="s">
        <v>17</v>
      </c>
      <c r="K2042" s="250" t="s">
        <v>3249</v>
      </c>
      <c r="L2042" s="251">
        <v>45832</v>
      </c>
      <c r="M2042" s="250" t="s">
        <v>19</v>
      </c>
    </row>
    <row r="2043" spans="1:13" x14ac:dyDescent="0.35">
      <c r="A2043" s="252" t="s">
        <v>3243</v>
      </c>
      <c r="B2043" s="252" t="s">
        <v>3244</v>
      </c>
      <c r="C2043" s="252" t="s">
        <v>3245</v>
      </c>
      <c r="D2043" s="252" t="s">
        <v>1223</v>
      </c>
      <c r="E2043" s="252">
        <v>2</v>
      </c>
      <c r="F2043" s="252" t="s">
        <v>1215</v>
      </c>
      <c r="G2043" s="252" t="s">
        <v>62</v>
      </c>
      <c r="H2043" s="252">
        <v>2</v>
      </c>
      <c r="I2043" s="252" t="s">
        <v>17</v>
      </c>
      <c r="J2043" s="252" t="s">
        <v>17</v>
      </c>
      <c r="K2043" s="252" t="s">
        <v>3250</v>
      </c>
      <c r="L2043" s="253">
        <v>45832</v>
      </c>
      <c r="M2043" s="252" t="s">
        <v>19</v>
      </c>
    </row>
    <row r="2044" spans="1:13" x14ac:dyDescent="0.35">
      <c r="A2044" s="250" t="s">
        <v>3243</v>
      </c>
      <c r="B2044" s="250" t="s">
        <v>3244</v>
      </c>
      <c r="C2044" s="250" t="s">
        <v>3245</v>
      </c>
      <c r="D2044" s="250" t="s">
        <v>1225</v>
      </c>
      <c r="E2044" s="250">
        <v>2</v>
      </c>
      <c r="F2044" s="250" t="s">
        <v>1215</v>
      </c>
      <c r="G2044" s="250" t="s">
        <v>62</v>
      </c>
      <c r="H2044" s="250">
        <v>2</v>
      </c>
      <c r="I2044" s="250" t="s">
        <v>17</v>
      </c>
      <c r="J2044" s="250" t="s">
        <v>17</v>
      </c>
      <c r="K2044" s="250" t="s">
        <v>3251</v>
      </c>
      <c r="L2044" s="251">
        <v>45832</v>
      </c>
      <c r="M2044" s="250" t="s">
        <v>19</v>
      </c>
    </row>
    <row r="2045" spans="1:13" x14ac:dyDescent="0.35">
      <c r="A2045" s="252" t="s">
        <v>3243</v>
      </c>
      <c r="B2045" s="252" t="s">
        <v>3244</v>
      </c>
      <c r="C2045" s="252" t="s">
        <v>3245</v>
      </c>
      <c r="D2045" s="252" t="s">
        <v>1227</v>
      </c>
      <c r="E2045" s="252">
        <v>0</v>
      </c>
      <c r="F2045" s="252" t="s">
        <v>1215</v>
      </c>
      <c r="G2045" s="252" t="s">
        <v>62</v>
      </c>
      <c r="H2045" s="252">
        <v>2</v>
      </c>
      <c r="I2045" s="252" t="s">
        <v>17</v>
      </c>
      <c r="J2045" s="252" t="s">
        <v>17</v>
      </c>
      <c r="K2045" s="252" t="s">
        <v>3252</v>
      </c>
      <c r="L2045" s="253">
        <v>45832</v>
      </c>
      <c r="M2045" s="252" t="s">
        <v>19</v>
      </c>
    </row>
    <row r="2046" spans="1:13" x14ac:dyDescent="0.35">
      <c r="A2046" s="250" t="s">
        <v>3243</v>
      </c>
      <c r="B2046" s="250" t="s">
        <v>3244</v>
      </c>
      <c r="C2046" s="250" t="s">
        <v>3245</v>
      </c>
      <c r="D2046" s="250" t="s">
        <v>1229</v>
      </c>
      <c r="E2046" s="250">
        <v>0</v>
      </c>
      <c r="F2046" s="250" t="s">
        <v>1215</v>
      </c>
      <c r="G2046" s="250" t="s">
        <v>62</v>
      </c>
      <c r="H2046" s="250">
        <v>2</v>
      </c>
      <c r="I2046" s="250" t="s">
        <v>17</v>
      </c>
      <c r="J2046" s="250" t="s">
        <v>17</v>
      </c>
      <c r="K2046" s="250" t="s">
        <v>3253</v>
      </c>
      <c r="L2046" s="251">
        <v>45832</v>
      </c>
      <c r="M2046" s="250" t="s">
        <v>19</v>
      </c>
    </row>
    <row r="2047" spans="1:13" x14ac:dyDescent="0.35">
      <c r="A2047" s="252" t="s">
        <v>3243</v>
      </c>
      <c r="B2047" s="252" t="s">
        <v>3244</v>
      </c>
      <c r="C2047" s="252" t="s">
        <v>3245</v>
      </c>
      <c r="D2047" s="252" t="s">
        <v>1231</v>
      </c>
      <c r="E2047" s="252">
        <v>0</v>
      </c>
      <c r="F2047" s="252" t="s">
        <v>1215</v>
      </c>
      <c r="G2047" s="252" t="s">
        <v>62</v>
      </c>
      <c r="H2047" s="252">
        <v>2</v>
      </c>
      <c r="I2047" s="252" t="s">
        <v>17</v>
      </c>
      <c r="J2047" s="252" t="s">
        <v>17</v>
      </c>
      <c r="K2047" s="252" t="s">
        <v>3254</v>
      </c>
      <c r="L2047" s="253">
        <v>45832</v>
      </c>
      <c r="M2047" s="252" t="s">
        <v>19</v>
      </c>
    </row>
    <row r="2048" spans="1:13" x14ac:dyDescent="0.35">
      <c r="A2048" s="250" t="s">
        <v>3255</v>
      </c>
      <c r="B2048" s="250" t="s">
        <v>3256</v>
      </c>
      <c r="C2048" s="250" t="s">
        <v>3257</v>
      </c>
      <c r="D2048" s="250" t="s">
        <v>1214</v>
      </c>
      <c r="E2048" s="250">
        <v>0</v>
      </c>
      <c r="F2048" s="250" t="s">
        <v>1215</v>
      </c>
      <c r="G2048" s="250" t="s">
        <v>62</v>
      </c>
      <c r="H2048" s="250">
        <v>2</v>
      </c>
      <c r="I2048" s="250" t="s">
        <v>17</v>
      </c>
      <c r="J2048" s="250" t="s">
        <v>17</v>
      </c>
      <c r="K2048" s="250" t="s">
        <v>3258</v>
      </c>
      <c r="L2048" s="251">
        <v>45832</v>
      </c>
      <c r="M2048" s="250" t="s">
        <v>19</v>
      </c>
    </row>
    <row r="2049" spans="1:13" x14ac:dyDescent="0.35">
      <c r="A2049" s="252" t="s">
        <v>3255</v>
      </c>
      <c r="B2049" s="252" t="s">
        <v>3256</v>
      </c>
      <c r="C2049" s="252" t="s">
        <v>3257</v>
      </c>
      <c r="D2049" s="252" t="s">
        <v>1217</v>
      </c>
      <c r="E2049" s="252">
        <v>1</v>
      </c>
      <c r="F2049" s="252" t="s">
        <v>1215</v>
      </c>
      <c r="G2049" s="252" t="s">
        <v>62</v>
      </c>
      <c r="H2049" s="252">
        <v>2</v>
      </c>
      <c r="I2049" s="252" t="s">
        <v>17</v>
      </c>
      <c r="J2049" s="252" t="s">
        <v>17</v>
      </c>
      <c r="K2049" s="252" t="s">
        <v>3259</v>
      </c>
      <c r="L2049" s="253">
        <v>45832</v>
      </c>
      <c r="M2049" s="252" t="s">
        <v>19</v>
      </c>
    </row>
    <row r="2050" spans="1:13" x14ac:dyDescent="0.35">
      <c r="A2050" s="250" t="s">
        <v>3255</v>
      </c>
      <c r="B2050" s="250" t="s">
        <v>3256</v>
      </c>
      <c r="C2050" s="250" t="s">
        <v>3257</v>
      </c>
      <c r="D2050" s="250" t="s">
        <v>1219</v>
      </c>
      <c r="E2050" s="250">
        <v>0</v>
      </c>
      <c r="F2050" s="250" t="s">
        <v>1215</v>
      </c>
      <c r="G2050" s="250" t="s">
        <v>62</v>
      </c>
      <c r="H2050" s="250">
        <v>2</v>
      </c>
      <c r="I2050" s="250" t="s">
        <v>17</v>
      </c>
      <c r="J2050" s="250" t="s">
        <v>17</v>
      </c>
      <c r="K2050" s="250" t="s">
        <v>3260</v>
      </c>
      <c r="L2050" s="251">
        <v>45832</v>
      </c>
      <c r="M2050" s="250" t="s">
        <v>19</v>
      </c>
    </row>
    <row r="2051" spans="1:13" x14ac:dyDescent="0.35">
      <c r="A2051" s="252" t="s">
        <v>3255</v>
      </c>
      <c r="B2051" s="252" t="s">
        <v>3256</v>
      </c>
      <c r="C2051" s="252" t="s">
        <v>3257</v>
      </c>
      <c r="D2051" s="252" t="s">
        <v>1221</v>
      </c>
      <c r="E2051" s="252">
        <v>2</v>
      </c>
      <c r="F2051" s="252" t="s">
        <v>1215</v>
      </c>
      <c r="G2051" s="252" t="s">
        <v>62</v>
      </c>
      <c r="H2051" s="252">
        <v>2</v>
      </c>
      <c r="I2051" s="252" t="s">
        <v>17</v>
      </c>
      <c r="J2051" s="252" t="s">
        <v>17</v>
      </c>
      <c r="K2051" s="252" t="s">
        <v>3261</v>
      </c>
      <c r="L2051" s="253">
        <v>45832</v>
      </c>
      <c r="M2051" s="252" t="s">
        <v>19</v>
      </c>
    </row>
    <row r="2052" spans="1:13" x14ac:dyDescent="0.35">
      <c r="A2052" s="250" t="s">
        <v>3255</v>
      </c>
      <c r="B2052" s="250" t="s">
        <v>3256</v>
      </c>
      <c r="C2052" s="250" t="s">
        <v>3257</v>
      </c>
      <c r="D2052" s="250" t="s">
        <v>1223</v>
      </c>
      <c r="E2052" s="250">
        <v>3</v>
      </c>
      <c r="F2052" s="250" t="s">
        <v>1215</v>
      </c>
      <c r="G2052" s="250" t="s">
        <v>62</v>
      </c>
      <c r="H2052" s="250">
        <v>2</v>
      </c>
      <c r="I2052" s="250" t="s">
        <v>17</v>
      </c>
      <c r="J2052" s="250" t="s">
        <v>17</v>
      </c>
      <c r="K2052" s="250" t="s">
        <v>3262</v>
      </c>
      <c r="L2052" s="251">
        <v>45832</v>
      </c>
      <c r="M2052" s="250" t="s">
        <v>19</v>
      </c>
    </row>
    <row r="2053" spans="1:13" x14ac:dyDescent="0.35">
      <c r="A2053" s="252" t="s">
        <v>3255</v>
      </c>
      <c r="B2053" s="252" t="s">
        <v>3256</v>
      </c>
      <c r="C2053" s="252" t="s">
        <v>3257</v>
      </c>
      <c r="D2053" s="252" t="s">
        <v>1225</v>
      </c>
      <c r="E2053" s="252">
        <v>1</v>
      </c>
      <c r="F2053" s="252" t="s">
        <v>1215</v>
      </c>
      <c r="G2053" s="252" t="s">
        <v>62</v>
      </c>
      <c r="H2053" s="252">
        <v>2</v>
      </c>
      <c r="I2053" s="252" t="s">
        <v>17</v>
      </c>
      <c r="J2053" s="252" t="s">
        <v>17</v>
      </c>
      <c r="K2053" s="252" t="s">
        <v>3263</v>
      </c>
      <c r="L2053" s="253">
        <v>45832</v>
      </c>
      <c r="M2053" s="252" t="s">
        <v>19</v>
      </c>
    </row>
    <row r="2054" spans="1:13" x14ac:dyDescent="0.35">
      <c r="A2054" s="250" t="s">
        <v>3255</v>
      </c>
      <c r="B2054" s="250" t="s">
        <v>3256</v>
      </c>
      <c r="C2054" s="250" t="s">
        <v>3257</v>
      </c>
      <c r="D2054" s="250" t="s">
        <v>1227</v>
      </c>
      <c r="E2054" s="250">
        <v>2</v>
      </c>
      <c r="F2054" s="250" t="s">
        <v>1215</v>
      </c>
      <c r="G2054" s="250" t="s">
        <v>62</v>
      </c>
      <c r="H2054" s="250">
        <v>2</v>
      </c>
      <c r="I2054" s="250" t="s">
        <v>17</v>
      </c>
      <c r="J2054" s="250" t="s">
        <v>17</v>
      </c>
      <c r="K2054" s="250" t="s">
        <v>3264</v>
      </c>
      <c r="L2054" s="251">
        <v>45832</v>
      </c>
      <c r="M2054" s="250" t="s">
        <v>19</v>
      </c>
    </row>
    <row r="2055" spans="1:13" x14ac:dyDescent="0.35">
      <c r="A2055" s="252" t="s">
        <v>3255</v>
      </c>
      <c r="B2055" s="252" t="s">
        <v>3256</v>
      </c>
      <c r="C2055" s="252" t="s">
        <v>3257</v>
      </c>
      <c r="D2055" s="252" t="s">
        <v>1229</v>
      </c>
      <c r="E2055" s="252">
        <v>1</v>
      </c>
      <c r="F2055" s="252" t="s">
        <v>1215</v>
      </c>
      <c r="G2055" s="252" t="s">
        <v>62</v>
      </c>
      <c r="H2055" s="252">
        <v>2</v>
      </c>
      <c r="I2055" s="252" t="s">
        <v>17</v>
      </c>
      <c r="J2055" s="252" t="s">
        <v>17</v>
      </c>
      <c r="K2055" s="252" t="s">
        <v>3265</v>
      </c>
      <c r="L2055" s="253">
        <v>45832</v>
      </c>
      <c r="M2055" s="252" t="s">
        <v>19</v>
      </c>
    </row>
    <row r="2056" spans="1:13" x14ac:dyDescent="0.35">
      <c r="A2056" s="250" t="s">
        <v>3255</v>
      </c>
      <c r="B2056" s="250" t="s">
        <v>3256</v>
      </c>
      <c r="C2056" s="250" t="s">
        <v>3257</v>
      </c>
      <c r="D2056" s="250" t="s">
        <v>1231</v>
      </c>
      <c r="E2056" s="250">
        <v>0</v>
      </c>
      <c r="F2056" s="250" t="s">
        <v>1215</v>
      </c>
      <c r="G2056" s="250" t="s">
        <v>62</v>
      </c>
      <c r="H2056" s="250">
        <v>2</v>
      </c>
      <c r="I2056" s="250" t="s">
        <v>17</v>
      </c>
      <c r="J2056" s="250" t="s">
        <v>17</v>
      </c>
      <c r="K2056" s="250" t="s">
        <v>3266</v>
      </c>
      <c r="L2056" s="251">
        <v>45832</v>
      </c>
      <c r="M2056" s="250" t="s">
        <v>19</v>
      </c>
    </row>
    <row r="2057" spans="1:13" x14ac:dyDescent="0.35">
      <c r="A2057" s="252" t="s">
        <v>3267</v>
      </c>
      <c r="B2057" s="252" t="s">
        <v>3268</v>
      </c>
      <c r="C2057" s="252" t="s">
        <v>3257</v>
      </c>
      <c r="D2057" s="252" t="s">
        <v>1214</v>
      </c>
      <c r="E2057" s="252">
        <v>2</v>
      </c>
      <c r="F2057" s="252" t="s">
        <v>1215</v>
      </c>
      <c r="G2057" s="252" t="s">
        <v>62</v>
      </c>
      <c r="H2057" s="252">
        <v>2</v>
      </c>
      <c r="I2057" s="252" t="s">
        <v>17</v>
      </c>
      <c r="J2057" s="252" t="s">
        <v>17</v>
      </c>
      <c r="K2057" s="252" t="s">
        <v>3269</v>
      </c>
      <c r="L2057" s="253">
        <v>45832</v>
      </c>
      <c r="M2057" s="252" t="s">
        <v>19</v>
      </c>
    </row>
    <row r="2058" spans="1:13" x14ac:dyDescent="0.35">
      <c r="A2058" s="250" t="s">
        <v>3267</v>
      </c>
      <c r="B2058" s="250" t="s">
        <v>3268</v>
      </c>
      <c r="C2058" s="250" t="s">
        <v>3257</v>
      </c>
      <c r="D2058" s="250" t="s">
        <v>1217</v>
      </c>
      <c r="E2058" s="250">
        <v>1</v>
      </c>
      <c r="F2058" s="250" t="s">
        <v>1215</v>
      </c>
      <c r="G2058" s="250" t="s">
        <v>62</v>
      </c>
      <c r="H2058" s="250">
        <v>2</v>
      </c>
      <c r="I2058" s="250" t="s">
        <v>17</v>
      </c>
      <c r="J2058" s="250" t="s">
        <v>17</v>
      </c>
      <c r="K2058" s="250" t="s">
        <v>3270</v>
      </c>
      <c r="L2058" s="251">
        <v>45832</v>
      </c>
      <c r="M2058" s="250" t="s">
        <v>19</v>
      </c>
    </row>
    <row r="2059" spans="1:13" x14ac:dyDescent="0.35">
      <c r="A2059" s="252" t="s">
        <v>3267</v>
      </c>
      <c r="B2059" s="252" t="s">
        <v>3268</v>
      </c>
      <c r="C2059" s="252" t="s">
        <v>3257</v>
      </c>
      <c r="D2059" s="252" t="s">
        <v>1219</v>
      </c>
      <c r="E2059" s="252">
        <v>0</v>
      </c>
      <c r="F2059" s="252" t="s">
        <v>1215</v>
      </c>
      <c r="G2059" s="252" t="s">
        <v>62</v>
      </c>
      <c r="H2059" s="252">
        <v>2</v>
      </c>
      <c r="I2059" s="252" t="s">
        <v>17</v>
      </c>
      <c r="J2059" s="252" t="s">
        <v>17</v>
      </c>
      <c r="K2059" s="252" t="s">
        <v>3271</v>
      </c>
      <c r="L2059" s="253">
        <v>45832</v>
      </c>
      <c r="M2059" s="252" t="s">
        <v>19</v>
      </c>
    </row>
    <row r="2060" spans="1:13" x14ac:dyDescent="0.35">
      <c r="A2060" s="250" t="s">
        <v>3267</v>
      </c>
      <c r="B2060" s="250" t="s">
        <v>3268</v>
      </c>
      <c r="C2060" s="250" t="s">
        <v>3257</v>
      </c>
      <c r="D2060" s="250" t="s">
        <v>1221</v>
      </c>
      <c r="E2060" s="250">
        <v>2</v>
      </c>
      <c r="F2060" s="250" t="s">
        <v>1215</v>
      </c>
      <c r="G2060" s="250" t="s">
        <v>62</v>
      </c>
      <c r="H2060" s="250">
        <v>2</v>
      </c>
      <c r="I2060" s="250" t="s">
        <v>17</v>
      </c>
      <c r="J2060" s="250" t="s">
        <v>17</v>
      </c>
      <c r="K2060" s="250" t="s">
        <v>3272</v>
      </c>
      <c r="L2060" s="251">
        <v>45832</v>
      </c>
      <c r="M2060" s="250" t="s">
        <v>19</v>
      </c>
    </row>
    <row r="2061" spans="1:13" x14ac:dyDescent="0.35">
      <c r="A2061" s="252" t="s">
        <v>3267</v>
      </c>
      <c r="B2061" s="252" t="s">
        <v>3268</v>
      </c>
      <c r="C2061" s="252" t="s">
        <v>3257</v>
      </c>
      <c r="D2061" s="252" t="s">
        <v>1223</v>
      </c>
      <c r="E2061" s="252">
        <v>3</v>
      </c>
      <c r="F2061" s="252" t="s">
        <v>1215</v>
      </c>
      <c r="G2061" s="252" t="s">
        <v>62</v>
      </c>
      <c r="H2061" s="252">
        <v>2</v>
      </c>
      <c r="I2061" s="252" t="s">
        <v>17</v>
      </c>
      <c r="J2061" s="252" t="s">
        <v>17</v>
      </c>
      <c r="K2061" s="252" t="s">
        <v>3273</v>
      </c>
      <c r="L2061" s="253">
        <v>45832</v>
      </c>
      <c r="M2061" s="252" t="s">
        <v>19</v>
      </c>
    </row>
    <row r="2062" spans="1:13" x14ac:dyDescent="0.35">
      <c r="A2062" s="250" t="s">
        <v>3267</v>
      </c>
      <c r="B2062" s="250" t="s">
        <v>3268</v>
      </c>
      <c r="C2062" s="250" t="s">
        <v>3257</v>
      </c>
      <c r="D2062" s="250" t="s">
        <v>1225</v>
      </c>
      <c r="E2062" s="250">
        <v>1</v>
      </c>
      <c r="F2062" s="250" t="s">
        <v>1215</v>
      </c>
      <c r="G2062" s="250" t="s">
        <v>62</v>
      </c>
      <c r="H2062" s="250">
        <v>2</v>
      </c>
      <c r="I2062" s="250" t="s">
        <v>17</v>
      </c>
      <c r="J2062" s="250" t="s">
        <v>17</v>
      </c>
      <c r="K2062" s="250" t="s">
        <v>3274</v>
      </c>
      <c r="L2062" s="251">
        <v>45832</v>
      </c>
      <c r="M2062" s="250" t="s">
        <v>19</v>
      </c>
    </row>
    <row r="2063" spans="1:13" x14ac:dyDescent="0.35">
      <c r="A2063" s="252" t="s">
        <v>3267</v>
      </c>
      <c r="B2063" s="252" t="s">
        <v>3268</v>
      </c>
      <c r="C2063" s="252" t="s">
        <v>3257</v>
      </c>
      <c r="D2063" s="252" t="s">
        <v>1227</v>
      </c>
      <c r="E2063" s="252">
        <v>3</v>
      </c>
      <c r="F2063" s="252" t="s">
        <v>1215</v>
      </c>
      <c r="G2063" s="252" t="s">
        <v>62</v>
      </c>
      <c r="H2063" s="252">
        <v>2</v>
      </c>
      <c r="I2063" s="252" t="s">
        <v>17</v>
      </c>
      <c r="J2063" s="252" t="s">
        <v>17</v>
      </c>
      <c r="K2063" s="252" t="s">
        <v>3275</v>
      </c>
      <c r="L2063" s="253">
        <v>45832</v>
      </c>
      <c r="M2063" s="252" t="s">
        <v>19</v>
      </c>
    </row>
    <row r="2064" spans="1:13" x14ac:dyDescent="0.35">
      <c r="A2064" s="250" t="s">
        <v>3267</v>
      </c>
      <c r="B2064" s="250" t="s">
        <v>3268</v>
      </c>
      <c r="C2064" s="250" t="s">
        <v>3257</v>
      </c>
      <c r="D2064" s="250" t="s">
        <v>1229</v>
      </c>
      <c r="E2064" s="250">
        <v>3</v>
      </c>
      <c r="F2064" s="250" t="s">
        <v>1215</v>
      </c>
      <c r="G2064" s="250" t="s">
        <v>62</v>
      </c>
      <c r="H2064" s="250">
        <v>2</v>
      </c>
      <c r="I2064" s="250" t="s">
        <v>17</v>
      </c>
      <c r="J2064" s="250" t="s">
        <v>17</v>
      </c>
      <c r="K2064" s="250" t="s">
        <v>3276</v>
      </c>
      <c r="L2064" s="251">
        <v>45832</v>
      </c>
      <c r="M2064" s="250" t="s">
        <v>19</v>
      </c>
    </row>
    <row r="2065" spans="1:13" x14ac:dyDescent="0.35">
      <c r="A2065" s="252" t="s">
        <v>3267</v>
      </c>
      <c r="B2065" s="252" t="s">
        <v>3268</v>
      </c>
      <c r="C2065" s="252" t="s">
        <v>3257</v>
      </c>
      <c r="D2065" s="252" t="s">
        <v>1231</v>
      </c>
      <c r="E2065" s="252">
        <v>0</v>
      </c>
      <c r="F2065" s="252" t="s">
        <v>1215</v>
      </c>
      <c r="G2065" s="252" t="s">
        <v>62</v>
      </c>
      <c r="H2065" s="252">
        <v>2</v>
      </c>
      <c r="I2065" s="252" t="s">
        <v>17</v>
      </c>
      <c r="J2065" s="252" t="s">
        <v>17</v>
      </c>
      <c r="K2065" s="252" t="s">
        <v>3277</v>
      </c>
      <c r="L2065" s="253">
        <v>45832</v>
      </c>
      <c r="M2065" s="252" t="s">
        <v>19</v>
      </c>
    </row>
    <row r="2066" spans="1:13" x14ac:dyDescent="0.35">
      <c r="A2066" s="250" t="s">
        <v>3278</v>
      </c>
      <c r="B2066" s="250" t="s">
        <v>3279</v>
      </c>
      <c r="C2066" s="250" t="s">
        <v>3257</v>
      </c>
      <c r="D2066" s="250" t="s">
        <v>1214</v>
      </c>
      <c r="E2066" s="250">
        <v>2</v>
      </c>
      <c r="F2066" s="250" t="s">
        <v>1215</v>
      </c>
      <c r="G2066" s="250" t="s">
        <v>62</v>
      </c>
      <c r="H2066" s="250">
        <v>2</v>
      </c>
      <c r="I2066" s="250" t="s">
        <v>17</v>
      </c>
      <c r="J2066" s="250" t="s">
        <v>17</v>
      </c>
      <c r="K2066" s="250" t="s">
        <v>3280</v>
      </c>
      <c r="L2066" s="251">
        <v>45832</v>
      </c>
      <c r="M2066" s="250" t="s">
        <v>19</v>
      </c>
    </row>
    <row r="2067" spans="1:13" x14ac:dyDescent="0.35">
      <c r="A2067" s="252" t="s">
        <v>3278</v>
      </c>
      <c r="B2067" s="252" t="s">
        <v>3279</v>
      </c>
      <c r="C2067" s="252" t="s">
        <v>3257</v>
      </c>
      <c r="D2067" s="252" t="s">
        <v>1217</v>
      </c>
      <c r="E2067" s="252">
        <v>1</v>
      </c>
      <c r="F2067" s="252" t="s">
        <v>1215</v>
      </c>
      <c r="G2067" s="252" t="s">
        <v>62</v>
      </c>
      <c r="H2067" s="252">
        <v>2</v>
      </c>
      <c r="I2067" s="252" t="s">
        <v>17</v>
      </c>
      <c r="J2067" s="252" t="s">
        <v>17</v>
      </c>
      <c r="K2067" s="252" t="s">
        <v>3281</v>
      </c>
      <c r="L2067" s="253">
        <v>45832</v>
      </c>
      <c r="M2067" s="252" t="s">
        <v>19</v>
      </c>
    </row>
    <row r="2068" spans="1:13" x14ac:dyDescent="0.35">
      <c r="A2068" s="250" t="s">
        <v>3278</v>
      </c>
      <c r="B2068" s="250" t="s">
        <v>3279</v>
      </c>
      <c r="C2068" s="250" t="s">
        <v>3257</v>
      </c>
      <c r="D2068" s="250" t="s">
        <v>1219</v>
      </c>
      <c r="E2068" s="250">
        <v>0</v>
      </c>
      <c r="F2068" s="250" t="s">
        <v>1215</v>
      </c>
      <c r="G2068" s="250" t="s">
        <v>62</v>
      </c>
      <c r="H2068" s="250">
        <v>2</v>
      </c>
      <c r="I2068" s="250" t="s">
        <v>17</v>
      </c>
      <c r="J2068" s="250" t="s">
        <v>17</v>
      </c>
      <c r="K2068" s="250" t="s">
        <v>3282</v>
      </c>
      <c r="L2068" s="251">
        <v>45832</v>
      </c>
      <c r="M2068" s="250" t="s">
        <v>19</v>
      </c>
    </row>
    <row r="2069" spans="1:13" x14ac:dyDescent="0.35">
      <c r="A2069" s="252" t="s">
        <v>3278</v>
      </c>
      <c r="B2069" s="252" t="s">
        <v>3279</v>
      </c>
      <c r="C2069" s="252" t="s">
        <v>3257</v>
      </c>
      <c r="D2069" s="252" t="s">
        <v>1221</v>
      </c>
      <c r="E2069" s="252">
        <v>2</v>
      </c>
      <c r="F2069" s="252" t="s">
        <v>1215</v>
      </c>
      <c r="G2069" s="252" t="s">
        <v>62</v>
      </c>
      <c r="H2069" s="252">
        <v>2</v>
      </c>
      <c r="I2069" s="252" t="s">
        <v>17</v>
      </c>
      <c r="J2069" s="252" t="s">
        <v>17</v>
      </c>
      <c r="K2069" s="252" t="s">
        <v>3283</v>
      </c>
      <c r="L2069" s="253">
        <v>45832</v>
      </c>
      <c r="M2069" s="252" t="s">
        <v>19</v>
      </c>
    </row>
    <row r="2070" spans="1:13" x14ac:dyDescent="0.35">
      <c r="A2070" s="250" t="s">
        <v>3278</v>
      </c>
      <c r="B2070" s="250" t="s">
        <v>3279</v>
      </c>
      <c r="C2070" s="250" t="s">
        <v>3257</v>
      </c>
      <c r="D2070" s="250" t="s">
        <v>1223</v>
      </c>
      <c r="E2070" s="250">
        <v>3</v>
      </c>
      <c r="F2070" s="250" t="s">
        <v>1215</v>
      </c>
      <c r="G2070" s="250" t="s">
        <v>62</v>
      </c>
      <c r="H2070" s="250">
        <v>2</v>
      </c>
      <c r="I2070" s="250" t="s">
        <v>17</v>
      </c>
      <c r="J2070" s="250" t="s">
        <v>17</v>
      </c>
      <c r="K2070" s="250" t="s">
        <v>3284</v>
      </c>
      <c r="L2070" s="251">
        <v>45832</v>
      </c>
      <c r="M2070" s="250" t="s">
        <v>19</v>
      </c>
    </row>
    <row r="2071" spans="1:13" x14ac:dyDescent="0.35">
      <c r="A2071" s="252" t="s">
        <v>3278</v>
      </c>
      <c r="B2071" s="252" t="s">
        <v>3279</v>
      </c>
      <c r="C2071" s="252" t="s">
        <v>3257</v>
      </c>
      <c r="D2071" s="252" t="s">
        <v>1225</v>
      </c>
      <c r="E2071" s="252">
        <v>1</v>
      </c>
      <c r="F2071" s="252" t="s">
        <v>1215</v>
      </c>
      <c r="G2071" s="252" t="s">
        <v>62</v>
      </c>
      <c r="H2071" s="252">
        <v>2</v>
      </c>
      <c r="I2071" s="252" t="s">
        <v>17</v>
      </c>
      <c r="J2071" s="252" t="s">
        <v>17</v>
      </c>
      <c r="K2071" s="252" t="s">
        <v>3285</v>
      </c>
      <c r="L2071" s="253">
        <v>45832</v>
      </c>
      <c r="M2071" s="252" t="s">
        <v>19</v>
      </c>
    </row>
    <row r="2072" spans="1:13" x14ac:dyDescent="0.35">
      <c r="A2072" s="250" t="s">
        <v>3278</v>
      </c>
      <c r="B2072" s="250" t="s">
        <v>3279</v>
      </c>
      <c r="C2072" s="250" t="s">
        <v>3257</v>
      </c>
      <c r="D2072" s="250" t="s">
        <v>1227</v>
      </c>
      <c r="E2072" s="250">
        <v>3</v>
      </c>
      <c r="F2072" s="250" t="s">
        <v>1215</v>
      </c>
      <c r="G2072" s="250" t="s">
        <v>62</v>
      </c>
      <c r="H2072" s="250">
        <v>2</v>
      </c>
      <c r="I2072" s="250" t="s">
        <v>17</v>
      </c>
      <c r="J2072" s="250" t="s">
        <v>17</v>
      </c>
      <c r="K2072" s="250" t="s">
        <v>3286</v>
      </c>
      <c r="L2072" s="251">
        <v>45832</v>
      </c>
      <c r="M2072" s="250" t="s">
        <v>19</v>
      </c>
    </row>
    <row r="2073" spans="1:13" x14ac:dyDescent="0.35">
      <c r="A2073" s="252" t="s">
        <v>3278</v>
      </c>
      <c r="B2073" s="252" t="s">
        <v>3279</v>
      </c>
      <c r="C2073" s="252" t="s">
        <v>3257</v>
      </c>
      <c r="D2073" s="252" t="s">
        <v>1229</v>
      </c>
      <c r="E2073" s="252">
        <v>2</v>
      </c>
      <c r="F2073" s="252" t="s">
        <v>1215</v>
      </c>
      <c r="G2073" s="252" t="s">
        <v>62</v>
      </c>
      <c r="H2073" s="252">
        <v>2</v>
      </c>
      <c r="I2073" s="252" t="s">
        <v>17</v>
      </c>
      <c r="J2073" s="252" t="s">
        <v>17</v>
      </c>
      <c r="K2073" s="252" t="s">
        <v>3287</v>
      </c>
      <c r="L2073" s="253">
        <v>45832</v>
      </c>
      <c r="M2073" s="252" t="s">
        <v>19</v>
      </c>
    </row>
    <row r="2074" spans="1:13" x14ac:dyDescent="0.35">
      <c r="A2074" s="250" t="s">
        <v>3278</v>
      </c>
      <c r="B2074" s="250" t="s">
        <v>3279</v>
      </c>
      <c r="C2074" s="250" t="s">
        <v>3257</v>
      </c>
      <c r="D2074" s="250" t="s">
        <v>1231</v>
      </c>
      <c r="E2074" s="250">
        <v>0</v>
      </c>
      <c r="F2074" s="250" t="s">
        <v>1215</v>
      </c>
      <c r="G2074" s="250" t="s">
        <v>62</v>
      </c>
      <c r="H2074" s="250">
        <v>2</v>
      </c>
      <c r="I2074" s="250" t="s">
        <v>17</v>
      </c>
      <c r="J2074" s="250" t="s">
        <v>17</v>
      </c>
      <c r="K2074" s="250" t="s">
        <v>3288</v>
      </c>
      <c r="L2074" s="251">
        <v>45832</v>
      </c>
      <c r="M2074" s="250" t="s">
        <v>19</v>
      </c>
    </row>
    <row r="2075" spans="1:13" x14ac:dyDescent="0.35">
      <c r="A2075" s="252" t="s">
        <v>593</v>
      </c>
      <c r="B2075" s="252" t="s">
        <v>594</v>
      </c>
      <c r="C2075" s="252" t="s">
        <v>595</v>
      </c>
      <c r="D2075" s="252" t="s">
        <v>1094</v>
      </c>
      <c r="E2075" s="252">
        <v>12305750</v>
      </c>
      <c r="F2075" s="252" t="s">
        <v>3049</v>
      </c>
      <c r="G2075" s="252" t="s">
        <v>178</v>
      </c>
      <c r="H2075" s="252">
        <v>1</v>
      </c>
      <c r="I2075" s="252" t="s">
        <v>3289</v>
      </c>
      <c r="J2075" s="252" t="s">
        <v>3290</v>
      </c>
      <c r="K2075" s="252" t="s">
        <v>3291</v>
      </c>
      <c r="L2075" s="253">
        <v>45833</v>
      </c>
      <c r="M2075" s="252" t="s">
        <v>1099</v>
      </c>
    </row>
    <row r="2076" spans="1:13" x14ac:dyDescent="0.35">
      <c r="A2076" s="250" t="s">
        <v>593</v>
      </c>
      <c r="B2076" s="250" t="s">
        <v>594</v>
      </c>
      <c r="C2076" s="250" t="s">
        <v>595</v>
      </c>
      <c r="D2076" s="250" t="s">
        <v>1100</v>
      </c>
      <c r="E2076" s="250">
        <v>20151</v>
      </c>
      <c r="F2076" s="250" t="s">
        <v>3292</v>
      </c>
      <c r="G2076" s="250" t="s">
        <v>398</v>
      </c>
      <c r="H2076" s="250">
        <v>2</v>
      </c>
      <c r="I2076" s="250" t="s">
        <v>3293</v>
      </c>
      <c r="J2076" s="250" t="s">
        <v>3294</v>
      </c>
      <c r="K2076" s="250" t="s">
        <v>3295</v>
      </c>
      <c r="L2076" s="251">
        <v>45833</v>
      </c>
      <c r="M2076" s="250" t="s">
        <v>1099</v>
      </c>
    </row>
    <row r="2077" spans="1:13" x14ac:dyDescent="0.35">
      <c r="A2077" s="252" t="s">
        <v>593</v>
      </c>
      <c r="B2077" s="252" t="s">
        <v>594</v>
      </c>
      <c r="C2077" s="252" t="s">
        <v>595</v>
      </c>
      <c r="D2077" s="252" t="s">
        <v>1105</v>
      </c>
      <c r="E2077" s="252">
        <v>4056700</v>
      </c>
      <c r="F2077" s="252" t="s">
        <v>3296</v>
      </c>
      <c r="G2077" s="252" t="s">
        <v>398</v>
      </c>
      <c r="H2077" s="252">
        <v>2</v>
      </c>
      <c r="I2077" s="252" t="s">
        <v>3297</v>
      </c>
      <c r="J2077" s="252" t="s">
        <v>3298</v>
      </c>
      <c r="K2077" s="252" t="s">
        <v>3299</v>
      </c>
      <c r="L2077" s="253">
        <v>45833</v>
      </c>
      <c r="M2077" s="252" t="s">
        <v>1099</v>
      </c>
    </row>
    <row r="2078" spans="1:13" x14ac:dyDescent="0.35">
      <c r="A2078" s="250" t="s">
        <v>593</v>
      </c>
      <c r="B2078" s="250" t="s">
        <v>594</v>
      </c>
      <c r="C2078" s="250" t="s">
        <v>595</v>
      </c>
      <c r="D2078" s="250" t="s">
        <v>1110</v>
      </c>
      <c r="E2078" s="250">
        <v>33680</v>
      </c>
      <c r="F2078" s="250" t="s">
        <v>3300</v>
      </c>
      <c r="G2078" s="250" t="s">
        <v>230</v>
      </c>
      <c r="H2078" s="250">
        <v>3</v>
      </c>
      <c r="I2078" s="250" t="s">
        <v>3301</v>
      </c>
      <c r="J2078" s="250" t="s">
        <v>3302</v>
      </c>
      <c r="K2078" s="250" t="s">
        <v>3303</v>
      </c>
      <c r="L2078" s="251">
        <v>45833</v>
      </c>
      <c r="M2078" s="250" t="s">
        <v>1099</v>
      </c>
    </row>
    <row r="2079" spans="1:13" x14ac:dyDescent="0.35">
      <c r="A2079" s="252" t="s">
        <v>593</v>
      </c>
      <c r="B2079" s="252" t="s">
        <v>594</v>
      </c>
      <c r="C2079" s="252" t="s">
        <v>595</v>
      </c>
      <c r="D2079" s="252" t="s">
        <v>1113</v>
      </c>
      <c r="E2079" s="252">
        <v>33680</v>
      </c>
      <c r="F2079" s="252" t="s">
        <v>3300</v>
      </c>
      <c r="G2079" s="252" t="s">
        <v>178</v>
      </c>
      <c r="H2079" s="252">
        <v>1</v>
      </c>
      <c r="I2079" s="252" t="s">
        <v>3301</v>
      </c>
      <c r="J2079" s="252" t="s">
        <v>3304</v>
      </c>
      <c r="K2079" s="252" t="s">
        <v>3305</v>
      </c>
      <c r="L2079" s="253">
        <v>45833</v>
      </c>
      <c r="M2079" s="252" t="s">
        <v>1099</v>
      </c>
    </row>
    <row r="2080" spans="1:13" x14ac:dyDescent="0.35">
      <c r="A2080" s="250" t="s">
        <v>593</v>
      </c>
      <c r="B2080" s="250" t="s">
        <v>594</v>
      </c>
      <c r="C2080" s="250" t="s">
        <v>595</v>
      </c>
      <c r="D2080" s="250" t="s">
        <v>428</v>
      </c>
      <c r="E2080" s="250">
        <v>666</v>
      </c>
      <c r="F2080" s="250" t="s">
        <v>2882</v>
      </c>
      <c r="G2080" s="250" t="s">
        <v>230</v>
      </c>
      <c r="H2080" s="250">
        <v>3</v>
      </c>
      <c r="I2080" s="250" t="s">
        <v>3306</v>
      </c>
      <c r="J2080" s="250" t="s">
        <v>3307</v>
      </c>
      <c r="K2080" s="250" t="s">
        <v>3308</v>
      </c>
      <c r="L2080" s="251">
        <v>45833</v>
      </c>
      <c r="M2080" s="250" t="s">
        <v>1099</v>
      </c>
    </row>
    <row r="2081" spans="1:13" x14ac:dyDescent="0.35">
      <c r="A2081" s="252" t="s">
        <v>593</v>
      </c>
      <c r="B2081" s="252" t="s">
        <v>594</v>
      </c>
      <c r="C2081" s="252" t="s">
        <v>595</v>
      </c>
      <c r="D2081" s="252" t="s">
        <v>1016</v>
      </c>
      <c r="E2081" s="252">
        <v>666</v>
      </c>
      <c r="F2081" s="252" t="s">
        <v>2882</v>
      </c>
      <c r="G2081" s="252" t="s">
        <v>230</v>
      </c>
      <c r="H2081" s="252">
        <v>3</v>
      </c>
      <c r="I2081" s="252" t="s">
        <v>3306</v>
      </c>
      <c r="J2081" s="252" t="s">
        <v>3307</v>
      </c>
      <c r="K2081" s="252" t="s">
        <v>3309</v>
      </c>
      <c r="L2081" s="253">
        <v>45833</v>
      </c>
      <c r="M2081" s="252" t="s">
        <v>1099</v>
      </c>
    </row>
    <row r="2082" spans="1:13" x14ac:dyDescent="0.35">
      <c r="A2082" s="250" t="s">
        <v>593</v>
      </c>
      <c r="B2082" s="250" t="s">
        <v>594</v>
      </c>
      <c r="C2082" s="250" t="s">
        <v>595</v>
      </c>
      <c r="D2082" s="250" t="s">
        <v>1123</v>
      </c>
      <c r="E2082" s="250">
        <v>33680</v>
      </c>
      <c r="F2082" s="250" t="s">
        <v>3300</v>
      </c>
      <c r="G2082" s="250" t="s">
        <v>178</v>
      </c>
      <c r="H2082" s="250">
        <v>1</v>
      </c>
      <c r="I2082" s="250" t="s">
        <v>3301</v>
      </c>
      <c r="J2082" s="250" t="s">
        <v>3310</v>
      </c>
      <c r="K2082" s="250" t="s">
        <v>3311</v>
      </c>
      <c r="L2082" s="251">
        <v>45833</v>
      </c>
      <c r="M2082" s="250" t="s">
        <v>1099</v>
      </c>
    </row>
    <row r="2083" spans="1:13" x14ac:dyDescent="0.35">
      <c r="A2083" s="252" t="s">
        <v>593</v>
      </c>
      <c r="B2083" s="252" t="s">
        <v>594</v>
      </c>
      <c r="C2083" s="252" t="s">
        <v>595</v>
      </c>
      <c r="D2083" s="252" t="s">
        <v>1126</v>
      </c>
      <c r="E2083" s="252">
        <v>4023020</v>
      </c>
      <c r="F2083" s="252" t="s">
        <v>3312</v>
      </c>
      <c r="G2083" s="252" t="s">
        <v>178</v>
      </c>
      <c r="H2083" s="252">
        <v>1</v>
      </c>
      <c r="I2083" s="252" t="s">
        <v>3313</v>
      </c>
      <c r="J2083" s="252" t="s">
        <v>1797</v>
      </c>
      <c r="K2083" s="252" t="s">
        <v>3314</v>
      </c>
      <c r="L2083" s="253">
        <v>45833</v>
      </c>
      <c r="M2083" s="252" t="s">
        <v>1099</v>
      </c>
    </row>
    <row r="2084" spans="1:13" x14ac:dyDescent="0.35">
      <c r="A2084" s="250" t="s">
        <v>593</v>
      </c>
      <c r="B2084" s="250" t="s">
        <v>594</v>
      </c>
      <c r="C2084" s="250" t="s">
        <v>595</v>
      </c>
      <c r="D2084" s="250" t="s">
        <v>1130</v>
      </c>
      <c r="E2084" s="250">
        <v>0</v>
      </c>
      <c r="F2084" s="250" t="s">
        <v>3300</v>
      </c>
      <c r="G2084" s="250" t="s">
        <v>178</v>
      </c>
      <c r="H2084" s="250">
        <v>1</v>
      </c>
      <c r="I2084" s="250" t="s">
        <v>3301</v>
      </c>
      <c r="J2084" s="250" t="s">
        <v>2553</v>
      </c>
      <c r="K2084" s="250" t="s">
        <v>3315</v>
      </c>
      <c r="L2084" s="251">
        <v>45833</v>
      </c>
      <c r="M2084" s="250" t="s">
        <v>1099</v>
      </c>
    </row>
    <row r="2085" spans="1:13" x14ac:dyDescent="0.35">
      <c r="A2085" s="252" t="s">
        <v>593</v>
      </c>
      <c r="B2085" s="252" t="s">
        <v>594</v>
      </c>
      <c r="C2085" s="252" t="s">
        <v>595</v>
      </c>
      <c r="D2085" s="252" t="s">
        <v>1133</v>
      </c>
      <c r="E2085" s="252">
        <v>33680</v>
      </c>
      <c r="F2085" s="252" t="s">
        <v>3300</v>
      </c>
      <c r="G2085" s="252" t="s">
        <v>178</v>
      </c>
      <c r="H2085" s="252">
        <v>1</v>
      </c>
      <c r="I2085" s="252" t="s">
        <v>3301</v>
      </c>
      <c r="J2085" s="252" t="s">
        <v>3316</v>
      </c>
      <c r="K2085" s="252" t="s">
        <v>3317</v>
      </c>
      <c r="L2085" s="253">
        <v>45833</v>
      </c>
      <c r="M2085" s="252" t="s">
        <v>1099</v>
      </c>
    </row>
    <row r="2086" spans="1:13" x14ac:dyDescent="0.35">
      <c r="A2086" s="250" t="s">
        <v>593</v>
      </c>
      <c r="B2086" s="250" t="s">
        <v>594</v>
      </c>
      <c r="C2086" s="250" t="s">
        <v>595</v>
      </c>
      <c r="D2086" s="250" t="s">
        <v>1136</v>
      </c>
      <c r="E2086" s="250" t="s">
        <v>17</v>
      </c>
      <c r="F2086" s="250" t="s">
        <v>17</v>
      </c>
      <c r="G2086" s="250" t="s">
        <v>17</v>
      </c>
      <c r="H2086" s="250" t="s">
        <v>17</v>
      </c>
      <c r="I2086" s="250" t="s">
        <v>17</v>
      </c>
      <c r="J2086" s="250" t="s">
        <v>2557</v>
      </c>
      <c r="K2086" s="250" t="s">
        <v>3318</v>
      </c>
      <c r="L2086" s="251">
        <v>45833</v>
      </c>
      <c r="M2086" s="250" t="s">
        <v>1099</v>
      </c>
    </row>
    <row r="2087" spans="1:13" x14ac:dyDescent="0.35">
      <c r="A2087" s="252" t="s">
        <v>593</v>
      </c>
      <c r="B2087" s="252" t="s">
        <v>594</v>
      </c>
      <c r="C2087" s="252" t="s">
        <v>595</v>
      </c>
      <c r="D2087" s="252" t="s">
        <v>1139</v>
      </c>
      <c r="E2087" s="252" t="s">
        <v>17</v>
      </c>
      <c r="F2087" s="252" t="s">
        <v>17</v>
      </c>
      <c r="G2087" s="252" t="s">
        <v>17</v>
      </c>
      <c r="H2087" s="252" t="s">
        <v>17</v>
      </c>
      <c r="I2087" s="252" t="s">
        <v>17</v>
      </c>
      <c r="J2087" s="252" t="s">
        <v>2557</v>
      </c>
      <c r="K2087" s="252" t="s">
        <v>3319</v>
      </c>
      <c r="L2087" s="253">
        <v>45833</v>
      </c>
      <c r="M2087" s="252" t="s">
        <v>1099</v>
      </c>
    </row>
    <row r="2088" spans="1:13" x14ac:dyDescent="0.35">
      <c r="A2088" s="250" t="s">
        <v>593</v>
      </c>
      <c r="B2088" s="250" t="s">
        <v>594</v>
      </c>
      <c r="C2088" s="250" t="s">
        <v>595</v>
      </c>
      <c r="D2088" s="250" t="s">
        <v>1142</v>
      </c>
      <c r="E2088" s="250">
        <v>3</v>
      </c>
      <c r="F2088" s="250" t="s">
        <v>3300</v>
      </c>
      <c r="G2088" s="250" t="s">
        <v>178</v>
      </c>
      <c r="H2088" s="250">
        <v>1</v>
      </c>
      <c r="I2088" s="250" t="s">
        <v>3301</v>
      </c>
      <c r="J2088" s="250" t="s">
        <v>3320</v>
      </c>
      <c r="K2088" s="250" t="s">
        <v>3321</v>
      </c>
      <c r="L2088" s="251">
        <v>45833</v>
      </c>
      <c r="M2088" s="250" t="s">
        <v>1099</v>
      </c>
    </row>
    <row r="2089" spans="1:13" x14ac:dyDescent="0.35">
      <c r="A2089" s="252" t="s">
        <v>38</v>
      </c>
      <c r="B2089" s="252" t="s">
        <v>39</v>
      </c>
      <c r="C2089" s="252" t="s">
        <v>40</v>
      </c>
      <c r="D2089" s="252" t="s">
        <v>1094</v>
      </c>
      <c r="E2089" s="252">
        <v>10405588</v>
      </c>
      <c r="F2089" s="252" t="s">
        <v>3322</v>
      </c>
      <c r="G2089" s="252" t="s">
        <v>398</v>
      </c>
      <c r="H2089" s="252">
        <v>2</v>
      </c>
      <c r="I2089" s="252" t="s">
        <v>3323</v>
      </c>
      <c r="J2089" s="252" t="s">
        <v>3324</v>
      </c>
      <c r="K2089" s="252" t="s">
        <v>3325</v>
      </c>
      <c r="L2089" s="253">
        <v>45833</v>
      </c>
      <c r="M2089" s="252" t="s">
        <v>19</v>
      </c>
    </row>
    <row r="2090" spans="1:13" x14ac:dyDescent="0.35">
      <c r="A2090" s="250" t="s">
        <v>38</v>
      </c>
      <c r="B2090" s="250" t="s">
        <v>39</v>
      </c>
      <c r="C2090" s="250" t="s">
        <v>40</v>
      </c>
      <c r="D2090" s="250" t="s">
        <v>1100</v>
      </c>
      <c r="E2090" s="250">
        <v>10794</v>
      </c>
      <c r="F2090" s="250" t="s">
        <v>3326</v>
      </c>
      <c r="G2090" s="250" t="s">
        <v>398</v>
      </c>
      <c r="H2090" s="250">
        <v>2</v>
      </c>
      <c r="I2090" s="250" t="s">
        <v>3327</v>
      </c>
      <c r="J2090" s="250" t="s">
        <v>3328</v>
      </c>
      <c r="K2090" s="250" t="s">
        <v>3329</v>
      </c>
      <c r="L2090" s="251">
        <v>45833</v>
      </c>
      <c r="M2090" s="250" t="s">
        <v>19</v>
      </c>
    </row>
    <row r="2091" spans="1:13" x14ac:dyDescent="0.35">
      <c r="A2091" s="252" t="s">
        <v>38</v>
      </c>
      <c r="B2091" s="252" t="s">
        <v>39</v>
      </c>
      <c r="C2091" s="252" t="s">
        <v>40</v>
      </c>
      <c r="D2091" s="252" t="s">
        <v>1105</v>
      </c>
      <c r="E2091" s="252">
        <v>775929</v>
      </c>
      <c r="F2091" s="252" t="s">
        <v>3330</v>
      </c>
      <c r="G2091" s="252" t="s">
        <v>178</v>
      </c>
      <c r="H2091" s="252">
        <v>1</v>
      </c>
      <c r="I2091" s="252" t="s">
        <v>3331</v>
      </c>
      <c r="J2091" s="252" t="s">
        <v>3332</v>
      </c>
      <c r="K2091" s="252" t="s">
        <v>3333</v>
      </c>
      <c r="L2091" s="253">
        <v>45833</v>
      </c>
      <c r="M2091" s="252" t="s">
        <v>19</v>
      </c>
    </row>
    <row r="2092" spans="1:13" x14ac:dyDescent="0.35">
      <c r="A2092" s="250" t="s">
        <v>38</v>
      </c>
      <c r="B2092" s="250" t="s">
        <v>39</v>
      </c>
      <c r="C2092" s="250" t="s">
        <v>40</v>
      </c>
      <c r="D2092" s="250" t="s">
        <v>1110</v>
      </c>
      <c r="E2092" s="250">
        <v>239203</v>
      </c>
      <c r="F2092" s="250" t="s">
        <v>3334</v>
      </c>
      <c r="G2092" s="250" t="s">
        <v>178</v>
      </c>
      <c r="H2092" s="250">
        <v>1</v>
      </c>
      <c r="I2092" s="250" t="s">
        <v>3335</v>
      </c>
      <c r="J2092" s="250" t="s">
        <v>3336</v>
      </c>
      <c r="K2092" s="250" t="s">
        <v>3337</v>
      </c>
      <c r="L2092" s="251">
        <v>45833</v>
      </c>
      <c r="M2092" s="250" t="s">
        <v>19</v>
      </c>
    </row>
    <row r="2093" spans="1:13" x14ac:dyDescent="0.35">
      <c r="A2093" s="252" t="s">
        <v>38</v>
      </c>
      <c r="B2093" s="252" t="s">
        <v>39</v>
      </c>
      <c r="C2093" s="252" t="s">
        <v>40</v>
      </c>
      <c r="D2093" s="252" t="s">
        <v>1113</v>
      </c>
      <c r="E2093" s="252">
        <v>239203</v>
      </c>
      <c r="F2093" s="252" t="s">
        <v>3334</v>
      </c>
      <c r="G2093" s="252" t="s">
        <v>178</v>
      </c>
      <c r="H2093" s="252">
        <v>1</v>
      </c>
      <c r="I2093" s="252" t="s">
        <v>3335</v>
      </c>
      <c r="J2093" s="252" t="s">
        <v>3338</v>
      </c>
      <c r="K2093" s="252" t="s">
        <v>3339</v>
      </c>
      <c r="L2093" s="253">
        <v>45833</v>
      </c>
      <c r="M2093" s="252" t="s">
        <v>19</v>
      </c>
    </row>
    <row r="2094" spans="1:13" x14ac:dyDescent="0.35">
      <c r="A2094" s="250" t="s">
        <v>38</v>
      </c>
      <c r="B2094" s="250" t="s">
        <v>39</v>
      </c>
      <c r="C2094" s="250" t="s">
        <v>40</v>
      </c>
      <c r="D2094" s="250" t="s">
        <v>428</v>
      </c>
      <c r="E2094" s="250">
        <v>23</v>
      </c>
      <c r="F2094" s="250" t="s">
        <v>3340</v>
      </c>
      <c r="G2094" s="250" t="s">
        <v>230</v>
      </c>
      <c r="H2094" s="250">
        <v>3</v>
      </c>
      <c r="I2094" s="250" t="s">
        <v>3341</v>
      </c>
      <c r="J2094" s="250" t="s">
        <v>3342</v>
      </c>
      <c r="K2094" s="250" t="s">
        <v>3343</v>
      </c>
      <c r="L2094" s="251">
        <v>45833</v>
      </c>
      <c r="M2094" s="250" t="s">
        <v>19</v>
      </c>
    </row>
    <row r="2095" spans="1:13" x14ac:dyDescent="0.35">
      <c r="A2095" s="252" t="s">
        <v>38</v>
      </c>
      <c r="B2095" s="252" t="s">
        <v>39</v>
      </c>
      <c r="C2095" s="252" t="s">
        <v>40</v>
      </c>
      <c r="D2095" s="252" t="s">
        <v>1016</v>
      </c>
      <c r="E2095" s="252">
        <v>23</v>
      </c>
      <c r="F2095" s="252" t="s">
        <v>3340</v>
      </c>
      <c r="G2095" s="252" t="s">
        <v>230</v>
      </c>
      <c r="H2095" s="252">
        <v>3</v>
      </c>
      <c r="I2095" s="252" t="s">
        <v>3341</v>
      </c>
      <c r="J2095" s="252" t="s">
        <v>3344</v>
      </c>
      <c r="K2095" s="252" t="s">
        <v>3345</v>
      </c>
      <c r="L2095" s="253">
        <v>45833</v>
      </c>
      <c r="M2095" s="252" t="s">
        <v>19</v>
      </c>
    </row>
    <row r="2096" spans="1:13" x14ac:dyDescent="0.35">
      <c r="A2096" s="250" t="s">
        <v>38</v>
      </c>
      <c r="B2096" s="250" t="s">
        <v>39</v>
      </c>
      <c r="C2096" s="250" t="s">
        <v>40</v>
      </c>
      <c r="D2096" s="250" t="s">
        <v>1123</v>
      </c>
      <c r="E2096" s="250">
        <v>239203</v>
      </c>
      <c r="F2096" s="250" t="s">
        <v>3334</v>
      </c>
      <c r="G2096" s="250" t="s">
        <v>230</v>
      </c>
      <c r="H2096" s="250">
        <v>3</v>
      </c>
      <c r="I2096" s="250" t="s">
        <v>3335</v>
      </c>
      <c r="J2096" s="250" t="s">
        <v>3346</v>
      </c>
      <c r="K2096" s="250" t="s">
        <v>3347</v>
      </c>
      <c r="L2096" s="251">
        <v>45833</v>
      </c>
      <c r="M2096" s="250" t="s">
        <v>19</v>
      </c>
    </row>
    <row r="2097" spans="1:13" x14ac:dyDescent="0.35">
      <c r="A2097" s="252" t="s">
        <v>38</v>
      </c>
      <c r="B2097" s="252" t="s">
        <v>39</v>
      </c>
      <c r="C2097" s="252" t="s">
        <v>40</v>
      </c>
      <c r="D2097" s="252" t="s">
        <v>1126</v>
      </c>
      <c r="E2097" s="252">
        <v>536726</v>
      </c>
      <c r="F2097" s="252" t="s">
        <v>3330</v>
      </c>
      <c r="G2097" s="252" t="s">
        <v>230</v>
      </c>
      <c r="H2097" s="252">
        <v>3</v>
      </c>
      <c r="I2097" s="252" t="s">
        <v>3331</v>
      </c>
      <c r="J2097" s="252" t="s">
        <v>3348</v>
      </c>
      <c r="K2097" s="252" t="s">
        <v>3349</v>
      </c>
      <c r="L2097" s="253">
        <v>45833</v>
      </c>
      <c r="M2097" s="252" t="s">
        <v>19</v>
      </c>
    </row>
    <row r="2098" spans="1:13" x14ac:dyDescent="0.35">
      <c r="A2098" s="250" t="s">
        <v>38</v>
      </c>
      <c r="B2098" s="250" t="s">
        <v>39</v>
      </c>
      <c r="C2098" s="250" t="s">
        <v>40</v>
      </c>
      <c r="D2098" s="250" t="s">
        <v>1130</v>
      </c>
      <c r="E2098" s="250">
        <v>0</v>
      </c>
      <c r="F2098" s="250" t="s">
        <v>3334</v>
      </c>
      <c r="G2098" s="250" t="s">
        <v>230</v>
      </c>
      <c r="H2098" s="250">
        <v>3</v>
      </c>
      <c r="I2098" s="250" t="s">
        <v>3335</v>
      </c>
      <c r="J2098" s="250" t="s">
        <v>2553</v>
      </c>
      <c r="K2098" s="250" t="s">
        <v>3350</v>
      </c>
      <c r="L2098" s="251">
        <v>45833</v>
      </c>
      <c r="M2098" s="250" t="s">
        <v>19</v>
      </c>
    </row>
    <row r="2099" spans="1:13" x14ac:dyDescent="0.35">
      <c r="A2099" s="252" t="s">
        <v>38</v>
      </c>
      <c r="B2099" s="252" t="s">
        <v>39</v>
      </c>
      <c r="C2099" s="252" t="s">
        <v>40</v>
      </c>
      <c r="D2099" s="252" t="s">
        <v>1133</v>
      </c>
      <c r="E2099" s="252">
        <v>239203</v>
      </c>
      <c r="F2099" s="252" t="s">
        <v>3334</v>
      </c>
      <c r="G2099" s="252" t="s">
        <v>230</v>
      </c>
      <c r="H2099" s="252">
        <v>3</v>
      </c>
      <c r="I2099" s="252" t="s">
        <v>3335</v>
      </c>
      <c r="J2099" s="252" t="s">
        <v>3351</v>
      </c>
      <c r="K2099" s="252" t="s">
        <v>3352</v>
      </c>
      <c r="L2099" s="253">
        <v>45833</v>
      </c>
      <c r="M2099" s="252" t="s">
        <v>19</v>
      </c>
    </row>
    <row r="2100" spans="1:13" x14ac:dyDescent="0.35">
      <c r="A2100" s="250" t="s">
        <v>38</v>
      </c>
      <c r="B2100" s="250" t="s">
        <v>39</v>
      </c>
      <c r="C2100" s="250" t="s">
        <v>40</v>
      </c>
      <c r="D2100" s="250" t="s">
        <v>1136</v>
      </c>
      <c r="E2100" s="250" t="s">
        <v>17</v>
      </c>
      <c r="F2100" s="250" t="s">
        <v>17</v>
      </c>
      <c r="G2100" s="250" t="s">
        <v>230</v>
      </c>
      <c r="H2100" s="250">
        <v>3</v>
      </c>
      <c r="I2100" s="250" t="s">
        <v>17</v>
      </c>
      <c r="J2100" s="250" t="s">
        <v>3353</v>
      </c>
      <c r="K2100" s="250" t="s">
        <v>3354</v>
      </c>
      <c r="L2100" s="251">
        <v>45833</v>
      </c>
      <c r="M2100" s="250" t="s">
        <v>19</v>
      </c>
    </row>
    <row r="2101" spans="1:13" x14ac:dyDescent="0.35">
      <c r="A2101" s="252" t="s">
        <v>38</v>
      </c>
      <c r="B2101" s="252" t="s">
        <v>39</v>
      </c>
      <c r="C2101" s="252" t="s">
        <v>40</v>
      </c>
      <c r="D2101" s="252" t="s">
        <v>1139</v>
      </c>
      <c r="E2101" s="252" t="s">
        <v>17</v>
      </c>
      <c r="F2101" s="252" t="s">
        <v>17</v>
      </c>
      <c r="G2101" s="252" t="s">
        <v>230</v>
      </c>
      <c r="H2101" s="252">
        <v>3</v>
      </c>
      <c r="I2101" s="252" t="s">
        <v>17</v>
      </c>
      <c r="J2101" s="252" t="s">
        <v>3355</v>
      </c>
      <c r="K2101" s="252" t="s">
        <v>3356</v>
      </c>
      <c r="L2101" s="253">
        <v>45833</v>
      </c>
      <c r="M2101" s="252" t="s">
        <v>19</v>
      </c>
    </row>
    <row r="2102" spans="1:13" x14ac:dyDescent="0.35">
      <c r="A2102" s="250" t="s">
        <v>38</v>
      </c>
      <c r="B2102" s="250" t="s">
        <v>39</v>
      </c>
      <c r="C2102" s="250" t="s">
        <v>40</v>
      </c>
      <c r="D2102" s="250" t="s">
        <v>1142</v>
      </c>
      <c r="E2102" s="250">
        <v>1</v>
      </c>
      <c r="F2102" s="250" t="s">
        <v>3334</v>
      </c>
      <c r="G2102" s="250" t="s">
        <v>178</v>
      </c>
      <c r="H2102" s="250">
        <v>1</v>
      </c>
      <c r="I2102" s="250" t="s">
        <v>3335</v>
      </c>
      <c r="J2102" s="250" t="s">
        <v>3357</v>
      </c>
      <c r="K2102" s="250" t="s">
        <v>3358</v>
      </c>
      <c r="L2102" s="251">
        <v>45833</v>
      </c>
      <c r="M2102" s="250" t="s">
        <v>19</v>
      </c>
    </row>
    <row r="2103" spans="1:13" x14ac:dyDescent="0.35">
      <c r="A2103" s="252" t="s">
        <v>793</v>
      </c>
      <c r="B2103" s="252" t="s">
        <v>794</v>
      </c>
      <c r="C2103" s="252" t="s">
        <v>795</v>
      </c>
      <c r="D2103" s="252" t="s">
        <v>1094</v>
      </c>
      <c r="E2103" s="252">
        <v>34900000</v>
      </c>
      <c r="F2103" s="252" t="s">
        <v>3359</v>
      </c>
      <c r="G2103" s="252" t="s">
        <v>178</v>
      </c>
      <c r="H2103" s="252">
        <v>1</v>
      </c>
      <c r="I2103" s="252" t="s">
        <v>3360</v>
      </c>
      <c r="J2103" s="252" t="s">
        <v>3361</v>
      </c>
      <c r="K2103" s="252" t="s">
        <v>3362</v>
      </c>
      <c r="L2103" s="253">
        <v>45833</v>
      </c>
      <c r="M2103" s="252" t="s">
        <v>1099</v>
      </c>
    </row>
    <row r="2104" spans="1:13" x14ac:dyDescent="0.35">
      <c r="A2104" s="250" t="s">
        <v>793</v>
      </c>
      <c r="B2104" s="250" t="s">
        <v>794</v>
      </c>
      <c r="C2104" s="250" t="s">
        <v>795</v>
      </c>
      <c r="D2104" s="250" t="s">
        <v>1100</v>
      </c>
      <c r="E2104" s="250">
        <v>527970</v>
      </c>
      <c r="F2104" s="250" t="s">
        <v>2532</v>
      </c>
      <c r="G2104" s="250" t="s">
        <v>178</v>
      </c>
      <c r="H2104" s="250">
        <v>1</v>
      </c>
      <c r="I2104" s="250" t="s">
        <v>3363</v>
      </c>
      <c r="J2104" s="250" t="s">
        <v>3364</v>
      </c>
      <c r="K2104" s="250" t="s">
        <v>3365</v>
      </c>
      <c r="L2104" s="251">
        <v>45833</v>
      </c>
      <c r="M2104" s="250" t="s">
        <v>1099</v>
      </c>
    </row>
    <row r="2105" spans="1:13" x14ac:dyDescent="0.35">
      <c r="A2105" s="252" t="s">
        <v>793</v>
      </c>
      <c r="B2105" s="252" t="s">
        <v>794</v>
      </c>
      <c r="C2105" s="252" t="s">
        <v>795</v>
      </c>
      <c r="D2105" s="252" t="s">
        <v>1105</v>
      </c>
      <c r="E2105" s="252">
        <v>34900000</v>
      </c>
      <c r="F2105" s="252" t="s">
        <v>3359</v>
      </c>
      <c r="G2105" s="252" t="s">
        <v>178</v>
      </c>
      <c r="H2105" s="252">
        <v>1</v>
      </c>
      <c r="I2105" s="252" t="s">
        <v>3360</v>
      </c>
      <c r="J2105" s="252" t="s">
        <v>3366</v>
      </c>
      <c r="K2105" s="252" t="s">
        <v>3367</v>
      </c>
      <c r="L2105" s="253">
        <v>45833</v>
      </c>
      <c r="M2105" s="252" t="s">
        <v>1099</v>
      </c>
    </row>
    <row r="2106" spans="1:13" x14ac:dyDescent="0.35">
      <c r="A2106" s="250" t="s">
        <v>793</v>
      </c>
      <c r="B2106" s="250" t="s">
        <v>794</v>
      </c>
      <c r="C2106" s="250" t="s">
        <v>795</v>
      </c>
      <c r="D2106" s="250" t="s">
        <v>1110</v>
      </c>
      <c r="E2106" s="250">
        <v>34900000</v>
      </c>
      <c r="F2106" s="250" t="s">
        <v>3359</v>
      </c>
      <c r="G2106" s="250" t="s">
        <v>178</v>
      </c>
      <c r="H2106" s="250">
        <v>1</v>
      </c>
      <c r="I2106" s="250" t="s">
        <v>3368</v>
      </c>
      <c r="J2106" s="250" t="s">
        <v>3369</v>
      </c>
      <c r="K2106" s="250" t="s">
        <v>3370</v>
      </c>
      <c r="L2106" s="251">
        <v>45833</v>
      </c>
      <c r="M2106" s="250" t="s">
        <v>1099</v>
      </c>
    </row>
    <row r="2107" spans="1:13" x14ac:dyDescent="0.35">
      <c r="A2107" s="252" t="s">
        <v>793</v>
      </c>
      <c r="B2107" s="252" t="s">
        <v>794</v>
      </c>
      <c r="C2107" s="252" t="s">
        <v>795</v>
      </c>
      <c r="D2107" s="252" t="s">
        <v>1113</v>
      </c>
      <c r="E2107" s="252">
        <v>5152037</v>
      </c>
      <c r="F2107" s="252" t="s">
        <v>3371</v>
      </c>
      <c r="G2107" s="252" t="s">
        <v>178</v>
      </c>
      <c r="H2107" s="252">
        <v>1</v>
      </c>
      <c r="I2107" s="252" t="s">
        <v>3372</v>
      </c>
      <c r="J2107" s="252" t="s">
        <v>3373</v>
      </c>
      <c r="K2107" s="252" t="s">
        <v>3374</v>
      </c>
      <c r="L2107" s="253">
        <v>45833</v>
      </c>
      <c r="M2107" s="252" t="s">
        <v>1099</v>
      </c>
    </row>
    <row r="2108" spans="1:13" x14ac:dyDescent="0.35">
      <c r="A2108" s="250" t="s">
        <v>793</v>
      </c>
      <c r="B2108" s="250" t="s">
        <v>794</v>
      </c>
      <c r="C2108" s="250" t="s">
        <v>795</v>
      </c>
      <c r="D2108" s="250" t="s">
        <v>428</v>
      </c>
      <c r="E2108" s="250">
        <v>1613</v>
      </c>
      <c r="F2108" s="250" t="s">
        <v>2576</v>
      </c>
      <c r="G2108" s="250" t="s">
        <v>398</v>
      </c>
      <c r="H2108" s="250">
        <v>2</v>
      </c>
      <c r="I2108" s="250" t="s">
        <v>1013</v>
      </c>
      <c r="J2108" s="250" t="s">
        <v>3375</v>
      </c>
      <c r="K2108" s="250" t="s">
        <v>3376</v>
      </c>
      <c r="L2108" s="251">
        <v>45833</v>
      </c>
      <c r="M2108" s="250" t="s">
        <v>1099</v>
      </c>
    </row>
    <row r="2109" spans="1:13" x14ac:dyDescent="0.35">
      <c r="A2109" s="252" t="s">
        <v>793</v>
      </c>
      <c r="B2109" s="252" t="s">
        <v>794</v>
      </c>
      <c r="C2109" s="252" t="s">
        <v>795</v>
      </c>
      <c r="D2109" s="252" t="s">
        <v>1016</v>
      </c>
      <c r="E2109" s="252">
        <v>1655</v>
      </c>
      <c r="F2109" s="252" t="s">
        <v>3377</v>
      </c>
      <c r="G2109" s="252" t="s">
        <v>398</v>
      </c>
      <c r="H2109" s="252">
        <v>2</v>
      </c>
      <c r="I2109" s="252" t="s">
        <v>3378</v>
      </c>
      <c r="J2109" s="252" t="s">
        <v>3379</v>
      </c>
      <c r="K2109" s="252" t="s">
        <v>3380</v>
      </c>
      <c r="L2109" s="253">
        <v>45833</v>
      </c>
      <c r="M2109" s="252" t="s">
        <v>1099</v>
      </c>
    </row>
    <row r="2110" spans="1:13" x14ac:dyDescent="0.35">
      <c r="A2110" s="250" t="s">
        <v>793</v>
      </c>
      <c r="B2110" s="250" t="s">
        <v>794</v>
      </c>
      <c r="C2110" s="250" t="s">
        <v>795</v>
      </c>
      <c r="D2110" s="250" t="s">
        <v>1123</v>
      </c>
      <c r="E2110" s="250">
        <v>19540217</v>
      </c>
      <c r="F2110" s="250" t="s">
        <v>3381</v>
      </c>
      <c r="G2110" s="250" t="s">
        <v>398</v>
      </c>
      <c r="H2110" s="250">
        <v>2</v>
      </c>
      <c r="I2110" s="250" t="s">
        <v>3382</v>
      </c>
      <c r="J2110" s="250" t="s">
        <v>3383</v>
      </c>
      <c r="K2110" s="250" t="s">
        <v>3384</v>
      </c>
      <c r="L2110" s="251">
        <v>45833</v>
      </c>
      <c r="M2110" s="250" t="s">
        <v>1099</v>
      </c>
    </row>
    <row r="2111" spans="1:13" x14ac:dyDescent="0.35">
      <c r="A2111" s="252" t="s">
        <v>793</v>
      </c>
      <c r="B2111" s="252" t="s">
        <v>794</v>
      </c>
      <c r="C2111" s="252" t="s">
        <v>795</v>
      </c>
      <c r="D2111" s="252" t="s">
        <v>1126</v>
      </c>
      <c r="E2111" s="252">
        <v>0</v>
      </c>
      <c r="F2111" s="252" t="s">
        <v>3359</v>
      </c>
      <c r="G2111" s="252" t="s">
        <v>178</v>
      </c>
      <c r="H2111" s="252">
        <v>1</v>
      </c>
      <c r="I2111" s="252" t="s">
        <v>3368</v>
      </c>
      <c r="J2111" s="252" t="s">
        <v>2662</v>
      </c>
      <c r="K2111" s="252" t="s">
        <v>3385</v>
      </c>
      <c r="L2111" s="253">
        <v>45833</v>
      </c>
      <c r="M2111" s="252" t="s">
        <v>1099</v>
      </c>
    </row>
    <row r="2112" spans="1:13" x14ac:dyDescent="0.35">
      <c r="A2112" s="250" t="s">
        <v>793</v>
      </c>
      <c r="B2112" s="250" t="s">
        <v>794</v>
      </c>
      <c r="C2112" s="250" t="s">
        <v>795</v>
      </c>
      <c r="D2112" s="250" t="s">
        <v>1130</v>
      </c>
      <c r="E2112" s="250">
        <v>15359783</v>
      </c>
      <c r="F2112" s="250" t="s">
        <v>3386</v>
      </c>
      <c r="G2112" s="250" t="s">
        <v>178</v>
      </c>
      <c r="H2112" s="250">
        <v>1</v>
      </c>
      <c r="I2112" s="250" t="s">
        <v>3387</v>
      </c>
      <c r="J2112" s="250" t="s">
        <v>1801</v>
      </c>
      <c r="K2112" s="250" t="s">
        <v>3388</v>
      </c>
      <c r="L2112" s="251">
        <v>45833</v>
      </c>
      <c r="M2112" s="250" t="s">
        <v>1099</v>
      </c>
    </row>
    <row r="2113" spans="1:13" x14ac:dyDescent="0.35">
      <c r="A2113" s="252" t="s">
        <v>793</v>
      </c>
      <c r="B2113" s="252" t="s">
        <v>794</v>
      </c>
      <c r="C2113" s="252" t="s">
        <v>795</v>
      </c>
      <c r="D2113" s="252" t="s">
        <v>1133</v>
      </c>
      <c r="E2113" s="252">
        <v>10057306</v>
      </c>
      <c r="F2113" s="252" t="s">
        <v>3389</v>
      </c>
      <c r="G2113" s="252" t="s">
        <v>230</v>
      </c>
      <c r="H2113" s="252">
        <v>3</v>
      </c>
      <c r="I2113" s="252" t="s">
        <v>3390</v>
      </c>
      <c r="J2113" s="252" t="s">
        <v>3391</v>
      </c>
      <c r="K2113" s="252" t="s">
        <v>3392</v>
      </c>
      <c r="L2113" s="253">
        <v>45833</v>
      </c>
      <c r="M2113" s="252" t="s">
        <v>1099</v>
      </c>
    </row>
    <row r="2114" spans="1:13" x14ac:dyDescent="0.35">
      <c r="A2114" s="250" t="s">
        <v>793</v>
      </c>
      <c r="B2114" s="250" t="s">
        <v>794</v>
      </c>
      <c r="C2114" s="250" t="s">
        <v>795</v>
      </c>
      <c r="D2114" s="250" t="s">
        <v>1136</v>
      </c>
      <c r="E2114" s="250">
        <v>9482911</v>
      </c>
      <c r="F2114" s="250" t="s">
        <v>3389</v>
      </c>
      <c r="G2114" s="250" t="s">
        <v>230</v>
      </c>
      <c r="H2114" s="250">
        <v>3</v>
      </c>
      <c r="I2114" s="250" t="s">
        <v>3390</v>
      </c>
      <c r="J2114" s="250" t="s">
        <v>3393</v>
      </c>
      <c r="K2114" s="250" t="s">
        <v>3394</v>
      </c>
      <c r="L2114" s="251">
        <v>45833</v>
      </c>
      <c r="M2114" s="250" t="s">
        <v>1099</v>
      </c>
    </row>
    <row r="2115" spans="1:13" x14ac:dyDescent="0.35">
      <c r="A2115" s="252" t="s">
        <v>793</v>
      </c>
      <c r="B2115" s="252" t="s">
        <v>794</v>
      </c>
      <c r="C2115" s="252" t="s">
        <v>795</v>
      </c>
      <c r="D2115" s="252" t="s">
        <v>1139</v>
      </c>
      <c r="E2115" s="252">
        <v>0</v>
      </c>
      <c r="F2115" s="252" t="s">
        <v>3389</v>
      </c>
      <c r="G2115" s="252" t="s">
        <v>230</v>
      </c>
      <c r="H2115" s="252">
        <v>3</v>
      </c>
      <c r="I2115" s="252" t="s">
        <v>3390</v>
      </c>
      <c r="J2115" s="252" t="s">
        <v>3395</v>
      </c>
      <c r="K2115" s="252" t="s">
        <v>3396</v>
      </c>
      <c r="L2115" s="253">
        <v>45833</v>
      </c>
      <c r="M2115" s="252" t="s">
        <v>1099</v>
      </c>
    </row>
    <row r="2116" spans="1:13" x14ac:dyDescent="0.35">
      <c r="A2116" s="250" t="s">
        <v>793</v>
      </c>
      <c r="B2116" s="250" t="s">
        <v>794</v>
      </c>
      <c r="C2116" s="250" t="s">
        <v>795</v>
      </c>
      <c r="D2116" s="250" t="s">
        <v>1142</v>
      </c>
      <c r="E2116" s="250">
        <v>5</v>
      </c>
      <c r="F2116" s="250" t="s">
        <v>3381</v>
      </c>
      <c r="G2116" s="250" t="s">
        <v>178</v>
      </c>
      <c r="H2116" s="250">
        <v>1</v>
      </c>
      <c r="I2116" s="250" t="s">
        <v>3382</v>
      </c>
      <c r="J2116" s="250" t="s">
        <v>3397</v>
      </c>
      <c r="K2116" s="250" t="s">
        <v>3398</v>
      </c>
      <c r="L2116" s="251">
        <v>45833</v>
      </c>
      <c r="M2116" s="250" t="s">
        <v>1099</v>
      </c>
    </row>
    <row r="2117" spans="1:13" x14ac:dyDescent="0.35">
      <c r="A2117" s="252" t="s">
        <v>805</v>
      </c>
      <c r="B2117" s="252" t="s">
        <v>806</v>
      </c>
      <c r="C2117" s="252" t="s">
        <v>795</v>
      </c>
      <c r="D2117" s="252" t="s">
        <v>1094</v>
      </c>
      <c r="E2117" s="252">
        <v>34900000</v>
      </c>
      <c r="F2117" s="252" t="s">
        <v>3359</v>
      </c>
      <c r="G2117" s="252" t="s">
        <v>178</v>
      </c>
      <c r="H2117" s="252">
        <v>1</v>
      </c>
      <c r="I2117" s="252" t="s">
        <v>3360</v>
      </c>
      <c r="J2117" s="252" t="s">
        <v>3361</v>
      </c>
      <c r="K2117" s="252" t="s">
        <v>3399</v>
      </c>
      <c r="L2117" s="253">
        <v>45833</v>
      </c>
      <c r="M2117" s="252" t="s">
        <v>1099</v>
      </c>
    </row>
    <row r="2118" spans="1:13" x14ac:dyDescent="0.35">
      <c r="A2118" s="250" t="s">
        <v>805</v>
      </c>
      <c r="B2118" s="250" t="s">
        <v>806</v>
      </c>
      <c r="C2118" s="250" t="s">
        <v>795</v>
      </c>
      <c r="D2118" s="250" t="s">
        <v>1100</v>
      </c>
      <c r="E2118" s="250">
        <v>147450</v>
      </c>
      <c r="F2118" s="250" t="s">
        <v>3400</v>
      </c>
      <c r="G2118" s="250" t="s">
        <v>178</v>
      </c>
      <c r="H2118" s="250">
        <v>1</v>
      </c>
      <c r="I2118" s="250" t="s">
        <v>3401</v>
      </c>
      <c r="J2118" s="250" t="s">
        <v>3402</v>
      </c>
      <c r="K2118" s="250" t="s">
        <v>3403</v>
      </c>
      <c r="L2118" s="251">
        <v>45833</v>
      </c>
      <c r="M2118" s="250" t="s">
        <v>1099</v>
      </c>
    </row>
    <row r="2119" spans="1:13" x14ac:dyDescent="0.35">
      <c r="A2119" s="252" t="s">
        <v>805</v>
      </c>
      <c r="B2119" s="252" t="s">
        <v>806</v>
      </c>
      <c r="C2119" s="252" t="s">
        <v>795</v>
      </c>
      <c r="D2119" s="252" t="s">
        <v>1105</v>
      </c>
      <c r="E2119" s="252">
        <v>4364670</v>
      </c>
      <c r="F2119" s="252" t="s">
        <v>3404</v>
      </c>
      <c r="G2119" s="252" t="s">
        <v>230</v>
      </c>
      <c r="H2119" s="252">
        <v>3</v>
      </c>
      <c r="I2119" s="252" t="s">
        <v>3405</v>
      </c>
      <c r="J2119" s="252" t="s">
        <v>3406</v>
      </c>
      <c r="K2119" s="252" t="s">
        <v>3407</v>
      </c>
      <c r="L2119" s="253">
        <v>45833</v>
      </c>
      <c r="M2119" s="252" t="s">
        <v>1099</v>
      </c>
    </row>
    <row r="2120" spans="1:13" x14ac:dyDescent="0.35">
      <c r="A2120" s="250" t="s">
        <v>805</v>
      </c>
      <c r="B2120" s="250" t="s">
        <v>806</v>
      </c>
      <c r="C2120" s="250" t="s">
        <v>795</v>
      </c>
      <c r="D2120" s="250" t="s">
        <v>1110</v>
      </c>
      <c r="E2120" s="250">
        <v>193570</v>
      </c>
      <c r="F2120" s="250" t="s">
        <v>3408</v>
      </c>
      <c r="G2120" s="250" t="s">
        <v>398</v>
      </c>
      <c r="H2120" s="250">
        <v>2</v>
      </c>
      <c r="I2120" s="250" t="s">
        <v>3409</v>
      </c>
      <c r="J2120" s="250" t="s">
        <v>3410</v>
      </c>
      <c r="K2120" s="250" t="s">
        <v>3411</v>
      </c>
      <c r="L2120" s="251">
        <v>45833</v>
      </c>
      <c r="M2120" s="250" t="s">
        <v>1099</v>
      </c>
    </row>
    <row r="2121" spans="1:13" x14ac:dyDescent="0.35">
      <c r="A2121" s="252" t="s">
        <v>805</v>
      </c>
      <c r="B2121" s="252" t="s">
        <v>806</v>
      </c>
      <c r="C2121" s="252" t="s">
        <v>795</v>
      </c>
      <c r="D2121" s="252" t="s">
        <v>1113</v>
      </c>
      <c r="E2121" s="252">
        <v>193570</v>
      </c>
      <c r="F2121" s="252" t="s">
        <v>3408</v>
      </c>
      <c r="G2121" s="252" t="s">
        <v>398</v>
      </c>
      <c r="H2121" s="252">
        <v>2</v>
      </c>
      <c r="I2121" s="252" t="s">
        <v>3409</v>
      </c>
      <c r="J2121" s="252" t="s">
        <v>3412</v>
      </c>
      <c r="K2121" s="252" t="s">
        <v>3413</v>
      </c>
      <c r="L2121" s="253">
        <v>45833</v>
      </c>
      <c r="M2121" s="252" t="s">
        <v>1099</v>
      </c>
    </row>
    <row r="2122" spans="1:13" x14ac:dyDescent="0.35">
      <c r="A2122" s="250" t="s">
        <v>805</v>
      </c>
      <c r="B2122" s="250" t="s">
        <v>806</v>
      </c>
      <c r="C2122" s="250" t="s">
        <v>795</v>
      </c>
      <c r="D2122" s="250" t="s">
        <v>428</v>
      </c>
      <c r="E2122" s="250">
        <v>42</v>
      </c>
      <c r="F2122" s="250" t="s">
        <v>2543</v>
      </c>
      <c r="G2122" s="250" t="s">
        <v>230</v>
      </c>
      <c r="H2122" s="250">
        <v>3</v>
      </c>
      <c r="I2122" s="250" t="s">
        <v>3414</v>
      </c>
      <c r="J2122" s="250" t="s">
        <v>3415</v>
      </c>
      <c r="K2122" s="250" t="s">
        <v>3416</v>
      </c>
      <c r="L2122" s="251">
        <v>45833</v>
      </c>
      <c r="M2122" s="250" t="s">
        <v>1099</v>
      </c>
    </row>
    <row r="2123" spans="1:13" x14ac:dyDescent="0.35">
      <c r="A2123" s="252" t="s">
        <v>805</v>
      </c>
      <c r="B2123" s="252" t="s">
        <v>806</v>
      </c>
      <c r="C2123" s="252" t="s">
        <v>795</v>
      </c>
      <c r="D2123" s="252" t="s">
        <v>1016</v>
      </c>
      <c r="E2123" s="252">
        <v>1655</v>
      </c>
      <c r="F2123" s="252" t="s">
        <v>3377</v>
      </c>
      <c r="G2123" s="252" t="s">
        <v>398</v>
      </c>
      <c r="H2123" s="252">
        <v>2</v>
      </c>
      <c r="I2123" s="252" t="s">
        <v>3378</v>
      </c>
      <c r="J2123" s="252" t="s">
        <v>3379</v>
      </c>
      <c r="K2123" s="252" t="s">
        <v>3417</v>
      </c>
      <c r="L2123" s="253">
        <v>45833</v>
      </c>
      <c r="M2123" s="252" t="s">
        <v>1099</v>
      </c>
    </row>
    <row r="2124" spans="1:13" x14ac:dyDescent="0.35">
      <c r="A2124" s="250" t="s">
        <v>805</v>
      </c>
      <c r="B2124" s="250" t="s">
        <v>806</v>
      </c>
      <c r="C2124" s="250" t="s">
        <v>795</v>
      </c>
      <c r="D2124" s="250" t="s">
        <v>1123</v>
      </c>
      <c r="E2124" s="250">
        <v>193570</v>
      </c>
      <c r="F2124" s="250" t="s">
        <v>3408</v>
      </c>
      <c r="G2124" s="250" t="s">
        <v>398</v>
      </c>
      <c r="H2124" s="250">
        <v>2</v>
      </c>
      <c r="I2124" s="250" t="s">
        <v>3409</v>
      </c>
      <c r="J2124" s="250" t="s">
        <v>3418</v>
      </c>
      <c r="K2124" s="250" t="s">
        <v>3419</v>
      </c>
      <c r="L2124" s="251">
        <v>45833</v>
      </c>
      <c r="M2124" s="250" t="s">
        <v>1099</v>
      </c>
    </row>
    <row r="2125" spans="1:13" x14ac:dyDescent="0.35">
      <c r="A2125" s="252" t="s">
        <v>805</v>
      </c>
      <c r="B2125" s="252" t="s">
        <v>806</v>
      </c>
      <c r="C2125" s="252" t="s">
        <v>795</v>
      </c>
      <c r="D2125" s="252" t="s">
        <v>1126</v>
      </c>
      <c r="E2125" s="252">
        <v>4171100</v>
      </c>
      <c r="F2125" s="252" t="s">
        <v>3420</v>
      </c>
      <c r="G2125" s="252" t="s">
        <v>398</v>
      </c>
      <c r="H2125" s="252">
        <v>2</v>
      </c>
      <c r="I2125" s="252" t="s">
        <v>3421</v>
      </c>
      <c r="J2125" s="252" t="s">
        <v>1797</v>
      </c>
      <c r="K2125" s="252" t="s">
        <v>3422</v>
      </c>
      <c r="L2125" s="253">
        <v>45833</v>
      </c>
      <c r="M2125" s="252" t="s">
        <v>1099</v>
      </c>
    </row>
    <row r="2126" spans="1:13" x14ac:dyDescent="0.35">
      <c r="A2126" s="250" t="s">
        <v>805</v>
      </c>
      <c r="B2126" s="250" t="s">
        <v>806</v>
      </c>
      <c r="C2126" s="250" t="s">
        <v>795</v>
      </c>
      <c r="D2126" s="250" t="s">
        <v>1130</v>
      </c>
      <c r="E2126" s="250">
        <v>0</v>
      </c>
      <c r="F2126" s="250" t="s">
        <v>3408</v>
      </c>
      <c r="G2126" s="250" t="s">
        <v>398</v>
      </c>
      <c r="H2126" s="250">
        <v>2</v>
      </c>
      <c r="I2126" s="250" t="s">
        <v>3409</v>
      </c>
      <c r="J2126" s="250" t="s">
        <v>2553</v>
      </c>
      <c r="K2126" s="250" t="s">
        <v>3423</v>
      </c>
      <c r="L2126" s="251">
        <v>45833</v>
      </c>
      <c r="M2126" s="250" t="s">
        <v>1099</v>
      </c>
    </row>
    <row r="2127" spans="1:13" x14ac:dyDescent="0.35">
      <c r="A2127" s="252" t="s">
        <v>805</v>
      </c>
      <c r="B2127" s="252" t="s">
        <v>806</v>
      </c>
      <c r="C2127" s="252" t="s">
        <v>795</v>
      </c>
      <c r="D2127" s="252" t="s">
        <v>1133</v>
      </c>
      <c r="E2127" s="252">
        <v>0</v>
      </c>
      <c r="F2127" s="252" t="s">
        <v>3408</v>
      </c>
      <c r="G2127" s="252" t="s">
        <v>398</v>
      </c>
      <c r="H2127" s="252">
        <v>2</v>
      </c>
      <c r="I2127" s="252" t="s">
        <v>3409</v>
      </c>
      <c r="J2127" s="252" t="s">
        <v>3424</v>
      </c>
      <c r="K2127" s="252" t="s">
        <v>3425</v>
      </c>
      <c r="L2127" s="253">
        <v>45833</v>
      </c>
      <c r="M2127" s="252" t="s">
        <v>1099</v>
      </c>
    </row>
    <row r="2128" spans="1:13" x14ac:dyDescent="0.35">
      <c r="A2128" s="250" t="s">
        <v>805</v>
      </c>
      <c r="B2128" s="250" t="s">
        <v>806</v>
      </c>
      <c r="C2128" s="250" t="s">
        <v>795</v>
      </c>
      <c r="D2128" s="250" t="s">
        <v>1136</v>
      </c>
      <c r="E2128" s="250">
        <v>193570</v>
      </c>
      <c r="F2128" s="250" t="s">
        <v>3408</v>
      </c>
      <c r="G2128" s="250" t="s">
        <v>398</v>
      </c>
      <c r="H2128" s="250">
        <v>2</v>
      </c>
      <c r="I2128" s="250" t="s">
        <v>3409</v>
      </c>
      <c r="J2128" s="250" t="s">
        <v>3426</v>
      </c>
      <c r="K2128" s="250" t="s">
        <v>3427</v>
      </c>
      <c r="L2128" s="251">
        <v>45833</v>
      </c>
      <c r="M2128" s="250" t="s">
        <v>1099</v>
      </c>
    </row>
    <row r="2129" spans="1:13" x14ac:dyDescent="0.35">
      <c r="A2129" s="252" t="s">
        <v>805</v>
      </c>
      <c r="B2129" s="252" t="s">
        <v>806</v>
      </c>
      <c r="C2129" s="252" t="s">
        <v>795</v>
      </c>
      <c r="D2129" s="252" t="s">
        <v>1139</v>
      </c>
      <c r="E2129" s="252">
        <v>0</v>
      </c>
      <c r="F2129" s="252" t="s">
        <v>3408</v>
      </c>
      <c r="G2129" s="252" t="s">
        <v>398</v>
      </c>
      <c r="H2129" s="252">
        <v>2</v>
      </c>
      <c r="I2129" s="252" t="s">
        <v>3409</v>
      </c>
      <c r="J2129" s="252" t="s">
        <v>3428</v>
      </c>
      <c r="K2129" s="252" t="s">
        <v>3429</v>
      </c>
      <c r="L2129" s="253">
        <v>45833</v>
      </c>
      <c r="M2129" s="252" t="s">
        <v>1099</v>
      </c>
    </row>
    <row r="2130" spans="1:13" x14ac:dyDescent="0.35">
      <c r="A2130" s="250" t="s">
        <v>805</v>
      </c>
      <c r="B2130" s="250" t="s">
        <v>806</v>
      </c>
      <c r="C2130" s="250" t="s">
        <v>795</v>
      </c>
      <c r="D2130" s="250" t="s">
        <v>1142</v>
      </c>
      <c r="E2130" s="250">
        <v>1</v>
      </c>
      <c r="F2130" s="250" t="s">
        <v>3408</v>
      </c>
      <c r="G2130" s="250" t="s">
        <v>178</v>
      </c>
      <c r="H2130" s="250">
        <v>1</v>
      </c>
      <c r="I2130" s="250" t="s">
        <v>3409</v>
      </c>
      <c r="J2130" s="250" t="s">
        <v>3430</v>
      </c>
      <c r="K2130" s="250" t="s">
        <v>3431</v>
      </c>
      <c r="L2130" s="251">
        <v>45833</v>
      </c>
      <c r="M2130" s="250" t="s">
        <v>1099</v>
      </c>
    </row>
    <row r="2131" spans="1:13" x14ac:dyDescent="0.35">
      <c r="A2131" s="252" t="s">
        <v>720</v>
      </c>
      <c r="B2131" s="252" t="s">
        <v>721</v>
      </c>
      <c r="C2131" s="252" t="s">
        <v>722</v>
      </c>
      <c r="D2131" s="252" t="s">
        <v>1094</v>
      </c>
      <c r="E2131" s="252">
        <v>47500000</v>
      </c>
      <c r="F2131" s="252" t="s">
        <v>3432</v>
      </c>
      <c r="G2131" s="252" t="s">
        <v>178</v>
      </c>
      <c r="H2131" s="252">
        <v>1</v>
      </c>
      <c r="I2131" s="252" t="s">
        <v>3433</v>
      </c>
      <c r="J2131" s="252" t="s">
        <v>3434</v>
      </c>
      <c r="K2131" s="252" t="s">
        <v>3435</v>
      </c>
      <c r="L2131" s="253">
        <v>45833</v>
      </c>
      <c r="M2131" s="252" t="s">
        <v>1099</v>
      </c>
    </row>
    <row r="2132" spans="1:13" x14ac:dyDescent="0.35">
      <c r="A2132" s="250" t="s">
        <v>720</v>
      </c>
      <c r="B2132" s="250" t="s">
        <v>721</v>
      </c>
      <c r="C2132" s="250" t="s">
        <v>722</v>
      </c>
      <c r="D2132" s="250" t="s">
        <v>1100</v>
      </c>
      <c r="E2132" s="250">
        <v>1840687</v>
      </c>
      <c r="F2132" s="250" t="s">
        <v>3436</v>
      </c>
      <c r="G2132" s="250" t="s">
        <v>178</v>
      </c>
      <c r="H2132" s="250">
        <v>1</v>
      </c>
      <c r="I2132" s="250" t="s">
        <v>3437</v>
      </c>
      <c r="J2132" s="250" t="s">
        <v>3438</v>
      </c>
      <c r="K2132" s="250" t="s">
        <v>3439</v>
      </c>
      <c r="L2132" s="251">
        <v>45833</v>
      </c>
      <c r="M2132" s="250" t="s">
        <v>1099</v>
      </c>
    </row>
    <row r="2133" spans="1:13" x14ac:dyDescent="0.35">
      <c r="A2133" s="252" t="s">
        <v>720</v>
      </c>
      <c r="B2133" s="252" t="s">
        <v>721</v>
      </c>
      <c r="C2133" s="252" t="s">
        <v>722</v>
      </c>
      <c r="D2133" s="252" t="s">
        <v>1105</v>
      </c>
      <c r="E2133" s="252">
        <v>47500000</v>
      </c>
      <c r="F2133" s="252" t="s">
        <v>3432</v>
      </c>
      <c r="G2133" s="252" t="s">
        <v>178</v>
      </c>
      <c r="H2133" s="252">
        <v>1</v>
      </c>
      <c r="I2133" s="252" t="s">
        <v>3433</v>
      </c>
      <c r="J2133" s="252" t="s">
        <v>3440</v>
      </c>
      <c r="K2133" s="252" t="s">
        <v>3441</v>
      </c>
      <c r="L2133" s="253">
        <v>45833</v>
      </c>
      <c r="M2133" s="252" t="s">
        <v>1099</v>
      </c>
    </row>
    <row r="2134" spans="1:13" x14ac:dyDescent="0.35">
      <c r="A2134" s="250" t="s">
        <v>720</v>
      </c>
      <c r="B2134" s="250" t="s">
        <v>721</v>
      </c>
      <c r="C2134" s="250" t="s">
        <v>722</v>
      </c>
      <c r="D2134" s="250" t="s">
        <v>1110</v>
      </c>
      <c r="E2134" s="250">
        <v>47500000</v>
      </c>
      <c r="F2134" s="250" t="s">
        <v>3432</v>
      </c>
      <c r="G2134" s="250" t="s">
        <v>178</v>
      </c>
      <c r="H2134" s="250">
        <v>1</v>
      </c>
      <c r="I2134" s="250" t="s">
        <v>3433</v>
      </c>
      <c r="J2134" s="250" t="s">
        <v>3442</v>
      </c>
      <c r="K2134" s="250" t="s">
        <v>3443</v>
      </c>
      <c r="L2134" s="251">
        <v>45833</v>
      </c>
      <c r="M2134" s="250" t="s">
        <v>1099</v>
      </c>
    </row>
    <row r="2135" spans="1:13" x14ac:dyDescent="0.35">
      <c r="A2135" s="252" t="s">
        <v>720</v>
      </c>
      <c r="B2135" s="252" t="s">
        <v>721</v>
      </c>
      <c r="C2135" s="252" t="s">
        <v>722</v>
      </c>
      <c r="D2135" s="252" t="s">
        <v>1113</v>
      </c>
      <c r="E2135" s="252">
        <v>14554078</v>
      </c>
      <c r="F2135" s="252" t="s">
        <v>3444</v>
      </c>
      <c r="G2135" s="252" t="s">
        <v>178</v>
      </c>
      <c r="H2135" s="252">
        <v>1</v>
      </c>
      <c r="I2135" s="252" t="s">
        <v>3445</v>
      </c>
      <c r="J2135" s="252" t="s">
        <v>3446</v>
      </c>
      <c r="K2135" s="252" t="s">
        <v>3447</v>
      </c>
      <c r="L2135" s="253">
        <v>45833</v>
      </c>
      <c r="M2135" s="252" t="s">
        <v>1099</v>
      </c>
    </row>
    <row r="2136" spans="1:13" x14ac:dyDescent="0.35">
      <c r="A2136" s="250" t="s">
        <v>720</v>
      </c>
      <c r="B2136" s="250" t="s">
        <v>721</v>
      </c>
      <c r="C2136" s="250" t="s">
        <v>722</v>
      </c>
      <c r="D2136" s="250" t="s">
        <v>428</v>
      </c>
      <c r="E2136" s="250">
        <v>11343</v>
      </c>
      <c r="F2136" s="250" t="s">
        <v>2724</v>
      </c>
      <c r="G2136" s="250" t="s">
        <v>230</v>
      </c>
      <c r="H2136" s="250">
        <v>3</v>
      </c>
      <c r="I2136" s="250" t="s">
        <v>269</v>
      </c>
      <c r="J2136" s="250" t="s">
        <v>3448</v>
      </c>
      <c r="K2136" s="250" t="s">
        <v>3449</v>
      </c>
      <c r="L2136" s="251">
        <v>45833</v>
      </c>
      <c r="M2136" s="250" t="s">
        <v>1099</v>
      </c>
    </row>
    <row r="2137" spans="1:13" x14ac:dyDescent="0.35">
      <c r="A2137" s="252" t="s">
        <v>720</v>
      </c>
      <c r="B2137" s="252" t="s">
        <v>721</v>
      </c>
      <c r="C2137" s="252" t="s">
        <v>722</v>
      </c>
      <c r="D2137" s="252" t="s">
        <v>1016</v>
      </c>
      <c r="E2137" s="252">
        <v>11343</v>
      </c>
      <c r="F2137" s="252" t="s">
        <v>2724</v>
      </c>
      <c r="G2137" s="252" t="s">
        <v>230</v>
      </c>
      <c r="H2137" s="252">
        <v>3</v>
      </c>
      <c r="I2137" s="252" t="s">
        <v>269</v>
      </c>
      <c r="J2137" s="252" t="s">
        <v>3448</v>
      </c>
      <c r="K2137" s="252" t="s">
        <v>3450</v>
      </c>
      <c r="L2137" s="253">
        <v>45833</v>
      </c>
      <c r="M2137" s="252" t="s">
        <v>1099</v>
      </c>
    </row>
    <row r="2138" spans="1:13" x14ac:dyDescent="0.35">
      <c r="A2138" s="250" t="s">
        <v>720</v>
      </c>
      <c r="B2138" s="250" t="s">
        <v>721</v>
      </c>
      <c r="C2138" s="250" t="s">
        <v>722</v>
      </c>
      <c r="D2138" s="250" t="s">
        <v>1123</v>
      </c>
      <c r="E2138" s="250">
        <v>30440770</v>
      </c>
      <c r="F2138" s="250" t="s">
        <v>3451</v>
      </c>
      <c r="G2138" s="250" t="s">
        <v>230</v>
      </c>
      <c r="H2138" s="250">
        <v>3</v>
      </c>
      <c r="I2138" s="250" t="s">
        <v>3452</v>
      </c>
      <c r="J2138" s="250" t="s">
        <v>3453</v>
      </c>
      <c r="K2138" s="250" t="s">
        <v>3454</v>
      </c>
      <c r="L2138" s="251">
        <v>45833</v>
      </c>
      <c r="M2138" s="250" t="s">
        <v>1099</v>
      </c>
    </row>
    <row r="2139" spans="1:13" x14ac:dyDescent="0.35">
      <c r="A2139" s="252" t="s">
        <v>720</v>
      </c>
      <c r="B2139" s="252" t="s">
        <v>721</v>
      </c>
      <c r="C2139" s="252" t="s">
        <v>722</v>
      </c>
      <c r="D2139" s="252" t="s">
        <v>1126</v>
      </c>
      <c r="E2139" s="252">
        <v>0</v>
      </c>
      <c r="F2139" s="252" t="s">
        <v>3451</v>
      </c>
      <c r="G2139" s="252" t="s">
        <v>398</v>
      </c>
      <c r="H2139" s="252">
        <v>2</v>
      </c>
      <c r="I2139" s="252" t="s">
        <v>3452</v>
      </c>
      <c r="J2139" s="252" t="s">
        <v>2662</v>
      </c>
      <c r="K2139" s="252" t="s">
        <v>3455</v>
      </c>
      <c r="L2139" s="253">
        <v>45833</v>
      </c>
      <c r="M2139" s="252" t="s">
        <v>1099</v>
      </c>
    </row>
    <row r="2140" spans="1:13" x14ac:dyDescent="0.35">
      <c r="A2140" s="250" t="s">
        <v>720</v>
      </c>
      <c r="B2140" s="250" t="s">
        <v>721</v>
      </c>
      <c r="C2140" s="250" t="s">
        <v>722</v>
      </c>
      <c r="D2140" s="250" t="s">
        <v>1130</v>
      </c>
      <c r="E2140" s="250">
        <v>17059230</v>
      </c>
      <c r="F2140" s="250" t="s">
        <v>3451</v>
      </c>
      <c r="G2140" s="250" t="s">
        <v>398</v>
      </c>
      <c r="H2140" s="250">
        <v>2</v>
      </c>
      <c r="I2140" s="250" t="s">
        <v>3452</v>
      </c>
      <c r="J2140" s="250" t="s">
        <v>1801</v>
      </c>
      <c r="K2140" s="250" t="s">
        <v>3456</v>
      </c>
      <c r="L2140" s="251">
        <v>45833</v>
      </c>
      <c r="M2140" s="250" t="s">
        <v>1099</v>
      </c>
    </row>
    <row r="2141" spans="1:13" x14ac:dyDescent="0.35">
      <c r="A2141" s="252" t="s">
        <v>720</v>
      </c>
      <c r="B2141" s="252" t="s">
        <v>721</v>
      </c>
      <c r="C2141" s="252" t="s">
        <v>722</v>
      </c>
      <c r="D2141" s="252" t="s">
        <v>1133</v>
      </c>
      <c r="E2141" s="252">
        <v>12498794</v>
      </c>
      <c r="F2141" s="252" t="s">
        <v>3451</v>
      </c>
      <c r="G2141" s="252" t="s">
        <v>230</v>
      </c>
      <c r="H2141" s="252">
        <v>3</v>
      </c>
      <c r="I2141" s="252" t="s">
        <v>3452</v>
      </c>
      <c r="J2141" s="252" t="s">
        <v>3457</v>
      </c>
      <c r="K2141" s="252" t="s">
        <v>3458</v>
      </c>
      <c r="L2141" s="253">
        <v>45833</v>
      </c>
      <c r="M2141" s="252" t="s">
        <v>1099</v>
      </c>
    </row>
    <row r="2142" spans="1:13" x14ac:dyDescent="0.35">
      <c r="A2142" s="250" t="s">
        <v>720</v>
      </c>
      <c r="B2142" s="250" t="s">
        <v>721</v>
      </c>
      <c r="C2142" s="250" t="s">
        <v>722</v>
      </c>
      <c r="D2142" s="250" t="s">
        <v>1136</v>
      </c>
      <c r="E2142" s="250">
        <v>15618708</v>
      </c>
      <c r="F2142" s="250" t="s">
        <v>3451</v>
      </c>
      <c r="G2142" s="250" t="s">
        <v>230</v>
      </c>
      <c r="H2142" s="250">
        <v>3</v>
      </c>
      <c r="I2142" s="250" t="s">
        <v>3452</v>
      </c>
      <c r="J2142" s="250" t="s">
        <v>3459</v>
      </c>
      <c r="K2142" s="250" t="s">
        <v>3460</v>
      </c>
      <c r="L2142" s="251">
        <v>45833</v>
      </c>
      <c r="M2142" s="250" t="s">
        <v>1099</v>
      </c>
    </row>
    <row r="2143" spans="1:13" x14ac:dyDescent="0.35">
      <c r="A2143" s="252" t="s">
        <v>720</v>
      </c>
      <c r="B2143" s="252" t="s">
        <v>721</v>
      </c>
      <c r="C2143" s="252" t="s">
        <v>722</v>
      </c>
      <c r="D2143" s="252" t="s">
        <v>1139</v>
      </c>
      <c r="E2143" s="252">
        <v>2323268</v>
      </c>
      <c r="F2143" s="252" t="s">
        <v>3461</v>
      </c>
      <c r="G2143" s="252" t="s">
        <v>230</v>
      </c>
      <c r="H2143" s="252">
        <v>3</v>
      </c>
      <c r="I2143" s="252" t="s">
        <v>3462</v>
      </c>
      <c r="J2143" s="252" t="s">
        <v>3463</v>
      </c>
      <c r="K2143" s="252" t="s">
        <v>3464</v>
      </c>
      <c r="L2143" s="253">
        <v>45833</v>
      </c>
      <c r="M2143" s="252" t="s">
        <v>1099</v>
      </c>
    </row>
    <row r="2144" spans="1:13" x14ac:dyDescent="0.35">
      <c r="A2144" s="250" t="s">
        <v>720</v>
      </c>
      <c r="B2144" s="250" t="s">
        <v>721</v>
      </c>
      <c r="C2144" s="250" t="s">
        <v>722</v>
      </c>
      <c r="D2144" s="250" t="s">
        <v>1142</v>
      </c>
      <c r="E2144" s="250">
        <v>5</v>
      </c>
      <c r="F2144" s="250" t="s">
        <v>3432</v>
      </c>
      <c r="G2144" s="250" t="s">
        <v>178</v>
      </c>
      <c r="H2144" s="250">
        <v>1</v>
      </c>
      <c r="I2144" s="250" t="s">
        <v>3433</v>
      </c>
      <c r="J2144" s="250" t="s">
        <v>3465</v>
      </c>
      <c r="K2144" s="250" t="s">
        <v>3466</v>
      </c>
      <c r="L2144" s="251">
        <v>45833</v>
      </c>
      <c r="M2144" s="250" t="s">
        <v>1099</v>
      </c>
    </row>
    <row r="2145" spans="1:13" x14ac:dyDescent="0.35">
      <c r="A2145" s="252" t="s">
        <v>131</v>
      </c>
      <c r="B2145" s="252" t="s">
        <v>132</v>
      </c>
      <c r="C2145" s="252" t="s">
        <v>133</v>
      </c>
      <c r="D2145" s="252" t="s">
        <v>1094</v>
      </c>
      <c r="E2145" s="252">
        <v>85326000</v>
      </c>
      <c r="F2145" s="252" t="s">
        <v>3467</v>
      </c>
      <c r="G2145" s="252" t="s">
        <v>178</v>
      </c>
      <c r="H2145" s="252">
        <v>1</v>
      </c>
      <c r="I2145" s="252" t="s">
        <v>3468</v>
      </c>
      <c r="J2145" s="252" t="s">
        <v>3469</v>
      </c>
      <c r="K2145" s="252" t="s">
        <v>3470</v>
      </c>
      <c r="L2145" s="253">
        <v>45833</v>
      </c>
      <c r="M2145" s="252" t="s">
        <v>1099</v>
      </c>
    </row>
    <row r="2146" spans="1:13" x14ac:dyDescent="0.35">
      <c r="A2146" s="250" t="s">
        <v>131</v>
      </c>
      <c r="B2146" s="250" t="s">
        <v>132</v>
      </c>
      <c r="C2146" s="250" t="s">
        <v>133</v>
      </c>
      <c r="D2146" s="250" t="s">
        <v>1100</v>
      </c>
      <c r="E2146" s="250">
        <v>342110</v>
      </c>
      <c r="F2146" s="250" t="s">
        <v>3471</v>
      </c>
      <c r="G2146" s="250" t="s">
        <v>178</v>
      </c>
      <c r="H2146" s="250">
        <v>1</v>
      </c>
      <c r="I2146" s="250" t="s">
        <v>3472</v>
      </c>
      <c r="J2146" s="250" t="s">
        <v>3473</v>
      </c>
      <c r="K2146" s="250" t="s">
        <v>3474</v>
      </c>
      <c r="L2146" s="251">
        <v>45833</v>
      </c>
      <c r="M2146" s="250" t="s">
        <v>1099</v>
      </c>
    </row>
    <row r="2147" spans="1:13" x14ac:dyDescent="0.35">
      <c r="A2147" s="252" t="s">
        <v>131</v>
      </c>
      <c r="B2147" s="252" t="s">
        <v>132</v>
      </c>
      <c r="C2147" s="252" t="s">
        <v>133</v>
      </c>
      <c r="D2147" s="252" t="s">
        <v>1105</v>
      </c>
      <c r="E2147" s="252">
        <v>64236686</v>
      </c>
      <c r="F2147" s="252" t="s">
        <v>3475</v>
      </c>
      <c r="G2147" s="252" t="s">
        <v>62</v>
      </c>
      <c r="H2147" s="252">
        <v>2</v>
      </c>
      <c r="I2147" s="252" t="s">
        <v>3476</v>
      </c>
      <c r="J2147" s="252" t="s">
        <v>3477</v>
      </c>
      <c r="K2147" s="252" t="s">
        <v>3478</v>
      </c>
      <c r="L2147" s="253">
        <v>45833</v>
      </c>
      <c r="M2147" s="252" t="s">
        <v>1099</v>
      </c>
    </row>
    <row r="2148" spans="1:13" x14ac:dyDescent="0.35">
      <c r="A2148" s="250" t="s">
        <v>131</v>
      </c>
      <c r="B2148" s="250" t="s">
        <v>132</v>
      </c>
      <c r="C2148" s="250" t="s">
        <v>133</v>
      </c>
      <c r="D2148" s="250" t="s">
        <v>1110</v>
      </c>
      <c r="E2148" s="250">
        <v>10633626</v>
      </c>
      <c r="F2148" s="250" t="s">
        <v>3479</v>
      </c>
      <c r="G2148" s="250" t="s">
        <v>230</v>
      </c>
      <c r="H2148" s="250">
        <v>3</v>
      </c>
      <c r="I2148" s="250" t="s">
        <v>3480</v>
      </c>
      <c r="J2148" s="250" t="s">
        <v>3481</v>
      </c>
      <c r="K2148" s="250" t="s">
        <v>3482</v>
      </c>
      <c r="L2148" s="251">
        <v>45833</v>
      </c>
      <c r="M2148" s="250" t="s">
        <v>1099</v>
      </c>
    </row>
    <row r="2149" spans="1:13" x14ac:dyDescent="0.35">
      <c r="A2149" s="252" t="s">
        <v>131</v>
      </c>
      <c r="B2149" s="252" t="s">
        <v>132</v>
      </c>
      <c r="C2149" s="252" t="s">
        <v>133</v>
      </c>
      <c r="D2149" s="252" t="s">
        <v>1113</v>
      </c>
      <c r="E2149" s="252">
        <v>3060032</v>
      </c>
      <c r="F2149" s="252" t="s">
        <v>3483</v>
      </c>
      <c r="G2149" s="252" t="s">
        <v>230</v>
      </c>
      <c r="H2149" s="252">
        <v>3</v>
      </c>
      <c r="I2149" s="252" t="s">
        <v>3484</v>
      </c>
      <c r="J2149" s="252" t="s">
        <v>3485</v>
      </c>
      <c r="K2149" s="252" t="s">
        <v>3486</v>
      </c>
      <c r="L2149" s="253">
        <v>45833</v>
      </c>
      <c r="M2149" s="252" t="s">
        <v>1099</v>
      </c>
    </row>
    <row r="2150" spans="1:13" x14ac:dyDescent="0.35">
      <c r="A2150" s="250" t="s">
        <v>131</v>
      </c>
      <c r="B2150" s="250" t="s">
        <v>132</v>
      </c>
      <c r="C2150" s="250" t="s">
        <v>133</v>
      </c>
      <c r="D2150" s="250" t="s">
        <v>428</v>
      </c>
      <c r="E2150" s="250">
        <v>33</v>
      </c>
      <c r="F2150" s="250" t="s">
        <v>3487</v>
      </c>
      <c r="G2150" s="250" t="s">
        <v>230</v>
      </c>
      <c r="H2150" s="250">
        <v>3</v>
      </c>
      <c r="I2150" s="250" t="s">
        <v>3488</v>
      </c>
      <c r="J2150" s="250" t="s">
        <v>3489</v>
      </c>
      <c r="K2150" s="250" t="s">
        <v>3490</v>
      </c>
      <c r="L2150" s="251">
        <v>45833</v>
      </c>
      <c r="M2150" s="250" t="s">
        <v>1099</v>
      </c>
    </row>
    <row r="2151" spans="1:13" x14ac:dyDescent="0.35">
      <c r="A2151" s="252" t="s">
        <v>131</v>
      </c>
      <c r="B2151" s="252" t="s">
        <v>132</v>
      </c>
      <c r="C2151" s="252" t="s">
        <v>133</v>
      </c>
      <c r="D2151" s="252" t="s">
        <v>1016</v>
      </c>
      <c r="E2151" s="252">
        <v>33</v>
      </c>
      <c r="F2151" s="252" t="s">
        <v>3487</v>
      </c>
      <c r="G2151" s="252" t="s">
        <v>230</v>
      </c>
      <c r="H2151" s="252">
        <v>3</v>
      </c>
      <c r="I2151" s="252" t="s">
        <v>3488</v>
      </c>
      <c r="J2151" s="252" t="s">
        <v>3491</v>
      </c>
      <c r="K2151" s="252" t="s">
        <v>3492</v>
      </c>
      <c r="L2151" s="253">
        <v>45833</v>
      </c>
      <c r="M2151" s="252" t="s">
        <v>1099</v>
      </c>
    </row>
    <row r="2152" spans="1:13" x14ac:dyDescent="0.35">
      <c r="A2152" s="250" t="s">
        <v>131</v>
      </c>
      <c r="B2152" s="250" t="s">
        <v>132</v>
      </c>
      <c r="C2152" s="250" t="s">
        <v>133</v>
      </c>
      <c r="D2152" s="250" t="s">
        <v>1123</v>
      </c>
      <c r="E2152" s="250">
        <v>10633626</v>
      </c>
      <c r="F2152" s="250" t="s">
        <v>3493</v>
      </c>
      <c r="G2152" s="250" t="s">
        <v>230</v>
      </c>
      <c r="H2152" s="250">
        <v>3</v>
      </c>
      <c r="I2152" s="250" t="s">
        <v>3494</v>
      </c>
      <c r="J2152" s="250" t="s">
        <v>3495</v>
      </c>
      <c r="K2152" s="250" t="s">
        <v>3496</v>
      </c>
      <c r="L2152" s="251">
        <v>45833</v>
      </c>
      <c r="M2152" s="250" t="s">
        <v>1099</v>
      </c>
    </row>
    <row r="2153" spans="1:13" x14ac:dyDescent="0.35">
      <c r="A2153" s="252" t="s">
        <v>131</v>
      </c>
      <c r="B2153" s="252" t="s">
        <v>132</v>
      </c>
      <c r="C2153" s="252" t="s">
        <v>133</v>
      </c>
      <c r="D2153" s="252" t="s">
        <v>1126</v>
      </c>
      <c r="E2153" s="252">
        <v>53603060</v>
      </c>
      <c r="F2153" s="252" t="s">
        <v>3497</v>
      </c>
      <c r="G2153" s="252" t="s">
        <v>230</v>
      </c>
      <c r="H2153" s="252">
        <v>3</v>
      </c>
      <c r="I2153" s="252" t="s">
        <v>3498</v>
      </c>
      <c r="J2153" s="252" t="s">
        <v>1797</v>
      </c>
      <c r="K2153" s="252" t="s">
        <v>3499</v>
      </c>
      <c r="L2153" s="253">
        <v>45833</v>
      </c>
      <c r="M2153" s="252" t="s">
        <v>1099</v>
      </c>
    </row>
    <row r="2154" spans="1:13" x14ac:dyDescent="0.35">
      <c r="A2154" s="250" t="s">
        <v>131</v>
      </c>
      <c r="B2154" s="250" t="s">
        <v>132</v>
      </c>
      <c r="C2154" s="250" t="s">
        <v>133</v>
      </c>
      <c r="D2154" s="250" t="s">
        <v>1130</v>
      </c>
      <c r="E2154" s="250">
        <v>0</v>
      </c>
      <c r="F2154" s="250" t="s">
        <v>3493</v>
      </c>
      <c r="G2154" s="250" t="s">
        <v>230</v>
      </c>
      <c r="H2154" s="250">
        <v>3</v>
      </c>
      <c r="I2154" s="250" t="s">
        <v>3500</v>
      </c>
      <c r="J2154" s="250" t="s">
        <v>1801</v>
      </c>
      <c r="K2154" s="250" t="s">
        <v>3501</v>
      </c>
      <c r="L2154" s="251">
        <v>45833</v>
      </c>
      <c r="M2154" s="250" t="s">
        <v>1099</v>
      </c>
    </row>
    <row r="2155" spans="1:13" x14ac:dyDescent="0.35">
      <c r="A2155" s="252" t="s">
        <v>131</v>
      </c>
      <c r="B2155" s="252" t="s">
        <v>132</v>
      </c>
      <c r="C2155" s="252" t="s">
        <v>133</v>
      </c>
      <c r="D2155" s="252" t="s">
        <v>1133</v>
      </c>
      <c r="E2155" s="252">
        <v>10633626</v>
      </c>
      <c r="F2155" s="252" t="s">
        <v>3493</v>
      </c>
      <c r="G2155" s="252" t="s">
        <v>230</v>
      </c>
      <c r="H2155" s="252">
        <v>3</v>
      </c>
      <c r="I2155" s="252" t="s">
        <v>3502</v>
      </c>
      <c r="J2155" s="252" t="s">
        <v>3503</v>
      </c>
      <c r="K2155" s="252" t="s">
        <v>3504</v>
      </c>
      <c r="L2155" s="253">
        <v>45833</v>
      </c>
      <c r="M2155" s="252" t="s">
        <v>1099</v>
      </c>
    </row>
    <row r="2156" spans="1:13" x14ac:dyDescent="0.35">
      <c r="A2156" s="250" t="s">
        <v>131</v>
      </c>
      <c r="B2156" s="250" t="s">
        <v>132</v>
      </c>
      <c r="C2156" s="250" t="s">
        <v>133</v>
      </c>
      <c r="D2156" s="250" t="s">
        <v>1136</v>
      </c>
      <c r="E2156" s="250">
        <v>0</v>
      </c>
      <c r="F2156" s="250" t="s">
        <v>3505</v>
      </c>
      <c r="G2156" s="250" t="s">
        <v>230</v>
      </c>
      <c r="H2156" s="250">
        <v>3</v>
      </c>
      <c r="I2156" s="250" t="s">
        <v>3506</v>
      </c>
      <c r="J2156" s="250" t="s">
        <v>3507</v>
      </c>
      <c r="K2156" s="250" t="s">
        <v>3508</v>
      </c>
      <c r="L2156" s="251">
        <v>45833</v>
      </c>
      <c r="M2156" s="250" t="s">
        <v>1099</v>
      </c>
    </row>
    <row r="2157" spans="1:13" x14ac:dyDescent="0.35">
      <c r="A2157" s="252" t="s">
        <v>131</v>
      </c>
      <c r="B2157" s="252" t="s">
        <v>132</v>
      </c>
      <c r="C2157" s="252" t="s">
        <v>133</v>
      </c>
      <c r="D2157" s="252" t="s">
        <v>1139</v>
      </c>
      <c r="E2157" s="252">
        <v>0</v>
      </c>
      <c r="F2157" s="252" t="s">
        <v>3505</v>
      </c>
      <c r="G2157" s="252" t="s">
        <v>230</v>
      </c>
      <c r="H2157" s="252">
        <v>3</v>
      </c>
      <c r="I2157" s="252" t="s">
        <v>3506</v>
      </c>
      <c r="J2157" s="252" t="s">
        <v>3509</v>
      </c>
      <c r="K2157" s="252" t="s">
        <v>3510</v>
      </c>
      <c r="L2157" s="253">
        <v>45833</v>
      </c>
      <c r="M2157" s="252" t="s">
        <v>1099</v>
      </c>
    </row>
    <row r="2158" spans="1:13" x14ac:dyDescent="0.35">
      <c r="A2158" s="250" t="s">
        <v>131</v>
      </c>
      <c r="B2158" s="250" t="s">
        <v>132</v>
      </c>
      <c r="C2158" s="250" t="s">
        <v>133</v>
      </c>
      <c r="D2158" s="250" t="s">
        <v>1142</v>
      </c>
      <c r="E2158" s="250">
        <v>5</v>
      </c>
      <c r="F2158" s="250" t="s">
        <v>3479</v>
      </c>
      <c r="G2158" s="250" t="s">
        <v>398</v>
      </c>
      <c r="H2158" s="250">
        <v>2</v>
      </c>
      <c r="I2158" s="250" t="s">
        <v>3480</v>
      </c>
      <c r="J2158" s="250" t="s">
        <v>3511</v>
      </c>
      <c r="K2158" s="250" t="s">
        <v>3512</v>
      </c>
      <c r="L2158" s="251">
        <v>45833</v>
      </c>
      <c r="M2158" s="250" t="s">
        <v>1099</v>
      </c>
    </row>
    <row r="2159" spans="1:13" x14ac:dyDescent="0.35">
      <c r="A2159" s="252" t="s">
        <v>143</v>
      </c>
      <c r="B2159" s="252" t="s">
        <v>144</v>
      </c>
      <c r="C2159" s="252" t="s">
        <v>133</v>
      </c>
      <c r="D2159" s="252" t="s">
        <v>1094</v>
      </c>
      <c r="E2159" s="252">
        <v>85326000</v>
      </c>
      <c r="F2159" s="252" t="s">
        <v>3467</v>
      </c>
      <c r="G2159" s="252" t="s">
        <v>178</v>
      </c>
      <c r="H2159" s="252">
        <v>1</v>
      </c>
      <c r="I2159" s="252" t="s">
        <v>3468</v>
      </c>
      <c r="J2159" s="252" t="s">
        <v>3469</v>
      </c>
      <c r="K2159" s="252" t="s">
        <v>3513</v>
      </c>
      <c r="L2159" s="253">
        <v>45833</v>
      </c>
      <c r="M2159" s="252" t="s">
        <v>1099</v>
      </c>
    </row>
    <row r="2160" spans="1:13" x14ac:dyDescent="0.35">
      <c r="A2160" s="250" t="s">
        <v>143</v>
      </c>
      <c r="B2160" s="250" t="s">
        <v>144</v>
      </c>
      <c r="C2160" s="250" t="s">
        <v>133</v>
      </c>
      <c r="D2160" s="250" t="s">
        <v>1100</v>
      </c>
      <c r="E2160" s="250">
        <v>203090</v>
      </c>
      <c r="F2160" s="250" t="s">
        <v>3514</v>
      </c>
      <c r="G2160" s="250" t="s">
        <v>178</v>
      </c>
      <c r="H2160" s="250">
        <v>1</v>
      </c>
      <c r="I2160" s="250" t="s">
        <v>3515</v>
      </c>
      <c r="J2160" s="250" t="s">
        <v>3516</v>
      </c>
      <c r="K2160" s="250" t="s">
        <v>3517</v>
      </c>
      <c r="L2160" s="251">
        <v>45833</v>
      </c>
      <c r="M2160" s="250" t="s">
        <v>1099</v>
      </c>
    </row>
    <row r="2161" spans="1:13" x14ac:dyDescent="0.35">
      <c r="A2161" s="252" t="s">
        <v>143</v>
      </c>
      <c r="B2161" s="252" t="s">
        <v>144</v>
      </c>
      <c r="C2161" s="252" t="s">
        <v>133</v>
      </c>
      <c r="D2161" s="252" t="s">
        <v>1105</v>
      </c>
      <c r="E2161" s="252">
        <v>47512515</v>
      </c>
      <c r="F2161" s="252" t="s">
        <v>3518</v>
      </c>
      <c r="G2161" s="252" t="s">
        <v>178</v>
      </c>
      <c r="H2161" s="252">
        <v>1</v>
      </c>
      <c r="I2161" s="252" t="s">
        <v>3519</v>
      </c>
      <c r="J2161" s="252" t="s">
        <v>3520</v>
      </c>
      <c r="K2161" s="252" t="s">
        <v>3521</v>
      </c>
      <c r="L2161" s="253">
        <v>45833</v>
      </c>
      <c r="M2161" s="252" t="s">
        <v>1099</v>
      </c>
    </row>
    <row r="2162" spans="1:13" x14ac:dyDescent="0.35">
      <c r="A2162" s="250" t="s">
        <v>143</v>
      </c>
      <c r="B2162" s="250" t="s">
        <v>144</v>
      </c>
      <c r="C2162" s="250" t="s">
        <v>133</v>
      </c>
      <c r="D2162" s="250" t="s">
        <v>1110</v>
      </c>
      <c r="E2162" s="250">
        <v>10370886</v>
      </c>
      <c r="F2162" s="250" t="s">
        <v>3522</v>
      </c>
      <c r="G2162" s="250" t="s">
        <v>178</v>
      </c>
      <c r="H2162" s="250">
        <v>1</v>
      </c>
      <c r="I2162" s="250" t="s">
        <v>3523</v>
      </c>
      <c r="J2162" s="250" t="s">
        <v>3524</v>
      </c>
      <c r="K2162" s="250" t="s">
        <v>3525</v>
      </c>
      <c r="L2162" s="251">
        <v>45833</v>
      </c>
      <c r="M2162" s="250" t="s">
        <v>1099</v>
      </c>
    </row>
    <row r="2163" spans="1:13" x14ac:dyDescent="0.35">
      <c r="A2163" s="252" t="s">
        <v>143</v>
      </c>
      <c r="B2163" s="252" t="s">
        <v>144</v>
      </c>
      <c r="C2163" s="252" t="s">
        <v>133</v>
      </c>
      <c r="D2163" s="252" t="s">
        <v>1113</v>
      </c>
      <c r="E2163" s="252">
        <v>2797292</v>
      </c>
      <c r="F2163" s="252" t="s">
        <v>3522</v>
      </c>
      <c r="G2163" s="252" t="s">
        <v>178</v>
      </c>
      <c r="H2163" s="252">
        <v>1</v>
      </c>
      <c r="I2163" s="252" t="s">
        <v>3526</v>
      </c>
      <c r="J2163" s="252" t="s">
        <v>3527</v>
      </c>
      <c r="K2163" s="252" t="s">
        <v>3528</v>
      </c>
      <c r="L2163" s="253">
        <v>45833</v>
      </c>
      <c r="M2163" s="252" t="s">
        <v>1099</v>
      </c>
    </row>
    <row r="2164" spans="1:13" x14ac:dyDescent="0.35">
      <c r="A2164" s="250" t="s">
        <v>143</v>
      </c>
      <c r="B2164" s="250" t="s">
        <v>144</v>
      </c>
      <c r="C2164" s="250" t="s">
        <v>133</v>
      </c>
      <c r="D2164" s="250" t="s">
        <v>428</v>
      </c>
      <c r="E2164" s="250">
        <v>0</v>
      </c>
      <c r="F2164" s="250" t="s">
        <v>2576</v>
      </c>
      <c r="G2164" s="250" t="s">
        <v>230</v>
      </c>
      <c r="H2164" s="250">
        <v>3</v>
      </c>
      <c r="I2164" s="250" t="s">
        <v>269</v>
      </c>
      <c r="J2164" s="250" t="s">
        <v>3529</v>
      </c>
      <c r="K2164" s="250" t="s">
        <v>3530</v>
      </c>
      <c r="L2164" s="251">
        <v>45833</v>
      </c>
      <c r="M2164" s="250" t="s">
        <v>1099</v>
      </c>
    </row>
    <row r="2165" spans="1:13" x14ac:dyDescent="0.35">
      <c r="A2165" s="252" t="s">
        <v>143</v>
      </c>
      <c r="B2165" s="252" t="s">
        <v>144</v>
      </c>
      <c r="C2165" s="252" t="s">
        <v>133</v>
      </c>
      <c r="D2165" s="252" t="s">
        <v>1016</v>
      </c>
      <c r="E2165" s="252">
        <v>33</v>
      </c>
      <c r="F2165" s="252" t="s">
        <v>3487</v>
      </c>
      <c r="G2165" s="252" t="s">
        <v>230</v>
      </c>
      <c r="H2165" s="252">
        <v>3</v>
      </c>
      <c r="I2165" s="252" t="s">
        <v>3531</v>
      </c>
      <c r="J2165" s="252" t="s">
        <v>3491</v>
      </c>
      <c r="K2165" s="252" t="s">
        <v>3532</v>
      </c>
      <c r="L2165" s="253">
        <v>45833</v>
      </c>
      <c r="M2165" s="252" t="s">
        <v>1099</v>
      </c>
    </row>
    <row r="2166" spans="1:13" x14ac:dyDescent="0.35">
      <c r="A2166" s="250" t="s">
        <v>143</v>
      </c>
      <c r="B2166" s="250" t="s">
        <v>144</v>
      </c>
      <c r="C2166" s="250" t="s">
        <v>133</v>
      </c>
      <c r="D2166" s="250" t="s">
        <v>1123</v>
      </c>
      <c r="E2166" s="250">
        <v>10370886</v>
      </c>
      <c r="F2166" s="250" t="s">
        <v>3533</v>
      </c>
      <c r="G2166" s="250" t="s">
        <v>398</v>
      </c>
      <c r="H2166" s="250">
        <v>2</v>
      </c>
      <c r="I2166" s="250" t="s">
        <v>3526</v>
      </c>
      <c r="J2166" s="250" t="s">
        <v>3534</v>
      </c>
      <c r="K2166" s="250" t="s">
        <v>3535</v>
      </c>
      <c r="L2166" s="251">
        <v>45833</v>
      </c>
      <c r="M2166" s="250" t="s">
        <v>1099</v>
      </c>
    </row>
    <row r="2167" spans="1:13" x14ac:dyDescent="0.35">
      <c r="A2167" s="252" t="s">
        <v>143</v>
      </c>
      <c r="B2167" s="252" t="s">
        <v>144</v>
      </c>
      <c r="C2167" s="252" t="s">
        <v>133</v>
      </c>
      <c r="D2167" s="252" t="s">
        <v>1126</v>
      </c>
      <c r="E2167" s="252">
        <v>37141629</v>
      </c>
      <c r="F2167" s="252" t="s">
        <v>3536</v>
      </c>
      <c r="G2167" s="252" t="s">
        <v>398</v>
      </c>
      <c r="H2167" s="252">
        <v>2</v>
      </c>
      <c r="I2167" s="252" t="s">
        <v>3537</v>
      </c>
      <c r="J2167" s="252" t="s">
        <v>1797</v>
      </c>
      <c r="K2167" s="252" t="s">
        <v>3538</v>
      </c>
      <c r="L2167" s="253">
        <v>45833</v>
      </c>
      <c r="M2167" s="252" t="s">
        <v>1099</v>
      </c>
    </row>
    <row r="2168" spans="1:13" x14ac:dyDescent="0.35">
      <c r="A2168" s="250" t="s">
        <v>143</v>
      </c>
      <c r="B2168" s="250" t="s">
        <v>144</v>
      </c>
      <c r="C2168" s="250" t="s">
        <v>133</v>
      </c>
      <c r="D2168" s="250" t="s">
        <v>1130</v>
      </c>
      <c r="E2168" s="250">
        <v>0</v>
      </c>
      <c r="F2168" s="250" t="s">
        <v>3533</v>
      </c>
      <c r="G2168" s="250" t="s">
        <v>398</v>
      </c>
      <c r="H2168" s="250">
        <v>2</v>
      </c>
      <c r="I2168" s="250" t="s">
        <v>3526</v>
      </c>
      <c r="J2168" s="250" t="s">
        <v>1801</v>
      </c>
      <c r="K2168" s="250" t="s">
        <v>3539</v>
      </c>
      <c r="L2168" s="251">
        <v>45833</v>
      </c>
      <c r="M2168" s="250" t="s">
        <v>1099</v>
      </c>
    </row>
    <row r="2169" spans="1:13" x14ac:dyDescent="0.35">
      <c r="A2169" s="252" t="s">
        <v>143</v>
      </c>
      <c r="B2169" s="252" t="s">
        <v>144</v>
      </c>
      <c r="C2169" s="252" t="s">
        <v>133</v>
      </c>
      <c r="D2169" s="252" t="s">
        <v>1133</v>
      </c>
      <c r="E2169" s="252">
        <v>10370886</v>
      </c>
      <c r="F2169" s="252" t="s">
        <v>3533</v>
      </c>
      <c r="G2169" s="252" t="s">
        <v>230</v>
      </c>
      <c r="H2169" s="252">
        <v>3</v>
      </c>
      <c r="I2169" s="252" t="s">
        <v>3526</v>
      </c>
      <c r="J2169" s="252" t="s">
        <v>3540</v>
      </c>
      <c r="K2169" s="252" t="s">
        <v>3541</v>
      </c>
      <c r="L2169" s="253">
        <v>45833</v>
      </c>
      <c r="M2169" s="252" t="s">
        <v>1099</v>
      </c>
    </row>
    <row r="2170" spans="1:13" x14ac:dyDescent="0.35">
      <c r="A2170" s="250" t="s">
        <v>143</v>
      </c>
      <c r="B2170" s="250" t="s">
        <v>144</v>
      </c>
      <c r="C2170" s="250" t="s">
        <v>133</v>
      </c>
      <c r="D2170" s="250" t="s">
        <v>1136</v>
      </c>
      <c r="E2170" s="250" t="s">
        <v>17</v>
      </c>
      <c r="F2170" s="250" t="s">
        <v>17</v>
      </c>
      <c r="G2170" s="250" t="s">
        <v>230</v>
      </c>
      <c r="H2170" s="250">
        <v>3</v>
      </c>
      <c r="I2170" s="250" t="s">
        <v>17</v>
      </c>
      <c r="J2170" s="250" t="s">
        <v>3540</v>
      </c>
      <c r="K2170" s="250" t="s">
        <v>3542</v>
      </c>
      <c r="L2170" s="251">
        <v>45833</v>
      </c>
      <c r="M2170" s="250" t="s">
        <v>1099</v>
      </c>
    </row>
    <row r="2171" spans="1:13" x14ac:dyDescent="0.35">
      <c r="A2171" s="252" t="s">
        <v>143</v>
      </c>
      <c r="B2171" s="252" t="s">
        <v>144</v>
      </c>
      <c r="C2171" s="252" t="s">
        <v>133</v>
      </c>
      <c r="D2171" s="252" t="s">
        <v>1139</v>
      </c>
      <c r="E2171" s="252" t="s">
        <v>17</v>
      </c>
      <c r="F2171" s="252" t="s">
        <v>17</v>
      </c>
      <c r="G2171" s="252" t="s">
        <v>230</v>
      </c>
      <c r="H2171" s="252">
        <v>3</v>
      </c>
      <c r="I2171" s="252" t="s">
        <v>17</v>
      </c>
      <c r="J2171" s="252" t="s">
        <v>3540</v>
      </c>
      <c r="K2171" s="252" t="s">
        <v>3543</v>
      </c>
      <c r="L2171" s="253">
        <v>45833</v>
      </c>
      <c r="M2171" s="252" t="s">
        <v>1099</v>
      </c>
    </row>
    <row r="2172" spans="1:13" x14ac:dyDescent="0.35">
      <c r="A2172" s="250" t="s">
        <v>143</v>
      </c>
      <c r="B2172" s="250" t="s">
        <v>144</v>
      </c>
      <c r="C2172" s="250" t="s">
        <v>133</v>
      </c>
      <c r="D2172" s="250" t="s">
        <v>1142</v>
      </c>
      <c r="E2172" s="250">
        <v>3</v>
      </c>
      <c r="F2172" s="250" t="s">
        <v>3544</v>
      </c>
      <c r="G2172" s="250" t="s">
        <v>178</v>
      </c>
      <c r="H2172" s="250">
        <v>1</v>
      </c>
      <c r="I2172" s="250" t="s">
        <v>3526</v>
      </c>
      <c r="J2172" s="250" t="s">
        <v>3545</v>
      </c>
      <c r="K2172" s="250" t="s">
        <v>3546</v>
      </c>
      <c r="L2172" s="251">
        <v>45833</v>
      </c>
      <c r="M2172" s="250" t="s">
        <v>1099</v>
      </c>
    </row>
    <row r="2173" spans="1:13" x14ac:dyDescent="0.35">
      <c r="A2173" s="252" t="s">
        <v>158</v>
      </c>
      <c r="B2173" s="252" t="s">
        <v>159</v>
      </c>
      <c r="C2173" s="252" t="s">
        <v>133</v>
      </c>
      <c r="D2173" s="252" t="s">
        <v>1094</v>
      </c>
      <c r="E2173" s="252">
        <v>85326000</v>
      </c>
      <c r="F2173" s="252" t="s">
        <v>3467</v>
      </c>
      <c r="G2173" s="252" t="s">
        <v>178</v>
      </c>
      <c r="H2173" s="252">
        <v>1</v>
      </c>
      <c r="I2173" s="252" t="s">
        <v>3468</v>
      </c>
      <c r="J2173" s="252" t="s">
        <v>3469</v>
      </c>
      <c r="K2173" s="252" t="s">
        <v>3547</v>
      </c>
      <c r="L2173" s="253">
        <v>45833</v>
      </c>
      <c r="M2173" s="252" t="s">
        <v>1099</v>
      </c>
    </row>
    <row r="2174" spans="1:13" x14ac:dyDescent="0.35">
      <c r="A2174" s="250" t="s">
        <v>158</v>
      </c>
      <c r="B2174" s="250" t="s">
        <v>159</v>
      </c>
      <c r="C2174" s="250" t="s">
        <v>133</v>
      </c>
      <c r="D2174" s="250" t="s">
        <v>1100</v>
      </c>
      <c r="E2174" s="250">
        <v>140419</v>
      </c>
      <c r="F2174" s="250" t="s">
        <v>3548</v>
      </c>
      <c r="G2174" s="250" t="s">
        <v>178</v>
      </c>
      <c r="H2174" s="250">
        <v>1</v>
      </c>
      <c r="I2174" s="250" t="s">
        <v>3549</v>
      </c>
      <c r="J2174" s="250" t="s">
        <v>3550</v>
      </c>
      <c r="K2174" s="250" t="s">
        <v>3551</v>
      </c>
      <c r="L2174" s="251">
        <v>45833</v>
      </c>
      <c r="M2174" s="250" t="s">
        <v>1099</v>
      </c>
    </row>
    <row r="2175" spans="1:13" x14ac:dyDescent="0.35">
      <c r="A2175" s="252" t="s">
        <v>158</v>
      </c>
      <c r="B2175" s="252" t="s">
        <v>159</v>
      </c>
      <c r="C2175" s="252" t="s">
        <v>133</v>
      </c>
      <c r="D2175" s="252" t="s">
        <v>1105</v>
      </c>
      <c r="E2175" s="252">
        <v>16724171</v>
      </c>
      <c r="F2175" s="252" t="s">
        <v>3552</v>
      </c>
      <c r="G2175" s="252" t="s">
        <v>398</v>
      </c>
      <c r="H2175" s="252">
        <v>2</v>
      </c>
      <c r="I2175" s="252" t="s">
        <v>3553</v>
      </c>
      <c r="J2175" s="252" t="s">
        <v>3554</v>
      </c>
      <c r="K2175" s="252" t="s">
        <v>3555</v>
      </c>
      <c r="L2175" s="253">
        <v>45833</v>
      </c>
      <c r="M2175" s="252" t="s">
        <v>1099</v>
      </c>
    </row>
    <row r="2176" spans="1:13" x14ac:dyDescent="0.35">
      <c r="A2176" s="250" t="s">
        <v>158</v>
      </c>
      <c r="B2176" s="250" t="s">
        <v>159</v>
      </c>
      <c r="C2176" s="250" t="s">
        <v>133</v>
      </c>
      <c r="D2176" s="250" t="s">
        <v>1110</v>
      </c>
      <c r="E2176" s="250">
        <v>262740</v>
      </c>
      <c r="F2176" s="250" t="s">
        <v>3552</v>
      </c>
      <c r="G2176" s="250" t="s">
        <v>398</v>
      </c>
      <c r="H2176" s="250">
        <v>2</v>
      </c>
      <c r="I2176" s="250" t="s">
        <v>3556</v>
      </c>
      <c r="J2176" s="250" t="s">
        <v>3557</v>
      </c>
      <c r="K2176" s="250" t="s">
        <v>3558</v>
      </c>
      <c r="L2176" s="251">
        <v>45833</v>
      </c>
      <c r="M2176" s="250" t="s">
        <v>1099</v>
      </c>
    </row>
    <row r="2177" spans="1:13" x14ac:dyDescent="0.35">
      <c r="A2177" s="252" t="s">
        <v>158</v>
      </c>
      <c r="B2177" s="252" t="s">
        <v>159</v>
      </c>
      <c r="C2177" s="252" t="s">
        <v>133</v>
      </c>
      <c r="D2177" s="252" t="s">
        <v>1113</v>
      </c>
      <c r="E2177" s="252">
        <v>262740</v>
      </c>
      <c r="F2177" s="252" t="s">
        <v>3559</v>
      </c>
      <c r="G2177" s="252" t="s">
        <v>398</v>
      </c>
      <c r="H2177" s="252">
        <v>2</v>
      </c>
      <c r="I2177" s="252" t="s">
        <v>3560</v>
      </c>
      <c r="J2177" s="252" t="s">
        <v>3561</v>
      </c>
      <c r="K2177" s="252" t="s">
        <v>3562</v>
      </c>
      <c r="L2177" s="253">
        <v>45833</v>
      </c>
      <c r="M2177" s="252" t="s">
        <v>1099</v>
      </c>
    </row>
    <row r="2178" spans="1:13" x14ac:dyDescent="0.35">
      <c r="A2178" s="250" t="s">
        <v>158</v>
      </c>
      <c r="B2178" s="250" t="s">
        <v>159</v>
      </c>
      <c r="C2178" s="250" t="s">
        <v>133</v>
      </c>
      <c r="D2178" s="250" t="s">
        <v>428</v>
      </c>
      <c r="E2178" s="250">
        <v>33</v>
      </c>
      <c r="F2178" s="250" t="s">
        <v>2543</v>
      </c>
      <c r="G2178" s="250" t="s">
        <v>230</v>
      </c>
      <c r="H2178" s="250">
        <v>3</v>
      </c>
      <c r="I2178" s="250" t="s">
        <v>3563</v>
      </c>
      <c r="J2178" s="250" t="s">
        <v>3564</v>
      </c>
      <c r="K2178" s="250" t="s">
        <v>3565</v>
      </c>
      <c r="L2178" s="251">
        <v>45833</v>
      </c>
      <c r="M2178" s="250" t="s">
        <v>1099</v>
      </c>
    </row>
    <row r="2179" spans="1:13" x14ac:dyDescent="0.35">
      <c r="A2179" s="252" t="s">
        <v>158</v>
      </c>
      <c r="B2179" s="252" t="s">
        <v>159</v>
      </c>
      <c r="C2179" s="252" t="s">
        <v>133</v>
      </c>
      <c r="D2179" s="252" t="s">
        <v>1016</v>
      </c>
      <c r="E2179" s="252">
        <v>33</v>
      </c>
      <c r="F2179" s="252" t="s">
        <v>3487</v>
      </c>
      <c r="G2179" s="252" t="s">
        <v>230</v>
      </c>
      <c r="H2179" s="252">
        <v>3</v>
      </c>
      <c r="I2179" s="252" t="s">
        <v>3488</v>
      </c>
      <c r="J2179" s="252" t="s">
        <v>3491</v>
      </c>
      <c r="K2179" s="252" t="s">
        <v>3566</v>
      </c>
      <c r="L2179" s="253">
        <v>45833</v>
      </c>
      <c r="M2179" s="252" t="s">
        <v>1099</v>
      </c>
    </row>
    <row r="2180" spans="1:13" x14ac:dyDescent="0.35">
      <c r="A2180" s="250" t="s">
        <v>158</v>
      </c>
      <c r="B2180" s="250" t="s">
        <v>159</v>
      </c>
      <c r="C2180" s="250" t="s">
        <v>133</v>
      </c>
      <c r="D2180" s="250" t="s">
        <v>1123</v>
      </c>
      <c r="E2180" s="250">
        <v>262740</v>
      </c>
      <c r="F2180" s="250" t="s">
        <v>3552</v>
      </c>
      <c r="G2180" s="250" t="s">
        <v>230</v>
      </c>
      <c r="H2180" s="250">
        <v>3</v>
      </c>
      <c r="I2180" s="250" t="s">
        <v>3567</v>
      </c>
      <c r="J2180" s="250" t="s">
        <v>3568</v>
      </c>
      <c r="K2180" s="250" t="s">
        <v>3569</v>
      </c>
      <c r="L2180" s="251">
        <v>45833</v>
      </c>
      <c r="M2180" s="250" t="s">
        <v>1099</v>
      </c>
    </row>
    <row r="2181" spans="1:13" x14ac:dyDescent="0.35">
      <c r="A2181" s="252" t="s">
        <v>158</v>
      </c>
      <c r="B2181" s="252" t="s">
        <v>159</v>
      </c>
      <c r="C2181" s="252" t="s">
        <v>133</v>
      </c>
      <c r="D2181" s="252" t="s">
        <v>1126</v>
      </c>
      <c r="E2181" s="252">
        <v>16461431</v>
      </c>
      <c r="F2181" s="252" t="s">
        <v>3570</v>
      </c>
      <c r="G2181" s="252" t="s">
        <v>230</v>
      </c>
      <c r="H2181" s="252">
        <v>3</v>
      </c>
      <c r="I2181" s="252" t="s">
        <v>3571</v>
      </c>
      <c r="J2181" s="252" t="s">
        <v>1797</v>
      </c>
      <c r="K2181" s="252" t="s">
        <v>3572</v>
      </c>
      <c r="L2181" s="253">
        <v>45833</v>
      </c>
      <c r="M2181" s="252" t="s">
        <v>1099</v>
      </c>
    </row>
    <row r="2182" spans="1:13" x14ac:dyDescent="0.35">
      <c r="A2182" s="250" t="s">
        <v>158</v>
      </c>
      <c r="B2182" s="250" t="s">
        <v>159</v>
      </c>
      <c r="C2182" s="250" t="s">
        <v>133</v>
      </c>
      <c r="D2182" s="250" t="s">
        <v>1130</v>
      </c>
      <c r="E2182" s="250">
        <v>0</v>
      </c>
      <c r="F2182" s="250" t="s">
        <v>3552</v>
      </c>
      <c r="G2182" s="250" t="s">
        <v>230</v>
      </c>
      <c r="H2182" s="250">
        <v>3</v>
      </c>
      <c r="I2182" s="250" t="s">
        <v>3573</v>
      </c>
      <c r="J2182" s="250" t="s">
        <v>1801</v>
      </c>
      <c r="K2182" s="250" t="s">
        <v>3574</v>
      </c>
      <c r="L2182" s="251">
        <v>45833</v>
      </c>
      <c r="M2182" s="250" t="s">
        <v>1099</v>
      </c>
    </row>
    <row r="2183" spans="1:13" x14ac:dyDescent="0.35">
      <c r="A2183" s="252" t="s">
        <v>158</v>
      </c>
      <c r="B2183" s="252" t="s">
        <v>159</v>
      </c>
      <c r="C2183" s="252" t="s">
        <v>133</v>
      </c>
      <c r="D2183" s="252" t="s">
        <v>1133</v>
      </c>
      <c r="E2183" s="252">
        <v>262740</v>
      </c>
      <c r="F2183" s="252" t="s">
        <v>3552</v>
      </c>
      <c r="G2183" s="252" t="s">
        <v>230</v>
      </c>
      <c r="H2183" s="252">
        <v>3</v>
      </c>
      <c r="I2183" s="252" t="s">
        <v>3553</v>
      </c>
      <c r="J2183" s="252" t="s">
        <v>3575</v>
      </c>
      <c r="K2183" s="252" t="s">
        <v>3576</v>
      </c>
      <c r="L2183" s="253">
        <v>45833</v>
      </c>
      <c r="M2183" s="252" t="s">
        <v>1099</v>
      </c>
    </row>
    <row r="2184" spans="1:13" x14ac:dyDescent="0.35">
      <c r="A2184" s="250" t="s">
        <v>158</v>
      </c>
      <c r="B2184" s="250" t="s">
        <v>159</v>
      </c>
      <c r="C2184" s="250" t="s">
        <v>133</v>
      </c>
      <c r="D2184" s="250" t="s">
        <v>1136</v>
      </c>
      <c r="E2184" s="250">
        <v>0</v>
      </c>
      <c r="F2184" s="250" t="s">
        <v>3552</v>
      </c>
      <c r="G2184" s="250" t="s">
        <v>230</v>
      </c>
      <c r="H2184" s="250">
        <v>3</v>
      </c>
      <c r="I2184" s="250" t="s">
        <v>3553</v>
      </c>
      <c r="J2184" s="250" t="s">
        <v>3575</v>
      </c>
      <c r="K2184" s="250" t="s">
        <v>3577</v>
      </c>
      <c r="L2184" s="251">
        <v>45833</v>
      </c>
      <c r="M2184" s="250" t="s">
        <v>1099</v>
      </c>
    </row>
    <row r="2185" spans="1:13" x14ac:dyDescent="0.35">
      <c r="A2185" s="252" t="s">
        <v>158</v>
      </c>
      <c r="B2185" s="252" t="s">
        <v>159</v>
      </c>
      <c r="C2185" s="252" t="s">
        <v>133</v>
      </c>
      <c r="D2185" s="252" t="s">
        <v>1139</v>
      </c>
      <c r="E2185" s="252">
        <v>0</v>
      </c>
      <c r="F2185" s="252" t="s">
        <v>3552</v>
      </c>
      <c r="G2185" s="252" t="s">
        <v>230</v>
      </c>
      <c r="H2185" s="252">
        <v>3</v>
      </c>
      <c r="I2185" s="252" t="s">
        <v>3553</v>
      </c>
      <c r="J2185" s="252" t="s">
        <v>3575</v>
      </c>
      <c r="K2185" s="252" t="s">
        <v>3578</v>
      </c>
      <c r="L2185" s="253">
        <v>45833</v>
      </c>
      <c r="M2185" s="252" t="s">
        <v>1099</v>
      </c>
    </row>
    <row r="2186" spans="1:13" x14ac:dyDescent="0.35">
      <c r="A2186" s="250" t="s">
        <v>158</v>
      </c>
      <c r="B2186" s="250" t="s">
        <v>159</v>
      </c>
      <c r="C2186" s="250" t="s">
        <v>133</v>
      </c>
      <c r="D2186" s="250" t="s">
        <v>1142</v>
      </c>
      <c r="E2186" s="250">
        <v>3</v>
      </c>
      <c r="F2186" s="250" t="s">
        <v>3552</v>
      </c>
      <c r="G2186" s="250" t="s">
        <v>178</v>
      </c>
      <c r="H2186" s="250">
        <v>1</v>
      </c>
      <c r="I2186" s="250" t="s">
        <v>3556</v>
      </c>
      <c r="J2186" s="250" t="s">
        <v>3545</v>
      </c>
      <c r="K2186" s="250" t="s">
        <v>3579</v>
      </c>
      <c r="L2186" s="251">
        <v>45833</v>
      </c>
      <c r="M2186" s="250" t="s">
        <v>1099</v>
      </c>
    </row>
    <row r="2187" spans="1:13" x14ac:dyDescent="0.35">
      <c r="A2187" s="252" t="s">
        <v>53</v>
      </c>
      <c r="B2187" s="252" t="s">
        <v>54</v>
      </c>
      <c r="C2187" s="252" t="s">
        <v>55</v>
      </c>
      <c r="D2187" s="252" t="s">
        <v>1094</v>
      </c>
      <c r="E2187" s="252">
        <v>11835881</v>
      </c>
      <c r="F2187" s="252" t="s">
        <v>3580</v>
      </c>
      <c r="G2187" s="252" t="s">
        <v>178</v>
      </c>
      <c r="H2187" s="252">
        <v>1</v>
      </c>
      <c r="I2187" s="252" t="s">
        <v>3581</v>
      </c>
      <c r="J2187" s="252" t="s">
        <v>3582</v>
      </c>
      <c r="K2187" s="252" t="s">
        <v>3583</v>
      </c>
      <c r="L2187" s="253">
        <v>45833</v>
      </c>
      <c r="M2187" s="252" t="s">
        <v>1099</v>
      </c>
    </row>
    <row r="2188" spans="1:13" x14ac:dyDescent="0.35">
      <c r="A2188" s="250" t="s">
        <v>53</v>
      </c>
      <c r="B2188" s="250" t="s">
        <v>54</v>
      </c>
      <c r="C2188" s="250" t="s">
        <v>55</v>
      </c>
      <c r="D2188" s="250" t="s">
        <v>1100</v>
      </c>
      <c r="E2188" s="250">
        <v>40463</v>
      </c>
      <c r="F2188" s="250" t="s">
        <v>3584</v>
      </c>
      <c r="G2188" s="250" t="s">
        <v>398</v>
      </c>
      <c r="H2188" s="250">
        <v>2</v>
      </c>
      <c r="I2188" s="250" t="s">
        <v>3585</v>
      </c>
      <c r="J2188" s="250" t="s">
        <v>3586</v>
      </c>
      <c r="K2188" s="250" t="s">
        <v>3587</v>
      </c>
      <c r="L2188" s="251">
        <v>45833</v>
      </c>
      <c r="M2188" s="250" t="s">
        <v>1099</v>
      </c>
    </row>
    <row r="2189" spans="1:13" x14ac:dyDescent="0.35">
      <c r="A2189" s="252" t="s">
        <v>53</v>
      </c>
      <c r="B2189" s="252" t="s">
        <v>54</v>
      </c>
      <c r="C2189" s="252" t="s">
        <v>55</v>
      </c>
      <c r="D2189" s="252" t="s">
        <v>1105</v>
      </c>
      <c r="E2189" s="252">
        <v>9444200</v>
      </c>
      <c r="F2189" s="252" t="s">
        <v>3588</v>
      </c>
      <c r="G2189" s="252" t="s">
        <v>398</v>
      </c>
      <c r="H2189" s="252">
        <v>2</v>
      </c>
      <c r="I2189" s="252" t="s">
        <v>3585</v>
      </c>
      <c r="J2189" s="252" t="s">
        <v>3589</v>
      </c>
      <c r="K2189" s="252" t="s">
        <v>3590</v>
      </c>
      <c r="L2189" s="253">
        <v>45833</v>
      </c>
      <c r="M2189" s="252" t="s">
        <v>1099</v>
      </c>
    </row>
    <row r="2190" spans="1:13" x14ac:dyDescent="0.35">
      <c r="A2190" s="250" t="s">
        <v>53</v>
      </c>
      <c r="B2190" s="250" t="s">
        <v>54</v>
      </c>
      <c r="C2190" s="250" t="s">
        <v>55</v>
      </c>
      <c r="D2190" s="250" t="s">
        <v>1110</v>
      </c>
      <c r="E2190" s="250">
        <v>2921400</v>
      </c>
      <c r="F2190" s="250" t="s">
        <v>3591</v>
      </c>
      <c r="G2190" s="250" t="s">
        <v>230</v>
      </c>
      <c r="H2190" s="250">
        <v>3</v>
      </c>
      <c r="I2190" s="250" t="s">
        <v>3592</v>
      </c>
      <c r="J2190" s="250" t="s">
        <v>3593</v>
      </c>
      <c r="K2190" s="250" t="s">
        <v>3594</v>
      </c>
      <c r="L2190" s="251">
        <v>45833</v>
      </c>
      <c r="M2190" s="250" t="s">
        <v>1099</v>
      </c>
    </row>
    <row r="2191" spans="1:13" x14ac:dyDescent="0.35">
      <c r="A2191" s="252" t="s">
        <v>53</v>
      </c>
      <c r="B2191" s="252" t="s">
        <v>54</v>
      </c>
      <c r="C2191" s="252" t="s">
        <v>55</v>
      </c>
      <c r="D2191" s="252" t="s">
        <v>1113</v>
      </c>
      <c r="E2191" s="252">
        <v>1320000</v>
      </c>
      <c r="F2191" s="252" t="s">
        <v>3595</v>
      </c>
      <c r="G2191" s="252" t="s">
        <v>230</v>
      </c>
      <c r="H2191" s="252">
        <v>3</v>
      </c>
      <c r="I2191" s="252" t="s">
        <v>3596</v>
      </c>
      <c r="J2191" s="252" t="s">
        <v>3597</v>
      </c>
      <c r="K2191" s="252" t="s">
        <v>3598</v>
      </c>
      <c r="L2191" s="253">
        <v>45833</v>
      </c>
      <c r="M2191" s="252" t="s">
        <v>1099</v>
      </c>
    </row>
    <row r="2192" spans="1:13" x14ac:dyDescent="0.35">
      <c r="A2192" s="250" t="s">
        <v>53</v>
      </c>
      <c r="B2192" s="250" t="s">
        <v>54</v>
      </c>
      <c r="C2192" s="250" t="s">
        <v>55</v>
      </c>
      <c r="D2192" s="250" t="s">
        <v>1123</v>
      </c>
      <c r="E2192" s="250">
        <v>2433000</v>
      </c>
      <c r="F2192" s="250" t="s">
        <v>3599</v>
      </c>
      <c r="G2192" s="250" t="s">
        <v>230</v>
      </c>
      <c r="H2192" s="250">
        <v>3</v>
      </c>
      <c r="I2192" s="250" t="s">
        <v>3600</v>
      </c>
      <c r="J2192" s="250" t="s">
        <v>3601</v>
      </c>
      <c r="K2192" s="250" t="s">
        <v>3602</v>
      </c>
      <c r="L2192" s="251">
        <v>45833</v>
      </c>
      <c r="M2192" s="250" t="s">
        <v>1099</v>
      </c>
    </row>
    <row r="2193" spans="1:13" x14ac:dyDescent="0.35">
      <c r="A2193" s="252" t="s">
        <v>53</v>
      </c>
      <c r="B2193" s="252" t="s">
        <v>54</v>
      </c>
      <c r="C2193" s="252" t="s">
        <v>55</v>
      </c>
      <c r="D2193" s="252" t="s">
        <v>1126</v>
      </c>
      <c r="E2193" s="252">
        <v>6522800</v>
      </c>
      <c r="F2193" s="252" t="s">
        <v>3603</v>
      </c>
      <c r="G2193" s="252" t="s">
        <v>230</v>
      </c>
      <c r="H2193" s="252">
        <v>3</v>
      </c>
      <c r="I2193" s="252" t="s">
        <v>3604</v>
      </c>
      <c r="J2193" s="252" t="s">
        <v>1797</v>
      </c>
      <c r="K2193" s="252" t="s">
        <v>3605</v>
      </c>
      <c r="L2193" s="253">
        <v>45833</v>
      </c>
      <c r="M2193" s="252" t="s">
        <v>1099</v>
      </c>
    </row>
    <row r="2194" spans="1:13" x14ac:dyDescent="0.35">
      <c r="A2194" s="250" t="s">
        <v>53</v>
      </c>
      <c r="B2194" s="250" t="s">
        <v>54</v>
      </c>
      <c r="C2194" s="250" t="s">
        <v>55</v>
      </c>
      <c r="D2194" s="250" t="s">
        <v>1130</v>
      </c>
      <c r="E2194" s="250">
        <v>488400</v>
      </c>
      <c r="F2194" s="250" t="s">
        <v>3599</v>
      </c>
      <c r="G2194" s="250" t="s">
        <v>230</v>
      </c>
      <c r="H2194" s="250">
        <v>3</v>
      </c>
      <c r="I2194" s="250" t="s">
        <v>3600</v>
      </c>
      <c r="J2194" s="250" t="s">
        <v>3606</v>
      </c>
      <c r="K2194" s="250" t="s">
        <v>3607</v>
      </c>
      <c r="L2194" s="251">
        <v>45833</v>
      </c>
      <c r="M2194" s="250" t="s">
        <v>1099</v>
      </c>
    </row>
    <row r="2195" spans="1:13" x14ac:dyDescent="0.35">
      <c r="A2195" s="252" t="s">
        <v>53</v>
      </c>
      <c r="B2195" s="252" t="s">
        <v>54</v>
      </c>
      <c r="C2195" s="252" t="s">
        <v>55</v>
      </c>
      <c r="D2195" s="252" t="s">
        <v>1133</v>
      </c>
      <c r="E2195" s="252">
        <v>2406600</v>
      </c>
      <c r="F2195" s="252" t="s">
        <v>3599</v>
      </c>
      <c r="G2195" s="252" t="s">
        <v>230</v>
      </c>
      <c r="H2195" s="252">
        <v>3</v>
      </c>
      <c r="I2195" s="252" t="s">
        <v>3600</v>
      </c>
      <c r="J2195" s="252" t="s">
        <v>3608</v>
      </c>
      <c r="K2195" s="252" t="s">
        <v>3609</v>
      </c>
      <c r="L2195" s="253">
        <v>45833</v>
      </c>
      <c r="M2195" s="252" t="s">
        <v>1099</v>
      </c>
    </row>
    <row r="2196" spans="1:13" x14ac:dyDescent="0.35">
      <c r="A2196" s="250" t="s">
        <v>53</v>
      </c>
      <c r="B2196" s="250" t="s">
        <v>54</v>
      </c>
      <c r="C2196" s="250" t="s">
        <v>55</v>
      </c>
      <c r="D2196" s="250" t="s">
        <v>1136</v>
      </c>
      <c r="E2196" s="250">
        <v>26400</v>
      </c>
      <c r="F2196" s="250" t="s">
        <v>3599</v>
      </c>
      <c r="G2196" s="250" t="s">
        <v>230</v>
      </c>
      <c r="H2196" s="250">
        <v>3</v>
      </c>
      <c r="I2196" s="250" t="s">
        <v>3600</v>
      </c>
      <c r="J2196" s="250" t="s">
        <v>3610</v>
      </c>
      <c r="K2196" s="250" t="s">
        <v>3611</v>
      </c>
      <c r="L2196" s="251">
        <v>45833</v>
      </c>
      <c r="M2196" s="250" t="s">
        <v>1099</v>
      </c>
    </row>
    <row r="2197" spans="1:13" x14ac:dyDescent="0.35">
      <c r="A2197" s="252" t="s">
        <v>53</v>
      </c>
      <c r="B2197" s="252" t="s">
        <v>54</v>
      </c>
      <c r="C2197" s="252" t="s">
        <v>55</v>
      </c>
      <c r="D2197" s="252" t="s">
        <v>1139</v>
      </c>
      <c r="E2197" s="252">
        <v>0</v>
      </c>
      <c r="F2197" s="252" t="s">
        <v>3599</v>
      </c>
      <c r="G2197" s="252" t="s">
        <v>230</v>
      </c>
      <c r="H2197" s="252">
        <v>3</v>
      </c>
      <c r="I2197" s="252" t="s">
        <v>3600</v>
      </c>
      <c r="J2197" s="252" t="s">
        <v>3610</v>
      </c>
      <c r="K2197" s="252" t="s">
        <v>3612</v>
      </c>
      <c r="L2197" s="253">
        <v>45833</v>
      </c>
      <c r="M2197" s="252" t="s">
        <v>1099</v>
      </c>
    </row>
    <row r="2198" spans="1:13" x14ac:dyDescent="0.35">
      <c r="A2198" s="250" t="s">
        <v>53</v>
      </c>
      <c r="B2198" s="250" t="s">
        <v>54</v>
      </c>
      <c r="C2198" s="250" t="s">
        <v>55</v>
      </c>
      <c r="D2198" s="250" t="s">
        <v>428</v>
      </c>
      <c r="E2198" s="250">
        <v>0</v>
      </c>
      <c r="F2198" s="250" t="s">
        <v>2888</v>
      </c>
      <c r="G2198" s="250" t="s">
        <v>398</v>
      </c>
      <c r="H2198" s="250">
        <v>2</v>
      </c>
      <c r="I2198" s="250" t="s">
        <v>269</v>
      </c>
      <c r="J2198" s="250" t="s">
        <v>3613</v>
      </c>
      <c r="K2198" s="250" t="s">
        <v>3614</v>
      </c>
      <c r="L2198" s="251">
        <v>45833</v>
      </c>
      <c r="M2198" s="250" t="s">
        <v>1099</v>
      </c>
    </row>
    <row r="2199" spans="1:13" x14ac:dyDescent="0.35">
      <c r="A2199" s="252" t="s">
        <v>53</v>
      </c>
      <c r="B2199" s="252" t="s">
        <v>54</v>
      </c>
      <c r="C2199" s="252" t="s">
        <v>55</v>
      </c>
      <c r="D2199" s="252" t="s">
        <v>1016</v>
      </c>
      <c r="E2199" s="252">
        <v>0</v>
      </c>
      <c r="F2199" s="252" t="s">
        <v>2888</v>
      </c>
      <c r="G2199" s="252" t="s">
        <v>398</v>
      </c>
      <c r="H2199" s="252">
        <v>2</v>
      </c>
      <c r="I2199" s="252" t="s">
        <v>269</v>
      </c>
      <c r="J2199" s="252" t="s">
        <v>3615</v>
      </c>
      <c r="K2199" s="252" t="s">
        <v>3616</v>
      </c>
      <c r="L2199" s="253">
        <v>45833</v>
      </c>
      <c r="M2199" s="252" t="s">
        <v>1099</v>
      </c>
    </row>
    <row r="2200" spans="1:13" x14ac:dyDescent="0.35">
      <c r="A2200" s="250" t="s">
        <v>53</v>
      </c>
      <c r="B2200" s="250" t="s">
        <v>54</v>
      </c>
      <c r="C2200" s="250" t="s">
        <v>55</v>
      </c>
      <c r="D2200" s="250" t="s">
        <v>1142</v>
      </c>
      <c r="E2200" s="250">
        <v>2</v>
      </c>
      <c r="F2200" s="250" t="s">
        <v>3591</v>
      </c>
      <c r="G2200" s="250" t="s">
        <v>398</v>
      </c>
      <c r="H2200" s="250">
        <v>2</v>
      </c>
      <c r="I2200" s="250" t="s">
        <v>3596</v>
      </c>
      <c r="J2200" s="250" t="s">
        <v>3617</v>
      </c>
      <c r="K2200" s="250" t="s">
        <v>3618</v>
      </c>
      <c r="L2200" s="251">
        <v>45833</v>
      </c>
      <c r="M2200" s="250" t="s">
        <v>1099</v>
      </c>
    </row>
    <row r="2201" spans="1:13" x14ac:dyDescent="0.35">
      <c r="A2201" s="252" t="s">
        <v>650</v>
      </c>
      <c r="B2201" s="252" t="s">
        <v>651</v>
      </c>
      <c r="C2201" s="252" t="s">
        <v>652</v>
      </c>
      <c r="D2201" s="252" t="s">
        <v>1094</v>
      </c>
      <c r="E2201" s="252">
        <v>59153216</v>
      </c>
      <c r="F2201" s="252" t="s">
        <v>3619</v>
      </c>
      <c r="G2201" s="252" t="s">
        <v>178</v>
      </c>
      <c r="H2201" s="252">
        <v>1</v>
      </c>
      <c r="I2201" s="252" t="s">
        <v>3620</v>
      </c>
      <c r="J2201" s="252" t="s">
        <v>3621</v>
      </c>
      <c r="K2201" s="252" t="s">
        <v>3622</v>
      </c>
      <c r="L2201" s="253">
        <v>45833</v>
      </c>
      <c r="M2201" s="252" t="s">
        <v>1099</v>
      </c>
    </row>
    <row r="2202" spans="1:13" x14ac:dyDescent="0.35">
      <c r="A2202" s="250" t="s">
        <v>650</v>
      </c>
      <c r="B2202" s="250" t="s">
        <v>651</v>
      </c>
      <c r="C2202" s="250" t="s">
        <v>652</v>
      </c>
      <c r="D2202" s="250" t="s">
        <v>1100</v>
      </c>
      <c r="E2202" s="250">
        <v>93557</v>
      </c>
      <c r="F2202" s="250" t="s">
        <v>3623</v>
      </c>
      <c r="G2202" s="250" t="s">
        <v>178</v>
      </c>
      <c r="H2202" s="250">
        <v>1</v>
      </c>
      <c r="I2202" s="250" t="s">
        <v>3624</v>
      </c>
      <c r="J2202" s="250" t="s">
        <v>3625</v>
      </c>
      <c r="K2202" s="250" t="s">
        <v>3626</v>
      </c>
      <c r="L2202" s="251">
        <v>45833</v>
      </c>
      <c r="M2202" s="250" t="s">
        <v>1099</v>
      </c>
    </row>
    <row r="2203" spans="1:13" x14ac:dyDescent="0.35">
      <c r="A2203" s="252" t="s">
        <v>650</v>
      </c>
      <c r="B2203" s="252" t="s">
        <v>651</v>
      </c>
      <c r="C2203" s="252" t="s">
        <v>652</v>
      </c>
      <c r="D2203" s="252" t="s">
        <v>1105</v>
      </c>
      <c r="E2203" s="252">
        <v>13379611</v>
      </c>
      <c r="F2203" s="252" t="s">
        <v>3623</v>
      </c>
      <c r="G2203" s="252" t="s">
        <v>178</v>
      </c>
      <c r="H2203" s="252">
        <v>1</v>
      </c>
      <c r="I2203" s="252" t="s">
        <v>3624</v>
      </c>
      <c r="J2203" s="252" t="s">
        <v>3627</v>
      </c>
      <c r="K2203" s="252" t="s">
        <v>3628</v>
      </c>
      <c r="L2203" s="253">
        <v>45833</v>
      </c>
      <c r="M2203" s="252" t="s">
        <v>1099</v>
      </c>
    </row>
    <row r="2204" spans="1:13" x14ac:dyDescent="0.35">
      <c r="A2204" s="250" t="s">
        <v>650</v>
      </c>
      <c r="B2204" s="250" t="s">
        <v>651</v>
      </c>
      <c r="C2204" s="250" t="s">
        <v>652</v>
      </c>
      <c r="D2204" s="250" t="s">
        <v>1110</v>
      </c>
      <c r="E2204" s="250">
        <v>93382</v>
      </c>
      <c r="F2204" s="250" t="s">
        <v>3629</v>
      </c>
      <c r="G2204" s="250" t="s">
        <v>230</v>
      </c>
      <c r="H2204" s="250">
        <v>3</v>
      </c>
      <c r="I2204" s="250" t="s">
        <v>3630</v>
      </c>
      <c r="J2204" s="250" t="s">
        <v>3631</v>
      </c>
      <c r="K2204" s="250" t="s">
        <v>3632</v>
      </c>
      <c r="L2204" s="251">
        <v>45833</v>
      </c>
      <c r="M2204" s="250" t="s">
        <v>1099</v>
      </c>
    </row>
    <row r="2205" spans="1:13" x14ac:dyDescent="0.35">
      <c r="A2205" s="252" t="s">
        <v>650</v>
      </c>
      <c r="B2205" s="252" t="s">
        <v>651</v>
      </c>
      <c r="C2205" s="252" t="s">
        <v>652</v>
      </c>
      <c r="D2205" s="252" t="s">
        <v>1113</v>
      </c>
      <c r="E2205" s="252">
        <v>93382</v>
      </c>
      <c r="F2205" s="252" t="s">
        <v>3629</v>
      </c>
      <c r="G2205" s="252" t="s">
        <v>178</v>
      </c>
      <c r="H2205" s="252">
        <v>1</v>
      </c>
      <c r="I2205" s="252" t="s">
        <v>3630</v>
      </c>
      <c r="J2205" s="252" t="s">
        <v>3633</v>
      </c>
      <c r="K2205" s="252" t="s">
        <v>3634</v>
      </c>
      <c r="L2205" s="253">
        <v>45833</v>
      </c>
      <c r="M2205" s="252" t="s">
        <v>1099</v>
      </c>
    </row>
    <row r="2206" spans="1:13" x14ac:dyDescent="0.35">
      <c r="A2206" s="250" t="s">
        <v>650</v>
      </c>
      <c r="B2206" s="250" t="s">
        <v>651</v>
      </c>
      <c r="C2206" s="250" t="s">
        <v>652</v>
      </c>
      <c r="D2206" s="250" t="s">
        <v>428</v>
      </c>
      <c r="E2206" s="250">
        <v>666</v>
      </c>
      <c r="F2206" s="250" t="s">
        <v>3635</v>
      </c>
      <c r="G2206" s="250" t="s">
        <v>398</v>
      </c>
      <c r="H2206" s="250">
        <v>2</v>
      </c>
      <c r="I2206" s="250" t="s">
        <v>3636</v>
      </c>
      <c r="J2206" s="250" t="s">
        <v>3637</v>
      </c>
      <c r="K2206" s="250" t="s">
        <v>3638</v>
      </c>
      <c r="L2206" s="251">
        <v>45833</v>
      </c>
      <c r="M2206" s="250" t="s">
        <v>1099</v>
      </c>
    </row>
    <row r="2207" spans="1:13" x14ac:dyDescent="0.35">
      <c r="A2207" s="252" t="s">
        <v>650</v>
      </c>
      <c r="B2207" s="252" t="s">
        <v>651</v>
      </c>
      <c r="C2207" s="252" t="s">
        <v>652</v>
      </c>
      <c r="D2207" s="252" t="s">
        <v>1016</v>
      </c>
      <c r="E2207" s="252">
        <v>666</v>
      </c>
      <c r="F2207" s="252" t="s">
        <v>3635</v>
      </c>
      <c r="G2207" s="252" t="s">
        <v>398</v>
      </c>
      <c r="H2207" s="252">
        <v>2</v>
      </c>
      <c r="I2207" s="252" t="s">
        <v>3636</v>
      </c>
      <c r="J2207" s="252" t="s">
        <v>3637</v>
      </c>
      <c r="K2207" s="252" t="s">
        <v>3639</v>
      </c>
      <c r="L2207" s="253">
        <v>45833</v>
      </c>
      <c r="M2207" s="252" t="s">
        <v>1099</v>
      </c>
    </row>
    <row r="2208" spans="1:13" x14ac:dyDescent="0.35">
      <c r="A2208" s="250" t="s">
        <v>650</v>
      </c>
      <c r="B2208" s="250" t="s">
        <v>651</v>
      </c>
      <c r="C2208" s="250" t="s">
        <v>652</v>
      </c>
      <c r="D2208" s="250" t="s">
        <v>1123</v>
      </c>
      <c r="E2208" s="250">
        <v>93382</v>
      </c>
      <c r="F2208" s="250" t="s">
        <v>3629</v>
      </c>
      <c r="G2208" s="250" t="s">
        <v>398</v>
      </c>
      <c r="H2208" s="250">
        <v>2</v>
      </c>
      <c r="I2208" s="250" t="s">
        <v>3630</v>
      </c>
      <c r="J2208" s="250" t="s">
        <v>3640</v>
      </c>
      <c r="K2208" s="250" t="s">
        <v>3641</v>
      </c>
      <c r="L2208" s="251">
        <v>45833</v>
      </c>
      <c r="M2208" s="250" t="s">
        <v>1099</v>
      </c>
    </row>
    <row r="2209" spans="1:13" x14ac:dyDescent="0.35">
      <c r="A2209" s="252" t="s">
        <v>650</v>
      </c>
      <c r="B2209" s="252" t="s">
        <v>651</v>
      </c>
      <c r="C2209" s="252" t="s">
        <v>652</v>
      </c>
      <c r="D2209" s="252" t="s">
        <v>1126</v>
      </c>
      <c r="E2209" s="252">
        <v>13286229</v>
      </c>
      <c r="F2209" s="252" t="s">
        <v>3623</v>
      </c>
      <c r="G2209" s="252" t="s">
        <v>398</v>
      </c>
      <c r="H2209" s="252">
        <v>2</v>
      </c>
      <c r="I2209" s="252" t="s">
        <v>3624</v>
      </c>
      <c r="J2209" s="252" t="s">
        <v>1797</v>
      </c>
      <c r="K2209" s="252" t="s">
        <v>3642</v>
      </c>
      <c r="L2209" s="253">
        <v>45833</v>
      </c>
      <c r="M2209" s="252" t="s">
        <v>1099</v>
      </c>
    </row>
    <row r="2210" spans="1:13" x14ac:dyDescent="0.35">
      <c r="A2210" s="250" t="s">
        <v>650</v>
      </c>
      <c r="B2210" s="250" t="s">
        <v>651</v>
      </c>
      <c r="C2210" s="250" t="s">
        <v>652</v>
      </c>
      <c r="D2210" s="250" t="s">
        <v>1130</v>
      </c>
      <c r="E2210" s="250">
        <v>0</v>
      </c>
      <c r="F2210" s="250" t="s">
        <v>3629</v>
      </c>
      <c r="G2210" s="250" t="s">
        <v>398</v>
      </c>
      <c r="H2210" s="250">
        <v>2</v>
      </c>
      <c r="I2210" s="250" t="s">
        <v>3630</v>
      </c>
      <c r="J2210" s="250" t="s">
        <v>2553</v>
      </c>
      <c r="K2210" s="250" t="s">
        <v>3643</v>
      </c>
      <c r="L2210" s="251">
        <v>45833</v>
      </c>
      <c r="M2210" s="250" t="s">
        <v>1099</v>
      </c>
    </row>
    <row r="2211" spans="1:13" x14ac:dyDescent="0.35">
      <c r="A2211" s="252" t="s">
        <v>650</v>
      </c>
      <c r="B2211" s="252" t="s">
        <v>651</v>
      </c>
      <c r="C2211" s="252" t="s">
        <v>652</v>
      </c>
      <c r="D2211" s="252" t="s">
        <v>1133</v>
      </c>
      <c r="E2211" s="252">
        <v>93382</v>
      </c>
      <c r="F2211" s="252" t="s">
        <v>3629</v>
      </c>
      <c r="G2211" s="252" t="s">
        <v>398</v>
      </c>
      <c r="H2211" s="252">
        <v>2</v>
      </c>
      <c r="I2211" s="252" t="s">
        <v>3630</v>
      </c>
      <c r="J2211" s="252" t="s">
        <v>3644</v>
      </c>
      <c r="K2211" s="252" t="s">
        <v>3645</v>
      </c>
      <c r="L2211" s="253">
        <v>45833</v>
      </c>
      <c r="M2211" s="252" t="s">
        <v>1099</v>
      </c>
    </row>
    <row r="2212" spans="1:13" x14ac:dyDescent="0.35">
      <c r="A2212" s="250" t="s">
        <v>650</v>
      </c>
      <c r="B2212" s="250" t="s">
        <v>651</v>
      </c>
      <c r="C2212" s="250" t="s">
        <v>652</v>
      </c>
      <c r="D2212" s="250" t="s">
        <v>1136</v>
      </c>
      <c r="E2212" s="250" t="s">
        <v>17</v>
      </c>
      <c r="F2212" s="250" t="s">
        <v>17</v>
      </c>
      <c r="G2212" s="250" t="s">
        <v>17</v>
      </c>
      <c r="H2212" s="250" t="s">
        <v>17</v>
      </c>
      <c r="I2212" s="250" t="s">
        <v>17</v>
      </c>
      <c r="J2212" s="250" t="s">
        <v>2937</v>
      </c>
      <c r="K2212" s="250" t="s">
        <v>3646</v>
      </c>
      <c r="L2212" s="251">
        <v>45833</v>
      </c>
      <c r="M2212" s="250" t="s">
        <v>1099</v>
      </c>
    </row>
    <row r="2213" spans="1:13" x14ac:dyDescent="0.35">
      <c r="A2213" s="252" t="s">
        <v>650</v>
      </c>
      <c r="B2213" s="252" t="s">
        <v>651</v>
      </c>
      <c r="C2213" s="252" t="s">
        <v>652</v>
      </c>
      <c r="D2213" s="252" t="s">
        <v>1139</v>
      </c>
      <c r="E2213" s="252" t="s">
        <v>17</v>
      </c>
      <c r="F2213" s="252" t="s">
        <v>17</v>
      </c>
      <c r="G2213" s="252" t="s">
        <v>17</v>
      </c>
      <c r="H2213" s="252" t="s">
        <v>17</v>
      </c>
      <c r="I2213" s="252" t="s">
        <v>17</v>
      </c>
      <c r="J2213" s="252" t="s">
        <v>2937</v>
      </c>
      <c r="K2213" s="252" t="s">
        <v>3647</v>
      </c>
      <c r="L2213" s="253">
        <v>45833</v>
      </c>
      <c r="M2213" s="252" t="s">
        <v>1099</v>
      </c>
    </row>
    <row r="2214" spans="1:13" x14ac:dyDescent="0.35">
      <c r="A2214" s="250" t="s">
        <v>650</v>
      </c>
      <c r="B2214" s="250" t="s">
        <v>651</v>
      </c>
      <c r="C2214" s="250" t="s">
        <v>652</v>
      </c>
      <c r="D2214" s="250" t="s">
        <v>1142</v>
      </c>
      <c r="E2214" s="250">
        <v>2</v>
      </c>
      <c r="F2214" s="250" t="s">
        <v>3629</v>
      </c>
      <c r="G2214" s="250" t="s">
        <v>178</v>
      </c>
      <c r="H2214" s="250">
        <v>1</v>
      </c>
      <c r="I2214" s="250" t="s">
        <v>3630</v>
      </c>
      <c r="J2214" s="250" t="s">
        <v>2812</v>
      </c>
      <c r="K2214" s="250" t="s">
        <v>3648</v>
      </c>
      <c r="L2214" s="251">
        <v>45833</v>
      </c>
      <c r="M2214" s="250" t="s">
        <v>1099</v>
      </c>
    </row>
    <row r="2215" spans="1:13" x14ac:dyDescent="0.35">
      <c r="A2215" s="252" t="s">
        <v>661</v>
      </c>
      <c r="B2215" s="252" t="s">
        <v>662</v>
      </c>
      <c r="C2215" s="252" t="s">
        <v>663</v>
      </c>
      <c r="D2215" s="252" t="s">
        <v>1094</v>
      </c>
      <c r="E2215" s="252">
        <v>47890689</v>
      </c>
      <c r="F2215" s="252" t="s">
        <v>3649</v>
      </c>
      <c r="G2215" s="252" t="s">
        <v>178</v>
      </c>
      <c r="H2215" s="252">
        <v>1</v>
      </c>
      <c r="I2215" s="252" t="s">
        <v>3650</v>
      </c>
      <c r="J2215" s="252" t="s">
        <v>3651</v>
      </c>
      <c r="K2215" s="252" t="s">
        <v>3652</v>
      </c>
      <c r="L2215" s="253">
        <v>45833</v>
      </c>
      <c r="M2215" s="252" t="s">
        <v>1099</v>
      </c>
    </row>
    <row r="2216" spans="1:13" x14ac:dyDescent="0.35">
      <c r="A2216" s="250" t="s">
        <v>661</v>
      </c>
      <c r="B2216" s="250" t="s">
        <v>662</v>
      </c>
      <c r="C2216" s="250" t="s">
        <v>663</v>
      </c>
      <c r="D2216" s="250" t="s">
        <v>1100</v>
      </c>
      <c r="E2216" s="250">
        <v>100037</v>
      </c>
      <c r="F2216" s="250" t="s">
        <v>3623</v>
      </c>
      <c r="G2216" s="250" t="s">
        <v>178</v>
      </c>
      <c r="H2216" s="250">
        <v>1</v>
      </c>
      <c r="I2216" s="250" t="s">
        <v>3653</v>
      </c>
      <c r="J2216" s="250" t="s">
        <v>3654</v>
      </c>
      <c r="K2216" s="250" t="s">
        <v>3655</v>
      </c>
      <c r="L2216" s="251">
        <v>45833</v>
      </c>
      <c r="M2216" s="250" t="s">
        <v>1099</v>
      </c>
    </row>
    <row r="2217" spans="1:13" x14ac:dyDescent="0.35">
      <c r="A2217" s="252" t="s">
        <v>661</v>
      </c>
      <c r="B2217" s="252" t="s">
        <v>662</v>
      </c>
      <c r="C2217" s="252" t="s">
        <v>663</v>
      </c>
      <c r="D2217" s="252" t="s">
        <v>1105</v>
      </c>
      <c r="E2217" s="252">
        <v>12102380</v>
      </c>
      <c r="F2217" s="252" t="s">
        <v>3623</v>
      </c>
      <c r="G2217" s="252" t="s">
        <v>398</v>
      </c>
      <c r="H2217" s="252">
        <v>2</v>
      </c>
      <c r="I2217" s="252" t="s">
        <v>3653</v>
      </c>
      <c r="J2217" s="252" t="s">
        <v>3656</v>
      </c>
      <c r="K2217" s="252" t="s">
        <v>3657</v>
      </c>
      <c r="L2217" s="253">
        <v>45833</v>
      </c>
      <c r="M2217" s="252" t="s">
        <v>1099</v>
      </c>
    </row>
    <row r="2218" spans="1:13" x14ac:dyDescent="0.35">
      <c r="A2218" s="250" t="s">
        <v>661</v>
      </c>
      <c r="B2218" s="250" t="s">
        <v>662</v>
      </c>
      <c r="C2218" s="250" t="s">
        <v>663</v>
      </c>
      <c r="D2218" s="250" t="s">
        <v>1110</v>
      </c>
      <c r="E2218" s="250">
        <v>80382</v>
      </c>
      <c r="F2218" s="250" t="s">
        <v>3629</v>
      </c>
      <c r="G2218" s="250" t="s">
        <v>230</v>
      </c>
      <c r="H2218" s="250">
        <v>3</v>
      </c>
      <c r="I2218" s="250" t="s">
        <v>3658</v>
      </c>
      <c r="J2218" s="250" t="s">
        <v>3659</v>
      </c>
      <c r="K2218" s="250" t="s">
        <v>3660</v>
      </c>
      <c r="L2218" s="251">
        <v>45833</v>
      </c>
      <c r="M2218" s="250" t="s">
        <v>1099</v>
      </c>
    </row>
    <row r="2219" spans="1:13" x14ac:dyDescent="0.35">
      <c r="A2219" s="252" t="s">
        <v>661</v>
      </c>
      <c r="B2219" s="252" t="s">
        <v>662</v>
      </c>
      <c r="C2219" s="252" t="s">
        <v>663</v>
      </c>
      <c r="D2219" s="252" t="s">
        <v>1113</v>
      </c>
      <c r="E2219" s="252">
        <v>80382</v>
      </c>
      <c r="F2219" s="252" t="s">
        <v>3629</v>
      </c>
      <c r="G2219" s="252" t="s">
        <v>178</v>
      </c>
      <c r="H2219" s="252">
        <v>1</v>
      </c>
      <c r="I2219" s="252" t="s">
        <v>3658</v>
      </c>
      <c r="J2219" s="252" t="s">
        <v>3661</v>
      </c>
      <c r="K2219" s="252" t="s">
        <v>3662</v>
      </c>
      <c r="L2219" s="253">
        <v>45833</v>
      </c>
      <c r="M2219" s="252" t="s">
        <v>1099</v>
      </c>
    </row>
    <row r="2220" spans="1:13" x14ac:dyDescent="0.35">
      <c r="A2220" s="250" t="s">
        <v>661</v>
      </c>
      <c r="B2220" s="250" t="s">
        <v>662</v>
      </c>
      <c r="C2220" s="250" t="s">
        <v>663</v>
      </c>
      <c r="D2220" s="250" t="s">
        <v>428</v>
      </c>
      <c r="E2220" s="250">
        <v>210</v>
      </c>
      <c r="F2220" s="250" t="s">
        <v>3663</v>
      </c>
      <c r="G2220" s="250" t="s">
        <v>230</v>
      </c>
      <c r="H2220" s="250">
        <v>3</v>
      </c>
      <c r="I2220" s="250" t="s">
        <v>3032</v>
      </c>
      <c r="J2220" s="250" t="s">
        <v>3664</v>
      </c>
      <c r="K2220" s="250" t="s">
        <v>3665</v>
      </c>
      <c r="L2220" s="251">
        <v>45833</v>
      </c>
      <c r="M2220" s="250" t="s">
        <v>1099</v>
      </c>
    </row>
    <row r="2221" spans="1:13" x14ac:dyDescent="0.35">
      <c r="A2221" s="252" t="s">
        <v>661</v>
      </c>
      <c r="B2221" s="252" t="s">
        <v>662</v>
      </c>
      <c r="C2221" s="252" t="s">
        <v>663</v>
      </c>
      <c r="D2221" s="252" t="s">
        <v>1016</v>
      </c>
      <c r="E2221" s="252">
        <v>210</v>
      </c>
      <c r="F2221" s="252" t="s">
        <v>3663</v>
      </c>
      <c r="G2221" s="252" t="s">
        <v>230</v>
      </c>
      <c r="H2221" s="252">
        <v>3</v>
      </c>
      <c r="I2221" s="252" t="s">
        <v>3032</v>
      </c>
      <c r="J2221" s="252" t="s">
        <v>3664</v>
      </c>
      <c r="K2221" s="252" t="s">
        <v>3666</v>
      </c>
      <c r="L2221" s="253">
        <v>45833</v>
      </c>
      <c r="M2221" s="252" t="s">
        <v>1099</v>
      </c>
    </row>
    <row r="2222" spans="1:13" x14ac:dyDescent="0.35">
      <c r="A2222" s="250" t="s">
        <v>661</v>
      </c>
      <c r="B2222" s="250" t="s">
        <v>662</v>
      </c>
      <c r="C2222" s="250" t="s">
        <v>663</v>
      </c>
      <c r="D2222" s="250" t="s">
        <v>1123</v>
      </c>
      <c r="E2222" s="250">
        <v>80382</v>
      </c>
      <c r="F2222" s="250" t="s">
        <v>3629</v>
      </c>
      <c r="G2222" s="250" t="s">
        <v>398</v>
      </c>
      <c r="H2222" s="250">
        <v>2</v>
      </c>
      <c r="I2222" s="250" t="s">
        <v>3658</v>
      </c>
      <c r="J2222" s="250" t="s">
        <v>3667</v>
      </c>
      <c r="K2222" s="250" t="s">
        <v>3668</v>
      </c>
      <c r="L2222" s="251">
        <v>45833</v>
      </c>
      <c r="M2222" s="250" t="s">
        <v>1099</v>
      </c>
    </row>
    <row r="2223" spans="1:13" x14ac:dyDescent="0.35">
      <c r="A2223" s="252" t="s">
        <v>661</v>
      </c>
      <c r="B2223" s="252" t="s">
        <v>662</v>
      </c>
      <c r="C2223" s="252" t="s">
        <v>663</v>
      </c>
      <c r="D2223" s="252" t="s">
        <v>1126</v>
      </c>
      <c r="E2223" s="252">
        <v>12021998</v>
      </c>
      <c r="F2223" s="252" t="s">
        <v>3623</v>
      </c>
      <c r="G2223" s="252" t="s">
        <v>398</v>
      </c>
      <c r="H2223" s="252">
        <v>2</v>
      </c>
      <c r="I2223" s="252" t="s">
        <v>3653</v>
      </c>
      <c r="J2223" s="252" t="s">
        <v>1797</v>
      </c>
      <c r="K2223" s="252" t="s">
        <v>3669</v>
      </c>
      <c r="L2223" s="253">
        <v>45833</v>
      </c>
      <c r="M2223" s="252" t="s">
        <v>1099</v>
      </c>
    </row>
    <row r="2224" spans="1:13" x14ac:dyDescent="0.35">
      <c r="A2224" s="250" t="s">
        <v>661</v>
      </c>
      <c r="B2224" s="250" t="s">
        <v>662</v>
      </c>
      <c r="C2224" s="250" t="s">
        <v>663</v>
      </c>
      <c r="D2224" s="250" t="s">
        <v>1130</v>
      </c>
      <c r="E2224" s="250">
        <v>0</v>
      </c>
      <c r="F2224" s="250" t="s">
        <v>3629</v>
      </c>
      <c r="G2224" s="250" t="s">
        <v>398</v>
      </c>
      <c r="H2224" s="250">
        <v>2</v>
      </c>
      <c r="I2224" s="250" t="s">
        <v>3658</v>
      </c>
      <c r="J2224" s="250" t="s">
        <v>2553</v>
      </c>
      <c r="K2224" s="250" t="s">
        <v>3670</v>
      </c>
      <c r="L2224" s="251">
        <v>45833</v>
      </c>
      <c r="M2224" s="250" t="s">
        <v>1099</v>
      </c>
    </row>
    <row r="2225" spans="1:13" x14ac:dyDescent="0.35">
      <c r="A2225" s="252" t="s">
        <v>661</v>
      </c>
      <c r="B2225" s="252" t="s">
        <v>662</v>
      </c>
      <c r="C2225" s="252" t="s">
        <v>663</v>
      </c>
      <c r="D2225" s="252" t="s">
        <v>1133</v>
      </c>
      <c r="E2225" s="252">
        <v>80382</v>
      </c>
      <c r="F2225" s="252" t="s">
        <v>3629</v>
      </c>
      <c r="G2225" s="252" t="s">
        <v>398</v>
      </c>
      <c r="H2225" s="252">
        <v>2</v>
      </c>
      <c r="I2225" s="252" t="s">
        <v>3658</v>
      </c>
      <c r="J2225" s="252" t="s">
        <v>3671</v>
      </c>
      <c r="K2225" s="252" t="s">
        <v>3672</v>
      </c>
      <c r="L2225" s="253">
        <v>45833</v>
      </c>
      <c r="M2225" s="252" t="s">
        <v>1099</v>
      </c>
    </row>
    <row r="2226" spans="1:13" x14ac:dyDescent="0.35">
      <c r="A2226" s="250" t="s">
        <v>661</v>
      </c>
      <c r="B2226" s="250" t="s">
        <v>662</v>
      </c>
      <c r="C2226" s="250" t="s">
        <v>663</v>
      </c>
      <c r="D2226" s="250" t="s">
        <v>1136</v>
      </c>
      <c r="E2226" s="250" t="s">
        <v>17</v>
      </c>
      <c r="F2226" s="250" t="s">
        <v>17</v>
      </c>
      <c r="G2226" s="250" t="s">
        <v>17</v>
      </c>
      <c r="H2226" s="250" t="s">
        <v>17</v>
      </c>
      <c r="I2226" s="250" t="s">
        <v>17</v>
      </c>
      <c r="J2226" s="250" t="s">
        <v>2937</v>
      </c>
      <c r="K2226" s="250" t="s">
        <v>3673</v>
      </c>
      <c r="L2226" s="251">
        <v>45833</v>
      </c>
      <c r="M2226" s="250" t="s">
        <v>1099</v>
      </c>
    </row>
    <row r="2227" spans="1:13" x14ac:dyDescent="0.35">
      <c r="A2227" s="252" t="s">
        <v>661</v>
      </c>
      <c r="B2227" s="252" t="s">
        <v>662</v>
      </c>
      <c r="C2227" s="252" t="s">
        <v>663</v>
      </c>
      <c r="D2227" s="252" t="s">
        <v>1139</v>
      </c>
      <c r="E2227" s="252" t="s">
        <v>17</v>
      </c>
      <c r="F2227" s="252" t="s">
        <v>17</v>
      </c>
      <c r="G2227" s="252" t="s">
        <v>17</v>
      </c>
      <c r="H2227" s="252" t="s">
        <v>17</v>
      </c>
      <c r="I2227" s="252" t="s">
        <v>17</v>
      </c>
      <c r="J2227" s="252" t="s">
        <v>2937</v>
      </c>
      <c r="K2227" s="252" t="s">
        <v>3674</v>
      </c>
      <c r="L2227" s="253">
        <v>45833</v>
      </c>
      <c r="M2227" s="252" t="s">
        <v>1099</v>
      </c>
    </row>
    <row r="2228" spans="1:13" x14ac:dyDescent="0.35">
      <c r="A2228" s="250" t="s">
        <v>661</v>
      </c>
      <c r="B2228" s="250" t="s">
        <v>662</v>
      </c>
      <c r="C2228" s="250" t="s">
        <v>663</v>
      </c>
      <c r="D2228" s="250" t="s">
        <v>1142</v>
      </c>
      <c r="E2228" s="250">
        <v>2</v>
      </c>
      <c r="F2228" s="250" t="s">
        <v>3629</v>
      </c>
      <c r="G2228" s="250" t="s">
        <v>178</v>
      </c>
      <c r="H2228" s="250">
        <v>1</v>
      </c>
      <c r="I2228" s="250" t="s">
        <v>3658</v>
      </c>
      <c r="J2228" s="250" t="s">
        <v>2812</v>
      </c>
      <c r="K2228" s="250" t="s">
        <v>3675</v>
      </c>
      <c r="L2228" s="251">
        <v>45833</v>
      </c>
      <c r="M2228" s="250" t="s">
        <v>1099</v>
      </c>
    </row>
    <row r="2229" spans="1:13" x14ac:dyDescent="0.35">
      <c r="A2229" s="252" t="s">
        <v>3676</v>
      </c>
      <c r="B2229" s="252" t="s">
        <v>3677</v>
      </c>
      <c r="C2229" s="252" t="s">
        <v>1201</v>
      </c>
      <c r="D2229" s="252" t="s">
        <v>1094</v>
      </c>
      <c r="E2229" s="252">
        <v>1463447165</v>
      </c>
      <c r="F2229" s="252" t="s">
        <v>3678</v>
      </c>
      <c r="G2229" s="252" t="s">
        <v>398</v>
      </c>
      <c r="H2229" s="252">
        <v>2</v>
      </c>
      <c r="I2229" s="252" t="s">
        <v>3679</v>
      </c>
      <c r="J2229" s="252" t="s">
        <v>3680</v>
      </c>
      <c r="K2229" s="252" t="s">
        <v>3681</v>
      </c>
      <c r="L2229" s="253">
        <v>45833</v>
      </c>
      <c r="M2229" s="252" t="s">
        <v>19</v>
      </c>
    </row>
    <row r="2230" spans="1:13" x14ac:dyDescent="0.35">
      <c r="A2230" s="250" t="s">
        <v>3676</v>
      </c>
      <c r="B2230" s="250" t="s">
        <v>3677</v>
      </c>
      <c r="C2230" s="250" t="s">
        <v>1201</v>
      </c>
      <c r="D2230" s="250" t="s">
        <v>1100</v>
      </c>
      <c r="E2230" s="250">
        <v>330097</v>
      </c>
      <c r="F2230" s="250" t="s">
        <v>3682</v>
      </c>
      <c r="G2230" s="250" t="s">
        <v>398</v>
      </c>
      <c r="H2230" s="250">
        <v>2</v>
      </c>
      <c r="I2230" s="250" t="s">
        <v>3683</v>
      </c>
      <c r="J2230" s="250" t="s">
        <v>3684</v>
      </c>
      <c r="K2230" s="250" t="s">
        <v>3685</v>
      </c>
      <c r="L2230" s="251">
        <v>45833</v>
      </c>
      <c r="M2230" s="250" t="s">
        <v>19</v>
      </c>
    </row>
    <row r="2231" spans="1:13" x14ac:dyDescent="0.35">
      <c r="A2231" s="252" t="s">
        <v>3676</v>
      </c>
      <c r="B2231" s="252" t="s">
        <v>3677</v>
      </c>
      <c r="C2231" s="252" t="s">
        <v>1201</v>
      </c>
      <c r="D2231" s="252" t="s">
        <v>1105</v>
      </c>
      <c r="E2231" s="252">
        <v>50661947</v>
      </c>
      <c r="F2231" s="252" t="s">
        <v>3686</v>
      </c>
      <c r="G2231" s="252" t="s">
        <v>230</v>
      </c>
      <c r="H2231" s="252">
        <v>3</v>
      </c>
      <c r="I2231" s="252" t="s">
        <v>3687</v>
      </c>
      <c r="J2231" s="252" t="s">
        <v>3688</v>
      </c>
      <c r="K2231" s="252" t="s">
        <v>3689</v>
      </c>
      <c r="L2231" s="253">
        <v>45833</v>
      </c>
      <c r="M2231" s="252" t="s">
        <v>19</v>
      </c>
    </row>
    <row r="2232" spans="1:13" x14ac:dyDescent="0.35">
      <c r="A2232" s="250" t="s">
        <v>3676</v>
      </c>
      <c r="B2232" s="250" t="s">
        <v>3677</v>
      </c>
      <c r="C2232" s="250" t="s">
        <v>1201</v>
      </c>
      <c r="D2232" s="250" t="s">
        <v>1110</v>
      </c>
      <c r="E2232" s="250">
        <v>825379</v>
      </c>
      <c r="F2232" s="250" t="s">
        <v>3690</v>
      </c>
      <c r="G2232" s="250" t="s">
        <v>230</v>
      </c>
      <c r="H2232" s="250">
        <v>3</v>
      </c>
      <c r="I2232" s="250" t="s">
        <v>3691</v>
      </c>
      <c r="J2232" s="250" t="s">
        <v>3692</v>
      </c>
      <c r="K2232" s="250" t="s">
        <v>3693</v>
      </c>
      <c r="L2232" s="251">
        <v>45833</v>
      </c>
      <c r="M2232" s="250" t="s">
        <v>19</v>
      </c>
    </row>
    <row r="2233" spans="1:13" x14ac:dyDescent="0.35">
      <c r="A2233" s="252" t="s">
        <v>3676</v>
      </c>
      <c r="B2233" s="252" t="s">
        <v>3677</v>
      </c>
      <c r="C2233" s="252" t="s">
        <v>1201</v>
      </c>
      <c r="D2233" s="252" t="s">
        <v>1113</v>
      </c>
      <c r="E2233" s="252">
        <v>275917</v>
      </c>
      <c r="F2233" s="252" t="s">
        <v>3694</v>
      </c>
      <c r="G2233" s="252" t="s">
        <v>230</v>
      </c>
      <c r="H2233" s="252">
        <v>3</v>
      </c>
      <c r="I2233" s="252" t="s">
        <v>3695</v>
      </c>
      <c r="J2233" s="252" t="s">
        <v>3696</v>
      </c>
      <c r="K2233" s="252" t="s">
        <v>3697</v>
      </c>
      <c r="L2233" s="253">
        <v>45833</v>
      </c>
      <c r="M2233" s="252" t="s">
        <v>19</v>
      </c>
    </row>
    <row r="2234" spans="1:13" x14ac:dyDescent="0.35">
      <c r="A2234" s="250" t="s">
        <v>3676</v>
      </c>
      <c r="B2234" s="250" t="s">
        <v>3677</v>
      </c>
      <c r="C2234" s="250" t="s">
        <v>1201</v>
      </c>
      <c r="D2234" s="250" t="s">
        <v>92</v>
      </c>
      <c r="E2234" s="250">
        <v>65</v>
      </c>
      <c r="F2234" s="250" t="s">
        <v>3698</v>
      </c>
      <c r="G2234" s="250" t="s">
        <v>230</v>
      </c>
      <c r="H2234" s="250">
        <v>3</v>
      </c>
      <c r="I2234" s="250" t="s">
        <v>3699</v>
      </c>
      <c r="J2234" s="250" t="s">
        <v>3700</v>
      </c>
      <c r="K2234" s="250" t="s">
        <v>3701</v>
      </c>
      <c r="L2234" s="251">
        <v>45833</v>
      </c>
      <c r="M2234" s="250" t="s">
        <v>19</v>
      </c>
    </row>
    <row r="2235" spans="1:13" x14ac:dyDescent="0.35">
      <c r="A2235" s="252" t="s">
        <v>3676</v>
      </c>
      <c r="B2235" s="252" t="s">
        <v>3677</v>
      </c>
      <c r="C2235" s="252" t="s">
        <v>1201</v>
      </c>
      <c r="D2235" s="252" t="s">
        <v>428</v>
      </c>
      <c r="E2235" s="252">
        <v>150</v>
      </c>
      <c r="F2235" s="252" t="s">
        <v>3702</v>
      </c>
      <c r="G2235" s="252" t="s">
        <v>230</v>
      </c>
      <c r="H2235" s="252">
        <v>3</v>
      </c>
      <c r="I2235" s="252" t="s">
        <v>3703</v>
      </c>
      <c r="J2235" s="252" t="s">
        <v>3704</v>
      </c>
      <c r="K2235" s="252" t="s">
        <v>3705</v>
      </c>
      <c r="L2235" s="253">
        <v>45833</v>
      </c>
      <c r="M2235" s="252" t="s">
        <v>19</v>
      </c>
    </row>
    <row r="2236" spans="1:13" x14ac:dyDescent="0.35">
      <c r="A2236" s="250" t="s">
        <v>3676</v>
      </c>
      <c r="B2236" s="250" t="s">
        <v>3677</v>
      </c>
      <c r="C2236" s="250" t="s">
        <v>1201</v>
      </c>
      <c r="D2236" s="250" t="s">
        <v>1016</v>
      </c>
      <c r="E2236" s="250">
        <v>150</v>
      </c>
      <c r="F2236" s="250" t="s">
        <v>3702</v>
      </c>
      <c r="G2236" s="250" t="s">
        <v>230</v>
      </c>
      <c r="H2236" s="250">
        <v>3</v>
      </c>
      <c r="I2236" s="250" t="s">
        <v>3703</v>
      </c>
      <c r="J2236" s="250" t="s">
        <v>3706</v>
      </c>
      <c r="K2236" s="250" t="s">
        <v>3707</v>
      </c>
      <c r="L2236" s="251">
        <v>45833</v>
      </c>
      <c r="M2236" s="250" t="s">
        <v>19</v>
      </c>
    </row>
    <row r="2237" spans="1:13" x14ac:dyDescent="0.35">
      <c r="A2237" s="252" t="s">
        <v>3676</v>
      </c>
      <c r="B2237" s="252" t="s">
        <v>3677</v>
      </c>
      <c r="C2237" s="252" t="s">
        <v>1201</v>
      </c>
      <c r="D2237" s="252" t="s">
        <v>1123</v>
      </c>
      <c r="E2237" s="252">
        <v>260917</v>
      </c>
      <c r="F2237" s="252" t="s">
        <v>3708</v>
      </c>
      <c r="G2237" s="252" t="s">
        <v>398</v>
      </c>
      <c r="H2237" s="252">
        <v>2</v>
      </c>
      <c r="I2237" s="252" t="s">
        <v>3709</v>
      </c>
      <c r="J2237" s="252" t="s">
        <v>3710</v>
      </c>
      <c r="K2237" s="252" t="s">
        <v>3711</v>
      </c>
      <c r="L2237" s="253">
        <v>45833</v>
      </c>
      <c r="M2237" s="252" t="s">
        <v>19</v>
      </c>
    </row>
    <row r="2238" spans="1:13" x14ac:dyDescent="0.35">
      <c r="A2238" s="250" t="s">
        <v>3676</v>
      </c>
      <c r="B2238" s="250" t="s">
        <v>3677</v>
      </c>
      <c r="C2238" s="250" t="s">
        <v>1201</v>
      </c>
      <c r="D2238" s="250" t="s">
        <v>1126</v>
      </c>
      <c r="E2238" s="250">
        <v>49836568</v>
      </c>
      <c r="F2238" s="250" t="s">
        <v>3712</v>
      </c>
      <c r="G2238" s="250" t="s">
        <v>230</v>
      </c>
      <c r="H2238" s="250">
        <v>3</v>
      </c>
      <c r="I2238" s="250" t="s">
        <v>3687</v>
      </c>
      <c r="J2238" s="250" t="s">
        <v>1797</v>
      </c>
      <c r="K2238" s="250" t="s">
        <v>3713</v>
      </c>
      <c r="L2238" s="251">
        <v>45833</v>
      </c>
      <c r="M2238" s="250" t="s">
        <v>19</v>
      </c>
    </row>
    <row r="2239" spans="1:13" x14ac:dyDescent="0.35">
      <c r="A2239" s="252" t="s">
        <v>3676</v>
      </c>
      <c r="B2239" s="252" t="s">
        <v>3677</v>
      </c>
      <c r="C2239" s="252" t="s">
        <v>1201</v>
      </c>
      <c r="D2239" s="252" t="s">
        <v>1130</v>
      </c>
      <c r="E2239" s="252">
        <v>564462</v>
      </c>
      <c r="F2239" s="252" t="s">
        <v>3714</v>
      </c>
      <c r="G2239" s="252" t="s">
        <v>230</v>
      </c>
      <c r="H2239" s="252">
        <v>3</v>
      </c>
      <c r="I2239" s="252" t="s">
        <v>3715</v>
      </c>
      <c r="J2239" s="252" t="s">
        <v>2842</v>
      </c>
      <c r="K2239" s="252" t="s">
        <v>3716</v>
      </c>
      <c r="L2239" s="253">
        <v>45833</v>
      </c>
      <c r="M2239" s="252" t="s">
        <v>19</v>
      </c>
    </row>
    <row r="2240" spans="1:13" x14ac:dyDescent="0.35">
      <c r="A2240" s="250" t="s">
        <v>3676</v>
      </c>
      <c r="B2240" s="250" t="s">
        <v>3677</v>
      </c>
      <c r="C2240" s="250" t="s">
        <v>1201</v>
      </c>
      <c r="D2240" s="250" t="s">
        <v>1133</v>
      </c>
      <c r="E2240" s="250">
        <v>260917</v>
      </c>
      <c r="F2240" s="250" t="s">
        <v>3714</v>
      </c>
      <c r="G2240" s="250" t="s">
        <v>230</v>
      </c>
      <c r="H2240" s="250">
        <v>3</v>
      </c>
      <c r="I2240" s="250" t="s">
        <v>3715</v>
      </c>
      <c r="J2240" s="250" t="s">
        <v>3717</v>
      </c>
      <c r="K2240" s="250" t="s">
        <v>3718</v>
      </c>
      <c r="L2240" s="251">
        <v>45833</v>
      </c>
      <c r="M2240" s="250" t="s">
        <v>19</v>
      </c>
    </row>
    <row r="2241" spans="1:13" x14ac:dyDescent="0.35">
      <c r="A2241" s="252" t="s">
        <v>3676</v>
      </c>
      <c r="B2241" s="252" t="s">
        <v>3677</v>
      </c>
      <c r="C2241" s="252" t="s">
        <v>1201</v>
      </c>
      <c r="D2241" s="252" t="s">
        <v>1136</v>
      </c>
      <c r="E2241" s="252" t="s">
        <v>17</v>
      </c>
      <c r="F2241" s="252" t="s">
        <v>3714</v>
      </c>
      <c r="G2241" s="252" t="s">
        <v>230</v>
      </c>
      <c r="H2241" s="252">
        <v>3</v>
      </c>
      <c r="I2241" s="252" t="s">
        <v>3715</v>
      </c>
      <c r="J2241" s="252" t="s">
        <v>3717</v>
      </c>
      <c r="K2241" s="252" t="s">
        <v>3719</v>
      </c>
      <c r="L2241" s="253">
        <v>45833</v>
      </c>
      <c r="M2241" s="252" t="s">
        <v>19</v>
      </c>
    </row>
    <row r="2242" spans="1:13" x14ac:dyDescent="0.35">
      <c r="A2242" s="250" t="s">
        <v>3676</v>
      </c>
      <c r="B2242" s="250" t="s">
        <v>3677</v>
      </c>
      <c r="C2242" s="250" t="s">
        <v>1201</v>
      </c>
      <c r="D2242" s="250" t="s">
        <v>1139</v>
      </c>
      <c r="E2242" s="250" t="s">
        <v>17</v>
      </c>
      <c r="F2242" s="250" t="s">
        <v>3714</v>
      </c>
      <c r="G2242" s="250" t="s">
        <v>230</v>
      </c>
      <c r="H2242" s="250">
        <v>3</v>
      </c>
      <c r="I2242" s="250" t="s">
        <v>3715</v>
      </c>
      <c r="J2242" s="250" t="s">
        <v>3717</v>
      </c>
      <c r="K2242" s="250" t="s">
        <v>3720</v>
      </c>
      <c r="L2242" s="251">
        <v>45833</v>
      </c>
      <c r="M2242" s="250" t="s">
        <v>19</v>
      </c>
    </row>
    <row r="2243" spans="1:13" x14ac:dyDescent="0.35">
      <c r="A2243" s="252" t="s">
        <v>3676</v>
      </c>
      <c r="B2243" s="252" t="s">
        <v>3677</v>
      </c>
      <c r="C2243" s="252" t="s">
        <v>1201</v>
      </c>
      <c r="D2243" s="252" t="s">
        <v>1142</v>
      </c>
      <c r="E2243" s="252">
        <v>3</v>
      </c>
      <c r="F2243" s="252" t="s">
        <v>3721</v>
      </c>
      <c r="G2243" s="252" t="s">
        <v>230</v>
      </c>
      <c r="H2243" s="252">
        <v>3</v>
      </c>
      <c r="I2243" s="252" t="s">
        <v>3722</v>
      </c>
      <c r="J2243" s="252" t="s">
        <v>3723</v>
      </c>
      <c r="K2243" s="252" t="s">
        <v>3724</v>
      </c>
      <c r="L2243" s="253">
        <v>45833</v>
      </c>
      <c r="M2243" s="252" t="s">
        <v>19</v>
      </c>
    </row>
    <row r="2244" spans="1:13" x14ac:dyDescent="0.35">
      <c r="A2244" s="250" t="s">
        <v>3676</v>
      </c>
      <c r="B2244" s="250" t="s">
        <v>3677</v>
      </c>
      <c r="C2244" s="250" t="s">
        <v>1201</v>
      </c>
      <c r="D2244" s="250" t="s">
        <v>26</v>
      </c>
      <c r="E2244" s="250" t="s">
        <v>17</v>
      </c>
      <c r="F2244" s="250" t="s">
        <v>3725</v>
      </c>
      <c r="G2244" s="250" t="s">
        <v>230</v>
      </c>
      <c r="H2244" s="250">
        <v>3</v>
      </c>
      <c r="I2244" s="250" t="s">
        <v>3726</v>
      </c>
      <c r="J2244" s="250" t="s">
        <v>3727</v>
      </c>
      <c r="K2244" s="250" t="s">
        <v>3728</v>
      </c>
      <c r="L2244" s="251">
        <v>45833</v>
      </c>
      <c r="M2244" s="250" t="s">
        <v>19</v>
      </c>
    </row>
    <row r="2245" spans="1:13" x14ac:dyDescent="0.35">
      <c r="A2245" s="252" t="s">
        <v>3676</v>
      </c>
      <c r="B2245" s="252" t="s">
        <v>3677</v>
      </c>
      <c r="C2245" s="252" t="s">
        <v>1201</v>
      </c>
      <c r="D2245" s="252" t="s">
        <v>28</v>
      </c>
      <c r="E2245" s="252" t="s">
        <v>17</v>
      </c>
      <c r="F2245" s="252" t="s">
        <v>3729</v>
      </c>
      <c r="G2245" s="252" t="s">
        <v>230</v>
      </c>
      <c r="H2245" s="252">
        <v>3</v>
      </c>
      <c r="I2245" s="252" t="s">
        <v>3730</v>
      </c>
      <c r="J2245" s="252" t="s">
        <v>3731</v>
      </c>
      <c r="K2245" s="252" t="s">
        <v>3732</v>
      </c>
      <c r="L2245" s="253">
        <v>45833</v>
      </c>
      <c r="M2245" s="252" t="s">
        <v>19</v>
      </c>
    </row>
    <row r="2246" spans="1:13" x14ac:dyDescent="0.35">
      <c r="A2246" s="250" t="s">
        <v>3676</v>
      </c>
      <c r="B2246" s="250" t="s">
        <v>3677</v>
      </c>
      <c r="C2246" s="250" t="s">
        <v>1201</v>
      </c>
      <c r="D2246" s="250" t="s">
        <v>24</v>
      </c>
      <c r="E2246" s="250" t="s">
        <v>17</v>
      </c>
      <c r="F2246" s="250" t="s">
        <v>17</v>
      </c>
      <c r="G2246" s="250" t="s">
        <v>17</v>
      </c>
      <c r="H2246" s="250" t="s">
        <v>17</v>
      </c>
      <c r="I2246" s="250" t="s">
        <v>17</v>
      </c>
      <c r="J2246" s="250" t="s">
        <v>1202</v>
      </c>
      <c r="K2246" s="250" t="s">
        <v>3733</v>
      </c>
      <c r="L2246" s="251">
        <v>45833</v>
      </c>
      <c r="M2246" s="250" t="s">
        <v>19</v>
      </c>
    </row>
    <row r="2247" spans="1:13" x14ac:dyDescent="0.35">
      <c r="A2247" s="252" t="s">
        <v>3676</v>
      </c>
      <c r="B2247" s="252" t="s">
        <v>3677</v>
      </c>
      <c r="C2247" s="252" t="s">
        <v>1201</v>
      </c>
      <c r="D2247" s="252" t="s">
        <v>16</v>
      </c>
      <c r="E2247" s="252">
        <v>36399</v>
      </c>
      <c r="F2247" s="252" t="s">
        <v>3714</v>
      </c>
      <c r="G2247" s="252" t="s">
        <v>398</v>
      </c>
      <c r="H2247" s="252">
        <v>2</v>
      </c>
      <c r="I2247" s="252" t="s">
        <v>3715</v>
      </c>
      <c r="J2247" s="252" t="s">
        <v>3734</v>
      </c>
      <c r="K2247" s="252" t="s">
        <v>3735</v>
      </c>
      <c r="L2247" s="253">
        <v>45833</v>
      </c>
      <c r="M2247" s="252" t="s">
        <v>19</v>
      </c>
    </row>
    <row r="2248" spans="1:13" x14ac:dyDescent="0.35">
      <c r="A2248" s="250" t="s">
        <v>3676</v>
      </c>
      <c r="B2248" s="250" t="s">
        <v>3677</v>
      </c>
      <c r="C2248" s="250" t="s">
        <v>1201</v>
      </c>
      <c r="D2248" s="250" t="s">
        <v>20</v>
      </c>
      <c r="E2248" s="250">
        <v>159</v>
      </c>
      <c r="F2248" s="250" t="s">
        <v>3714</v>
      </c>
      <c r="G2248" s="250" t="s">
        <v>398</v>
      </c>
      <c r="H2248" s="250">
        <v>2</v>
      </c>
      <c r="I2248" s="250" t="s">
        <v>3715</v>
      </c>
      <c r="J2248" s="250" t="s">
        <v>3736</v>
      </c>
      <c r="K2248" s="250" t="s">
        <v>3737</v>
      </c>
      <c r="L2248" s="251">
        <v>45833</v>
      </c>
      <c r="M2248" s="250" t="s">
        <v>19</v>
      </c>
    </row>
    <row r="2249" spans="1:13" x14ac:dyDescent="0.35">
      <c r="A2249" s="252" t="s">
        <v>3676</v>
      </c>
      <c r="B2249" s="252" t="s">
        <v>3677</v>
      </c>
      <c r="C2249" s="252" t="s">
        <v>1201</v>
      </c>
      <c r="D2249" s="252" t="s">
        <v>292</v>
      </c>
      <c r="E2249" s="252" t="s">
        <v>17</v>
      </c>
      <c r="F2249" s="252" t="s">
        <v>17</v>
      </c>
      <c r="G2249" s="252" t="s">
        <v>17</v>
      </c>
      <c r="H2249" s="252" t="s">
        <v>17</v>
      </c>
      <c r="I2249" s="252" t="s">
        <v>17</v>
      </c>
      <c r="J2249" s="252" t="s">
        <v>1202</v>
      </c>
      <c r="K2249" s="252" t="s">
        <v>3738</v>
      </c>
      <c r="L2249" s="253">
        <v>45833</v>
      </c>
      <c r="M2249" s="252" t="s">
        <v>19</v>
      </c>
    </row>
    <row r="2250" spans="1:13" x14ac:dyDescent="0.35">
      <c r="A2250" s="250" t="s">
        <v>3676</v>
      </c>
      <c r="B2250" s="250" t="s">
        <v>3677</v>
      </c>
      <c r="C2250" s="250" t="s">
        <v>1201</v>
      </c>
      <c r="D2250" s="250" t="s">
        <v>22</v>
      </c>
      <c r="E2250" s="250" t="s">
        <v>17</v>
      </c>
      <c r="F2250" s="250" t="s">
        <v>17</v>
      </c>
      <c r="G2250" s="250" t="s">
        <v>17</v>
      </c>
      <c r="H2250" s="250" t="s">
        <v>17</v>
      </c>
      <c r="I2250" s="250" t="s">
        <v>17</v>
      </c>
      <c r="J2250" s="250" t="s">
        <v>1202</v>
      </c>
      <c r="K2250" s="250" t="s">
        <v>3739</v>
      </c>
      <c r="L2250" s="251">
        <v>45833</v>
      </c>
      <c r="M2250" s="250" t="s">
        <v>19</v>
      </c>
    </row>
    <row r="2251" spans="1:13" x14ac:dyDescent="0.35">
      <c r="A2251" s="252" t="s">
        <v>1199</v>
      </c>
      <c r="B2251" s="252" t="s">
        <v>1200</v>
      </c>
      <c r="C2251" s="252" t="s">
        <v>1201</v>
      </c>
      <c r="D2251" s="252" t="s">
        <v>1094</v>
      </c>
      <c r="E2251" s="252">
        <v>1463447165</v>
      </c>
      <c r="F2251" s="252" t="s">
        <v>3678</v>
      </c>
      <c r="G2251" s="252" t="s">
        <v>398</v>
      </c>
      <c r="H2251" s="252">
        <v>2</v>
      </c>
      <c r="I2251" s="252" t="s">
        <v>3679</v>
      </c>
      <c r="J2251" s="252" t="s">
        <v>3680</v>
      </c>
      <c r="K2251" s="252" t="s">
        <v>3740</v>
      </c>
      <c r="L2251" s="253">
        <v>45833</v>
      </c>
      <c r="M2251" s="252" t="s">
        <v>1099</v>
      </c>
    </row>
    <row r="2252" spans="1:13" x14ac:dyDescent="0.35">
      <c r="A2252" s="250" t="s">
        <v>1199</v>
      </c>
      <c r="B2252" s="250" t="s">
        <v>1200</v>
      </c>
      <c r="C2252" s="250" t="s">
        <v>1201</v>
      </c>
      <c r="D2252" s="250" t="s">
        <v>1100</v>
      </c>
      <c r="E2252" s="250">
        <v>222236</v>
      </c>
      <c r="F2252" s="250" t="s">
        <v>3682</v>
      </c>
      <c r="G2252" s="250" t="s">
        <v>398</v>
      </c>
      <c r="H2252" s="250">
        <v>2</v>
      </c>
      <c r="I2252" s="250" t="s">
        <v>3683</v>
      </c>
      <c r="J2252" s="250" t="s">
        <v>3741</v>
      </c>
      <c r="K2252" s="250" t="s">
        <v>3742</v>
      </c>
      <c r="L2252" s="251">
        <v>45833</v>
      </c>
      <c r="M2252" s="250" t="s">
        <v>1099</v>
      </c>
    </row>
    <row r="2253" spans="1:13" x14ac:dyDescent="0.35">
      <c r="A2253" s="252" t="s">
        <v>1199</v>
      </c>
      <c r="B2253" s="252" t="s">
        <v>1200</v>
      </c>
      <c r="C2253" s="252" t="s">
        <v>1201</v>
      </c>
      <c r="D2253" s="252" t="s">
        <v>1105</v>
      </c>
      <c r="E2253" s="252">
        <v>15990000</v>
      </c>
      <c r="F2253" s="252" t="s">
        <v>3686</v>
      </c>
      <c r="G2253" s="252" t="s">
        <v>230</v>
      </c>
      <c r="H2253" s="252">
        <v>3</v>
      </c>
      <c r="I2253" s="252" t="s">
        <v>3687</v>
      </c>
      <c r="J2253" s="252" t="s">
        <v>3743</v>
      </c>
      <c r="K2253" s="252" t="s">
        <v>3744</v>
      </c>
      <c r="L2253" s="253">
        <v>45833</v>
      </c>
      <c r="M2253" s="252" t="s">
        <v>1099</v>
      </c>
    </row>
    <row r="2254" spans="1:13" x14ac:dyDescent="0.35">
      <c r="A2254" s="250" t="s">
        <v>1199</v>
      </c>
      <c r="B2254" s="250" t="s">
        <v>1200</v>
      </c>
      <c r="C2254" s="250" t="s">
        <v>1201</v>
      </c>
      <c r="D2254" s="250" t="s">
        <v>1110</v>
      </c>
      <c r="E2254" s="250">
        <v>16500</v>
      </c>
      <c r="F2254" s="250" t="s">
        <v>3745</v>
      </c>
      <c r="G2254" s="250" t="s">
        <v>230</v>
      </c>
      <c r="H2254" s="250">
        <v>3</v>
      </c>
      <c r="I2254" s="250" t="s">
        <v>3746</v>
      </c>
      <c r="J2254" s="250" t="s">
        <v>3747</v>
      </c>
      <c r="K2254" s="250" t="s">
        <v>3748</v>
      </c>
      <c r="L2254" s="251">
        <v>45833</v>
      </c>
      <c r="M2254" s="250" t="s">
        <v>1099</v>
      </c>
    </row>
    <row r="2255" spans="1:13" x14ac:dyDescent="0.35">
      <c r="A2255" s="252" t="s">
        <v>1199</v>
      </c>
      <c r="B2255" s="252" t="s">
        <v>1200</v>
      </c>
      <c r="C2255" s="252" t="s">
        <v>1201</v>
      </c>
      <c r="D2255" s="252" t="s">
        <v>1113</v>
      </c>
      <c r="E2255" s="252">
        <v>15000</v>
      </c>
      <c r="F2255" s="252" t="s">
        <v>3749</v>
      </c>
      <c r="G2255" s="252" t="s">
        <v>230</v>
      </c>
      <c r="H2255" s="252">
        <v>3</v>
      </c>
      <c r="I2255" s="252" t="s">
        <v>3750</v>
      </c>
      <c r="J2255" s="252" t="s">
        <v>3751</v>
      </c>
      <c r="K2255" s="252" t="s">
        <v>3752</v>
      </c>
      <c r="L2255" s="253">
        <v>45833</v>
      </c>
      <c r="M2255" s="252" t="s">
        <v>1099</v>
      </c>
    </row>
    <row r="2256" spans="1:13" x14ac:dyDescent="0.35">
      <c r="A2256" s="250" t="s">
        <v>1199</v>
      </c>
      <c r="B2256" s="250" t="s">
        <v>1200</v>
      </c>
      <c r="C2256" s="250" t="s">
        <v>1201</v>
      </c>
      <c r="D2256" s="250" t="s">
        <v>92</v>
      </c>
      <c r="E2256" s="250">
        <v>63</v>
      </c>
      <c r="F2256" s="250" t="s">
        <v>3753</v>
      </c>
      <c r="G2256" s="250" t="s">
        <v>230</v>
      </c>
      <c r="H2256" s="250">
        <v>3</v>
      </c>
      <c r="I2256" s="250" t="s">
        <v>3754</v>
      </c>
      <c r="J2256" s="250" t="s">
        <v>3755</v>
      </c>
      <c r="K2256" s="250" t="s">
        <v>3756</v>
      </c>
      <c r="L2256" s="251">
        <v>45833</v>
      </c>
      <c r="M2256" s="250" t="s">
        <v>1099</v>
      </c>
    </row>
    <row r="2257" spans="1:13" x14ac:dyDescent="0.35">
      <c r="A2257" s="252" t="s">
        <v>1199</v>
      </c>
      <c r="B2257" s="252" t="s">
        <v>1200</v>
      </c>
      <c r="C2257" s="252" t="s">
        <v>1201</v>
      </c>
      <c r="D2257" s="252" t="s">
        <v>428</v>
      </c>
      <c r="E2257" s="252">
        <v>127</v>
      </c>
      <c r="F2257" s="252" t="s">
        <v>3757</v>
      </c>
      <c r="G2257" s="252" t="s">
        <v>230</v>
      </c>
      <c r="H2257" s="252">
        <v>3</v>
      </c>
      <c r="I2257" s="252" t="s">
        <v>3758</v>
      </c>
      <c r="J2257" s="252" t="s">
        <v>3759</v>
      </c>
      <c r="K2257" s="252" t="s">
        <v>3760</v>
      </c>
      <c r="L2257" s="253">
        <v>45833</v>
      </c>
      <c r="M2257" s="252" t="s">
        <v>1099</v>
      </c>
    </row>
    <row r="2258" spans="1:13" x14ac:dyDescent="0.35">
      <c r="A2258" s="250" t="s">
        <v>1199</v>
      </c>
      <c r="B2258" s="250" t="s">
        <v>1200</v>
      </c>
      <c r="C2258" s="250" t="s">
        <v>1201</v>
      </c>
      <c r="D2258" s="250" t="s">
        <v>1016</v>
      </c>
      <c r="E2258" s="250">
        <v>150</v>
      </c>
      <c r="F2258" s="250" t="s">
        <v>3702</v>
      </c>
      <c r="G2258" s="250" t="s">
        <v>230</v>
      </c>
      <c r="H2258" s="250">
        <v>3</v>
      </c>
      <c r="I2258" s="250" t="s">
        <v>3703</v>
      </c>
      <c r="J2258" s="250" t="s">
        <v>3706</v>
      </c>
      <c r="K2258" s="250" t="s">
        <v>3761</v>
      </c>
      <c r="L2258" s="251">
        <v>45833</v>
      </c>
      <c r="M2258" s="250" t="s">
        <v>1099</v>
      </c>
    </row>
    <row r="2259" spans="1:13" x14ac:dyDescent="0.35">
      <c r="A2259" s="252" t="s">
        <v>1199</v>
      </c>
      <c r="B2259" s="252" t="s">
        <v>1200</v>
      </c>
      <c r="C2259" s="252" t="s">
        <v>1201</v>
      </c>
      <c r="D2259" s="252" t="s">
        <v>1123</v>
      </c>
      <c r="E2259" s="252" t="s">
        <v>17</v>
      </c>
      <c r="F2259" s="252" t="s">
        <v>17</v>
      </c>
      <c r="G2259" s="252" t="s">
        <v>17</v>
      </c>
      <c r="H2259" s="252" t="s">
        <v>17</v>
      </c>
      <c r="I2259" s="252" t="s">
        <v>17</v>
      </c>
      <c r="J2259" s="252" t="s">
        <v>3762</v>
      </c>
      <c r="K2259" s="252" t="s">
        <v>3763</v>
      </c>
      <c r="L2259" s="253">
        <v>45833</v>
      </c>
      <c r="M2259" s="252" t="s">
        <v>1099</v>
      </c>
    </row>
    <row r="2260" spans="1:13" x14ac:dyDescent="0.35">
      <c r="A2260" s="250" t="s">
        <v>1199</v>
      </c>
      <c r="B2260" s="250" t="s">
        <v>1200</v>
      </c>
      <c r="C2260" s="250" t="s">
        <v>1201</v>
      </c>
      <c r="D2260" s="250" t="s">
        <v>1126</v>
      </c>
      <c r="E2260" s="250">
        <v>15973500</v>
      </c>
      <c r="F2260" s="250" t="s">
        <v>3686</v>
      </c>
      <c r="G2260" s="250" t="s">
        <v>230</v>
      </c>
      <c r="H2260" s="250">
        <v>3</v>
      </c>
      <c r="I2260" s="250" t="s">
        <v>3687</v>
      </c>
      <c r="J2260" s="250" t="s">
        <v>1797</v>
      </c>
      <c r="K2260" s="250" t="s">
        <v>3764</v>
      </c>
      <c r="L2260" s="251">
        <v>45833</v>
      </c>
      <c r="M2260" s="250" t="s">
        <v>1099</v>
      </c>
    </row>
    <row r="2261" spans="1:13" x14ac:dyDescent="0.35">
      <c r="A2261" s="252" t="s">
        <v>1199</v>
      </c>
      <c r="B2261" s="252" t="s">
        <v>1200</v>
      </c>
      <c r="C2261" s="252" t="s">
        <v>1201</v>
      </c>
      <c r="D2261" s="252" t="s">
        <v>1130</v>
      </c>
      <c r="E2261" s="252">
        <v>16500</v>
      </c>
      <c r="F2261" s="252" t="s">
        <v>3745</v>
      </c>
      <c r="G2261" s="252" t="s">
        <v>230</v>
      </c>
      <c r="H2261" s="252">
        <v>3</v>
      </c>
      <c r="I2261" s="252" t="s">
        <v>3746</v>
      </c>
      <c r="J2261" s="252" t="s">
        <v>3765</v>
      </c>
      <c r="K2261" s="252" t="s">
        <v>3766</v>
      </c>
      <c r="L2261" s="253">
        <v>45833</v>
      </c>
      <c r="M2261" s="252" t="s">
        <v>1099</v>
      </c>
    </row>
    <row r="2262" spans="1:13" x14ac:dyDescent="0.35">
      <c r="A2262" s="250" t="s">
        <v>1199</v>
      </c>
      <c r="B2262" s="250" t="s">
        <v>1200</v>
      </c>
      <c r="C2262" s="250" t="s">
        <v>1201</v>
      </c>
      <c r="D2262" s="250" t="s">
        <v>1133</v>
      </c>
      <c r="E2262" s="250" t="s">
        <v>17</v>
      </c>
      <c r="F2262" s="250" t="s">
        <v>17</v>
      </c>
      <c r="G2262" s="250" t="s">
        <v>17</v>
      </c>
      <c r="H2262" s="250" t="s">
        <v>17</v>
      </c>
      <c r="I2262" s="250" t="s">
        <v>17</v>
      </c>
      <c r="J2262" s="250" t="s">
        <v>1202</v>
      </c>
      <c r="K2262" s="250" t="s">
        <v>3767</v>
      </c>
      <c r="L2262" s="251">
        <v>45833</v>
      </c>
      <c r="M2262" s="250" t="s">
        <v>1099</v>
      </c>
    </row>
    <row r="2263" spans="1:13" x14ac:dyDescent="0.35">
      <c r="A2263" s="252" t="s">
        <v>1199</v>
      </c>
      <c r="B2263" s="252" t="s">
        <v>1200</v>
      </c>
      <c r="C2263" s="252" t="s">
        <v>1201</v>
      </c>
      <c r="D2263" s="252" t="s">
        <v>1136</v>
      </c>
      <c r="E2263" s="252" t="s">
        <v>17</v>
      </c>
      <c r="F2263" s="252" t="s">
        <v>17</v>
      </c>
      <c r="G2263" s="252" t="s">
        <v>17</v>
      </c>
      <c r="H2263" s="252" t="s">
        <v>17</v>
      </c>
      <c r="I2263" s="252" t="s">
        <v>17</v>
      </c>
      <c r="J2263" s="252" t="s">
        <v>1202</v>
      </c>
      <c r="K2263" s="252" t="s">
        <v>3768</v>
      </c>
      <c r="L2263" s="253">
        <v>45833</v>
      </c>
      <c r="M2263" s="252" t="s">
        <v>1099</v>
      </c>
    </row>
    <row r="2264" spans="1:13" x14ac:dyDescent="0.35">
      <c r="A2264" s="250" t="s">
        <v>1199</v>
      </c>
      <c r="B2264" s="250" t="s">
        <v>1200</v>
      </c>
      <c r="C2264" s="250" t="s">
        <v>1201</v>
      </c>
      <c r="D2264" s="250" t="s">
        <v>1139</v>
      </c>
      <c r="E2264" s="250" t="s">
        <v>17</v>
      </c>
      <c r="F2264" s="250" t="s">
        <v>17</v>
      </c>
      <c r="G2264" s="250" t="s">
        <v>17</v>
      </c>
      <c r="H2264" s="250" t="s">
        <v>17</v>
      </c>
      <c r="I2264" s="250" t="s">
        <v>17</v>
      </c>
      <c r="J2264" s="250" t="s">
        <v>1202</v>
      </c>
      <c r="K2264" s="250" t="s">
        <v>3769</v>
      </c>
      <c r="L2264" s="251">
        <v>45833</v>
      </c>
      <c r="M2264" s="250" t="s">
        <v>1099</v>
      </c>
    </row>
    <row r="2265" spans="1:13" x14ac:dyDescent="0.35">
      <c r="A2265" s="252" t="s">
        <v>1199</v>
      </c>
      <c r="B2265" s="252" t="s">
        <v>1200</v>
      </c>
      <c r="C2265" s="252" t="s">
        <v>1201</v>
      </c>
      <c r="D2265" s="252" t="s">
        <v>1142</v>
      </c>
      <c r="E2265" s="252">
        <v>3</v>
      </c>
      <c r="F2265" s="252" t="s">
        <v>3770</v>
      </c>
      <c r="G2265" s="252" t="s">
        <v>230</v>
      </c>
      <c r="H2265" s="252">
        <v>3</v>
      </c>
      <c r="I2265" s="252" t="s">
        <v>3771</v>
      </c>
      <c r="J2265" s="252" t="s">
        <v>3723</v>
      </c>
      <c r="K2265" s="252" t="s">
        <v>3772</v>
      </c>
      <c r="L2265" s="253">
        <v>45833</v>
      </c>
      <c r="M2265" s="252" t="s">
        <v>1099</v>
      </c>
    </row>
    <row r="2266" spans="1:13" x14ac:dyDescent="0.35">
      <c r="A2266" s="250" t="s">
        <v>1199</v>
      </c>
      <c r="B2266" s="250" t="s">
        <v>1200</v>
      </c>
      <c r="C2266" s="250" t="s">
        <v>1201</v>
      </c>
      <c r="D2266" s="250" t="s">
        <v>26</v>
      </c>
      <c r="E2266" s="250" t="s">
        <v>17</v>
      </c>
      <c r="F2266" s="250" t="s">
        <v>3725</v>
      </c>
      <c r="G2266" s="250" t="s">
        <v>230</v>
      </c>
      <c r="H2266" s="250">
        <v>3</v>
      </c>
      <c r="I2266" s="250" t="s">
        <v>3726</v>
      </c>
      <c r="J2266" s="250" t="s">
        <v>3727</v>
      </c>
      <c r="K2266" s="250" t="s">
        <v>3773</v>
      </c>
      <c r="L2266" s="251">
        <v>45833</v>
      </c>
      <c r="M2266" s="250" t="s">
        <v>1099</v>
      </c>
    </row>
    <row r="2267" spans="1:13" x14ac:dyDescent="0.35">
      <c r="A2267" s="252" t="s">
        <v>1199</v>
      </c>
      <c r="B2267" s="252" t="s">
        <v>1200</v>
      </c>
      <c r="C2267" s="252" t="s">
        <v>1201</v>
      </c>
      <c r="D2267" s="252" t="s">
        <v>28</v>
      </c>
      <c r="E2267" s="252" t="s">
        <v>17</v>
      </c>
      <c r="F2267" s="252" t="s">
        <v>3729</v>
      </c>
      <c r="G2267" s="252" t="s">
        <v>230</v>
      </c>
      <c r="H2267" s="252">
        <v>3</v>
      </c>
      <c r="I2267" s="252" t="s">
        <v>3730</v>
      </c>
      <c r="J2267" s="252" t="s">
        <v>3731</v>
      </c>
      <c r="K2267" s="252" t="s">
        <v>3774</v>
      </c>
      <c r="L2267" s="253">
        <v>45833</v>
      </c>
      <c r="M2267" s="252" t="s">
        <v>1099</v>
      </c>
    </row>
    <row r="2268" spans="1:13" x14ac:dyDescent="0.35">
      <c r="A2268" s="250" t="s">
        <v>3775</v>
      </c>
      <c r="B2268" s="250" t="s">
        <v>3776</v>
      </c>
      <c r="C2268" s="250" t="s">
        <v>1201</v>
      </c>
      <c r="D2268" s="250" t="s">
        <v>1094</v>
      </c>
      <c r="E2268" s="250">
        <v>1463447165</v>
      </c>
      <c r="F2268" s="250" t="s">
        <v>3678</v>
      </c>
      <c r="G2268" s="250" t="s">
        <v>398</v>
      </c>
      <c r="H2268" s="250">
        <v>2</v>
      </c>
      <c r="I2268" s="250" t="s">
        <v>3679</v>
      </c>
      <c r="J2268" s="250" t="s">
        <v>3680</v>
      </c>
      <c r="K2268" s="250" t="s">
        <v>3777</v>
      </c>
      <c r="L2268" s="251">
        <v>45833</v>
      </c>
      <c r="M2268" s="250" t="s">
        <v>19</v>
      </c>
    </row>
    <row r="2269" spans="1:13" x14ac:dyDescent="0.35">
      <c r="A2269" s="252" t="s">
        <v>3775</v>
      </c>
      <c r="B2269" s="252" t="s">
        <v>3776</v>
      </c>
      <c r="C2269" s="252" t="s">
        <v>1201</v>
      </c>
      <c r="D2269" s="252" t="s">
        <v>1100</v>
      </c>
      <c r="E2269" s="252">
        <v>107861</v>
      </c>
      <c r="F2269" s="252" t="s">
        <v>3686</v>
      </c>
      <c r="G2269" s="252" t="s">
        <v>398</v>
      </c>
      <c r="H2269" s="252">
        <v>2</v>
      </c>
      <c r="I2269" s="252" t="s">
        <v>3683</v>
      </c>
      <c r="J2269" s="252" t="s">
        <v>3778</v>
      </c>
      <c r="K2269" s="252" t="s">
        <v>3779</v>
      </c>
      <c r="L2269" s="253">
        <v>45833</v>
      </c>
      <c r="M2269" s="252" t="s">
        <v>19</v>
      </c>
    </row>
    <row r="2270" spans="1:13" x14ac:dyDescent="0.35">
      <c r="A2270" s="250" t="s">
        <v>3775</v>
      </c>
      <c r="B2270" s="250" t="s">
        <v>3776</v>
      </c>
      <c r="C2270" s="250" t="s">
        <v>1201</v>
      </c>
      <c r="D2270" s="250" t="s">
        <v>1105</v>
      </c>
      <c r="E2270" s="250">
        <v>34671947</v>
      </c>
      <c r="F2270" s="250" t="s">
        <v>3686</v>
      </c>
      <c r="G2270" s="250" t="s">
        <v>230</v>
      </c>
      <c r="H2270" s="250">
        <v>3</v>
      </c>
      <c r="I2270" s="250" t="s">
        <v>3683</v>
      </c>
      <c r="J2270" s="250" t="s">
        <v>3780</v>
      </c>
      <c r="K2270" s="250" t="s">
        <v>3781</v>
      </c>
      <c r="L2270" s="251">
        <v>45833</v>
      </c>
      <c r="M2270" s="250" t="s">
        <v>19</v>
      </c>
    </row>
    <row r="2271" spans="1:13" x14ac:dyDescent="0.35">
      <c r="A2271" s="252" t="s">
        <v>3775</v>
      </c>
      <c r="B2271" s="252" t="s">
        <v>3776</v>
      </c>
      <c r="C2271" s="252" t="s">
        <v>1201</v>
      </c>
      <c r="D2271" s="252" t="s">
        <v>1110</v>
      </c>
      <c r="E2271" s="252">
        <v>808879</v>
      </c>
      <c r="F2271" s="252" t="s">
        <v>3782</v>
      </c>
      <c r="G2271" s="252" t="s">
        <v>398</v>
      </c>
      <c r="H2271" s="252">
        <v>2</v>
      </c>
      <c r="I2271" s="252" t="s">
        <v>3709</v>
      </c>
      <c r="J2271" s="252" t="s">
        <v>3783</v>
      </c>
      <c r="K2271" s="252" t="s">
        <v>3784</v>
      </c>
      <c r="L2271" s="253">
        <v>45833</v>
      </c>
      <c r="M2271" s="252" t="s">
        <v>19</v>
      </c>
    </row>
    <row r="2272" spans="1:13" x14ac:dyDescent="0.35">
      <c r="A2272" s="250" t="s">
        <v>3775</v>
      </c>
      <c r="B2272" s="250" t="s">
        <v>3776</v>
      </c>
      <c r="C2272" s="250" t="s">
        <v>1201</v>
      </c>
      <c r="D2272" s="250" t="s">
        <v>1113</v>
      </c>
      <c r="E2272" s="250">
        <v>260917</v>
      </c>
      <c r="F2272" s="250" t="s">
        <v>3782</v>
      </c>
      <c r="G2272" s="250" t="s">
        <v>398</v>
      </c>
      <c r="H2272" s="250">
        <v>2</v>
      </c>
      <c r="I2272" s="250" t="s">
        <v>3709</v>
      </c>
      <c r="J2272" s="250" t="s">
        <v>3785</v>
      </c>
      <c r="K2272" s="250" t="s">
        <v>3786</v>
      </c>
      <c r="L2272" s="251">
        <v>45833</v>
      </c>
      <c r="M2272" s="250" t="s">
        <v>19</v>
      </c>
    </row>
    <row r="2273" spans="1:13" x14ac:dyDescent="0.35">
      <c r="A2273" s="252" t="s">
        <v>3775</v>
      </c>
      <c r="B2273" s="252" t="s">
        <v>3776</v>
      </c>
      <c r="C2273" s="252" t="s">
        <v>1201</v>
      </c>
      <c r="D2273" s="252" t="s">
        <v>92</v>
      </c>
      <c r="E2273" s="252">
        <v>2</v>
      </c>
      <c r="F2273" s="252" t="s">
        <v>3714</v>
      </c>
      <c r="G2273" s="252" t="s">
        <v>230</v>
      </c>
      <c r="H2273" s="252">
        <v>3</v>
      </c>
      <c r="I2273" s="252" t="s">
        <v>3715</v>
      </c>
      <c r="J2273" s="252" t="s">
        <v>3787</v>
      </c>
      <c r="K2273" s="252" t="s">
        <v>3788</v>
      </c>
      <c r="L2273" s="253">
        <v>45833</v>
      </c>
      <c r="M2273" s="252" t="s">
        <v>19</v>
      </c>
    </row>
    <row r="2274" spans="1:13" x14ac:dyDescent="0.35">
      <c r="A2274" s="250" t="s">
        <v>3775</v>
      </c>
      <c r="B2274" s="250" t="s">
        <v>3776</v>
      </c>
      <c r="C2274" s="250" t="s">
        <v>1201</v>
      </c>
      <c r="D2274" s="250" t="s">
        <v>428</v>
      </c>
      <c r="E2274" s="250">
        <v>23</v>
      </c>
      <c r="F2274" s="250" t="s">
        <v>3789</v>
      </c>
      <c r="G2274" s="250" t="s">
        <v>230</v>
      </c>
      <c r="H2274" s="250">
        <v>3</v>
      </c>
      <c r="I2274" s="250" t="s">
        <v>3790</v>
      </c>
      <c r="J2274" s="250" t="s">
        <v>3791</v>
      </c>
      <c r="K2274" s="250" t="s">
        <v>3792</v>
      </c>
      <c r="L2274" s="251">
        <v>45833</v>
      </c>
      <c r="M2274" s="250" t="s">
        <v>19</v>
      </c>
    </row>
    <row r="2275" spans="1:13" x14ac:dyDescent="0.35">
      <c r="A2275" s="252" t="s">
        <v>3775</v>
      </c>
      <c r="B2275" s="252" t="s">
        <v>3776</v>
      </c>
      <c r="C2275" s="252" t="s">
        <v>1201</v>
      </c>
      <c r="D2275" s="252" t="s">
        <v>1016</v>
      </c>
      <c r="E2275" s="252">
        <v>150</v>
      </c>
      <c r="F2275" s="252" t="s">
        <v>3702</v>
      </c>
      <c r="G2275" s="252" t="s">
        <v>230</v>
      </c>
      <c r="H2275" s="252">
        <v>3</v>
      </c>
      <c r="I2275" s="252" t="s">
        <v>3703</v>
      </c>
      <c r="J2275" s="252" t="s">
        <v>3706</v>
      </c>
      <c r="K2275" s="252" t="s">
        <v>3793</v>
      </c>
      <c r="L2275" s="253">
        <v>45833</v>
      </c>
      <c r="M2275" s="252" t="s">
        <v>19</v>
      </c>
    </row>
    <row r="2276" spans="1:13" x14ac:dyDescent="0.35">
      <c r="A2276" s="250" t="s">
        <v>3775</v>
      </c>
      <c r="B2276" s="250" t="s">
        <v>3776</v>
      </c>
      <c r="C2276" s="250" t="s">
        <v>1201</v>
      </c>
      <c r="D2276" s="250" t="s">
        <v>1123</v>
      </c>
      <c r="E2276" s="250">
        <v>260917</v>
      </c>
      <c r="F2276" s="250" t="s">
        <v>3782</v>
      </c>
      <c r="G2276" s="250" t="s">
        <v>230</v>
      </c>
      <c r="H2276" s="250">
        <v>3</v>
      </c>
      <c r="I2276" s="250" t="s">
        <v>3709</v>
      </c>
      <c r="J2276" s="250" t="s">
        <v>3794</v>
      </c>
      <c r="K2276" s="250" t="s">
        <v>3795</v>
      </c>
      <c r="L2276" s="251">
        <v>45833</v>
      </c>
      <c r="M2276" s="250" t="s">
        <v>19</v>
      </c>
    </row>
    <row r="2277" spans="1:13" x14ac:dyDescent="0.35">
      <c r="A2277" s="252" t="s">
        <v>3775</v>
      </c>
      <c r="B2277" s="252" t="s">
        <v>3776</v>
      </c>
      <c r="C2277" s="252" t="s">
        <v>1201</v>
      </c>
      <c r="D2277" s="252" t="s">
        <v>1126</v>
      </c>
      <c r="E2277" s="252">
        <v>33863068</v>
      </c>
      <c r="F2277" s="252" t="s">
        <v>3712</v>
      </c>
      <c r="G2277" s="252" t="s">
        <v>230</v>
      </c>
      <c r="H2277" s="252">
        <v>3</v>
      </c>
      <c r="I2277" s="252" t="s">
        <v>3683</v>
      </c>
      <c r="J2277" s="252" t="s">
        <v>1797</v>
      </c>
      <c r="K2277" s="252" t="s">
        <v>3796</v>
      </c>
      <c r="L2277" s="253">
        <v>45833</v>
      </c>
      <c r="M2277" s="252" t="s">
        <v>19</v>
      </c>
    </row>
    <row r="2278" spans="1:13" x14ac:dyDescent="0.35">
      <c r="A2278" s="250" t="s">
        <v>3775</v>
      </c>
      <c r="B2278" s="250" t="s">
        <v>3776</v>
      </c>
      <c r="C2278" s="250" t="s">
        <v>1201</v>
      </c>
      <c r="D2278" s="250" t="s">
        <v>1130</v>
      </c>
      <c r="E2278" s="250">
        <v>547962</v>
      </c>
      <c r="F2278" s="250" t="s">
        <v>3714</v>
      </c>
      <c r="G2278" s="250" t="s">
        <v>398</v>
      </c>
      <c r="H2278" s="250">
        <v>2</v>
      </c>
      <c r="I2278" s="250" t="s">
        <v>3715</v>
      </c>
      <c r="J2278" s="250" t="s">
        <v>2842</v>
      </c>
      <c r="K2278" s="250" t="s">
        <v>3797</v>
      </c>
      <c r="L2278" s="251">
        <v>45833</v>
      </c>
      <c r="M2278" s="250" t="s">
        <v>19</v>
      </c>
    </row>
    <row r="2279" spans="1:13" x14ac:dyDescent="0.35">
      <c r="A2279" s="252" t="s">
        <v>3775</v>
      </c>
      <c r="B2279" s="252" t="s">
        <v>3776</v>
      </c>
      <c r="C2279" s="252" t="s">
        <v>1201</v>
      </c>
      <c r="D2279" s="252" t="s">
        <v>1133</v>
      </c>
      <c r="E2279" s="252">
        <v>260917</v>
      </c>
      <c r="F2279" s="252" t="s">
        <v>3714</v>
      </c>
      <c r="G2279" s="252" t="s">
        <v>398</v>
      </c>
      <c r="H2279" s="252">
        <v>2</v>
      </c>
      <c r="I2279" s="252" t="s">
        <v>3715</v>
      </c>
      <c r="J2279" s="252" t="s">
        <v>3798</v>
      </c>
      <c r="K2279" s="252" t="s">
        <v>3799</v>
      </c>
      <c r="L2279" s="253">
        <v>45833</v>
      </c>
      <c r="M2279" s="252" t="s">
        <v>19</v>
      </c>
    </row>
    <row r="2280" spans="1:13" x14ac:dyDescent="0.35">
      <c r="A2280" s="250" t="s">
        <v>3775</v>
      </c>
      <c r="B2280" s="250" t="s">
        <v>3776</v>
      </c>
      <c r="C2280" s="250" t="s">
        <v>1201</v>
      </c>
      <c r="D2280" s="250" t="s">
        <v>1136</v>
      </c>
      <c r="E2280" s="250" t="s">
        <v>17</v>
      </c>
      <c r="F2280" s="250" t="s">
        <v>3714</v>
      </c>
      <c r="G2280" s="250" t="s">
        <v>398</v>
      </c>
      <c r="H2280" s="250">
        <v>2</v>
      </c>
      <c r="I2280" s="250" t="s">
        <v>3715</v>
      </c>
      <c r="J2280" s="250" t="s">
        <v>3798</v>
      </c>
      <c r="K2280" s="250" t="s">
        <v>3800</v>
      </c>
      <c r="L2280" s="251">
        <v>45833</v>
      </c>
      <c r="M2280" s="250" t="s">
        <v>19</v>
      </c>
    </row>
    <row r="2281" spans="1:13" x14ac:dyDescent="0.35">
      <c r="A2281" s="252" t="s">
        <v>3775</v>
      </c>
      <c r="B2281" s="252" t="s">
        <v>3776</v>
      </c>
      <c r="C2281" s="252" t="s">
        <v>1201</v>
      </c>
      <c r="D2281" s="252" t="s">
        <v>1139</v>
      </c>
      <c r="E2281" s="252" t="s">
        <v>17</v>
      </c>
      <c r="F2281" s="252" t="s">
        <v>3714</v>
      </c>
      <c r="G2281" s="252" t="s">
        <v>398</v>
      </c>
      <c r="H2281" s="252">
        <v>2</v>
      </c>
      <c r="I2281" s="252" t="s">
        <v>3715</v>
      </c>
      <c r="J2281" s="252" t="s">
        <v>3798</v>
      </c>
      <c r="K2281" s="252" t="s">
        <v>3801</v>
      </c>
      <c r="L2281" s="253">
        <v>45833</v>
      </c>
      <c r="M2281" s="252" t="s">
        <v>19</v>
      </c>
    </row>
    <row r="2282" spans="1:13" x14ac:dyDescent="0.35">
      <c r="A2282" s="250" t="s">
        <v>3775</v>
      </c>
      <c r="B2282" s="250" t="s">
        <v>3776</v>
      </c>
      <c r="C2282" s="250" t="s">
        <v>1201</v>
      </c>
      <c r="D2282" s="250" t="s">
        <v>1142</v>
      </c>
      <c r="E2282" s="250">
        <v>3</v>
      </c>
      <c r="F2282" s="250" t="s">
        <v>3714</v>
      </c>
      <c r="G2282" s="250" t="s">
        <v>398</v>
      </c>
      <c r="H2282" s="250">
        <v>2</v>
      </c>
      <c r="I2282" s="250" t="s">
        <v>3715</v>
      </c>
      <c r="J2282" s="250" t="s">
        <v>3802</v>
      </c>
      <c r="K2282" s="250" t="s">
        <v>3803</v>
      </c>
      <c r="L2282" s="251">
        <v>45833</v>
      </c>
      <c r="M2282" s="250" t="s">
        <v>19</v>
      </c>
    </row>
    <row r="2283" spans="1:13" x14ac:dyDescent="0.35">
      <c r="A2283" s="252" t="s">
        <v>3775</v>
      </c>
      <c r="B2283" s="252" t="s">
        <v>3776</v>
      </c>
      <c r="C2283" s="252" t="s">
        <v>1201</v>
      </c>
      <c r="D2283" s="252" t="s">
        <v>26</v>
      </c>
      <c r="E2283" s="252" t="s">
        <v>17</v>
      </c>
      <c r="F2283" s="252" t="s">
        <v>17</v>
      </c>
      <c r="G2283" s="252" t="s">
        <v>17</v>
      </c>
      <c r="H2283" s="252" t="s">
        <v>17</v>
      </c>
      <c r="I2283" s="252" t="s">
        <v>17</v>
      </c>
      <c r="J2283" s="252" t="s">
        <v>1202</v>
      </c>
      <c r="K2283" s="252" t="s">
        <v>3804</v>
      </c>
      <c r="L2283" s="253">
        <v>45833</v>
      </c>
      <c r="M2283" s="252" t="s">
        <v>19</v>
      </c>
    </row>
    <row r="2284" spans="1:13" x14ac:dyDescent="0.35">
      <c r="A2284" s="250" t="s">
        <v>3775</v>
      </c>
      <c r="B2284" s="250" t="s">
        <v>3776</v>
      </c>
      <c r="C2284" s="250" t="s">
        <v>1201</v>
      </c>
      <c r="D2284" s="250" t="s">
        <v>28</v>
      </c>
      <c r="E2284" s="250" t="s">
        <v>17</v>
      </c>
      <c r="F2284" s="250" t="s">
        <v>17</v>
      </c>
      <c r="G2284" s="250" t="s">
        <v>17</v>
      </c>
      <c r="H2284" s="250" t="s">
        <v>17</v>
      </c>
      <c r="I2284" s="250" t="s">
        <v>17</v>
      </c>
      <c r="J2284" s="250" t="s">
        <v>1202</v>
      </c>
      <c r="K2284" s="250" t="s">
        <v>3805</v>
      </c>
      <c r="L2284" s="251">
        <v>45833</v>
      </c>
      <c r="M2284" s="250" t="s">
        <v>19</v>
      </c>
    </row>
    <row r="2285" spans="1:13" x14ac:dyDescent="0.35">
      <c r="A2285" s="252" t="s">
        <v>3775</v>
      </c>
      <c r="B2285" s="252" t="s">
        <v>3776</v>
      </c>
      <c r="C2285" s="252" t="s">
        <v>1201</v>
      </c>
      <c r="D2285" s="252" t="s">
        <v>24</v>
      </c>
      <c r="E2285" s="252" t="s">
        <v>17</v>
      </c>
      <c r="F2285" s="252" t="s">
        <v>17</v>
      </c>
      <c r="G2285" s="252" t="s">
        <v>17</v>
      </c>
      <c r="H2285" s="252" t="s">
        <v>17</v>
      </c>
      <c r="I2285" s="252" t="s">
        <v>17</v>
      </c>
      <c r="J2285" s="252" t="s">
        <v>1202</v>
      </c>
      <c r="K2285" s="252" t="s">
        <v>3806</v>
      </c>
      <c r="L2285" s="253">
        <v>45833</v>
      </c>
      <c r="M2285" s="252" t="s">
        <v>19</v>
      </c>
    </row>
    <row r="2286" spans="1:13" x14ac:dyDescent="0.35">
      <c r="A2286" s="250" t="s">
        <v>3775</v>
      </c>
      <c r="B2286" s="250" t="s">
        <v>3776</v>
      </c>
      <c r="C2286" s="250" t="s">
        <v>1201</v>
      </c>
      <c r="D2286" s="250" t="s">
        <v>16</v>
      </c>
      <c r="E2286" s="250">
        <v>36399</v>
      </c>
      <c r="F2286" s="250" t="s">
        <v>3714</v>
      </c>
      <c r="G2286" s="250" t="s">
        <v>398</v>
      </c>
      <c r="H2286" s="250">
        <v>2</v>
      </c>
      <c r="I2286" s="250" t="s">
        <v>3715</v>
      </c>
      <c r="J2286" s="250" t="s">
        <v>3734</v>
      </c>
      <c r="K2286" s="250" t="s">
        <v>3807</v>
      </c>
      <c r="L2286" s="251">
        <v>45833</v>
      </c>
      <c r="M2286" s="250" t="s">
        <v>19</v>
      </c>
    </row>
    <row r="2287" spans="1:13" x14ac:dyDescent="0.35">
      <c r="A2287" s="252" t="s">
        <v>3775</v>
      </c>
      <c r="B2287" s="252" t="s">
        <v>3776</v>
      </c>
      <c r="C2287" s="252" t="s">
        <v>1201</v>
      </c>
      <c r="D2287" s="252" t="s">
        <v>20</v>
      </c>
      <c r="E2287" s="252">
        <v>159</v>
      </c>
      <c r="F2287" s="252" t="s">
        <v>3714</v>
      </c>
      <c r="G2287" s="252" t="s">
        <v>398</v>
      </c>
      <c r="H2287" s="252">
        <v>2</v>
      </c>
      <c r="I2287" s="252" t="s">
        <v>3715</v>
      </c>
      <c r="J2287" s="252" t="s">
        <v>3736</v>
      </c>
      <c r="K2287" s="252" t="s">
        <v>3808</v>
      </c>
      <c r="L2287" s="253">
        <v>45833</v>
      </c>
      <c r="M2287" s="252" t="s">
        <v>19</v>
      </c>
    </row>
    <row r="2288" spans="1:13" x14ac:dyDescent="0.35">
      <c r="A2288" s="250" t="s">
        <v>3775</v>
      </c>
      <c r="B2288" s="250" t="s">
        <v>3776</v>
      </c>
      <c r="C2288" s="250" t="s">
        <v>1201</v>
      </c>
      <c r="D2288" s="250" t="s">
        <v>292</v>
      </c>
      <c r="E2288" s="250" t="s">
        <v>17</v>
      </c>
      <c r="F2288" s="250" t="s">
        <v>17</v>
      </c>
      <c r="G2288" s="250" t="s">
        <v>17</v>
      </c>
      <c r="H2288" s="250" t="s">
        <v>17</v>
      </c>
      <c r="I2288" s="250" t="s">
        <v>17</v>
      </c>
      <c r="J2288" s="250" t="s">
        <v>1202</v>
      </c>
      <c r="K2288" s="250" t="s">
        <v>3809</v>
      </c>
      <c r="L2288" s="251">
        <v>45833</v>
      </c>
      <c r="M2288" s="250" t="s">
        <v>19</v>
      </c>
    </row>
    <row r="2289" spans="1:13" x14ac:dyDescent="0.35">
      <c r="A2289" s="252" t="s">
        <v>3775</v>
      </c>
      <c r="B2289" s="252" t="s">
        <v>3776</v>
      </c>
      <c r="C2289" s="252" t="s">
        <v>1201</v>
      </c>
      <c r="D2289" s="252" t="s">
        <v>22</v>
      </c>
      <c r="E2289" s="252" t="s">
        <v>17</v>
      </c>
      <c r="F2289" s="252" t="s">
        <v>17</v>
      </c>
      <c r="G2289" s="252" t="s">
        <v>17</v>
      </c>
      <c r="H2289" s="252" t="s">
        <v>17</v>
      </c>
      <c r="I2289" s="252" t="s">
        <v>17</v>
      </c>
      <c r="J2289" s="252" t="s">
        <v>1202</v>
      </c>
      <c r="K2289" s="252" t="s">
        <v>3810</v>
      </c>
      <c r="L2289" s="253">
        <v>45833</v>
      </c>
      <c r="M2289" s="252" t="s">
        <v>19</v>
      </c>
    </row>
    <row r="2290" spans="1:13" x14ac:dyDescent="0.35">
      <c r="A2290" s="250" t="s">
        <v>692</v>
      </c>
      <c r="B2290" s="250" t="s">
        <v>693</v>
      </c>
      <c r="C2290" s="250" t="s">
        <v>694</v>
      </c>
      <c r="D2290" s="250" t="s">
        <v>1094</v>
      </c>
      <c r="E2290" s="250">
        <v>46000000</v>
      </c>
      <c r="F2290" s="250" t="s">
        <v>3811</v>
      </c>
      <c r="G2290" s="250" t="s">
        <v>398</v>
      </c>
      <c r="H2290" s="250">
        <v>2</v>
      </c>
      <c r="I2290" s="250" t="s">
        <v>3812</v>
      </c>
      <c r="J2290" s="250" t="s">
        <v>3813</v>
      </c>
      <c r="K2290" s="250" t="s">
        <v>3814</v>
      </c>
      <c r="L2290" s="251">
        <v>45833</v>
      </c>
      <c r="M2290" s="250" t="s">
        <v>1099</v>
      </c>
    </row>
    <row r="2291" spans="1:13" x14ac:dyDescent="0.35">
      <c r="A2291" s="252" t="s">
        <v>692</v>
      </c>
      <c r="B2291" s="252" t="s">
        <v>693</v>
      </c>
      <c r="C2291" s="252" t="s">
        <v>694</v>
      </c>
      <c r="D2291" s="252" t="s">
        <v>1100</v>
      </c>
      <c r="E2291" s="252">
        <v>652230</v>
      </c>
      <c r="F2291" s="252" t="s">
        <v>3815</v>
      </c>
      <c r="G2291" s="252" t="s">
        <v>178</v>
      </c>
      <c r="H2291" s="252">
        <v>1</v>
      </c>
      <c r="I2291" s="252" t="s">
        <v>3816</v>
      </c>
      <c r="J2291" s="252" t="s">
        <v>3817</v>
      </c>
      <c r="K2291" s="252" t="s">
        <v>3818</v>
      </c>
      <c r="L2291" s="253">
        <v>45833</v>
      </c>
      <c r="M2291" s="252" t="s">
        <v>1099</v>
      </c>
    </row>
    <row r="2292" spans="1:13" x14ac:dyDescent="0.35">
      <c r="A2292" s="250" t="s">
        <v>692</v>
      </c>
      <c r="B2292" s="250" t="s">
        <v>693</v>
      </c>
      <c r="C2292" s="250" t="s">
        <v>694</v>
      </c>
      <c r="D2292" s="250" t="s">
        <v>1105</v>
      </c>
      <c r="E2292" s="250">
        <v>46000000</v>
      </c>
      <c r="F2292" s="250" t="s">
        <v>3811</v>
      </c>
      <c r="G2292" s="250" t="s">
        <v>178</v>
      </c>
      <c r="H2292" s="250">
        <v>1</v>
      </c>
      <c r="I2292" s="250" t="s">
        <v>3812</v>
      </c>
      <c r="J2292" s="250" t="s">
        <v>3819</v>
      </c>
      <c r="K2292" s="250" t="s">
        <v>3820</v>
      </c>
      <c r="L2292" s="251">
        <v>45833</v>
      </c>
      <c r="M2292" s="250" t="s">
        <v>1099</v>
      </c>
    </row>
    <row r="2293" spans="1:13" x14ac:dyDescent="0.35">
      <c r="A2293" s="252" t="s">
        <v>692</v>
      </c>
      <c r="B2293" s="252" t="s">
        <v>693</v>
      </c>
      <c r="C2293" s="252" t="s">
        <v>694</v>
      </c>
      <c r="D2293" s="252" t="s">
        <v>1110</v>
      </c>
      <c r="E2293" s="252">
        <v>46000000</v>
      </c>
      <c r="F2293" s="252" t="s">
        <v>3811</v>
      </c>
      <c r="G2293" s="252" t="s">
        <v>398</v>
      </c>
      <c r="H2293" s="252">
        <v>2</v>
      </c>
      <c r="I2293" s="252" t="s">
        <v>3812</v>
      </c>
      <c r="J2293" s="252" t="s">
        <v>3821</v>
      </c>
      <c r="K2293" s="252" t="s">
        <v>3822</v>
      </c>
      <c r="L2293" s="253">
        <v>45833</v>
      </c>
      <c r="M2293" s="252" t="s">
        <v>1099</v>
      </c>
    </row>
    <row r="2294" spans="1:13" x14ac:dyDescent="0.35">
      <c r="A2294" s="250" t="s">
        <v>692</v>
      </c>
      <c r="B2294" s="250" t="s">
        <v>693</v>
      </c>
      <c r="C2294" s="250" t="s">
        <v>694</v>
      </c>
      <c r="D2294" s="250" t="s">
        <v>1113</v>
      </c>
      <c r="E2294" s="250">
        <v>10724300</v>
      </c>
      <c r="F2294" s="250" t="s">
        <v>3823</v>
      </c>
      <c r="G2294" s="250" t="s">
        <v>398</v>
      </c>
      <c r="H2294" s="250">
        <v>2</v>
      </c>
      <c r="I2294" s="250" t="s">
        <v>3824</v>
      </c>
      <c r="J2294" s="250" t="s">
        <v>3825</v>
      </c>
      <c r="K2294" s="250" t="s">
        <v>3826</v>
      </c>
      <c r="L2294" s="251">
        <v>45833</v>
      </c>
      <c r="M2294" s="250" t="s">
        <v>1099</v>
      </c>
    </row>
    <row r="2295" spans="1:13" x14ac:dyDescent="0.35">
      <c r="A2295" s="252" t="s">
        <v>692</v>
      </c>
      <c r="B2295" s="252" t="s">
        <v>693</v>
      </c>
      <c r="C2295" s="252" t="s">
        <v>694</v>
      </c>
      <c r="D2295" s="252" t="s">
        <v>92</v>
      </c>
      <c r="E2295" s="252">
        <v>186</v>
      </c>
      <c r="F2295" s="252" t="s">
        <v>3827</v>
      </c>
      <c r="G2295" s="252" t="s">
        <v>230</v>
      </c>
      <c r="H2295" s="252">
        <v>3</v>
      </c>
      <c r="I2295" s="252" t="s">
        <v>3828</v>
      </c>
      <c r="J2295" s="252" t="s">
        <v>3829</v>
      </c>
      <c r="K2295" s="252" t="s">
        <v>3830</v>
      </c>
      <c r="L2295" s="253">
        <v>45833</v>
      </c>
      <c r="M2295" s="252" t="s">
        <v>1099</v>
      </c>
    </row>
    <row r="2296" spans="1:13" x14ac:dyDescent="0.35">
      <c r="A2296" s="250" t="s">
        <v>692</v>
      </c>
      <c r="B2296" s="250" t="s">
        <v>693</v>
      </c>
      <c r="C2296" s="250" t="s">
        <v>694</v>
      </c>
      <c r="D2296" s="250" t="s">
        <v>428</v>
      </c>
      <c r="E2296" s="250">
        <v>597</v>
      </c>
      <c r="F2296" s="250" t="s">
        <v>3831</v>
      </c>
      <c r="G2296" s="250" t="s">
        <v>398</v>
      </c>
      <c r="H2296" s="250">
        <v>2</v>
      </c>
      <c r="I2296" s="250" t="s">
        <v>3832</v>
      </c>
      <c r="J2296" s="250" t="s">
        <v>3833</v>
      </c>
      <c r="K2296" s="250" t="s">
        <v>3834</v>
      </c>
      <c r="L2296" s="251">
        <v>45833</v>
      </c>
      <c r="M2296" s="250" t="s">
        <v>1099</v>
      </c>
    </row>
    <row r="2297" spans="1:13" x14ac:dyDescent="0.35">
      <c r="A2297" s="252" t="s">
        <v>692</v>
      </c>
      <c r="B2297" s="252" t="s">
        <v>693</v>
      </c>
      <c r="C2297" s="252" t="s">
        <v>694</v>
      </c>
      <c r="D2297" s="252" t="s">
        <v>1016</v>
      </c>
      <c r="E2297" s="252">
        <v>597</v>
      </c>
      <c r="F2297" s="252" t="s">
        <v>3831</v>
      </c>
      <c r="G2297" s="252" t="s">
        <v>398</v>
      </c>
      <c r="H2297" s="252">
        <v>2</v>
      </c>
      <c r="I2297" s="252" t="s">
        <v>3832</v>
      </c>
      <c r="J2297" s="252" t="s">
        <v>3835</v>
      </c>
      <c r="K2297" s="252" t="s">
        <v>3836</v>
      </c>
      <c r="L2297" s="253">
        <v>45833</v>
      </c>
      <c r="M2297" s="252" t="s">
        <v>1099</v>
      </c>
    </row>
    <row r="2298" spans="1:13" x14ac:dyDescent="0.35">
      <c r="A2298" s="250" t="s">
        <v>692</v>
      </c>
      <c r="B2298" s="250" t="s">
        <v>693</v>
      </c>
      <c r="C2298" s="250" t="s">
        <v>694</v>
      </c>
      <c r="D2298" s="250" t="s">
        <v>1123</v>
      </c>
      <c r="E2298" s="250">
        <v>22887726</v>
      </c>
      <c r="F2298" s="250" t="s">
        <v>3811</v>
      </c>
      <c r="G2298" s="250" t="s">
        <v>398</v>
      </c>
      <c r="H2298" s="250">
        <v>2</v>
      </c>
      <c r="I2298" s="250" t="s">
        <v>3812</v>
      </c>
      <c r="J2298" s="250" t="s">
        <v>3837</v>
      </c>
      <c r="K2298" s="250" t="s">
        <v>3838</v>
      </c>
      <c r="L2298" s="251">
        <v>45833</v>
      </c>
      <c r="M2298" s="250" t="s">
        <v>1099</v>
      </c>
    </row>
    <row r="2299" spans="1:13" x14ac:dyDescent="0.35">
      <c r="A2299" s="252" t="s">
        <v>692</v>
      </c>
      <c r="B2299" s="252" t="s">
        <v>693</v>
      </c>
      <c r="C2299" s="252" t="s">
        <v>694</v>
      </c>
      <c r="D2299" s="252" t="s">
        <v>1126</v>
      </c>
      <c r="E2299" s="252">
        <v>0</v>
      </c>
      <c r="F2299" s="252" t="s">
        <v>3811</v>
      </c>
      <c r="G2299" s="252" t="s">
        <v>230</v>
      </c>
      <c r="H2299" s="252">
        <v>3</v>
      </c>
      <c r="I2299" s="252" t="s">
        <v>3812</v>
      </c>
      <c r="J2299" s="252" t="s">
        <v>3839</v>
      </c>
      <c r="K2299" s="252" t="s">
        <v>3840</v>
      </c>
      <c r="L2299" s="253">
        <v>45833</v>
      </c>
      <c r="M2299" s="252" t="s">
        <v>1099</v>
      </c>
    </row>
    <row r="2300" spans="1:13" x14ac:dyDescent="0.35">
      <c r="A2300" s="250" t="s">
        <v>692</v>
      </c>
      <c r="B2300" s="250" t="s">
        <v>693</v>
      </c>
      <c r="C2300" s="250" t="s">
        <v>694</v>
      </c>
      <c r="D2300" s="250" t="s">
        <v>1130</v>
      </c>
      <c r="E2300" s="250">
        <v>23112274</v>
      </c>
      <c r="F2300" s="250" t="s">
        <v>3811</v>
      </c>
      <c r="G2300" s="250" t="s">
        <v>230</v>
      </c>
      <c r="H2300" s="250">
        <v>3</v>
      </c>
      <c r="I2300" s="250" t="s">
        <v>3812</v>
      </c>
      <c r="J2300" s="250" t="s">
        <v>3841</v>
      </c>
      <c r="K2300" s="250" t="s">
        <v>3842</v>
      </c>
      <c r="L2300" s="251">
        <v>45833</v>
      </c>
      <c r="M2300" s="250" t="s">
        <v>1099</v>
      </c>
    </row>
    <row r="2301" spans="1:13" x14ac:dyDescent="0.35">
      <c r="A2301" s="252" t="s">
        <v>692</v>
      </c>
      <c r="B2301" s="252" t="s">
        <v>693</v>
      </c>
      <c r="C2301" s="252" t="s">
        <v>694</v>
      </c>
      <c r="D2301" s="252" t="s">
        <v>1133</v>
      </c>
      <c r="E2301" s="252">
        <v>16553001</v>
      </c>
      <c r="F2301" s="252" t="s">
        <v>3811</v>
      </c>
      <c r="G2301" s="252" t="s">
        <v>230</v>
      </c>
      <c r="H2301" s="252">
        <v>3</v>
      </c>
      <c r="I2301" s="252" t="s">
        <v>3812</v>
      </c>
      <c r="J2301" s="252" t="s">
        <v>3843</v>
      </c>
      <c r="K2301" s="252" t="s">
        <v>3844</v>
      </c>
      <c r="L2301" s="253">
        <v>45833</v>
      </c>
      <c r="M2301" s="252" t="s">
        <v>1099</v>
      </c>
    </row>
    <row r="2302" spans="1:13" x14ac:dyDescent="0.35">
      <c r="A2302" s="250" t="s">
        <v>692</v>
      </c>
      <c r="B2302" s="250" t="s">
        <v>693</v>
      </c>
      <c r="C2302" s="250" t="s">
        <v>694</v>
      </c>
      <c r="D2302" s="250" t="s">
        <v>1136</v>
      </c>
      <c r="E2302" s="250">
        <v>6334725</v>
      </c>
      <c r="F2302" s="250" t="s">
        <v>3811</v>
      </c>
      <c r="G2302" s="250" t="s">
        <v>230</v>
      </c>
      <c r="H2302" s="250">
        <v>3</v>
      </c>
      <c r="I2302" s="250" t="s">
        <v>3812</v>
      </c>
      <c r="J2302" s="250" t="s">
        <v>3843</v>
      </c>
      <c r="K2302" s="250" t="s">
        <v>3845</v>
      </c>
      <c r="L2302" s="251">
        <v>45833</v>
      </c>
      <c r="M2302" s="250" t="s">
        <v>1099</v>
      </c>
    </row>
    <row r="2303" spans="1:13" x14ac:dyDescent="0.35">
      <c r="A2303" s="252" t="s">
        <v>692</v>
      </c>
      <c r="B2303" s="252" t="s">
        <v>693</v>
      </c>
      <c r="C2303" s="252" t="s">
        <v>694</v>
      </c>
      <c r="D2303" s="252" t="s">
        <v>1139</v>
      </c>
      <c r="E2303" s="252">
        <v>0</v>
      </c>
      <c r="F2303" s="252" t="s">
        <v>3811</v>
      </c>
      <c r="G2303" s="252" t="s">
        <v>230</v>
      </c>
      <c r="H2303" s="252">
        <v>3</v>
      </c>
      <c r="I2303" s="252" t="s">
        <v>3812</v>
      </c>
      <c r="J2303" s="252" t="s">
        <v>3843</v>
      </c>
      <c r="K2303" s="252" t="s">
        <v>3846</v>
      </c>
      <c r="L2303" s="253">
        <v>45833</v>
      </c>
      <c r="M2303" s="252" t="s">
        <v>1099</v>
      </c>
    </row>
    <row r="2304" spans="1:13" x14ac:dyDescent="0.35">
      <c r="A2304" s="250" t="s">
        <v>692</v>
      </c>
      <c r="B2304" s="250" t="s">
        <v>693</v>
      </c>
      <c r="C2304" s="250" t="s">
        <v>694</v>
      </c>
      <c r="D2304" s="250" t="s">
        <v>1142</v>
      </c>
      <c r="E2304" s="250">
        <v>5</v>
      </c>
      <c r="F2304" s="250" t="s">
        <v>3811</v>
      </c>
      <c r="G2304" s="250" t="s">
        <v>178</v>
      </c>
      <c r="H2304" s="250">
        <v>1</v>
      </c>
      <c r="I2304" s="250" t="s">
        <v>3812</v>
      </c>
      <c r="J2304" s="250" t="s">
        <v>1809</v>
      </c>
      <c r="K2304" s="250" t="s">
        <v>3847</v>
      </c>
      <c r="L2304" s="251">
        <v>45833</v>
      </c>
      <c r="M2304" s="250" t="s">
        <v>1099</v>
      </c>
    </row>
    <row r="2305" spans="1:13" x14ac:dyDescent="0.35">
      <c r="A2305" s="252" t="s">
        <v>692</v>
      </c>
      <c r="B2305" s="252" t="s">
        <v>693</v>
      </c>
      <c r="C2305" s="252" t="s">
        <v>694</v>
      </c>
      <c r="D2305" s="252" t="s">
        <v>26</v>
      </c>
      <c r="E2305" s="252" t="s">
        <v>17</v>
      </c>
      <c r="F2305" s="252" t="s">
        <v>17</v>
      </c>
      <c r="G2305" s="252" t="s">
        <v>17</v>
      </c>
      <c r="H2305" s="252" t="s">
        <v>17</v>
      </c>
      <c r="I2305" s="252" t="s">
        <v>17</v>
      </c>
      <c r="J2305" s="252" t="s">
        <v>695</v>
      </c>
      <c r="K2305" s="252" t="s">
        <v>3848</v>
      </c>
      <c r="L2305" s="253">
        <v>45833</v>
      </c>
      <c r="M2305" s="252" t="s">
        <v>1099</v>
      </c>
    </row>
    <row r="2306" spans="1:13" x14ac:dyDescent="0.35">
      <c r="A2306" s="250" t="s">
        <v>692</v>
      </c>
      <c r="B2306" s="250" t="s">
        <v>693</v>
      </c>
      <c r="C2306" s="250" t="s">
        <v>694</v>
      </c>
      <c r="D2306" s="250" t="s">
        <v>28</v>
      </c>
      <c r="E2306" s="250">
        <v>7800000</v>
      </c>
      <c r="F2306" s="250" t="s">
        <v>3849</v>
      </c>
      <c r="G2306" s="250" t="s">
        <v>398</v>
      </c>
      <c r="H2306" s="250">
        <v>2</v>
      </c>
      <c r="I2306" s="250" t="s">
        <v>3850</v>
      </c>
      <c r="J2306" s="250" t="s">
        <v>3851</v>
      </c>
      <c r="K2306" s="250" t="s">
        <v>3852</v>
      </c>
      <c r="L2306" s="251">
        <v>45833</v>
      </c>
      <c r="M2306" s="250" t="s">
        <v>1099</v>
      </c>
    </row>
    <row r="2307" spans="1:13" x14ac:dyDescent="0.35">
      <c r="A2307" s="252" t="s">
        <v>514</v>
      </c>
      <c r="B2307" s="252" t="s">
        <v>515</v>
      </c>
      <c r="C2307" s="252" t="s">
        <v>516</v>
      </c>
      <c r="D2307" s="252" t="s">
        <v>1094</v>
      </c>
      <c r="E2307" s="252">
        <v>10756150</v>
      </c>
      <c r="F2307" s="252" t="s">
        <v>3853</v>
      </c>
      <c r="G2307" s="252" t="s">
        <v>398</v>
      </c>
      <c r="H2307" s="252">
        <v>2</v>
      </c>
      <c r="I2307" s="252" t="s">
        <v>3854</v>
      </c>
      <c r="J2307" s="252" t="s">
        <v>3855</v>
      </c>
      <c r="K2307" s="252" t="s">
        <v>3856</v>
      </c>
      <c r="L2307" s="253">
        <v>45833</v>
      </c>
      <c r="M2307" s="252" t="s">
        <v>1099</v>
      </c>
    </row>
    <row r="2308" spans="1:13" x14ac:dyDescent="0.35">
      <c r="A2308" s="250" t="s">
        <v>514</v>
      </c>
      <c r="B2308" s="250" t="s">
        <v>515</v>
      </c>
      <c r="C2308" s="250" t="s">
        <v>516</v>
      </c>
      <c r="D2308" s="250" t="s">
        <v>1100</v>
      </c>
      <c r="E2308" s="250">
        <v>63667</v>
      </c>
      <c r="F2308" s="250" t="s">
        <v>3857</v>
      </c>
      <c r="G2308" s="250" t="s">
        <v>398</v>
      </c>
      <c r="H2308" s="250">
        <v>2</v>
      </c>
      <c r="I2308" s="250" t="s">
        <v>3858</v>
      </c>
      <c r="J2308" s="250" t="s">
        <v>3859</v>
      </c>
      <c r="K2308" s="250" t="s">
        <v>3860</v>
      </c>
      <c r="L2308" s="251">
        <v>45833</v>
      </c>
      <c r="M2308" s="250" t="s">
        <v>1099</v>
      </c>
    </row>
    <row r="2309" spans="1:13" x14ac:dyDescent="0.35">
      <c r="A2309" s="252" t="s">
        <v>514</v>
      </c>
      <c r="B2309" s="252" t="s">
        <v>515</v>
      </c>
      <c r="C2309" s="252" t="s">
        <v>516</v>
      </c>
      <c r="D2309" s="252" t="s">
        <v>1105</v>
      </c>
      <c r="E2309" s="252">
        <v>4566398</v>
      </c>
      <c r="F2309" s="252" t="s">
        <v>3861</v>
      </c>
      <c r="G2309" s="252" t="s">
        <v>230</v>
      </c>
      <c r="H2309" s="252">
        <v>3</v>
      </c>
      <c r="I2309" s="252" t="s">
        <v>3862</v>
      </c>
      <c r="J2309" s="252" t="s">
        <v>3863</v>
      </c>
      <c r="K2309" s="252" t="s">
        <v>3864</v>
      </c>
      <c r="L2309" s="253">
        <v>45833</v>
      </c>
      <c r="M2309" s="252" t="s">
        <v>1099</v>
      </c>
    </row>
    <row r="2310" spans="1:13" x14ac:dyDescent="0.35">
      <c r="A2310" s="250" t="s">
        <v>514</v>
      </c>
      <c r="B2310" s="250" t="s">
        <v>515</v>
      </c>
      <c r="C2310" s="250" t="s">
        <v>516</v>
      </c>
      <c r="D2310" s="250" t="s">
        <v>1110</v>
      </c>
      <c r="E2310" s="250">
        <v>571060</v>
      </c>
      <c r="F2310" s="250" t="s">
        <v>3865</v>
      </c>
      <c r="G2310" s="250" t="s">
        <v>230</v>
      </c>
      <c r="H2310" s="250">
        <v>3</v>
      </c>
      <c r="I2310" s="250" t="s">
        <v>3866</v>
      </c>
      <c r="J2310" s="250" t="s">
        <v>3867</v>
      </c>
      <c r="K2310" s="250" t="s">
        <v>3868</v>
      </c>
      <c r="L2310" s="251">
        <v>45833</v>
      </c>
      <c r="M2310" s="250" t="s">
        <v>1099</v>
      </c>
    </row>
    <row r="2311" spans="1:13" x14ac:dyDescent="0.35">
      <c r="A2311" s="252" t="s">
        <v>514</v>
      </c>
      <c r="B2311" s="252" t="s">
        <v>515</v>
      </c>
      <c r="C2311" s="252" t="s">
        <v>516</v>
      </c>
      <c r="D2311" s="252" t="s">
        <v>1113</v>
      </c>
      <c r="E2311" s="252">
        <v>9092</v>
      </c>
      <c r="F2311" s="252" t="s">
        <v>3869</v>
      </c>
      <c r="G2311" s="252" t="s">
        <v>230</v>
      </c>
      <c r="H2311" s="252">
        <v>3</v>
      </c>
      <c r="I2311" s="252" t="s">
        <v>3870</v>
      </c>
      <c r="J2311" s="252" t="s">
        <v>3871</v>
      </c>
      <c r="K2311" s="252" t="s">
        <v>3872</v>
      </c>
      <c r="L2311" s="253">
        <v>45833</v>
      </c>
      <c r="M2311" s="252" t="s">
        <v>1099</v>
      </c>
    </row>
    <row r="2312" spans="1:13" x14ac:dyDescent="0.35">
      <c r="A2312" s="250" t="s">
        <v>514</v>
      </c>
      <c r="B2312" s="250" t="s">
        <v>515</v>
      </c>
      <c r="C2312" s="250" t="s">
        <v>516</v>
      </c>
      <c r="D2312" s="250" t="s">
        <v>92</v>
      </c>
      <c r="E2312" s="250" t="s">
        <v>17</v>
      </c>
      <c r="F2312" s="250" t="s">
        <v>17</v>
      </c>
      <c r="G2312" s="250" t="s">
        <v>17</v>
      </c>
      <c r="H2312" s="250" t="s">
        <v>17</v>
      </c>
      <c r="I2312" s="250" t="s">
        <v>17</v>
      </c>
      <c r="J2312" s="250" t="s">
        <v>520</v>
      </c>
      <c r="K2312" s="250" t="s">
        <v>3873</v>
      </c>
      <c r="L2312" s="251">
        <v>45833</v>
      </c>
      <c r="M2312" s="250" t="s">
        <v>1099</v>
      </c>
    </row>
    <row r="2313" spans="1:13" x14ac:dyDescent="0.35">
      <c r="A2313" s="252" t="s">
        <v>514</v>
      </c>
      <c r="B2313" s="252" t="s">
        <v>515</v>
      </c>
      <c r="C2313" s="252" t="s">
        <v>516</v>
      </c>
      <c r="D2313" s="252" t="s">
        <v>428</v>
      </c>
      <c r="E2313" s="252">
        <v>34</v>
      </c>
      <c r="F2313" s="252" t="s">
        <v>3874</v>
      </c>
      <c r="G2313" s="252" t="s">
        <v>398</v>
      </c>
      <c r="H2313" s="252">
        <v>2</v>
      </c>
      <c r="I2313" s="252" t="s">
        <v>269</v>
      </c>
      <c r="J2313" s="252" t="s">
        <v>3875</v>
      </c>
      <c r="K2313" s="252" t="s">
        <v>3876</v>
      </c>
      <c r="L2313" s="253">
        <v>45833</v>
      </c>
      <c r="M2313" s="252" t="s">
        <v>1099</v>
      </c>
    </row>
    <row r="2314" spans="1:13" x14ac:dyDescent="0.35">
      <c r="A2314" s="250" t="s">
        <v>514</v>
      </c>
      <c r="B2314" s="250" t="s">
        <v>515</v>
      </c>
      <c r="C2314" s="250" t="s">
        <v>516</v>
      </c>
      <c r="D2314" s="250" t="s">
        <v>1016</v>
      </c>
      <c r="E2314" s="250">
        <v>34</v>
      </c>
      <c r="F2314" s="250" t="s">
        <v>3874</v>
      </c>
      <c r="G2314" s="250" t="s">
        <v>398</v>
      </c>
      <c r="H2314" s="250">
        <v>2</v>
      </c>
      <c r="I2314" s="250" t="s">
        <v>269</v>
      </c>
      <c r="J2314" s="250" t="s">
        <v>3877</v>
      </c>
      <c r="K2314" s="250" t="s">
        <v>3878</v>
      </c>
      <c r="L2314" s="251">
        <v>45833</v>
      </c>
      <c r="M2314" s="250" t="s">
        <v>1099</v>
      </c>
    </row>
    <row r="2315" spans="1:13" x14ac:dyDescent="0.35">
      <c r="A2315" s="252" t="s">
        <v>514</v>
      </c>
      <c r="B2315" s="252" t="s">
        <v>515</v>
      </c>
      <c r="C2315" s="252" t="s">
        <v>516</v>
      </c>
      <c r="D2315" s="252" t="s">
        <v>1123</v>
      </c>
      <c r="E2315" s="252">
        <v>9092</v>
      </c>
      <c r="F2315" s="252" t="s">
        <v>3879</v>
      </c>
      <c r="G2315" s="252" t="s">
        <v>230</v>
      </c>
      <c r="H2315" s="252">
        <v>3</v>
      </c>
      <c r="I2315" s="252" t="s">
        <v>3880</v>
      </c>
      <c r="J2315" s="252" t="s">
        <v>3881</v>
      </c>
      <c r="K2315" s="252" t="s">
        <v>3882</v>
      </c>
      <c r="L2315" s="253">
        <v>45833</v>
      </c>
      <c r="M2315" s="252" t="s">
        <v>1099</v>
      </c>
    </row>
    <row r="2316" spans="1:13" x14ac:dyDescent="0.35">
      <c r="A2316" s="250" t="s">
        <v>514</v>
      </c>
      <c r="B2316" s="250" t="s">
        <v>515</v>
      </c>
      <c r="C2316" s="250" t="s">
        <v>516</v>
      </c>
      <c r="D2316" s="250" t="s">
        <v>1126</v>
      </c>
      <c r="E2316" s="250">
        <v>3995338</v>
      </c>
      <c r="F2316" s="250" t="s">
        <v>3883</v>
      </c>
      <c r="G2316" s="250" t="s">
        <v>398</v>
      </c>
      <c r="H2316" s="250">
        <v>2</v>
      </c>
      <c r="I2316" s="250" t="s">
        <v>3884</v>
      </c>
      <c r="J2316" s="250" t="s">
        <v>1797</v>
      </c>
      <c r="K2316" s="250" t="s">
        <v>3885</v>
      </c>
      <c r="L2316" s="251">
        <v>45833</v>
      </c>
      <c r="M2316" s="250" t="s">
        <v>1099</v>
      </c>
    </row>
    <row r="2317" spans="1:13" x14ac:dyDescent="0.35">
      <c r="A2317" s="252" t="s">
        <v>514</v>
      </c>
      <c r="B2317" s="252" t="s">
        <v>515</v>
      </c>
      <c r="C2317" s="252" t="s">
        <v>516</v>
      </c>
      <c r="D2317" s="252" t="s">
        <v>1130</v>
      </c>
      <c r="E2317" s="252">
        <v>561968</v>
      </c>
      <c r="F2317" s="252" t="s">
        <v>3886</v>
      </c>
      <c r="G2317" s="252" t="s">
        <v>230</v>
      </c>
      <c r="H2317" s="252">
        <v>3</v>
      </c>
      <c r="I2317" s="252" t="s">
        <v>3887</v>
      </c>
      <c r="J2317" s="252" t="s">
        <v>1801</v>
      </c>
      <c r="K2317" s="252" t="s">
        <v>3888</v>
      </c>
      <c r="L2317" s="253">
        <v>45833</v>
      </c>
      <c r="M2317" s="252" t="s">
        <v>1099</v>
      </c>
    </row>
    <row r="2318" spans="1:13" x14ac:dyDescent="0.35">
      <c r="A2318" s="250" t="s">
        <v>514</v>
      </c>
      <c r="B2318" s="250" t="s">
        <v>515</v>
      </c>
      <c r="C2318" s="250" t="s">
        <v>516</v>
      </c>
      <c r="D2318" s="250" t="s">
        <v>1133</v>
      </c>
      <c r="E2318" s="250">
        <v>9092</v>
      </c>
      <c r="F2318" s="250" t="s">
        <v>3879</v>
      </c>
      <c r="G2318" s="250" t="s">
        <v>230</v>
      </c>
      <c r="H2318" s="250">
        <v>3</v>
      </c>
      <c r="I2318" s="250" t="s">
        <v>3880</v>
      </c>
      <c r="J2318" s="250" t="s">
        <v>3889</v>
      </c>
      <c r="K2318" s="250" t="s">
        <v>3890</v>
      </c>
      <c r="L2318" s="251">
        <v>45833</v>
      </c>
      <c r="M2318" s="250" t="s">
        <v>1099</v>
      </c>
    </row>
    <row r="2319" spans="1:13" x14ac:dyDescent="0.35">
      <c r="A2319" s="252" t="s">
        <v>514</v>
      </c>
      <c r="B2319" s="252" t="s">
        <v>515</v>
      </c>
      <c r="C2319" s="252" t="s">
        <v>516</v>
      </c>
      <c r="D2319" s="252" t="s">
        <v>1136</v>
      </c>
      <c r="E2319" s="252" t="s">
        <v>17</v>
      </c>
      <c r="F2319" s="252" t="s">
        <v>17</v>
      </c>
      <c r="G2319" s="252" t="s">
        <v>17</v>
      </c>
      <c r="H2319" s="252" t="s">
        <v>17</v>
      </c>
      <c r="I2319" s="252" t="s">
        <v>17</v>
      </c>
      <c r="J2319" s="252" t="s">
        <v>3891</v>
      </c>
      <c r="K2319" s="252" t="s">
        <v>3892</v>
      </c>
      <c r="L2319" s="253">
        <v>45833</v>
      </c>
      <c r="M2319" s="252" t="s">
        <v>1099</v>
      </c>
    </row>
    <row r="2320" spans="1:13" x14ac:dyDescent="0.35">
      <c r="A2320" s="250" t="s">
        <v>514</v>
      </c>
      <c r="B2320" s="250" t="s">
        <v>515</v>
      </c>
      <c r="C2320" s="250" t="s">
        <v>516</v>
      </c>
      <c r="D2320" s="250" t="s">
        <v>1139</v>
      </c>
      <c r="E2320" s="250" t="s">
        <v>17</v>
      </c>
      <c r="F2320" s="250" t="s">
        <v>17</v>
      </c>
      <c r="G2320" s="250" t="s">
        <v>17</v>
      </c>
      <c r="H2320" s="250" t="s">
        <v>17</v>
      </c>
      <c r="I2320" s="250" t="s">
        <v>17</v>
      </c>
      <c r="J2320" s="250" t="s">
        <v>3891</v>
      </c>
      <c r="K2320" s="250" t="s">
        <v>3893</v>
      </c>
      <c r="L2320" s="251">
        <v>45833</v>
      </c>
      <c r="M2320" s="250" t="s">
        <v>1099</v>
      </c>
    </row>
    <row r="2321" spans="1:13" x14ac:dyDescent="0.35">
      <c r="A2321" s="252" t="s">
        <v>514</v>
      </c>
      <c r="B2321" s="252" t="s">
        <v>515</v>
      </c>
      <c r="C2321" s="252" t="s">
        <v>516</v>
      </c>
      <c r="D2321" s="252" t="s">
        <v>1142</v>
      </c>
      <c r="E2321" s="252">
        <v>4</v>
      </c>
      <c r="F2321" s="252" t="s">
        <v>3894</v>
      </c>
      <c r="G2321" s="252" t="s">
        <v>398</v>
      </c>
      <c r="H2321" s="252">
        <v>2</v>
      </c>
      <c r="I2321" s="252" t="s">
        <v>3895</v>
      </c>
      <c r="J2321" s="252" t="s">
        <v>3896</v>
      </c>
      <c r="K2321" s="252" t="s">
        <v>3897</v>
      </c>
      <c r="L2321" s="253">
        <v>45833</v>
      </c>
      <c r="M2321" s="252" t="s">
        <v>1099</v>
      </c>
    </row>
    <row r="2322" spans="1:13" x14ac:dyDescent="0.35">
      <c r="A2322" s="250" t="s">
        <v>183</v>
      </c>
      <c r="B2322" s="250" t="s">
        <v>184</v>
      </c>
      <c r="C2322" s="250" t="s">
        <v>185</v>
      </c>
      <c r="D2322" s="250" t="s">
        <v>1094</v>
      </c>
      <c r="E2322" s="250">
        <v>284453336</v>
      </c>
      <c r="F2322" s="250" t="s">
        <v>3898</v>
      </c>
      <c r="G2322" s="250" t="s">
        <v>398</v>
      </c>
      <c r="H2322" s="250">
        <v>2</v>
      </c>
      <c r="I2322" s="250" t="s">
        <v>3899</v>
      </c>
      <c r="J2322" s="250" t="s">
        <v>3900</v>
      </c>
      <c r="K2322" s="250" t="s">
        <v>3901</v>
      </c>
      <c r="L2322" s="251">
        <v>45833</v>
      </c>
      <c r="M2322" s="250" t="s">
        <v>1099</v>
      </c>
    </row>
    <row r="2323" spans="1:13" x14ac:dyDescent="0.35">
      <c r="A2323" s="252" t="s">
        <v>183</v>
      </c>
      <c r="B2323" s="252" t="s">
        <v>184</v>
      </c>
      <c r="C2323" s="252" t="s">
        <v>185</v>
      </c>
      <c r="D2323" s="252" t="s">
        <v>1100</v>
      </c>
      <c r="E2323" s="252">
        <v>412214</v>
      </c>
      <c r="F2323" s="252" t="s">
        <v>3902</v>
      </c>
      <c r="G2323" s="252" t="s">
        <v>178</v>
      </c>
      <c r="H2323" s="252">
        <v>1</v>
      </c>
      <c r="I2323" s="252" t="s">
        <v>3903</v>
      </c>
      <c r="J2323" s="252" t="s">
        <v>3904</v>
      </c>
      <c r="K2323" s="252" t="s">
        <v>3905</v>
      </c>
      <c r="L2323" s="253">
        <v>45833</v>
      </c>
      <c r="M2323" s="252" t="s">
        <v>1099</v>
      </c>
    </row>
    <row r="2324" spans="1:13" x14ac:dyDescent="0.35">
      <c r="A2324" s="250" t="s">
        <v>183</v>
      </c>
      <c r="B2324" s="250" t="s">
        <v>184</v>
      </c>
      <c r="C2324" s="250" t="s">
        <v>185</v>
      </c>
      <c r="D2324" s="250" t="s">
        <v>1105</v>
      </c>
      <c r="E2324" s="250">
        <v>5826525</v>
      </c>
      <c r="F2324" s="250" t="s">
        <v>3902</v>
      </c>
      <c r="G2324" s="250" t="s">
        <v>398</v>
      </c>
      <c r="H2324" s="250">
        <v>2</v>
      </c>
      <c r="I2324" s="250" t="s">
        <v>3903</v>
      </c>
      <c r="J2324" s="250" t="s">
        <v>3906</v>
      </c>
      <c r="K2324" s="250" t="s">
        <v>3907</v>
      </c>
      <c r="L2324" s="251">
        <v>45833</v>
      </c>
      <c r="M2324" s="250" t="s">
        <v>1099</v>
      </c>
    </row>
    <row r="2325" spans="1:13" x14ac:dyDescent="0.35">
      <c r="A2325" s="252" t="s">
        <v>183</v>
      </c>
      <c r="B2325" s="252" t="s">
        <v>184</v>
      </c>
      <c r="C2325" s="252" t="s">
        <v>185</v>
      </c>
      <c r="D2325" s="252" t="s">
        <v>1110</v>
      </c>
      <c r="E2325" s="252">
        <v>5826525</v>
      </c>
      <c r="F2325" s="252" t="s">
        <v>3902</v>
      </c>
      <c r="G2325" s="252" t="s">
        <v>398</v>
      </c>
      <c r="H2325" s="252">
        <v>2</v>
      </c>
      <c r="I2325" s="252" t="s">
        <v>3903</v>
      </c>
      <c r="J2325" s="252" t="s">
        <v>3908</v>
      </c>
      <c r="K2325" s="252" t="s">
        <v>3909</v>
      </c>
      <c r="L2325" s="253">
        <v>45833</v>
      </c>
      <c r="M2325" s="252" t="s">
        <v>1099</v>
      </c>
    </row>
    <row r="2326" spans="1:13" x14ac:dyDescent="0.35">
      <c r="A2326" s="250" t="s">
        <v>183</v>
      </c>
      <c r="B2326" s="250" t="s">
        <v>184</v>
      </c>
      <c r="C2326" s="250" t="s">
        <v>185</v>
      </c>
      <c r="D2326" s="250" t="s">
        <v>1113</v>
      </c>
      <c r="E2326" s="250">
        <v>100000</v>
      </c>
      <c r="F2326" s="250" t="s">
        <v>3910</v>
      </c>
      <c r="G2326" s="250" t="s">
        <v>230</v>
      </c>
      <c r="H2326" s="250">
        <v>3</v>
      </c>
      <c r="I2326" s="250" t="s">
        <v>3911</v>
      </c>
      <c r="J2326" s="250" t="s">
        <v>3912</v>
      </c>
      <c r="K2326" s="250" t="s">
        <v>3913</v>
      </c>
      <c r="L2326" s="251">
        <v>45833</v>
      </c>
      <c r="M2326" s="250" t="s">
        <v>1099</v>
      </c>
    </row>
    <row r="2327" spans="1:13" x14ac:dyDescent="0.35">
      <c r="A2327" s="252" t="s">
        <v>183</v>
      </c>
      <c r="B2327" s="252" t="s">
        <v>184</v>
      </c>
      <c r="C2327" s="252" t="s">
        <v>185</v>
      </c>
      <c r="D2327" s="252" t="s">
        <v>92</v>
      </c>
      <c r="E2327" s="252" t="s">
        <v>17</v>
      </c>
      <c r="F2327" s="252" t="s">
        <v>17</v>
      </c>
      <c r="G2327" s="252" t="s">
        <v>17</v>
      </c>
      <c r="H2327" s="252" t="s">
        <v>17</v>
      </c>
      <c r="I2327" s="252" t="s">
        <v>17</v>
      </c>
      <c r="J2327" s="252" t="s">
        <v>3914</v>
      </c>
      <c r="K2327" s="252" t="s">
        <v>3915</v>
      </c>
      <c r="L2327" s="253">
        <v>45833</v>
      </c>
      <c r="M2327" s="252" t="s">
        <v>1099</v>
      </c>
    </row>
    <row r="2328" spans="1:13" x14ac:dyDescent="0.35">
      <c r="A2328" s="250" t="s">
        <v>183</v>
      </c>
      <c r="B2328" s="250" t="s">
        <v>184</v>
      </c>
      <c r="C2328" s="250" t="s">
        <v>185</v>
      </c>
      <c r="D2328" s="250" t="s">
        <v>428</v>
      </c>
      <c r="E2328" s="250">
        <v>102</v>
      </c>
      <c r="F2328" s="250" t="s">
        <v>2888</v>
      </c>
      <c r="G2328" s="250" t="s">
        <v>398</v>
      </c>
      <c r="H2328" s="250">
        <v>2</v>
      </c>
      <c r="I2328" s="250" t="s">
        <v>269</v>
      </c>
      <c r="J2328" s="250" t="s">
        <v>3916</v>
      </c>
      <c r="K2328" s="250" t="s">
        <v>3917</v>
      </c>
      <c r="L2328" s="251">
        <v>45833</v>
      </c>
      <c r="M2328" s="250" t="s">
        <v>1099</v>
      </c>
    </row>
    <row r="2329" spans="1:13" x14ac:dyDescent="0.35">
      <c r="A2329" s="252" t="s">
        <v>183</v>
      </c>
      <c r="B2329" s="252" t="s">
        <v>184</v>
      </c>
      <c r="C2329" s="252" t="s">
        <v>185</v>
      </c>
      <c r="D2329" s="252" t="s">
        <v>1016</v>
      </c>
      <c r="E2329" s="252">
        <v>102</v>
      </c>
      <c r="F2329" s="252" t="s">
        <v>2888</v>
      </c>
      <c r="G2329" s="252" t="s">
        <v>398</v>
      </c>
      <c r="H2329" s="252">
        <v>2</v>
      </c>
      <c r="I2329" s="252" t="s">
        <v>269</v>
      </c>
      <c r="J2329" s="252" t="s">
        <v>3916</v>
      </c>
      <c r="K2329" s="252" t="s">
        <v>3918</v>
      </c>
      <c r="L2329" s="253">
        <v>45833</v>
      </c>
      <c r="M2329" s="252" t="s">
        <v>1099</v>
      </c>
    </row>
    <row r="2330" spans="1:13" x14ac:dyDescent="0.35">
      <c r="A2330" s="250" t="s">
        <v>183</v>
      </c>
      <c r="B2330" s="250" t="s">
        <v>184</v>
      </c>
      <c r="C2330" s="250" t="s">
        <v>185</v>
      </c>
      <c r="D2330" s="250" t="s">
        <v>1123</v>
      </c>
      <c r="E2330" s="250">
        <v>100000</v>
      </c>
      <c r="F2330" s="250" t="s">
        <v>3910</v>
      </c>
      <c r="G2330" s="250" t="s">
        <v>230</v>
      </c>
      <c r="H2330" s="250">
        <v>3</v>
      </c>
      <c r="I2330" s="250" t="s">
        <v>3911</v>
      </c>
      <c r="J2330" s="250" t="s">
        <v>3919</v>
      </c>
      <c r="K2330" s="250" t="s">
        <v>3920</v>
      </c>
      <c r="L2330" s="251">
        <v>45833</v>
      </c>
      <c r="M2330" s="250" t="s">
        <v>1099</v>
      </c>
    </row>
    <row r="2331" spans="1:13" x14ac:dyDescent="0.35">
      <c r="A2331" s="252" t="s">
        <v>183</v>
      </c>
      <c r="B2331" s="252" t="s">
        <v>184</v>
      </c>
      <c r="C2331" s="252" t="s">
        <v>185</v>
      </c>
      <c r="D2331" s="252" t="s">
        <v>1126</v>
      </c>
      <c r="E2331" s="252">
        <v>0</v>
      </c>
      <c r="F2331" s="252" t="s">
        <v>17</v>
      </c>
      <c r="G2331" s="252" t="s">
        <v>230</v>
      </c>
      <c r="H2331" s="252">
        <v>3</v>
      </c>
      <c r="I2331" s="252" t="s">
        <v>17</v>
      </c>
      <c r="J2331" s="252" t="s">
        <v>2840</v>
      </c>
      <c r="K2331" s="252" t="s">
        <v>3921</v>
      </c>
      <c r="L2331" s="253">
        <v>45833</v>
      </c>
      <c r="M2331" s="252" t="s">
        <v>1099</v>
      </c>
    </row>
    <row r="2332" spans="1:13" x14ac:dyDescent="0.35">
      <c r="A2332" s="250" t="s">
        <v>183</v>
      </c>
      <c r="B2332" s="250" t="s">
        <v>184</v>
      </c>
      <c r="C2332" s="250" t="s">
        <v>185</v>
      </c>
      <c r="D2332" s="250" t="s">
        <v>1130</v>
      </c>
      <c r="E2332" s="250">
        <v>5726525</v>
      </c>
      <c r="F2332" s="250" t="s">
        <v>3922</v>
      </c>
      <c r="G2332" s="250" t="s">
        <v>398</v>
      </c>
      <c r="H2332" s="250">
        <v>2</v>
      </c>
      <c r="I2332" s="250" t="s">
        <v>3923</v>
      </c>
      <c r="J2332" s="250" t="s">
        <v>1801</v>
      </c>
      <c r="K2332" s="250" t="s">
        <v>3924</v>
      </c>
      <c r="L2332" s="251">
        <v>45833</v>
      </c>
      <c r="M2332" s="250" t="s">
        <v>1099</v>
      </c>
    </row>
    <row r="2333" spans="1:13" x14ac:dyDescent="0.35">
      <c r="A2333" s="252" t="s">
        <v>183</v>
      </c>
      <c r="B2333" s="252" t="s">
        <v>184</v>
      </c>
      <c r="C2333" s="252" t="s">
        <v>185</v>
      </c>
      <c r="D2333" s="252" t="s">
        <v>1133</v>
      </c>
      <c r="E2333" s="252">
        <v>100000</v>
      </c>
      <c r="F2333" s="252" t="s">
        <v>3910</v>
      </c>
      <c r="G2333" s="252" t="s">
        <v>230</v>
      </c>
      <c r="H2333" s="252">
        <v>3</v>
      </c>
      <c r="I2333" s="252" t="s">
        <v>3911</v>
      </c>
      <c r="J2333" s="252" t="s">
        <v>3925</v>
      </c>
      <c r="K2333" s="252" t="s">
        <v>3926</v>
      </c>
      <c r="L2333" s="253">
        <v>45833</v>
      </c>
      <c r="M2333" s="252" t="s">
        <v>1099</v>
      </c>
    </row>
    <row r="2334" spans="1:13" x14ac:dyDescent="0.35">
      <c r="A2334" s="250" t="s">
        <v>183</v>
      </c>
      <c r="B2334" s="250" t="s">
        <v>184</v>
      </c>
      <c r="C2334" s="250" t="s">
        <v>185</v>
      </c>
      <c r="D2334" s="250" t="s">
        <v>1136</v>
      </c>
      <c r="E2334" s="250" t="s">
        <v>17</v>
      </c>
      <c r="F2334" s="250" t="s">
        <v>17</v>
      </c>
      <c r="G2334" s="250" t="s">
        <v>230</v>
      </c>
      <c r="H2334" s="250">
        <v>3</v>
      </c>
      <c r="I2334" s="250" t="s">
        <v>17</v>
      </c>
      <c r="J2334" s="250" t="s">
        <v>3927</v>
      </c>
      <c r="K2334" s="250" t="s">
        <v>3928</v>
      </c>
      <c r="L2334" s="251">
        <v>45833</v>
      </c>
      <c r="M2334" s="250" t="s">
        <v>1099</v>
      </c>
    </row>
    <row r="2335" spans="1:13" x14ac:dyDescent="0.35">
      <c r="A2335" s="252" t="s">
        <v>183</v>
      </c>
      <c r="B2335" s="252" t="s">
        <v>184</v>
      </c>
      <c r="C2335" s="252" t="s">
        <v>185</v>
      </c>
      <c r="D2335" s="252" t="s">
        <v>1139</v>
      </c>
      <c r="E2335" s="252" t="s">
        <v>17</v>
      </c>
      <c r="F2335" s="252" t="s">
        <v>17</v>
      </c>
      <c r="G2335" s="252" t="s">
        <v>230</v>
      </c>
      <c r="H2335" s="252">
        <v>3</v>
      </c>
      <c r="I2335" s="252" t="s">
        <v>17</v>
      </c>
      <c r="J2335" s="252" t="s">
        <v>3927</v>
      </c>
      <c r="K2335" s="252" t="s">
        <v>3929</v>
      </c>
      <c r="L2335" s="253">
        <v>45833</v>
      </c>
      <c r="M2335" s="252" t="s">
        <v>1099</v>
      </c>
    </row>
    <row r="2336" spans="1:13" x14ac:dyDescent="0.35">
      <c r="A2336" s="250" t="s">
        <v>183</v>
      </c>
      <c r="B2336" s="250" t="s">
        <v>184</v>
      </c>
      <c r="C2336" s="250" t="s">
        <v>185</v>
      </c>
      <c r="D2336" s="250" t="s">
        <v>1142</v>
      </c>
      <c r="E2336" s="250">
        <v>4</v>
      </c>
      <c r="F2336" s="250" t="s">
        <v>3930</v>
      </c>
      <c r="G2336" s="250" t="s">
        <v>178</v>
      </c>
      <c r="H2336" s="250">
        <v>1</v>
      </c>
      <c r="I2336" s="250" t="s">
        <v>3931</v>
      </c>
      <c r="J2336" s="250" t="s">
        <v>3932</v>
      </c>
      <c r="K2336" s="250" t="s">
        <v>3933</v>
      </c>
      <c r="L2336" s="251">
        <v>45833</v>
      </c>
      <c r="M2336" s="250" t="s">
        <v>1099</v>
      </c>
    </row>
    <row r="2337" spans="1:13" x14ac:dyDescent="0.35">
      <c r="A2337" s="252" t="s">
        <v>583</v>
      </c>
      <c r="B2337" s="252" t="s">
        <v>584</v>
      </c>
      <c r="C2337" s="252" t="s">
        <v>585</v>
      </c>
      <c r="D2337" s="252" t="s">
        <v>1094</v>
      </c>
      <c r="E2337" s="252">
        <v>109033245</v>
      </c>
      <c r="F2337" s="252" t="s">
        <v>3934</v>
      </c>
      <c r="G2337" s="252" t="s">
        <v>398</v>
      </c>
      <c r="H2337" s="252">
        <v>2</v>
      </c>
      <c r="I2337" s="252" t="s">
        <v>3935</v>
      </c>
      <c r="J2337" s="252" t="s">
        <v>3936</v>
      </c>
      <c r="K2337" s="252" t="s">
        <v>3937</v>
      </c>
      <c r="L2337" s="253">
        <v>45833</v>
      </c>
      <c r="M2337" s="252" t="s">
        <v>1099</v>
      </c>
    </row>
    <row r="2338" spans="1:13" x14ac:dyDescent="0.35">
      <c r="A2338" s="250" t="s">
        <v>583</v>
      </c>
      <c r="B2338" s="250" t="s">
        <v>584</v>
      </c>
      <c r="C2338" s="250" t="s">
        <v>585</v>
      </c>
      <c r="D2338" s="250" t="s">
        <v>1100</v>
      </c>
      <c r="E2338" s="250">
        <v>99949</v>
      </c>
      <c r="F2338" s="250" t="s">
        <v>3938</v>
      </c>
      <c r="G2338" s="250" t="s">
        <v>398</v>
      </c>
      <c r="H2338" s="250">
        <v>2</v>
      </c>
      <c r="I2338" s="250" t="s">
        <v>3939</v>
      </c>
      <c r="J2338" s="250" t="s">
        <v>3940</v>
      </c>
      <c r="K2338" s="250" t="s">
        <v>3941</v>
      </c>
      <c r="L2338" s="251">
        <v>45833</v>
      </c>
      <c r="M2338" s="250" t="s">
        <v>1099</v>
      </c>
    </row>
    <row r="2339" spans="1:13" x14ac:dyDescent="0.35">
      <c r="A2339" s="252" t="s">
        <v>583</v>
      </c>
      <c r="B2339" s="252" t="s">
        <v>584</v>
      </c>
      <c r="C2339" s="252" t="s">
        <v>585</v>
      </c>
      <c r="D2339" s="252" t="s">
        <v>1105</v>
      </c>
      <c r="E2339" s="252">
        <v>26252442</v>
      </c>
      <c r="F2339" s="252" t="s">
        <v>3942</v>
      </c>
      <c r="G2339" s="252" t="s">
        <v>398</v>
      </c>
      <c r="H2339" s="252">
        <v>2</v>
      </c>
      <c r="I2339" s="252" t="s">
        <v>3943</v>
      </c>
      <c r="J2339" s="252" t="s">
        <v>3944</v>
      </c>
      <c r="K2339" s="252" t="s">
        <v>3945</v>
      </c>
      <c r="L2339" s="253">
        <v>45833</v>
      </c>
      <c r="M2339" s="252" t="s">
        <v>1099</v>
      </c>
    </row>
    <row r="2340" spans="1:13" x14ac:dyDescent="0.35">
      <c r="A2340" s="250" t="s">
        <v>583</v>
      </c>
      <c r="B2340" s="250" t="s">
        <v>584</v>
      </c>
      <c r="C2340" s="250" t="s">
        <v>585</v>
      </c>
      <c r="D2340" s="250" t="s">
        <v>1110</v>
      </c>
      <c r="E2340" s="250">
        <v>96600</v>
      </c>
      <c r="F2340" s="250" t="s">
        <v>3946</v>
      </c>
      <c r="G2340" s="250" t="s">
        <v>398</v>
      </c>
      <c r="H2340" s="250">
        <v>2</v>
      </c>
      <c r="I2340" s="250" t="s">
        <v>3947</v>
      </c>
      <c r="J2340" s="250" t="s">
        <v>3948</v>
      </c>
      <c r="K2340" s="250" t="s">
        <v>3949</v>
      </c>
      <c r="L2340" s="251">
        <v>45833</v>
      </c>
      <c r="M2340" s="250" t="s">
        <v>1099</v>
      </c>
    </row>
    <row r="2341" spans="1:13" x14ac:dyDescent="0.35">
      <c r="A2341" s="252" t="s">
        <v>583</v>
      </c>
      <c r="B2341" s="252" t="s">
        <v>584</v>
      </c>
      <c r="C2341" s="252" t="s">
        <v>585</v>
      </c>
      <c r="D2341" s="252" t="s">
        <v>1113</v>
      </c>
      <c r="E2341" s="252">
        <v>96600</v>
      </c>
      <c r="F2341" s="252" t="s">
        <v>3946</v>
      </c>
      <c r="G2341" s="252" t="s">
        <v>398</v>
      </c>
      <c r="H2341" s="252">
        <v>2</v>
      </c>
      <c r="I2341" s="252" t="s">
        <v>3947</v>
      </c>
      <c r="J2341" s="252" t="s">
        <v>3950</v>
      </c>
      <c r="K2341" s="252" t="s">
        <v>3951</v>
      </c>
      <c r="L2341" s="253">
        <v>45833</v>
      </c>
      <c r="M2341" s="252" t="s">
        <v>1099</v>
      </c>
    </row>
    <row r="2342" spans="1:13" x14ac:dyDescent="0.35">
      <c r="A2342" s="250" t="s">
        <v>583</v>
      </c>
      <c r="B2342" s="250" t="s">
        <v>584</v>
      </c>
      <c r="C2342" s="250" t="s">
        <v>585</v>
      </c>
      <c r="D2342" s="250" t="s">
        <v>92</v>
      </c>
      <c r="E2342" s="250" t="s">
        <v>17</v>
      </c>
      <c r="F2342" s="250" t="s">
        <v>17</v>
      </c>
      <c r="G2342" s="250" t="s">
        <v>17</v>
      </c>
      <c r="H2342" s="250" t="s">
        <v>17</v>
      </c>
      <c r="I2342" s="250" t="s">
        <v>17</v>
      </c>
      <c r="J2342" s="250" t="s">
        <v>520</v>
      </c>
      <c r="K2342" s="250" t="s">
        <v>3952</v>
      </c>
      <c r="L2342" s="251">
        <v>45833</v>
      </c>
      <c r="M2342" s="250" t="s">
        <v>1099</v>
      </c>
    </row>
    <row r="2343" spans="1:13" x14ac:dyDescent="0.35">
      <c r="A2343" s="252" t="s">
        <v>583</v>
      </c>
      <c r="B2343" s="252" t="s">
        <v>584</v>
      </c>
      <c r="C2343" s="252" t="s">
        <v>585</v>
      </c>
      <c r="D2343" s="252" t="s">
        <v>428</v>
      </c>
      <c r="E2343" s="252">
        <v>142</v>
      </c>
      <c r="F2343" s="252" t="s">
        <v>3874</v>
      </c>
      <c r="G2343" s="252" t="s">
        <v>398</v>
      </c>
      <c r="H2343" s="252">
        <v>2</v>
      </c>
      <c r="I2343" s="252" t="s">
        <v>269</v>
      </c>
      <c r="J2343" s="252" t="s">
        <v>3953</v>
      </c>
      <c r="K2343" s="252" t="s">
        <v>3954</v>
      </c>
      <c r="L2343" s="253">
        <v>45833</v>
      </c>
      <c r="M2343" s="252" t="s">
        <v>1099</v>
      </c>
    </row>
    <row r="2344" spans="1:13" x14ac:dyDescent="0.35">
      <c r="A2344" s="250" t="s">
        <v>583</v>
      </c>
      <c r="B2344" s="250" t="s">
        <v>584</v>
      </c>
      <c r="C2344" s="250" t="s">
        <v>585</v>
      </c>
      <c r="D2344" s="250" t="s">
        <v>1016</v>
      </c>
      <c r="E2344" s="250">
        <v>142</v>
      </c>
      <c r="F2344" s="250" t="s">
        <v>3874</v>
      </c>
      <c r="G2344" s="250" t="s">
        <v>398</v>
      </c>
      <c r="H2344" s="250">
        <v>2</v>
      </c>
      <c r="I2344" s="250" t="s">
        <v>269</v>
      </c>
      <c r="J2344" s="250" t="s">
        <v>3955</v>
      </c>
      <c r="K2344" s="250" t="s">
        <v>3956</v>
      </c>
      <c r="L2344" s="251">
        <v>45833</v>
      </c>
      <c r="M2344" s="250" t="s">
        <v>1099</v>
      </c>
    </row>
    <row r="2345" spans="1:13" x14ac:dyDescent="0.35">
      <c r="A2345" s="252" t="s">
        <v>583</v>
      </c>
      <c r="B2345" s="252" t="s">
        <v>584</v>
      </c>
      <c r="C2345" s="252" t="s">
        <v>585</v>
      </c>
      <c r="D2345" s="252" t="s">
        <v>1123</v>
      </c>
      <c r="E2345" s="252">
        <v>96600</v>
      </c>
      <c r="F2345" s="252" t="s">
        <v>3946</v>
      </c>
      <c r="G2345" s="252" t="s">
        <v>398</v>
      </c>
      <c r="H2345" s="252">
        <v>2</v>
      </c>
      <c r="I2345" s="252" t="s">
        <v>3947</v>
      </c>
      <c r="J2345" s="252" t="s">
        <v>3957</v>
      </c>
      <c r="K2345" s="252" t="s">
        <v>3958</v>
      </c>
      <c r="L2345" s="253">
        <v>45833</v>
      </c>
      <c r="M2345" s="252" t="s">
        <v>1099</v>
      </c>
    </row>
    <row r="2346" spans="1:13" x14ac:dyDescent="0.35">
      <c r="A2346" s="250" t="s">
        <v>583</v>
      </c>
      <c r="B2346" s="250" t="s">
        <v>584</v>
      </c>
      <c r="C2346" s="250" t="s">
        <v>585</v>
      </c>
      <c r="D2346" s="250" t="s">
        <v>1126</v>
      </c>
      <c r="E2346" s="250">
        <v>26155842</v>
      </c>
      <c r="F2346" s="250" t="s">
        <v>3959</v>
      </c>
      <c r="G2346" s="250" t="s">
        <v>398</v>
      </c>
      <c r="H2346" s="250">
        <v>2</v>
      </c>
      <c r="I2346" s="250" t="s">
        <v>3960</v>
      </c>
      <c r="J2346" s="250" t="s">
        <v>1797</v>
      </c>
      <c r="K2346" s="250" t="s">
        <v>3961</v>
      </c>
      <c r="L2346" s="251">
        <v>45833</v>
      </c>
      <c r="M2346" s="250" t="s">
        <v>1099</v>
      </c>
    </row>
    <row r="2347" spans="1:13" x14ac:dyDescent="0.35">
      <c r="A2347" s="252" t="s">
        <v>583</v>
      </c>
      <c r="B2347" s="252" t="s">
        <v>584</v>
      </c>
      <c r="C2347" s="252" t="s">
        <v>585</v>
      </c>
      <c r="D2347" s="252" t="s">
        <v>1130</v>
      </c>
      <c r="E2347" s="252">
        <v>0</v>
      </c>
      <c r="F2347" s="252" t="s">
        <v>17</v>
      </c>
      <c r="G2347" s="252" t="s">
        <v>398</v>
      </c>
      <c r="H2347" s="252">
        <v>2</v>
      </c>
      <c r="I2347" s="252" t="s">
        <v>17</v>
      </c>
      <c r="J2347" s="252" t="s">
        <v>2553</v>
      </c>
      <c r="K2347" s="252" t="s">
        <v>3962</v>
      </c>
      <c r="L2347" s="253">
        <v>45833</v>
      </c>
      <c r="M2347" s="252" t="s">
        <v>1099</v>
      </c>
    </row>
    <row r="2348" spans="1:13" x14ac:dyDescent="0.35">
      <c r="A2348" s="250" t="s">
        <v>583</v>
      </c>
      <c r="B2348" s="250" t="s">
        <v>584</v>
      </c>
      <c r="C2348" s="250" t="s">
        <v>585</v>
      </c>
      <c r="D2348" s="250" t="s">
        <v>1133</v>
      </c>
      <c r="E2348" s="250">
        <v>96600</v>
      </c>
      <c r="F2348" s="250" t="s">
        <v>3946</v>
      </c>
      <c r="G2348" s="250" t="s">
        <v>398</v>
      </c>
      <c r="H2348" s="250">
        <v>2</v>
      </c>
      <c r="I2348" s="250" t="s">
        <v>3947</v>
      </c>
      <c r="J2348" s="250" t="s">
        <v>3963</v>
      </c>
      <c r="K2348" s="250" t="s">
        <v>3964</v>
      </c>
      <c r="L2348" s="251">
        <v>45833</v>
      </c>
      <c r="M2348" s="250" t="s">
        <v>1099</v>
      </c>
    </row>
    <row r="2349" spans="1:13" x14ac:dyDescent="0.35">
      <c r="A2349" s="252" t="s">
        <v>583</v>
      </c>
      <c r="B2349" s="252" t="s">
        <v>584</v>
      </c>
      <c r="C2349" s="252" t="s">
        <v>585</v>
      </c>
      <c r="D2349" s="252" t="s">
        <v>1136</v>
      </c>
      <c r="E2349" s="252" t="s">
        <v>17</v>
      </c>
      <c r="F2349" s="252" t="s">
        <v>17</v>
      </c>
      <c r="G2349" s="252" t="s">
        <v>17</v>
      </c>
      <c r="H2349" s="252" t="s">
        <v>17</v>
      </c>
      <c r="I2349" s="252" t="s">
        <v>17</v>
      </c>
      <c r="J2349" s="252" t="s">
        <v>3965</v>
      </c>
      <c r="K2349" s="252" t="s">
        <v>3966</v>
      </c>
      <c r="L2349" s="253">
        <v>45833</v>
      </c>
      <c r="M2349" s="252" t="s">
        <v>1099</v>
      </c>
    </row>
    <row r="2350" spans="1:13" x14ac:dyDescent="0.35">
      <c r="A2350" s="250" t="s">
        <v>583</v>
      </c>
      <c r="B2350" s="250" t="s">
        <v>584</v>
      </c>
      <c r="C2350" s="250" t="s">
        <v>585</v>
      </c>
      <c r="D2350" s="250" t="s">
        <v>1139</v>
      </c>
      <c r="E2350" s="250" t="s">
        <v>17</v>
      </c>
      <c r="F2350" s="250" t="s">
        <v>17</v>
      </c>
      <c r="G2350" s="250" t="s">
        <v>17</v>
      </c>
      <c r="H2350" s="250" t="s">
        <v>17</v>
      </c>
      <c r="I2350" s="250" t="s">
        <v>17</v>
      </c>
      <c r="J2350" s="250" t="s">
        <v>3967</v>
      </c>
      <c r="K2350" s="250" t="s">
        <v>3968</v>
      </c>
      <c r="L2350" s="251">
        <v>45833</v>
      </c>
      <c r="M2350" s="250" t="s">
        <v>1099</v>
      </c>
    </row>
    <row r="2351" spans="1:13" x14ac:dyDescent="0.35">
      <c r="A2351" s="252" t="s">
        <v>583</v>
      </c>
      <c r="B2351" s="252" t="s">
        <v>584</v>
      </c>
      <c r="C2351" s="252" t="s">
        <v>585</v>
      </c>
      <c r="D2351" s="252" t="s">
        <v>1142</v>
      </c>
      <c r="E2351" s="252">
        <v>4</v>
      </c>
      <c r="F2351" s="252" t="s">
        <v>3969</v>
      </c>
      <c r="G2351" s="252" t="s">
        <v>178</v>
      </c>
      <c r="H2351" s="252">
        <v>1</v>
      </c>
      <c r="I2351" s="252" t="s">
        <v>3970</v>
      </c>
      <c r="J2351" s="252" t="s">
        <v>3971</v>
      </c>
      <c r="K2351" s="252" t="s">
        <v>3972</v>
      </c>
      <c r="L2351" s="253">
        <v>45833</v>
      </c>
      <c r="M2351" s="252" t="s">
        <v>1099</v>
      </c>
    </row>
    <row r="2352" spans="1:13" x14ac:dyDescent="0.35">
      <c r="A2352" s="250" t="s">
        <v>1091</v>
      </c>
      <c r="B2352" s="250" t="s">
        <v>1092</v>
      </c>
      <c r="C2352" s="250" t="s">
        <v>1093</v>
      </c>
      <c r="D2352" s="250" t="s">
        <v>1214</v>
      </c>
      <c r="E2352" s="250">
        <v>0</v>
      </c>
      <c r="F2352" s="250" t="s">
        <v>1215</v>
      </c>
      <c r="G2352" s="250" t="s">
        <v>62</v>
      </c>
      <c r="H2352" s="250">
        <v>2</v>
      </c>
      <c r="I2352" s="250" t="s">
        <v>17</v>
      </c>
      <c r="J2352" s="250" t="s">
        <v>17</v>
      </c>
      <c r="K2352" s="250" t="s">
        <v>3973</v>
      </c>
      <c r="L2352" s="251">
        <v>45833</v>
      </c>
      <c r="M2352" s="250" t="s">
        <v>19</v>
      </c>
    </row>
    <row r="2353" spans="1:13" x14ac:dyDescent="0.35">
      <c r="A2353" s="252" t="s">
        <v>1091</v>
      </c>
      <c r="B2353" s="252" t="s">
        <v>1092</v>
      </c>
      <c r="C2353" s="252" t="s">
        <v>1093</v>
      </c>
      <c r="D2353" s="252" t="s">
        <v>1217</v>
      </c>
      <c r="E2353" s="252">
        <v>1</v>
      </c>
      <c r="F2353" s="252" t="s">
        <v>1215</v>
      </c>
      <c r="G2353" s="252" t="s">
        <v>62</v>
      </c>
      <c r="H2353" s="252">
        <v>2</v>
      </c>
      <c r="I2353" s="252" t="s">
        <v>17</v>
      </c>
      <c r="J2353" s="252" t="s">
        <v>17</v>
      </c>
      <c r="K2353" s="252" t="s">
        <v>3974</v>
      </c>
      <c r="L2353" s="253">
        <v>45833</v>
      </c>
      <c r="M2353" s="252" t="s">
        <v>19</v>
      </c>
    </row>
    <row r="2354" spans="1:13" x14ac:dyDescent="0.35">
      <c r="A2354" s="250" t="s">
        <v>1091</v>
      </c>
      <c r="B2354" s="250" t="s">
        <v>1092</v>
      </c>
      <c r="C2354" s="250" t="s">
        <v>1093</v>
      </c>
      <c r="D2354" s="250" t="s">
        <v>1219</v>
      </c>
      <c r="E2354" s="250">
        <v>0</v>
      </c>
      <c r="F2354" s="250" t="s">
        <v>1215</v>
      </c>
      <c r="G2354" s="250" t="s">
        <v>62</v>
      </c>
      <c r="H2354" s="250">
        <v>2</v>
      </c>
      <c r="I2354" s="250" t="s">
        <v>17</v>
      </c>
      <c r="J2354" s="250" t="s">
        <v>17</v>
      </c>
      <c r="K2354" s="250" t="s">
        <v>3975</v>
      </c>
      <c r="L2354" s="251">
        <v>45833</v>
      </c>
      <c r="M2354" s="250" t="s">
        <v>19</v>
      </c>
    </row>
    <row r="2355" spans="1:13" x14ac:dyDescent="0.35">
      <c r="A2355" s="252" t="s">
        <v>1091</v>
      </c>
      <c r="B2355" s="252" t="s">
        <v>1092</v>
      </c>
      <c r="C2355" s="252" t="s">
        <v>1093</v>
      </c>
      <c r="D2355" s="252" t="s">
        <v>1221</v>
      </c>
      <c r="E2355" s="252">
        <v>0</v>
      </c>
      <c r="F2355" s="252" t="s">
        <v>1215</v>
      </c>
      <c r="G2355" s="252" t="s">
        <v>62</v>
      </c>
      <c r="H2355" s="252">
        <v>2</v>
      </c>
      <c r="I2355" s="252" t="s">
        <v>17</v>
      </c>
      <c r="J2355" s="252" t="s">
        <v>17</v>
      </c>
      <c r="K2355" s="252" t="s">
        <v>3976</v>
      </c>
      <c r="L2355" s="253">
        <v>45833</v>
      </c>
      <c r="M2355" s="252" t="s">
        <v>19</v>
      </c>
    </row>
    <row r="2356" spans="1:13" x14ac:dyDescent="0.35">
      <c r="A2356" s="250" t="s">
        <v>1091</v>
      </c>
      <c r="B2356" s="250" t="s">
        <v>1092</v>
      </c>
      <c r="C2356" s="250" t="s">
        <v>1093</v>
      </c>
      <c r="D2356" s="250" t="s">
        <v>1223</v>
      </c>
      <c r="E2356" s="250">
        <v>3</v>
      </c>
      <c r="F2356" s="250" t="s">
        <v>1215</v>
      </c>
      <c r="G2356" s="250" t="s">
        <v>62</v>
      </c>
      <c r="H2356" s="250">
        <v>2</v>
      </c>
      <c r="I2356" s="250" t="s">
        <v>17</v>
      </c>
      <c r="J2356" s="250" t="s">
        <v>17</v>
      </c>
      <c r="K2356" s="250" t="s">
        <v>3977</v>
      </c>
      <c r="L2356" s="251">
        <v>45833</v>
      </c>
      <c r="M2356" s="250" t="s">
        <v>19</v>
      </c>
    </row>
    <row r="2357" spans="1:13" x14ac:dyDescent="0.35">
      <c r="A2357" s="252" t="s">
        <v>1091</v>
      </c>
      <c r="B2357" s="252" t="s">
        <v>1092</v>
      </c>
      <c r="C2357" s="252" t="s">
        <v>1093</v>
      </c>
      <c r="D2357" s="252" t="s">
        <v>1225</v>
      </c>
      <c r="E2357" s="252">
        <v>0</v>
      </c>
      <c r="F2357" s="252" t="s">
        <v>1215</v>
      </c>
      <c r="G2357" s="252" t="s">
        <v>62</v>
      </c>
      <c r="H2357" s="252">
        <v>2</v>
      </c>
      <c r="I2357" s="252" t="s">
        <v>17</v>
      </c>
      <c r="J2357" s="252" t="s">
        <v>17</v>
      </c>
      <c r="K2357" s="252" t="s">
        <v>3978</v>
      </c>
      <c r="L2357" s="253">
        <v>45833</v>
      </c>
      <c r="M2357" s="252" t="s">
        <v>19</v>
      </c>
    </row>
    <row r="2358" spans="1:13" x14ac:dyDescent="0.35">
      <c r="A2358" s="250" t="s">
        <v>1091</v>
      </c>
      <c r="B2358" s="250" t="s">
        <v>1092</v>
      </c>
      <c r="C2358" s="250" t="s">
        <v>1093</v>
      </c>
      <c r="D2358" s="250" t="s">
        <v>1227</v>
      </c>
      <c r="E2358" s="250">
        <v>0</v>
      </c>
      <c r="F2358" s="250" t="s">
        <v>1215</v>
      </c>
      <c r="G2358" s="250" t="s">
        <v>62</v>
      </c>
      <c r="H2358" s="250">
        <v>2</v>
      </c>
      <c r="I2358" s="250" t="s">
        <v>17</v>
      </c>
      <c r="J2358" s="250" t="s">
        <v>17</v>
      </c>
      <c r="K2358" s="250" t="s">
        <v>3979</v>
      </c>
      <c r="L2358" s="251">
        <v>45833</v>
      </c>
      <c r="M2358" s="250" t="s">
        <v>19</v>
      </c>
    </row>
    <row r="2359" spans="1:13" x14ac:dyDescent="0.35">
      <c r="A2359" s="252" t="s">
        <v>1091</v>
      </c>
      <c r="B2359" s="252" t="s">
        <v>1092</v>
      </c>
      <c r="C2359" s="252" t="s">
        <v>1093</v>
      </c>
      <c r="D2359" s="252" t="s">
        <v>1229</v>
      </c>
      <c r="E2359" s="252">
        <v>0</v>
      </c>
      <c r="F2359" s="252" t="s">
        <v>1215</v>
      </c>
      <c r="G2359" s="252" t="s">
        <v>62</v>
      </c>
      <c r="H2359" s="252">
        <v>2</v>
      </c>
      <c r="I2359" s="252" t="s">
        <v>17</v>
      </c>
      <c r="J2359" s="252" t="s">
        <v>17</v>
      </c>
      <c r="K2359" s="252" t="s">
        <v>3980</v>
      </c>
      <c r="L2359" s="253">
        <v>45833</v>
      </c>
      <c r="M2359" s="252" t="s">
        <v>19</v>
      </c>
    </row>
    <row r="2360" spans="1:13" x14ac:dyDescent="0.35">
      <c r="A2360" s="250" t="s">
        <v>1091</v>
      </c>
      <c r="B2360" s="250" t="s">
        <v>1092</v>
      </c>
      <c r="C2360" s="250" t="s">
        <v>1093</v>
      </c>
      <c r="D2360" s="250" t="s">
        <v>1231</v>
      </c>
      <c r="E2360" s="250">
        <v>0</v>
      </c>
      <c r="F2360" s="250" t="s">
        <v>1215</v>
      </c>
      <c r="G2360" s="250" t="s">
        <v>62</v>
      </c>
      <c r="H2360" s="250">
        <v>2</v>
      </c>
      <c r="I2360" s="250" t="s">
        <v>17</v>
      </c>
      <c r="J2360" s="250" t="s">
        <v>17</v>
      </c>
      <c r="K2360" s="250" t="s">
        <v>3981</v>
      </c>
      <c r="L2360" s="251">
        <v>45833</v>
      </c>
      <c r="M2360" s="250" t="s">
        <v>19</v>
      </c>
    </row>
    <row r="2361" spans="1:13" x14ac:dyDescent="0.35">
      <c r="A2361" s="252" t="s">
        <v>537</v>
      </c>
      <c r="B2361" s="252" t="s">
        <v>538</v>
      </c>
      <c r="C2361" s="252" t="s">
        <v>539</v>
      </c>
      <c r="D2361" s="252" t="s">
        <v>1214</v>
      </c>
      <c r="E2361" s="252">
        <v>0</v>
      </c>
      <c r="F2361" s="252" t="s">
        <v>1215</v>
      </c>
      <c r="G2361" s="252" t="s">
        <v>62</v>
      </c>
      <c r="H2361" s="252">
        <v>2</v>
      </c>
      <c r="I2361" s="252" t="s">
        <v>17</v>
      </c>
      <c r="J2361" s="252" t="s">
        <v>17</v>
      </c>
      <c r="K2361" s="252" t="s">
        <v>3982</v>
      </c>
      <c r="L2361" s="253">
        <v>45833</v>
      </c>
      <c r="M2361" s="252" t="s">
        <v>19</v>
      </c>
    </row>
    <row r="2362" spans="1:13" x14ac:dyDescent="0.35">
      <c r="A2362" s="250" t="s">
        <v>537</v>
      </c>
      <c r="B2362" s="250" t="s">
        <v>538</v>
      </c>
      <c r="C2362" s="250" t="s">
        <v>539</v>
      </c>
      <c r="D2362" s="250" t="s">
        <v>1217</v>
      </c>
      <c r="E2362" s="250">
        <v>0</v>
      </c>
      <c r="F2362" s="250" t="s">
        <v>1215</v>
      </c>
      <c r="G2362" s="250" t="s">
        <v>62</v>
      </c>
      <c r="H2362" s="250">
        <v>2</v>
      </c>
      <c r="I2362" s="250" t="s">
        <v>17</v>
      </c>
      <c r="J2362" s="250" t="s">
        <v>17</v>
      </c>
      <c r="K2362" s="250" t="s">
        <v>3983</v>
      </c>
      <c r="L2362" s="251">
        <v>45833</v>
      </c>
      <c r="M2362" s="250" t="s">
        <v>19</v>
      </c>
    </row>
    <row r="2363" spans="1:13" x14ac:dyDescent="0.35">
      <c r="A2363" s="252" t="s">
        <v>537</v>
      </c>
      <c r="B2363" s="252" t="s">
        <v>538</v>
      </c>
      <c r="C2363" s="252" t="s">
        <v>539</v>
      </c>
      <c r="D2363" s="252" t="s">
        <v>1219</v>
      </c>
      <c r="E2363" s="252">
        <v>0</v>
      </c>
      <c r="F2363" s="252" t="s">
        <v>1215</v>
      </c>
      <c r="G2363" s="252" t="s">
        <v>62</v>
      </c>
      <c r="H2363" s="252">
        <v>2</v>
      </c>
      <c r="I2363" s="252" t="s">
        <v>17</v>
      </c>
      <c r="J2363" s="252" t="s">
        <v>17</v>
      </c>
      <c r="K2363" s="252" t="s">
        <v>3984</v>
      </c>
      <c r="L2363" s="253">
        <v>45833</v>
      </c>
      <c r="M2363" s="252" t="s">
        <v>19</v>
      </c>
    </row>
    <row r="2364" spans="1:13" x14ac:dyDescent="0.35">
      <c r="A2364" s="250" t="s">
        <v>537</v>
      </c>
      <c r="B2364" s="250" t="s">
        <v>538</v>
      </c>
      <c r="C2364" s="250" t="s">
        <v>539</v>
      </c>
      <c r="D2364" s="250" t="s">
        <v>1221</v>
      </c>
      <c r="E2364" s="250">
        <v>0</v>
      </c>
      <c r="F2364" s="250" t="s">
        <v>1215</v>
      </c>
      <c r="G2364" s="250" t="s">
        <v>62</v>
      </c>
      <c r="H2364" s="250">
        <v>2</v>
      </c>
      <c r="I2364" s="250" t="s">
        <v>17</v>
      </c>
      <c r="J2364" s="250" t="s">
        <v>17</v>
      </c>
      <c r="K2364" s="250" t="s">
        <v>3985</v>
      </c>
      <c r="L2364" s="251">
        <v>45833</v>
      </c>
      <c r="M2364" s="250" t="s">
        <v>19</v>
      </c>
    </row>
    <row r="2365" spans="1:13" x14ac:dyDescent="0.35">
      <c r="A2365" s="252" t="s">
        <v>537</v>
      </c>
      <c r="B2365" s="252" t="s">
        <v>538</v>
      </c>
      <c r="C2365" s="252" t="s">
        <v>539</v>
      </c>
      <c r="D2365" s="252" t="s">
        <v>1223</v>
      </c>
      <c r="E2365" s="252">
        <v>2</v>
      </c>
      <c r="F2365" s="252" t="s">
        <v>1215</v>
      </c>
      <c r="G2365" s="252" t="s">
        <v>62</v>
      </c>
      <c r="H2365" s="252">
        <v>2</v>
      </c>
      <c r="I2365" s="252" t="s">
        <v>17</v>
      </c>
      <c r="J2365" s="252" t="s">
        <v>17</v>
      </c>
      <c r="K2365" s="252" t="s">
        <v>3986</v>
      </c>
      <c r="L2365" s="253">
        <v>45833</v>
      </c>
      <c r="M2365" s="252" t="s">
        <v>19</v>
      </c>
    </row>
    <row r="2366" spans="1:13" x14ac:dyDescent="0.35">
      <c r="A2366" s="250" t="s">
        <v>537</v>
      </c>
      <c r="B2366" s="250" t="s">
        <v>538</v>
      </c>
      <c r="C2366" s="250" t="s">
        <v>539</v>
      </c>
      <c r="D2366" s="250" t="s">
        <v>1225</v>
      </c>
      <c r="E2366" s="250">
        <v>0</v>
      </c>
      <c r="F2366" s="250" t="s">
        <v>1215</v>
      </c>
      <c r="G2366" s="250" t="s">
        <v>62</v>
      </c>
      <c r="H2366" s="250">
        <v>2</v>
      </c>
      <c r="I2366" s="250" t="s">
        <v>17</v>
      </c>
      <c r="J2366" s="250" t="s">
        <v>17</v>
      </c>
      <c r="K2366" s="250" t="s">
        <v>3987</v>
      </c>
      <c r="L2366" s="251">
        <v>45833</v>
      </c>
      <c r="M2366" s="250" t="s">
        <v>19</v>
      </c>
    </row>
    <row r="2367" spans="1:13" x14ac:dyDescent="0.35">
      <c r="A2367" s="252" t="s">
        <v>537</v>
      </c>
      <c r="B2367" s="252" t="s">
        <v>538</v>
      </c>
      <c r="C2367" s="252" t="s">
        <v>539</v>
      </c>
      <c r="D2367" s="252" t="s">
        <v>1227</v>
      </c>
      <c r="E2367" s="252">
        <v>0</v>
      </c>
      <c r="F2367" s="252" t="s">
        <v>1215</v>
      </c>
      <c r="G2367" s="252" t="s">
        <v>62</v>
      </c>
      <c r="H2367" s="252">
        <v>2</v>
      </c>
      <c r="I2367" s="252" t="s">
        <v>17</v>
      </c>
      <c r="J2367" s="252" t="s">
        <v>17</v>
      </c>
      <c r="K2367" s="252" t="s">
        <v>3988</v>
      </c>
      <c r="L2367" s="253">
        <v>45833</v>
      </c>
      <c r="M2367" s="252" t="s">
        <v>19</v>
      </c>
    </row>
    <row r="2368" spans="1:13" x14ac:dyDescent="0.35">
      <c r="A2368" s="250" t="s">
        <v>537</v>
      </c>
      <c r="B2368" s="250" t="s">
        <v>538</v>
      </c>
      <c r="C2368" s="250" t="s">
        <v>539</v>
      </c>
      <c r="D2368" s="250" t="s">
        <v>1229</v>
      </c>
      <c r="E2368" s="250">
        <v>0</v>
      </c>
      <c r="F2368" s="250" t="s">
        <v>1215</v>
      </c>
      <c r="G2368" s="250" t="s">
        <v>62</v>
      </c>
      <c r="H2368" s="250">
        <v>2</v>
      </c>
      <c r="I2368" s="250" t="s">
        <v>17</v>
      </c>
      <c r="J2368" s="250" t="s">
        <v>17</v>
      </c>
      <c r="K2368" s="250" t="s">
        <v>3989</v>
      </c>
      <c r="L2368" s="251">
        <v>45833</v>
      </c>
      <c r="M2368" s="250" t="s">
        <v>19</v>
      </c>
    </row>
    <row r="2369" spans="1:13" x14ac:dyDescent="0.35">
      <c r="A2369" s="252" t="s">
        <v>537</v>
      </c>
      <c r="B2369" s="252" t="s">
        <v>538</v>
      </c>
      <c r="C2369" s="252" t="s">
        <v>539</v>
      </c>
      <c r="D2369" s="252" t="s">
        <v>1231</v>
      </c>
      <c r="E2369" s="252">
        <v>0</v>
      </c>
      <c r="F2369" s="252" t="s">
        <v>1215</v>
      </c>
      <c r="G2369" s="252" t="s">
        <v>62</v>
      </c>
      <c r="H2369" s="252">
        <v>2</v>
      </c>
      <c r="I2369" s="252" t="s">
        <v>17</v>
      </c>
      <c r="J2369" s="252" t="s">
        <v>17</v>
      </c>
      <c r="K2369" s="252" t="s">
        <v>3990</v>
      </c>
      <c r="L2369" s="253">
        <v>45833</v>
      </c>
      <c r="M2369" s="252" t="s">
        <v>19</v>
      </c>
    </row>
    <row r="2370" spans="1:13" x14ac:dyDescent="0.35">
      <c r="A2370" s="250" t="s">
        <v>929</v>
      </c>
      <c r="B2370" s="250" t="s">
        <v>930</v>
      </c>
      <c r="C2370" s="250" t="s">
        <v>931</v>
      </c>
      <c r="D2370" s="250" t="s">
        <v>1214</v>
      </c>
      <c r="E2370" s="250">
        <v>0</v>
      </c>
      <c r="F2370" s="250" t="s">
        <v>1215</v>
      </c>
      <c r="G2370" s="250" t="s">
        <v>62</v>
      </c>
      <c r="H2370" s="250">
        <v>2</v>
      </c>
      <c r="I2370" s="250" t="s">
        <v>17</v>
      </c>
      <c r="J2370" s="250" t="s">
        <v>17</v>
      </c>
      <c r="K2370" s="250" t="s">
        <v>3991</v>
      </c>
      <c r="L2370" s="251">
        <v>45833</v>
      </c>
      <c r="M2370" s="250" t="s">
        <v>19</v>
      </c>
    </row>
    <row r="2371" spans="1:13" x14ac:dyDescent="0.35">
      <c r="A2371" s="252" t="s">
        <v>929</v>
      </c>
      <c r="B2371" s="252" t="s">
        <v>930</v>
      </c>
      <c r="C2371" s="252" t="s">
        <v>931</v>
      </c>
      <c r="D2371" s="252" t="s">
        <v>1217</v>
      </c>
      <c r="E2371" s="252">
        <v>0</v>
      </c>
      <c r="F2371" s="252" t="s">
        <v>1215</v>
      </c>
      <c r="G2371" s="252" t="s">
        <v>62</v>
      </c>
      <c r="H2371" s="252">
        <v>2</v>
      </c>
      <c r="I2371" s="252" t="s">
        <v>17</v>
      </c>
      <c r="J2371" s="252" t="s">
        <v>17</v>
      </c>
      <c r="K2371" s="252" t="s">
        <v>3992</v>
      </c>
      <c r="L2371" s="253">
        <v>45833</v>
      </c>
      <c r="M2371" s="252" t="s">
        <v>19</v>
      </c>
    </row>
    <row r="2372" spans="1:13" x14ac:dyDescent="0.35">
      <c r="A2372" s="250" t="s">
        <v>929</v>
      </c>
      <c r="B2372" s="250" t="s">
        <v>930</v>
      </c>
      <c r="C2372" s="250" t="s">
        <v>931</v>
      </c>
      <c r="D2372" s="250" t="s">
        <v>1219</v>
      </c>
      <c r="E2372" s="250">
        <v>0</v>
      </c>
      <c r="F2372" s="250" t="s">
        <v>1215</v>
      </c>
      <c r="G2372" s="250" t="s">
        <v>62</v>
      </c>
      <c r="H2372" s="250">
        <v>2</v>
      </c>
      <c r="I2372" s="250" t="s">
        <v>17</v>
      </c>
      <c r="J2372" s="250" t="s">
        <v>17</v>
      </c>
      <c r="K2372" s="250" t="s">
        <v>3993</v>
      </c>
      <c r="L2372" s="251">
        <v>45833</v>
      </c>
      <c r="M2372" s="250" t="s">
        <v>19</v>
      </c>
    </row>
    <row r="2373" spans="1:13" x14ac:dyDescent="0.35">
      <c r="A2373" s="252" t="s">
        <v>929</v>
      </c>
      <c r="B2373" s="252" t="s">
        <v>930</v>
      </c>
      <c r="C2373" s="252" t="s">
        <v>931</v>
      </c>
      <c r="D2373" s="252" t="s">
        <v>1221</v>
      </c>
      <c r="E2373" s="252">
        <v>0</v>
      </c>
      <c r="F2373" s="252" t="s">
        <v>1215</v>
      </c>
      <c r="G2373" s="252" t="s">
        <v>62</v>
      </c>
      <c r="H2373" s="252">
        <v>2</v>
      </c>
      <c r="I2373" s="252" t="s">
        <v>17</v>
      </c>
      <c r="J2373" s="252" t="s">
        <v>17</v>
      </c>
      <c r="K2373" s="252" t="s">
        <v>3994</v>
      </c>
      <c r="L2373" s="253">
        <v>45833</v>
      </c>
      <c r="M2373" s="252" t="s">
        <v>19</v>
      </c>
    </row>
    <row r="2374" spans="1:13" x14ac:dyDescent="0.35">
      <c r="A2374" s="250" t="s">
        <v>929</v>
      </c>
      <c r="B2374" s="250" t="s">
        <v>930</v>
      </c>
      <c r="C2374" s="250" t="s">
        <v>931</v>
      </c>
      <c r="D2374" s="250" t="s">
        <v>1223</v>
      </c>
      <c r="E2374" s="250">
        <v>1</v>
      </c>
      <c r="F2374" s="250" t="s">
        <v>1215</v>
      </c>
      <c r="G2374" s="250" t="s">
        <v>62</v>
      </c>
      <c r="H2374" s="250">
        <v>2</v>
      </c>
      <c r="I2374" s="250" t="s">
        <v>17</v>
      </c>
      <c r="J2374" s="250" t="s">
        <v>17</v>
      </c>
      <c r="K2374" s="250" t="s">
        <v>3995</v>
      </c>
      <c r="L2374" s="251">
        <v>45833</v>
      </c>
      <c r="M2374" s="250" t="s">
        <v>19</v>
      </c>
    </row>
    <row r="2375" spans="1:13" x14ac:dyDescent="0.35">
      <c r="A2375" s="252" t="s">
        <v>929</v>
      </c>
      <c r="B2375" s="252" t="s">
        <v>930</v>
      </c>
      <c r="C2375" s="252" t="s">
        <v>931</v>
      </c>
      <c r="D2375" s="252" t="s">
        <v>1225</v>
      </c>
      <c r="E2375" s="252">
        <v>2</v>
      </c>
      <c r="F2375" s="252" t="s">
        <v>1215</v>
      </c>
      <c r="G2375" s="252" t="s">
        <v>62</v>
      </c>
      <c r="H2375" s="252">
        <v>2</v>
      </c>
      <c r="I2375" s="252" t="s">
        <v>17</v>
      </c>
      <c r="J2375" s="252" t="s">
        <v>17</v>
      </c>
      <c r="K2375" s="252" t="s">
        <v>3996</v>
      </c>
      <c r="L2375" s="253">
        <v>45833</v>
      </c>
      <c r="M2375" s="252" t="s">
        <v>19</v>
      </c>
    </row>
    <row r="2376" spans="1:13" x14ac:dyDescent="0.35">
      <c r="A2376" s="250" t="s">
        <v>929</v>
      </c>
      <c r="B2376" s="250" t="s">
        <v>930</v>
      </c>
      <c r="C2376" s="250" t="s">
        <v>931</v>
      </c>
      <c r="D2376" s="250" t="s">
        <v>1227</v>
      </c>
      <c r="E2376" s="250">
        <v>1</v>
      </c>
      <c r="F2376" s="250" t="s">
        <v>1215</v>
      </c>
      <c r="G2376" s="250" t="s">
        <v>62</v>
      </c>
      <c r="H2376" s="250">
        <v>2</v>
      </c>
      <c r="I2376" s="250" t="s">
        <v>17</v>
      </c>
      <c r="J2376" s="250" t="s">
        <v>17</v>
      </c>
      <c r="K2376" s="250" t="s">
        <v>3997</v>
      </c>
      <c r="L2376" s="251">
        <v>45833</v>
      </c>
      <c r="M2376" s="250" t="s">
        <v>19</v>
      </c>
    </row>
    <row r="2377" spans="1:13" x14ac:dyDescent="0.35">
      <c r="A2377" s="252" t="s">
        <v>929</v>
      </c>
      <c r="B2377" s="252" t="s">
        <v>930</v>
      </c>
      <c r="C2377" s="252" t="s">
        <v>931</v>
      </c>
      <c r="D2377" s="252" t="s">
        <v>1229</v>
      </c>
      <c r="E2377" s="252">
        <v>0</v>
      </c>
      <c r="F2377" s="252" t="s">
        <v>1215</v>
      </c>
      <c r="G2377" s="252" t="s">
        <v>62</v>
      </c>
      <c r="H2377" s="252">
        <v>2</v>
      </c>
      <c r="I2377" s="252" t="s">
        <v>17</v>
      </c>
      <c r="J2377" s="252" t="s">
        <v>17</v>
      </c>
      <c r="K2377" s="252" t="s">
        <v>3998</v>
      </c>
      <c r="L2377" s="253">
        <v>45833</v>
      </c>
      <c r="M2377" s="252" t="s">
        <v>19</v>
      </c>
    </row>
    <row r="2378" spans="1:13" x14ac:dyDescent="0.35">
      <c r="A2378" s="250" t="s">
        <v>929</v>
      </c>
      <c r="B2378" s="250" t="s">
        <v>930</v>
      </c>
      <c r="C2378" s="250" t="s">
        <v>931</v>
      </c>
      <c r="D2378" s="250" t="s">
        <v>1231</v>
      </c>
      <c r="E2378" s="250">
        <v>0</v>
      </c>
      <c r="F2378" s="250" t="s">
        <v>1215</v>
      </c>
      <c r="G2378" s="250" t="s">
        <v>62</v>
      </c>
      <c r="H2378" s="250">
        <v>2</v>
      </c>
      <c r="I2378" s="250" t="s">
        <v>17</v>
      </c>
      <c r="J2378" s="250" t="s">
        <v>17</v>
      </c>
      <c r="K2378" s="250" t="s">
        <v>3999</v>
      </c>
      <c r="L2378" s="251">
        <v>45833</v>
      </c>
      <c r="M2378" s="250" t="s">
        <v>19</v>
      </c>
    </row>
    <row r="2379" spans="1:13" x14ac:dyDescent="0.35">
      <c r="A2379" s="252" t="s">
        <v>919</v>
      </c>
      <c r="B2379" s="252" t="s">
        <v>920</v>
      </c>
      <c r="C2379" s="252" t="s">
        <v>364</v>
      </c>
      <c r="D2379" s="252" t="s">
        <v>1214</v>
      </c>
      <c r="E2379" s="252">
        <v>0</v>
      </c>
      <c r="F2379" s="252" t="s">
        <v>1215</v>
      </c>
      <c r="G2379" s="252" t="s">
        <v>62</v>
      </c>
      <c r="H2379" s="252">
        <v>2</v>
      </c>
      <c r="I2379" s="252" t="s">
        <v>17</v>
      </c>
      <c r="J2379" s="252" t="s">
        <v>17</v>
      </c>
      <c r="K2379" s="252" t="s">
        <v>4000</v>
      </c>
      <c r="L2379" s="253">
        <v>45833</v>
      </c>
      <c r="M2379" s="252" t="s">
        <v>19</v>
      </c>
    </row>
    <row r="2380" spans="1:13" x14ac:dyDescent="0.35">
      <c r="A2380" s="250" t="s">
        <v>919</v>
      </c>
      <c r="B2380" s="250" t="s">
        <v>920</v>
      </c>
      <c r="C2380" s="250" t="s">
        <v>364</v>
      </c>
      <c r="D2380" s="250" t="s">
        <v>1217</v>
      </c>
      <c r="E2380" s="250">
        <v>0</v>
      </c>
      <c r="F2380" s="250" t="s">
        <v>1215</v>
      </c>
      <c r="G2380" s="250" t="s">
        <v>62</v>
      </c>
      <c r="H2380" s="250">
        <v>2</v>
      </c>
      <c r="I2380" s="250" t="s">
        <v>17</v>
      </c>
      <c r="J2380" s="250" t="s">
        <v>17</v>
      </c>
      <c r="K2380" s="250" t="s">
        <v>4001</v>
      </c>
      <c r="L2380" s="251">
        <v>45833</v>
      </c>
      <c r="M2380" s="250" t="s">
        <v>19</v>
      </c>
    </row>
    <row r="2381" spans="1:13" x14ac:dyDescent="0.35">
      <c r="A2381" s="252" t="s">
        <v>919</v>
      </c>
      <c r="B2381" s="252" t="s">
        <v>920</v>
      </c>
      <c r="C2381" s="252" t="s">
        <v>364</v>
      </c>
      <c r="D2381" s="252" t="s">
        <v>1219</v>
      </c>
      <c r="E2381" s="252">
        <v>1</v>
      </c>
      <c r="F2381" s="252" t="s">
        <v>1215</v>
      </c>
      <c r="G2381" s="252" t="s">
        <v>62</v>
      </c>
      <c r="H2381" s="252">
        <v>2</v>
      </c>
      <c r="I2381" s="252" t="s">
        <v>17</v>
      </c>
      <c r="J2381" s="252" t="s">
        <v>17</v>
      </c>
      <c r="K2381" s="252" t="s">
        <v>4002</v>
      </c>
      <c r="L2381" s="253">
        <v>45833</v>
      </c>
      <c r="M2381" s="252" t="s">
        <v>19</v>
      </c>
    </row>
    <row r="2382" spans="1:13" x14ac:dyDescent="0.35">
      <c r="A2382" s="250" t="s">
        <v>919</v>
      </c>
      <c r="B2382" s="250" t="s">
        <v>920</v>
      </c>
      <c r="C2382" s="250" t="s">
        <v>364</v>
      </c>
      <c r="D2382" s="250" t="s">
        <v>1221</v>
      </c>
      <c r="E2382" s="250">
        <v>1</v>
      </c>
      <c r="F2382" s="250" t="s">
        <v>1215</v>
      </c>
      <c r="G2382" s="250" t="s">
        <v>62</v>
      </c>
      <c r="H2382" s="250">
        <v>2</v>
      </c>
      <c r="I2382" s="250" t="s">
        <v>17</v>
      </c>
      <c r="J2382" s="250" t="s">
        <v>17</v>
      </c>
      <c r="K2382" s="250" t="s">
        <v>4003</v>
      </c>
      <c r="L2382" s="251">
        <v>45833</v>
      </c>
      <c r="M2382" s="250" t="s">
        <v>19</v>
      </c>
    </row>
    <row r="2383" spans="1:13" x14ac:dyDescent="0.35">
      <c r="A2383" s="252" t="s">
        <v>919</v>
      </c>
      <c r="B2383" s="252" t="s">
        <v>920</v>
      </c>
      <c r="C2383" s="252" t="s">
        <v>364</v>
      </c>
      <c r="D2383" s="252" t="s">
        <v>1223</v>
      </c>
      <c r="E2383" s="252">
        <v>3</v>
      </c>
      <c r="F2383" s="252" t="s">
        <v>1215</v>
      </c>
      <c r="G2383" s="252" t="s">
        <v>62</v>
      </c>
      <c r="H2383" s="252">
        <v>2</v>
      </c>
      <c r="I2383" s="252" t="s">
        <v>17</v>
      </c>
      <c r="J2383" s="252" t="s">
        <v>17</v>
      </c>
      <c r="K2383" s="252" t="s">
        <v>4004</v>
      </c>
      <c r="L2383" s="253">
        <v>45833</v>
      </c>
      <c r="M2383" s="252" t="s">
        <v>19</v>
      </c>
    </row>
    <row r="2384" spans="1:13" x14ac:dyDescent="0.35">
      <c r="A2384" s="250" t="s">
        <v>919</v>
      </c>
      <c r="B2384" s="250" t="s">
        <v>920</v>
      </c>
      <c r="C2384" s="250" t="s">
        <v>364</v>
      </c>
      <c r="D2384" s="250" t="s">
        <v>1225</v>
      </c>
      <c r="E2384" s="250">
        <v>2</v>
      </c>
      <c r="F2384" s="250" t="s">
        <v>1215</v>
      </c>
      <c r="G2384" s="250" t="s">
        <v>62</v>
      </c>
      <c r="H2384" s="250">
        <v>2</v>
      </c>
      <c r="I2384" s="250" t="s">
        <v>17</v>
      </c>
      <c r="J2384" s="250" t="s">
        <v>17</v>
      </c>
      <c r="K2384" s="250" t="s">
        <v>4005</v>
      </c>
      <c r="L2384" s="251">
        <v>45833</v>
      </c>
      <c r="M2384" s="250" t="s">
        <v>19</v>
      </c>
    </row>
    <row r="2385" spans="1:13" x14ac:dyDescent="0.35">
      <c r="A2385" s="252" t="s">
        <v>919</v>
      </c>
      <c r="B2385" s="252" t="s">
        <v>920</v>
      </c>
      <c r="C2385" s="252" t="s">
        <v>364</v>
      </c>
      <c r="D2385" s="252" t="s">
        <v>1227</v>
      </c>
      <c r="E2385" s="252">
        <v>2</v>
      </c>
      <c r="F2385" s="252" t="s">
        <v>1215</v>
      </c>
      <c r="G2385" s="252" t="s">
        <v>62</v>
      </c>
      <c r="H2385" s="252">
        <v>2</v>
      </c>
      <c r="I2385" s="252" t="s">
        <v>17</v>
      </c>
      <c r="J2385" s="252" t="s">
        <v>17</v>
      </c>
      <c r="K2385" s="252" t="s">
        <v>4006</v>
      </c>
      <c r="L2385" s="253">
        <v>45833</v>
      </c>
      <c r="M2385" s="252" t="s">
        <v>19</v>
      </c>
    </row>
    <row r="2386" spans="1:13" x14ac:dyDescent="0.35">
      <c r="A2386" s="250" t="s">
        <v>919</v>
      </c>
      <c r="B2386" s="250" t="s">
        <v>920</v>
      </c>
      <c r="C2386" s="250" t="s">
        <v>364</v>
      </c>
      <c r="D2386" s="250" t="s">
        <v>1229</v>
      </c>
      <c r="E2386" s="250">
        <v>3</v>
      </c>
      <c r="F2386" s="250" t="s">
        <v>1215</v>
      </c>
      <c r="G2386" s="250" t="s">
        <v>62</v>
      </c>
      <c r="H2386" s="250">
        <v>2</v>
      </c>
      <c r="I2386" s="250" t="s">
        <v>17</v>
      </c>
      <c r="J2386" s="250" t="s">
        <v>17</v>
      </c>
      <c r="K2386" s="250" t="s">
        <v>4007</v>
      </c>
      <c r="L2386" s="251">
        <v>45833</v>
      </c>
      <c r="M2386" s="250" t="s">
        <v>19</v>
      </c>
    </row>
    <row r="2387" spans="1:13" x14ac:dyDescent="0.35">
      <c r="A2387" s="252" t="s">
        <v>919</v>
      </c>
      <c r="B2387" s="252" t="s">
        <v>920</v>
      </c>
      <c r="C2387" s="252" t="s">
        <v>364</v>
      </c>
      <c r="D2387" s="252" t="s">
        <v>1231</v>
      </c>
      <c r="E2387" s="252">
        <v>0</v>
      </c>
      <c r="F2387" s="252" t="s">
        <v>1215</v>
      </c>
      <c r="G2387" s="252" t="s">
        <v>62</v>
      </c>
      <c r="H2387" s="252">
        <v>2</v>
      </c>
      <c r="I2387" s="252" t="s">
        <v>17</v>
      </c>
      <c r="J2387" s="252" t="s">
        <v>17</v>
      </c>
      <c r="K2387" s="252" t="s">
        <v>4008</v>
      </c>
      <c r="L2387" s="253">
        <v>45833</v>
      </c>
      <c r="M2387" s="252" t="s">
        <v>19</v>
      </c>
    </row>
    <row r="2388" spans="1:13" x14ac:dyDescent="0.35">
      <c r="A2388" s="250" t="s">
        <v>362</v>
      </c>
      <c r="B2388" s="250" t="s">
        <v>363</v>
      </c>
      <c r="C2388" s="250" t="s">
        <v>364</v>
      </c>
      <c r="D2388" s="250" t="s">
        <v>1214</v>
      </c>
      <c r="E2388" s="250">
        <v>0</v>
      </c>
      <c r="F2388" s="250" t="s">
        <v>1215</v>
      </c>
      <c r="G2388" s="250" t="s">
        <v>62</v>
      </c>
      <c r="H2388" s="250">
        <v>2</v>
      </c>
      <c r="I2388" s="250" t="s">
        <v>17</v>
      </c>
      <c r="J2388" s="250" t="s">
        <v>17</v>
      </c>
      <c r="K2388" s="250" t="s">
        <v>4009</v>
      </c>
      <c r="L2388" s="251">
        <v>45833</v>
      </c>
      <c r="M2388" s="250" t="s">
        <v>19</v>
      </c>
    </row>
    <row r="2389" spans="1:13" x14ac:dyDescent="0.35">
      <c r="A2389" s="252" t="s">
        <v>362</v>
      </c>
      <c r="B2389" s="252" t="s">
        <v>363</v>
      </c>
      <c r="C2389" s="252" t="s">
        <v>364</v>
      </c>
      <c r="D2389" s="252" t="s">
        <v>1217</v>
      </c>
      <c r="E2389" s="252">
        <v>0</v>
      </c>
      <c r="F2389" s="252" t="s">
        <v>1215</v>
      </c>
      <c r="G2389" s="252" t="s">
        <v>62</v>
      </c>
      <c r="H2389" s="252">
        <v>2</v>
      </c>
      <c r="I2389" s="252" t="s">
        <v>17</v>
      </c>
      <c r="J2389" s="252" t="s">
        <v>17</v>
      </c>
      <c r="K2389" s="252" t="s">
        <v>4010</v>
      </c>
      <c r="L2389" s="253">
        <v>45833</v>
      </c>
      <c r="M2389" s="252" t="s">
        <v>19</v>
      </c>
    </row>
    <row r="2390" spans="1:13" x14ac:dyDescent="0.35">
      <c r="A2390" s="250" t="s">
        <v>362</v>
      </c>
      <c r="B2390" s="250" t="s">
        <v>363</v>
      </c>
      <c r="C2390" s="250" t="s">
        <v>364</v>
      </c>
      <c r="D2390" s="250" t="s">
        <v>1219</v>
      </c>
      <c r="E2390" s="250">
        <v>1</v>
      </c>
      <c r="F2390" s="250" t="s">
        <v>1215</v>
      </c>
      <c r="G2390" s="250" t="s">
        <v>62</v>
      </c>
      <c r="H2390" s="250">
        <v>2</v>
      </c>
      <c r="I2390" s="250" t="s">
        <v>17</v>
      </c>
      <c r="J2390" s="250" t="s">
        <v>17</v>
      </c>
      <c r="K2390" s="250" t="s">
        <v>4011</v>
      </c>
      <c r="L2390" s="251">
        <v>45833</v>
      </c>
      <c r="M2390" s="250" t="s">
        <v>19</v>
      </c>
    </row>
    <row r="2391" spans="1:13" x14ac:dyDescent="0.35">
      <c r="A2391" s="252" t="s">
        <v>362</v>
      </c>
      <c r="B2391" s="252" t="s">
        <v>363</v>
      </c>
      <c r="C2391" s="252" t="s">
        <v>364</v>
      </c>
      <c r="D2391" s="252" t="s">
        <v>1221</v>
      </c>
      <c r="E2391" s="252">
        <v>2</v>
      </c>
      <c r="F2391" s="252" t="s">
        <v>1215</v>
      </c>
      <c r="G2391" s="252" t="s">
        <v>62</v>
      </c>
      <c r="H2391" s="252">
        <v>2</v>
      </c>
      <c r="I2391" s="252" t="s">
        <v>17</v>
      </c>
      <c r="J2391" s="252" t="s">
        <v>17</v>
      </c>
      <c r="K2391" s="252" t="s">
        <v>4012</v>
      </c>
      <c r="L2391" s="253">
        <v>45833</v>
      </c>
      <c r="M2391" s="252" t="s">
        <v>19</v>
      </c>
    </row>
    <row r="2392" spans="1:13" x14ac:dyDescent="0.35">
      <c r="A2392" s="250" t="s">
        <v>362</v>
      </c>
      <c r="B2392" s="250" t="s">
        <v>363</v>
      </c>
      <c r="C2392" s="250" t="s">
        <v>364</v>
      </c>
      <c r="D2392" s="250" t="s">
        <v>1223</v>
      </c>
      <c r="E2392" s="250">
        <v>3</v>
      </c>
      <c r="F2392" s="250" t="s">
        <v>1215</v>
      </c>
      <c r="G2392" s="250" t="s">
        <v>62</v>
      </c>
      <c r="H2392" s="250">
        <v>2</v>
      </c>
      <c r="I2392" s="250" t="s">
        <v>17</v>
      </c>
      <c r="J2392" s="250" t="s">
        <v>17</v>
      </c>
      <c r="K2392" s="250" t="s">
        <v>4013</v>
      </c>
      <c r="L2392" s="251">
        <v>45833</v>
      </c>
      <c r="M2392" s="250" t="s">
        <v>19</v>
      </c>
    </row>
    <row r="2393" spans="1:13" x14ac:dyDescent="0.35">
      <c r="A2393" s="252" t="s">
        <v>362</v>
      </c>
      <c r="B2393" s="252" t="s">
        <v>363</v>
      </c>
      <c r="C2393" s="252" t="s">
        <v>364</v>
      </c>
      <c r="D2393" s="252" t="s">
        <v>1225</v>
      </c>
      <c r="E2393" s="252">
        <v>2</v>
      </c>
      <c r="F2393" s="252" t="s">
        <v>1215</v>
      </c>
      <c r="G2393" s="252" t="s">
        <v>62</v>
      </c>
      <c r="H2393" s="252">
        <v>2</v>
      </c>
      <c r="I2393" s="252" t="s">
        <v>17</v>
      </c>
      <c r="J2393" s="252" t="s">
        <v>17</v>
      </c>
      <c r="K2393" s="252" t="s">
        <v>4014</v>
      </c>
      <c r="L2393" s="253">
        <v>45833</v>
      </c>
      <c r="M2393" s="252" t="s">
        <v>19</v>
      </c>
    </row>
    <row r="2394" spans="1:13" x14ac:dyDescent="0.35">
      <c r="A2394" s="250" t="s">
        <v>362</v>
      </c>
      <c r="B2394" s="250" t="s">
        <v>363</v>
      </c>
      <c r="C2394" s="250" t="s">
        <v>364</v>
      </c>
      <c r="D2394" s="250" t="s">
        <v>1227</v>
      </c>
      <c r="E2394" s="250">
        <v>0</v>
      </c>
      <c r="F2394" s="250" t="s">
        <v>1215</v>
      </c>
      <c r="G2394" s="250" t="s">
        <v>62</v>
      </c>
      <c r="H2394" s="250">
        <v>2</v>
      </c>
      <c r="I2394" s="250" t="s">
        <v>17</v>
      </c>
      <c r="J2394" s="250" t="s">
        <v>17</v>
      </c>
      <c r="K2394" s="250" t="s">
        <v>4015</v>
      </c>
      <c r="L2394" s="251">
        <v>45833</v>
      </c>
      <c r="M2394" s="250" t="s">
        <v>19</v>
      </c>
    </row>
    <row r="2395" spans="1:13" x14ac:dyDescent="0.35">
      <c r="A2395" s="252" t="s">
        <v>362</v>
      </c>
      <c r="B2395" s="252" t="s">
        <v>363</v>
      </c>
      <c r="C2395" s="252" t="s">
        <v>364</v>
      </c>
      <c r="D2395" s="252" t="s">
        <v>1229</v>
      </c>
      <c r="E2395" s="252">
        <v>3</v>
      </c>
      <c r="F2395" s="252" t="s">
        <v>1215</v>
      </c>
      <c r="G2395" s="252" t="s">
        <v>62</v>
      </c>
      <c r="H2395" s="252">
        <v>2</v>
      </c>
      <c r="I2395" s="252" t="s">
        <v>17</v>
      </c>
      <c r="J2395" s="252" t="s">
        <v>17</v>
      </c>
      <c r="K2395" s="252" t="s">
        <v>4016</v>
      </c>
      <c r="L2395" s="253">
        <v>45833</v>
      </c>
      <c r="M2395" s="252" t="s">
        <v>19</v>
      </c>
    </row>
    <row r="2396" spans="1:13" x14ac:dyDescent="0.35">
      <c r="A2396" s="250" t="s">
        <v>362</v>
      </c>
      <c r="B2396" s="250" t="s">
        <v>363</v>
      </c>
      <c r="C2396" s="250" t="s">
        <v>364</v>
      </c>
      <c r="D2396" s="250" t="s">
        <v>1231</v>
      </c>
      <c r="E2396" s="250">
        <v>0</v>
      </c>
      <c r="F2396" s="250" t="s">
        <v>1215</v>
      </c>
      <c r="G2396" s="250" t="s">
        <v>62</v>
      </c>
      <c r="H2396" s="250">
        <v>2</v>
      </c>
      <c r="I2396" s="250" t="s">
        <v>17</v>
      </c>
      <c r="J2396" s="250" t="s">
        <v>17</v>
      </c>
      <c r="K2396" s="250" t="s">
        <v>4017</v>
      </c>
      <c r="L2396" s="251">
        <v>45833</v>
      </c>
      <c r="M2396" s="250" t="s">
        <v>19</v>
      </c>
    </row>
    <row r="2397" spans="1:13" x14ac:dyDescent="0.35">
      <c r="A2397" s="252" t="s">
        <v>374</v>
      </c>
      <c r="B2397" s="252" t="s">
        <v>375</v>
      </c>
      <c r="C2397" s="252" t="s">
        <v>376</v>
      </c>
      <c r="D2397" s="252" t="s">
        <v>1214</v>
      </c>
      <c r="E2397" s="252">
        <v>0</v>
      </c>
      <c r="F2397" s="252" t="s">
        <v>1215</v>
      </c>
      <c r="G2397" s="252" t="s">
        <v>62</v>
      </c>
      <c r="H2397" s="252">
        <v>2</v>
      </c>
      <c r="I2397" s="252" t="s">
        <v>17</v>
      </c>
      <c r="J2397" s="252" t="s">
        <v>17</v>
      </c>
      <c r="K2397" s="252" t="s">
        <v>4018</v>
      </c>
      <c r="L2397" s="253">
        <v>45833</v>
      </c>
      <c r="M2397" s="252" t="s">
        <v>19</v>
      </c>
    </row>
    <row r="2398" spans="1:13" x14ac:dyDescent="0.35">
      <c r="A2398" s="250" t="s">
        <v>374</v>
      </c>
      <c r="B2398" s="250" t="s">
        <v>375</v>
      </c>
      <c r="C2398" s="250" t="s">
        <v>376</v>
      </c>
      <c r="D2398" s="250" t="s">
        <v>1217</v>
      </c>
      <c r="E2398" s="250">
        <v>0</v>
      </c>
      <c r="F2398" s="250" t="s">
        <v>1215</v>
      </c>
      <c r="G2398" s="250" t="s">
        <v>62</v>
      </c>
      <c r="H2398" s="250">
        <v>2</v>
      </c>
      <c r="I2398" s="250" t="s">
        <v>17</v>
      </c>
      <c r="J2398" s="250" t="s">
        <v>17</v>
      </c>
      <c r="K2398" s="250" t="s">
        <v>4019</v>
      </c>
      <c r="L2398" s="251">
        <v>45833</v>
      </c>
      <c r="M2398" s="250" t="s">
        <v>19</v>
      </c>
    </row>
    <row r="2399" spans="1:13" x14ac:dyDescent="0.35">
      <c r="A2399" s="252" t="s">
        <v>374</v>
      </c>
      <c r="B2399" s="252" t="s">
        <v>375</v>
      </c>
      <c r="C2399" s="252" t="s">
        <v>376</v>
      </c>
      <c r="D2399" s="252" t="s">
        <v>1219</v>
      </c>
      <c r="E2399" s="252">
        <v>0</v>
      </c>
      <c r="F2399" s="252" t="s">
        <v>1215</v>
      </c>
      <c r="G2399" s="252" t="s">
        <v>62</v>
      </c>
      <c r="H2399" s="252">
        <v>2</v>
      </c>
      <c r="I2399" s="252" t="s">
        <v>17</v>
      </c>
      <c r="J2399" s="252" t="s">
        <v>17</v>
      </c>
      <c r="K2399" s="252" t="s">
        <v>4020</v>
      </c>
      <c r="L2399" s="253">
        <v>45833</v>
      </c>
      <c r="M2399" s="252" t="s">
        <v>19</v>
      </c>
    </row>
    <row r="2400" spans="1:13" x14ac:dyDescent="0.35">
      <c r="A2400" s="250" t="s">
        <v>374</v>
      </c>
      <c r="B2400" s="250" t="s">
        <v>375</v>
      </c>
      <c r="C2400" s="250" t="s">
        <v>376</v>
      </c>
      <c r="D2400" s="250" t="s">
        <v>1221</v>
      </c>
      <c r="E2400" s="250">
        <v>0</v>
      </c>
      <c r="F2400" s="250" t="s">
        <v>1215</v>
      </c>
      <c r="G2400" s="250" t="s">
        <v>62</v>
      </c>
      <c r="H2400" s="250">
        <v>2</v>
      </c>
      <c r="I2400" s="250" t="s">
        <v>17</v>
      </c>
      <c r="J2400" s="250" t="s">
        <v>17</v>
      </c>
      <c r="K2400" s="250" t="s">
        <v>4021</v>
      </c>
      <c r="L2400" s="251">
        <v>45833</v>
      </c>
      <c r="M2400" s="250" t="s">
        <v>19</v>
      </c>
    </row>
    <row r="2401" spans="1:13" x14ac:dyDescent="0.35">
      <c r="A2401" s="252" t="s">
        <v>374</v>
      </c>
      <c r="B2401" s="252" t="s">
        <v>375</v>
      </c>
      <c r="C2401" s="252" t="s">
        <v>376</v>
      </c>
      <c r="D2401" s="252" t="s">
        <v>1223</v>
      </c>
      <c r="E2401" s="252">
        <v>2</v>
      </c>
      <c r="F2401" s="252" t="s">
        <v>1215</v>
      </c>
      <c r="G2401" s="252" t="s">
        <v>62</v>
      </c>
      <c r="H2401" s="252">
        <v>2</v>
      </c>
      <c r="I2401" s="252" t="s">
        <v>17</v>
      </c>
      <c r="J2401" s="252" t="s">
        <v>17</v>
      </c>
      <c r="K2401" s="252" t="s">
        <v>4022</v>
      </c>
      <c r="L2401" s="253">
        <v>45833</v>
      </c>
      <c r="M2401" s="252" t="s">
        <v>19</v>
      </c>
    </row>
    <row r="2402" spans="1:13" x14ac:dyDescent="0.35">
      <c r="A2402" s="250" t="s">
        <v>374</v>
      </c>
      <c r="B2402" s="250" t="s">
        <v>375</v>
      </c>
      <c r="C2402" s="250" t="s">
        <v>376</v>
      </c>
      <c r="D2402" s="250" t="s">
        <v>1225</v>
      </c>
      <c r="E2402" s="250">
        <v>0</v>
      </c>
      <c r="F2402" s="250" t="s">
        <v>1215</v>
      </c>
      <c r="G2402" s="250" t="s">
        <v>62</v>
      </c>
      <c r="H2402" s="250">
        <v>2</v>
      </c>
      <c r="I2402" s="250" t="s">
        <v>17</v>
      </c>
      <c r="J2402" s="250" t="s">
        <v>17</v>
      </c>
      <c r="K2402" s="250" t="s">
        <v>4023</v>
      </c>
      <c r="L2402" s="251">
        <v>45833</v>
      </c>
      <c r="M2402" s="250" t="s">
        <v>19</v>
      </c>
    </row>
    <row r="2403" spans="1:13" x14ac:dyDescent="0.35">
      <c r="A2403" s="252" t="s">
        <v>374</v>
      </c>
      <c r="B2403" s="252" t="s">
        <v>375</v>
      </c>
      <c r="C2403" s="252" t="s">
        <v>376</v>
      </c>
      <c r="D2403" s="252" t="s">
        <v>1227</v>
      </c>
      <c r="E2403" s="252">
        <v>1</v>
      </c>
      <c r="F2403" s="252" t="s">
        <v>1215</v>
      </c>
      <c r="G2403" s="252" t="s">
        <v>62</v>
      </c>
      <c r="H2403" s="252">
        <v>2</v>
      </c>
      <c r="I2403" s="252" t="s">
        <v>17</v>
      </c>
      <c r="J2403" s="252" t="s">
        <v>17</v>
      </c>
      <c r="K2403" s="252" t="s">
        <v>4024</v>
      </c>
      <c r="L2403" s="253">
        <v>45833</v>
      </c>
      <c r="M2403" s="252" t="s">
        <v>19</v>
      </c>
    </row>
    <row r="2404" spans="1:13" x14ac:dyDescent="0.35">
      <c r="A2404" s="250" t="s">
        <v>374</v>
      </c>
      <c r="B2404" s="250" t="s">
        <v>375</v>
      </c>
      <c r="C2404" s="250" t="s">
        <v>376</v>
      </c>
      <c r="D2404" s="250" t="s">
        <v>1229</v>
      </c>
      <c r="E2404" s="250">
        <v>0</v>
      </c>
      <c r="F2404" s="250" t="s">
        <v>1215</v>
      </c>
      <c r="G2404" s="250" t="s">
        <v>62</v>
      </c>
      <c r="H2404" s="250">
        <v>2</v>
      </c>
      <c r="I2404" s="250" t="s">
        <v>17</v>
      </c>
      <c r="J2404" s="250" t="s">
        <v>17</v>
      </c>
      <c r="K2404" s="250" t="s">
        <v>4025</v>
      </c>
      <c r="L2404" s="251">
        <v>45833</v>
      </c>
      <c r="M2404" s="250" t="s">
        <v>19</v>
      </c>
    </row>
    <row r="2405" spans="1:13" x14ac:dyDescent="0.35">
      <c r="A2405" s="252" t="s">
        <v>374</v>
      </c>
      <c r="B2405" s="252" t="s">
        <v>375</v>
      </c>
      <c r="C2405" s="252" t="s">
        <v>376</v>
      </c>
      <c r="D2405" s="252" t="s">
        <v>1231</v>
      </c>
      <c r="E2405" s="252">
        <v>0</v>
      </c>
      <c r="F2405" s="252" t="s">
        <v>1215</v>
      </c>
      <c r="G2405" s="252" t="s">
        <v>62</v>
      </c>
      <c r="H2405" s="252">
        <v>2</v>
      </c>
      <c r="I2405" s="252" t="s">
        <v>17</v>
      </c>
      <c r="J2405" s="252" t="s">
        <v>17</v>
      </c>
      <c r="K2405" s="252" t="s">
        <v>4026</v>
      </c>
      <c r="L2405" s="253">
        <v>45833</v>
      </c>
      <c r="M2405" s="252" t="s">
        <v>19</v>
      </c>
    </row>
    <row r="2406" spans="1:13" x14ac:dyDescent="0.35">
      <c r="A2406" s="250" t="s">
        <v>388</v>
      </c>
      <c r="B2406" s="250" t="s">
        <v>389</v>
      </c>
      <c r="C2406" s="250" t="s">
        <v>390</v>
      </c>
      <c r="D2406" s="250" t="s">
        <v>1214</v>
      </c>
      <c r="E2406" s="250">
        <v>0</v>
      </c>
      <c r="F2406" s="250" t="s">
        <v>1215</v>
      </c>
      <c r="G2406" s="250" t="s">
        <v>62</v>
      </c>
      <c r="H2406" s="250">
        <v>2</v>
      </c>
      <c r="I2406" s="250" t="s">
        <v>17</v>
      </c>
      <c r="J2406" s="250" t="s">
        <v>17</v>
      </c>
      <c r="K2406" s="250" t="s">
        <v>4027</v>
      </c>
      <c r="L2406" s="251">
        <v>45833</v>
      </c>
      <c r="M2406" s="250" t="s">
        <v>19</v>
      </c>
    </row>
    <row r="2407" spans="1:13" x14ac:dyDescent="0.35">
      <c r="A2407" s="252" t="s">
        <v>388</v>
      </c>
      <c r="B2407" s="252" t="s">
        <v>389</v>
      </c>
      <c r="C2407" s="252" t="s">
        <v>390</v>
      </c>
      <c r="D2407" s="252" t="s">
        <v>1217</v>
      </c>
      <c r="E2407" s="252">
        <v>0</v>
      </c>
      <c r="F2407" s="252" t="s">
        <v>1215</v>
      </c>
      <c r="G2407" s="252" t="s">
        <v>62</v>
      </c>
      <c r="H2407" s="252">
        <v>2</v>
      </c>
      <c r="I2407" s="252" t="s">
        <v>17</v>
      </c>
      <c r="J2407" s="252" t="s">
        <v>17</v>
      </c>
      <c r="K2407" s="252" t="s">
        <v>4028</v>
      </c>
      <c r="L2407" s="253">
        <v>45833</v>
      </c>
      <c r="M2407" s="252" t="s">
        <v>19</v>
      </c>
    </row>
    <row r="2408" spans="1:13" x14ac:dyDescent="0.35">
      <c r="A2408" s="250" t="s">
        <v>388</v>
      </c>
      <c r="B2408" s="250" t="s">
        <v>389</v>
      </c>
      <c r="C2408" s="250" t="s">
        <v>390</v>
      </c>
      <c r="D2408" s="250" t="s">
        <v>1219</v>
      </c>
      <c r="E2408" s="250">
        <v>0</v>
      </c>
      <c r="F2408" s="250" t="s">
        <v>1215</v>
      </c>
      <c r="G2408" s="250" t="s">
        <v>62</v>
      </c>
      <c r="H2408" s="250">
        <v>2</v>
      </c>
      <c r="I2408" s="250" t="s">
        <v>17</v>
      </c>
      <c r="J2408" s="250" t="s">
        <v>17</v>
      </c>
      <c r="K2408" s="250" t="s">
        <v>4029</v>
      </c>
      <c r="L2408" s="251">
        <v>45833</v>
      </c>
      <c r="M2408" s="250" t="s">
        <v>19</v>
      </c>
    </row>
    <row r="2409" spans="1:13" x14ac:dyDescent="0.35">
      <c r="A2409" s="252" t="s">
        <v>388</v>
      </c>
      <c r="B2409" s="252" t="s">
        <v>389</v>
      </c>
      <c r="C2409" s="252" t="s">
        <v>390</v>
      </c>
      <c r="D2409" s="252" t="s">
        <v>1221</v>
      </c>
      <c r="E2409" s="252">
        <v>0</v>
      </c>
      <c r="F2409" s="252" t="s">
        <v>1215</v>
      </c>
      <c r="G2409" s="252" t="s">
        <v>62</v>
      </c>
      <c r="H2409" s="252">
        <v>2</v>
      </c>
      <c r="I2409" s="252" t="s">
        <v>17</v>
      </c>
      <c r="J2409" s="252" t="s">
        <v>17</v>
      </c>
      <c r="K2409" s="252" t="s">
        <v>4030</v>
      </c>
      <c r="L2409" s="253">
        <v>45833</v>
      </c>
      <c r="M2409" s="252" t="s">
        <v>19</v>
      </c>
    </row>
    <row r="2410" spans="1:13" x14ac:dyDescent="0.35">
      <c r="A2410" s="250" t="s">
        <v>388</v>
      </c>
      <c r="B2410" s="250" t="s">
        <v>389</v>
      </c>
      <c r="C2410" s="250" t="s">
        <v>390</v>
      </c>
      <c r="D2410" s="250" t="s">
        <v>1223</v>
      </c>
      <c r="E2410" s="250">
        <v>2</v>
      </c>
      <c r="F2410" s="250" t="s">
        <v>1215</v>
      </c>
      <c r="G2410" s="250" t="s">
        <v>62</v>
      </c>
      <c r="H2410" s="250">
        <v>2</v>
      </c>
      <c r="I2410" s="250" t="s">
        <v>17</v>
      </c>
      <c r="J2410" s="250" t="s">
        <v>17</v>
      </c>
      <c r="K2410" s="250" t="s">
        <v>4031</v>
      </c>
      <c r="L2410" s="251">
        <v>45833</v>
      </c>
      <c r="M2410" s="250" t="s">
        <v>19</v>
      </c>
    </row>
    <row r="2411" spans="1:13" x14ac:dyDescent="0.35">
      <c r="A2411" s="252" t="s">
        <v>388</v>
      </c>
      <c r="B2411" s="252" t="s">
        <v>389</v>
      </c>
      <c r="C2411" s="252" t="s">
        <v>390</v>
      </c>
      <c r="D2411" s="252" t="s">
        <v>1225</v>
      </c>
      <c r="E2411" s="252">
        <v>0</v>
      </c>
      <c r="F2411" s="252" t="s">
        <v>1215</v>
      </c>
      <c r="G2411" s="252" t="s">
        <v>62</v>
      </c>
      <c r="H2411" s="252">
        <v>2</v>
      </c>
      <c r="I2411" s="252" t="s">
        <v>17</v>
      </c>
      <c r="J2411" s="252" t="s">
        <v>17</v>
      </c>
      <c r="K2411" s="252" t="s">
        <v>4032</v>
      </c>
      <c r="L2411" s="253">
        <v>45833</v>
      </c>
      <c r="M2411" s="252" t="s">
        <v>19</v>
      </c>
    </row>
    <row r="2412" spans="1:13" x14ac:dyDescent="0.35">
      <c r="A2412" s="250" t="s">
        <v>388</v>
      </c>
      <c r="B2412" s="250" t="s">
        <v>389</v>
      </c>
      <c r="C2412" s="250" t="s">
        <v>390</v>
      </c>
      <c r="D2412" s="250" t="s">
        <v>1227</v>
      </c>
      <c r="E2412" s="250">
        <v>0</v>
      </c>
      <c r="F2412" s="250" t="s">
        <v>1215</v>
      </c>
      <c r="G2412" s="250" t="s">
        <v>62</v>
      </c>
      <c r="H2412" s="250">
        <v>2</v>
      </c>
      <c r="I2412" s="250" t="s">
        <v>17</v>
      </c>
      <c r="J2412" s="250" t="s">
        <v>17</v>
      </c>
      <c r="K2412" s="250" t="s">
        <v>4033</v>
      </c>
      <c r="L2412" s="251">
        <v>45833</v>
      </c>
      <c r="M2412" s="250" t="s">
        <v>19</v>
      </c>
    </row>
    <row r="2413" spans="1:13" x14ac:dyDescent="0.35">
      <c r="A2413" s="252" t="s">
        <v>388</v>
      </c>
      <c r="B2413" s="252" t="s">
        <v>389</v>
      </c>
      <c r="C2413" s="252" t="s">
        <v>390</v>
      </c>
      <c r="D2413" s="252" t="s">
        <v>1229</v>
      </c>
      <c r="E2413" s="252">
        <v>0</v>
      </c>
      <c r="F2413" s="252" t="s">
        <v>1215</v>
      </c>
      <c r="G2413" s="252" t="s">
        <v>62</v>
      </c>
      <c r="H2413" s="252">
        <v>2</v>
      </c>
      <c r="I2413" s="252" t="s">
        <v>17</v>
      </c>
      <c r="J2413" s="252" t="s">
        <v>17</v>
      </c>
      <c r="K2413" s="252" t="s">
        <v>4034</v>
      </c>
      <c r="L2413" s="253">
        <v>45833</v>
      </c>
      <c r="M2413" s="252" t="s">
        <v>19</v>
      </c>
    </row>
    <row r="2414" spans="1:13" x14ac:dyDescent="0.35">
      <c r="A2414" s="250" t="s">
        <v>388</v>
      </c>
      <c r="B2414" s="250" t="s">
        <v>389</v>
      </c>
      <c r="C2414" s="250" t="s">
        <v>390</v>
      </c>
      <c r="D2414" s="250" t="s">
        <v>1231</v>
      </c>
      <c r="E2414" s="250">
        <v>0</v>
      </c>
      <c r="F2414" s="250" t="s">
        <v>1215</v>
      </c>
      <c r="G2414" s="250" t="s">
        <v>62</v>
      </c>
      <c r="H2414" s="250">
        <v>2</v>
      </c>
      <c r="I2414" s="250" t="s">
        <v>17</v>
      </c>
      <c r="J2414" s="250" t="s">
        <v>17</v>
      </c>
      <c r="K2414" s="250" t="s">
        <v>4035</v>
      </c>
      <c r="L2414" s="251">
        <v>45833</v>
      </c>
      <c r="M2414" s="250" t="s">
        <v>19</v>
      </c>
    </row>
    <row r="2415" spans="1:13" x14ac:dyDescent="0.35">
      <c r="A2415" s="252" t="s">
        <v>1239</v>
      </c>
      <c r="B2415" s="252" t="s">
        <v>1240</v>
      </c>
      <c r="C2415" s="252" t="s">
        <v>416</v>
      </c>
      <c r="D2415" s="252" t="s">
        <v>1214</v>
      </c>
      <c r="E2415" s="252">
        <v>0</v>
      </c>
      <c r="F2415" s="252" t="s">
        <v>1215</v>
      </c>
      <c r="G2415" s="252" t="s">
        <v>62</v>
      </c>
      <c r="H2415" s="252">
        <v>2</v>
      </c>
      <c r="I2415" s="252" t="s">
        <v>17</v>
      </c>
      <c r="J2415" s="252" t="s">
        <v>17</v>
      </c>
      <c r="K2415" s="252" t="s">
        <v>4036</v>
      </c>
      <c r="L2415" s="253">
        <v>45833</v>
      </c>
      <c r="M2415" s="252" t="s">
        <v>19</v>
      </c>
    </row>
    <row r="2416" spans="1:13" x14ac:dyDescent="0.35">
      <c r="A2416" s="250" t="s">
        <v>1239</v>
      </c>
      <c r="B2416" s="250" t="s">
        <v>1240</v>
      </c>
      <c r="C2416" s="250" t="s">
        <v>416</v>
      </c>
      <c r="D2416" s="250" t="s">
        <v>1217</v>
      </c>
      <c r="E2416" s="250">
        <v>0</v>
      </c>
      <c r="F2416" s="250" t="s">
        <v>1215</v>
      </c>
      <c r="G2416" s="250" t="s">
        <v>62</v>
      </c>
      <c r="H2416" s="250">
        <v>2</v>
      </c>
      <c r="I2416" s="250" t="s">
        <v>17</v>
      </c>
      <c r="J2416" s="250" t="s">
        <v>17</v>
      </c>
      <c r="K2416" s="250" t="s">
        <v>4037</v>
      </c>
      <c r="L2416" s="251">
        <v>45833</v>
      </c>
      <c r="M2416" s="250" t="s">
        <v>19</v>
      </c>
    </row>
    <row r="2417" spans="1:13" x14ac:dyDescent="0.35">
      <c r="A2417" s="252" t="s">
        <v>1239</v>
      </c>
      <c r="B2417" s="252" t="s">
        <v>1240</v>
      </c>
      <c r="C2417" s="252" t="s">
        <v>416</v>
      </c>
      <c r="D2417" s="252" t="s">
        <v>1219</v>
      </c>
      <c r="E2417" s="252">
        <v>1</v>
      </c>
      <c r="F2417" s="252" t="s">
        <v>1215</v>
      </c>
      <c r="G2417" s="252" t="s">
        <v>62</v>
      </c>
      <c r="H2417" s="252">
        <v>2</v>
      </c>
      <c r="I2417" s="252" t="s">
        <v>17</v>
      </c>
      <c r="J2417" s="252" t="s">
        <v>17</v>
      </c>
      <c r="K2417" s="252" t="s">
        <v>4038</v>
      </c>
      <c r="L2417" s="253">
        <v>45833</v>
      </c>
      <c r="M2417" s="252" t="s">
        <v>19</v>
      </c>
    </row>
    <row r="2418" spans="1:13" x14ac:dyDescent="0.35">
      <c r="A2418" s="250" t="s">
        <v>1239</v>
      </c>
      <c r="B2418" s="250" t="s">
        <v>1240</v>
      </c>
      <c r="C2418" s="250" t="s">
        <v>416</v>
      </c>
      <c r="D2418" s="250" t="s">
        <v>1221</v>
      </c>
      <c r="E2418" s="250">
        <v>2</v>
      </c>
      <c r="F2418" s="250" t="s">
        <v>1215</v>
      </c>
      <c r="G2418" s="250" t="s">
        <v>62</v>
      </c>
      <c r="H2418" s="250">
        <v>2</v>
      </c>
      <c r="I2418" s="250" t="s">
        <v>17</v>
      </c>
      <c r="J2418" s="250" t="s">
        <v>17</v>
      </c>
      <c r="K2418" s="250" t="s">
        <v>4039</v>
      </c>
      <c r="L2418" s="251">
        <v>45833</v>
      </c>
      <c r="M2418" s="250" t="s">
        <v>19</v>
      </c>
    </row>
    <row r="2419" spans="1:13" x14ac:dyDescent="0.35">
      <c r="A2419" s="252" t="s">
        <v>1239</v>
      </c>
      <c r="B2419" s="252" t="s">
        <v>1240</v>
      </c>
      <c r="C2419" s="252" t="s">
        <v>416</v>
      </c>
      <c r="D2419" s="252" t="s">
        <v>1223</v>
      </c>
      <c r="E2419" s="252">
        <v>3</v>
      </c>
      <c r="F2419" s="252" t="s">
        <v>1215</v>
      </c>
      <c r="G2419" s="252" t="s">
        <v>62</v>
      </c>
      <c r="H2419" s="252">
        <v>2</v>
      </c>
      <c r="I2419" s="252" t="s">
        <v>17</v>
      </c>
      <c r="J2419" s="252" t="s">
        <v>17</v>
      </c>
      <c r="K2419" s="252" t="s">
        <v>4040</v>
      </c>
      <c r="L2419" s="253">
        <v>45833</v>
      </c>
      <c r="M2419" s="252" t="s">
        <v>19</v>
      </c>
    </row>
    <row r="2420" spans="1:13" x14ac:dyDescent="0.35">
      <c r="A2420" s="250" t="s">
        <v>1239</v>
      </c>
      <c r="B2420" s="250" t="s">
        <v>1240</v>
      </c>
      <c r="C2420" s="250" t="s">
        <v>416</v>
      </c>
      <c r="D2420" s="250" t="s">
        <v>1225</v>
      </c>
      <c r="E2420" s="250">
        <v>1</v>
      </c>
      <c r="F2420" s="250" t="s">
        <v>1215</v>
      </c>
      <c r="G2420" s="250" t="s">
        <v>62</v>
      </c>
      <c r="H2420" s="250">
        <v>2</v>
      </c>
      <c r="I2420" s="250" t="s">
        <v>17</v>
      </c>
      <c r="J2420" s="250" t="s">
        <v>17</v>
      </c>
      <c r="K2420" s="250" t="s">
        <v>4041</v>
      </c>
      <c r="L2420" s="251">
        <v>45833</v>
      </c>
      <c r="M2420" s="250" t="s">
        <v>19</v>
      </c>
    </row>
    <row r="2421" spans="1:13" x14ac:dyDescent="0.35">
      <c r="A2421" s="252" t="s">
        <v>1239</v>
      </c>
      <c r="B2421" s="252" t="s">
        <v>1240</v>
      </c>
      <c r="C2421" s="252" t="s">
        <v>416</v>
      </c>
      <c r="D2421" s="252" t="s">
        <v>1227</v>
      </c>
      <c r="E2421" s="252">
        <v>2</v>
      </c>
      <c r="F2421" s="252" t="s">
        <v>1215</v>
      </c>
      <c r="G2421" s="252" t="s">
        <v>62</v>
      </c>
      <c r="H2421" s="252">
        <v>2</v>
      </c>
      <c r="I2421" s="252" t="s">
        <v>17</v>
      </c>
      <c r="J2421" s="252" t="s">
        <v>17</v>
      </c>
      <c r="K2421" s="252" t="s">
        <v>4042</v>
      </c>
      <c r="L2421" s="253">
        <v>45833</v>
      </c>
      <c r="M2421" s="252" t="s">
        <v>19</v>
      </c>
    </row>
    <row r="2422" spans="1:13" x14ac:dyDescent="0.35">
      <c r="A2422" s="250" t="s">
        <v>1239</v>
      </c>
      <c r="B2422" s="250" t="s">
        <v>1240</v>
      </c>
      <c r="C2422" s="250" t="s">
        <v>416</v>
      </c>
      <c r="D2422" s="250" t="s">
        <v>1229</v>
      </c>
      <c r="E2422" s="250">
        <v>0</v>
      </c>
      <c r="F2422" s="250" t="s">
        <v>1215</v>
      </c>
      <c r="G2422" s="250" t="s">
        <v>62</v>
      </c>
      <c r="H2422" s="250">
        <v>2</v>
      </c>
      <c r="I2422" s="250" t="s">
        <v>17</v>
      </c>
      <c r="J2422" s="250" t="s">
        <v>17</v>
      </c>
      <c r="K2422" s="250" t="s">
        <v>4043</v>
      </c>
      <c r="L2422" s="251">
        <v>45833</v>
      </c>
      <c r="M2422" s="250" t="s">
        <v>19</v>
      </c>
    </row>
    <row r="2423" spans="1:13" x14ac:dyDescent="0.35">
      <c r="A2423" s="252" t="s">
        <v>1239</v>
      </c>
      <c r="B2423" s="252" t="s">
        <v>1240</v>
      </c>
      <c r="C2423" s="252" t="s">
        <v>416</v>
      </c>
      <c r="D2423" s="252" t="s">
        <v>1231</v>
      </c>
      <c r="E2423" s="252">
        <v>0</v>
      </c>
      <c r="F2423" s="252" t="s">
        <v>1215</v>
      </c>
      <c r="G2423" s="252" t="s">
        <v>62</v>
      </c>
      <c r="H2423" s="252">
        <v>2</v>
      </c>
      <c r="I2423" s="252" t="s">
        <v>17</v>
      </c>
      <c r="J2423" s="252" t="s">
        <v>17</v>
      </c>
      <c r="K2423" s="252" t="s">
        <v>4044</v>
      </c>
      <c r="L2423" s="253">
        <v>45833</v>
      </c>
      <c r="M2423" s="252" t="s">
        <v>19</v>
      </c>
    </row>
    <row r="2424" spans="1:13" x14ac:dyDescent="0.35">
      <c r="A2424" s="250" t="s">
        <v>414</v>
      </c>
      <c r="B2424" s="250" t="s">
        <v>415</v>
      </c>
      <c r="C2424" s="250" t="s">
        <v>416</v>
      </c>
      <c r="D2424" s="250" t="s">
        <v>1214</v>
      </c>
      <c r="E2424" s="250">
        <v>0</v>
      </c>
      <c r="F2424" s="250" t="s">
        <v>1215</v>
      </c>
      <c r="G2424" s="250" t="s">
        <v>62</v>
      </c>
      <c r="H2424" s="250">
        <v>2</v>
      </c>
      <c r="I2424" s="250" t="s">
        <v>17</v>
      </c>
      <c r="J2424" s="250" t="s">
        <v>17</v>
      </c>
      <c r="K2424" s="250" t="s">
        <v>4045</v>
      </c>
      <c r="L2424" s="251">
        <v>45833</v>
      </c>
      <c r="M2424" s="250" t="s">
        <v>19</v>
      </c>
    </row>
    <row r="2425" spans="1:13" x14ac:dyDescent="0.35">
      <c r="A2425" s="252" t="s">
        <v>414</v>
      </c>
      <c r="B2425" s="252" t="s">
        <v>415</v>
      </c>
      <c r="C2425" s="252" t="s">
        <v>416</v>
      </c>
      <c r="D2425" s="252" t="s">
        <v>1217</v>
      </c>
      <c r="E2425" s="252">
        <v>0</v>
      </c>
      <c r="F2425" s="252" t="s">
        <v>1215</v>
      </c>
      <c r="G2425" s="252" t="s">
        <v>62</v>
      </c>
      <c r="H2425" s="252">
        <v>2</v>
      </c>
      <c r="I2425" s="252" t="s">
        <v>17</v>
      </c>
      <c r="J2425" s="252" t="s">
        <v>17</v>
      </c>
      <c r="K2425" s="252" t="s">
        <v>4046</v>
      </c>
      <c r="L2425" s="253">
        <v>45833</v>
      </c>
      <c r="M2425" s="252" t="s">
        <v>19</v>
      </c>
    </row>
    <row r="2426" spans="1:13" x14ac:dyDescent="0.35">
      <c r="A2426" s="250" t="s">
        <v>414</v>
      </c>
      <c r="B2426" s="250" t="s">
        <v>415</v>
      </c>
      <c r="C2426" s="250" t="s">
        <v>416</v>
      </c>
      <c r="D2426" s="250" t="s">
        <v>1219</v>
      </c>
      <c r="E2426" s="250">
        <v>1</v>
      </c>
      <c r="F2426" s="250" t="s">
        <v>1215</v>
      </c>
      <c r="G2426" s="250" t="s">
        <v>62</v>
      </c>
      <c r="H2426" s="250">
        <v>2</v>
      </c>
      <c r="I2426" s="250" t="s">
        <v>17</v>
      </c>
      <c r="J2426" s="250" t="s">
        <v>17</v>
      </c>
      <c r="K2426" s="250" t="s">
        <v>4047</v>
      </c>
      <c r="L2426" s="251">
        <v>45833</v>
      </c>
      <c r="M2426" s="250" t="s">
        <v>19</v>
      </c>
    </row>
    <row r="2427" spans="1:13" x14ac:dyDescent="0.35">
      <c r="A2427" s="252" t="s">
        <v>414</v>
      </c>
      <c r="B2427" s="252" t="s">
        <v>415</v>
      </c>
      <c r="C2427" s="252" t="s">
        <v>416</v>
      </c>
      <c r="D2427" s="252" t="s">
        <v>1221</v>
      </c>
      <c r="E2427" s="252">
        <v>2</v>
      </c>
      <c r="F2427" s="252" t="s">
        <v>1215</v>
      </c>
      <c r="G2427" s="252" t="s">
        <v>62</v>
      </c>
      <c r="H2427" s="252">
        <v>2</v>
      </c>
      <c r="I2427" s="252" t="s">
        <v>17</v>
      </c>
      <c r="J2427" s="252" t="s">
        <v>17</v>
      </c>
      <c r="K2427" s="252" t="s">
        <v>4048</v>
      </c>
      <c r="L2427" s="253">
        <v>45833</v>
      </c>
      <c r="M2427" s="252" t="s">
        <v>19</v>
      </c>
    </row>
    <row r="2428" spans="1:13" x14ac:dyDescent="0.35">
      <c r="A2428" s="250" t="s">
        <v>414</v>
      </c>
      <c r="B2428" s="250" t="s">
        <v>415</v>
      </c>
      <c r="C2428" s="250" t="s">
        <v>416</v>
      </c>
      <c r="D2428" s="250" t="s">
        <v>1223</v>
      </c>
      <c r="E2428" s="250">
        <v>3</v>
      </c>
      <c r="F2428" s="250" t="s">
        <v>1215</v>
      </c>
      <c r="G2428" s="250" t="s">
        <v>62</v>
      </c>
      <c r="H2428" s="250">
        <v>2</v>
      </c>
      <c r="I2428" s="250" t="s">
        <v>17</v>
      </c>
      <c r="J2428" s="250" t="s">
        <v>17</v>
      </c>
      <c r="K2428" s="250" t="s">
        <v>4049</v>
      </c>
      <c r="L2428" s="251">
        <v>45833</v>
      </c>
      <c r="M2428" s="250" t="s">
        <v>19</v>
      </c>
    </row>
    <row r="2429" spans="1:13" x14ac:dyDescent="0.35">
      <c r="A2429" s="252" t="s">
        <v>414</v>
      </c>
      <c r="B2429" s="252" t="s">
        <v>415</v>
      </c>
      <c r="C2429" s="252" t="s">
        <v>416</v>
      </c>
      <c r="D2429" s="252" t="s">
        <v>1225</v>
      </c>
      <c r="E2429" s="252">
        <v>1</v>
      </c>
      <c r="F2429" s="252" t="s">
        <v>1215</v>
      </c>
      <c r="G2429" s="252" t="s">
        <v>62</v>
      </c>
      <c r="H2429" s="252">
        <v>2</v>
      </c>
      <c r="I2429" s="252" t="s">
        <v>17</v>
      </c>
      <c r="J2429" s="252" t="s">
        <v>17</v>
      </c>
      <c r="K2429" s="252" t="s">
        <v>4050</v>
      </c>
      <c r="L2429" s="253">
        <v>45833</v>
      </c>
      <c r="M2429" s="252" t="s">
        <v>19</v>
      </c>
    </row>
    <row r="2430" spans="1:13" x14ac:dyDescent="0.35">
      <c r="A2430" s="250" t="s">
        <v>414</v>
      </c>
      <c r="B2430" s="250" t="s">
        <v>415</v>
      </c>
      <c r="C2430" s="250" t="s">
        <v>416</v>
      </c>
      <c r="D2430" s="250" t="s">
        <v>1227</v>
      </c>
      <c r="E2430" s="250">
        <v>2</v>
      </c>
      <c r="F2430" s="250" t="s">
        <v>1215</v>
      </c>
      <c r="G2430" s="250" t="s">
        <v>62</v>
      </c>
      <c r="H2430" s="250">
        <v>2</v>
      </c>
      <c r="I2430" s="250" t="s">
        <v>17</v>
      </c>
      <c r="J2430" s="250" t="s">
        <v>17</v>
      </c>
      <c r="K2430" s="250" t="s">
        <v>4051</v>
      </c>
      <c r="L2430" s="251">
        <v>45833</v>
      </c>
      <c r="M2430" s="250" t="s">
        <v>19</v>
      </c>
    </row>
    <row r="2431" spans="1:13" x14ac:dyDescent="0.35">
      <c r="A2431" s="252" t="s">
        <v>414</v>
      </c>
      <c r="B2431" s="252" t="s">
        <v>415</v>
      </c>
      <c r="C2431" s="252" t="s">
        <v>416</v>
      </c>
      <c r="D2431" s="252" t="s">
        <v>1229</v>
      </c>
      <c r="E2431" s="252">
        <v>0</v>
      </c>
      <c r="F2431" s="252" t="s">
        <v>1215</v>
      </c>
      <c r="G2431" s="252" t="s">
        <v>62</v>
      </c>
      <c r="H2431" s="252">
        <v>2</v>
      </c>
      <c r="I2431" s="252" t="s">
        <v>17</v>
      </c>
      <c r="J2431" s="252" t="s">
        <v>17</v>
      </c>
      <c r="K2431" s="252" t="s">
        <v>4052</v>
      </c>
      <c r="L2431" s="253">
        <v>45833</v>
      </c>
      <c r="M2431" s="252" t="s">
        <v>19</v>
      </c>
    </row>
    <row r="2432" spans="1:13" x14ac:dyDescent="0.35">
      <c r="A2432" s="250" t="s">
        <v>414</v>
      </c>
      <c r="B2432" s="250" t="s">
        <v>415</v>
      </c>
      <c r="C2432" s="250" t="s">
        <v>416</v>
      </c>
      <c r="D2432" s="250" t="s">
        <v>1231</v>
      </c>
      <c r="E2432" s="250">
        <v>0</v>
      </c>
      <c r="F2432" s="250" t="s">
        <v>1215</v>
      </c>
      <c r="G2432" s="250" t="s">
        <v>62</v>
      </c>
      <c r="H2432" s="250">
        <v>2</v>
      </c>
      <c r="I2432" s="250" t="s">
        <v>17</v>
      </c>
      <c r="J2432" s="250" t="s">
        <v>17</v>
      </c>
      <c r="K2432" s="250" t="s">
        <v>4053</v>
      </c>
      <c r="L2432" s="251">
        <v>45833</v>
      </c>
      <c r="M2432" s="250" t="s">
        <v>19</v>
      </c>
    </row>
    <row r="2433" spans="1:13" x14ac:dyDescent="0.35">
      <c r="A2433" s="252" t="s">
        <v>816</v>
      </c>
      <c r="B2433" s="252" t="s">
        <v>817</v>
      </c>
      <c r="C2433" s="252" t="s">
        <v>416</v>
      </c>
      <c r="D2433" s="252" t="s">
        <v>1214</v>
      </c>
      <c r="E2433" s="252">
        <v>0</v>
      </c>
      <c r="F2433" s="252" t="s">
        <v>1215</v>
      </c>
      <c r="G2433" s="252" t="s">
        <v>62</v>
      </c>
      <c r="H2433" s="252">
        <v>2</v>
      </c>
      <c r="I2433" s="252" t="s">
        <v>17</v>
      </c>
      <c r="J2433" s="252" t="s">
        <v>17</v>
      </c>
      <c r="K2433" s="252" t="s">
        <v>4054</v>
      </c>
      <c r="L2433" s="253">
        <v>45833</v>
      </c>
      <c r="M2433" s="252" t="s">
        <v>19</v>
      </c>
    </row>
    <row r="2434" spans="1:13" x14ac:dyDescent="0.35">
      <c r="A2434" s="250" t="s">
        <v>816</v>
      </c>
      <c r="B2434" s="250" t="s">
        <v>817</v>
      </c>
      <c r="C2434" s="250" t="s">
        <v>416</v>
      </c>
      <c r="D2434" s="250" t="s">
        <v>1217</v>
      </c>
      <c r="E2434" s="250">
        <v>0</v>
      </c>
      <c r="F2434" s="250" t="s">
        <v>1215</v>
      </c>
      <c r="G2434" s="250" t="s">
        <v>62</v>
      </c>
      <c r="H2434" s="250">
        <v>2</v>
      </c>
      <c r="I2434" s="250" t="s">
        <v>17</v>
      </c>
      <c r="J2434" s="250" t="s">
        <v>17</v>
      </c>
      <c r="K2434" s="250" t="s">
        <v>4055</v>
      </c>
      <c r="L2434" s="251">
        <v>45833</v>
      </c>
      <c r="M2434" s="250" t="s">
        <v>19</v>
      </c>
    </row>
    <row r="2435" spans="1:13" x14ac:dyDescent="0.35">
      <c r="A2435" s="252" t="s">
        <v>816</v>
      </c>
      <c r="B2435" s="252" t="s">
        <v>817</v>
      </c>
      <c r="C2435" s="252" t="s">
        <v>416</v>
      </c>
      <c r="D2435" s="252" t="s">
        <v>1219</v>
      </c>
      <c r="E2435" s="252">
        <v>1</v>
      </c>
      <c r="F2435" s="252" t="s">
        <v>1215</v>
      </c>
      <c r="G2435" s="252" t="s">
        <v>62</v>
      </c>
      <c r="H2435" s="252">
        <v>2</v>
      </c>
      <c r="I2435" s="252" t="s">
        <v>17</v>
      </c>
      <c r="J2435" s="252" t="s">
        <v>17</v>
      </c>
      <c r="K2435" s="252" t="s">
        <v>4056</v>
      </c>
      <c r="L2435" s="253">
        <v>45833</v>
      </c>
      <c r="M2435" s="252" t="s">
        <v>19</v>
      </c>
    </row>
    <row r="2436" spans="1:13" x14ac:dyDescent="0.35">
      <c r="A2436" s="250" t="s">
        <v>816</v>
      </c>
      <c r="B2436" s="250" t="s">
        <v>817</v>
      </c>
      <c r="C2436" s="250" t="s">
        <v>416</v>
      </c>
      <c r="D2436" s="250" t="s">
        <v>1221</v>
      </c>
      <c r="E2436" s="250">
        <v>1</v>
      </c>
      <c r="F2436" s="250" t="s">
        <v>1215</v>
      </c>
      <c r="G2436" s="250" t="s">
        <v>62</v>
      </c>
      <c r="H2436" s="250">
        <v>2</v>
      </c>
      <c r="I2436" s="250" t="s">
        <v>17</v>
      </c>
      <c r="J2436" s="250" t="s">
        <v>17</v>
      </c>
      <c r="K2436" s="250" t="s">
        <v>4057</v>
      </c>
      <c r="L2436" s="251">
        <v>45833</v>
      </c>
      <c r="M2436" s="250" t="s">
        <v>19</v>
      </c>
    </row>
    <row r="2437" spans="1:13" x14ac:dyDescent="0.35">
      <c r="A2437" s="252" t="s">
        <v>816</v>
      </c>
      <c r="B2437" s="252" t="s">
        <v>817</v>
      </c>
      <c r="C2437" s="252" t="s">
        <v>416</v>
      </c>
      <c r="D2437" s="252" t="s">
        <v>1223</v>
      </c>
      <c r="E2437" s="252">
        <v>3</v>
      </c>
      <c r="F2437" s="252" t="s">
        <v>1215</v>
      </c>
      <c r="G2437" s="252" t="s">
        <v>62</v>
      </c>
      <c r="H2437" s="252">
        <v>2</v>
      </c>
      <c r="I2437" s="252" t="s">
        <v>17</v>
      </c>
      <c r="J2437" s="252" t="s">
        <v>17</v>
      </c>
      <c r="K2437" s="252" t="s">
        <v>4058</v>
      </c>
      <c r="L2437" s="253">
        <v>45833</v>
      </c>
      <c r="M2437" s="252" t="s">
        <v>19</v>
      </c>
    </row>
    <row r="2438" spans="1:13" x14ac:dyDescent="0.35">
      <c r="A2438" s="250" t="s">
        <v>816</v>
      </c>
      <c r="B2438" s="250" t="s">
        <v>817</v>
      </c>
      <c r="C2438" s="250" t="s">
        <v>416</v>
      </c>
      <c r="D2438" s="250" t="s">
        <v>1225</v>
      </c>
      <c r="E2438" s="250">
        <v>1</v>
      </c>
      <c r="F2438" s="250" t="s">
        <v>1215</v>
      </c>
      <c r="G2438" s="250" t="s">
        <v>62</v>
      </c>
      <c r="H2438" s="250">
        <v>2</v>
      </c>
      <c r="I2438" s="250" t="s">
        <v>17</v>
      </c>
      <c r="J2438" s="250" t="s">
        <v>17</v>
      </c>
      <c r="K2438" s="250" t="s">
        <v>4059</v>
      </c>
      <c r="L2438" s="251">
        <v>45833</v>
      </c>
      <c r="M2438" s="250" t="s">
        <v>19</v>
      </c>
    </row>
    <row r="2439" spans="1:13" x14ac:dyDescent="0.35">
      <c r="A2439" s="252" t="s">
        <v>816</v>
      </c>
      <c r="B2439" s="252" t="s">
        <v>817</v>
      </c>
      <c r="C2439" s="252" t="s">
        <v>416</v>
      </c>
      <c r="D2439" s="252" t="s">
        <v>1227</v>
      </c>
      <c r="E2439" s="252">
        <v>2</v>
      </c>
      <c r="F2439" s="252" t="s">
        <v>1215</v>
      </c>
      <c r="G2439" s="252" t="s">
        <v>62</v>
      </c>
      <c r="H2439" s="252">
        <v>2</v>
      </c>
      <c r="I2439" s="252" t="s">
        <v>17</v>
      </c>
      <c r="J2439" s="252" t="s">
        <v>17</v>
      </c>
      <c r="K2439" s="252" t="s">
        <v>4060</v>
      </c>
      <c r="L2439" s="253">
        <v>45833</v>
      </c>
      <c r="M2439" s="252" t="s">
        <v>19</v>
      </c>
    </row>
    <row r="2440" spans="1:13" x14ac:dyDescent="0.35">
      <c r="A2440" s="250" t="s">
        <v>816</v>
      </c>
      <c r="B2440" s="250" t="s">
        <v>817</v>
      </c>
      <c r="C2440" s="250" t="s">
        <v>416</v>
      </c>
      <c r="D2440" s="250" t="s">
        <v>1229</v>
      </c>
      <c r="E2440" s="250">
        <v>0</v>
      </c>
      <c r="F2440" s="250" t="s">
        <v>1215</v>
      </c>
      <c r="G2440" s="250" t="s">
        <v>62</v>
      </c>
      <c r="H2440" s="250">
        <v>2</v>
      </c>
      <c r="I2440" s="250" t="s">
        <v>17</v>
      </c>
      <c r="J2440" s="250" t="s">
        <v>17</v>
      </c>
      <c r="K2440" s="250" t="s">
        <v>4061</v>
      </c>
      <c r="L2440" s="251">
        <v>45833</v>
      </c>
      <c r="M2440" s="250" t="s">
        <v>19</v>
      </c>
    </row>
    <row r="2441" spans="1:13" x14ac:dyDescent="0.35">
      <c r="A2441" s="252" t="s">
        <v>816</v>
      </c>
      <c r="B2441" s="252" t="s">
        <v>817</v>
      </c>
      <c r="C2441" s="252" t="s">
        <v>416</v>
      </c>
      <c r="D2441" s="252" t="s">
        <v>1231</v>
      </c>
      <c r="E2441" s="252">
        <v>0</v>
      </c>
      <c r="F2441" s="252" t="s">
        <v>1215</v>
      </c>
      <c r="G2441" s="252" t="s">
        <v>62</v>
      </c>
      <c r="H2441" s="252">
        <v>2</v>
      </c>
      <c r="I2441" s="252" t="s">
        <v>17</v>
      </c>
      <c r="J2441" s="252" t="s">
        <v>17</v>
      </c>
      <c r="K2441" s="252" t="s">
        <v>4062</v>
      </c>
      <c r="L2441" s="253">
        <v>45833</v>
      </c>
      <c r="M2441" s="252" t="s">
        <v>19</v>
      </c>
    </row>
    <row r="2442" spans="1:13" x14ac:dyDescent="0.35">
      <c r="A2442" s="250" t="s">
        <v>1233</v>
      </c>
      <c r="B2442" s="250" t="s">
        <v>1234</v>
      </c>
      <c r="C2442" s="250" t="s">
        <v>416</v>
      </c>
      <c r="D2442" s="250" t="s">
        <v>1214</v>
      </c>
      <c r="E2442" s="250">
        <v>0</v>
      </c>
      <c r="F2442" s="250" t="s">
        <v>1215</v>
      </c>
      <c r="G2442" s="250" t="s">
        <v>62</v>
      </c>
      <c r="H2442" s="250">
        <v>2</v>
      </c>
      <c r="I2442" s="250" t="s">
        <v>17</v>
      </c>
      <c r="J2442" s="250" t="s">
        <v>17</v>
      </c>
      <c r="K2442" s="250" t="s">
        <v>4063</v>
      </c>
      <c r="L2442" s="251">
        <v>45833</v>
      </c>
      <c r="M2442" s="250" t="s">
        <v>19</v>
      </c>
    </row>
    <row r="2443" spans="1:13" x14ac:dyDescent="0.35">
      <c r="A2443" s="252" t="s">
        <v>1233</v>
      </c>
      <c r="B2443" s="252" t="s">
        <v>1234</v>
      </c>
      <c r="C2443" s="252" t="s">
        <v>416</v>
      </c>
      <c r="D2443" s="252" t="s">
        <v>1217</v>
      </c>
      <c r="E2443" s="252">
        <v>0</v>
      </c>
      <c r="F2443" s="252" t="s">
        <v>1215</v>
      </c>
      <c r="G2443" s="252" t="s">
        <v>62</v>
      </c>
      <c r="H2443" s="252">
        <v>2</v>
      </c>
      <c r="I2443" s="252" t="s">
        <v>17</v>
      </c>
      <c r="J2443" s="252" t="s">
        <v>17</v>
      </c>
      <c r="K2443" s="252" t="s">
        <v>4064</v>
      </c>
      <c r="L2443" s="253">
        <v>45833</v>
      </c>
      <c r="M2443" s="252" t="s">
        <v>19</v>
      </c>
    </row>
    <row r="2444" spans="1:13" x14ac:dyDescent="0.35">
      <c r="A2444" s="250" t="s">
        <v>1233</v>
      </c>
      <c r="B2444" s="250" t="s">
        <v>1234</v>
      </c>
      <c r="C2444" s="250" t="s">
        <v>416</v>
      </c>
      <c r="D2444" s="250" t="s">
        <v>1219</v>
      </c>
      <c r="E2444" s="250">
        <v>1</v>
      </c>
      <c r="F2444" s="250" t="s">
        <v>1215</v>
      </c>
      <c r="G2444" s="250" t="s">
        <v>62</v>
      </c>
      <c r="H2444" s="250">
        <v>2</v>
      </c>
      <c r="I2444" s="250" t="s">
        <v>17</v>
      </c>
      <c r="J2444" s="250" t="s">
        <v>17</v>
      </c>
      <c r="K2444" s="250" t="s">
        <v>4065</v>
      </c>
      <c r="L2444" s="251">
        <v>45833</v>
      </c>
      <c r="M2444" s="250" t="s">
        <v>19</v>
      </c>
    </row>
    <row r="2445" spans="1:13" x14ac:dyDescent="0.35">
      <c r="A2445" s="252" t="s">
        <v>1233</v>
      </c>
      <c r="B2445" s="252" t="s">
        <v>1234</v>
      </c>
      <c r="C2445" s="252" t="s">
        <v>416</v>
      </c>
      <c r="D2445" s="252" t="s">
        <v>1221</v>
      </c>
      <c r="E2445" s="252">
        <v>1</v>
      </c>
      <c r="F2445" s="252" t="s">
        <v>1215</v>
      </c>
      <c r="G2445" s="252" t="s">
        <v>62</v>
      </c>
      <c r="H2445" s="252">
        <v>2</v>
      </c>
      <c r="I2445" s="252" t="s">
        <v>17</v>
      </c>
      <c r="J2445" s="252" t="s">
        <v>17</v>
      </c>
      <c r="K2445" s="252" t="s">
        <v>4066</v>
      </c>
      <c r="L2445" s="253">
        <v>45833</v>
      </c>
      <c r="M2445" s="252" t="s">
        <v>19</v>
      </c>
    </row>
    <row r="2446" spans="1:13" x14ac:dyDescent="0.35">
      <c r="A2446" s="250" t="s">
        <v>1233</v>
      </c>
      <c r="B2446" s="250" t="s">
        <v>1234</v>
      </c>
      <c r="C2446" s="250" t="s">
        <v>416</v>
      </c>
      <c r="D2446" s="250" t="s">
        <v>1223</v>
      </c>
      <c r="E2446" s="250">
        <v>3</v>
      </c>
      <c r="F2446" s="250" t="s">
        <v>1215</v>
      </c>
      <c r="G2446" s="250" t="s">
        <v>62</v>
      </c>
      <c r="H2446" s="250">
        <v>2</v>
      </c>
      <c r="I2446" s="250" t="s">
        <v>17</v>
      </c>
      <c r="J2446" s="250" t="s">
        <v>17</v>
      </c>
      <c r="K2446" s="250" t="s">
        <v>4067</v>
      </c>
      <c r="L2446" s="251">
        <v>45833</v>
      </c>
      <c r="M2446" s="250" t="s">
        <v>19</v>
      </c>
    </row>
    <row r="2447" spans="1:13" x14ac:dyDescent="0.35">
      <c r="A2447" s="252" t="s">
        <v>1233</v>
      </c>
      <c r="B2447" s="252" t="s">
        <v>1234</v>
      </c>
      <c r="C2447" s="252" t="s">
        <v>416</v>
      </c>
      <c r="D2447" s="252" t="s">
        <v>1225</v>
      </c>
      <c r="E2447" s="252">
        <v>1</v>
      </c>
      <c r="F2447" s="252" t="s">
        <v>1215</v>
      </c>
      <c r="G2447" s="252" t="s">
        <v>62</v>
      </c>
      <c r="H2447" s="252">
        <v>2</v>
      </c>
      <c r="I2447" s="252" t="s">
        <v>17</v>
      </c>
      <c r="J2447" s="252" t="s">
        <v>17</v>
      </c>
      <c r="K2447" s="252" t="s">
        <v>4068</v>
      </c>
      <c r="L2447" s="253">
        <v>45833</v>
      </c>
      <c r="M2447" s="252" t="s">
        <v>19</v>
      </c>
    </row>
    <row r="2448" spans="1:13" x14ac:dyDescent="0.35">
      <c r="A2448" s="250" t="s">
        <v>1233</v>
      </c>
      <c r="B2448" s="250" t="s">
        <v>1234</v>
      </c>
      <c r="C2448" s="250" t="s">
        <v>416</v>
      </c>
      <c r="D2448" s="250" t="s">
        <v>1227</v>
      </c>
      <c r="E2448" s="250">
        <v>2</v>
      </c>
      <c r="F2448" s="250" t="s">
        <v>1215</v>
      </c>
      <c r="G2448" s="250" t="s">
        <v>62</v>
      </c>
      <c r="H2448" s="250">
        <v>2</v>
      </c>
      <c r="I2448" s="250" t="s">
        <v>17</v>
      </c>
      <c r="J2448" s="250" t="s">
        <v>17</v>
      </c>
      <c r="K2448" s="250" t="s">
        <v>4069</v>
      </c>
      <c r="L2448" s="251">
        <v>45833</v>
      </c>
      <c r="M2448" s="250" t="s">
        <v>19</v>
      </c>
    </row>
    <row r="2449" spans="1:13" x14ac:dyDescent="0.35">
      <c r="A2449" s="252" t="s">
        <v>1233</v>
      </c>
      <c r="B2449" s="252" t="s">
        <v>1234</v>
      </c>
      <c r="C2449" s="252" t="s">
        <v>416</v>
      </c>
      <c r="D2449" s="252" t="s">
        <v>1229</v>
      </c>
      <c r="E2449" s="252">
        <v>0</v>
      </c>
      <c r="F2449" s="252" t="s">
        <v>1215</v>
      </c>
      <c r="G2449" s="252" t="s">
        <v>62</v>
      </c>
      <c r="H2449" s="252">
        <v>2</v>
      </c>
      <c r="I2449" s="252" t="s">
        <v>17</v>
      </c>
      <c r="J2449" s="252" t="s">
        <v>17</v>
      </c>
      <c r="K2449" s="252" t="s">
        <v>4070</v>
      </c>
      <c r="L2449" s="253">
        <v>45833</v>
      </c>
      <c r="M2449" s="252" t="s">
        <v>19</v>
      </c>
    </row>
    <row r="2450" spans="1:13" x14ac:dyDescent="0.35">
      <c r="A2450" s="250" t="s">
        <v>1233</v>
      </c>
      <c r="B2450" s="250" t="s">
        <v>1234</v>
      </c>
      <c r="C2450" s="250" t="s">
        <v>416</v>
      </c>
      <c r="D2450" s="250" t="s">
        <v>1231</v>
      </c>
      <c r="E2450" s="250">
        <v>0</v>
      </c>
      <c r="F2450" s="250" t="s">
        <v>1215</v>
      </c>
      <c r="G2450" s="250" t="s">
        <v>62</v>
      </c>
      <c r="H2450" s="250">
        <v>2</v>
      </c>
      <c r="I2450" s="250" t="s">
        <v>17</v>
      </c>
      <c r="J2450" s="250" t="s">
        <v>17</v>
      </c>
      <c r="K2450" s="250" t="s">
        <v>4071</v>
      </c>
      <c r="L2450" s="251">
        <v>45833</v>
      </c>
      <c r="M2450" s="250" t="s">
        <v>19</v>
      </c>
    </row>
    <row r="2451" spans="1:13" x14ac:dyDescent="0.35">
      <c r="A2451" s="252" t="s">
        <v>881</v>
      </c>
      <c r="B2451" s="252" t="s">
        <v>882</v>
      </c>
      <c r="C2451" s="252" t="s">
        <v>883</v>
      </c>
      <c r="D2451" s="252" t="s">
        <v>1214</v>
      </c>
      <c r="E2451" s="252">
        <v>0</v>
      </c>
      <c r="F2451" s="252" t="s">
        <v>1215</v>
      </c>
      <c r="G2451" s="252" t="s">
        <v>62</v>
      </c>
      <c r="H2451" s="252">
        <v>2</v>
      </c>
      <c r="I2451" s="252" t="s">
        <v>17</v>
      </c>
      <c r="J2451" s="252" t="s">
        <v>17</v>
      </c>
      <c r="K2451" s="252" t="s">
        <v>4072</v>
      </c>
      <c r="L2451" s="253">
        <v>45833</v>
      </c>
      <c r="M2451" s="252" t="s">
        <v>19</v>
      </c>
    </row>
    <row r="2452" spans="1:13" x14ac:dyDescent="0.35">
      <c r="A2452" s="250" t="s">
        <v>881</v>
      </c>
      <c r="B2452" s="250" t="s">
        <v>882</v>
      </c>
      <c r="C2452" s="250" t="s">
        <v>883</v>
      </c>
      <c r="D2452" s="250" t="s">
        <v>1217</v>
      </c>
      <c r="E2452" s="250">
        <v>2</v>
      </c>
      <c r="F2452" s="250" t="s">
        <v>1215</v>
      </c>
      <c r="G2452" s="250" t="s">
        <v>62</v>
      </c>
      <c r="H2452" s="250">
        <v>2</v>
      </c>
      <c r="I2452" s="250" t="s">
        <v>17</v>
      </c>
      <c r="J2452" s="250" t="s">
        <v>17</v>
      </c>
      <c r="K2452" s="250" t="s">
        <v>4073</v>
      </c>
      <c r="L2452" s="251">
        <v>45833</v>
      </c>
      <c r="M2452" s="250" t="s">
        <v>19</v>
      </c>
    </row>
    <row r="2453" spans="1:13" x14ac:dyDescent="0.35">
      <c r="A2453" s="252" t="s">
        <v>881</v>
      </c>
      <c r="B2453" s="252" t="s">
        <v>882</v>
      </c>
      <c r="C2453" s="252" t="s">
        <v>883</v>
      </c>
      <c r="D2453" s="252" t="s">
        <v>1219</v>
      </c>
      <c r="E2453" s="252">
        <v>0</v>
      </c>
      <c r="F2453" s="252" t="s">
        <v>1215</v>
      </c>
      <c r="G2453" s="252" t="s">
        <v>62</v>
      </c>
      <c r="H2453" s="252">
        <v>2</v>
      </c>
      <c r="I2453" s="252" t="s">
        <v>17</v>
      </c>
      <c r="J2453" s="252" t="s">
        <v>17</v>
      </c>
      <c r="K2453" s="252" t="s">
        <v>4074</v>
      </c>
      <c r="L2453" s="253">
        <v>45833</v>
      </c>
      <c r="M2453" s="252" t="s">
        <v>19</v>
      </c>
    </row>
    <row r="2454" spans="1:13" x14ac:dyDescent="0.35">
      <c r="A2454" s="250" t="s">
        <v>881</v>
      </c>
      <c r="B2454" s="250" t="s">
        <v>882</v>
      </c>
      <c r="C2454" s="250" t="s">
        <v>883</v>
      </c>
      <c r="D2454" s="250" t="s">
        <v>1221</v>
      </c>
      <c r="E2454" s="250">
        <v>0</v>
      </c>
      <c r="F2454" s="250" t="s">
        <v>1215</v>
      </c>
      <c r="G2454" s="250" t="s">
        <v>62</v>
      </c>
      <c r="H2454" s="250">
        <v>2</v>
      </c>
      <c r="I2454" s="250" t="s">
        <v>17</v>
      </c>
      <c r="J2454" s="250" t="s">
        <v>17</v>
      </c>
      <c r="K2454" s="250" t="s">
        <v>4075</v>
      </c>
      <c r="L2454" s="251">
        <v>45833</v>
      </c>
      <c r="M2454" s="250" t="s">
        <v>19</v>
      </c>
    </row>
    <row r="2455" spans="1:13" x14ac:dyDescent="0.35">
      <c r="A2455" s="252" t="s">
        <v>881</v>
      </c>
      <c r="B2455" s="252" t="s">
        <v>882</v>
      </c>
      <c r="C2455" s="252" t="s">
        <v>883</v>
      </c>
      <c r="D2455" s="252" t="s">
        <v>1223</v>
      </c>
      <c r="E2455" s="252">
        <v>0</v>
      </c>
      <c r="F2455" s="252" t="s">
        <v>1215</v>
      </c>
      <c r="G2455" s="252" t="s">
        <v>62</v>
      </c>
      <c r="H2455" s="252">
        <v>2</v>
      </c>
      <c r="I2455" s="252" t="s">
        <v>17</v>
      </c>
      <c r="J2455" s="252" t="s">
        <v>17</v>
      </c>
      <c r="K2455" s="252" t="s">
        <v>4076</v>
      </c>
      <c r="L2455" s="253">
        <v>45833</v>
      </c>
      <c r="M2455" s="252" t="s">
        <v>19</v>
      </c>
    </row>
    <row r="2456" spans="1:13" x14ac:dyDescent="0.35">
      <c r="A2456" s="250" t="s">
        <v>881</v>
      </c>
      <c r="B2456" s="250" t="s">
        <v>882</v>
      </c>
      <c r="C2456" s="250" t="s">
        <v>883</v>
      </c>
      <c r="D2456" s="250" t="s">
        <v>1225</v>
      </c>
      <c r="E2456" s="250">
        <v>0</v>
      </c>
      <c r="F2456" s="250" t="s">
        <v>1215</v>
      </c>
      <c r="G2456" s="250" t="s">
        <v>62</v>
      </c>
      <c r="H2456" s="250">
        <v>2</v>
      </c>
      <c r="I2456" s="250" t="s">
        <v>17</v>
      </c>
      <c r="J2456" s="250" t="s">
        <v>17</v>
      </c>
      <c r="K2456" s="250" t="s">
        <v>4077</v>
      </c>
      <c r="L2456" s="251">
        <v>45833</v>
      </c>
      <c r="M2456" s="250" t="s">
        <v>19</v>
      </c>
    </row>
    <row r="2457" spans="1:13" x14ac:dyDescent="0.35">
      <c r="A2457" s="252" t="s">
        <v>881</v>
      </c>
      <c r="B2457" s="252" t="s">
        <v>882</v>
      </c>
      <c r="C2457" s="252" t="s">
        <v>883</v>
      </c>
      <c r="D2457" s="252" t="s">
        <v>1227</v>
      </c>
      <c r="E2457" s="252">
        <v>0</v>
      </c>
      <c r="F2457" s="252" t="s">
        <v>1215</v>
      </c>
      <c r="G2457" s="252" t="s">
        <v>62</v>
      </c>
      <c r="H2457" s="252">
        <v>2</v>
      </c>
      <c r="I2457" s="252" t="s">
        <v>17</v>
      </c>
      <c r="J2457" s="252" t="s">
        <v>17</v>
      </c>
      <c r="K2457" s="252" t="s">
        <v>4078</v>
      </c>
      <c r="L2457" s="253">
        <v>45833</v>
      </c>
      <c r="M2457" s="252" t="s">
        <v>19</v>
      </c>
    </row>
    <row r="2458" spans="1:13" x14ac:dyDescent="0.35">
      <c r="A2458" s="250" t="s">
        <v>881</v>
      </c>
      <c r="B2458" s="250" t="s">
        <v>882</v>
      </c>
      <c r="C2458" s="250" t="s">
        <v>883</v>
      </c>
      <c r="D2458" s="250" t="s">
        <v>1229</v>
      </c>
      <c r="E2458" s="250">
        <v>0</v>
      </c>
      <c r="F2458" s="250" t="s">
        <v>1215</v>
      </c>
      <c r="G2458" s="250" t="s">
        <v>62</v>
      </c>
      <c r="H2458" s="250">
        <v>2</v>
      </c>
      <c r="I2458" s="250" t="s">
        <v>17</v>
      </c>
      <c r="J2458" s="250" t="s">
        <v>17</v>
      </c>
      <c r="K2458" s="250" t="s">
        <v>4079</v>
      </c>
      <c r="L2458" s="251">
        <v>45833</v>
      </c>
      <c r="M2458" s="250" t="s">
        <v>19</v>
      </c>
    </row>
    <row r="2459" spans="1:13" x14ac:dyDescent="0.35">
      <c r="A2459" s="252" t="s">
        <v>881</v>
      </c>
      <c r="B2459" s="252" t="s">
        <v>882</v>
      </c>
      <c r="C2459" s="252" t="s">
        <v>883</v>
      </c>
      <c r="D2459" s="252" t="s">
        <v>1231</v>
      </c>
      <c r="E2459" s="252">
        <v>0</v>
      </c>
      <c r="F2459" s="252" t="s">
        <v>1215</v>
      </c>
      <c r="G2459" s="252" t="s">
        <v>62</v>
      </c>
      <c r="H2459" s="252">
        <v>2</v>
      </c>
      <c r="I2459" s="252" t="s">
        <v>17</v>
      </c>
      <c r="J2459" s="252" t="s">
        <v>17</v>
      </c>
      <c r="K2459" s="252" t="s">
        <v>4080</v>
      </c>
      <c r="L2459" s="253">
        <v>45833</v>
      </c>
      <c r="M2459" s="252" t="s">
        <v>19</v>
      </c>
    </row>
    <row r="2460" spans="1:13" x14ac:dyDescent="0.35">
      <c r="A2460" s="250" t="s">
        <v>908</v>
      </c>
      <c r="B2460" s="250" t="s">
        <v>909</v>
      </c>
      <c r="C2460" s="250" t="s">
        <v>910</v>
      </c>
      <c r="D2460" s="250" t="s">
        <v>1214</v>
      </c>
      <c r="E2460" s="250">
        <v>0</v>
      </c>
      <c r="F2460" s="250" t="s">
        <v>1215</v>
      </c>
      <c r="G2460" s="250" t="s">
        <v>62</v>
      </c>
      <c r="H2460" s="250">
        <v>2</v>
      </c>
      <c r="I2460" s="250" t="s">
        <v>17</v>
      </c>
      <c r="J2460" s="250" t="s">
        <v>17</v>
      </c>
      <c r="K2460" s="250" t="s">
        <v>4081</v>
      </c>
      <c r="L2460" s="251">
        <v>45833</v>
      </c>
      <c r="M2460" s="250" t="s">
        <v>19</v>
      </c>
    </row>
    <row r="2461" spans="1:13" x14ac:dyDescent="0.35">
      <c r="A2461" s="252" t="s">
        <v>908</v>
      </c>
      <c r="B2461" s="252" t="s">
        <v>909</v>
      </c>
      <c r="C2461" s="252" t="s">
        <v>910</v>
      </c>
      <c r="D2461" s="252" t="s">
        <v>1217</v>
      </c>
      <c r="E2461" s="252">
        <v>0</v>
      </c>
      <c r="F2461" s="252" t="s">
        <v>1215</v>
      </c>
      <c r="G2461" s="252" t="s">
        <v>62</v>
      </c>
      <c r="H2461" s="252">
        <v>2</v>
      </c>
      <c r="I2461" s="252" t="s">
        <v>17</v>
      </c>
      <c r="J2461" s="252" t="s">
        <v>17</v>
      </c>
      <c r="K2461" s="252" t="s">
        <v>4082</v>
      </c>
      <c r="L2461" s="253">
        <v>45833</v>
      </c>
      <c r="M2461" s="252" t="s">
        <v>19</v>
      </c>
    </row>
    <row r="2462" spans="1:13" x14ac:dyDescent="0.35">
      <c r="A2462" s="250" t="s">
        <v>908</v>
      </c>
      <c r="B2462" s="250" t="s">
        <v>909</v>
      </c>
      <c r="C2462" s="250" t="s">
        <v>910</v>
      </c>
      <c r="D2462" s="250" t="s">
        <v>1219</v>
      </c>
      <c r="E2462" s="250">
        <v>0</v>
      </c>
      <c r="F2462" s="250" t="s">
        <v>1215</v>
      </c>
      <c r="G2462" s="250" t="s">
        <v>62</v>
      </c>
      <c r="H2462" s="250">
        <v>2</v>
      </c>
      <c r="I2462" s="250" t="s">
        <v>17</v>
      </c>
      <c r="J2462" s="250" t="s">
        <v>17</v>
      </c>
      <c r="K2462" s="250" t="s">
        <v>4083</v>
      </c>
      <c r="L2462" s="251">
        <v>45833</v>
      </c>
      <c r="M2462" s="250" t="s">
        <v>19</v>
      </c>
    </row>
    <row r="2463" spans="1:13" x14ac:dyDescent="0.35">
      <c r="A2463" s="252" t="s">
        <v>908</v>
      </c>
      <c r="B2463" s="252" t="s">
        <v>909</v>
      </c>
      <c r="C2463" s="252" t="s">
        <v>910</v>
      </c>
      <c r="D2463" s="252" t="s">
        <v>1221</v>
      </c>
      <c r="E2463" s="252">
        <v>1</v>
      </c>
      <c r="F2463" s="252" t="s">
        <v>1215</v>
      </c>
      <c r="G2463" s="252" t="s">
        <v>62</v>
      </c>
      <c r="H2463" s="252">
        <v>2</v>
      </c>
      <c r="I2463" s="252" t="s">
        <v>17</v>
      </c>
      <c r="J2463" s="252" t="s">
        <v>17</v>
      </c>
      <c r="K2463" s="252" t="s">
        <v>4084</v>
      </c>
      <c r="L2463" s="253">
        <v>45833</v>
      </c>
      <c r="M2463" s="252" t="s">
        <v>19</v>
      </c>
    </row>
    <row r="2464" spans="1:13" x14ac:dyDescent="0.35">
      <c r="A2464" s="250" t="s">
        <v>908</v>
      </c>
      <c r="B2464" s="250" t="s">
        <v>909</v>
      </c>
      <c r="C2464" s="250" t="s">
        <v>910</v>
      </c>
      <c r="D2464" s="250" t="s">
        <v>1223</v>
      </c>
      <c r="E2464" s="250">
        <v>3</v>
      </c>
      <c r="F2464" s="250" t="s">
        <v>1215</v>
      </c>
      <c r="G2464" s="250" t="s">
        <v>62</v>
      </c>
      <c r="H2464" s="250">
        <v>2</v>
      </c>
      <c r="I2464" s="250" t="s">
        <v>17</v>
      </c>
      <c r="J2464" s="250" t="s">
        <v>17</v>
      </c>
      <c r="K2464" s="250" t="s">
        <v>4085</v>
      </c>
      <c r="L2464" s="251">
        <v>45833</v>
      </c>
      <c r="M2464" s="250" t="s">
        <v>19</v>
      </c>
    </row>
    <row r="2465" spans="1:13" x14ac:dyDescent="0.35">
      <c r="A2465" s="252" t="s">
        <v>908</v>
      </c>
      <c r="B2465" s="252" t="s">
        <v>909</v>
      </c>
      <c r="C2465" s="252" t="s">
        <v>910</v>
      </c>
      <c r="D2465" s="252" t="s">
        <v>1225</v>
      </c>
      <c r="E2465" s="252">
        <v>0</v>
      </c>
      <c r="F2465" s="252" t="s">
        <v>1215</v>
      </c>
      <c r="G2465" s="252" t="s">
        <v>62</v>
      </c>
      <c r="H2465" s="252">
        <v>2</v>
      </c>
      <c r="I2465" s="252" t="s">
        <v>17</v>
      </c>
      <c r="J2465" s="252" t="s">
        <v>17</v>
      </c>
      <c r="K2465" s="252" t="s">
        <v>4086</v>
      </c>
      <c r="L2465" s="253">
        <v>45833</v>
      </c>
      <c r="M2465" s="252" t="s">
        <v>19</v>
      </c>
    </row>
    <row r="2466" spans="1:13" x14ac:dyDescent="0.35">
      <c r="A2466" s="250" t="s">
        <v>908</v>
      </c>
      <c r="B2466" s="250" t="s">
        <v>909</v>
      </c>
      <c r="C2466" s="250" t="s">
        <v>910</v>
      </c>
      <c r="D2466" s="250" t="s">
        <v>1227</v>
      </c>
      <c r="E2466" s="250">
        <v>2</v>
      </c>
      <c r="F2466" s="250" t="s">
        <v>1215</v>
      </c>
      <c r="G2466" s="250" t="s">
        <v>62</v>
      </c>
      <c r="H2466" s="250">
        <v>2</v>
      </c>
      <c r="I2466" s="250" t="s">
        <v>17</v>
      </c>
      <c r="J2466" s="250" t="s">
        <v>17</v>
      </c>
      <c r="K2466" s="250" t="s">
        <v>4087</v>
      </c>
      <c r="L2466" s="251">
        <v>45833</v>
      </c>
      <c r="M2466" s="250" t="s">
        <v>19</v>
      </c>
    </row>
    <row r="2467" spans="1:13" x14ac:dyDescent="0.35">
      <c r="A2467" s="252" t="s">
        <v>908</v>
      </c>
      <c r="B2467" s="252" t="s">
        <v>909</v>
      </c>
      <c r="C2467" s="252" t="s">
        <v>910</v>
      </c>
      <c r="D2467" s="252" t="s">
        <v>1229</v>
      </c>
      <c r="E2467" s="252">
        <v>1</v>
      </c>
      <c r="F2467" s="252" t="s">
        <v>1215</v>
      </c>
      <c r="G2467" s="252" t="s">
        <v>62</v>
      </c>
      <c r="H2467" s="252">
        <v>2</v>
      </c>
      <c r="I2467" s="252" t="s">
        <v>17</v>
      </c>
      <c r="J2467" s="252" t="s">
        <v>17</v>
      </c>
      <c r="K2467" s="252" t="s">
        <v>4088</v>
      </c>
      <c r="L2467" s="253">
        <v>45833</v>
      </c>
      <c r="M2467" s="252" t="s">
        <v>19</v>
      </c>
    </row>
    <row r="2468" spans="1:13" x14ac:dyDescent="0.35">
      <c r="A2468" s="250" t="s">
        <v>908</v>
      </c>
      <c r="B2468" s="250" t="s">
        <v>909</v>
      </c>
      <c r="C2468" s="250" t="s">
        <v>910</v>
      </c>
      <c r="D2468" s="250" t="s">
        <v>1231</v>
      </c>
      <c r="E2468" s="250">
        <v>0</v>
      </c>
      <c r="F2468" s="250" t="s">
        <v>1215</v>
      </c>
      <c r="G2468" s="250" t="s">
        <v>62</v>
      </c>
      <c r="H2468" s="250">
        <v>2</v>
      </c>
      <c r="I2468" s="250" t="s">
        <v>17</v>
      </c>
      <c r="J2468" s="250" t="s">
        <v>17</v>
      </c>
      <c r="K2468" s="250" t="s">
        <v>4089</v>
      </c>
      <c r="L2468" s="251">
        <v>45833</v>
      </c>
      <c r="M2468" s="250" t="s">
        <v>19</v>
      </c>
    </row>
    <row r="2469" spans="1:13" x14ac:dyDescent="0.35">
      <c r="A2469" s="252" t="s">
        <v>868</v>
      </c>
      <c r="B2469" s="252" t="s">
        <v>869</v>
      </c>
      <c r="C2469" s="252" t="s">
        <v>870</v>
      </c>
      <c r="D2469" s="252" t="s">
        <v>1214</v>
      </c>
      <c r="E2469" s="252">
        <v>0</v>
      </c>
      <c r="F2469" s="252" t="s">
        <v>1215</v>
      </c>
      <c r="G2469" s="252" t="s">
        <v>62</v>
      </c>
      <c r="H2469" s="252">
        <v>2</v>
      </c>
      <c r="I2469" s="252" t="s">
        <v>17</v>
      </c>
      <c r="J2469" s="252" t="s">
        <v>17</v>
      </c>
      <c r="K2469" s="252" t="s">
        <v>4090</v>
      </c>
      <c r="L2469" s="253">
        <v>45833</v>
      </c>
      <c r="M2469" s="252" t="s">
        <v>19</v>
      </c>
    </row>
    <row r="2470" spans="1:13" x14ac:dyDescent="0.35">
      <c r="A2470" s="250" t="s">
        <v>868</v>
      </c>
      <c r="B2470" s="250" t="s">
        <v>869</v>
      </c>
      <c r="C2470" s="250" t="s">
        <v>870</v>
      </c>
      <c r="D2470" s="250" t="s">
        <v>1217</v>
      </c>
      <c r="E2470" s="250">
        <v>1</v>
      </c>
      <c r="F2470" s="250" t="s">
        <v>1215</v>
      </c>
      <c r="G2470" s="250" t="s">
        <v>62</v>
      </c>
      <c r="H2470" s="250">
        <v>2</v>
      </c>
      <c r="I2470" s="250" t="s">
        <v>17</v>
      </c>
      <c r="J2470" s="250" t="s">
        <v>17</v>
      </c>
      <c r="K2470" s="250" t="s">
        <v>4091</v>
      </c>
      <c r="L2470" s="251">
        <v>45833</v>
      </c>
      <c r="M2470" s="250" t="s">
        <v>19</v>
      </c>
    </row>
    <row r="2471" spans="1:13" x14ac:dyDescent="0.35">
      <c r="A2471" s="252" t="s">
        <v>868</v>
      </c>
      <c r="B2471" s="252" t="s">
        <v>869</v>
      </c>
      <c r="C2471" s="252" t="s">
        <v>870</v>
      </c>
      <c r="D2471" s="252" t="s">
        <v>1219</v>
      </c>
      <c r="E2471" s="252">
        <v>2</v>
      </c>
      <c r="F2471" s="252" t="s">
        <v>1215</v>
      </c>
      <c r="G2471" s="252" t="s">
        <v>62</v>
      </c>
      <c r="H2471" s="252">
        <v>2</v>
      </c>
      <c r="I2471" s="252" t="s">
        <v>17</v>
      </c>
      <c r="J2471" s="252" t="s">
        <v>17</v>
      </c>
      <c r="K2471" s="252" t="s">
        <v>4092</v>
      </c>
      <c r="L2471" s="253">
        <v>45833</v>
      </c>
      <c r="M2471" s="252" t="s">
        <v>19</v>
      </c>
    </row>
    <row r="2472" spans="1:13" x14ac:dyDescent="0.35">
      <c r="A2472" s="250" t="s">
        <v>868</v>
      </c>
      <c r="B2472" s="250" t="s">
        <v>869</v>
      </c>
      <c r="C2472" s="250" t="s">
        <v>870</v>
      </c>
      <c r="D2472" s="250" t="s">
        <v>1221</v>
      </c>
      <c r="E2472" s="250">
        <v>3</v>
      </c>
      <c r="F2472" s="250" t="s">
        <v>1215</v>
      </c>
      <c r="G2472" s="250" t="s">
        <v>62</v>
      </c>
      <c r="H2472" s="250">
        <v>2</v>
      </c>
      <c r="I2472" s="250" t="s">
        <v>17</v>
      </c>
      <c r="J2472" s="250" t="s">
        <v>17</v>
      </c>
      <c r="K2472" s="250" t="s">
        <v>4093</v>
      </c>
      <c r="L2472" s="251">
        <v>45833</v>
      </c>
      <c r="M2472" s="250" t="s">
        <v>19</v>
      </c>
    </row>
    <row r="2473" spans="1:13" x14ac:dyDescent="0.35">
      <c r="A2473" s="252" t="s">
        <v>868</v>
      </c>
      <c r="B2473" s="252" t="s">
        <v>869</v>
      </c>
      <c r="C2473" s="252" t="s">
        <v>870</v>
      </c>
      <c r="D2473" s="252" t="s">
        <v>1223</v>
      </c>
      <c r="E2473" s="252">
        <v>3</v>
      </c>
      <c r="F2473" s="252" t="s">
        <v>1215</v>
      </c>
      <c r="G2473" s="252" t="s">
        <v>62</v>
      </c>
      <c r="H2473" s="252">
        <v>2</v>
      </c>
      <c r="I2473" s="252" t="s">
        <v>17</v>
      </c>
      <c r="J2473" s="252" t="s">
        <v>17</v>
      </c>
      <c r="K2473" s="252" t="s">
        <v>4094</v>
      </c>
      <c r="L2473" s="253">
        <v>45833</v>
      </c>
      <c r="M2473" s="252" t="s">
        <v>19</v>
      </c>
    </row>
    <row r="2474" spans="1:13" x14ac:dyDescent="0.35">
      <c r="A2474" s="250" t="s">
        <v>868</v>
      </c>
      <c r="B2474" s="250" t="s">
        <v>869</v>
      </c>
      <c r="C2474" s="250" t="s">
        <v>870</v>
      </c>
      <c r="D2474" s="250" t="s">
        <v>1225</v>
      </c>
      <c r="E2474" s="250">
        <v>0</v>
      </c>
      <c r="F2474" s="250" t="s">
        <v>1215</v>
      </c>
      <c r="G2474" s="250" t="s">
        <v>62</v>
      </c>
      <c r="H2474" s="250">
        <v>2</v>
      </c>
      <c r="I2474" s="250" t="s">
        <v>17</v>
      </c>
      <c r="J2474" s="250" t="s">
        <v>17</v>
      </c>
      <c r="K2474" s="250" t="s">
        <v>4095</v>
      </c>
      <c r="L2474" s="251">
        <v>45833</v>
      </c>
      <c r="M2474" s="250" t="s">
        <v>19</v>
      </c>
    </row>
    <row r="2475" spans="1:13" x14ac:dyDescent="0.35">
      <c r="A2475" s="252" t="s">
        <v>868</v>
      </c>
      <c r="B2475" s="252" t="s">
        <v>869</v>
      </c>
      <c r="C2475" s="252" t="s">
        <v>870</v>
      </c>
      <c r="D2475" s="252" t="s">
        <v>1227</v>
      </c>
      <c r="E2475" s="252">
        <v>2</v>
      </c>
      <c r="F2475" s="252" t="s">
        <v>1215</v>
      </c>
      <c r="G2475" s="252" t="s">
        <v>62</v>
      </c>
      <c r="H2475" s="252">
        <v>2</v>
      </c>
      <c r="I2475" s="252" t="s">
        <v>17</v>
      </c>
      <c r="J2475" s="252" t="s">
        <v>17</v>
      </c>
      <c r="K2475" s="252" t="s">
        <v>4096</v>
      </c>
      <c r="L2475" s="253">
        <v>45833</v>
      </c>
      <c r="M2475" s="252" t="s">
        <v>19</v>
      </c>
    </row>
    <row r="2476" spans="1:13" x14ac:dyDescent="0.35">
      <c r="A2476" s="250" t="s">
        <v>868</v>
      </c>
      <c r="B2476" s="250" t="s">
        <v>869</v>
      </c>
      <c r="C2476" s="250" t="s">
        <v>870</v>
      </c>
      <c r="D2476" s="250" t="s">
        <v>1229</v>
      </c>
      <c r="E2476" s="250">
        <v>3</v>
      </c>
      <c r="F2476" s="250" t="s">
        <v>1215</v>
      </c>
      <c r="G2476" s="250" t="s">
        <v>62</v>
      </c>
      <c r="H2476" s="250">
        <v>2</v>
      </c>
      <c r="I2476" s="250" t="s">
        <v>17</v>
      </c>
      <c r="J2476" s="250" t="s">
        <v>17</v>
      </c>
      <c r="K2476" s="250" t="s">
        <v>4097</v>
      </c>
      <c r="L2476" s="251">
        <v>45833</v>
      </c>
      <c r="M2476" s="250" t="s">
        <v>19</v>
      </c>
    </row>
    <row r="2477" spans="1:13" x14ac:dyDescent="0.35">
      <c r="A2477" s="252" t="s">
        <v>868</v>
      </c>
      <c r="B2477" s="252" t="s">
        <v>869</v>
      </c>
      <c r="C2477" s="252" t="s">
        <v>870</v>
      </c>
      <c r="D2477" s="252" t="s">
        <v>1231</v>
      </c>
      <c r="E2477" s="252">
        <v>1</v>
      </c>
      <c r="F2477" s="252" t="s">
        <v>1215</v>
      </c>
      <c r="G2477" s="252" t="s">
        <v>62</v>
      </c>
      <c r="H2477" s="252">
        <v>2</v>
      </c>
      <c r="I2477" s="252" t="s">
        <v>17</v>
      </c>
      <c r="J2477" s="252" t="s">
        <v>17</v>
      </c>
      <c r="K2477" s="252" t="s">
        <v>4098</v>
      </c>
      <c r="L2477" s="253">
        <v>45833</v>
      </c>
      <c r="M2477" s="252" t="s">
        <v>19</v>
      </c>
    </row>
    <row r="2478" spans="1:13" x14ac:dyDescent="0.35">
      <c r="A2478" s="250" t="s">
        <v>3775</v>
      </c>
      <c r="B2478" s="250" t="s">
        <v>3776</v>
      </c>
      <c r="C2478" s="250" t="s">
        <v>1201</v>
      </c>
      <c r="D2478" s="250" t="s">
        <v>1214</v>
      </c>
      <c r="E2478" s="250">
        <v>0</v>
      </c>
      <c r="F2478" s="250" t="s">
        <v>1215</v>
      </c>
      <c r="G2478" s="250" t="s">
        <v>62</v>
      </c>
      <c r="H2478" s="250">
        <v>2</v>
      </c>
      <c r="I2478" s="250" t="s">
        <v>17</v>
      </c>
      <c r="J2478" s="250" t="s">
        <v>17</v>
      </c>
      <c r="K2478" s="250" t="s">
        <v>4099</v>
      </c>
      <c r="L2478" s="251">
        <v>45833</v>
      </c>
      <c r="M2478" s="250" t="s">
        <v>19</v>
      </c>
    </row>
    <row r="2479" spans="1:13" x14ac:dyDescent="0.35">
      <c r="A2479" s="252" t="s">
        <v>3775</v>
      </c>
      <c r="B2479" s="252" t="s">
        <v>3776</v>
      </c>
      <c r="C2479" s="252" t="s">
        <v>1201</v>
      </c>
      <c r="D2479" s="252" t="s">
        <v>1217</v>
      </c>
      <c r="E2479" s="252">
        <v>1</v>
      </c>
      <c r="F2479" s="252" t="s">
        <v>1215</v>
      </c>
      <c r="G2479" s="252" t="s">
        <v>62</v>
      </c>
      <c r="H2479" s="252">
        <v>2</v>
      </c>
      <c r="I2479" s="252" t="s">
        <v>17</v>
      </c>
      <c r="J2479" s="252" t="s">
        <v>17</v>
      </c>
      <c r="K2479" s="252" t="s">
        <v>4100</v>
      </c>
      <c r="L2479" s="253">
        <v>45833</v>
      </c>
      <c r="M2479" s="252" t="s">
        <v>19</v>
      </c>
    </row>
    <row r="2480" spans="1:13" x14ac:dyDescent="0.35">
      <c r="A2480" s="250" t="s">
        <v>3775</v>
      </c>
      <c r="B2480" s="250" t="s">
        <v>3776</v>
      </c>
      <c r="C2480" s="250" t="s">
        <v>1201</v>
      </c>
      <c r="D2480" s="250" t="s">
        <v>1219</v>
      </c>
      <c r="E2480" s="250">
        <v>0</v>
      </c>
      <c r="F2480" s="250" t="s">
        <v>1215</v>
      </c>
      <c r="G2480" s="250" t="s">
        <v>62</v>
      </c>
      <c r="H2480" s="250">
        <v>2</v>
      </c>
      <c r="I2480" s="250" t="s">
        <v>17</v>
      </c>
      <c r="J2480" s="250" t="s">
        <v>17</v>
      </c>
      <c r="K2480" s="250" t="s">
        <v>4101</v>
      </c>
      <c r="L2480" s="251">
        <v>45833</v>
      </c>
      <c r="M2480" s="250" t="s">
        <v>19</v>
      </c>
    </row>
    <row r="2481" spans="1:13" x14ac:dyDescent="0.35">
      <c r="A2481" s="252" t="s">
        <v>3775</v>
      </c>
      <c r="B2481" s="252" t="s">
        <v>3776</v>
      </c>
      <c r="C2481" s="252" t="s">
        <v>1201</v>
      </c>
      <c r="D2481" s="252" t="s">
        <v>1221</v>
      </c>
      <c r="E2481" s="252">
        <v>0</v>
      </c>
      <c r="F2481" s="252" t="s">
        <v>1215</v>
      </c>
      <c r="G2481" s="252" t="s">
        <v>62</v>
      </c>
      <c r="H2481" s="252">
        <v>2</v>
      </c>
      <c r="I2481" s="252" t="s">
        <v>17</v>
      </c>
      <c r="J2481" s="252" t="s">
        <v>17</v>
      </c>
      <c r="K2481" s="252" t="s">
        <v>4102</v>
      </c>
      <c r="L2481" s="253">
        <v>45833</v>
      </c>
      <c r="M2481" s="252" t="s">
        <v>19</v>
      </c>
    </row>
    <row r="2482" spans="1:13" x14ac:dyDescent="0.35">
      <c r="A2482" s="250" t="s">
        <v>3775</v>
      </c>
      <c r="B2482" s="250" t="s">
        <v>3776</v>
      </c>
      <c r="C2482" s="250" t="s">
        <v>1201</v>
      </c>
      <c r="D2482" s="250" t="s">
        <v>1223</v>
      </c>
      <c r="E2482" s="250">
        <v>3</v>
      </c>
      <c r="F2482" s="250" t="s">
        <v>1215</v>
      </c>
      <c r="G2482" s="250" t="s">
        <v>62</v>
      </c>
      <c r="H2482" s="250">
        <v>2</v>
      </c>
      <c r="I2482" s="250" t="s">
        <v>17</v>
      </c>
      <c r="J2482" s="250" t="s">
        <v>17</v>
      </c>
      <c r="K2482" s="250" t="s">
        <v>4103</v>
      </c>
      <c r="L2482" s="251">
        <v>45833</v>
      </c>
      <c r="M2482" s="250" t="s">
        <v>19</v>
      </c>
    </row>
    <row r="2483" spans="1:13" x14ac:dyDescent="0.35">
      <c r="A2483" s="252" t="s">
        <v>3775</v>
      </c>
      <c r="B2483" s="252" t="s">
        <v>3776</v>
      </c>
      <c r="C2483" s="252" t="s">
        <v>1201</v>
      </c>
      <c r="D2483" s="252" t="s">
        <v>1225</v>
      </c>
      <c r="E2483" s="252">
        <v>1</v>
      </c>
      <c r="F2483" s="252" t="s">
        <v>1215</v>
      </c>
      <c r="G2483" s="252" t="s">
        <v>62</v>
      </c>
      <c r="H2483" s="252">
        <v>2</v>
      </c>
      <c r="I2483" s="252" t="s">
        <v>17</v>
      </c>
      <c r="J2483" s="252" t="s">
        <v>17</v>
      </c>
      <c r="K2483" s="252" t="s">
        <v>4104</v>
      </c>
      <c r="L2483" s="253">
        <v>45833</v>
      </c>
      <c r="M2483" s="252" t="s">
        <v>19</v>
      </c>
    </row>
    <row r="2484" spans="1:13" x14ac:dyDescent="0.35">
      <c r="A2484" s="250" t="s">
        <v>3775</v>
      </c>
      <c r="B2484" s="250" t="s">
        <v>3776</v>
      </c>
      <c r="C2484" s="250" t="s">
        <v>1201</v>
      </c>
      <c r="D2484" s="250" t="s">
        <v>1227</v>
      </c>
      <c r="E2484" s="250">
        <v>0</v>
      </c>
      <c r="F2484" s="250" t="s">
        <v>1215</v>
      </c>
      <c r="G2484" s="250" t="s">
        <v>62</v>
      </c>
      <c r="H2484" s="250">
        <v>2</v>
      </c>
      <c r="I2484" s="250" t="s">
        <v>17</v>
      </c>
      <c r="J2484" s="250" t="s">
        <v>17</v>
      </c>
      <c r="K2484" s="250" t="s">
        <v>4105</v>
      </c>
      <c r="L2484" s="251">
        <v>45833</v>
      </c>
      <c r="M2484" s="250" t="s">
        <v>19</v>
      </c>
    </row>
    <row r="2485" spans="1:13" x14ac:dyDescent="0.35">
      <c r="A2485" s="252" t="s">
        <v>3775</v>
      </c>
      <c r="B2485" s="252" t="s">
        <v>3776</v>
      </c>
      <c r="C2485" s="252" t="s">
        <v>1201</v>
      </c>
      <c r="D2485" s="252" t="s">
        <v>1229</v>
      </c>
      <c r="E2485" s="252">
        <v>2</v>
      </c>
      <c r="F2485" s="252" t="s">
        <v>1215</v>
      </c>
      <c r="G2485" s="252" t="s">
        <v>62</v>
      </c>
      <c r="H2485" s="252">
        <v>2</v>
      </c>
      <c r="I2485" s="252" t="s">
        <v>17</v>
      </c>
      <c r="J2485" s="252" t="s">
        <v>17</v>
      </c>
      <c r="K2485" s="252" t="s">
        <v>4106</v>
      </c>
      <c r="L2485" s="253">
        <v>45833</v>
      </c>
      <c r="M2485" s="252" t="s">
        <v>19</v>
      </c>
    </row>
    <row r="2486" spans="1:13" x14ac:dyDescent="0.35">
      <c r="A2486" s="250" t="s">
        <v>3775</v>
      </c>
      <c r="B2486" s="250" t="s">
        <v>3776</v>
      </c>
      <c r="C2486" s="250" t="s">
        <v>1201</v>
      </c>
      <c r="D2486" s="250" t="s">
        <v>1231</v>
      </c>
      <c r="E2486" s="250">
        <v>0</v>
      </c>
      <c r="F2486" s="250" t="s">
        <v>1215</v>
      </c>
      <c r="G2486" s="250" t="s">
        <v>62</v>
      </c>
      <c r="H2486" s="250">
        <v>2</v>
      </c>
      <c r="I2486" s="250" t="s">
        <v>17</v>
      </c>
      <c r="J2486" s="250" t="s">
        <v>17</v>
      </c>
      <c r="K2486" s="250" t="s">
        <v>4107</v>
      </c>
      <c r="L2486" s="251">
        <v>45833</v>
      </c>
      <c r="M2486" s="250" t="s">
        <v>19</v>
      </c>
    </row>
    <row r="2487" spans="1:13" x14ac:dyDescent="0.35">
      <c r="A2487" s="252" t="s">
        <v>402</v>
      </c>
      <c r="B2487" s="252" t="s">
        <v>403</v>
      </c>
      <c r="C2487" s="252" t="s">
        <v>404</v>
      </c>
      <c r="D2487" s="252" t="s">
        <v>1214</v>
      </c>
      <c r="E2487" s="252">
        <v>0</v>
      </c>
      <c r="F2487" s="252" t="s">
        <v>1215</v>
      </c>
      <c r="G2487" s="252" t="s">
        <v>62</v>
      </c>
      <c r="H2487" s="252">
        <v>2</v>
      </c>
      <c r="I2487" s="252" t="s">
        <v>17</v>
      </c>
      <c r="J2487" s="252" t="s">
        <v>17</v>
      </c>
      <c r="K2487" s="252" t="s">
        <v>4108</v>
      </c>
      <c r="L2487" s="253">
        <v>45833</v>
      </c>
      <c r="M2487" s="252" t="s">
        <v>19</v>
      </c>
    </row>
    <row r="2488" spans="1:13" x14ac:dyDescent="0.35">
      <c r="A2488" s="250" t="s">
        <v>402</v>
      </c>
      <c r="B2488" s="250" t="s">
        <v>403</v>
      </c>
      <c r="C2488" s="250" t="s">
        <v>404</v>
      </c>
      <c r="D2488" s="250" t="s">
        <v>1217</v>
      </c>
      <c r="E2488" s="250">
        <v>0</v>
      </c>
      <c r="F2488" s="250" t="s">
        <v>1215</v>
      </c>
      <c r="G2488" s="250" t="s">
        <v>62</v>
      </c>
      <c r="H2488" s="250">
        <v>2</v>
      </c>
      <c r="I2488" s="250" t="s">
        <v>17</v>
      </c>
      <c r="J2488" s="250" t="s">
        <v>17</v>
      </c>
      <c r="K2488" s="250" t="s">
        <v>4109</v>
      </c>
      <c r="L2488" s="251">
        <v>45833</v>
      </c>
      <c r="M2488" s="250" t="s">
        <v>19</v>
      </c>
    </row>
    <row r="2489" spans="1:13" x14ac:dyDescent="0.35">
      <c r="A2489" s="252" t="s">
        <v>402</v>
      </c>
      <c r="B2489" s="252" t="s">
        <v>403</v>
      </c>
      <c r="C2489" s="252" t="s">
        <v>404</v>
      </c>
      <c r="D2489" s="252" t="s">
        <v>1219</v>
      </c>
      <c r="E2489" s="252">
        <v>0</v>
      </c>
      <c r="F2489" s="252" t="s">
        <v>1215</v>
      </c>
      <c r="G2489" s="252" t="s">
        <v>62</v>
      </c>
      <c r="H2489" s="252">
        <v>2</v>
      </c>
      <c r="I2489" s="252" t="s">
        <v>17</v>
      </c>
      <c r="J2489" s="252" t="s">
        <v>17</v>
      </c>
      <c r="K2489" s="252" t="s">
        <v>4110</v>
      </c>
      <c r="L2489" s="253">
        <v>45833</v>
      </c>
      <c r="M2489" s="252" t="s">
        <v>19</v>
      </c>
    </row>
    <row r="2490" spans="1:13" x14ac:dyDescent="0.35">
      <c r="A2490" s="250" t="s">
        <v>402</v>
      </c>
      <c r="B2490" s="250" t="s">
        <v>403</v>
      </c>
      <c r="C2490" s="250" t="s">
        <v>404</v>
      </c>
      <c r="D2490" s="250" t="s">
        <v>1221</v>
      </c>
      <c r="E2490" s="250">
        <v>1</v>
      </c>
      <c r="F2490" s="250" t="s">
        <v>1215</v>
      </c>
      <c r="G2490" s="250" t="s">
        <v>62</v>
      </c>
      <c r="H2490" s="250">
        <v>2</v>
      </c>
      <c r="I2490" s="250" t="s">
        <v>17</v>
      </c>
      <c r="J2490" s="250" t="s">
        <v>17</v>
      </c>
      <c r="K2490" s="250" t="s">
        <v>4111</v>
      </c>
      <c r="L2490" s="251">
        <v>45833</v>
      </c>
      <c r="M2490" s="250" t="s">
        <v>19</v>
      </c>
    </row>
    <row r="2491" spans="1:13" x14ac:dyDescent="0.35">
      <c r="A2491" s="252" t="s">
        <v>402</v>
      </c>
      <c r="B2491" s="252" t="s">
        <v>403</v>
      </c>
      <c r="C2491" s="252" t="s">
        <v>404</v>
      </c>
      <c r="D2491" s="252" t="s">
        <v>1223</v>
      </c>
      <c r="E2491" s="252">
        <v>2</v>
      </c>
      <c r="F2491" s="252" t="s">
        <v>1215</v>
      </c>
      <c r="G2491" s="252" t="s">
        <v>62</v>
      </c>
      <c r="H2491" s="252">
        <v>2</v>
      </c>
      <c r="I2491" s="252" t="s">
        <v>17</v>
      </c>
      <c r="J2491" s="252" t="s">
        <v>17</v>
      </c>
      <c r="K2491" s="252" t="s">
        <v>4112</v>
      </c>
      <c r="L2491" s="253">
        <v>45833</v>
      </c>
      <c r="M2491" s="252" t="s">
        <v>19</v>
      </c>
    </row>
    <row r="2492" spans="1:13" x14ac:dyDescent="0.35">
      <c r="A2492" s="250" t="s">
        <v>402</v>
      </c>
      <c r="B2492" s="250" t="s">
        <v>403</v>
      </c>
      <c r="C2492" s="250" t="s">
        <v>404</v>
      </c>
      <c r="D2492" s="250" t="s">
        <v>1225</v>
      </c>
      <c r="E2492" s="250">
        <v>1</v>
      </c>
      <c r="F2492" s="250" t="s">
        <v>1215</v>
      </c>
      <c r="G2492" s="250" t="s">
        <v>62</v>
      </c>
      <c r="H2492" s="250">
        <v>2</v>
      </c>
      <c r="I2492" s="250" t="s">
        <v>17</v>
      </c>
      <c r="J2492" s="250" t="s">
        <v>17</v>
      </c>
      <c r="K2492" s="250" t="s">
        <v>4113</v>
      </c>
      <c r="L2492" s="251">
        <v>45833</v>
      </c>
      <c r="M2492" s="250" t="s">
        <v>19</v>
      </c>
    </row>
    <row r="2493" spans="1:13" x14ac:dyDescent="0.35">
      <c r="A2493" s="252" t="s">
        <v>402</v>
      </c>
      <c r="B2493" s="252" t="s">
        <v>403</v>
      </c>
      <c r="C2493" s="252" t="s">
        <v>404</v>
      </c>
      <c r="D2493" s="252" t="s">
        <v>1227</v>
      </c>
      <c r="E2493" s="252">
        <v>0</v>
      </c>
      <c r="F2493" s="252" t="s">
        <v>1215</v>
      </c>
      <c r="G2493" s="252" t="s">
        <v>62</v>
      </c>
      <c r="H2493" s="252">
        <v>2</v>
      </c>
      <c r="I2493" s="252" t="s">
        <v>17</v>
      </c>
      <c r="J2493" s="252" t="s">
        <v>17</v>
      </c>
      <c r="K2493" s="252" t="s">
        <v>4114</v>
      </c>
      <c r="L2493" s="253">
        <v>45833</v>
      </c>
      <c r="M2493" s="252" t="s">
        <v>19</v>
      </c>
    </row>
    <row r="2494" spans="1:13" x14ac:dyDescent="0.35">
      <c r="A2494" s="250" t="s">
        <v>402</v>
      </c>
      <c r="B2494" s="250" t="s">
        <v>403</v>
      </c>
      <c r="C2494" s="250" t="s">
        <v>404</v>
      </c>
      <c r="D2494" s="250" t="s">
        <v>1229</v>
      </c>
      <c r="E2494" s="250">
        <v>2</v>
      </c>
      <c r="F2494" s="250" t="s">
        <v>1215</v>
      </c>
      <c r="G2494" s="250" t="s">
        <v>62</v>
      </c>
      <c r="H2494" s="250">
        <v>2</v>
      </c>
      <c r="I2494" s="250" t="s">
        <v>17</v>
      </c>
      <c r="J2494" s="250" t="s">
        <v>17</v>
      </c>
      <c r="K2494" s="250" t="s">
        <v>4115</v>
      </c>
      <c r="L2494" s="251">
        <v>45833</v>
      </c>
      <c r="M2494" s="250" t="s">
        <v>19</v>
      </c>
    </row>
    <row r="2495" spans="1:13" x14ac:dyDescent="0.35">
      <c r="A2495" s="252" t="s">
        <v>402</v>
      </c>
      <c r="B2495" s="252" t="s">
        <v>403</v>
      </c>
      <c r="C2495" s="252" t="s">
        <v>404</v>
      </c>
      <c r="D2495" s="252" t="s">
        <v>1231</v>
      </c>
      <c r="E2495" s="252">
        <v>0</v>
      </c>
      <c r="F2495" s="252" t="s">
        <v>1215</v>
      </c>
      <c r="G2495" s="252" t="s">
        <v>62</v>
      </c>
      <c r="H2495" s="252">
        <v>2</v>
      </c>
      <c r="I2495" s="252" t="s">
        <v>17</v>
      </c>
      <c r="J2495" s="252" t="s">
        <v>17</v>
      </c>
      <c r="K2495" s="252" t="s">
        <v>4116</v>
      </c>
      <c r="L2495" s="253">
        <v>45833</v>
      </c>
      <c r="M2495" s="252" t="s">
        <v>19</v>
      </c>
    </row>
    <row r="2496" spans="1:13" x14ac:dyDescent="0.35">
      <c r="A2496" s="250" t="s">
        <v>381</v>
      </c>
      <c r="B2496" s="250" t="s">
        <v>382</v>
      </c>
      <c r="C2496" s="250" t="s">
        <v>383</v>
      </c>
      <c r="D2496" s="250" t="s">
        <v>1214</v>
      </c>
      <c r="E2496" s="250">
        <v>0</v>
      </c>
      <c r="F2496" s="250" t="s">
        <v>1215</v>
      </c>
      <c r="G2496" s="250" t="s">
        <v>62</v>
      </c>
      <c r="H2496" s="250">
        <v>2</v>
      </c>
      <c r="I2496" s="250" t="s">
        <v>17</v>
      </c>
      <c r="J2496" s="250" t="s">
        <v>17</v>
      </c>
      <c r="K2496" s="250" t="s">
        <v>4117</v>
      </c>
      <c r="L2496" s="251">
        <v>45833</v>
      </c>
      <c r="M2496" s="250" t="s">
        <v>19</v>
      </c>
    </row>
    <row r="2497" spans="1:13" x14ac:dyDescent="0.35">
      <c r="A2497" s="252" t="s">
        <v>381</v>
      </c>
      <c r="B2497" s="252" t="s">
        <v>382</v>
      </c>
      <c r="C2497" s="252" t="s">
        <v>383</v>
      </c>
      <c r="D2497" s="252" t="s">
        <v>1217</v>
      </c>
      <c r="E2497" s="252">
        <v>2</v>
      </c>
      <c r="F2497" s="252" t="s">
        <v>1215</v>
      </c>
      <c r="G2497" s="252" t="s">
        <v>62</v>
      </c>
      <c r="H2497" s="252">
        <v>2</v>
      </c>
      <c r="I2497" s="252" t="s">
        <v>17</v>
      </c>
      <c r="J2497" s="252" t="s">
        <v>17</v>
      </c>
      <c r="K2497" s="252" t="s">
        <v>4118</v>
      </c>
      <c r="L2497" s="253">
        <v>45833</v>
      </c>
      <c r="M2497" s="252" t="s">
        <v>19</v>
      </c>
    </row>
    <row r="2498" spans="1:13" x14ac:dyDescent="0.35">
      <c r="A2498" s="250" t="s">
        <v>381</v>
      </c>
      <c r="B2498" s="250" t="s">
        <v>382</v>
      </c>
      <c r="C2498" s="250" t="s">
        <v>383</v>
      </c>
      <c r="D2498" s="250" t="s">
        <v>1219</v>
      </c>
      <c r="E2498" s="250">
        <v>0</v>
      </c>
      <c r="F2498" s="250" t="s">
        <v>1215</v>
      </c>
      <c r="G2498" s="250" t="s">
        <v>62</v>
      </c>
      <c r="H2498" s="250">
        <v>2</v>
      </c>
      <c r="I2498" s="250" t="s">
        <v>17</v>
      </c>
      <c r="J2498" s="250" t="s">
        <v>17</v>
      </c>
      <c r="K2498" s="250" t="s">
        <v>4119</v>
      </c>
      <c r="L2498" s="251">
        <v>45833</v>
      </c>
      <c r="M2498" s="250" t="s">
        <v>19</v>
      </c>
    </row>
    <row r="2499" spans="1:13" x14ac:dyDescent="0.35">
      <c r="A2499" s="252" t="s">
        <v>381</v>
      </c>
      <c r="B2499" s="252" t="s">
        <v>382</v>
      </c>
      <c r="C2499" s="252" t="s">
        <v>383</v>
      </c>
      <c r="D2499" s="252" t="s">
        <v>1221</v>
      </c>
      <c r="E2499" s="252">
        <v>1</v>
      </c>
      <c r="F2499" s="252" t="s">
        <v>1215</v>
      </c>
      <c r="G2499" s="252" t="s">
        <v>62</v>
      </c>
      <c r="H2499" s="252">
        <v>2</v>
      </c>
      <c r="I2499" s="252" t="s">
        <v>17</v>
      </c>
      <c r="J2499" s="252" t="s">
        <v>17</v>
      </c>
      <c r="K2499" s="252" t="s">
        <v>4120</v>
      </c>
      <c r="L2499" s="253">
        <v>45833</v>
      </c>
      <c r="M2499" s="252" t="s">
        <v>19</v>
      </c>
    </row>
    <row r="2500" spans="1:13" x14ac:dyDescent="0.35">
      <c r="A2500" s="250" t="s">
        <v>381</v>
      </c>
      <c r="B2500" s="250" t="s">
        <v>382</v>
      </c>
      <c r="C2500" s="250" t="s">
        <v>383</v>
      </c>
      <c r="D2500" s="250" t="s">
        <v>1223</v>
      </c>
      <c r="E2500" s="250">
        <v>0</v>
      </c>
      <c r="F2500" s="250" t="s">
        <v>1215</v>
      </c>
      <c r="G2500" s="250" t="s">
        <v>62</v>
      </c>
      <c r="H2500" s="250">
        <v>2</v>
      </c>
      <c r="I2500" s="250" t="s">
        <v>17</v>
      </c>
      <c r="J2500" s="250" t="s">
        <v>17</v>
      </c>
      <c r="K2500" s="250" t="s">
        <v>4121</v>
      </c>
      <c r="L2500" s="251">
        <v>45833</v>
      </c>
      <c r="M2500" s="250" t="s">
        <v>19</v>
      </c>
    </row>
    <row r="2501" spans="1:13" x14ac:dyDescent="0.35">
      <c r="A2501" s="252" t="s">
        <v>381</v>
      </c>
      <c r="B2501" s="252" t="s">
        <v>382</v>
      </c>
      <c r="C2501" s="252" t="s">
        <v>383</v>
      </c>
      <c r="D2501" s="252" t="s">
        <v>1225</v>
      </c>
      <c r="E2501" s="252">
        <v>0</v>
      </c>
      <c r="F2501" s="252" t="s">
        <v>1215</v>
      </c>
      <c r="G2501" s="252" t="s">
        <v>62</v>
      </c>
      <c r="H2501" s="252">
        <v>2</v>
      </c>
      <c r="I2501" s="252" t="s">
        <v>17</v>
      </c>
      <c r="J2501" s="252" t="s">
        <v>17</v>
      </c>
      <c r="K2501" s="252" t="s">
        <v>4122</v>
      </c>
      <c r="L2501" s="253">
        <v>45833</v>
      </c>
      <c r="M2501" s="252" t="s">
        <v>19</v>
      </c>
    </row>
    <row r="2502" spans="1:13" x14ac:dyDescent="0.35">
      <c r="A2502" s="250" t="s">
        <v>381</v>
      </c>
      <c r="B2502" s="250" t="s">
        <v>382</v>
      </c>
      <c r="C2502" s="250" t="s">
        <v>383</v>
      </c>
      <c r="D2502" s="250" t="s">
        <v>1227</v>
      </c>
      <c r="E2502" s="250">
        <v>0</v>
      </c>
      <c r="F2502" s="250" t="s">
        <v>1215</v>
      </c>
      <c r="G2502" s="250" t="s">
        <v>62</v>
      </c>
      <c r="H2502" s="250">
        <v>2</v>
      </c>
      <c r="I2502" s="250" t="s">
        <v>17</v>
      </c>
      <c r="J2502" s="250" t="s">
        <v>17</v>
      </c>
      <c r="K2502" s="250" t="s">
        <v>4123</v>
      </c>
      <c r="L2502" s="251">
        <v>45833</v>
      </c>
      <c r="M2502" s="250" t="s">
        <v>19</v>
      </c>
    </row>
    <row r="2503" spans="1:13" x14ac:dyDescent="0.35">
      <c r="A2503" s="252" t="s">
        <v>381</v>
      </c>
      <c r="B2503" s="252" t="s">
        <v>382</v>
      </c>
      <c r="C2503" s="252" t="s">
        <v>383</v>
      </c>
      <c r="D2503" s="252" t="s">
        <v>1229</v>
      </c>
      <c r="E2503" s="252">
        <v>0</v>
      </c>
      <c r="F2503" s="252" t="s">
        <v>1215</v>
      </c>
      <c r="G2503" s="252" t="s">
        <v>62</v>
      </c>
      <c r="H2503" s="252">
        <v>2</v>
      </c>
      <c r="I2503" s="252" t="s">
        <v>17</v>
      </c>
      <c r="J2503" s="252" t="s">
        <v>17</v>
      </c>
      <c r="K2503" s="252" t="s">
        <v>4124</v>
      </c>
      <c r="L2503" s="253">
        <v>45833</v>
      </c>
      <c r="M2503" s="252" t="s">
        <v>19</v>
      </c>
    </row>
    <row r="2504" spans="1:13" x14ac:dyDescent="0.35">
      <c r="A2504" s="250" t="s">
        <v>381</v>
      </c>
      <c r="B2504" s="250" t="s">
        <v>382</v>
      </c>
      <c r="C2504" s="250" t="s">
        <v>383</v>
      </c>
      <c r="D2504" s="250" t="s">
        <v>1231</v>
      </c>
      <c r="E2504" s="250">
        <v>0</v>
      </c>
      <c r="F2504" s="250" t="s">
        <v>1215</v>
      </c>
      <c r="G2504" s="250" t="s">
        <v>62</v>
      </c>
      <c r="H2504" s="250">
        <v>2</v>
      </c>
      <c r="I2504" s="250" t="s">
        <v>17</v>
      </c>
      <c r="J2504" s="250" t="s">
        <v>17</v>
      </c>
      <c r="K2504" s="250" t="s">
        <v>4125</v>
      </c>
      <c r="L2504" s="251">
        <v>45833</v>
      </c>
      <c r="M2504" s="250" t="s">
        <v>19</v>
      </c>
    </row>
    <row r="2505" spans="1:13" x14ac:dyDescent="0.35">
      <c r="A2505" s="252" t="s">
        <v>4126</v>
      </c>
      <c r="B2505" s="252" t="s">
        <v>4127</v>
      </c>
      <c r="C2505" s="252" t="s">
        <v>3257</v>
      </c>
      <c r="D2505" s="252" t="s">
        <v>1214</v>
      </c>
      <c r="E2505" s="252">
        <v>2</v>
      </c>
      <c r="F2505" s="252" t="s">
        <v>1215</v>
      </c>
      <c r="G2505" s="252" t="s">
        <v>62</v>
      </c>
      <c r="H2505" s="252">
        <v>2</v>
      </c>
      <c r="I2505" s="252" t="s">
        <v>17</v>
      </c>
      <c r="J2505" s="252" t="s">
        <v>17</v>
      </c>
      <c r="K2505" s="252" t="s">
        <v>4128</v>
      </c>
      <c r="L2505" s="253">
        <v>45833</v>
      </c>
      <c r="M2505" s="252" t="s">
        <v>19</v>
      </c>
    </row>
    <row r="2506" spans="1:13" x14ac:dyDescent="0.35">
      <c r="A2506" s="250" t="s">
        <v>4126</v>
      </c>
      <c r="B2506" s="250" t="s">
        <v>4127</v>
      </c>
      <c r="C2506" s="250" t="s">
        <v>3257</v>
      </c>
      <c r="D2506" s="250" t="s">
        <v>1217</v>
      </c>
      <c r="E2506" s="250">
        <v>1</v>
      </c>
      <c r="F2506" s="250" t="s">
        <v>1215</v>
      </c>
      <c r="G2506" s="250" t="s">
        <v>62</v>
      </c>
      <c r="H2506" s="250">
        <v>2</v>
      </c>
      <c r="I2506" s="250" t="s">
        <v>17</v>
      </c>
      <c r="J2506" s="250" t="s">
        <v>17</v>
      </c>
      <c r="K2506" s="250" t="s">
        <v>4129</v>
      </c>
      <c r="L2506" s="251">
        <v>45833</v>
      </c>
      <c r="M2506" s="250" t="s">
        <v>19</v>
      </c>
    </row>
    <row r="2507" spans="1:13" x14ac:dyDescent="0.35">
      <c r="A2507" s="252" t="s">
        <v>4126</v>
      </c>
      <c r="B2507" s="252" t="s">
        <v>4127</v>
      </c>
      <c r="C2507" s="252" t="s">
        <v>3257</v>
      </c>
      <c r="D2507" s="252" t="s">
        <v>1219</v>
      </c>
      <c r="E2507" s="252">
        <v>1</v>
      </c>
      <c r="F2507" s="252" t="s">
        <v>1215</v>
      </c>
      <c r="G2507" s="252" t="s">
        <v>62</v>
      </c>
      <c r="H2507" s="252">
        <v>2</v>
      </c>
      <c r="I2507" s="252" t="s">
        <v>17</v>
      </c>
      <c r="J2507" s="252" t="s">
        <v>17</v>
      </c>
      <c r="K2507" s="252" t="s">
        <v>4130</v>
      </c>
      <c r="L2507" s="253">
        <v>45833</v>
      </c>
      <c r="M2507" s="252" t="s">
        <v>19</v>
      </c>
    </row>
    <row r="2508" spans="1:13" x14ac:dyDescent="0.35">
      <c r="A2508" s="250" t="s">
        <v>4126</v>
      </c>
      <c r="B2508" s="250" t="s">
        <v>4127</v>
      </c>
      <c r="C2508" s="250" t="s">
        <v>3257</v>
      </c>
      <c r="D2508" s="250" t="s">
        <v>1221</v>
      </c>
      <c r="E2508" s="250">
        <v>2</v>
      </c>
      <c r="F2508" s="250" t="s">
        <v>1215</v>
      </c>
      <c r="G2508" s="250" t="s">
        <v>62</v>
      </c>
      <c r="H2508" s="250">
        <v>2</v>
      </c>
      <c r="I2508" s="250" t="s">
        <v>17</v>
      </c>
      <c r="J2508" s="250" t="s">
        <v>17</v>
      </c>
      <c r="K2508" s="250" t="s">
        <v>4131</v>
      </c>
      <c r="L2508" s="251">
        <v>45833</v>
      </c>
      <c r="M2508" s="250" t="s">
        <v>19</v>
      </c>
    </row>
    <row r="2509" spans="1:13" x14ac:dyDescent="0.35">
      <c r="A2509" s="252" t="s">
        <v>4126</v>
      </c>
      <c r="B2509" s="252" t="s">
        <v>4127</v>
      </c>
      <c r="C2509" s="252" t="s">
        <v>3257</v>
      </c>
      <c r="D2509" s="252" t="s">
        <v>1223</v>
      </c>
      <c r="E2509" s="252">
        <v>3</v>
      </c>
      <c r="F2509" s="252" t="s">
        <v>1215</v>
      </c>
      <c r="G2509" s="252" t="s">
        <v>62</v>
      </c>
      <c r="H2509" s="252">
        <v>2</v>
      </c>
      <c r="I2509" s="252" t="s">
        <v>17</v>
      </c>
      <c r="J2509" s="252" t="s">
        <v>17</v>
      </c>
      <c r="K2509" s="252" t="s">
        <v>4132</v>
      </c>
      <c r="L2509" s="253">
        <v>45833</v>
      </c>
      <c r="M2509" s="252" t="s">
        <v>19</v>
      </c>
    </row>
    <row r="2510" spans="1:13" x14ac:dyDescent="0.35">
      <c r="A2510" s="250" t="s">
        <v>4126</v>
      </c>
      <c r="B2510" s="250" t="s">
        <v>4127</v>
      </c>
      <c r="C2510" s="250" t="s">
        <v>3257</v>
      </c>
      <c r="D2510" s="250" t="s">
        <v>1225</v>
      </c>
      <c r="E2510" s="250">
        <v>1</v>
      </c>
      <c r="F2510" s="250" t="s">
        <v>1215</v>
      </c>
      <c r="G2510" s="250" t="s">
        <v>62</v>
      </c>
      <c r="H2510" s="250">
        <v>2</v>
      </c>
      <c r="I2510" s="250" t="s">
        <v>17</v>
      </c>
      <c r="J2510" s="250" t="s">
        <v>17</v>
      </c>
      <c r="K2510" s="250" t="s">
        <v>4133</v>
      </c>
      <c r="L2510" s="251">
        <v>45833</v>
      </c>
      <c r="M2510" s="250" t="s">
        <v>19</v>
      </c>
    </row>
    <row r="2511" spans="1:13" x14ac:dyDescent="0.35">
      <c r="A2511" s="252" t="s">
        <v>4126</v>
      </c>
      <c r="B2511" s="252" t="s">
        <v>4127</v>
      </c>
      <c r="C2511" s="252" t="s">
        <v>3257</v>
      </c>
      <c r="D2511" s="252" t="s">
        <v>1227</v>
      </c>
      <c r="E2511" s="252">
        <v>3</v>
      </c>
      <c r="F2511" s="252" t="s">
        <v>1215</v>
      </c>
      <c r="G2511" s="252" t="s">
        <v>62</v>
      </c>
      <c r="H2511" s="252">
        <v>2</v>
      </c>
      <c r="I2511" s="252" t="s">
        <v>17</v>
      </c>
      <c r="J2511" s="252" t="s">
        <v>17</v>
      </c>
      <c r="K2511" s="252" t="s">
        <v>4134</v>
      </c>
      <c r="L2511" s="253">
        <v>45833</v>
      </c>
      <c r="M2511" s="252" t="s">
        <v>19</v>
      </c>
    </row>
    <row r="2512" spans="1:13" x14ac:dyDescent="0.35">
      <c r="A2512" s="250" t="s">
        <v>4126</v>
      </c>
      <c r="B2512" s="250" t="s">
        <v>4127</v>
      </c>
      <c r="C2512" s="250" t="s">
        <v>3257</v>
      </c>
      <c r="D2512" s="250" t="s">
        <v>1229</v>
      </c>
      <c r="E2512" s="250">
        <v>2</v>
      </c>
      <c r="F2512" s="250" t="s">
        <v>1215</v>
      </c>
      <c r="G2512" s="250" t="s">
        <v>62</v>
      </c>
      <c r="H2512" s="250">
        <v>2</v>
      </c>
      <c r="I2512" s="250" t="s">
        <v>17</v>
      </c>
      <c r="J2512" s="250" t="s">
        <v>17</v>
      </c>
      <c r="K2512" s="250" t="s">
        <v>4135</v>
      </c>
      <c r="L2512" s="251">
        <v>45833</v>
      </c>
      <c r="M2512" s="250" t="s">
        <v>19</v>
      </c>
    </row>
    <row r="2513" spans="1:13" x14ac:dyDescent="0.35">
      <c r="A2513" s="252" t="s">
        <v>4126</v>
      </c>
      <c r="B2513" s="252" t="s">
        <v>4127</v>
      </c>
      <c r="C2513" s="252" t="s">
        <v>3257</v>
      </c>
      <c r="D2513" s="252" t="s">
        <v>1231</v>
      </c>
      <c r="E2513" s="252">
        <v>0</v>
      </c>
      <c r="F2513" s="252" t="s">
        <v>1215</v>
      </c>
      <c r="G2513" s="252" t="s">
        <v>62</v>
      </c>
      <c r="H2513" s="252">
        <v>2</v>
      </c>
      <c r="I2513" s="252" t="s">
        <v>17</v>
      </c>
      <c r="J2513" s="252" t="s">
        <v>17</v>
      </c>
      <c r="K2513" s="252" t="s">
        <v>4136</v>
      </c>
      <c r="L2513" s="253">
        <v>45833</v>
      </c>
      <c r="M2513" s="252" t="s">
        <v>19</v>
      </c>
    </row>
    <row r="2514" spans="1:13" x14ac:dyDescent="0.35">
      <c r="A2514" s="250" t="s">
        <v>992</v>
      </c>
      <c r="B2514" s="250" t="s">
        <v>993</v>
      </c>
      <c r="C2514" s="250" t="s">
        <v>994</v>
      </c>
      <c r="D2514" s="250" t="s">
        <v>1214</v>
      </c>
      <c r="E2514" s="250">
        <v>0</v>
      </c>
      <c r="F2514" s="250" t="s">
        <v>1215</v>
      </c>
      <c r="G2514" s="250" t="s">
        <v>62</v>
      </c>
      <c r="H2514" s="250">
        <v>2</v>
      </c>
      <c r="I2514" s="250" t="s">
        <v>17</v>
      </c>
      <c r="J2514" s="250" t="s">
        <v>17</v>
      </c>
      <c r="K2514" s="250" t="s">
        <v>4137</v>
      </c>
      <c r="L2514" s="251">
        <v>45833</v>
      </c>
      <c r="M2514" s="250" t="s">
        <v>19</v>
      </c>
    </row>
    <row r="2515" spans="1:13" x14ac:dyDescent="0.35">
      <c r="A2515" s="252" t="s">
        <v>992</v>
      </c>
      <c r="B2515" s="252" t="s">
        <v>993</v>
      </c>
      <c r="C2515" s="252" t="s">
        <v>994</v>
      </c>
      <c r="D2515" s="252" t="s">
        <v>1217</v>
      </c>
      <c r="E2515" s="252">
        <v>1</v>
      </c>
      <c r="F2515" s="252" t="s">
        <v>1215</v>
      </c>
      <c r="G2515" s="252" t="s">
        <v>62</v>
      </c>
      <c r="H2515" s="252">
        <v>2</v>
      </c>
      <c r="I2515" s="252" t="s">
        <v>17</v>
      </c>
      <c r="J2515" s="252" t="s">
        <v>17</v>
      </c>
      <c r="K2515" s="252" t="s">
        <v>4138</v>
      </c>
      <c r="L2515" s="253">
        <v>45833</v>
      </c>
      <c r="M2515" s="252" t="s">
        <v>19</v>
      </c>
    </row>
    <row r="2516" spans="1:13" x14ac:dyDescent="0.35">
      <c r="A2516" s="250" t="s">
        <v>992</v>
      </c>
      <c r="B2516" s="250" t="s">
        <v>993</v>
      </c>
      <c r="C2516" s="250" t="s">
        <v>994</v>
      </c>
      <c r="D2516" s="250" t="s">
        <v>1219</v>
      </c>
      <c r="E2516" s="250">
        <v>0</v>
      </c>
      <c r="F2516" s="250" t="s">
        <v>1215</v>
      </c>
      <c r="G2516" s="250" t="s">
        <v>62</v>
      </c>
      <c r="H2516" s="250">
        <v>2</v>
      </c>
      <c r="I2516" s="250" t="s">
        <v>17</v>
      </c>
      <c r="J2516" s="250" t="s">
        <v>17</v>
      </c>
      <c r="K2516" s="250" t="s">
        <v>4139</v>
      </c>
      <c r="L2516" s="251">
        <v>45833</v>
      </c>
      <c r="M2516" s="250" t="s">
        <v>19</v>
      </c>
    </row>
    <row r="2517" spans="1:13" x14ac:dyDescent="0.35">
      <c r="A2517" s="252" t="s">
        <v>992</v>
      </c>
      <c r="B2517" s="252" t="s">
        <v>993</v>
      </c>
      <c r="C2517" s="252" t="s">
        <v>994</v>
      </c>
      <c r="D2517" s="252" t="s">
        <v>1221</v>
      </c>
      <c r="E2517" s="252">
        <v>1</v>
      </c>
      <c r="F2517" s="252" t="s">
        <v>1215</v>
      </c>
      <c r="G2517" s="252" t="s">
        <v>62</v>
      </c>
      <c r="H2517" s="252">
        <v>2</v>
      </c>
      <c r="I2517" s="252" t="s">
        <v>17</v>
      </c>
      <c r="J2517" s="252" t="s">
        <v>17</v>
      </c>
      <c r="K2517" s="252" t="s">
        <v>4140</v>
      </c>
      <c r="L2517" s="253">
        <v>45833</v>
      </c>
      <c r="M2517" s="252" t="s">
        <v>19</v>
      </c>
    </row>
    <row r="2518" spans="1:13" x14ac:dyDescent="0.35">
      <c r="A2518" s="250" t="s">
        <v>992</v>
      </c>
      <c r="B2518" s="250" t="s">
        <v>993</v>
      </c>
      <c r="C2518" s="250" t="s">
        <v>994</v>
      </c>
      <c r="D2518" s="250" t="s">
        <v>1223</v>
      </c>
      <c r="E2518" s="250">
        <v>1</v>
      </c>
      <c r="F2518" s="250" t="s">
        <v>1215</v>
      </c>
      <c r="G2518" s="250" t="s">
        <v>62</v>
      </c>
      <c r="H2518" s="250">
        <v>2</v>
      </c>
      <c r="I2518" s="250" t="s">
        <v>17</v>
      </c>
      <c r="J2518" s="250" t="s">
        <v>17</v>
      </c>
      <c r="K2518" s="250" t="s">
        <v>4141</v>
      </c>
      <c r="L2518" s="251">
        <v>45833</v>
      </c>
      <c r="M2518" s="250" t="s">
        <v>19</v>
      </c>
    </row>
    <row r="2519" spans="1:13" x14ac:dyDescent="0.35">
      <c r="A2519" s="252" t="s">
        <v>992</v>
      </c>
      <c r="B2519" s="252" t="s">
        <v>993</v>
      </c>
      <c r="C2519" s="252" t="s">
        <v>994</v>
      </c>
      <c r="D2519" s="252" t="s">
        <v>1225</v>
      </c>
      <c r="E2519" s="252">
        <v>0</v>
      </c>
      <c r="F2519" s="252" t="s">
        <v>1215</v>
      </c>
      <c r="G2519" s="252" t="s">
        <v>62</v>
      </c>
      <c r="H2519" s="252">
        <v>2</v>
      </c>
      <c r="I2519" s="252" t="s">
        <v>17</v>
      </c>
      <c r="J2519" s="252" t="s">
        <v>17</v>
      </c>
      <c r="K2519" s="252" t="s">
        <v>4142</v>
      </c>
      <c r="L2519" s="253">
        <v>45833</v>
      </c>
      <c r="M2519" s="252" t="s">
        <v>19</v>
      </c>
    </row>
    <row r="2520" spans="1:13" x14ac:dyDescent="0.35">
      <c r="A2520" s="250" t="s">
        <v>992</v>
      </c>
      <c r="B2520" s="250" t="s">
        <v>993</v>
      </c>
      <c r="C2520" s="250" t="s">
        <v>994</v>
      </c>
      <c r="D2520" s="250" t="s">
        <v>1227</v>
      </c>
      <c r="E2520" s="250">
        <v>0</v>
      </c>
      <c r="F2520" s="250" t="s">
        <v>1215</v>
      </c>
      <c r="G2520" s="250" t="s">
        <v>62</v>
      </c>
      <c r="H2520" s="250">
        <v>2</v>
      </c>
      <c r="I2520" s="250" t="s">
        <v>17</v>
      </c>
      <c r="J2520" s="250" t="s">
        <v>17</v>
      </c>
      <c r="K2520" s="250" t="s">
        <v>4143</v>
      </c>
      <c r="L2520" s="251">
        <v>45833</v>
      </c>
      <c r="M2520" s="250" t="s">
        <v>19</v>
      </c>
    </row>
    <row r="2521" spans="1:13" x14ac:dyDescent="0.35">
      <c r="A2521" s="252" t="s">
        <v>992</v>
      </c>
      <c r="B2521" s="252" t="s">
        <v>993</v>
      </c>
      <c r="C2521" s="252" t="s">
        <v>994</v>
      </c>
      <c r="D2521" s="252" t="s">
        <v>1229</v>
      </c>
      <c r="E2521" s="252">
        <v>1</v>
      </c>
      <c r="F2521" s="252" t="s">
        <v>1215</v>
      </c>
      <c r="G2521" s="252" t="s">
        <v>62</v>
      </c>
      <c r="H2521" s="252">
        <v>2</v>
      </c>
      <c r="I2521" s="252" t="s">
        <v>17</v>
      </c>
      <c r="J2521" s="252" t="s">
        <v>17</v>
      </c>
      <c r="K2521" s="252" t="s">
        <v>4144</v>
      </c>
      <c r="L2521" s="253">
        <v>45833</v>
      </c>
      <c r="M2521" s="252" t="s">
        <v>19</v>
      </c>
    </row>
    <row r="2522" spans="1:13" x14ac:dyDescent="0.35">
      <c r="A2522" s="250" t="s">
        <v>992</v>
      </c>
      <c r="B2522" s="250" t="s">
        <v>993</v>
      </c>
      <c r="C2522" s="250" t="s">
        <v>994</v>
      </c>
      <c r="D2522" s="250" t="s">
        <v>1231</v>
      </c>
      <c r="E2522" s="250">
        <v>0</v>
      </c>
      <c r="F2522" s="250" t="s">
        <v>1215</v>
      </c>
      <c r="G2522" s="250" t="s">
        <v>62</v>
      </c>
      <c r="H2522" s="250">
        <v>2</v>
      </c>
      <c r="I2522" s="250" t="s">
        <v>17</v>
      </c>
      <c r="J2522" s="250" t="s">
        <v>17</v>
      </c>
      <c r="K2522" s="250" t="s">
        <v>4145</v>
      </c>
      <c r="L2522" s="251">
        <v>45833</v>
      </c>
      <c r="M2522" s="250" t="s">
        <v>19</v>
      </c>
    </row>
    <row r="2523" spans="1:13" x14ac:dyDescent="0.35">
      <c r="A2523" s="252" t="s">
        <v>940</v>
      </c>
      <c r="B2523" s="252" t="s">
        <v>941</v>
      </c>
      <c r="C2523" s="252" t="s">
        <v>942</v>
      </c>
      <c r="D2523" s="252" t="s">
        <v>1214</v>
      </c>
      <c r="E2523" s="252">
        <v>0</v>
      </c>
      <c r="F2523" s="252" t="s">
        <v>1215</v>
      </c>
      <c r="G2523" s="252" t="s">
        <v>62</v>
      </c>
      <c r="H2523" s="252">
        <v>2</v>
      </c>
      <c r="I2523" s="252" t="s">
        <v>17</v>
      </c>
      <c r="J2523" s="252" t="s">
        <v>17</v>
      </c>
      <c r="K2523" s="252" t="s">
        <v>4146</v>
      </c>
      <c r="L2523" s="253">
        <v>45833</v>
      </c>
      <c r="M2523" s="252" t="s">
        <v>19</v>
      </c>
    </row>
    <row r="2524" spans="1:13" x14ac:dyDescent="0.35">
      <c r="A2524" s="250" t="s">
        <v>940</v>
      </c>
      <c r="B2524" s="250" t="s">
        <v>941</v>
      </c>
      <c r="C2524" s="250" t="s">
        <v>942</v>
      </c>
      <c r="D2524" s="250" t="s">
        <v>1217</v>
      </c>
      <c r="E2524" s="250">
        <v>0</v>
      </c>
      <c r="F2524" s="250" t="s">
        <v>1215</v>
      </c>
      <c r="G2524" s="250" t="s">
        <v>62</v>
      </c>
      <c r="H2524" s="250">
        <v>2</v>
      </c>
      <c r="I2524" s="250" t="s">
        <v>17</v>
      </c>
      <c r="J2524" s="250" t="s">
        <v>17</v>
      </c>
      <c r="K2524" s="250" t="s">
        <v>4147</v>
      </c>
      <c r="L2524" s="251">
        <v>45833</v>
      </c>
      <c r="M2524" s="250" t="s">
        <v>19</v>
      </c>
    </row>
    <row r="2525" spans="1:13" x14ac:dyDescent="0.35">
      <c r="A2525" s="252" t="s">
        <v>940</v>
      </c>
      <c r="B2525" s="252" t="s">
        <v>941</v>
      </c>
      <c r="C2525" s="252" t="s">
        <v>942</v>
      </c>
      <c r="D2525" s="252" t="s">
        <v>1219</v>
      </c>
      <c r="E2525" s="252">
        <v>0</v>
      </c>
      <c r="F2525" s="252" t="s">
        <v>1215</v>
      </c>
      <c r="G2525" s="252" t="s">
        <v>62</v>
      </c>
      <c r="H2525" s="252">
        <v>2</v>
      </c>
      <c r="I2525" s="252" t="s">
        <v>17</v>
      </c>
      <c r="J2525" s="252" t="s">
        <v>17</v>
      </c>
      <c r="K2525" s="252" t="s">
        <v>4148</v>
      </c>
      <c r="L2525" s="253">
        <v>45833</v>
      </c>
      <c r="M2525" s="252" t="s">
        <v>19</v>
      </c>
    </row>
    <row r="2526" spans="1:13" x14ac:dyDescent="0.35">
      <c r="A2526" s="250" t="s">
        <v>940</v>
      </c>
      <c r="B2526" s="250" t="s">
        <v>941</v>
      </c>
      <c r="C2526" s="250" t="s">
        <v>942</v>
      </c>
      <c r="D2526" s="250" t="s">
        <v>1221</v>
      </c>
      <c r="E2526" s="250">
        <v>0</v>
      </c>
      <c r="F2526" s="250" t="s">
        <v>1215</v>
      </c>
      <c r="G2526" s="250" t="s">
        <v>62</v>
      </c>
      <c r="H2526" s="250">
        <v>2</v>
      </c>
      <c r="I2526" s="250" t="s">
        <v>17</v>
      </c>
      <c r="J2526" s="250" t="s">
        <v>17</v>
      </c>
      <c r="K2526" s="250" t="s">
        <v>4149</v>
      </c>
      <c r="L2526" s="251">
        <v>45833</v>
      </c>
      <c r="M2526" s="250" t="s">
        <v>19</v>
      </c>
    </row>
    <row r="2527" spans="1:13" x14ac:dyDescent="0.35">
      <c r="A2527" s="252" t="s">
        <v>940</v>
      </c>
      <c r="B2527" s="252" t="s">
        <v>941</v>
      </c>
      <c r="C2527" s="252" t="s">
        <v>942</v>
      </c>
      <c r="D2527" s="252" t="s">
        <v>1223</v>
      </c>
      <c r="E2527" s="252">
        <v>2</v>
      </c>
      <c r="F2527" s="252" t="s">
        <v>1215</v>
      </c>
      <c r="G2527" s="252" t="s">
        <v>62</v>
      </c>
      <c r="H2527" s="252">
        <v>2</v>
      </c>
      <c r="I2527" s="252" t="s">
        <v>17</v>
      </c>
      <c r="J2527" s="252" t="s">
        <v>17</v>
      </c>
      <c r="K2527" s="252" t="s">
        <v>4150</v>
      </c>
      <c r="L2527" s="253">
        <v>45833</v>
      </c>
      <c r="M2527" s="252" t="s">
        <v>19</v>
      </c>
    </row>
    <row r="2528" spans="1:13" x14ac:dyDescent="0.35">
      <c r="A2528" s="250" t="s">
        <v>940</v>
      </c>
      <c r="B2528" s="250" t="s">
        <v>941</v>
      </c>
      <c r="C2528" s="250" t="s">
        <v>942</v>
      </c>
      <c r="D2528" s="250" t="s">
        <v>1225</v>
      </c>
      <c r="E2528" s="250">
        <v>1</v>
      </c>
      <c r="F2528" s="250" t="s">
        <v>1215</v>
      </c>
      <c r="G2528" s="250" t="s">
        <v>62</v>
      </c>
      <c r="H2528" s="250">
        <v>2</v>
      </c>
      <c r="I2528" s="250" t="s">
        <v>17</v>
      </c>
      <c r="J2528" s="250" t="s">
        <v>17</v>
      </c>
      <c r="K2528" s="250" t="s">
        <v>4151</v>
      </c>
      <c r="L2528" s="251">
        <v>45833</v>
      </c>
      <c r="M2528" s="250" t="s">
        <v>19</v>
      </c>
    </row>
    <row r="2529" spans="1:13" x14ac:dyDescent="0.35">
      <c r="A2529" s="252" t="s">
        <v>940</v>
      </c>
      <c r="B2529" s="252" t="s">
        <v>941</v>
      </c>
      <c r="C2529" s="252" t="s">
        <v>942</v>
      </c>
      <c r="D2529" s="252" t="s">
        <v>1227</v>
      </c>
      <c r="E2529" s="252">
        <v>1</v>
      </c>
      <c r="F2529" s="252" t="s">
        <v>1215</v>
      </c>
      <c r="G2529" s="252" t="s">
        <v>62</v>
      </c>
      <c r="H2529" s="252">
        <v>2</v>
      </c>
      <c r="I2529" s="252" t="s">
        <v>17</v>
      </c>
      <c r="J2529" s="252" t="s">
        <v>17</v>
      </c>
      <c r="K2529" s="252" t="s">
        <v>4152</v>
      </c>
      <c r="L2529" s="253">
        <v>45833</v>
      </c>
      <c r="M2529" s="252" t="s">
        <v>19</v>
      </c>
    </row>
    <row r="2530" spans="1:13" x14ac:dyDescent="0.35">
      <c r="A2530" s="250" t="s">
        <v>940</v>
      </c>
      <c r="B2530" s="250" t="s">
        <v>941</v>
      </c>
      <c r="C2530" s="250" t="s">
        <v>942</v>
      </c>
      <c r="D2530" s="250" t="s">
        <v>1229</v>
      </c>
      <c r="E2530" s="250">
        <v>0</v>
      </c>
      <c r="F2530" s="250" t="s">
        <v>1215</v>
      </c>
      <c r="G2530" s="250" t="s">
        <v>62</v>
      </c>
      <c r="H2530" s="250">
        <v>2</v>
      </c>
      <c r="I2530" s="250" t="s">
        <v>17</v>
      </c>
      <c r="J2530" s="250" t="s">
        <v>17</v>
      </c>
      <c r="K2530" s="250" t="s">
        <v>4153</v>
      </c>
      <c r="L2530" s="251">
        <v>45833</v>
      </c>
      <c r="M2530" s="250" t="s">
        <v>19</v>
      </c>
    </row>
    <row r="2531" spans="1:13" x14ac:dyDescent="0.35">
      <c r="A2531" s="252" t="s">
        <v>940</v>
      </c>
      <c r="B2531" s="252" t="s">
        <v>941</v>
      </c>
      <c r="C2531" s="252" t="s">
        <v>942</v>
      </c>
      <c r="D2531" s="252" t="s">
        <v>1231</v>
      </c>
      <c r="E2531" s="252">
        <v>0</v>
      </c>
      <c r="F2531" s="252" t="s">
        <v>1215</v>
      </c>
      <c r="G2531" s="252" t="s">
        <v>62</v>
      </c>
      <c r="H2531" s="252">
        <v>2</v>
      </c>
      <c r="I2531" s="252" t="s">
        <v>17</v>
      </c>
      <c r="J2531" s="252" t="s">
        <v>17</v>
      </c>
      <c r="K2531" s="252" t="s">
        <v>4154</v>
      </c>
      <c r="L2531" s="253">
        <v>45833</v>
      </c>
      <c r="M2531" s="252" t="s">
        <v>19</v>
      </c>
    </row>
    <row r="2532" spans="1:13" x14ac:dyDescent="0.35">
      <c r="A2532" s="250" t="s">
        <v>893</v>
      </c>
      <c r="B2532" s="250" t="s">
        <v>894</v>
      </c>
      <c r="C2532" s="250" t="s">
        <v>895</v>
      </c>
      <c r="D2532" s="250" t="s">
        <v>1214</v>
      </c>
      <c r="E2532" s="250">
        <v>2</v>
      </c>
      <c r="F2532" s="250" t="s">
        <v>1215</v>
      </c>
      <c r="G2532" s="250" t="s">
        <v>62</v>
      </c>
      <c r="H2532" s="250">
        <v>2</v>
      </c>
      <c r="I2532" s="250" t="s">
        <v>17</v>
      </c>
      <c r="J2532" s="250" t="s">
        <v>17</v>
      </c>
      <c r="K2532" s="250" t="s">
        <v>4155</v>
      </c>
      <c r="L2532" s="251">
        <v>45833</v>
      </c>
      <c r="M2532" s="250" t="s">
        <v>19</v>
      </c>
    </row>
    <row r="2533" spans="1:13" x14ac:dyDescent="0.35">
      <c r="A2533" s="252" t="s">
        <v>893</v>
      </c>
      <c r="B2533" s="252" t="s">
        <v>894</v>
      </c>
      <c r="C2533" s="252" t="s">
        <v>895</v>
      </c>
      <c r="D2533" s="252" t="s">
        <v>1217</v>
      </c>
      <c r="E2533" s="252">
        <v>2</v>
      </c>
      <c r="F2533" s="252" t="s">
        <v>1215</v>
      </c>
      <c r="G2533" s="252" t="s">
        <v>62</v>
      </c>
      <c r="H2533" s="252">
        <v>2</v>
      </c>
      <c r="I2533" s="252" t="s">
        <v>17</v>
      </c>
      <c r="J2533" s="252" t="s">
        <v>17</v>
      </c>
      <c r="K2533" s="252" t="s">
        <v>4156</v>
      </c>
      <c r="L2533" s="253">
        <v>45833</v>
      </c>
      <c r="M2533" s="252" t="s">
        <v>19</v>
      </c>
    </row>
    <row r="2534" spans="1:13" x14ac:dyDescent="0.35">
      <c r="A2534" s="250" t="s">
        <v>893</v>
      </c>
      <c r="B2534" s="250" t="s">
        <v>894</v>
      </c>
      <c r="C2534" s="250" t="s">
        <v>895</v>
      </c>
      <c r="D2534" s="250" t="s">
        <v>1219</v>
      </c>
      <c r="E2534" s="250">
        <v>1</v>
      </c>
      <c r="F2534" s="250" t="s">
        <v>1215</v>
      </c>
      <c r="G2534" s="250" t="s">
        <v>62</v>
      </c>
      <c r="H2534" s="250">
        <v>2</v>
      </c>
      <c r="I2534" s="250" t="s">
        <v>17</v>
      </c>
      <c r="J2534" s="250" t="s">
        <v>17</v>
      </c>
      <c r="K2534" s="250" t="s">
        <v>4157</v>
      </c>
      <c r="L2534" s="251">
        <v>45833</v>
      </c>
      <c r="M2534" s="250" t="s">
        <v>19</v>
      </c>
    </row>
    <row r="2535" spans="1:13" x14ac:dyDescent="0.35">
      <c r="A2535" s="252" t="s">
        <v>893</v>
      </c>
      <c r="B2535" s="252" t="s">
        <v>894</v>
      </c>
      <c r="C2535" s="252" t="s">
        <v>895</v>
      </c>
      <c r="D2535" s="252" t="s">
        <v>1221</v>
      </c>
      <c r="E2535" s="252">
        <v>0</v>
      </c>
      <c r="F2535" s="252" t="s">
        <v>1215</v>
      </c>
      <c r="G2535" s="252" t="s">
        <v>62</v>
      </c>
      <c r="H2535" s="252">
        <v>2</v>
      </c>
      <c r="I2535" s="252" t="s">
        <v>17</v>
      </c>
      <c r="J2535" s="252" t="s">
        <v>17</v>
      </c>
      <c r="K2535" s="252" t="s">
        <v>4158</v>
      </c>
      <c r="L2535" s="253">
        <v>45833</v>
      </c>
      <c r="M2535" s="252" t="s">
        <v>19</v>
      </c>
    </row>
    <row r="2536" spans="1:13" x14ac:dyDescent="0.35">
      <c r="A2536" s="250" t="s">
        <v>893</v>
      </c>
      <c r="B2536" s="250" t="s">
        <v>894</v>
      </c>
      <c r="C2536" s="250" t="s">
        <v>895</v>
      </c>
      <c r="D2536" s="250" t="s">
        <v>1223</v>
      </c>
      <c r="E2536" s="250">
        <v>0</v>
      </c>
      <c r="F2536" s="250" t="s">
        <v>1215</v>
      </c>
      <c r="G2536" s="250" t="s">
        <v>62</v>
      </c>
      <c r="H2536" s="250">
        <v>2</v>
      </c>
      <c r="I2536" s="250" t="s">
        <v>17</v>
      </c>
      <c r="J2536" s="250" t="s">
        <v>17</v>
      </c>
      <c r="K2536" s="250" t="s">
        <v>4159</v>
      </c>
      <c r="L2536" s="251">
        <v>45833</v>
      </c>
      <c r="M2536" s="250" t="s">
        <v>19</v>
      </c>
    </row>
    <row r="2537" spans="1:13" x14ac:dyDescent="0.35">
      <c r="A2537" s="252" t="s">
        <v>893</v>
      </c>
      <c r="B2537" s="252" t="s">
        <v>894</v>
      </c>
      <c r="C2537" s="252" t="s">
        <v>895</v>
      </c>
      <c r="D2537" s="252" t="s">
        <v>1225</v>
      </c>
      <c r="E2537" s="252">
        <v>0</v>
      </c>
      <c r="F2537" s="252" t="s">
        <v>1215</v>
      </c>
      <c r="G2537" s="252" t="s">
        <v>62</v>
      </c>
      <c r="H2537" s="252">
        <v>2</v>
      </c>
      <c r="I2537" s="252" t="s">
        <v>17</v>
      </c>
      <c r="J2537" s="252" t="s">
        <v>17</v>
      </c>
      <c r="K2537" s="252" t="s">
        <v>4160</v>
      </c>
      <c r="L2537" s="253">
        <v>45833</v>
      </c>
      <c r="M2537" s="252" t="s">
        <v>19</v>
      </c>
    </row>
    <row r="2538" spans="1:13" x14ac:dyDescent="0.35">
      <c r="A2538" s="250" t="s">
        <v>893</v>
      </c>
      <c r="B2538" s="250" t="s">
        <v>894</v>
      </c>
      <c r="C2538" s="250" t="s">
        <v>895</v>
      </c>
      <c r="D2538" s="250" t="s">
        <v>1227</v>
      </c>
      <c r="E2538" s="250">
        <v>0</v>
      </c>
      <c r="F2538" s="250" t="s">
        <v>1215</v>
      </c>
      <c r="G2538" s="250" t="s">
        <v>62</v>
      </c>
      <c r="H2538" s="250">
        <v>2</v>
      </c>
      <c r="I2538" s="250" t="s">
        <v>17</v>
      </c>
      <c r="J2538" s="250" t="s">
        <v>17</v>
      </c>
      <c r="K2538" s="250" t="s">
        <v>4161</v>
      </c>
      <c r="L2538" s="251">
        <v>45833</v>
      </c>
      <c r="M2538" s="250" t="s">
        <v>19</v>
      </c>
    </row>
    <row r="2539" spans="1:13" x14ac:dyDescent="0.35">
      <c r="A2539" s="252" t="s">
        <v>893</v>
      </c>
      <c r="B2539" s="252" t="s">
        <v>894</v>
      </c>
      <c r="C2539" s="252" t="s">
        <v>895</v>
      </c>
      <c r="D2539" s="252" t="s">
        <v>1229</v>
      </c>
      <c r="E2539" s="252">
        <v>1</v>
      </c>
      <c r="F2539" s="252" t="s">
        <v>1215</v>
      </c>
      <c r="G2539" s="252" t="s">
        <v>62</v>
      </c>
      <c r="H2539" s="252">
        <v>2</v>
      </c>
      <c r="I2539" s="252" t="s">
        <v>17</v>
      </c>
      <c r="J2539" s="252" t="s">
        <v>17</v>
      </c>
      <c r="K2539" s="252" t="s">
        <v>4162</v>
      </c>
      <c r="L2539" s="253">
        <v>45833</v>
      </c>
      <c r="M2539" s="252" t="s">
        <v>19</v>
      </c>
    </row>
    <row r="2540" spans="1:13" x14ac:dyDescent="0.35">
      <c r="A2540" s="250" t="s">
        <v>893</v>
      </c>
      <c r="B2540" s="250" t="s">
        <v>894</v>
      </c>
      <c r="C2540" s="250" t="s">
        <v>895</v>
      </c>
      <c r="D2540" s="250" t="s">
        <v>1231</v>
      </c>
      <c r="E2540" s="250">
        <v>0</v>
      </c>
      <c r="F2540" s="250" t="s">
        <v>1215</v>
      </c>
      <c r="G2540" s="250" t="s">
        <v>62</v>
      </c>
      <c r="H2540" s="250">
        <v>2</v>
      </c>
      <c r="I2540" s="250" t="s">
        <v>17</v>
      </c>
      <c r="J2540" s="250" t="s">
        <v>17</v>
      </c>
      <c r="K2540" s="250" t="s">
        <v>4163</v>
      </c>
      <c r="L2540" s="251">
        <v>45833</v>
      </c>
      <c r="M2540" s="250" t="s">
        <v>19</v>
      </c>
    </row>
    <row r="2541" spans="1:13" x14ac:dyDescent="0.35">
      <c r="A2541" s="252" t="s">
        <v>420</v>
      </c>
      <c r="B2541" s="252" t="s">
        <v>421</v>
      </c>
      <c r="C2541" s="252" t="s">
        <v>422</v>
      </c>
      <c r="D2541" s="252" t="s">
        <v>1214</v>
      </c>
      <c r="E2541" s="252">
        <v>0</v>
      </c>
      <c r="F2541" s="252" t="s">
        <v>1215</v>
      </c>
      <c r="G2541" s="252" t="s">
        <v>62</v>
      </c>
      <c r="H2541" s="252">
        <v>2</v>
      </c>
      <c r="I2541" s="252" t="s">
        <v>17</v>
      </c>
      <c r="J2541" s="252" t="s">
        <v>17</v>
      </c>
      <c r="K2541" s="252" t="s">
        <v>4164</v>
      </c>
      <c r="L2541" s="253">
        <v>45833</v>
      </c>
      <c r="M2541" s="252" t="s">
        <v>19</v>
      </c>
    </row>
    <row r="2542" spans="1:13" x14ac:dyDescent="0.35">
      <c r="A2542" s="250" t="s">
        <v>420</v>
      </c>
      <c r="B2542" s="250" t="s">
        <v>421</v>
      </c>
      <c r="C2542" s="250" t="s">
        <v>422</v>
      </c>
      <c r="D2542" s="250" t="s">
        <v>1217</v>
      </c>
      <c r="E2542" s="250">
        <v>0</v>
      </c>
      <c r="F2542" s="250" t="s">
        <v>1215</v>
      </c>
      <c r="G2542" s="250" t="s">
        <v>62</v>
      </c>
      <c r="H2542" s="250">
        <v>2</v>
      </c>
      <c r="I2542" s="250" t="s">
        <v>17</v>
      </c>
      <c r="J2542" s="250" t="s">
        <v>17</v>
      </c>
      <c r="K2542" s="250" t="s">
        <v>4165</v>
      </c>
      <c r="L2542" s="251">
        <v>45833</v>
      </c>
      <c r="M2542" s="250" t="s">
        <v>19</v>
      </c>
    </row>
    <row r="2543" spans="1:13" x14ac:dyDescent="0.35">
      <c r="A2543" s="252" t="s">
        <v>420</v>
      </c>
      <c r="B2543" s="252" t="s">
        <v>421</v>
      </c>
      <c r="C2543" s="252" t="s">
        <v>422</v>
      </c>
      <c r="D2543" s="252" t="s">
        <v>1219</v>
      </c>
      <c r="E2543" s="252">
        <v>0</v>
      </c>
      <c r="F2543" s="252" t="s">
        <v>1215</v>
      </c>
      <c r="G2543" s="252" t="s">
        <v>62</v>
      </c>
      <c r="H2543" s="252">
        <v>2</v>
      </c>
      <c r="I2543" s="252" t="s">
        <v>17</v>
      </c>
      <c r="J2543" s="252" t="s">
        <v>17</v>
      </c>
      <c r="K2543" s="252" t="s">
        <v>4166</v>
      </c>
      <c r="L2543" s="253">
        <v>45833</v>
      </c>
      <c r="M2543" s="252" t="s">
        <v>19</v>
      </c>
    </row>
    <row r="2544" spans="1:13" x14ac:dyDescent="0.35">
      <c r="A2544" s="250" t="s">
        <v>420</v>
      </c>
      <c r="B2544" s="250" t="s">
        <v>421</v>
      </c>
      <c r="C2544" s="250" t="s">
        <v>422</v>
      </c>
      <c r="D2544" s="250" t="s">
        <v>1221</v>
      </c>
      <c r="E2544" s="250">
        <v>0</v>
      </c>
      <c r="F2544" s="250" t="s">
        <v>1215</v>
      </c>
      <c r="G2544" s="250" t="s">
        <v>62</v>
      </c>
      <c r="H2544" s="250">
        <v>2</v>
      </c>
      <c r="I2544" s="250" t="s">
        <v>17</v>
      </c>
      <c r="J2544" s="250" t="s">
        <v>17</v>
      </c>
      <c r="K2544" s="250" t="s">
        <v>4167</v>
      </c>
      <c r="L2544" s="251">
        <v>45833</v>
      </c>
      <c r="M2544" s="250" t="s">
        <v>19</v>
      </c>
    </row>
    <row r="2545" spans="1:13" x14ac:dyDescent="0.35">
      <c r="A2545" s="252" t="s">
        <v>420</v>
      </c>
      <c r="B2545" s="252" t="s">
        <v>421</v>
      </c>
      <c r="C2545" s="252" t="s">
        <v>422</v>
      </c>
      <c r="D2545" s="252" t="s">
        <v>1223</v>
      </c>
      <c r="E2545" s="252">
        <v>0</v>
      </c>
      <c r="F2545" s="252" t="s">
        <v>1215</v>
      </c>
      <c r="G2545" s="252" t="s">
        <v>62</v>
      </c>
      <c r="H2545" s="252">
        <v>2</v>
      </c>
      <c r="I2545" s="252" t="s">
        <v>17</v>
      </c>
      <c r="J2545" s="252" t="s">
        <v>17</v>
      </c>
      <c r="K2545" s="252" t="s">
        <v>4168</v>
      </c>
      <c r="L2545" s="253">
        <v>45833</v>
      </c>
      <c r="M2545" s="252" t="s">
        <v>19</v>
      </c>
    </row>
    <row r="2546" spans="1:13" x14ac:dyDescent="0.35">
      <c r="A2546" s="250" t="s">
        <v>420</v>
      </c>
      <c r="B2546" s="250" t="s">
        <v>421</v>
      </c>
      <c r="C2546" s="250" t="s">
        <v>422</v>
      </c>
      <c r="D2546" s="250" t="s">
        <v>1225</v>
      </c>
      <c r="E2546" s="250">
        <v>0</v>
      </c>
      <c r="F2546" s="250" t="s">
        <v>1215</v>
      </c>
      <c r="G2546" s="250" t="s">
        <v>62</v>
      </c>
      <c r="H2546" s="250">
        <v>2</v>
      </c>
      <c r="I2546" s="250" t="s">
        <v>17</v>
      </c>
      <c r="J2546" s="250" t="s">
        <v>17</v>
      </c>
      <c r="K2546" s="250" t="s">
        <v>4169</v>
      </c>
      <c r="L2546" s="251">
        <v>45833</v>
      </c>
      <c r="M2546" s="250" t="s">
        <v>19</v>
      </c>
    </row>
    <row r="2547" spans="1:13" x14ac:dyDescent="0.35">
      <c r="A2547" s="252" t="s">
        <v>420</v>
      </c>
      <c r="B2547" s="252" t="s">
        <v>421</v>
      </c>
      <c r="C2547" s="252" t="s">
        <v>422</v>
      </c>
      <c r="D2547" s="252" t="s">
        <v>1227</v>
      </c>
      <c r="E2547" s="252">
        <v>0</v>
      </c>
      <c r="F2547" s="252" t="s">
        <v>1215</v>
      </c>
      <c r="G2547" s="252" t="s">
        <v>62</v>
      </c>
      <c r="H2547" s="252">
        <v>2</v>
      </c>
      <c r="I2547" s="252" t="s">
        <v>17</v>
      </c>
      <c r="J2547" s="252" t="s">
        <v>17</v>
      </c>
      <c r="K2547" s="252" t="s">
        <v>4170</v>
      </c>
      <c r="L2547" s="253">
        <v>45833</v>
      </c>
      <c r="M2547" s="252" t="s">
        <v>19</v>
      </c>
    </row>
    <row r="2548" spans="1:13" x14ac:dyDescent="0.35">
      <c r="A2548" s="250" t="s">
        <v>420</v>
      </c>
      <c r="B2548" s="250" t="s">
        <v>421</v>
      </c>
      <c r="C2548" s="250" t="s">
        <v>422</v>
      </c>
      <c r="D2548" s="250" t="s">
        <v>1229</v>
      </c>
      <c r="E2548" s="250">
        <v>0</v>
      </c>
      <c r="F2548" s="250" t="s">
        <v>1215</v>
      </c>
      <c r="G2548" s="250" t="s">
        <v>62</v>
      </c>
      <c r="H2548" s="250">
        <v>2</v>
      </c>
      <c r="I2548" s="250" t="s">
        <v>17</v>
      </c>
      <c r="J2548" s="250" t="s">
        <v>17</v>
      </c>
      <c r="K2548" s="250" t="s">
        <v>4171</v>
      </c>
      <c r="L2548" s="251">
        <v>45833</v>
      </c>
      <c r="M2548" s="250" t="s">
        <v>19</v>
      </c>
    </row>
    <row r="2549" spans="1:13" x14ac:dyDescent="0.35">
      <c r="A2549" s="252" t="s">
        <v>420</v>
      </c>
      <c r="B2549" s="252" t="s">
        <v>421</v>
      </c>
      <c r="C2549" s="252" t="s">
        <v>422</v>
      </c>
      <c r="D2549" s="252" t="s">
        <v>1231</v>
      </c>
      <c r="E2549" s="252">
        <v>0</v>
      </c>
      <c r="F2549" s="252" t="s">
        <v>1215</v>
      </c>
      <c r="G2549" s="252" t="s">
        <v>62</v>
      </c>
      <c r="H2549" s="252">
        <v>2</v>
      </c>
      <c r="I2549" s="252" t="s">
        <v>17</v>
      </c>
      <c r="J2549" s="252" t="s">
        <v>17</v>
      </c>
      <c r="K2549" s="252" t="s">
        <v>4172</v>
      </c>
      <c r="L2549" s="253">
        <v>45833</v>
      </c>
      <c r="M2549" s="252" t="s">
        <v>19</v>
      </c>
    </row>
    <row r="2550" spans="1:13" x14ac:dyDescent="0.35">
      <c r="A2550" s="250" t="s">
        <v>950</v>
      </c>
      <c r="B2550" s="250" t="s">
        <v>951</v>
      </c>
      <c r="C2550" s="250" t="s">
        <v>952</v>
      </c>
      <c r="D2550" s="250" t="s">
        <v>1214</v>
      </c>
      <c r="E2550" s="250">
        <v>1</v>
      </c>
      <c r="F2550" s="250" t="s">
        <v>1215</v>
      </c>
      <c r="G2550" s="250" t="s">
        <v>62</v>
      </c>
      <c r="H2550" s="250">
        <v>2</v>
      </c>
      <c r="I2550" s="250" t="s">
        <v>17</v>
      </c>
      <c r="J2550" s="250" t="s">
        <v>17</v>
      </c>
      <c r="K2550" s="250" t="s">
        <v>4173</v>
      </c>
      <c r="L2550" s="251">
        <v>45833</v>
      </c>
      <c r="M2550" s="250" t="s">
        <v>19</v>
      </c>
    </row>
    <row r="2551" spans="1:13" x14ac:dyDescent="0.35">
      <c r="A2551" s="252" t="s">
        <v>950</v>
      </c>
      <c r="B2551" s="252" t="s">
        <v>951</v>
      </c>
      <c r="C2551" s="252" t="s">
        <v>952</v>
      </c>
      <c r="D2551" s="252" t="s">
        <v>1217</v>
      </c>
      <c r="E2551" s="252">
        <v>2</v>
      </c>
      <c r="F2551" s="252" t="s">
        <v>1215</v>
      </c>
      <c r="G2551" s="252" t="s">
        <v>62</v>
      </c>
      <c r="H2551" s="252">
        <v>2</v>
      </c>
      <c r="I2551" s="252" t="s">
        <v>17</v>
      </c>
      <c r="J2551" s="252" t="s">
        <v>17</v>
      </c>
      <c r="K2551" s="252" t="s">
        <v>4174</v>
      </c>
      <c r="L2551" s="253">
        <v>45833</v>
      </c>
      <c r="M2551" s="252" t="s">
        <v>19</v>
      </c>
    </row>
    <row r="2552" spans="1:13" x14ac:dyDescent="0.35">
      <c r="A2552" s="250" t="s">
        <v>950</v>
      </c>
      <c r="B2552" s="250" t="s">
        <v>951</v>
      </c>
      <c r="C2552" s="250" t="s">
        <v>952</v>
      </c>
      <c r="D2552" s="250" t="s">
        <v>1219</v>
      </c>
      <c r="E2552" s="250">
        <v>1</v>
      </c>
      <c r="F2552" s="250" t="s">
        <v>1215</v>
      </c>
      <c r="G2552" s="250" t="s">
        <v>62</v>
      </c>
      <c r="H2552" s="250">
        <v>2</v>
      </c>
      <c r="I2552" s="250" t="s">
        <v>17</v>
      </c>
      <c r="J2552" s="250" t="s">
        <v>17</v>
      </c>
      <c r="K2552" s="250" t="s">
        <v>4175</v>
      </c>
      <c r="L2552" s="251">
        <v>45833</v>
      </c>
      <c r="M2552" s="250" t="s">
        <v>19</v>
      </c>
    </row>
    <row r="2553" spans="1:13" x14ac:dyDescent="0.35">
      <c r="A2553" s="252" t="s">
        <v>950</v>
      </c>
      <c r="B2553" s="252" t="s">
        <v>951</v>
      </c>
      <c r="C2553" s="252" t="s">
        <v>952</v>
      </c>
      <c r="D2553" s="252" t="s">
        <v>1221</v>
      </c>
      <c r="E2553" s="252">
        <v>1</v>
      </c>
      <c r="F2553" s="252" t="s">
        <v>1215</v>
      </c>
      <c r="G2553" s="252" t="s">
        <v>62</v>
      </c>
      <c r="H2553" s="252">
        <v>2</v>
      </c>
      <c r="I2553" s="252" t="s">
        <v>17</v>
      </c>
      <c r="J2553" s="252" t="s">
        <v>17</v>
      </c>
      <c r="K2553" s="252" t="s">
        <v>4176</v>
      </c>
      <c r="L2553" s="253">
        <v>45833</v>
      </c>
      <c r="M2553" s="252" t="s">
        <v>19</v>
      </c>
    </row>
    <row r="2554" spans="1:13" x14ac:dyDescent="0.35">
      <c r="A2554" s="250" t="s">
        <v>950</v>
      </c>
      <c r="B2554" s="250" t="s">
        <v>951</v>
      </c>
      <c r="C2554" s="250" t="s">
        <v>952</v>
      </c>
      <c r="D2554" s="250" t="s">
        <v>1223</v>
      </c>
      <c r="E2554" s="250">
        <v>3</v>
      </c>
      <c r="F2554" s="250" t="s">
        <v>1215</v>
      </c>
      <c r="G2554" s="250" t="s">
        <v>62</v>
      </c>
      <c r="H2554" s="250">
        <v>2</v>
      </c>
      <c r="I2554" s="250" t="s">
        <v>17</v>
      </c>
      <c r="J2554" s="250" t="s">
        <v>17</v>
      </c>
      <c r="K2554" s="250" t="s">
        <v>4177</v>
      </c>
      <c r="L2554" s="251">
        <v>45833</v>
      </c>
      <c r="M2554" s="250" t="s">
        <v>19</v>
      </c>
    </row>
    <row r="2555" spans="1:13" x14ac:dyDescent="0.35">
      <c r="A2555" s="252" t="s">
        <v>950</v>
      </c>
      <c r="B2555" s="252" t="s">
        <v>951</v>
      </c>
      <c r="C2555" s="252" t="s">
        <v>952</v>
      </c>
      <c r="D2555" s="252" t="s">
        <v>1225</v>
      </c>
      <c r="E2555" s="252">
        <v>1</v>
      </c>
      <c r="F2555" s="252" t="s">
        <v>1215</v>
      </c>
      <c r="G2555" s="252" t="s">
        <v>62</v>
      </c>
      <c r="H2555" s="252">
        <v>2</v>
      </c>
      <c r="I2555" s="252" t="s">
        <v>17</v>
      </c>
      <c r="J2555" s="252" t="s">
        <v>17</v>
      </c>
      <c r="K2555" s="252" t="s">
        <v>4178</v>
      </c>
      <c r="L2555" s="253">
        <v>45833</v>
      </c>
      <c r="M2555" s="252" t="s">
        <v>19</v>
      </c>
    </row>
    <row r="2556" spans="1:13" x14ac:dyDescent="0.35">
      <c r="A2556" s="250" t="s">
        <v>950</v>
      </c>
      <c r="B2556" s="250" t="s">
        <v>951</v>
      </c>
      <c r="C2556" s="250" t="s">
        <v>952</v>
      </c>
      <c r="D2556" s="250" t="s">
        <v>1227</v>
      </c>
      <c r="E2556" s="250">
        <v>1</v>
      </c>
      <c r="F2556" s="250" t="s">
        <v>1215</v>
      </c>
      <c r="G2556" s="250" t="s">
        <v>62</v>
      </c>
      <c r="H2556" s="250">
        <v>2</v>
      </c>
      <c r="I2556" s="250" t="s">
        <v>17</v>
      </c>
      <c r="J2556" s="250" t="s">
        <v>17</v>
      </c>
      <c r="K2556" s="250" t="s">
        <v>4179</v>
      </c>
      <c r="L2556" s="251">
        <v>45833</v>
      </c>
      <c r="M2556" s="250" t="s">
        <v>19</v>
      </c>
    </row>
    <row r="2557" spans="1:13" x14ac:dyDescent="0.35">
      <c r="A2557" s="252" t="s">
        <v>950</v>
      </c>
      <c r="B2557" s="252" t="s">
        <v>951</v>
      </c>
      <c r="C2557" s="252" t="s">
        <v>952</v>
      </c>
      <c r="D2557" s="252" t="s">
        <v>1229</v>
      </c>
      <c r="E2557" s="252">
        <v>2</v>
      </c>
      <c r="F2557" s="252" t="s">
        <v>1215</v>
      </c>
      <c r="G2557" s="252" t="s">
        <v>62</v>
      </c>
      <c r="H2557" s="252">
        <v>2</v>
      </c>
      <c r="I2557" s="252" t="s">
        <v>17</v>
      </c>
      <c r="J2557" s="252" t="s">
        <v>17</v>
      </c>
      <c r="K2557" s="252" t="s">
        <v>4180</v>
      </c>
      <c r="L2557" s="253">
        <v>45833</v>
      </c>
      <c r="M2557" s="252" t="s">
        <v>19</v>
      </c>
    </row>
    <row r="2558" spans="1:13" x14ac:dyDescent="0.35">
      <c r="A2558" s="250" t="s">
        <v>950</v>
      </c>
      <c r="B2558" s="250" t="s">
        <v>951</v>
      </c>
      <c r="C2558" s="250" t="s">
        <v>952</v>
      </c>
      <c r="D2558" s="250" t="s">
        <v>1231</v>
      </c>
      <c r="E2558" s="250">
        <v>0</v>
      </c>
      <c r="F2558" s="250" t="s">
        <v>1215</v>
      </c>
      <c r="G2558" s="250" t="s">
        <v>62</v>
      </c>
      <c r="H2558" s="250">
        <v>2</v>
      </c>
      <c r="I2558" s="250" t="s">
        <v>17</v>
      </c>
      <c r="J2558" s="250" t="s">
        <v>17</v>
      </c>
      <c r="K2558" s="250" t="s">
        <v>4181</v>
      </c>
      <c r="L2558" s="251">
        <v>45833</v>
      </c>
      <c r="M2558" s="250" t="s">
        <v>19</v>
      </c>
    </row>
    <row r="2559" spans="1:13" x14ac:dyDescent="0.35">
      <c r="A2559" s="252" t="s">
        <v>2274</v>
      </c>
      <c r="B2559" s="252" t="s">
        <v>2275</v>
      </c>
      <c r="C2559" s="252" t="s">
        <v>2242</v>
      </c>
      <c r="D2559" s="252" t="s">
        <v>1113</v>
      </c>
      <c r="E2559" s="252">
        <v>282784</v>
      </c>
      <c r="F2559" s="252" t="s">
        <v>3239</v>
      </c>
      <c r="G2559" s="252" t="s">
        <v>398</v>
      </c>
      <c r="H2559" s="252">
        <v>2</v>
      </c>
      <c r="I2559" s="252" t="s">
        <v>3240</v>
      </c>
      <c r="J2559" s="252" t="s">
        <v>4182</v>
      </c>
      <c r="K2559" s="252" t="s">
        <v>4183</v>
      </c>
      <c r="L2559" s="253">
        <v>45834</v>
      </c>
      <c r="M2559" s="252" t="s">
        <v>1099</v>
      </c>
    </row>
    <row r="2560" spans="1:13" x14ac:dyDescent="0.35">
      <c r="A2560" s="250" t="s">
        <v>2274</v>
      </c>
      <c r="B2560" s="250" t="s">
        <v>2275</v>
      </c>
      <c r="C2560" s="250" t="s">
        <v>2242</v>
      </c>
      <c r="D2560" s="250" t="s">
        <v>92</v>
      </c>
      <c r="E2560" s="250" t="s">
        <v>17</v>
      </c>
      <c r="F2560" s="250" t="s">
        <v>318</v>
      </c>
      <c r="G2560" s="250" t="s">
        <v>17</v>
      </c>
      <c r="H2560" s="250" t="s">
        <v>17</v>
      </c>
      <c r="I2560" s="250" t="s">
        <v>318</v>
      </c>
      <c r="J2560" s="250" t="s">
        <v>318</v>
      </c>
      <c r="K2560" s="250" t="s">
        <v>4184</v>
      </c>
      <c r="L2560" s="251">
        <v>45834</v>
      </c>
      <c r="M2560" s="250" t="s">
        <v>1099</v>
      </c>
    </row>
    <row r="2561" spans="1:13" x14ac:dyDescent="0.35">
      <c r="A2561" s="252" t="s">
        <v>2274</v>
      </c>
      <c r="B2561" s="252" t="s">
        <v>2275</v>
      </c>
      <c r="C2561" s="252" t="s">
        <v>2242</v>
      </c>
      <c r="D2561" s="252" t="s">
        <v>428</v>
      </c>
      <c r="E2561" s="252">
        <v>0</v>
      </c>
      <c r="F2561" s="252" t="s">
        <v>4185</v>
      </c>
      <c r="G2561" s="252" t="s">
        <v>398</v>
      </c>
      <c r="H2561" s="252">
        <v>2</v>
      </c>
      <c r="I2561" s="252" t="s">
        <v>269</v>
      </c>
      <c r="J2561" s="252" t="s">
        <v>4186</v>
      </c>
      <c r="K2561" s="252" t="s">
        <v>4187</v>
      </c>
      <c r="L2561" s="253">
        <v>45834</v>
      </c>
      <c r="M2561" s="252" t="s">
        <v>1099</v>
      </c>
    </row>
    <row r="2562" spans="1:13" x14ac:dyDescent="0.35">
      <c r="A2562" s="250" t="s">
        <v>2274</v>
      </c>
      <c r="B2562" s="250" t="s">
        <v>2275</v>
      </c>
      <c r="C2562" s="250" t="s">
        <v>2242</v>
      </c>
      <c r="D2562" s="250" t="s">
        <v>1016</v>
      </c>
      <c r="E2562" s="250">
        <v>292</v>
      </c>
      <c r="F2562" s="250" t="s">
        <v>4185</v>
      </c>
      <c r="G2562" s="250" t="s">
        <v>178</v>
      </c>
      <c r="H2562" s="250">
        <v>1</v>
      </c>
      <c r="I2562" s="250" t="s">
        <v>269</v>
      </c>
      <c r="J2562" s="250" t="s">
        <v>4188</v>
      </c>
      <c r="K2562" s="250" t="s">
        <v>4189</v>
      </c>
      <c r="L2562" s="251">
        <v>45834</v>
      </c>
      <c r="M2562" s="250" t="s">
        <v>1099</v>
      </c>
    </row>
    <row r="2563" spans="1:13" x14ac:dyDescent="0.35">
      <c r="A2563" s="252" t="s">
        <v>2274</v>
      </c>
      <c r="B2563" s="252" t="s">
        <v>2275</v>
      </c>
      <c r="C2563" s="252" t="s">
        <v>2242</v>
      </c>
      <c r="D2563" s="252" t="s">
        <v>1123</v>
      </c>
      <c r="E2563" s="252">
        <v>282784</v>
      </c>
      <c r="F2563" s="252" t="s">
        <v>3239</v>
      </c>
      <c r="G2563" s="252" t="s">
        <v>178</v>
      </c>
      <c r="H2563" s="252">
        <v>1</v>
      </c>
      <c r="I2563" s="252" t="s">
        <v>3240</v>
      </c>
      <c r="J2563" s="252" t="s">
        <v>4190</v>
      </c>
      <c r="K2563" s="252" t="s">
        <v>4191</v>
      </c>
      <c r="L2563" s="253">
        <v>45834</v>
      </c>
      <c r="M2563" s="252" t="s">
        <v>1099</v>
      </c>
    </row>
    <row r="2564" spans="1:13" x14ac:dyDescent="0.35">
      <c r="A2564" s="250" t="s">
        <v>2274</v>
      </c>
      <c r="B2564" s="250" t="s">
        <v>2275</v>
      </c>
      <c r="C2564" s="250" t="s">
        <v>2242</v>
      </c>
      <c r="D2564" s="250" t="s">
        <v>1126</v>
      </c>
      <c r="E2564" s="250">
        <v>2089134</v>
      </c>
      <c r="F2564" s="250" t="s">
        <v>4192</v>
      </c>
      <c r="G2564" s="250" t="s">
        <v>178</v>
      </c>
      <c r="H2564" s="250">
        <v>1</v>
      </c>
      <c r="I2564" s="250" t="s">
        <v>4193</v>
      </c>
      <c r="J2564" s="250" t="s">
        <v>1797</v>
      </c>
      <c r="K2564" s="250" t="s">
        <v>4194</v>
      </c>
      <c r="L2564" s="251">
        <v>45834</v>
      </c>
      <c r="M2564" s="250" t="s">
        <v>1099</v>
      </c>
    </row>
    <row r="2565" spans="1:13" x14ac:dyDescent="0.35">
      <c r="A2565" s="252" t="s">
        <v>2274</v>
      </c>
      <c r="B2565" s="252" t="s">
        <v>2275</v>
      </c>
      <c r="C2565" s="252" t="s">
        <v>2242</v>
      </c>
      <c r="D2565" s="252" t="s">
        <v>1130</v>
      </c>
      <c r="E2565" s="252">
        <v>0</v>
      </c>
      <c r="F2565" s="252" t="s">
        <v>3239</v>
      </c>
      <c r="G2565" s="252" t="s">
        <v>178</v>
      </c>
      <c r="H2565" s="252">
        <v>1</v>
      </c>
      <c r="I2565" s="252" t="s">
        <v>3240</v>
      </c>
      <c r="J2565" s="252" t="s">
        <v>1801</v>
      </c>
      <c r="K2565" s="252" t="s">
        <v>4195</v>
      </c>
      <c r="L2565" s="253">
        <v>45834</v>
      </c>
      <c r="M2565" s="252" t="s">
        <v>1099</v>
      </c>
    </row>
    <row r="2566" spans="1:13" x14ac:dyDescent="0.35">
      <c r="A2566" s="250" t="s">
        <v>2274</v>
      </c>
      <c r="B2566" s="250" t="s">
        <v>2275</v>
      </c>
      <c r="C2566" s="250" t="s">
        <v>2242</v>
      </c>
      <c r="D2566" s="250" t="s">
        <v>1133</v>
      </c>
      <c r="E2566" s="250">
        <v>282784</v>
      </c>
      <c r="F2566" s="250" t="s">
        <v>3239</v>
      </c>
      <c r="G2566" s="250" t="s">
        <v>230</v>
      </c>
      <c r="H2566" s="250">
        <v>3</v>
      </c>
      <c r="I2566" s="250" t="s">
        <v>3240</v>
      </c>
      <c r="J2566" s="250" t="s">
        <v>4196</v>
      </c>
      <c r="K2566" s="250" t="s">
        <v>4197</v>
      </c>
      <c r="L2566" s="251">
        <v>45834</v>
      </c>
      <c r="M2566" s="250" t="s">
        <v>1099</v>
      </c>
    </row>
    <row r="2567" spans="1:13" x14ac:dyDescent="0.35">
      <c r="A2567" s="252" t="s">
        <v>2274</v>
      </c>
      <c r="B2567" s="252" t="s">
        <v>2275</v>
      </c>
      <c r="C2567" s="252" t="s">
        <v>2242</v>
      </c>
      <c r="D2567" s="252" t="s">
        <v>1136</v>
      </c>
      <c r="E2567" s="252">
        <v>0</v>
      </c>
      <c r="F2567" s="252" t="s">
        <v>3239</v>
      </c>
      <c r="G2567" s="252" t="s">
        <v>178</v>
      </c>
      <c r="H2567" s="252">
        <v>1</v>
      </c>
      <c r="I2567" s="252" t="s">
        <v>3240</v>
      </c>
      <c r="J2567" s="252" t="s">
        <v>4198</v>
      </c>
      <c r="K2567" s="252" t="s">
        <v>4199</v>
      </c>
      <c r="L2567" s="253">
        <v>45834</v>
      </c>
      <c r="M2567" s="252" t="s">
        <v>1099</v>
      </c>
    </row>
    <row r="2568" spans="1:13" x14ac:dyDescent="0.35">
      <c r="A2568" s="250" t="s">
        <v>2274</v>
      </c>
      <c r="B2568" s="250" t="s">
        <v>2275</v>
      </c>
      <c r="C2568" s="250" t="s">
        <v>2242</v>
      </c>
      <c r="D2568" s="250" t="s">
        <v>1139</v>
      </c>
      <c r="E2568" s="250">
        <v>0</v>
      </c>
      <c r="F2568" s="250" t="s">
        <v>3239</v>
      </c>
      <c r="G2568" s="250" t="s">
        <v>178</v>
      </c>
      <c r="H2568" s="250">
        <v>1</v>
      </c>
      <c r="I2568" s="250" t="s">
        <v>3240</v>
      </c>
      <c r="J2568" s="250" t="s">
        <v>4198</v>
      </c>
      <c r="K2568" s="250" t="s">
        <v>4200</v>
      </c>
      <c r="L2568" s="251">
        <v>45834</v>
      </c>
      <c r="M2568" s="250" t="s">
        <v>1099</v>
      </c>
    </row>
    <row r="2569" spans="1:13" x14ac:dyDescent="0.35">
      <c r="A2569" s="252" t="s">
        <v>2274</v>
      </c>
      <c r="B2569" s="252" t="s">
        <v>2275</v>
      </c>
      <c r="C2569" s="252" t="s">
        <v>2242</v>
      </c>
      <c r="D2569" s="252" t="s">
        <v>1142</v>
      </c>
      <c r="E2569" s="252">
        <v>2</v>
      </c>
      <c r="F2569" s="252" t="s">
        <v>3239</v>
      </c>
      <c r="G2569" s="252" t="s">
        <v>398</v>
      </c>
      <c r="H2569" s="252">
        <v>2</v>
      </c>
      <c r="I2569" s="252" t="s">
        <v>4201</v>
      </c>
      <c r="J2569" s="252" t="s">
        <v>4202</v>
      </c>
      <c r="K2569" s="252" t="s">
        <v>4203</v>
      </c>
      <c r="L2569" s="253">
        <v>45834</v>
      </c>
      <c r="M2569" s="252" t="s">
        <v>1099</v>
      </c>
    </row>
    <row r="2570" spans="1:13" x14ac:dyDescent="0.35">
      <c r="A2570" s="250" t="s">
        <v>2274</v>
      </c>
      <c r="B2570" s="250" t="s">
        <v>2275</v>
      </c>
      <c r="C2570" s="250" t="s">
        <v>2242</v>
      </c>
      <c r="D2570" s="250" t="s">
        <v>26</v>
      </c>
      <c r="E2570" s="250" t="s">
        <v>17</v>
      </c>
      <c r="F2570" s="250" t="s">
        <v>17</v>
      </c>
      <c r="G2570" s="250" t="s">
        <v>17</v>
      </c>
      <c r="H2570" s="250" t="s">
        <v>17</v>
      </c>
      <c r="I2570" s="250" t="s">
        <v>17</v>
      </c>
      <c r="J2570" s="250" t="s">
        <v>17</v>
      </c>
      <c r="K2570" s="250" t="s">
        <v>4204</v>
      </c>
      <c r="L2570" s="251">
        <v>45834</v>
      </c>
      <c r="M2570" s="250" t="s">
        <v>1099</v>
      </c>
    </row>
    <row r="2571" spans="1:13" x14ac:dyDescent="0.35">
      <c r="A2571" s="252" t="s">
        <v>2274</v>
      </c>
      <c r="B2571" s="252" t="s">
        <v>2275</v>
      </c>
      <c r="C2571" s="252" t="s">
        <v>2242</v>
      </c>
      <c r="D2571" s="252" t="s">
        <v>28</v>
      </c>
      <c r="E2571" s="252" t="s">
        <v>17</v>
      </c>
      <c r="F2571" s="252" t="s">
        <v>17</v>
      </c>
      <c r="G2571" s="252" t="s">
        <v>17</v>
      </c>
      <c r="H2571" s="252" t="s">
        <v>17</v>
      </c>
      <c r="I2571" s="252" t="s">
        <v>17</v>
      </c>
      <c r="J2571" s="252" t="s">
        <v>17</v>
      </c>
      <c r="K2571" s="252" t="s">
        <v>4205</v>
      </c>
      <c r="L2571" s="253">
        <v>45834</v>
      </c>
      <c r="M2571" s="252" t="s">
        <v>1099</v>
      </c>
    </row>
    <row r="2572" spans="1:13" x14ac:dyDescent="0.35">
      <c r="A2572" s="250" t="s">
        <v>2274</v>
      </c>
      <c r="B2572" s="250" t="s">
        <v>2275</v>
      </c>
      <c r="C2572" s="250" t="s">
        <v>2242</v>
      </c>
      <c r="D2572" s="250" t="s">
        <v>24</v>
      </c>
      <c r="E2572" s="250" t="s">
        <v>17</v>
      </c>
      <c r="F2572" s="250" t="s">
        <v>17</v>
      </c>
      <c r="G2572" s="250" t="s">
        <v>17</v>
      </c>
      <c r="H2572" s="250" t="s">
        <v>17</v>
      </c>
      <c r="I2572" s="250" t="s">
        <v>17</v>
      </c>
      <c r="J2572" s="250" t="s">
        <v>17</v>
      </c>
      <c r="K2572" s="250" t="s">
        <v>4206</v>
      </c>
      <c r="L2572" s="251">
        <v>45834</v>
      </c>
      <c r="M2572" s="250" t="s">
        <v>1099</v>
      </c>
    </row>
    <row r="2573" spans="1:13" x14ac:dyDescent="0.35">
      <c r="A2573" s="252" t="s">
        <v>2274</v>
      </c>
      <c r="B2573" s="252" t="s">
        <v>2275</v>
      </c>
      <c r="C2573" s="252" t="s">
        <v>2242</v>
      </c>
      <c r="D2573" s="252" t="s">
        <v>16</v>
      </c>
      <c r="E2573" s="252" t="s">
        <v>17</v>
      </c>
      <c r="F2573" s="252" t="s">
        <v>17</v>
      </c>
      <c r="G2573" s="252" t="s">
        <v>17</v>
      </c>
      <c r="H2573" s="252" t="s">
        <v>17</v>
      </c>
      <c r="I2573" s="252" t="s">
        <v>17</v>
      </c>
      <c r="J2573" s="252" t="s">
        <v>17</v>
      </c>
      <c r="K2573" s="252" t="s">
        <v>4207</v>
      </c>
      <c r="L2573" s="253">
        <v>45834</v>
      </c>
      <c r="M2573" s="252" t="s">
        <v>1099</v>
      </c>
    </row>
    <row r="2574" spans="1:13" x14ac:dyDescent="0.35">
      <c r="A2574" s="250" t="s">
        <v>2274</v>
      </c>
      <c r="B2574" s="250" t="s">
        <v>2275</v>
      </c>
      <c r="C2574" s="250" t="s">
        <v>2242</v>
      </c>
      <c r="D2574" s="250" t="s">
        <v>20</v>
      </c>
      <c r="E2574" s="250" t="s">
        <v>17</v>
      </c>
      <c r="F2574" s="250" t="s">
        <v>17</v>
      </c>
      <c r="G2574" s="250" t="s">
        <v>17</v>
      </c>
      <c r="H2574" s="250" t="s">
        <v>17</v>
      </c>
      <c r="I2574" s="250" t="s">
        <v>17</v>
      </c>
      <c r="J2574" s="250" t="s">
        <v>17</v>
      </c>
      <c r="K2574" s="250" t="s">
        <v>4208</v>
      </c>
      <c r="L2574" s="251">
        <v>45834</v>
      </c>
      <c r="M2574" s="250" t="s">
        <v>1099</v>
      </c>
    </row>
    <row r="2575" spans="1:13" x14ac:dyDescent="0.35">
      <c r="A2575" s="252" t="s">
        <v>2274</v>
      </c>
      <c r="B2575" s="252" t="s">
        <v>2275</v>
      </c>
      <c r="C2575" s="252" t="s">
        <v>2242</v>
      </c>
      <c r="D2575" s="252" t="s">
        <v>292</v>
      </c>
      <c r="E2575" s="252" t="s">
        <v>17</v>
      </c>
      <c r="F2575" s="252" t="s">
        <v>17</v>
      </c>
      <c r="G2575" s="252" t="s">
        <v>17</v>
      </c>
      <c r="H2575" s="252" t="s">
        <v>17</v>
      </c>
      <c r="I2575" s="252" t="s">
        <v>17</v>
      </c>
      <c r="J2575" s="252" t="s">
        <v>17</v>
      </c>
      <c r="K2575" s="252" t="s">
        <v>4209</v>
      </c>
      <c r="L2575" s="253">
        <v>45834</v>
      </c>
      <c r="M2575" s="252" t="s">
        <v>1099</v>
      </c>
    </row>
    <row r="2576" spans="1:13" x14ac:dyDescent="0.35">
      <c r="A2576" s="250" t="s">
        <v>2274</v>
      </c>
      <c r="B2576" s="250" t="s">
        <v>2275</v>
      </c>
      <c r="C2576" s="250" t="s">
        <v>2242</v>
      </c>
      <c r="D2576" s="250" t="s">
        <v>22</v>
      </c>
      <c r="E2576" s="250" t="s">
        <v>17</v>
      </c>
      <c r="F2576" s="250" t="s">
        <v>17</v>
      </c>
      <c r="G2576" s="250" t="s">
        <v>17</v>
      </c>
      <c r="H2576" s="250" t="s">
        <v>17</v>
      </c>
      <c r="I2576" s="250" t="s">
        <v>17</v>
      </c>
      <c r="J2576" s="250" t="s">
        <v>17</v>
      </c>
      <c r="K2576" s="250" t="s">
        <v>4210</v>
      </c>
      <c r="L2576" s="251">
        <v>45834</v>
      </c>
      <c r="M2576" s="250" t="s">
        <v>1099</v>
      </c>
    </row>
    <row r="2577" spans="1:13" x14ac:dyDescent="0.35">
      <c r="A2577" s="252" t="s">
        <v>2263</v>
      </c>
      <c r="B2577" s="252" t="s">
        <v>2264</v>
      </c>
      <c r="C2577" s="252" t="s">
        <v>2242</v>
      </c>
      <c r="D2577" s="252" t="s">
        <v>1094</v>
      </c>
      <c r="E2577" s="252">
        <v>29694358</v>
      </c>
      <c r="F2577" s="252" t="s">
        <v>3227</v>
      </c>
      <c r="G2577" s="252" t="s">
        <v>398</v>
      </c>
      <c r="H2577" s="252">
        <v>2</v>
      </c>
      <c r="I2577" s="252" t="s">
        <v>62</v>
      </c>
      <c r="J2577" s="252" t="s">
        <v>4211</v>
      </c>
      <c r="K2577" s="252" t="s">
        <v>4212</v>
      </c>
      <c r="L2577" s="253">
        <v>45834</v>
      </c>
      <c r="M2577" s="252" t="s">
        <v>1099</v>
      </c>
    </row>
    <row r="2578" spans="1:13" x14ac:dyDescent="0.35">
      <c r="A2578" s="250" t="s">
        <v>2263</v>
      </c>
      <c r="B2578" s="250" t="s">
        <v>2264</v>
      </c>
      <c r="C2578" s="250" t="s">
        <v>2242</v>
      </c>
      <c r="D2578" s="250" t="s">
        <v>1100</v>
      </c>
      <c r="E2578" s="250">
        <v>153543</v>
      </c>
      <c r="F2578" s="250" t="s">
        <v>3231</v>
      </c>
      <c r="G2578" s="250" t="s">
        <v>398</v>
      </c>
      <c r="H2578" s="250">
        <v>2</v>
      </c>
      <c r="I2578" s="250" t="s">
        <v>62</v>
      </c>
      <c r="J2578" s="250" t="s">
        <v>4213</v>
      </c>
      <c r="K2578" s="250" t="s">
        <v>4214</v>
      </c>
      <c r="L2578" s="251">
        <v>45834</v>
      </c>
      <c r="M2578" s="250" t="s">
        <v>1099</v>
      </c>
    </row>
    <row r="2579" spans="1:13" x14ac:dyDescent="0.35">
      <c r="A2579" s="252" t="s">
        <v>2263</v>
      </c>
      <c r="B2579" s="252" t="s">
        <v>2264</v>
      </c>
      <c r="C2579" s="252" t="s">
        <v>2242</v>
      </c>
      <c r="D2579" s="252" t="s">
        <v>1105</v>
      </c>
      <c r="E2579" s="252">
        <v>16727637</v>
      </c>
      <c r="F2579" s="252" t="s">
        <v>3235</v>
      </c>
      <c r="G2579" s="252" t="s">
        <v>178</v>
      </c>
      <c r="H2579" s="252">
        <v>1</v>
      </c>
      <c r="I2579" s="252" t="s">
        <v>4215</v>
      </c>
      <c r="J2579" s="252" t="s">
        <v>4216</v>
      </c>
      <c r="K2579" s="252" t="s">
        <v>4217</v>
      </c>
      <c r="L2579" s="253">
        <v>45834</v>
      </c>
      <c r="M2579" s="252" t="s">
        <v>1099</v>
      </c>
    </row>
    <row r="2580" spans="1:13" x14ac:dyDescent="0.35">
      <c r="A2580" s="250" t="s">
        <v>2263</v>
      </c>
      <c r="B2580" s="250" t="s">
        <v>2264</v>
      </c>
      <c r="C2580" s="250" t="s">
        <v>2242</v>
      </c>
      <c r="D2580" s="250" t="s">
        <v>1110</v>
      </c>
      <c r="E2580" s="250">
        <v>16727637</v>
      </c>
      <c r="F2580" s="250" t="s">
        <v>3235</v>
      </c>
      <c r="G2580" s="250" t="s">
        <v>178</v>
      </c>
      <c r="H2580" s="250">
        <v>1</v>
      </c>
      <c r="I2580" s="250" t="s">
        <v>178</v>
      </c>
      <c r="J2580" s="250" t="s">
        <v>4218</v>
      </c>
      <c r="K2580" s="250" t="s">
        <v>4219</v>
      </c>
      <c r="L2580" s="251">
        <v>45834</v>
      </c>
      <c r="M2580" s="250" t="s">
        <v>1099</v>
      </c>
    </row>
    <row r="2581" spans="1:13" x14ac:dyDescent="0.35">
      <c r="A2581" s="252" t="s">
        <v>2263</v>
      </c>
      <c r="B2581" s="252" t="s">
        <v>2264</v>
      </c>
      <c r="C2581" s="252" t="s">
        <v>2242</v>
      </c>
      <c r="D2581" s="252" t="s">
        <v>1113</v>
      </c>
      <c r="E2581" s="252">
        <v>866714</v>
      </c>
      <c r="F2581" s="252" t="s">
        <v>3239</v>
      </c>
      <c r="G2581" s="252" t="s">
        <v>178</v>
      </c>
      <c r="H2581" s="252">
        <v>1</v>
      </c>
      <c r="I2581" s="252" t="s">
        <v>178</v>
      </c>
      <c r="J2581" s="252" t="s">
        <v>4220</v>
      </c>
      <c r="K2581" s="252" t="s">
        <v>4221</v>
      </c>
      <c r="L2581" s="253">
        <v>45834</v>
      </c>
      <c r="M2581" s="252" t="s">
        <v>1099</v>
      </c>
    </row>
    <row r="2582" spans="1:13" x14ac:dyDescent="0.35">
      <c r="A2582" s="250" t="s">
        <v>2263</v>
      </c>
      <c r="B2582" s="250" t="s">
        <v>2264</v>
      </c>
      <c r="C2582" s="250" t="s">
        <v>2242</v>
      </c>
      <c r="D2582" s="250" t="s">
        <v>92</v>
      </c>
      <c r="E2582" s="250">
        <v>0</v>
      </c>
      <c r="F2582" s="250" t="s">
        <v>318</v>
      </c>
      <c r="G2582" s="250" t="s">
        <v>17</v>
      </c>
      <c r="H2582" s="250" t="s">
        <v>17</v>
      </c>
      <c r="I2582" s="250" t="s">
        <v>318</v>
      </c>
      <c r="J2582" s="250" t="s">
        <v>318</v>
      </c>
      <c r="K2582" s="250" t="s">
        <v>4222</v>
      </c>
      <c r="L2582" s="251">
        <v>45834</v>
      </c>
      <c r="M2582" s="250" t="s">
        <v>1099</v>
      </c>
    </row>
    <row r="2583" spans="1:13" x14ac:dyDescent="0.35">
      <c r="A2583" s="252" t="s">
        <v>2263</v>
      </c>
      <c r="B2583" s="252" t="s">
        <v>2264</v>
      </c>
      <c r="C2583" s="252" t="s">
        <v>2242</v>
      </c>
      <c r="D2583" s="252" t="s">
        <v>428</v>
      </c>
      <c r="E2583" s="252">
        <v>98</v>
      </c>
      <c r="F2583" s="252" t="s">
        <v>4185</v>
      </c>
      <c r="G2583" s="252" t="s">
        <v>178</v>
      </c>
      <c r="H2583" s="252">
        <v>1</v>
      </c>
      <c r="I2583" s="252" t="s">
        <v>178</v>
      </c>
      <c r="J2583" s="252" t="s">
        <v>4223</v>
      </c>
      <c r="K2583" s="252" t="s">
        <v>4224</v>
      </c>
      <c r="L2583" s="253">
        <v>45834</v>
      </c>
      <c r="M2583" s="252" t="s">
        <v>1099</v>
      </c>
    </row>
    <row r="2584" spans="1:13" x14ac:dyDescent="0.35">
      <c r="A2584" s="250" t="s">
        <v>2263</v>
      </c>
      <c r="B2584" s="250" t="s">
        <v>2264</v>
      </c>
      <c r="C2584" s="250" t="s">
        <v>2242</v>
      </c>
      <c r="D2584" s="250" t="s">
        <v>1016</v>
      </c>
      <c r="E2584" s="250">
        <v>292</v>
      </c>
      <c r="F2584" s="250" t="s">
        <v>4185</v>
      </c>
      <c r="G2584" s="250" t="s">
        <v>178</v>
      </c>
      <c r="H2584" s="250">
        <v>1</v>
      </c>
      <c r="I2584" s="250" t="s">
        <v>178</v>
      </c>
      <c r="J2584" s="250" t="s">
        <v>4225</v>
      </c>
      <c r="K2584" s="250" t="s">
        <v>4226</v>
      </c>
      <c r="L2584" s="251">
        <v>45834</v>
      </c>
      <c r="M2584" s="250" t="s">
        <v>1099</v>
      </c>
    </row>
    <row r="2585" spans="1:13" x14ac:dyDescent="0.35">
      <c r="A2585" s="252" t="s">
        <v>2263</v>
      </c>
      <c r="B2585" s="252" t="s">
        <v>2264</v>
      </c>
      <c r="C2585" s="252" t="s">
        <v>2242</v>
      </c>
      <c r="D2585" s="252" t="s">
        <v>1123</v>
      </c>
      <c r="E2585" s="252">
        <v>1493872</v>
      </c>
      <c r="F2585" s="252" t="s">
        <v>2684</v>
      </c>
      <c r="G2585" s="252" t="s">
        <v>398</v>
      </c>
      <c r="H2585" s="252">
        <v>2</v>
      </c>
      <c r="I2585" s="252" t="s">
        <v>62</v>
      </c>
      <c r="J2585" s="252" t="s">
        <v>4227</v>
      </c>
      <c r="K2585" s="252" t="s">
        <v>4228</v>
      </c>
      <c r="L2585" s="253">
        <v>45834</v>
      </c>
      <c r="M2585" s="252" t="s">
        <v>1099</v>
      </c>
    </row>
    <row r="2586" spans="1:13" x14ac:dyDescent="0.35">
      <c r="A2586" s="250" t="s">
        <v>2263</v>
      </c>
      <c r="B2586" s="250" t="s">
        <v>2264</v>
      </c>
      <c r="C2586" s="250" t="s">
        <v>2242</v>
      </c>
      <c r="D2586" s="250" t="s">
        <v>1126</v>
      </c>
      <c r="E2586" s="250">
        <v>0</v>
      </c>
      <c r="F2586" s="250" t="s">
        <v>4229</v>
      </c>
      <c r="G2586" s="250" t="s">
        <v>398</v>
      </c>
      <c r="H2586" s="250">
        <v>2</v>
      </c>
      <c r="I2586" s="250" t="s">
        <v>62</v>
      </c>
      <c r="J2586" s="250" t="s">
        <v>1797</v>
      </c>
      <c r="K2586" s="250" t="s">
        <v>4230</v>
      </c>
      <c r="L2586" s="251">
        <v>45834</v>
      </c>
      <c r="M2586" s="250" t="s">
        <v>1099</v>
      </c>
    </row>
    <row r="2587" spans="1:13" x14ac:dyDescent="0.35">
      <c r="A2587" s="252" t="s">
        <v>2263</v>
      </c>
      <c r="B2587" s="252" t="s">
        <v>2264</v>
      </c>
      <c r="C2587" s="252" t="s">
        <v>2242</v>
      </c>
      <c r="D2587" s="252" t="s">
        <v>1130</v>
      </c>
      <c r="E2587" s="252">
        <v>15233765</v>
      </c>
      <c r="F2587" s="252" t="s">
        <v>4231</v>
      </c>
      <c r="G2587" s="252" t="s">
        <v>398</v>
      </c>
      <c r="H2587" s="252">
        <v>2</v>
      </c>
      <c r="I2587" s="252" t="s">
        <v>62</v>
      </c>
      <c r="J2587" s="252" t="s">
        <v>4232</v>
      </c>
      <c r="K2587" s="252" t="s">
        <v>4233</v>
      </c>
      <c r="L2587" s="253">
        <v>45834</v>
      </c>
      <c r="M2587" s="252" t="s">
        <v>1099</v>
      </c>
    </row>
    <row r="2588" spans="1:13" x14ac:dyDescent="0.35">
      <c r="A2588" s="250" t="s">
        <v>2263</v>
      </c>
      <c r="B2588" s="250" t="s">
        <v>2264</v>
      </c>
      <c r="C2588" s="250" t="s">
        <v>2242</v>
      </c>
      <c r="D2588" s="250" t="s">
        <v>1133</v>
      </c>
      <c r="E2588" s="250">
        <v>1493872</v>
      </c>
      <c r="F2588" s="250" t="s">
        <v>2684</v>
      </c>
      <c r="G2588" s="250" t="s">
        <v>230</v>
      </c>
      <c r="H2588" s="250">
        <v>3</v>
      </c>
      <c r="I2588" s="250" t="s">
        <v>230</v>
      </c>
      <c r="J2588" s="250" t="s">
        <v>4234</v>
      </c>
      <c r="K2588" s="250" t="s">
        <v>4235</v>
      </c>
      <c r="L2588" s="251">
        <v>45834</v>
      </c>
      <c r="M2588" s="250" t="s">
        <v>1099</v>
      </c>
    </row>
    <row r="2589" spans="1:13" x14ac:dyDescent="0.35">
      <c r="A2589" s="252" t="s">
        <v>2263</v>
      </c>
      <c r="B2589" s="252" t="s">
        <v>2264</v>
      </c>
      <c r="C2589" s="252" t="s">
        <v>2242</v>
      </c>
      <c r="D2589" s="252" t="s">
        <v>1136</v>
      </c>
      <c r="E2589" s="252">
        <v>0</v>
      </c>
      <c r="F2589" s="252" t="s">
        <v>2684</v>
      </c>
      <c r="G2589" s="252" t="s">
        <v>230</v>
      </c>
      <c r="H2589" s="252">
        <v>3</v>
      </c>
      <c r="I2589" s="252" t="s">
        <v>230</v>
      </c>
      <c r="J2589" s="252" t="s">
        <v>4236</v>
      </c>
      <c r="K2589" s="252" t="s">
        <v>4237</v>
      </c>
      <c r="L2589" s="253">
        <v>45834</v>
      </c>
      <c r="M2589" s="252" t="s">
        <v>1099</v>
      </c>
    </row>
    <row r="2590" spans="1:13" x14ac:dyDescent="0.35">
      <c r="A2590" s="250" t="s">
        <v>2263</v>
      </c>
      <c r="B2590" s="250" t="s">
        <v>2264</v>
      </c>
      <c r="C2590" s="250" t="s">
        <v>2242</v>
      </c>
      <c r="D2590" s="250" t="s">
        <v>1139</v>
      </c>
      <c r="E2590" s="250">
        <v>0</v>
      </c>
      <c r="F2590" s="250" t="s">
        <v>2684</v>
      </c>
      <c r="G2590" s="250" t="s">
        <v>230</v>
      </c>
      <c r="H2590" s="250">
        <v>3</v>
      </c>
      <c r="I2590" s="250" t="s">
        <v>230</v>
      </c>
      <c r="J2590" s="250" t="s">
        <v>4236</v>
      </c>
      <c r="K2590" s="250" t="s">
        <v>4238</v>
      </c>
      <c r="L2590" s="251">
        <v>45834</v>
      </c>
      <c r="M2590" s="250" t="s">
        <v>1099</v>
      </c>
    </row>
    <row r="2591" spans="1:13" x14ac:dyDescent="0.35">
      <c r="A2591" s="252" t="s">
        <v>2263</v>
      </c>
      <c r="B2591" s="252" t="s">
        <v>2264</v>
      </c>
      <c r="C2591" s="252" t="s">
        <v>2242</v>
      </c>
      <c r="D2591" s="252" t="s">
        <v>1142</v>
      </c>
      <c r="E2591" s="252">
        <v>5</v>
      </c>
      <c r="F2591" s="252" t="s">
        <v>4239</v>
      </c>
      <c r="G2591" s="252" t="s">
        <v>178</v>
      </c>
      <c r="H2591" s="252">
        <v>1</v>
      </c>
      <c r="I2591" s="252" t="s">
        <v>178</v>
      </c>
      <c r="J2591" s="252" t="s">
        <v>4240</v>
      </c>
      <c r="K2591" s="252" t="s">
        <v>4241</v>
      </c>
      <c r="L2591" s="253">
        <v>45834</v>
      </c>
      <c r="M2591" s="252" t="s">
        <v>1099</v>
      </c>
    </row>
    <row r="2592" spans="1:13" x14ac:dyDescent="0.35">
      <c r="A2592" s="250" t="s">
        <v>2263</v>
      </c>
      <c r="B2592" s="250" t="s">
        <v>2264</v>
      </c>
      <c r="C2592" s="250" t="s">
        <v>2242</v>
      </c>
      <c r="D2592" s="250" t="s">
        <v>26</v>
      </c>
      <c r="E2592" s="250" t="s">
        <v>17</v>
      </c>
      <c r="F2592" s="250" t="s">
        <v>17</v>
      </c>
      <c r="G2592" s="250" t="s">
        <v>17</v>
      </c>
      <c r="H2592" s="250" t="s">
        <v>17</v>
      </c>
      <c r="I2592" s="250" t="s">
        <v>17</v>
      </c>
      <c r="J2592" s="250" t="s">
        <v>17</v>
      </c>
      <c r="K2592" s="250" t="s">
        <v>4242</v>
      </c>
      <c r="L2592" s="251">
        <v>45834</v>
      </c>
      <c r="M2592" s="250" t="s">
        <v>1099</v>
      </c>
    </row>
    <row r="2593" spans="1:13" x14ac:dyDescent="0.35">
      <c r="A2593" s="252" t="s">
        <v>2263</v>
      </c>
      <c r="B2593" s="252" t="s">
        <v>2264</v>
      </c>
      <c r="C2593" s="252" t="s">
        <v>2242</v>
      </c>
      <c r="D2593" s="252" t="s">
        <v>28</v>
      </c>
      <c r="E2593" s="252" t="s">
        <v>17</v>
      </c>
      <c r="F2593" s="252" t="s">
        <v>17</v>
      </c>
      <c r="G2593" s="252" t="s">
        <v>17</v>
      </c>
      <c r="H2593" s="252" t="s">
        <v>17</v>
      </c>
      <c r="I2593" s="252" t="s">
        <v>17</v>
      </c>
      <c r="J2593" s="252" t="s">
        <v>17</v>
      </c>
      <c r="K2593" s="252" t="s">
        <v>4243</v>
      </c>
      <c r="L2593" s="253">
        <v>45834</v>
      </c>
      <c r="M2593" s="252" t="s">
        <v>1099</v>
      </c>
    </row>
    <row r="2594" spans="1:13" x14ac:dyDescent="0.35">
      <c r="A2594" s="250" t="s">
        <v>2263</v>
      </c>
      <c r="B2594" s="250" t="s">
        <v>2264</v>
      </c>
      <c r="C2594" s="250" t="s">
        <v>2242</v>
      </c>
      <c r="D2594" s="250" t="s">
        <v>24</v>
      </c>
      <c r="E2594" s="250" t="s">
        <v>17</v>
      </c>
      <c r="F2594" s="250" t="s">
        <v>17</v>
      </c>
      <c r="G2594" s="250" t="s">
        <v>17</v>
      </c>
      <c r="H2594" s="250" t="s">
        <v>17</v>
      </c>
      <c r="I2594" s="250" t="s">
        <v>17</v>
      </c>
      <c r="J2594" s="250" t="s">
        <v>17</v>
      </c>
      <c r="K2594" s="250" t="s">
        <v>4244</v>
      </c>
      <c r="L2594" s="251">
        <v>45834</v>
      </c>
      <c r="M2594" s="250" t="s">
        <v>1099</v>
      </c>
    </row>
    <row r="2595" spans="1:13" x14ac:dyDescent="0.35">
      <c r="A2595" s="252" t="s">
        <v>2263</v>
      </c>
      <c r="B2595" s="252" t="s">
        <v>2264</v>
      </c>
      <c r="C2595" s="252" t="s">
        <v>2242</v>
      </c>
      <c r="D2595" s="252" t="s">
        <v>16</v>
      </c>
      <c r="E2595" s="252" t="s">
        <v>17</v>
      </c>
      <c r="F2595" s="252" t="s">
        <v>17</v>
      </c>
      <c r="G2595" s="252" t="s">
        <v>17</v>
      </c>
      <c r="H2595" s="252" t="s">
        <v>17</v>
      </c>
      <c r="I2595" s="252" t="s">
        <v>17</v>
      </c>
      <c r="J2595" s="252" t="s">
        <v>17</v>
      </c>
      <c r="K2595" s="252" t="s">
        <v>4245</v>
      </c>
      <c r="L2595" s="253">
        <v>45834</v>
      </c>
      <c r="M2595" s="252" t="s">
        <v>1099</v>
      </c>
    </row>
    <row r="2596" spans="1:13" x14ac:dyDescent="0.35">
      <c r="A2596" s="250" t="s">
        <v>2263</v>
      </c>
      <c r="B2596" s="250" t="s">
        <v>2264</v>
      </c>
      <c r="C2596" s="250" t="s">
        <v>2242</v>
      </c>
      <c r="D2596" s="250" t="s">
        <v>20</v>
      </c>
      <c r="E2596" s="250" t="s">
        <v>17</v>
      </c>
      <c r="F2596" s="250" t="s">
        <v>17</v>
      </c>
      <c r="G2596" s="250" t="s">
        <v>17</v>
      </c>
      <c r="H2596" s="250" t="s">
        <v>17</v>
      </c>
      <c r="I2596" s="250" t="s">
        <v>17</v>
      </c>
      <c r="J2596" s="250" t="s">
        <v>17</v>
      </c>
      <c r="K2596" s="250" t="s">
        <v>4246</v>
      </c>
      <c r="L2596" s="251">
        <v>45834</v>
      </c>
      <c r="M2596" s="250" t="s">
        <v>1099</v>
      </c>
    </row>
    <row r="2597" spans="1:13" x14ac:dyDescent="0.35">
      <c r="A2597" s="252" t="s">
        <v>2263</v>
      </c>
      <c r="B2597" s="252" t="s">
        <v>2264</v>
      </c>
      <c r="C2597" s="252" t="s">
        <v>2242</v>
      </c>
      <c r="D2597" s="252" t="s">
        <v>292</v>
      </c>
      <c r="E2597" s="252" t="s">
        <v>17</v>
      </c>
      <c r="F2597" s="252" t="s">
        <v>17</v>
      </c>
      <c r="G2597" s="252" t="s">
        <v>17</v>
      </c>
      <c r="H2597" s="252" t="s">
        <v>17</v>
      </c>
      <c r="I2597" s="252" t="s">
        <v>17</v>
      </c>
      <c r="J2597" s="252" t="s">
        <v>17</v>
      </c>
      <c r="K2597" s="252" t="s">
        <v>4247</v>
      </c>
      <c r="L2597" s="253">
        <v>45834</v>
      </c>
      <c r="M2597" s="252" t="s">
        <v>1099</v>
      </c>
    </row>
    <row r="2598" spans="1:13" x14ac:dyDescent="0.35">
      <c r="A2598" s="250" t="s">
        <v>2263</v>
      </c>
      <c r="B2598" s="250" t="s">
        <v>2264</v>
      </c>
      <c r="C2598" s="250" t="s">
        <v>2242</v>
      </c>
      <c r="D2598" s="250" t="s">
        <v>22</v>
      </c>
      <c r="E2598" s="250" t="s">
        <v>17</v>
      </c>
      <c r="F2598" s="250" t="s">
        <v>17</v>
      </c>
      <c r="G2598" s="250" t="s">
        <v>17</v>
      </c>
      <c r="H2598" s="250" t="s">
        <v>17</v>
      </c>
      <c r="I2598" s="250" t="s">
        <v>17</v>
      </c>
      <c r="J2598" s="250" t="s">
        <v>17</v>
      </c>
      <c r="K2598" s="250" t="s">
        <v>4248</v>
      </c>
      <c r="L2598" s="251">
        <v>45834</v>
      </c>
      <c r="M2598" s="250" t="s">
        <v>1099</v>
      </c>
    </row>
    <row r="2599" spans="1:13" x14ac:dyDescent="0.35">
      <c r="A2599" s="252" t="s">
        <v>2252</v>
      </c>
      <c r="B2599" s="252" t="s">
        <v>2253</v>
      </c>
      <c r="C2599" s="252" t="s">
        <v>2242</v>
      </c>
      <c r="D2599" s="252" t="s">
        <v>1094</v>
      </c>
      <c r="E2599" s="252">
        <v>29694358</v>
      </c>
      <c r="F2599" s="252" t="s">
        <v>3227</v>
      </c>
      <c r="G2599" s="252" t="s">
        <v>398</v>
      </c>
      <c r="H2599" s="252">
        <v>2</v>
      </c>
      <c r="I2599" s="252" t="s">
        <v>3228</v>
      </c>
      <c r="J2599" s="252" t="s">
        <v>4211</v>
      </c>
      <c r="K2599" s="252" t="s">
        <v>4249</v>
      </c>
      <c r="L2599" s="253">
        <v>45834</v>
      </c>
      <c r="M2599" s="252" t="s">
        <v>1099</v>
      </c>
    </row>
    <row r="2600" spans="1:13" x14ac:dyDescent="0.35">
      <c r="A2600" s="250" t="s">
        <v>2252</v>
      </c>
      <c r="B2600" s="250" t="s">
        <v>2253</v>
      </c>
      <c r="C2600" s="250" t="s">
        <v>2242</v>
      </c>
      <c r="D2600" s="250" t="s">
        <v>1100</v>
      </c>
      <c r="E2600" s="250">
        <v>34161</v>
      </c>
      <c r="F2600" s="250" t="s">
        <v>3231</v>
      </c>
      <c r="G2600" s="250" t="s">
        <v>398</v>
      </c>
      <c r="H2600" s="250">
        <v>2</v>
      </c>
      <c r="I2600" s="250" t="s">
        <v>3232</v>
      </c>
      <c r="J2600" s="250" t="s">
        <v>4250</v>
      </c>
      <c r="K2600" s="250" t="s">
        <v>4251</v>
      </c>
      <c r="L2600" s="251">
        <v>45834</v>
      </c>
      <c r="M2600" s="250" t="s">
        <v>1099</v>
      </c>
    </row>
    <row r="2601" spans="1:13" x14ac:dyDescent="0.35">
      <c r="A2601" s="252" t="s">
        <v>2252</v>
      </c>
      <c r="B2601" s="252" t="s">
        <v>2253</v>
      </c>
      <c r="C2601" s="252" t="s">
        <v>2242</v>
      </c>
      <c r="D2601" s="252" t="s">
        <v>1105</v>
      </c>
      <c r="E2601" s="252">
        <v>5336891</v>
      </c>
      <c r="F2601" s="252" t="s">
        <v>4252</v>
      </c>
      <c r="G2601" s="252" t="s">
        <v>178</v>
      </c>
      <c r="H2601" s="252">
        <v>1</v>
      </c>
      <c r="I2601" s="252" t="s">
        <v>4253</v>
      </c>
      <c r="J2601" s="252" t="s">
        <v>4254</v>
      </c>
      <c r="K2601" s="252" t="s">
        <v>4255</v>
      </c>
      <c r="L2601" s="253">
        <v>45834</v>
      </c>
      <c r="M2601" s="252" t="s">
        <v>1099</v>
      </c>
    </row>
    <row r="2602" spans="1:13" x14ac:dyDescent="0.35">
      <c r="A2602" s="250" t="s">
        <v>2252</v>
      </c>
      <c r="B2602" s="250" t="s">
        <v>2253</v>
      </c>
      <c r="C2602" s="250" t="s">
        <v>2242</v>
      </c>
      <c r="D2602" s="250" t="s">
        <v>1110</v>
      </c>
      <c r="E2602" s="250">
        <v>5336891</v>
      </c>
      <c r="F2602" s="250" t="s">
        <v>4252</v>
      </c>
      <c r="G2602" s="250" t="s">
        <v>178</v>
      </c>
      <c r="H2602" s="250">
        <v>1</v>
      </c>
      <c r="I2602" s="250" t="s">
        <v>4253</v>
      </c>
      <c r="J2602" s="250" t="s">
        <v>4256</v>
      </c>
      <c r="K2602" s="250" t="s">
        <v>4257</v>
      </c>
      <c r="L2602" s="251">
        <v>45834</v>
      </c>
      <c r="M2602" s="250" t="s">
        <v>1099</v>
      </c>
    </row>
    <row r="2603" spans="1:13" x14ac:dyDescent="0.35">
      <c r="A2603" s="252" t="s">
        <v>2252</v>
      </c>
      <c r="B2603" s="252" t="s">
        <v>2253</v>
      </c>
      <c r="C2603" s="252" t="s">
        <v>2242</v>
      </c>
      <c r="D2603" s="252" t="s">
        <v>1113</v>
      </c>
      <c r="E2603" s="252">
        <v>475871</v>
      </c>
      <c r="F2603" s="252" t="s">
        <v>3239</v>
      </c>
      <c r="G2603" s="252" t="s">
        <v>178</v>
      </c>
      <c r="H2603" s="252">
        <v>1</v>
      </c>
      <c r="I2603" s="252" t="s">
        <v>4258</v>
      </c>
      <c r="J2603" s="252" t="s">
        <v>4259</v>
      </c>
      <c r="K2603" s="252" t="s">
        <v>4260</v>
      </c>
      <c r="L2603" s="253">
        <v>45834</v>
      </c>
      <c r="M2603" s="252" t="s">
        <v>1099</v>
      </c>
    </row>
    <row r="2604" spans="1:13" x14ac:dyDescent="0.35">
      <c r="A2604" s="250" t="s">
        <v>2252</v>
      </c>
      <c r="B2604" s="250" t="s">
        <v>2253</v>
      </c>
      <c r="C2604" s="250" t="s">
        <v>2242</v>
      </c>
      <c r="D2604" s="250" t="s">
        <v>92</v>
      </c>
      <c r="E2604" s="250" t="s">
        <v>17</v>
      </c>
      <c r="F2604" s="250" t="s">
        <v>17</v>
      </c>
      <c r="G2604" s="250" t="s">
        <v>17</v>
      </c>
      <c r="H2604" s="250" t="s">
        <v>17</v>
      </c>
      <c r="I2604" s="250" t="s">
        <v>17</v>
      </c>
      <c r="J2604" s="250" t="s">
        <v>17</v>
      </c>
      <c r="K2604" s="250" t="s">
        <v>4261</v>
      </c>
      <c r="L2604" s="251">
        <v>45834</v>
      </c>
      <c r="M2604" s="250" t="s">
        <v>1099</v>
      </c>
    </row>
    <row r="2605" spans="1:13" x14ac:dyDescent="0.35">
      <c r="A2605" s="252" t="s">
        <v>2252</v>
      </c>
      <c r="B2605" s="252" t="s">
        <v>2253</v>
      </c>
      <c r="C2605" s="252" t="s">
        <v>2242</v>
      </c>
      <c r="D2605" s="252" t="s">
        <v>428</v>
      </c>
      <c r="E2605" s="252">
        <v>188</v>
      </c>
      <c r="F2605" s="252" t="s">
        <v>4185</v>
      </c>
      <c r="G2605" s="252" t="s">
        <v>178</v>
      </c>
      <c r="H2605" s="252">
        <v>1</v>
      </c>
      <c r="I2605" s="252" t="s">
        <v>269</v>
      </c>
      <c r="J2605" s="252" t="s">
        <v>4262</v>
      </c>
      <c r="K2605" s="252" t="s">
        <v>4263</v>
      </c>
      <c r="L2605" s="253">
        <v>45834</v>
      </c>
      <c r="M2605" s="252" t="s">
        <v>1099</v>
      </c>
    </row>
    <row r="2606" spans="1:13" x14ac:dyDescent="0.35">
      <c r="A2606" s="250" t="s">
        <v>2252</v>
      </c>
      <c r="B2606" s="250" t="s">
        <v>2253</v>
      </c>
      <c r="C2606" s="250" t="s">
        <v>2242</v>
      </c>
      <c r="D2606" s="250" t="s">
        <v>1016</v>
      </c>
      <c r="E2606" s="250">
        <v>292</v>
      </c>
      <c r="F2606" s="250" t="s">
        <v>4185</v>
      </c>
      <c r="G2606" s="250" t="s">
        <v>178</v>
      </c>
      <c r="H2606" s="250">
        <v>1</v>
      </c>
      <c r="I2606" s="250" t="s">
        <v>269</v>
      </c>
      <c r="J2606" s="250" t="s">
        <v>4264</v>
      </c>
      <c r="K2606" s="250" t="s">
        <v>4265</v>
      </c>
      <c r="L2606" s="251">
        <v>45834</v>
      </c>
      <c r="M2606" s="250" t="s">
        <v>1099</v>
      </c>
    </row>
    <row r="2607" spans="1:13" x14ac:dyDescent="0.35">
      <c r="A2607" s="252" t="s">
        <v>2252</v>
      </c>
      <c r="B2607" s="252" t="s">
        <v>2253</v>
      </c>
      <c r="C2607" s="252" t="s">
        <v>2242</v>
      </c>
      <c r="D2607" s="252" t="s">
        <v>1123</v>
      </c>
      <c r="E2607" s="252">
        <v>1472095</v>
      </c>
      <c r="F2607" s="252" t="s">
        <v>2684</v>
      </c>
      <c r="G2607" s="252" t="s">
        <v>398</v>
      </c>
      <c r="H2607" s="252">
        <v>2</v>
      </c>
      <c r="I2607" s="252" t="s">
        <v>4266</v>
      </c>
      <c r="J2607" s="252" t="s">
        <v>4267</v>
      </c>
      <c r="K2607" s="252" t="s">
        <v>4268</v>
      </c>
      <c r="L2607" s="253">
        <v>45834</v>
      </c>
      <c r="M2607" s="252" t="s">
        <v>1099</v>
      </c>
    </row>
    <row r="2608" spans="1:13" x14ac:dyDescent="0.35">
      <c r="A2608" s="250" t="s">
        <v>2252</v>
      </c>
      <c r="B2608" s="250" t="s">
        <v>2253</v>
      </c>
      <c r="C2608" s="250" t="s">
        <v>2242</v>
      </c>
      <c r="D2608" s="250" t="s">
        <v>1126</v>
      </c>
      <c r="E2608" s="250">
        <v>0</v>
      </c>
      <c r="F2608" s="250" t="s">
        <v>4252</v>
      </c>
      <c r="G2608" s="250" t="s">
        <v>398</v>
      </c>
      <c r="H2608" s="250">
        <v>2</v>
      </c>
      <c r="I2608" s="250" t="s">
        <v>4253</v>
      </c>
      <c r="J2608" s="250" t="s">
        <v>1797</v>
      </c>
      <c r="K2608" s="250" t="s">
        <v>4269</v>
      </c>
      <c r="L2608" s="251">
        <v>45834</v>
      </c>
      <c r="M2608" s="250" t="s">
        <v>1099</v>
      </c>
    </row>
    <row r="2609" spans="1:13" x14ac:dyDescent="0.35">
      <c r="A2609" s="252" t="s">
        <v>2252</v>
      </c>
      <c r="B2609" s="252" t="s">
        <v>2253</v>
      </c>
      <c r="C2609" s="252" t="s">
        <v>2242</v>
      </c>
      <c r="D2609" s="252" t="s">
        <v>1130</v>
      </c>
      <c r="E2609" s="252">
        <v>3864796</v>
      </c>
      <c r="F2609" s="252" t="s">
        <v>4231</v>
      </c>
      <c r="G2609" s="252" t="s">
        <v>398</v>
      </c>
      <c r="H2609" s="252">
        <v>2</v>
      </c>
      <c r="I2609" s="252" t="s">
        <v>4270</v>
      </c>
      <c r="J2609" s="252" t="s">
        <v>4271</v>
      </c>
      <c r="K2609" s="252" t="s">
        <v>4272</v>
      </c>
      <c r="L2609" s="253">
        <v>45834</v>
      </c>
      <c r="M2609" s="252" t="s">
        <v>1099</v>
      </c>
    </row>
    <row r="2610" spans="1:13" x14ac:dyDescent="0.35">
      <c r="A2610" s="250" t="s">
        <v>2252</v>
      </c>
      <c r="B2610" s="250" t="s">
        <v>2253</v>
      </c>
      <c r="C2610" s="250" t="s">
        <v>2242</v>
      </c>
      <c r="D2610" s="250" t="s">
        <v>1133</v>
      </c>
      <c r="E2610" s="250">
        <v>1472095</v>
      </c>
      <c r="F2610" s="250" t="s">
        <v>2684</v>
      </c>
      <c r="G2610" s="250" t="s">
        <v>230</v>
      </c>
      <c r="H2610" s="250">
        <v>3</v>
      </c>
      <c r="I2610" s="250" t="s">
        <v>4266</v>
      </c>
      <c r="J2610" s="250" t="s">
        <v>4273</v>
      </c>
      <c r="K2610" s="250" t="s">
        <v>4274</v>
      </c>
      <c r="L2610" s="251">
        <v>45834</v>
      </c>
      <c r="M2610" s="250" t="s">
        <v>1099</v>
      </c>
    </row>
    <row r="2611" spans="1:13" x14ac:dyDescent="0.35">
      <c r="A2611" s="252" t="s">
        <v>2252</v>
      </c>
      <c r="B2611" s="252" t="s">
        <v>2253</v>
      </c>
      <c r="C2611" s="252" t="s">
        <v>2242</v>
      </c>
      <c r="D2611" s="252" t="s">
        <v>1136</v>
      </c>
      <c r="E2611" s="252">
        <v>0</v>
      </c>
      <c r="F2611" s="252" t="s">
        <v>2684</v>
      </c>
      <c r="G2611" s="252" t="s">
        <v>230</v>
      </c>
      <c r="H2611" s="252">
        <v>3</v>
      </c>
      <c r="I2611" s="252" t="s">
        <v>4266</v>
      </c>
      <c r="J2611" s="252" t="s">
        <v>4275</v>
      </c>
      <c r="K2611" s="252" t="s">
        <v>4276</v>
      </c>
      <c r="L2611" s="253">
        <v>45834</v>
      </c>
      <c r="M2611" s="252" t="s">
        <v>1099</v>
      </c>
    </row>
    <row r="2612" spans="1:13" x14ac:dyDescent="0.35">
      <c r="A2612" s="250" t="s">
        <v>2252</v>
      </c>
      <c r="B2612" s="250" t="s">
        <v>2253</v>
      </c>
      <c r="C2612" s="250" t="s">
        <v>2242</v>
      </c>
      <c r="D2612" s="250" t="s">
        <v>1139</v>
      </c>
      <c r="E2612" s="250">
        <v>0</v>
      </c>
      <c r="F2612" s="250" t="s">
        <v>2684</v>
      </c>
      <c r="G2612" s="250" t="s">
        <v>398</v>
      </c>
      <c r="H2612" s="250">
        <v>2</v>
      </c>
      <c r="I2612" s="250" t="s">
        <v>4266</v>
      </c>
      <c r="J2612" s="250" t="s">
        <v>4275</v>
      </c>
      <c r="K2612" s="250" t="s">
        <v>4277</v>
      </c>
      <c r="L2612" s="251">
        <v>45834</v>
      </c>
      <c r="M2612" s="250" t="s">
        <v>1099</v>
      </c>
    </row>
    <row r="2613" spans="1:13" x14ac:dyDescent="0.35">
      <c r="A2613" s="252" t="s">
        <v>2252</v>
      </c>
      <c r="B2613" s="252" t="s">
        <v>2253</v>
      </c>
      <c r="C2613" s="252" t="s">
        <v>2242</v>
      </c>
      <c r="D2613" s="252" t="s">
        <v>1142</v>
      </c>
      <c r="E2613" s="252">
        <v>5</v>
      </c>
      <c r="F2613" s="252" t="s">
        <v>4278</v>
      </c>
      <c r="G2613" s="252" t="s">
        <v>178</v>
      </c>
      <c r="H2613" s="252">
        <v>1</v>
      </c>
      <c r="I2613" s="252" t="s">
        <v>4258</v>
      </c>
      <c r="J2613" s="252" t="s">
        <v>4279</v>
      </c>
      <c r="K2613" s="252" t="s">
        <v>4280</v>
      </c>
      <c r="L2613" s="253">
        <v>45834</v>
      </c>
      <c r="M2613" s="252" t="s">
        <v>1099</v>
      </c>
    </row>
    <row r="2614" spans="1:13" x14ac:dyDescent="0.35">
      <c r="A2614" s="250" t="s">
        <v>2252</v>
      </c>
      <c r="B2614" s="250" t="s">
        <v>2253</v>
      </c>
      <c r="C2614" s="250" t="s">
        <v>2242</v>
      </c>
      <c r="D2614" s="250" t="s">
        <v>26</v>
      </c>
      <c r="E2614" s="250" t="s">
        <v>17</v>
      </c>
      <c r="F2614" s="250" t="s">
        <v>17</v>
      </c>
      <c r="G2614" s="250" t="s">
        <v>17</v>
      </c>
      <c r="H2614" s="250" t="s">
        <v>17</v>
      </c>
      <c r="I2614" s="250" t="s">
        <v>17</v>
      </c>
      <c r="J2614" s="250" t="s">
        <v>17</v>
      </c>
      <c r="K2614" s="250" t="s">
        <v>4281</v>
      </c>
      <c r="L2614" s="251">
        <v>45834</v>
      </c>
      <c r="M2614" s="250" t="s">
        <v>1099</v>
      </c>
    </row>
    <row r="2615" spans="1:13" x14ac:dyDescent="0.35">
      <c r="A2615" s="252" t="s">
        <v>2252</v>
      </c>
      <c r="B2615" s="252" t="s">
        <v>2253</v>
      </c>
      <c r="C2615" s="252" t="s">
        <v>2242</v>
      </c>
      <c r="D2615" s="252" t="s">
        <v>28</v>
      </c>
      <c r="E2615" s="252" t="s">
        <v>17</v>
      </c>
      <c r="F2615" s="252" t="s">
        <v>17</v>
      </c>
      <c r="G2615" s="252" t="s">
        <v>17</v>
      </c>
      <c r="H2615" s="252" t="s">
        <v>17</v>
      </c>
      <c r="I2615" s="252" t="s">
        <v>17</v>
      </c>
      <c r="J2615" s="252" t="s">
        <v>17</v>
      </c>
      <c r="K2615" s="252" t="s">
        <v>4282</v>
      </c>
      <c r="L2615" s="253">
        <v>45834</v>
      </c>
      <c r="M2615" s="252" t="s">
        <v>1099</v>
      </c>
    </row>
    <row r="2616" spans="1:13" x14ac:dyDescent="0.35">
      <c r="A2616" s="250" t="s">
        <v>2252</v>
      </c>
      <c r="B2616" s="250" t="s">
        <v>2253</v>
      </c>
      <c r="C2616" s="250" t="s">
        <v>2242</v>
      </c>
      <c r="D2616" s="250" t="s">
        <v>24</v>
      </c>
      <c r="E2616" s="250" t="s">
        <v>17</v>
      </c>
      <c r="F2616" s="250" t="s">
        <v>17</v>
      </c>
      <c r="G2616" s="250" t="s">
        <v>17</v>
      </c>
      <c r="H2616" s="250" t="s">
        <v>17</v>
      </c>
      <c r="I2616" s="250" t="s">
        <v>17</v>
      </c>
      <c r="J2616" s="250" t="s">
        <v>17</v>
      </c>
      <c r="K2616" s="250" t="s">
        <v>4283</v>
      </c>
      <c r="L2616" s="251">
        <v>45834</v>
      </c>
      <c r="M2616" s="250" t="s">
        <v>1099</v>
      </c>
    </row>
    <row r="2617" spans="1:13" x14ac:dyDescent="0.35">
      <c r="A2617" s="252" t="s">
        <v>2252</v>
      </c>
      <c r="B2617" s="252" t="s">
        <v>2253</v>
      </c>
      <c r="C2617" s="252" t="s">
        <v>2242</v>
      </c>
      <c r="D2617" s="252" t="s">
        <v>16</v>
      </c>
      <c r="E2617" s="252" t="s">
        <v>17</v>
      </c>
      <c r="F2617" s="252" t="s">
        <v>17</v>
      </c>
      <c r="G2617" s="252" t="s">
        <v>17</v>
      </c>
      <c r="H2617" s="252" t="s">
        <v>17</v>
      </c>
      <c r="I2617" s="252" t="s">
        <v>17</v>
      </c>
      <c r="J2617" s="252" t="s">
        <v>17</v>
      </c>
      <c r="K2617" s="252" t="s">
        <v>4284</v>
      </c>
      <c r="L2617" s="253">
        <v>45834</v>
      </c>
      <c r="M2617" s="252" t="s">
        <v>1099</v>
      </c>
    </row>
    <row r="2618" spans="1:13" x14ac:dyDescent="0.35">
      <c r="A2618" s="250" t="s">
        <v>2252</v>
      </c>
      <c r="B2618" s="250" t="s">
        <v>2253</v>
      </c>
      <c r="C2618" s="250" t="s">
        <v>2242</v>
      </c>
      <c r="D2618" s="250" t="s">
        <v>20</v>
      </c>
      <c r="E2618" s="250" t="s">
        <v>17</v>
      </c>
      <c r="F2618" s="250" t="s">
        <v>17</v>
      </c>
      <c r="G2618" s="250" t="s">
        <v>17</v>
      </c>
      <c r="H2618" s="250" t="s">
        <v>17</v>
      </c>
      <c r="I2618" s="250" t="s">
        <v>17</v>
      </c>
      <c r="J2618" s="250" t="s">
        <v>17</v>
      </c>
      <c r="K2618" s="250" t="s">
        <v>4285</v>
      </c>
      <c r="L2618" s="251">
        <v>45834</v>
      </c>
      <c r="M2618" s="250" t="s">
        <v>1099</v>
      </c>
    </row>
    <row r="2619" spans="1:13" x14ac:dyDescent="0.35">
      <c r="A2619" s="252" t="s">
        <v>2252</v>
      </c>
      <c r="B2619" s="252" t="s">
        <v>2253</v>
      </c>
      <c r="C2619" s="252" t="s">
        <v>2242</v>
      </c>
      <c r="D2619" s="252" t="s">
        <v>292</v>
      </c>
      <c r="E2619" s="252" t="s">
        <v>17</v>
      </c>
      <c r="F2619" s="252" t="s">
        <v>17</v>
      </c>
      <c r="G2619" s="252" t="s">
        <v>17</v>
      </c>
      <c r="H2619" s="252" t="s">
        <v>17</v>
      </c>
      <c r="I2619" s="252" t="s">
        <v>17</v>
      </c>
      <c r="J2619" s="252" t="s">
        <v>17</v>
      </c>
      <c r="K2619" s="252" t="s">
        <v>4286</v>
      </c>
      <c r="L2619" s="253">
        <v>45834</v>
      </c>
      <c r="M2619" s="252" t="s">
        <v>1099</v>
      </c>
    </row>
    <row r="2620" spans="1:13" x14ac:dyDescent="0.35">
      <c r="A2620" s="250" t="s">
        <v>2252</v>
      </c>
      <c r="B2620" s="250" t="s">
        <v>2253</v>
      </c>
      <c r="C2620" s="250" t="s">
        <v>2242</v>
      </c>
      <c r="D2620" s="250" t="s">
        <v>22</v>
      </c>
      <c r="E2620" s="250" t="s">
        <v>17</v>
      </c>
      <c r="F2620" s="250" t="s">
        <v>17</v>
      </c>
      <c r="G2620" s="250" t="s">
        <v>17</v>
      </c>
      <c r="H2620" s="250" t="s">
        <v>17</v>
      </c>
      <c r="I2620" s="250" t="s">
        <v>17</v>
      </c>
      <c r="J2620" s="250" t="s">
        <v>17</v>
      </c>
      <c r="K2620" s="250" t="s">
        <v>4287</v>
      </c>
      <c r="L2620" s="251">
        <v>45834</v>
      </c>
      <c r="M2620" s="250" t="s">
        <v>1099</v>
      </c>
    </row>
    <row r="2621" spans="1:13" x14ac:dyDescent="0.35">
      <c r="A2621" s="252" t="s">
        <v>2240</v>
      </c>
      <c r="B2621" s="252" t="s">
        <v>2241</v>
      </c>
      <c r="C2621" s="252" t="s">
        <v>2242</v>
      </c>
      <c r="D2621" s="252" t="s">
        <v>1094</v>
      </c>
      <c r="E2621" s="252">
        <v>29694358</v>
      </c>
      <c r="F2621" s="252" t="s">
        <v>3227</v>
      </c>
      <c r="G2621" s="252" t="s">
        <v>398</v>
      </c>
      <c r="H2621" s="252">
        <v>2</v>
      </c>
      <c r="I2621" s="252" t="s">
        <v>3228</v>
      </c>
      <c r="J2621" s="252" t="s">
        <v>4288</v>
      </c>
      <c r="K2621" s="252" t="s">
        <v>4289</v>
      </c>
      <c r="L2621" s="253">
        <v>45834</v>
      </c>
      <c r="M2621" s="252" t="s">
        <v>1099</v>
      </c>
    </row>
    <row r="2622" spans="1:13" x14ac:dyDescent="0.35">
      <c r="A2622" s="250" t="s">
        <v>2240</v>
      </c>
      <c r="B2622" s="250" t="s">
        <v>2241</v>
      </c>
      <c r="C2622" s="250" t="s">
        <v>2242</v>
      </c>
      <c r="D2622" s="250" t="s">
        <v>1100</v>
      </c>
      <c r="E2622" s="250">
        <v>353214</v>
      </c>
      <c r="F2622" s="250" t="s">
        <v>3231</v>
      </c>
      <c r="G2622" s="250" t="s">
        <v>398</v>
      </c>
      <c r="H2622" s="250">
        <v>2</v>
      </c>
      <c r="I2622" s="250" t="s">
        <v>3232</v>
      </c>
      <c r="J2622" s="250" t="s">
        <v>4290</v>
      </c>
      <c r="K2622" s="250" t="s">
        <v>4291</v>
      </c>
      <c r="L2622" s="251">
        <v>45834</v>
      </c>
      <c r="M2622" s="250" t="s">
        <v>1099</v>
      </c>
    </row>
    <row r="2623" spans="1:13" x14ac:dyDescent="0.35">
      <c r="A2623" s="252" t="s">
        <v>2240</v>
      </c>
      <c r="B2623" s="252" t="s">
        <v>2241</v>
      </c>
      <c r="C2623" s="252" t="s">
        <v>2242</v>
      </c>
      <c r="D2623" s="252" t="s">
        <v>1105</v>
      </c>
      <c r="E2623" s="252">
        <v>24436446</v>
      </c>
      <c r="F2623" s="252" t="s">
        <v>4252</v>
      </c>
      <c r="G2623" s="252" t="s">
        <v>398</v>
      </c>
      <c r="H2623" s="252">
        <v>2</v>
      </c>
      <c r="I2623" s="252" t="s">
        <v>4253</v>
      </c>
      <c r="J2623" s="252" t="s">
        <v>4292</v>
      </c>
      <c r="K2623" s="252" t="s">
        <v>4293</v>
      </c>
      <c r="L2623" s="253">
        <v>45834</v>
      </c>
      <c r="M2623" s="252" t="s">
        <v>1099</v>
      </c>
    </row>
    <row r="2624" spans="1:13" x14ac:dyDescent="0.35">
      <c r="A2624" s="250" t="s">
        <v>2240</v>
      </c>
      <c r="B2624" s="250" t="s">
        <v>2241</v>
      </c>
      <c r="C2624" s="250" t="s">
        <v>2242</v>
      </c>
      <c r="D2624" s="250" t="s">
        <v>1110</v>
      </c>
      <c r="E2624" s="250">
        <v>22347312</v>
      </c>
      <c r="F2624" s="250" t="s">
        <v>4294</v>
      </c>
      <c r="G2624" s="250" t="s">
        <v>230</v>
      </c>
      <c r="H2624" s="250">
        <v>3</v>
      </c>
      <c r="I2624" s="250" t="s">
        <v>4295</v>
      </c>
      <c r="J2624" s="250" t="s">
        <v>4296</v>
      </c>
      <c r="K2624" s="250" t="s">
        <v>4297</v>
      </c>
      <c r="L2624" s="251">
        <v>45834</v>
      </c>
      <c r="M2624" s="250" t="s">
        <v>1099</v>
      </c>
    </row>
    <row r="2625" spans="1:13" x14ac:dyDescent="0.35">
      <c r="A2625" s="252" t="s">
        <v>2240</v>
      </c>
      <c r="B2625" s="252" t="s">
        <v>2241</v>
      </c>
      <c r="C2625" s="252" t="s">
        <v>2242</v>
      </c>
      <c r="D2625" s="252" t="s">
        <v>1113</v>
      </c>
      <c r="E2625" s="252">
        <v>1625369</v>
      </c>
      <c r="F2625" s="252" t="s">
        <v>3239</v>
      </c>
      <c r="G2625" s="252" t="s">
        <v>178</v>
      </c>
      <c r="H2625" s="252">
        <v>1</v>
      </c>
      <c r="I2625" s="252" t="s">
        <v>4298</v>
      </c>
      <c r="J2625" s="252" t="s">
        <v>4299</v>
      </c>
      <c r="K2625" s="252" t="s">
        <v>4300</v>
      </c>
      <c r="L2625" s="253">
        <v>45834</v>
      </c>
      <c r="M2625" s="252" t="s">
        <v>1099</v>
      </c>
    </row>
    <row r="2626" spans="1:13" x14ac:dyDescent="0.35">
      <c r="A2626" s="250" t="s">
        <v>2240</v>
      </c>
      <c r="B2626" s="250" t="s">
        <v>2241</v>
      </c>
      <c r="C2626" s="250" t="s">
        <v>2242</v>
      </c>
      <c r="D2626" s="250" t="s">
        <v>92</v>
      </c>
      <c r="E2626" s="250" t="s">
        <v>17</v>
      </c>
      <c r="F2626" s="250" t="s">
        <v>17</v>
      </c>
      <c r="G2626" s="250" t="s">
        <v>17</v>
      </c>
      <c r="H2626" s="250" t="s">
        <v>17</v>
      </c>
      <c r="I2626" s="250" t="s">
        <v>17</v>
      </c>
      <c r="J2626" s="250" t="s">
        <v>17</v>
      </c>
      <c r="K2626" s="250" t="s">
        <v>4301</v>
      </c>
      <c r="L2626" s="251">
        <v>45834</v>
      </c>
      <c r="M2626" s="250" t="s">
        <v>1099</v>
      </c>
    </row>
    <row r="2627" spans="1:13" x14ac:dyDescent="0.35">
      <c r="A2627" s="252" t="s">
        <v>2240</v>
      </c>
      <c r="B2627" s="252" t="s">
        <v>2241</v>
      </c>
      <c r="C2627" s="252" t="s">
        <v>2242</v>
      </c>
      <c r="D2627" s="252" t="s">
        <v>428</v>
      </c>
      <c r="E2627" s="252">
        <v>292</v>
      </c>
      <c r="F2627" s="252" t="s">
        <v>4185</v>
      </c>
      <c r="G2627" s="252" t="s">
        <v>178</v>
      </c>
      <c r="H2627" s="252">
        <v>1</v>
      </c>
      <c r="I2627" s="252" t="s">
        <v>269</v>
      </c>
      <c r="J2627" s="252" t="s">
        <v>4302</v>
      </c>
      <c r="K2627" s="252" t="s">
        <v>4303</v>
      </c>
      <c r="L2627" s="253">
        <v>45834</v>
      </c>
      <c r="M2627" s="252" t="s">
        <v>1099</v>
      </c>
    </row>
    <row r="2628" spans="1:13" x14ac:dyDescent="0.35">
      <c r="A2628" s="250" t="s">
        <v>2240</v>
      </c>
      <c r="B2628" s="250" t="s">
        <v>2241</v>
      </c>
      <c r="C2628" s="250" t="s">
        <v>2242</v>
      </c>
      <c r="D2628" s="250" t="s">
        <v>1016</v>
      </c>
      <c r="E2628" s="250">
        <v>292</v>
      </c>
      <c r="F2628" s="250" t="s">
        <v>4185</v>
      </c>
      <c r="G2628" s="250" t="s">
        <v>178</v>
      </c>
      <c r="H2628" s="250">
        <v>1</v>
      </c>
      <c r="I2628" s="250" t="s">
        <v>269</v>
      </c>
      <c r="J2628" s="250" t="s">
        <v>4304</v>
      </c>
      <c r="K2628" s="250" t="s">
        <v>4305</v>
      </c>
      <c r="L2628" s="251">
        <v>45834</v>
      </c>
      <c r="M2628" s="250" t="s">
        <v>1099</v>
      </c>
    </row>
    <row r="2629" spans="1:13" x14ac:dyDescent="0.35">
      <c r="A2629" s="252" t="s">
        <v>2240</v>
      </c>
      <c r="B2629" s="252" t="s">
        <v>2241</v>
      </c>
      <c r="C2629" s="252" t="s">
        <v>2242</v>
      </c>
      <c r="D2629" s="252" t="s">
        <v>1123</v>
      </c>
      <c r="E2629" s="252">
        <v>3248751</v>
      </c>
      <c r="F2629" s="252" t="s">
        <v>4306</v>
      </c>
      <c r="G2629" s="252" t="s">
        <v>398</v>
      </c>
      <c r="H2629" s="252">
        <v>2</v>
      </c>
      <c r="I2629" s="252" t="s">
        <v>4307</v>
      </c>
      <c r="J2629" s="252" t="s">
        <v>4308</v>
      </c>
      <c r="K2629" s="252" t="s">
        <v>4309</v>
      </c>
      <c r="L2629" s="253">
        <v>45834</v>
      </c>
      <c r="M2629" s="252" t="s">
        <v>1099</v>
      </c>
    </row>
    <row r="2630" spans="1:13" x14ac:dyDescent="0.35">
      <c r="A2630" s="250" t="s">
        <v>2240</v>
      </c>
      <c r="B2630" s="250" t="s">
        <v>2241</v>
      </c>
      <c r="C2630" s="250" t="s">
        <v>2242</v>
      </c>
      <c r="D2630" s="250" t="s">
        <v>1126</v>
      </c>
      <c r="E2630" s="250">
        <v>2089134</v>
      </c>
      <c r="F2630" s="250" t="s">
        <v>4192</v>
      </c>
      <c r="G2630" s="250" t="s">
        <v>230</v>
      </c>
      <c r="H2630" s="250">
        <v>3</v>
      </c>
      <c r="I2630" s="250" t="s">
        <v>4193</v>
      </c>
      <c r="J2630" s="250" t="s">
        <v>4310</v>
      </c>
      <c r="K2630" s="250" t="s">
        <v>4311</v>
      </c>
      <c r="L2630" s="251">
        <v>45834</v>
      </c>
      <c r="M2630" s="250" t="s">
        <v>1099</v>
      </c>
    </row>
    <row r="2631" spans="1:13" x14ac:dyDescent="0.35">
      <c r="A2631" s="252" t="s">
        <v>2240</v>
      </c>
      <c r="B2631" s="252" t="s">
        <v>2241</v>
      </c>
      <c r="C2631" s="252" t="s">
        <v>2242</v>
      </c>
      <c r="D2631" s="252" t="s">
        <v>1130</v>
      </c>
      <c r="E2631" s="252">
        <v>19098561</v>
      </c>
      <c r="F2631" s="252" t="s">
        <v>4312</v>
      </c>
      <c r="G2631" s="252" t="s">
        <v>230</v>
      </c>
      <c r="H2631" s="252">
        <v>3</v>
      </c>
      <c r="I2631" s="252" t="s">
        <v>4313</v>
      </c>
      <c r="J2631" s="252" t="s">
        <v>4314</v>
      </c>
      <c r="K2631" s="252" t="s">
        <v>4315</v>
      </c>
      <c r="L2631" s="253">
        <v>45834</v>
      </c>
      <c r="M2631" s="252" t="s">
        <v>1099</v>
      </c>
    </row>
    <row r="2632" spans="1:13" x14ac:dyDescent="0.35">
      <c r="A2632" s="250" t="s">
        <v>2240</v>
      </c>
      <c r="B2632" s="250" t="s">
        <v>2241</v>
      </c>
      <c r="C2632" s="250" t="s">
        <v>2242</v>
      </c>
      <c r="D2632" s="250" t="s">
        <v>1133</v>
      </c>
      <c r="E2632" s="250">
        <v>3248751</v>
      </c>
      <c r="F2632" s="250" t="s">
        <v>4312</v>
      </c>
      <c r="G2632" s="250" t="s">
        <v>230</v>
      </c>
      <c r="H2632" s="250">
        <v>3</v>
      </c>
      <c r="I2632" s="250" t="s">
        <v>4316</v>
      </c>
      <c r="J2632" s="250" t="s">
        <v>4314</v>
      </c>
      <c r="K2632" s="250" t="s">
        <v>4317</v>
      </c>
      <c r="L2632" s="251">
        <v>45834</v>
      </c>
      <c r="M2632" s="250" t="s">
        <v>1099</v>
      </c>
    </row>
    <row r="2633" spans="1:13" x14ac:dyDescent="0.35">
      <c r="A2633" s="252" t="s">
        <v>2240</v>
      </c>
      <c r="B2633" s="252" t="s">
        <v>2241</v>
      </c>
      <c r="C2633" s="252" t="s">
        <v>2242</v>
      </c>
      <c r="D2633" s="252" t="s">
        <v>1136</v>
      </c>
      <c r="E2633" s="252">
        <v>0</v>
      </c>
      <c r="F2633" s="252" t="s">
        <v>4318</v>
      </c>
      <c r="G2633" s="252" t="s">
        <v>230</v>
      </c>
      <c r="H2633" s="252">
        <v>3</v>
      </c>
      <c r="I2633" s="252" t="s">
        <v>4316</v>
      </c>
      <c r="J2633" s="252" t="s">
        <v>4319</v>
      </c>
      <c r="K2633" s="252" t="s">
        <v>4320</v>
      </c>
      <c r="L2633" s="253">
        <v>45834</v>
      </c>
      <c r="M2633" s="252" t="s">
        <v>1099</v>
      </c>
    </row>
    <row r="2634" spans="1:13" x14ac:dyDescent="0.35">
      <c r="A2634" s="250" t="s">
        <v>2240</v>
      </c>
      <c r="B2634" s="250" t="s">
        <v>2241</v>
      </c>
      <c r="C2634" s="250" t="s">
        <v>2242</v>
      </c>
      <c r="D2634" s="250" t="s">
        <v>1139</v>
      </c>
      <c r="E2634" s="250">
        <v>0</v>
      </c>
      <c r="F2634" s="250" t="s">
        <v>4321</v>
      </c>
      <c r="G2634" s="250" t="s">
        <v>230</v>
      </c>
      <c r="H2634" s="250">
        <v>3</v>
      </c>
      <c r="I2634" s="250" t="s">
        <v>4316</v>
      </c>
      <c r="J2634" s="250" t="s">
        <v>4322</v>
      </c>
      <c r="K2634" s="250" t="s">
        <v>4323</v>
      </c>
      <c r="L2634" s="251">
        <v>45834</v>
      </c>
      <c r="M2634" s="250" t="s">
        <v>1099</v>
      </c>
    </row>
    <row r="2635" spans="1:13" x14ac:dyDescent="0.35">
      <c r="A2635" s="252" t="s">
        <v>2240</v>
      </c>
      <c r="B2635" s="252" t="s">
        <v>2241</v>
      </c>
      <c r="C2635" s="252" t="s">
        <v>2242</v>
      </c>
      <c r="D2635" s="252" t="s">
        <v>1142</v>
      </c>
      <c r="E2635" s="252">
        <v>5</v>
      </c>
      <c r="F2635" s="252" t="s">
        <v>3239</v>
      </c>
      <c r="G2635" s="252" t="s">
        <v>178</v>
      </c>
      <c r="H2635" s="252">
        <v>1</v>
      </c>
      <c r="I2635" s="252" t="s">
        <v>4258</v>
      </c>
      <c r="J2635" s="252" t="s">
        <v>4324</v>
      </c>
      <c r="K2635" s="252" t="s">
        <v>4325</v>
      </c>
      <c r="L2635" s="253">
        <v>45834</v>
      </c>
      <c r="M2635" s="252" t="s">
        <v>1099</v>
      </c>
    </row>
    <row r="2636" spans="1:13" x14ac:dyDescent="0.35">
      <c r="A2636" s="250" t="s">
        <v>2240</v>
      </c>
      <c r="B2636" s="250" t="s">
        <v>2241</v>
      </c>
      <c r="C2636" s="250" t="s">
        <v>2242</v>
      </c>
      <c r="D2636" s="250" t="s">
        <v>26</v>
      </c>
      <c r="E2636" s="250" t="s">
        <v>17</v>
      </c>
      <c r="F2636" s="250" t="s">
        <v>17</v>
      </c>
      <c r="G2636" s="250" t="s">
        <v>17</v>
      </c>
      <c r="H2636" s="250" t="s">
        <v>17</v>
      </c>
      <c r="I2636" s="250" t="s">
        <v>17</v>
      </c>
      <c r="J2636" s="250" t="s">
        <v>17</v>
      </c>
      <c r="K2636" s="250" t="s">
        <v>4326</v>
      </c>
      <c r="L2636" s="251">
        <v>45834</v>
      </c>
      <c r="M2636" s="250" t="s">
        <v>1099</v>
      </c>
    </row>
    <row r="2637" spans="1:13" x14ac:dyDescent="0.35">
      <c r="A2637" s="252" t="s">
        <v>2240</v>
      </c>
      <c r="B2637" s="252" t="s">
        <v>2241</v>
      </c>
      <c r="C2637" s="252" t="s">
        <v>2242</v>
      </c>
      <c r="D2637" s="252" t="s">
        <v>28</v>
      </c>
      <c r="E2637" s="252" t="s">
        <v>17</v>
      </c>
      <c r="F2637" s="252" t="s">
        <v>17</v>
      </c>
      <c r="G2637" s="252" t="s">
        <v>17</v>
      </c>
      <c r="H2637" s="252" t="s">
        <v>17</v>
      </c>
      <c r="I2637" s="252" t="s">
        <v>17</v>
      </c>
      <c r="J2637" s="252" t="s">
        <v>17</v>
      </c>
      <c r="K2637" s="252" t="s">
        <v>4327</v>
      </c>
      <c r="L2637" s="253">
        <v>45834</v>
      </c>
      <c r="M2637" s="252" t="s">
        <v>1099</v>
      </c>
    </row>
    <row r="2638" spans="1:13" x14ac:dyDescent="0.35">
      <c r="A2638" s="250" t="s">
        <v>2240</v>
      </c>
      <c r="B2638" s="250" t="s">
        <v>2241</v>
      </c>
      <c r="C2638" s="250" t="s">
        <v>2242</v>
      </c>
      <c r="D2638" s="250" t="s">
        <v>24</v>
      </c>
      <c r="E2638" s="250" t="s">
        <v>17</v>
      </c>
      <c r="F2638" s="250" t="s">
        <v>17</v>
      </c>
      <c r="G2638" s="250" t="s">
        <v>17</v>
      </c>
      <c r="H2638" s="250" t="s">
        <v>17</v>
      </c>
      <c r="I2638" s="250" t="s">
        <v>17</v>
      </c>
      <c r="J2638" s="250" t="s">
        <v>17</v>
      </c>
      <c r="K2638" s="250" t="s">
        <v>4328</v>
      </c>
      <c r="L2638" s="251">
        <v>45834</v>
      </c>
      <c r="M2638" s="250" t="s">
        <v>1099</v>
      </c>
    </row>
    <row r="2639" spans="1:13" x14ac:dyDescent="0.35">
      <c r="A2639" s="252" t="s">
        <v>2240</v>
      </c>
      <c r="B2639" s="252" t="s">
        <v>2241</v>
      </c>
      <c r="C2639" s="252" t="s">
        <v>2242</v>
      </c>
      <c r="D2639" s="252" t="s">
        <v>16</v>
      </c>
      <c r="E2639" s="252" t="s">
        <v>17</v>
      </c>
      <c r="F2639" s="252" t="s">
        <v>17</v>
      </c>
      <c r="G2639" s="252" t="s">
        <v>17</v>
      </c>
      <c r="H2639" s="252" t="s">
        <v>17</v>
      </c>
      <c r="I2639" s="252" t="s">
        <v>17</v>
      </c>
      <c r="J2639" s="252" t="s">
        <v>17</v>
      </c>
      <c r="K2639" s="252" t="s">
        <v>4329</v>
      </c>
      <c r="L2639" s="253">
        <v>45834</v>
      </c>
      <c r="M2639" s="252" t="s">
        <v>1099</v>
      </c>
    </row>
    <row r="2640" spans="1:13" x14ac:dyDescent="0.35">
      <c r="A2640" s="250" t="s">
        <v>2240</v>
      </c>
      <c r="B2640" s="250" t="s">
        <v>2241</v>
      </c>
      <c r="C2640" s="250" t="s">
        <v>2242</v>
      </c>
      <c r="D2640" s="250" t="s">
        <v>20</v>
      </c>
      <c r="E2640" s="250" t="s">
        <v>17</v>
      </c>
      <c r="F2640" s="250" t="s">
        <v>17</v>
      </c>
      <c r="G2640" s="250" t="s">
        <v>17</v>
      </c>
      <c r="H2640" s="250" t="s">
        <v>17</v>
      </c>
      <c r="I2640" s="250" t="s">
        <v>17</v>
      </c>
      <c r="J2640" s="250" t="s">
        <v>17</v>
      </c>
      <c r="K2640" s="250" t="s">
        <v>4330</v>
      </c>
      <c r="L2640" s="251">
        <v>45834</v>
      </c>
      <c r="M2640" s="250" t="s">
        <v>1099</v>
      </c>
    </row>
    <row r="2641" spans="1:13" x14ac:dyDescent="0.35">
      <c r="A2641" s="252" t="s">
        <v>2240</v>
      </c>
      <c r="B2641" s="252" t="s">
        <v>2241</v>
      </c>
      <c r="C2641" s="252" t="s">
        <v>2242</v>
      </c>
      <c r="D2641" s="252" t="s">
        <v>292</v>
      </c>
      <c r="E2641" s="252" t="s">
        <v>17</v>
      </c>
      <c r="F2641" s="252" t="s">
        <v>17</v>
      </c>
      <c r="G2641" s="252" t="s">
        <v>17</v>
      </c>
      <c r="H2641" s="252" t="s">
        <v>17</v>
      </c>
      <c r="I2641" s="252" t="s">
        <v>17</v>
      </c>
      <c r="J2641" s="252" t="s">
        <v>17</v>
      </c>
      <c r="K2641" s="252" t="s">
        <v>4331</v>
      </c>
      <c r="L2641" s="253">
        <v>45834</v>
      </c>
      <c r="M2641" s="252" t="s">
        <v>1099</v>
      </c>
    </row>
    <row r="2642" spans="1:13" x14ac:dyDescent="0.35">
      <c r="A2642" s="250" t="s">
        <v>2240</v>
      </c>
      <c r="B2642" s="250" t="s">
        <v>2241</v>
      </c>
      <c r="C2642" s="250" t="s">
        <v>2242</v>
      </c>
      <c r="D2642" s="250" t="s">
        <v>22</v>
      </c>
      <c r="E2642" s="250" t="s">
        <v>17</v>
      </c>
      <c r="F2642" s="250" t="s">
        <v>17</v>
      </c>
      <c r="G2642" s="250" t="s">
        <v>17</v>
      </c>
      <c r="H2642" s="250" t="s">
        <v>17</v>
      </c>
      <c r="I2642" s="250" t="s">
        <v>17</v>
      </c>
      <c r="J2642" s="250" t="s">
        <v>17</v>
      </c>
      <c r="K2642" s="250" t="s">
        <v>4332</v>
      </c>
      <c r="L2642" s="251">
        <v>45834</v>
      </c>
      <c r="M2642" s="250" t="s">
        <v>1099</v>
      </c>
    </row>
    <row r="2643" spans="1:13" x14ac:dyDescent="0.35">
      <c r="A2643" s="252" t="s">
        <v>122</v>
      </c>
      <c r="B2643" s="252" t="s">
        <v>123</v>
      </c>
      <c r="C2643" s="252" t="s">
        <v>102</v>
      </c>
      <c r="D2643" s="252" t="s">
        <v>1094</v>
      </c>
      <c r="E2643" s="252">
        <v>20869221</v>
      </c>
      <c r="F2643" s="252" t="s">
        <v>4333</v>
      </c>
      <c r="G2643" s="252" t="s">
        <v>398</v>
      </c>
      <c r="H2643" s="252">
        <v>2</v>
      </c>
      <c r="I2643" s="252" t="s">
        <v>4334</v>
      </c>
      <c r="J2643" s="252" t="s">
        <v>4335</v>
      </c>
      <c r="K2643" s="252" t="s">
        <v>4336</v>
      </c>
      <c r="L2643" s="253">
        <v>45834</v>
      </c>
      <c r="M2643" s="252" t="s">
        <v>1099</v>
      </c>
    </row>
    <row r="2644" spans="1:13" x14ac:dyDescent="0.35">
      <c r="A2644" s="250" t="s">
        <v>122</v>
      </c>
      <c r="B2644" s="250" t="s">
        <v>123</v>
      </c>
      <c r="C2644" s="250" t="s">
        <v>102</v>
      </c>
      <c r="D2644" s="250" t="s">
        <v>1100</v>
      </c>
      <c r="E2644" s="250">
        <v>241393</v>
      </c>
      <c r="F2644" s="250" t="s">
        <v>4337</v>
      </c>
      <c r="G2644" s="250" t="s">
        <v>398</v>
      </c>
      <c r="H2644" s="250">
        <v>2</v>
      </c>
      <c r="I2644" s="250" t="s">
        <v>4338</v>
      </c>
      <c r="J2644" s="250" t="s">
        <v>4339</v>
      </c>
      <c r="K2644" s="250" t="s">
        <v>4340</v>
      </c>
      <c r="L2644" s="251">
        <v>45834</v>
      </c>
      <c r="M2644" s="250" t="s">
        <v>1099</v>
      </c>
    </row>
    <row r="2645" spans="1:13" x14ac:dyDescent="0.35">
      <c r="A2645" s="252" t="s">
        <v>122</v>
      </c>
      <c r="B2645" s="252" t="s">
        <v>123</v>
      </c>
      <c r="C2645" s="252" t="s">
        <v>102</v>
      </c>
      <c r="D2645" s="252" t="s">
        <v>1105</v>
      </c>
      <c r="E2645" s="252">
        <v>3011885</v>
      </c>
      <c r="F2645" s="252" t="s">
        <v>4341</v>
      </c>
      <c r="G2645" s="252" t="s">
        <v>178</v>
      </c>
      <c r="H2645" s="252">
        <v>1</v>
      </c>
      <c r="I2645" s="252" t="s">
        <v>4342</v>
      </c>
      <c r="J2645" s="252" t="s">
        <v>4343</v>
      </c>
      <c r="K2645" s="252" t="s">
        <v>4344</v>
      </c>
      <c r="L2645" s="253">
        <v>45834</v>
      </c>
      <c r="M2645" s="252" t="s">
        <v>1099</v>
      </c>
    </row>
    <row r="2646" spans="1:13" x14ac:dyDescent="0.35">
      <c r="A2646" s="250" t="s">
        <v>122</v>
      </c>
      <c r="B2646" s="250" t="s">
        <v>123</v>
      </c>
      <c r="C2646" s="250" t="s">
        <v>102</v>
      </c>
      <c r="D2646" s="250" t="s">
        <v>1110</v>
      </c>
      <c r="E2646" s="250">
        <v>1252514</v>
      </c>
      <c r="F2646" s="250" t="s">
        <v>4345</v>
      </c>
      <c r="G2646" s="250" t="s">
        <v>178</v>
      </c>
      <c r="H2646" s="250">
        <v>1</v>
      </c>
      <c r="I2646" s="250" t="s">
        <v>4346</v>
      </c>
      <c r="J2646" s="250" t="s">
        <v>4347</v>
      </c>
      <c r="K2646" s="250" t="s">
        <v>4348</v>
      </c>
      <c r="L2646" s="251">
        <v>45834</v>
      </c>
      <c r="M2646" s="250" t="s">
        <v>1099</v>
      </c>
    </row>
    <row r="2647" spans="1:13" x14ac:dyDescent="0.35">
      <c r="A2647" s="252" t="s">
        <v>122</v>
      </c>
      <c r="B2647" s="252" t="s">
        <v>123</v>
      </c>
      <c r="C2647" s="252" t="s">
        <v>102</v>
      </c>
      <c r="D2647" s="252" t="s">
        <v>1113</v>
      </c>
      <c r="E2647" s="252">
        <v>1252514</v>
      </c>
      <c r="F2647" s="252" t="s">
        <v>4345</v>
      </c>
      <c r="G2647" s="252" t="s">
        <v>398</v>
      </c>
      <c r="H2647" s="252">
        <v>2</v>
      </c>
      <c r="I2647" s="252" t="s">
        <v>4349</v>
      </c>
      <c r="J2647" s="252" t="s">
        <v>4350</v>
      </c>
      <c r="K2647" s="252" t="s">
        <v>4351</v>
      </c>
      <c r="L2647" s="253">
        <v>45834</v>
      </c>
      <c r="M2647" s="252" t="s">
        <v>1099</v>
      </c>
    </row>
    <row r="2648" spans="1:13" x14ac:dyDescent="0.35">
      <c r="A2648" s="250" t="s">
        <v>122</v>
      </c>
      <c r="B2648" s="250" t="s">
        <v>123</v>
      </c>
      <c r="C2648" s="250" t="s">
        <v>102</v>
      </c>
      <c r="D2648" s="250" t="s">
        <v>92</v>
      </c>
      <c r="E2648" s="250" t="s">
        <v>17</v>
      </c>
      <c r="F2648" s="250" t="s">
        <v>17</v>
      </c>
      <c r="G2648" s="250" t="s">
        <v>17</v>
      </c>
      <c r="H2648" s="250" t="s">
        <v>17</v>
      </c>
      <c r="I2648" s="250" t="s">
        <v>17</v>
      </c>
      <c r="J2648" s="250" t="s">
        <v>4352</v>
      </c>
      <c r="K2648" s="250" t="s">
        <v>4353</v>
      </c>
      <c r="L2648" s="251">
        <v>45834</v>
      </c>
      <c r="M2648" s="250" t="s">
        <v>1099</v>
      </c>
    </row>
    <row r="2649" spans="1:13" x14ac:dyDescent="0.35">
      <c r="A2649" s="252" t="s">
        <v>122</v>
      </c>
      <c r="B2649" s="252" t="s">
        <v>123</v>
      </c>
      <c r="C2649" s="252" t="s">
        <v>102</v>
      </c>
      <c r="D2649" s="252" t="s">
        <v>428</v>
      </c>
      <c r="E2649" s="252" t="s">
        <v>17</v>
      </c>
      <c r="F2649" s="252" t="s">
        <v>4354</v>
      </c>
      <c r="G2649" s="252" t="s">
        <v>178</v>
      </c>
      <c r="H2649" s="252">
        <v>1</v>
      </c>
      <c r="I2649" s="252" t="s">
        <v>4355</v>
      </c>
      <c r="J2649" s="252" t="s">
        <v>4356</v>
      </c>
      <c r="K2649" s="252" t="s">
        <v>4357</v>
      </c>
      <c r="L2649" s="253">
        <v>45834</v>
      </c>
      <c r="M2649" s="252" t="s">
        <v>1099</v>
      </c>
    </row>
    <row r="2650" spans="1:13" x14ac:dyDescent="0.35">
      <c r="A2650" s="250" t="s">
        <v>122</v>
      </c>
      <c r="B2650" s="250" t="s">
        <v>123</v>
      </c>
      <c r="C2650" s="250" t="s">
        <v>102</v>
      </c>
      <c r="D2650" s="250" t="s">
        <v>1016</v>
      </c>
      <c r="E2650" s="250">
        <v>134</v>
      </c>
      <c r="F2650" s="250" t="s">
        <v>4354</v>
      </c>
      <c r="G2650" s="250" t="s">
        <v>178</v>
      </c>
      <c r="H2650" s="250">
        <v>1</v>
      </c>
      <c r="I2650" s="250" t="s">
        <v>4355</v>
      </c>
      <c r="J2650" s="250" t="s">
        <v>4358</v>
      </c>
      <c r="K2650" s="250" t="s">
        <v>4359</v>
      </c>
      <c r="L2650" s="251">
        <v>45834</v>
      </c>
      <c r="M2650" s="250" t="s">
        <v>1099</v>
      </c>
    </row>
    <row r="2651" spans="1:13" x14ac:dyDescent="0.35">
      <c r="A2651" s="252" t="s">
        <v>122</v>
      </c>
      <c r="B2651" s="252" t="s">
        <v>123</v>
      </c>
      <c r="C2651" s="252" t="s">
        <v>102</v>
      </c>
      <c r="D2651" s="252" t="s">
        <v>1123</v>
      </c>
      <c r="E2651" s="252">
        <v>1252514</v>
      </c>
      <c r="F2651" s="252" t="s">
        <v>4345</v>
      </c>
      <c r="G2651" s="252" t="s">
        <v>398</v>
      </c>
      <c r="H2651" s="252">
        <v>2</v>
      </c>
      <c r="I2651" s="252" t="s">
        <v>4346</v>
      </c>
      <c r="J2651" s="252" t="s">
        <v>4360</v>
      </c>
      <c r="K2651" s="252" t="s">
        <v>4361</v>
      </c>
      <c r="L2651" s="253">
        <v>45834</v>
      </c>
      <c r="M2651" s="252" t="s">
        <v>1099</v>
      </c>
    </row>
    <row r="2652" spans="1:13" x14ac:dyDescent="0.35">
      <c r="A2652" s="250" t="s">
        <v>122</v>
      </c>
      <c r="B2652" s="250" t="s">
        <v>123</v>
      </c>
      <c r="C2652" s="250" t="s">
        <v>102</v>
      </c>
      <c r="D2652" s="250" t="s">
        <v>1126</v>
      </c>
      <c r="E2652" s="250">
        <v>1759371</v>
      </c>
      <c r="F2652" s="250" t="s">
        <v>4362</v>
      </c>
      <c r="G2652" s="250" t="s">
        <v>398</v>
      </c>
      <c r="H2652" s="250">
        <v>2</v>
      </c>
      <c r="I2652" s="250" t="s">
        <v>4363</v>
      </c>
      <c r="J2652" s="250" t="s">
        <v>4364</v>
      </c>
      <c r="K2652" s="250" t="s">
        <v>4365</v>
      </c>
      <c r="L2652" s="251">
        <v>45834</v>
      </c>
      <c r="M2652" s="250" t="s">
        <v>1099</v>
      </c>
    </row>
    <row r="2653" spans="1:13" x14ac:dyDescent="0.35">
      <c r="A2653" s="252" t="s">
        <v>122</v>
      </c>
      <c r="B2653" s="252" t="s">
        <v>123</v>
      </c>
      <c r="C2653" s="252" t="s">
        <v>102</v>
      </c>
      <c r="D2653" s="252" t="s">
        <v>1130</v>
      </c>
      <c r="E2653" s="252">
        <v>0</v>
      </c>
      <c r="F2653" s="252" t="s">
        <v>4345</v>
      </c>
      <c r="G2653" s="252" t="s">
        <v>398</v>
      </c>
      <c r="H2653" s="252">
        <v>2</v>
      </c>
      <c r="I2653" s="252" t="s">
        <v>4346</v>
      </c>
      <c r="J2653" s="252" t="s">
        <v>4366</v>
      </c>
      <c r="K2653" s="252" t="s">
        <v>4367</v>
      </c>
      <c r="L2653" s="253">
        <v>45834</v>
      </c>
      <c r="M2653" s="252" t="s">
        <v>1099</v>
      </c>
    </row>
    <row r="2654" spans="1:13" x14ac:dyDescent="0.35">
      <c r="A2654" s="250" t="s">
        <v>122</v>
      </c>
      <c r="B2654" s="250" t="s">
        <v>123</v>
      </c>
      <c r="C2654" s="250" t="s">
        <v>102</v>
      </c>
      <c r="D2654" s="250" t="s">
        <v>1133</v>
      </c>
      <c r="E2654" s="250">
        <v>1252514</v>
      </c>
      <c r="F2654" s="250" t="s">
        <v>4345</v>
      </c>
      <c r="G2654" s="250" t="s">
        <v>398</v>
      </c>
      <c r="H2654" s="250">
        <v>2</v>
      </c>
      <c r="I2654" s="250" t="s">
        <v>4346</v>
      </c>
      <c r="J2654" s="250" t="s">
        <v>4368</v>
      </c>
      <c r="K2654" s="250" t="s">
        <v>4369</v>
      </c>
      <c r="L2654" s="251">
        <v>45834</v>
      </c>
      <c r="M2654" s="250" t="s">
        <v>1099</v>
      </c>
    </row>
    <row r="2655" spans="1:13" x14ac:dyDescent="0.35">
      <c r="A2655" s="252" t="s">
        <v>122</v>
      </c>
      <c r="B2655" s="252" t="s">
        <v>123</v>
      </c>
      <c r="C2655" s="252" t="s">
        <v>102</v>
      </c>
      <c r="D2655" s="252" t="s">
        <v>1136</v>
      </c>
      <c r="E2655" s="252" t="s">
        <v>17</v>
      </c>
      <c r="F2655" s="252" t="s">
        <v>4345</v>
      </c>
      <c r="G2655" s="252" t="s">
        <v>230</v>
      </c>
      <c r="H2655" s="252">
        <v>3</v>
      </c>
      <c r="I2655" s="252" t="s">
        <v>4346</v>
      </c>
      <c r="J2655" s="252" t="s">
        <v>4198</v>
      </c>
      <c r="K2655" s="252" t="s">
        <v>4370</v>
      </c>
      <c r="L2655" s="253">
        <v>45834</v>
      </c>
      <c r="M2655" s="252" t="s">
        <v>1099</v>
      </c>
    </row>
    <row r="2656" spans="1:13" x14ac:dyDescent="0.35">
      <c r="A2656" s="250" t="s">
        <v>122</v>
      </c>
      <c r="B2656" s="250" t="s">
        <v>123</v>
      </c>
      <c r="C2656" s="250" t="s">
        <v>102</v>
      </c>
      <c r="D2656" s="250" t="s">
        <v>1139</v>
      </c>
      <c r="E2656" s="250" t="s">
        <v>17</v>
      </c>
      <c r="F2656" s="250" t="s">
        <v>4345</v>
      </c>
      <c r="G2656" s="250" t="s">
        <v>230</v>
      </c>
      <c r="H2656" s="250">
        <v>3</v>
      </c>
      <c r="I2656" s="250" t="s">
        <v>4346</v>
      </c>
      <c r="J2656" s="250" t="s">
        <v>4198</v>
      </c>
      <c r="K2656" s="250" t="s">
        <v>4371</v>
      </c>
      <c r="L2656" s="251">
        <v>45834</v>
      </c>
      <c r="M2656" s="250" t="s">
        <v>1099</v>
      </c>
    </row>
    <row r="2657" spans="1:13" x14ac:dyDescent="0.35">
      <c r="A2657" s="252" t="s">
        <v>122</v>
      </c>
      <c r="B2657" s="252" t="s">
        <v>123</v>
      </c>
      <c r="C2657" s="252" t="s">
        <v>102</v>
      </c>
      <c r="D2657" s="252" t="s">
        <v>1142</v>
      </c>
      <c r="E2657" s="252">
        <v>3</v>
      </c>
      <c r="F2657" s="252" t="s">
        <v>4372</v>
      </c>
      <c r="G2657" s="252" t="s">
        <v>178</v>
      </c>
      <c r="H2657" s="252">
        <v>1</v>
      </c>
      <c r="I2657" s="252" t="s">
        <v>4373</v>
      </c>
      <c r="J2657" s="252" t="s">
        <v>4374</v>
      </c>
      <c r="K2657" s="252" t="s">
        <v>4375</v>
      </c>
      <c r="L2657" s="253">
        <v>45834</v>
      </c>
      <c r="M2657" s="252" t="s">
        <v>1099</v>
      </c>
    </row>
    <row r="2658" spans="1:13" x14ac:dyDescent="0.35">
      <c r="A2658" s="250" t="s">
        <v>732</v>
      </c>
      <c r="B2658" s="250" t="s">
        <v>733</v>
      </c>
      <c r="C2658" s="250" t="s">
        <v>734</v>
      </c>
      <c r="D2658" s="250" t="s">
        <v>1094</v>
      </c>
      <c r="E2658" s="250">
        <v>34058800</v>
      </c>
      <c r="F2658" s="250" t="s">
        <v>4376</v>
      </c>
      <c r="G2658" s="250" t="s">
        <v>398</v>
      </c>
      <c r="H2658" s="250">
        <v>2</v>
      </c>
      <c r="I2658" s="250" t="s">
        <v>4377</v>
      </c>
      <c r="J2658" s="250" t="s">
        <v>4378</v>
      </c>
      <c r="K2658" s="250" t="s">
        <v>4379</v>
      </c>
      <c r="L2658" s="251">
        <v>45834</v>
      </c>
      <c r="M2658" s="250" t="s">
        <v>1099</v>
      </c>
    </row>
    <row r="2659" spans="1:13" x14ac:dyDescent="0.35">
      <c r="A2659" s="252" t="s">
        <v>732</v>
      </c>
      <c r="B2659" s="252" t="s">
        <v>733</v>
      </c>
      <c r="C2659" s="252" t="s">
        <v>734</v>
      </c>
      <c r="D2659" s="252" t="s">
        <v>1100</v>
      </c>
      <c r="E2659" s="252">
        <v>9206</v>
      </c>
      <c r="F2659" s="252" t="s">
        <v>4380</v>
      </c>
      <c r="G2659" s="252" t="s">
        <v>230</v>
      </c>
      <c r="H2659" s="252">
        <v>3</v>
      </c>
      <c r="I2659" s="252" t="s">
        <v>4381</v>
      </c>
      <c r="J2659" s="252" t="s">
        <v>4382</v>
      </c>
      <c r="K2659" s="252" t="s">
        <v>4383</v>
      </c>
      <c r="L2659" s="253">
        <v>45834</v>
      </c>
      <c r="M2659" s="252" t="s">
        <v>1099</v>
      </c>
    </row>
    <row r="2660" spans="1:13" x14ac:dyDescent="0.35">
      <c r="A2660" s="250" t="s">
        <v>732</v>
      </c>
      <c r="B2660" s="250" t="s">
        <v>733</v>
      </c>
      <c r="C2660" s="250" t="s">
        <v>734</v>
      </c>
      <c r="D2660" s="250" t="s">
        <v>1105</v>
      </c>
      <c r="E2660" s="250">
        <v>11300000</v>
      </c>
      <c r="F2660" s="250" t="s">
        <v>4384</v>
      </c>
      <c r="G2660" s="250" t="s">
        <v>398</v>
      </c>
      <c r="H2660" s="250">
        <v>2</v>
      </c>
      <c r="I2660" s="250" t="s">
        <v>4385</v>
      </c>
      <c r="J2660" s="250" t="s">
        <v>4386</v>
      </c>
      <c r="K2660" s="250" t="s">
        <v>4387</v>
      </c>
      <c r="L2660" s="251">
        <v>45834</v>
      </c>
      <c r="M2660" s="250" t="s">
        <v>1099</v>
      </c>
    </row>
    <row r="2661" spans="1:13" x14ac:dyDescent="0.35">
      <c r="A2661" s="252" t="s">
        <v>732</v>
      </c>
      <c r="B2661" s="252" t="s">
        <v>733</v>
      </c>
      <c r="C2661" s="252" t="s">
        <v>734</v>
      </c>
      <c r="D2661" s="252" t="s">
        <v>1110</v>
      </c>
      <c r="E2661" s="252">
        <v>200260</v>
      </c>
      <c r="F2661" s="252" t="s">
        <v>3629</v>
      </c>
      <c r="G2661" s="252" t="s">
        <v>230</v>
      </c>
      <c r="H2661" s="252">
        <v>3</v>
      </c>
      <c r="I2661" s="252" t="s">
        <v>4388</v>
      </c>
      <c r="J2661" s="252" t="s">
        <v>4389</v>
      </c>
      <c r="K2661" s="252" t="s">
        <v>4390</v>
      </c>
      <c r="L2661" s="253">
        <v>45834</v>
      </c>
      <c r="M2661" s="252" t="s">
        <v>1099</v>
      </c>
    </row>
    <row r="2662" spans="1:13" x14ac:dyDescent="0.35">
      <c r="A2662" s="250" t="s">
        <v>732</v>
      </c>
      <c r="B2662" s="250" t="s">
        <v>733</v>
      </c>
      <c r="C2662" s="250" t="s">
        <v>734</v>
      </c>
      <c r="D2662" s="250" t="s">
        <v>1113</v>
      </c>
      <c r="E2662" s="250">
        <v>200260</v>
      </c>
      <c r="F2662" s="250" t="s">
        <v>3629</v>
      </c>
      <c r="G2662" s="250" t="s">
        <v>398</v>
      </c>
      <c r="H2662" s="250">
        <v>2</v>
      </c>
      <c r="I2662" s="250" t="s">
        <v>4388</v>
      </c>
      <c r="J2662" s="250" t="s">
        <v>4391</v>
      </c>
      <c r="K2662" s="250" t="s">
        <v>4392</v>
      </c>
      <c r="L2662" s="251">
        <v>45834</v>
      </c>
      <c r="M2662" s="250" t="s">
        <v>1099</v>
      </c>
    </row>
    <row r="2663" spans="1:13" x14ac:dyDescent="0.35">
      <c r="A2663" s="252" t="s">
        <v>732</v>
      </c>
      <c r="B2663" s="252" t="s">
        <v>733</v>
      </c>
      <c r="C2663" s="252" t="s">
        <v>734</v>
      </c>
      <c r="D2663" s="252" t="s">
        <v>92</v>
      </c>
      <c r="E2663" s="252" t="s">
        <v>17</v>
      </c>
      <c r="F2663" s="252" t="s">
        <v>17</v>
      </c>
      <c r="G2663" s="252" t="s">
        <v>17</v>
      </c>
      <c r="H2663" s="252" t="s">
        <v>17</v>
      </c>
      <c r="I2663" s="252" t="s">
        <v>17</v>
      </c>
      <c r="J2663" s="252" t="s">
        <v>17</v>
      </c>
      <c r="K2663" s="252" t="s">
        <v>4393</v>
      </c>
      <c r="L2663" s="253">
        <v>45834</v>
      </c>
      <c r="M2663" s="252" t="s">
        <v>1099</v>
      </c>
    </row>
    <row r="2664" spans="1:13" x14ac:dyDescent="0.35">
      <c r="A2664" s="250" t="s">
        <v>732</v>
      </c>
      <c r="B2664" s="250" t="s">
        <v>733</v>
      </c>
      <c r="C2664" s="250" t="s">
        <v>734</v>
      </c>
      <c r="D2664" s="250" t="s">
        <v>428</v>
      </c>
      <c r="E2664" s="250">
        <v>0</v>
      </c>
      <c r="F2664" s="250" t="s">
        <v>3874</v>
      </c>
      <c r="G2664" s="250" t="s">
        <v>178</v>
      </c>
      <c r="H2664" s="250">
        <v>1</v>
      </c>
      <c r="I2664" s="250" t="s">
        <v>269</v>
      </c>
      <c r="J2664" s="250" t="s">
        <v>4394</v>
      </c>
      <c r="K2664" s="250" t="s">
        <v>4395</v>
      </c>
      <c r="L2664" s="251">
        <v>45834</v>
      </c>
      <c r="M2664" s="250" t="s">
        <v>1099</v>
      </c>
    </row>
    <row r="2665" spans="1:13" x14ac:dyDescent="0.35">
      <c r="A2665" s="252" t="s">
        <v>732</v>
      </c>
      <c r="B2665" s="252" t="s">
        <v>733</v>
      </c>
      <c r="C2665" s="252" t="s">
        <v>734</v>
      </c>
      <c r="D2665" s="252" t="s">
        <v>1016</v>
      </c>
      <c r="E2665" s="252">
        <v>0</v>
      </c>
      <c r="F2665" s="252" t="s">
        <v>3874</v>
      </c>
      <c r="G2665" s="252" t="s">
        <v>178</v>
      </c>
      <c r="H2665" s="252">
        <v>1</v>
      </c>
      <c r="I2665" s="252" t="s">
        <v>269</v>
      </c>
      <c r="J2665" s="252" t="s">
        <v>4396</v>
      </c>
      <c r="K2665" s="252" t="s">
        <v>4397</v>
      </c>
      <c r="L2665" s="253">
        <v>45834</v>
      </c>
      <c r="M2665" s="252" t="s">
        <v>1099</v>
      </c>
    </row>
    <row r="2666" spans="1:13" x14ac:dyDescent="0.35">
      <c r="A2666" s="250" t="s">
        <v>732</v>
      </c>
      <c r="B2666" s="250" t="s">
        <v>733</v>
      </c>
      <c r="C2666" s="250" t="s">
        <v>734</v>
      </c>
      <c r="D2666" s="250" t="s">
        <v>1123</v>
      </c>
      <c r="E2666" s="250">
        <v>200260</v>
      </c>
      <c r="F2666" s="250" t="s">
        <v>3629</v>
      </c>
      <c r="G2666" s="250" t="s">
        <v>398</v>
      </c>
      <c r="H2666" s="250">
        <v>2</v>
      </c>
      <c r="I2666" s="250" t="s">
        <v>4388</v>
      </c>
      <c r="J2666" s="250" t="s">
        <v>4398</v>
      </c>
      <c r="K2666" s="250" t="s">
        <v>4399</v>
      </c>
      <c r="L2666" s="251">
        <v>45834</v>
      </c>
      <c r="M2666" s="250" t="s">
        <v>1099</v>
      </c>
    </row>
    <row r="2667" spans="1:13" x14ac:dyDescent="0.35">
      <c r="A2667" s="252" t="s">
        <v>732</v>
      </c>
      <c r="B2667" s="252" t="s">
        <v>733</v>
      </c>
      <c r="C2667" s="252" t="s">
        <v>734</v>
      </c>
      <c r="D2667" s="252" t="s">
        <v>1126</v>
      </c>
      <c r="E2667" s="252">
        <v>11099740</v>
      </c>
      <c r="F2667" s="252" t="s">
        <v>4400</v>
      </c>
      <c r="G2667" s="252" t="s">
        <v>398</v>
      </c>
      <c r="H2667" s="252">
        <v>2</v>
      </c>
      <c r="I2667" s="252" t="s">
        <v>4401</v>
      </c>
      <c r="J2667" s="252" t="s">
        <v>4402</v>
      </c>
      <c r="K2667" s="252" t="s">
        <v>4403</v>
      </c>
      <c r="L2667" s="253">
        <v>45834</v>
      </c>
      <c r="M2667" s="252" t="s">
        <v>1099</v>
      </c>
    </row>
    <row r="2668" spans="1:13" x14ac:dyDescent="0.35">
      <c r="A2668" s="250" t="s">
        <v>732</v>
      </c>
      <c r="B2668" s="250" t="s">
        <v>733</v>
      </c>
      <c r="C2668" s="250" t="s">
        <v>734</v>
      </c>
      <c r="D2668" s="250" t="s">
        <v>1130</v>
      </c>
      <c r="E2668" s="250">
        <v>0</v>
      </c>
      <c r="F2668" s="250" t="s">
        <v>3629</v>
      </c>
      <c r="G2668" s="250" t="s">
        <v>398</v>
      </c>
      <c r="H2668" s="250">
        <v>2</v>
      </c>
      <c r="I2668" s="250" t="s">
        <v>4388</v>
      </c>
      <c r="J2668" s="250" t="s">
        <v>2553</v>
      </c>
      <c r="K2668" s="250" t="s">
        <v>4404</v>
      </c>
      <c r="L2668" s="251">
        <v>45834</v>
      </c>
      <c r="M2668" s="250" t="s">
        <v>1099</v>
      </c>
    </row>
    <row r="2669" spans="1:13" x14ac:dyDescent="0.35">
      <c r="A2669" s="252" t="s">
        <v>732</v>
      </c>
      <c r="B2669" s="252" t="s">
        <v>733</v>
      </c>
      <c r="C2669" s="252" t="s">
        <v>734</v>
      </c>
      <c r="D2669" s="252" t="s">
        <v>1133</v>
      </c>
      <c r="E2669" s="252">
        <v>200260</v>
      </c>
      <c r="F2669" s="252" t="s">
        <v>3629</v>
      </c>
      <c r="G2669" s="252" t="s">
        <v>398</v>
      </c>
      <c r="H2669" s="252">
        <v>2</v>
      </c>
      <c r="I2669" s="252" t="s">
        <v>4388</v>
      </c>
      <c r="J2669" s="252" t="s">
        <v>4405</v>
      </c>
      <c r="K2669" s="252" t="s">
        <v>4406</v>
      </c>
      <c r="L2669" s="253">
        <v>45834</v>
      </c>
      <c r="M2669" s="252" t="s">
        <v>1099</v>
      </c>
    </row>
    <row r="2670" spans="1:13" x14ac:dyDescent="0.35">
      <c r="A2670" s="250" t="s">
        <v>732</v>
      </c>
      <c r="B2670" s="250" t="s">
        <v>733</v>
      </c>
      <c r="C2670" s="250" t="s">
        <v>734</v>
      </c>
      <c r="D2670" s="250" t="s">
        <v>1136</v>
      </c>
      <c r="E2670" s="250" t="s">
        <v>17</v>
      </c>
      <c r="F2670" s="250" t="s">
        <v>17</v>
      </c>
      <c r="G2670" s="250" t="s">
        <v>17</v>
      </c>
      <c r="H2670" s="250" t="s">
        <v>17</v>
      </c>
      <c r="I2670" s="250" t="s">
        <v>17</v>
      </c>
      <c r="J2670" s="250" t="s">
        <v>3927</v>
      </c>
      <c r="K2670" s="250" t="s">
        <v>4407</v>
      </c>
      <c r="L2670" s="251">
        <v>45834</v>
      </c>
      <c r="M2670" s="250" t="s">
        <v>1099</v>
      </c>
    </row>
    <row r="2671" spans="1:13" x14ac:dyDescent="0.35">
      <c r="A2671" s="252" t="s">
        <v>732</v>
      </c>
      <c r="B2671" s="252" t="s">
        <v>733</v>
      </c>
      <c r="C2671" s="252" t="s">
        <v>734</v>
      </c>
      <c r="D2671" s="252" t="s">
        <v>1139</v>
      </c>
      <c r="E2671" s="252" t="s">
        <v>17</v>
      </c>
      <c r="F2671" s="252" t="s">
        <v>17</v>
      </c>
      <c r="G2671" s="252" t="s">
        <v>17</v>
      </c>
      <c r="H2671" s="252" t="s">
        <v>17</v>
      </c>
      <c r="I2671" s="252" t="s">
        <v>17</v>
      </c>
      <c r="J2671" s="252" t="s">
        <v>3927</v>
      </c>
      <c r="K2671" s="252" t="s">
        <v>4408</v>
      </c>
      <c r="L2671" s="253">
        <v>45834</v>
      </c>
      <c r="M2671" s="252" t="s">
        <v>1099</v>
      </c>
    </row>
    <row r="2672" spans="1:13" x14ac:dyDescent="0.35">
      <c r="A2672" s="250" t="s">
        <v>732</v>
      </c>
      <c r="B2672" s="250" t="s">
        <v>733</v>
      </c>
      <c r="C2672" s="250" t="s">
        <v>734</v>
      </c>
      <c r="D2672" s="250" t="s">
        <v>1142</v>
      </c>
      <c r="E2672" s="250">
        <v>2</v>
      </c>
      <c r="F2672" s="250" t="s">
        <v>4409</v>
      </c>
      <c r="G2672" s="250" t="s">
        <v>178</v>
      </c>
      <c r="H2672" s="250">
        <v>1</v>
      </c>
      <c r="I2672" s="250" t="s">
        <v>4410</v>
      </c>
      <c r="J2672" s="250" t="s">
        <v>4411</v>
      </c>
      <c r="K2672" s="250" t="s">
        <v>4412</v>
      </c>
      <c r="L2672" s="251">
        <v>45834</v>
      </c>
      <c r="M2672" s="250" t="s">
        <v>1099</v>
      </c>
    </row>
    <row r="2673" spans="1:13" x14ac:dyDescent="0.35">
      <c r="A2673" s="252" t="s">
        <v>110</v>
      </c>
      <c r="B2673" s="252" t="s">
        <v>111</v>
      </c>
      <c r="C2673" s="252" t="s">
        <v>102</v>
      </c>
      <c r="D2673" s="252" t="s">
        <v>1094</v>
      </c>
      <c r="E2673" s="252">
        <v>20869221</v>
      </c>
      <c r="F2673" s="252" t="s">
        <v>4333</v>
      </c>
      <c r="G2673" s="252" t="s">
        <v>398</v>
      </c>
      <c r="H2673" s="252">
        <v>2</v>
      </c>
      <c r="I2673" s="252" t="s">
        <v>4334</v>
      </c>
      <c r="J2673" s="252" t="s">
        <v>4335</v>
      </c>
      <c r="K2673" s="252" t="s">
        <v>4413</v>
      </c>
      <c r="L2673" s="253">
        <v>45834</v>
      </c>
      <c r="M2673" s="252" t="s">
        <v>1099</v>
      </c>
    </row>
    <row r="2674" spans="1:13" x14ac:dyDescent="0.35">
      <c r="A2674" s="250" t="s">
        <v>110</v>
      </c>
      <c r="B2674" s="250" t="s">
        <v>111</v>
      </c>
      <c r="C2674" s="250" t="s">
        <v>102</v>
      </c>
      <c r="D2674" s="250" t="s">
        <v>1100</v>
      </c>
      <c r="E2674" s="250">
        <v>150378</v>
      </c>
      <c r="F2674" s="250" t="s">
        <v>4337</v>
      </c>
      <c r="G2674" s="250" t="s">
        <v>398</v>
      </c>
      <c r="H2674" s="250">
        <v>2</v>
      </c>
      <c r="I2674" s="250" t="s">
        <v>4338</v>
      </c>
      <c r="J2674" s="250" t="s">
        <v>4414</v>
      </c>
      <c r="K2674" s="250" t="s">
        <v>4415</v>
      </c>
      <c r="L2674" s="251">
        <v>45834</v>
      </c>
      <c r="M2674" s="250" t="s">
        <v>1099</v>
      </c>
    </row>
    <row r="2675" spans="1:13" x14ac:dyDescent="0.35">
      <c r="A2675" s="252" t="s">
        <v>110</v>
      </c>
      <c r="B2675" s="252" t="s">
        <v>111</v>
      </c>
      <c r="C2675" s="252" t="s">
        <v>102</v>
      </c>
      <c r="D2675" s="252" t="s">
        <v>1105</v>
      </c>
      <c r="E2675" s="252">
        <v>4043908</v>
      </c>
      <c r="F2675" s="252" t="s">
        <v>4341</v>
      </c>
      <c r="G2675" s="252" t="s">
        <v>178</v>
      </c>
      <c r="H2675" s="252">
        <v>1</v>
      </c>
      <c r="I2675" s="252" t="s">
        <v>4342</v>
      </c>
      <c r="J2675" s="252" t="s">
        <v>4416</v>
      </c>
      <c r="K2675" s="252" t="s">
        <v>4417</v>
      </c>
      <c r="L2675" s="253">
        <v>45834</v>
      </c>
      <c r="M2675" s="252" t="s">
        <v>1099</v>
      </c>
    </row>
    <row r="2676" spans="1:13" x14ac:dyDescent="0.35">
      <c r="A2676" s="250" t="s">
        <v>110</v>
      </c>
      <c r="B2676" s="250" t="s">
        <v>111</v>
      </c>
      <c r="C2676" s="250" t="s">
        <v>102</v>
      </c>
      <c r="D2676" s="250" t="s">
        <v>1110</v>
      </c>
      <c r="E2676" s="250">
        <v>139324</v>
      </c>
      <c r="F2676" s="250" t="s">
        <v>3239</v>
      </c>
      <c r="G2676" s="250" t="s">
        <v>398</v>
      </c>
      <c r="H2676" s="250">
        <v>2</v>
      </c>
      <c r="I2676" s="250" t="s">
        <v>4346</v>
      </c>
      <c r="J2676" s="250" t="s">
        <v>4418</v>
      </c>
      <c r="K2676" s="250" t="s">
        <v>4419</v>
      </c>
      <c r="L2676" s="251">
        <v>45834</v>
      </c>
      <c r="M2676" s="250" t="s">
        <v>1099</v>
      </c>
    </row>
    <row r="2677" spans="1:13" x14ac:dyDescent="0.35">
      <c r="A2677" s="252" t="s">
        <v>110</v>
      </c>
      <c r="B2677" s="252" t="s">
        <v>111</v>
      </c>
      <c r="C2677" s="252" t="s">
        <v>102</v>
      </c>
      <c r="D2677" s="252" t="s">
        <v>1113</v>
      </c>
      <c r="E2677" s="252">
        <v>139324</v>
      </c>
      <c r="F2677" s="252" t="s">
        <v>3239</v>
      </c>
      <c r="G2677" s="252" t="s">
        <v>398</v>
      </c>
      <c r="H2677" s="252">
        <v>2</v>
      </c>
      <c r="I2677" s="252" t="s">
        <v>4420</v>
      </c>
      <c r="J2677" s="252" t="s">
        <v>4421</v>
      </c>
      <c r="K2677" s="252" t="s">
        <v>4422</v>
      </c>
      <c r="L2677" s="253">
        <v>45834</v>
      </c>
      <c r="M2677" s="252" t="s">
        <v>1099</v>
      </c>
    </row>
    <row r="2678" spans="1:13" x14ac:dyDescent="0.35">
      <c r="A2678" s="250" t="s">
        <v>110</v>
      </c>
      <c r="B2678" s="250" t="s">
        <v>111</v>
      </c>
      <c r="C2678" s="250" t="s">
        <v>102</v>
      </c>
      <c r="D2678" s="250" t="s">
        <v>92</v>
      </c>
      <c r="E2678" s="250" t="s">
        <v>17</v>
      </c>
      <c r="F2678" s="250" t="s">
        <v>17</v>
      </c>
      <c r="G2678" s="250" t="s">
        <v>17</v>
      </c>
      <c r="H2678" s="250" t="s">
        <v>17</v>
      </c>
      <c r="I2678" s="250" t="s">
        <v>17</v>
      </c>
      <c r="J2678" s="250" t="s">
        <v>4352</v>
      </c>
      <c r="K2678" s="250" t="s">
        <v>4423</v>
      </c>
      <c r="L2678" s="251">
        <v>45834</v>
      </c>
      <c r="M2678" s="250" t="s">
        <v>1099</v>
      </c>
    </row>
    <row r="2679" spans="1:13" x14ac:dyDescent="0.35">
      <c r="A2679" s="252" t="s">
        <v>110</v>
      </c>
      <c r="B2679" s="252" t="s">
        <v>111</v>
      </c>
      <c r="C2679" s="252" t="s">
        <v>102</v>
      </c>
      <c r="D2679" s="252" t="s">
        <v>428</v>
      </c>
      <c r="E2679" s="252" t="s">
        <v>17</v>
      </c>
      <c r="F2679" s="252" t="s">
        <v>4354</v>
      </c>
      <c r="G2679" s="252" t="s">
        <v>230</v>
      </c>
      <c r="H2679" s="252">
        <v>3</v>
      </c>
      <c r="I2679" s="252" t="s">
        <v>4355</v>
      </c>
      <c r="J2679" s="252" t="s">
        <v>4424</v>
      </c>
      <c r="K2679" s="252" t="s">
        <v>4425</v>
      </c>
      <c r="L2679" s="253">
        <v>45834</v>
      </c>
      <c r="M2679" s="252" t="s">
        <v>1099</v>
      </c>
    </row>
    <row r="2680" spans="1:13" x14ac:dyDescent="0.35">
      <c r="A2680" s="250" t="s">
        <v>110</v>
      </c>
      <c r="B2680" s="250" t="s">
        <v>111</v>
      </c>
      <c r="C2680" s="250" t="s">
        <v>102</v>
      </c>
      <c r="D2680" s="250" t="s">
        <v>1016</v>
      </c>
      <c r="E2680" s="250">
        <v>134</v>
      </c>
      <c r="F2680" s="250" t="s">
        <v>4354</v>
      </c>
      <c r="G2680" s="250" t="s">
        <v>178</v>
      </c>
      <c r="H2680" s="250">
        <v>1</v>
      </c>
      <c r="I2680" s="250" t="s">
        <v>4355</v>
      </c>
      <c r="J2680" s="250" t="s">
        <v>4426</v>
      </c>
      <c r="K2680" s="250" t="s">
        <v>4427</v>
      </c>
      <c r="L2680" s="251">
        <v>45834</v>
      </c>
      <c r="M2680" s="250" t="s">
        <v>1099</v>
      </c>
    </row>
    <row r="2681" spans="1:13" x14ac:dyDescent="0.35">
      <c r="A2681" s="252" t="s">
        <v>110</v>
      </c>
      <c r="B2681" s="252" t="s">
        <v>111</v>
      </c>
      <c r="C2681" s="252" t="s">
        <v>102</v>
      </c>
      <c r="D2681" s="252" t="s">
        <v>1123</v>
      </c>
      <c r="E2681" s="252">
        <v>139324</v>
      </c>
      <c r="F2681" s="252" t="s">
        <v>4239</v>
      </c>
      <c r="G2681" s="252" t="s">
        <v>230</v>
      </c>
      <c r="H2681" s="252">
        <v>3</v>
      </c>
      <c r="I2681" s="252" t="s">
        <v>4346</v>
      </c>
      <c r="J2681" s="252" t="s">
        <v>4428</v>
      </c>
      <c r="K2681" s="252" t="s">
        <v>4429</v>
      </c>
      <c r="L2681" s="253">
        <v>45834</v>
      </c>
      <c r="M2681" s="252" t="s">
        <v>1099</v>
      </c>
    </row>
    <row r="2682" spans="1:13" x14ac:dyDescent="0.35">
      <c r="A2682" s="250" t="s">
        <v>110</v>
      </c>
      <c r="B2682" s="250" t="s">
        <v>111</v>
      </c>
      <c r="C2682" s="250" t="s">
        <v>102</v>
      </c>
      <c r="D2682" s="250" t="s">
        <v>1126</v>
      </c>
      <c r="E2682" s="250">
        <v>3904584</v>
      </c>
      <c r="F2682" s="250" t="s">
        <v>4430</v>
      </c>
      <c r="G2682" s="250" t="s">
        <v>230</v>
      </c>
      <c r="H2682" s="250">
        <v>3</v>
      </c>
      <c r="I2682" s="250" t="s">
        <v>4363</v>
      </c>
      <c r="J2682" s="250" t="s">
        <v>4431</v>
      </c>
      <c r="K2682" s="250" t="s">
        <v>4432</v>
      </c>
      <c r="L2682" s="251">
        <v>45834</v>
      </c>
      <c r="M2682" s="250" t="s">
        <v>1099</v>
      </c>
    </row>
    <row r="2683" spans="1:13" x14ac:dyDescent="0.35">
      <c r="A2683" s="252" t="s">
        <v>110</v>
      </c>
      <c r="B2683" s="252" t="s">
        <v>111</v>
      </c>
      <c r="C2683" s="252" t="s">
        <v>102</v>
      </c>
      <c r="D2683" s="252" t="s">
        <v>1130</v>
      </c>
      <c r="E2683" s="252">
        <v>0</v>
      </c>
      <c r="F2683" s="252" t="s">
        <v>3239</v>
      </c>
      <c r="G2683" s="252" t="s">
        <v>230</v>
      </c>
      <c r="H2683" s="252">
        <v>3</v>
      </c>
      <c r="I2683" s="252" t="s">
        <v>4346</v>
      </c>
      <c r="J2683" s="252" t="s">
        <v>4433</v>
      </c>
      <c r="K2683" s="252" t="s">
        <v>4434</v>
      </c>
      <c r="L2683" s="253">
        <v>45834</v>
      </c>
      <c r="M2683" s="252" t="s">
        <v>1099</v>
      </c>
    </row>
    <row r="2684" spans="1:13" x14ac:dyDescent="0.35">
      <c r="A2684" s="250" t="s">
        <v>110</v>
      </c>
      <c r="B2684" s="250" t="s">
        <v>111</v>
      </c>
      <c r="C2684" s="250" t="s">
        <v>102</v>
      </c>
      <c r="D2684" s="250" t="s">
        <v>1133</v>
      </c>
      <c r="E2684" s="250">
        <v>139324</v>
      </c>
      <c r="F2684" s="250" t="s">
        <v>3239</v>
      </c>
      <c r="G2684" s="250" t="s">
        <v>230</v>
      </c>
      <c r="H2684" s="250">
        <v>3</v>
      </c>
      <c r="I2684" s="250" t="s">
        <v>4346</v>
      </c>
      <c r="J2684" s="250" t="s">
        <v>4435</v>
      </c>
      <c r="K2684" s="250" t="s">
        <v>4436</v>
      </c>
      <c r="L2684" s="251">
        <v>45834</v>
      </c>
      <c r="M2684" s="250" t="s">
        <v>1099</v>
      </c>
    </row>
    <row r="2685" spans="1:13" x14ac:dyDescent="0.35">
      <c r="A2685" s="252" t="s">
        <v>110</v>
      </c>
      <c r="B2685" s="252" t="s">
        <v>111</v>
      </c>
      <c r="C2685" s="252" t="s">
        <v>102</v>
      </c>
      <c r="D2685" s="252" t="s">
        <v>1136</v>
      </c>
      <c r="E2685" s="252" t="s">
        <v>17</v>
      </c>
      <c r="F2685" s="252" t="s">
        <v>3239</v>
      </c>
      <c r="G2685" s="252" t="s">
        <v>230</v>
      </c>
      <c r="H2685" s="252">
        <v>3</v>
      </c>
      <c r="I2685" s="252" t="s">
        <v>4346</v>
      </c>
      <c r="J2685" s="252" t="s">
        <v>4437</v>
      </c>
      <c r="K2685" s="252" t="s">
        <v>4438</v>
      </c>
      <c r="L2685" s="253">
        <v>45834</v>
      </c>
      <c r="M2685" s="252" t="s">
        <v>1099</v>
      </c>
    </row>
    <row r="2686" spans="1:13" x14ac:dyDescent="0.35">
      <c r="A2686" s="250" t="s">
        <v>110</v>
      </c>
      <c r="B2686" s="250" t="s">
        <v>111</v>
      </c>
      <c r="C2686" s="250" t="s">
        <v>102</v>
      </c>
      <c r="D2686" s="250" t="s">
        <v>1139</v>
      </c>
      <c r="E2686" s="250" t="s">
        <v>17</v>
      </c>
      <c r="F2686" s="250" t="s">
        <v>4439</v>
      </c>
      <c r="G2686" s="250" t="s">
        <v>230</v>
      </c>
      <c r="H2686" s="250">
        <v>3</v>
      </c>
      <c r="I2686" s="250" t="s">
        <v>4346</v>
      </c>
      <c r="J2686" s="250" t="s">
        <v>4440</v>
      </c>
      <c r="K2686" s="250" t="s">
        <v>4441</v>
      </c>
      <c r="L2686" s="251">
        <v>45834</v>
      </c>
      <c r="M2686" s="250" t="s">
        <v>1099</v>
      </c>
    </row>
    <row r="2687" spans="1:13" x14ac:dyDescent="0.35">
      <c r="A2687" s="252" t="s">
        <v>110</v>
      </c>
      <c r="B2687" s="252" t="s">
        <v>111</v>
      </c>
      <c r="C2687" s="252" t="s">
        <v>102</v>
      </c>
      <c r="D2687" s="252" t="s">
        <v>1142</v>
      </c>
      <c r="E2687" s="252">
        <v>3</v>
      </c>
      <c r="F2687" s="252" t="s">
        <v>4442</v>
      </c>
      <c r="G2687" s="252" t="s">
        <v>398</v>
      </c>
      <c r="H2687" s="252">
        <v>2</v>
      </c>
      <c r="I2687" s="252" t="s">
        <v>4443</v>
      </c>
      <c r="J2687" s="252" t="s">
        <v>4444</v>
      </c>
      <c r="K2687" s="252" t="s">
        <v>4445</v>
      </c>
      <c r="L2687" s="253">
        <v>45834</v>
      </c>
      <c r="M2687" s="252" t="s">
        <v>1099</v>
      </c>
    </row>
    <row r="2688" spans="1:13" x14ac:dyDescent="0.35">
      <c r="A2688" s="250" t="s">
        <v>100</v>
      </c>
      <c r="B2688" s="250" t="s">
        <v>101</v>
      </c>
      <c r="C2688" s="250" t="s">
        <v>102</v>
      </c>
      <c r="D2688" s="250" t="s">
        <v>1094</v>
      </c>
      <c r="E2688" s="250">
        <v>20869221</v>
      </c>
      <c r="F2688" s="250" t="s">
        <v>4446</v>
      </c>
      <c r="G2688" s="250" t="s">
        <v>398</v>
      </c>
      <c r="H2688" s="250">
        <v>2</v>
      </c>
      <c r="I2688" s="250" t="s">
        <v>4334</v>
      </c>
      <c r="J2688" s="250" t="s">
        <v>4335</v>
      </c>
      <c r="K2688" s="250" t="s">
        <v>4447</v>
      </c>
      <c r="L2688" s="251">
        <v>45834</v>
      </c>
      <c r="M2688" s="250" t="s">
        <v>1099</v>
      </c>
    </row>
    <row r="2689" spans="1:13" x14ac:dyDescent="0.35">
      <c r="A2689" s="252" t="s">
        <v>100</v>
      </c>
      <c r="B2689" s="252" t="s">
        <v>101</v>
      </c>
      <c r="C2689" s="252" t="s">
        <v>102</v>
      </c>
      <c r="D2689" s="252" t="s">
        <v>1100</v>
      </c>
      <c r="E2689" s="252">
        <v>19779</v>
      </c>
      <c r="F2689" s="252" t="s">
        <v>4337</v>
      </c>
      <c r="G2689" s="252" t="s">
        <v>398</v>
      </c>
      <c r="H2689" s="252">
        <v>2</v>
      </c>
      <c r="I2689" s="252" t="s">
        <v>4338</v>
      </c>
      <c r="J2689" s="252" t="s">
        <v>4448</v>
      </c>
      <c r="K2689" s="252" t="s">
        <v>4449</v>
      </c>
      <c r="L2689" s="253">
        <v>45834</v>
      </c>
      <c r="M2689" s="252" t="s">
        <v>1099</v>
      </c>
    </row>
    <row r="2690" spans="1:13" x14ac:dyDescent="0.35">
      <c r="A2690" s="250" t="s">
        <v>100</v>
      </c>
      <c r="B2690" s="250" t="s">
        <v>101</v>
      </c>
      <c r="C2690" s="250" t="s">
        <v>102</v>
      </c>
      <c r="D2690" s="250" t="s">
        <v>1105</v>
      </c>
      <c r="E2690" s="250">
        <v>755753</v>
      </c>
      <c r="F2690" s="250" t="s">
        <v>4341</v>
      </c>
      <c r="G2690" s="250" t="s">
        <v>178</v>
      </c>
      <c r="H2690" s="250">
        <v>1</v>
      </c>
      <c r="I2690" s="250" t="s">
        <v>4342</v>
      </c>
      <c r="J2690" s="250" t="s">
        <v>4450</v>
      </c>
      <c r="K2690" s="250" t="s">
        <v>4451</v>
      </c>
      <c r="L2690" s="251">
        <v>45834</v>
      </c>
      <c r="M2690" s="250" t="s">
        <v>1099</v>
      </c>
    </row>
    <row r="2691" spans="1:13" x14ac:dyDescent="0.35">
      <c r="A2691" s="252" t="s">
        <v>100</v>
      </c>
      <c r="B2691" s="252" t="s">
        <v>101</v>
      </c>
      <c r="C2691" s="252" t="s">
        <v>102</v>
      </c>
      <c r="D2691" s="252" t="s">
        <v>1110</v>
      </c>
      <c r="E2691" s="252">
        <v>755753</v>
      </c>
      <c r="F2691" s="252" t="s">
        <v>4341</v>
      </c>
      <c r="G2691" s="252" t="s">
        <v>178</v>
      </c>
      <c r="H2691" s="252">
        <v>1</v>
      </c>
      <c r="I2691" s="252" t="s">
        <v>4342</v>
      </c>
      <c r="J2691" s="252" t="s">
        <v>4452</v>
      </c>
      <c r="K2691" s="252" t="s">
        <v>4453</v>
      </c>
      <c r="L2691" s="253">
        <v>45834</v>
      </c>
      <c r="M2691" s="252" t="s">
        <v>1099</v>
      </c>
    </row>
    <row r="2692" spans="1:13" x14ac:dyDescent="0.35">
      <c r="A2692" s="250" t="s">
        <v>100</v>
      </c>
      <c r="B2692" s="250" t="s">
        <v>101</v>
      </c>
      <c r="C2692" s="250" t="s">
        <v>102</v>
      </c>
      <c r="D2692" s="250" t="s">
        <v>1113</v>
      </c>
      <c r="E2692" s="250">
        <v>264058</v>
      </c>
      <c r="F2692" s="250" t="s">
        <v>4454</v>
      </c>
      <c r="G2692" s="250" t="s">
        <v>398</v>
      </c>
      <c r="H2692" s="250">
        <v>2</v>
      </c>
      <c r="I2692" s="250" t="s">
        <v>4455</v>
      </c>
      <c r="J2692" s="250" t="s">
        <v>4456</v>
      </c>
      <c r="K2692" s="250" t="s">
        <v>4457</v>
      </c>
      <c r="L2692" s="251">
        <v>45834</v>
      </c>
      <c r="M2692" s="250" t="s">
        <v>1099</v>
      </c>
    </row>
    <row r="2693" spans="1:13" x14ac:dyDescent="0.35">
      <c r="A2693" s="252" t="s">
        <v>100</v>
      </c>
      <c r="B2693" s="252" t="s">
        <v>101</v>
      </c>
      <c r="C2693" s="252" t="s">
        <v>102</v>
      </c>
      <c r="D2693" s="252" t="s">
        <v>92</v>
      </c>
      <c r="E2693" s="252" t="s">
        <v>17</v>
      </c>
      <c r="F2693" s="252" t="s">
        <v>17</v>
      </c>
      <c r="G2693" s="252" t="s">
        <v>17</v>
      </c>
      <c r="H2693" s="252" t="s">
        <v>17</v>
      </c>
      <c r="I2693" s="252" t="s">
        <v>318</v>
      </c>
      <c r="J2693" s="252" t="s">
        <v>4352</v>
      </c>
      <c r="K2693" s="252" t="s">
        <v>4458</v>
      </c>
      <c r="L2693" s="253">
        <v>45834</v>
      </c>
      <c r="M2693" s="252" t="s">
        <v>1099</v>
      </c>
    </row>
    <row r="2694" spans="1:13" x14ac:dyDescent="0.35">
      <c r="A2694" s="250" t="s">
        <v>100</v>
      </c>
      <c r="B2694" s="250" t="s">
        <v>101</v>
      </c>
      <c r="C2694" s="250" t="s">
        <v>102</v>
      </c>
      <c r="D2694" s="250" t="s">
        <v>428</v>
      </c>
      <c r="E2694" s="250">
        <v>7</v>
      </c>
      <c r="F2694" s="250" t="s">
        <v>4354</v>
      </c>
      <c r="G2694" s="250" t="s">
        <v>178</v>
      </c>
      <c r="H2694" s="250">
        <v>1</v>
      </c>
      <c r="I2694" s="250" t="s">
        <v>4355</v>
      </c>
      <c r="J2694" s="250" t="s">
        <v>4459</v>
      </c>
      <c r="K2694" s="250" t="s">
        <v>4460</v>
      </c>
      <c r="L2694" s="251">
        <v>45834</v>
      </c>
      <c r="M2694" s="250" t="s">
        <v>1099</v>
      </c>
    </row>
    <row r="2695" spans="1:13" x14ac:dyDescent="0.35">
      <c r="A2695" s="252" t="s">
        <v>100</v>
      </c>
      <c r="B2695" s="252" t="s">
        <v>101</v>
      </c>
      <c r="C2695" s="252" t="s">
        <v>102</v>
      </c>
      <c r="D2695" s="252" t="s">
        <v>1016</v>
      </c>
      <c r="E2695" s="252">
        <v>134</v>
      </c>
      <c r="F2695" s="252" t="s">
        <v>4354</v>
      </c>
      <c r="G2695" s="252" t="s">
        <v>178</v>
      </c>
      <c r="H2695" s="252">
        <v>1</v>
      </c>
      <c r="I2695" s="252" t="s">
        <v>4355</v>
      </c>
      <c r="J2695" s="252" t="s">
        <v>4461</v>
      </c>
      <c r="K2695" s="252" t="s">
        <v>4462</v>
      </c>
      <c r="L2695" s="253">
        <v>45834</v>
      </c>
      <c r="M2695" s="252" t="s">
        <v>1099</v>
      </c>
    </row>
    <row r="2696" spans="1:13" x14ac:dyDescent="0.35">
      <c r="A2696" s="250" t="s">
        <v>100</v>
      </c>
      <c r="B2696" s="250" t="s">
        <v>101</v>
      </c>
      <c r="C2696" s="250" t="s">
        <v>102</v>
      </c>
      <c r="D2696" s="250" t="s">
        <v>1123</v>
      </c>
      <c r="E2696" s="250">
        <v>647685</v>
      </c>
      <c r="F2696" s="250" t="s">
        <v>4341</v>
      </c>
      <c r="G2696" s="250" t="s">
        <v>230</v>
      </c>
      <c r="H2696" s="250">
        <v>3</v>
      </c>
      <c r="I2696" s="250" t="s">
        <v>4342</v>
      </c>
      <c r="J2696" s="250" t="s">
        <v>4463</v>
      </c>
      <c r="K2696" s="250" t="s">
        <v>4464</v>
      </c>
      <c r="L2696" s="251">
        <v>45834</v>
      </c>
      <c r="M2696" s="250" t="s">
        <v>1099</v>
      </c>
    </row>
    <row r="2697" spans="1:13" x14ac:dyDescent="0.35">
      <c r="A2697" s="252" t="s">
        <v>100</v>
      </c>
      <c r="B2697" s="252" t="s">
        <v>101</v>
      </c>
      <c r="C2697" s="252" t="s">
        <v>102</v>
      </c>
      <c r="D2697" s="252" t="s">
        <v>1126</v>
      </c>
      <c r="E2697" s="252">
        <v>0</v>
      </c>
      <c r="F2697" s="252" t="s">
        <v>4341</v>
      </c>
      <c r="G2697" s="252" t="s">
        <v>398</v>
      </c>
      <c r="H2697" s="252">
        <v>2</v>
      </c>
      <c r="I2697" s="252" t="s">
        <v>4342</v>
      </c>
      <c r="J2697" s="252" t="s">
        <v>1797</v>
      </c>
      <c r="K2697" s="252" t="s">
        <v>4465</v>
      </c>
      <c r="L2697" s="253">
        <v>45834</v>
      </c>
      <c r="M2697" s="252" t="s">
        <v>1099</v>
      </c>
    </row>
    <row r="2698" spans="1:13" x14ac:dyDescent="0.35">
      <c r="A2698" s="250" t="s">
        <v>100</v>
      </c>
      <c r="B2698" s="250" t="s">
        <v>101</v>
      </c>
      <c r="C2698" s="250" t="s">
        <v>102</v>
      </c>
      <c r="D2698" s="250" t="s">
        <v>1130</v>
      </c>
      <c r="E2698" s="250">
        <v>108068</v>
      </c>
      <c r="F2698" s="250" t="s">
        <v>4341</v>
      </c>
      <c r="G2698" s="250" t="s">
        <v>230</v>
      </c>
      <c r="H2698" s="250">
        <v>3</v>
      </c>
      <c r="I2698" s="250" t="s">
        <v>4342</v>
      </c>
      <c r="J2698" s="250" t="s">
        <v>4466</v>
      </c>
      <c r="K2698" s="250" t="s">
        <v>4467</v>
      </c>
      <c r="L2698" s="251">
        <v>45834</v>
      </c>
      <c r="M2698" s="250" t="s">
        <v>1099</v>
      </c>
    </row>
    <row r="2699" spans="1:13" x14ac:dyDescent="0.35">
      <c r="A2699" s="252" t="s">
        <v>100</v>
      </c>
      <c r="B2699" s="252" t="s">
        <v>101</v>
      </c>
      <c r="C2699" s="252" t="s">
        <v>102</v>
      </c>
      <c r="D2699" s="252" t="s">
        <v>1133</v>
      </c>
      <c r="E2699" s="252">
        <v>96060</v>
      </c>
      <c r="F2699" s="252" t="s">
        <v>4341</v>
      </c>
      <c r="G2699" s="252" t="s">
        <v>230</v>
      </c>
      <c r="H2699" s="252">
        <v>3</v>
      </c>
      <c r="I2699" s="252" t="s">
        <v>4342</v>
      </c>
      <c r="J2699" s="252" t="s">
        <v>4468</v>
      </c>
      <c r="K2699" s="252" t="s">
        <v>4469</v>
      </c>
      <c r="L2699" s="253">
        <v>45834</v>
      </c>
      <c r="M2699" s="252" t="s">
        <v>1099</v>
      </c>
    </row>
    <row r="2700" spans="1:13" x14ac:dyDescent="0.35">
      <c r="A2700" s="250" t="s">
        <v>100</v>
      </c>
      <c r="B2700" s="250" t="s">
        <v>101</v>
      </c>
      <c r="C2700" s="250" t="s">
        <v>102</v>
      </c>
      <c r="D2700" s="250" t="s">
        <v>1136</v>
      </c>
      <c r="E2700" s="250">
        <v>551625</v>
      </c>
      <c r="F2700" s="250" t="s">
        <v>4341</v>
      </c>
      <c r="G2700" s="250" t="s">
        <v>230</v>
      </c>
      <c r="H2700" s="250">
        <v>3</v>
      </c>
      <c r="I2700" s="250" t="s">
        <v>4342</v>
      </c>
      <c r="J2700" s="250" t="s">
        <v>4470</v>
      </c>
      <c r="K2700" s="250" t="s">
        <v>4471</v>
      </c>
      <c r="L2700" s="251">
        <v>45834</v>
      </c>
      <c r="M2700" s="250" t="s">
        <v>1099</v>
      </c>
    </row>
    <row r="2701" spans="1:13" x14ac:dyDescent="0.35">
      <c r="A2701" s="252" t="s">
        <v>100</v>
      </c>
      <c r="B2701" s="252" t="s">
        <v>101</v>
      </c>
      <c r="C2701" s="252" t="s">
        <v>102</v>
      </c>
      <c r="D2701" s="252" t="s">
        <v>1139</v>
      </c>
      <c r="E2701" s="252">
        <v>0</v>
      </c>
      <c r="F2701" s="252" t="s">
        <v>4341</v>
      </c>
      <c r="G2701" s="252" t="s">
        <v>178</v>
      </c>
      <c r="H2701" s="252">
        <v>1</v>
      </c>
      <c r="I2701" s="252" t="s">
        <v>4342</v>
      </c>
      <c r="J2701" s="252" t="s">
        <v>4472</v>
      </c>
      <c r="K2701" s="252" t="s">
        <v>4473</v>
      </c>
      <c r="L2701" s="253">
        <v>45834</v>
      </c>
      <c r="M2701" s="252" t="s">
        <v>1099</v>
      </c>
    </row>
    <row r="2702" spans="1:13" x14ac:dyDescent="0.35">
      <c r="A2702" s="250" t="s">
        <v>100</v>
      </c>
      <c r="B2702" s="250" t="s">
        <v>101</v>
      </c>
      <c r="C2702" s="250" t="s">
        <v>102</v>
      </c>
      <c r="D2702" s="250" t="s">
        <v>1142</v>
      </c>
      <c r="E2702" s="250">
        <v>4</v>
      </c>
      <c r="F2702" s="250" t="s">
        <v>4454</v>
      </c>
      <c r="G2702" s="250" t="s">
        <v>398</v>
      </c>
      <c r="H2702" s="250">
        <v>2</v>
      </c>
      <c r="I2702" s="250" t="s">
        <v>4455</v>
      </c>
      <c r="J2702" s="250" t="s">
        <v>4474</v>
      </c>
      <c r="K2702" s="250" t="s">
        <v>4475</v>
      </c>
      <c r="L2702" s="251">
        <v>45834</v>
      </c>
      <c r="M2702" s="250" t="s">
        <v>1099</v>
      </c>
    </row>
    <row r="2703" spans="1:13" x14ac:dyDescent="0.35">
      <c r="A2703" s="252" t="s">
        <v>272</v>
      </c>
      <c r="B2703" s="252" t="s">
        <v>273</v>
      </c>
      <c r="C2703" s="252" t="s">
        <v>102</v>
      </c>
      <c r="D2703" s="252" t="s">
        <v>1094</v>
      </c>
      <c r="E2703" s="252">
        <v>20869221</v>
      </c>
      <c r="F2703" s="252" t="s">
        <v>4333</v>
      </c>
      <c r="G2703" s="252" t="s">
        <v>398</v>
      </c>
      <c r="H2703" s="252">
        <v>2</v>
      </c>
      <c r="I2703" s="252" t="s">
        <v>4334</v>
      </c>
      <c r="J2703" s="252" t="s">
        <v>4335</v>
      </c>
      <c r="K2703" s="252" t="s">
        <v>4476</v>
      </c>
      <c r="L2703" s="253">
        <v>45834</v>
      </c>
      <c r="M2703" s="252" t="s">
        <v>1099</v>
      </c>
    </row>
    <row r="2704" spans="1:13" x14ac:dyDescent="0.35">
      <c r="A2704" s="250" t="s">
        <v>272</v>
      </c>
      <c r="B2704" s="250" t="s">
        <v>273</v>
      </c>
      <c r="C2704" s="250" t="s">
        <v>102</v>
      </c>
      <c r="D2704" s="250" t="s">
        <v>1100</v>
      </c>
      <c r="E2704" s="250">
        <v>1265193</v>
      </c>
      <c r="F2704" s="250" t="s">
        <v>4337</v>
      </c>
      <c r="G2704" s="250" t="s">
        <v>398</v>
      </c>
      <c r="H2704" s="250">
        <v>2</v>
      </c>
      <c r="I2704" s="250" t="s">
        <v>4338</v>
      </c>
      <c r="J2704" s="250" t="s">
        <v>4477</v>
      </c>
      <c r="K2704" s="250" t="s">
        <v>4478</v>
      </c>
      <c r="L2704" s="251">
        <v>45834</v>
      </c>
      <c r="M2704" s="250" t="s">
        <v>1099</v>
      </c>
    </row>
    <row r="2705" spans="1:13" x14ac:dyDescent="0.35">
      <c r="A2705" s="252" t="s">
        <v>272</v>
      </c>
      <c r="B2705" s="252" t="s">
        <v>273</v>
      </c>
      <c r="C2705" s="252" t="s">
        <v>102</v>
      </c>
      <c r="D2705" s="252" t="s">
        <v>1105</v>
      </c>
      <c r="E2705" s="252">
        <v>20869221</v>
      </c>
      <c r="F2705" s="252" t="s">
        <v>4333</v>
      </c>
      <c r="G2705" s="252" t="s">
        <v>398</v>
      </c>
      <c r="H2705" s="252">
        <v>2</v>
      </c>
      <c r="I2705" s="252" t="s">
        <v>4334</v>
      </c>
      <c r="J2705" s="252" t="s">
        <v>4479</v>
      </c>
      <c r="K2705" s="252" t="s">
        <v>4480</v>
      </c>
      <c r="L2705" s="253">
        <v>45834</v>
      </c>
      <c r="M2705" s="252" t="s">
        <v>1099</v>
      </c>
    </row>
    <row r="2706" spans="1:13" x14ac:dyDescent="0.35">
      <c r="A2706" s="250" t="s">
        <v>272</v>
      </c>
      <c r="B2706" s="250" t="s">
        <v>273</v>
      </c>
      <c r="C2706" s="250" t="s">
        <v>102</v>
      </c>
      <c r="D2706" s="250" t="s">
        <v>1110</v>
      </c>
      <c r="E2706" s="250">
        <v>20869221</v>
      </c>
      <c r="F2706" s="250" t="s">
        <v>4333</v>
      </c>
      <c r="G2706" s="250" t="s">
        <v>398</v>
      </c>
      <c r="H2706" s="250">
        <v>2</v>
      </c>
      <c r="I2706" s="250" t="s">
        <v>4334</v>
      </c>
      <c r="J2706" s="250" t="s">
        <v>4481</v>
      </c>
      <c r="K2706" s="250" t="s">
        <v>4482</v>
      </c>
      <c r="L2706" s="251">
        <v>45834</v>
      </c>
      <c r="M2706" s="250" t="s">
        <v>1099</v>
      </c>
    </row>
    <row r="2707" spans="1:13" x14ac:dyDescent="0.35">
      <c r="A2707" s="252" t="s">
        <v>272</v>
      </c>
      <c r="B2707" s="252" t="s">
        <v>273</v>
      </c>
      <c r="C2707" s="252" t="s">
        <v>102</v>
      </c>
      <c r="D2707" s="252" t="s">
        <v>1113</v>
      </c>
      <c r="E2707" s="252">
        <v>2020853</v>
      </c>
      <c r="F2707" s="252" t="s">
        <v>4483</v>
      </c>
      <c r="G2707" s="252" t="s">
        <v>398</v>
      </c>
      <c r="H2707" s="252">
        <v>2</v>
      </c>
      <c r="I2707" s="252" t="s">
        <v>4484</v>
      </c>
      <c r="J2707" s="252" t="s">
        <v>4485</v>
      </c>
      <c r="K2707" s="252" t="s">
        <v>4486</v>
      </c>
      <c r="L2707" s="253">
        <v>45834</v>
      </c>
      <c r="M2707" s="252" t="s">
        <v>1099</v>
      </c>
    </row>
    <row r="2708" spans="1:13" x14ac:dyDescent="0.35">
      <c r="A2708" s="250" t="s">
        <v>272</v>
      </c>
      <c r="B2708" s="250" t="s">
        <v>273</v>
      </c>
      <c r="C2708" s="250" t="s">
        <v>102</v>
      </c>
      <c r="D2708" s="250" t="s">
        <v>92</v>
      </c>
      <c r="E2708" s="250" t="s">
        <v>17</v>
      </c>
      <c r="F2708" s="250" t="s">
        <v>17</v>
      </c>
      <c r="G2708" s="250" t="s">
        <v>17</v>
      </c>
      <c r="H2708" s="250" t="s">
        <v>17</v>
      </c>
      <c r="I2708" s="250" t="s">
        <v>17</v>
      </c>
      <c r="J2708" s="250" t="s">
        <v>318</v>
      </c>
      <c r="K2708" s="250" t="s">
        <v>4487</v>
      </c>
      <c r="L2708" s="251">
        <v>45834</v>
      </c>
      <c r="M2708" s="250" t="s">
        <v>1099</v>
      </c>
    </row>
    <row r="2709" spans="1:13" x14ac:dyDescent="0.35">
      <c r="A2709" s="252" t="s">
        <v>272</v>
      </c>
      <c r="B2709" s="252" t="s">
        <v>273</v>
      </c>
      <c r="C2709" s="252" t="s">
        <v>102</v>
      </c>
      <c r="D2709" s="252" t="s">
        <v>428</v>
      </c>
      <c r="E2709" s="252">
        <v>134</v>
      </c>
      <c r="F2709" s="252" t="s">
        <v>4354</v>
      </c>
      <c r="G2709" s="252" t="s">
        <v>178</v>
      </c>
      <c r="H2709" s="252">
        <v>1</v>
      </c>
      <c r="I2709" s="252" t="s">
        <v>4355</v>
      </c>
      <c r="J2709" s="252" t="s">
        <v>4488</v>
      </c>
      <c r="K2709" s="252" t="s">
        <v>4489</v>
      </c>
      <c r="L2709" s="253">
        <v>45834</v>
      </c>
      <c r="M2709" s="252" t="s">
        <v>1099</v>
      </c>
    </row>
    <row r="2710" spans="1:13" x14ac:dyDescent="0.35">
      <c r="A2710" s="250" t="s">
        <v>272</v>
      </c>
      <c r="B2710" s="250" t="s">
        <v>273</v>
      </c>
      <c r="C2710" s="250" t="s">
        <v>102</v>
      </c>
      <c r="D2710" s="250" t="s">
        <v>1016</v>
      </c>
      <c r="E2710" s="250">
        <v>134</v>
      </c>
      <c r="F2710" s="250" t="s">
        <v>4354</v>
      </c>
      <c r="G2710" s="250" t="s">
        <v>178</v>
      </c>
      <c r="H2710" s="250">
        <v>1</v>
      </c>
      <c r="I2710" s="250" t="s">
        <v>4355</v>
      </c>
      <c r="J2710" s="250" t="s">
        <v>4490</v>
      </c>
      <c r="K2710" s="250" t="s">
        <v>4491</v>
      </c>
      <c r="L2710" s="251">
        <v>45834</v>
      </c>
      <c r="M2710" s="250" t="s">
        <v>1099</v>
      </c>
    </row>
    <row r="2711" spans="1:13" x14ac:dyDescent="0.35">
      <c r="A2711" s="252" t="s">
        <v>272</v>
      </c>
      <c r="B2711" s="252" t="s">
        <v>273</v>
      </c>
      <c r="C2711" s="252" t="s">
        <v>102</v>
      </c>
      <c r="D2711" s="252" t="s">
        <v>1123</v>
      </c>
      <c r="E2711" s="252">
        <v>5471226</v>
      </c>
      <c r="F2711" s="252" t="s">
        <v>4492</v>
      </c>
      <c r="G2711" s="252" t="s">
        <v>230</v>
      </c>
      <c r="H2711" s="252">
        <v>3</v>
      </c>
      <c r="I2711" s="252" t="s">
        <v>4493</v>
      </c>
      <c r="J2711" s="252" t="s">
        <v>4494</v>
      </c>
      <c r="K2711" s="252" t="s">
        <v>4495</v>
      </c>
      <c r="L2711" s="253">
        <v>45834</v>
      </c>
      <c r="M2711" s="252" t="s">
        <v>1099</v>
      </c>
    </row>
    <row r="2712" spans="1:13" x14ac:dyDescent="0.35">
      <c r="A2712" s="250" t="s">
        <v>272</v>
      </c>
      <c r="B2712" s="250" t="s">
        <v>273</v>
      </c>
      <c r="C2712" s="250" t="s">
        <v>102</v>
      </c>
      <c r="D2712" s="250" t="s">
        <v>1126</v>
      </c>
      <c r="E2712" s="250">
        <v>0</v>
      </c>
      <c r="F2712" s="250" t="s">
        <v>4333</v>
      </c>
      <c r="G2712" s="250" t="s">
        <v>398</v>
      </c>
      <c r="H2712" s="250">
        <v>2</v>
      </c>
      <c r="I2712" s="250" t="s">
        <v>4334</v>
      </c>
      <c r="J2712" s="250" t="s">
        <v>2662</v>
      </c>
      <c r="K2712" s="250" t="s">
        <v>4496</v>
      </c>
      <c r="L2712" s="251">
        <v>45834</v>
      </c>
      <c r="M2712" s="250" t="s">
        <v>1099</v>
      </c>
    </row>
    <row r="2713" spans="1:13" x14ac:dyDescent="0.35">
      <c r="A2713" s="252" t="s">
        <v>272</v>
      </c>
      <c r="B2713" s="252" t="s">
        <v>273</v>
      </c>
      <c r="C2713" s="252" t="s">
        <v>102</v>
      </c>
      <c r="D2713" s="252" t="s">
        <v>1130</v>
      </c>
      <c r="E2713" s="252">
        <v>15397995</v>
      </c>
      <c r="F2713" s="252" t="s">
        <v>4497</v>
      </c>
      <c r="G2713" s="252" t="s">
        <v>398</v>
      </c>
      <c r="H2713" s="252">
        <v>2</v>
      </c>
      <c r="I2713" s="252" t="s">
        <v>4498</v>
      </c>
      <c r="J2713" s="252" t="s">
        <v>4499</v>
      </c>
      <c r="K2713" s="252" t="s">
        <v>4500</v>
      </c>
      <c r="L2713" s="253">
        <v>45834</v>
      </c>
      <c r="M2713" s="252" t="s">
        <v>1099</v>
      </c>
    </row>
    <row r="2714" spans="1:13" x14ac:dyDescent="0.35">
      <c r="A2714" s="250" t="s">
        <v>272</v>
      </c>
      <c r="B2714" s="250" t="s">
        <v>273</v>
      </c>
      <c r="C2714" s="250" t="s">
        <v>102</v>
      </c>
      <c r="D2714" s="250" t="s">
        <v>1133</v>
      </c>
      <c r="E2714" s="250">
        <v>4855774</v>
      </c>
      <c r="F2714" s="250" t="s">
        <v>4492</v>
      </c>
      <c r="G2714" s="250" t="s">
        <v>230</v>
      </c>
      <c r="H2714" s="250">
        <v>3</v>
      </c>
      <c r="I2714" s="250" t="s">
        <v>4501</v>
      </c>
      <c r="J2714" s="250" t="s">
        <v>4502</v>
      </c>
      <c r="K2714" s="250" t="s">
        <v>4503</v>
      </c>
      <c r="L2714" s="251">
        <v>45834</v>
      </c>
      <c r="M2714" s="250" t="s">
        <v>1099</v>
      </c>
    </row>
    <row r="2715" spans="1:13" x14ac:dyDescent="0.35">
      <c r="A2715" s="252" t="s">
        <v>272</v>
      </c>
      <c r="B2715" s="252" t="s">
        <v>273</v>
      </c>
      <c r="C2715" s="252" t="s">
        <v>102</v>
      </c>
      <c r="D2715" s="252" t="s">
        <v>1136</v>
      </c>
      <c r="E2715" s="252">
        <v>615452</v>
      </c>
      <c r="F2715" s="252" t="s">
        <v>4504</v>
      </c>
      <c r="G2715" s="252" t="s">
        <v>230</v>
      </c>
      <c r="H2715" s="252">
        <v>3</v>
      </c>
      <c r="I2715" s="252" t="s">
        <v>4501</v>
      </c>
      <c r="J2715" s="252" t="s">
        <v>4505</v>
      </c>
      <c r="K2715" s="252" t="s">
        <v>4506</v>
      </c>
      <c r="L2715" s="253">
        <v>45834</v>
      </c>
      <c r="M2715" s="252" t="s">
        <v>1099</v>
      </c>
    </row>
    <row r="2716" spans="1:13" x14ac:dyDescent="0.35">
      <c r="A2716" s="250" t="s">
        <v>272</v>
      </c>
      <c r="B2716" s="250" t="s">
        <v>273</v>
      </c>
      <c r="C2716" s="250" t="s">
        <v>102</v>
      </c>
      <c r="D2716" s="250" t="s">
        <v>1139</v>
      </c>
      <c r="E2716" s="250">
        <v>0</v>
      </c>
      <c r="F2716" s="250" t="s">
        <v>4507</v>
      </c>
      <c r="G2716" s="250" t="s">
        <v>230</v>
      </c>
      <c r="H2716" s="250">
        <v>3</v>
      </c>
      <c r="I2716" s="250" t="s">
        <v>4501</v>
      </c>
      <c r="J2716" s="250" t="s">
        <v>4508</v>
      </c>
      <c r="K2716" s="250" t="s">
        <v>4509</v>
      </c>
      <c r="L2716" s="251">
        <v>45834</v>
      </c>
      <c r="M2716" s="250" t="s">
        <v>1099</v>
      </c>
    </row>
    <row r="2717" spans="1:13" x14ac:dyDescent="0.35">
      <c r="A2717" s="252" t="s">
        <v>272</v>
      </c>
      <c r="B2717" s="252" t="s">
        <v>273</v>
      </c>
      <c r="C2717" s="252" t="s">
        <v>102</v>
      </c>
      <c r="D2717" s="252" t="s">
        <v>1142</v>
      </c>
      <c r="E2717" s="252">
        <v>4</v>
      </c>
      <c r="F2717" s="252" t="s">
        <v>4510</v>
      </c>
      <c r="G2717" s="252" t="s">
        <v>398</v>
      </c>
      <c r="H2717" s="252">
        <v>2</v>
      </c>
      <c r="I2717" s="252" t="s">
        <v>4455</v>
      </c>
      <c r="J2717" s="252" t="s">
        <v>4511</v>
      </c>
      <c r="K2717" s="252" t="s">
        <v>4512</v>
      </c>
      <c r="L2717" s="253">
        <v>45834</v>
      </c>
      <c r="M2717" s="252" t="s">
        <v>1099</v>
      </c>
    </row>
    <row r="2718" spans="1:13" x14ac:dyDescent="0.35">
      <c r="A2718" s="250" t="s">
        <v>2228</v>
      </c>
      <c r="B2718" s="250" t="s">
        <v>2229</v>
      </c>
      <c r="C2718" s="250" t="s">
        <v>2230</v>
      </c>
      <c r="D2718" s="250" t="s">
        <v>1094</v>
      </c>
      <c r="E2718" s="250">
        <v>5300000</v>
      </c>
      <c r="F2718" s="250" t="s">
        <v>4513</v>
      </c>
      <c r="G2718" s="250" t="s">
        <v>398</v>
      </c>
      <c r="H2718" s="250">
        <v>2</v>
      </c>
      <c r="I2718" s="250" t="s">
        <v>4514</v>
      </c>
      <c r="J2718" s="250" t="s">
        <v>4515</v>
      </c>
      <c r="K2718" s="250" t="s">
        <v>4516</v>
      </c>
      <c r="L2718" s="251">
        <v>45834</v>
      </c>
      <c r="M2718" s="250" t="s">
        <v>1099</v>
      </c>
    </row>
    <row r="2719" spans="1:13" x14ac:dyDescent="0.35">
      <c r="A2719" s="252" t="s">
        <v>2228</v>
      </c>
      <c r="B2719" s="252" t="s">
        <v>2229</v>
      </c>
      <c r="C2719" s="252" t="s">
        <v>2230</v>
      </c>
      <c r="D2719" s="252" t="s">
        <v>1100</v>
      </c>
      <c r="E2719" s="252">
        <v>622980</v>
      </c>
      <c r="F2719" s="252" t="s">
        <v>2858</v>
      </c>
      <c r="G2719" s="252" t="s">
        <v>178</v>
      </c>
      <c r="H2719" s="252">
        <v>1</v>
      </c>
      <c r="I2719" s="252" t="s">
        <v>4517</v>
      </c>
      <c r="J2719" s="252" t="s">
        <v>4518</v>
      </c>
      <c r="K2719" s="252" t="s">
        <v>4519</v>
      </c>
      <c r="L2719" s="253">
        <v>45834</v>
      </c>
      <c r="M2719" s="252" t="s">
        <v>1099</v>
      </c>
    </row>
    <row r="2720" spans="1:13" x14ac:dyDescent="0.35">
      <c r="A2720" s="250" t="s">
        <v>2228</v>
      </c>
      <c r="B2720" s="250" t="s">
        <v>2229</v>
      </c>
      <c r="C2720" s="250" t="s">
        <v>2230</v>
      </c>
      <c r="D2720" s="250" t="s">
        <v>1105</v>
      </c>
      <c r="E2720" s="250">
        <v>5300000</v>
      </c>
      <c r="F2720" s="250" t="s">
        <v>4513</v>
      </c>
      <c r="G2720" s="250" t="s">
        <v>398</v>
      </c>
      <c r="H2720" s="250">
        <v>2</v>
      </c>
      <c r="I2720" s="250" t="s">
        <v>4514</v>
      </c>
      <c r="J2720" s="250" t="s">
        <v>4520</v>
      </c>
      <c r="K2720" s="250" t="s">
        <v>4521</v>
      </c>
      <c r="L2720" s="251">
        <v>45834</v>
      </c>
      <c r="M2720" s="250" t="s">
        <v>1099</v>
      </c>
    </row>
    <row r="2721" spans="1:13" x14ac:dyDescent="0.35">
      <c r="A2721" s="252" t="s">
        <v>2228</v>
      </c>
      <c r="B2721" s="252" t="s">
        <v>2229</v>
      </c>
      <c r="C2721" s="252" t="s">
        <v>2230</v>
      </c>
      <c r="D2721" s="252" t="s">
        <v>1110</v>
      </c>
      <c r="E2721" s="252">
        <v>5300000</v>
      </c>
      <c r="F2721" s="252" t="s">
        <v>4513</v>
      </c>
      <c r="G2721" s="252" t="s">
        <v>398</v>
      </c>
      <c r="H2721" s="252">
        <v>2</v>
      </c>
      <c r="I2721" s="252" t="s">
        <v>4522</v>
      </c>
      <c r="J2721" s="252" t="s">
        <v>4523</v>
      </c>
      <c r="K2721" s="252" t="s">
        <v>4524</v>
      </c>
      <c r="L2721" s="253">
        <v>45834</v>
      </c>
      <c r="M2721" s="252" t="s">
        <v>1099</v>
      </c>
    </row>
    <row r="2722" spans="1:13" x14ac:dyDescent="0.35">
      <c r="A2722" s="250" t="s">
        <v>2228</v>
      </c>
      <c r="B2722" s="250" t="s">
        <v>2229</v>
      </c>
      <c r="C2722" s="250" t="s">
        <v>2230</v>
      </c>
      <c r="D2722" s="250" t="s">
        <v>1113</v>
      </c>
      <c r="E2722" s="250">
        <v>1123556</v>
      </c>
      <c r="F2722" s="250" t="s">
        <v>4525</v>
      </c>
      <c r="G2722" s="250" t="s">
        <v>178</v>
      </c>
      <c r="H2722" s="250">
        <v>1</v>
      </c>
      <c r="I2722" s="250" t="s">
        <v>4526</v>
      </c>
      <c r="J2722" s="250" t="s">
        <v>4527</v>
      </c>
      <c r="K2722" s="250" t="s">
        <v>4528</v>
      </c>
      <c r="L2722" s="251">
        <v>45834</v>
      </c>
      <c r="M2722" s="250" t="s">
        <v>1099</v>
      </c>
    </row>
    <row r="2723" spans="1:13" x14ac:dyDescent="0.35">
      <c r="A2723" s="252" t="s">
        <v>2228</v>
      </c>
      <c r="B2723" s="252" t="s">
        <v>2229</v>
      </c>
      <c r="C2723" s="252" t="s">
        <v>2230</v>
      </c>
      <c r="D2723" s="252" t="s">
        <v>92</v>
      </c>
      <c r="E2723" s="252" t="s">
        <v>17</v>
      </c>
      <c r="F2723" s="252" t="s">
        <v>17</v>
      </c>
      <c r="G2723" s="252" t="s">
        <v>17</v>
      </c>
      <c r="H2723" s="252" t="s">
        <v>17</v>
      </c>
      <c r="I2723" s="252" t="s">
        <v>17</v>
      </c>
      <c r="J2723" s="252" t="s">
        <v>17</v>
      </c>
      <c r="K2723" s="252" t="s">
        <v>4529</v>
      </c>
      <c r="L2723" s="253">
        <v>45834</v>
      </c>
      <c r="M2723" s="252" t="s">
        <v>1099</v>
      </c>
    </row>
    <row r="2724" spans="1:13" x14ac:dyDescent="0.35">
      <c r="A2724" s="250" t="s">
        <v>2228</v>
      </c>
      <c r="B2724" s="250" t="s">
        <v>2229</v>
      </c>
      <c r="C2724" s="250" t="s">
        <v>2230</v>
      </c>
      <c r="D2724" s="250" t="s">
        <v>428</v>
      </c>
      <c r="E2724" s="250">
        <v>397</v>
      </c>
      <c r="F2724" s="250" t="s">
        <v>4354</v>
      </c>
      <c r="G2724" s="250" t="s">
        <v>178</v>
      </c>
      <c r="H2724" s="250">
        <v>1</v>
      </c>
      <c r="I2724" s="250" t="s">
        <v>269</v>
      </c>
      <c r="J2724" s="250" t="s">
        <v>4530</v>
      </c>
      <c r="K2724" s="250" t="s">
        <v>4531</v>
      </c>
      <c r="L2724" s="251">
        <v>45834</v>
      </c>
      <c r="M2724" s="250" t="s">
        <v>1099</v>
      </c>
    </row>
    <row r="2725" spans="1:13" x14ac:dyDescent="0.35">
      <c r="A2725" s="252" t="s">
        <v>2228</v>
      </c>
      <c r="B2725" s="252" t="s">
        <v>2229</v>
      </c>
      <c r="C2725" s="252" t="s">
        <v>2230</v>
      </c>
      <c r="D2725" s="252" t="s">
        <v>1016</v>
      </c>
      <c r="E2725" s="252">
        <v>397</v>
      </c>
      <c r="F2725" s="252" t="s">
        <v>4354</v>
      </c>
      <c r="G2725" s="252" t="s">
        <v>178</v>
      </c>
      <c r="H2725" s="252">
        <v>1</v>
      </c>
      <c r="I2725" s="252" t="s">
        <v>269</v>
      </c>
      <c r="J2725" s="252" t="s">
        <v>4532</v>
      </c>
      <c r="K2725" s="252" t="s">
        <v>4533</v>
      </c>
      <c r="L2725" s="253">
        <v>45834</v>
      </c>
      <c r="M2725" s="252" t="s">
        <v>1099</v>
      </c>
    </row>
    <row r="2726" spans="1:13" x14ac:dyDescent="0.35">
      <c r="A2726" s="250" t="s">
        <v>2228</v>
      </c>
      <c r="B2726" s="250" t="s">
        <v>2229</v>
      </c>
      <c r="C2726" s="250" t="s">
        <v>2230</v>
      </c>
      <c r="D2726" s="250" t="s">
        <v>1123</v>
      </c>
      <c r="E2726" s="250">
        <v>2440338</v>
      </c>
      <c r="F2726" s="250" t="s">
        <v>4534</v>
      </c>
      <c r="G2726" s="250" t="s">
        <v>230</v>
      </c>
      <c r="H2726" s="250">
        <v>3</v>
      </c>
      <c r="I2726" s="250" t="s">
        <v>4535</v>
      </c>
      <c r="J2726" s="250" t="s">
        <v>4536</v>
      </c>
      <c r="K2726" s="250" t="s">
        <v>4537</v>
      </c>
      <c r="L2726" s="251">
        <v>45834</v>
      </c>
      <c r="M2726" s="250" t="s">
        <v>1099</v>
      </c>
    </row>
    <row r="2727" spans="1:13" x14ac:dyDescent="0.35">
      <c r="A2727" s="252" t="s">
        <v>2228</v>
      </c>
      <c r="B2727" s="252" t="s">
        <v>2229</v>
      </c>
      <c r="C2727" s="252" t="s">
        <v>2230</v>
      </c>
      <c r="D2727" s="252" t="s">
        <v>1126</v>
      </c>
      <c r="E2727" s="252">
        <v>0</v>
      </c>
      <c r="F2727" s="252" t="s">
        <v>4538</v>
      </c>
      <c r="G2727" s="252" t="s">
        <v>398</v>
      </c>
      <c r="H2727" s="252">
        <v>2</v>
      </c>
      <c r="I2727" s="252" t="s">
        <v>4539</v>
      </c>
      <c r="J2727" s="252" t="s">
        <v>4540</v>
      </c>
      <c r="K2727" s="252" t="s">
        <v>4541</v>
      </c>
      <c r="L2727" s="253">
        <v>45834</v>
      </c>
      <c r="M2727" s="252" t="s">
        <v>1099</v>
      </c>
    </row>
    <row r="2728" spans="1:13" x14ac:dyDescent="0.35">
      <c r="A2728" s="250" t="s">
        <v>2228</v>
      </c>
      <c r="B2728" s="250" t="s">
        <v>2229</v>
      </c>
      <c r="C2728" s="250" t="s">
        <v>2230</v>
      </c>
      <c r="D2728" s="250" t="s">
        <v>1130</v>
      </c>
      <c r="E2728" s="250">
        <v>2859662</v>
      </c>
      <c r="F2728" s="250" t="s">
        <v>4534</v>
      </c>
      <c r="G2728" s="250" t="s">
        <v>230</v>
      </c>
      <c r="H2728" s="250">
        <v>3</v>
      </c>
      <c r="I2728" s="250" t="s">
        <v>4535</v>
      </c>
      <c r="J2728" s="250" t="s">
        <v>4542</v>
      </c>
      <c r="K2728" s="250" t="s">
        <v>4543</v>
      </c>
      <c r="L2728" s="251">
        <v>45834</v>
      </c>
      <c r="M2728" s="250" t="s">
        <v>1099</v>
      </c>
    </row>
    <row r="2729" spans="1:13" x14ac:dyDescent="0.35">
      <c r="A2729" s="252" t="s">
        <v>2228</v>
      </c>
      <c r="B2729" s="252" t="s">
        <v>2229</v>
      </c>
      <c r="C2729" s="252" t="s">
        <v>2230</v>
      </c>
      <c r="D2729" s="252" t="s">
        <v>1133</v>
      </c>
      <c r="E2729" s="252">
        <v>2123253</v>
      </c>
      <c r="F2729" s="252" t="s">
        <v>1890</v>
      </c>
      <c r="G2729" s="252" t="s">
        <v>230</v>
      </c>
      <c r="H2729" s="252">
        <v>3</v>
      </c>
      <c r="I2729" s="252" t="s">
        <v>4522</v>
      </c>
      <c r="J2729" s="252" t="s">
        <v>4544</v>
      </c>
      <c r="K2729" s="252" t="s">
        <v>4545</v>
      </c>
      <c r="L2729" s="253">
        <v>45834</v>
      </c>
      <c r="M2729" s="252" t="s">
        <v>1099</v>
      </c>
    </row>
    <row r="2730" spans="1:13" x14ac:dyDescent="0.35">
      <c r="A2730" s="250" t="s">
        <v>2228</v>
      </c>
      <c r="B2730" s="250" t="s">
        <v>2229</v>
      </c>
      <c r="C2730" s="250" t="s">
        <v>2230</v>
      </c>
      <c r="D2730" s="250" t="s">
        <v>1136</v>
      </c>
      <c r="E2730" s="250">
        <v>317085</v>
      </c>
      <c r="F2730" s="250" t="s">
        <v>1890</v>
      </c>
      <c r="G2730" s="250" t="s">
        <v>230</v>
      </c>
      <c r="H2730" s="250">
        <v>3</v>
      </c>
      <c r="I2730" s="250" t="s">
        <v>4522</v>
      </c>
      <c r="J2730" s="250" t="s">
        <v>4546</v>
      </c>
      <c r="K2730" s="250" t="s">
        <v>4547</v>
      </c>
      <c r="L2730" s="251">
        <v>45834</v>
      </c>
      <c r="M2730" s="250" t="s">
        <v>1099</v>
      </c>
    </row>
    <row r="2731" spans="1:13" x14ac:dyDescent="0.35">
      <c r="A2731" s="252" t="s">
        <v>2228</v>
      </c>
      <c r="B2731" s="252" t="s">
        <v>2229</v>
      </c>
      <c r="C2731" s="252" t="s">
        <v>2230</v>
      </c>
      <c r="D2731" s="252" t="s">
        <v>1139</v>
      </c>
      <c r="E2731" s="252">
        <v>0</v>
      </c>
      <c r="F2731" s="252" t="s">
        <v>1890</v>
      </c>
      <c r="G2731" s="252" t="s">
        <v>230</v>
      </c>
      <c r="H2731" s="252">
        <v>3</v>
      </c>
      <c r="I2731" s="252" t="s">
        <v>4522</v>
      </c>
      <c r="J2731" s="252" t="s">
        <v>4548</v>
      </c>
      <c r="K2731" s="252" t="s">
        <v>4549</v>
      </c>
      <c r="L2731" s="253">
        <v>45834</v>
      </c>
      <c r="M2731" s="252" t="s">
        <v>1099</v>
      </c>
    </row>
    <row r="2732" spans="1:13" x14ac:dyDescent="0.35">
      <c r="A2732" s="250" t="s">
        <v>2228</v>
      </c>
      <c r="B2732" s="250" t="s">
        <v>2229</v>
      </c>
      <c r="C2732" s="250" t="s">
        <v>2230</v>
      </c>
      <c r="D2732" s="250" t="s">
        <v>1142</v>
      </c>
      <c r="E2732" s="250">
        <v>5</v>
      </c>
      <c r="F2732" s="250" t="s">
        <v>4550</v>
      </c>
      <c r="G2732" s="250" t="s">
        <v>178</v>
      </c>
      <c r="H2732" s="250">
        <v>1</v>
      </c>
      <c r="I2732" s="250" t="s">
        <v>4551</v>
      </c>
      <c r="J2732" s="250" t="s">
        <v>4552</v>
      </c>
      <c r="K2732" s="250" t="s">
        <v>4553</v>
      </c>
      <c r="L2732" s="251">
        <v>45834</v>
      </c>
      <c r="M2732" s="250" t="s">
        <v>1099</v>
      </c>
    </row>
    <row r="2733" spans="1:13" x14ac:dyDescent="0.35">
      <c r="A2733" s="252" t="s">
        <v>2228</v>
      </c>
      <c r="B2733" s="252" t="s">
        <v>2229</v>
      </c>
      <c r="C2733" s="252" t="s">
        <v>2230</v>
      </c>
      <c r="D2733" s="252" t="s">
        <v>26</v>
      </c>
      <c r="E2733" s="252" t="s">
        <v>17</v>
      </c>
      <c r="F2733" s="252" t="s">
        <v>318</v>
      </c>
      <c r="G2733" s="252" t="s">
        <v>17</v>
      </c>
      <c r="H2733" s="252" t="s">
        <v>17</v>
      </c>
      <c r="I2733" s="252" t="s">
        <v>318</v>
      </c>
      <c r="J2733" s="252" t="s">
        <v>318</v>
      </c>
      <c r="K2733" s="252" t="s">
        <v>4554</v>
      </c>
      <c r="L2733" s="253">
        <v>45834</v>
      </c>
      <c r="M2733" s="252" t="s">
        <v>1099</v>
      </c>
    </row>
    <row r="2734" spans="1:13" x14ac:dyDescent="0.35">
      <c r="A2734" s="250" t="s">
        <v>2228</v>
      </c>
      <c r="B2734" s="250" t="s">
        <v>2229</v>
      </c>
      <c r="C2734" s="250" t="s">
        <v>2230</v>
      </c>
      <c r="D2734" s="250" t="s">
        <v>28</v>
      </c>
      <c r="E2734" s="250" t="s">
        <v>17</v>
      </c>
      <c r="F2734" s="250" t="s">
        <v>318</v>
      </c>
      <c r="G2734" s="250" t="s">
        <v>17</v>
      </c>
      <c r="H2734" s="250" t="s">
        <v>17</v>
      </c>
      <c r="I2734" s="250" t="s">
        <v>318</v>
      </c>
      <c r="J2734" s="250" t="s">
        <v>318</v>
      </c>
      <c r="K2734" s="250" t="s">
        <v>4555</v>
      </c>
      <c r="L2734" s="251">
        <v>45834</v>
      </c>
      <c r="M2734" s="250" t="s">
        <v>1099</v>
      </c>
    </row>
    <row r="2735" spans="1:13" x14ac:dyDescent="0.35">
      <c r="A2735" s="252" t="s">
        <v>2228</v>
      </c>
      <c r="B2735" s="252" t="s">
        <v>2229</v>
      </c>
      <c r="C2735" s="252" t="s">
        <v>2230</v>
      </c>
      <c r="D2735" s="252" t="s">
        <v>24</v>
      </c>
      <c r="E2735" s="252" t="s">
        <v>17</v>
      </c>
      <c r="F2735" s="252" t="s">
        <v>318</v>
      </c>
      <c r="G2735" s="252" t="s">
        <v>17</v>
      </c>
      <c r="H2735" s="252" t="s">
        <v>17</v>
      </c>
      <c r="I2735" s="252" t="s">
        <v>318</v>
      </c>
      <c r="J2735" s="252" t="s">
        <v>318</v>
      </c>
      <c r="K2735" s="252" t="s">
        <v>4556</v>
      </c>
      <c r="L2735" s="253">
        <v>45834</v>
      </c>
      <c r="M2735" s="252" t="s">
        <v>1099</v>
      </c>
    </row>
    <row r="2736" spans="1:13" x14ac:dyDescent="0.35">
      <c r="A2736" s="250" t="s">
        <v>2228</v>
      </c>
      <c r="B2736" s="250" t="s">
        <v>2229</v>
      </c>
      <c r="C2736" s="250" t="s">
        <v>2230</v>
      </c>
      <c r="D2736" s="250" t="s">
        <v>16</v>
      </c>
      <c r="E2736" s="250" t="s">
        <v>17</v>
      </c>
      <c r="F2736" s="250" t="s">
        <v>318</v>
      </c>
      <c r="G2736" s="250" t="s">
        <v>17</v>
      </c>
      <c r="H2736" s="250" t="s">
        <v>17</v>
      </c>
      <c r="I2736" s="250" t="s">
        <v>318</v>
      </c>
      <c r="J2736" s="250" t="s">
        <v>318</v>
      </c>
      <c r="K2736" s="250" t="s">
        <v>4557</v>
      </c>
      <c r="L2736" s="251">
        <v>45834</v>
      </c>
      <c r="M2736" s="250" t="s">
        <v>1099</v>
      </c>
    </row>
    <row r="2737" spans="1:13" x14ac:dyDescent="0.35">
      <c r="A2737" s="252" t="s">
        <v>2228</v>
      </c>
      <c r="B2737" s="252" t="s">
        <v>2229</v>
      </c>
      <c r="C2737" s="252" t="s">
        <v>2230</v>
      </c>
      <c r="D2737" s="252" t="s">
        <v>20</v>
      </c>
      <c r="E2737" s="252" t="s">
        <v>17</v>
      </c>
      <c r="F2737" s="252" t="s">
        <v>318</v>
      </c>
      <c r="G2737" s="252" t="s">
        <v>17</v>
      </c>
      <c r="H2737" s="252" t="s">
        <v>17</v>
      </c>
      <c r="I2737" s="252" t="s">
        <v>318</v>
      </c>
      <c r="J2737" s="252" t="s">
        <v>318</v>
      </c>
      <c r="K2737" s="252" t="s">
        <v>4558</v>
      </c>
      <c r="L2737" s="253">
        <v>45834</v>
      </c>
      <c r="M2737" s="252" t="s">
        <v>1099</v>
      </c>
    </row>
    <row r="2738" spans="1:13" x14ac:dyDescent="0.35">
      <c r="A2738" s="250" t="s">
        <v>2228</v>
      </c>
      <c r="B2738" s="250" t="s">
        <v>2229</v>
      </c>
      <c r="C2738" s="250" t="s">
        <v>2230</v>
      </c>
      <c r="D2738" s="250" t="s">
        <v>292</v>
      </c>
      <c r="E2738" s="250" t="s">
        <v>17</v>
      </c>
      <c r="F2738" s="250" t="s">
        <v>318</v>
      </c>
      <c r="G2738" s="250" t="s">
        <v>17</v>
      </c>
      <c r="H2738" s="250" t="s">
        <v>17</v>
      </c>
      <c r="I2738" s="250" t="s">
        <v>318</v>
      </c>
      <c r="J2738" s="250" t="s">
        <v>318</v>
      </c>
      <c r="K2738" s="250" t="s">
        <v>4559</v>
      </c>
      <c r="L2738" s="251">
        <v>45834</v>
      </c>
      <c r="M2738" s="250" t="s">
        <v>1099</v>
      </c>
    </row>
    <row r="2739" spans="1:13" x14ac:dyDescent="0.35">
      <c r="A2739" s="252" t="s">
        <v>2228</v>
      </c>
      <c r="B2739" s="252" t="s">
        <v>2229</v>
      </c>
      <c r="C2739" s="252" t="s">
        <v>2230</v>
      </c>
      <c r="D2739" s="252" t="s">
        <v>22</v>
      </c>
      <c r="E2739" s="252" t="s">
        <v>17</v>
      </c>
      <c r="F2739" s="252" t="s">
        <v>318</v>
      </c>
      <c r="G2739" s="252" t="s">
        <v>17</v>
      </c>
      <c r="H2739" s="252" t="s">
        <v>17</v>
      </c>
      <c r="I2739" s="252" t="s">
        <v>318</v>
      </c>
      <c r="J2739" s="252" t="s">
        <v>318</v>
      </c>
      <c r="K2739" s="252" t="s">
        <v>4560</v>
      </c>
      <c r="L2739" s="253">
        <v>45834</v>
      </c>
      <c r="M2739" s="252" t="s">
        <v>1099</v>
      </c>
    </row>
    <row r="2740" spans="1:13" x14ac:dyDescent="0.35">
      <c r="A2740" s="250" t="s">
        <v>199</v>
      </c>
      <c r="B2740" s="250" t="s">
        <v>200</v>
      </c>
      <c r="C2740" s="250" t="s">
        <v>201</v>
      </c>
      <c r="D2740" s="250" t="s">
        <v>1094</v>
      </c>
      <c r="E2740" s="250">
        <v>27700729</v>
      </c>
      <c r="F2740" s="250" t="s">
        <v>4561</v>
      </c>
      <c r="G2740" s="250" t="s">
        <v>398</v>
      </c>
      <c r="H2740" s="250">
        <v>2</v>
      </c>
      <c r="I2740" s="250" t="s">
        <v>4562</v>
      </c>
      <c r="J2740" s="250" t="s">
        <v>4563</v>
      </c>
      <c r="K2740" s="250" t="s">
        <v>4564</v>
      </c>
      <c r="L2740" s="251">
        <v>45834</v>
      </c>
      <c r="M2740" s="250" t="s">
        <v>1099</v>
      </c>
    </row>
    <row r="2741" spans="1:13" x14ac:dyDescent="0.35">
      <c r="A2741" s="252" t="s">
        <v>199</v>
      </c>
      <c r="B2741" s="252" t="s">
        <v>200</v>
      </c>
      <c r="C2741" s="252" t="s">
        <v>201</v>
      </c>
      <c r="D2741" s="252" t="s">
        <v>1100</v>
      </c>
      <c r="E2741" s="252">
        <v>41796</v>
      </c>
      <c r="F2741" s="252" t="s">
        <v>4565</v>
      </c>
      <c r="G2741" s="252" t="s">
        <v>178</v>
      </c>
      <c r="H2741" s="252">
        <v>1</v>
      </c>
      <c r="I2741" s="252" t="s">
        <v>4566</v>
      </c>
      <c r="J2741" s="252" t="s">
        <v>4567</v>
      </c>
      <c r="K2741" s="252" t="s">
        <v>4568</v>
      </c>
      <c r="L2741" s="253">
        <v>45834</v>
      </c>
      <c r="M2741" s="252" t="s">
        <v>1099</v>
      </c>
    </row>
    <row r="2742" spans="1:13" x14ac:dyDescent="0.35">
      <c r="A2742" s="250" t="s">
        <v>199</v>
      </c>
      <c r="B2742" s="250" t="s">
        <v>200</v>
      </c>
      <c r="C2742" s="250" t="s">
        <v>201</v>
      </c>
      <c r="D2742" s="250" t="s">
        <v>1105</v>
      </c>
      <c r="E2742" s="250">
        <v>5353607</v>
      </c>
      <c r="F2742" s="250" t="s">
        <v>4569</v>
      </c>
      <c r="G2742" s="250" t="s">
        <v>398</v>
      </c>
      <c r="H2742" s="250">
        <v>2</v>
      </c>
      <c r="I2742" s="250" t="s">
        <v>4570</v>
      </c>
      <c r="J2742" s="250" t="s">
        <v>4571</v>
      </c>
      <c r="K2742" s="250" t="s">
        <v>4572</v>
      </c>
      <c r="L2742" s="251">
        <v>45834</v>
      </c>
      <c r="M2742" s="250" t="s">
        <v>1099</v>
      </c>
    </row>
    <row r="2743" spans="1:13" x14ac:dyDescent="0.35">
      <c r="A2743" s="252" t="s">
        <v>199</v>
      </c>
      <c r="B2743" s="252" t="s">
        <v>200</v>
      </c>
      <c r="C2743" s="252" t="s">
        <v>201</v>
      </c>
      <c r="D2743" s="252" t="s">
        <v>1110</v>
      </c>
      <c r="E2743" s="252">
        <v>104182</v>
      </c>
      <c r="F2743" s="252" t="s">
        <v>4573</v>
      </c>
      <c r="G2743" s="252" t="s">
        <v>398</v>
      </c>
      <c r="H2743" s="252">
        <v>2</v>
      </c>
      <c r="I2743" s="252" t="s">
        <v>4574</v>
      </c>
      <c r="J2743" s="252" t="s">
        <v>4575</v>
      </c>
      <c r="K2743" s="252" t="s">
        <v>4576</v>
      </c>
      <c r="L2743" s="253">
        <v>45834</v>
      </c>
      <c r="M2743" s="252" t="s">
        <v>1099</v>
      </c>
    </row>
    <row r="2744" spans="1:13" x14ac:dyDescent="0.35">
      <c r="A2744" s="250" t="s">
        <v>199</v>
      </c>
      <c r="B2744" s="250" t="s">
        <v>200</v>
      </c>
      <c r="C2744" s="250" t="s">
        <v>201</v>
      </c>
      <c r="D2744" s="250" t="s">
        <v>1113</v>
      </c>
      <c r="E2744" s="250">
        <v>104182</v>
      </c>
      <c r="F2744" s="250" t="s">
        <v>4573</v>
      </c>
      <c r="G2744" s="250" t="s">
        <v>178</v>
      </c>
      <c r="H2744" s="250">
        <v>1</v>
      </c>
      <c r="I2744" s="250" t="s">
        <v>4577</v>
      </c>
      <c r="J2744" s="250" t="s">
        <v>4578</v>
      </c>
      <c r="K2744" s="250" t="s">
        <v>4579</v>
      </c>
      <c r="L2744" s="251">
        <v>45834</v>
      </c>
      <c r="M2744" s="250" t="s">
        <v>1099</v>
      </c>
    </row>
    <row r="2745" spans="1:13" x14ac:dyDescent="0.35">
      <c r="A2745" s="252" t="s">
        <v>199</v>
      </c>
      <c r="B2745" s="252" t="s">
        <v>200</v>
      </c>
      <c r="C2745" s="252" t="s">
        <v>201</v>
      </c>
      <c r="D2745" s="252" t="s">
        <v>92</v>
      </c>
      <c r="E2745" s="252" t="s">
        <v>17</v>
      </c>
      <c r="F2745" s="252" t="s">
        <v>17</v>
      </c>
      <c r="G2745" s="252" t="s">
        <v>17</v>
      </c>
      <c r="H2745" s="252" t="s">
        <v>17</v>
      </c>
      <c r="I2745" s="252" t="s">
        <v>17</v>
      </c>
      <c r="J2745" s="252" t="s">
        <v>4580</v>
      </c>
      <c r="K2745" s="252" t="s">
        <v>4581</v>
      </c>
      <c r="L2745" s="253">
        <v>45834</v>
      </c>
      <c r="M2745" s="252" t="s">
        <v>1099</v>
      </c>
    </row>
    <row r="2746" spans="1:13" x14ac:dyDescent="0.35">
      <c r="A2746" s="250" t="s">
        <v>199</v>
      </c>
      <c r="B2746" s="250" t="s">
        <v>200</v>
      </c>
      <c r="C2746" s="250" t="s">
        <v>201</v>
      </c>
      <c r="D2746" s="250" t="s">
        <v>428</v>
      </c>
      <c r="E2746" s="250" t="s">
        <v>17</v>
      </c>
      <c r="F2746" s="250" t="s">
        <v>4582</v>
      </c>
      <c r="G2746" s="250" t="s">
        <v>178</v>
      </c>
      <c r="H2746" s="250">
        <v>1</v>
      </c>
      <c r="I2746" s="250" t="s">
        <v>4583</v>
      </c>
      <c r="J2746" s="250" t="s">
        <v>4584</v>
      </c>
      <c r="K2746" s="250" t="s">
        <v>4585</v>
      </c>
      <c r="L2746" s="251">
        <v>45834</v>
      </c>
      <c r="M2746" s="250" t="s">
        <v>1099</v>
      </c>
    </row>
    <row r="2747" spans="1:13" x14ac:dyDescent="0.35">
      <c r="A2747" s="252" t="s">
        <v>199</v>
      </c>
      <c r="B2747" s="252" t="s">
        <v>200</v>
      </c>
      <c r="C2747" s="252" t="s">
        <v>201</v>
      </c>
      <c r="D2747" s="252" t="s">
        <v>1016</v>
      </c>
      <c r="E2747" s="252">
        <v>828</v>
      </c>
      <c r="F2747" s="252" t="s">
        <v>4582</v>
      </c>
      <c r="G2747" s="252" t="s">
        <v>178</v>
      </c>
      <c r="H2747" s="252">
        <v>1</v>
      </c>
      <c r="I2747" s="252" t="s">
        <v>269</v>
      </c>
      <c r="J2747" s="252" t="s">
        <v>4586</v>
      </c>
      <c r="K2747" s="252" t="s">
        <v>4587</v>
      </c>
      <c r="L2747" s="253">
        <v>45834</v>
      </c>
      <c r="M2747" s="252" t="s">
        <v>1099</v>
      </c>
    </row>
    <row r="2748" spans="1:13" x14ac:dyDescent="0.35">
      <c r="A2748" s="250" t="s">
        <v>199</v>
      </c>
      <c r="B2748" s="250" t="s">
        <v>200</v>
      </c>
      <c r="C2748" s="250" t="s">
        <v>201</v>
      </c>
      <c r="D2748" s="250" t="s">
        <v>1123</v>
      </c>
      <c r="E2748" s="250">
        <v>104182</v>
      </c>
      <c r="F2748" s="250" t="s">
        <v>4573</v>
      </c>
      <c r="G2748" s="250" t="s">
        <v>398</v>
      </c>
      <c r="H2748" s="250">
        <v>2</v>
      </c>
      <c r="I2748" s="250" t="s">
        <v>4577</v>
      </c>
      <c r="J2748" s="250" t="s">
        <v>4588</v>
      </c>
      <c r="K2748" s="250" t="s">
        <v>4589</v>
      </c>
      <c r="L2748" s="251">
        <v>45834</v>
      </c>
      <c r="M2748" s="250" t="s">
        <v>1099</v>
      </c>
    </row>
    <row r="2749" spans="1:13" x14ac:dyDescent="0.35">
      <c r="A2749" s="252" t="s">
        <v>199</v>
      </c>
      <c r="B2749" s="252" t="s">
        <v>200</v>
      </c>
      <c r="C2749" s="252" t="s">
        <v>201</v>
      </c>
      <c r="D2749" s="252" t="s">
        <v>1126</v>
      </c>
      <c r="E2749" s="252">
        <v>5249425</v>
      </c>
      <c r="F2749" s="252" t="s">
        <v>4590</v>
      </c>
      <c r="G2749" s="252" t="s">
        <v>398</v>
      </c>
      <c r="H2749" s="252">
        <v>2</v>
      </c>
      <c r="I2749" s="252" t="s">
        <v>4591</v>
      </c>
      <c r="J2749" s="252" t="s">
        <v>4592</v>
      </c>
      <c r="K2749" s="252" t="s">
        <v>4593</v>
      </c>
      <c r="L2749" s="253">
        <v>45834</v>
      </c>
      <c r="M2749" s="252" t="s">
        <v>1099</v>
      </c>
    </row>
    <row r="2750" spans="1:13" x14ac:dyDescent="0.35">
      <c r="A2750" s="250" t="s">
        <v>199</v>
      </c>
      <c r="B2750" s="250" t="s">
        <v>200</v>
      </c>
      <c r="C2750" s="250" t="s">
        <v>201</v>
      </c>
      <c r="D2750" s="250" t="s">
        <v>1130</v>
      </c>
      <c r="E2750" s="250">
        <v>0</v>
      </c>
      <c r="F2750" s="250" t="s">
        <v>4573</v>
      </c>
      <c r="G2750" s="250" t="s">
        <v>398</v>
      </c>
      <c r="H2750" s="250">
        <v>2</v>
      </c>
      <c r="I2750" s="250" t="s">
        <v>4577</v>
      </c>
      <c r="J2750" s="250" t="s">
        <v>4594</v>
      </c>
      <c r="K2750" s="250" t="s">
        <v>4595</v>
      </c>
      <c r="L2750" s="251">
        <v>45834</v>
      </c>
      <c r="M2750" s="250" t="s">
        <v>1099</v>
      </c>
    </row>
    <row r="2751" spans="1:13" x14ac:dyDescent="0.35">
      <c r="A2751" s="252" t="s">
        <v>199</v>
      </c>
      <c r="B2751" s="252" t="s">
        <v>200</v>
      </c>
      <c r="C2751" s="252" t="s">
        <v>201</v>
      </c>
      <c r="D2751" s="252" t="s">
        <v>1133</v>
      </c>
      <c r="E2751" s="252">
        <v>104182</v>
      </c>
      <c r="F2751" s="252" t="s">
        <v>4573</v>
      </c>
      <c r="G2751" s="252" t="s">
        <v>398</v>
      </c>
      <c r="H2751" s="252">
        <v>2</v>
      </c>
      <c r="I2751" s="252" t="s">
        <v>4577</v>
      </c>
      <c r="J2751" s="252" t="s">
        <v>4596</v>
      </c>
      <c r="K2751" s="252" t="s">
        <v>4597</v>
      </c>
      <c r="L2751" s="253">
        <v>45834</v>
      </c>
      <c r="M2751" s="252" t="s">
        <v>1099</v>
      </c>
    </row>
    <row r="2752" spans="1:13" x14ac:dyDescent="0.35">
      <c r="A2752" s="250" t="s">
        <v>199</v>
      </c>
      <c r="B2752" s="250" t="s">
        <v>200</v>
      </c>
      <c r="C2752" s="250" t="s">
        <v>201</v>
      </c>
      <c r="D2752" s="250" t="s">
        <v>1136</v>
      </c>
      <c r="E2752" s="250" t="s">
        <v>17</v>
      </c>
      <c r="F2752" s="250" t="s">
        <v>4573</v>
      </c>
      <c r="G2752" s="250" t="s">
        <v>398</v>
      </c>
      <c r="H2752" s="250">
        <v>2</v>
      </c>
      <c r="I2752" s="250" t="s">
        <v>4577</v>
      </c>
      <c r="J2752" s="250" t="s">
        <v>4598</v>
      </c>
      <c r="K2752" s="250" t="s">
        <v>4599</v>
      </c>
      <c r="L2752" s="251">
        <v>45834</v>
      </c>
      <c r="M2752" s="250" t="s">
        <v>1099</v>
      </c>
    </row>
    <row r="2753" spans="1:13" x14ac:dyDescent="0.35">
      <c r="A2753" s="252" t="s">
        <v>199</v>
      </c>
      <c r="B2753" s="252" t="s">
        <v>200</v>
      </c>
      <c r="C2753" s="252" t="s">
        <v>201</v>
      </c>
      <c r="D2753" s="252" t="s">
        <v>1139</v>
      </c>
      <c r="E2753" s="252" t="s">
        <v>17</v>
      </c>
      <c r="F2753" s="252" t="s">
        <v>4573</v>
      </c>
      <c r="G2753" s="252" t="s">
        <v>398</v>
      </c>
      <c r="H2753" s="252">
        <v>2</v>
      </c>
      <c r="I2753" s="252" t="s">
        <v>4577</v>
      </c>
      <c r="J2753" s="252" t="s">
        <v>4600</v>
      </c>
      <c r="K2753" s="252" t="s">
        <v>4601</v>
      </c>
      <c r="L2753" s="253">
        <v>45834</v>
      </c>
      <c r="M2753" s="252" t="s">
        <v>1099</v>
      </c>
    </row>
    <row r="2754" spans="1:13" x14ac:dyDescent="0.35">
      <c r="A2754" s="250" t="s">
        <v>199</v>
      </c>
      <c r="B2754" s="250" t="s">
        <v>200</v>
      </c>
      <c r="C2754" s="250" t="s">
        <v>201</v>
      </c>
      <c r="D2754" s="250" t="s">
        <v>1142</v>
      </c>
      <c r="E2754" s="250">
        <v>3</v>
      </c>
      <c r="F2754" s="250" t="s">
        <v>4602</v>
      </c>
      <c r="G2754" s="250" t="s">
        <v>178</v>
      </c>
      <c r="H2754" s="250">
        <v>1</v>
      </c>
      <c r="I2754" s="250" t="s">
        <v>4603</v>
      </c>
      <c r="J2754" s="250" t="s">
        <v>4604</v>
      </c>
      <c r="K2754" s="250" t="s">
        <v>4605</v>
      </c>
      <c r="L2754" s="251">
        <v>45834</v>
      </c>
      <c r="M2754" s="250" t="s">
        <v>1099</v>
      </c>
    </row>
    <row r="2755" spans="1:13" x14ac:dyDescent="0.35">
      <c r="A2755" s="252" t="s">
        <v>486</v>
      </c>
      <c r="B2755" s="252" t="s">
        <v>487</v>
      </c>
      <c r="C2755" s="252" t="s">
        <v>201</v>
      </c>
      <c r="D2755" s="252" t="s">
        <v>1094</v>
      </c>
      <c r="E2755" s="252">
        <v>27700729</v>
      </c>
      <c r="F2755" s="252" t="s">
        <v>4606</v>
      </c>
      <c r="G2755" s="252" t="s">
        <v>398</v>
      </c>
      <c r="H2755" s="252">
        <v>2</v>
      </c>
      <c r="I2755" s="252" t="s">
        <v>4607</v>
      </c>
      <c r="J2755" s="252" t="s">
        <v>4608</v>
      </c>
      <c r="K2755" s="252" t="s">
        <v>4609</v>
      </c>
      <c r="L2755" s="253">
        <v>45834</v>
      </c>
      <c r="M2755" s="252" t="s">
        <v>1099</v>
      </c>
    </row>
    <row r="2756" spans="1:13" x14ac:dyDescent="0.35">
      <c r="A2756" s="250" t="s">
        <v>486</v>
      </c>
      <c r="B2756" s="250" t="s">
        <v>487</v>
      </c>
      <c r="C2756" s="250" t="s">
        <v>201</v>
      </c>
      <c r="D2756" s="250" t="s">
        <v>1100</v>
      </c>
      <c r="E2756" s="250">
        <v>1266700</v>
      </c>
      <c r="F2756" s="250" t="s">
        <v>4610</v>
      </c>
      <c r="G2756" s="250" t="s">
        <v>178</v>
      </c>
      <c r="H2756" s="250">
        <v>1</v>
      </c>
      <c r="I2756" s="250" t="s">
        <v>4611</v>
      </c>
      <c r="J2756" s="250" t="s">
        <v>4612</v>
      </c>
      <c r="K2756" s="250" t="s">
        <v>4613</v>
      </c>
      <c r="L2756" s="251">
        <v>45834</v>
      </c>
      <c r="M2756" s="250" t="s">
        <v>1099</v>
      </c>
    </row>
    <row r="2757" spans="1:13" x14ac:dyDescent="0.35">
      <c r="A2757" s="252" t="s">
        <v>486</v>
      </c>
      <c r="B2757" s="252" t="s">
        <v>487</v>
      </c>
      <c r="C2757" s="252" t="s">
        <v>201</v>
      </c>
      <c r="D2757" s="252" t="s">
        <v>1105</v>
      </c>
      <c r="E2757" s="252">
        <v>27700729</v>
      </c>
      <c r="F2757" s="252" t="s">
        <v>4614</v>
      </c>
      <c r="G2757" s="252" t="s">
        <v>398</v>
      </c>
      <c r="H2757" s="252">
        <v>2</v>
      </c>
      <c r="I2757" s="252" t="s">
        <v>4562</v>
      </c>
      <c r="J2757" s="252" t="s">
        <v>4615</v>
      </c>
      <c r="K2757" s="252" t="s">
        <v>4616</v>
      </c>
      <c r="L2757" s="253">
        <v>45834</v>
      </c>
      <c r="M2757" s="252" t="s">
        <v>1099</v>
      </c>
    </row>
    <row r="2758" spans="1:13" x14ac:dyDescent="0.35">
      <c r="A2758" s="250" t="s">
        <v>486</v>
      </c>
      <c r="B2758" s="250" t="s">
        <v>487</v>
      </c>
      <c r="C2758" s="250" t="s">
        <v>201</v>
      </c>
      <c r="D2758" s="250" t="s">
        <v>1110</v>
      </c>
      <c r="E2758" s="250">
        <v>27700729</v>
      </c>
      <c r="F2758" s="250" t="s">
        <v>4614</v>
      </c>
      <c r="G2758" s="250" t="s">
        <v>398</v>
      </c>
      <c r="H2758" s="250">
        <v>2</v>
      </c>
      <c r="I2758" s="250" t="s">
        <v>4562</v>
      </c>
      <c r="J2758" s="250" t="s">
        <v>4617</v>
      </c>
      <c r="K2758" s="250" t="s">
        <v>4618</v>
      </c>
      <c r="L2758" s="251">
        <v>45834</v>
      </c>
      <c r="M2758" s="250" t="s">
        <v>1099</v>
      </c>
    </row>
    <row r="2759" spans="1:13" x14ac:dyDescent="0.35">
      <c r="A2759" s="252" t="s">
        <v>486</v>
      </c>
      <c r="B2759" s="252" t="s">
        <v>487</v>
      </c>
      <c r="C2759" s="252" t="s">
        <v>201</v>
      </c>
      <c r="D2759" s="252" t="s">
        <v>1113</v>
      </c>
      <c r="E2759" s="252">
        <v>986824</v>
      </c>
      <c r="F2759" s="252" t="s">
        <v>4619</v>
      </c>
      <c r="G2759" s="252" t="s">
        <v>178</v>
      </c>
      <c r="H2759" s="252">
        <v>1</v>
      </c>
      <c r="I2759" s="252" t="s">
        <v>4620</v>
      </c>
      <c r="J2759" s="252" t="s">
        <v>4621</v>
      </c>
      <c r="K2759" s="252" t="s">
        <v>4622</v>
      </c>
      <c r="L2759" s="253">
        <v>45834</v>
      </c>
      <c r="M2759" s="252" t="s">
        <v>1099</v>
      </c>
    </row>
    <row r="2760" spans="1:13" x14ac:dyDescent="0.35">
      <c r="A2760" s="250" t="s">
        <v>486</v>
      </c>
      <c r="B2760" s="250" t="s">
        <v>487</v>
      </c>
      <c r="C2760" s="250" t="s">
        <v>201</v>
      </c>
      <c r="D2760" s="250" t="s">
        <v>92</v>
      </c>
      <c r="E2760" s="250" t="s">
        <v>17</v>
      </c>
      <c r="F2760" s="250" t="s">
        <v>17</v>
      </c>
      <c r="G2760" s="250" t="s">
        <v>17</v>
      </c>
      <c r="H2760" s="250" t="s">
        <v>17</v>
      </c>
      <c r="I2760" s="250" t="s">
        <v>17</v>
      </c>
      <c r="J2760" s="250" t="s">
        <v>4580</v>
      </c>
      <c r="K2760" s="250" t="s">
        <v>4623</v>
      </c>
      <c r="L2760" s="251">
        <v>45834</v>
      </c>
      <c r="M2760" s="250" t="s">
        <v>1099</v>
      </c>
    </row>
    <row r="2761" spans="1:13" x14ac:dyDescent="0.35">
      <c r="A2761" s="252" t="s">
        <v>486</v>
      </c>
      <c r="B2761" s="252" t="s">
        <v>487</v>
      </c>
      <c r="C2761" s="252" t="s">
        <v>201</v>
      </c>
      <c r="D2761" s="252" t="s">
        <v>428</v>
      </c>
      <c r="E2761" s="252">
        <v>828</v>
      </c>
      <c r="F2761" s="252" t="s">
        <v>4582</v>
      </c>
      <c r="G2761" s="252" t="s">
        <v>178</v>
      </c>
      <c r="H2761" s="252">
        <v>1</v>
      </c>
      <c r="I2761" s="252" t="s">
        <v>269</v>
      </c>
      <c r="J2761" s="252" t="s">
        <v>4624</v>
      </c>
      <c r="K2761" s="252" t="s">
        <v>4625</v>
      </c>
      <c r="L2761" s="253">
        <v>45834</v>
      </c>
      <c r="M2761" s="252" t="s">
        <v>1099</v>
      </c>
    </row>
    <row r="2762" spans="1:13" x14ac:dyDescent="0.35">
      <c r="A2762" s="250" t="s">
        <v>486</v>
      </c>
      <c r="B2762" s="250" t="s">
        <v>487</v>
      </c>
      <c r="C2762" s="250" t="s">
        <v>201</v>
      </c>
      <c r="D2762" s="250" t="s">
        <v>1016</v>
      </c>
      <c r="E2762" s="250">
        <v>828</v>
      </c>
      <c r="F2762" s="250" t="s">
        <v>4582</v>
      </c>
      <c r="G2762" s="250" t="s">
        <v>178</v>
      </c>
      <c r="H2762" s="250">
        <v>1</v>
      </c>
      <c r="I2762" s="250" t="s">
        <v>269</v>
      </c>
      <c r="J2762" s="250" t="s">
        <v>4626</v>
      </c>
      <c r="K2762" s="250" t="s">
        <v>4627</v>
      </c>
      <c r="L2762" s="251">
        <v>45834</v>
      </c>
      <c r="M2762" s="250" t="s">
        <v>1099</v>
      </c>
    </row>
    <row r="2763" spans="1:13" x14ac:dyDescent="0.35">
      <c r="A2763" s="252" t="s">
        <v>486</v>
      </c>
      <c r="B2763" s="252" t="s">
        <v>487</v>
      </c>
      <c r="C2763" s="252" t="s">
        <v>201</v>
      </c>
      <c r="D2763" s="252" t="s">
        <v>1123</v>
      </c>
      <c r="E2763" s="252">
        <v>2700000</v>
      </c>
      <c r="F2763" s="252" t="s">
        <v>4628</v>
      </c>
      <c r="G2763" s="252" t="s">
        <v>230</v>
      </c>
      <c r="H2763" s="252">
        <v>3</v>
      </c>
      <c r="I2763" s="252" t="s">
        <v>4629</v>
      </c>
      <c r="J2763" s="252" t="s">
        <v>4630</v>
      </c>
      <c r="K2763" s="252" t="s">
        <v>4631</v>
      </c>
      <c r="L2763" s="253">
        <v>45834</v>
      </c>
      <c r="M2763" s="252" t="s">
        <v>1099</v>
      </c>
    </row>
    <row r="2764" spans="1:13" x14ac:dyDescent="0.35">
      <c r="A2764" s="250" t="s">
        <v>486</v>
      </c>
      <c r="B2764" s="250" t="s">
        <v>487</v>
      </c>
      <c r="C2764" s="250" t="s">
        <v>201</v>
      </c>
      <c r="D2764" s="250" t="s">
        <v>1126</v>
      </c>
      <c r="E2764" s="250">
        <v>0</v>
      </c>
      <c r="F2764" s="250" t="s">
        <v>4606</v>
      </c>
      <c r="G2764" s="250" t="s">
        <v>398</v>
      </c>
      <c r="H2764" s="250">
        <v>2</v>
      </c>
      <c r="I2764" s="250" t="s">
        <v>4562</v>
      </c>
      <c r="J2764" s="250" t="s">
        <v>4632</v>
      </c>
      <c r="K2764" s="250" t="s">
        <v>4633</v>
      </c>
      <c r="L2764" s="251">
        <v>45834</v>
      </c>
      <c r="M2764" s="250" t="s">
        <v>1099</v>
      </c>
    </row>
    <row r="2765" spans="1:13" x14ac:dyDescent="0.35">
      <c r="A2765" s="252" t="s">
        <v>486</v>
      </c>
      <c r="B2765" s="252" t="s">
        <v>487</v>
      </c>
      <c r="C2765" s="252" t="s">
        <v>201</v>
      </c>
      <c r="D2765" s="252" t="s">
        <v>1130</v>
      </c>
      <c r="E2765" s="252">
        <v>25000729</v>
      </c>
      <c r="F2765" s="252" t="s">
        <v>4634</v>
      </c>
      <c r="G2765" s="252" t="s">
        <v>398</v>
      </c>
      <c r="H2765" s="252">
        <v>2</v>
      </c>
      <c r="I2765" s="252" t="s">
        <v>4635</v>
      </c>
      <c r="J2765" s="252" t="s">
        <v>4636</v>
      </c>
      <c r="K2765" s="252" t="s">
        <v>4637</v>
      </c>
      <c r="L2765" s="253">
        <v>45834</v>
      </c>
      <c r="M2765" s="252" t="s">
        <v>1099</v>
      </c>
    </row>
    <row r="2766" spans="1:13" x14ac:dyDescent="0.35">
      <c r="A2766" s="250" t="s">
        <v>486</v>
      </c>
      <c r="B2766" s="250" t="s">
        <v>487</v>
      </c>
      <c r="C2766" s="250" t="s">
        <v>201</v>
      </c>
      <c r="D2766" s="250" t="s">
        <v>1133</v>
      </c>
      <c r="E2766" s="250">
        <v>2584867</v>
      </c>
      <c r="F2766" s="250" t="s">
        <v>4638</v>
      </c>
      <c r="G2766" s="250" t="s">
        <v>230</v>
      </c>
      <c r="H2766" s="250">
        <v>3</v>
      </c>
      <c r="I2766" s="250" t="s">
        <v>4639</v>
      </c>
      <c r="J2766" s="250" t="s">
        <v>4640</v>
      </c>
      <c r="K2766" s="250" t="s">
        <v>4641</v>
      </c>
      <c r="L2766" s="251">
        <v>45834</v>
      </c>
      <c r="M2766" s="250" t="s">
        <v>1099</v>
      </c>
    </row>
    <row r="2767" spans="1:13" x14ac:dyDescent="0.35">
      <c r="A2767" s="252" t="s">
        <v>486</v>
      </c>
      <c r="B2767" s="252" t="s">
        <v>487</v>
      </c>
      <c r="C2767" s="252" t="s">
        <v>201</v>
      </c>
      <c r="D2767" s="252" t="s">
        <v>1136</v>
      </c>
      <c r="E2767" s="252">
        <v>115133</v>
      </c>
      <c r="F2767" s="252" t="s">
        <v>4642</v>
      </c>
      <c r="G2767" s="252" t="s">
        <v>230</v>
      </c>
      <c r="H2767" s="252">
        <v>3</v>
      </c>
      <c r="I2767" s="252" t="s">
        <v>4643</v>
      </c>
      <c r="J2767" s="252" t="s">
        <v>4644</v>
      </c>
      <c r="K2767" s="252" t="s">
        <v>4645</v>
      </c>
      <c r="L2767" s="253">
        <v>45834</v>
      </c>
      <c r="M2767" s="252" t="s">
        <v>1099</v>
      </c>
    </row>
    <row r="2768" spans="1:13" x14ac:dyDescent="0.35">
      <c r="A2768" s="250" t="s">
        <v>486</v>
      </c>
      <c r="B2768" s="250" t="s">
        <v>487</v>
      </c>
      <c r="C2768" s="250" t="s">
        <v>201</v>
      </c>
      <c r="D2768" s="250" t="s">
        <v>1139</v>
      </c>
      <c r="E2768" s="250">
        <v>0</v>
      </c>
      <c r="F2768" s="250" t="s">
        <v>4642</v>
      </c>
      <c r="G2768" s="250" t="s">
        <v>230</v>
      </c>
      <c r="H2768" s="250">
        <v>3</v>
      </c>
      <c r="I2768" s="250" t="s">
        <v>4643</v>
      </c>
      <c r="J2768" s="250" t="s">
        <v>4646</v>
      </c>
      <c r="K2768" s="250" t="s">
        <v>4647</v>
      </c>
      <c r="L2768" s="251">
        <v>45834</v>
      </c>
      <c r="M2768" s="250" t="s">
        <v>1099</v>
      </c>
    </row>
    <row r="2769" spans="1:13" x14ac:dyDescent="0.35">
      <c r="A2769" s="252" t="s">
        <v>486</v>
      </c>
      <c r="B2769" s="252" t="s">
        <v>487</v>
      </c>
      <c r="C2769" s="252" t="s">
        <v>201</v>
      </c>
      <c r="D2769" s="252" t="s">
        <v>1142</v>
      </c>
      <c r="E2769" s="252">
        <v>3</v>
      </c>
      <c r="F2769" s="252" t="s">
        <v>4239</v>
      </c>
      <c r="G2769" s="252" t="s">
        <v>178</v>
      </c>
      <c r="H2769" s="252">
        <v>1</v>
      </c>
      <c r="I2769" s="252" t="s">
        <v>4648</v>
      </c>
      <c r="J2769" s="252" t="s">
        <v>4649</v>
      </c>
      <c r="K2769" s="252" t="s">
        <v>4650</v>
      </c>
      <c r="L2769" s="253">
        <v>45834</v>
      </c>
      <c r="M2769" s="252" t="s">
        <v>1099</v>
      </c>
    </row>
    <row r="2770" spans="1:13" x14ac:dyDescent="0.35">
      <c r="A2770" s="250" t="s">
        <v>1628</v>
      </c>
      <c r="B2770" s="250" t="s">
        <v>1629</v>
      </c>
      <c r="C2770" s="250" t="s">
        <v>1618</v>
      </c>
      <c r="D2770" s="250" t="s">
        <v>1094</v>
      </c>
      <c r="E2770" s="250">
        <v>14400000</v>
      </c>
      <c r="F2770" s="250" t="s">
        <v>3198</v>
      </c>
      <c r="G2770" s="250" t="s">
        <v>398</v>
      </c>
      <c r="H2770" s="250">
        <v>2</v>
      </c>
      <c r="I2770" s="250" t="s">
        <v>4651</v>
      </c>
      <c r="J2770" s="250" t="s">
        <v>4652</v>
      </c>
      <c r="K2770" s="250" t="s">
        <v>4653</v>
      </c>
      <c r="L2770" s="251">
        <v>45834</v>
      </c>
      <c r="M2770" s="250" t="s">
        <v>1099</v>
      </c>
    </row>
    <row r="2771" spans="1:13" x14ac:dyDescent="0.35">
      <c r="A2771" s="252" t="s">
        <v>1628</v>
      </c>
      <c r="B2771" s="252" t="s">
        <v>1629</v>
      </c>
      <c r="C2771" s="252" t="s">
        <v>1618</v>
      </c>
      <c r="D2771" s="252" t="s">
        <v>1100</v>
      </c>
      <c r="E2771" s="252">
        <v>11209</v>
      </c>
      <c r="F2771" s="252" t="s">
        <v>4654</v>
      </c>
      <c r="G2771" s="252" t="s">
        <v>398</v>
      </c>
      <c r="H2771" s="252">
        <v>2</v>
      </c>
      <c r="I2771" s="252" t="s">
        <v>4655</v>
      </c>
      <c r="J2771" s="252" t="s">
        <v>4656</v>
      </c>
      <c r="K2771" s="252" t="s">
        <v>4657</v>
      </c>
      <c r="L2771" s="253">
        <v>45834</v>
      </c>
      <c r="M2771" s="252" t="s">
        <v>1099</v>
      </c>
    </row>
    <row r="2772" spans="1:13" x14ac:dyDescent="0.35">
      <c r="A2772" s="250" t="s">
        <v>1628</v>
      </c>
      <c r="B2772" s="250" t="s">
        <v>1629</v>
      </c>
      <c r="C2772" s="250" t="s">
        <v>1618</v>
      </c>
      <c r="D2772" s="250" t="s">
        <v>1105</v>
      </c>
      <c r="E2772" s="250">
        <v>2792102</v>
      </c>
      <c r="F2772" s="250" t="s">
        <v>4658</v>
      </c>
      <c r="G2772" s="250" t="s">
        <v>398</v>
      </c>
      <c r="H2772" s="250">
        <v>2</v>
      </c>
      <c r="I2772" s="250" t="s">
        <v>4659</v>
      </c>
      <c r="J2772" s="250" t="s">
        <v>4660</v>
      </c>
      <c r="K2772" s="250" t="s">
        <v>4661</v>
      </c>
      <c r="L2772" s="251">
        <v>45834</v>
      </c>
      <c r="M2772" s="250" t="s">
        <v>1099</v>
      </c>
    </row>
    <row r="2773" spans="1:13" x14ac:dyDescent="0.35">
      <c r="A2773" s="252" t="s">
        <v>1628</v>
      </c>
      <c r="B2773" s="252" t="s">
        <v>1629</v>
      </c>
      <c r="C2773" s="252" t="s">
        <v>1618</v>
      </c>
      <c r="D2773" s="252" t="s">
        <v>1110</v>
      </c>
      <c r="E2773" s="252">
        <v>75628</v>
      </c>
      <c r="F2773" s="252" t="s">
        <v>4662</v>
      </c>
      <c r="G2773" s="252" t="s">
        <v>398</v>
      </c>
      <c r="H2773" s="252">
        <v>2</v>
      </c>
      <c r="I2773" s="252" t="s">
        <v>4663</v>
      </c>
      <c r="J2773" s="252" t="s">
        <v>4664</v>
      </c>
      <c r="K2773" s="252" t="s">
        <v>4665</v>
      </c>
      <c r="L2773" s="253">
        <v>45834</v>
      </c>
      <c r="M2773" s="252" t="s">
        <v>1099</v>
      </c>
    </row>
    <row r="2774" spans="1:13" x14ac:dyDescent="0.35">
      <c r="A2774" s="250" t="s">
        <v>1628</v>
      </c>
      <c r="B2774" s="250" t="s">
        <v>1629</v>
      </c>
      <c r="C2774" s="250" t="s">
        <v>1618</v>
      </c>
      <c r="D2774" s="250" t="s">
        <v>1113</v>
      </c>
      <c r="E2774" s="250">
        <v>75628</v>
      </c>
      <c r="F2774" s="250" t="s">
        <v>4662</v>
      </c>
      <c r="G2774" s="250" t="s">
        <v>398</v>
      </c>
      <c r="H2774" s="250">
        <v>2</v>
      </c>
      <c r="I2774" s="250" t="s">
        <v>4663</v>
      </c>
      <c r="J2774" s="250" t="s">
        <v>4666</v>
      </c>
      <c r="K2774" s="250" t="s">
        <v>4667</v>
      </c>
      <c r="L2774" s="251">
        <v>45834</v>
      </c>
      <c r="M2774" s="250" t="s">
        <v>1099</v>
      </c>
    </row>
    <row r="2775" spans="1:13" x14ac:dyDescent="0.35">
      <c r="A2775" s="252" t="s">
        <v>1628</v>
      </c>
      <c r="B2775" s="252" t="s">
        <v>1629</v>
      </c>
      <c r="C2775" s="252" t="s">
        <v>1618</v>
      </c>
      <c r="D2775" s="252" t="s">
        <v>92</v>
      </c>
      <c r="E2775" s="252" t="s">
        <v>17</v>
      </c>
      <c r="F2775" s="252" t="s">
        <v>17</v>
      </c>
      <c r="G2775" s="252" t="s">
        <v>17</v>
      </c>
      <c r="H2775" s="252" t="s">
        <v>17</v>
      </c>
      <c r="I2775" s="252" t="s">
        <v>17</v>
      </c>
      <c r="J2775" s="252" t="s">
        <v>4668</v>
      </c>
      <c r="K2775" s="252" t="s">
        <v>4669</v>
      </c>
      <c r="L2775" s="253">
        <v>45834</v>
      </c>
      <c r="M2775" s="252" t="s">
        <v>1099</v>
      </c>
    </row>
    <row r="2776" spans="1:13" x14ac:dyDescent="0.35">
      <c r="A2776" s="250" t="s">
        <v>1628</v>
      </c>
      <c r="B2776" s="250" t="s">
        <v>1629</v>
      </c>
      <c r="C2776" s="250" t="s">
        <v>1618</v>
      </c>
      <c r="D2776" s="250" t="s">
        <v>428</v>
      </c>
      <c r="E2776" s="250" t="s">
        <v>17</v>
      </c>
      <c r="F2776" s="250" t="s">
        <v>17</v>
      </c>
      <c r="G2776" s="250" t="s">
        <v>398</v>
      </c>
      <c r="H2776" s="250">
        <v>2</v>
      </c>
      <c r="I2776" s="250" t="s">
        <v>17</v>
      </c>
      <c r="J2776" s="250" t="s">
        <v>4670</v>
      </c>
      <c r="K2776" s="250" t="s">
        <v>4671</v>
      </c>
      <c r="L2776" s="251">
        <v>45834</v>
      </c>
      <c r="M2776" s="250" t="s">
        <v>1099</v>
      </c>
    </row>
    <row r="2777" spans="1:13" x14ac:dyDescent="0.35">
      <c r="A2777" s="252" t="s">
        <v>1628</v>
      </c>
      <c r="B2777" s="252" t="s">
        <v>1629</v>
      </c>
      <c r="C2777" s="252" t="s">
        <v>1618</v>
      </c>
      <c r="D2777" s="252" t="s">
        <v>1016</v>
      </c>
      <c r="E2777" s="252">
        <v>179</v>
      </c>
      <c r="F2777" s="252" t="s">
        <v>1903</v>
      </c>
      <c r="G2777" s="252" t="s">
        <v>398</v>
      </c>
      <c r="H2777" s="252">
        <v>2</v>
      </c>
      <c r="I2777" s="252" t="s">
        <v>4672</v>
      </c>
      <c r="J2777" s="252" t="s">
        <v>4673</v>
      </c>
      <c r="K2777" s="252" t="s">
        <v>4674</v>
      </c>
      <c r="L2777" s="253">
        <v>45834</v>
      </c>
      <c r="M2777" s="252" t="s">
        <v>19</v>
      </c>
    </row>
    <row r="2778" spans="1:13" x14ac:dyDescent="0.35">
      <c r="A2778" s="250" t="s">
        <v>1628</v>
      </c>
      <c r="B2778" s="250" t="s">
        <v>1629</v>
      </c>
      <c r="C2778" s="250" t="s">
        <v>1618</v>
      </c>
      <c r="D2778" s="250" t="s">
        <v>1123</v>
      </c>
      <c r="E2778" s="250">
        <v>75628</v>
      </c>
      <c r="F2778" s="250" t="s">
        <v>4662</v>
      </c>
      <c r="G2778" s="250" t="s">
        <v>398</v>
      </c>
      <c r="H2778" s="250">
        <v>2</v>
      </c>
      <c r="I2778" s="250" t="s">
        <v>4663</v>
      </c>
      <c r="J2778" s="250" t="s">
        <v>4675</v>
      </c>
      <c r="K2778" s="250" t="s">
        <v>4676</v>
      </c>
      <c r="L2778" s="251">
        <v>45834</v>
      </c>
      <c r="M2778" s="250" t="s">
        <v>1099</v>
      </c>
    </row>
    <row r="2779" spans="1:13" x14ac:dyDescent="0.35">
      <c r="A2779" s="252" t="s">
        <v>1628</v>
      </c>
      <c r="B2779" s="252" t="s">
        <v>1629</v>
      </c>
      <c r="C2779" s="252" t="s">
        <v>1618</v>
      </c>
      <c r="D2779" s="252" t="s">
        <v>1126</v>
      </c>
      <c r="E2779" s="252">
        <v>2716474</v>
      </c>
      <c r="F2779" s="252" t="s">
        <v>4677</v>
      </c>
      <c r="G2779" s="252" t="s">
        <v>398</v>
      </c>
      <c r="H2779" s="252">
        <v>2</v>
      </c>
      <c r="I2779" s="252" t="s">
        <v>4678</v>
      </c>
      <c r="J2779" s="252" t="s">
        <v>2011</v>
      </c>
      <c r="K2779" s="252" t="s">
        <v>4679</v>
      </c>
      <c r="L2779" s="253">
        <v>45834</v>
      </c>
      <c r="M2779" s="252" t="s">
        <v>1099</v>
      </c>
    </row>
    <row r="2780" spans="1:13" x14ac:dyDescent="0.35">
      <c r="A2780" s="250" t="s">
        <v>1628</v>
      </c>
      <c r="B2780" s="250" t="s">
        <v>1629</v>
      </c>
      <c r="C2780" s="250" t="s">
        <v>1618</v>
      </c>
      <c r="D2780" s="250" t="s">
        <v>1130</v>
      </c>
      <c r="E2780" s="250">
        <v>0</v>
      </c>
      <c r="F2780" s="250" t="s">
        <v>4662</v>
      </c>
      <c r="G2780" s="250" t="s">
        <v>398</v>
      </c>
      <c r="H2780" s="250">
        <v>2</v>
      </c>
      <c r="I2780" s="250" t="s">
        <v>4678</v>
      </c>
      <c r="J2780" s="250" t="s">
        <v>4680</v>
      </c>
      <c r="K2780" s="250" t="s">
        <v>4681</v>
      </c>
      <c r="L2780" s="251">
        <v>45834</v>
      </c>
      <c r="M2780" s="250" t="s">
        <v>1099</v>
      </c>
    </row>
    <row r="2781" spans="1:13" x14ac:dyDescent="0.35">
      <c r="A2781" s="252" t="s">
        <v>1628</v>
      </c>
      <c r="B2781" s="252" t="s">
        <v>1629</v>
      </c>
      <c r="C2781" s="252" t="s">
        <v>1618</v>
      </c>
      <c r="D2781" s="252" t="s">
        <v>1133</v>
      </c>
      <c r="E2781" s="252">
        <v>75628</v>
      </c>
      <c r="F2781" s="252" t="s">
        <v>4662</v>
      </c>
      <c r="G2781" s="252" t="s">
        <v>398</v>
      </c>
      <c r="H2781" s="252">
        <v>2</v>
      </c>
      <c r="I2781" s="252" t="s">
        <v>4663</v>
      </c>
      <c r="J2781" s="252" t="s">
        <v>4682</v>
      </c>
      <c r="K2781" s="252" t="s">
        <v>4683</v>
      </c>
      <c r="L2781" s="253">
        <v>45834</v>
      </c>
      <c r="M2781" s="252" t="s">
        <v>1099</v>
      </c>
    </row>
    <row r="2782" spans="1:13" x14ac:dyDescent="0.35">
      <c r="A2782" s="250" t="s">
        <v>1628</v>
      </c>
      <c r="B2782" s="250" t="s">
        <v>1629</v>
      </c>
      <c r="C2782" s="250" t="s">
        <v>1618</v>
      </c>
      <c r="D2782" s="250" t="s">
        <v>1136</v>
      </c>
      <c r="E2782" s="250">
        <v>0</v>
      </c>
      <c r="F2782" s="250" t="s">
        <v>4662</v>
      </c>
      <c r="G2782" s="250" t="s">
        <v>230</v>
      </c>
      <c r="H2782" s="250">
        <v>3</v>
      </c>
      <c r="I2782" s="250" t="s">
        <v>4663</v>
      </c>
      <c r="J2782" s="250" t="s">
        <v>4684</v>
      </c>
      <c r="K2782" s="250" t="s">
        <v>4685</v>
      </c>
      <c r="L2782" s="251">
        <v>45834</v>
      </c>
      <c r="M2782" s="250" t="s">
        <v>1099</v>
      </c>
    </row>
    <row r="2783" spans="1:13" x14ac:dyDescent="0.35">
      <c r="A2783" s="252" t="s">
        <v>1628</v>
      </c>
      <c r="B2783" s="252" t="s">
        <v>1629</v>
      </c>
      <c r="C2783" s="252" t="s">
        <v>1618</v>
      </c>
      <c r="D2783" s="252" t="s">
        <v>1139</v>
      </c>
      <c r="E2783" s="252">
        <v>0</v>
      </c>
      <c r="F2783" s="252" t="s">
        <v>4662</v>
      </c>
      <c r="G2783" s="252" t="s">
        <v>230</v>
      </c>
      <c r="H2783" s="252">
        <v>3</v>
      </c>
      <c r="I2783" s="252" t="s">
        <v>4663</v>
      </c>
      <c r="J2783" s="252" t="s">
        <v>4686</v>
      </c>
      <c r="K2783" s="252" t="s">
        <v>4687</v>
      </c>
      <c r="L2783" s="253">
        <v>45834</v>
      </c>
      <c r="M2783" s="252" t="s">
        <v>1099</v>
      </c>
    </row>
    <row r="2784" spans="1:13" x14ac:dyDescent="0.35">
      <c r="A2784" s="250" t="s">
        <v>1628</v>
      </c>
      <c r="B2784" s="250" t="s">
        <v>1629</v>
      </c>
      <c r="C2784" s="250" t="s">
        <v>1618</v>
      </c>
      <c r="D2784" s="250" t="s">
        <v>1142</v>
      </c>
      <c r="E2784" s="250">
        <v>3</v>
      </c>
      <c r="F2784" s="250" t="s">
        <v>4662</v>
      </c>
      <c r="G2784" s="250" t="s">
        <v>178</v>
      </c>
      <c r="H2784" s="250">
        <v>1</v>
      </c>
      <c r="I2784" s="250" t="s">
        <v>4663</v>
      </c>
      <c r="J2784" s="250" t="s">
        <v>4688</v>
      </c>
      <c r="K2784" s="250" t="s">
        <v>4689</v>
      </c>
      <c r="L2784" s="251">
        <v>45834</v>
      </c>
      <c r="M2784" s="250" t="s">
        <v>1099</v>
      </c>
    </row>
    <row r="2785" spans="1:13" x14ac:dyDescent="0.35">
      <c r="A2785" s="252" t="s">
        <v>1628</v>
      </c>
      <c r="B2785" s="252" t="s">
        <v>1629</v>
      </c>
      <c r="C2785" s="252" t="s">
        <v>1618</v>
      </c>
      <c r="D2785" s="252" t="s">
        <v>26</v>
      </c>
      <c r="E2785" s="252" t="s">
        <v>17</v>
      </c>
      <c r="F2785" s="252" t="s">
        <v>17</v>
      </c>
      <c r="G2785" s="252" t="s">
        <v>17</v>
      </c>
      <c r="H2785" s="252" t="s">
        <v>17</v>
      </c>
      <c r="I2785" s="252" t="s">
        <v>17</v>
      </c>
      <c r="J2785" s="252" t="s">
        <v>4670</v>
      </c>
      <c r="K2785" s="252" t="s">
        <v>4690</v>
      </c>
      <c r="L2785" s="253">
        <v>45834</v>
      </c>
      <c r="M2785" s="252" t="s">
        <v>1099</v>
      </c>
    </row>
    <row r="2786" spans="1:13" x14ac:dyDescent="0.35">
      <c r="A2786" s="250" t="s">
        <v>1628</v>
      </c>
      <c r="B2786" s="250" t="s">
        <v>1629</v>
      </c>
      <c r="C2786" s="250" t="s">
        <v>1618</v>
      </c>
      <c r="D2786" s="250" t="s">
        <v>28</v>
      </c>
      <c r="E2786" s="250" t="s">
        <v>17</v>
      </c>
      <c r="F2786" s="250" t="s">
        <v>17</v>
      </c>
      <c r="G2786" s="250" t="s">
        <v>17</v>
      </c>
      <c r="H2786" s="250" t="s">
        <v>17</v>
      </c>
      <c r="I2786" s="250" t="s">
        <v>17</v>
      </c>
      <c r="J2786" s="250" t="s">
        <v>4670</v>
      </c>
      <c r="K2786" s="250" t="s">
        <v>4691</v>
      </c>
      <c r="L2786" s="251">
        <v>45834</v>
      </c>
      <c r="M2786" s="250" t="s">
        <v>1099</v>
      </c>
    </row>
    <row r="2787" spans="1:13" x14ac:dyDescent="0.35">
      <c r="A2787" s="252" t="s">
        <v>1628</v>
      </c>
      <c r="B2787" s="252" t="s">
        <v>1629</v>
      </c>
      <c r="C2787" s="252" t="s">
        <v>1618</v>
      </c>
      <c r="D2787" s="252" t="s">
        <v>24</v>
      </c>
      <c r="E2787" s="252">
        <v>0</v>
      </c>
      <c r="F2787" s="252" t="s">
        <v>4692</v>
      </c>
      <c r="G2787" s="252" t="s">
        <v>398</v>
      </c>
      <c r="H2787" s="252">
        <v>2</v>
      </c>
      <c r="I2787" s="252" t="s">
        <v>4693</v>
      </c>
      <c r="J2787" s="252" t="s">
        <v>4694</v>
      </c>
      <c r="K2787" s="252" t="s">
        <v>4695</v>
      </c>
      <c r="L2787" s="253">
        <v>45834</v>
      </c>
      <c r="M2787" s="252" t="s">
        <v>1099</v>
      </c>
    </row>
    <row r="2788" spans="1:13" x14ac:dyDescent="0.35">
      <c r="A2788" s="250" t="s">
        <v>1628</v>
      </c>
      <c r="B2788" s="250" t="s">
        <v>1629</v>
      </c>
      <c r="C2788" s="250" t="s">
        <v>1618</v>
      </c>
      <c r="D2788" s="250" t="s">
        <v>16</v>
      </c>
      <c r="E2788" s="250" t="s">
        <v>17</v>
      </c>
      <c r="F2788" s="250" t="s">
        <v>17</v>
      </c>
      <c r="G2788" s="250" t="s">
        <v>17</v>
      </c>
      <c r="H2788" s="250" t="s">
        <v>17</v>
      </c>
      <c r="I2788" s="250" t="s">
        <v>17</v>
      </c>
      <c r="J2788" s="250" t="s">
        <v>4670</v>
      </c>
      <c r="K2788" s="250" t="s">
        <v>4696</v>
      </c>
      <c r="L2788" s="251">
        <v>45834</v>
      </c>
      <c r="M2788" s="250" t="s">
        <v>1099</v>
      </c>
    </row>
    <row r="2789" spans="1:13" x14ac:dyDescent="0.35">
      <c r="A2789" s="252" t="s">
        <v>1628</v>
      </c>
      <c r="B2789" s="252" t="s">
        <v>1629</v>
      </c>
      <c r="C2789" s="252" t="s">
        <v>1618</v>
      </c>
      <c r="D2789" s="252" t="s">
        <v>20</v>
      </c>
      <c r="E2789" s="252" t="s">
        <v>17</v>
      </c>
      <c r="F2789" s="252" t="s">
        <v>17</v>
      </c>
      <c r="G2789" s="252" t="s">
        <v>17</v>
      </c>
      <c r="H2789" s="252" t="s">
        <v>17</v>
      </c>
      <c r="I2789" s="252" t="s">
        <v>17</v>
      </c>
      <c r="J2789" s="252" t="s">
        <v>4670</v>
      </c>
      <c r="K2789" s="252" t="s">
        <v>4697</v>
      </c>
      <c r="L2789" s="253">
        <v>45834</v>
      </c>
      <c r="M2789" s="252" t="s">
        <v>1099</v>
      </c>
    </row>
    <row r="2790" spans="1:13" x14ac:dyDescent="0.35">
      <c r="A2790" s="250" t="s">
        <v>1628</v>
      </c>
      <c r="B2790" s="250" t="s">
        <v>1629</v>
      </c>
      <c r="C2790" s="250" t="s">
        <v>1618</v>
      </c>
      <c r="D2790" s="250" t="s">
        <v>292</v>
      </c>
      <c r="E2790" s="250" t="s">
        <v>17</v>
      </c>
      <c r="F2790" s="250" t="s">
        <v>17</v>
      </c>
      <c r="G2790" s="250" t="s">
        <v>17</v>
      </c>
      <c r="H2790" s="250" t="s">
        <v>17</v>
      </c>
      <c r="I2790" s="250" t="s">
        <v>17</v>
      </c>
      <c r="J2790" s="250" t="s">
        <v>4670</v>
      </c>
      <c r="K2790" s="250" t="s">
        <v>4698</v>
      </c>
      <c r="L2790" s="251">
        <v>45834</v>
      </c>
      <c r="M2790" s="250" t="s">
        <v>1099</v>
      </c>
    </row>
    <row r="2791" spans="1:13" x14ac:dyDescent="0.35">
      <c r="A2791" s="252" t="s">
        <v>1628</v>
      </c>
      <c r="B2791" s="252" t="s">
        <v>1629</v>
      </c>
      <c r="C2791" s="252" t="s">
        <v>1618</v>
      </c>
      <c r="D2791" s="252" t="s">
        <v>22</v>
      </c>
      <c r="E2791" s="252" t="s">
        <v>17</v>
      </c>
      <c r="F2791" s="252" t="s">
        <v>17</v>
      </c>
      <c r="G2791" s="252" t="s">
        <v>17</v>
      </c>
      <c r="H2791" s="252" t="s">
        <v>17</v>
      </c>
      <c r="I2791" s="252" t="s">
        <v>17</v>
      </c>
      <c r="J2791" s="252" t="s">
        <v>4670</v>
      </c>
      <c r="K2791" s="252" t="s">
        <v>4699</v>
      </c>
      <c r="L2791" s="253">
        <v>45834</v>
      </c>
      <c r="M2791" s="252" t="s">
        <v>1099</v>
      </c>
    </row>
    <row r="2792" spans="1:13" x14ac:dyDescent="0.35">
      <c r="A2792" s="250" t="s">
        <v>1616</v>
      </c>
      <c r="B2792" s="250" t="s">
        <v>1617</v>
      </c>
      <c r="C2792" s="250" t="s">
        <v>1618</v>
      </c>
      <c r="D2792" s="250" t="s">
        <v>1094</v>
      </c>
      <c r="E2792" s="250">
        <v>12288863</v>
      </c>
      <c r="F2792" s="250" t="s">
        <v>4700</v>
      </c>
      <c r="G2792" s="250" t="s">
        <v>398</v>
      </c>
      <c r="H2792" s="250">
        <v>2</v>
      </c>
      <c r="I2792" s="250" t="s">
        <v>4678</v>
      </c>
      <c r="J2792" s="250" t="s">
        <v>4701</v>
      </c>
      <c r="K2792" s="250" t="s">
        <v>4702</v>
      </c>
      <c r="L2792" s="251">
        <v>45834</v>
      </c>
      <c r="M2792" s="250" t="s">
        <v>1099</v>
      </c>
    </row>
    <row r="2793" spans="1:13" x14ac:dyDescent="0.35">
      <c r="A2793" s="252" t="s">
        <v>1616</v>
      </c>
      <c r="B2793" s="252" t="s">
        <v>1617</v>
      </c>
      <c r="C2793" s="252" t="s">
        <v>1618</v>
      </c>
      <c r="D2793" s="252" t="s">
        <v>1100</v>
      </c>
      <c r="E2793" s="252">
        <v>25680</v>
      </c>
      <c r="F2793" s="252" t="s">
        <v>4703</v>
      </c>
      <c r="G2793" s="252" t="s">
        <v>398</v>
      </c>
      <c r="H2793" s="252">
        <v>2</v>
      </c>
      <c r="I2793" s="252" t="s">
        <v>4704</v>
      </c>
      <c r="J2793" s="252" t="s">
        <v>4705</v>
      </c>
      <c r="K2793" s="252" t="s">
        <v>4706</v>
      </c>
      <c r="L2793" s="253">
        <v>45834</v>
      </c>
      <c r="M2793" s="252" t="s">
        <v>1099</v>
      </c>
    </row>
    <row r="2794" spans="1:13" x14ac:dyDescent="0.35">
      <c r="A2794" s="250" t="s">
        <v>1616</v>
      </c>
      <c r="B2794" s="250" t="s">
        <v>1617</v>
      </c>
      <c r="C2794" s="250" t="s">
        <v>1618</v>
      </c>
      <c r="D2794" s="250" t="s">
        <v>1105</v>
      </c>
      <c r="E2794" s="250">
        <v>12288863</v>
      </c>
      <c r="F2794" s="250" t="s">
        <v>4700</v>
      </c>
      <c r="G2794" s="250" t="s">
        <v>398</v>
      </c>
      <c r="H2794" s="250">
        <v>2</v>
      </c>
      <c r="I2794" s="250" t="s">
        <v>4678</v>
      </c>
      <c r="J2794" s="250" t="s">
        <v>4707</v>
      </c>
      <c r="K2794" s="250" t="s">
        <v>4708</v>
      </c>
      <c r="L2794" s="251">
        <v>45834</v>
      </c>
      <c r="M2794" s="250" t="s">
        <v>1099</v>
      </c>
    </row>
    <row r="2795" spans="1:13" x14ac:dyDescent="0.35">
      <c r="A2795" s="252" t="s">
        <v>1616</v>
      </c>
      <c r="B2795" s="252" t="s">
        <v>1617</v>
      </c>
      <c r="C2795" s="252" t="s">
        <v>1618</v>
      </c>
      <c r="D2795" s="252" t="s">
        <v>1110</v>
      </c>
      <c r="E2795" s="252">
        <v>7137582</v>
      </c>
      <c r="F2795" s="252" t="s">
        <v>4700</v>
      </c>
      <c r="G2795" s="252" t="s">
        <v>398</v>
      </c>
      <c r="H2795" s="252">
        <v>2</v>
      </c>
      <c r="I2795" s="252" t="s">
        <v>4678</v>
      </c>
      <c r="J2795" s="252" t="s">
        <v>4709</v>
      </c>
      <c r="K2795" s="252" t="s">
        <v>4710</v>
      </c>
      <c r="L2795" s="253">
        <v>45834</v>
      </c>
      <c r="M2795" s="252" t="s">
        <v>1099</v>
      </c>
    </row>
    <row r="2796" spans="1:13" x14ac:dyDescent="0.35">
      <c r="A2796" s="250" t="s">
        <v>1616</v>
      </c>
      <c r="B2796" s="250" t="s">
        <v>1617</v>
      </c>
      <c r="C2796" s="250" t="s">
        <v>1618</v>
      </c>
      <c r="D2796" s="250" t="s">
        <v>1113</v>
      </c>
      <c r="E2796" s="250">
        <v>610623</v>
      </c>
      <c r="F2796" s="250" t="s">
        <v>4711</v>
      </c>
      <c r="G2796" s="250" t="s">
        <v>398</v>
      </c>
      <c r="H2796" s="250">
        <v>2</v>
      </c>
      <c r="I2796" s="250" t="s">
        <v>4712</v>
      </c>
      <c r="J2796" s="250" t="s">
        <v>4713</v>
      </c>
      <c r="K2796" s="250" t="s">
        <v>4714</v>
      </c>
      <c r="L2796" s="251">
        <v>45834</v>
      </c>
      <c r="M2796" s="250" t="s">
        <v>1099</v>
      </c>
    </row>
    <row r="2797" spans="1:13" x14ac:dyDescent="0.35">
      <c r="A2797" s="252" t="s">
        <v>1616</v>
      </c>
      <c r="B2797" s="252" t="s">
        <v>1617</v>
      </c>
      <c r="C2797" s="252" t="s">
        <v>1618</v>
      </c>
      <c r="D2797" s="252" t="s">
        <v>92</v>
      </c>
      <c r="E2797" s="252" t="s">
        <v>17</v>
      </c>
      <c r="F2797" s="252" t="s">
        <v>17</v>
      </c>
      <c r="G2797" s="252" t="s">
        <v>17</v>
      </c>
      <c r="H2797" s="252" t="s">
        <v>17</v>
      </c>
      <c r="I2797" s="252" t="s">
        <v>17</v>
      </c>
      <c r="J2797" s="252" t="s">
        <v>4668</v>
      </c>
      <c r="K2797" s="252" t="s">
        <v>4715</v>
      </c>
      <c r="L2797" s="253">
        <v>45834</v>
      </c>
      <c r="M2797" s="252" t="s">
        <v>1099</v>
      </c>
    </row>
    <row r="2798" spans="1:13" x14ac:dyDescent="0.35">
      <c r="A2798" s="250" t="s">
        <v>1616</v>
      </c>
      <c r="B2798" s="250" t="s">
        <v>1617</v>
      </c>
      <c r="C2798" s="250" t="s">
        <v>1618</v>
      </c>
      <c r="D2798" s="250" t="s">
        <v>428</v>
      </c>
      <c r="E2798" s="250">
        <v>179</v>
      </c>
      <c r="F2798" s="250" t="s">
        <v>1903</v>
      </c>
      <c r="G2798" s="250" t="s">
        <v>398</v>
      </c>
      <c r="H2798" s="250">
        <v>2</v>
      </c>
      <c r="I2798" s="250" t="s">
        <v>4672</v>
      </c>
      <c r="J2798" s="250" t="s">
        <v>4716</v>
      </c>
      <c r="K2798" s="250" t="s">
        <v>4717</v>
      </c>
      <c r="L2798" s="251">
        <v>45834</v>
      </c>
      <c r="M2798" s="250" t="s">
        <v>19</v>
      </c>
    </row>
    <row r="2799" spans="1:13" x14ac:dyDescent="0.35">
      <c r="A2799" s="252" t="s">
        <v>1616</v>
      </c>
      <c r="B2799" s="252" t="s">
        <v>1617</v>
      </c>
      <c r="C2799" s="252" t="s">
        <v>1618</v>
      </c>
      <c r="D2799" s="252" t="s">
        <v>1016</v>
      </c>
      <c r="E2799" s="252">
        <v>179</v>
      </c>
      <c r="F2799" s="252" t="s">
        <v>1903</v>
      </c>
      <c r="G2799" s="252" t="s">
        <v>398</v>
      </c>
      <c r="H2799" s="252">
        <v>2</v>
      </c>
      <c r="I2799" s="252" t="s">
        <v>4672</v>
      </c>
      <c r="J2799" s="252" t="s">
        <v>4718</v>
      </c>
      <c r="K2799" s="252" t="s">
        <v>4719</v>
      </c>
      <c r="L2799" s="253">
        <v>45834</v>
      </c>
      <c r="M2799" s="252" t="s">
        <v>19</v>
      </c>
    </row>
    <row r="2800" spans="1:13" x14ac:dyDescent="0.35">
      <c r="A2800" s="250" t="s">
        <v>1616</v>
      </c>
      <c r="B2800" s="250" t="s">
        <v>1617</v>
      </c>
      <c r="C2800" s="250" t="s">
        <v>1618</v>
      </c>
      <c r="D2800" s="250" t="s">
        <v>1123</v>
      </c>
      <c r="E2800" s="250">
        <v>1212374</v>
      </c>
      <c r="F2800" s="250" t="s">
        <v>4700</v>
      </c>
      <c r="G2800" s="250" t="s">
        <v>398</v>
      </c>
      <c r="H2800" s="250">
        <v>2</v>
      </c>
      <c r="I2800" s="250" t="s">
        <v>4678</v>
      </c>
      <c r="J2800" s="250" t="s">
        <v>4720</v>
      </c>
      <c r="K2800" s="250" t="s">
        <v>4721</v>
      </c>
      <c r="L2800" s="251">
        <v>45834</v>
      </c>
      <c r="M2800" s="250" t="s">
        <v>1099</v>
      </c>
    </row>
    <row r="2801" spans="1:13" x14ac:dyDescent="0.35">
      <c r="A2801" s="252" t="s">
        <v>1616</v>
      </c>
      <c r="B2801" s="252" t="s">
        <v>1617</v>
      </c>
      <c r="C2801" s="252" t="s">
        <v>1618</v>
      </c>
      <c r="D2801" s="252" t="s">
        <v>1126</v>
      </c>
      <c r="E2801" s="252">
        <v>5151281</v>
      </c>
      <c r="F2801" s="252" t="s">
        <v>4700</v>
      </c>
      <c r="G2801" s="252" t="s">
        <v>398</v>
      </c>
      <c r="H2801" s="252">
        <v>2</v>
      </c>
      <c r="I2801" s="252" t="s">
        <v>4678</v>
      </c>
      <c r="J2801" s="252" t="s">
        <v>4722</v>
      </c>
      <c r="K2801" s="252" t="s">
        <v>4723</v>
      </c>
      <c r="L2801" s="253">
        <v>45834</v>
      </c>
      <c r="M2801" s="252" t="s">
        <v>1099</v>
      </c>
    </row>
    <row r="2802" spans="1:13" x14ac:dyDescent="0.35">
      <c r="A2802" s="250" t="s">
        <v>1616</v>
      </c>
      <c r="B2802" s="250" t="s">
        <v>1617</v>
      </c>
      <c r="C2802" s="250" t="s">
        <v>1618</v>
      </c>
      <c r="D2802" s="250" t="s">
        <v>1130</v>
      </c>
      <c r="E2802" s="250">
        <v>5925208</v>
      </c>
      <c r="F2802" s="250" t="s">
        <v>4700</v>
      </c>
      <c r="G2802" s="250" t="s">
        <v>398</v>
      </c>
      <c r="H2802" s="250">
        <v>2</v>
      </c>
      <c r="I2802" s="250" t="s">
        <v>4678</v>
      </c>
      <c r="J2802" s="250" t="s">
        <v>4724</v>
      </c>
      <c r="K2802" s="250" t="s">
        <v>4725</v>
      </c>
      <c r="L2802" s="251">
        <v>45834</v>
      </c>
      <c r="M2802" s="250" t="s">
        <v>1099</v>
      </c>
    </row>
    <row r="2803" spans="1:13" x14ac:dyDescent="0.35">
      <c r="A2803" s="252" t="s">
        <v>1616</v>
      </c>
      <c r="B2803" s="252" t="s">
        <v>1617</v>
      </c>
      <c r="C2803" s="252" t="s">
        <v>1618</v>
      </c>
      <c r="D2803" s="252" t="s">
        <v>1133</v>
      </c>
      <c r="E2803" s="252">
        <v>1212374</v>
      </c>
      <c r="F2803" s="252" t="s">
        <v>4700</v>
      </c>
      <c r="G2803" s="252" t="s">
        <v>398</v>
      </c>
      <c r="H2803" s="252">
        <v>2</v>
      </c>
      <c r="I2803" s="252" t="s">
        <v>4678</v>
      </c>
      <c r="J2803" s="252" t="s">
        <v>4726</v>
      </c>
      <c r="K2803" s="252" t="s">
        <v>4727</v>
      </c>
      <c r="L2803" s="253">
        <v>45834</v>
      </c>
      <c r="M2803" s="252" t="s">
        <v>1099</v>
      </c>
    </row>
    <row r="2804" spans="1:13" x14ac:dyDescent="0.35">
      <c r="A2804" s="250" t="s">
        <v>1616</v>
      </c>
      <c r="B2804" s="250" t="s">
        <v>1617</v>
      </c>
      <c r="C2804" s="250" t="s">
        <v>1618</v>
      </c>
      <c r="D2804" s="250" t="s">
        <v>1136</v>
      </c>
      <c r="E2804" s="250">
        <v>0</v>
      </c>
      <c r="F2804" s="250" t="s">
        <v>4700</v>
      </c>
      <c r="G2804" s="250" t="s">
        <v>398</v>
      </c>
      <c r="H2804" s="250">
        <v>2</v>
      </c>
      <c r="I2804" s="250" t="s">
        <v>4678</v>
      </c>
      <c r="J2804" s="250" t="s">
        <v>4728</v>
      </c>
      <c r="K2804" s="250" t="s">
        <v>4729</v>
      </c>
      <c r="L2804" s="251">
        <v>45834</v>
      </c>
      <c r="M2804" s="250" t="s">
        <v>1099</v>
      </c>
    </row>
    <row r="2805" spans="1:13" x14ac:dyDescent="0.35">
      <c r="A2805" s="252" t="s">
        <v>1616</v>
      </c>
      <c r="B2805" s="252" t="s">
        <v>1617</v>
      </c>
      <c r="C2805" s="252" t="s">
        <v>1618</v>
      </c>
      <c r="D2805" s="252" t="s">
        <v>1139</v>
      </c>
      <c r="E2805" s="252">
        <v>0</v>
      </c>
      <c r="F2805" s="252" t="s">
        <v>4700</v>
      </c>
      <c r="G2805" s="252" t="s">
        <v>398</v>
      </c>
      <c r="H2805" s="252">
        <v>2</v>
      </c>
      <c r="I2805" s="252" t="s">
        <v>4678</v>
      </c>
      <c r="J2805" s="252" t="s">
        <v>4730</v>
      </c>
      <c r="K2805" s="252" t="s">
        <v>4731</v>
      </c>
      <c r="L2805" s="253">
        <v>45834</v>
      </c>
      <c r="M2805" s="252" t="s">
        <v>1099</v>
      </c>
    </row>
    <row r="2806" spans="1:13" x14ac:dyDescent="0.35">
      <c r="A2806" s="250" t="s">
        <v>1616</v>
      </c>
      <c r="B2806" s="250" t="s">
        <v>1617</v>
      </c>
      <c r="C2806" s="250" t="s">
        <v>1618</v>
      </c>
      <c r="D2806" s="250" t="s">
        <v>1142</v>
      </c>
      <c r="E2806" s="250">
        <v>5</v>
      </c>
      <c r="F2806" s="250" t="s">
        <v>4732</v>
      </c>
      <c r="G2806" s="250" t="s">
        <v>178</v>
      </c>
      <c r="H2806" s="250">
        <v>1</v>
      </c>
      <c r="I2806" s="250" t="s">
        <v>4733</v>
      </c>
      <c r="J2806" s="250" t="s">
        <v>4734</v>
      </c>
      <c r="K2806" s="250" t="s">
        <v>4735</v>
      </c>
      <c r="L2806" s="251">
        <v>45834</v>
      </c>
      <c r="M2806" s="250" t="s">
        <v>1099</v>
      </c>
    </row>
    <row r="2807" spans="1:13" x14ac:dyDescent="0.35">
      <c r="A2807" s="252" t="s">
        <v>1616</v>
      </c>
      <c r="B2807" s="252" t="s">
        <v>1617</v>
      </c>
      <c r="C2807" s="252" t="s">
        <v>1618</v>
      </c>
      <c r="D2807" s="252" t="s">
        <v>26</v>
      </c>
      <c r="E2807" s="252" t="s">
        <v>17</v>
      </c>
      <c r="F2807" s="252" t="s">
        <v>17</v>
      </c>
      <c r="G2807" s="252" t="s">
        <v>17</v>
      </c>
      <c r="H2807" s="252" t="s">
        <v>17</v>
      </c>
      <c r="I2807" s="252" t="s">
        <v>17</v>
      </c>
      <c r="J2807" s="252" t="s">
        <v>4670</v>
      </c>
      <c r="K2807" s="252" t="s">
        <v>4736</v>
      </c>
      <c r="L2807" s="253">
        <v>45834</v>
      </c>
      <c r="M2807" s="252" t="s">
        <v>1099</v>
      </c>
    </row>
    <row r="2808" spans="1:13" x14ac:dyDescent="0.35">
      <c r="A2808" s="250" t="s">
        <v>1616</v>
      </c>
      <c r="B2808" s="250" t="s">
        <v>1617</v>
      </c>
      <c r="C2808" s="250" t="s">
        <v>1618</v>
      </c>
      <c r="D2808" s="250" t="s">
        <v>28</v>
      </c>
      <c r="E2808" s="250" t="s">
        <v>17</v>
      </c>
      <c r="F2808" s="250" t="s">
        <v>17</v>
      </c>
      <c r="G2808" s="250" t="s">
        <v>17</v>
      </c>
      <c r="H2808" s="250" t="s">
        <v>17</v>
      </c>
      <c r="I2808" s="250" t="s">
        <v>17</v>
      </c>
      <c r="J2808" s="250" t="s">
        <v>4670</v>
      </c>
      <c r="K2808" s="250" t="s">
        <v>4737</v>
      </c>
      <c r="L2808" s="251">
        <v>45834</v>
      </c>
      <c r="M2808" s="250" t="s">
        <v>1099</v>
      </c>
    </row>
    <row r="2809" spans="1:13" x14ac:dyDescent="0.35">
      <c r="A2809" s="252" t="s">
        <v>1616</v>
      </c>
      <c r="B2809" s="252" t="s">
        <v>1617</v>
      </c>
      <c r="C2809" s="252" t="s">
        <v>1618</v>
      </c>
      <c r="D2809" s="252" t="s">
        <v>24</v>
      </c>
      <c r="E2809" s="252">
        <v>561353</v>
      </c>
      <c r="F2809" s="252" t="s">
        <v>4738</v>
      </c>
      <c r="G2809" s="252" t="s">
        <v>398</v>
      </c>
      <c r="H2809" s="252">
        <v>2</v>
      </c>
      <c r="I2809" s="252" t="s">
        <v>4739</v>
      </c>
      <c r="J2809" s="252" t="s">
        <v>4740</v>
      </c>
      <c r="K2809" s="252" t="s">
        <v>4741</v>
      </c>
      <c r="L2809" s="253">
        <v>45834</v>
      </c>
      <c r="M2809" s="252" t="s">
        <v>1099</v>
      </c>
    </row>
    <row r="2810" spans="1:13" x14ac:dyDescent="0.35">
      <c r="A2810" s="250" t="s">
        <v>1616</v>
      </c>
      <c r="B2810" s="250" t="s">
        <v>1617</v>
      </c>
      <c r="C2810" s="250" t="s">
        <v>1618</v>
      </c>
      <c r="D2810" s="250" t="s">
        <v>16</v>
      </c>
      <c r="E2810" s="250" t="s">
        <v>17</v>
      </c>
      <c r="F2810" s="250" t="s">
        <v>17</v>
      </c>
      <c r="G2810" s="250" t="s">
        <v>17</v>
      </c>
      <c r="H2810" s="250" t="s">
        <v>17</v>
      </c>
      <c r="I2810" s="250" t="s">
        <v>17</v>
      </c>
      <c r="J2810" s="250" t="s">
        <v>4670</v>
      </c>
      <c r="K2810" s="250" t="s">
        <v>4742</v>
      </c>
      <c r="L2810" s="251">
        <v>45834</v>
      </c>
      <c r="M2810" s="250" t="s">
        <v>1099</v>
      </c>
    </row>
    <row r="2811" spans="1:13" x14ac:dyDescent="0.35">
      <c r="A2811" s="252" t="s">
        <v>1616</v>
      </c>
      <c r="B2811" s="252" t="s">
        <v>1617</v>
      </c>
      <c r="C2811" s="252" t="s">
        <v>1618</v>
      </c>
      <c r="D2811" s="252" t="s">
        <v>20</v>
      </c>
      <c r="E2811" s="252" t="s">
        <v>17</v>
      </c>
      <c r="F2811" s="252" t="s">
        <v>17</v>
      </c>
      <c r="G2811" s="252" t="s">
        <v>17</v>
      </c>
      <c r="H2811" s="252" t="s">
        <v>17</v>
      </c>
      <c r="I2811" s="252" t="s">
        <v>17</v>
      </c>
      <c r="J2811" s="252" t="s">
        <v>4670</v>
      </c>
      <c r="K2811" s="252" t="s">
        <v>4743</v>
      </c>
      <c r="L2811" s="253">
        <v>45834</v>
      </c>
      <c r="M2811" s="252" t="s">
        <v>1099</v>
      </c>
    </row>
    <row r="2812" spans="1:13" x14ac:dyDescent="0.35">
      <c r="A2812" s="250" t="s">
        <v>1616</v>
      </c>
      <c r="B2812" s="250" t="s">
        <v>1617</v>
      </c>
      <c r="C2812" s="250" t="s">
        <v>1618</v>
      </c>
      <c r="D2812" s="250" t="s">
        <v>292</v>
      </c>
      <c r="E2812" s="250" t="s">
        <v>17</v>
      </c>
      <c r="F2812" s="250" t="s">
        <v>17</v>
      </c>
      <c r="G2812" s="250" t="s">
        <v>17</v>
      </c>
      <c r="H2812" s="250" t="s">
        <v>17</v>
      </c>
      <c r="I2812" s="250" t="s">
        <v>17</v>
      </c>
      <c r="J2812" s="250" t="s">
        <v>4670</v>
      </c>
      <c r="K2812" s="250" t="s">
        <v>4744</v>
      </c>
      <c r="L2812" s="251">
        <v>45834</v>
      </c>
      <c r="M2812" s="250" t="s">
        <v>1099</v>
      </c>
    </row>
    <row r="2813" spans="1:13" x14ac:dyDescent="0.35">
      <c r="A2813" s="252" t="s">
        <v>1616</v>
      </c>
      <c r="B2813" s="252" t="s">
        <v>1617</v>
      </c>
      <c r="C2813" s="252" t="s">
        <v>1618</v>
      </c>
      <c r="D2813" s="252" t="s">
        <v>22</v>
      </c>
      <c r="E2813" s="252" t="s">
        <v>17</v>
      </c>
      <c r="F2813" s="252" t="s">
        <v>17</v>
      </c>
      <c r="G2813" s="252" t="s">
        <v>17</v>
      </c>
      <c r="H2813" s="252" t="s">
        <v>17</v>
      </c>
      <c r="I2813" s="252" t="s">
        <v>17</v>
      </c>
      <c r="J2813" s="252" t="s">
        <v>4670</v>
      </c>
      <c r="K2813" s="252" t="s">
        <v>4745</v>
      </c>
      <c r="L2813" s="253">
        <v>45834</v>
      </c>
      <c r="M2813" s="252" t="s">
        <v>1099</v>
      </c>
    </row>
    <row r="2814" spans="1:13" x14ac:dyDescent="0.35">
      <c r="A2814" s="250" t="s">
        <v>1666</v>
      </c>
      <c r="B2814" s="250" t="s">
        <v>1667</v>
      </c>
      <c r="C2814" s="250" t="s">
        <v>1668</v>
      </c>
      <c r="D2814" s="250" t="s">
        <v>1094</v>
      </c>
      <c r="E2814" s="250">
        <v>53313153</v>
      </c>
      <c r="F2814" s="250" t="s">
        <v>4746</v>
      </c>
      <c r="G2814" s="250" t="s">
        <v>398</v>
      </c>
      <c r="H2814" s="250">
        <v>2</v>
      </c>
      <c r="I2814" s="250" t="s">
        <v>4747</v>
      </c>
      <c r="J2814" s="250" t="s">
        <v>4748</v>
      </c>
      <c r="K2814" s="250" t="s">
        <v>4749</v>
      </c>
      <c r="L2814" s="251">
        <v>45834</v>
      </c>
      <c r="M2814" s="250" t="s">
        <v>1099</v>
      </c>
    </row>
    <row r="2815" spans="1:13" x14ac:dyDescent="0.35">
      <c r="A2815" s="252" t="s">
        <v>1666</v>
      </c>
      <c r="B2815" s="252" t="s">
        <v>1667</v>
      </c>
      <c r="C2815" s="252" t="s">
        <v>1668</v>
      </c>
      <c r="D2815" s="252" t="s">
        <v>1100</v>
      </c>
      <c r="E2815" s="252">
        <v>26513</v>
      </c>
      <c r="F2815" s="252" t="s">
        <v>4750</v>
      </c>
      <c r="G2815" s="252" t="s">
        <v>398</v>
      </c>
      <c r="H2815" s="252">
        <v>2</v>
      </c>
      <c r="I2815" s="252" t="s">
        <v>4751</v>
      </c>
      <c r="J2815" s="252" t="s">
        <v>4752</v>
      </c>
      <c r="K2815" s="252" t="s">
        <v>4753</v>
      </c>
      <c r="L2815" s="253">
        <v>45834</v>
      </c>
      <c r="M2815" s="252" t="s">
        <v>1099</v>
      </c>
    </row>
    <row r="2816" spans="1:13" x14ac:dyDescent="0.35">
      <c r="A2816" s="250" t="s">
        <v>1666</v>
      </c>
      <c r="B2816" s="250" t="s">
        <v>1667</v>
      </c>
      <c r="C2816" s="250" t="s">
        <v>1668</v>
      </c>
      <c r="D2816" s="250" t="s">
        <v>1105</v>
      </c>
      <c r="E2816" s="250">
        <v>8303575</v>
      </c>
      <c r="F2816" s="250" t="s">
        <v>4754</v>
      </c>
      <c r="G2816" s="250" t="s">
        <v>398</v>
      </c>
      <c r="H2816" s="250">
        <v>2</v>
      </c>
      <c r="I2816" s="250" t="s">
        <v>4755</v>
      </c>
      <c r="J2816" s="250" t="s">
        <v>4756</v>
      </c>
      <c r="K2816" s="250" t="s">
        <v>4757</v>
      </c>
      <c r="L2816" s="251">
        <v>45834</v>
      </c>
      <c r="M2816" s="250" t="s">
        <v>1099</v>
      </c>
    </row>
    <row r="2817" spans="1:13" x14ac:dyDescent="0.35">
      <c r="A2817" s="252" t="s">
        <v>1666</v>
      </c>
      <c r="B2817" s="252" t="s">
        <v>1667</v>
      </c>
      <c r="C2817" s="252" t="s">
        <v>1668</v>
      </c>
      <c r="D2817" s="252" t="s">
        <v>1110</v>
      </c>
      <c r="E2817" s="252">
        <v>1913153</v>
      </c>
      <c r="F2817" s="252" t="s">
        <v>4483</v>
      </c>
      <c r="G2817" s="252" t="s">
        <v>398</v>
      </c>
      <c r="H2817" s="252">
        <v>2</v>
      </c>
      <c r="I2817" s="252" t="s">
        <v>4758</v>
      </c>
      <c r="J2817" s="252" t="s">
        <v>4759</v>
      </c>
      <c r="K2817" s="252" t="s">
        <v>4760</v>
      </c>
      <c r="L2817" s="253">
        <v>45834</v>
      </c>
      <c r="M2817" s="252" t="s">
        <v>1099</v>
      </c>
    </row>
    <row r="2818" spans="1:13" x14ac:dyDescent="0.35">
      <c r="A2818" s="250" t="s">
        <v>1666</v>
      </c>
      <c r="B2818" s="250" t="s">
        <v>1667</v>
      </c>
      <c r="C2818" s="250" t="s">
        <v>1668</v>
      </c>
      <c r="D2818" s="250" t="s">
        <v>1113</v>
      </c>
      <c r="E2818" s="250">
        <v>1913153</v>
      </c>
      <c r="F2818" s="250" t="s">
        <v>4483</v>
      </c>
      <c r="G2818" s="250" t="s">
        <v>398</v>
      </c>
      <c r="H2818" s="250">
        <v>2</v>
      </c>
      <c r="I2818" s="250" t="s">
        <v>4758</v>
      </c>
      <c r="J2818" s="250" t="s">
        <v>4761</v>
      </c>
      <c r="K2818" s="250" t="s">
        <v>4762</v>
      </c>
      <c r="L2818" s="251">
        <v>45834</v>
      </c>
      <c r="M2818" s="250" t="s">
        <v>1099</v>
      </c>
    </row>
    <row r="2819" spans="1:13" x14ac:dyDescent="0.35">
      <c r="A2819" s="252" t="s">
        <v>1666</v>
      </c>
      <c r="B2819" s="252" t="s">
        <v>1667</v>
      </c>
      <c r="C2819" s="252" t="s">
        <v>1668</v>
      </c>
      <c r="D2819" s="252" t="s">
        <v>92</v>
      </c>
      <c r="E2819" s="252" t="s">
        <v>17</v>
      </c>
      <c r="F2819" s="252" t="s">
        <v>318</v>
      </c>
      <c r="G2819" s="252" t="s">
        <v>17</v>
      </c>
      <c r="H2819" s="252" t="s">
        <v>17</v>
      </c>
      <c r="I2819" s="252" t="s">
        <v>318</v>
      </c>
      <c r="J2819" s="252" t="s">
        <v>4763</v>
      </c>
      <c r="K2819" s="252" t="s">
        <v>4764</v>
      </c>
      <c r="L2819" s="253">
        <v>45834</v>
      </c>
      <c r="M2819" s="252" t="s">
        <v>1099</v>
      </c>
    </row>
    <row r="2820" spans="1:13" x14ac:dyDescent="0.35">
      <c r="A2820" s="250" t="s">
        <v>1666</v>
      </c>
      <c r="B2820" s="250" t="s">
        <v>1667</v>
      </c>
      <c r="C2820" s="250" t="s">
        <v>1668</v>
      </c>
      <c r="D2820" s="250" t="s">
        <v>428</v>
      </c>
      <c r="E2820" s="250" t="s">
        <v>17</v>
      </c>
      <c r="F2820" s="250" t="s">
        <v>318</v>
      </c>
      <c r="G2820" s="250" t="s">
        <v>17</v>
      </c>
      <c r="H2820" s="250" t="s">
        <v>17</v>
      </c>
      <c r="I2820" s="250" t="s">
        <v>318</v>
      </c>
      <c r="J2820" s="250" t="s">
        <v>4763</v>
      </c>
      <c r="K2820" s="250" t="s">
        <v>4765</v>
      </c>
      <c r="L2820" s="251">
        <v>45834</v>
      </c>
      <c r="M2820" s="250" t="s">
        <v>1099</v>
      </c>
    </row>
    <row r="2821" spans="1:13" x14ac:dyDescent="0.35">
      <c r="A2821" s="252" t="s">
        <v>1666</v>
      </c>
      <c r="B2821" s="252" t="s">
        <v>1667</v>
      </c>
      <c r="C2821" s="252" t="s">
        <v>1668</v>
      </c>
      <c r="D2821" s="252" t="s">
        <v>1016</v>
      </c>
      <c r="E2821" s="252" t="s">
        <v>17</v>
      </c>
      <c r="F2821" s="252" t="s">
        <v>318</v>
      </c>
      <c r="G2821" s="252" t="s">
        <v>17</v>
      </c>
      <c r="H2821" s="252" t="s">
        <v>17</v>
      </c>
      <c r="I2821" s="252" t="s">
        <v>17</v>
      </c>
      <c r="J2821" s="252" t="s">
        <v>4763</v>
      </c>
      <c r="K2821" s="252" t="s">
        <v>4766</v>
      </c>
      <c r="L2821" s="253">
        <v>45834</v>
      </c>
      <c r="M2821" s="252" t="s">
        <v>19</v>
      </c>
    </row>
    <row r="2822" spans="1:13" x14ac:dyDescent="0.35">
      <c r="A2822" s="250" t="s">
        <v>1666</v>
      </c>
      <c r="B2822" s="250" t="s">
        <v>1667</v>
      </c>
      <c r="C2822" s="250" t="s">
        <v>1668</v>
      </c>
      <c r="D2822" s="250" t="s">
        <v>1123</v>
      </c>
      <c r="E2822" s="250">
        <v>1913153</v>
      </c>
      <c r="F2822" s="250" t="s">
        <v>4483</v>
      </c>
      <c r="G2822" s="250" t="s">
        <v>398</v>
      </c>
      <c r="H2822" s="250">
        <v>2</v>
      </c>
      <c r="I2822" s="250" t="s">
        <v>4758</v>
      </c>
      <c r="J2822" s="250" t="s">
        <v>4767</v>
      </c>
      <c r="K2822" s="250" t="s">
        <v>4768</v>
      </c>
      <c r="L2822" s="251">
        <v>45834</v>
      </c>
      <c r="M2822" s="250" t="s">
        <v>1099</v>
      </c>
    </row>
    <row r="2823" spans="1:13" x14ac:dyDescent="0.35">
      <c r="A2823" s="252" t="s">
        <v>1666</v>
      </c>
      <c r="B2823" s="252" t="s">
        <v>1667</v>
      </c>
      <c r="C2823" s="252" t="s">
        <v>1668</v>
      </c>
      <c r="D2823" s="252" t="s">
        <v>1126</v>
      </c>
      <c r="E2823" s="252">
        <v>6390422</v>
      </c>
      <c r="F2823" s="252" t="s">
        <v>4754</v>
      </c>
      <c r="G2823" s="252" t="s">
        <v>398</v>
      </c>
      <c r="H2823" s="252">
        <v>2</v>
      </c>
      <c r="I2823" s="252" t="s">
        <v>4755</v>
      </c>
      <c r="J2823" s="252" t="s">
        <v>2011</v>
      </c>
      <c r="K2823" s="252" t="s">
        <v>4769</v>
      </c>
      <c r="L2823" s="253">
        <v>45834</v>
      </c>
      <c r="M2823" s="252" t="s">
        <v>1099</v>
      </c>
    </row>
    <row r="2824" spans="1:13" x14ac:dyDescent="0.35">
      <c r="A2824" s="250" t="s">
        <v>1666</v>
      </c>
      <c r="B2824" s="250" t="s">
        <v>1667</v>
      </c>
      <c r="C2824" s="250" t="s">
        <v>1668</v>
      </c>
      <c r="D2824" s="250" t="s">
        <v>1130</v>
      </c>
      <c r="E2824" s="250">
        <v>0</v>
      </c>
      <c r="F2824" s="250" t="s">
        <v>4483</v>
      </c>
      <c r="G2824" s="250" t="s">
        <v>398</v>
      </c>
      <c r="H2824" s="250">
        <v>2</v>
      </c>
      <c r="I2824" s="250" t="s">
        <v>4758</v>
      </c>
      <c r="J2824" s="250" t="s">
        <v>4770</v>
      </c>
      <c r="K2824" s="250" t="s">
        <v>4771</v>
      </c>
      <c r="L2824" s="251">
        <v>45834</v>
      </c>
      <c r="M2824" s="250" t="s">
        <v>1099</v>
      </c>
    </row>
    <row r="2825" spans="1:13" x14ac:dyDescent="0.35">
      <c r="A2825" s="252" t="s">
        <v>1666</v>
      </c>
      <c r="B2825" s="252" t="s">
        <v>1667</v>
      </c>
      <c r="C2825" s="252" t="s">
        <v>1668</v>
      </c>
      <c r="D2825" s="252" t="s">
        <v>1133</v>
      </c>
      <c r="E2825" s="252">
        <v>1913153</v>
      </c>
      <c r="F2825" s="252" t="s">
        <v>4483</v>
      </c>
      <c r="G2825" s="252" t="s">
        <v>398</v>
      </c>
      <c r="H2825" s="252">
        <v>2</v>
      </c>
      <c r="I2825" s="252" t="s">
        <v>4758</v>
      </c>
      <c r="J2825" s="252" t="s">
        <v>4682</v>
      </c>
      <c r="K2825" s="252" t="s">
        <v>4772</v>
      </c>
      <c r="L2825" s="253">
        <v>45834</v>
      </c>
      <c r="M2825" s="252" t="s">
        <v>1099</v>
      </c>
    </row>
    <row r="2826" spans="1:13" x14ac:dyDescent="0.35">
      <c r="A2826" s="250" t="s">
        <v>1666</v>
      </c>
      <c r="B2826" s="250" t="s">
        <v>1667</v>
      </c>
      <c r="C2826" s="250" t="s">
        <v>1668</v>
      </c>
      <c r="D2826" s="250" t="s">
        <v>1136</v>
      </c>
      <c r="E2826" s="250" t="s">
        <v>17</v>
      </c>
      <c r="F2826" s="250" t="s">
        <v>318</v>
      </c>
      <c r="G2826" s="250" t="s">
        <v>230</v>
      </c>
      <c r="H2826" s="250">
        <v>3</v>
      </c>
      <c r="I2826" s="250" t="s">
        <v>17</v>
      </c>
      <c r="J2826" s="250" t="s">
        <v>4684</v>
      </c>
      <c r="K2826" s="250" t="s">
        <v>4773</v>
      </c>
      <c r="L2826" s="251">
        <v>45834</v>
      </c>
      <c r="M2826" s="250" t="s">
        <v>1099</v>
      </c>
    </row>
    <row r="2827" spans="1:13" x14ac:dyDescent="0.35">
      <c r="A2827" s="252" t="s">
        <v>1666</v>
      </c>
      <c r="B2827" s="252" t="s">
        <v>1667</v>
      </c>
      <c r="C2827" s="252" t="s">
        <v>1668</v>
      </c>
      <c r="D2827" s="252" t="s">
        <v>1139</v>
      </c>
      <c r="E2827" s="252" t="s">
        <v>17</v>
      </c>
      <c r="F2827" s="252" t="s">
        <v>318</v>
      </c>
      <c r="G2827" s="252" t="s">
        <v>230</v>
      </c>
      <c r="H2827" s="252">
        <v>3</v>
      </c>
      <c r="I2827" s="252" t="s">
        <v>17</v>
      </c>
      <c r="J2827" s="252" t="s">
        <v>4774</v>
      </c>
      <c r="K2827" s="252" t="s">
        <v>4775</v>
      </c>
      <c r="L2827" s="253">
        <v>45834</v>
      </c>
      <c r="M2827" s="252" t="s">
        <v>1099</v>
      </c>
    </row>
    <row r="2828" spans="1:13" x14ac:dyDescent="0.35">
      <c r="A2828" s="250" t="s">
        <v>1666</v>
      </c>
      <c r="B2828" s="250" t="s">
        <v>1667</v>
      </c>
      <c r="C2828" s="250" t="s">
        <v>1668</v>
      </c>
      <c r="D2828" s="250" t="s">
        <v>1142</v>
      </c>
      <c r="E2828" s="250">
        <v>3</v>
      </c>
      <c r="F2828" s="250" t="s">
        <v>4483</v>
      </c>
      <c r="G2828" s="250" t="s">
        <v>230</v>
      </c>
      <c r="H2828" s="250">
        <v>3</v>
      </c>
      <c r="I2828" s="250" t="s">
        <v>4755</v>
      </c>
      <c r="J2828" s="250" t="s">
        <v>4776</v>
      </c>
      <c r="K2828" s="250" t="s">
        <v>4777</v>
      </c>
      <c r="L2828" s="251">
        <v>45834</v>
      </c>
      <c r="M2828" s="250" t="s">
        <v>1099</v>
      </c>
    </row>
    <row r="2829" spans="1:13" x14ac:dyDescent="0.35">
      <c r="A2829" s="252" t="s">
        <v>1666</v>
      </c>
      <c r="B2829" s="252" t="s">
        <v>1667</v>
      </c>
      <c r="C2829" s="252" t="s">
        <v>1668</v>
      </c>
      <c r="D2829" s="252" t="s">
        <v>26</v>
      </c>
      <c r="E2829" s="252" t="s">
        <v>17</v>
      </c>
      <c r="F2829" s="252" t="s">
        <v>318</v>
      </c>
      <c r="G2829" s="252" t="s">
        <v>17</v>
      </c>
      <c r="H2829" s="252" t="s">
        <v>17</v>
      </c>
      <c r="I2829" s="252" t="s">
        <v>318</v>
      </c>
      <c r="J2829" s="252" t="s">
        <v>4763</v>
      </c>
      <c r="K2829" s="252" t="s">
        <v>4778</v>
      </c>
      <c r="L2829" s="253">
        <v>45834</v>
      </c>
      <c r="M2829" s="252" t="s">
        <v>1099</v>
      </c>
    </row>
    <row r="2830" spans="1:13" x14ac:dyDescent="0.35">
      <c r="A2830" s="250" t="s">
        <v>1666</v>
      </c>
      <c r="B2830" s="250" t="s">
        <v>1667</v>
      </c>
      <c r="C2830" s="250" t="s">
        <v>1668</v>
      </c>
      <c r="D2830" s="250" t="s">
        <v>28</v>
      </c>
      <c r="E2830" s="250" t="s">
        <v>17</v>
      </c>
      <c r="F2830" s="250" t="s">
        <v>318</v>
      </c>
      <c r="G2830" s="250" t="s">
        <v>17</v>
      </c>
      <c r="H2830" s="250" t="s">
        <v>17</v>
      </c>
      <c r="I2830" s="250" t="s">
        <v>318</v>
      </c>
      <c r="J2830" s="250" t="s">
        <v>4763</v>
      </c>
      <c r="K2830" s="250" t="s">
        <v>4779</v>
      </c>
      <c r="L2830" s="251">
        <v>45834</v>
      </c>
      <c r="M2830" s="250" t="s">
        <v>1099</v>
      </c>
    </row>
    <row r="2831" spans="1:13" x14ac:dyDescent="0.35">
      <c r="A2831" s="252" t="s">
        <v>1666</v>
      </c>
      <c r="B2831" s="252" t="s">
        <v>1667</v>
      </c>
      <c r="C2831" s="252" t="s">
        <v>1668</v>
      </c>
      <c r="D2831" s="252" t="s">
        <v>24</v>
      </c>
      <c r="E2831" s="252">
        <v>70445</v>
      </c>
      <c r="F2831" s="252" t="s">
        <v>4780</v>
      </c>
      <c r="G2831" s="252" t="s">
        <v>398</v>
      </c>
      <c r="H2831" s="252">
        <v>2</v>
      </c>
      <c r="I2831" s="252" t="s">
        <v>4781</v>
      </c>
      <c r="J2831" s="252" t="s">
        <v>4782</v>
      </c>
      <c r="K2831" s="252" t="s">
        <v>4783</v>
      </c>
      <c r="L2831" s="253">
        <v>45834</v>
      </c>
      <c r="M2831" s="252" t="s">
        <v>19</v>
      </c>
    </row>
    <row r="2832" spans="1:13" x14ac:dyDescent="0.35">
      <c r="A2832" s="250" t="s">
        <v>1666</v>
      </c>
      <c r="B2832" s="250" t="s">
        <v>1667</v>
      </c>
      <c r="C2832" s="250" t="s">
        <v>1668</v>
      </c>
      <c r="D2832" s="250" t="s">
        <v>16</v>
      </c>
      <c r="E2832" s="250" t="s">
        <v>17</v>
      </c>
      <c r="F2832" s="250" t="s">
        <v>318</v>
      </c>
      <c r="G2832" s="250" t="s">
        <v>17</v>
      </c>
      <c r="H2832" s="250" t="s">
        <v>17</v>
      </c>
      <c r="I2832" s="250" t="s">
        <v>318</v>
      </c>
      <c r="J2832" s="250" t="s">
        <v>4763</v>
      </c>
      <c r="K2832" s="250" t="s">
        <v>4784</v>
      </c>
      <c r="L2832" s="251">
        <v>45834</v>
      </c>
      <c r="M2832" s="250" t="s">
        <v>1099</v>
      </c>
    </row>
    <row r="2833" spans="1:13" x14ac:dyDescent="0.35">
      <c r="A2833" s="252" t="s">
        <v>1666</v>
      </c>
      <c r="B2833" s="252" t="s">
        <v>1667</v>
      </c>
      <c r="C2833" s="252" t="s">
        <v>1668</v>
      </c>
      <c r="D2833" s="252" t="s">
        <v>20</v>
      </c>
      <c r="E2833" s="252" t="s">
        <v>17</v>
      </c>
      <c r="F2833" s="252" t="s">
        <v>318</v>
      </c>
      <c r="G2833" s="252" t="s">
        <v>17</v>
      </c>
      <c r="H2833" s="252" t="s">
        <v>17</v>
      </c>
      <c r="I2833" s="252" t="s">
        <v>318</v>
      </c>
      <c r="J2833" s="252" t="s">
        <v>4763</v>
      </c>
      <c r="K2833" s="252" t="s">
        <v>4785</v>
      </c>
      <c r="L2833" s="253">
        <v>45834</v>
      </c>
      <c r="M2833" s="252" t="s">
        <v>1099</v>
      </c>
    </row>
    <row r="2834" spans="1:13" x14ac:dyDescent="0.35">
      <c r="A2834" s="250" t="s">
        <v>1666</v>
      </c>
      <c r="B2834" s="250" t="s">
        <v>1667</v>
      </c>
      <c r="C2834" s="250" t="s">
        <v>1668</v>
      </c>
      <c r="D2834" s="250" t="s">
        <v>292</v>
      </c>
      <c r="E2834" s="250" t="s">
        <v>17</v>
      </c>
      <c r="F2834" s="250" t="s">
        <v>318</v>
      </c>
      <c r="G2834" s="250" t="s">
        <v>17</v>
      </c>
      <c r="H2834" s="250" t="s">
        <v>17</v>
      </c>
      <c r="I2834" s="250" t="s">
        <v>318</v>
      </c>
      <c r="J2834" s="250" t="s">
        <v>4763</v>
      </c>
      <c r="K2834" s="250" t="s">
        <v>4786</v>
      </c>
      <c r="L2834" s="251">
        <v>45834</v>
      </c>
      <c r="M2834" s="250" t="s">
        <v>1099</v>
      </c>
    </row>
    <row r="2835" spans="1:13" x14ac:dyDescent="0.35">
      <c r="A2835" s="252" t="s">
        <v>1666</v>
      </c>
      <c r="B2835" s="252" t="s">
        <v>1667</v>
      </c>
      <c r="C2835" s="252" t="s">
        <v>1668</v>
      </c>
      <c r="D2835" s="252" t="s">
        <v>22</v>
      </c>
      <c r="E2835" s="252" t="s">
        <v>17</v>
      </c>
      <c r="F2835" s="252" t="s">
        <v>318</v>
      </c>
      <c r="G2835" s="252" t="s">
        <v>17</v>
      </c>
      <c r="H2835" s="252" t="s">
        <v>17</v>
      </c>
      <c r="I2835" s="252" t="s">
        <v>318</v>
      </c>
      <c r="J2835" s="252" t="s">
        <v>4763</v>
      </c>
      <c r="K2835" s="252" t="s">
        <v>4787</v>
      </c>
      <c r="L2835" s="253">
        <v>45834</v>
      </c>
      <c r="M2835" s="252" t="s">
        <v>1099</v>
      </c>
    </row>
    <row r="2836" spans="1:13" x14ac:dyDescent="0.35">
      <c r="A2836" s="250" t="s">
        <v>1211</v>
      </c>
      <c r="B2836" s="250" t="s">
        <v>1212</v>
      </c>
      <c r="C2836" s="250" t="s">
        <v>1213</v>
      </c>
      <c r="D2836" s="250" t="s">
        <v>1094</v>
      </c>
      <c r="E2836" s="250">
        <v>32594716</v>
      </c>
      <c r="F2836" s="250" t="s">
        <v>4788</v>
      </c>
      <c r="G2836" s="250" t="s">
        <v>398</v>
      </c>
      <c r="H2836" s="250">
        <v>2</v>
      </c>
      <c r="I2836" s="250" t="s">
        <v>4789</v>
      </c>
      <c r="J2836" s="250" t="s">
        <v>4790</v>
      </c>
      <c r="K2836" s="250" t="s">
        <v>4791</v>
      </c>
      <c r="L2836" s="251">
        <v>45834</v>
      </c>
      <c r="M2836" s="250" t="s">
        <v>1099</v>
      </c>
    </row>
    <row r="2837" spans="1:13" x14ac:dyDescent="0.35">
      <c r="A2837" s="252" t="s">
        <v>1211</v>
      </c>
      <c r="B2837" s="252" t="s">
        <v>1212</v>
      </c>
      <c r="C2837" s="252" t="s">
        <v>1213</v>
      </c>
      <c r="D2837" s="252" t="s">
        <v>1100</v>
      </c>
      <c r="E2837" s="252">
        <v>19953</v>
      </c>
      <c r="F2837" s="252" t="s">
        <v>4792</v>
      </c>
      <c r="G2837" s="252" t="s">
        <v>398</v>
      </c>
      <c r="H2837" s="252">
        <v>2</v>
      </c>
      <c r="I2837" s="252" t="s">
        <v>4793</v>
      </c>
      <c r="J2837" s="252" t="s">
        <v>4794</v>
      </c>
      <c r="K2837" s="252" t="s">
        <v>4795</v>
      </c>
      <c r="L2837" s="253">
        <v>45834</v>
      </c>
      <c r="M2837" s="252" t="s">
        <v>1099</v>
      </c>
    </row>
    <row r="2838" spans="1:13" x14ac:dyDescent="0.35">
      <c r="A2838" s="250" t="s">
        <v>1211</v>
      </c>
      <c r="B2838" s="250" t="s">
        <v>1212</v>
      </c>
      <c r="C2838" s="250" t="s">
        <v>1213</v>
      </c>
      <c r="D2838" s="250" t="s">
        <v>1105</v>
      </c>
      <c r="E2838" s="250">
        <v>491991</v>
      </c>
      <c r="F2838" s="250" t="s">
        <v>4796</v>
      </c>
      <c r="G2838" s="250" t="s">
        <v>398</v>
      </c>
      <c r="H2838" s="250">
        <v>2</v>
      </c>
      <c r="I2838" s="250" t="s">
        <v>4797</v>
      </c>
      <c r="J2838" s="250" t="s">
        <v>4798</v>
      </c>
      <c r="K2838" s="250" t="s">
        <v>4799</v>
      </c>
      <c r="L2838" s="251">
        <v>45834</v>
      </c>
      <c r="M2838" s="250" t="s">
        <v>1099</v>
      </c>
    </row>
    <row r="2839" spans="1:13" x14ac:dyDescent="0.35">
      <c r="A2839" s="252" t="s">
        <v>1211</v>
      </c>
      <c r="B2839" s="252" t="s">
        <v>1212</v>
      </c>
      <c r="C2839" s="252" t="s">
        <v>1213</v>
      </c>
      <c r="D2839" s="252" t="s">
        <v>1110</v>
      </c>
      <c r="E2839" s="252">
        <v>73676</v>
      </c>
      <c r="F2839" s="252" t="s">
        <v>4800</v>
      </c>
      <c r="G2839" s="252" t="s">
        <v>398</v>
      </c>
      <c r="H2839" s="252">
        <v>2</v>
      </c>
      <c r="I2839" s="252" t="s">
        <v>4801</v>
      </c>
      <c r="J2839" s="252" t="s">
        <v>4802</v>
      </c>
      <c r="K2839" s="252" t="s">
        <v>4803</v>
      </c>
      <c r="L2839" s="253">
        <v>45834</v>
      </c>
      <c r="M2839" s="252" t="s">
        <v>1099</v>
      </c>
    </row>
    <row r="2840" spans="1:13" x14ac:dyDescent="0.35">
      <c r="A2840" s="250" t="s">
        <v>1211</v>
      </c>
      <c r="B2840" s="250" t="s">
        <v>1212</v>
      </c>
      <c r="C2840" s="250" t="s">
        <v>1213</v>
      </c>
      <c r="D2840" s="250" t="s">
        <v>1113</v>
      </c>
      <c r="E2840" s="250">
        <v>73676</v>
      </c>
      <c r="F2840" s="250" t="s">
        <v>4804</v>
      </c>
      <c r="G2840" s="250" t="s">
        <v>398</v>
      </c>
      <c r="H2840" s="250">
        <v>2</v>
      </c>
      <c r="I2840" s="250" t="s">
        <v>4805</v>
      </c>
      <c r="J2840" s="250" t="s">
        <v>4806</v>
      </c>
      <c r="K2840" s="250" t="s">
        <v>4807</v>
      </c>
      <c r="L2840" s="251">
        <v>45834</v>
      </c>
      <c r="M2840" s="250" t="s">
        <v>1099</v>
      </c>
    </row>
    <row r="2841" spans="1:13" x14ac:dyDescent="0.35">
      <c r="A2841" s="252" t="s">
        <v>1211</v>
      </c>
      <c r="B2841" s="252" t="s">
        <v>1212</v>
      </c>
      <c r="C2841" s="252" t="s">
        <v>1213</v>
      </c>
      <c r="D2841" s="252" t="s">
        <v>92</v>
      </c>
      <c r="E2841" s="252" t="s">
        <v>17</v>
      </c>
      <c r="F2841" s="252" t="s">
        <v>17</v>
      </c>
      <c r="G2841" s="252" t="s">
        <v>17</v>
      </c>
      <c r="H2841" s="252" t="s">
        <v>17</v>
      </c>
      <c r="I2841" s="252" t="s">
        <v>17</v>
      </c>
      <c r="J2841" s="252" t="s">
        <v>17</v>
      </c>
      <c r="K2841" s="252" t="s">
        <v>4808</v>
      </c>
      <c r="L2841" s="253">
        <v>45834</v>
      </c>
      <c r="M2841" s="252" t="s">
        <v>1099</v>
      </c>
    </row>
    <row r="2842" spans="1:13" x14ac:dyDescent="0.35">
      <c r="A2842" s="250" t="s">
        <v>1211</v>
      </c>
      <c r="B2842" s="250" t="s">
        <v>1212</v>
      </c>
      <c r="C2842" s="250" t="s">
        <v>1213</v>
      </c>
      <c r="D2842" s="250" t="s">
        <v>428</v>
      </c>
      <c r="E2842" s="250" t="s">
        <v>17</v>
      </c>
      <c r="F2842" s="250" t="s">
        <v>17</v>
      </c>
      <c r="G2842" s="250" t="s">
        <v>17</v>
      </c>
      <c r="H2842" s="250" t="s">
        <v>17</v>
      </c>
      <c r="I2842" s="250" t="s">
        <v>17</v>
      </c>
      <c r="J2842" s="250" t="s">
        <v>17</v>
      </c>
      <c r="K2842" s="250" t="s">
        <v>4809</v>
      </c>
      <c r="L2842" s="251">
        <v>45834</v>
      </c>
      <c r="M2842" s="250" t="s">
        <v>1099</v>
      </c>
    </row>
    <row r="2843" spans="1:13" x14ac:dyDescent="0.35">
      <c r="A2843" s="252" t="s">
        <v>1211</v>
      </c>
      <c r="B2843" s="252" t="s">
        <v>1212</v>
      </c>
      <c r="C2843" s="252" t="s">
        <v>1213</v>
      </c>
      <c r="D2843" s="252" t="s">
        <v>1016</v>
      </c>
      <c r="E2843" s="252" t="s">
        <v>17</v>
      </c>
      <c r="F2843" s="252" t="s">
        <v>17</v>
      </c>
      <c r="G2843" s="252" t="s">
        <v>17</v>
      </c>
      <c r="H2843" s="252" t="s">
        <v>17</v>
      </c>
      <c r="I2843" s="252" t="s">
        <v>17</v>
      </c>
      <c r="J2843" s="252" t="s">
        <v>17</v>
      </c>
      <c r="K2843" s="252" t="s">
        <v>4810</v>
      </c>
      <c r="L2843" s="253">
        <v>45834</v>
      </c>
      <c r="M2843" s="252" t="s">
        <v>1099</v>
      </c>
    </row>
    <row r="2844" spans="1:13" x14ac:dyDescent="0.35">
      <c r="A2844" s="250" t="s">
        <v>1211</v>
      </c>
      <c r="B2844" s="250" t="s">
        <v>1212</v>
      </c>
      <c r="C2844" s="250" t="s">
        <v>1213</v>
      </c>
      <c r="D2844" s="250" t="s">
        <v>1123</v>
      </c>
      <c r="E2844" s="250">
        <v>73676</v>
      </c>
      <c r="F2844" s="250" t="s">
        <v>1898</v>
      </c>
      <c r="G2844" s="250" t="s">
        <v>178</v>
      </c>
      <c r="H2844" s="250">
        <v>1</v>
      </c>
      <c r="I2844" s="250" t="s">
        <v>4811</v>
      </c>
      <c r="J2844" s="250" t="s">
        <v>4812</v>
      </c>
      <c r="K2844" s="250" t="s">
        <v>4813</v>
      </c>
      <c r="L2844" s="251">
        <v>45834</v>
      </c>
      <c r="M2844" s="250" t="s">
        <v>1099</v>
      </c>
    </row>
    <row r="2845" spans="1:13" x14ac:dyDescent="0.35">
      <c r="A2845" s="252" t="s">
        <v>1211</v>
      </c>
      <c r="B2845" s="252" t="s">
        <v>1212</v>
      </c>
      <c r="C2845" s="252" t="s">
        <v>1213</v>
      </c>
      <c r="D2845" s="252" t="s">
        <v>1126</v>
      </c>
      <c r="E2845" s="252">
        <v>418315</v>
      </c>
      <c r="F2845" s="252" t="s">
        <v>4796</v>
      </c>
      <c r="G2845" s="252" t="s">
        <v>398</v>
      </c>
      <c r="H2845" s="252">
        <v>2</v>
      </c>
      <c r="I2845" s="252" t="s">
        <v>4814</v>
      </c>
      <c r="J2845" s="252" t="s">
        <v>4815</v>
      </c>
      <c r="K2845" s="252" t="s">
        <v>4816</v>
      </c>
      <c r="L2845" s="253">
        <v>45834</v>
      </c>
      <c r="M2845" s="252" t="s">
        <v>1099</v>
      </c>
    </row>
    <row r="2846" spans="1:13" x14ac:dyDescent="0.35">
      <c r="A2846" s="250" t="s">
        <v>1211</v>
      </c>
      <c r="B2846" s="250" t="s">
        <v>1212</v>
      </c>
      <c r="C2846" s="250" t="s">
        <v>1213</v>
      </c>
      <c r="D2846" s="250" t="s">
        <v>1130</v>
      </c>
      <c r="E2846" s="250">
        <v>0</v>
      </c>
      <c r="F2846" s="250" t="s">
        <v>1898</v>
      </c>
      <c r="G2846" s="250" t="s">
        <v>398</v>
      </c>
      <c r="H2846" s="250">
        <v>2</v>
      </c>
      <c r="I2846" s="250" t="s">
        <v>4811</v>
      </c>
      <c r="J2846" s="250" t="s">
        <v>4817</v>
      </c>
      <c r="K2846" s="250" t="s">
        <v>4818</v>
      </c>
      <c r="L2846" s="251">
        <v>45834</v>
      </c>
      <c r="M2846" s="250" t="s">
        <v>1099</v>
      </c>
    </row>
    <row r="2847" spans="1:13" x14ac:dyDescent="0.35">
      <c r="A2847" s="252" t="s">
        <v>1211</v>
      </c>
      <c r="B2847" s="252" t="s">
        <v>1212</v>
      </c>
      <c r="C2847" s="252" t="s">
        <v>1213</v>
      </c>
      <c r="D2847" s="252" t="s">
        <v>1133</v>
      </c>
      <c r="E2847" s="252">
        <v>73676</v>
      </c>
      <c r="F2847" s="252" t="s">
        <v>1898</v>
      </c>
      <c r="G2847" s="252" t="s">
        <v>398</v>
      </c>
      <c r="H2847" s="252">
        <v>2</v>
      </c>
      <c r="I2847" s="252" t="s">
        <v>4811</v>
      </c>
      <c r="J2847" s="252" t="s">
        <v>4819</v>
      </c>
      <c r="K2847" s="252" t="s">
        <v>4820</v>
      </c>
      <c r="L2847" s="253">
        <v>45834</v>
      </c>
      <c r="M2847" s="252" t="s">
        <v>1099</v>
      </c>
    </row>
    <row r="2848" spans="1:13" x14ac:dyDescent="0.35">
      <c r="A2848" s="250" t="s">
        <v>1211</v>
      </c>
      <c r="B2848" s="250" t="s">
        <v>1212</v>
      </c>
      <c r="C2848" s="250" t="s">
        <v>1213</v>
      </c>
      <c r="D2848" s="250" t="s">
        <v>1136</v>
      </c>
      <c r="E2848" s="250" t="s">
        <v>17</v>
      </c>
      <c r="F2848" s="250" t="s">
        <v>17</v>
      </c>
      <c r="G2848" s="250" t="s">
        <v>17</v>
      </c>
      <c r="H2848" s="250" t="s">
        <v>17</v>
      </c>
      <c r="I2848" s="250" t="s">
        <v>17</v>
      </c>
      <c r="J2848" s="250" t="s">
        <v>4821</v>
      </c>
      <c r="K2848" s="250" t="s">
        <v>4822</v>
      </c>
      <c r="L2848" s="251">
        <v>45834</v>
      </c>
      <c r="M2848" s="250" t="s">
        <v>1099</v>
      </c>
    </row>
    <row r="2849" spans="1:13" x14ac:dyDescent="0.35">
      <c r="A2849" s="252" t="s">
        <v>1211</v>
      </c>
      <c r="B2849" s="252" t="s">
        <v>1212</v>
      </c>
      <c r="C2849" s="252" t="s">
        <v>1213</v>
      </c>
      <c r="D2849" s="252" t="s">
        <v>1139</v>
      </c>
      <c r="E2849" s="252" t="s">
        <v>17</v>
      </c>
      <c r="F2849" s="252" t="s">
        <v>17</v>
      </c>
      <c r="G2849" s="252" t="s">
        <v>17</v>
      </c>
      <c r="H2849" s="252" t="s">
        <v>17</v>
      </c>
      <c r="I2849" s="252" t="s">
        <v>17</v>
      </c>
      <c r="J2849" s="252" t="s">
        <v>4823</v>
      </c>
      <c r="K2849" s="252" t="s">
        <v>4824</v>
      </c>
      <c r="L2849" s="253">
        <v>45834</v>
      </c>
      <c r="M2849" s="252" t="s">
        <v>1099</v>
      </c>
    </row>
    <row r="2850" spans="1:13" x14ac:dyDescent="0.35">
      <c r="A2850" s="250" t="s">
        <v>1211</v>
      </c>
      <c r="B2850" s="250" t="s">
        <v>1212</v>
      </c>
      <c r="C2850" s="250" t="s">
        <v>1213</v>
      </c>
      <c r="D2850" s="250" t="s">
        <v>1142</v>
      </c>
      <c r="E2850" s="250">
        <v>3</v>
      </c>
      <c r="F2850" s="250" t="s">
        <v>4825</v>
      </c>
      <c r="G2850" s="250" t="s">
        <v>398</v>
      </c>
      <c r="H2850" s="250">
        <v>2</v>
      </c>
      <c r="I2850" s="250" t="s">
        <v>4826</v>
      </c>
      <c r="J2850" s="250" t="s">
        <v>4827</v>
      </c>
      <c r="K2850" s="250" t="s">
        <v>4828</v>
      </c>
      <c r="L2850" s="251">
        <v>45834</v>
      </c>
      <c r="M2850" s="250" t="s">
        <v>1099</v>
      </c>
    </row>
    <row r="2851" spans="1:13" x14ac:dyDescent="0.35">
      <c r="A2851" s="252" t="s">
        <v>1211</v>
      </c>
      <c r="B2851" s="252" t="s">
        <v>1212</v>
      </c>
      <c r="C2851" s="252" t="s">
        <v>1213</v>
      </c>
      <c r="D2851" s="252" t="s">
        <v>26</v>
      </c>
      <c r="E2851" s="252" t="s">
        <v>17</v>
      </c>
      <c r="F2851" s="252" t="s">
        <v>17</v>
      </c>
      <c r="G2851" s="252" t="s">
        <v>17</v>
      </c>
      <c r="H2851" s="252" t="s">
        <v>17</v>
      </c>
      <c r="I2851" s="252" t="s">
        <v>17</v>
      </c>
      <c r="J2851" s="252" t="s">
        <v>17</v>
      </c>
      <c r="K2851" s="252" t="s">
        <v>4829</v>
      </c>
      <c r="L2851" s="253">
        <v>45834</v>
      </c>
      <c r="M2851" s="252" t="s">
        <v>1099</v>
      </c>
    </row>
    <row r="2852" spans="1:13" x14ac:dyDescent="0.35">
      <c r="A2852" s="250" t="s">
        <v>1211</v>
      </c>
      <c r="B2852" s="250" t="s">
        <v>1212</v>
      </c>
      <c r="C2852" s="250" t="s">
        <v>1213</v>
      </c>
      <c r="D2852" s="250" t="s">
        <v>28</v>
      </c>
      <c r="E2852" s="250" t="s">
        <v>17</v>
      </c>
      <c r="F2852" s="250" t="s">
        <v>17</v>
      </c>
      <c r="G2852" s="250" t="s">
        <v>17</v>
      </c>
      <c r="H2852" s="250" t="s">
        <v>17</v>
      </c>
      <c r="I2852" s="250" t="s">
        <v>17</v>
      </c>
      <c r="J2852" s="250" t="s">
        <v>17</v>
      </c>
      <c r="K2852" s="250" t="s">
        <v>4830</v>
      </c>
      <c r="L2852" s="251">
        <v>45834</v>
      </c>
      <c r="M2852" s="250" t="s">
        <v>1099</v>
      </c>
    </row>
    <row r="2853" spans="1:13" x14ac:dyDescent="0.35">
      <c r="A2853" s="252" t="s">
        <v>1211</v>
      </c>
      <c r="B2853" s="252" t="s">
        <v>1212</v>
      </c>
      <c r="C2853" s="252" t="s">
        <v>1213</v>
      </c>
      <c r="D2853" s="252" t="s">
        <v>24</v>
      </c>
      <c r="E2853" s="252" t="s">
        <v>17</v>
      </c>
      <c r="F2853" s="252" t="s">
        <v>17</v>
      </c>
      <c r="G2853" s="252" t="s">
        <v>17</v>
      </c>
      <c r="H2853" s="252" t="s">
        <v>17</v>
      </c>
      <c r="I2853" s="252" t="s">
        <v>17</v>
      </c>
      <c r="J2853" s="252" t="s">
        <v>17</v>
      </c>
      <c r="K2853" s="252" t="s">
        <v>4831</v>
      </c>
      <c r="L2853" s="253">
        <v>45834</v>
      </c>
      <c r="M2853" s="252" t="s">
        <v>1099</v>
      </c>
    </row>
    <row r="2854" spans="1:13" x14ac:dyDescent="0.35">
      <c r="A2854" s="250" t="s">
        <v>1211</v>
      </c>
      <c r="B2854" s="250" t="s">
        <v>1212</v>
      </c>
      <c r="C2854" s="250" t="s">
        <v>1213</v>
      </c>
      <c r="D2854" s="250" t="s">
        <v>16</v>
      </c>
      <c r="E2854" s="250" t="s">
        <v>17</v>
      </c>
      <c r="F2854" s="250" t="s">
        <v>17</v>
      </c>
      <c r="G2854" s="250" t="s">
        <v>17</v>
      </c>
      <c r="H2854" s="250" t="s">
        <v>17</v>
      </c>
      <c r="I2854" s="250" t="s">
        <v>17</v>
      </c>
      <c r="J2854" s="250" t="s">
        <v>17</v>
      </c>
      <c r="K2854" s="250" t="s">
        <v>4832</v>
      </c>
      <c r="L2854" s="251">
        <v>45834</v>
      </c>
      <c r="M2854" s="250" t="s">
        <v>1099</v>
      </c>
    </row>
    <row r="2855" spans="1:13" x14ac:dyDescent="0.35">
      <c r="A2855" s="252" t="s">
        <v>1211</v>
      </c>
      <c r="B2855" s="252" t="s">
        <v>1212</v>
      </c>
      <c r="C2855" s="252" t="s">
        <v>1213</v>
      </c>
      <c r="D2855" s="252" t="s">
        <v>20</v>
      </c>
      <c r="E2855" s="252" t="s">
        <v>17</v>
      </c>
      <c r="F2855" s="252" t="s">
        <v>17</v>
      </c>
      <c r="G2855" s="252" t="s">
        <v>17</v>
      </c>
      <c r="H2855" s="252" t="s">
        <v>17</v>
      </c>
      <c r="I2855" s="252" t="s">
        <v>17</v>
      </c>
      <c r="J2855" s="252" t="s">
        <v>17</v>
      </c>
      <c r="K2855" s="252" t="s">
        <v>4833</v>
      </c>
      <c r="L2855" s="253">
        <v>45834</v>
      </c>
      <c r="M2855" s="252" t="s">
        <v>1099</v>
      </c>
    </row>
    <row r="2856" spans="1:13" x14ac:dyDescent="0.35">
      <c r="A2856" s="250" t="s">
        <v>1211</v>
      </c>
      <c r="B2856" s="250" t="s">
        <v>1212</v>
      </c>
      <c r="C2856" s="250" t="s">
        <v>1213</v>
      </c>
      <c r="D2856" s="250" t="s">
        <v>292</v>
      </c>
      <c r="E2856" s="250" t="s">
        <v>17</v>
      </c>
      <c r="F2856" s="250" t="s">
        <v>17</v>
      </c>
      <c r="G2856" s="250" t="s">
        <v>17</v>
      </c>
      <c r="H2856" s="250" t="s">
        <v>17</v>
      </c>
      <c r="I2856" s="250" t="s">
        <v>17</v>
      </c>
      <c r="J2856" s="250" t="s">
        <v>17</v>
      </c>
      <c r="K2856" s="250" t="s">
        <v>4834</v>
      </c>
      <c r="L2856" s="251">
        <v>45834</v>
      </c>
      <c r="M2856" s="250" t="s">
        <v>1099</v>
      </c>
    </row>
    <row r="2857" spans="1:13" x14ac:dyDescent="0.35">
      <c r="A2857" s="252" t="s">
        <v>1211</v>
      </c>
      <c r="B2857" s="252" t="s">
        <v>1212</v>
      </c>
      <c r="C2857" s="252" t="s">
        <v>1213</v>
      </c>
      <c r="D2857" s="252" t="s">
        <v>22</v>
      </c>
      <c r="E2857" s="252" t="s">
        <v>17</v>
      </c>
      <c r="F2857" s="252" t="s">
        <v>17</v>
      </c>
      <c r="G2857" s="252" t="s">
        <v>17</v>
      </c>
      <c r="H2857" s="252" t="s">
        <v>17</v>
      </c>
      <c r="I2857" s="252" t="s">
        <v>17</v>
      </c>
      <c r="J2857" s="252" t="s">
        <v>17</v>
      </c>
      <c r="K2857" s="252" t="s">
        <v>4835</v>
      </c>
      <c r="L2857" s="253">
        <v>45834</v>
      </c>
      <c r="M2857" s="252" t="s">
        <v>1099</v>
      </c>
    </row>
    <row r="2858" spans="1:13" x14ac:dyDescent="0.35">
      <c r="A2858" s="250" t="s">
        <v>1458</v>
      </c>
      <c r="B2858" s="250" t="s">
        <v>1459</v>
      </c>
      <c r="C2858" s="250" t="s">
        <v>456</v>
      </c>
      <c r="D2858" s="250" t="s">
        <v>1094</v>
      </c>
      <c r="E2858" s="250">
        <v>237500000</v>
      </c>
      <c r="F2858" s="250" t="s">
        <v>4836</v>
      </c>
      <c r="G2858" s="250" t="s">
        <v>398</v>
      </c>
      <c r="H2858" s="250">
        <v>2</v>
      </c>
      <c r="I2858" s="250" t="s">
        <v>4837</v>
      </c>
      <c r="J2858" s="250" t="s">
        <v>4838</v>
      </c>
      <c r="K2858" s="250" t="s">
        <v>4839</v>
      </c>
      <c r="L2858" s="251">
        <v>45834</v>
      </c>
      <c r="M2858" s="250" t="s">
        <v>1099</v>
      </c>
    </row>
    <row r="2859" spans="1:13" x14ac:dyDescent="0.35">
      <c r="A2859" s="252" t="s">
        <v>1458</v>
      </c>
      <c r="B2859" s="252" t="s">
        <v>1459</v>
      </c>
      <c r="C2859" s="252" t="s">
        <v>456</v>
      </c>
      <c r="D2859" s="252" t="s">
        <v>1100</v>
      </c>
      <c r="E2859" s="252">
        <v>157918</v>
      </c>
      <c r="F2859" s="252" t="s">
        <v>4840</v>
      </c>
      <c r="G2859" s="252" t="s">
        <v>398</v>
      </c>
      <c r="H2859" s="252">
        <v>2</v>
      </c>
      <c r="I2859" s="252" t="s">
        <v>4841</v>
      </c>
      <c r="J2859" s="252" t="s">
        <v>4842</v>
      </c>
      <c r="K2859" s="252" t="s">
        <v>4843</v>
      </c>
      <c r="L2859" s="253">
        <v>45834</v>
      </c>
      <c r="M2859" s="252" t="s">
        <v>1099</v>
      </c>
    </row>
    <row r="2860" spans="1:13" x14ac:dyDescent="0.35">
      <c r="A2860" s="250" t="s">
        <v>1458</v>
      </c>
      <c r="B2860" s="250" t="s">
        <v>1459</v>
      </c>
      <c r="C2860" s="250" t="s">
        <v>456</v>
      </c>
      <c r="D2860" s="250" t="s">
        <v>1105</v>
      </c>
      <c r="E2860" s="250">
        <v>16052586</v>
      </c>
      <c r="F2860" s="250" t="s">
        <v>4844</v>
      </c>
      <c r="G2860" s="250" t="s">
        <v>398</v>
      </c>
      <c r="H2860" s="250">
        <v>2</v>
      </c>
      <c r="I2860" s="250" t="s">
        <v>4845</v>
      </c>
      <c r="J2860" s="250" t="s">
        <v>4846</v>
      </c>
      <c r="K2860" s="250" t="s">
        <v>4847</v>
      </c>
      <c r="L2860" s="251">
        <v>45834</v>
      </c>
      <c r="M2860" s="250" t="s">
        <v>1099</v>
      </c>
    </row>
    <row r="2861" spans="1:13" x14ac:dyDescent="0.35">
      <c r="A2861" s="252" t="s">
        <v>1458</v>
      </c>
      <c r="B2861" s="252" t="s">
        <v>1459</v>
      </c>
      <c r="C2861" s="252" t="s">
        <v>456</v>
      </c>
      <c r="D2861" s="252" t="s">
        <v>1110</v>
      </c>
      <c r="E2861" s="252">
        <v>16052586</v>
      </c>
      <c r="F2861" s="252" t="s">
        <v>4844</v>
      </c>
      <c r="G2861" s="252" t="s">
        <v>398</v>
      </c>
      <c r="H2861" s="252">
        <v>2</v>
      </c>
      <c r="I2861" s="252" t="s">
        <v>4845</v>
      </c>
      <c r="J2861" s="252" t="s">
        <v>4848</v>
      </c>
      <c r="K2861" s="252" t="s">
        <v>4849</v>
      </c>
      <c r="L2861" s="253">
        <v>45834</v>
      </c>
      <c r="M2861" s="252" t="s">
        <v>1099</v>
      </c>
    </row>
    <row r="2862" spans="1:13" x14ac:dyDescent="0.35">
      <c r="A2862" s="250" t="s">
        <v>1458</v>
      </c>
      <c r="B2862" s="250" t="s">
        <v>1459</v>
      </c>
      <c r="C2862" s="250" t="s">
        <v>456</v>
      </c>
      <c r="D2862" s="250" t="s">
        <v>1113</v>
      </c>
      <c r="E2862" s="250">
        <v>4657906</v>
      </c>
      <c r="F2862" s="250" t="s">
        <v>4850</v>
      </c>
      <c r="G2862" s="250" t="s">
        <v>398</v>
      </c>
      <c r="H2862" s="250">
        <v>2</v>
      </c>
      <c r="I2862" s="250" t="s">
        <v>4851</v>
      </c>
      <c r="J2862" s="250" t="s">
        <v>4852</v>
      </c>
      <c r="K2862" s="250" t="s">
        <v>4853</v>
      </c>
      <c r="L2862" s="251">
        <v>45834</v>
      </c>
      <c r="M2862" s="250" t="s">
        <v>1099</v>
      </c>
    </row>
    <row r="2863" spans="1:13" x14ac:dyDescent="0.35">
      <c r="A2863" s="252" t="s">
        <v>1458</v>
      </c>
      <c r="B2863" s="252" t="s">
        <v>1459</v>
      </c>
      <c r="C2863" s="252" t="s">
        <v>456</v>
      </c>
      <c r="D2863" s="252" t="s">
        <v>92</v>
      </c>
      <c r="E2863" s="252" t="s">
        <v>17</v>
      </c>
      <c r="F2863" s="252" t="s">
        <v>17</v>
      </c>
      <c r="G2863" s="252" t="s">
        <v>17</v>
      </c>
      <c r="H2863" s="252" t="s">
        <v>17</v>
      </c>
      <c r="I2863" s="252" t="s">
        <v>17</v>
      </c>
      <c r="J2863" s="252" t="s">
        <v>4854</v>
      </c>
      <c r="K2863" s="252" t="s">
        <v>4855</v>
      </c>
      <c r="L2863" s="253">
        <v>45834</v>
      </c>
      <c r="M2863" s="252" t="s">
        <v>1099</v>
      </c>
    </row>
    <row r="2864" spans="1:13" x14ac:dyDescent="0.35">
      <c r="A2864" s="250" t="s">
        <v>1458</v>
      </c>
      <c r="B2864" s="250" t="s">
        <v>1459</v>
      </c>
      <c r="C2864" s="250" t="s">
        <v>456</v>
      </c>
      <c r="D2864" s="250" t="s">
        <v>428</v>
      </c>
      <c r="E2864" s="250">
        <v>1609</v>
      </c>
      <c r="F2864" s="250" t="s">
        <v>4856</v>
      </c>
      <c r="G2864" s="250" t="s">
        <v>230</v>
      </c>
      <c r="H2864" s="250">
        <v>3</v>
      </c>
      <c r="I2864" s="250" t="s">
        <v>1013</v>
      </c>
      <c r="J2864" s="250" t="s">
        <v>4857</v>
      </c>
      <c r="K2864" s="250" t="s">
        <v>4858</v>
      </c>
      <c r="L2864" s="251">
        <v>45834</v>
      </c>
      <c r="M2864" s="250" t="s">
        <v>1099</v>
      </c>
    </row>
    <row r="2865" spans="1:13" x14ac:dyDescent="0.35">
      <c r="A2865" s="252" t="s">
        <v>1458</v>
      </c>
      <c r="B2865" s="252" t="s">
        <v>1459</v>
      </c>
      <c r="C2865" s="252" t="s">
        <v>456</v>
      </c>
      <c r="D2865" s="252" t="s">
        <v>1016</v>
      </c>
      <c r="E2865" s="252">
        <v>5466</v>
      </c>
      <c r="F2865" s="252" t="s">
        <v>4859</v>
      </c>
      <c r="G2865" s="252" t="s">
        <v>398</v>
      </c>
      <c r="H2865" s="252">
        <v>2</v>
      </c>
      <c r="I2865" s="252" t="s">
        <v>4860</v>
      </c>
      <c r="J2865" s="252" t="s">
        <v>4861</v>
      </c>
      <c r="K2865" s="252" t="s">
        <v>4862</v>
      </c>
      <c r="L2865" s="253">
        <v>45834</v>
      </c>
      <c r="M2865" s="252" t="s">
        <v>1099</v>
      </c>
    </row>
    <row r="2866" spans="1:13" x14ac:dyDescent="0.35">
      <c r="A2866" s="250" t="s">
        <v>1458</v>
      </c>
      <c r="B2866" s="250" t="s">
        <v>1459</v>
      </c>
      <c r="C2866" s="250" t="s">
        <v>456</v>
      </c>
      <c r="D2866" s="250" t="s">
        <v>1123</v>
      </c>
      <c r="E2866" s="250">
        <v>7870000</v>
      </c>
      <c r="F2866" s="250" t="s">
        <v>4863</v>
      </c>
      <c r="G2866" s="250" t="s">
        <v>398</v>
      </c>
      <c r="H2866" s="250">
        <v>2</v>
      </c>
      <c r="I2866" s="250" t="s">
        <v>4864</v>
      </c>
      <c r="J2866" s="250" t="s">
        <v>4865</v>
      </c>
      <c r="K2866" s="250" t="s">
        <v>4866</v>
      </c>
      <c r="L2866" s="251">
        <v>45834</v>
      </c>
      <c r="M2866" s="250" t="s">
        <v>1099</v>
      </c>
    </row>
    <row r="2867" spans="1:13" x14ac:dyDescent="0.35">
      <c r="A2867" s="252" t="s">
        <v>1458</v>
      </c>
      <c r="B2867" s="252" t="s">
        <v>1459</v>
      </c>
      <c r="C2867" s="252" t="s">
        <v>456</v>
      </c>
      <c r="D2867" s="252" t="s">
        <v>1126</v>
      </c>
      <c r="E2867" s="252">
        <v>0</v>
      </c>
      <c r="F2867" s="252" t="s">
        <v>4844</v>
      </c>
      <c r="G2867" s="252" t="s">
        <v>398</v>
      </c>
      <c r="H2867" s="252">
        <v>2</v>
      </c>
      <c r="I2867" s="252" t="s">
        <v>4845</v>
      </c>
      <c r="J2867" s="252" t="s">
        <v>4867</v>
      </c>
      <c r="K2867" s="252" t="s">
        <v>4868</v>
      </c>
      <c r="L2867" s="253">
        <v>45834</v>
      </c>
      <c r="M2867" s="252" t="s">
        <v>1099</v>
      </c>
    </row>
    <row r="2868" spans="1:13" x14ac:dyDescent="0.35">
      <c r="A2868" s="250" t="s">
        <v>1458</v>
      </c>
      <c r="B2868" s="250" t="s">
        <v>1459</v>
      </c>
      <c r="C2868" s="250" t="s">
        <v>456</v>
      </c>
      <c r="D2868" s="250" t="s">
        <v>1130</v>
      </c>
      <c r="E2868" s="250">
        <v>8182586</v>
      </c>
      <c r="F2868" s="250" t="s">
        <v>4844</v>
      </c>
      <c r="G2868" s="250" t="s">
        <v>398</v>
      </c>
      <c r="H2868" s="250">
        <v>2</v>
      </c>
      <c r="I2868" s="250" t="s">
        <v>4845</v>
      </c>
      <c r="J2868" s="250" t="s">
        <v>4869</v>
      </c>
      <c r="K2868" s="250" t="s">
        <v>4870</v>
      </c>
      <c r="L2868" s="251">
        <v>45834</v>
      </c>
      <c r="M2868" s="250" t="s">
        <v>1099</v>
      </c>
    </row>
    <row r="2869" spans="1:13" x14ac:dyDescent="0.35">
      <c r="A2869" s="252" t="s">
        <v>1458</v>
      </c>
      <c r="B2869" s="252" t="s">
        <v>1459</v>
      </c>
      <c r="C2869" s="252" t="s">
        <v>456</v>
      </c>
      <c r="D2869" s="252" t="s">
        <v>1133</v>
      </c>
      <c r="E2869" s="252">
        <v>5920000</v>
      </c>
      <c r="F2869" s="252" t="s">
        <v>4871</v>
      </c>
      <c r="G2869" s="252" t="s">
        <v>398</v>
      </c>
      <c r="H2869" s="252">
        <v>2</v>
      </c>
      <c r="I2869" s="252" t="s">
        <v>4864</v>
      </c>
      <c r="J2869" s="252" t="s">
        <v>4872</v>
      </c>
      <c r="K2869" s="252" t="s">
        <v>4873</v>
      </c>
      <c r="L2869" s="253">
        <v>45834</v>
      </c>
      <c r="M2869" s="252" t="s">
        <v>1099</v>
      </c>
    </row>
    <row r="2870" spans="1:13" x14ac:dyDescent="0.35">
      <c r="A2870" s="250" t="s">
        <v>1458</v>
      </c>
      <c r="B2870" s="250" t="s">
        <v>1459</v>
      </c>
      <c r="C2870" s="250" t="s">
        <v>456</v>
      </c>
      <c r="D2870" s="250" t="s">
        <v>1136</v>
      </c>
      <c r="E2870" s="250">
        <v>1950000</v>
      </c>
      <c r="F2870" s="250" t="s">
        <v>4871</v>
      </c>
      <c r="G2870" s="250" t="s">
        <v>398</v>
      </c>
      <c r="H2870" s="250">
        <v>2</v>
      </c>
      <c r="I2870" s="250" t="s">
        <v>4864</v>
      </c>
      <c r="J2870" s="250" t="s">
        <v>4874</v>
      </c>
      <c r="K2870" s="250" t="s">
        <v>4875</v>
      </c>
      <c r="L2870" s="251">
        <v>45834</v>
      </c>
      <c r="M2870" s="250" t="s">
        <v>1099</v>
      </c>
    </row>
    <row r="2871" spans="1:13" x14ac:dyDescent="0.35">
      <c r="A2871" s="252" t="s">
        <v>1458</v>
      </c>
      <c r="B2871" s="252" t="s">
        <v>1459</v>
      </c>
      <c r="C2871" s="252" t="s">
        <v>456</v>
      </c>
      <c r="D2871" s="252" t="s">
        <v>1139</v>
      </c>
      <c r="E2871" s="252">
        <v>0</v>
      </c>
      <c r="F2871" s="252" t="s">
        <v>4871</v>
      </c>
      <c r="G2871" s="252" t="s">
        <v>398</v>
      </c>
      <c r="H2871" s="252">
        <v>2</v>
      </c>
      <c r="I2871" s="252" t="s">
        <v>4864</v>
      </c>
      <c r="J2871" s="252" t="s">
        <v>4876</v>
      </c>
      <c r="K2871" s="252" t="s">
        <v>4877</v>
      </c>
      <c r="L2871" s="253">
        <v>45834</v>
      </c>
      <c r="M2871" s="252" t="s">
        <v>1099</v>
      </c>
    </row>
    <row r="2872" spans="1:13" x14ac:dyDescent="0.35">
      <c r="A2872" s="250" t="s">
        <v>1458</v>
      </c>
      <c r="B2872" s="250" t="s">
        <v>1459</v>
      </c>
      <c r="C2872" s="250" t="s">
        <v>456</v>
      </c>
      <c r="D2872" s="250" t="s">
        <v>1142</v>
      </c>
      <c r="E2872" s="250">
        <v>5</v>
      </c>
      <c r="F2872" s="250" t="s">
        <v>4871</v>
      </c>
      <c r="G2872" s="250" t="s">
        <v>398</v>
      </c>
      <c r="H2872" s="250">
        <v>2</v>
      </c>
      <c r="I2872" s="250" t="s">
        <v>4878</v>
      </c>
      <c r="J2872" s="250" t="s">
        <v>4879</v>
      </c>
      <c r="K2872" s="250" t="s">
        <v>4880</v>
      </c>
      <c r="L2872" s="251">
        <v>45834</v>
      </c>
      <c r="M2872" s="250" t="s">
        <v>1099</v>
      </c>
    </row>
    <row r="2873" spans="1:13" x14ac:dyDescent="0.35">
      <c r="A2873" s="252" t="s">
        <v>1458</v>
      </c>
      <c r="B2873" s="252" t="s">
        <v>1459</v>
      </c>
      <c r="C2873" s="252" t="s">
        <v>456</v>
      </c>
      <c r="D2873" s="252" t="s">
        <v>26</v>
      </c>
      <c r="E2873" s="252" t="s">
        <v>17</v>
      </c>
      <c r="F2873" s="252" t="s">
        <v>17</v>
      </c>
      <c r="G2873" s="252" t="s">
        <v>17</v>
      </c>
      <c r="H2873" s="252" t="s">
        <v>17</v>
      </c>
      <c r="I2873" s="252" t="s">
        <v>17</v>
      </c>
      <c r="J2873" s="252" t="s">
        <v>4881</v>
      </c>
      <c r="K2873" s="252" t="s">
        <v>4882</v>
      </c>
      <c r="L2873" s="253">
        <v>45834</v>
      </c>
      <c r="M2873" s="252" t="s">
        <v>1099</v>
      </c>
    </row>
    <row r="2874" spans="1:13" x14ac:dyDescent="0.35">
      <c r="A2874" s="250" t="s">
        <v>1458</v>
      </c>
      <c r="B2874" s="250" t="s">
        <v>1459</v>
      </c>
      <c r="C2874" s="250" t="s">
        <v>456</v>
      </c>
      <c r="D2874" s="250" t="s">
        <v>28</v>
      </c>
      <c r="E2874" s="250" t="s">
        <v>17</v>
      </c>
      <c r="F2874" s="250" t="s">
        <v>17</v>
      </c>
      <c r="G2874" s="250" t="s">
        <v>17</v>
      </c>
      <c r="H2874" s="250" t="s">
        <v>17</v>
      </c>
      <c r="I2874" s="250" t="s">
        <v>17</v>
      </c>
      <c r="J2874" s="250" t="s">
        <v>4881</v>
      </c>
      <c r="K2874" s="250" t="s">
        <v>4883</v>
      </c>
      <c r="L2874" s="251">
        <v>45834</v>
      </c>
      <c r="M2874" s="250" t="s">
        <v>1099</v>
      </c>
    </row>
    <row r="2875" spans="1:13" x14ac:dyDescent="0.35">
      <c r="A2875" s="252" t="s">
        <v>1458</v>
      </c>
      <c r="B2875" s="252" t="s">
        <v>1459</v>
      </c>
      <c r="C2875" s="252" t="s">
        <v>456</v>
      </c>
      <c r="D2875" s="252" t="s">
        <v>24</v>
      </c>
      <c r="E2875" s="252">
        <v>4600000</v>
      </c>
      <c r="F2875" s="252" t="s">
        <v>4884</v>
      </c>
      <c r="G2875" s="252" t="s">
        <v>398</v>
      </c>
      <c r="H2875" s="252">
        <v>2</v>
      </c>
      <c r="I2875" s="252" t="s">
        <v>4885</v>
      </c>
      <c r="J2875" s="252" t="s">
        <v>4886</v>
      </c>
      <c r="K2875" s="252" t="s">
        <v>4887</v>
      </c>
      <c r="L2875" s="253">
        <v>45834</v>
      </c>
      <c r="M2875" s="252" t="s">
        <v>19</v>
      </c>
    </row>
    <row r="2876" spans="1:13" x14ac:dyDescent="0.35">
      <c r="A2876" s="250" t="s">
        <v>1458</v>
      </c>
      <c r="B2876" s="250" t="s">
        <v>1459</v>
      </c>
      <c r="C2876" s="250" t="s">
        <v>456</v>
      </c>
      <c r="D2876" s="250" t="s">
        <v>16</v>
      </c>
      <c r="E2876" s="250" t="s">
        <v>17</v>
      </c>
      <c r="F2876" s="250" t="s">
        <v>17</v>
      </c>
      <c r="G2876" s="250" t="s">
        <v>17</v>
      </c>
      <c r="H2876" s="250" t="s">
        <v>17</v>
      </c>
      <c r="I2876" s="250" t="s">
        <v>17</v>
      </c>
      <c r="J2876" s="250" t="s">
        <v>4881</v>
      </c>
      <c r="K2876" s="250" t="s">
        <v>4888</v>
      </c>
      <c r="L2876" s="251">
        <v>45834</v>
      </c>
      <c r="M2876" s="250" t="s">
        <v>1099</v>
      </c>
    </row>
    <row r="2877" spans="1:13" x14ac:dyDescent="0.35">
      <c r="A2877" s="252" t="s">
        <v>1458</v>
      </c>
      <c r="B2877" s="252" t="s">
        <v>1459</v>
      </c>
      <c r="C2877" s="252" t="s">
        <v>456</v>
      </c>
      <c r="D2877" s="252" t="s">
        <v>20</v>
      </c>
      <c r="E2877" s="252" t="s">
        <v>17</v>
      </c>
      <c r="F2877" s="252" t="s">
        <v>17</v>
      </c>
      <c r="G2877" s="252" t="s">
        <v>17</v>
      </c>
      <c r="H2877" s="252" t="s">
        <v>17</v>
      </c>
      <c r="I2877" s="252" t="s">
        <v>17</v>
      </c>
      <c r="J2877" s="252" t="s">
        <v>4881</v>
      </c>
      <c r="K2877" s="252" t="s">
        <v>4889</v>
      </c>
      <c r="L2877" s="253">
        <v>45834</v>
      </c>
      <c r="M2877" s="252" t="s">
        <v>1099</v>
      </c>
    </row>
    <row r="2878" spans="1:13" x14ac:dyDescent="0.35">
      <c r="A2878" s="250" t="s">
        <v>1458</v>
      </c>
      <c r="B2878" s="250" t="s">
        <v>1459</v>
      </c>
      <c r="C2878" s="250" t="s">
        <v>456</v>
      </c>
      <c r="D2878" s="250" t="s">
        <v>292</v>
      </c>
      <c r="E2878" s="250" t="s">
        <v>17</v>
      </c>
      <c r="F2878" s="250" t="s">
        <v>17</v>
      </c>
      <c r="G2878" s="250" t="s">
        <v>17</v>
      </c>
      <c r="H2878" s="250" t="s">
        <v>17</v>
      </c>
      <c r="I2878" s="250" t="s">
        <v>17</v>
      </c>
      <c r="J2878" s="250" t="s">
        <v>4881</v>
      </c>
      <c r="K2878" s="250" t="s">
        <v>4890</v>
      </c>
      <c r="L2878" s="251">
        <v>45834</v>
      </c>
      <c r="M2878" s="250" t="s">
        <v>1099</v>
      </c>
    </row>
    <row r="2879" spans="1:13" x14ac:dyDescent="0.35">
      <c r="A2879" s="252" t="s">
        <v>1458</v>
      </c>
      <c r="B2879" s="252" t="s">
        <v>1459</v>
      </c>
      <c r="C2879" s="252" t="s">
        <v>456</v>
      </c>
      <c r="D2879" s="252" t="s">
        <v>22</v>
      </c>
      <c r="E2879" s="252" t="s">
        <v>17</v>
      </c>
      <c r="F2879" s="252" t="s">
        <v>17</v>
      </c>
      <c r="G2879" s="252" t="s">
        <v>17</v>
      </c>
      <c r="H2879" s="252" t="s">
        <v>17</v>
      </c>
      <c r="I2879" s="252" t="s">
        <v>17</v>
      </c>
      <c r="J2879" s="252" t="s">
        <v>4881</v>
      </c>
      <c r="K2879" s="252" t="s">
        <v>4891</v>
      </c>
      <c r="L2879" s="253">
        <v>45834</v>
      </c>
      <c r="M2879" s="252" t="s">
        <v>1099</v>
      </c>
    </row>
    <row r="2880" spans="1:13" x14ac:dyDescent="0.35">
      <c r="A2880" s="250" t="s">
        <v>1469</v>
      </c>
      <c r="B2880" s="250" t="s">
        <v>1470</v>
      </c>
      <c r="C2880" s="250" t="s">
        <v>456</v>
      </c>
      <c r="D2880" s="250" t="s">
        <v>1094</v>
      </c>
      <c r="E2880" s="250">
        <v>237500000</v>
      </c>
      <c r="F2880" s="250" t="s">
        <v>4836</v>
      </c>
      <c r="G2880" s="250" t="s">
        <v>398</v>
      </c>
      <c r="H2880" s="250">
        <v>2</v>
      </c>
      <c r="I2880" s="250" t="s">
        <v>4837</v>
      </c>
      <c r="J2880" s="250" t="s">
        <v>4838</v>
      </c>
      <c r="K2880" s="250" t="s">
        <v>4892</v>
      </c>
      <c r="L2880" s="251">
        <v>45834</v>
      </c>
      <c r="M2880" s="250" t="s">
        <v>1099</v>
      </c>
    </row>
    <row r="2881" spans="1:13" x14ac:dyDescent="0.35">
      <c r="A2881" s="252" t="s">
        <v>1469</v>
      </c>
      <c r="B2881" s="252" t="s">
        <v>1470</v>
      </c>
      <c r="C2881" s="252" t="s">
        <v>456</v>
      </c>
      <c r="D2881" s="252" t="s">
        <v>1100</v>
      </c>
      <c r="E2881" s="252">
        <v>237708</v>
      </c>
      <c r="F2881" s="252" t="s">
        <v>4893</v>
      </c>
      <c r="G2881" s="252" t="s">
        <v>398</v>
      </c>
      <c r="H2881" s="252">
        <v>2</v>
      </c>
      <c r="I2881" s="252" t="s">
        <v>4841</v>
      </c>
      <c r="J2881" s="252" t="s">
        <v>4894</v>
      </c>
      <c r="K2881" s="252" t="s">
        <v>4895</v>
      </c>
      <c r="L2881" s="253">
        <v>45834</v>
      </c>
      <c r="M2881" s="252" t="s">
        <v>1099</v>
      </c>
    </row>
    <row r="2882" spans="1:13" x14ac:dyDescent="0.35">
      <c r="A2882" s="250" t="s">
        <v>1469</v>
      </c>
      <c r="B2882" s="250" t="s">
        <v>1470</v>
      </c>
      <c r="C2882" s="250" t="s">
        <v>456</v>
      </c>
      <c r="D2882" s="250" t="s">
        <v>1105</v>
      </c>
      <c r="E2882" s="250">
        <v>45234397</v>
      </c>
      <c r="F2882" s="250" t="s">
        <v>4896</v>
      </c>
      <c r="G2882" s="250" t="s">
        <v>398</v>
      </c>
      <c r="H2882" s="250">
        <v>2</v>
      </c>
      <c r="I2882" s="250" t="s">
        <v>4643</v>
      </c>
      <c r="J2882" s="250" t="s">
        <v>4897</v>
      </c>
      <c r="K2882" s="250" t="s">
        <v>4898</v>
      </c>
      <c r="L2882" s="251">
        <v>45834</v>
      </c>
      <c r="M2882" s="250" t="s">
        <v>1099</v>
      </c>
    </row>
    <row r="2883" spans="1:13" x14ac:dyDescent="0.35">
      <c r="A2883" s="252" t="s">
        <v>1469</v>
      </c>
      <c r="B2883" s="252" t="s">
        <v>1470</v>
      </c>
      <c r="C2883" s="252" t="s">
        <v>456</v>
      </c>
      <c r="D2883" s="252" t="s">
        <v>1110</v>
      </c>
      <c r="E2883" s="252">
        <v>28372933</v>
      </c>
      <c r="F2883" s="252" t="s">
        <v>4896</v>
      </c>
      <c r="G2883" s="252" t="s">
        <v>398</v>
      </c>
      <c r="H2883" s="252">
        <v>2</v>
      </c>
      <c r="I2883" s="252" t="s">
        <v>4643</v>
      </c>
      <c r="J2883" s="252" t="s">
        <v>4899</v>
      </c>
      <c r="K2883" s="252" t="s">
        <v>4900</v>
      </c>
      <c r="L2883" s="253">
        <v>45834</v>
      </c>
      <c r="M2883" s="252" t="s">
        <v>1099</v>
      </c>
    </row>
    <row r="2884" spans="1:13" x14ac:dyDescent="0.35">
      <c r="A2884" s="250" t="s">
        <v>1469</v>
      </c>
      <c r="B2884" s="250" t="s">
        <v>1470</v>
      </c>
      <c r="C2884" s="250" t="s">
        <v>456</v>
      </c>
      <c r="D2884" s="250" t="s">
        <v>1113</v>
      </c>
      <c r="E2884" s="250">
        <v>773786</v>
      </c>
      <c r="F2884" s="250" t="s">
        <v>4901</v>
      </c>
      <c r="G2884" s="250" t="s">
        <v>398</v>
      </c>
      <c r="H2884" s="250">
        <v>2</v>
      </c>
      <c r="I2884" s="250" t="s">
        <v>4902</v>
      </c>
      <c r="J2884" s="250" t="s">
        <v>4903</v>
      </c>
      <c r="K2884" s="250" t="s">
        <v>4904</v>
      </c>
      <c r="L2884" s="251">
        <v>45834</v>
      </c>
      <c r="M2884" s="250" t="s">
        <v>1099</v>
      </c>
    </row>
    <row r="2885" spans="1:13" x14ac:dyDescent="0.35">
      <c r="A2885" s="252" t="s">
        <v>1469</v>
      </c>
      <c r="B2885" s="252" t="s">
        <v>1470</v>
      </c>
      <c r="C2885" s="252" t="s">
        <v>456</v>
      </c>
      <c r="D2885" s="252" t="s">
        <v>92</v>
      </c>
      <c r="E2885" s="252" t="s">
        <v>17</v>
      </c>
      <c r="F2885" s="252" t="s">
        <v>17</v>
      </c>
      <c r="G2885" s="252" t="s">
        <v>17</v>
      </c>
      <c r="H2885" s="252" t="s">
        <v>17</v>
      </c>
      <c r="I2885" s="252" t="s">
        <v>17</v>
      </c>
      <c r="J2885" s="252" t="s">
        <v>4854</v>
      </c>
      <c r="K2885" s="252" t="s">
        <v>4905</v>
      </c>
      <c r="L2885" s="253">
        <v>45834</v>
      </c>
      <c r="M2885" s="252" t="s">
        <v>1099</v>
      </c>
    </row>
    <row r="2886" spans="1:13" x14ac:dyDescent="0.35">
      <c r="A2886" s="250" t="s">
        <v>1469</v>
      </c>
      <c r="B2886" s="250" t="s">
        <v>1470</v>
      </c>
      <c r="C2886" s="250" t="s">
        <v>456</v>
      </c>
      <c r="D2886" s="250" t="s">
        <v>428</v>
      </c>
      <c r="E2886" s="250">
        <v>2149</v>
      </c>
      <c r="F2886" s="250" t="s">
        <v>4856</v>
      </c>
      <c r="G2886" s="250" t="s">
        <v>398</v>
      </c>
      <c r="H2886" s="250">
        <v>2</v>
      </c>
      <c r="I2886" s="250" t="s">
        <v>4643</v>
      </c>
      <c r="J2886" s="250" t="s">
        <v>4906</v>
      </c>
      <c r="K2886" s="250" t="s">
        <v>4907</v>
      </c>
      <c r="L2886" s="251">
        <v>45834</v>
      </c>
      <c r="M2886" s="250" t="s">
        <v>1099</v>
      </c>
    </row>
    <row r="2887" spans="1:13" x14ac:dyDescent="0.35">
      <c r="A2887" s="252" t="s">
        <v>1469</v>
      </c>
      <c r="B2887" s="252" t="s">
        <v>1470</v>
      </c>
      <c r="C2887" s="252" t="s">
        <v>456</v>
      </c>
      <c r="D2887" s="252" t="s">
        <v>1016</v>
      </c>
      <c r="E2887" s="252">
        <v>5466</v>
      </c>
      <c r="F2887" s="252" t="s">
        <v>4908</v>
      </c>
      <c r="G2887" s="252" t="s">
        <v>398</v>
      </c>
      <c r="H2887" s="252">
        <v>2</v>
      </c>
      <c r="I2887" s="252" t="s">
        <v>4643</v>
      </c>
      <c r="J2887" s="252" t="s">
        <v>4909</v>
      </c>
      <c r="K2887" s="252" t="s">
        <v>4910</v>
      </c>
      <c r="L2887" s="253">
        <v>45834</v>
      </c>
      <c r="M2887" s="252" t="s">
        <v>1099</v>
      </c>
    </row>
    <row r="2888" spans="1:13" x14ac:dyDescent="0.35">
      <c r="A2888" s="250" t="s">
        <v>1469</v>
      </c>
      <c r="B2888" s="250" t="s">
        <v>1470</v>
      </c>
      <c r="C2888" s="250" t="s">
        <v>456</v>
      </c>
      <c r="D2888" s="250" t="s">
        <v>1123</v>
      </c>
      <c r="E2888" s="250">
        <v>9071989</v>
      </c>
      <c r="F2888" s="250" t="s">
        <v>4896</v>
      </c>
      <c r="G2888" s="250" t="s">
        <v>398</v>
      </c>
      <c r="H2888" s="250">
        <v>2</v>
      </c>
      <c r="I2888" s="250" t="s">
        <v>4643</v>
      </c>
      <c r="J2888" s="250" t="s">
        <v>4911</v>
      </c>
      <c r="K2888" s="250" t="s">
        <v>4912</v>
      </c>
      <c r="L2888" s="251">
        <v>45834</v>
      </c>
      <c r="M2888" s="250" t="s">
        <v>1099</v>
      </c>
    </row>
    <row r="2889" spans="1:13" x14ac:dyDescent="0.35">
      <c r="A2889" s="252" t="s">
        <v>1469</v>
      </c>
      <c r="B2889" s="252" t="s">
        <v>1470</v>
      </c>
      <c r="C2889" s="252" t="s">
        <v>456</v>
      </c>
      <c r="D2889" s="252" t="s">
        <v>1126</v>
      </c>
      <c r="E2889" s="252">
        <v>16861464</v>
      </c>
      <c r="F2889" s="252" t="s">
        <v>4896</v>
      </c>
      <c r="G2889" s="252" t="s">
        <v>230</v>
      </c>
      <c r="H2889" s="252">
        <v>3</v>
      </c>
      <c r="I2889" s="252" t="s">
        <v>4643</v>
      </c>
      <c r="J2889" s="252" t="s">
        <v>4913</v>
      </c>
      <c r="K2889" s="252" t="s">
        <v>4914</v>
      </c>
      <c r="L2889" s="253">
        <v>45834</v>
      </c>
      <c r="M2889" s="252" t="s">
        <v>1099</v>
      </c>
    </row>
    <row r="2890" spans="1:13" x14ac:dyDescent="0.35">
      <c r="A2890" s="250" t="s">
        <v>1469</v>
      </c>
      <c r="B2890" s="250" t="s">
        <v>1470</v>
      </c>
      <c r="C2890" s="250" t="s">
        <v>456</v>
      </c>
      <c r="D2890" s="250" t="s">
        <v>1130</v>
      </c>
      <c r="E2890" s="250">
        <v>19300944</v>
      </c>
      <c r="F2890" s="250" t="s">
        <v>4896</v>
      </c>
      <c r="G2890" s="250" t="s">
        <v>230</v>
      </c>
      <c r="H2890" s="250">
        <v>3</v>
      </c>
      <c r="I2890" s="250" t="s">
        <v>4643</v>
      </c>
      <c r="J2890" s="250" t="s">
        <v>4915</v>
      </c>
      <c r="K2890" s="250" t="s">
        <v>4916</v>
      </c>
      <c r="L2890" s="251">
        <v>45834</v>
      </c>
      <c r="M2890" s="250" t="s">
        <v>1099</v>
      </c>
    </row>
    <row r="2891" spans="1:13" x14ac:dyDescent="0.35">
      <c r="A2891" s="252" t="s">
        <v>1469</v>
      </c>
      <c r="B2891" s="252" t="s">
        <v>1470</v>
      </c>
      <c r="C2891" s="252" t="s">
        <v>456</v>
      </c>
      <c r="D2891" s="252" t="s">
        <v>1133</v>
      </c>
      <c r="E2891" s="252">
        <v>8233871</v>
      </c>
      <c r="F2891" s="252" t="s">
        <v>4896</v>
      </c>
      <c r="G2891" s="252" t="s">
        <v>230</v>
      </c>
      <c r="H2891" s="252">
        <v>3</v>
      </c>
      <c r="I2891" s="252" t="s">
        <v>4643</v>
      </c>
      <c r="J2891" s="252" t="s">
        <v>4917</v>
      </c>
      <c r="K2891" s="252" t="s">
        <v>4918</v>
      </c>
      <c r="L2891" s="253">
        <v>45834</v>
      </c>
      <c r="M2891" s="252" t="s">
        <v>1099</v>
      </c>
    </row>
    <row r="2892" spans="1:13" x14ac:dyDescent="0.35">
      <c r="A2892" s="250" t="s">
        <v>1469</v>
      </c>
      <c r="B2892" s="250" t="s">
        <v>1470</v>
      </c>
      <c r="C2892" s="250" t="s">
        <v>456</v>
      </c>
      <c r="D2892" s="250" t="s">
        <v>1136</v>
      </c>
      <c r="E2892" s="250">
        <v>838118</v>
      </c>
      <c r="F2892" s="250" t="s">
        <v>4896</v>
      </c>
      <c r="G2892" s="250" t="s">
        <v>230</v>
      </c>
      <c r="H2892" s="250">
        <v>3</v>
      </c>
      <c r="I2892" s="250" t="s">
        <v>4643</v>
      </c>
      <c r="J2892" s="250" t="s">
        <v>4919</v>
      </c>
      <c r="K2892" s="250" t="s">
        <v>4920</v>
      </c>
      <c r="L2892" s="251">
        <v>45834</v>
      </c>
      <c r="M2892" s="250" t="s">
        <v>1099</v>
      </c>
    </row>
    <row r="2893" spans="1:13" x14ac:dyDescent="0.35">
      <c r="A2893" s="252" t="s">
        <v>1469</v>
      </c>
      <c r="B2893" s="252" t="s">
        <v>1470</v>
      </c>
      <c r="C2893" s="252" t="s">
        <v>456</v>
      </c>
      <c r="D2893" s="252" t="s">
        <v>1139</v>
      </c>
      <c r="E2893" s="252">
        <v>0</v>
      </c>
      <c r="F2893" s="252" t="s">
        <v>4896</v>
      </c>
      <c r="G2893" s="252" t="s">
        <v>230</v>
      </c>
      <c r="H2893" s="252">
        <v>3</v>
      </c>
      <c r="I2893" s="252" t="s">
        <v>4643</v>
      </c>
      <c r="J2893" s="252" t="s">
        <v>4921</v>
      </c>
      <c r="K2893" s="252" t="s">
        <v>4922</v>
      </c>
      <c r="L2893" s="253">
        <v>45834</v>
      </c>
      <c r="M2893" s="252" t="s">
        <v>1099</v>
      </c>
    </row>
    <row r="2894" spans="1:13" x14ac:dyDescent="0.35">
      <c r="A2894" s="250" t="s">
        <v>1469</v>
      </c>
      <c r="B2894" s="250" t="s">
        <v>1470</v>
      </c>
      <c r="C2894" s="250" t="s">
        <v>456</v>
      </c>
      <c r="D2894" s="250" t="s">
        <v>1142</v>
      </c>
      <c r="E2894" s="250">
        <v>2</v>
      </c>
      <c r="F2894" s="250" t="s">
        <v>4923</v>
      </c>
      <c r="G2894" s="250" t="s">
        <v>398</v>
      </c>
      <c r="H2894" s="250">
        <v>2</v>
      </c>
      <c r="I2894" s="250" t="s">
        <v>4924</v>
      </c>
      <c r="J2894" s="250" t="s">
        <v>4925</v>
      </c>
      <c r="K2894" s="250" t="s">
        <v>4926</v>
      </c>
      <c r="L2894" s="251">
        <v>45834</v>
      </c>
      <c r="M2894" s="250" t="s">
        <v>1099</v>
      </c>
    </row>
    <row r="2895" spans="1:13" x14ac:dyDescent="0.35">
      <c r="A2895" s="252" t="s">
        <v>1469</v>
      </c>
      <c r="B2895" s="252" t="s">
        <v>1470</v>
      </c>
      <c r="C2895" s="252" t="s">
        <v>456</v>
      </c>
      <c r="D2895" s="252" t="s">
        <v>26</v>
      </c>
      <c r="E2895" s="252" t="s">
        <v>17</v>
      </c>
      <c r="F2895" s="252" t="s">
        <v>17</v>
      </c>
      <c r="G2895" s="252" t="s">
        <v>17</v>
      </c>
      <c r="H2895" s="252" t="s">
        <v>17</v>
      </c>
      <c r="I2895" s="252" t="s">
        <v>17</v>
      </c>
      <c r="J2895" s="252" t="s">
        <v>4854</v>
      </c>
      <c r="K2895" s="252" t="s">
        <v>4927</v>
      </c>
      <c r="L2895" s="253">
        <v>45834</v>
      </c>
      <c r="M2895" s="252" t="s">
        <v>1099</v>
      </c>
    </row>
    <row r="2896" spans="1:13" x14ac:dyDescent="0.35">
      <c r="A2896" s="250" t="s">
        <v>1469</v>
      </c>
      <c r="B2896" s="250" t="s">
        <v>1470</v>
      </c>
      <c r="C2896" s="250" t="s">
        <v>456</v>
      </c>
      <c r="D2896" s="250" t="s">
        <v>28</v>
      </c>
      <c r="E2896" s="250" t="s">
        <v>17</v>
      </c>
      <c r="F2896" s="250" t="s">
        <v>17</v>
      </c>
      <c r="G2896" s="250" t="s">
        <v>17</v>
      </c>
      <c r="H2896" s="250" t="s">
        <v>17</v>
      </c>
      <c r="I2896" s="250" t="s">
        <v>17</v>
      </c>
      <c r="J2896" s="250" t="s">
        <v>4854</v>
      </c>
      <c r="K2896" s="250" t="s">
        <v>4928</v>
      </c>
      <c r="L2896" s="251">
        <v>45834</v>
      </c>
      <c r="M2896" s="250" t="s">
        <v>1099</v>
      </c>
    </row>
    <row r="2897" spans="1:13" x14ac:dyDescent="0.35">
      <c r="A2897" s="252" t="s">
        <v>1469</v>
      </c>
      <c r="B2897" s="252" t="s">
        <v>1470</v>
      </c>
      <c r="C2897" s="252" t="s">
        <v>456</v>
      </c>
      <c r="D2897" s="252" t="s">
        <v>24</v>
      </c>
      <c r="E2897" s="252" t="s">
        <v>17</v>
      </c>
      <c r="F2897" s="252" t="s">
        <v>17</v>
      </c>
      <c r="G2897" s="252" t="s">
        <v>17</v>
      </c>
      <c r="H2897" s="252" t="s">
        <v>17</v>
      </c>
      <c r="I2897" s="252" t="s">
        <v>17</v>
      </c>
      <c r="J2897" s="252" t="s">
        <v>4854</v>
      </c>
      <c r="K2897" s="252" t="s">
        <v>4929</v>
      </c>
      <c r="L2897" s="253">
        <v>45834</v>
      </c>
      <c r="M2897" s="252" t="s">
        <v>1099</v>
      </c>
    </row>
    <row r="2898" spans="1:13" x14ac:dyDescent="0.35">
      <c r="A2898" s="250" t="s">
        <v>1469</v>
      </c>
      <c r="B2898" s="250" t="s">
        <v>1470</v>
      </c>
      <c r="C2898" s="250" t="s">
        <v>456</v>
      </c>
      <c r="D2898" s="250" t="s">
        <v>16</v>
      </c>
      <c r="E2898" s="250" t="s">
        <v>17</v>
      </c>
      <c r="F2898" s="250" t="s">
        <v>17</v>
      </c>
      <c r="G2898" s="250" t="s">
        <v>17</v>
      </c>
      <c r="H2898" s="250" t="s">
        <v>17</v>
      </c>
      <c r="I2898" s="250" t="s">
        <v>17</v>
      </c>
      <c r="J2898" s="250" t="s">
        <v>4854</v>
      </c>
      <c r="K2898" s="250" t="s">
        <v>4930</v>
      </c>
      <c r="L2898" s="251">
        <v>45834</v>
      </c>
      <c r="M2898" s="250" t="s">
        <v>1099</v>
      </c>
    </row>
    <row r="2899" spans="1:13" x14ac:dyDescent="0.35">
      <c r="A2899" s="252" t="s">
        <v>1469</v>
      </c>
      <c r="B2899" s="252" t="s">
        <v>1470</v>
      </c>
      <c r="C2899" s="252" t="s">
        <v>456</v>
      </c>
      <c r="D2899" s="252" t="s">
        <v>20</v>
      </c>
      <c r="E2899" s="252" t="s">
        <v>17</v>
      </c>
      <c r="F2899" s="252" t="s">
        <v>17</v>
      </c>
      <c r="G2899" s="252" t="s">
        <v>17</v>
      </c>
      <c r="H2899" s="252" t="s">
        <v>17</v>
      </c>
      <c r="I2899" s="252" t="s">
        <v>17</v>
      </c>
      <c r="J2899" s="252" t="s">
        <v>4854</v>
      </c>
      <c r="K2899" s="252" t="s">
        <v>4931</v>
      </c>
      <c r="L2899" s="253">
        <v>45834</v>
      </c>
      <c r="M2899" s="252" t="s">
        <v>1099</v>
      </c>
    </row>
    <row r="2900" spans="1:13" x14ac:dyDescent="0.35">
      <c r="A2900" s="250" t="s">
        <v>1469</v>
      </c>
      <c r="B2900" s="250" t="s">
        <v>1470</v>
      </c>
      <c r="C2900" s="250" t="s">
        <v>456</v>
      </c>
      <c r="D2900" s="250" t="s">
        <v>292</v>
      </c>
      <c r="E2900" s="250" t="s">
        <v>17</v>
      </c>
      <c r="F2900" s="250" t="s">
        <v>17</v>
      </c>
      <c r="G2900" s="250" t="s">
        <v>17</v>
      </c>
      <c r="H2900" s="250" t="s">
        <v>17</v>
      </c>
      <c r="I2900" s="250" t="s">
        <v>17</v>
      </c>
      <c r="J2900" s="250" t="s">
        <v>4854</v>
      </c>
      <c r="K2900" s="250" t="s">
        <v>4932</v>
      </c>
      <c r="L2900" s="251">
        <v>45834</v>
      </c>
      <c r="M2900" s="250" t="s">
        <v>1099</v>
      </c>
    </row>
    <row r="2901" spans="1:13" x14ac:dyDescent="0.35">
      <c r="A2901" s="252" t="s">
        <v>1469</v>
      </c>
      <c r="B2901" s="252" t="s">
        <v>1470</v>
      </c>
      <c r="C2901" s="252" t="s">
        <v>456</v>
      </c>
      <c r="D2901" s="252" t="s">
        <v>22</v>
      </c>
      <c r="E2901" s="252" t="s">
        <v>17</v>
      </c>
      <c r="F2901" s="252" t="s">
        <v>17</v>
      </c>
      <c r="G2901" s="252" t="s">
        <v>17</v>
      </c>
      <c r="H2901" s="252" t="s">
        <v>17</v>
      </c>
      <c r="I2901" s="252" t="s">
        <v>17</v>
      </c>
      <c r="J2901" s="252" t="s">
        <v>4854</v>
      </c>
      <c r="K2901" s="252" t="s">
        <v>4933</v>
      </c>
      <c r="L2901" s="253">
        <v>45834</v>
      </c>
      <c r="M2901" s="252" t="s">
        <v>1099</v>
      </c>
    </row>
    <row r="2902" spans="1:13" x14ac:dyDescent="0.35">
      <c r="A2902" s="250" t="s">
        <v>1480</v>
      </c>
      <c r="B2902" s="250" t="s">
        <v>1481</v>
      </c>
      <c r="C2902" s="250" t="s">
        <v>456</v>
      </c>
      <c r="D2902" s="250" t="s">
        <v>1094</v>
      </c>
      <c r="E2902" s="250">
        <v>237500000</v>
      </c>
      <c r="F2902" s="250" t="s">
        <v>4836</v>
      </c>
      <c r="G2902" s="250" t="s">
        <v>398</v>
      </c>
      <c r="H2902" s="250">
        <v>2</v>
      </c>
      <c r="I2902" s="250" t="s">
        <v>4837</v>
      </c>
      <c r="J2902" s="250" t="s">
        <v>4838</v>
      </c>
      <c r="K2902" s="250" t="s">
        <v>4934</v>
      </c>
      <c r="L2902" s="251">
        <v>45834</v>
      </c>
      <c r="M2902" s="250" t="s">
        <v>1099</v>
      </c>
    </row>
    <row r="2903" spans="1:13" x14ac:dyDescent="0.35">
      <c r="A2903" s="252" t="s">
        <v>1480</v>
      </c>
      <c r="B2903" s="252" t="s">
        <v>1481</v>
      </c>
      <c r="C2903" s="252" t="s">
        <v>456</v>
      </c>
      <c r="D2903" s="252" t="s">
        <v>1100</v>
      </c>
      <c r="E2903" s="252">
        <v>108869</v>
      </c>
      <c r="F2903" s="252" t="s">
        <v>4893</v>
      </c>
      <c r="G2903" s="252" t="s">
        <v>398</v>
      </c>
      <c r="H2903" s="252">
        <v>2</v>
      </c>
      <c r="I2903" s="252" t="s">
        <v>4935</v>
      </c>
      <c r="J2903" s="252" t="s">
        <v>4936</v>
      </c>
      <c r="K2903" s="252" t="s">
        <v>4937</v>
      </c>
      <c r="L2903" s="253">
        <v>45834</v>
      </c>
      <c r="M2903" s="252" t="s">
        <v>1099</v>
      </c>
    </row>
    <row r="2904" spans="1:13" x14ac:dyDescent="0.35">
      <c r="A2904" s="250" t="s">
        <v>1480</v>
      </c>
      <c r="B2904" s="250" t="s">
        <v>1481</v>
      </c>
      <c r="C2904" s="250" t="s">
        <v>456</v>
      </c>
      <c r="D2904" s="250" t="s">
        <v>1105</v>
      </c>
      <c r="E2904" s="250">
        <v>12793397</v>
      </c>
      <c r="F2904" s="250" t="s">
        <v>4938</v>
      </c>
      <c r="G2904" s="250" t="s">
        <v>230</v>
      </c>
      <c r="H2904" s="250">
        <v>3</v>
      </c>
      <c r="I2904" s="250" t="s">
        <v>4939</v>
      </c>
      <c r="J2904" s="250" t="s">
        <v>4940</v>
      </c>
      <c r="K2904" s="250" t="s">
        <v>4941</v>
      </c>
      <c r="L2904" s="251">
        <v>45834</v>
      </c>
      <c r="M2904" s="250" t="s">
        <v>1099</v>
      </c>
    </row>
    <row r="2905" spans="1:13" x14ac:dyDescent="0.35">
      <c r="A2905" s="252" t="s">
        <v>1480</v>
      </c>
      <c r="B2905" s="252" t="s">
        <v>1481</v>
      </c>
      <c r="C2905" s="252" t="s">
        <v>456</v>
      </c>
      <c r="D2905" s="252" t="s">
        <v>1110</v>
      </c>
      <c r="E2905" s="252">
        <v>118479</v>
      </c>
      <c r="F2905" s="252" t="s">
        <v>1950</v>
      </c>
      <c r="G2905" s="252" t="s">
        <v>398</v>
      </c>
      <c r="H2905" s="252">
        <v>2</v>
      </c>
      <c r="I2905" s="252" t="s">
        <v>4942</v>
      </c>
      <c r="J2905" s="252" t="s">
        <v>4943</v>
      </c>
      <c r="K2905" s="252" t="s">
        <v>4944</v>
      </c>
      <c r="L2905" s="253">
        <v>45834</v>
      </c>
      <c r="M2905" s="252" t="s">
        <v>1099</v>
      </c>
    </row>
    <row r="2906" spans="1:13" x14ac:dyDescent="0.35">
      <c r="A2906" s="250" t="s">
        <v>1480</v>
      </c>
      <c r="B2906" s="250" t="s">
        <v>1481</v>
      </c>
      <c r="C2906" s="250" t="s">
        <v>456</v>
      </c>
      <c r="D2906" s="250" t="s">
        <v>1113</v>
      </c>
      <c r="E2906" s="250">
        <v>118479</v>
      </c>
      <c r="F2906" s="250" t="s">
        <v>1950</v>
      </c>
      <c r="G2906" s="250" t="s">
        <v>398</v>
      </c>
      <c r="H2906" s="250">
        <v>2</v>
      </c>
      <c r="I2906" s="250" t="s">
        <v>4942</v>
      </c>
      <c r="J2906" s="250" t="s">
        <v>4945</v>
      </c>
      <c r="K2906" s="250" t="s">
        <v>4946</v>
      </c>
      <c r="L2906" s="251">
        <v>45834</v>
      </c>
      <c r="M2906" s="250" t="s">
        <v>1099</v>
      </c>
    </row>
    <row r="2907" spans="1:13" x14ac:dyDescent="0.35">
      <c r="A2907" s="252" t="s">
        <v>1480</v>
      </c>
      <c r="B2907" s="252" t="s">
        <v>1481</v>
      </c>
      <c r="C2907" s="252" t="s">
        <v>456</v>
      </c>
      <c r="D2907" s="252" t="s">
        <v>92</v>
      </c>
      <c r="E2907" s="252" t="s">
        <v>17</v>
      </c>
      <c r="F2907" s="252" t="s">
        <v>318</v>
      </c>
      <c r="G2907" s="252" t="s">
        <v>17</v>
      </c>
      <c r="H2907" s="252" t="s">
        <v>17</v>
      </c>
      <c r="I2907" s="252" t="s">
        <v>17</v>
      </c>
      <c r="J2907" s="252" t="s">
        <v>4854</v>
      </c>
      <c r="K2907" s="252" t="s">
        <v>4947</v>
      </c>
      <c r="L2907" s="253">
        <v>45834</v>
      </c>
      <c r="M2907" s="252" t="s">
        <v>1099</v>
      </c>
    </row>
    <row r="2908" spans="1:13" x14ac:dyDescent="0.35">
      <c r="A2908" s="250" t="s">
        <v>1480</v>
      </c>
      <c r="B2908" s="250" t="s">
        <v>1481</v>
      </c>
      <c r="C2908" s="250" t="s">
        <v>456</v>
      </c>
      <c r="D2908" s="250" t="s">
        <v>428</v>
      </c>
      <c r="E2908" s="250" t="s">
        <v>17</v>
      </c>
      <c r="F2908" s="250" t="s">
        <v>17</v>
      </c>
      <c r="G2908" s="250" t="s">
        <v>17</v>
      </c>
      <c r="H2908" s="250" t="s">
        <v>17</v>
      </c>
      <c r="I2908" s="250" t="s">
        <v>17</v>
      </c>
      <c r="J2908" s="250" t="s">
        <v>4854</v>
      </c>
      <c r="K2908" s="250" t="s">
        <v>4948</v>
      </c>
      <c r="L2908" s="251">
        <v>45834</v>
      </c>
      <c r="M2908" s="250" t="s">
        <v>1099</v>
      </c>
    </row>
    <row r="2909" spans="1:13" x14ac:dyDescent="0.35">
      <c r="A2909" s="252" t="s">
        <v>1480</v>
      </c>
      <c r="B2909" s="252" t="s">
        <v>1481</v>
      </c>
      <c r="C2909" s="252" t="s">
        <v>456</v>
      </c>
      <c r="D2909" s="252" t="s">
        <v>1016</v>
      </c>
      <c r="E2909" s="252">
        <v>5466</v>
      </c>
      <c r="F2909" s="252" t="s">
        <v>4908</v>
      </c>
      <c r="G2909" s="252" t="s">
        <v>398</v>
      </c>
      <c r="H2909" s="252">
        <v>2</v>
      </c>
      <c r="I2909" s="252" t="s">
        <v>4949</v>
      </c>
      <c r="J2909" s="252" t="s">
        <v>4950</v>
      </c>
      <c r="K2909" s="252" t="s">
        <v>4951</v>
      </c>
      <c r="L2909" s="253">
        <v>45834</v>
      </c>
      <c r="M2909" s="252" t="s">
        <v>1099</v>
      </c>
    </row>
    <row r="2910" spans="1:13" x14ac:dyDescent="0.35">
      <c r="A2910" s="250" t="s">
        <v>1480</v>
      </c>
      <c r="B2910" s="250" t="s">
        <v>1481</v>
      </c>
      <c r="C2910" s="250" t="s">
        <v>456</v>
      </c>
      <c r="D2910" s="250" t="s">
        <v>1123</v>
      </c>
      <c r="E2910" s="250">
        <v>118479</v>
      </c>
      <c r="F2910" s="250" t="s">
        <v>1950</v>
      </c>
      <c r="G2910" s="250" t="s">
        <v>398</v>
      </c>
      <c r="H2910" s="250">
        <v>2</v>
      </c>
      <c r="I2910" s="250" t="s">
        <v>4942</v>
      </c>
      <c r="J2910" s="250" t="s">
        <v>4952</v>
      </c>
      <c r="K2910" s="250" t="s">
        <v>4953</v>
      </c>
      <c r="L2910" s="251">
        <v>45834</v>
      </c>
      <c r="M2910" s="250" t="s">
        <v>19</v>
      </c>
    </row>
    <row r="2911" spans="1:13" x14ac:dyDescent="0.35">
      <c r="A2911" s="252" t="s">
        <v>1480</v>
      </c>
      <c r="B2911" s="252" t="s">
        <v>1481</v>
      </c>
      <c r="C2911" s="252" t="s">
        <v>456</v>
      </c>
      <c r="D2911" s="252" t="s">
        <v>1126</v>
      </c>
      <c r="E2911" s="252">
        <v>12674918</v>
      </c>
      <c r="F2911" s="252" t="s">
        <v>4954</v>
      </c>
      <c r="G2911" s="252" t="s">
        <v>398</v>
      </c>
      <c r="H2911" s="252">
        <v>2</v>
      </c>
      <c r="I2911" s="252" t="s">
        <v>4955</v>
      </c>
      <c r="J2911" s="252" t="s">
        <v>4956</v>
      </c>
      <c r="K2911" s="252" t="s">
        <v>4957</v>
      </c>
      <c r="L2911" s="253">
        <v>45834</v>
      </c>
      <c r="M2911" s="252" t="s">
        <v>1099</v>
      </c>
    </row>
    <row r="2912" spans="1:13" x14ac:dyDescent="0.35">
      <c r="A2912" s="250" t="s">
        <v>1480</v>
      </c>
      <c r="B2912" s="250" t="s">
        <v>1481</v>
      </c>
      <c r="C2912" s="250" t="s">
        <v>456</v>
      </c>
      <c r="D2912" s="250" t="s">
        <v>1130</v>
      </c>
      <c r="E2912" s="250">
        <v>0</v>
      </c>
      <c r="F2912" s="250" t="s">
        <v>1950</v>
      </c>
      <c r="G2912" s="250" t="s">
        <v>398</v>
      </c>
      <c r="H2912" s="250">
        <v>2</v>
      </c>
      <c r="I2912" s="250" t="s">
        <v>4942</v>
      </c>
      <c r="J2912" s="250" t="s">
        <v>4958</v>
      </c>
      <c r="K2912" s="250" t="s">
        <v>4959</v>
      </c>
      <c r="L2912" s="251">
        <v>45834</v>
      </c>
      <c r="M2912" s="250" t="s">
        <v>1099</v>
      </c>
    </row>
    <row r="2913" spans="1:13" x14ac:dyDescent="0.35">
      <c r="A2913" s="252" t="s">
        <v>1480</v>
      </c>
      <c r="B2913" s="252" t="s">
        <v>1481</v>
      </c>
      <c r="C2913" s="252" t="s">
        <v>456</v>
      </c>
      <c r="D2913" s="252" t="s">
        <v>1133</v>
      </c>
      <c r="E2913" s="252">
        <v>118479</v>
      </c>
      <c r="F2913" s="252" t="s">
        <v>1950</v>
      </c>
      <c r="G2913" s="252" t="s">
        <v>230</v>
      </c>
      <c r="H2913" s="252">
        <v>3</v>
      </c>
      <c r="I2913" s="252" t="s">
        <v>4942</v>
      </c>
      <c r="J2913" s="252" t="s">
        <v>4960</v>
      </c>
      <c r="K2913" s="252" t="s">
        <v>4961</v>
      </c>
      <c r="L2913" s="253">
        <v>45834</v>
      </c>
      <c r="M2913" s="252" t="s">
        <v>1099</v>
      </c>
    </row>
    <row r="2914" spans="1:13" x14ac:dyDescent="0.35">
      <c r="A2914" s="250" t="s">
        <v>1480</v>
      </c>
      <c r="B2914" s="250" t="s">
        <v>1481</v>
      </c>
      <c r="C2914" s="250" t="s">
        <v>456</v>
      </c>
      <c r="D2914" s="250" t="s">
        <v>1136</v>
      </c>
      <c r="E2914" s="250" t="s">
        <v>17</v>
      </c>
      <c r="F2914" s="250" t="s">
        <v>318</v>
      </c>
      <c r="G2914" s="250" t="s">
        <v>17</v>
      </c>
      <c r="H2914" s="250" t="s">
        <v>17</v>
      </c>
      <c r="I2914" s="250" t="s">
        <v>318</v>
      </c>
      <c r="J2914" s="250" t="s">
        <v>4962</v>
      </c>
      <c r="K2914" s="250" t="s">
        <v>4963</v>
      </c>
      <c r="L2914" s="251">
        <v>45834</v>
      </c>
      <c r="M2914" s="250" t="s">
        <v>19</v>
      </c>
    </row>
    <row r="2915" spans="1:13" x14ac:dyDescent="0.35">
      <c r="A2915" s="252" t="s">
        <v>1480</v>
      </c>
      <c r="B2915" s="252" t="s">
        <v>1481</v>
      </c>
      <c r="C2915" s="252" t="s">
        <v>456</v>
      </c>
      <c r="D2915" s="252" t="s">
        <v>1139</v>
      </c>
      <c r="E2915" s="252" t="s">
        <v>17</v>
      </c>
      <c r="F2915" s="252" t="s">
        <v>318</v>
      </c>
      <c r="G2915" s="252" t="s">
        <v>17</v>
      </c>
      <c r="H2915" s="252" t="s">
        <v>17</v>
      </c>
      <c r="I2915" s="252" t="s">
        <v>318</v>
      </c>
      <c r="J2915" s="252" t="s">
        <v>4962</v>
      </c>
      <c r="K2915" s="252" t="s">
        <v>4964</v>
      </c>
      <c r="L2915" s="253">
        <v>45834</v>
      </c>
      <c r="M2915" s="252" t="s">
        <v>19</v>
      </c>
    </row>
    <row r="2916" spans="1:13" x14ac:dyDescent="0.35">
      <c r="A2916" s="250" t="s">
        <v>1480</v>
      </c>
      <c r="B2916" s="250" t="s">
        <v>1481</v>
      </c>
      <c r="C2916" s="250" t="s">
        <v>456</v>
      </c>
      <c r="D2916" s="250" t="s">
        <v>1142</v>
      </c>
      <c r="E2916" s="250">
        <v>3</v>
      </c>
      <c r="F2916" s="250" t="s">
        <v>4954</v>
      </c>
      <c r="G2916" s="250" t="s">
        <v>398</v>
      </c>
      <c r="H2916" s="250">
        <v>2</v>
      </c>
      <c r="I2916" s="250" t="s">
        <v>4955</v>
      </c>
      <c r="J2916" s="250" t="s">
        <v>4965</v>
      </c>
      <c r="K2916" s="250" t="s">
        <v>4966</v>
      </c>
      <c r="L2916" s="251">
        <v>45834</v>
      </c>
      <c r="M2916" s="250" t="s">
        <v>1099</v>
      </c>
    </row>
    <row r="2917" spans="1:13" x14ac:dyDescent="0.35">
      <c r="A2917" s="252" t="s">
        <v>1480</v>
      </c>
      <c r="B2917" s="252" t="s">
        <v>1481</v>
      </c>
      <c r="C2917" s="252" t="s">
        <v>456</v>
      </c>
      <c r="D2917" s="252" t="s">
        <v>26</v>
      </c>
      <c r="E2917" s="252" t="s">
        <v>17</v>
      </c>
      <c r="F2917" s="252" t="s">
        <v>17</v>
      </c>
      <c r="G2917" s="252" t="s">
        <v>17</v>
      </c>
      <c r="H2917" s="252" t="s">
        <v>17</v>
      </c>
      <c r="I2917" s="252" t="s">
        <v>17</v>
      </c>
      <c r="J2917" s="252" t="s">
        <v>4881</v>
      </c>
      <c r="K2917" s="252" t="s">
        <v>4967</v>
      </c>
      <c r="L2917" s="253">
        <v>45834</v>
      </c>
      <c r="M2917" s="252" t="s">
        <v>1099</v>
      </c>
    </row>
    <row r="2918" spans="1:13" x14ac:dyDescent="0.35">
      <c r="A2918" s="250" t="s">
        <v>1480</v>
      </c>
      <c r="B2918" s="250" t="s">
        <v>1481</v>
      </c>
      <c r="C2918" s="250" t="s">
        <v>456</v>
      </c>
      <c r="D2918" s="250" t="s">
        <v>28</v>
      </c>
      <c r="E2918" s="250" t="s">
        <v>17</v>
      </c>
      <c r="F2918" s="250" t="s">
        <v>17</v>
      </c>
      <c r="G2918" s="250" t="s">
        <v>17</v>
      </c>
      <c r="H2918" s="250" t="s">
        <v>17</v>
      </c>
      <c r="I2918" s="250" t="s">
        <v>17</v>
      </c>
      <c r="J2918" s="250" t="s">
        <v>4881</v>
      </c>
      <c r="K2918" s="250" t="s">
        <v>4968</v>
      </c>
      <c r="L2918" s="251">
        <v>45834</v>
      </c>
      <c r="M2918" s="250" t="s">
        <v>1099</v>
      </c>
    </row>
    <row r="2919" spans="1:13" x14ac:dyDescent="0.35">
      <c r="A2919" s="252" t="s">
        <v>1480</v>
      </c>
      <c r="B2919" s="252" t="s">
        <v>1481</v>
      </c>
      <c r="C2919" s="252" t="s">
        <v>456</v>
      </c>
      <c r="D2919" s="252" t="s">
        <v>24</v>
      </c>
      <c r="E2919" s="252" t="s">
        <v>17</v>
      </c>
      <c r="F2919" s="252" t="s">
        <v>17</v>
      </c>
      <c r="G2919" s="252" t="s">
        <v>17</v>
      </c>
      <c r="H2919" s="252" t="s">
        <v>17</v>
      </c>
      <c r="I2919" s="252" t="s">
        <v>17</v>
      </c>
      <c r="J2919" s="252" t="s">
        <v>4881</v>
      </c>
      <c r="K2919" s="252" t="s">
        <v>4969</v>
      </c>
      <c r="L2919" s="253">
        <v>45834</v>
      </c>
      <c r="M2919" s="252" t="s">
        <v>1099</v>
      </c>
    </row>
    <row r="2920" spans="1:13" x14ac:dyDescent="0.35">
      <c r="A2920" s="250" t="s">
        <v>1480</v>
      </c>
      <c r="B2920" s="250" t="s">
        <v>1481</v>
      </c>
      <c r="C2920" s="250" t="s">
        <v>456</v>
      </c>
      <c r="D2920" s="250" t="s">
        <v>16</v>
      </c>
      <c r="E2920" s="250" t="s">
        <v>17</v>
      </c>
      <c r="F2920" s="250" t="s">
        <v>17</v>
      </c>
      <c r="G2920" s="250" t="s">
        <v>17</v>
      </c>
      <c r="H2920" s="250" t="s">
        <v>17</v>
      </c>
      <c r="I2920" s="250" t="s">
        <v>17</v>
      </c>
      <c r="J2920" s="250" t="s">
        <v>4881</v>
      </c>
      <c r="K2920" s="250" t="s">
        <v>4970</v>
      </c>
      <c r="L2920" s="251">
        <v>45834</v>
      </c>
      <c r="M2920" s="250" t="s">
        <v>1099</v>
      </c>
    </row>
    <row r="2921" spans="1:13" x14ac:dyDescent="0.35">
      <c r="A2921" s="252" t="s">
        <v>1480</v>
      </c>
      <c r="B2921" s="252" t="s">
        <v>1481</v>
      </c>
      <c r="C2921" s="252" t="s">
        <v>456</v>
      </c>
      <c r="D2921" s="252" t="s">
        <v>20</v>
      </c>
      <c r="E2921" s="252" t="s">
        <v>17</v>
      </c>
      <c r="F2921" s="252" t="s">
        <v>17</v>
      </c>
      <c r="G2921" s="252" t="s">
        <v>17</v>
      </c>
      <c r="H2921" s="252" t="s">
        <v>17</v>
      </c>
      <c r="I2921" s="252" t="s">
        <v>17</v>
      </c>
      <c r="J2921" s="252" t="s">
        <v>4881</v>
      </c>
      <c r="K2921" s="252" t="s">
        <v>4971</v>
      </c>
      <c r="L2921" s="253">
        <v>45834</v>
      </c>
      <c r="M2921" s="252" t="s">
        <v>1099</v>
      </c>
    </row>
    <row r="2922" spans="1:13" x14ac:dyDescent="0.35">
      <c r="A2922" s="250" t="s">
        <v>1480</v>
      </c>
      <c r="B2922" s="250" t="s">
        <v>1481</v>
      </c>
      <c r="C2922" s="250" t="s">
        <v>456</v>
      </c>
      <c r="D2922" s="250" t="s">
        <v>292</v>
      </c>
      <c r="E2922" s="250" t="s">
        <v>17</v>
      </c>
      <c r="F2922" s="250" t="s">
        <v>17</v>
      </c>
      <c r="G2922" s="250" t="s">
        <v>17</v>
      </c>
      <c r="H2922" s="250" t="s">
        <v>17</v>
      </c>
      <c r="I2922" s="250" t="s">
        <v>17</v>
      </c>
      <c r="J2922" s="250" t="s">
        <v>4881</v>
      </c>
      <c r="K2922" s="250" t="s">
        <v>4972</v>
      </c>
      <c r="L2922" s="251">
        <v>45834</v>
      </c>
      <c r="M2922" s="250" t="s">
        <v>1099</v>
      </c>
    </row>
    <row r="2923" spans="1:13" x14ac:dyDescent="0.35">
      <c r="A2923" s="252" t="s">
        <v>1480</v>
      </c>
      <c r="B2923" s="252" t="s">
        <v>1481</v>
      </c>
      <c r="C2923" s="252" t="s">
        <v>456</v>
      </c>
      <c r="D2923" s="252" t="s">
        <v>22</v>
      </c>
      <c r="E2923" s="252" t="s">
        <v>17</v>
      </c>
      <c r="F2923" s="252" t="s">
        <v>17</v>
      </c>
      <c r="G2923" s="252" t="s">
        <v>17</v>
      </c>
      <c r="H2923" s="252" t="s">
        <v>17</v>
      </c>
      <c r="I2923" s="252" t="s">
        <v>17</v>
      </c>
      <c r="J2923" s="252" t="s">
        <v>4881</v>
      </c>
      <c r="K2923" s="252" t="s">
        <v>4973</v>
      </c>
      <c r="L2923" s="253">
        <v>45834</v>
      </c>
      <c r="M2923" s="252" t="s">
        <v>1099</v>
      </c>
    </row>
    <row r="2924" spans="1:13" x14ac:dyDescent="0.35">
      <c r="A2924" s="250" t="s">
        <v>454</v>
      </c>
      <c r="B2924" s="250" t="s">
        <v>455</v>
      </c>
      <c r="C2924" s="250" t="s">
        <v>456</v>
      </c>
      <c r="D2924" s="250" t="s">
        <v>1094</v>
      </c>
      <c r="E2924" s="250">
        <v>237500000</v>
      </c>
      <c r="F2924" s="250" t="s">
        <v>4974</v>
      </c>
      <c r="G2924" s="250" t="s">
        <v>398</v>
      </c>
      <c r="H2924" s="250">
        <v>2</v>
      </c>
      <c r="I2924" s="250" t="s">
        <v>4837</v>
      </c>
      <c r="J2924" s="250" t="s">
        <v>4838</v>
      </c>
      <c r="K2924" s="250" t="s">
        <v>4975</v>
      </c>
      <c r="L2924" s="251">
        <v>45834</v>
      </c>
      <c r="M2924" s="250" t="s">
        <v>1099</v>
      </c>
    </row>
    <row r="2925" spans="1:13" x14ac:dyDescent="0.35">
      <c r="A2925" s="252" t="s">
        <v>454</v>
      </c>
      <c r="B2925" s="252" t="s">
        <v>455</v>
      </c>
      <c r="C2925" s="252" t="s">
        <v>456</v>
      </c>
      <c r="D2925" s="252" t="s">
        <v>1100</v>
      </c>
      <c r="E2925" s="252">
        <v>910770</v>
      </c>
      <c r="F2925" s="252" t="s">
        <v>4976</v>
      </c>
      <c r="G2925" s="252" t="s">
        <v>398</v>
      </c>
      <c r="H2925" s="252">
        <v>2</v>
      </c>
      <c r="I2925" s="252" t="s">
        <v>4977</v>
      </c>
      <c r="J2925" s="252" t="s">
        <v>4978</v>
      </c>
      <c r="K2925" s="252" t="s">
        <v>4979</v>
      </c>
      <c r="L2925" s="253">
        <v>45834</v>
      </c>
      <c r="M2925" s="252" t="s">
        <v>1099</v>
      </c>
    </row>
    <row r="2926" spans="1:13" x14ac:dyDescent="0.35">
      <c r="A2926" s="250" t="s">
        <v>454</v>
      </c>
      <c r="B2926" s="250" t="s">
        <v>455</v>
      </c>
      <c r="C2926" s="250" t="s">
        <v>456</v>
      </c>
      <c r="D2926" s="250" t="s">
        <v>1105</v>
      </c>
      <c r="E2926" s="250">
        <v>206466479</v>
      </c>
      <c r="F2926" s="250" t="s">
        <v>4896</v>
      </c>
      <c r="G2926" s="250" t="s">
        <v>398</v>
      </c>
      <c r="H2926" s="250">
        <v>2</v>
      </c>
      <c r="I2926" s="250" t="s">
        <v>4643</v>
      </c>
      <c r="J2926" s="250" t="s">
        <v>4980</v>
      </c>
      <c r="K2926" s="250" t="s">
        <v>4981</v>
      </c>
      <c r="L2926" s="251">
        <v>45834</v>
      </c>
      <c r="M2926" s="250" t="s">
        <v>19</v>
      </c>
    </row>
    <row r="2927" spans="1:13" x14ac:dyDescent="0.35">
      <c r="A2927" s="252" t="s">
        <v>454</v>
      </c>
      <c r="B2927" s="252" t="s">
        <v>455</v>
      </c>
      <c r="C2927" s="252" t="s">
        <v>456</v>
      </c>
      <c r="D2927" s="252" t="s">
        <v>1110</v>
      </c>
      <c r="E2927" s="252">
        <v>122611983</v>
      </c>
      <c r="F2927" s="252" t="s">
        <v>4896</v>
      </c>
      <c r="G2927" s="252" t="s">
        <v>398</v>
      </c>
      <c r="H2927" s="252">
        <v>2</v>
      </c>
      <c r="I2927" s="252" t="s">
        <v>4643</v>
      </c>
      <c r="J2927" s="252" t="s">
        <v>4982</v>
      </c>
      <c r="K2927" s="252" t="s">
        <v>4983</v>
      </c>
      <c r="L2927" s="253">
        <v>45834</v>
      </c>
      <c r="M2927" s="252" t="s">
        <v>19</v>
      </c>
    </row>
    <row r="2928" spans="1:13" x14ac:dyDescent="0.35">
      <c r="A2928" s="250" t="s">
        <v>454</v>
      </c>
      <c r="B2928" s="250" t="s">
        <v>455</v>
      </c>
      <c r="C2928" s="250" t="s">
        <v>456</v>
      </c>
      <c r="D2928" s="250" t="s">
        <v>1113</v>
      </c>
      <c r="E2928" s="250">
        <v>6105476</v>
      </c>
      <c r="F2928" s="250" t="s">
        <v>4984</v>
      </c>
      <c r="G2928" s="250" t="s">
        <v>230</v>
      </c>
      <c r="H2928" s="250">
        <v>3</v>
      </c>
      <c r="I2928" s="250" t="s">
        <v>4985</v>
      </c>
      <c r="J2928" s="250" t="s">
        <v>4986</v>
      </c>
      <c r="K2928" s="250" t="s">
        <v>4987</v>
      </c>
      <c r="L2928" s="251">
        <v>45834</v>
      </c>
      <c r="M2928" s="250" t="s">
        <v>1099</v>
      </c>
    </row>
    <row r="2929" spans="1:13" x14ac:dyDescent="0.35">
      <c r="A2929" s="252" t="s">
        <v>454</v>
      </c>
      <c r="B2929" s="252" t="s">
        <v>455</v>
      </c>
      <c r="C2929" s="252" t="s">
        <v>456</v>
      </c>
      <c r="D2929" s="252" t="s">
        <v>92</v>
      </c>
      <c r="E2929" s="252" t="s">
        <v>17</v>
      </c>
      <c r="F2929" s="252" t="s">
        <v>17</v>
      </c>
      <c r="G2929" s="252" t="s">
        <v>17</v>
      </c>
      <c r="H2929" s="252" t="s">
        <v>17</v>
      </c>
      <c r="I2929" s="252" t="s">
        <v>17</v>
      </c>
      <c r="J2929" s="252" t="s">
        <v>4352</v>
      </c>
      <c r="K2929" s="252" t="s">
        <v>4988</v>
      </c>
      <c r="L2929" s="253">
        <v>45834</v>
      </c>
      <c r="M2929" s="252" t="s">
        <v>19</v>
      </c>
    </row>
    <row r="2930" spans="1:13" x14ac:dyDescent="0.35">
      <c r="A2930" s="250" t="s">
        <v>454</v>
      </c>
      <c r="B2930" s="250" t="s">
        <v>455</v>
      </c>
      <c r="C2930" s="250" t="s">
        <v>456</v>
      </c>
      <c r="D2930" s="250" t="s">
        <v>1016</v>
      </c>
      <c r="E2930" s="250">
        <v>5466</v>
      </c>
      <c r="F2930" s="250" t="s">
        <v>4989</v>
      </c>
      <c r="G2930" s="250" t="s">
        <v>398</v>
      </c>
      <c r="H2930" s="250">
        <v>2</v>
      </c>
      <c r="I2930" s="250" t="s">
        <v>4949</v>
      </c>
      <c r="J2930" s="250" t="s">
        <v>4990</v>
      </c>
      <c r="K2930" s="250" t="s">
        <v>4991</v>
      </c>
      <c r="L2930" s="251">
        <v>45834</v>
      </c>
      <c r="M2930" s="250" t="s">
        <v>1099</v>
      </c>
    </row>
    <row r="2931" spans="1:13" x14ac:dyDescent="0.35">
      <c r="A2931" s="252" t="s">
        <v>454</v>
      </c>
      <c r="B2931" s="252" t="s">
        <v>455</v>
      </c>
      <c r="C2931" s="252" t="s">
        <v>456</v>
      </c>
      <c r="D2931" s="252" t="s">
        <v>1123</v>
      </c>
      <c r="E2931" s="252">
        <v>30624505</v>
      </c>
      <c r="F2931" s="252" t="s">
        <v>4896</v>
      </c>
      <c r="G2931" s="252" t="s">
        <v>398</v>
      </c>
      <c r="H2931" s="252">
        <v>2</v>
      </c>
      <c r="I2931" s="252" t="s">
        <v>4643</v>
      </c>
      <c r="J2931" s="252" t="s">
        <v>4992</v>
      </c>
      <c r="K2931" s="252" t="s">
        <v>4993</v>
      </c>
      <c r="L2931" s="253">
        <v>45834</v>
      </c>
      <c r="M2931" s="252" t="s">
        <v>19</v>
      </c>
    </row>
    <row r="2932" spans="1:13" x14ac:dyDescent="0.35">
      <c r="A2932" s="250" t="s">
        <v>454</v>
      </c>
      <c r="B2932" s="250" t="s">
        <v>455</v>
      </c>
      <c r="C2932" s="250" t="s">
        <v>456</v>
      </c>
      <c r="D2932" s="250" t="s">
        <v>1126</v>
      </c>
      <c r="E2932" s="250">
        <v>83854496</v>
      </c>
      <c r="F2932" s="250" t="s">
        <v>4896</v>
      </c>
      <c r="G2932" s="250" t="s">
        <v>398</v>
      </c>
      <c r="H2932" s="250">
        <v>2</v>
      </c>
      <c r="I2932" s="250" t="s">
        <v>4643</v>
      </c>
      <c r="J2932" s="250" t="s">
        <v>4994</v>
      </c>
      <c r="K2932" s="250" t="s">
        <v>4995</v>
      </c>
      <c r="L2932" s="251">
        <v>45834</v>
      </c>
      <c r="M2932" s="250" t="s">
        <v>19</v>
      </c>
    </row>
    <row r="2933" spans="1:13" x14ac:dyDescent="0.35">
      <c r="A2933" s="252" t="s">
        <v>454</v>
      </c>
      <c r="B2933" s="252" t="s">
        <v>455</v>
      </c>
      <c r="C2933" s="252" t="s">
        <v>456</v>
      </c>
      <c r="D2933" s="252" t="s">
        <v>1130</v>
      </c>
      <c r="E2933" s="252">
        <v>91987478</v>
      </c>
      <c r="F2933" s="252" t="s">
        <v>4896</v>
      </c>
      <c r="G2933" s="252" t="s">
        <v>398</v>
      </c>
      <c r="H2933" s="252">
        <v>2</v>
      </c>
      <c r="I2933" s="252" t="s">
        <v>4643</v>
      </c>
      <c r="J2933" s="252" t="s">
        <v>4996</v>
      </c>
      <c r="K2933" s="252" t="s">
        <v>4997</v>
      </c>
      <c r="L2933" s="253">
        <v>45834</v>
      </c>
      <c r="M2933" s="252" t="s">
        <v>19</v>
      </c>
    </row>
    <row r="2934" spans="1:13" x14ac:dyDescent="0.35">
      <c r="A2934" s="250" t="s">
        <v>454</v>
      </c>
      <c r="B2934" s="250" t="s">
        <v>455</v>
      </c>
      <c r="C2934" s="250" t="s">
        <v>456</v>
      </c>
      <c r="D2934" s="250" t="s">
        <v>1133</v>
      </c>
      <c r="E2934" s="250">
        <v>29442019</v>
      </c>
      <c r="F2934" s="250" t="s">
        <v>4896</v>
      </c>
      <c r="G2934" s="250" t="s">
        <v>398</v>
      </c>
      <c r="H2934" s="250">
        <v>2</v>
      </c>
      <c r="I2934" s="250" t="s">
        <v>4643</v>
      </c>
      <c r="J2934" s="250" t="s">
        <v>4998</v>
      </c>
      <c r="K2934" s="250" t="s">
        <v>4999</v>
      </c>
      <c r="L2934" s="251">
        <v>45834</v>
      </c>
      <c r="M2934" s="250" t="s">
        <v>19</v>
      </c>
    </row>
    <row r="2935" spans="1:13" x14ac:dyDescent="0.35">
      <c r="A2935" s="252" t="s">
        <v>454</v>
      </c>
      <c r="B2935" s="252" t="s">
        <v>455</v>
      </c>
      <c r="C2935" s="252" t="s">
        <v>456</v>
      </c>
      <c r="D2935" s="252" t="s">
        <v>1136</v>
      </c>
      <c r="E2935" s="252">
        <v>1182486</v>
      </c>
      <c r="F2935" s="252" t="s">
        <v>4896</v>
      </c>
      <c r="G2935" s="252" t="s">
        <v>398</v>
      </c>
      <c r="H2935" s="252">
        <v>2</v>
      </c>
      <c r="I2935" s="252" t="s">
        <v>4643</v>
      </c>
      <c r="J2935" s="252" t="s">
        <v>5000</v>
      </c>
      <c r="K2935" s="252" t="s">
        <v>5001</v>
      </c>
      <c r="L2935" s="253">
        <v>45834</v>
      </c>
      <c r="M2935" s="252" t="s">
        <v>19</v>
      </c>
    </row>
    <row r="2936" spans="1:13" x14ac:dyDescent="0.35">
      <c r="A2936" s="250" t="s">
        <v>454</v>
      </c>
      <c r="B2936" s="250" t="s">
        <v>455</v>
      </c>
      <c r="C2936" s="250" t="s">
        <v>456</v>
      </c>
      <c r="D2936" s="250" t="s">
        <v>1139</v>
      </c>
      <c r="E2936" s="250">
        <v>0</v>
      </c>
      <c r="F2936" s="250" t="s">
        <v>4896</v>
      </c>
      <c r="G2936" s="250" t="s">
        <v>398</v>
      </c>
      <c r="H2936" s="250">
        <v>2</v>
      </c>
      <c r="I2936" s="250" t="s">
        <v>4643</v>
      </c>
      <c r="J2936" s="250" t="s">
        <v>5002</v>
      </c>
      <c r="K2936" s="250" t="s">
        <v>5003</v>
      </c>
      <c r="L2936" s="251">
        <v>45834</v>
      </c>
      <c r="M2936" s="250" t="s">
        <v>19</v>
      </c>
    </row>
    <row r="2937" spans="1:13" x14ac:dyDescent="0.35">
      <c r="A2937" s="252" t="s">
        <v>454</v>
      </c>
      <c r="B2937" s="252" t="s">
        <v>455</v>
      </c>
      <c r="C2937" s="252" t="s">
        <v>456</v>
      </c>
      <c r="D2937" s="252" t="s">
        <v>1142</v>
      </c>
      <c r="E2937" s="252">
        <v>5</v>
      </c>
      <c r="F2937" s="252" t="s">
        <v>5004</v>
      </c>
      <c r="G2937" s="252" t="s">
        <v>230</v>
      </c>
      <c r="H2937" s="252">
        <v>3</v>
      </c>
      <c r="I2937" s="252" t="s">
        <v>5005</v>
      </c>
      <c r="J2937" s="252" t="s">
        <v>5006</v>
      </c>
      <c r="K2937" s="252" t="s">
        <v>5007</v>
      </c>
      <c r="L2937" s="253">
        <v>45834</v>
      </c>
      <c r="M2937" s="252" t="s">
        <v>1099</v>
      </c>
    </row>
    <row r="2938" spans="1:13" x14ac:dyDescent="0.35">
      <c r="A2938" s="250" t="s">
        <v>454</v>
      </c>
      <c r="B2938" s="250" t="s">
        <v>455</v>
      </c>
      <c r="C2938" s="250" t="s">
        <v>456</v>
      </c>
      <c r="D2938" s="250" t="s">
        <v>26</v>
      </c>
      <c r="E2938" s="250" t="s">
        <v>17</v>
      </c>
      <c r="F2938" s="250" t="s">
        <v>17</v>
      </c>
      <c r="G2938" s="250" t="s">
        <v>17</v>
      </c>
      <c r="H2938" s="250" t="s">
        <v>17</v>
      </c>
      <c r="I2938" s="250" t="s">
        <v>17</v>
      </c>
      <c r="J2938" s="250" t="s">
        <v>4881</v>
      </c>
      <c r="K2938" s="250" t="s">
        <v>5008</v>
      </c>
      <c r="L2938" s="251">
        <v>45834</v>
      </c>
      <c r="M2938" s="250" t="s">
        <v>1099</v>
      </c>
    </row>
    <row r="2939" spans="1:13" x14ac:dyDescent="0.35">
      <c r="A2939" s="252" t="s">
        <v>454</v>
      </c>
      <c r="B2939" s="252" t="s">
        <v>455</v>
      </c>
      <c r="C2939" s="252" t="s">
        <v>456</v>
      </c>
      <c r="D2939" s="252" t="s">
        <v>28</v>
      </c>
      <c r="E2939" s="252" t="s">
        <v>17</v>
      </c>
      <c r="F2939" s="252" t="s">
        <v>17</v>
      </c>
      <c r="G2939" s="252" t="s">
        <v>17</v>
      </c>
      <c r="H2939" s="252" t="s">
        <v>17</v>
      </c>
      <c r="I2939" s="252" t="s">
        <v>17</v>
      </c>
      <c r="J2939" s="252" t="s">
        <v>4881</v>
      </c>
      <c r="K2939" s="252" t="s">
        <v>5009</v>
      </c>
      <c r="L2939" s="253">
        <v>45834</v>
      </c>
      <c r="M2939" s="252" t="s">
        <v>1099</v>
      </c>
    </row>
    <row r="2940" spans="1:13" x14ac:dyDescent="0.35">
      <c r="A2940" s="250" t="s">
        <v>454</v>
      </c>
      <c r="B2940" s="250" t="s">
        <v>455</v>
      </c>
      <c r="C2940" s="250" t="s">
        <v>456</v>
      </c>
      <c r="D2940" s="250" t="s">
        <v>24</v>
      </c>
      <c r="E2940" s="250">
        <v>6229199</v>
      </c>
      <c r="F2940" s="250" t="s">
        <v>5010</v>
      </c>
      <c r="G2940" s="250" t="s">
        <v>398</v>
      </c>
      <c r="H2940" s="250">
        <v>2</v>
      </c>
      <c r="I2940" s="250" t="s">
        <v>5011</v>
      </c>
      <c r="J2940" s="250" t="s">
        <v>5012</v>
      </c>
      <c r="K2940" s="250" t="s">
        <v>5013</v>
      </c>
      <c r="L2940" s="251">
        <v>45834</v>
      </c>
      <c r="M2940" s="250" t="s">
        <v>19</v>
      </c>
    </row>
    <row r="2941" spans="1:13" x14ac:dyDescent="0.35">
      <c r="A2941" s="252" t="s">
        <v>454</v>
      </c>
      <c r="B2941" s="252" t="s">
        <v>455</v>
      </c>
      <c r="C2941" s="252" t="s">
        <v>456</v>
      </c>
      <c r="D2941" s="252" t="s">
        <v>16</v>
      </c>
      <c r="E2941" s="252" t="s">
        <v>17</v>
      </c>
      <c r="F2941" s="252" t="s">
        <v>17</v>
      </c>
      <c r="G2941" s="252" t="s">
        <v>17</v>
      </c>
      <c r="H2941" s="252" t="s">
        <v>17</v>
      </c>
      <c r="I2941" s="252" t="s">
        <v>17</v>
      </c>
      <c r="J2941" s="252" t="s">
        <v>4881</v>
      </c>
      <c r="K2941" s="252" t="s">
        <v>5014</v>
      </c>
      <c r="L2941" s="253">
        <v>45834</v>
      </c>
      <c r="M2941" s="252" t="s">
        <v>1099</v>
      </c>
    </row>
    <row r="2942" spans="1:13" x14ac:dyDescent="0.35">
      <c r="A2942" s="250" t="s">
        <v>454</v>
      </c>
      <c r="B2942" s="250" t="s">
        <v>455</v>
      </c>
      <c r="C2942" s="250" t="s">
        <v>456</v>
      </c>
      <c r="D2942" s="250" t="s">
        <v>20</v>
      </c>
      <c r="E2942" s="250" t="s">
        <v>17</v>
      </c>
      <c r="F2942" s="250" t="s">
        <v>17</v>
      </c>
      <c r="G2942" s="250" t="s">
        <v>17</v>
      </c>
      <c r="H2942" s="250" t="s">
        <v>17</v>
      </c>
      <c r="I2942" s="250" t="s">
        <v>17</v>
      </c>
      <c r="J2942" s="250" t="s">
        <v>4881</v>
      </c>
      <c r="K2942" s="250" t="s">
        <v>5015</v>
      </c>
      <c r="L2942" s="251">
        <v>45834</v>
      </c>
      <c r="M2942" s="250" t="s">
        <v>1099</v>
      </c>
    </row>
    <row r="2943" spans="1:13" x14ac:dyDescent="0.35">
      <c r="A2943" s="252" t="s">
        <v>454</v>
      </c>
      <c r="B2943" s="252" t="s">
        <v>455</v>
      </c>
      <c r="C2943" s="252" t="s">
        <v>456</v>
      </c>
      <c r="D2943" s="252" t="s">
        <v>292</v>
      </c>
      <c r="E2943" s="252" t="s">
        <v>17</v>
      </c>
      <c r="F2943" s="252" t="s">
        <v>17</v>
      </c>
      <c r="G2943" s="252" t="s">
        <v>17</v>
      </c>
      <c r="H2943" s="252" t="s">
        <v>17</v>
      </c>
      <c r="I2943" s="252" t="s">
        <v>17</v>
      </c>
      <c r="J2943" s="252" t="s">
        <v>4881</v>
      </c>
      <c r="K2943" s="252" t="s">
        <v>5016</v>
      </c>
      <c r="L2943" s="253">
        <v>45834</v>
      </c>
      <c r="M2943" s="252" t="s">
        <v>1099</v>
      </c>
    </row>
    <row r="2944" spans="1:13" x14ac:dyDescent="0.35">
      <c r="A2944" s="250" t="s">
        <v>454</v>
      </c>
      <c r="B2944" s="250" t="s">
        <v>455</v>
      </c>
      <c r="C2944" s="250" t="s">
        <v>456</v>
      </c>
      <c r="D2944" s="250" t="s">
        <v>22</v>
      </c>
      <c r="E2944" s="250" t="s">
        <v>17</v>
      </c>
      <c r="F2944" s="250" t="s">
        <v>17</v>
      </c>
      <c r="G2944" s="250" t="s">
        <v>17</v>
      </c>
      <c r="H2944" s="250" t="s">
        <v>17</v>
      </c>
      <c r="I2944" s="250" t="s">
        <v>17</v>
      </c>
      <c r="J2944" s="250" t="s">
        <v>4881</v>
      </c>
      <c r="K2944" s="250" t="s">
        <v>5017</v>
      </c>
      <c r="L2944" s="251">
        <v>45834</v>
      </c>
      <c r="M2944" s="250" t="s">
        <v>1099</v>
      </c>
    </row>
    <row r="2945" spans="1:13" x14ac:dyDescent="0.35">
      <c r="A2945" s="252" t="s">
        <v>443</v>
      </c>
      <c r="B2945" s="252" t="s">
        <v>444</v>
      </c>
      <c r="C2945" s="252" t="s">
        <v>445</v>
      </c>
      <c r="D2945" s="252" t="s">
        <v>1094</v>
      </c>
      <c r="E2945" s="252">
        <v>19280000</v>
      </c>
      <c r="F2945" s="252" t="s">
        <v>5018</v>
      </c>
      <c r="G2945" s="252" t="s">
        <v>398</v>
      </c>
      <c r="H2945" s="252">
        <v>2</v>
      </c>
      <c r="I2945" s="252" t="s">
        <v>5019</v>
      </c>
      <c r="J2945" s="252" t="s">
        <v>5020</v>
      </c>
      <c r="K2945" s="252" t="s">
        <v>5021</v>
      </c>
      <c r="L2945" s="253">
        <v>45834</v>
      </c>
      <c r="M2945" s="252" t="s">
        <v>1099</v>
      </c>
    </row>
    <row r="2946" spans="1:13" x14ac:dyDescent="0.35">
      <c r="A2946" s="250" t="s">
        <v>443</v>
      </c>
      <c r="B2946" s="250" t="s">
        <v>444</v>
      </c>
      <c r="C2946" s="250" t="s">
        <v>445</v>
      </c>
      <c r="D2946" s="250" t="s">
        <v>1100</v>
      </c>
      <c r="E2946" s="250">
        <v>98924</v>
      </c>
      <c r="F2946" s="250" t="s">
        <v>5022</v>
      </c>
      <c r="G2946" s="250" t="s">
        <v>398</v>
      </c>
      <c r="H2946" s="250">
        <v>2</v>
      </c>
      <c r="I2946" s="250" t="s">
        <v>5023</v>
      </c>
      <c r="J2946" s="250" t="s">
        <v>5024</v>
      </c>
      <c r="K2946" s="250" t="s">
        <v>5025</v>
      </c>
      <c r="L2946" s="251">
        <v>45834</v>
      </c>
      <c r="M2946" s="250" t="s">
        <v>1099</v>
      </c>
    </row>
    <row r="2947" spans="1:13" x14ac:dyDescent="0.35">
      <c r="A2947" s="252" t="s">
        <v>443</v>
      </c>
      <c r="B2947" s="252" t="s">
        <v>444</v>
      </c>
      <c r="C2947" s="252" t="s">
        <v>445</v>
      </c>
      <c r="D2947" s="252" t="s">
        <v>1105</v>
      </c>
      <c r="E2947" s="252">
        <v>2737882</v>
      </c>
      <c r="F2947" s="252" t="s">
        <v>5026</v>
      </c>
      <c r="G2947" s="252" t="s">
        <v>398</v>
      </c>
      <c r="H2947" s="252">
        <v>2</v>
      </c>
      <c r="I2947" s="252" t="s">
        <v>5027</v>
      </c>
      <c r="J2947" s="252" t="s">
        <v>5028</v>
      </c>
      <c r="K2947" s="252" t="s">
        <v>5029</v>
      </c>
      <c r="L2947" s="253">
        <v>45834</v>
      </c>
      <c r="M2947" s="252" t="s">
        <v>1099</v>
      </c>
    </row>
    <row r="2948" spans="1:13" x14ac:dyDescent="0.35">
      <c r="A2948" s="250" t="s">
        <v>443</v>
      </c>
      <c r="B2948" s="250" t="s">
        <v>444</v>
      </c>
      <c r="C2948" s="250" t="s">
        <v>445</v>
      </c>
      <c r="D2948" s="250" t="s">
        <v>1110</v>
      </c>
      <c r="E2948" s="250">
        <v>43782</v>
      </c>
      <c r="F2948" s="250" t="s">
        <v>5030</v>
      </c>
      <c r="G2948" s="250" t="s">
        <v>398</v>
      </c>
      <c r="H2948" s="250">
        <v>2</v>
      </c>
      <c r="I2948" s="250" t="s">
        <v>5031</v>
      </c>
      <c r="J2948" s="250" t="s">
        <v>5032</v>
      </c>
      <c r="K2948" s="250" t="s">
        <v>5033</v>
      </c>
      <c r="L2948" s="251">
        <v>45834</v>
      </c>
      <c r="M2948" s="250" t="s">
        <v>1099</v>
      </c>
    </row>
    <row r="2949" spans="1:13" x14ac:dyDescent="0.35">
      <c r="A2949" s="252" t="s">
        <v>443</v>
      </c>
      <c r="B2949" s="252" t="s">
        <v>444</v>
      </c>
      <c r="C2949" s="252" t="s">
        <v>445</v>
      </c>
      <c r="D2949" s="252" t="s">
        <v>1113</v>
      </c>
      <c r="E2949" s="252">
        <v>43782</v>
      </c>
      <c r="F2949" s="252" t="s">
        <v>5030</v>
      </c>
      <c r="G2949" s="252" t="s">
        <v>398</v>
      </c>
      <c r="H2949" s="252">
        <v>2</v>
      </c>
      <c r="I2949" s="252" t="s">
        <v>5031</v>
      </c>
      <c r="J2949" s="252" t="s">
        <v>5034</v>
      </c>
      <c r="K2949" s="252" t="s">
        <v>5035</v>
      </c>
      <c r="L2949" s="253">
        <v>45834</v>
      </c>
      <c r="M2949" s="252" t="s">
        <v>1099</v>
      </c>
    </row>
    <row r="2950" spans="1:13" x14ac:dyDescent="0.35">
      <c r="A2950" s="250" t="s">
        <v>443</v>
      </c>
      <c r="B2950" s="250" t="s">
        <v>444</v>
      </c>
      <c r="C2950" s="250" t="s">
        <v>445</v>
      </c>
      <c r="D2950" s="250" t="s">
        <v>428</v>
      </c>
      <c r="E2950" s="250" t="s">
        <v>17</v>
      </c>
      <c r="F2950" s="250" t="s">
        <v>17</v>
      </c>
      <c r="G2950" s="250" t="s">
        <v>230</v>
      </c>
      <c r="H2950" s="250">
        <v>3</v>
      </c>
      <c r="I2950" s="250" t="s">
        <v>17</v>
      </c>
      <c r="J2950" s="250" t="s">
        <v>5036</v>
      </c>
      <c r="K2950" s="250" t="s">
        <v>5037</v>
      </c>
      <c r="L2950" s="251">
        <v>45834</v>
      </c>
      <c r="M2950" s="250" t="s">
        <v>1099</v>
      </c>
    </row>
    <row r="2951" spans="1:13" x14ac:dyDescent="0.35">
      <c r="A2951" s="252" t="s">
        <v>443</v>
      </c>
      <c r="B2951" s="252" t="s">
        <v>444</v>
      </c>
      <c r="C2951" s="252" t="s">
        <v>445</v>
      </c>
      <c r="D2951" s="252" t="s">
        <v>1016</v>
      </c>
      <c r="E2951" s="252">
        <v>5097</v>
      </c>
      <c r="F2951" s="252" t="s">
        <v>5038</v>
      </c>
      <c r="G2951" s="252" t="s">
        <v>398</v>
      </c>
      <c r="H2951" s="252">
        <v>2</v>
      </c>
      <c r="I2951" s="252" t="s">
        <v>5039</v>
      </c>
      <c r="J2951" s="252" t="s">
        <v>5040</v>
      </c>
      <c r="K2951" s="252" t="s">
        <v>5041</v>
      </c>
      <c r="L2951" s="253">
        <v>45834</v>
      </c>
      <c r="M2951" s="252" t="s">
        <v>1099</v>
      </c>
    </row>
    <row r="2952" spans="1:13" x14ac:dyDescent="0.35">
      <c r="A2952" s="250" t="s">
        <v>443</v>
      </c>
      <c r="B2952" s="250" t="s">
        <v>444</v>
      </c>
      <c r="C2952" s="250" t="s">
        <v>445</v>
      </c>
      <c r="D2952" s="250" t="s">
        <v>1123</v>
      </c>
      <c r="E2952" s="250">
        <v>43782</v>
      </c>
      <c r="F2952" s="250" t="s">
        <v>5030</v>
      </c>
      <c r="G2952" s="250" t="s">
        <v>398</v>
      </c>
      <c r="H2952" s="250">
        <v>2</v>
      </c>
      <c r="I2952" s="250" t="s">
        <v>5031</v>
      </c>
      <c r="J2952" s="250" t="s">
        <v>5042</v>
      </c>
      <c r="K2952" s="250" t="s">
        <v>5043</v>
      </c>
      <c r="L2952" s="251">
        <v>45834</v>
      </c>
      <c r="M2952" s="250" t="s">
        <v>1099</v>
      </c>
    </row>
    <row r="2953" spans="1:13" x14ac:dyDescent="0.35">
      <c r="A2953" s="252" t="s">
        <v>443</v>
      </c>
      <c r="B2953" s="252" t="s">
        <v>444</v>
      </c>
      <c r="C2953" s="252" t="s">
        <v>445</v>
      </c>
      <c r="D2953" s="252" t="s">
        <v>1126</v>
      </c>
      <c r="E2953" s="252">
        <v>2694100</v>
      </c>
      <c r="F2953" s="252" t="s">
        <v>5044</v>
      </c>
      <c r="G2953" s="252" t="s">
        <v>398</v>
      </c>
      <c r="H2953" s="252">
        <v>2</v>
      </c>
      <c r="I2953" s="252" t="s">
        <v>5045</v>
      </c>
      <c r="J2953" s="252" t="s">
        <v>2899</v>
      </c>
      <c r="K2953" s="252" t="s">
        <v>5046</v>
      </c>
      <c r="L2953" s="253">
        <v>45834</v>
      </c>
      <c r="M2953" s="252" t="s">
        <v>1099</v>
      </c>
    </row>
    <row r="2954" spans="1:13" x14ac:dyDescent="0.35">
      <c r="A2954" s="250" t="s">
        <v>443</v>
      </c>
      <c r="B2954" s="250" t="s">
        <v>444</v>
      </c>
      <c r="C2954" s="250" t="s">
        <v>445</v>
      </c>
      <c r="D2954" s="250" t="s">
        <v>1130</v>
      </c>
      <c r="E2954" s="250">
        <v>0</v>
      </c>
      <c r="F2954" s="250" t="s">
        <v>5030</v>
      </c>
      <c r="G2954" s="250" t="s">
        <v>398</v>
      </c>
      <c r="H2954" s="250">
        <v>2</v>
      </c>
      <c r="I2954" s="250" t="s">
        <v>5031</v>
      </c>
      <c r="J2954" s="250" t="s">
        <v>5047</v>
      </c>
      <c r="K2954" s="250" t="s">
        <v>5048</v>
      </c>
      <c r="L2954" s="251">
        <v>45834</v>
      </c>
      <c r="M2954" s="250" t="s">
        <v>1099</v>
      </c>
    </row>
    <row r="2955" spans="1:13" x14ac:dyDescent="0.35">
      <c r="A2955" s="252" t="s">
        <v>443</v>
      </c>
      <c r="B2955" s="252" t="s">
        <v>444</v>
      </c>
      <c r="C2955" s="252" t="s">
        <v>445</v>
      </c>
      <c r="D2955" s="252" t="s">
        <v>1133</v>
      </c>
      <c r="E2955" s="252">
        <v>43782</v>
      </c>
      <c r="F2955" s="252" t="s">
        <v>5030</v>
      </c>
      <c r="G2955" s="252" t="s">
        <v>398</v>
      </c>
      <c r="H2955" s="252">
        <v>2</v>
      </c>
      <c r="I2955" s="252" t="s">
        <v>5031</v>
      </c>
      <c r="J2955" s="252" t="s">
        <v>5049</v>
      </c>
      <c r="K2955" s="252" t="s">
        <v>5050</v>
      </c>
      <c r="L2955" s="253">
        <v>45834</v>
      </c>
      <c r="M2955" s="252" t="s">
        <v>1099</v>
      </c>
    </row>
    <row r="2956" spans="1:13" x14ac:dyDescent="0.35">
      <c r="A2956" s="250" t="s">
        <v>443</v>
      </c>
      <c r="B2956" s="250" t="s">
        <v>444</v>
      </c>
      <c r="C2956" s="250" t="s">
        <v>445</v>
      </c>
      <c r="D2956" s="250" t="s">
        <v>1136</v>
      </c>
      <c r="E2956" s="250" t="s">
        <v>17</v>
      </c>
      <c r="F2956" s="250" t="s">
        <v>17</v>
      </c>
      <c r="G2956" s="250" t="s">
        <v>398</v>
      </c>
      <c r="H2956" s="250">
        <v>2</v>
      </c>
      <c r="I2956" s="250" t="s">
        <v>17</v>
      </c>
      <c r="J2956" s="250" t="s">
        <v>5051</v>
      </c>
      <c r="K2956" s="250" t="s">
        <v>5052</v>
      </c>
      <c r="L2956" s="251">
        <v>45834</v>
      </c>
      <c r="M2956" s="250" t="s">
        <v>1099</v>
      </c>
    </row>
    <row r="2957" spans="1:13" x14ac:dyDescent="0.35">
      <c r="A2957" s="252" t="s">
        <v>443</v>
      </c>
      <c r="B2957" s="252" t="s">
        <v>444</v>
      </c>
      <c r="C2957" s="252" t="s">
        <v>445</v>
      </c>
      <c r="D2957" s="252" t="s">
        <v>1139</v>
      </c>
      <c r="E2957" s="252" t="s">
        <v>17</v>
      </c>
      <c r="F2957" s="252" t="s">
        <v>17</v>
      </c>
      <c r="G2957" s="252" t="s">
        <v>398</v>
      </c>
      <c r="H2957" s="252">
        <v>2</v>
      </c>
      <c r="I2957" s="252" t="s">
        <v>17</v>
      </c>
      <c r="J2957" s="252" t="s">
        <v>5053</v>
      </c>
      <c r="K2957" s="252" t="s">
        <v>5054</v>
      </c>
      <c r="L2957" s="253">
        <v>45834</v>
      </c>
      <c r="M2957" s="252" t="s">
        <v>1099</v>
      </c>
    </row>
    <row r="2958" spans="1:13" x14ac:dyDescent="0.35">
      <c r="A2958" s="250" t="s">
        <v>443</v>
      </c>
      <c r="B2958" s="250" t="s">
        <v>444</v>
      </c>
      <c r="C2958" s="250" t="s">
        <v>445</v>
      </c>
      <c r="D2958" s="250" t="s">
        <v>1142</v>
      </c>
      <c r="E2958" s="250">
        <v>3</v>
      </c>
      <c r="F2958" s="250" t="s">
        <v>5055</v>
      </c>
      <c r="G2958" s="250" t="s">
        <v>398</v>
      </c>
      <c r="H2958" s="250">
        <v>2</v>
      </c>
      <c r="I2958" s="250" t="s">
        <v>5056</v>
      </c>
      <c r="J2958" s="250" t="s">
        <v>5057</v>
      </c>
      <c r="K2958" s="250" t="s">
        <v>5058</v>
      </c>
      <c r="L2958" s="251">
        <v>45834</v>
      </c>
      <c r="M2958" s="250" t="s">
        <v>19</v>
      </c>
    </row>
    <row r="2959" spans="1:13" x14ac:dyDescent="0.35">
      <c r="A2959" s="252" t="s">
        <v>1491</v>
      </c>
      <c r="B2959" s="252" t="s">
        <v>1492</v>
      </c>
      <c r="C2959" s="252" t="s">
        <v>445</v>
      </c>
      <c r="D2959" s="252" t="s">
        <v>1094</v>
      </c>
      <c r="E2959" s="252">
        <v>19280000</v>
      </c>
      <c r="F2959" s="252" t="s">
        <v>5018</v>
      </c>
      <c r="G2959" s="252" t="s">
        <v>398</v>
      </c>
      <c r="H2959" s="252">
        <v>2</v>
      </c>
      <c r="I2959" s="252" t="s">
        <v>5019</v>
      </c>
      <c r="J2959" s="252" t="s">
        <v>5059</v>
      </c>
      <c r="K2959" s="252" t="s">
        <v>5060</v>
      </c>
      <c r="L2959" s="253">
        <v>45834</v>
      </c>
      <c r="M2959" s="252" t="s">
        <v>1099</v>
      </c>
    </row>
    <row r="2960" spans="1:13" x14ac:dyDescent="0.35">
      <c r="A2960" s="250" t="s">
        <v>1491</v>
      </c>
      <c r="B2960" s="250" t="s">
        <v>1492</v>
      </c>
      <c r="C2960" s="250" t="s">
        <v>445</v>
      </c>
      <c r="D2960" s="250" t="s">
        <v>1100</v>
      </c>
      <c r="E2960" s="250">
        <v>627340</v>
      </c>
      <c r="F2960" s="250" t="s">
        <v>5061</v>
      </c>
      <c r="G2960" s="250" t="s">
        <v>178</v>
      </c>
      <c r="H2960" s="250">
        <v>1</v>
      </c>
      <c r="I2960" s="250" t="s">
        <v>5062</v>
      </c>
      <c r="J2960" s="250" t="s">
        <v>5063</v>
      </c>
      <c r="K2960" s="250" t="s">
        <v>5064</v>
      </c>
      <c r="L2960" s="251">
        <v>45834</v>
      </c>
      <c r="M2960" s="250" t="s">
        <v>1099</v>
      </c>
    </row>
    <row r="2961" spans="1:13" x14ac:dyDescent="0.35">
      <c r="A2961" s="252" t="s">
        <v>1491</v>
      </c>
      <c r="B2961" s="252" t="s">
        <v>1492</v>
      </c>
      <c r="C2961" s="252" t="s">
        <v>445</v>
      </c>
      <c r="D2961" s="252" t="s">
        <v>1105</v>
      </c>
      <c r="E2961" s="252">
        <v>19280000</v>
      </c>
      <c r="F2961" s="252" t="s">
        <v>5018</v>
      </c>
      <c r="G2961" s="252" t="s">
        <v>398</v>
      </c>
      <c r="H2961" s="252">
        <v>2</v>
      </c>
      <c r="I2961" s="252" t="s">
        <v>5019</v>
      </c>
      <c r="J2961" s="252" t="s">
        <v>5065</v>
      </c>
      <c r="K2961" s="252" t="s">
        <v>5066</v>
      </c>
      <c r="L2961" s="253">
        <v>45834</v>
      </c>
      <c r="M2961" s="252" t="s">
        <v>1099</v>
      </c>
    </row>
    <row r="2962" spans="1:13" x14ac:dyDescent="0.35">
      <c r="A2962" s="250" t="s">
        <v>1491</v>
      </c>
      <c r="B2962" s="250" t="s">
        <v>1492</v>
      </c>
      <c r="C2962" s="250" t="s">
        <v>445</v>
      </c>
      <c r="D2962" s="250" t="s">
        <v>1110</v>
      </c>
      <c r="E2962" s="250">
        <v>9080000</v>
      </c>
      <c r="F2962" s="250" t="s">
        <v>5018</v>
      </c>
      <c r="G2962" s="250" t="s">
        <v>398</v>
      </c>
      <c r="H2962" s="250">
        <v>2</v>
      </c>
      <c r="I2962" s="250" t="s">
        <v>5019</v>
      </c>
      <c r="J2962" s="250" t="s">
        <v>5067</v>
      </c>
      <c r="K2962" s="250" t="s">
        <v>5068</v>
      </c>
      <c r="L2962" s="251">
        <v>45834</v>
      </c>
      <c r="M2962" s="250" t="s">
        <v>1099</v>
      </c>
    </row>
    <row r="2963" spans="1:13" x14ac:dyDescent="0.35">
      <c r="A2963" s="252" t="s">
        <v>1491</v>
      </c>
      <c r="B2963" s="252" t="s">
        <v>1492</v>
      </c>
      <c r="C2963" s="252" t="s">
        <v>445</v>
      </c>
      <c r="D2963" s="252" t="s">
        <v>1113</v>
      </c>
      <c r="E2963" s="252">
        <v>5620009</v>
      </c>
      <c r="F2963" s="252" t="s">
        <v>5069</v>
      </c>
      <c r="G2963" s="252" t="s">
        <v>398</v>
      </c>
      <c r="H2963" s="252">
        <v>2</v>
      </c>
      <c r="I2963" s="252" t="s">
        <v>5070</v>
      </c>
      <c r="J2963" s="252" t="s">
        <v>5071</v>
      </c>
      <c r="K2963" s="252" t="s">
        <v>5072</v>
      </c>
      <c r="L2963" s="253">
        <v>45834</v>
      </c>
      <c r="M2963" s="252" t="s">
        <v>1099</v>
      </c>
    </row>
    <row r="2964" spans="1:13" x14ac:dyDescent="0.35">
      <c r="A2964" s="250" t="s">
        <v>1491</v>
      </c>
      <c r="B2964" s="250" t="s">
        <v>1492</v>
      </c>
      <c r="C2964" s="250" t="s">
        <v>445</v>
      </c>
      <c r="D2964" s="250" t="s">
        <v>92</v>
      </c>
      <c r="E2964" s="250" t="s">
        <v>17</v>
      </c>
      <c r="F2964" s="250" t="s">
        <v>318</v>
      </c>
      <c r="G2964" s="250" t="s">
        <v>17</v>
      </c>
      <c r="H2964" s="250" t="s">
        <v>17</v>
      </c>
      <c r="I2964" s="250" t="s">
        <v>318</v>
      </c>
      <c r="J2964" s="250" t="s">
        <v>5073</v>
      </c>
      <c r="K2964" s="250" t="s">
        <v>5074</v>
      </c>
      <c r="L2964" s="251">
        <v>45834</v>
      </c>
      <c r="M2964" s="250" t="s">
        <v>1099</v>
      </c>
    </row>
    <row r="2965" spans="1:13" x14ac:dyDescent="0.35">
      <c r="A2965" s="252" t="s">
        <v>1491</v>
      </c>
      <c r="B2965" s="252" t="s">
        <v>1492</v>
      </c>
      <c r="C2965" s="252" t="s">
        <v>445</v>
      </c>
      <c r="D2965" s="252" t="s">
        <v>428</v>
      </c>
      <c r="E2965" s="252">
        <v>5097</v>
      </c>
      <c r="F2965" s="252" t="s">
        <v>5075</v>
      </c>
      <c r="G2965" s="252" t="s">
        <v>398</v>
      </c>
      <c r="H2965" s="252">
        <v>2</v>
      </c>
      <c r="I2965" s="252" t="s">
        <v>5076</v>
      </c>
      <c r="J2965" s="252" t="s">
        <v>5040</v>
      </c>
      <c r="K2965" s="252" t="s">
        <v>5077</v>
      </c>
      <c r="L2965" s="253">
        <v>45834</v>
      </c>
      <c r="M2965" s="252" t="s">
        <v>1099</v>
      </c>
    </row>
    <row r="2966" spans="1:13" x14ac:dyDescent="0.35">
      <c r="A2966" s="250" t="s">
        <v>1491</v>
      </c>
      <c r="B2966" s="250" t="s">
        <v>1492</v>
      </c>
      <c r="C2966" s="250" t="s">
        <v>445</v>
      </c>
      <c r="D2966" s="250" t="s">
        <v>1016</v>
      </c>
      <c r="E2966" s="250">
        <v>5097</v>
      </c>
      <c r="F2966" s="250" t="s">
        <v>5075</v>
      </c>
      <c r="G2966" s="250" t="s">
        <v>398</v>
      </c>
      <c r="H2966" s="250">
        <v>2</v>
      </c>
      <c r="I2966" s="250" t="s">
        <v>5078</v>
      </c>
      <c r="J2966" s="250" t="s">
        <v>5040</v>
      </c>
      <c r="K2966" s="250" t="s">
        <v>5079</v>
      </c>
      <c r="L2966" s="251">
        <v>45834</v>
      </c>
      <c r="M2966" s="250" t="s">
        <v>1099</v>
      </c>
    </row>
    <row r="2967" spans="1:13" x14ac:dyDescent="0.35">
      <c r="A2967" s="252" t="s">
        <v>1491</v>
      </c>
      <c r="B2967" s="252" t="s">
        <v>1492</v>
      </c>
      <c r="C2967" s="252" t="s">
        <v>445</v>
      </c>
      <c r="D2967" s="252" t="s">
        <v>1123</v>
      </c>
      <c r="E2967" s="252">
        <v>5979741</v>
      </c>
      <c r="F2967" s="252" t="s">
        <v>5080</v>
      </c>
      <c r="G2967" s="252" t="s">
        <v>230</v>
      </c>
      <c r="H2967" s="252">
        <v>3</v>
      </c>
      <c r="I2967" s="252" t="s">
        <v>5081</v>
      </c>
      <c r="J2967" s="252" t="s">
        <v>5082</v>
      </c>
      <c r="K2967" s="252" t="s">
        <v>5083</v>
      </c>
      <c r="L2967" s="253">
        <v>45834</v>
      </c>
      <c r="M2967" s="252" t="s">
        <v>19</v>
      </c>
    </row>
    <row r="2968" spans="1:13" x14ac:dyDescent="0.35">
      <c r="A2968" s="250" t="s">
        <v>1491</v>
      </c>
      <c r="B2968" s="250" t="s">
        <v>1492</v>
      </c>
      <c r="C2968" s="250" t="s">
        <v>445</v>
      </c>
      <c r="D2968" s="250" t="s">
        <v>1126</v>
      </c>
      <c r="E2968" s="250">
        <v>10200000</v>
      </c>
      <c r="F2968" s="250" t="s">
        <v>5084</v>
      </c>
      <c r="G2968" s="250" t="s">
        <v>230</v>
      </c>
      <c r="H2968" s="250">
        <v>3</v>
      </c>
      <c r="I2968" s="250" t="s">
        <v>5019</v>
      </c>
      <c r="J2968" s="250" t="s">
        <v>5085</v>
      </c>
      <c r="K2968" s="250" t="s">
        <v>5086</v>
      </c>
      <c r="L2968" s="251">
        <v>45834</v>
      </c>
      <c r="M2968" s="250" t="s">
        <v>19</v>
      </c>
    </row>
    <row r="2969" spans="1:13" x14ac:dyDescent="0.35">
      <c r="A2969" s="252" t="s">
        <v>1491</v>
      </c>
      <c r="B2969" s="252" t="s">
        <v>1492</v>
      </c>
      <c r="C2969" s="252" t="s">
        <v>445</v>
      </c>
      <c r="D2969" s="252" t="s">
        <v>1130</v>
      </c>
      <c r="E2969" s="252">
        <v>3100259</v>
      </c>
      <c r="F2969" s="252" t="s">
        <v>5087</v>
      </c>
      <c r="G2969" s="252" t="s">
        <v>230</v>
      </c>
      <c r="H2969" s="252">
        <v>3</v>
      </c>
      <c r="I2969" s="252" t="s">
        <v>5088</v>
      </c>
      <c r="J2969" s="252" t="s">
        <v>5089</v>
      </c>
      <c r="K2969" s="252" t="s">
        <v>5090</v>
      </c>
      <c r="L2969" s="253">
        <v>45834</v>
      </c>
      <c r="M2969" s="252" t="s">
        <v>19</v>
      </c>
    </row>
    <row r="2970" spans="1:13" x14ac:dyDescent="0.35">
      <c r="A2970" s="250" t="s">
        <v>1491</v>
      </c>
      <c r="B2970" s="250" t="s">
        <v>1492</v>
      </c>
      <c r="C2970" s="250" t="s">
        <v>445</v>
      </c>
      <c r="D2970" s="250" t="s">
        <v>1133</v>
      </c>
      <c r="E2970" s="250">
        <v>2879741</v>
      </c>
      <c r="F2970" s="250" t="s">
        <v>5018</v>
      </c>
      <c r="G2970" s="250" t="s">
        <v>230</v>
      </c>
      <c r="H2970" s="250">
        <v>3</v>
      </c>
      <c r="I2970" s="250" t="s">
        <v>5019</v>
      </c>
      <c r="J2970" s="250" t="s">
        <v>5091</v>
      </c>
      <c r="K2970" s="250" t="s">
        <v>5092</v>
      </c>
      <c r="L2970" s="251">
        <v>45834</v>
      </c>
      <c r="M2970" s="250" t="s">
        <v>19</v>
      </c>
    </row>
    <row r="2971" spans="1:13" x14ac:dyDescent="0.35">
      <c r="A2971" s="252" t="s">
        <v>1491</v>
      </c>
      <c r="B2971" s="252" t="s">
        <v>1492</v>
      </c>
      <c r="C2971" s="252" t="s">
        <v>445</v>
      </c>
      <c r="D2971" s="252" t="s">
        <v>1136</v>
      </c>
      <c r="E2971" s="252">
        <v>3100000</v>
      </c>
      <c r="F2971" s="252" t="s">
        <v>5018</v>
      </c>
      <c r="G2971" s="252" t="s">
        <v>230</v>
      </c>
      <c r="H2971" s="252">
        <v>3</v>
      </c>
      <c r="I2971" s="252" t="s">
        <v>5019</v>
      </c>
      <c r="J2971" s="252" t="s">
        <v>5093</v>
      </c>
      <c r="K2971" s="252" t="s">
        <v>5094</v>
      </c>
      <c r="L2971" s="253">
        <v>45834</v>
      </c>
      <c r="M2971" s="252" t="s">
        <v>19</v>
      </c>
    </row>
    <row r="2972" spans="1:13" x14ac:dyDescent="0.35">
      <c r="A2972" s="250" t="s">
        <v>1491</v>
      </c>
      <c r="B2972" s="250" t="s">
        <v>1492</v>
      </c>
      <c r="C2972" s="250" t="s">
        <v>445</v>
      </c>
      <c r="D2972" s="250" t="s">
        <v>1139</v>
      </c>
      <c r="E2972" s="250">
        <v>0</v>
      </c>
      <c r="F2972" s="250" t="s">
        <v>5018</v>
      </c>
      <c r="G2972" s="250" t="s">
        <v>230</v>
      </c>
      <c r="H2972" s="250">
        <v>3</v>
      </c>
      <c r="I2972" s="250" t="s">
        <v>5019</v>
      </c>
      <c r="J2972" s="250" t="s">
        <v>5095</v>
      </c>
      <c r="K2972" s="250" t="s">
        <v>5096</v>
      </c>
      <c r="L2972" s="251">
        <v>45834</v>
      </c>
      <c r="M2972" s="250" t="s">
        <v>19</v>
      </c>
    </row>
    <row r="2973" spans="1:13" x14ac:dyDescent="0.35">
      <c r="A2973" s="252" t="s">
        <v>1491</v>
      </c>
      <c r="B2973" s="252" t="s">
        <v>1492</v>
      </c>
      <c r="C2973" s="252" t="s">
        <v>445</v>
      </c>
      <c r="D2973" s="252" t="s">
        <v>1142</v>
      </c>
      <c r="E2973" s="252">
        <v>5</v>
      </c>
      <c r="F2973" s="252" t="s">
        <v>5097</v>
      </c>
      <c r="G2973" s="252" t="s">
        <v>178</v>
      </c>
      <c r="H2973" s="252">
        <v>1</v>
      </c>
      <c r="I2973" s="252" t="s">
        <v>5098</v>
      </c>
      <c r="J2973" s="252" t="s">
        <v>5099</v>
      </c>
      <c r="K2973" s="252" t="s">
        <v>5100</v>
      </c>
      <c r="L2973" s="253">
        <v>45834</v>
      </c>
      <c r="M2973" s="252" t="s">
        <v>19</v>
      </c>
    </row>
    <row r="2974" spans="1:13" x14ac:dyDescent="0.35">
      <c r="A2974" s="250" t="s">
        <v>1491</v>
      </c>
      <c r="B2974" s="250" t="s">
        <v>1492</v>
      </c>
      <c r="C2974" s="250" t="s">
        <v>445</v>
      </c>
      <c r="D2974" s="250" t="s">
        <v>26</v>
      </c>
      <c r="E2974" s="250" t="s">
        <v>17</v>
      </c>
      <c r="F2974" s="250" t="s">
        <v>17</v>
      </c>
      <c r="G2974" s="250" t="s">
        <v>17</v>
      </c>
      <c r="H2974" s="250" t="s">
        <v>17</v>
      </c>
      <c r="I2974" s="250" t="s">
        <v>17</v>
      </c>
      <c r="J2974" s="250" t="s">
        <v>5101</v>
      </c>
      <c r="K2974" s="250" t="s">
        <v>5102</v>
      </c>
      <c r="L2974" s="251">
        <v>45834</v>
      </c>
      <c r="M2974" s="250" t="s">
        <v>19</v>
      </c>
    </row>
    <row r="2975" spans="1:13" x14ac:dyDescent="0.35">
      <c r="A2975" s="252" t="s">
        <v>1491</v>
      </c>
      <c r="B2975" s="252" t="s">
        <v>1492</v>
      </c>
      <c r="C2975" s="252" t="s">
        <v>445</v>
      </c>
      <c r="D2975" s="252" t="s">
        <v>28</v>
      </c>
      <c r="E2975" s="252" t="s">
        <v>17</v>
      </c>
      <c r="F2975" s="252" t="s">
        <v>17</v>
      </c>
      <c r="G2975" s="252" t="s">
        <v>17</v>
      </c>
      <c r="H2975" s="252" t="s">
        <v>17</v>
      </c>
      <c r="I2975" s="252" t="s">
        <v>17</v>
      </c>
      <c r="J2975" s="252" t="s">
        <v>5101</v>
      </c>
      <c r="K2975" s="252" t="s">
        <v>5103</v>
      </c>
      <c r="L2975" s="253">
        <v>45834</v>
      </c>
      <c r="M2975" s="252" t="s">
        <v>19</v>
      </c>
    </row>
    <row r="2976" spans="1:13" x14ac:dyDescent="0.35">
      <c r="A2976" s="250" t="s">
        <v>1491</v>
      </c>
      <c r="B2976" s="250" t="s">
        <v>1492</v>
      </c>
      <c r="C2976" s="250" t="s">
        <v>445</v>
      </c>
      <c r="D2976" s="250" t="s">
        <v>24</v>
      </c>
      <c r="E2976" s="250">
        <v>1803035</v>
      </c>
      <c r="F2976" s="250" t="s">
        <v>5104</v>
      </c>
      <c r="G2976" s="250" t="s">
        <v>398</v>
      </c>
      <c r="H2976" s="250">
        <v>2</v>
      </c>
      <c r="I2976" s="250" t="s">
        <v>5105</v>
      </c>
      <c r="J2976" s="250" t="s">
        <v>5106</v>
      </c>
      <c r="K2976" s="250" t="s">
        <v>5107</v>
      </c>
      <c r="L2976" s="251">
        <v>45834</v>
      </c>
      <c r="M2976" s="250" t="s">
        <v>19</v>
      </c>
    </row>
    <row r="2977" spans="1:13" x14ac:dyDescent="0.35">
      <c r="A2977" s="252" t="s">
        <v>1491</v>
      </c>
      <c r="B2977" s="252" t="s">
        <v>1492</v>
      </c>
      <c r="C2977" s="252" t="s">
        <v>445</v>
      </c>
      <c r="D2977" s="252" t="s">
        <v>16</v>
      </c>
      <c r="E2977" s="252" t="s">
        <v>17</v>
      </c>
      <c r="F2977" s="252" t="s">
        <v>17</v>
      </c>
      <c r="G2977" s="252" t="s">
        <v>17</v>
      </c>
      <c r="H2977" s="252" t="s">
        <v>17</v>
      </c>
      <c r="I2977" s="252" t="s">
        <v>17</v>
      </c>
      <c r="J2977" s="252" t="s">
        <v>5101</v>
      </c>
      <c r="K2977" s="252" t="s">
        <v>5108</v>
      </c>
      <c r="L2977" s="253">
        <v>45834</v>
      </c>
      <c r="M2977" s="252" t="s">
        <v>19</v>
      </c>
    </row>
    <row r="2978" spans="1:13" x14ac:dyDescent="0.35">
      <c r="A2978" s="250" t="s">
        <v>1491</v>
      </c>
      <c r="B2978" s="250" t="s">
        <v>1492</v>
      </c>
      <c r="C2978" s="250" t="s">
        <v>445</v>
      </c>
      <c r="D2978" s="250" t="s">
        <v>20</v>
      </c>
      <c r="E2978" s="250" t="s">
        <v>17</v>
      </c>
      <c r="F2978" s="250" t="s">
        <v>17</v>
      </c>
      <c r="G2978" s="250" t="s">
        <v>17</v>
      </c>
      <c r="H2978" s="250" t="s">
        <v>17</v>
      </c>
      <c r="I2978" s="250" t="s">
        <v>17</v>
      </c>
      <c r="J2978" s="250" t="s">
        <v>5101</v>
      </c>
      <c r="K2978" s="250" t="s">
        <v>5109</v>
      </c>
      <c r="L2978" s="251">
        <v>45834</v>
      </c>
      <c r="M2978" s="250" t="s">
        <v>19</v>
      </c>
    </row>
    <row r="2979" spans="1:13" x14ac:dyDescent="0.35">
      <c r="A2979" s="252" t="s">
        <v>1491</v>
      </c>
      <c r="B2979" s="252" t="s">
        <v>1492</v>
      </c>
      <c r="C2979" s="252" t="s">
        <v>445</v>
      </c>
      <c r="D2979" s="252" t="s">
        <v>292</v>
      </c>
      <c r="E2979" s="252" t="s">
        <v>17</v>
      </c>
      <c r="F2979" s="252" t="s">
        <v>17</v>
      </c>
      <c r="G2979" s="252" t="s">
        <v>17</v>
      </c>
      <c r="H2979" s="252" t="s">
        <v>17</v>
      </c>
      <c r="I2979" s="252" t="s">
        <v>17</v>
      </c>
      <c r="J2979" s="252" t="s">
        <v>5101</v>
      </c>
      <c r="K2979" s="252" t="s">
        <v>5110</v>
      </c>
      <c r="L2979" s="253">
        <v>45834</v>
      </c>
      <c r="M2979" s="252" t="s">
        <v>19</v>
      </c>
    </row>
    <row r="2980" spans="1:13" x14ac:dyDescent="0.35">
      <c r="A2980" s="250" t="s">
        <v>1491</v>
      </c>
      <c r="B2980" s="250" t="s">
        <v>1492</v>
      </c>
      <c r="C2980" s="250" t="s">
        <v>445</v>
      </c>
      <c r="D2980" s="250" t="s">
        <v>22</v>
      </c>
      <c r="E2980" s="250" t="s">
        <v>17</v>
      </c>
      <c r="F2980" s="250" t="s">
        <v>17</v>
      </c>
      <c r="G2980" s="250" t="s">
        <v>17</v>
      </c>
      <c r="H2980" s="250" t="s">
        <v>17</v>
      </c>
      <c r="I2980" s="250" t="s">
        <v>17</v>
      </c>
      <c r="J2980" s="250" t="s">
        <v>5101</v>
      </c>
      <c r="K2980" s="250" t="s">
        <v>5111</v>
      </c>
      <c r="L2980" s="251">
        <v>45834</v>
      </c>
      <c r="M2980" s="250" t="s">
        <v>19</v>
      </c>
    </row>
    <row r="2981" spans="1:13" x14ac:dyDescent="0.35">
      <c r="A2981" s="252" t="s">
        <v>2180</v>
      </c>
      <c r="B2981" s="252" t="s">
        <v>2181</v>
      </c>
      <c r="C2981" s="252" t="s">
        <v>2182</v>
      </c>
      <c r="D2981" s="252" t="s">
        <v>1094</v>
      </c>
      <c r="E2981" s="252">
        <v>14728259</v>
      </c>
      <c r="F2981" s="252" t="s">
        <v>4561</v>
      </c>
      <c r="G2981" s="252" t="s">
        <v>398</v>
      </c>
      <c r="H2981" s="252">
        <v>2</v>
      </c>
      <c r="I2981" s="252" t="s">
        <v>5112</v>
      </c>
      <c r="J2981" s="252" t="s">
        <v>5113</v>
      </c>
      <c r="K2981" s="252" t="s">
        <v>5114</v>
      </c>
      <c r="L2981" s="253">
        <v>45834</v>
      </c>
      <c r="M2981" s="252" t="s">
        <v>1099</v>
      </c>
    </row>
    <row r="2982" spans="1:13" x14ac:dyDescent="0.35">
      <c r="A2982" s="250" t="s">
        <v>2180</v>
      </c>
      <c r="B2982" s="250" t="s">
        <v>2181</v>
      </c>
      <c r="C2982" s="250" t="s">
        <v>2182</v>
      </c>
      <c r="D2982" s="250" t="s">
        <v>1100</v>
      </c>
      <c r="E2982" s="250">
        <v>47633</v>
      </c>
      <c r="F2982" s="250" t="s">
        <v>5115</v>
      </c>
      <c r="G2982" s="250" t="s">
        <v>178</v>
      </c>
      <c r="H2982" s="250">
        <v>1</v>
      </c>
      <c r="I2982" s="250" t="s">
        <v>5116</v>
      </c>
      <c r="J2982" s="250" t="s">
        <v>5117</v>
      </c>
      <c r="K2982" s="250" t="s">
        <v>5118</v>
      </c>
      <c r="L2982" s="251">
        <v>45834</v>
      </c>
      <c r="M2982" s="250" t="s">
        <v>1099</v>
      </c>
    </row>
    <row r="2983" spans="1:13" x14ac:dyDescent="0.35">
      <c r="A2983" s="252" t="s">
        <v>2180</v>
      </c>
      <c r="B2983" s="252" t="s">
        <v>2181</v>
      </c>
      <c r="C2983" s="252" t="s">
        <v>2182</v>
      </c>
      <c r="D2983" s="252" t="s">
        <v>1105</v>
      </c>
      <c r="E2983" s="252">
        <v>2443636</v>
      </c>
      <c r="F2983" s="252" t="s">
        <v>5119</v>
      </c>
      <c r="G2983" s="252" t="s">
        <v>230</v>
      </c>
      <c r="H2983" s="252">
        <v>3</v>
      </c>
      <c r="I2983" s="252" t="s">
        <v>5120</v>
      </c>
      <c r="J2983" s="252" t="s">
        <v>5121</v>
      </c>
      <c r="K2983" s="252" t="s">
        <v>5122</v>
      </c>
      <c r="L2983" s="253">
        <v>45834</v>
      </c>
      <c r="M2983" s="252" t="s">
        <v>1099</v>
      </c>
    </row>
    <row r="2984" spans="1:13" x14ac:dyDescent="0.35">
      <c r="A2984" s="250" t="s">
        <v>2180</v>
      </c>
      <c r="B2984" s="250" t="s">
        <v>2181</v>
      </c>
      <c r="C2984" s="250" t="s">
        <v>2182</v>
      </c>
      <c r="D2984" s="250" t="s">
        <v>1110</v>
      </c>
      <c r="E2984" s="250">
        <v>516726</v>
      </c>
      <c r="F2984" s="250" t="s">
        <v>5123</v>
      </c>
      <c r="G2984" s="250" t="s">
        <v>230</v>
      </c>
      <c r="H2984" s="250">
        <v>3</v>
      </c>
      <c r="I2984" s="250" t="s">
        <v>5124</v>
      </c>
      <c r="J2984" s="250" t="s">
        <v>5125</v>
      </c>
      <c r="K2984" s="250" t="s">
        <v>5126</v>
      </c>
      <c r="L2984" s="251">
        <v>45834</v>
      </c>
      <c r="M2984" s="250" t="s">
        <v>1099</v>
      </c>
    </row>
    <row r="2985" spans="1:13" x14ac:dyDescent="0.35">
      <c r="A2985" s="252" t="s">
        <v>2180</v>
      </c>
      <c r="B2985" s="252" t="s">
        <v>2181</v>
      </c>
      <c r="C2985" s="252" t="s">
        <v>2182</v>
      </c>
      <c r="D2985" s="252" t="s">
        <v>1113</v>
      </c>
      <c r="E2985" s="252">
        <v>8785</v>
      </c>
      <c r="F2985" s="252" t="s">
        <v>5127</v>
      </c>
      <c r="G2985" s="252" t="s">
        <v>398</v>
      </c>
      <c r="H2985" s="252">
        <v>2</v>
      </c>
      <c r="I2985" s="252" t="s">
        <v>5128</v>
      </c>
      <c r="J2985" s="252" t="s">
        <v>5129</v>
      </c>
      <c r="K2985" s="252" t="s">
        <v>5130</v>
      </c>
      <c r="L2985" s="253">
        <v>45834</v>
      </c>
      <c r="M2985" s="252" t="s">
        <v>1099</v>
      </c>
    </row>
    <row r="2986" spans="1:13" x14ac:dyDescent="0.35">
      <c r="A2986" s="250" t="s">
        <v>2180</v>
      </c>
      <c r="B2986" s="250" t="s">
        <v>2181</v>
      </c>
      <c r="C2986" s="250" t="s">
        <v>2182</v>
      </c>
      <c r="D2986" s="250" t="s">
        <v>92</v>
      </c>
      <c r="E2986" s="250" t="s">
        <v>17</v>
      </c>
      <c r="F2986" s="250" t="s">
        <v>17</v>
      </c>
      <c r="G2986" s="250" t="s">
        <v>17</v>
      </c>
      <c r="H2986" s="250" t="s">
        <v>17</v>
      </c>
      <c r="I2986" s="250" t="s">
        <v>17</v>
      </c>
      <c r="J2986" s="250" t="s">
        <v>5131</v>
      </c>
      <c r="K2986" s="250" t="s">
        <v>5132</v>
      </c>
      <c r="L2986" s="251">
        <v>45834</v>
      </c>
      <c r="M2986" s="250" t="s">
        <v>1099</v>
      </c>
    </row>
    <row r="2987" spans="1:13" x14ac:dyDescent="0.35">
      <c r="A2987" s="252" t="s">
        <v>2180</v>
      </c>
      <c r="B2987" s="252" t="s">
        <v>2181</v>
      </c>
      <c r="C2987" s="252" t="s">
        <v>2182</v>
      </c>
      <c r="D2987" s="252" t="s">
        <v>428</v>
      </c>
      <c r="E2987" s="252">
        <v>356</v>
      </c>
      <c r="F2987" s="252" t="s">
        <v>4582</v>
      </c>
      <c r="G2987" s="252" t="s">
        <v>178</v>
      </c>
      <c r="H2987" s="252">
        <v>1</v>
      </c>
      <c r="I2987" s="252" t="s">
        <v>458</v>
      </c>
      <c r="J2987" s="252" t="s">
        <v>5133</v>
      </c>
      <c r="K2987" s="252" t="s">
        <v>5134</v>
      </c>
      <c r="L2987" s="253">
        <v>45834</v>
      </c>
      <c r="M2987" s="252" t="s">
        <v>1099</v>
      </c>
    </row>
    <row r="2988" spans="1:13" x14ac:dyDescent="0.35">
      <c r="A2988" s="250" t="s">
        <v>2180</v>
      </c>
      <c r="B2988" s="250" t="s">
        <v>2181</v>
      </c>
      <c r="C2988" s="250" t="s">
        <v>2182</v>
      </c>
      <c r="D2988" s="250" t="s">
        <v>1016</v>
      </c>
      <c r="E2988" s="250">
        <v>356</v>
      </c>
      <c r="F2988" s="250" t="s">
        <v>4582</v>
      </c>
      <c r="G2988" s="250" t="s">
        <v>178</v>
      </c>
      <c r="H2988" s="250">
        <v>1</v>
      </c>
      <c r="I2988" s="250" t="s">
        <v>458</v>
      </c>
      <c r="J2988" s="250" t="s">
        <v>5135</v>
      </c>
      <c r="K2988" s="250" t="s">
        <v>5136</v>
      </c>
      <c r="L2988" s="251">
        <v>45834</v>
      </c>
      <c r="M2988" s="250" t="s">
        <v>1099</v>
      </c>
    </row>
    <row r="2989" spans="1:13" x14ac:dyDescent="0.35">
      <c r="A2989" s="252" t="s">
        <v>2180</v>
      </c>
      <c r="B2989" s="252" t="s">
        <v>2181</v>
      </c>
      <c r="C2989" s="252" t="s">
        <v>2182</v>
      </c>
      <c r="D2989" s="252" t="s">
        <v>1123</v>
      </c>
      <c r="E2989" s="252">
        <v>132245</v>
      </c>
      <c r="F2989" s="252" t="s">
        <v>5123</v>
      </c>
      <c r="G2989" s="252" t="s">
        <v>230</v>
      </c>
      <c r="H2989" s="252">
        <v>3</v>
      </c>
      <c r="I2989" s="252" t="s">
        <v>5137</v>
      </c>
      <c r="J2989" s="252" t="s">
        <v>5138</v>
      </c>
      <c r="K2989" s="252" t="s">
        <v>5139</v>
      </c>
      <c r="L2989" s="253">
        <v>45834</v>
      </c>
      <c r="M2989" s="252" t="s">
        <v>1099</v>
      </c>
    </row>
    <row r="2990" spans="1:13" x14ac:dyDescent="0.35">
      <c r="A2990" s="250" t="s">
        <v>2180</v>
      </c>
      <c r="B2990" s="250" t="s">
        <v>2181</v>
      </c>
      <c r="C2990" s="250" t="s">
        <v>2182</v>
      </c>
      <c r="D2990" s="250" t="s">
        <v>1126</v>
      </c>
      <c r="E2990" s="250">
        <v>1926910</v>
      </c>
      <c r="F2990" s="250" t="s">
        <v>5123</v>
      </c>
      <c r="G2990" s="250" t="s">
        <v>230</v>
      </c>
      <c r="H2990" s="250">
        <v>3</v>
      </c>
      <c r="I2990" s="250" t="s">
        <v>5137</v>
      </c>
      <c r="J2990" s="250" t="s">
        <v>5140</v>
      </c>
      <c r="K2990" s="250" t="s">
        <v>5141</v>
      </c>
      <c r="L2990" s="251">
        <v>45834</v>
      </c>
      <c r="M2990" s="250" t="s">
        <v>1099</v>
      </c>
    </row>
    <row r="2991" spans="1:13" x14ac:dyDescent="0.35">
      <c r="A2991" s="252" t="s">
        <v>2180</v>
      </c>
      <c r="B2991" s="252" t="s">
        <v>2181</v>
      </c>
      <c r="C2991" s="252" t="s">
        <v>2182</v>
      </c>
      <c r="D2991" s="252" t="s">
        <v>1130</v>
      </c>
      <c r="E2991" s="252">
        <v>384481</v>
      </c>
      <c r="F2991" s="252" t="s">
        <v>5123</v>
      </c>
      <c r="G2991" s="252" t="s">
        <v>230</v>
      </c>
      <c r="H2991" s="252">
        <v>3</v>
      </c>
      <c r="I2991" s="252" t="s">
        <v>5137</v>
      </c>
      <c r="J2991" s="252" t="s">
        <v>5142</v>
      </c>
      <c r="K2991" s="252" t="s">
        <v>5143</v>
      </c>
      <c r="L2991" s="253">
        <v>45834</v>
      </c>
      <c r="M2991" s="252" t="s">
        <v>1099</v>
      </c>
    </row>
    <row r="2992" spans="1:13" x14ac:dyDescent="0.35">
      <c r="A2992" s="250" t="s">
        <v>2180</v>
      </c>
      <c r="B2992" s="250" t="s">
        <v>2181</v>
      </c>
      <c r="C2992" s="250" t="s">
        <v>2182</v>
      </c>
      <c r="D2992" s="250" t="s">
        <v>1133</v>
      </c>
      <c r="E2992" s="250">
        <v>132245</v>
      </c>
      <c r="F2992" s="250" t="s">
        <v>5123</v>
      </c>
      <c r="G2992" s="250" t="s">
        <v>398</v>
      </c>
      <c r="H2992" s="250">
        <v>2</v>
      </c>
      <c r="I2992" s="250" t="s">
        <v>5137</v>
      </c>
      <c r="J2992" s="250" t="s">
        <v>5144</v>
      </c>
      <c r="K2992" s="250" t="s">
        <v>5145</v>
      </c>
      <c r="L2992" s="251">
        <v>45834</v>
      </c>
      <c r="M2992" s="250" t="s">
        <v>1099</v>
      </c>
    </row>
    <row r="2993" spans="1:13" x14ac:dyDescent="0.35">
      <c r="A2993" s="252" t="s">
        <v>2180</v>
      </c>
      <c r="B2993" s="252" t="s">
        <v>2181</v>
      </c>
      <c r="C2993" s="252" t="s">
        <v>2182</v>
      </c>
      <c r="D2993" s="252" t="s">
        <v>1136</v>
      </c>
      <c r="E2993" s="252">
        <v>0</v>
      </c>
      <c r="F2993" s="252" t="s">
        <v>5123</v>
      </c>
      <c r="G2993" s="252" t="s">
        <v>230</v>
      </c>
      <c r="H2993" s="252">
        <v>3</v>
      </c>
      <c r="I2993" s="252" t="s">
        <v>5137</v>
      </c>
      <c r="J2993" s="252" t="s">
        <v>5146</v>
      </c>
      <c r="K2993" s="252" t="s">
        <v>5147</v>
      </c>
      <c r="L2993" s="253">
        <v>45834</v>
      </c>
      <c r="M2993" s="252" t="s">
        <v>1099</v>
      </c>
    </row>
    <row r="2994" spans="1:13" x14ac:dyDescent="0.35">
      <c r="A2994" s="250" t="s">
        <v>2180</v>
      </c>
      <c r="B2994" s="250" t="s">
        <v>2181</v>
      </c>
      <c r="C2994" s="250" t="s">
        <v>2182</v>
      </c>
      <c r="D2994" s="250" t="s">
        <v>1139</v>
      </c>
      <c r="E2994" s="250">
        <v>0</v>
      </c>
      <c r="F2994" s="250" t="s">
        <v>5123</v>
      </c>
      <c r="G2994" s="250" t="s">
        <v>398</v>
      </c>
      <c r="H2994" s="250">
        <v>2</v>
      </c>
      <c r="I2994" s="250" t="s">
        <v>5137</v>
      </c>
      <c r="J2994" s="250" t="s">
        <v>5148</v>
      </c>
      <c r="K2994" s="250" t="s">
        <v>5149</v>
      </c>
      <c r="L2994" s="251">
        <v>45834</v>
      </c>
      <c r="M2994" s="250" t="s">
        <v>1099</v>
      </c>
    </row>
    <row r="2995" spans="1:13" x14ac:dyDescent="0.35">
      <c r="A2995" s="252" t="s">
        <v>2180</v>
      </c>
      <c r="B2995" s="252" t="s">
        <v>2181</v>
      </c>
      <c r="C2995" s="252" t="s">
        <v>2182</v>
      </c>
      <c r="D2995" s="252" t="s">
        <v>1142</v>
      </c>
      <c r="E2995" s="252">
        <v>3</v>
      </c>
      <c r="F2995" s="252" t="s">
        <v>5150</v>
      </c>
      <c r="G2995" s="252" t="s">
        <v>178</v>
      </c>
      <c r="H2995" s="252">
        <v>1</v>
      </c>
      <c r="I2995" s="252" t="s">
        <v>5151</v>
      </c>
      <c r="J2995" s="252" t="s">
        <v>5152</v>
      </c>
      <c r="K2995" s="252" t="s">
        <v>5153</v>
      </c>
      <c r="L2995" s="253">
        <v>45834</v>
      </c>
      <c r="M2995" s="252" t="s">
        <v>1099</v>
      </c>
    </row>
    <row r="2996" spans="1:13" x14ac:dyDescent="0.35">
      <c r="A2996" s="250" t="s">
        <v>2180</v>
      </c>
      <c r="B2996" s="250" t="s">
        <v>2181</v>
      </c>
      <c r="C2996" s="250" t="s">
        <v>2182</v>
      </c>
      <c r="D2996" s="250" t="s">
        <v>26</v>
      </c>
      <c r="E2996" s="250" t="s">
        <v>17</v>
      </c>
      <c r="F2996" s="250" t="s">
        <v>17</v>
      </c>
      <c r="G2996" s="250" t="s">
        <v>17</v>
      </c>
      <c r="H2996" s="250" t="s">
        <v>17</v>
      </c>
      <c r="I2996" s="250" t="s">
        <v>17</v>
      </c>
      <c r="J2996" s="250" t="s">
        <v>17</v>
      </c>
      <c r="K2996" s="250" t="s">
        <v>5154</v>
      </c>
      <c r="L2996" s="251">
        <v>45834</v>
      </c>
      <c r="M2996" s="250" t="s">
        <v>1099</v>
      </c>
    </row>
    <row r="2997" spans="1:13" x14ac:dyDescent="0.35">
      <c r="A2997" s="252" t="s">
        <v>2180</v>
      </c>
      <c r="B2997" s="252" t="s">
        <v>2181</v>
      </c>
      <c r="C2997" s="252" t="s">
        <v>2182</v>
      </c>
      <c r="D2997" s="252" t="s">
        <v>28</v>
      </c>
      <c r="E2997" s="252" t="s">
        <v>17</v>
      </c>
      <c r="F2997" s="252" t="s">
        <v>17</v>
      </c>
      <c r="G2997" s="252" t="s">
        <v>17</v>
      </c>
      <c r="H2997" s="252" t="s">
        <v>17</v>
      </c>
      <c r="I2997" s="252" t="s">
        <v>17</v>
      </c>
      <c r="J2997" s="252" t="s">
        <v>17</v>
      </c>
      <c r="K2997" s="252" t="s">
        <v>5155</v>
      </c>
      <c r="L2997" s="253">
        <v>45834</v>
      </c>
      <c r="M2997" s="252" t="s">
        <v>1099</v>
      </c>
    </row>
    <row r="2998" spans="1:13" x14ac:dyDescent="0.35">
      <c r="A2998" s="250" t="s">
        <v>2180</v>
      </c>
      <c r="B2998" s="250" t="s">
        <v>2181</v>
      </c>
      <c r="C2998" s="250" t="s">
        <v>2182</v>
      </c>
      <c r="D2998" s="250" t="s">
        <v>24</v>
      </c>
      <c r="E2998" s="250" t="s">
        <v>17</v>
      </c>
      <c r="F2998" s="250" t="s">
        <v>17</v>
      </c>
      <c r="G2998" s="250" t="s">
        <v>17</v>
      </c>
      <c r="H2998" s="250" t="s">
        <v>17</v>
      </c>
      <c r="I2998" s="250" t="s">
        <v>17</v>
      </c>
      <c r="J2998" s="250" t="s">
        <v>17</v>
      </c>
      <c r="K2998" s="250" t="s">
        <v>5156</v>
      </c>
      <c r="L2998" s="251">
        <v>45834</v>
      </c>
      <c r="M2998" s="250" t="s">
        <v>1099</v>
      </c>
    </row>
    <row r="2999" spans="1:13" x14ac:dyDescent="0.35">
      <c r="A2999" s="252" t="s">
        <v>2180</v>
      </c>
      <c r="B2999" s="252" t="s">
        <v>2181</v>
      </c>
      <c r="C2999" s="252" t="s">
        <v>2182</v>
      </c>
      <c r="D2999" s="252" t="s">
        <v>16</v>
      </c>
      <c r="E2999" s="252" t="s">
        <v>17</v>
      </c>
      <c r="F2999" s="252" t="s">
        <v>17</v>
      </c>
      <c r="G2999" s="252" t="s">
        <v>17</v>
      </c>
      <c r="H2999" s="252" t="s">
        <v>17</v>
      </c>
      <c r="I2999" s="252" t="s">
        <v>17</v>
      </c>
      <c r="J2999" s="252" t="s">
        <v>17</v>
      </c>
      <c r="K2999" s="252" t="s">
        <v>5157</v>
      </c>
      <c r="L2999" s="253">
        <v>45834</v>
      </c>
      <c r="M2999" s="252" t="s">
        <v>1099</v>
      </c>
    </row>
    <row r="3000" spans="1:13" x14ac:dyDescent="0.35">
      <c r="A3000" s="250" t="s">
        <v>2180</v>
      </c>
      <c r="B3000" s="250" t="s">
        <v>2181</v>
      </c>
      <c r="C3000" s="250" t="s">
        <v>2182</v>
      </c>
      <c r="D3000" s="250" t="s">
        <v>20</v>
      </c>
      <c r="E3000" s="250" t="s">
        <v>17</v>
      </c>
      <c r="F3000" s="250" t="s">
        <v>17</v>
      </c>
      <c r="G3000" s="250" t="s">
        <v>17</v>
      </c>
      <c r="H3000" s="250" t="s">
        <v>17</v>
      </c>
      <c r="I3000" s="250" t="s">
        <v>17</v>
      </c>
      <c r="J3000" s="250" t="s">
        <v>17</v>
      </c>
      <c r="K3000" s="250" t="s">
        <v>5158</v>
      </c>
      <c r="L3000" s="251">
        <v>45834</v>
      </c>
      <c r="M3000" s="250" t="s">
        <v>1099</v>
      </c>
    </row>
    <row r="3001" spans="1:13" x14ac:dyDescent="0.35">
      <c r="A3001" s="252" t="s">
        <v>2180</v>
      </c>
      <c r="B3001" s="252" t="s">
        <v>2181</v>
      </c>
      <c r="C3001" s="252" t="s">
        <v>2182</v>
      </c>
      <c r="D3001" s="252" t="s">
        <v>292</v>
      </c>
      <c r="E3001" s="252" t="s">
        <v>17</v>
      </c>
      <c r="F3001" s="252" t="s">
        <v>17</v>
      </c>
      <c r="G3001" s="252" t="s">
        <v>17</v>
      </c>
      <c r="H3001" s="252" t="s">
        <v>17</v>
      </c>
      <c r="I3001" s="252" t="s">
        <v>17</v>
      </c>
      <c r="J3001" s="252" t="s">
        <v>17</v>
      </c>
      <c r="K3001" s="252" t="s">
        <v>5159</v>
      </c>
      <c r="L3001" s="253">
        <v>45834</v>
      </c>
      <c r="M3001" s="252" t="s">
        <v>1099</v>
      </c>
    </row>
    <row r="3002" spans="1:13" x14ac:dyDescent="0.35">
      <c r="A3002" s="250" t="s">
        <v>2180</v>
      </c>
      <c r="B3002" s="250" t="s">
        <v>2181</v>
      </c>
      <c r="C3002" s="250" t="s">
        <v>2182</v>
      </c>
      <c r="D3002" s="250" t="s">
        <v>22</v>
      </c>
      <c r="E3002" s="250" t="s">
        <v>17</v>
      </c>
      <c r="F3002" s="250" t="s">
        <v>17</v>
      </c>
      <c r="G3002" s="250" t="s">
        <v>17</v>
      </c>
      <c r="H3002" s="250" t="s">
        <v>17</v>
      </c>
      <c r="I3002" s="250" t="s">
        <v>17</v>
      </c>
      <c r="J3002" s="250" t="s">
        <v>17</v>
      </c>
      <c r="K3002" s="250" t="s">
        <v>5160</v>
      </c>
      <c r="L3002" s="251">
        <v>45834</v>
      </c>
      <c r="M3002" s="250" t="s">
        <v>1099</v>
      </c>
    </row>
    <row r="3003" spans="1:13" x14ac:dyDescent="0.35">
      <c r="A3003" s="252" t="s">
        <v>2384</v>
      </c>
      <c r="B3003" s="252" t="s">
        <v>2385</v>
      </c>
      <c r="C3003" s="252" t="s">
        <v>2386</v>
      </c>
      <c r="D3003" s="252" t="s">
        <v>1094</v>
      </c>
      <c r="E3003" s="252">
        <v>19075965</v>
      </c>
      <c r="F3003" s="252" t="s">
        <v>5161</v>
      </c>
      <c r="G3003" s="252" t="s">
        <v>398</v>
      </c>
      <c r="H3003" s="252">
        <v>2</v>
      </c>
      <c r="I3003" s="252" t="s">
        <v>5162</v>
      </c>
      <c r="J3003" s="252" t="s">
        <v>5163</v>
      </c>
      <c r="K3003" s="252" t="s">
        <v>5164</v>
      </c>
      <c r="L3003" s="253">
        <v>45834</v>
      </c>
      <c r="M3003" s="252" t="s">
        <v>1099</v>
      </c>
    </row>
    <row r="3004" spans="1:13" x14ac:dyDescent="0.35">
      <c r="A3004" s="250" t="s">
        <v>2384</v>
      </c>
      <c r="B3004" s="250" t="s">
        <v>2385</v>
      </c>
      <c r="C3004" s="250" t="s">
        <v>2386</v>
      </c>
      <c r="D3004" s="250" t="s">
        <v>1100</v>
      </c>
      <c r="E3004" s="250">
        <v>192530</v>
      </c>
      <c r="F3004" s="250" t="s">
        <v>1886</v>
      </c>
      <c r="G3004" s="250" t="s">
        <v>178</v>
      </c>
      <c r="H3004" s="250">
        <v>1</v>
      </c>
      <c r="I3004" s="250" t="s">
        <v>5165</v>
      </c>
      <c r="J3004" s="250" t="s">
        <v>5166</v>
      </c>
      <c r="K3004" s="250" t="s">
        <v>5167</v>
      </c>
      <c r="L3004" s="251">
        <v>45834</v>
      </c>
      <c r="M3004" s="250" t="s">
        <v>1099</v>
      </c>
    </row>
    <row r="3005" spans="1:13" x14ac:dyDescent="0.35">
      <c r="A3005" s="252" t="s">
        <v>2384</v>
      </c>
      <c r="B3005" s="252" t="s">
        <v>2385</v>
      </c>
      <c r="C3005" s="252" t="s">
        <v>2386</v>
      </c>
      <c r="D3005" s="252" t="s">
        <v>1105</v>
      </c>
      <c r="E3005" s="252">
        <v>19075964</v>
      </c>
      <c r="F3005" s="252" t="s">
        <v>5161</v>
      </c>
      <c r="G3005" s="252" t="s">
        <v>398</v>
      </c>
      <c r="H3005" s="252">
        <v>2</v>
      </c>
      <c r="I3005" s="252" t="s">
        <v>5162</v>
      </c>
      <c r="J3005" s="252" t="s">
        <v>5168</v>
      </c>
      <c r="K3005" s="252" t="s">
        <v>5169</v>
      </c>
      <c r="L3005" s="253">
        <v>45834</v>
      </c>
      <c r="M3005" s="252" t="s">
        <v>19</v>
      </c>
    </row>
    <row r="3006" spans="1:13" x14ac:dyDescent="0.35">
      <c r="A3006" s="250" t="s">
        <v>2384</v>
      </c>
      <c r="B3006" s="250" t="s">
        <v>2385</v>
      </c>
      <c r="C3006" s="250" t="s">
        <v>2386</v>
      </c>
      <c r="D3006" s="250" t="s">
        <v>1110</v>
      </c>
      <c r="E3006" s="250">
        <v>5656557</v>
      </c>
      <c r="F3006" s="250" t="s">
        <v>5161</v>
      </c>
      <c r="G3006" s="250" t="s">
        <v>398</v>
      </c>
      <c r="H3006" s="250">
        <v>2</v>
      </c>
      <c r="I3006" s="250" t="s">
        <v>5162</v>
      </c>
      <c r="J3006" s="250" t="s">
        <v>5170</v>
      </c>
      <c r="K3006" s="250" t="s">
        <v>5171</v>
      </c>
      <c r="L3006" s="251">
        <v>45834</v>
      </c>
      <c r="M3006" s="250" t="s">
        <v>19</v>
      </c>
    </row>
    <row r="3007" spans="1:13" x14ac:dyDescent="0.35">
      <c r="A3007" s="252" t="s">
        <v>2384</v>
      </c>
      <c r="B3007" s="252" t="s">
        <v>2385</v>
      </c>
      <c r="C3007" s="252" t="s">
        <v>2386</v>
      </c>
      <c r="D3007" s="252" t="s">
        <v>1113</v>
      </c>
      <c r="E3007" s="252" t="s">
        <v>17</v>
      </c>
      <c r="F3007" s="252" t="s">
        <v>17</v>
      </c>
      <c r="G3007" s="252" t="s">
        <v>17</v>
      </c>
      <c r="H3007" s="252" t="s">
        <v>17</v>
      </c>
      <c r="I3007" s="252" t="s">
        <v>17</v>
      </c>
      <c r="J3007" s="252" t="s">
        <v>5172</v>
      </c>
      <c r="K3007" s="252" t="s">
        <v>5173</v>
      </c>
      <c r="L3007" s="253">
        <v>45834</v>
      </c>
      <c r="M3007" s="252" t="s">
        <v>19</v>
      </c>
    </row>
    <row r="3008" spans="1:13" x14ac:dyDescent="0.35">
      <c r="A3008" s="250" t="s">
        <v>2384</v>
      </c>
      <c r="B3008" s="250" t="s">
        <v>2385</v>
      </c>
      <c r="C3008" s="250" t="s">
        <v>2386</v>
      </c>
      <c r="D3008" s="250" t="s">
        <v>92</v>
      </c>
      <c r="E3008" s="250" t="s">
        <v>17</v>
      </c>
      <c r="F3008" s="250" t="s">
        <v>17</v>
      </c>
      <c r="G3008" s="250" t="s">
        <v>17</v>
      </c>
      <c r="H3008" s="250" t="s">
        <v>17</v>
      </c>
      <c r="I3008" s="250" t="s">
        <v>17</v>
      </c>
      <c r="J3008" s="250" t="s">
        <v>17</v>
      </c>
      <c r="K3008" s="250" t="s">
        <v>5174</v>
      </c>
      <c r="L3008" s="251">
        <v>45834</v>
      </c>
      <c r="M3008" s="250" t="s">
        <v>19</v>
      </c>
    </row>
    <row r="3009" spans="1:13" x14ac:dyDescent="0.35">
      <c r="A3009" s="252" t="s">
        <v>2384</v>
      </c>
      <c r="B3009" s="252" t="s">
        <v>2385</v>
      </c>
      <c r="C3009" s="252" t="s">
        <v>2386</v>
      </c>
      <c r="D3009" s="252" t="s">
        <v>428</v>
      </c>
      <c r="E3009" s="252" t="s">
        <v>17</v>
      </c>
      <c r="F3009" s="252" t="s">
        <v>17</v>
      </c>
      <c r="G3009" s="252" t="s">
        <v>17</v>
      </c>
      <c r="H3009" s="252" t="s">
        <v>17</v>
      </c>
      <c r="I3009" s="252" t="s">
        <v>17</v>
      </c>
      <c r="J3009" s="252" t="s">
        <v>17</v>
      </c>
      <c r="K3009" s="252" t="s">
        <v>5175</v>
      </c>
      <c r="L3009" s="253">
        <v>45834</v>
      </c>
      <c r="M3009" s="252" t="s">
        <v>19</v>
      </c>
    </row>
    <row r="3010" spans="1:13" x14ac:dyDescent="0.35">
      <c r="A3010" s="250" t="s">
        <v>2384</v>
      </c>
      <c r="B3010" s="250" t="s">
        <v>2385</v>
      </c>
      <c r="C3010" s="250" t="s">
        <v>2386</v>
      </c>
      <c r="D3010" s="250" t="s">
        <v>1016</v>
      </c>
      <c r="E3010" s="250" t="s">
        <v>17</v>
      </c>
      <c r="F3010" s="250" t="s">
        <v>17</v>
      </c>
      <c r="G3010" s="250" t="s">
        <v>17</v>
      </c>
      <c r="H3010" s="250" t="s">
        <v>17</v>
      </c>
      <c r="I3010" s="250" t="s">
        <v>17</v>
      </c>
      <c r="J3010" s="250" t="s">
        <v>17</v>
      </c>
      <c r="K3010" s="250" t="s">
        <v>5176</v>
      </c>
      <c r="L3010" s="251">
        <v>45834</v>
      </c>
      <c r="M3010" s="250" t="s">
        <v>19</v>
      </c>
    </row>
    <row r="3011" spans="1:13" x14ac:dyDescent="0.35">
      <c r="A3011" s="252" t="s">
        <v>2384</v>
      </c>
      <c r="B3011" s="252" t="s">
        <v>2385</v>
      </c>
      <c r="C3011" s="252" t="s">
        <v>2386</v>
      </c>
      <c r="D3011" s="252" t="s">
        <v>1123</v>
      </c>
      <c r="E3011" s="252">
        <v>1313642</v>
      </c>
      <c r="F3011" s="252" t="s">
        <v>5161</v>
      </c>
      <c r="G3011" s="252" t="s">
        <v>398</v>
      </c>
      <c r="H3011" s="252">
        <v>2</v>
      </c>
      <c r="I3011" s="252" t="s">
        <v>5177</v>
      </c>
      <c r="J3011" s="252" t="s">
        <v>5178</v>
      </c>
      <c r="K3011" s="252" t="s">
        <v>5179</v>
      </c>
      <c r="L3011" s="253">
        <v>45834</v>
      </c>
      <c r="M3011" s="252" t="s">
        <v>19</v>
      </c>
    </row>
    <row r="3012" spans="1:13" x14ac:dyDescent="0.35">
      <c r="A3012" s="250" t="s">
        <v>2384</v>
      </c>
      <c r="B3012" s="250" t="s">
        <v>2385</v>
      </c>
      <c r="C3012" s="250" t="s">
        <v>2386</v>
      </c>
      <c r="D3012" s="250" t="s">
        <v>1126</v>
      </c>
      <c r="E3012" s="250">
        <v>13419407</v>
      </c>
      <c r="F3012" s="250" t="s">
        <v>5161</v>
      </c>
      <c r="G3012" s="250" t="s">
        <v>398</v>
      </c>
      <c r="H3012" s="250">
        <v>2</v>
      </c>
      <c r="I3012" s="250" t="s">
        <v>5162</v>
      </c>
      <c r="J3012" s="250" t="s">
        <v>5180</v>
      </c>
      <c r="K3012" s="250" t="s">
        <v>5181</v>
      </c>
      <c r="L3012" s="251">
        <v>45834</v>
      </c>
      <c r="M3012" s="250" t="s">
        <v>19</v>
      </c>
    </row>
    <row r="3013" spans="1:13" x14ac:dyDescent="0.35">
      <c r="A3013" s="252" t="s">
        <v>2384</v>
      </c>
      <c r="B3013" s="252" t="s">
        <v>2385</v>
      </c>
      <c r="C3013" s="252" t="s">
        <v>2386</v>
      </c>
      <c r="D3013" s="252" t="s">
        <v>1130</v>
      </c>
      <c r="E3013" s="252">
        <v>4342915</v>
      </c>
      <c r="F3013" s="252" t="s">
        <v>5161</v>
      </c>
      <c r="G3013" s="252" t="s">
        <v>398</v>
      </c>
      <c r="H3013" s="252">
        <v>2</v>
      </c>
      <c r="I3013" s="252" t="s">
        <v>5162</v>
      </c>
      <c r="J3013" s="252" t="s">
        <v>5182</v>
      </c>
      <c r="K3013" s="252" t="s">
        <v>5183</v>
      </c>
      <c r="L3013" s="253">
        <v>45834</v>
      </c>
      <c r="M3013" s="252" t="s">
        <v>19</v>
      </c>
    </row>
    <row r="3014" spans="1:13" x14ac:dyDescent="0.35">
      <c r="A3014" s="250" t="s">
        <v>2384</v>
      </c>
      <c r="B3014" s="250" t="s">
        <v>2385</v>
      </c>
      <c r="C3014" s="250" t="s">
        <v>2386</v>
      </c>
      <c r="D3014" s="250" t="s">
        <v>1133</v>
      </c>
      <c r="E3014" s="250">
        <v>1221657</v>
      </c>
      <c r="F3014" s="250" t="s">
        <v>5161</v>
      </c>
      <c r="G3014" s="250" t="s">
        <v>398</v>
      </c>
      <c r="H3014" s="250">
        <v>2</v>
      </c>
      <c r="I3014" s="250" t="s">
        <v>5162</v>
      </c>
      <c r="J3014" s="250" t="s">
        <v>5184</v>
      </c>
      <c r="K3014" s="250" t="s">
        <v>5185</v>
      </c>
      <c r="L3014" s="251">
        <v>45834</v>
      </c>
      <c r="M3014" s="250" t="s">
        <v>19</v>
      </c>
    </row>
    <row r="3015" spans="1:13" x14ac:dyDescent="0.35">
      <c r="A3015" s="252" t="s">
        <v>2384</v>
      </c>
      <c r="B3015" s="252" t="s">
        <v>2385</v>
      </c>
      <c r="C3015" s="252" t="s">
        <v>2386</v>
      </c>
      <c r="D3015" s="252" t="s">
        <v>1136</v>
      </c>
      <c r="E3015" s="252">
        <v>91985</v>
      </c>
      <c r="F3015" s="252" t="s">
        <v>5161</v>
      </c>
      <c r="G3015" s="252" t="s">
        <v>398</v>
      </c>
      <c r="H3015" s="252">
        <v>2</v>
      </c>
      <c r="I3015" s="252" t="s">
        <v>5162</v>
      </c>
      <c r="J3015" s="252" t="s">
        <v>5186</v>
      </c>
      <c r="K3015" s="252" t="s">
        <v>5187</v>
      </c>
      <c r="L3015" s="253">
        <v>45834</v>
      </c>
      <c r="M3015" s="252" t="s">
        <v>19</v>
      </c>
    </row>
    <row r="3016" spans="1:13" x14ac:dyDescent="0.35">
      <c r="A3016" s="250" t="s">
        <v>2384</v>
      </c>
      <c r="B3016" s="250" t="s">
        <v>2385</v>
      </c>
      <c r="C3016" s="250" t="s">
        <v>2386</v>
      </c>
      <c r="D3016" s="250" t="s">
        <v>1139</v>
      </c>
      <c r="E3016" s="250">
        <v>0</v>
      </c>
      <c r="F3016" s="250" t="s">
        <v>5161</v>
      </c>
      <c r="G3016" s="250" t="s">
        <v>398</v>
      </c>
      <c r="H3016" s="250">
        <v>2</v>
      </c>
      <c r="I3016" s="250" t="s">
        <v>5162</v>
      </c>
      <c r="J3016" s="250" t="s">
        <v>5188</v>
      </c>
      <c r="K3016" s="250" t="s">
        <v>5189</v>
      </c>
      <c r="L3016" s="251">
        <v>45834</v>
      </c>
      <c r="M3016" s="250" t="s">
        <v>19</v>
      </c>
    </row>
    <row r="3017" spans="1:13" x14ac:dyDescent="0.35">
      <c r="A3017" s="252" t="s">
        <v>2384</v>
      </c>
      <c r="B3017" s="252" t="s">
        <v>2385</v>
      </c>
      <c r="C3017" s="252" t="s">
        <v>2386</v>
      </c>
      <c r="D3017" s="252" t="s">
        <v>1142</v>
      </c>
      <c r="E3017" s="252">
        <v>5</v>
      </c>
      <c r="F3017" s="252" t="s">
        <v>5161</v>
      </c>
      <c r="G3017" s="252" t="s">
        <v>230</v>
      </c>
      <c r="H3017" s="252">
        <v>3</v>
      </c>
      <c r="I3017" s="252" t="s">
        <v>5162</v>
      </c>
      <c r="J3017" s="252" t="s">
        <v>5190</v>
      </c>
      <c r="K3017" s="252" t="s">
        <v>5191</v>
      </c>
      <c r="L3017" s="253">
        <v>45834</v>
      </c>
      <c r="M3017" s="252" t="s">
        <v>1099</v>
      </c>
    </row>
    <row r="3018" spans="1:13" x14ac:dyDescent="0.35">
      <c r="A3018" s="250" t="s">
        <v>2384</v>
      </c>
      <c r="B3018" s="250" t="s">
        <v>2385</v>
      </c>
      <c r="C3018" s="250" t="s">
        <v>2386</v>
      </c>
      <c r="D3018" s="250" t="s">
        <v>26</v>
      </c>
      <c r="E3018" s="250" t="s">
        <v>17</v>
      </c>
      <c r="F3018" s="250" t="s">
        <v>17</v>
      </c>
      <c r="G3018" s="250" t="s">
        <v>17</v>
      </c>
      <c r="H3018" s="250" t="s">
        <v>17</v>
      </c>
      <c r="I3018" s="250" t="s">
        <v>17</v>
      </c>
      <c r="J3018" s="250" t="s">
        <v>17</v>
      </c>
      <c r="K3018" s="250" t="s">
        <v>5192</v>
      </c>
      <c r="L3018" s="251">
        <v>45834</v>
      </c>
      <c r="M3018" s="250" t="s">
        <v>1099</v>
      </c>
    </row>
    <row r="3019" spans="1:13" x14ac:dyDescent="0.35">
      <c r="A3019" s="252" t="s">
        <v>2384</v>
      </c>
      <c r="B3019" s="252" t="s">
        <v>2385</v>
      </c>
      <c r="C3019" s="252" t="s">
        <v>2386</v>
      </c>
      <c r="D3019" s="252" t="s">
        <v>28</v>
      </c>
      <c r="E3019" s="252" t="s">
        <v>17</v>
      </c>
      <c r="F3019" s="252" t="s">
        <v>17</v>
      </c>
      <c r="G3019" s="252" t="s">
        <v>17</v>
      </c>
      <c r="H3019" s="252" t="s">
        <v>17</v>
      </c>
      <c r="I3019" s="252" t="s">
        <v>17</v>
      </c>
      <c r="J3019" s="252" t="s">
        <v>17</v>
      </c>
      <c r="K3019" s="252" t="s">
        <v>5193</v>
      </c>
      <c r="L3019" s="253">
        <v>45834</v>
      </c>
      <c r="M3019" s="252" t="s">
        <v>1099</v>
      </c>
    </row>
    <row r="3020" spans="1:13" x14ac:dyDescent="0.35">
      <c r="A3020" s="250" t="s">
        <v>2384</v>
      </c>
      <c r="B3020" s="250" t="s">
        <v>2385</v>
      </c>
      <c r="C3020" s="250" t="s">
        <v>2386</v>
      </c>
      <c r="D3020" s="250" t="s">
        <v>24</v>
      </c>
      <c r="E3020" s="250" t="s">
        <v>17</v>
      </c>
      <c r="F3020" s="250" t="s">
        <v>17</v>
      </c>
      <c r="G3020" s="250" t="s">
        <v>17</v>
      </c>
      <c r="H3020" s="250" t="s">
        <v>17</v>
      </c>
      <c r="I3020" s="250" t="s">
        <v>17</v>
      </c>
      <c r="J3020" s="250" t="s">
        <v>17</v>
      </c>
      <c r="K3020" s="250" t="s">
        <v>5194</v>
      </c>
      <c r="L3020" s="251">
        <v>45834</v>
      </c>
      <c r="M3020" s="250" t="s">
        <v>1099</v>
      </c>
    </row>
    <row r="3021" spans="1:13" x14ac:dyDescent="0.35">
      <c r="A3021" s="252" t="s">
        <v>2384</v>
      </c>
      <c r="B3021" s="252" t="s">
        <v>2385</v>
      </c>
      <c r="C3021" s="252" t="s">
        <v>2386</v>
      </c>
      <c r="D3021" s="252" t="s">
        <v>16</v>
      </c>
      <c r="E3021" s="252" t="s">
        <v>17</v>
      </c>
      <c r="F3021" s="252" t="s">
        <v>17</v>
      </c>
      <c r="G3021" s="252" t="s">
        <v>17</v>
      </c>
      <c r="H3021" s="252" t="s">
        <v>17</v>
      </c>
      <c r="I3021" s="252" t="s">
        <v>17</v>
      </c>
      <c r="J3021" s="252" t="s">
        <v>17</v>
      </c>
      <c r="K3021" s="252" t="s">
        <v>5195</v>
      </c>
      <c r="L3021" s="253">
        <v>45834</v>
      </c>
      <c r="M3021" s="252" t="s">
        <v>1099</v>
      </c>
    </row>
    <row r="3022" spans="1:13" x14ac:dyDescent="0.35">
      <c r="A3022" s="250" t="s">
        <v>2384</v>
      </c>
      <c r="B3022" s="250" t="s">
        <v>2385</v>
      </c>
      <c r="C3022" s="250" t="s">
        <v>2386</v>
      </c>
      <c r="D3022" s="250" t="s">
        <v>20</v>
      </c>
      <c r="E3022" s="250" t="s">
        <v>17</v>
      </c>
      <c r="F3022" s="250" t="s">
        <v>17</v>
      </c>
      <c r="G3022" s="250" t="s">
        <v>17</v>
      </c>
      <c r="H3022" s="250" t="s">
        <v>17</v>
      </c>
      <c r="I3022" s="250" t="s">
        <v>17</v>
      </c>
      <c r="J3022" s="250" t="s">
        <v>17</v>
      </c>
      <c r="K3022" s="250" t="s">
        <v>5196</v>
      </c>
      <c r="L3022" s="251">
        <v>45834</v>
      </c>
      <c r="M3022" s="250" t="s">
        <v>1099</v>
      </c>
    </row>
    <row r="3023" spans="1:13" x14ac:dyDescent="0.35">
      <c r="A3023" s="252" t="s">
        <v>2384</v>
      </c>
      <c r="B3023" s="252" t="s">
        <v>2385</v>
      </c>
      <c r="C3023" s="252" t="s">
        <v>2386</v>
      </c>
      <c r="D3023" s="252" t="s">
        <v>292</v>
      </c>
      <c r="E3023" s="252" t="s">
        <v>17</v>
      </c>
      <c r="F3023" s="252" t="s">
        <v>17</v>
      </c>
      <c r="G3023" s="252" t="s">
        <v>17</v>
      </c>
      <c r="H3023" s="252" t="s">
        <v>17</v>
      </c>
      <c r="I3023" s="252" t="s">
        <v>17</v>
      </c>
      <c r="J3023" s="252" t="s">
        <v>17</v>
      </c>
      <c r="K3023" s="252" t="s">
        <v>5197</v>
      </c>
      <c r="L3023" s="253">
        <v>45834</v>
      </c>
      <c r="M3023" s="252" t="s">
        <v>1099</v>
      </c>
    </row>
    <row r="3024" spans="1:13" x14ac:dyDescent="0.35">
      <c r="A3024" s="250" t="s">
        <v>2384</v>
      </c>
      <c r="B3024" s="250" t="s">
        <v>2385</v>
      </c>
      <c r="C3024" s="250" t="s">
        <v>2386</v>
      </c>
      <c r="D3024" s="250" t="s">
        <v>22</v>
      </c>
      <c r="E3024" s="250" t="s">
        <v>17</v>
      </c>
      <c r="F3024" s="250" t="s">
        <v>17</v>
      </c>
      <c r="G3024" s="250" t="s">
        <v>17</v>
      </c>
      <c r="H3024" s="250" t="s">
        <v>17</v>
      </c>
      <c r="I3024" s="250" t="s">
        <v>17</v>
      </c>
      <c r="J3024" s="250" t="s">
        <v>17</v>
      </c>
      <c r="K3024" s="250" t="s">
        <v>5198</v>
      </c>
      <c r="L3024" s="251">
        <v>45834</v>
      </c>
      <c r="M3024" s="250" t="s">
        <v>1099</v>
      </c>
    </row>
    <row r="3025" spans="1:13" x14ac:dyDescent="0.35">
      <c r="A3025" s="252" t="s">
        <v>2432</v>
      </c>
      <c r="B3025" s="252" t="s">
        <v>2433</v>
      </c>
      <c r="C3025" s="252" t="s">
        <v>2434</v>
      </c>
      <c r="D3025" s="252" t="s">
        <v>1094</v>
      </c>
      <c r="E3025" s="252">
        <v>9671147</v>
      </c>
      <c r="F3025" s="252" t="s">
        <v>4561</v>
      </c>
      <c r="G3025" s="252" t="s">
        <v>398</v>
      </c>
      <c r="H3025" s="252">
        <v>2</v>
      </c>
      <c r="I3025" s="252" t="s">
        <v>5199</v>
      </c>
      <c r="J3025" s="252" t="s">
        <v>5200</v>
      </c>
      <c r="K3025" s="252" t="s">
        <v>5201</v>
      </c>
      <c r="L3025" s="253">
        <v>45834</v>
      </c>
      <c r="M3025" s="252" t="s">
        <v>1099</v>
      </c>
    </row>
    <row r="3026" spans="1:13" x14ac:dyDescent="0.35">
      <c r="A3026" s="250" t="s">
        <v>2432</v>
      </c>
      <c r="B3026" s="250" t="s">
        <v>2433</v>
      </c>
      <c r="C3026" s="250" t="s">
        <v>2434</v>
      </c>
      <c r="D3026" s="250" t="s">
        <v>1100</v>
      </c>
      <c r="E3026" s="250">
        <v>8560</v>
      </c>
      <c r="F3026" s="250" t="s">
        <v>3231</v>
      </c>
      <c r="G3026" s="250" t="s">
        <v>398</v>
      </c>
      <c r="H3026" s="250">
        <v>2</v>
      </c>
      <c r="I3026" s="250" t="s">
        <v>5202</v>
      </c>
      <c r="J3026" s="250" t="s">
        <v>5203</v>
      </c>
      <c r="K3026" s="250" t="s">
        <v>5204</v>
      </c>
      <c r="L3026" s="251">
        <v>45834</v>
      </c>
      <c r="M3026" s="250" t="s">
        <v>1099</v>
      </c>
    </row>
    <row r="3027" spans="1:13" x14ac:dyDescent="0.35">
      <c r="A3027" s="252" t="s">
        <v>2432</v>
      </c>
      <c r="B3027" s="252" t="s">
        <v>2433</v>
      </c>
      <c r="C3027" s="252" t="s">
        <v>2434</v>
      </c>
      <c r="D3027" s="252" t="s">
        <v>1105</v>
      </c>
      <c r="E3027" s="252">
        <v>1224249</v>
      </c>
      <c r="F3027" s="252" t="s">
        <v>5205</v>
      </c>
      <c r="G3027" s="252" t="s">
        <v>398</v>
      </c>
      <c r="H3027" s="252">
        <v>2</v>
      </c>
      <c r="I3027" s="252" t="s">
        <v>4643</v>
      </c>
      <c r="J3027" s="252" t="s">
        <v>5206</v>
      </c>
      <c r="K3027" s="252" t="s">
        <v>5207</v>
      </c>
      <c r="L3027" s="253">
        <v>45834</v>
      </c>
      <c r="M3027" s="252" t="s">
        <v>1099</v>
      </c>
    </row>
    <row r="3028" spans="1:13" x14ac:dyDescent="0.35">
      <c r="A3028" s="250" t="s">
        <v>2432</v>
      </c>
      <c r="B3028" s="250" t="s">
        <v>2433</v>
      </c>
      <c r="C3028" s="250" t="s">
        <v>2434</v>
      </c>
      <c r="D3028" s="250" t="s">
        <v>1110</v>
      </c>
      <c r="E3028" s="250">
        <v>564945</v>
      </c>
      <c r="F3028" s="250" t="s">
        <v>5205</v>
      </c>
      <c r="G3028" s="250" t="s">
        <v>398</v>
      </c>
      <c r="H3028" s="250">
        <v>2</v>
      </c>
      <c r="I3028" s="250" t="s">
        <v>5208</v>
      </c>
      <c r="J3028" s="250" t="s">
        <v>5209</v>
      </c>
      <c r="K3028" s="250" t="s">
        <v>5210</v>
      </c>
      <c r="L3028" s="251">
        <v>45834</v>
      </c>
      <c r="M3028" s="250" t="s">
        <v>1099</v>
      </c>
    </row>
    <row r="3029" spans="1:13" x14ac:dyDescent="0.35">
      <c r="A3029" s="252" t="s">
        <v>2432</v>
      </c>
      <c r="B3029" s="252" t="s">
        <v>2433</v>
      </c>
      <c r="C3029" s="252" t="s">
        <v>2434</v>
      </c>
      <c r="D3029" s="252" t="s">
        <v>1113</v>
      </c>
      <c r="E3029" s="252">
        <v>10171</v>
      </c>
      <c r="F3029" s="252" t="s">
        <v>1898</v>
      </c>
      <c r="G3029" s="252" t="s">
        <v>178</v>
      </c>
      <c r="H3029" s="252">
        <v>1</v>
      </c>
      <c r="I3029" s="252" t="s">
        <v>1899</v>
      </c>
      <c r="J3029" s="252" t="s">
        <v>5211</v>
      </c>
      <c r="K3029" s="252" t="s">
        <v>5212</v>
      </c>
      <c r="L3029" s="253">
        <v>45834</v>
      </c>
      <c r="M3029" s="252" t="s">
        <v>1099</v>
      </c>
    </row>
    <row r="3030" spans="1:13" x14ac:dyDescent="0.35">
      <c r="A3030" s="250" t="s">
        <v>2432</v>
      </c>
      <c r="B3030" s="250" t="s">
        <v>2433</v>
      </c>
      <c r="C3030" s="250" t="s">
        <v>2434</v>
      </c>
      <c r="D3030" s="250" t="s">
        <v>92</v>
      </c>
      <c r="E3030" s="250" t="s">
        <v>17</v>
      </c>
      <c r="F3030" s="250" t="s">
        <v>318</v>
      </c>
      <c r="G3030" s="250" t="s">
        <v>17</v>
      </c>
      <c r="H3030" s="250" t="s">
        <v>17</v>
      </c>
      <c r="I3030" s="250" t="s">
        <v>318</v>
      </c>
      <c r="J3030" s="250" t="s">
        <v>5213</v>
      </c>
      <c r="K3030" s="250" t="s">
        <v>5214</v>
      </c>
      <c r="L3030" s="251">
        <v>45834</v>
      </c>
      <c r="M3030" s="250" t="s">
        <v>1099</v>
      </c>
    </row>
    <row r="3031" spans="1:13" x14ac:dyDescent="0.35">
      <c r="A3031" s="252" t="s">
        <v>2432</v>
      </c>
      <c r="B3031" s="252" t="s">
        <v>2433</v>
      </c>
      <c r="C3031" s="252" t="s">
        <v>2434</v>
      </c>
      <c r="D3031" s="252" t="s">
        <v>428</v>
      </c>
      <c r="E3031" s="252">
        <v>3</v>
      </c>
      <c r="F3031" s="252" t="s">
        <v>4582</v>
      </c>
      <c r="G3031" s="252" t="s">
        <v>178</v>
      </c>
      <c r="H3031" s="252">
        <v>1</v>
      </c>
      <c r="I3031" s="252" t="s">
        <v>458</v>
      </c>
      <c r="J3031" s="252" t="s">
        <v>5215</v>
      </c>
      <c r="K3031" s="252" t="s">
        <v>5216</v>
      </c>
      <c r="L3031" s="253">
        <v>45834</v>
      </c>
      <c r="M3031" s="252" t="s">
        <v>1099</v>
      </c>
    </row>
    <row r="3032" spans="1:13" x14ac:dyDescent="0.35">
      <c r="A3032" s="250" t="s">
        <v>2432</v>
      </c>
      <c r="B3032" s="250" t="s">
        <v>2433</v>
      </c>
      <c r="C3032" s="250" t="s">
        <v>2434</v>
      </c>
      <c r="D3032" s="250" t="s">
        <v>1016</v>
      </c>
      <c r="E3032" s="250">
        <v>3</v>
      </c>
      <c r="F3032" s="250" t="s">
        <v>4582</v>
      </c>
      <c r="G3032" s="250" t="s">
        <v>178</v>
      </c>
      <c r="H3032" s="250">
        <v>1</v>
      </c>
      <c r="I3032" s="250" t="s">
        <v>458</v>
      </c>
      <c r="J3032" s="250" t="s">
        <v>5215</v>
      </c>
      <c r="K3032" s="250" t="s">
        <v>5217</v>
      </c>
      <c r="L3032" s="251">
        <v>45834</v>
      </c>
      <c r="M3032" s="250" t="s">
        <v>1099</v>
      </c>
    </row>
    <row r="3033" spans="1:13" x14ac:dyDescent="0.35">
      <c r="A3033" s="252" t="s">
        <v>2432</v>
      </c>
      <c r="B3033" s="252" t="s">
        <v>2433</v>
      </c>
      <c r="C3033" s="252" t="s">
        <v>2434</v>
      </c>
      <c r="D3033" s="252" t="s">
        <v>1123</v>
      </c>
      <c r="E3033" s="252">
        <v>225128</v>
      </c>
      <c r="F3033" s="252" t="s">
        <v>5205</v>
      </c>
      <c r="G3033" s="252" t="s">
        <v>230</v>
      </c>
      <c r="H3033" s="252">
        <v>3</v>
      </c>
      <c r="I3033" s="252" t="s">
        <v>4643</v>
      </c>
      <c r="J3033" s="252" t="s">
        <v>5218</v>
      </c>
      <c r="K3033" s="252" t="s">
        <v>5219</v>
      </c>
      <c r="L3033" s="253">
        <v>45834</v>
      </c>
      <c r="M3033" s="252" t="s">
        <v>1099</v>
      </c>
    </row>
    <row r="3034" spans="1:13" x14ac:dyDescent="0.35">
      <c r="A3034" s="250" t="s">
        <v>2432</v>
      </c>
      <c r="B3034" s="250" t="s">
        <v>2433</v>
      </c>
      <c r="C3034" s="250" t="s">
        <v>2434</v>
      </c>
      <c r="D3034" s="250" t="s">
        <v>1126</v>
      </c>
      <c r="E3034" s="250">
        <v>659304</v>
      </c>
      <c r="F3034" s="250" t="s">
        <v>5205</v>
      </c>
      <c r="G3034" s="250" t="s">
        <v>398</v>
      </c>
      <c r="H3034" s="250">
        <v>2</v>
      </c>
      <c r="I3034" s="250" t="s">
        <v>5208</v>
      </c>
      <c r="J3034" s="250" t="s">
        <v>5220</v>
      </c>
      <c r="K3034" s="250" t="s">
        <v>5221</v>
      </c>
      <c r="L3034" s="251">
        <v>45834</v>
      </c>
      <c r="M3034" s="250" t="s">
        <v>1099</v>
      </c>
    </row>
    <row r="3035" spans="1:13" x14ac:dyDescent="0.35">
      <c r="A3035" s="252" t="s">
        <v>2432</v>
      </c>
      <c r="B3035" s="252" t="s">
        <v>2433</v>
      </c>
      <c r="C3035" s="252" t="s">
        <v>2434</v>
      </c>
      <c r="D3035" s="252" t="s">
        <v>1130</v>
      </c>
      <c r="E3035" s="252">
        <v>339817</v>
      </c>
      <c r="F3035" s="252" t="s">
        <v>5205</v>
      </c>
      <c r="G3035" s="252" t="s">
        <v>398</v>
      </c>
      <c r="H3035" s="252">
        <v>2</v>
      </c>
      <c r="I3035" s="252" t="s">
        <v>5208</v>
      </c>
      <c r="J3035" s="252" t="s">
        <v>5222</v>
      </c>
      <c r="K3035" s="252" t="s">
        <v>5223</v>
      </c>
      <c r="L3035" s="253">
        <v>45834</v>
      </c>
      <c r="M3035" s="252" t="s">
        <v>1099</v>
      </c>
    </row>
    <row r="3036" spans="1:13" x14ac:dyDescent="0.35">
      <c r="A3036" s="250" t="s">
        <v>2432</v>
      </c>
      <c r="B3036" s="250" t="s">
        <v>2433</v>
      </c>
      <c r="C3036" s="250" t="s">
        <v>2434</v>
      </c>
      <c r="D3036" s="250" t="s">
        <v>1133</v>
      </c>
      <c r="E3036" s="250">
        <v>225128</v>
      </c>
      <c r="F3036" s="250" t="s">
        <v>5205</v>
      </c>
      <c r="G3036" s="250" t="s">
        <v>230</v>
      </c>
      <c r="H3036" s="250">
        <v>3</v>
      </c>
      <c r="I3036" s="250" t="s">
        <v>5208</v>
      </c>
      <c r="J3036" s="250" t="s">
        <v>5224</v>
      </c>
      <c r="K3036" s="250" t="s">
        <v>5225</v>
      </c>
      <c r="L3036" s="251">
        <v>45834</v>
      </c>
      <c r="M3036" s="250" t="s">
        <v>1099</v>
      </c>
    </row>
    <row r="3037" spans="1:13" x14ac:dyDescent="0.35">
      <c r="A3037" s="252" t="s">
        <v>2432</v>
      </c>
      <c r="B3037" s="252" t="s">
        <v>2433</v>
      </c>
      <c r="C3037" s="252" t="s">
        <v>2434</v>
      </c>
      <c r="D3037" s="252" t="s">
        <v>1136</v>
      </c>
      <c r="E3037" s="252">
        <v>0</v>
      </c>
      <c r="F3037" s="252" t="s">
        <v>5205</v>
      </c>
      <c r="G3037" s="252" t="s">
        <v>230</v>
      </c>
      <c r="H3037" s="252">
        <v>3</v>
      </c>
      <c r="I3037" s="252" t="s">
        <v>5208</v>
      </c>
      <c r="J3037" s="252" t="s">
        <v>5224</v>
      </c>
      <c r="K3037" s="252" t="s">
        <v>5226</v>
      </c>
      <c r="L3037" s="253">
        <v>45834</v>
      </c>
      <c r="M3037" s="252" t="s">
        <v>1099</v>
      </c>
    </row>
    <row r="3038" spans="1:13" x14ac:dyDescent="0.35">
      <c r="A3038" s="250" t="s">
        <v>2432</v>
      </c>
      <c r="B3038" s="250" t="s">
        <v>2433</v>
      </c>
      <c r="C3038" s="250" t="s">
        <v>2434</v>
      </c>
      <c r="D3038" s="250" t="s">
        <v>1139</v>
      </c>
      <c r="E3038" s="250">
        <v>0</v>
      </c>
      <c r="F3038" s="250" t="s">
        <v>5205</v>
      </c>
      <c r="G3038" s="250" t="s">
        <v>230</v>
      </c>
      <c r="H3038" s="250">
        <v>3</v>
      </c>
      <c r="I3038" s="250" t="s">
        <v>5208</v>
      </c>
      <c r="J3038" s="250" t="s">
        <v>5224</v>
      </c>
      <c r="K3038" s="250" t="s">
        <v>5227</v>
      </c>
      <c r="L3038" s="251">
        <v>45834</v>
      </c>
      <c r="M3038" s="250" t="s">
        <v>1099</v>
      </c>
    </row>
    <row r="3039" spans="1:13" x14ac:dyDescent="0.35">
      <c r="A3039" s="252" t="s">
        <v>2432</v>
      </c>
      <c r="B3039" s="252" t="s">
        <v>2433</v>
      </c>
      <c r="C3039" s="252" t="s">
        <v>2434</v>
      </c>
      <c r="D3039" s="252" t="s">
        <v>1142</v>
      </c>
      <c r="E3039" s="252">
        <v>4</v>
      </c>
      <c r="F3039" s="252" t="s">
        <v>5228</v>
      </c>
      <c r="G3039" s="252" t="s">
        <v>178</v>
      </c>
      <c r="H3039" s="252">
        <v>1</v>
      </c>
      <c r="I3039" s="252" t="s">
        <v>5229</v>
      </c>
      <c r="J3039" s="252" t="s">
        <v>5230</v>
      </c>
      <c r="K3039" s="252" t="s">
        <v>5231</v>
      </c>
      <c r="L3039" s="253">
        <v>45834</v>
      </c>
      <c r="M3039" s="252" t="s">
        <v>1099</v>
      </c>
    </row>
    <row r="3040" spans="1:13" x14ac:dyDescent="0.35">
      <c r="A3040" s="250" t="s">
        <v>2432</v>
      </c>
      <c r="B3040" s="250" t="s">
        <v>2433</v>
      </c>
      <c r="C3040" s="250" t="s">
        <v>2434</v>
      </c>
      <c r="D3040" s="250" t="s">
        <v>26</v>
      </c>
      <c r="E3040" s="250" t="s">
        <v>17</v>
      </c>
      <c r="F3040" s="250" t="s">
        <v>17</v>
      </c>
      <c r="G3040" s="250" t="s">
        <v>17</v>
      </c>
      <c r="H3040" s="250" t="s">
        <v>17</v>
      </c>
      <c r="I3040" s="250" t="s">
        <v>17</v>
      </c>
      <c r="J3040" s="250" t="s">
        <v>17</v>
      </c>
      <c r="K3040" s="250" t="s">
        <v>5232</v>
      </c>
      <c r="L3040" s="251">
        <v>45834</v>
      </c>
      <c r="M3040" s="250" t="s">
        <v>1099</v>
      </c>
    </row>
    <row r="3041" spans="1:13" x14ac:dyDescent="0.35">
      <c r="A3041" s="252" t="s">
        <v>2432</v>
      </c>
      <c r="B3041" s="252" t="s">
        <v>2433</v>
      </c>
      <c r="C3041" s="252" t="s">
        <v>2434</v>
      </c>
      <c r="D3041" s="252" t="s">
        <v>28</v>
      </c>
      <c r="E3041" s="252" t="s">
        <v>17</v>
      </c>
      <c r="F3041" s="252" t="s">
        <v>17</v>
      </c>
      <c r="G3041" s="252" t="s">
        <v>17</v>
      </c>
      <c r="H3041" s="252" t="s">
        <v>17</v>
      </c>
      <c r="I3041" s="252" t="s">
        <v>17</v>
      </c>
      <c r="J3041" s="252" t="s">
        <v>17</v>
      </c>
      <c r="K3041" s="252" t="s">
        <v>5233</v>
      </c>
      <c r="L3041" s="253">
        <v>45834</v>
      </c>
      <c r="M3041" s="252" t="s">
        <v>1099</v>
      </c>
    </row>
    <row r="3042" spans="1:13" x14ac:dyDescent="0.35">
      <c r="A3042" s="250" t="s">
        <v>2432</v>
      </c>
      <c r="B3042" s="250" t="s">
        <v>2433</v>
      </c>
      <c r="C3042" s="250" t="s">
        <v>2434</v>
      </c>
      <c r="D3042" s="250" t="s">
        <v>24</v>
      </c>
      <c r="E3042" s="250" t="s">
        <v>17</v>
      </c>
      <c r="F3042" s="250" t="s">
        <v>17</v>
      </c>
      <c r="G3042" s="250" t="s">
        <v>17</v>
      </c>
      <c r="H3042" s="250" t="s">
        <v>17</v>
      </c>
      <c r="I3042" s="250" t="s">
        <v>17</v>
      </c>
      <c r="J3042" s="250" t="s">
        <v>17</v>
      </c>
      <c r="K3042" s="250" t="s">
        <v>5234</v>
      </c>
      <c r="L3042" s="251">
        <v>45834</v>
      </c>
      <c r="M3042" s="250" t="s">
        <v>1099</v>
      </c>
    </row>
    <row r="3043" spans="1:13" x14ac:dyDescent="0.35">
      <c r="A3043" s="252" t="s">
        <v>2432</v>
      </c>
      <c r="B3043" s="252" t="s">
        <v>2433</v>
      </c>
      <c r="C3043" s="252" t="s">
        <v>2434</v>
      </c>
      <c r="D3043" s="252" t="s">
        <v>16</v>
      </c>
      <c r="E3043" s="252" t="s">
        <v>17</v>
      </c>
      <c r="F3043" s="252" t="s">
        <v>17</v>
      </c>
      <c r="G3043" s="252" t="s">
        <v>17</v>
      </c>
      <c r="H3043" s="252" t="s">
        <v>17</v>
      </c>
      <c r="I3043" s="252" t="s">
        <v>17</v>
      </c>
      <c r="J3043" s="252" t="s">
        <v>17</v>
      </c>
      <c r="K3043" s="252" t="s">
        <v>5235</v>
      </c>
      <c r="L3043" s="253">
        <v>45834</v>
      </c>
      <c r="M3043" s="252" t="s">
        <v>1099</v>
      </c>
    </row>
    <row r="3044" spans="1:13" x14ac:dyDescent="0.35">
      <c r="A3044" s="250" t="s">
        <v>2432</v>
      </c>
      <c r="B3044" s="250" t="s">
        <v>2433</v>
      </c>
      <c r="C3044" s="250" t="s">
        <v>2434</v>
      </c>
      <c r="D3044" s="250" t="s">
        <v>20</v>
      </c>
      <c r="E3044" s="250" t="s">
        <v>17</v>
      </c>
      <c r="F3044" s="250" t="s">
        <v>17</v>
      </c>
      <c r="G3044" s="250" t="s">
        <v>17</v>
      </c>
      <c r="H3044" s="250" t="s">
        <v>17</v>
      </c>
      <c r="I3044" s="250" t="s">
        <v>17</v>
      </c>
      <c r="J3044" s="250" t="s">
        <v>17</v>
      </c>
      <c r="K3044" s="250" t="s">
        <v>5236</v>
      </c>
      <c r="L3044" s="251">
        <v>45834</v>
      </c>
      <c r="M3044" s="250" t="s">
        <v>1099</v>
      </c>
    </row>
    <row r="3045" spans="1:13" x14ac:dyDescent="0.35">
      <c r="A3045" s="252" t="s">
        <v>2432</v>
      </c>
      <c r="B3045" s="252" t="s">
        <v>2433</v>
      </c>
      <c r="C3045" s="252" t="s">
        <v>2434</v>
      </c>
      <c r="D3045" s="252" t="s">
        <v>292</v>
      </c>
      <c r="E3045" s="252" t="s">
        <v>17</v>
      </c>
      <c r="F3045" s="252" t="s">
        <v>17</v>
      </c>
      <c r="G3045" s="252" t="s">
        <v>17</v>
      </c>
      <c r="H3045" s="252" t="s">
        <v>17</v>
      </c>
      <c r="I3045" s="252" t="s">
        <v>17</v>
      </c>
      <c r="J3045" s="252" t="s">
        <v>17</v>
      </c>
      <c r="K3045" s="252" t="s">
        <v>5237</v>
      </c>
      <c r="L3045" s="253">
        <v>45834</v>
      </c>
      <c r="M3045" s="252" t="s">
        <v>1099</v>
      </c>
    </row>
    <row r="3046" spans="1:13" x14ac:dyDescent="0.35">
      <c r="A3046" s="250" t="s">
        <v>2432</v>
      </c>
      <c r="B3046" s="250" t="s">
        <v>2433</v>
      </c>
      <c r="C3046" s="250" t="s">
        <v>2434</v>
      </c>
      <c r="D3046" s="250" t="s">
        <v>22</v>
      </c>
      <c r="E3046" s="250" t="s">
        <v>17</v>
      </c>
      <c r="F3046" s="250" t="s">
        <v>17</v>
      </c>
      <c r="G3046" s="250" t="s">
        <v>17</v>
      </c>
      <c r="H3046" s="250" t="s">
        <v>17</v>
      </c>
      <c r="I3046" s="250" t="s">
        <v>17</v>
      </c>
      <c r="J3046" s="250" t="s">
        <v>17</v>
      </c>
      <c r="K3046" s="250" t="s">
        <v>5238</v>
      </c>
      <c r="L3046" s="251">
        <v>45834</v>
      </c>
      <c r="M3046" s="250" t="s">
        <v>1099</v>
      </c>
    </row>
    <row r="3047" spans="1:13" x14ac:dyDescent="0.35">
      <c r="A3047" s="252" t="s">
        <v>3243</v>
      </c>
      <c r="B3047" s="252" t="s">
        <v>3244</v>
      </c>
      <c r="C3047" s="252" t="s">
        <v>3245</v>
      </c>
      <c r="D3047" s="252" t="s">
        <v>1094</v>
      </c>
      <c r="E3047" s="252">
        <v>36749906</v>
      </c>
      <c r="F3047" s="252" t="s">
        <v>5239</v>
      </c>
      <c r="G3047" s="252" t="s">
        <v>178</v>
      </c>
      <c r="H3047" s="252">
        <v>1</v>
      </c>
      <c r="I3047" s="252" t="s">
        <v>5240</v>
      </c>
      <c r="J3047" s="252" t="s">
        <v>5241</v>
      </c>
      <c r="K3047" s="252" t="s">
        <v>5242</v>
      </c>
      <c r="L3047" s="253">
        <v>45834</v>
      </c>
      <c r="M3047" s="252" t="s">
        <v>1099</v>
      </c>
    </row>
    <row r="3048" spans="1:13" x14ac:dyDescent="0.35">
      <c r="A3048" s="250" t="s">
        <v>3243</v>
      </c>
      <c r="B3048" s="250" t="s">
        <v>3244</v>
      </c>
      <c r="C3048" s="250" t="s">
        <v>3245</v>
      </c>
      <c r="D3048" s="250" t="s">
        <v>1100</v>
      </c>
      <c r="E3048" s="250">
        <v>446973</v>
      </c>
      <c r="F3048" s="250" t="s">
        <v>5243</v>
      </c>
      <c r="G3048" s="250" t="s">
        <v>398</v>
      </c>
      <c r="H3048" s="250">
        <v>2</v>
      </c>
      <c r="I3048" s="250" t="s">
        <v>5244</v>
      </c>
      <c r="J3048" s="250" t="s">
        <v>5245</v>
      </c>
      <c r="K3048" s="250" t="s">
        <v>5246</v>
      </c>
      <c r="L3048" s="251">
        <v>45834</v>
      </c>
      <c r="M3048" s="250" t="s">
        <v>1099</v>
      </c>
    </row>
    <row r="3049" spans="1:13" x14ac:dyDescent="0.35">
      <c r="A3049" s="252" t="s">
        <v>3243</v>
      </c>
      <c r="B3049" s="252" t="s">
        <v>3244</v>
      </c>
      <c r="C3049" s="252" t="s">
        <v>3245</v>
      </c>
      <c r="D3049" s="252" t="s">
        <v>1105</v>
      </c>
      <c r="E3049" s="252">
        <v>2750125</v>
      </c>
      <c r="F3049" s="252" t="s">
        <v>5247</v>
      </c>
      <c r="G3049" s="252" t="s">
        <v>398</v>
      </c>
      <c r="H3049" s="252">
        <v>2</v>
      </c>
      <c r="I3049" s="252" t="s">
        <v>5248</v>
      </c>
      <c r="J3049" s="252" t="s">
        <v>5249</v>
      </c>
      <c r="K3049" s="252" t="s">
        <v>5250</v>
      </c>
      <c r="L3049" s="253">
        <v>45834</v>
      </c>
      <c r="M3049" s="252" t="s">
        <v>1099</v>
      </c>
    </row>
    <row r="3050" spans="1:13" x14ac:dyDescent="0.35">
      <c r="A3050" s="250" t="s">
        <v>3243</v>
      </c>
      <c r="B3050" s="250" t="s">
        <v>3244</v>
      </c>
      <c r="C3050" s="250" t="s">
        <v>3245</v>
      </c>
      <c r="D3050" s="250" t="s">
        <v>1110</v>
      </c>
      <c r="E3050" s="250">
        <v>2267300</v>
      </c>
      <c r="F3050" s="250" t="s">
        <v>5247</v>
      </c>
      <c r="G3050" s="250" t="s">
        <v>398</v>
      </c>
      <c r="H3050" s="250">
        <v>2</v>
      </c>
      <c r="I3050" s="250" t="s">
        <v>5251</v>
      </c>
      <c r="J3050" s="250" t="s">
        <v>5252</v>
      </c>
      <c r="K3050" s="250" t="s">
        <v>5253</v>
      </c>
      <c r="L3050" s="251">
        <v>45834</v>
      </c>
      <c r="M3050" s="250" t="s">
        <v>1099</v>
      </c>
    </row>
    <row r="3051" spans="1:13" x14ac:dyDescent="0.35">
      <c r="A3051" s="252" t="s">
        <v>3243</v>
      </c>
      <c r="B3051" s="252" t="s">
        <v>3244</v>
      </c>
      <c r="C3051" s="252" t="s">
        <v>3245</v>
      </c>
      <c r="D3051" s="252" t="s">
        <v>1113</v>
      </c>
      <c r="E3051" s="252">
        <v>0</v>
      </c>
      <c r="F3051" s="252" t="s">
        <v>5254</v>
      </c>
      <c r="G3051" s="252" t="s">
        <v>398</v>
      </c>
      <c r="H3051" s="252">
        <v>2</v>
      </c>
      <c r="I3051" s="252" t="s">
        <v>5255</v>
      </c>
      <c r="J3051" s="252" t="s">
        <v>5256</v>
      </c>
      <c r="K3051" s="252" t="s">
        <v>5257</v>
      </c>
      <c r="L3051" s="253">
        <v>45834</v>
      </c>
      <c r="M3051" s="252" t="s">
        <v>1099</v>
      </c>
    </row>
    <row r="3052" spans="1:13" x14ac:dyDescent="0.35">
      <c r="A3052" s="250" t="s">
        <v>3243</v>
      </c>
      <c r="B3052" s="250" t="s">
        <v>3244</v>
      </c>
      <c r="C3052" s="250" t="s">
        <v>3245</v>
      </c>
      <c r="D3052" s="250" t="s">
        <v>92</v>
      </c>
      <c r="E3052" s="250" t="s">
        <v>17</v>
      </c>
      <c r="F3052" s="250" t="s">
        <v>17</v>
      </c>
      <c r="G3052" s="250" t="s">
        <v>17</v>
      </c>
      <c r="H3052" s="250" t="s">
        <v>17</v>
      </c>
      <c r="I3052" s="250" t="s">
        <v>318</v>
      </c>
      <c r="J3052" s="250" t="s">
        <v>5258</v>
      </c>
      <c r="K3052" s="250" t="s">
        <v>5259</v>
      </c>
      <c r="L3052" s="251">
        <v>45834</v>
      </c>
      <c r="M3052" s="250" t="s">
        <v>1099</v>
      </c>
    </row>
    <row r="3053" spans="1:13" x14ac:dyDescent="0.35">
      <c r="A3053" s="252" t="s">
        <v>3243</v>
      </c>
      <c r="B3053" s="252" t="s">
        <v>3244</v>
      </c>
      <c r="C3053" s="252" t="s">
        <v>3245</v>
      </c>
      <c r="D3053" s="252" t="s">
        <v>428</v>
      </c>
      <c r="E3053" s="252" t="s">
        <v>17</v>
      </c>
      <c r="F3053" s="252" t="s">
        <v>17</v>
      </c>
      <c r="G3053" s="252" t="s">
        <v>17</v>
      </c>
      <c r="H3053" s="252" t="s">
        <v>17</v>
      </c>
      <c r="I3053" s="252" t="s">
        <v>318</v>
      </c>
      <c r="J3053" s="252" t="s">
        <v>5260</v>
      </c>
      <c r="K3053" s="252" t="s">
        <v>5261</v>
      </c>
      <c r="L3053" s="253">
        <v>45834</v>
      </c>
      <c r="M3053" s="252" t="s">
        <v>1099</v>
      </c>
    </row>
    <row r="3054" spans="1:13" x14ac:dyDescent="0.35">
      <c r="A3054" s="250" t="s">
        <v>3243</v>
      </c>
      <c r="B3054" s="250" t="s">
        <v>3244</v>
      </c>
      <c r="C3054" s="250" t="s">
        <v>3245</v>
      </c>
      <c r="D3054" s="250" t="s">
        <v>1016</v>
      </c>
      <c r="E3054" s="250" t="s">
        <v>17</v>
      </c>
      <c r="F3054" s="250" t="s">
        <v>17</v>
      </c>
      <c r="G3054" s="250" t="s">
        <v>17</v>
      </c>
      <c r="H3054" s="250" t="s">
        <v>17</v>
      </c>
      <c r="I3054" s="250" t="s">
        <v>318</v>
      </c>
      <c r="J3054" s="250" t="s">
        <v>5260</v>
      </c>
      <c r="K3054" s="250" t="s">
        <v>5262</v>
      </c>
      <c r="L3054" s="251">
        <v>45834</v>
      </c>
      <c r="M3054" s="250" t="s">
        <v>1099</v>
      </c>
    </row>
    <row r="3055" spans="1:13" x14ac:dyDescent="0.35">
      <c r="A3055" s="252" t="s">
        <v>3243</v>
      </c>
      <c r="B3055" s="252" t="s">
        <v>3244</v>
      </c>
      <c r="C3055" s="252" t="s">
        <v>3245</v>
      </c>
      <c r="D3055" s="252" t="s">
        <v>1123</v>
      </c>
      <c r="E3055" s="252">
        <v>1583997</v>
      </c>
      <c r="F3055" s="252" t="s">
        <v>5263</v>
      </c>
      <c r="G3055" s="252" t="s">
        <v>398</v>
      </c>
      <c r="H3055" s="252">
        <v>2</v>
      </c>
      <c r="I3055" s="252" t="s">
        <v>5264</v>
      </c>
      <c r="J3055" s="252" t="s">
        <v>5265</v>
      </c>
      <c r="K3055" s="252" t="s">
        <v>5266</v>
      </c>
      <c r="L3055" s="253">
        <v>45834</v>
      </c>
      <c r="M3055" s="252" t="s">
        <v>1099</v>
      </c>
    </row>
    <row r="3056" spans="1:13" x14ac:dyDescent="0.35">
      <c r="A3056" s="250" t="s">
        <v>3243</v>
      </c>
      <c r="B3056" s="250" t="s">
        <v>3244</v>
      </c>
      <c r="C3056" s="250" t="s">
        <v>3245</v>
      </c>
      <c r="D3056" s="250" t="s">
        <v>1126</v>
      </c>
      <c r="E3056" s="250">
        <v>482825</v>
      </c>
      <c r="F3056" s="250" t="s">
        <v>5267</v>
      </c>
      <c r="G3056" s="250" t="s">
        <v>398</v>
      </c>
      <c r="H3056" s="250">
        <v>2</v>
      </c>
      <c r="I3056" s="250" t="s">
        <v>5268</v>
      </c>
      <c r="J3056" s="250" t="s">
        <v>5269</v>
      </c>
      <c r="K3056" s="250" t="s">
        <v>5270</v>
      </c>
      <c r="L3056" s="251">
        <v>45834</v>
      </c>
      <c r="M3056" s="250" t="s">
        <v>1099</v>
      </c>
    </row>
    <row r="3057" spans="1:13" x14ac:dyDescent="0.35">
      <c r="A3057" s="252" t="s">
        <v>3243</v>
      </c>
      <c r="B3057" s="252" t="s">
        <v>3244</v>
      </c>
      <c r="C3057" s="252" t="s">
        <v>3245</v>
      </c>
      <c r="D3057" s="252" t="s">
        <v>1130</v>
      </c>
      <c r="E3057" s="252">
        <v>683303</v>
      </c>
      <c r="F3057" s="252" t="s">
        <v>5271</v>
      </c>
      <c r="G3057" s="252" t="s">
        <v>398</v>
      </c>
      <c r="H3057" s="252">
        <v>2</v>
      </c>
      <c r="I3057" s="252" t="s">
        <v>5272</v>
      </c>
      <c r="J3057" s="252" t="s">
        <v>5273</v>
      </c>
      <c r="K3057" s="252" t="s">
        <v>5274</v>
      </c>
      <c r="L3057" s="253">
        <v>45834</v>
      </c>
      <c r="M3057" s="252" t="s">
        <v>1099</v>
      </c>
    </row>
    <row r="3058" spans="1:13" x14ac:dyDescent="0.35">
      <c r="A3058" s="250" t="s">
        <v>3243</v>
      </c>
      <c r="B3058" s="250" t="s">
        <v>3244</v>
      </c>
      <c r="C3058" s="250" t="s">
        <v>3245</v>
      </c>
      <c r="D3058" s="250" t="s">
        <v>1133</v>
      </c>
      <c r="E3058" s="250">
        <v>1167337</v>
      </c>
      <c r="F3058" s="250" t="s">
        <v>5275</v>
      </c>
      <c r="G3058" s="250" t="s">
        <v>398</v>
      </c>
      <c r="H3058" s="250">
        <v>2</v>
      </c>
      <c r="I3058" s="250" t="s">
        <v>5276</v>
      </c>
      <c r="J3058" s="250" t="s">
        <v>5277</v>
      </c>
      <c r="K3058" s="250" t="s">
        <v>5278</v>
      </c>
      <c r="L3058" s="251">
        <v>45834</v>
      </c>
      <c r="M3058" s="250" t="s">
        <v>1099</v>
      </c>
    </row>
    <row r="3059" spans="1:13" x14ac:dyDescent="0.35">
      <c r="A3059" s="252" t="s">
        <v>3243</v>
      </c>
      <c r="B3059" s="252" t="s">
        <v>3244</v>
      </c>
      <c r="C3059" s="252" t="s">
        <v>3245</v>
      </c>
      <c r="D3059" s="252" t="s">
        <v>1136</v>
      </c>
      <c r="E3059" s="252">
        <v>416660</v>
      </c>
      <c r="F3059" s="252" t="s">
        <v>5279</v>
      </c>
      <c r="G3059" s="252" t="s">
        <v>230</v>
      </c>
      <c r="H3059" s="252">
        <v>3</v>
      </c>
      <c r="I3059" s="252" t="s">
        <v>5276</v>
      </c>
      <c r="J3059" s="252" t="s">
        <v>5280</v>
      </c>
      <c r="K3059" s="252" t="s">
        <v>5281</v>
      </c>
      <c r="L3059" s="253">
        <v>45834</v>
      </c>
      <c r="M3059" s="252" t="s">
        <v>1099</v>
      </c>
    </row>
    <row r="3060" spans="1:13" x14ac:dyDescent="0.35">
      <c r="A3060" s="250" t="s">
        <v>3243</v>
      </c>
      <c r="B3060" s="250" t="s">
        <v>3244</v>
      </c>
      <c r="C3060" s="250" t="s">
        <v>3245</v>
      </c>
      <c r="D3060" s="250" t="s">
        <v>1139</v>
      </c>
      <c r="E3060" s="250">
        <v>0</v>
      </c>
      <c r="F3060" s="250" t="s">
        <v>5282</v>
      </c>
      <c r="G3060" s="250" t="s">
        <v>230</v>
      </c>
      <c r="H3060" s="250">
        <v>3</v>
      </c>
      <c r="I3060" s="250" t="s">
        <v>5276</v>
      </c>
      <c r="J3060" s="250" t="s">
        <v>5283</v>
      </c>
      <c r="K3060" s="250" t="s">
        <v>5284</v>
      </c>
      <c r="L3060" s="251">
        <v>45834</v>
      </c>
      <c r="M3060" s="250" t="s">
        <v>1099</v>
      </c>
    </row>
    <row r="3061" spans="1:13" x14ac:dyDescent="0.35">
      <c r="A3061" s="252" t="s">
        <v>3243</v>
      </c>
      <c r="B3061" s="252" t="s">
        <v>3244</v>
      </c>
      <c r="C3061" s="252" t="s">
        <v>3245</v>
      </c>
      <c r="D3061" s="252" t="s">
        <v>1142</v>
      </c>
      <c r="E3061" s="252">
        <v>1</v>
      </c>
      <c r="F3061" s="252" t="s">
        <v>5254</v>
      </c>
      <c r="G3061" s="252" t="s">
        <v>398</v>
      </c>
      <c r="H3061" s="252">
        <v>2</v>
      </c>
      <c r="I3061" s="252" t="s">
        <v>5255</v>
      </c>
      <c r="J3061" s="252" t="s">
        <v>5285</v>
      </c>
      <c r="K3061" s="252" t="s">
        <v>5286</v>
      </c>
      <c r="L3061" s="253">
        <v>45834</v>
      </c>
      <c r="M3061" s="252" t="s">
        <v>1099</v>
      </c>
    </row>
    <row r="3062" spans="1:13" x14ac:dyDescent="0.35">
      <c r="A3062" s="250" t="s">
        <v>3243</v>
      </c>
      <c r="B3062" s="250" t="s">
        <v>3244</v>
      </c>
      <c r="C3062" s="250" t="s">
        <v>3245</v>
      </c>
      <c r="D3062" s="250" t="s">
        <v>26</v>
      </c>
      <c r="E3062" s="250" t="s">
        <v>17</v>
      </c>
      <c r="F3062" s="250" t="s">
        <v>318</v>
      </c>
      <c r="G3062" s="250" t="s">
        <v>17</v>
      </c>
      <c r="H3062" s="250" t="s">
        <v>17</v>
      </c>
      <c r="I3062" s="250" t="s">
        <v>318</v>
      </c>
      <c r="J3062" s="250" t="s">
        <v>318</v>
      </c>
      <c r="K3062" s="250" t="s">
        <v>5287</v>
      </c>
      <c r="L3062" s="251">
        <v>45834</v>
      </c>
      <c r="M3062" s="250" t="s">
        <v>1099</v>
      </c>
    </row>
    <row r="3063" spans="1:13" x14ac:dyDescent="0.35">
      <c r="A3063" s="252" t="s">
        <v>3243</v>
      </c>
      <c r="B3063" s="252" t="s">
        <v>3244</v>
      </c>
      <c r="C3063" s="252" t="s">
        <v>3245</v>
      </c>
      <c r="D3063" s="252" t="s">
        <v>28</v>
      </c>
      <c r="E3063" s="252" t="s">
        <v>17</v>
      </c>
      <c r="F3063" s="252" t="s">
        <v>318</v>
      </c>
      <c r="G3063" s="252" t="s">
        <v>17</v>
      </c>
      <c r="H3063" s="252" t="s">
        <v>17</v>
      </c>
      <c r="I3063" s="252" t="s">
        <v>318</v>
      </c>
      <c r="J3063" s="252" t="s">
        <v>318</v>
      </c>
      <c r="K3063" s="252" t="s">
        <v>5288</v>
      </c>
      <c r="L3063" s="253">
        <v>45834</v>
      </c>
      <c r="M3063" s="252" t="s">
        <v>1099</v>
      </c>
    </row>
    <row r="3064" spans="1:13" x14ac:dyDescent="0.35">
      <c r="A3064" s="250" t="s">
        <v>3243</v>
      </c>
      <c r="B3064" s="250" t="s">
        <v>3244</v>
      </c>
      <c r="C3064" s="250" t="s">
        <v>3245</v>
      </c>
      <c r="D3064" s="250" t="s">
        <v>24</v>
      </c>
      <c r="E3064" s="250" t="s">
        <v>17</v>
      </c>
      <c r="F3064" s="250" t="s">
        <v>318</v>
      </c>
      <c r="G3064" s="250" t="s">
        <v>17</v>
      </c>
      <c r="H3064" s="250" t="s">
        <v>17</v>
      </c>
      <c r="I3064" s="250" t="s">
        <v>318</v>
      </c>
      <c r="J3064" s="250" t="s">
        <v>318</v>
      </c>
      <c r="K3064" s="250" t="s">
        <v>5289</v>
      </c>
      <c r="L3064" s="251">
        <v>45834</v>
      </c>
      <c r="M3064" s="250" t="s">
        <v>1099</v>
      </c>
    </row>
    <row r="3065" spans="1:13" x14ac:dyDescent="0.35">
      <c r="A3065" s="252" t="s">
        <v>3243</v>
      </c>
      <c r="B3065" s="252" t="s">
        <v>3244</v>
      </c>
      <c r="C3065" s="252" t="s">
        <v>3245</v>
      </c>
      <c r="D3065" s="252" t="s">
        <v>16</v>
      </c>
      <c r="E3065" s="252" t="s">
        <v>17</v>
      </c>
      <c r="F3065" s="252" t="s">
        <v>318</v>
      </c>
      <c r="G3065" s="252" t="s">
        <v>17</v>
      </c>
      <c r="H3065" s="252" t="s">
        <v>17</v>
      </c>
      <c r="I3065" s="252" t="s">
        <v>318</v>
      </c>
      <c r="J3065" s="252" t="s">
        <v>318</v>
      </c>
      <c r="K3065" s="252" t="s">
        <v>5290</v>
      </c>
      <c r="L3065" s="253">
        <v>45834</v>
      </c>
      <c r="M3065" s="252" t="s">
        <v>1099</v>
      </c>
    </row>
    <row r="3066" spans="1:13" x14ac:dyDescent="0.35">
      <c r="A3066" s="250" t="s">
        <v>3243</v>
      </c>
      <c r="B3066" s="250" t="s">
        <v>3244</v>
      </c>
      <c r="C3066" s="250" t="s">
        <v>3245</v>
      </c>
      <c r="D3066" s="250" t="s">
        <v>20</v>
      </c>
      <c r="E3066" s="250" t="s">
        <v>17</v>
      </c>
      <c r="F3066" s="250" t="s">
        <v>318</v>
      </c>
      <c r="G3066" s="250" t="s">
        <v>17</v>
      </c>
      <c r="H3066" s="250" t="s">
        <v>17</v>
      </c>
      <c r="I3066" s="250" t="s">
        <v>318</v>
      </c>
      <c r="J3066" s="250" t="s">
        <v>318</v>
      </c>
      <c r="K3066" s="250" t="s">
        <v>5291</v>
      </c>
      <c r="L3066" s="251">
        <v>45834</v>
      </c>
      <c r="M3066" s="250" t="s">
        <v>1099</v>
      </c>
    </row>
    <row r="3067" spans="1:13" x14ac:dyDescent="0.35">
      <c r="A3067" s="252" t="s">
        <v>3243</v>
      </c>
      <c r="B3067" s="252" t="s">
        <v>3244</v>
      </c>
      <c r="C3067" s="252" t="s">
        <v>3245</v>
      </c>
      <c r="D3067" s="252" t="s">
        <v>292</v>
      </c>
      <c r="E3067" s="252" t="s">
        <v>17</v>
      </c>
      <c r="F3067" s="252" t="s">
        <v>318</v>
      </c>
      <c r="G3067" s="252" t="s">
        <v>17</v>
      </c>
      <c r="H3067" s="252" t="s">
        <v>17</v>
      </c>
      <c r="I3067" s="252" t="s">
        <v>318</v>
      </c>
      <c r="J3067" s="252" t="s">
        <v>318</v>
      </c>
      <c r="K3067" s="252" t="s">
        <v>5292</v>
      </c>
      <c r="L3067" s="253">
        <v>45834</v>
      </c>
      <c r="M3067" s="252" t="s">
        <v>1099</v>
      </c>
    </row>
    <row r="3068" spans="1:13" x14ac:dyDescent="0.35">
      <c r="A3068" s="250" t="s">
        <v>3243</v>
      </c>
      <c r="B3068" s="250" t="s">
        <v>3244</v>
      </c>
      <c r="C3068" s="250" t="s">
        <v>3245</v>
      </c>
      <c r="D3068" s="250" t="s">
        <v>22</v>
      </c>
      <c r="E3068" s="250" t="s">
        <v>17</v>
      </c>
      <c r="F3068" s="250" t="s">
        <v>318</v>
      </c>
      <c r="G3068" s="250" t="s">
        <v>17</v>
      </c>
      <c r="H3068" s="250" t="s">
        <v>17</v>
      </c>
      <c r="I3068" s="250" t="s">
        <v>318</v>
      </c>
      <c r="J3068" s="250" t="s">
        <v>318</v>
      </c>
      <c r="K3068" s="250" t="s">
        <v>5293</v>
      </c>
      <c r="L3068" s="251">
        <v>45834</v>
      </c>
      <c r="M3068" s="250" t="s">
        <v>1099</v>
      </c>
    </row>
    <row r="3069" spans="1:13" x14ac:dyDescent="0.35">
      <c r="A3069" s="252" t="s">
        <v>1532</v>
      </c>
      <c r="B3069" s="252" t="s">
        <v>1533</v>
      </c>
      <c r="C3069" s="252" t="s">
        <v>1534</v>
      </c>
      <c r="D3069" s="252" t="s">
        <v>1094</v>
      </c>
      <c r="E3069" s="252">
        <v>3470390</v>
      </c>
      <c r="F3069" s="252" t="s">
        <v>5294</v>
      </c>
      <c r="G3069" s="252" t="s">
        <v>230</v>
      </c>
      <c r="H3069" s="252">
        <v>3</v>
      </c>
      <c r="I3069" s="252" t="s">
        <v>5295</v>
      </c>
      <c r="J3069" s="252" t="s">
        <v>5296</v>
      </c>
      <c r="K3069" s="252" t="s">
        <v>5297</v>
      </c>
      <c r="L3069" s="253">
        <v>45834</v>
      </c>
      <c r="M3069" s="252" t="s">
        <v>1099</v>
      </c>
    </row>
    <row r="3070" spans="1:13" x14ac:dyDescent="0.35">
      <c r="A3070" s="250" t="s">
        <v>1532</v>
      </c>
      <c r="B3070" s="250" t="s">
        <v>1533</v>
      </c>
      <c r="C3070" s="250" t="s">
        <v>1534</v>
      </c>
      <c r="D3070" s="250" t="s">
        <v>1100</v>
      </c>
      <c r="E3070" s="250">
        <v>121041</v>
      </c>
      <c r="F3070" s="250" t="s">
        <v>5298</v>
      </c>
      <c r="G3070" s="250" t="s">
        <v>398</v>
      </c>
      <c r="H3070" s="250">
        <v>2</v>
      </c>
      <c r="I3070" s="250" t="s">
        <v>5299</v>
      </c>
      <c r="J3070" s="250" t="s">
        <v>5300</v>
      </c>
      <c r="K3070" s="250" t="s">
        <v>5301</v>
      </c>
      <c r="L3070" s="251">
        <v>45834</v>
      </c>
      <c r="M3070" s="250" t="s">
        <v>1099</v>
      </c>
    </row>
    <row r="3071" spans="1:13" x14ac:dyDescent="0.35">
      <c r="A3071" s="252" t="s">
        <v>1532</v>
      </c>
      <c r="B3071" s="252" t="s">
        <v>1533</v>
      </c>
      <c r="C3071" s="252" t="s">
        <v>1534</v>
      </c>
      <c r="D3071" s="252" t="s">
        <v>1105</v>
      </c>
      <c r="E3071" s="252">
        <v>3470390</v>
      </c>
      <c r="F3071" s="252" t="s">
        <v>5294</v>
      </c>
      <c r="G3071" s="252" t="s">
        <v>230</v>
      </c>
      <c r="H3071" s="252">
        <v>3</v>
      </c>
      <c r="I3071" s="252" t="s">
        <v>5295</v>
      </c>
      <c r="J3071" s="252" t="s">
        <v>5302</v>
      </c>
      <c r="K3071" s="252" t="s">
        <v>5303</v>
      </c>
      <c r="L3071" s="253">
        <v>45834</v>
      </c>
      <c r="M3071" s="252" t="s">
        <v>1099</v>
      </c>
    </row>
    <row r="3072" spans="1:13" x14ac:dyDescent="0.35">
      <c r="A3072" s="250" t="s">
        <v>1532</v>
      </c>
      <c r="B3072" s="250" t="s">
        <v>1533</v>
      </c>
      <c r="C3072" s="250" t="s">
        <v>1534</v>
      </c>
      <c r="D3072" s="250" t="s">
        <v>1110</v>
      </c>
      <c r="E3072" s="250">
        <v>1100000</v>
      </c>
      <c r="F3072" s="250" t="s">
        <v>5304</v>
      </c>
      <c r="G3072" s="250" t="s">
        <v>230</v>
      </c>
      <c r="H3072" s="250">
        <v>3</v>
      </c>
      <c r="I3072" s="250" t="s">
        <v>5305</v>
      </c>
      <c r="J3072" s="250" t="s">
        <v>5306</v>
      </c>
      <c r="K3072" s="250" t="s">
        <v>5307</v>
      </c>
      <c r="L3072" s="251">
        <v>45834</v>
      </c>
      <c r="M3072" s="250" t="s">
        <v>1099</v>
      </c>
    </row>
    <row r="3073" spans="1:13" x14ac:dyDescent="0.35">
      <c r="A3073" s="252" t="s">
        <v>1532</v>
      </c>
      <c r="B3073" s="252" t="s">
        <v>1533</v>
      </c>
      <c r="C3073" s="252" t="s">
        <v>1534</v>
      </c>
      <c r="D3073" s="252" t="s">
        <v>1113</v>
      </c>
      <c r="E3073" s="252">
        <v>692282</v>
      </c>
      <c r="F3073" s="252" t="s">
        <v>5308</v>
      </c>
      <c r="G3073" s="252" t="s">
        <v>230</v>
      </c>
      <c r="H3073" s="252">
        <v>3</v>
      </c>
      <c r="I3073" s="252" t="s">
        <v>5309</v>
      </c>
      <c r="J3073" s="252" t="s">
        <v>5310</v>
      </c>
      <c r="K3073" s="252" t="s">
        <v>5311</v>
      </c>
      <c r="L3073" s="253">
        <v>45834</v>
      </c>
      <c r="M3073" s="252" t="s">
        <v>1099</v>
      </c>
    </row>
    <row r="3074" spans="1:13" x14ac:dyDescent="0.35">
      <c r="A3074" s="250" t="s">
        <v>1532</v>
      </c>
      <c r="B3074" s="250" t="s">
        <v>1533</v>
      </c>
      <c r="C3074" s="250" t="s">
        <v>1534</v>
      </c>
      <c r="D3074" s="250" t="s">
        <v>92</v>
      </c>
      <c r="E3074" s="250">
        <v>0</v>
      </c>
      <c r="F3074" s="250" t="s">
        <v>318</v>
      </c>
      <c r="G3074" s="250" t="s">
        <v>17</v>
      </c>
      <c r="H3074" s="250" t="s">
        <v>17</v>
      </c>
      <c r="I3074" s="250" t="s">
        <v>318</v>
      </c>
      <c r="J3074" s="250" t="s">
        <v>5312</v>
      </c>
      <c r="K3074" s="250" t="s">
        <v>5313</v>
      </c>
      <c r="L3074" s="251">
        <v>45834</v>
      </c>
      <c r="M3074" s="250" t="s">
        <v>19</v>
      </c>
    </row>
    <row r="3075" spans="1:13" x14ac:dyDescent="0.35">
      <c r="A3075" s="252" t="s">
        <v>1532</v>
      </c>
      <c r="B3075" s="252" t="s">
        <v>1533</v>
      </c>
      <c r="C3075" s="252" t="s">
        <v>1534</v>
      </c>
      <c r="D3075" s="252" t="s">
        <v>428</v>
      </c>
      <c r="E3075" s="252">
        <v>0</v>
      </c>
      <c r="F3075" s="252" t="s">
        <v>5314</v>
      </c>
      <c r="G3075" s="252" t="s">
        <v>230</v>
      </c>
      <c r="H3075" s="252">
        <v>3</v>
      </c>
      <c r="I3075" s="252" t="s">
        <v>1013</v>
      </c>
      <c r="J3075" s="252" t="s">
        <v>5315</v>
      </c>
      <c r="K3075" s="252" t="s">
        <v>5316</v>
      </c>
      <c r="L3075" s="253">
        <v>45834</v>
      </c>
      <c r="M3075" s="252" t="s">
        <v>1099</v>
      </c>
    </row>
    <row r="3076" spans="1:13" x14ac:dyDescent="0.35">
      <c r="A3076" s="250" t="s">
        <v>1532</v>
      </c>
      <c r="B3076" s="250" t="s">
        <v>1533</v>
      </c>
      <c r="C3076" s="250" t="s">
        <v>1534</v>
      </c>
      <c r="D3076" s="250" t="s">
        <v>1016</v>
      </c>
      <c r="E3076" s="250">
        <v>0</v>
      </c>
      <c r="F3076" s="250" t="s">
        <v>5314</v>
      </c>
      <c r="G3076" s="250" t="s">
        <v>230</v>
      </c>
      <c r="H3076" s="250">
        <v>3</v>
      </c>
      <c r="I3076" s="250" t="s">
        <v>1013</v>
      </c>
      <c r="J3076" s="250" t="s">
        <v>5317</v>
      </c>
      <c r="K3076" s="250" t="s">
        <v>5318</v>
      </c>
      <c r="L3076" s="251">
        <v>45834</v>
      </c>
      <c r="M3076" s="250" t="s">
        <v>1099</v>
      </c>
    </row>
    <row r="3077" spans="1:13" x14ac:dyDescent="0.35">
      <c r="A3077" s="252" t="s">
        <v>1532</v>
      </c>
      <c r="B3077" s="252" t="s">
        <v>1533</v>
      </c>
      <c r="C3077" s="252" t="s">
        <v>1534</v>
      </c>
      <c r="D3077" s="252" t="s">
        <v>1123</v>
      </c>
      <c r="E3077" s="252">
        <v>1100000</v>
      </c>
      <c r="F3077" s="252" t="s">
        <v>5304</v>
      </c>
      <c r="G3077" s="252" t="s">
        <v>230</v>
      </c>
      <c r="H3077" s="252">
        <v>3</v>
      </c>
      <c r="I3077" s="252" t="s">
        <v>5305</v>
      </c>
      <c r="J3077" s="252" t="s">
        <v>5319</v>
      </c>
      <c r="K3077" s="252" t="s">
        <v>5320</v>
      </c>
      <c r="L3077" s="253">
        <v>45834</v>
      </c>
      <c r="M3077" s="252" t="s">
        <v>1099</v>
      </c>
    </row>
    <row r="3078" spans="1:13" x14ac:dyDescent="0.35">
      <c r="A3078" s="250" t="s">
        <v>1532</v>
      </c>
      <c r="B3078" s="250" t="s">
        <v>1533</v>
      </c>
      <c r="C3078" s="250" t="s">
        <v>1534</v>
      </c>
      <c r="D3078" s="250" t="s">
        <v>1126</v>
      </c>
      <c r="E3078" s="250">
        <v>2370390</v>
      </c>
      <c r="F3078" s="250" t="s">
        <v>5321</v>
      </c>
      <c r="G3078" s="250" t="s">
        <v>230</v>
      </c>
      <c r="H3078" s="250">
        <v>3</v>
      </c>
      <c r="I3078" s="250" t="s">
        <v>5322</v>
      </c>
      <c r="J3078" s="250" t="s">
        <v>5323</v>
      </c>
      <c r="K3078" s="250" t="s">
        <v>5324</v>
      </c>
      <c r="L3078" s="251">
        <v>45834</v>
      </c>
      <c r="M3078" s="250" t="s">
        <v>1099</v>
      </c>
    </row>
    <row r="3079" spans="1:13" x14ac:dyDescent="0.35">
      <c r="A3079" s="252" t="s">
        <v>1532</v>
      </c>
      <c r="B3079" s="252" t="s">
        <v>1533</v>
      </c>
      <c r="C3079" s="252" t="s">
        <v>1534</v>
      </c>
      <c r="D3079" s="252" t="s">
        <v>1130</v>
      </c>
      <c r="E3079" s="252">
        <v>0</v>
      </c>
      <c r="F3079" s="252" t="s">
        <v>5304</v>
      </c>
      <c r="G3079" s="252" t="s">
        <v>230</v>
      </c>
      <c r="H3079" s="252">
        <v>3</v>
      </c>
      <c r="I3079" s="252" t="s">
        <v>5305</v>
      </c>
      <c r="J3079" s="252" t="s">
        <v>5325</v>
      </c>
      <c r="K3079" s="252" t="s">
        <v>5326</v>
      </c>
      <c r="L3079" s="253">
        <v>45834</v>
      </c>
      <c r="M3079" s="252" t="s">
        <v>1099</v>
      </c>
    </row>
    <row r="3080" spans="1:13" x14ac:dyDescent="0.35">
      <c r="A3080" s="250" t="s">
        <v>1532</v>
      </c>
      <c r="B3080" s="250" t="s">
        <v>1533</v>
      </c>
      <c r="C3080" s="250" t="s">
        <v>1534</v>
      </c>
      <c r="D3080" s="250" t="s">
        <v>1133</v>
      </c>
      <c r="E3080" s="250">
        <v>1100000</v>
      </c>
      <c r="F3080" s="250" t="s">
        <v>5304</v>
      </c>
      <c r="G3080" s="250" t="s">
        <v>230</v>
      </c>
      <c r="H3080" s="250">
        <v>3</v>
      </c>
      <c r="I3080" s="250" t="s">
        <v>5305</v>
      </c>
      <c r="J3080" s="250" t="s">
        <v>5327</v>
      </c>
      <c r="K3080" s="250" t="s">
        <v>5328</v>
      </c>
      <c r="L3080" s="251">
        <v>45834</v>
      </c>
      <c r="M3080" s="250" t="s">
        <v>1099</v>
      </c>
    </row>
    <row r="3081" spans="1:13" x14ac:dyDescent="0.35">
      <c r="A3081" s="252" t="s">
        <v>1532</v>
      </c>
      <c r="B3081" s="252" t="s">
        <v>1533</v>
      </c>
      <c r="C3081" s="252" t="s">
        <v>1534</v>
      </c>
      <c r="D3081" s="252" t="s">
        <v>1136</v>
      </c>
      <c r="E3081" s="252" t="s">
        <v>17</v>
      </c>
      <c r="F3081" s="252" t="s">
        <v>318</v>
      </c>
      <c r="G3081" s="252" t="s">
        <v>17</v>
      </c>
      <c r="H3081" s="252" t="s">
        <v>17</v>
      </c>
      <c r="I3081" s="252" t="s">
        <v>318</v>
      </c>
      <c r="J3081" s="252" t="s">
        <v>5329</v>
      </c>
      <c r="K3081" s="252" t="s">
        <v>5330</v>
      </c>
      <c r="L3081" s="253">
        <v>45834</v>
      </c>
      <c r="M3081" s="252" t="s">
        <v>1099</v>
      </c>
    </row>
    <row r="3082" spans="1:13" x14ac:dyDescent="0.35">
      <c r="A3082" s="250" t="s">
        <v>1532</v>
      </c>
      <c r="B3082" s="250" t="s">
        <v>1533</v>
      </c>
      <c r="C3082" s="250" t="s">
        <v>1534</v>
      </c>
      <c r="D3082" s="250" t="s">
        <v>1139</v>
      </c>
      <c r="E3082" s="250" t="s">
        <v>17</v>
      </c>
      <c r="F3082" s="250" t="s">
        <v>318</v>
      </c>
      <c r="G3082" s="250" t="s">
        <v>17</v>
      </c>
      <c r="H3082" s="250" t="s">
        <v>17</v>
      </c>
      <c r="I3082" s="250" t="s">
        <v>318</v>
      </c>
      <c r="J3082" s="250" t="s">
        <v>5331</v>
      </c>
      <c r="K3082" s="250" t="s">
        <v>5332</v>
      </c>
      <c r="L3082" s="251">
        <v>45834</v>
      </c>
      <c r="M3082" s="250" t="s">
        <v>1099</v>
      </c>
    </row>
    <row r="3083" spans="1:13" x14ac:dyDescent="0.35">
      <c r="A3083" s="252" t="s">
        <v>1532</v>
      </c>
      <c r="B3083" s="252" t="s">
        <v>1533</v>
      </c>
      <c r="C3083" s="252" t="s">
        <v>1534</v>
      </c>
      <c r="D3083" s="252" t="s">
        <v>1142</v>
      </c>
      <c r="E3083" s="252">
        <v>2</v>
      </c>
      <c r="F3083" s="252" t="s">
        <v>5308</v>
      </c>
      <c r="G3083" s="252" t="s">
        <v>398</v>
      </c>
      <c r="H3083" s="252">
        <v>2</v>
      </c>
      <c r="I3083" s="252" t="s">
        <v>5309</v>
      </c>
      <c r="J3083" s="252" t="s">
        <v>5333</v>
      </c>
      <c r="K3083" s="252" t="s">
        <v>5334</v>
      </c>
      <c r="L3083" s="253">
        <v>45834</v>
      </c>
      <c r="M3083" s="252" t="s">
        <v>1099</v>
      </c>
    </row>
    <row r="3084" spans="1:13" x14ac:dyDescent="0.35">
      <c r="A3084" s="250" t="s">
        <v>1532</v>
      </c>
      <c r="B3084" s="250" t="s">
        <v>1533</v>
      </c>
      <c r="C3084" s="250" t="s">
        <v>1534</v>
      </c>
      <c r="D3084" s="250" t="s">
        <v>26</v>
      </c>
      <c r="E3084" s="250" t="s">
        <v>17</v>
      </c>
      <c r="F3084" s="250" t="s">
        <v>17</v>
      </c>
      <c r="G3084" s="250" t="s">
        <v>17</v>
      </c>
      <c r="H3084" s="250" t="s">
        <v>17</v>
      </c>
      <c r="I3084" s="250" t="s">
        <v>17</v>
      </c>
      <c r="J3084" s="250" t="s">
        <v>5335</v>
      </c>
      <c r="K3084" s="250" t="s">
        <v>5336</v>
      </c>
      <c r="L3084" s="251">
        <v>45834</v>
      </c>
      <c r="M3084" s="250" t="s">
        <v>1099</v>
      </c>
    </row>
    <row r="3085" spans="1:13" x14ac:dyDescent="0.35">
      <c r="A3085" s="252" t="s">
        <v>1532</v>
      </c>
      <c r="B3085" s="252" t="s">
        <v>1533</v>
      </c>
      <c r="C3085" s="252" t="s">
        <v>1534</v>
      </c>
      <c r="D3085" s="252" t="s">
        <v>28</v>
      </c>
      <c r="E3085" s="252" t="s">
        <v>17</v>
      </c>
      <c r="F3085" s="252" t="s">
        <v>17</v>
      </c>
      <c r="G3085" s="252" t="s">
        <v>17</v>
      </c>
      <c r="H3085" s="252" t="s">
        <v>17</v>
      </c>
      <c r="I3085" s="252" t="s">
        <v>17</v>
      </c>
      <c r="J3085" s="252" t="s">
        <v>5335</v>
      </c>
      <c r="K3085" s="252" t="s">
        <v>5337</v>
      </c>
      <c r="L3085" s="253">
        <v>45834</v>
      </c>
      <c r="M3085" s="252" t="s">
        <v>1099</v>
      </c>
    </row>
    <row r="3086" spans="1:13" x14ac:dyDescent="0.35">
      <c r="A3086" s="250" t="s">
        <v>1532</v>
      </c>
      <c r="B3086" s="250" t="s">
        <v>1533</v>
      </c>
      <c r="C3086" s="250" t="s">
        <v>1534</v>
      </c>
      <c r="D3086" s="250" t="s">
        <v>24</v>
      </c>
      <c r="E3086" s="250" t="s">
        <v>17</v>
      </c>
      <c r="F3086" s="250" t="s">
        <v>17</v>
      </c>
      <c r="G3086" s="250" t="s">
        <v>17</v>
      </c>
      <c r="H3086" s="250" t="s">
        <v>17</v>
      </c>
      <c r="I3086" s="250" t="s">
        <v>17</v>
      </c>
      <c r="J3086" s="250" t="s">
        <v>5338</v>
      </c>
      <c r="K3086" s="250" t="s">
        <v>5339</v>
      </c>
      <c r="L3086" s="251">
        <v>45834</v>
      </c>
      <c r="M3086" s="250" t="s">
        <v>1099</v>
      </c>
    </row>
    <row r="3087" spans="1:13" x14ac:dyDescent="0.35">
      <c r="A3087" s="252" t="s">
        <v>1532</v>
      </c>
      <c r="B3087" s="252" t="s">
        <v>1533</v>
      </c>
      <c r="C3087" s="252" t="s">
        <v>1534</v>
      </c>
      <c r="D3087" s="252" t="s">
        <v>16</v>
      </c>
      <c r="E3087" s="252" t="s">
        <v>17</v>
      </c>
      <c r="F3087" s="252" t="s">
        <v>17</v>
      </c>
      <c r="G3087" s="252" t="s">
        <v>17</v>
      </c>
      <c r="H3087" s="252" t="s">
        <v>17</v>
      </c>
      <c r="I3087" s="252" t="s">
        <v>17</v>
      </c>
      <c r="J3087" s="252" t="s">
        <v>5335</v>
      </c>
      <c r="K3087" s="252" t="s">
        <v>5340</v>
      </c>
      <c r="L3087" s="253">
        <v>45834</v>
      </c>
      <c r="M3087" s="252" t="s">
        <v>1099</v>
      </c>
    </row>
    <row r="3088" spans="1:13" x14ac:dyDescent="0.35">
      <c r="A3088" s="250" t="s">
        <v>1532</v>
      </c>
      <c r="B3088" s="250" t="s">
        <v>1533</v>
      </c>
      <c r="C3088" s="250" t="s">
        <v>1534</v>
      </c>
      <c r="D3088" s="250" t="s">
        <v>20</v>
      </c>
      <c r="E3088" s="250" t="s">
        <v>17</v>
      </c>
      <c r="F3088" s="250" t="s">
        <v>17</v>
      </c>
      <c r="G3088" s="250" t="s">
        <v>17</v>
      </c>
      <c r="H3088" s="250" t="s">
        <v>17</v>
      </c>
      <c r="I3088" s="250" t="s">
        <v>17</v>
      </c>
      <c r="J3088" s="250" t="s">
        <v>5335</v>
      </c>
      <c r="K3088" s="250" t="s">
        <v>5341</v>
      </c>
      <c r="L3088" s="251">
        <v>45834</v>
      </c>
      <c r="M3088" s="250" t="s">
        <v>1099</v>
      </c>
    </row>
    <row r="3089" spans="1:13" x14ac:dyDescent="0.35">
      <c r="A3089" s="252" t="s">
        <v>1532</v>
      </c>
      <c r="B3089" s="252" t="s">
        <v>1533</v>
      </c>
      <c r="C3089" s="252" t="s">
        <v>1534</v>
      </c>
      <c r="D3089" s="252" t="s">
        <v>292</v>
      </c>
      <c r="E3089" s="252" t="s">
        <v>17</v>
      </c>
      <c r="F3089" s="252" t="s">
        <v>17</v>
      </c>
      <c r="G3089" s="252" t="s">
        <v>17</v>
      </c>
      <c r="H3089" s="252" t="s">
        <v>17</v>
      </c>
      <c r="I3089" s="252" t="s">
        <v>17</v>
      </c>
      <c r="J3089" s="252" t="s">
        <v>5335</v>
      </c>
      <c r="K3089" s="252" t="s">
        <v>5342</v>
      </c>
      <c r="L3089" s="253">
        <v>45834</v>
      </c>
      <c r="M3089" s="252" t="s">
        <v>1099</v>
      </c>
    </row>
    <row r="3090" spans="1:13" x14ac:dyDescent="0.35">
      <c r="A3090" s="250" t="s">
        <v>1532</v>
      </c>
      <c r="B3090" s="250" t="s">
        <v>1533</v>
      </c>
      <c r="C3090" s="250" t="s">
        <v>1534</v>
      </c>
      <c r="D3090" s="250" t="s">
        <v>22</v>
      </c>
      <c r="E3090" s="250" t="s">
        <v>17</v>
      </c>
      <c r="F3090" s="250" t="s">
        <v>17</v>
      </c>
      <c r="G3090" s="250" t="s">
        <v>17</v>
      </c>
      <c r="H3090" s="250" t="s">
        <v>17</v>
      </c>
      <c r="I3090" s="250" t="s">
        <v>17</v>
      </c>
      <c r="J3090" s="250" t="s">
        <v>5335</v>
      </c>
      <c r="K3090" s="250" t="s">
        <v>5343</v>
      </c>
      <c r="L3090" s="251">
        <v>45834</v>
      </c>
      <c r="M3090" s="250" t="s">
        <v>1099</v>
      </c>
    </row>
    <row r="3091" spans="1:13" x14ac:dyDescent="0.35">
      <c r="A3091" s="252" t="s">
        <v>219</v>
      </c>
      <c r="B3091" s="252" t="s">
        <v>220</v>
      </c>
      <c r="C3091" s="252" t="s">
        <v>221</v>
      </c>
      <c r="D3091" s="252" t="s">
        <v>1094</v>
      </c>
      <c r="E3091" s="252">
        <v>92417681</v>
      </c>
      <c r="F3091" s="252" t="s">
        <v>5344</v>
      </c>
      <c r="G3091" s="252" t="s">
        <v>178</v>
      </c>
      <c r="H3091" s="252">
        <v>1</v>
      </c>
      <c r="I3091" s="252" t="s">
        <v>5345</v>
      </c>
      <c r="J3091" s="252" t="s">
        <v>5346</v>
      </c>
      <c r="K3091" s="252" t="s">
        <v>5347</v>
      </c>
      <c r="L3091" s="253">
        <v>45834</v>
      </c>
      <c r="M3091" s="252" t="s">
        <v>1099</v>
      </c>
    </row>
    <row r="3092" spans="1:13" x14ac:dyDescent="0.35">
      <c r="A3092" s="250" t="s">
        <v>219</v>
      </c>
      <c r="B3092" s="250" t="s">
        <v>220</v>
      </c>
      <c r="C3092" s="250" t="s">
        <v>221</v>
      </c>
      <c r="D3092" s="250" t="s">
        <v>1100</v>
      </c>
      <c r="E3092" s="250">
        <v>239561</v>
      </c>
      <c r="F3092" s="250" t="s">
        <v>5348</v>
      </c>
      <c r="G3092" s="250" t="s">
        <v>230</v>
      </c>
      <c r="H3092" s="250">
        <v>3</v>
      </c>
      <c r="I3092" s="250" t="s">
        <v>5349</v>
      </c>
      <c r="J3092" s="250" t="s">
        <v>5350</v>
      </c>
      <c r="K3092" s="250" t="s">
        <v>5351</v>
      </c>
      <c r="L3092" s="251">
        <v>45834</v>
      </c>
      <c r="M3092" s="250" t="s">
        <v>1099</v>
      </c>
    </row>
    <row r="3093" spans="1:13" x14ac:dyDescent="0.35">
      <c r="A3093" s="252" t="s">
        <v>219</v>
      </c>
      <c r="B3093" s="252" t="s">
        <v>220</v>
      </c>
      <c r="C3093" s="252" t="s">
        <v>221</v>
      </c>
      <c r="D3093" s="252" t="s">
        <v>1105</v>
      </c>
      <c r="E3093" s="252">
        <v>27084000</v>
      </c>
      <c r="F3093" s="252" t="s">
        <v>3296</v>
      </c>
      <c r="G3093" s="252" t="s">
        <v>230</v>
      </c>
      <c r="H3093" s="252">
        <v>3</v>
      </c>
      <c r="I3093" s="252" t="s">
        <v>5352</v>
      </c>
      <c r="J3093" s="252" t="s">
        <v>5353</v>
      </c>
      <c r="K3093" s="252" t="s">
        <v>5354</v>
      </c>
      <c r="L3093" s="253">
        <v>45834</v>
      </c>
      <c r="M3093" s="252" t="s">
        <v>1099</v>
      </c>
    </row>
    <row r="3094" spans="1:13" x14ac:dyDescent="0.35">
      <c r="A3094" s="250" t="s">
        <v>219</v>
      </c>
      <c r="B3094" s="250" t="s">
        <v>220</v>
      </c>
      <c r="C3094" s="250" t="s">
        <v>221</v>
      </c>
      <c r="D3094" s="250" t="s">
        <v>1110</v>
      </c>
      <c r="E3094" s="250">
        <v>5500000</v>
      </c>
      <c r="F3094" s="250" t="s">
        <v>5355</v>
      </c>
      <c r="G3094" s="250" t="s">
        <v>398</v>
      </c>
      <c r="H3094" s="250">
        <v>2</v>
      </c>
      <c r="I3094" s="250" t="s">
        <v>5356</v>
      </c>
      <c r="J3094" s="250" t="s">
        <v>5357</v>
      </c>
      <c r="K3094" s="250" t="s">
        <v>5358</v>
      </c>
      <c r="L3094" s="251">
        <v>45834</v>
      </c>
      <c r="M3094" s="250" t="s">
        <v>1099</v>
      </c>
    </row>
    <row r="3095" spans="1:13" x14ac:dyDescent="0.35">
      <c r="A3095" s="252" t="s">
        <v>219</v>
      </c>
      <c r="B3095" s="252" t="s">
        <v>220</v>
      </c>
      <c r="C3095" s="252" t="s">
        <v>221</v>
      </c>
      <c r="D3095" s="252" t="s">
        <v>1113</v>
      </c>
      <c r="E3095" s="252">
        <v>4500000</v>
      </c>
      <c r="F3095" s="252" t="s">
        <v>5355</v>
      </c>
      <c r="G3095" s="252" t="s">
        <v>398</v>
      </c>
      <c r="H3095" s="252">
        <v>2</v>
      </c>
      <c r="I3095" s="252" t="s">
        <v>5356</v>
      </c>
      <c r="J3095" s="252" t="s">
        <v>5359</v>
      </c>
      <c r="K3095" s="252" t="s">
        <v>5360</v>
      </c>
      <c r="L3095" s="253">
        <v>45834</v>
      </c>
      <c r="M3095" s="252" t="s">
        <v>1099</v>
      </c>
    </row>
    <row r="3096" spans="1:13" x14ac:dyDescent="0.35">
      <c r="A3096" s="250" t="s">
        <v>219</v>
      </c>
      <c r="B3096" s="250" t="s">
        <v>220</v>
      </c>
      <c r="C3096" s="250" t="s">
        <v>221</v>
      </c>
      <c r="D3096" s="250" t="s">
        <v>428</v>
      </c>
      <c r="E3096" s="250" t="s">
        <v>17</v>
      </c>
      <c r="F3096" s="250" t="s">
        <v>318</v>
      </c>
      <c r="G3096" s="250" t="s">
        <v>17</v>
      </c>
      <c r="H3096" s="250" t="s">
        <v>17</v>
      </c>
      <c r="I3096" s="250" t="s">
        <v>318</v>
      </c>
      <c r="J3096" s="250" t="s">
        <v>5361</v>
      </c>
      <c r="K3096" s="250" t="s">
        <v>5362</v>
      </c>
      <c r="L3096" s="251">
        <v>45834</v>
      </c>
      <c r="M3096" s="250" t="s">
        <v>1099</v>
      </c>
    </row>
    <row r="3097" spans="1:13" x14ac:dyDescent="0.35">
      <c r="A3097" s="252" t="s">
        <v>219</v>
      </c>
      <c r="B3097" s="252" t="s">
        <v>220</v>
      </c>
      <c r="C3097" s="252" t="s">
        <v>221</v>
      </c>
      <c r="D3097" s="252" t="s">
        <v>1016</v>
      </c>
      <c r="E3097" s="252" t="s">
        <v>17</v>
      </c>
      <c r="F3097" s="252" t="s">
        <v>318</v>
      </c>
      <c r="G3097" s="252" t="s">
        <v>17</v>
      </c>
      <c r="H3097" s="252" t="s">
        <v>17</v>
      </c>
      <c r="I3097" s="252" t="s">
        <v>17</v>
      </c>
      <c r="J3097" s="252" t="s">
        <v>5363</v>
      </c>
      <c r="K3097" s="252" t="s">
        <v>5364</v>
      </c>
      <c r="L3097" s="253">
        <v>45834</v>
      </c>
      <c r="M3097" s="252" t="s">
        <v>1099</v>
      </c>
    </row>
    <row r="3098" spans="1:13" x14ac:dyDescent="0.35">
      <c r="A3098" s="250" t="s">
        <v>219</v>
      </c>
      <c r="B3098" s="250" t="s">
        <v>220</v>
      </c>
      <c r="C3098" s="250" t="s">
        <v>221</v>
      </c>
      <c r="D3098" s="250" t="s">
        <v>1123</v>
      </c>
      <c r="E3098" s="250">
        <v>5500000</v>
      </c>
      <c r="F3098" s="250" t="s">
        <v>5355</v>
      </c>
      <c r="G3098" s="250" t="s">
        <v>230</v>
      </c>
      <c r="H3098" s="250">
        <v>3</v>
      </c>
      <c r="I3098" s="250" t="s">
        <v>5356</v>
      </c>
      <c r="J3098" s="250" t="s">
        <v>5365</v>
      </c>
      <c r="K3098" s="250" t="s">
        <v>5366</v>
      </c>
      <c r="L3098" s="251">
        <v>45834</v>
      </c>
      <c r="M3098" s="250" t="s">
        <v>1099</v>
      </c>
    </row>
    <row r="3099" spans="1:13" x14ac:dyDescent="0.35">
      <c r="A3099" s="252" t="s">
        <v>219</v>
      </c>
      <c r="B3099" s="252" t="s">
        <v>220</v>
      </c>
      <c r="C3099" s="252" t="s">
        <v>221</v>
      </c>
      <c r="D3099" s="252" t="s">
        <v>1126</v>
      </c>
      <c r="E3099" s="252">
        <v>21584000</v>
      </c>
      <c r="F3099" s="252" t="s">
        <v>5367</v>
      </c>
      <c r="G3099" s="252" t="s">
        <v>230</v>
      </c>
      <c r="H3099" s="252">
        <v>3</v>
      </c>
      <c r="I3099" s="252" t="s">
        <v>5368</v>
      </c>
      <c r="J3099" s="252" t="s">
        <v>5369</v>
      </c>
      <c r="K3099" s="252" t="s">
        <v>5370</v>
      </c>
      <c r="L3099" s="253">
        <v>45834</v>
      </c>
      <c r="M3099" s="252" t="s">
        <v>1099</v>
      </c>
    </row>
    <row r="3100" spans="1:13" x14ac:dyDescent="0.35">
      <c r="A3100" s="250" t="s">
        <v>219</v>
      </c>
      <c r="B3100" s="250" t="s">
        <v>220</v>
      </c>
      <c r="C3100" s="250" t="s">
        <v>221</v>
      </c>
      <c r="D3100" s="250" t="s">
        <v>1130</v>
      </c>
      <c r="E3100" s="250">
        <v>0</v>
      </c>
      <c r="F3100" s="250" t="s">
        <v>5355</v>
      </c>
      <c r="G3100" s="250" t="s">
        <v>230</v>
      </c>
      <c r="H3100" s="250">
        <v>3</v>
      </c>
      <c r="I3100" s="250" t="s">
        <v>5356</v>
      </c>
      <c r="J3100" s="250" t="s">
        <v>5371</v>
      </c>
      <c r="K3100" s="250" t="s">
        <v>5372</v>
      </c>
      <c r="L3100" s="251">
        <v>45834</v>
      </c>
      <c r="M3100" s="250" t="s">
        <v>1099</v>
      </c>
    </row>
    <row r="3101" spans="1:13" x14ac:dyDescent="0.35">
      <c r="A3101" s="252" t="s">
        <v>219</v>
      </c>
      <c r="B3101" s="252" t="s">
        <v>220</v>
      </c>
      <c r="C3101" s="252" t="s">
        <v>221</v>
      </c>
      <c r="D3101" s="252" t="s">
        <v>1133</v>
      </c>
      <c r="E3101" s="252">
        <v>2700000</v>
      </c>
      <c r="F3101" s="252" t="s">
        <v>5355</v>
      </c>
      <c r="G3101" s="252" t="s">
        <v>398</v>
      </c>
      <c r="H3101" s="252">
        <v>2</v>
      </c>
      <c r="I3101" s="252" t="s">
        <v>5356</v>
      </c>
      <c r="J3101" s="252" t="s">
        <v>5373</v>
      </c>
      <c r="K3101" s="252" t="s">
        <v>5374</v>
      </c>
      <c r="L3101" s="253">
        <v>45834</v>
      </c>
      <c r="M3101" s="252" t="s">
        <v>1099</v>
      </c>
    </row>
    <row r="3102" spans="1:13" x14ac:dyDescent="0.35">
      <c r="A3102" s="250" t="s">
        <v>219</v>
      </c>
      <c r="B3102" s="250" t="s">
        <v>220</v>
      </c>
      <c r="C3102" s="250" t="s">
        <v>221</v>
      </c>
      <c r="D3102" s="250" t="s">
        <v>1136</v>
      </c>
      <c r="E3102" s="250">
        <v>2800000</v>
      </c>
      <c r="F3102" s="250" t="s">
        <v>5355</v>
      </c>
      <c r="G3102" s="250" t="s">
        <v>398</v>
      </c>
      <c r="H3102" s="250">
        <v>2</v>
      </c>
      <c r="I3102" s="250" t="s">
        <v>5356</v>
      </c>
      <c r="J3102" s="250" t="s">
        <v>5375</v>
      </c>
      <c r="K3102" s="250" t="s">
        <v>5376</v>
      </c>
      <c r="L3102" s="251">
        <v>45834</v>
      </c>
      <c r="M3102" s="250" t="s">
        <v>1099</v>
      </c>
    </row>
    <row r="3103" spans="1:13" x14ac:dyDescent="0.35">
      <c r="A3103" s="252" t="s">
        <v>219</v>
      </c>
      <c r="B3103" s="252" t="s">
        <v>220</v>
      </c>
      <c r="C3103" s="252" t="s">
        <v>221</v>
      </c>
      <c r="D3103" s="252" t="s">
        <v>1139</v>
      </c>
      <c r="E3103" s="252">
        <v>0</v>
      </c>
      <c r="F3103" s="252" t="s">
        <v>5355</v>
      </c>
      <c r="G3103" s="252" t="s">
        <v>398</v>
      </c>
      <c r="H3103" s="252">
        <v>2</v>
      </c>
      <c r="I3103" s="252" t="s">
        <v>5356</v>
      </c>
      <c r="J3103" s="252" t="s">
        <v>5377</v>
      </c>
      <c r="K3103" s="252" t="s">
        <v>5378</v>
      </c>
      <c r="L3103" s="253">
        <v>45834</v>
      </c>
      <c r="M3103" s="252" t="s">
        <v>1099</v>
      </c>
    </row>
    <row r="3104" spans="1:13" x14ac:dyDescent="0.35">
      <c r="A3104" s="250" t="s">
        <v>219</v>
      </c>
      <c r="B3104" s="250" t="s">
        <v>220</v>
      </c>
      <c r="C3104" s="250" t="s">
        <v>221</v>
      </c>
      <c r="D3104" s="250" t="s">
        <v>1142</v>
      </c>
      <c r="E3104" s="250">
        <v>3</v>
      </c>
      <c r="F3104" s="250" t="s">
        <v>5379</v>
      </c>
      <c r="G3104" s="250" t="s">
        <v>398</v>
      </c>
      <c r="H3104" s="250">
        <v>2</v>
      </c>
      <c r="I3104" s="250" t="s">
        <v>5380</v>
      </c>
      <c r="J3104" s="250" t="s">
        <v>5381</v>
      </c>
      <c r="K3104" s="250" t="s">
        <v>5382</v>
      </c>
      <c r="L3104" s="251">
        <v>45834</v>
      </c>
      <c r="M3104" s="250" t="s">
        <v>1099</v>
      </c>
    </row>
    <row r="3105" spans="1:13" x14ac:dyDescent="0.35">
      <c r="A3105" s="252" t="s">
        <v>13</v>
      </c>
      <c r="B3105" s="252" t="s">
        <v>14</v>
      </c>
      <c r="C3105" s="252" t="s">
        <v>15</v>
      </c>
      <c r="D3105" s="252" t="s">
        <v>1094</v>
      </c>
      <c r="E3105" s="252">
        <v>26554624</v>
      </c>
      <c r="F3105" s="252" t="s">
        <v>5383</v>
      </c>
      <c r="G3105" s="252" t="s">
        <v>230</v>
      </c>
      <c r="H3105" s="252">
        <v>3</v>
      </c>
      <c r="I3105" s="252" t="s">
        <v>5384</v>
      </c>
      <c r="J3105" s="252" t="s">
        <v>5385</v>
      </c>
      <c r="K3105" s="252" t="s">
        <v>5386</v>
      </c>
      <c r="L3105" s="253">
        <v>45834</v>
      </c>
      <c r="M3105" s="252" t="s">
        <v>1099</v>
      </c>
    </row>
    <row r="3106" spans="1:13" x14ac:dyDescent="0.35">
      <c r="A3106" s="250" t="s">
        <v>13</v>
      </c>
      <c r="B3106" s="250" t="s">
        <v>14</v>
      </c>
      <c r="C3106" s="250" t="s">
        <v>15</v>
      </c>
      <c r="D3106" s="250" t="s">
        <v>1100</v>
      </c>
      <c r="E3106" s="250">
        <v>120410</v>
      </c>
      <c r="F3106" s="250" t="s">
        <v>5387</v>
      </c>
      <c r="G3106" s="250" t="s">
        <v>178</v>
      </c>
      <c r="H3106" s="250">
        <v>1</v>
      </c>
      <c r="I3106" s="250" t="s">
        <v>5388</v>
      </c>
      <c r="J3106" s="250" t="s">
        <v>5389</v>
      </c>
      <c r="K3106" s="250" t="s">
        <v>5390</v>
      </c>
      <c r="L3106" s="251">
        <v>45834</v>
      </c>
      <c r="M3106" s="250" t="s">
        <v>1099</v>
      </c>
    </row>
    <row r="3107" spans="1:13" x14ac:dyDescent="0.35">
      <c r="A3107" s="252" t="s">
        <v>13</v>
      </c>
      <c r="B3107" s="252" t="s">
        <v>14</v>
      </c>
      <c r="C3107" s="252" t="s">
        <v>15</v>
      </c>
      <c r="D3107" s="252" t="s">
        <v>1105</v>
      </c>
      <c r="E3107" s="252">
        <v>26554624</v>
      </c>
      <c r="F3107" s="252" t="s">
        <v>5391</v>
      </c>
      <c r="G3107" s="252" t="s">
        <v>230</v>
      </c>
      <c r="H3107" s="252">
        <v>3</v>
      </c>
      <c r="I3107" s="252" t="s">
        <v>5392</v>
      </c>
      <c r="J3107" s="252" t="s">
        <v>5393</v>
      </c>
      <c r="K3107" s="252" t="s">
        <v>5394</v>
      </c>
      <c r="L3107" s="253">
        <v>45834</v>
      </c>
      <c r="M3107" s="252" t="s">
        <v>1099</v>
      </c>
    </row>
    <row r="3108" spans="1:13" x14ac:dyDescent="0.35">
      <c r="A3108" s="250" t="s">
        <v>13</v>
      </c>
      <c r="B3108" s="250" t="s">
        <v>14</v>
      </c>
      <c r="C3108" s="250" t="s">
        <v>15</v>
      </c>
      <c r="D3108" s="250" t="s">
        <v>1110</v>
      </c>
      <c r="E3108" s="250">
        <v>26554624</v>
      </c>
      <c r="F3108" s="250" t="s">
        <v>5391</v>
      </c>
      <c r="G3108" s="250" t="s">
        <v>230</v>
      </c>
      <c r="H3108" s="250">
        <v>3</v>
      </c>
      <c r="I3108" s="250" t="s">
        <v>5392</v>
      </c>
      <c r="J3108" s="250" t="s">
        <v>5395</v>
      </c>
      <c r="K3108" s="250" t="s">
        <v>5396</v>
      </c>
      <c r="L3108" s="251">
        <v>45834</v>
      </c>
      <c r="M3108" s="250" t="s">
        <v>1099</v>
      </c>
    </row>
    <row r="3109" spans="1:13" x14ac:dyDescent="0.35">
      <c r="A3109" s="252" t="s">
        <v>13</v>
      </c>
      <c r="B3109" s="252" t="s">
        <v>14</v>
      </c>
      <c r="C3109" s="252" t="s">
        <v>15</v>
      </c>
      <c r="D3109" s="252" t="s">
        <v>1113</v>
      </c>
      <c r="E3109" s="252">
        <v>34352</v>
      </c>
      <c r="F3109" s="252" t="s">
        <v>5397</v>
      </c>
      <c r="G3109" s="252" t="s">
        <v>230</v>
      </c>
      <c r="H3109" s="252">
        <v>3</v>
      </c>
      <c r="I3109" s="252" t="s">
        <v>5398</v>
      </c>
      <c r="J3109" s="252" t="s">
        <v>5399</v>
      </c>
      <c r="K3109" s="252" t="s">
        <v>5400</v>
      </c>
      <c r="L3109" s="253">
        <v>45834</v>
      </c>
      <c r="M3109" s="252" t="s">
        <v>1099</v>
      </c>
    </row>
    <row r="3110" spans="1:13" x14ac:dyDescent="0.35">
      <c r="A3110" s="250" t="s">
        <v>13</v>
      </c>
      <c r="B3110" s="250" t="s">
        <v>14</v>
      </c>
      <c r="C3110" s="250" t="s">
        <v>15</v>
      </c>
      <c r="D3110" s="250" t="s">
        <v>92</v>
      </c>
      <c r="E3110" s="250" t="s">
        <v>17</v>
      </c>
      <c r="F3110" s="250" t="s">
        <v>17</v>
      </c>
      <c r="G3110" s="250" t="s">
        <v>17</v>
      </c>
      <c r="H3110" s="250" t="s">
        <v>17</v>
      </c>
      <c r="I3110" s="250" t="s">
        <v>5401</v>
      </c>
      <c r="J3110" s="250" t="s">
        <v>5402</v>
      </c>
      <c r="K3110" s="250" t="s">
        <v>5403</v>
      </c>
      <c r="L3110" s="251">
        <v>45834</v>
      </c>
      <c r="M3110" s="250" t="s">
        <v>1099</v>
      </c>
    </row>
    <row r="3111" spans="1:13" x14ac:dyDescent="0.35">
      <c r="A3111" s="252" t="s">
        <v>13</v>
      </c>
      <c r="B3111" s="252" t="s">
        <v>14</v>
      </c>
      <c r="C3111" s="252" t="s">
        <v>15</v>
      </c>
      <c r="D3111" s="252" t="s">
        <v>428</v>
      </c>
      <c r="E3111" s="252" t="s">
        <v>17</v>
      </c>
      <c r="F3111" s="252" t="s">
        <v>5404</v>
      </c>
      <c r="G3111" s="252" t="s">
        <v>230</v>
      </c>
      <c r="H3111" s="252">
        <v>3</v>
      </c>
      <c r="I3111" s="252" t="s">
        <v>5405</v>
      </c>
      <c r="J3111" s="252" t="s">
        <v>5406</v>
      </c>
      <c r="K3111" s="252" t="s">
        <v>5407</v>
      </c>
      <c r="L3111" s="253">
        <v>45834</v>
      </c>
      <c r="M3111" s="252" t="s">
        <v>1099</v>
      </c>
    </row>
    <row r="3112" spans="1:13" x14ac:dyDescent="0.35">
      <c r="A3112" s="250" t="s">
        <v>13</v>
      </c>
      <c r="B3112" s="250" t="s">
        <v>14</v>
      </c>
      <c r="C3112" s="250" t="s">
        <v>15</v>
      </c>
      <c r="D3112" s="250" t="s">
        <v>1016</v>
      </c>
      <c r="E3112" s="250" t="s">
        <v>17</v>
      </c>
      <c r="F3112" s="250" t="s">
        <v>5404</v>
      </c>
      <c r="G3112" s="250" t="s">
        <v>230</v>
      </c>
      <c r="H3112" s="250">
        <v>3</v>
      </c>
      <c r="I3112" s="250" t="s">
        <v>5405</v>
      </c>
      <c r="J3112" s="250" t="s">
        <v>5408</v>
      </c>
      <c r="K3112" s="250" t="s">
        <v>5409</v>
      </c>
      <c r="L3112" s="251">
        <v>45834</v>
      </c>
      <c r="M3112" s="250" t="s">
        <v>1099</v>
      </c>
    </row>
    <row r="3113" spans="1:13" x14ac:dyDescent="0.35">
      <c r="A3113" s="252" t="s">
        <v>13</v>
      </c>
      <c r="B3113" s="252" t="s">
        <v>14</v>
      </c>
      <c r="C3113" s="252" t="s">
        <v>15</v>
      </c>
      <c r="D3113" s="252" t="s">
        <v>1123</v>
      </c>
      <c r="E3113" s="252">
        <v>10429535</v>
      </c>
      <c r="F3113" s="252" t="s">
        <v>5410</v>
      </c>
      <c r="G3113" s="252" t="s">
        <v>230</v>
      </c>
      <c r="H3113" s="252">
        <v>3</v>
      </c>
      <c r="I3113" s="252" t="s">
        <v>5411</v>
      </c>
      <c r="J3113" s="252" t="s">
        <v>5412</v>
      </c>
      <c r="K3113" s="252" t="s">
        <v>5413</v>
      </c>
      <c r="L3113" s="253">
        <v>45834</v>
      </c>
      <c r="M3113" s="252" t="s">
        <v>1099</v>
      </c>
    </row>
    <row r="3114" spans="1:13" x14ac:dyDescent="0.35">
      <c r="A3114" s="250" t="s">
        <v>13</v>
      </c>
      <c r="B3114" s="250" t="s">
        <v>14</v>
      </c>
      <c r="C3114" s="250" t="s">
        <v>15</v>
      </c>
      <c r="D3114" s="250" t="s">
        <v>1126</v>
      </c>
      <c r="E3114" s="250">
        <v>0</v>
      </c>
      <c r="F3114" s="250" t="s">
        <v>5391</v>
      </c>
      <c r="G3114" s="250" t="s">
        <v>230</v>
      </c>
      <c r="H3114" s="250">
        <v>3</v>
      </c>
      <c r="I3114" s="250" t="s">
        <v>5392</v>
      </c>
      <c r="J3114" s="250" t="s">
        <v>2840</v>
      </c>
      <c r="K3114" s="250" t="s">
        <v>5414</v>
      </c>
      <c r="L3114" s="251">
        <v>45834</v>
      </c>
      <c r="M3114" s="250" t="s">
        <v>1099</v>
      </c>
    </row>
    <row r="3115" spans="1:13" x14ac:dyDescent="0.35">
      <c r="A3115" s="252" t="s">
        <v>13</v>
      </c>
      <c r="B3115" s="252" t="s">
        <v>14</v>
      </c>
      <c r="C3115" s="252" t="s">
        <v>15</v>
      </c>
      <c r="D3115" s="252" t="s">
        <v>1130</v>
      </c>
      <c r="E3115" s="252">
        <v>16125089</v>
      </c>
      <c r="F3115" s="252" t="s">
        <v>5391</v>
      </c>
      <c r="G3115" s="252" t="s">
        <v>230</v>
      </c>
      <c r="H3115" s="252">
        <v>3</v>
      </c>
      <c r="I3115" s="252" t="s">
        <v>5415</v>
      </c>
      <c r="J3115" s="252" t="s">
        <v>1801</v>
      </c>
      <c r="K3115" s="252" t="s">
        <v>5416</v>
      </c>
      <c r="L3115" s="253">
        <v>45834</v>
      </c>
      <c r="M3115" s="252" t="s">
        <v>1099</v>
      </c>
    </row>
    <row r="3116" spans="1:13" x14ac:dyDescent="0.35">
      <c r="A3116" s="250" t="s">
        <v>13</v>
      </c>
      <c r="B3116" s="250" t="s">
        <v>14</v>
      </c>
      <c r="C3116" s="250" t="s">
        <v>15</v>
      </c>
      <c r="D3116" s="250" t="s">
        <v>1133</v>
      </c>
      <c r="E3116" s="250">
        <v>10429535</v>
      </c>
      <c r="F3116" s="250" t="s">
        <v>5417</v>
      </c>
      <c r="G3116" s="250" t="s">
        <v>230</v>
      </c>
      <c r="H3116" s="250">
        <v>3</v>
      </c>
      <c r="I3116" s="250" t="s">
        <v>5411</v>
      </c>
      <c r="J3116" s="250" t="s">
        <v>5418</v>
      </c>
      <c r="K3116" s="250" t="s">
        <v>5419</v>
      </c>
      <c r="L3116" s="251">
        <v>45834</v>
      </c>
      <c r="M3116" s="250" t="s">
        <v>1099</v>
      </c>
    </row>
    <row r="3117" spans="1:13" x14ac:dyDescent="0.35">
      <c r="A3117" s="252" t="s">
        <v>13</v>
      </c>
      <c r="B3117" s="252" t="s">
        <v>14</v>
      </c>
      <c r="C3117" s="252" t="s">
        <v>15</v>
      </c>
      <c r="D3117" s="252" t="s">
        <v>1136</v>
      </c>
      <c r="E3117" s="252" t="s">
        <v>17</v>
      </c>
      <c r="F3117" s="252" t="s">
        <v>17</v>
      </c>
      <c r="G3117" s="252" t="s">
        <v>17</v>
      </c>
      <c r="H3117" s="252" t="s">
        <v>17</v>
      </c>
      <c r="I3117" s="252" t="s">
        <v>17</v>
      </c>
      <c r="J3117" s="252" t="s">
        <v>5418</v>
      </c>
      <c r="K3117" s="252" t="s">
        <v>5420</v>
      </c>
      <c r="L3117" s="253">
        <v>45834</v>
      </c>
      <c r="M3117" s="252" t="s">
        <v>1099</v>
      </c>
    </row>
    <row r="3118" spans="1:13" x14ac:dyDescent="0.35">
      <c r="A3118" s="250" t="s">
        <v>13</v>
      </c>
      <c r="B3118" s="250" t="s">
        <v>14</v>
      </c>
      <c r="C3118" s="250" t="s">
        <v>15</v>
      </c>
      <c r="D3118" s="250" t="s">
        <v>1139</v>
      </c>
      <c r="E3118" s="250" t="s">
        <v>17</v>
      </c>
      <c r="F3118" s="250" t="s">
        <v>17</v>
      </c>
      <c r="G3118" s="250" t="s">
        <v>17</v>
      </c>
      <c r="H3118" s="250" t="s">
        <v>17</v>
      </c>
      <c r="I3118" s="250" t="s">
        <v>17</v>
      </c>
      <c r="J3118" s="250" t="s">
        <v>5418</v>
      </c>
      <c r="K3118" s="250" t="s">
        <v>5421</v>
      </c>
      <c r="L3118" s="251">
        <v>45834</v>
      </c>
      <c r="M3118" s="250" t="s">
        <v>1099</v>
      </c>
    </row>
    <row r="3119" spans="1:13" x14ac:dyDescent="0.35">
      <c r="A3119" s="252" t="s">
        <v>13</v>
      </c>
      <c r="B3119" s="252" t="s">
        <v>14</v>
      </c>
      <c r="C3119" s="252" t="s">
        <v>15</v>
      </c>
      <c r="D3119" s="252" t="s">
        <v>1142</v>
      </c>
      <c r="E3119" s="252">
        <v>4</v>
      </c>
      <c r="F3119" s="252" t="s">
        <v>5417</v>
      </c>
      <c r="G3119" s="252" t="s">
        <v>398</v>
      </c>
      <c r="H3119" s="252">
        <v>2</v>
      </c>
      <c r="I3119" s="252" t="s">
        <v>5411</v>
      </c>
      <c r="J3119" s="252" t="s">
        <v>5422</v>
      </c>
      <c r="K3119" s="252" t="s">
        <v>5423</v>
      </c>
      <c r="L3119" s="253">
        <v>45834</v>
      </c>
      <c r="M3119" s="252" t="s">
        <v>1099</v>
      </c>
    </row>
    <row r="3120" spans="1:13" x14ac:dyDescent="0.35">
      <c r="A3120" s="250" t="s">
        <v>753</v>
      </c>
      <c r="B3120" s="250" t="s">
        <v>754</v>
      </c>
      <c r="C3120" s="250" t="s">
        <v>528</v>
      </c>
      <c r="D3120" s="250" t="s">
        <v>1094</v>
      </c>
      <c r="E3120" s="250">
        <v>170968344</v>
      </c>
      <c r="F3120" s="250" t="s">
        <v>5424</v>
      </c>
      <c r="G3120" s="250" t="s">
        <v>178</v>
      </c>
      <c r="H3120" s="250">
        <v>1</v>
      </c>
      <c r="I3120" s="250" t="s">
        <v>5425</v>
      </c>
      <c r="J3120" s="250" t="s">
        <v>5426</v>
      </c>
      <c r="K3120" s="250" t="s">
        <v>5427</v>
      </c>
      <c r="L3120" s="251">
        <v>45834</v>
      </c>
      <c r="M3120" s="250" t="s">
        <v>1099</v>
      </c>
    </row>
    <row r="3121" spans="1:13" x14ac:dyDescent="0.35">
      <c r="A3121" s="252" t="s">
        <v>753</v>
      </c>
      <c r="B3121" s="252" t="s">
        <v>754</v>
      </c>
      <c r="C3121" s="252" t="s">
        <v>528</v>
      </c>
      <c r="D3121" s="252" t="s">
        <v>1100</v>
      </c>
      <c r="E3121" s="252">
        <v>87506</v>
      </c>
      <c r="F3121" s="252" t="s">
        <v>5428</v>
      </c>
      <c r="G3121" s="252" t="s">
        <v>178</v>
      </c>
      <c r="H3121" s="252">
        <v>1</v>
      </c>
      <c r="I3121" s="252" t="s">
        <v>5429</v>
      </c>
      <c r="J3121" s="252" t="s">
        <v>5430</v>
      </c>
      <c r="K3121" s="252" t="s">
        <v>5431</v>
      </c>
      <c r="L3121" s="253">
        <v>45834</v>
      </c>
      <c r="M3121" s="252" t="s">
        <v>1099</v>
      </c>
    </row>
    <row r="3122" spans="1:13" x14ac:dyDescent="0.35">
      <c r="A3122" s="250" t="s">
        <v>753</v>
      </c>
      <c r="B3122" s="250" t="s">
        <v>754</v>
      </c>
      <c r="C3122" s="250" t="s">
        <v>528</v>
      </c>
      <c r="D3122" s="250" t="s">
        <v>1105</v>
      </c>
      <c r="E3122" s="250">
        <v>96669270</v>
      </c>
      <c r="F3122" s="250" t="s">
        <v>5432</v>
      </c>
      <c r="G3122" s="250" t="s">
        <v>178</v>
      </c>
      <c r="H3122" s="250">
        <v>1</v>
      </c>
      <c r="I3122" s="250" t="s">
        <v>5433</v>
      </c>
      <c r="J3122" s="250" t="s">
        <v>5434</v>
      </c>
      <c r="K3122" s="250" t="s">
        <v>5435</v>
      </c>
      <c r="L3122" s="251">
        <v>45834</v>
      </c>
      <c r="M3122" s="250" t="s">
        <v>1099</v>
      </c>
    </row>
    <row r="3123" spans="1:13" x14ac:dyDescent="0.35">
      <c r="A3123" s="252" t="s">
        <v>753</v>
      </c>
      <c r="B3123" s="252" t="s">
        <v>754</v>
      </c>
      <c r="C3123" s="252" t="s">
        <v>528</v>
      </c>
      <c r="D3123" s="252" t="s">
        <v>1110</v>
      </c>
      <c r="E3123" s="252">
        <v>50718200</v>
      </c>
      <c r="F3123" s="252" t="s">
        <v>5432</v>
      </c>
      <c r="G3123" s="252" t="s">
        <v>178</v>
      </c>
      <c r="H3123" s="252">
        <v>1</v>
      </c>
      <c r="I3123" s="252" t="s">
        <v>5436</v>
      </c>
      <c r="J3123" s="252" t="s">
        <v>5437</v>
      </c>
      <c r="K3123" s="252" t="s">
        <v>5438</v>
      </c>
      <c r="L3123" s="253">
        <v>45834</v>
      </c>
      <c r="M3123" s="252" t="s">
        <v>1099</v>
      </c>
    </row>
    <row r="3124" spans="1:13" x14ac:dyDescent="0.35">
      <c r="A3124" s="250" t="s">
        <v>753</v>
      </c>
      <c r="B3124" s="250" t="s">
        <v>754</v>
      </c>
      <c r="C3124" s="250" t="s">
        <v>528</v>
      </c>
      <c r="D3124" s="250" t="s">
        <v>1113</v>
      </c>
      <c r="E3124" s="250">
        <v>1139433</v>
      </c>
      <c r="F3124" s="250" t="s">
        <v>5439</v>
      </c>
      <c r="G3124" s="250" t="s">
        <v>398</v>
      </c>
      <c r="H3124" s="250">
        <v>2</v>
      </c>
      <c r="I3124" s="250" t="s">
        <v>5440</v>
      </c>
      <c r="J3124" s="250" t="s">
        <v>5441</v>
      </c>
      <c r="K3124" s="250" t="s">
        <v>5442</v>
      </c>
      <c r="L3124" s="251">
        <v>45834</v>
      </c>
      <c r="M3124" s="250" t="s">
        <v>1099</v>
      </c>
    </row>
    <row r="3125" spans="1:13" x14ac:dyDescent="0.35">
      <c r="A3125" s="252" t="s">
        <v>753</v>
      </c>
      <c r="B3125" s="252" t="s">
        <v>754</v>
      </c>
      <c r="C3125" s="252" t="s">
        <v>528</v>
      </c>
      <c r="D3125" s="252" t="s">
        <v>92</v>
      </c>
      <c r="E3125" s="252" t="s">
        <v>17</v>
      </c>
      <c r="F3125" s="252" t="s">
        <v>17</v>
      </c>
      <c r="G3125" s="252" t="s">
        <v>17</v>
      </c>
      <c r="H3125" s="252" t="s">
        <v>17</v>
      </c>
      <c r="I3125" s="252" t="s">
        <v>17</v>
      </c>
      <c r="J3125" s="252" t="s">
        <v>5443</v>
      </c>
      <c r="K3125" s="252" t="s">
        <v>5444</v>
      </c>
      <c r="L3125" s="253">
        <v>45834</v>
      </c>
      <c r="M3125" s="252" t="s">
        <v>1099</v>
      </c>
    </row>
    <row r="3126" spans="1:13" x14ac:dyDescent="0.35">
      <c r="A3126" s="250" t="s">
        <v>753</v>
      </c>
      <c r="B3126" s="250" t="s">
        <v>754</v>
      </c>
      <c r="C3126" s="250" t="s">
        <v>528</v>
      </c>
      <c r="D3126" s="250" t="s">
        <v>428</v>
      </c>
      <c r="E3126" s="250">
        <v>8</v>
      </c>
      <c r="F3126" s="250" t="s">
        <v>5445</v>
      </c>
      <c r="G3126" s="250" t="s">
        <v>178</v>
      </c>
      <c r="H3126" s="250">
        <v>1</v>
      </c>
      <c r="I3126" s="250" t="s">
        <v>269</v>
      </c>
      <c r="J3126" s="250" t="s">
        <v>5446</v>
      </c>
      <c r="K3126" s="250" t="s">
        <v>5447</v>
      </c>
      <c r="L3126" s="251">
        <v>45834</v>
      </c>
      <c r="M3126" s="250" t="s">
        <v>1099</v>
      </c>
    </row>
    <row r="3127" spans="1:13" x14ac:dyDescent="0.35">
      <c r="A3127" s="252" t="s">
        <v>753</v>
      </c>
      <c r="B3127" s="252" t="s">
        <v>754</v>
      </c>
      <c r="C3127" s="252" t="s">
        <v>528</v>
      </c>
      <c r="D3127" s="252" t="s">
        <v>1016</v>
      </c>
      <c r="E3127" s="252">
        <v>8</v>
      </c>
      <c r="F3127" s="252" t="s">
        <v>5445</v>
      </c>
      <c r="G3127" s="252" t="s">
        <v>178</v>
      </c>
      <c r="H3127" s="252">
        <v>1</v>
      </c>
      <c r="I3127" s="252" t="s">
        <v>269</v>
      </c>
      <c r="J3127" s="252" t="s">
        <v>5446</v>
      </c>
      <c r="K3127" s="252" t="s">
        <v>5448</v>
      </c>
      <c r="L3127" s="253">
        <v>45834</v>
      </c>
      <c r="M3127" s="252" t="s">
        <v>1099</v>
      </c>
    </row>
    <row r="3128" spans="1:13" x14ac:dyDescent="0.35">
      <c r="A3128" s="250" t="s">
        <v>753</v>
      </c>
      <c r="B3128" s="250" t="s">
        <v>754</v>
      </c>
      <c r="C3128" s="250" t="s">
        <v>528</v>
      </c>
      <c r="D3128" s="250" t="s">
        <v>1123</v>
      </c>
      <c r="E3128" s="250">
        <v>16974036</v>
      </c>
      <c r="F3128" s="250" t="s">
        <v>5449</v>
      </c>
      <c r="G3128" s="250" t="s">
        <v>178</v>
      </c>
      <c r="H3128" s="250">
        <v>1</v>
      </c>
      <c r="I3128" s="250" t="s">
        <v>5450</v>
      </c>
      <c r="J3128" s="250" t="s">
        <v>5451</v>
      </c>
      <c r="K3128" s="250" t="s">
        <v>5452</v>
      </c>
      <c r="L3128" s="251">
        <v>45834</v>
      </c>
      <c r="M3128" s="250" t="s">
        <v>1099</v>
      </c>
    </row>
    <row r="3129" spans="1:13" x14ac:dyDescent="0.35">
      <c r="A3129" s="252" t="s">
        <v>753</v>
      </c>
      <c r="B3129" s="252" t="s">
        <v>754</v>
      </c>
      <c r="C3129" s="252" t="s">
        <v>528</v>
      </c>
      <c r="D3129" s="252" t="s">
        <v>1126</v>
      </c>
      <c r="E3129" s="252">
        <v>45951070</v>
      </c>
      <c r="F3129" s="252" t="s">
        <v>5453</v>
      </c>
      <c r="G3129" s="252" t="s">
        <v>178</v>
      </c>
      <c r="H3129" s="252">
        <v>1</v>
      </c>
      <c r="I3129" s="252" t="s">
        <v>5454</v>
      </c>
      <c r="J3129" s="252" t="s">
        <v>4402</v>
      </c>
      <c r="K3129" s="252" t="s">
        <v>5455</v>
      </c>
      <c r="L3129" s="253">
        <v>45834</v>
      </c>
      <c r="M3129" s="252" t="s">
        <v>1099</v>
      </c>
    </row>
    <row r="3130" spans="1:13" x14ac:dyDescent="0.35">
      <c r="A3130" s="250" t="s">
        <v>753</v>
      </c>
      <c r="B3130" s="250" t="s">
        <v>754</v>
      </c>
      <c r="C3130" s="250" t="s">
        <v>528</v>
      </c>
      <c r="D3130" s="250" t="s">
        <v>1130</v>
      </c>
      <c r="E3130" s="250">
        <v>33744162</v>
      </c>
      <c r="F3130" s="250" t="s">
        <v>5456</v>
      </c>
      <c r="G3130" s="250" t="s">
        <v>178</v>
      </c>
      <c r="H3130" s="250">
        <v>1</v>
      </c>
      <c r="I3130" s="250" t="s">
        <v>5457</v>
      </c>
      <c r="J3130" s="250" t="s">
        <v>1801</v>
      </c>
      <c r="K3130" s="250" t="s">
        <v>5458</v>
      </c>
      <c r="L3130" s="251">
        <v>45834</v>
      </c>
      <c r="M3130" s="250" t="s">
        <v>1099</v>
      </c>
    </row>
    <row r="3131" spans="1:13" x14ac:dyDescent="0.35">
      <c r="A3131" s="252" t="s">
        <v>753</v>
      </c>
      <c r="B3131" s="252" t="s">
        <v>754</v>
      </c>
      <c r="C3131" s="252" t="s">
        <v>528</v>
      </c>
      <c r="D3131" s="252" t="s">
        <v>1133</v>
      </c>
      <c r="E3131" s="252">
        <v>16613237</v>
      </c>
      <c r="F3131" s="252" t="s">
        <v>5449</v>
      </c>
      <c r="G3131" s="252" t="s">
        <v>230</v>
      </c>
      <c r="H3131" s="252">
        <v>3</v>
      </c>
      <c r="I3131" s="252" t="s">
        <v>5459</v>
      </c>
      <c r="J3131" s="252" t="s">
        <v>5460</v>
      </c>
      <c r="K3131" s="252" t="s">
        <v>5461</v>
      </c>
      <c r="L3131" s="253">
        <v>45834</v>
      </c>
      <c r="M3131" s="252" t="s">
        <v>1099</v>
      </c>
    </row>
    <row r="3132" spans="1:13" x14ac:dyDescent="0.35">
      <c r="A3132" s="250" t="s">
        <v>753</v>
      </c>
      <c r="B3132" s="250" t="s">
        <v>754</v>
      </c>
      <c r="C3132" s="250" t="s">
        <v>528</v>
      </c>
      <c r="D3132" s="250" t="s">
        <v>1136</v>
      </c>
      <c r="E3132" s="250">
        <v>360799</v>
      </c>
      <c r="F3132" s="250" t="s">
        <v>5449</v>
      </c>
      <c r="G3132" s="250" t="s">
        <v>230</v>
      </c>
      <c r="H3132" s="250">
        <v>3</v>
      </c>
      <c r="I3132" s="250" t="s">
        <v>5459</v>
      </c>
      <c r="J3132" s="250" t="s">
        <v>5462</v>
      </c>
      <c r="K3132" s="250" t="s">
        <v>5463</v>
      </c>
      <c r="L3132" s="251">
        <v>45834</v>
      </c>
      <c r="M3132" s="250" t="s">
        <v>1099</v>
      </c>
    </row>
    <row r="3133" spans="1:13" x14ac:dyDescent="0.35">
      <c r="A3133" s="252" t="s">
        <v>753</v>
      </c>
      <c r="B3133" s="252" t="s">
        <v>754</v>
      </c>
      <c r="C3133" s="252" t="s">
        <v>528</v>
      </c>
      <c r="D3133" s="252" t="s">
        <v>1139</v>
      </c>
      <c r="E3133" s="252" t="s">
        <v>17</v>
      </c>
      <c r="F3133" s="252" t="s">
        <v>5449</v>
      </c>
      <c r="G3133" s="252" t="s">
        <v>230</v>
      </c>
      <c r="H3133" s="252">
        <v>3</v>
      </c>
      <c r="I3133" s="252" t="s">
        <v>5459</v>
      </c>
      <c r="J3133" s="252" t="s">
        <v>5460</v>
      </c>
      <c r="K3133" s="252" t="s">
        <v>5464</v>
      </c>
      <c r="L3133" s="253">
        <v>45834</v>
      </c>
      <c r="M3133" s="252" t="s">
        <v>1099</v>
      </c>
    </row>
    <row r="3134" spans="1:13" x14ac:dyDescent="0.35">
      <c r="A3134" s="250" t="s">
        <v>753</v>
      </c>
      <c r="B3134" s="250" t="s">
        <v>754</v>
      </c>
      <c r="C3134" s="250" t="s">
        <v>528</v>
      </c>
      <c r="D3134" s="250" t="s">
        <v>1142</v>
      </c>
      <c r="E3134" s="250">
        <v>3</v>
      </c>
      <c r="F3134" s="250" t="s">
        <v>5456</v>
      </c>
      <c r="G3134" s="250" t="s">
        <v>178</v>
      </c>
      <c r="H3134" s="250">
        <v>1</v>
      </c>
      <c r="I3134" s="250" t="s">
        <v>5457</v>
      </c>
      <c r="J3134" s="250" t="s">
        <v>5465</v>
      </c>
      <c r="K3134" s="250" t="s">
        <v>5466</v>
      </c>
      <c r="L3134" s="251">
        <v>45834</v>
      </c>
      <c r="M3134" s="250" t="s">
        <v>1099</v>
      </c>
    </row>
    <row r="3135" spans="1:13" x14ac:dyDescent="0.35">
      <c r="A3135" s="252" t="s">
        <v>526</v>
      </c>
      <c r="B3135" s="252" t="s">
        <v>527</v>
      </c>
      <c r="C3135" s="252" t="s">
        <v>528</v>
      </c>
      <c r="D3135" s="252" t="s">
        <v>1094</v>
      </c>
      <c r="E3135" s="252">
        <v>170968344</v>
      </c>
      <c r="F3135" s="252" t="s">
        <v>5424</v>
      </c>
      <c r="G3135" s="252" t="s">
        <v>178</v>
      </c>
      <c r="H3135" s="252">
        <v>1</v>
      </c>
      <c r="I3135" s="252" t="s">
        <v>5467</v>
      </c>
      <c r="J3135" s="252" t="s">
        <v>5468</v>
      </c>
      <c r="K3135" s="252" t="s">
        <v>5469</v>
      </c>
      <c r="L3135" s="253">
        <v>45834</v>
      </c>
      <c r="M3135" s="252" t="s">
        <v>1099</v>
      </c>
    </row>
    <row r="3136" spans="1:13" x14ac:dyDescent="0.35">
      <c r="A3136" s="250" t="s">
        <v>526</v>
      </c>
      <c r="B3136" s="250" t="s">
        <v>527</v>
      </c>
      <c r="C3136" s="250" t="s">
        <v>528</v>
      </c>
      <c r="D3136" s="250" t="s">
        <v>1100</v>
      </c>
      <c r="E3136" s="250">
        <v>710.46</v>
      </c>
      <c r="F3136" s="250" t="s">
        <v>5470</v>
      </c>
      <c r="G3136" s="250" t="s">
        <v>178</v>
      </c>
      <c r="H3136" s="250">
        <v>1</v>
      </c>
      <c r="I3136" s="250" t="s">
        <v>5471</v>
      </c>
      <c r="J3136" s="250" t="s">
        <v>5472</v>
      </c>
      <c r="K3136" s="250" t="s">
        <v>5473</v>
      </c>
      <c r="L3136" s="251">
        <v>45834</v>
      </c>
      <c r="M3136" s="250" t="s">
        <v>1099</v>
      </c>
    </row>
    <row r="3137" spans="1:13" x14ac:dyDescent="0.35">
      <c r="A3137" s="252" t="s">
        <v>526</v>
      </c>
      <c r="B3137" s="252" t="s">
        <v>527</v>
      </c>
      <c r="C3137" s="252" t="s">
        <v>528</v>
      </c>
      <c r="D3137" s="252" t="s">
        <v>1105</v>
      </c>
      <c r="E3137" s="252">
        <v>1736416</v>
      </c>
      <c r="F3137" s="252" t="s">
        <v>5474</v>
      </c>
      <c r="G3137" s="252" t="s">
        <v>178</v>
      </c>
      <c r="H3137" s="252">
        <v>1</v>
      </c>
      <c r="I3137" s="252" t="s">
        <v>5475</v>
      </c>
      <c r="J3137" s="252" t="s">
        <v>5476</v>
      </c>
      <c r="K3137" s="252" t="s">
        <v>5477</v>
      </c>
      <c r="L3137" s="253">
        <v>45834</v>
      </c>
      <c r="M3137" s="252" t="s">
        <v>1099</v>
      </c>
    </row>
    <row r="3138" spans="1:13" x14ac:dyDescent="0.35">
      <c r="A3138" s="250" t="s">
        <v>526</v>
      </c>
      <c r="B3138" s="250" t="s">
        <v>527</v>
      </c>
      <c r="C3138" s="250" t="s">
        <v>528</v>
      </c>
      <c r="D3138" s="250" t="s">
        <v>1110</v>
      </c>
      <c r="E3138" s="250">
        <v>1736416</v>
      </c>
      <c r="F3138" s="250" t="s">
        <v>5474</v>
      </c>
      <c r="G3138" s="250" t="s">
        <v>178</v>
      </c>
      <c r="H3138" s="250">
        <v>1</v>
      </c>
      <c r="I3138" s="250" t="s">
        <v>5478</v>
      </c>
      <c r="J3138" s="250" t="s">
        <v>5479</v>
      </c>
      <c r="K3138" s="250" t="s">
        <v>5480</v>
      </c>
      <c r="L3138" s="251">
        <v>45834</v>
      </c>
      <c r="M3138" s="250" t="s">
        <v>1099</v>
      </c>
    </row>
    <row r="3139" spans="1:13" x14ac:dyDescent="0.35">
      <c r="A3139" s="252" t="s">
        <v>526</v>
      </c>
      <c r="B3139" s="252" t="s">
        <v>527</v>
      </c>
      <c r="C3139" s="252" t="s">
        <v>528</v>
      </c>
      <c r="D3139" s="252" t="s">
        <v>1113</v>
      </c>
      <c r="E3139" s="252">
        <v>1139433</v>
      </c>
      <c r="F3139" s="252" t="s">
        <v>5439</v>
      </c>
      <c r="G3139" s="252" t="s">
        <v>178</v>
      </c>
      <c r="H3139" s="252">
        <v>1</v>
      </c>
      <c r="I3139" s="252" t="s">
        <v>5440</v>
      </c>
      <c r="J3139" s="252" t="s">
        <v>5481</v>
      </c>
      <c r="K3139" s="252" t="s">
        <v>5482</v>
      </c>
      <c r="L3139" s="253">
        <v>45834</v>
      </c>
      <c r="M3139" s="252" t="s">
        <v>1099</v>
      </c>
    </row>
    <row r="3140" spans="1:13" x14ac:dyDescent="0.35">
      <c r="A3140" s="250" t="s">
        <v>526</v>
      </c>
      <c r="B3140" s="250" t="s">
        <v>527</v>
      </c>
      <c r="C3140" s="250" t="s">
        <v>528</v>
      </c>
      <c r="D3140" s="250" t="s">
        <v>92</v>
      </c>
      <c r="E3140" s="250" t="s">
        <v>17</v>
      </c>
      <c r="F3140" s="250" t="s">
        <v>17</v>
      </c>
      <c r="G3140" s="250" t="s">
        <v>17</v>
      </c>
      <c r="H3140" s="250" t="s">
        <v>17</v>
      </c>
      <c r="I3140" s="250" t="s">
        <v>17</v>
      </c>
      <c r="J3140" s="250" t="s">
        <v>103</v>
      </c>
      <c r="K3140" s="250" t="s">
        <v>5483</v>
      </c>
      <c r="L3140" s="251">
        <v>45834</v>
      </c>
      <c r="M3140" s="250" t="s">
        <v>1099</v>
      </c>
    </row>
    <row r="3141" spans="1:13" x14ac:dyDescent="0.35">
      <c r="A3141" s="252" t="s">
        <v>526</v>
      </c>
      <c r="B3141" s="252" t="s">
        <v>527</v>
      </c>
      <c r="C3141" s="252" t="s">
        <v>528</v>
      </c>
      <c r="D3141" s="252" t="s">
        <v>428</v>
      </c>
      <c r="E3141" s="252">
        <v>8</v>
      </c>
      <c r="F3141" s="252" t="s">
        <v>5445</v>
      </c>
      <c r="G3141" s="252" t="s">
        <v>178</v>
      </c>
      <c r="H3141" s="252">
        <v>1</v>
      </c>
      <c r="I3141" s="252" t="s">
        <v>269</v>
      </c>
      <c r="J3141" s="252" t="s">
        <v>5484</v>
      </c>
      <c r="K3141" s="252" t="s">
        <v>5485</v>
      </c>
      <c r="L3141" s="253">
        <v>45834</v>
      </c>
      <c r="M3141" s="252" t="s">
        <v>1099</v>
      </c>
    </row>
    <row r="3142" spans="1:13" x14ac:dyDescent="0.35">
      <c r="A3142" s="250" t="s">
        <v>526</v>
      </c>
      <c r="B3142" s="250" t="s">
        <v>527</v>
      </c>
      <c r="C3142" s="250" t="s">
        <v>528</v>
      </c>
      <c r="D3142" s="250" t="s">
        <v>1016</v>
      </c>
      <c r="E3142" s="250">
        <v>8</v>
      </c>
      <c r="F3142" s="250" t="s">
        <v>5445</v>
      </c>
      <c r="G3142" s="250" t="s">
        <v>178</v>
      </c>
      <c r="H3142" s="250">
        <v>1</v>
      </c>
      <c r="I3142" s="250" t="s">
        <v>269</v>
      </c>
      <c r="J3142" s="250" t="s">
        <v>5486</v>
      </c>
      <c r="K3142" s="250" t="s">
        <v>5487</v>
      </c>
      <c r="L3142" s="251">
        <v>45834</v>
      </c>
      <c r="M3142" s="250" t="s">
        <v>1099</v>
      </c>
    </row>
    <row r="3143" spans="1:13" x14ac:dyDescent="0.35">
      <c r="A3143" s="252" t="s">
        <v>526</v>
      </c>
      <c r="B3143" s="252" t="s">
        <v>527</v>
      </c>
      <c r="C3143" s="252" t="s">
        <v>528</v>
      </c>
      <c r="D3143" s="252" t="s">
        <v>1123</v>
      </c>
      <c r="E3143" s="252">
        <v>1650000</v>
      </c>
      <c r="F3143" s="252" t="s">
        <v>5488</v>
      </c>
      <c r="G3143" s="252" t="s">
        <v>178</v>
      </c>
      <c r="H3143" s="252">
        <v>1</v>
      </c>
      <c r="I3143" s="252" t="s">
        <v>5489</v>
      </c>
      <c r="J3143" s="252" t="s">
        <v>5490</v>
      </c>
      <c r="K3143" s="252" t="s">
        <v>5491</v>
      </c>
      <c r="L3143" s="253">
        <v>45834</v>
      </c>
      <c r="M3143" s="252" t="s">
        <v>1099</v>
      </c>
    </row>
    <row r="3144" spans="1:13" x14ac:dyDescent="0.35">
      <c r="A3144" s="250" t="s">
        <v>526</v>
      </c>
      <c r="B3144" s="250" t="s">
        <v>527</v>
      </c>
      <c r="C3144" s="250" t="s">
        <v>528</v>
      </c>
      <c r="D3144" s="250" t="s">
        <v>1126</v>
      </c>
      <c r="E3144" s="250">
        <v>0</v>
      </c>
      <c r="F3144" s="250" t="s">
        <v>5492</v>
      </c>
      <c r="G3144" s="250" t="s">
        <v>178</v>
      </c>
      <c r="H3144" s="250">
        <v>1</v>
      </c>
      <c r="I3144" s="250" t="s">
        <v>5493</v>
      </c>
      <c r="J3144" s="250" t="s">
        <v>2840</v>
      </c>
      <c r="K3144" s="250" t="s">
        <v>5494</v>
      </c>
      <c r="L3144" s="251">
        <v>45834</v>
      </c>
      <c r="M3144" s="250" t="s">
        <v>1099</v>
      </c>
    </row>
    <row r="3145" spans="1:13" x14ac:dyDescent="0.35">
      <c r="A3145" s="252" t="s">
        <v>526</v>
      </c>
      <c r="B3145" s="252" t="s">
        <v>527</v>
      </c>
      <c r="C3145" s="252" t="s">
        <v>528</v>
      </c>
      <c r="D3145" s="252" t="s">
        <v>1130</v>
      </c>
      <c r="E3145" s="252">
        <v>86416</v>
      </c>
      <c r="F3145" s="252" t="s">
        <v>5495</v>
      </c>
      <c r="G3145" s="252" t="s">
        <v>178</v>
      </c>
      <c r="H3145" s="252">
        <v>1</v>
      </c>
      <c r="I3145" s="252" t="s">
        <v>5496</v>
      </c>
      <c r="J3145" s="252" t="s">
        <v>1801</v>
      </c>
      <c r="K3145" s="252" t="s">
        <v>5497</v>
      </c>
      <c r="L3145" s="253">
        <v>45834</v>
      </c>
      <c r="M3145" s="252" t="s">
        <v>1099</v>
      </c>
    </row>
    <row r="3146" spans="1:13" x14ac:dyDescent="0.35">
      <c r="A3146" s="250" t="s">
        <v>526</v>
      </c>
      <c r="B3146" s="250" t="s">
        <v>527</v>
      </c>
      <c r="C3146" s="250" t="s">
        <v>528</v>
      </c>
      <c r="D3146" s="250" t="s">
        <v>1133</v>
      </c>
      <c r="E3146" s="250">
        <v>1427154</v>
      </c>
      <c r="F3146" s="250" t="s">
        <v>5449</v>
      </c>
      <c r="G3146" s="250" t="s">
        <v>230</v>
      </c>
      <c r="H3146" s="250">
        <v>3</v>
      </c>
      <c r="I3146" s="250" t="s">
        <v>5459</v>
      </c>
      <c r="J3146" s="250" t="s">
        <v>5498</v>
      </c>
      <c r="K3146" s="250" t="s">
        <v>5499</v>
      </c>
      <c r="L3146" s="251">
        <v>45834</v>
      </c>
      <c r="M3146" s="250" t="s">
        <v>1099</v>
      </c>
    </row>
    <row r="3147" spans="1:13" x14ac:dyDescent="0.35">
      <c r="A3147" s="252" t="s">
        <v>526</v>
      </c>
      <c r="B3147" s="252" t="s">
        <v>527</v>
      </c>
      <c r="C3147" s="252" t="s">
        <v>528</v>
      </c>
      <c r="D3147" s="252" t="s">
        <v>1136</v>
      </c>
      <c r="E3147" s="252">
        <v>222846</v>
      </c>
      <c r="F3147" s="252" t="s">
        <v>5449</v>
      </c>
      <c r="G3147" s="252" t="s">
        <v>230</v>
      </c>
      <c r="H3147" s="252">
        <v>3</v>
      </c>
      <c r="I3147" s="252" t="s">
        <v>5459</v>
      </c>
      <c r="J3147" s="252" t="s">
        <v>5500</v>
      </c>
      <c r="K3147" s="252" t="s">
        <v>5501</v>
      </c>
      <c r="L3147" s="253">
        <v>45834</v>
      </c>
      <c r="M3147" s="252" t="s">
        <v>1099</v>
      </c>
    </row>
    <row r="3148" spans="1:13" x14ac:dyDescent="0.35">
      <c r="A3148" s="250" t="s">
        <v>526</v>
      </c>
      <c r="B3148" s="250" t="s">
        <v>527</v>
      </c>
      <c r="C3148" s="250" t="s">
        <v>528</v>
      </c>
      <c r="D3148" s="250" t="s">
        <v>1139</v>
      </c>
      <c r="E3148" s="250" t="s">
        <v>17</v>
      </c>
      <c r="F3148" s="250" t="s">
        <v>5449</v>
      </c>
      <c r="G3148" s="250" t="s">
        <v>230</v>
      </c>
      <c r="H3148" s="250">
        <v>3</v>
      </c>
      <c r="I3148" s="250" t="s">
        <v>5459</v>
      </c>
      <c r="J3148" s="250" t="s">
        <v>5502</v>
      </c>
      <c r="K3148" s="250" t="s">
        <v>5503</v>
      </c>
      <c r="L3148" s="251">
        <v>45834</v>
      </c>
      <c r="M3148" s="250" t="s">
        <v>1099</v>
      </c>
    </row>
    <row r="3149" spans="1:13" x14ac:dyDescent="0.35">
      <c r="A3149" s="252" t="s">
        <v>526</v>
      </c>
      <c r="B3149" s="252" t="s">
        <v>527</v>
      </c>
      <c r="C3149" s="252" t="s">
        <v>528</v>
      </c>
      <c r="D3149" s="252" t="s">
        <v>1142</v>
      </c>
      <c r="E3149" s="252">
        <v>2</v>
      </c>
      <c r="F3149" s="252" t="s">
        <v>5488</v>
      </c>
      <c r="G3149" s="252" t="s">
        <v>178</v>
      </c>
      <c r="H3149" s="252">
        <v>1</v>
      </c>
      <c r="I3149" s="252" t="s">
        <v>5489</v>
      </c>
      <c r="J3149" s="252" t="s">
        <v>5504</v>
      </c>
      <c r="K3149" s="252" t="s">
        <v>5505</v>
      </c>
      <c r="L3149" s="253">
        <v>45834</v>
      </c>
      <c r="M3149" s="252" t="s">
        <v>1099</v>
      </c>
    </row>
    <row r="3150" spans="1:13" x14ac:dyDescent="0.35">
      <c r="A3150" s="250" t="s">
        <v>743</v>
      </c>
      <c r="B3150" s="250" t="s">
        <v>744</v>
      </c>
      <c r="C3150" s="250" t="s">
        <v>528</v>
      </c>
      <c r="D3150" s="250" t="s">
        <v>1094</v>
      </c>
      <c r="E3150" s="250">
        <v>170968344</v>
      </c>
      <c r="F3150" s="250" t="s">
        <v>5424</v>
      </c>
      <c r="G3150" s="250" t="s">
        <v>178</v>
      </c>
      <c r="H3150" s="250">
        <v>1</v>
      </c>
      <c r="I3150" s="250" t="s">
        <v>5506</v>
      </c>
      <c r="J3150" s="250" t="s">
        <v>5507</v>
      </c>
      <c r="K3150" s="250" t="s">
        <v>5508</v>
      </c>
      <c r="L3150" s="251">
        <v>45834</v>
      </c>
      <c r="M3150" s="250" t="s">
        <v>1099</v>
      </c>
    </row>
    <row r="3151" spans="1:13" x14ac:dyDescent="0.35">
      <c r="A3151" s="252" t="s">
        <v>743</v>
      </c>
      <c r="B3151" s="252" t="s">
        <v>744</v>
      </c>
      <c r="C3151" s="252" t="s">
        <v>528</v>
      </c>
      <c r="D3151" s="252" t="s">
        <v>1100</v>
      </c>
      <c r="E3151" s="252">
        <v>87506</v>
      </c>
      <c r="F3151" s="252" t="s">
        <v>5509</v>
      </c>
      <c r="G3151" s="252" t="s">
        <v>178</v>
      </c>
      <c r="H3151" s="252">
        <v>1</v>
      </c>
      <c r="I3151" s="252" t="s">
        <v>5510</v>
      </c>
      <c r="J3151" s="252" t="s">
        <v>5511</v>
      </c>
      <c r="K3151" s="252" t="s">
        <v>5512</v>
      </c>
      <c r="L3151" s="253">
        <v>45834</v>
      </c>
      <c r="M3151" s="252" t="s">
        <v>1099</v>
      </c>
    </row>
    <row r="3152" spans="1:13" x14ac:dyDescent="0.35">
      <c r="A3152" s="250" t="s">
        <v>743</v>
      </c>
      <c r="B3152" s="250" t="s">
        <v>744</v>
      </c>
      <c r="C3152" s="250" t="s">
        <v>528</v>
      </c>
      <c r="D3152" s="250" t="s">
        <v>1105</v>
      </c>
      <c r="E3152" s="250">
        <v>94932854</v>
      </c>
      <c r="F3152" s="250" t="s">
        <v>5513</v>
      </c>
      <c r="G3152" s="250" t="s">
        <v>178</v>
      </c>
      <c r="H3152" s="250">
        <v>1</v>
      </c>
      <c r="I3152" s="250" t="s">
        <v>5514</v>
      </c>
      <c r="J3152" s="250" t="s">
        <v>5515</v>
      </c>
      <c r="K3152" s="250" t="s">
        <v>5516</v>
      </c>
      <c r="L3152" s="251">
        <v>45834</v>
      </c>
      <c r="M3152" s="250" t="s">
        <v>1099</v>
      </c>
    </row>
    <row r="3153" spans="1:13" x14ac:dyDescent="0.35">
      <c r="A3153" s="252" t="s">
        <v>743</v>
      </c>
      <c r="B3153" s="252" t="s">
        <v>744</v>
      </c>
      <c r="C3153" s="252" t="s">
        <v>528</v>
      </c>
      <c r="D3153" s="252" t="s">
        <v>1110</v>
      </c>
      <c r="E3153" s="252">
        <v>48981784</v>
      </c>
      <c r="F3153" s="252" t="s">
        <v>5513</v>
      </c>
      <c r="G3153" s="252" t="s">
        <v>178</v>
      </c>
      <c r="H3153" s="252">
        <v>1</v>
      </c>
      <c r="I3153" s="252" t="s">
        <v>5514</v>
      </c>
      <c r="J3153" s="252" t="s">
        <v>5517</v>
      </c>
      <c r="K3153" s="252" t="s">
        <v>5518</v>
      </c>
      <c r="L3153" s="253">
        <v>45834</v>
      </c>
      <c r="M3153" s="252" t="s">
        <v>1099</v>
      </c>
    </row>
    <row r="3154" spans="1:13" x14ac:dyDescent="0.35">
      <c r="A3154" s="250" t="s">
        <v>743</v>
      </c>
      <c r="B3154" s="250" t="s">
        <v>744</v>
      </c>
      <c r="C3154" s="250" t="s">
        <v>528</v>
      </c>
      <c r="D3154" s="250" t="s">
        <v>1113</v>
      </c>
      <c r="E3154" s="250" t="s">
        <v>17</v>
      </c>
      <c r="F3154" s="250" t="s">
        <v>17</v>
      </c>
      <c r="G3154" s="250" t="s">
        <v>398</v>
      </c>
      <c r="H3154" s="250">
        <v>2</v>
      </c>
      <c r="I3154" s="250" t="s">
        <v>17</v>
      </c>
      <c r="J3154" s="250" t="s">
        <v>608</v>
      </c>
      <c r="K3154" s="250" t="s">
        <v>5519</v>
      </c>
      <c r="L3154" s="251">
        <v>45834</v>
      </c>
      <c r="M3154" s="250" t="s">
        <v>1099</v>
      </c>
    </row>
    <row r="3155" spans="1:13" x14ac:dyDescent="0.35">
      <c r="A3155" s="252" t="s">
        <v>743</v>
      </c>
      <c r="B3155" s="252" t="s">
        <v>744</v>
      </c>
      <c r="C3155" s="252" t="s">
        <v>528</v>
      </c>
      <c r="D3155" s="252" t="s">
        <v>92</v>
      </c>
      <c r="E3155" s="252" t="s">
        <v>17</v>
      </c>
      <c r="F3155" s="252" t="s">
        <v>17</v>
      </c>
      <c r="G3155" s="252" t="s">
        <v>178</v>
      </c>
      <c r="H3155" s="252">
        <v>1</v>
      </c>
      <c r="I3155" s="252" t="s">
        <v>17</v>
      </c>
      <c r="J3155" s="252" t="s">
        <v>5520</v>
      </c>
      <c r="K3155" s="252" t="s">
        <v>5521</v>
      </c>
      <c r="L3155" s="253">
        <v>45834</v>
      </c>
      <c r="M3155" s="252" t="s">
        <v>1099</v>
      </c>
    </row>
    <row r="3156" spans="1:13" x14ac:dyDescent="0.35">
      <c r="A3156" s="250" t="s">
        <v>743</v>
      </c>
      <c r="B3156" s="250" t="s">
        <v>744</v>
      </c>
      <c r="C3156" s="250" t="s">
        <v>528</v>
      </c>
      <c r="D3156" s="250" t="s">
        <v>428</v>
      </c>
      <c r="E3156" s="250" t="s">
        <v>17</v>
      </c>
      <c r="F3156" s="250" t="s">
        <v>17</v>
      </c>
      <c r="G3156" s="250" t="s">
        <v>178</v>
      </c>
      <c r="H3156" s="250">
        <v>1</v>
      </c>
      <c r="I3156" s="250" t="s">
        <v>17</v>
      </c>
      <c r="J3156" s="250" t="s">
        <v>5522</v>
      </c>
      <c r="K3156" s="250" t="s">
        <v>5523</v>
      </c>
      <c r="L3156" s="251">
        <v>45834</v>
      </c>
      <c r="M3156" s="250" t="s">
        <v>1099</v>
      </c>
    </row>
    <row r="3157" spans="1:13" x14ac:dyDescent="0.35">
      <c r="A3157" s="252" t="s">
        <v>743</v>
      </c>
      <c r="B3157" s="252" t="s">
        <v>744</v>
      </c>
      <c r="C3157" s="252" t="s">
        <v>528</v>
      </c>
      <c r="D3157" s="252" t="s">
        <v>1016</v>
      </c>
      <c r="E3157" s="252">
        <v>8</v>
      </c>
      <c r="F3157" s="252" t="s">
        <v>5445</v>
      </c>
      <c r="G3157" s="252" t="s">
        <v>178</v>
      </c>
      <c r="H3157" s="252">
        <v>1</v>
      </c>
      <c r="I3157" s="252" t="s">
        <v>269</v>
      </c>
      <c r="J3157" s="252" t="s">
        <v>5524</v>
      </c>
      <c r="K3157" s="252" t="s">
        <v>5525</v>
      </c>
      <c r="L3157" s="253">
        <v>45834</v>
      </c>
      <c r="M3157" s="252" t="s">
        <v>1099</v>
      </c>
    </row>
    <row r="3158" spans="1:13" x14ac:dyDescent="0.35">
      <c r="A3158" s="250" t="s">
        <v>743</v>
      </c>
      <c r="B3158" s="250" t="s">
        <v>744</v>
      </c>
      <c r="C3158" s="250" t="s">
        <v>528</v>
      </c>
      <c r="D3158" s="250" t="s">
        <v>1123</v>
      </c>
      <c r="E3158" s="250">
        <v>15324036</v>
      </c>
      <c r="F3158" s="250" t="s">
        <v>5513</v>
      </c>
      <c r="G3158" s="250" t="s">
        <v>178</v>
      </c>
      <c r="H3158" s="250">
        <v>1</v>
      </c>
      <c r="I3158" s="250" t="s">
        <v>5514</v>
      </c>
      <c r="J3158" s="250" t="s">
        <v>5526</v>
      </c>
      <c r="K3158" s="250" t="s">
        <v>5527</v>
      </c>
      <c r="L3158" s="251">
        <v>45834</v>
      </c>
      <c r="M3158" s="250" t="s">
        <v>1099</v>
      </c>
    </row>
    <row r="3159" spans="1:13" x14ac:dyDescent="0.35">
      <c r="A3159" s="252" t="s">
        <v>743</v>
      </c>
      <c r="B3159" s="252" t="s">
        <v>744</v>
      </c>
      <c r="C3159" s="252" t="s">
        <v>528</v>
      </c>
      <c r="D3159" s="252" t="s">
        <v>1126</v>
      </c>
      <c r="E3159" s="252">
        <v>45951070</v>
      </c>
      <c r="F3159" s="252" t="s">
        <v>5513</v>
      </c>
      <c r="G3159" s="252" t="s">
        <v>178</v>
      </c>
      <c r="H3159" s="252">
        <v>1</v>
      </c>
      <c r="I3159" s="252" t="s">
        <v>5514</v>
      </c>
      <c r="J3159" s="252" t="s">
        <v>5528</v>
      </c>
      <c r="K3159" s="252" t="s">
        <v>5529</v>
      </c>
      <c r="L3159" s="253">
        <v>45834</v>
      </c>
      <c r="M3159" s="252" t="s">
        <v>1099</v>
      </c>
    </row>
    <row r="3160" spans="1:13" x14ac:dyDescent="0.35">
      <c r="A3160" s="250" t="s">
        <v>743</v>
      </c>
      <c r="B3160" s="250" t="s">
        <v>744</v>
      </c>
      <c r="C3160" s="250" t="s">
        <v>528</v>
      </c>
      <c r="D3160" s="250" t="s">
        <v>1130</v>
      </c>
      <c r="E3160" s="250">
        <v>33657746</v>
      </c>
      <c r="F3160" s="250" t="s">
        <v>5513</v>
      </c>
      <c r="G3160" s="250" t="s">
        <v>178</v>
      </c>
      <c r="H3160" s="250">
        <v>1</v>
      </c>
      <c r="I3160" s="250" t="s">
        <v>5514</v>
      </c>
      <c r="J3160" s="250" t="s">
        <v>5530</v>
      </c>
      <c r="K3160" s="250" t="s">
        <v>5531</v>
      </c>
      <c r="L3160" s="251">
        <v>45834</v>
      </c>
      <c r="M3160" s="250" t="s">
        <v>1099</v>
      </c>
    </row>
    <row r="3161" spans="1:13" x14ac:dyDescent="0.35">
      <c r="A3161" s="252" t="s">
        <v>743</v>
      </c>
      <c r="B3161" s="252" t="s">
        <v>744</v>
      </c>
      <c r="C3161" s="252" t="s">
        <v>528</v>
      </c>
      <c r="D3161" s="252" t="s">
        <v>1133</v>
      </c>
      <c r="E3161" s="252">
        <v>15186083</v>
      </c>
      <c r="F3161" s="252" t="s">
        <v>5513</v>
      </c>
      <c r="G3161" s="252" t="s">
        <v>178</v>
      </c>
      <c r="H3161" s="252">
        <v>1</v>
      </c>
      <c r="I3161" s="252" t="s">
        <v>5514</v>
      </c>
      <c r="J3161" s="252" t="s">
        <v>5532</v>
      </c>
      <c r="K3161" s="252" t="s">
        <v>5533</v>
      </c>
      <c r="L3161" s="253">
        <v>45834</v>
      </c>
      <c r="M3161" s="252" t="s">
        <v>1099</v>
      </c>
    </row>
    <row r="3162" spans="1:13" x14ac:dyDescent="0.35">
      <c r="A3162" s="250" t="s">
        <v>743</v>
      </c>
      <c r="B3162" s="250" t="s">
        <v>744</v>
      </c>
      <c r="C3162" s="250" t="s">
        <v>528</v>
      </c>
      <c r="D3162" s="250" t="s">
        <v>1136</v>
      </c>
      <c r="E3162" s="250">
        <v>137953</v>
      </c>
      <c r="F3162" s="250" t="s">
        <v>5513</v>
      </c>
      <c r="G3162" s="250" t="s">
        <v>178</v>
      </c>
      <c r="H3162" s="250">
        <v>1</v>
      </c>
      <c r="I3162" s="250" t="s">
        <v>5514</v>
      </c>
      <c r="J3162" s="250" t="s">
        <v>5534</v>
      </c>
      <c r="K3162" s="250" t="s">
        <v>5535</v>
      </c>
      <c r="L3162" s="251">
        <v>45834</v>
      </c>
      <c r="M3162" s="250" t="s">
        <v>1099</v>
      </c>
    </row>
    <row r="3163" spans="1:13" x14ac:dyDescent="0.35">
      <c r="A3163" s="252" t="s">
        <v>743</v>
      </c>
      <c r="B3163" s="252" t="s">
        <v>744</v>
      </c>
      <c r="C3163" s="252" t="s">
        <v>528</v>
      </c>
      <c r="D3163" s="252" t="s">
        <v>1139</v>
      </c>
      <c r="E3163" s="252">
        <v>0</v>
      </c>
      <c r="F3163" s="252" t="s">
        <v>5513</v>
      </c>
      <c r="G3163" s="252" t="s">
        <v>178</v>
      </c>
      <c r="H3163" s="252">
        <v>1</v>
      </c>
      <c r="I3163" s="252" t="s">
        <v>5514</v>
      </c>
      <c r="J3163" s="252" t="s">
        <v>5536</v>
      </c>
      <c r="K3163" s="252" t="s">
        <v>5537</v>
      </c>
      <c r="L3163" s="253">
        <v>45834</v>
      </c>
      <c r="M3163" s="252" t="s">
        <v>1099</v>
      </c>
    </row>
    <row r="3164" spans="1:13" x14ac:dyDescent="0.35">
      <c r="A3164" s="250" t="s">
        <v>743</v>
      </c>
      <c r="B3164" s="250" t="s">
        <v>744</v>
      </c>
      <c r="C3164" s="250" t="s">
        <v>528</v>
      </c>
      <c r="D3164" s="250" t="s">
        <v>1142</v>
      </c>
      <c r="E3164" s="250">
        <v>1</v>
      </c>
      <c r="F3164" s="250" t="s">
        <v>5513</v>
      </c>
      <c r="G3164" s="250" t="s">
        <v>178</v>
      </c>
      <c r="H3164" s="250">
        <v>1</v>
      </c>
      <c r="I3164" s="250" t="s">
        <v>5514</v>
      </c>
      <c r="J3164" s="250" t="s">
        <v>5538</v>
      </c>
      <c r="K3164" s="250" t="s">
        <v>5539</v>
      </c>
      <c r="L3164" s="251">
        <v>45834</v>
      </c>
      <c r="M3164" s="250" t="s">
        <v>1099</v>
      </c>
    </row>
    <row r="3165" spans="1:13" x14ac:dyDescent="0.35">
      <c r="A3165" s="252" t="s">
        <v>2095</v>
      </c>
      <c r="B3165" s="252" t="s">
        <v>2096</v>
      </c>
      <c r="C3165" s="252" t="s">
        <v>1041</v>
      </c>
      <c r="D3165" s="252" t="s">
        <v>1094</v>
      </c>
      <c r="E3165" s="252">
        <v>57008150</v>
      </c>
      <c r="F3165" s="252" t="s">
        <v>5540</v>
      </c>
      <c r="G3165" s="252" t="s">
        <v>178</v>
      </c>
      <c r="H3165" s="252">
        <v>1</v>
      </c>
      <c r="I3165" s="252" t="s">
        <v>5541</v>
      </c>
      <c r="J3165" s="252" t="s">
        <v>5542</v>
      </c>
      <c r="K3165" s="252" t="s">
        <v>5543</v>
      </c>
      <c r="L3165" s="253">
        <v>45834</v>
      </c>
      <c r="M3165" s="252" t="s">
        <v>1099</v>
      </c>
    </row>
    <row r="3166" spans="1:13" x14ac:dyDescent="0.35">
      <c r="A3166" s="250" t="s">
        <v>2095</v>
      </c>
      <c r="B3166" s="250" t="s">
        <v>2096</v>
      </c>
      <c r="C3166" s="250" t="s">
        <v>1041</v>
      </c>
      <c r="D3166" s="250" t="s">
        <v>1100</v>
      </c>
      <c r="E3166" s="250">
        <v>676577</v>
      </c>
      <c r="F3166" s="250" t="s">
        <v>5544</v>
      </c>
      <c r="G3166" s="250" t="s">
        <v>178</v>
      </c>
      <c r="H3166" s="250">
        <v>1</v>
      </c>
      <c r="I3166" s="250" t="s">
        <v>5545</v>
      </c>
      <c r="J3166" s="250" t="s">
        <v>5546</v>
      </c>
      <c r="K3166" s="250" t="s">
        <v>5547</v>
      </c>
      <c r="L3166" s="251">
        <v>45834</v>
      </c>
      <c r="M3166" s="250" t="s">
        <v>1099</v>
      </c>
    </row>
    <row r="3167" spans="1:13" x14ac:dyDescent="0.35">
      <c r="A3167" s="252" t="s">
        <v>2095</v>
      </c>
      <c r="B3167" s="252" t="s">
        <v>2096</v>
      </c>
      <c r="C3167" s="252" t="s">
        <v>1041</v>
      </c>
      <c r="D3167" s="252" t="s">
        <v>1105</v>
      </c>
      <c r="E3167" s="252">
        <v>57008150</v>
      </c>
      <c r="F3167" s="252" t="s">
        <v>5540</v>
      </c>
      <c r="G3167" s="252" t="s">
        <v>178</v>
      </c>
      <c r="H3167" s="252">
        <v>1</v>
      </c>
      <c r="I3167" s="252" t="s">
        <v>5541</v>
      </c>
      <c r="J3167" s="252" t="s">
        <v>5548</v>
      </c>
      <c r="K3167" s="252" t="s">
        <v>5549</v>
      </c>
      <c r="L3167" s="253">
        <v>45834</v>
      </c>
      <c r="M3167" s="252" t="s">
        <v>1099</v>
      </c>
    </row>
    <row r="3168" spans="1:13" x14ac:dyDescent="0.35">
      <c r="A3168" s="250" t="s">
        <v>2095</v>
      </c>
      <c r="B3168" s="250" t="s">
        <v>2096</v>
      </c>
      <c r="C3168" s="250" t="s">
        <v>1041</v>
      </c>
      <c r="D3168" s="250" t="s">
        <v>1110</v>
      </c>
      <c r="E3168" s="250">
        <v>57008150</v>
      </c>
      <c r="F3168" s="250" t="s">
        <v>5540</v>
      </c>
      <c r="G3168" s="250" t="s">
        <v>178</v>
      </c>
      <c r="H3168" s="250">
        <v>1</v>
      </c>
      <c r="I3168" s="250" t="s">
        <v>5541</v>
      </c>
      <c r="J3168" s="250" t="s">
        <v>5550</v>
      </c>
      <c r="K3168" s="250" t="s">
        <v>5551</v>
      </c>
      <c r="L3168" s="251">
        <v>45834</v>
      </c>
      <c r="M3168" s="250" t="s">
        <v>1099</v>
      </c>
    </row>
    <row r="3169" spans="1:13" x14ac:dyDescent="0.35">
      <c r="A3169" s="252" t="s">
        <v>2095</v>
      </c>
      <c r="B3169" s="252" t="s">
        <v>2096</v>
      </c>
      <c r="C3169" s="252" t="s">
        <v>1041</v>
      </c>
      <c r="D3169" s="252" t="s">
        <v>1113</v>
      </c>
      <c r="E3169" s="252">
        <v>5295745</v>
      </c>
      <c r="F3169" s="252" t="s">
        <v>5552</v>
      </c>
      <c r="G3169" s="252" t="s">
        <v>398</v>
      </c>
      <c r="H3169" s="252">
        <v>2</v>
      </c>
      <c r="I3169" s="252" t="s">
        <v>5553</v>
      </c>
      <c r="J3169" s="252" t="s">
        <v>5554</v>
      </c>
      <c r="K3169" s="252" t="s">
        <v>5555</v>
      </c>
      <c r="L3169" s="253">
        <v>45834</v>
      </c>
      <c r="M3169" s="252" t="s">
        <v>1099</v>
      </c>
    </row>
    <row r="3170" spans="1:13" x14ac:dyDescent="0.35">
      <c r="A3170" s="250" t="s">
        <v>2095</v>
      </c>
      <c r="B3170" s="250" t="s">
        <v>2096</v>
      </c>
      <c r="C3170" s="250" t="s">
        <v>1041</v>
      </c>
      <c r="D3170" s="250" t="s">
        <v>92</v>
      </c>
      <c r="E3170" s="250">
        <v>5104</v>
      </c>
      <c r="F3170" s="250" t="s">
        <v>5556</v>
      </c>
      <c r="G3170" s="250" t="s">
        <v>398</v>
      </c>
      <c r="H3170" s="250">
        <v>2</v>
      </c>
      <c r="I3170" s="250" t="s">
        <v>5557</v>
      </c>
      <c r="J3170" s="250" t="s">
        <v>5558</v>
      </c>
      <c r="K3170" s="250" t="s">
        <v>5559</v>
      </c>
      <c r="L3170" s="251">
        <v>45834</v>
      </c>
      <c r="M3170" s="250" t="s">
        <v>1099</v>
      </c>
    </row>
    <row r="3171" spans="1:13" x14ac:dyDescent="0.35">
      <c r="A3171" s="252" t="s">
        <v>2095</v>
      </c>
      <c r="B3171" s="252" t="s">
        <v>2096</v>
      </c>
      <c r="C3171" s="252" t="s">
        <v>1041</v>
      </c>
      <c r="D3171" s="252" t="s">
        <v>428</v>
      </c>
      <c r="E3171" s="252">
        <v>11031</v>
      </c>
      <c r="F3171" s="252" t="s">
        <v>5560</v>
      </c>
      <c r="G3171" s="252" t="s">
        <v>398</v>
      </c>
      <c r="H3171" s="252">
        <v>2</v>
      </c>
      <c r="I3171" s="252" t="s">
        <v>5561</v>
      </c>
      <c r="J3171" s="252" t="s">
        <v>5562</v>
      </c>
      <c r="K3171" s="252" t="s">
        <v>5563</v>
      </c>
      <c r="L3171" s="253">
        <v>45834</v>
      </c>
      <c r="M3171" s="252" t="s">
        <v>1099</v>
      </c>
    </row>
    <row r="3172" spans="1:13" x14ac:dyDescent="0.35">
      <c r="A3172" s="250" t="s">
        <v>2095</v>
      </c>
      <c r="B3172" s="250" t="s">
        <v>2096</v>
      </c>
      <c r="C3172" s="250" t="s">
        <v>1041</v>
      </c>
      <c r="D3172" s="250" t="s">
        <v>1016</v>
      </c>
      <c r="E3172" s="250">
        <v>11031</v>
      </c>
      <c r="F3172" s="250" t="s">
        <v>5560</v>
      </c>
      <c r="G3172" s="250" t="s">
        <v>398</v>
      </c>
      <c r="H3172" s="250">
        <v>2</v>
      </c>
      <c r="I3172" s="250" t="s">
        <v>5561</v>
      </c>
      <c r="J3172" s="250" t="s">
        <v>5562</v>
      </c>
      <c r="K3172" s="250" t="s">
        <v>5564</v>
      </c>
      <c r="L3172" s="251">
        <v>45834</v>
      </c>
      <c r="M3172" s="250" t="s">
        <v>1099</v>
      </c>
    </row>
    <row r="3173" spans="1:13" x14ac:dyDescent="0.35">
      <c r="A3173" s="252" t="s">
        <v>2095</v>
      </c>
      <c r="B3173" s="252" t="s">
        <v>2096</v>
      </c>
      <c r="C3173" s="252" t="s">
        <v>1041</v>
      </c>
      <c r="D3173" s="252" t="s">
        <v>1123</v>
      </c>
      <c r="E3173" s="252">
        <v>21902649</v>
      </c>
      <c r="F3173" s="252" t="s">
        <v>5565</v>
      </c>
      <c r="G3173" s="252" t="s">
        <v>398</v>
      </c>
      <c r="H3173" s="252">
        <v>2</v>
      </c>
      <c r="I3173" s="252" t="s">
        <v>5566</v>
      </c>
      <c r="J3173" s="252" t="s">
        <v>5567</v>
      </c>
      <c r="K3173" s="252" t="s">
        <v>5568</v>
      </c>
      <c r="L3173" s="253">
        <v>45834</v>
      </c>
      <c r="M3173" s="252" t="s">
        <v>1099</v>
      </c>
    </row>
    <row r="3174" spans="1:13" x14ac:dyDescent="0.35">
      <c r="A3174" s="250" t="s">
        <v>2095</v>
      </c>
      <c r="B3174" s="250" t="s">
        <v>2096</v>
      </c>
      <c r="C3174" s="250" t="s">
        <v>1041</v>
      </c>
      <c r="D3174" s="250" t="s">
        <v>1126</v>
      </c>
      <c r="E3174" s="250">
        <v>0</v>
      </c>
      <c r="F3174" s="250" t="s">
        <v>5540</v>
      </c>
      <c r="G3174" s="250" t="s">
        <v>398</v>
      </c>
      <c r="H3174" s="250">
        <v>2</v>
      </c>
      <c r="I3174" s="250" t="s">
        <v>5541</v>
      </c>
      <c r="J3174" s="250" t="s">
        <v>2662</v>
      </c>
      <c r="K3174" s="250" t="s">
        <v>5569</v>
      </c>
      <c r="L3174" s="251">
        <v>45834</v>
      </c>
      <c r="M3174" s="250" t="s">
        <v>1099</v>
      </c>
    </row>
    <row r="3175" spans="1:13" x14ac:dyDescent="0.35">
      <c r="A3175" s="252" t="s">
        <v>2095</v>
      </c>
      <c r="B3175" s="252" t="s">
        <v>2096</v>
      </c>
      <c r="C3175" s="252" t="s">
        <v>1041</v>
      </c>
      <c r="D3175" s="252" t="s">
        <v>1130</v>
      </c>
      <c r="E3175" s="252">
        <v>35105501</v>
      </c>
      <c r="F3175" s="252" t="s">
        <v>5540</v>
      </c>
      <c r="G3175" s="252" t="s">
        <v>398</v>
      </c>
      <c r="H3175" s="252">
        <v>2</v>
      </c>
      <c r="I3175" s="252" t="s">
        <v>5541</v>
      </c>
      <c r="J3175" s="252" t="s">
        <v>1801</v>
      </c>
      <c r="K3175" s="252" t="s">
        <v>5570</v>
      </c>
      <c r="L3175" s="253">
        <v>45834</v>
      </c>
      <c r="M3175" s="252" t="s">
        <v>1099</v>
      </c>
    </row>
    <row r="3176" spans="1:13" x14ac:dyDescent="0.35">
      <c r="A3176" s="250" t="s">
        <v>2095</v>
      </c>
      <c r="B3176" s="250" t="s">
        <v>2096</v>
      </c>
      <c r="C3176" s="250" t="s">
        <v>1041</v>
      </c>
      <c r="D3176" s="250" t="s">
        <v>1133</v>
      </c>
      <c r="E3176" s="250">
        <v>13701356</v>
      </c>
      <c r="F3176" s="250" t="s">
        <v>5540</v>
      </c>
      <c r="G3176" s="250" t="s">
        <v>230</v>
      </c>
      <c r="H3176" s="250">
        <v>3</v>
      </c>
      <c r="I3176" s="250" t="s">
        <v>5541</v>
      </c>
      <c r="J3176" s="250" t="s">
        <v>5571</v>
      </c>
      <c r="K3176" s="250" t="s">
        <v>5572</v>
      </c>
      <c r="L3176" s="251">
        <v>45834</v>
      </c>
      <c r="M3176" s="250" t="s">
        <v>1099</v>
      </c>
    </row>
    <row r="3177" spans="1:13" x14ac:dyDescent="0.35">
      <c r="A3177" s="252" t="s">
        <v>2095</v>
      </c>
      <c r="B3177" s="252" t="s">
        <v>2096</v>
      </c>
      <c r="C3177" s="252" t="s">
        <v>1041</v>
      </c>
      <c r="D3177" s="252" t="s">
        <v>1136</v>
      </c>
      <c r="E3177" s="252">
        <v>8165349</v>
      </c>
      <c r="F3177" s="252" t="s">
        <v>5540</v>
      </c>
      <c r="G3177" s="252" t="s">
        <v>230</v>
      </c>
      <c r="H3177" s="252">
        <v>3</v>
      </c>
      <c r="I3177" s="252" t="s">
        <v>5541</v>
      </c>
      <c r="J3177" s="252" t="s">
        <v>5573</v>
      </c>
      <c r="K3177" s="252" t="s">
        <v>5574</v>
      </c>
      <c r="L3177" s="253">
        <v>45834</v>
      </c>
      <c r="M3177" s="252" t="s">
        <v>1099</v>
      </c>
    </row>
    <row r="3178" spans="1:13" x14ac:dyDescent="0.35">
      <c r="A3178" s="250" t="s">
        <v>2095</v>
      </c>
      <c r="B3178" s="250" t="s">
        <v>2096</v>
      </c>
      <c r="C3178" s="250" t="s">
        <v>1041</v>
      </c>
      <c r="D3178" s="250" t="s">
        <v>1139</v>
      </c>
      <c r="E3178" s="250">
        <v>35945</v>
      </c>
      <c r="F3178" s="250" t="s">
        <v>5540</v>
      </c>
      <c r="G3178" s="250" t="s">
        <v>230</v>
      </c>
      <c r="H3178" s="250">
        <v>3</v>
      </c>
      <c r="I3178" s="250" t="s">
        <v>5541</v>
      </c>
      <c r="J3178" s="250" t="s">
        <v>5575</v>
      </c>
      <c r="K3178" s="250" t="s">
        <v>5576</v>
      </c>
      <c r="L3178" s="251">
        <v>45834</v>
      </c>
      <c r="M3178" s="250" t="s">
        <v>1099</v>
      </c>
    </row>
    <row r="3179" spans="1:13" x14ac:dyDescent="0.35">
      <c r="A3179" s="252" t="s">
        <v>2095</v>
      </c>
      <c r="B3179" s="252" t="s">
        <v>2096</v>
      </c>
      <c r="C3179" s="252" t="s">
        <v>1041</v>
      </c>
      <c r="D3179" s="252" t="s">
        <v>1142</v>
      </c>
      <c r="E3179" s="252">
        <v>5</v>
      </c>
      <c r="F3179" s="252" t="s">
        <v>4513</v>
      </c>
      <c r="G3179" s="252" t="s">
        <v>178</v>
      </c>
      <c r="H3179" s="252">
        <v>1</v>
      </c>
      <c r="I3179" s="252" t="s">
        <v>5577</v>
      </c>
      <c r="J3179" s="252" t="s">
        <v>1809</v>
      </c>
      <c r="K3179" s="252" t="s">
        <v>5578</v>
      </c>
      <c r="L3179" s="253">
        <v>45834</v>
      </c>
      <c r="M3179" s="252" t="s">
        <v>1099</v>
      </c>
    </row>
    <row r="3180" spans="1:13" x14ac:dyDescent="0.35">
      <c r="A3180" s="250" t="s">
        <v>2095</v>
      </c>
      <c r="B3180" s="250" t="s">
        <v>2096</v>
      </c>
      <c r="C3180" s="250" t="s">
        <v>1041</v>
      </c>
      <c r="D3180" s="250" t="s">
        <v>26</v>
      </c>
      <c r="E3180" s="250" t="s">
        <v>17</v>
      </c>
      <c r="F3180" s="250" t="s">
        <v>17</v>
      </c>
      <c r="G3180" s="250" t="s">
        <v>17</v>
      </c>
      <c r="H3180" s="250" t="s">
        <v>17</v>
      </c>
      <c r="I3180" s="250" t="s">
        <v>17</v>
      </c>
      <c r="J3180" s="250" t="s">
        <v>5579</v>
      </c>
      <c r="K3180" s="250" t="s">
        <v>5580</v>
      </c>
      <c r="L3180" s="251">
        <v>45834</v>
      </c>
      <c r="M3180" s="250" t="s">
        <v>1099</v>
      </c>
    </row>
    <row r="3181" spans="1:13" x14ac:dyDescent="0.35">
      <c r="A3181" s="252" t="s">
        <v>2095</v>
      </c>
      <c r="B3181" s="252" t="s">
        <v>2096</v>
      </c>
      <c r="C3181" s="252" t="s">
        <v>1041</v>
      </c>
      <c r="D3181" s="252" t="s">
        <v>28</v>
      </c>
      <c r="E3181" s="252">
        <v>500000</v>
      </c>
      <c r="F3181" s="252" t="s">
        <v>5581</v>
      </c>
      <c r="G3181" s="252" t="s">
        <v>398</v>
      </c>
      <c r="H3181" s="252">
        <v>2</v>
      </c>
      <c r="I3181" s="252" t="s">
        <v>5582</v>
      </c>
      <c r="J3181" s="252" t="s">
        <v>5583</v>
      </c>
      <c r="K3181" s="252" t="s">
        <v>5584</v>
      </c>
      <c r="L3181" s="253">
        <v>45834</v>
      </c>
      <c r="M3181" s="252" t="s">
        <v>1099</v>
      </c>
    </row>
    <row r="3182" spans="1:13" x14ac:dyDescent="0.35">
      <c r="A3182" s="250" t="s">
        <v>2095</v>
      </c>
      <c r="B3182" s="250" t="s">
        <v>2096</v>
      </c>
      <c r="C3182" s="250" t="s">
        <v>1041</v>
      </c>
      <c r="D3182" s="250" t="s">
        <v>24</v>
      </c>
      <c r="E3182" s="250" t="s">
        <v>17</v>
      </c>
      <c r="F3182" s="250" t="s">
        <v>17</v>
      </c>
      <c r="G3182" s="250" t="s">
        <v>17</v>
      </c>
      <c r="H3182" s="250" t="s">
        <v>17</v>
      </c>
      <c r="I3182" s="250" t="s">
        <v>17</v>
      </c>
      <c r="J3182" s="250" t="s">
        <v>5579</v>
      </c>
      <c r="K3182" s="250" t="s">
        <v>5585</v>
      </c>
      <c r="L3182" s="251">
        <v>45834</v>
      </c>
      <c r="M3182" s="250" t="s">
        <v>1099</v>
      </c>
    </row>
    <row r="3183" spans="1:13" x14ac:dyDescent="0.35">
      <c r="A3183" s="252" t="s">
        <v>2095</v>
      </c>
      <c r="B3183" s="252" t="s">
        <v>2096</v>
      </c>
      <c r="C3183" s="252" t="s">
        <v>1041</v>
      </c>
      <c r="D3183" s="252" t="s">
        <v>16</v>
      </c>
      <c r="E3183" s="252">
        <v>43146</v>
      </c>
      <c r="F3183" s="252" t="s">
        <v>5586</v>
      </c>
      <c r="G3183" s="252" t="s">
        <v>398</v>
      </c>
      <c r="H3183" s="252">
        <v>2</v>
      </c>
      <c r="I3183" s="252" t="s">
        <v>5587</v>
      </c>
      <c r="J3183" s="252" t="s">
        <v>5588</v>
      </c>
      <c r="K3183" s="252" t="s">
        <v>5589</v>
      </c>
      <c r="L3183" s="253">
        <v>45834</v>
      </c>
      <c r="M3183" s="252" t="s">
        <v>1099</v>
      </c>
    </row>
    <row r="3184" spans="1:13" x14ac:dyDescent="0.35">
      <c r="A3184" s="250" t="s">
        <v>2095</v>
      </c>
      <c r="B3184" s="250" t="s">
        <v>2096</v>
      </c>
      <c r="C3184" s="250" t="s">
        <v>1041</v>
      </c>
      <c r="D3184" s="250" t="s">
        <v>20</v>
      </c>
      <c r="E3184" s="250">
        <v>12441</v>
      </c>
      <c r="F3184" s="250" t="s">
        <v>5586</v>
      </c>
      <c r="G3184" s="250" t="s">
        <v>398</v>
      </c>
      <c r="H3184" s="250">
        <v>2</v>
      </c>
      <c r="I3184" s="250" t="s">
        <v>5587</v>
      </c>
      <c r="J3184" s="250" t="s">
        <v>5590</v>
      </c>
      <c r="K3184" s="250" t="s">
        <v>5591</v>
      </c>
      <c r="L3184" s="251">
        <v>45834</v>
      </c>
      <c r="M3184" s="250" t="s">
        <v>1099</v>
      </c>
    </row>
    <row r="3185" spans="1:13" x14ac:dyDescent="0.35">
      <c r="A3185" s="252" t="s">
        <v>2095</v>
      </c>
      <c r="B3185" s="252" t="s">
        <v>2096</v>
      </c>
      <c r="C3185" s="252" t="s">
        <v>1041</v>
      </c>
      <c r="D3185" s="252" t="s">
        <v>292</v>
      </c>
      <c r="E3185" s="252" t="s">
        <v>17</v>
      </c>
      <c r="F3185" s="252" t="s">
        <v>17</v>
      </c>
      <c r="G3185" s="252" t="s">
        <v>17</v>
      </c>
      <c r="H3185" s="252" t="s">
        <v>17</v>
      </c>
      <c r="I3185" s="252" t="s">
        <v>17</v>
      </c>
      <c r="J3185" s="252" t="s">
        <v>5579</v>
      </c>
      <c r="K3185" s="252" t="s">
        <v>5592</v>
      </c>
      <c r="L3185" s="253">
        <v>45834</v>
      </c>
      <c r="M3185" s="252" t="s">
        <v>1099</v>
      </c>
    </row>
    <row r="3186" spans="1:13" x14ac:dyDescent="0.35">
      <c r="A3186" s="250" t="s">
        <v>2095</v>
      </c>
      <c r="B3186" s="250" t="s">
        <v>2096</v>
      </c>
      <c r="C3186" s="250" t="s">
        <v>1041</v>
      </c>
      <c r="D3186" s="250" t="s">
        <v>22</v>
      </c>
      <c r="E3186" s="250" t="s">
        <v>17</v>
      </c>
      <c r="F3186" s="250" t="s">
        <v>17</v>
      </c>
      <c r="G3186" s="250" t="s">
        <v>17</v>
      </c>
      <c r="H3186" s="250" t="s">
        <v>17</v>
      </c>
      <c r="I3186" s="250" t="s">
        <v>17</v>
      </c>
      <c r="J3186" s="250" t="s">
        <v>3914</v>
      </c>
      <c r="K3186" s="250" t="s">
        <v>5593</v>
      </c>
      <c r="L3186" s="251">
        <v>45834</v>
      </c>
      <c r="M3186" s="250" t="s">
        <v>1099</v>
      </c>
    </row>
    <row r="3187" spans="1:13" x14ac:dyDescent="0.35">
      <c r="A3187" s="252" t="s">
        <v>1039</v>
      </c>
      <c r="B3187" s="252" t="s">
        <v>1040</v>
      </c>
      <c r="C3187" s="252" t="s">
        <v>1041</v>
      </c>
      <c r="D3187" s="252" t="s">
        <v>1094</v>
      </c>
      <c r="E3187" s="252">
        <v>57008150</v>
      </c>
      <c r="F3187" s="252" t="s">
        <v>5540</v>
      </c>
      <c r="G3187" s="252" t="s">
        <v>178</v>
      </c>
      <c r="H3187" s="252">
        <v>1</v>
      </c>
      <c r="I3187" s="252" t="s">
        <v>5541</v>
      </c>
      <c r="J3187" s="252" t="s">
        <v>5542</v>
      </c>
      <c r="K3187" s="252" t="s">
        <v>5594</v>
      </c>
      <c r="L3187" s="253">
        <v>45834</v>
      </c>
      <c r="M3187" s="252" t="s">
        <v>1099</v>
      </c>
    </row>
    <row r="3188" spans="1:13" x14ac:dyDescent="0.35">
      <c r="A3188" s="250" t="s">
        <v>1039</v>
      </c>
      <c r="B3188" s="250" t="s">
        <v>1040</v>
      </c>
      <c r="C3188" s="250" t="s">
        <v>1041</v>
      </c>
      <c r="D3188" s="250" t="s">
        <v>1100</v>
      </c>
      <c r="E3188" s="250">
        <v>36778</v>
      </c>
      <c r="F3188" s="250" t="s">
        <v>5544</v>
      </c>
      <c r="G3188" s="250" t="s">
        <v>178</v>
      </c>
      <c r="H3188" s="250">
        <v>1</v>
      </c>
      <c r="I3188" s="250" t="s">
        <v>5545</v>
      </c>
      <c r="J3188" s="250" t="s">
        <v>5595</v>
      </c>
      <c r="K3188" s="250" t="s">
        <v>5596</v>
      </c>
      <c r="L3188" s="251">
        <v>45834</v>
      </c>
      <c r="M3188" s="250" t="s">
        <v>1099</v>
      </c>
    </row>
    <row r="3189" spans="1:13" x14ac:dyDescent="0.35">
      <c r="A3189" s="252" t="s">
        <v>1039</v>
      </c>
      <c r="B3189" s="252" t="s">
        <v>1040</v>
      </c>
      <c r="C3189" s="252" t="s">
        <v>1041</v>
      </c>
      <c r="D3189" s="252" t="s">
        <v>1105</v>
      </c>
      <c r="E3189" s="252">
        <v>3653354</v>
      </c>
      <c r="F3189" s="252" t="s">
        <v>5540</v>
      </c>
      <c r="G3189" s="252" t="s">
        <v>178</v>
      </c>
      <c r="H3189" s="252">
        <v>1</v>
      </c>
      <c r="I3189" s="252" t="s">
        <v>5541</v>
      </c>
      <c r="J3189" s="252" t="s">
        <v>5597</v>
      </c>
      <c r="K3189" s="252" t="s">
        <v>5598</v>
      </c>
      <c r="L3189" s="253">
        <v>45834</v>
      </c>
      <c r="M3189" s="252" t="s">
        <v>1099</v>
      </c>
    </row>
    <row r="3190" spans="1:13" x14ac:dyDescent="0.35">
      <c r="A3190" s="250" t="s">
        <v>1039</v>
      </c>
      <c r="B3190" s="250" t="s">
        <v>1040</v>
      </c>
      <c r="C3190" s="250" t="s">
        <v>1041</v>
      </c>
      <c r="D3190" s="250" t="s">
        <v>1110</v>
      </c>
      <c r="E3190" s="250">
        <v>3653354</v>
      </c>
      <c r="F3190" s="250" t="s">
        <v>5540</v>
      </c>
      <c r="G3190" s="250" t="s">
        <v>178</v>
      </c>
      <c r="H3190" s="250">
        <v>1</v>
      </c>
      <c r="I3190" s="250" t="s">
        <v>5541</v>
      </c>
      <c r="J3190" s="250" t="s">
        <v>5599</v>
      </c>
      <c r="K3190" s="250" t="s">
        <v>5600</v>
      </c>
      <c r="L3190" s="251">
        <v>45834</v>
      </c>
      <c r="M3190" s="250" t="s">
        <v>1099</v>
      </c>
    </row>
    <row r="3191" spans="1:13" x14ac:dyDescent="0.35">
      <c r="A3191" s="252" t="s">
        <v>1039</v>
      </c>
      <c r="B3191" s="252" t="s">
        <v>1040</v>
      </c>
      <c r="C3191" s="252" t="s">
        <v>1041</v>
      </c>
      <c r="D3191" s="252" t="s">
        <v>1113</v>
      </c>
      <c r="E3191" s="252">
        <v>1449009</v>
      </c>
      <c r="F3191" s="252" t="s">
        <v>5601</v>
      </c>
      <c r="G3191" s="252" t="s">
        <v>398</v>
      </c>
      <c r="H3191" s="252">
        <v>2</v>
      </c>
      <c r="I3191" s="252" t="s">
        <v>5602</v>
      </c>
      <c r="J3191" s="252" t="s">
        <v>5603</v>
      </c>
      <c r="K3191" s="252" t="s">
        <v>5604</v>
      </c>
      <c r="L3191" s="253">
        <v>45834</v>
      </c>
      <c r="M3191" s="252" t="s">
        <v>1099</v>
      </c>
    </row>
    <row r="3192" spans="1:13" x14ac:dyDescent="0.35">
      <c r="A3192" s="250" t="s">
        <v>1039</v>
      </c>
      <c r="B3192" s="250" t="s">
        <v>1040</v>
      </c>
      <c r="C3192" s="250" t="s">
        <v>1041</v>
      </c>
      <c r="D3192" s="250" t="s">
        <v>92</v>
      </c>
      <c r="E3192" s="250" t="s">
        <v>17</v>
      </c>
      <c r="F3192" s="250" t="s">
        <v>17</v>
      </c>
      <c r="G3192" s="250" t="s">
        <v>17</v>
      </c>
      <c r="H3192" s="250" t="s">
        <v>17</v>
      </c>
      <c r="I3192" s="250" t="s">
        <v>17</v>
      </c>
      <c r="J3192" s="250" t="s">
        <v>1042</v>
      </c>
      <c r="K3192" s="250" t="s">
        <v>5605</v>
      </c>
      <c r="L3192" s="251">
        <v>45834</v>
      </c>
      <c r="M3192" s="250" t="s">
        <v>1099</v>
      </c>
    </row>
    <row r="3193" spans="1:13" x14ac:dyDescent="0.35">
      <c r="A3193" s="252" t="s">
        <v>1039</v>
      </c>
      <c r="B3193" s="252" t="s">
        <v>1040</v>
      </c>
      <c r="C3193" s="252" t="s">
        <v>1041</v>
      </c>
      <c r="D3193" s="252" t="s">
        <v>428</v>
      </c>
      <c r="E3193" s="252">
        <v>405</v>
      </c>
      <c r="F3193" s="252" t="s">
        <v>2576</v>
      </c>
      <c r="G3193" s="252" t="s">
        <v>398</v>
      </c>
      <c r="H3193" s="252">
        <v>2</v>
      </c>
      <c r="I3193" s="252" t="s">
        <v>269</v>
      </c>
      <c r="J3193" s="252" t="s">
        <v>5606</v>
      </c>
      <c r="K3193" s="252" t="s">
        <v>5607</v>
      </c>
      <c r="L3193" s="253">
        <v>45834</v>
      </c>
      <c r="M3193" s="252" t="s">
        <v>1099</v>
      </c>
    </row>
    <row r="3194" spans="1:13" x14ac:dyDescent="0.35">
      <c r="A3194" s="250" t="s">
        <v>1039</v>
      </c>
      <c r="B3194" s="250" t="s">
        <v>1040</v>
      </c>
      <c r="C3194" s="250" t="s">
        <v>1041</v>
      </c>
      <c r="D3194" s="250" t="s">
        <v>1016</v>
      </c>
      <c r="E3194" s="250">
        <v>11031</v>
      </c>
      <c r="F3194" s="250" t="s">
        <v>5560</v>
      </c>
      <c r="G3194" s="250" t="s">
        <v>398</v>
      </c>
      <c r="H3194" s="250">
        <v>2</v>
      </c>
      <c r="I3194" s="250" t="s">
        <v>5561</v>
      </c>
      <c r="J3194" s="250" t="s">
        <v>5562</v>
      </c>
      <c r="K3194" s="250" t="s">
        <v>5608</v>
      </c>
      <c r="L3194" s="251">
        <v>45834</v>
      </c>
      <c r="M3194" s="250" t="s">
        <v>1099</v>
      </c>
    </row>
    <row r="3195" spans="1:13" x14ac:dyDescent="0.35">
      <c r="A3195" s="252" t="s">
        <v>1039</v>
      </c>
      <c r="B3195" s="252" t="s">
        <v>1040</v>
      </c>
      <c r="C3195" s="252" t="s">
        <v>1041</v>
      </c>
      <c r="D3195" s="252" t="s">
        <v>1123</v>
      </c>
      <c r="E3195" s="252">
        <v>1980693</v>
      </c>
      <c r="F3195" s="252" t="s">
        <v>5540</v>
      </c>
      <c r="G3195" s="252" t="s">
        <v>178</v>
      </c>
      <c r="H3195" s="252">
        <v>1</v>
      </c>
      <c r="I3195" s="252" t="s">
        <v>5541</v>
      </c>
      <c r="J3195" s="252" t="s">
        <v>5609</v>
      </c>
      <c r="K3195" s="252" t="s">
        <v>5610</v>
      </c>
      <c r="L3195" s="253">
        <v>45834</v>
      </c>
      <c r="M3195" s="252" t="s">
        <v>1099</v>
      </c>
    </row>
    <row r="3196" spans="1:13" x14ac:dyDescent="0.35">
      <c r="A3196" s="250" t="s">
        <v>1039</v>
      </c>
      <c r="B3196" s="250" t="s">
        <v>1040</v>
      </c>
      <c r="C3196" s="250" t="s">
        <v>1041</v>
      </c>
      <c r="D3196" s="250" t="s">
        <v>1126</v>
      </c>
      <c r="E3196" s="250">
        <v>0</v>
      </c>
      <c r="F3196" s="250" t="s">
        <v>5540</v>
      </c>
      <c r="G3196" s="250" t="s">
        <v>398</v>
      </c>
      <c r="H3196" s="250">
        <v>2</v>
      </c>
      <c r="I3196" s="250" t="s">
        <v>5541</v>
      </c>
      <c r="J3196" s="250" t="s">
        <v>2662</v>
      </c>
      <c r="K3196" s="250" t="s">
        <v>5611</v>
      </c>
      <c r="L3196" s="251">
        <v>45834</v>
      </c>
      <c r="M3196" s="250" t="s">
        <v>1099</v>
      </c>
    </row>
    <row r="3197" spans="1:13" x14ac:dyDescent="0.35">
      <c r="A3197" s="252" t="s">
        <v>1039</v>
      </c>
      <c r="B3197" s="252" t="s">
        <v>1040</v>
      </c>
      <c r="C3197" s="252" t="s">
        <v>1041</v>
      </c>
      <c r="D3197" s="252" t="s">
        <v>1130</v>
      </c>
      <c r="E3197" s="252">
        <v>1672661</v>
      </c>
      <c r="F3197" s="252" t="s">
        <v>5540</v>
      </c>
      <c r="G3197" s="252" t="s">
        <v>398</v>
      </c>
      <c r="H3197" s="252">
        <v>2</v>
      </c>
      <c r="I3197" s="252" t="s">
        <v>5541</v>
      </c>
      <c r="J3197" s="252" t="s">
        <v>1801</v>
      </c>
      <c r="K3197" s="252" t="s">
        <v>5612</v>
      </c>
      <c r="L3197" s="253">
        <v>45834</v>
      </c>
      <c r="M3197" s="252" t="s">
        <v>1099</v>
      </c>
    </row>
    <row r="3198" spans="1:13" x14ac:dyDescent="0.35">
      <c r="A3198" s="250" t="s">
        <v>1039</v>
      </c>
      <c r="B3198" s="250" t="s">
        <v>1040</v>
      </c>
      <c r="C3198" s="250" t="s">
        <v>1041</v>
      </c>
      <c r="D3198" s="250" t="s">
        <v>1133</v>
      </c>
      <c r="E3198" s="250">
        <v>51478</v>
      </c>
      <c r="F3198" s="250" t="s">
        <v>5540</v>
      </c>
      <c r="G3198" s="250" t="s">
        <v>230</v>
      </c>
      <c r="H3198" s="250">
        <v>3</v>
      </c>
      <c r="I3198" s="250" t="s">
        <v>5541</v>
      </c>
      <c r="J3198" s="250" t="s">
        <v>5613</v>
      </c>
      <c r="K3198" s="250" t="s">
        <v>5614</v>
      </c>
      <c r="L3198" s="251">
        <v>45834</v>
      </c>
      <c r="M3198" s="250" t="s">
        <v>1099</v>
      </c>
    </row>
    <row r="3199" spans="1:13" x14ac:dyDescent="0.35">
      <c r="A3199" s="252" t="s">
        <v>1039</v>
      </c>
      <c r="B3199" s="252" t="s">
        <v>1040</v>
      </c>
      <c r="C3199" s="252" t="s">
        <v>1041</v>
      </c>
      <c r="D3199" s="252" t="s">
        <v>1136</v>
      </c>
      <c r="E3199" s="252">
        <v>1893270</v>
      </c>
      <c r="F3199" s="252" t="s">
        <v>5540</v>
      </c>
      <c r="G3199" s="252" t="s">
        <v>230</v>
      </c>
      <c r="H3199" s="252">
        <v>3</v>
      </c>
      <c r="I3199" s="252" t="s">
        <v>5541</v>
      </c>
      <c r="J3199" s="252" t="s">
        <v>5613</v>
      </c>
      <c r="K3199" s="252" t="s">
        <v>5615</v>
      </c>
      <c r="L3199" s="253">
        <v>45834</v>
      </c>
      <c r="M3199" s="252" t="s">
        <v>1099</v>
      </c>
    </row>
    <row r="3200" spans="1:13" x14ac:dyDescent="0.35">
      <c r="A3200" s="250" t="s">
        <v>1039</v>
      </c>
      <c r="B3200" s="250" t="s">
        <v>1040</v>
      </c>
      <c r="C3200" s="250" t="s">
        <v>1041</v>
      </c>
      <c r="D3200" s="250" t="s">
        <v>1139</v>
      </c>
      <c r="E3200" s="250">
        <v>35945</v>
      </c>
      <c r="F3200" s="250" t="s">
        <v>5540</v>
      </c>
      <c r="G3200" s="250" t="s">
        <v>230</v>
      </c>
      <c r="H3200" s="250">
        <v>3</v>
      </c>
      <c r="I3200" s="250" t="s">
        <v>5541</v>
      </c>
      <c r="J3200" s="250" t="s">
        <v>5613</v>
      </c>
      <c r="K3200" s="250" t="s">
        <v>5616</v>
      </c>
      <c r="L3200" s="251">
        <v>45834</v>
      </c>
      <c r="M3200" s="250" t="s">
        <v>1099</v>
      </c>
    </row>
    <row r="3201" spans="1:13" x14ac:dyDescent="0.35">
      <c r="A3201" s="252" t="s">
        <v>1039</v>
      </c>
      <c r="B3201" s="252" t="s">
        <v>1040</v>
      </c>
      <c r="C3201" s="252" t="s">
        <v>1041</v>
      </c>
      <c r="D3201" s="252" t="s">
        <v>1142</v>
      </c>
      <c r="E3201" s="252">
        <v>5</v>
      </c>
      <c r="F3201" s="252" t="s">
        <v>4513</v>
      </c>
      <c r="G3201" s="252" t="s">
        <v>178</v>
      </c>
      <c r="H3201" s="252">
        <v>1</v>
      </c>
      <c r="I3201" s="252" t="s">
        <v>5577</v>
      </c>
      <c r="J3201" s="252" t="s">
        <v>1809</v>
      </c>
      <c r="K3201" s="252" t="s">
        <v>5617</v>
      </c>
      <c r="L3201" s="253">
        <v>45834</v>
      </c>
      <c r="M3201" s="252" t="s">
        <v>1099</v>
      </c>
    </row>
    <row r="3202" spans="1:13" x14ac:dyDescent="0.35">
      <c r="A3202" s="250" t="s">
        <v>1050</v>
      </c>
      <c r="B3202" s="250" t="s">
        <v>1051</v>
      </c>
      <c r="C3202" s="250" t="s">
        <v>1041</v>
      </c>
      <c r="D3202" s="250" t="s">
        <v>1094</v>
      </c>
      <c r="E3202" s="250">
        <v>57008150</v>
      </c>
      <c r="F3202" s="250" t="s">
        <v>5540</v>
      </c>
      <c r="G3202" s="250" t="s">
        <v>178</v>
      </c>
      <c r="H3202" s="250">
        <v>1</v>
      </c>
      <c r="I3202" s="250" t="s">
        <v>5541</v>
      </c>
      <c r="J3202" s="250" t="s">
        <v>5542</v>
      </c>
      <c r="K3202" s="250" t="s">
        <v>5618</v>
      </c>
      <c r="L3202" s="251">
        <v>45834</v>
      </c>
      <c r="M3202" s="250" t="s">
        <v>1099</v>
      </c>
    </row>
    <row r="3203" spans="1:13" x14ac:dyDescent="0.35">
      <c r="A3203" s="252" t="s">
        <v>1050</v>
      </c>
      <c r="B3203" s="252" t="s">
        <v>1051</v>
      </c>
      <c r="C3203" s="252" t="s">
        <v>1041</v>
      </c>
      <c r="D3203" s="252" t="s">
        <v>1100</v>
      </c>
      <c r="E3203" s="252">
        <v>149601</v>
      </c>
      <c r="F3203" s="252" t="s">
        <v>5619</v>
      </c>
      <c r="G3203" s="252" t="s">
        <v>178</v>
      </c>
      <c r="H3203" s="252">
        <v>1</v>
      </c>
      <c r="I3203" s="252" t="s">
        <v>5620</v>
      </c>
      <c r="J3203" s="252" t="s">
        <v>5621</v>
      </c>
      <c r="K3203" s="252" t="s">
        <v>5622</v>
      </c>
      <c r="L3203" s="253">
        <v>45834</v>
      </c>
      <c r="M3203" s="252" t="s">
        <v>1099</v>
      </c>
    </row>
    <row r="3204" spans="1:13" x14ac:dyDescent="0.35">
      <c r="A3204" s="250" t="s">
        <v>1050</v>
      </c>
      <c r="B3204" s="250" t="s">
        <v>1051</v>
      </c>
      <c r="C3204" s="250" t="s">
        <v>1041</v>
      </c>
      <c r="D3204" s="250" t="s">
        <v>1105</v>
      </c>
      <c r="E3204" s="250">
        <v>5046728</v>
      </c>
      <c r="F3204" s="250" t="s">
        <v>5540</v>
      </c>
      <c r="G3204" s="250" t="s">
        <v>178</v>
      </c>
      <c r="H3204" s="250">
        <v>1</v>
      </c>
      <c r="I3204" s="250" t="s">
        <v>5541</v>
      </c>
      <c r="J3204" s="250" t="s">
        <v>5623</v>
      </c>
      <c r="K3204" s="250" t="s">
        <v>5624</v>
      </c>
      <c r="L3204" s="251">
        <v>45834</v>
      </c>
      <c r="M3204" s="250" t="s">
        <v>1099</v>
      </c>
    </row>
    <row r="3205" spans="1:13" x14ac:dyDescent="0.35">
      <c r="A3205" s="252" t="s">
        <v>1050</v>
      </c>
      <c r="B3205" s="252" t="s">
        <v>1051</v>
      </c>
      <c r="C3205" s="252" t="s">
        <v>1041</v>
      </c>
      <c r="D3205" s="252" t="s">
        <v>1110</v>
      </c>
      <c r="E3205" s="252">
        <v>5046728</v>
      </c>
      <c r="F3205" s="252" t="s">
        <v>5540</v>
      </c>
      <c r="G3205" s="252" t="s">
        <v>178</v>
      </c>
      <c r="H3205" s="252">
        <v>1</v>
      </c>
      <c r="I3205" s="252" t="s">
        <v>5541</v>
      </c>
      <c r="J3205" s="252" t="s">
        <v>5625</v>
      </c>
      <c r="K3205" s="252" t="s">
        <v>5626</v>
      </c>
      <c r="L3205" s="253">
        <v>45834</v>
      </c>
      <c r="M3205" s="252" t="s">
        <v>1099</v>
      </c>
    </row>
    <row r="3206" spans="1:13" x14ac:dyDescent="0.35">
      <c r="A3206" s="250" t="s">
        <v>1050</v>
      </c>
      <c r="B3206" s="250" t="s">
        <v>1051</v>
      </c>
      <c r="C3206" s="250" t="s">
        <v>1041</v>
      </c>
      <c r="D3206" s="250" t="s">
        <v>1113</v>
      </c>
      <c r="E3206" s="250">
        <v>304490</v>
      </c>
      <c r="F3206" s="250" t="s">
        <v>5627</v>
      </c>
      <c r="G3206" s="250" t="s">
        <v>398</v>
      </c>
      <c r="H3206" s="250">
        <v>2</v>
      </c>
      <c r="I3206" s="250" t="s">
        <v>5628</v>
      </c>
      <c r="J3206" s="250" t="s">
        <v>5629</v>
      </c>
      <c r="K3206" s="250" t="s">
        <v>5630</v>
      </c>
      <c r="L3206" s="251">
        <v>45834</v>
      </c>
      <c r="M3206" s="250" t="s">
        <v>1099</v>
      </c>
    </row>
    <row r="3207" spans="1:13" x14ac:dyDescent="0.35">
      <c r="A3207" s="252" t="s">
        <v>1050</v>
      </c>
      <c r="B3207" s="252" t="s">
        <v>1051</v>
      </c>
      <c r="C3207" s="252" t="s">
        <v>1041</v>
      </c>
      <c r="D3207" s="252" t="s">
        <v>92</v>
      </c>
      <c r="E3207" s="252" t="s">
        <v>17</v>
      </c>
      <c r="F3207" s="252" t="s">
        <v>17</v>
      </c>
      <c r="G3207" s="252" t="s">
        <v>17</v>
      </c>
      <c r="H3207" s="252" t="s">
        <v>17</v>
      </c>
      <c r="I3207" s="252" t="s">
        <v>17</v>
      </c>
      <c r="J3207" s="252" t="s">
        <v>1042</v>
      </c>
      <c r="K3207" s="252" t="s">
        <v>5631</v>
      </c>
      <c r="L3207" s="253">
        <v>45834</v>
      </c>
      <c r="M3207" s="252" t="s">
        <v>1099</v>
      </c>
    </row>
    <row r="3208" spans="1:13" x14ac:dyDescent="0.35">
      <c r="A3208" s="250" t="s">
        <v>1050</v>
      </c>
      <c r="B3208" s="250" t="s">
        <v>1051</v>
      </c>
      <c r="C3208" s="250" t="s">
        <v>1041</v>
      </c>
      <c r="D3208" s="250" t="s">
        <v>428</v>
      </c>
      <c r="E3208" s="250">
        <v>364</v>
      </c>
      <c r="F3208" s="250" t="s">
        <v>2576</v>
      </c>
      <c r="G3208" s="250" t="s">
        <v>398</v>
      </c>
      <c r="H3208" s="250">
        <v>2</v>
      </c>
      <c r="I3208" s="250" t="s">
        <v>269</v>
      </c>
      <c r="J3208" s="250" t="s">
        <v>5632</v>
      </c>
      <c r="K3208" s="250" t="s">
        <v>5633</v>
      </c>
      <c r="L3208" s="251">
        <v>45834</v>
      </c>
      <c r="M3208" s="250" t="s">
        <v>1099</v>
      </c>
    </row>
    <row r="3209" spans="1:13" x14ac:dyDescent="0.35">
      <c r="A3209" s="252" t="s">
        <v>1050</v>
      </c>
      <c r="B3209" s="252" t="s">
        <v>1051</v>
      </c>
      <c r="C3209" s="252" t="s">
        <v>1041</v>
      </c>
      <c r="D3209" s="252" t="s">
        <v>1016</v>
      </c>
      <c r="E3209" s="252">
        <v>11031</v>
      </c>
      <c r="F3209" s="252" t="s">
        <v>5560</v>
      </c>
      <c r="G3209" s="252" t="s">
        <v>398</v>
      </c>
      <c r="H3209" s="252">
        <v>2</v>
      </c>
      <c r="I3209" s="252" t="s">
        <v>5561</v>
      </c>
      <c r="J3209" s="252" t="s">
        <v>5562</v>
      </c>
      <c r="K3209" s="252" t="s">
        <v>5634</v>
      </c>
      <c r="L3209" s="253">
        <v>45834</v>
      </c>
      <c r="M3209" s="252" t="s">
        <v>1099</v>
      </c>
    </row>
    <row r="3210" spans="1:13" x14ac:dyDescent="0.35">
      <c r="A3210" s="250" t="s">
        <v>1050</v>
      </c>
      <c r="B3210" s="250" t="s">
        <v>1051</v>
      </c>
      <c r="C3210" s="250" t="s">
        <v>1041</v>
      </c>
      <c r="D3210" s="250" t="s">
        <v>1123</v>
      </c>
      <c r="E3210" s="250">
        <v>1945110</v>
      </c>
      <c r="F3210" s="250" t="s">
        <v>5540</v>
      </c>
      <c r="G3210" s="250" t="s">
        <v>178</v>
      </c>
      <c r="H3210" s="250">
        <v>1</v>
      </c>
      <c r="I3210" s="250" t="s">
        <v>5541</v>
      </c>
      <c r="J3210" s="250" t="s">
        <v>5635</v>
      </c>
      <c r="K3210" s="250" t="s">
        <v>5636</v>
      </c>
      <c r="L3210" s="251">
        <v>45834</v>
      </c>
      <c r="M3210" s="250" t="s">
        <v>1099</v>
      </c>
    </row>
    <row r="3211" spans="1:13" x14ac:dyDescent="0.35">
      <c r="A3211" s="252" t="s">
        <v>1050</v>
      </c>
      <c r="B3211" s="252" t="s">
        <v>1051</v>
      </c>
      <c r="C3211" s="252" t="s">
        <v>1041</v>
      </c>
      <c r="D3211" s="252" t="s">
        <v>1126</v>
      </c>
      <c r="E3211" s="252">
        <v>0</v>
      </c>
      <c r="F3211" s="252" t="s">
        <v>5540</v>
      </c>
      <c r="G3211" s="252" t="s">
        <v>398</v>
      </c>
      <c r="H3211" s="252">
        <v>2</v>
      </c>
      <c r="I3211" s="252" t="s">
        <v>5541</v>
      </c>
      <c r="J3211" s="252" t="s">
        <v>2662</v>
      </c>
      <c r="K3211" s="252" t="s">
        <v>5637</v>
      </c>
      <c r="L3211" s="253">
        <v>45834</v>
      </c>
      <c r="M3211" s="252" t="s">
        <v>1099</v>
      </c>
    </row>
    <row r="3212" spans="1:13" x14ac:dyDescent="0.35">
      <c r="A3212" s="250" t="s">
        <v>1050</v>
      </c>
      <c r="B3212" s="250" t="s">
        <v>1051</v>
      </c>
      <c r="C3212" s="250" t="s">
        <v>1041</v>
      </c>
      <c r="D3212" s="250" t="s">
        <v>1130</v>
      </c>
      <c r="E3212" s="250">
        <v>3101618</v>
      </c>
      <c r="F3212" s="250" t="s">
        <v>5540</v>
      </c>
      <c r="G3212" s="250" t="s">
        <v>398</v>
      </c>
      <c r="H3212" s="250">
        <v>2</v>
      </c>
      <c r="I3212" s="250" t="s">
        <v>5541</v>
      </c>
      <c r="J3212" s="250" t="s">
        <v>1801</v>
      </c>
      <c r="K3212" s="250" t="s">
        <v>5638</v>
      </c>
      <c r="L3212" s="251">
        <v>45834</v>
      </c>
      <c r="M3212" s="250" t="s">
        <v>1099</v>
      </c>
    </row>
    <row r="3213" spans="1:13" x14ac:dyDescent="0.35">
      <c r="A3213" s="252" t="s">
        <v>1050</v>
      </c>
      <c r="B3213" s="252" t="s">
        <v>1051</v>
      </c>
      <c r="C3213" s="252" t="s">
        <v>1041</v>
      </c>
      <c r="D3213" s="252" t="s">
        <v>1133</v>
      </c>
      <c r="E3213" s="252">
        <v>537278</v>
      </c>
      <c r="F3213" s="252" t="s">
        <v>5540</v>
      </c>
      <c r="G3213" s="252" t="s">
        <v>230</v>
      </c>
      <c r="H3213" s="252">
        <v>3</v>
      </c>
      <c r="I3213" s="252" t="s">
        <v>5541</v>
      </c>
      <c r="J3213" s="252" t="s">
        <v>5639</v>
      </c>
      <c r="K3213" s="252" t="s">
        <v>5640</v>
      </c>
      <c r="L3213" s="253">
        <v>45834</v>
      </c>
      <c r="M3213" s="252" t="s">
        <v>1099</v>
      </c>
    </row>
    <row r="3214" spans="1:13" x14ac:dyDescent="0.35">
      <c r="A3214" s="250" t="s">
        <v>1050</v>
      </c>
      <c r="B3214" s="250" t="s">
        <v>1051</v>
      </c>
      <c r="C3214" s="250" t="s">
        <v>1041</v>
      </c>
      <c r="D3214" s="250" t="s">
        <v>1136</v>
      </c>
      <c r="E3214" s="250">
        <v>1407832</v>
      </c>
      <c r="F3214" s="250" t="s">
        <v>5540</v>
      </c>
      <c r="G3214" s="250" t="s">
        <v>230</v>
      </c>
      <c r="H3214" s="250">
        <v>3</v>
      </c>
      <c r="I3214" s="250" t="s">
        <v>5541</v>
      </c>
      <c r="J3214" s="250" t="s">
        <v>5639</v>
      </c>
      <c r="K3214" s="250" t="s">
        <v>5641</v>
      </c>
      <c r="L3214" s="251">
        <v>45834</v>
      </c>
      <c r="M3214" s="250" t="s">
        <v>1099</v>
      </c>
    </row>
    <row r="3215" spans="1:13" x14ac:dyDescent="0.35">
      <c r="A3215" s="252" t="s">
        <v>1050</v>
      </c>
      <c r="B3215" s="252" t="s">
        <v>1051</v>
      </c>
      <c r="C3215" s="252" t="s">
        <v>1041</v>
      </c>
      <c r="D3215" s="252" t="s">
        <v>1139</v>
      </c>
      <c r="E3215" s="252">
        <v>0</v>
      </c>
      <c r="F3215" s="252" t="s">
        <v>5540</v>
      </c>
      <c r="G3215" s="252" t="s">
        <v>230</v>
      </c>
      <c r="H3215" s="252">
        <v>3</v>
      </c>
      <c r="I3215" s="252" t="s">
        <v>5541</v>
      </c>
      <c r="J3215" s="252" t="s">
        <v>5639</v>
      </c>
      <c r="K3215" s="252" t="s">
        <v>5642</v>
      </c>
      <c r="L3215" s="253">
        <v>45834</v>
      </c>
      <c r="M3215" s="252" t="s">
        <v>1099</v>
      </c>
    </row>
    <row r="3216" spans="1:13" x14ac:dyDescent="0.35">
      <c r="A3216" s="250" t="s">
        <v>1050</v>
      </c>
      <c r="B3216" s="250" t="s">
        <v>1051</v>
      </c>
      <c r="C3216" s="250" t="s">
        <v>1041</v>
      </c>
      <c r="D3216" s="250" t="s">
        <v>1142</v>
      </c>
      <c r="E3216" s="250">
        <v>4</v>
      </c>
      <c r="F3216" s="250" t="s">
        <v>4513</v>
      </c>
      <c r="G3216" s="250" t="s">
        <v>178</v>
      </c>
      <c r="H3216" s="250">
        <v>1</v>
      </c>
      <c r="I3216" s="250" t="s">
        <v>5577</v>
      </c>
      <c r="J3216" s="250" t="s">
        <v>3971</v>
      </c>
      <c r="K3216" s="250" t="s">
        <v>5643</v>
      </c>
      <c r="L3216" s="251">
        <v>45834</v>
      </c>
      <c r="M3216" s="250" t="s">
        <v>1099</v>
      </c>
    </row>
    <row r="3217" spans="1:13" x14ac:dyDescent="0.35">
      <c r="A3217" s="252" t="s">
        <v>1060</v>
      </c>
      <c r="B3217" s="252" t="s">
        <v>1061</v>
      </c>
      <c r="C3217" s="252" t="s">
        <v>1041</v>
      </c>
      <c r="D3217" s="252" t="s">
        <v>1094</v>
      </c>
      <c r="E3217" s="252">
        <v>57008150</v>
      </c>
      <c r="F3217" s="252" t="s">
        <v>5540</v>
      </c>
      <c r="G3217" s="252" t="s">
        <v>178</v>
      </c>
      <c r="H3217" s="252">
        <v>1</v>
      </c>
      <c r="I3217" s="252" t="s">
        <v>5541</v>
      </c>
      <c r="J3217" s="252" t="s">
        <v>5542</v>
      </c>
      <c r="K3217" s="252" t="s">
        <v>5644</v>
      </c>
      <c r="L3217" s="253">
        <v>45834</v>
      </c>
      <c r="M3217" s="252" t="s">
        <v>1099</v>
      </c>
    </row>
    <row r="3218" spans="1:13" x14ac:dyDescent="0.35">
      <c r="A3218" s="250" t="s">
        <v>1060</v>
      </c>
      <c r="B3218" s="250" t="s">
        <v>1061</v>
      </c>
      <c r="C3218" s="250" t="s">
        <v>1041</v>
      </c>
      <c r="D3218" s="250" t="s">
        <v>1100</v>
      </c>
      <c r="E3218" s="250">
        <v>216520</v>
      </c>
      <c r="F3218" s="250" t="s">
        <v>5645</v>
      </c>
      <c r="G3218" s="250" t="s">
        <v>178</v>
      </c>
      <c r="H3218" s="250">
        <v>1</v>
      </c>
      <c r="I3218" s="250" t="s">
        <v>5646</v>
      </c>
      <c r="J3218" s="250" t="s">
        <v>5647</v>
      </c>
      <c r="K3218" s="250" t="s">
        <v>5648</v>
      </c>
      <c r="L3218" s="251">
        <v>45834</v>
      </c>
      <c r="M3218" s="250" t="s">
        <v>1099</v>
      </c>
    </row>
    <row r="3219" spans="1:13" x14ac:dyDescent="0.35">
      <c r="A3219" s="252" t="s">
        <v>1060</v>
      </c>
      <c r="B3219" s="252" t="s">
        <v>1061</v>
      </c>
      <c r="C3219" s="252" t="s">
        <v>1041</v>
      </c>
      <c r="D3219" s="252" t="s">
        <v>1105</v>
      </c>
      <c r="E3219" s="252">
        <v>31108068</v>
      </c>
      <c r="F3219" s="252" t="s">
        <v>5540</v>
      </c>
      <c r="G3219" s="252" t="s">
        <v>178</v>
      </c>
      <c r="H3219" s="252">
        <v>1</v>
      </c>
      <c r="I3219" s="252" t="s">
        <v>5541</v>
      </c>
      <c r="J3219" s="252" t="s">
        <v>5649</v>
      </c>
      <c r="K3219" s="252" t="s">
        <v>5650</v>
      </c>
      <c r="L3219" s="253">
        <v>45834</v>
      </c>
      <c r="M3219" s="252" t="s">
        <v>1099</v>
      </c>
    </row>
    <row r="3220" spans="1:13" x14ac:dyDescent="0.35">
      <c r="A3220" s="250" t="s">
        <v>1060</v>
      </c>
      <c r="B3220" s="250" t="s">
        <v>1061</v>
      </c>
      <c r="C3220" s="250" t="s">
        <v>1041</v>
      </c>
      <c r="D3220" s="250" t="s">
        <v>1110</v>
      </c>
      <c r="E3220" s="250">
        <v>31108068</v>
      </c>
      <c r="F3220" s="250" t="s">
        <v>5540</v>
      </c>
      <c r="G3220" s="250" t="s">
        <v>178</v>
      </c>
      <c r="H3220" s="250">
        <v>1</v>
      </c>
      <c r="I3220" s="250" t="s">
        <v>5541</v>
      </c>
      <c r="J3220" s="250" t="s">
        <v>5651</v>
      </c>
      <c r="K3220" s="250" t="s">
        <v>5652</v>
      </c>
      <c r="L3220" s="251">
        <v>45834</v>
      </c>
      <c r="M3220" s="250" t="s">
        <v>1099</v>
      </c>
    </row>
    <row r="3221" spans="1:13" x14ac:dyDescent="0.35">
      <c r="A3221" s="252" t="s">
        <v>1060</v>
      </c>
      <c r="B3221" s="252" t="s">
        <v>1061</v>
      </c>
      <c r="C3221" s="252" t="s">
        <v>1041</v>
      </c>
      <c r="D3221" s="252" t="s">
        <v>1113</v>
      </c>
      <c r="E3221" s="252">
        <v>3542246</v>
      </c>
      <c r="F3221" s="252" t="s">
        <v>5627</v>
      </c>
      <c r="G3221" s="252" t="s">
        <v>398</v>
      </c>
      <c r="H3221" s="252">
        <v>2</v>
      </c>
      <c r="I3221" s="252" t="s">
        <v>5628</v>
      </c>
      <c r="J3221" s="252" t="s">
        <v>5653</v>
      </c>
      <c r="K3221" s="252" t="s">
        <v>5654</v>
      </c>
      <c r="L3221" s="253">
        <v>45834</v>
      </c>
      <c r="M3221" s="252" t="s">
        <v>1099</v>
      </c>
    </row>
    <row r="3222" spans="1:13" x14ac:dyDescent="0.35">
      <c r="A3222" s="250" t="s">
        <v>1060</v>
      </c>
      <c r="B3222" s="250" t="s">
        <v>1061</v>
      </c>
      <c r="C3222" s="250" t="s">
        <v>1041</v>
      </c>
      <c r="D3222" s="250" t="s">
        <v>92</v>
      </c>
      <c r="E3222" s="250" t="s">
        <v>17</v>
      </c>
      <c r="F3222" s="250" t="s">
        <v>17</v>
      </c>
      <c r="G3222" s="250" t="s">
        <v>17</v>
      </c>
      <c r="H3222" s="250" t="s">
        <v>17</v>
      </c>
      <c r="I3222" s="250" t="s">
        <v>17</v>
      </c>
      <c r="J3222" s="250" t="s">
        <v>5443</v>
      </c>
      <c r="K3222" s="250" t="s">
        <v>5655</v>
      </c>
      <c r="L3222" s="251">
        <v>45834</v>
      </c>
      <c r="M3222" s="250" t="s">
        <v>1099</v>
      </c>
    </row>
    <row r="3223" spans="1:13" x14ac:dyDescent="0.35">
      <c r="A3223" s="252" t="s">
        <v>1060</v>
      </c>
      <c r="B3223" s="252" t="s">
        <v>1061</v>
      </c>
      <c r="C3223" s="252" t="s">
        <v>1041</v>
      </c>
      <c r="D3223" s="252" t="s">
        <v>428</v>
      </c>
      <c r="E3223" s="252">
        <v>6517</v>
      </c>
      <c r="F3223" s="252" t="s">
        <v>2576</v>
      </c>
      <c r="G3223" s="252" t="s">
        <v>398</v>
      </c>
      <c r="H3223" s="252">
        <v>2</v>
      </c>
      <c r="I3223" s="252" t="s">
        <v>269</v>
      </c>
      <c r="J3223" s="252" t="s">
        <v>5656</v>
      </c>
      <c r="K3223" s="252" t="s">
        <v>5657</v>
      </c>
      <c r="L3223" s="253">
        <v>45834</v>
      </c>
      <c r="M3223" s="252" t="s">
        <v>1099</v>
      </c>
    </row>
    <row r="3224" spans="1:13" x14ac:dyDescent="0.35">
      <c r="A3224" s="250" t="s">
        <v>1060</v>
      </c>
      <c r="B3224" s="250" t="s">
        <v>1061</v>
      </c>
      <c r="C3224" s="250" t="s">
        <v>1041</v>
      </c>
      <c r="D3224" s="250" t="s">
        <v>1016</v>
      </c>
      <c r="E3224" s="250">
        <v>11031</v>
      </c>
      <c r="F3224" s="250" t="s">
        <v>5560</v>
      </c>
      <c r="G3224" s="250" t="s">
        <v>398</v>
      </c>
      <c r="H3224" s="250">
        <v>2</v>
      </c>
      <c r="I3224" s="250" t="s">
        <v>5561</v>
      </c>
      <c r="J3224" s="250" t="s">
        <v>5562</v>
      </c>
      <c r="K3224" s="250" t="s">
        <v>5658</v>
      </c>
      <c r="L3224" s="251">
        <v>45834</v>
      </c>
      <c r="M3224" s="250" t="s">
        <v>1099</v>
      </c>
    </row>
    <row r="3225" spans="1:13" x14ac:dyDescent="0.35">
      <c r="A3225" s="252" t="s">
        <v>1060</v>
      </c>
      <c r="B3225" s="252" t="s">
        <v>1061</v>
      </c>
      <c r="C3225" s="252" t="s">
        <v>1041</v>
      </c>
      <c r="D3225" s="252" t="s">
        <v>1123</v>
      </c>
      <c r="E3225" s="252">
        <v>11676846</v>
      </c>
      <c r="F3225" s="252" t="s">
        <v>5540</v>
      </c>
      <c r="G3225" s="252" t="s">
        <v>178</v>
      </c>
      <c r="H3225" s="252">
        <v>1</v>
      </c>
      <c r="I3225" s="252" t="s">
        <v>5541</v>
      </c>
      <c r="J3225" s="252" t="s">
        <v>5659</v>
      </c>
      <c r="K3225" s="252" t="s">
        <v>5660</v>
      </c>
      <c r="L3225" s="253">
        <v>45834</v>
      </c>
      <c r="M3225" s="252" t="s">
        <v>1099</v>
      </c>
    </row>
    <row r="3226" spans="1:13" x14ac:dyDescent="0.35">
      <c r="A3226" s="250" t="s">
        <v>1060</v>
      </c>
      <c r="B3226" s="250" t="s">
        <v>1061</v>
      </c>
      <c r="C3226" s="250" t="s">
        <v>1041</v>
      </c>
      <c r="D3226" s="250" t="s">
        <v>1126</v>
      </c>
      <c r="E3226" s="250">
        <v>0</v>
      </c>
      <c r="F3226" s="250" t="s">
        <v>5540</v>
      </c>
      <c r="G3226" s="250" t="s">
        <v>398</v>
      </c>
      <c r="H3226" s="250">
        <v>2</v>
      </c>
      <c r="I3226" s="250" t="s">
        <v>5661</v>
      </c>
      <c r="J3226" s="250" t="s">
        <v>2662</v>
      </c>
      <c r="K3226" s="250" t="s">
        <v>5662</v>
      </c>
      <c r="L3226" s="251">
        <v>45834</v>
      </c>
      <c r="M3226" s="250" t="s">
        <v>1099</v>
      </c>
    </row>
    <row r="3227" spans="1:13" x14ac:dyDescent="0.35">
      <c r="A3227" s="252" t="s">
        <v>1060</v>
      </c>
      <c r="B3227" s="252" t="s">
        <v>1061</v>
      </c>
      <c r="C3227" s="252" t="s">
        <v>1041</v>
      </c>
      <c r="D3227" s="252" t="s">
        <v>1130</v>
      </c>
      <c r="E3227" s="252">
        <v>19431222</v>
      </c>
      <c r="F3227" s="252" t="s">
        <v>5540</v>
      </c>
      <c r="G3227" s="252" t="s">
        <v>398</v>
      </c>
      <c r="H3227" s="252">
        <v>2</v>
      </c>
      <c r="I3227" s="252" t="s">
        <v>5541</v>
      </c>
      <c r="J3227" s="252" t="s">
        <v>1801</v>
      </c>
      <c r="K3227" s="252" t="s">
        <v>5663</v>
      </c>
      <c r="L3227" s="253">
        <v>45834</v>
      </c>
      <c r="M3227" s="252" t="s">
        <v>1099</v>
      </c>
    </row>
    <row r="3228" spans="1:13" x14ac:dyDescent="0.35">
      <c r="A3228" s="250" t="s">
        <v>1060</v>
      </c>
      <c r="B3228" s="250" t="s">
        <v>1061</v>
      </c>
      <c r="C3228" s="250" t="s">
        <v>1041</v>
      </c>
      <c r="D3228" s="250" t="s">
        <v>1133</v>
      </c>
      <c r="E3228" s="250">
        <v>9730174</v>
      </c>
      <c r="F3228" s="250" t="s">
        <v>5540</v>
      </c>
      <c r="G3228" s="250" t="s">
        <v>230</v>
      </c>
      <c r="H3228" s="250">
        <v>3</v>
      </c>
      <c r="I3228" s="250" t="s">
        <v>5541</v>
      </c>
      <c r="J3228" s="250" t="s">
        <v>5664</v>
      </c>
      <c r="K3228" s="250" t="s">
        <v>5665</v>
      </c>
      <c r="L3228" s="251">
        <v>45834</v>
      </c>
      <c r="M3228" s="250" t="s">
        <v>1099</v>
      </c>
    </row>
    <row r="3229" spans="1:13" x14ac:dyDescent="0.35">
      <c r="A3229" s="252" t="s">
        <v>1060</v>
      </c>
      <c r="B3229" s="252" t="s">
        <v>1061</v>
      </c>
      <c r="C3229" s="252" t="s">
        <v>1041</v>
      </c>
      <c r="D3229" s="252" t="s">
        <v>1136</v>
      </c>
      <c r="E3229" s="252">
        <v>1946672</v>
      </c>
      <c r="F3229" s="252" t="s">
        <v>5540</v>
      </c>
      <c r="G3229" s="252" t="s">
        <v>230</v>
      </c>
      <c r="H3229" s="252">
        <v>3</v>
      </c>
      <c r="I3229" s="252" t="s">
        <v>5541</v>
      </c>
      <c r="J3229" s="252" t="s">
        <v>5664</v>
      </c>
      <c r="K3229" s="252" t="s">
        <v>5666</v>
      </c>
      <c r="L3229" s="253">
        <v>45834</v>
      </c>
      <c r="M3229" s="252" t="s">
        <v>1099</v>
      </c>
    </row>
    <row r="3230" spans="1:13" x14ac:dyDescent="0.35">
      <c r="A3230" s="250" t="s">
        <v>1060</v>
      </c>
      <c r="B3230" s="250" t="s">
        <v>1061</v>
      </c>
      <c r="C3230" s="250" t="s">
        <v>1041</v>
      </c>
      <c r="D3230" s="250" t="s">
        <v>1139</v>
      </c>
      <c r="E3230" s="250">
        <v>0</v>
      </c>
      <c r="F3230" s="250" t="s">
        <v>5540</v>
      </c>
      <c r="G3230" s="250" t="s">
        <v>230</v>
      </c>
      <c r="H3230" s="250">
        <v>3</v>
      </c>
      <c r="I3230" s="250" t="s">
        <v>5541</v>
      </c>
      <c r="J3230" s="250" t="s">
        <v>5667</v>
      </c>
      <c r="K3230" s="250" t="s">
        <v>5668</v>
      </c>
      <c r="L3230" s="251">
        <v>45834</v>
      </c>
      <c r="M3230" s="250" t="s">
        <v>1099</v>
      </c>
    </row>
    <row r="3231" spans="1:13" x14ac:dyDescent="0.35">
      <c r="A3231" s="252" t="s">
        <v>1060</v>
      </c>
      <c r="B3231" s="252" t="s">
        <v>1061</v>
      </c>
      <c r="C3231" s="252" t="s">
        <v>1041</v>
      </c>
      <c r="D3231" s="252" t="s">
        <v>1142</v>
      </c>
      <c r="E3231" s="252">
        <v>5</v>
      </c>
      <c r="F3231" s="252" t="s">
        <v>4513</v>
      </c>
      <c r="G3231" s="252" t="s">
        <v>178</v>
      </c>
      <c r="H3231" s="252">
        <v>1</v>
      </c>
      <c r="I3231" s="252" t="s">
        <v>5577</v>
      </c>
      <c r="J3231" s="252" t="s">
        <v>1809</v>
      </c>
      <c r="K3231" s="252" t="s">
        <v>5669</v>
      </c>
      <c r="L3231" s="253">
        <v>45834</v>
      </c>
      <c r="M3231" s="252" t="s">
        <v>1099</v>
      </c>
    </row>
    <row r="3232" spans="1:13" x14ac:dyDescent="0.35">
      <c r="A3232" s="250" t="s">
        <v>2133</v>
      </c>
      <c r="B3232" s="250" t="s">
        <v>2134</v>
      </c>
      <c r="C3232" s="250" t="s">
        <v>1041</v>
      </c>
      <c r="D3232" s="250" t="s">
        <v>1094</v>
      </c>
      <c r="E3232" s="250">
        <v>57008150</v>
      </c>
      <c r="F3232" s="250" t="s">
        <v>5540</v>
      </c>
      <c r="G3232" s="250" t="s">
        <v>178</v>
      </c>
      <c r="H3232" s="250">
        <v>1</v>
      </c>
      <c r="I3232" s="250" t="s">
        <v>5541</v>
      </c>
      <c r="J3232" s="250" t="s">
        <v>5542</v>
      </c>
      <c r="K3232" s="250" t="s">
        <v>5670</v>
      </c>
      <c r="L3232" s="251">
        <v>45834</v>
      </c>
      <c r="M3232" s="250" t="s">
        <v>1099</v>
      </c>
    </row>
    <row r="3233" spans="1:13" x14ac:dyDescent="0.35">
      <c r="A3233" s="252" t="s">
        <v>2133</v>
      </c>
      <c r="B3233" s="252" t="s">
        <v>2134</v>
      </c>
      <c r="C3233" s="252" t="s">
        <v>1041</v>
      </c>
      <c r="D3233" s="252" t="s">
        <v>1100</v>
      </c>
      <c r="E3233" s="252">
        <v>273678</v>
      </c>
      <c r="F3233" s="252" t="s">
        <v>5671</v>
      </c>
      <c r="G3233" s="252" t="s">
        <v>178</v>
      </c>
      <c r="H3233" s="252">
        <v>1</v>
      </c>
      <c r="I3233" s="252" t="s">
        <v>5672</v>
      </c>
      <c r="J3233" s="252" t="s">
        <v>5673</v>
      </c>
      <c r="K3233" s="252" t="s">
        <v>5674</v>
      </c>
      <c r="L3233" s="253">
        <v>45834</v>
      </c>
      <c r="M3233" s="252" t="s">
        <v>1099</v>
      </c>
    </row>
    <row r="3234" spans="1:13" x14ac:dyDescent="0.35">
      <c r="A3234" s="250" t="s">
        <v>2133</v>
      </c>
      <c r="B3234" s="250" t="s">
        <v>2134</v>
      </c>
      <c r="C3234" s="250" t="s">
        <v>1041</v>
      </c>
      <c r="D3234" s="250" t="s">
        <v>1105</v>
      </c>
      <c r="E3234" s="250">
        <v>17200000</v>
      </c>
      <c r="F3234" s="250" t="s">
        <v>5675</v>
      </c>
      <c r="G3234" s="250" t="s">
        <v>398</v>
      </c>
      <c r="H3234" s="250">
        <v>2</v>
      </c>
      <c r="I3234" s="250" t="s">
        <v>5676</v>
      </c>
      <c r="J3234" s="250" t="s">
        <v>5677</v>
      </c>
      <c r="K3234" s="250" t="s">
        <v>5678</v>
      </c>
      <c r="L3234" s="251">
        <v>45834</v>
      </c>
      <c r="M3234" s="250" t="s">
        <v>1099</v>
      </c>
    </row>
    <row r="3235" spans="1:13" x14ac:dyDescent="0.35">
      <c r="A3235" s="252" t="s">
        <v>2133</v>
      </c>
      <c r="B3235" s="252" t="s">
        <v>2134</v>
      </c>
      <c r="C3235" s="252" t="s">
        <v>1041</v>
      </c>
      <c r="D3235" s="252" t="s">
        <v>1110</v>
      </c>
      <c r="E3235" s="252">
        <v>17200000</v>
      </c>
      <c r="F3235" s="252" t="s">
        <v>5675</v>
      </c>
      <c r="G3235" s="252" t="s">
        <v>398</v>
      </c>
      <c r="H3235" s="252">
        <v>2</v>
      </c>
      <c r="I3235" s="252" t="s">
        <v>5676</v>
      </c>
      <c r="J3235" s="252" t="s">
        <v>5679</v>
      </c>
      <c r="K3235" s="252" t="s">
        <v>5680</v>
      </c>
      <c r="L3235" s="253">
        <v>45834</v>
      </c>
      <c r="M3235" s="252" t="s">
        <v>1099</v>
      </c>
    </row>
    <row r="3236" spans="1:13" x14ac:dyDescent="0.35">
      <c r="A3236" s="250" t="s">
        <v>2133</v>
      </c>
      <c r="B3236" s="250" t="s">
        <v>2134</v>
      </c>
      <c r="C3236" s="250" t="s">
        <v>1041</v>
      </c>
      <c r="D3236" s="250" t="s">
        <v>1113</v>
      </c>
      <c r="E3236" s="250">
        <v>18200</v>
      </c>
      <c r="F3236" s="250" t="s">
        <v>5556</v>
      </c>
      <c r="G3236" s="250" t="s">
        <v>398</v>
      </c>
      <c r="H3236" s="250">
        <v>2</v>
      </c>
      <c r="I3236" s="250" t="s">
        <v>5557</v>
      </c>
      <c r="J3236" s="250" t="s">
        <v>5681</v>
      </c>
      <c r="K3236" s="250" t="s">
        <v>5682</v>
      </c>
      <c r="L3236" s="251">
        <v>45834</v>
      </c>
      <c r="M3236" s="250" t="s">
        <v>1099</v>
      </c>
    </row>
    <row r="3237" spans="1:13" x14ac:dyDescent="0.35">
      <c r="A3237" s="252" t="s">
        <v>2133</v>
      </c>
      <c r="B3237" s="252" t="s">
        <v>2134</v>
      </c>
      <c r="C3237" s="252" t="s">
        <v>1041</v>
      </c>
      <c r="D3237" s="252" t="s">
        <v>92</v>
      </c>
      <c r="E3237" s="252">
        <v>5104</v>
      </c>
      <c r="F3237" s="252" t="s">
        <v>5556</v>
      </c>
      <c r="G3237" s="252" t="s">
        <v>398</v>
      </c>
      <c r="H3237" s="252">
        <v>2</v>
      </c>
      <c r="I3237" s="252" t="s">
        <v>5557</v>
      </c>
      <c r="J3237" s="252" t="s">
        <v>5558</v>
      </c>
      <c r="K3237" s="252" t="s">
        <v>5683</v>
      </c>
      <c r="L3237" s="253">
        <v>45834</v>
      </c>
      <c r="M3237" s="252" t="s">
        <v>1099</v>
      </c>
    </row>
    <row r="3238" spans="1:13" x14ac:dyDescent="0.35">
      <c r="A3238" s="250" t="s">
        <v>2133</v>
      </c>
      <c r="B3238" s="250" t="s">
        <v>2134</v>
      </c>
      <c r="C3238" s="250" t="s">
        <v>1041</v>
      </c>
      <c r="D3238" s="250" t="s">
        <v>428</v>
      </c>
      <c r="E3238" s="250">
        <v>3745</v>
      </c>
      <c r="F3238" s="250" t="s">
        <v>5556</v>
      </c>
      <c r="G3238" s="250" t="s">
        <v>398</v>
      </c>
      <c r="H3238" s="250">
        <v>2</v>
      </c>
      <c r="I3238" s="250" t="s">
        <v>5557</v>
      </c>
      <c r="J3238" s="250" t="s">
        <v>5684</v>
      </c>
      <c r="K3238" s="250" t="s">
        <v>5685</v>
      </c>
      <c r="L3238" s="251">
        <v>45834</v>
      </c>
      <c r="M3238" s="250" t="s">
        <v>1099</v>
      </c>
    </row>
    <row r="3239" spans="1:13" x14ac:dyDescent="0.35">
      <c r="A3239" s="252" t="s">
        <v>2133</v>
      </c>
      <c r="B3239" s="252" t="s">
        <v>2134</v>
      </c>
      <c r="C3239" s="252" t="s">
        <v>1041</v>
      </c>
      <c r="D3239" s="252" t="s">
        <v>1016</v>
      </c>
      <c r="E3239" s="252">
        <v>11031</v>
      </c>
      <c r="F3239" s="252" t="s">
        <v>5686</v>
      </c>
      <c r="G3239" s="252" t="s">
        <v>398</v>
      </c>
      <c r="H3239" s="252">
        <v>2</v>
      </c>
      <c r="I3239" s="252" t="s">
        <v>5687</v>
      </c>
      <c r="J3239" s="252" t="s">
        <v>5688</v>
      </c>
      <c r="K3239" s="252" t="s">
        <v>5689</v>
      </c>
      <c r="L3239" s="253">
        <v>45834</v>
      </c>
      <c r="M3239" s="252" t="s">
        <v>1099</v>
      </c>
    </row>
    <row r="3240" spans="1:13" x14ac:dyDescent="0.35">
      <c r="A3240" s="250" t="s">
        <v>2133</v>
      </c>
      <c r="B3240" s="250" t="s">
        <v>2134</v>
      </c>
      <c r="C3240" s="250" t="s">
        <v>1041</v>
      </c>
      <c r="D3240" s="250" t="s">
        <v>1123</v>
      </c>
      <c r="E3240" s="250">
        <v>6300000</v>
      </c>
      <c r="F3240" s="250" t="s">
        <v>5675</v>
      </c>
      <c r="G3240" s="250" t="s">
        <v>398</v>
      </c>
      <c r="H3240" s="250">
        <v>2</v>
      </c>
      <c r="I3240" s="250" t="s">
        <v>5676</v>
      </c>
      <c r="J3240" s="250" t="s">
        <v>5690</v>
      </c>
      <c r="K3240" s="250" t="s">
        <v>5691</v>
      </c>
      <c r="L3240" s="251">
        <v>45834</v>
      </c>
      <c r="M3240" s="250" t="s">
        <v>1099</v>
      </c>
    </row>
    <row r="3241" spans="1:13" x14ac:dyDescent="0.35">
      <c r="A3241" s="252" t="s">
        <v>2133</v>
      </c>
      <c r="B3241" s="252" t="s">
        <v>2134</v>
      </c>
      <c r="C3241" s="252" t="s">
        <v>1041</v>
      </c>
      <c r="D3241" s="252" t="s">
        <v>1126</v>
      </c>
      <c r="E3241" s="252" t="s">
        <v>17</v>
      </c>
      <c r="F3241" s="252" t="s">
        <v>5692</v>
      </c>
      <c r="G3241" s="252" t="s">
        <v>398</v>
      </c>
      <c r="H3241" s="252">
        <v>2</v>
      </c>
      <c r="I3241" s="252" t="s">
        <v>5693</v>
      </c>
      <c r="J3241" s="252" t="s">
        <v>1797</v>
      </c>
      <c r="K3241" s="252" t="s">
        <v>5694</v>
      </c>
      <c r="L3241" s="253">
        <v>45834</v>
      </c>
      <c r="M3241" s="252" t="s">
        <v>1099</v>
      </c>
    </row>
    <row r="3242" spans="1:13" x14ac:dyDescent="0.35">
      <c r="A3242" s="250" t="s">
        <v>2133</v>
      </c>
      <c r="B3242" s="250" t="s">
        <v>2134</v>
      </c>
      <c r="C3242" s="250" t="s">
        <v>1041</v>
      </c>
      <c r="D3242" s="250" t="s">
        <v>1130</v>
      </c>
      <c r="E3242" s="250">
        <v>10900000</v>
      </c>
      <c r="F3242" s="250" t="s">
        <v>5675</v>
      </c>
      <c r="G3242" s="250" t="s">
        <v>398</v>
      </c>
      <c r="H3242" s="250">
        <v>2</v>
      </c>
      <c r="I3242" s="250" t="s">
        <v>5676</v>
      </c>
      <c r="J3242" s="250" t="s">
        <v>1801</v>
      </c>
      <c r="K3242" s="250" t="s">
        <v>5695</v>
      </c>
      <c r="L3242" s="251">
        <v>45834</v>
      </c>
      <c r="M3242" s="250" t="s">
        <v>1099</v>
      </c>
    </row>
    <row r="3243" spans="1:13" x14ac:dyDescent="0.35">
      <c r="A3243" s="252" t="s">
        <v>2133</v>
      </c>
      <c r="B3243" s="252" t="s">
        <v>2134</v>
      </c>
      <c r="C3243" s="252" t="s">
        <v>1041</v>
      </c>
      <c r="D3243" s="252" t="s">
        <v>1133</v>
      </c>
      <c r="E3243" s="252">
        <v>3382426</v>
      </c>
      <c r="F3243" s="252" t="s">
        <v>5696</v>
      </c>
      <c r="G3243" s="252" t="s">
        <v>230</v>
      </c>
      <c r="H3243" s="252">
        <v>3</v>
      </c>
      <c r="I3243" s="252" t="s">
        <v>5697</v>
      </c>
      <c r="J3243" s="252" t="s">
        <v>5698</v>
      </c>
      <c r="K3243" s="252" t="s">
        <v>5699</v>
      </c>
      <c r="L3243" s="253">
        <v>45834</v>
      </c>
      <c r="M3243" s="252" t="s">
        <v>1099</v>
      </c>
    </row>
    <row r="3244" spans="1:13" x14ac:dyDescent="0.35">
      <c r="A3244" s="250" t="s">
        <v>2133</v>
      </c>
      <c r="B3244" s="250" t="s">
        <v>2134</v>
      </c>
      <c r="C3244" s="250" t="s">
        <v>1041</v>
      </c>
      <c r="D3244" s="250" t="s">
        <v>1136</v>
      </c>
      <c r="E3244" s="250">
        <v>2917574</v>
      </c>
      <c r="F3244" s="250" t="s">
        <v>5540</v>
      </c>
      <c r="G3244" s="250" t="s">
        <v>230</v>
      </c>
      <c r="H3244" s="250">
        <v>3</v>
      </c>
      <c r="I3244" s="250" t="s">
        <v>5541</v>
      </c>
      <c r="J3244" s="250" t="s">
        <v>5700</v>
      </c>
      <c r="K3244" s="250" t="s">
        <v>5701</v>
      </c>
      <c r="L3244" s="251">
        <v>45834</v>
      </c>
      <c r="M3244" s="250" t="s">
        <v>1099</v>
      </c>
    </row>
    <row r="3245" spans="1:13" x14ac:dyDescent="0.35">
      <c r="A3245" s="252" t="s">
        <v>2133</v>
      </c>
      <c r="B3245" s="252" t="s">
        <v>2134</v>
      </c>
      <c r="C3245" s="252" t="s">
        <v>1041</v>
      </c>
      <c r="D3245" s="252" t="s">
        <v>1139</v>
      </c>
      <c r="E3245" s="252">
        <v>0</v>
      </c>
      <c r="F3245" s="252" t="s">
        <v>5540</v>
      </c>
      <c r="G3245" s="252" t="s">
        <v>230</v>
      </c>
      <c r="H3245" s="252">
        <v>3</v>
      </c>
      <c r="I3245" s="252" t="s">
        <v>5541</v>
      </c>
      <c r="J3245" s="252" t="s">
        <v>5702</v>
      </c>
      <c r="K3245" s="252" t="s">
        <v>5703</v>
      </c>
      <c r="L3245" s="253">
        <v>45834</v>
      </c>
      <c r="M3245" s="252" t="s">
        <v>1099</v>
      </c>
    </row>
    <row r="3246" spans="1:13" x14ac:dyDescent="0.35">
      <c r="A3246" s="250" t="s">
        <v>2133</v>
      </c>
      <c r="B3246" s="250" t="s">
        <v>2134</v>
      </c>
      <c r="C3246" s="250" t="s">
        <v>1041</v>
      </c>
      <c r="D3246" s="250" t="s">
        <v>1142</v>
      </c>
      <c r="E3246" s="250">
        <v>4</v>
      </c>
      <c r="F3246" s="250" t="s">
        <v>5704</v>
      </c>
      <c r="G3246" s="250" t="s">
        <v>398</v>
      </c>
      <c r="H3246" s="250">
        <v>2</v>
      </c>
      <c r="I3246" s="250" t="s">
        <v>5705</v>
      </c>
      <c r="J3246" s="250" t="s">
        <v>5706</v>
      </c>
      <c r="K3246" s="250" t="s">
        <v>5707</v>
      </c>
      <c r="L3246" s="251">
        <v>45834</v>
      </c>
      <c r="M3246" s="250" t="s">
        <v>1099</v>
      </c>
    </row>
    <row r="3247" spans="1:13" x14ac:dyDescent="0.35">
      <c r="A3247" s="252" t="s">
        <v>2133</v>
      </c>
      <c r="B3247" s="252" t="s">
        <v>2134</v>
      </c>
      <c r="C3247" s="252" t="s">
        <v>1041</v>
      </c>
      <c r="D3247" s="252" t="s">
        <v>26</v>
      </c>
      <c r="E3247" s="252" t="s">
        <v>17</v>
      </c>
      <c r="F3247" s="252" t="s">
        <v>5708</v>
      </c>
      <c r="G3247" s="252" t="s">
        <v>17</v>
      </c>
      <c r="H3247" s="252" t="s">
        <v>17</v>
      </c>
      <c r="I3247" s="252" t="s">
        <v>5708</v>
      </c>
      <c r="J3247" s="252" t="s">
        <v>5709</v>
      </c>
      <c r="K3247" s="252" t="s">
        <v>5710</v>
      </c>
      <c r="L3247" s="253">
        <v>45834</v>
      </c>
      <c r="M3247" s="252" t="s">
        <v>1099</v>
      </c>
    </row>
    <row r="3248" spans="1:13" x14ac:dyDescent="0.35">
      <c r="A3248" s="250" t="s">
        <v>2133</v>
      </c>
      <c r="B3248" s="250" t="s">
        <v>2134</v>
      </c>
      <c r="C3248" s="250" t="s">
        <v>1041</v>
      </c>
      <c r="D3248" s="250" t="s">
        <v>28</v>
      </c>
      <c r="E3248" s="250">
        <v>500000</v>
      </c>
      <c r="F3248" s="250" t="s">
        <v>5711</v>
      </c>
      <c r="G3248" s="250" t="s">
        <v>398</v>
      </c>
      <c r="H3248" s="250">
        <v>2</v>
      </c>
      <c r="I3248" s="250" t="s">
        <v>5712</v>
      </c>
      <c r="J3248" s="250" t="s">
        <v>5583</v>
      </c>
      <c r="K3248" s="250" t="s">
        <v>5713</v>
      </c>
      <c r="L3248" s="251">
        <v>45834</v>
      </c>
      <c r="M3248" s="250" t="s">
        <v>1099</v>
      </c>
    </row>
    <row r="3249" spans="1:13" x14ac:dyDescent="0.35">
      <c r="A3249" s="252" t="s">
        <v>2133</v>
      </c>
      <c r="B3249" s="252" t="s">
        <v>2134</v>
      </c>
      <c r="C3249" s="252" t="s">
        <v>1041</v>
      </c>
      <c r="D3249" s="252" t="s">
        <v>24</v>
      </c>
      <c r="E3249" s="252" t="s">
        <v>17</v>
      </c>
      <c r="F3249" s="252" t="s">
        <v>5708</v>
      </c>
      <c r="G3249" s="252" t="s">
        <v>17</v>
      </c>
      <c r="H3249" s="252" t="s">
        <v>17</v>
      </c>
      <c r="I3249" s="252" t="s">
        <v>5708</v>
      </c>
      <c r="J3249" s="252" t="s">
        <v>5709</v>
      </c>
      <c r="K3249" s="252" t="s">
        <v>5714</v>
      </c>
      <c r="L3249" s="253">
        <v>45834</v>
      </c>
      <c r="M3249" s="252" t="s">
        <v>1099</v>
      </c>
    </row>
    <row r="3250" spans="1:13" x14ac:dyDescent="0.35">
      <c r="A3250" s="250" t="s">
        <v>2133</v>
      </c>
      <c r="B3250" s="250" t="s">
        <v>2134</v>
      </c>
      <c r="C3250" s="250" t="s">
        <v>1041</v>
      </c>
      <c r="D3250" s="250" t="s">
        <v>16</v>
      </c>
      <c r="E3250" s="250">
        <v>43146</v>
      </c>
      <c r="F3250" s="250" t="s">
        <v>5586</v>
      </c>
      <c r="G3250" s="250" t="s">
        <v>398</v>
      </c>
      <c r="H3250" s="250">
        <v>2</v>
      </c>
      <c r="I3250" s="250" t="s">
        <v>5587</v>
      </c>
      <c r="J3250" s="250" t="s">
        <v>5588</v>
      </c>
      <c r="K3250" s="250" t="s">
        <v>5715</v>
      </c>
      <c r="L3250" s="251">
        <v>45834</v>
      </c>
      <c r="M3250" s="250" t="s">
        <v>1099</v>
      </c>
    </row>
    <row r="3251" spans="1:13" x14ac:dyDescent="0.35">
      <c r="A3251" s="252" t="s">
        <v>2133</v>
      </c>
      <c r="B3251" s="252" t="s">
        <v>2134</v>
      </c>
      <c r="C3251" s="252" t="s">
        <v>1041</v>
      </c>
      <c r="D3251" s="252" t="s">
        <v>20</v>
      </c>
      <c r="E3251" s="252">
        <v>12441</v>
      </c>
      <c r="F3251" s="252" t="s">
        <v>5586</v>
      </c>
      <c r="G3251" s="252" t="s">
        <v>398</v>
      </c>
      <c r="H3251" s="252">
        <v>2</v>
      </c>
      <c r="I3251" s="252" t="s">
        <v>5587</v>
      </c>
      <c r="J3251" s="252" t="s">
        <v>5590</v>
      </c>
      <c r="K3251" s="252" t="s">
        <v>5716</v>
      </c>
      <c r="L3251" s="253">
        <v>45834</v>
      </c>
      <c r="M3251" s="252" t="s">
        <v>1099</v>
      </c>
    </row>
    <row r="3252" spans="1:13" x14ac:dyDescent="0.35">
      <c r="A3252" s="250" t="s">
        <v>2133</v>
      </c>
      <c r="B3252" s="250" t="s">
        <v>2134</v>
      </c>
      <c r="C3252" s="250" t="s">
        <v>1041</v>
      </c>
      <c r="D3252" s="250" t="s">
        <v>292</v>
      </c>
      <c r="E3252" s="250" t="s">
        <v>17</v>
      </c>
      <c r="F3252" s="250" t="s">
        <v>5708</v>
      </c>
      <c r="G3252" s="250" t="s">
        <v>17</v>
      </c>
      <c r="H3252" s="250" t="s">
        <v>17</v>
      </c>
      <c r="I3252" s="250" t="s">
        <v>5708</v>
      </c>
      <c r="J3252" s="250" t="s">
        <v>5709</v>
      </c>
      <c r="K3252" s="250" t="s">
        <v>5717</v>
      </c>
      <c r="L3252" s="251">
        <v>45834</v>
      </c>
      <c r="M3252" s="250" t="s">
        <v>1099</v>
      </c>
    </row>
    <row r="3253" spans="1:13" x14ac:dyDescent="0.35">
      <c r="A3253" s="252" t="s">
        <v>2133</v>
      </c>
      <c r="B3253" s="252" t="s">
        <v>2134</v>
      </c>
      <c r="C3253" s="252" t="s">
        <v>1041</v>
      </c>
      <c r="D3253" s="252" t="s">
        <v>22</v>
      </c>
      <c r="E3253" s="252" t="s">
        <v>17</v>
      </c>
      <c r="F3253" s="252" t="s">
        <v>5708</v>
      </c>
      <c r="G3253" s="252" t="s">
        <v>17</v>
      </c>
      <c r="H3253" s="252" t="s">
        <v>17</v>
      </c>
      <c r="I3253" s="252" t="s">
        <v>5708</v>
      </c>
      <c r="J3253" s="252" t="s">
        <v>5709</v>
      </c>
      <c r="K3253" s="252" t="s">
        <v>5718</v>
      </c>
      <c r="L3253" s="253">
        <v>45834</v>
      </c>
      <c r="M3253" s="252" t="s">
        <v>1099</v>
      </c>
    </row>
    <row r="3254" spans="1:13" x14ac:dyDescent="0.35">
      <c r="A3254" s="250" t="s">
        <v>4126</v>
      </c>
      <c r="B3254" s="250" t="s">
        <v>4127</v>
      </c>
      <c r="C3254" s="250" t="s">
        <v>3257</v>
      </c>
      <c r="D3254" s="250" t="s">
        <v>1094</v>
      </c>
      <c r="E3254" s="250">
        <v>254237173</v>
      </c>
      <c r="F3254" s="250" t="s">
        <v>5719</v>
      </c>
      <c r="G3254" s="250" t="s">
        <v>398</v>
      </c>
      <c r="H3254" s="250">
        <v>2</v>
      </c>
      <c r="I3254" s="250" t="s">
        <v>5720</v>
      </c>
      <c r="J3254" s="250" t="s">
        <v>5721</v>
      </c>
      <c r="K3254" s="250" t="s">
        <v>5722</v>
      </c>
      <c r="L3254" s="251">
        <v>45834</v>
      </c>
      <c r="M3254" s="250" t="s">
        <v>19</v>
      </c>
    </row>
    <row r="3255" spans="1:13" x14ac:dyDescent="0.35">
      <c r="A3255" s="252" t="s">
        <v>4126</v>
      </c>
      <c r="B3255" s="252" t="s">
        <v>4127</v>
      </c>
      <c r="C3255" s="252" t="s">
        <v>3257</v>
      </c>
      <c r="D3255" s="252" t="s">
        <v>1100</v>
      </c>
      <c r="E3255" s="252">
        <v>498459</v>
      </c>
      <c r="F3255" s="252" t="s">
        <v>5723</v>
      </c>
      <c r="G3255" s="252" t="s">
        <v>398</v>
      </c>
      <c r="H3255" s="252">
        <v>2</v>
      </c>
      <c r="I3255" s="252" t="s">
        <v>5724</v>
      </c>
      <c r="J3255" s="252" t="s">
        <v>5725</v>
      </c>
      <c r="K3255" s="252" t="s">
        <v>5726</v>
      </c>
      <c r="L3255" s="253">
        <v>45834</v>
      </c>
      <c r="M3255" s="252" t="s">
        <v>19</v>
      </c>
    </row>
    <row r="3256" spans="1:13" x14ac:dyDescent="0.35">
      <c r="A3256" s="250" t="s">
        <v>4126</v>
      </c>
      <c r="B3256" s="250" t="s">
        <v>4127</v>
      </c>
      <c r="C3256" s="250" t="s">
        <v>3257</v>
      </c>
      <c r="D3256" s="250" t="s">
        <v>1105</v>
      </c>
      <c r="E3256" s="250">
        <v>86490002</v>
      </c>
      <c r="F3256" s="250" t="s">
        <v>5727</v>
      </c>
      <c r="G3256" s="250" t="s">
        <v>230</v>
      </c>
      <c r="H3256" s="250">
        <v>3</v>
      </c>
      <c r="I3256" s="250" t="s">
        <v>5728</v>
      </c>
      <c r="J3256" s="250" t="s">
        <v>5729</v>
      </c>
      <c r="K3256" s="250" t="s">
        <v>5730</v>
      </c>
      <c r="L3256" s="251">
        <v>45834</v>
      </c>
      <c r="M3256" s="250" t="s">
        <v>19</v>
      </c>
    </row>
    <row r="3257" spans="1:13" x14ac:dyDescent="0.35">
      <c r="A3257" s="252" t="s">
        <v>4126</v>
      </c>
      <c r="B3257" s="252" t="s">
        <v>4127</v>
      </c>
      <c r="C3257" s="252" t="s">
        <v>3257</v>
      </c>
      <c r="D3257" s="252" t="s">
        <v>1110</v>
      </c>
      <c r="E3257" s="252">
        <v>27893446</v>
      </c>
      <c r="F3257" s="252" t="s">
        <v>5731</v>
      </c>
      <c r="G3257" s="252" t="s">
        <v>230</v>
      </c>
      <c r="H3257" s="252">
        <v>3</v>
      </c>
      <c r="I3257" s="252" t="s">
        <v>5732</v>
      </c>
      <c r="J3257" s="252" t="s">
        <v>5733</v>
      </c>
      <c r="K3257" s="252" t="s">
        <v>5734</v>
      </c>
      <c r="L3257" s="253">
        <v>45834</v>
      </c>
      <c r="M3257" s="252" t="s">
        <v>19</v>
      </c>
    </row>
    <row r="3258" spans="1:13" x14ac:dyDescent="0.35">
      <c r="A3258" s="250" t="s">
        <v>4126</v>
      </c>
      <c r="B3258" s="250" t="s">
        <v>4127</v>
      </c>
      <c r="C3258" s="250" t="s">
        <v>3257</v>
      </c>
      <c r="D3258" s="250" t="s">
        <v>1113</v>
      </c>
      <c r="E3258" s="250">
        <v>2706277</v>
      </c>
      <c r="F3258" s="250" t="s">
        <v>5735</v>
      </c>
      <c r="G3258" s="250" t="s">
        <v>230</v>
      </c>
      <c r="H3258" s="250">
        <v>3</v>
      </c>
      <c r="I3258" s="250" t="s">
        <v>5736</v>
      </c>
      <c r="J3258" s="250" t="s">
        <v>5737</v>
      </c>
      <c r="K3258" s="250" t="s">
        <v>5738</v>
      </c>
      <c r="L3258" s="251">
        <v>45834</v>
      </c>
      <c r="M3258" s="250" t="s">
        <v>19</v>
      </c>
    </row>
    <row r="3259" spans="1:13" x14ac:dyDescent="0.35">
      <c r="A3259" s="252" t="s">
        <v>4126</v>
      </c>
      <c r="B3259" s="252" t="s">
        <v>4127</v>
      </c>
      <c r="C3259" s="252" t="s">
        <v>3257</v>
      </c>
      <c r="D3259" s="252" t="s">
        <v>92</v>
      </c>
      <c r="E3259" s="252">
        <v>57</v>
      </c>
      <c r="F3259" s="252" t="s">
        <v>5739</v>
      </c>
      <c r="G3259" s="252" t="s">
        <v>398</v>
      </c>
      <c r="H3259" s="252">
        <v>2</v>
      </c>
      <c r="I3259" s="252" t="s">
        <v>5740</v>
      </c>
      <c r="J3259" s="252" t="s">
        <v>5741</v>
      </c>
      <c r="K3259" s="252" t="s">
        <v>5742</v>
      </c>
      <c r="L3259" s="253">
        <v>45834</v>
      </c>
      <c r="M3259" s="252" t="s">
        <v>19</v>
      </c>
    </row>
    <row r="3260" spans="1:13" x14ac:dyDescent="0.35">
      <c r="A3260" s="250" t="s">
        <v>4126</v>
      </c>
      <c r="B3260" s="250" t="s">
        <v>4127</v>
      </c>
      <c r="C3260" s="250" t="s">
        <v>3257</v>
      </c>
      <c r="D3260" s="250" t="s">
        <v>428</v>
      </c>
      <c r="E3260" s="250">
        <v>47</v>
      </c>
      <c r="F3260" s="250" t="s">
        <v>5743</v>
      </c>
      <c r="G3260" s="250" t="s">
        <v>230</v>
      </c>
      <c r="H3260" s="250">
        <v>3</v>
      </c>
      <c r="I3260" s="250" t="s">
        <v>1013</v>
      </c>
      <c r="J3260" s="250" t="s">
        <v>5744</v>
      </c>
      <c r="K3260" s="250" t="s">
        <v>5745</v>
      </c>
      <c r="L3260" s="251">
        <v>45834</v>
      </c>
      <c r="M3260" s="250" t="s">
        <v>19</v>
      </c>
    </row>
    <row r="3261" spans="1:13" x14ac:dyDescent="0.35">
      <c r="A3261" s="252" t="s">
        <v>4126</v>
      </c>
      <c r="B3261" s="252" t="s">
        <v>4127</v>
      </c>
      <c r="C3261" s="252" t="s">
        <v>3257</v>
      </c>
      <c r="D3261" s="252" t="s">
        <v>1016</v>
      </c>
      <c r="E3261" s="252">
        <v>47</v>
      </c>
      <c r="F3261" s="252" t="s">
        <v>5743</v>
      </c>
      <c r="G3261" s="252" t="s">
        <v>230</v>
      </c>
      <c r="H3261" s="252">
        <v>3</v>
      </c>
      <c r="I3261" s="252" t="s">
        <v>1013</v>
      </c>
      <c r="J3261" s="252" t="s">
        <v>5744</v>
      </c>
      <c r="K3261" s="252" t="s">
        <v>5746</v>
      </c>
      <c r="L3261" s="253">
        <v>45834</v>
      </c>
      <c r="M3261" s="252" t="s">
        <v>19</v>
      </c>
    </row>
    <row r="3262" spans="1:13" x14ac:dyDescent="0.35">
      <c r="A3262" s="250" t="s">
        <v>4126</v>
      </c>
      <c r="B3262" s="250" t="s">
        <v>4127</v>
      </c>
      <c r="C3262" s="250" t="s">
        <v>3257</v>
      </c>
      <c r="D3262" s="250" t="s">
        <v>1123</v>
      </c>
      <c r="E3262" s="250">
        <v>10427010</v>
      </c>
      <c r="F3262" s="250" t="s">
        <v>5747</v>
      </c>
      <c r="G3262" s="250" t="s">
        <v>230</v>
      </c>
      <c r="H3262" s="250">
        <v>3</v>
      </c>
      <c r="I3262" s="250" t="s">
        <v>5748</v>
      </c>
      <c r="J3262" s="250" t="s">
        <v>5749</v>
      </c>
      <c r="K3262" s="250" t="s">
        <v>5750</v>
      </c>
      <c r="L3262" s="251">
        <v>45834</v>
      </c>
      <c r="M3262" s="250" t="s">
        <v>19</v>
      </c>
    </row>
    <row r="3263" spans="1:13" x14ac:dyDescent="0.35">
      <c r="A3263" s="252" t="s">
        <v>4126</v>
      </c>
      <c r="B3263" s="252" t="s">
        <v>4127</v>
      </c>
      <c r="C3263" s="252" t="s">
        <v>3257</v>
      </c>
      <c r="D3263" s="252" t="s">
        <v>1126</v>
      </c>
      <c r="E3263" s="252">
        <v>58596556</v>
      </c>
      <c r="F3263" s="252" t="s">
        <v>5751</v>
      </c>
      <c r="G3263" s="252" t="s">
        <v>230</v>
      </c>
      <c r="H3263" s="252">
        <v>3</v>
      </c>
      <c r="I3263" s="252" t="s">
        <v>5752</v>
      </c>
      <c r="J3263" s="252" t="s">
        <v>5753</v>
      </c>
      <c r="K3263" s="252" t="s">
        <v>5754</v>
      </c>
      <c r="L3263" s="253">
        <v>45834</v>
      </c>
      <c r="M3263" s="252" t="s">
        <v>19</v>
      </c>
    </row>
    <row r="3264" spans="1:13" x14ac:dyDescent="0.35">
      <c r="A3264" s="250" t="s">
        <v>4126</v>
      </c>
      <c r="B3264" s="250" t="s">
        <v>4127</v>
      </c>
      <c r="C3264" s="250" t="s">
        <v>3257</v>
      </c>
      <c r="D3264" s="250" t="s">
        <v>1130</v>
      </c>
      <c r="E3264" s="250">
        <v>17466436</v>
      </c>
      <c r="F3264" s="250" t="s">
        <v>5731</v>
      </c>
      <c r="G3264" s="250" t="s">
        <v>230</v>
      </c>
      <c r="H3264" s="250">
        <v>3</v>
      </c>
      <c r="I3264" s="250" t="s">
        <v>5732</v>
      </c>
      <c r="J3264" s="250" t="s">
        <v>5755</v>
      </c>
      <c r="K3264" s="250" t="s">
        <v>5756</v>
      </c>
      <c r="L3264" s="251">
        <v>45834</v>
      </c>
      <c r="M3264" s="250" t="s">
        <v>19</v>
      </c>
    </row>
    <row r="3265" spans="1:13" x14ac:dyDescent="0.35">
      <c r="A3265" s="252" t="s">
        <v>4126</v>
      </c>
      <c r="B3265" s="252" t="s">
        <v>4127</v>
      </c>
      <c r="C3265" s="252" t="s">
        <v>3257</v>
      </c>
      <c r="D3265" s="252" t="s">
        <v>1133</v>
      </c>
      <c r="E3265" s="252">
        <v>9719335</v>
      </c>
      <c r="F3265" s="252" t="s">
        <v>5731</v>
      </c>
      <c r="G3265" s="252" t="s">
        <v>230</v>
      </c>
      <c r="H3265" s="252">
        <v>3</v>
      </c>
      <c r="I3265" s="252" t="s">
        <v>5732</v>
      </c>
      <c r="J3265" s="252" t="s">
        <v>5757</v>
      </c>
      <c r="K3265" s="252" t="s">
        <v>5758</v>
      </c>
      <c r="L3265" s="253">
        <v>45834</v>
      </c>
      <c r="M3265" s="252" t="s">
        <v>19</v>
      </c>
    </row>
    <row r="3266" spans="1:13" x14ac:dyDescent="0.35">
      <c r="A3266" s="250" t="s">
        <v>4126</v>
      </c>
      <c r="B3266" s="250" t="s">
        <v>4127</v>
      </c>
      <c r="C3266" s="250" t="s">
        <v>3257</v>
      </c>
      <c r="D3266" s="250" t="s">
        <v>1136</v>
      </c>
      <c r="E3266" s="250">
        <v>707675</v>
      </c>
      <c r="F3266" s="250" t="s">
        <v>5759</v>
      </c>
      <c r="G3266" s="250" t="s">
        <v>230</v>
      </c>
      <c r="H3266" s="250">
        <v>3</v>
      </c>
      <c r="I3266" s="250" t="s">
        <v>5760</v>
      </c>
      <c r="J3266" s="250" t="s">
        <v>5761</v>
      </c>
      <c r="K3266" s="250" t="s">
        <v>5762</v>
      </c>
      <c r="L3266" s="251">
        <v>45834</v>
      </c>
      <c r="M3266" s="250" t="s">
        <v>19</v>
      </c>
    </row>
    <row r="3267" spans="1:13" x14ac:dyDescent="0.35">
      <c r="A3267" s="252" t="s">
        <v>4126</v>
      </c>
      <c r="B3267" s="252" t="s">
        <v>4127</v>
      </c>
      <c r="C3267" s="252" t="s">
        <v>3257</v>
      </c>
      <c r="D3267" s="252" t="s">
        <v>1139</v>
      </c>
      <c r="E3267" s="252" t="s">
        <v>17</v>
      </c>
      <c r="F3267" s="252" t="s">
        <v>17</v>
      </c>
      <c r="G3267" s="252" t="s">
        <v>17</v>
      </c>
      <c r="H3267" s="252" t="s">
        <v>17</v>
      </c>
      <c r="I3267" s="252" t="s">
        <v>17</v>
      </c>
      <c r="J3267" s="252" t="s">
        <v>5763</v>
      </c>
      <c r="K3267" s="252" t="s">
        <v>5764</v>
      </c>
      <c r="L3267" s="253">
        <v>45834</v>
      </c>
      <c r="M3267" s="252" t="s">
        <v>19</v>
      </c>
    </row>
    <row r="3268" spans="1:13" x14ac:dyDescent="0.35">
      <c r="A3268" s="250" t="s">
        <v>4126</v>
      </c>
      <c r="B3268" s="250" t="s">
        <v>4127</v>
      </c>
      <c r="C3268" s="250" t="s">
        <v>3257</v>
      </c>
      <c r="D3268" s="250" t="s">
        <v>1142</v>
      </c>
      <c r="E3268" s="250">
        <v>4</v>
      </c>
      <c r="F3268" s="250" t="s">
        <v>5731</v>
      </c>
      <c r="G3268" s="250" t="s">
        <v>230</v>
      </c>
      <c r="H3268" s="250">
        <v>3</v>
      </c>
      <c r="I3268" s="250" t="s">
        <v>5732</v>
      </c>
      <c r="J3268" s="250" t="s">
        <v>5765</v>
      </c>
      <c r="K3268" s="250" t="s">
        <v>5766</v>
      </c>
      <c r="L3268" s="251">
        <v>45834</v>
      </c>
      <c r="M3268" s="250" t="s">
        <v>19</v>
      </c>
    </row>
    <row r="3269" spans="1:13" x14ac:dyDescent="0.35">
      <c r="A3269" s="252" t="s">
        <v>4126</v>
      </c>
      <c r="B3269" s="252" t="s">
        <v>4127</v>
      </c>
      <c r="C3269" s="252" t="s">
        <v>3257</v>
      </c>
      <c r="D3269" s="252" t="s">
        <v>26</v>
      </c>
      <c r="E3269" s="252" t="s">
        <v>17</v>
      </c>
      <c r="F3269" s="252" t="s">
        <v>17</v>
      </c>
      <c r="G3269" s="252" t="s">
        <v>17</v>
      </c>
      <c r="H3269" s="252" t="s">
        <v>17</v>
      </c>
      <c r="I3269" s="252" t="s">
        <v>17</v>
      </c>
      <c r="J3269" s="252" t="s">
        <v>608</v>
      </c>
      <c r="K3269" s="252" t="s">
        <v>5767</v>
      </c>
      <c r="L3269" s="253">
        <v>45834</v>
      </c>
      <c r="M3269" s="252" t="s">
        <v>19</v>
      </c>
    </row>
    <row r="3270" spans="1:13" x14ac:dyDescent="0.35">
      <c r="A3270" s="250" t="s">
        <v>4126</v>
      </c>
      <c r="B3270" s="250" t="s">
        <v>4127</v>
      </c>
      <c r="C3270" s="250" t="s">
        <v>3257</v>
      </c>
      <c r="D3270" s="250" t="s">
        <v>28</v>
      </c>
      <c r="E3270" s="250" t="s">
        <v>17</v>
      </c>
      <c r="F3270" s="250" t="s">
        <v>17</v>
      </c>
      <c r="G3270" s="250" t="s">
        <v>17</v>
      </c>
      <c r="H3270" s="250" t="s">
        <v>17</v>
      </c>
      <c r="I3270" s="250" t="s">
        <v>17</v>
      </c>
      <c r="J3270" s="250" t="s">
        <v>608</v>
      </c>
      <c r="K3270" s="250" t="s">
        <v>5768</v>
      </c>
      <c r="L3270" s="251">
        <v>45834</v>
      </c>
      <c r="M3270" s="250" t="s">
        <v>19</v>
      </c>
    </row>
    <row r="3271" spans="1:13" x14ac:dyDescent="0.35">
      <c r="A3271" s="252" t="s">
        <v>4126</v>
      </c>
      <c r="B3271" s="252" t="s">
        <v>4127</v>
      </c>
      <c r="C3271" s="252" t="s">
        <v>3257</v>
      </c>
      <c r="D3271" s="252" t="s">
        <v>24</v>
      </c>
      <c r="E3271" s="252" t="s">
        <v>17</v>
      </c>
      <c r="F3271" s="252" t="s">
        <v>17</v>
      </c>
      <c r="G3271" s="252" t="s">
        <v>17</v>
      </c>
      <c r="H3271" s="252" t="s">
        <v>17</v>
      </c>
      <c r="I3271" s="252" t="s">
        <v>17</v>
      </c>
      <c r="J3271" s="252" t="s">
        <v>608</v>
      </c>
      <c r="K3271" s="252" t="s">
        <v>5769</v>
      </c>
      <c r="L3271" s="253">
        <v>45834</v>
      </c>
      <c r="M3271" s="252" t="s">
        <v>19</v>
      </c>
    </row>
    <row r="3272" spans="1:13" x14ac:dyDescent="0.35">
      <c r="A3272" s="250" t="s">
        <v>4126</v>
      </c>
      <c r="B3272" s="250" t="s">
        <v>4127</v>
      </c>
      <c r="C3272" s="250" t="s">
        <v>3257</v>
      </c>
      <c r="D3272" s="250" t="s">
        <v>16</v>
      </c>
      <c r="E3272" s="250" t="s">
        <v>17</v>
      </c>
      <c r="F3272" s="250" t="s">
        <v>17</v>
      </c>
      <c r="G3272" s="250" t="s">
        <v>17</v>
      </c>
      <c r="H3272" s="250" t="s">
        <v>17</v>
      </c>
      <c r="I3272" s="250" t="s">
        <v>17</v>
      </c>
      <c r="J3272" s="250" t="s">
        <v>608</v>
      </c>
      <c r="K3272" s="250" t="s">
        <v>5770</v>
      </c>
      <c r="L3272" s="251">
        <v>45834</v>
      </c>
      <c r="M3272" s="250" t="s">
        <v>19</v>
      </c>
    </row>
    <row r="3273" spans="1:13" x14ac:dyDescent="0.35">
      <c r="A3273" s="252" t="s">
        <v>4126</v>
      </c>
      <c r="B3273" s="252" t="s">
        <v>4127</v>
      </c>
      <c r="C3273" s="252" t="s">
        <v>3257</v>
      </c>
      <c r="D3273" s="252" t="s">
        <v>20</v>
      </c>
      <c r="E3273" s="252" t="s">
        <v>17</v>
      </c>
      <c r="F3273" s="252" t="s">
        <v>17</v>
      </c>
      <c r="G3273" s="252" t="s">
        <v>17</v>
      </c>
      <c r="H3273" s="252" t="s">
        <v>17</v>
      </c>
      <c r="I3273" s="252" t="s">
        <v>17</v>
      </c>
      <c r="J3273" s="252" t="s">
        <v>608</v>
      </c>
      <c r="K3273" s="252" t="s">
        <v>5771</v>
      </c>
      <c r="L3273" s="253">
        <v>45834</v>
      </c>
      <c r="M3273" s="252" t="s">
        <v>19</v>
      </c>
    </row>
    <row r="3274" spans="1:13" x14ac:dyDescent="0.35">
      <c r="A3274" s="250" t="s">
        <v>4126</v>
      </c>
      <c r="B3274" s="250" t="s">
        <v>4127</v>
      </c>
      <c r="C3274" s="250" t="s">
        <v>3257</v>
      </c>
      <c r="D3274" s="250" t="s">
        <v>292</v>
      </c>
      <c r="E3274" s="250" t="s">
        <v>17</v>
      </c>
      <c r="F3274" s="250" t="s">
        <v>17</v>
      </c>
      <c r="G3274" s="250" t="s">
        <v>17</v>
      </c>
      <c r="H3274" s="250" t="s">
        <v>17</v>
      </c>
      <c r="I3274" s="250" t="s">
        <v>17</v>
      </c>
      <c r="J3274" s="250" t="s">
        <v>608</v>
      </c>
      <c r="K3274" s="250" t="s">
        <v>5772</v>
      </c>
      <c r="L3274" s="251">
        <v>45834</v>
      </c>
      <c r="M3274" s="250" t="s">
        <v>19</v>
      </c>
    </row>
    <row r="3275" spans="1:13" x14ac:dyDescent="0.35">
      <c r="A3275" s="252" t="s">
        <v>4126</v>
      </c>
      <c r="B3275" s="252" t="s">
        <v>4127</v>
      </c>
      <c r="C3275" s="252" t="s">
        <v>3257</v>
      </c>
      <c r="D3275" s="252" t="s">
        <v>22</v>
      </c>
      <c r="E3275" s="252" t="s">
        <v>17</v>
      </c>
      <c r="F3275" s="252" t="s">
        <v>17</v>
      </c>
      <c r="G3275" s="252" t="s">
        <v>17</v>
      </c>
      <c r="H3275" s="252" t="s">
        <v>17</v>
      </c>
      <c r="I3275" s="252" t="s">
        <v>17</v>
      </c>
      <c r="J3275" s="252" t="s">
        <v>608</v>
      </c>
      <c r="K3275" s="252" t="s">
        <v>5773</v>
      </c>
      <c r="L3275" s="253">
        <v>45834</v>
      </c>
      <c r="M3275" s="252" t="s">
        <v>19</v>
      </c>
    </row>
    <row r="3276" spans="1:13" x14ac:dyDescent="0.35">
      <c r="A3276" s="250" t="s">
        <v>3267</v>
      </c>
      <c r="B3276" s="250" t="s">
        <v>3268</v>
      </c>
      <c r="C3276" s="250" t="s">
        <v>3257</v>
      </c>
      <c r="D3276" s="250" t="s">
        <v>1094</v>
      </c>
      <c r="E3276" s="250">
        <v>254237173</v>
      </c>
      <c r="F3276" s="250" t="s">
        <v>5719</v>
      </c>
      <c r="G3276" s="250" t="s">
        <v>398</v>
      </c>
      <c r="H3276" s="250">
        <v>2</v>
      </c>
      <c r="I3276" s="250" t="s">
        <v>5720</v>
      </c>
      <c r="J3276" s="250" t="s">
        <v>5721</v>
      </c>
      <c r="K3276" s="250" t="s">
        <v>5774</v>
      </c>
      <c r="L3276" s="251">
        <v>45834</v>
      </c>
      <c r="M3276" s="250" t="s">
        <v>1099</v>
      </c>
    </row>
    <row r="3277" spans="1:13" x14ac:dyDescent="0.35">
      <c r="A3277" s="252" t="s">
        <v>3267</v>
      </c>
      <c r="B3277" s="252" t="s">
        <v>3268</v>
      </c>
      <c r="C3277" s="252" t="s">
        <v>3257</v>
      </c>
      <c r="D3277" s="252" t="s">
        <v>1100</v>
      </c>
      <c r="E3277" s="252">
        <v>484256</v>
      </c>
      <c r="F3277" s="252" t="s">
        <v>5775</v>
      </c>
      <c r="G3277" s="252" t="s">
        <v>398</v>
      </c>
      <c r="H3277" s="252">
        <v>2</v>
      </c>
      <c r="I3277" s="252" t="s">
        <v>5776</v>
      </c>
      <c r="J3277" s="252" t="s">
        <v>5777</v>
      </c>
      <c r="K3277" s="252" t="s">
        <v>5778</v>
      </c>
      <c r="L3277" s="253">
        <v>45834</v>
      </c>
      <c r="M3277" s="252" t="s">
        <v>1099</v>
      </c>
    </row>
    <row r="3278" spans="1:13" x14ac:dyDescent="0.35">
      <c r="A3278" s="250" t="s">
        <v>3267</v>
      </c>
      <c r="B3278" s="250" t="s">
        <v>3268</v>
      </c>
      <c r="C3278" s="250" t="s">
        <v>3257</v>
      </c>
      <c r="D3278" s="250" t="s">
        <v>1105</v>
      </c>
      <c r="E3278" s="250">
        <v>50788651</v>
      </c>
      <c r="F3278" s="250" t="s">
        <v>5759</v>
      </c>
      <c r="G3278" s="250" t="s">
        <v>230</v>
      </c>
      <c r="H3278" s="250">
        <v>3</v>
      </c>
      <c r="I3278" s="250" t="s">
        <v>5779</v>
      </c>
      <c r="J3278" s="250" t="s">
        <v>5780</v>
      </c>
      <c r="K3278" s="250" t="s">
        <v>5781</v>
      </c>
      <c r="L3278" s="251">
        <v>45834</v>
      </c>
      <c r="M3278" s="250" t="s">
        <v>1099</v>
      </c>
    </row>
    <row r="3279" spans="1:13" x14ac:dyDescent="0.35">
      <c r="A3279" s="252" t="s">
        <v>3267</v>
      </c>
      <c r="B3279" s="252" t="s">
        <v>3268</v>
      </c>
      <c r="C3279" s="252" t="s">
        <v>3257</v>
      </c>
      <c r="D3279" s="252" t="s">
        <v>1110</v>
      </c>
      <c r="E3279" s="252">
        <v>27455070</v>
      </c>
      <c r="F3279" s="252" t="s">
        <v>5759</v>
      </c>
      <c r="G3279" s="252" t="s">
        <v>230</v>
      </c>
      <c r="H3279" s="252">
        <v>3</v>
      </c>
      <c r="I3279" s="252" t="s">
        <v>5782</v>
      </c>
      <c r="J3279" s="252" t="s">
        <v>5783</v>
      </c>
      <c r="K3279" s="252" t="s">
        <v>5784</v>
      </c>
      <c r="L3279" s="253">
        <v>45834</v>
      </c>
      <c r="M3279" s="252" t="s">
        <v>1099</v>
      </c>
    </row>
    <row r="3280" spans="1:13" x14ac:dyDescent="0.35">
      <c r="A3280" s="250" t="s">
        <v>3267</v>
      </c>
      <c r="B3280" s="250" t="s">
        <v>3268</v>
      </c>
      <c r="C3280" s="250" t="s">
        <v>3257</v>
      </c>
      <c r="D3280" s="250" t="s">
        <v>1113</v>
      </c>
      <c r="E3280" s="250">
        <v>143101</v>
      </c>
      <c r="F3280" s="250" t="s">
        <v>5785</v>
      </c>
      <c r="G3280" s="250" t="s">
        <v>230</v>
      </c>
      <c r="H3280" s="250">
        <v>3</v>
      </c>
      <c r="I3280" s="250" t="s">
        <v>5786</v>
      </c>
      <c r="J3280" s="250" t="s">
        <v>5787</v>
      </c>
      <c r="K3280" s="250" t="s">
        <v>5788</v>
      </c>
      <c r="L3280" s="251">
        <v>45834</v>
      </c>
      <c r="M3280" s="250" t="s">
        <v>1099</v>
      </c>
    </row>
    <row r="3281" spans="1:13" x14ac:dyDescent="0.35">
      <c r="A3281" s="252" t="s">
        <v>3267</v>
      </c>
      <c r="B3281" s="252" t="s">
        <v>3268</v>
      </c>
      <c r="C3281" s="252" t="s">
        <v>3257</v>
      </c>
      <c r="D3281" s="252" t="s">
        <v>92</v>
      </c>
      <c r="E3281" s="252" t="s">
        <v>17</v>
      </c>
      <c r="F3281" s="252" t="s">
        <v>17</v>
      </c>
      <c r="G3281" s="252" t="s">
        <v>398</v>
      </c>
      <c r="H3281" s="252">
        <v>2</v>
      </c>
      <c r="I3281" s="252" t="s">
        <v>17</v>
      </c>
      <c r="J3281" s="252" t="s">
        <v>608</v>
      </c>
      <c r="K3281" s="252" t="s">
        <v>5789</v>
      </c>
      <c r="L3281" s="253">
        <v>45834</v>
      </c>
      <c r="M3281" s="252" t="s">
        <v>1099</v>
      </c>
    </row>
    <row r="3282" spans="1:13" x14ac:dyDescent="0.35">
      <c r="A3282" s="250" t="s">
        <v>3267</v>
      </c>
      <c r="B3282" s="250" t="s">
        <v>3268</v>
      </c>
      <c r="C3282" s="250" t="s">
        <v>3257</v>
      </c>
      <c r="D3282" s="250" t="s">
        <v>428</v>
      </c>
      <c r="E3282" s="250" t="s">
        <v>17</v>
      </c>
      <c r="F3282" s="250" t="s">
        <v>17</v>
      </c>
      <c r="G3282" s="250" t="s">
        <v>398</v>
      </c>
      <c r="H3282" s="250">
        <v>2</v>
      </c>
      <c r="I3282" s="250" t="s">
        <v>17</v>
      </c>
      <c r="J3282" s="250" t="s">
        <v>608</v>
      </c>
      <c r="K3282" s="250" t="s">
        <v>5790</v>
      </c>
      <c r="L3282" s="251">
        <v>45834</v>
      </c>
      <c r="M3282" s="250" t="s">
        <v>1099</v>
      </c>
    </row>
    <row r="3283" spans="1:13" x14ac:dyDescent="0.35">
      <c r="A3283" s="252" t="s">
        <v>3267</v>
      </c>
      <c r="B3283" s="252" t="s">
        <v>3268</v>
      </c>
      <c r="C3283" s="252" t="s">
        <v>3257</v>
      </c>
      <c r="D3283" s="252" t="s">
        <v>1016</v>
      </c>
      <c r="E3283" s="252">
        <v>47</v>
      </c>
      <c r="F3283" s="252" t="s">
        <v>5743</v>
      </c>
      <c r="G3283" s="252" t="s">
        <v>230</v>
      </c>
      <c r="H3283" s="252">
        <v>3</v>
      </c>
      <c r="I3283" s="252" t="s">
        <v>1013</v>
      </c>
      <c r="J3283" s="252" t="s">
        <v>5744</v>
      </c>
      <c r="K3283" s="252" t="s">
        <v>5791</v>
      </c>
      <c r="L3283" s="253">
        <v>45834</v>
      </c>
      <c r="M3283" s="252" t="s">
        <v>1099</v>
      </c>
    </row>
    <row r="3284" spans="1:13" x14ac:dyDescent="0.35">
      <c r="A3284" s="250" t="s">
        <v>3267</v>
      </c>
      <c r="B3284" s="250" t="s">
        <v>3268</v>
      </c>
      <c r="C3284" s="250" t="s">
        <v>3257</v>
      </c>
      <c r="D3284" s="250" t="s">
        <v>1123</v>
      </c>
      <c r="E3284" s="250">
        <v>9991810</v>
      </c>
      <c r="F3284" s="250" t="s">
        <v>5759</v>
      </c>
      <c r="G3284" s="250" t="s">
        <v>230</v>
      </c>
      <c r="H3284" s="250">
        <v>3</v>
      </c>
      <c r="I3284" s="250" t="s">
        <v>5782</v>
      </c>
      <c r="J3284" s="250" t="s">
        <v>5792</v>
      </c>
      <c r="K3284" s="250" t="s">
        <v>5793</v>
      </c>
      <c r="L3284" s="251">
        <v>45834</v>
      </c>
      <c r="M3284" s="250" t="s">
        <v>1099</v>
      </c>
    </row>
    <row r="3285" spans="1:13" x14ac:dyDescent="0.35">
      <c r="A3285" s="252" t="s">
        <v>3267</v>
      </c>
      <c r="B3285" s="252" t="s">
        <v>3268</v>
      </c>
      <c r="C3285" s="252" t="s">
        <v>3257</v>
      </c>
      <c r="D3285" s="252" t="s">
        <v>1126</v>
      </c>
      <c r="E3285" s="252">
        <v>23333581</v>
      </c>
      <c r="F3285" s="252" t="s">
        <v>5759</v>
      </c>
      <c r="G3285" s="252" t="s">
        <v>230</v>
      </c>
      <c r="H3285" s="252">
        <v>3</v>
      </c>
      <c r="I3285" s="252" t="s">
        <v>5779</v>
      </c>
      <c r="J3285" s="252" t="s">
        <v>5753</v>
      </c>
      <c r="K3285" s="252" t="s">
        <v>5794</v>
      </c>
      <c r="L3285" s="253">
        <v>45834</v>
      </c>
      <c r="M3285" s="252" t="s">
        <v>1099</v>
      </c>
    </row>
    <row r="3286" spans="1:13" x14ac:dyDescent="0.35">
      <c r="A3286" s="250" t="s">
        <v>3267</v>
      </c>
      <c r="B3286" s="250" t="s">
        <v>3268</v>
      </c>
      <c r="C3286" s="250" t="s">
        <v>3257</v>
      </c>
      <c r="D3286" s="250" t="s">
        <v>1130</v>
      </c>
      <c r="E3286" s="250">
        <v>17463260</v>
      </c>
      <c r="F3286" s="250" t="s">
        <v>5759</v>
      </c>
      <c r="G3286" s="250" t="s">
        <v>230</v>
      </c>
      <c r="H3286" s="250">
        <v>3</v>
      </c>
      <c r="I3286" s="250" t="s">
        <v>5782</v>
      </c>
      <c r="J3286" s="250" t="s">
        <v>5795</v>
      </c>
      <c r="K3286" s="250" t="s">
        <v>5796</v>
      </c>
      <c r="L3286" s="251">
        <v>45834</v>
      </c>
      <c r="M3286" s="250" t="s">
        <v>1099</v>
      </c>
    </row>
    <row r="3287" spans="1:13" x14ac:dyDescent="0.35">
      <c r="A3287" s="252" t="s">
        <v>3267</v>
      </c>
      <c r="B3287" s="252" t="s">
        <v>3268</v>
      </c>
      <c r="C3287" s="252" t="s">
        <v>3257</v>
      </c>
      <c r="D3287" s="252" t="s">
        <v>1133</v>
      </c>
      <c r="E3287" s="252">
        <v>9284135</v>
      </c>
      <c r="F3287" s="252" t="s">
        <v>5759</v>
      </c>
      <c r="G3287" s="252" t="s">
        <v>230</v>
      </c>
      <c r="H3287" s="252">
        <v>3</v>
      </c>
      <c r="I3287" s="252" t="s">
        <v>5797</v>
      </c>
      <c r="J3287" s="252" t="s">
        <v>5798</v>
      </c>
      <c r="K3287" s="252" t="s">
        <v>5799</v>
      </c>
      <c r="L3287" s="253">
        <v>45834</v>
      </c>
      <c r="M3287" s="252" t="s">
        <v>1099</v>
      </c>
    </row>
    <row r="3288" spans="1:13" x14ac:dyDescent="0.35">
      <c r="A3288" s="250" t="s">
        <v>3267</v>
      </c>
      <c r="B3288" s="250" t="s">
        <v>3268</v>
      </c>
      <c r="C3288" s="250" t="s">
        <v>3257</v>
      </c>
      <c r="D3288" s="250" t="s">
        <v>1136</v>
      </c>
      <c r="E3288" s="250">
        <v>707675</v>
      </c>
      <c r="F3288" s="250" t="s">
        <v>5759</v>
      </c>
      <c r="G3288" s="250" t="s">
        <v>230</v>
      </c>
      <c r="H3288" s="250">
        <v>3</v>
      </c>
      <c r="I3288" s="250" t="s">
        <v>5760</v>
      </c>
      <c r="J3288" s="250" t="s">
        <v>5800</v>
      </c>
      <c r="K3288" s="250" t="s">
        <v>5801</v>
      </c>
      <c r="L3288" s="251">
        <v>45834</v>
      </c>
      <c r="M3288" s="250" t="s">
        <v>1099</v>
      </c>
    </row>
    <row r="3289" spans="1:13" x14ac:dyDescent="0.35">
      <c r="A3289" s="252" t="s">
        <v>3267</v>
      </c>
      <c r="B3289" s="252" t="s">
        <v>3268</v>
      </c>
      <c r="C3289" s="252" t="s">
        <v>3257</v>
      </c>
      <c r="D3289" s="252" t="s">
        <v>1139</v>
      </c>
      <c r="E3289" s="252">
        <v>0</v>
      </c>
      <c r="F3289" s="252" t="s">
        <v>5759</v>
      </c>
      <c r="G3289" s="252" t="s">
        <v>230</v>
      </c>
      <c r="H3289" s="252">
        <v>3</v>
      </c>
      <c r="I3289" s="252" t="s">
        <v>5760</v>
      </c>
      <c r="J3289" s="252" t="s">
        <v>5802</v>
      </c>
      <c r="K3289" s="252" t="s">
        <v>5803</v>
      </c>
      <c r="L3289" s="253">
        <v>45834</v>
      </c>
      <c r="M3289" s="252" t="s">
        <v>1099</v>
      </c>
    </row>
    <row r="3290" spans="1:13" x14ac:dyDescent="0.35">
      <c r="A3290" s="250" t="s">
        <v>3267</v>
      </c>
      <c r="B3290" s="250" t="s">
        <v>3268</v>
      </c>
      <c r="C3290" s="250" t="s">
        <v>3257</v>
      </c>
      <c r="D3290" s="250" t="s">
        <v>1142</v>
      </c>
      <c r="E3290" s="250">
        <v>4</v>
      </c>
      <c r="F3290" s="250" t="s">
        <v>5759</v>
      </c>
      <c r="G3290" s="250" t="s">
        <v>230</v>
      </c>
      <c r="H3290" s="250">
        <v>3</v>
      </c>
      <c r="I3290" s="250" t="s">
        <v>5782</v>
      </c>
      <c r="J3290" s="250" t="s">
        <v>5804</v>
      </c>
      <c r="K3290" s="250" t="s">
        <v>5805</v>
      </c>
      <c r="L3290" s="251">
        <v>45834</v>
      </c>
      <c r="M3290" s="250" t="s">
        <v>1099</v>
      </c>
    </row>
    <row r="3291" spans="1:13" x14ac:dyDescent="0.35">
      <c r="A3291" s="252" t="s">
        <v>3278</v>
      </c>
      <c r="B3291" s="252" t="s">
        <v>3279</v>
      </c>
      <c r="C3291" s="252" t="s">
        <v>3257</v>
      </c>
      <c r="D3291" s="252" t="s">
        <v>1094</v>
      </c>
      <c r="E3291" s="252">
        <v>254237173</v>
      </c>
      <c r="F3291" s="252" t="s">
        <v>5719</v>
      </c>
      <c r="G3291" s="252" t="s">
        <v>398</v>
      </c>
      <c r="H3291" s="252">
        <v>2</v>
      </c>
      <c r="I3291" s="252" t="s">
        <v>5720</v>
      </c>
      <c r="J3291" s="252" t="s">
        <v>5721</v>
      </c>
      <c r="K3291" s="252" t="s">
        <v>5806</v>
      </c>
      <c r="L3291" s="253">
        <v>45834</v>
      </c>
      <c r="M3291" s="252" t="s">
        <v>1099</v>
      </c>
    </row>
    <row r="3292" spans="1:13" x14ac:dyDescent="0.35">
      <c r="A3292" s="250" t="s">
        <v>3278</v>
      </c>
      <c r="B3292" s="250" t="s">
        <v>3279</v>
      </c>
      <c r="C3292" s="250" t="s">
        <v>3257</v>
      </c>
      <c r="D3292" s="250" t="s">
        <v>1100</v>
      </c>
      <c r="E3292" s="250">
        <v>449837</v>
      </c>
      <c r="F3292" s="250" t="s">
        <v>5807</v>
      </c>
      <c r="G3292" s="250" t="s">
        <v>398</v>
      </c>
      <c r="H3292" s="250">
        <v>2</v>
      </c>
      <c r="I3292" s="250" t="s">
        <v>5808</v>
      </c>
      <c r="J3292" s="250" t="s">
        <v>5809</v>
      </c>
      <c r="K3292" s="250" t="s">
        <v>5810</v>
      </c>
      <c r="L3292" s="251">
        <v>45834</v>
      </c>
      <c r="M3292" s="250" t="s">
        <v>1099</v>
      </c>
    </row>
    <row r="3293" spans="1:13" x14ac:dyDescent="0.35">
      <c r="A3293" s="252" t="s">
        <v>3278</v>
      </c>
      <c r="B3293" s="252" t="s">
        <v>3279</v>
      </c>
      <c r="C3293" s="252" t="s">
        <v>3257</v>
      </c>
      <c r="D3293" s="252" t="s">
        <v>1105</v>
      </c>
      <c r="E3293" s="252">
        <v>60674362</v>
      </c>
      <c r="F3293" s="252" t="s">
        <v>5811</v>
      </c>
      <c r="G3293" s="252" t="s">
        <v>398</v>
      </c>
      <c r="H3293" s="252">
        <v>2</v>
      </c>
      <c r="I3293" s="252" t="s">
        <v>5812</v>
      </c>
      <c r="J3293" s="252" t="s">
        <v>5813</v>
      </c>
      <c r="K3293" s="252" t="s">
        <v>5814</v>
      </c>
      <c r="L3293" s="253">
        <v>45834</v>
      </c>
      <c r="M3293" s="252" t="s">
        <v>1099</v>
      </c>
    </row>
    <row r="3294" spans="1:13" x14ac:dyDescent="0.35">
      <c r="A3294" s="250" t="s">
        <v>3278</v>
      </c>
      <c r="B3294" s="250" t="s">
        <v>3279</v>
      </c>
      <c r="C3294" s="250" t="s">
        <v>3257</v>
      </c>
      <c r="D3294" s="250" t="s">
        <v>1110</v>
      </c>
      <c r="E3294" s="250">
        <v>2560000</v>
      </c>
      <c r="F3294" s="250" t="s">
        <v>4662</v>
      </c>
      <c r="G3294" s="250" t="s">
        <v>178</v>
      </c>
      <c r="H3294" s="250">
        <v>1</v>
      </c>
      <c r="I3294" s="250" t="s">
        <v>5815</v>
      </c>
      <c r="J3294" s="250" t="s">
        <v>5816</v>
      </c>
      <c r="K3294" s="250" t="s">
        <v>5817</v>
      </c>
      <c r="L3294" s="251">
        <v>45834</v>
      </c>
      <c r="M3294" s="250" t="s">
        <v>1099</v>
      </c>
    </row>
    <row r="3295" spans="1:13" x14ac:dyDescent="0.35">
      <c r="A3295" s="252" t="s">
        <v>3278</v>
      </c>
      <c r="B3295" s="252" t="s">
        <v>3279</v>
      </c>
      <c r="C3295" s="252" t="s">
        <v>3257</v>
      </c>
      <c r="D3295" s="252" t="s">
        <v>1113</v>
      </c>
      <c r="E3295" s="252">
        <v>2560000</v>
      </c>
      <c r="F3295" s="252" t="s">
        <v>4662</v>
      </c>
      <c r="G3295" s="252" t="s">
        <v>178</v>
      </c>
      <c r="H3295" s="252">
        <v>1</v>
      </c>
      <c r="I3295" s="252" t="s">
        <v>5815</v>
      </c>
      <c r="J3295" s="252" t="s">
        <v>5818</v>
      </c>
      <c r="K3295" s="252" t="s">
        <v>5819</v>
      </c>
      <c r="L3295" s="253">
        <v>45834</v>
      </c>
      <c r="M3295" s="252" t="s">
        <v>1099</v>
      </c>
    </row>
    <row r="3296" spans="1:13" x14ac:dyDescent="0.35">
      <c r="A3296" s="250" t="s">
        <v>3278</v>
      </c>
      <c r="B3296" s="250" t="s">
        <v>3279</v>
      </c>
      <c r="C3296" s="250" t="s">
        <v>3257</v>
      </c>
      <c r="D3296" s="250" t="s">
        <v>92</v>
      </c>
      <c r="E3296" s="250" t="s">
        <v>17</v>
      </c>
      <c r="F3296" s="250" t="s">
        <v>17</v>
      </c>
      <c r="G3296" s="250" t="s">
        <v>398</v>
      </c>
      <c r="H3296" s="250">
        <v>2</v>
      </c>
      <c r="I3296" s="250" t="s">
        <v>17</v>
      </c>
      <c r="J3296" s="250" t="s">
        <v>608</v>
      </c>
      <c r="K3296" s="250" t="s">
        <v>5820</v>
      </c>
      <c r="L3296" s="251">
        <v>45834</v>
      </c>
      <c r="M3296" s="250" t="s">
        <v>1099</v>
      </c>
    </row>
    <row r="3297" spans="1:13" x14ac:dyDescent="0.35">
      <c r="A3297" s="252" t="s">
        <v>3278</v>
      </c>
      <c r="B3297" s="252" t="s">
        <v>3279</v>
      </c>
      <c r="C3297" s="252" t="s">
        <v>3257</v>
      </c>
      <c r="D3297" s="252" t="s">
        <v>428</v>
      </c>
      <c r="E3297" s="252" t="s">
        <v>17</v>
      </c>
      <c r="F3297" s="252" t="s">
        <v>17</v>
      </c>
      <c r="G3297" s="252" t="s">
        <v>398</v>
      </c>
      <c r="H3297" s="252">
        <v>2</v>
      </c>
      <c r="I3297" s="252" t="s">
        <v>17</v>
      </c>
      <c r="J3297" s="252" t="s">
        <v>608</v>
      </c>
      <c r="K3297" s="252" t="s">
        <v>5821</v>
      </c>
      <c r="L3297" s="253">
        <v>45834</v>
      </c>
      <c r="M3297" s="252" t="s">
        <v>1099</v>
      </c>
    </row>
    <row r="3298" spans="1:13" x14ac:dyDescent="0.35">
      <c r="A3298" s="250" t="s">
        <v>3278</v>
      </c>
      <c r="B3298" s="250" t="s">
        <v>3279</v>
      </c>
      <c r="C3298" s="250" t="s">
        <v>3257</v>
      </c>
      <c r="D3298" s="250" t="s">
        <v>1016</v>
      </c>
      <c r="E3298" s="250">
        <v>47</v>
      </c>
      <c r="F3298" s="250" t="s">
        <v>5743</v>
      </c>
      <c r="G3298" s="250" t="s">
        <v>230</v>
      </c>
      <c r="H3298" s="250">
        <v>3</v>
      </c>
      <c r="I3298" s="250" t="s">
        <v>1013</v>
      </c>
      <c r="J3298" s="250" t="s">
        <v>5744</v>
      </c>
      <c r="K3298" s="250" t="s">
        <v>5822</v>
      </c>
      <c r="L3298" s="251">
        <v>45834</v>
      </c>
      <c r="M3298" s="250" t="s">
        <v>1099</v>
      </c>
    </row>
    <row r="3299" spans="1:13" x14ac:dyDescent="0.35">
      <c r="A3299" s="252" t="s">
        <v>3278</v>
      </c>
      <c r="B3299" s="252" t="s">
        <v>3279</v>
      </c>
      <c r="C3299" s="252" t="s">
        <v>3257</v>
      </c>
      <c r="D3299" s="252" t="s">
        <v>1123</v>
      </c>
      <c r="E3299" s="252">
        <v>2560000</v>
      </c>
      <c r="F3299" s="252" t="s">
        <v>4662</v>
      </c>
      <c r="G3299" s="252" t="s">
        <v>230</v>
      </c>
      <c r="H3299" s="252">
        <v>3</v>
      </c>
      <c r="I3299" s="252" t="s">
        <v>5815</v>
      </c>
      <c r="J3299" s="252" t="s">
        <v>5823</v>
      </c>
      <c r="K3299" s="252" t="s">
        <v>5824</v>
      </c>
      <c r="L3299" s="253">
        <v>45834</v>
      </c>
      <c r="M3299" s="252" t="s">
        <v>1099</v>
      </c>
    </row>
    <row r="3300" spans="1:13" x14ac:dyDescent="0.35">
      <c r="A3300" s="250" t="s">
        <v>3278</v>
      </c>
      <c r="B3300" s="250" t="s">
        <v>3279</v>
      </c>
      <c r="C3300" s="250" t="s">
        <v>3257</v>
      </c>
      <c r="D3300" s="250" t="s">
        <v>1126</v>
      </c>
      <c r="E3300" s="250">
        <v>58114362</v>
      </c>
      <c r="F3300" s="250" t="s">
        <v>5825</v>
      </c>
      <c r="G3300" s="250" t="s">
        <v>398</v>
      </c>
      <c r="H3300" s="250">
        <v>2</v>
      </c>
      <c r="I3300" s="250" t="s">
        <v>5826</v>
      </c>
      <c r="J3300" s="250" t="s">
        <v>5827</v>
      </c>
      <c r="K3300" s="250" t="s">
        <v>5828</v>
      </c>
      <c r="L3300" s="251">
        <v>45834</v>
      </c>
      <c r="M3300" s="250" t="s">
        <v>1099</v>
      </c>
    </row>
    <row r="3301" spans="1:13" x14ac:dyDescent="0.35">
      <c r="A3301" s="252" t="s">
        <v>3278</v>
      </c>
      <c r="B3301" s="252" t="s">
        <v>3279</v>
      </c>
      <c r="C3301" s="252" t="s">
        <v>3257</v>
      </c>
      <c r="D3301" s="252" t="s">
        <v>1130</v>
      </c>
      <c r="E3301" s="252">
        <v>0</v>
      </c>
      <c r="F3301" s="252" t="s">
        <v>4662</v>
      </c>
      <c r="G3301" s="252" t="s">
        <v>230</v>
      </c>
      <c r="H3301" s="252">
        <v>3</v>
      </c>
      <c r="I3301" s="252" t="s">
        <v>5815</v>
      </c>
      <c r="J3301" s="252" t="s">
        <v>5047</v>
      </c>
      <c r="K3301" s="252" t="s">
        <v>5829</v>
      </c>
      <c r="L3301" s="253">
        <v>45834</v>
      </c>
      <c r="M3301" s="252" t="s">
        <v>1099</v>
      </c>
    </row>
    <row r="3302" spans="1:13" x14ac:dyDescent="0.35">
      <c r="A3302" s="250" t="s">
        <v>3278</v>
      </c>
      <c r="B3302" s="250" t="s">
        <v>3279</v>
      </c>
      <c r="C3302" s="250" t="s">
        <v>3257</v>
      </c>
      <c r="D3302" s="250" t="s">
        <v>1133</v>
      </c>
      <c r="E3302" s="250">
        <v>2560000</v>
      </c>
      <c r="F3302" s="250" t="s">
        <v>4662</v>
      </c>
      <c r="G3302" s="250" t="s">
        <v>230</v>
      </c>
      <c r="H3302" s="250">
        <v>3</v>
      </c>
      <c r="I3302" s="250" t="s">
        <v>5815</v>
      </c>
      <c r="J3302" s="250" t="s">
        <v>3965</v>
      </c>
      <c r="K3302" s="250" t="s">
        <v>5830</v>
      </c>
      <c r="L3302" s="251">
        <v>45834</v>
      </c>
      <c r="M3302" s="250" t="s">
        <v>1099</v>
      </c>
    </row>
    <row r="3303" spans="1:13" x14ac:dyDescent="0.35">
      <c r="A3303" s="252" t="s">
        <v>3278</v>
      </c>
      <c r="B3303" s="252" t="s">
        <v>3279</v>
      </c>
      <c r="C3303" s="252" t="s">
        <v>3257</v>
      </c>
      <c r="D3303" s="252" t="s">
        <v>1136</v>
      </c>
      <c r="E3303" s="252" t="s">
        <v>17</v>
      </c>
      <c r="F3303" s="252" t="s">
        <v>17</v>
      </c>
      <c r="G3303" s="252" t="s">
        <v>17</v>
      </c>
      <c r="H3303" s="252" t="s">
        <v>17</v>
      </c>
      <c r="I3303" s="252" t="s">
        <v>17</v>
      </c>
      <c r="J3303" s="252" t="s">
        <v>3965</v>
      </c>
      <c r="K3303" s="252" t="s">
        <v>5831</v>
      </c>
      <c r="L3303" s="253">
        <v>45834</v>
      </c>
      <c r="M3303" s="252" t="s">
        <v>1099</v>
      </c>
    </row>
    <row r="3304" spans="1:13" x14ac:dyDescent="0.35">
      <c r="A3304" s="250" t="s">
        <v>3278</v>
      </c>
      <c r="B3304" s="250" t="s">
        <v>3279</v>
      </c>
      <c r="C3304" s="250" t="s">
        <v>3257</v>
      </c>
      <c r="D3304" s="250" t="s">
        <v>1139</v>
      </c>
      <c r="E3304" s="250" t="s">
        <v>17</v>
      </c>
      <c r="F3304" s="250" t="s">
        <v>17</v>
      </c>
      <c r="G3304" s="250" t="s">
        <v>17</v>
      </c>
      <c r="H3304" s="250" t="s">
        <v>17</v>
      </c>
      <c r="I3304" s="250" t="s">
        <v>17</v>
      </c>
      <c r="J3304" s="250" t="s">
        <v>3965</v>
      </c>
      <c r="K3304" s="250" t="s">
        <v>5832</v>
      </c>
      <c r="L3304" s="251">
        <v>45834</v>
      </c>
      <c r="M3304" s="250" t="s">
        <v>1099</v>
      </c>
    </row>
    <row r="3305" spans="1:13" x14ac:dyDescent="0.35">
      <c r="A3305" s="252" t="s">
        <v>3278</v>
      </c>
      <c r="B3305" s="252" t="s">
        <v>3279</v>
      </c>
      <c r="C3305" s="252" t="s">
        <v>3257</v>
      </c>
      <c r="D3305" s="252" t="s">
        <v>1142</v>
      </c>
      <c r="E3305" s="252">
        <v>3</v>
      </c>
      <c r="F3305" s="252" t="s">
        <v>4662</v>
      </c>
      <c r="G3305" s="252" t="s">
        <v>230</v>
      </c>
      <c r="H3305" s="252">
        <v>3</v>
      </c>
      <c r="I3305" s="252" t="s">
        <v>5815</v>
      </c>
      <c r="J3305" s="252" t="s">
        <v>5833</v>
      </c>
      <c r="K3305" s="252" t="s">
        <v>5834</v>
      </c>
      <c r="L3305" s="253">
        <v>45834</v>
      </c>
      <c r="M3305" s="252" t="s">
        <v>1099</v>
      </c>
    </row>
    <row r="3306" spans="1:13" x14ac:dyDescent="0.35">
      <c r="A3306" s="250" t="s">
        <v>3255</v>
      </c>
      <c r="B3306" s="250" t="s">
        <v>3256</v>
      </c>
      <c r="C3306" s="250" t="s">
        <v>3257</v>
      </c>
      <c r="D3306" s="250" t="s">
        <v>1094</v>
      </c>
      <c r="E3306" s="250">
        <v>254237173</v>
      </c>
      <c r="F3306" s="250" t="s">
        <v>5719</v>
      </c>
      <c r="G3306" s="250" t="s">
        <v>398</v>
      </c>
      <c r="H3306" s="250">
        <v>2</v>
      </c>
      <c r="I3306" s="250" t="s">
        <v>5720</v>
      </c>
      <c r="J3306" s="250" t="s">
        <v>5721</v>
      </c>
      <c r="K3306" s="250" t="s">
        <v>5835</v>
      </c>
      <c r="L3306" s="251">
        <v>45834</v>
      </c>
      <c r="M3306" s="250" t="s">
        <v>1099</v>
      </c>
    </row>
    <row r="3307" spans="1:13" x14ac:dyDescent="0.35">
      <c r="A3307" s="252" t="s">
        <v>3255</v>
      </c>
      <c r="B3307" s="252" t="s">
        <v>3256</v>
      </c>
      <c r="C3307" s="252" t="s">
        <v>3257</v>
      </c>
      <c r="D3307" s="252" t="s">
        <v>1100</v>
      </c>
      <c r="E3307" s="252">
        <v>13297</v>
      </c>
      <c r="F3307" s="252" t="s">
        <v>5836</v>
      </c>
      <c r="G3307" s="252" t="s">
        <v>398</v>
      </c>
      <c r="H3307" s="252">
        <v>2</v>
      </c>
      <c r="I3307" s="252" t="s">
        <v>5837</v>
      </c>
      <c r="J3307" s="252" t="s">
        <v>5838</v>
      </c>
      <c r="K3307" s="252" t="s">
        <v>5839</v>
      </c>
      <c r="L3307" s="253">
        <v>45834</v>
      </c>
      <c r="M3307" s="252" t="s">
        <v>1099</v>
      </c>
    </row>
    <row r="3308" spans="1:13" x14ac:dyDescent="0.35">
      <c r="A3308" s="250" t="s">
        <v>3255</v>
      </c>
      <c r="B3308" s="250" t="s">
        <v>3256</v>
      </c>
      <c r="C3308" s="250" t="s">
        <v>3257</v>
      </c>
      <c r="D3308" s="250" t="s">
        <v>1105</v>
      </c>
      <c r="E3308" s="250">
        <v>4460971</v>
      </c>
      <c r="F3308" s="250" t="s">
        <v>5836</v>
      </c>
      <c r="G3308" s="250" t="s">
        <v>230</v>
      </c>
      <c r="H3308" s="250">
        <v>3</v>
      </c>
      <c r="I3308" s="250" t="s">
        <v>5837</v>
      </c>
      <c r="J3308" s="250" t="s">
        <v>5840</v>
      </c>
      <c r="K3308" s="250" t="s">
        <v>5841</v>
      </c>
      <c r="L3308" s="251">
        <v>45834</v>
      </c>
      <c r="M3308" s="250" t="s">
        <v>1099</v>
      </c>
    </row>
    <row r="3309" spans="1:13" x14ac:dyDescent="0.35">
      <c r="A3309" s="252" t="s">
        <v>3255</v>
      </c>
      <c r="B3309" s="252" t="s">
        <v>3256</v>
      </c>
      <c r="C3309" s="252" t="s">
        <v>3257</v>
      </c>
      <c r="D3309" s="252" t="s">
        <v>1110</v>
      </c>
      <c r="E3309" s="252">
        <v>3176</v>
      </c>
      <c r="F3309" s="252" t="s">
        <v>5739</v>
      </c>
      <c r="G3309" s="252" t="s">
        <v>230</v>
      </c>
      <c r="H3309" s="252">
        <v>3</v>
      </c>
      <c r="I3309" s="252" t="s">
        <v>5740</v>
      </c>
      <c r="J3309" s="252" t="s">
        <v>5842</v>
      </c>
      <c r="K3309" s="252" t="s">
        <v>5843</v>
      </c>
      <c r="L3309" s="253">
        <v>45834</v>
      </c>
      <c r="M3309" s="252" t="s">
        <v>1099</v>
      </c>
    </row>
    <row r="3310" spans="1:13" x14ac:dyDescent="0.35">
      <c r="A3310" s="250" t="s">
        <v>3255</v>
      </c>
      <c r="B3310" s="250" t="s">
        <v>3256</v>
      </c>
      <c r="C3310" s="250" t="s">
        <v>3257</v>
      </c>
      <c r="D3310" s="250" t="s">
        <v>1113</v>
      </c>
      <c r="E3310" s="250">
        <v>3176</v>
      </c>
      <c r="F3310" s="250" t="s">
        <v>5739</v>
      </c>
      <c r="G3310" s="250" t="s">
        <v>230</v>
      </c>
      <c r="H3310" s="250">
        <v>3</v>
      </c>
      <c r="I3310" s="250" t="s">
        <v>5740</v>
      </c>
      <c r="J3310" s="250" t="s">
        <v>5844</v>
      </c>
      <c r="K3310" s="250" t="s">
        <v>5845</v>
      </c>
      <c r="L3310" s="251">
        <v>45834</v>
      </c>
      <c r="M3310" s="250" t="s">
        <v>1099</v>
      </c>
    </row>
    <row r="3311" spans="1:13" x14ac:dyDescent="0.35">
      <c r="A3311" s="252" t="s">
        <v>3255</v>
      </c>
      <c r="B3311" s="252" t="s">
        <v>3256</v>
      </c>
      <c r="C3311" s="252" t="s">
        <v>3257</v>
      </c>
      <c r="D3311" s="252" t="s">
        <v>92</v>
      </c>
      <c r="E3311" s="252">
        <v>57</v>
      </c>
      <c r="F3311" s="252" t="s">
        <v>5739</v>
      </c>
      <c r="G3311" s="252" t="s">
        <v>230</v>
      </c>
      <c r="H3311" s="252">
        <v>3</v>
      </c>
      <c r="I3311" s="252" t="s">
        <v>5740</v>
      </c>
      <c r="J3311" s="252" t="s">
        <v>5846</v>
      </c>
      <c r="K3311" s="252" t="s">
        <v>5847</v>
      </c>
      <c r="L3311" s="253">
        <v>45834</v>
      </c>
      <c r="M3311" s="252" t="s">
        <v>1099</v>
      </c>
    </row>
    <row r="3312" spans="1:13" x14ac:dyDescent="0.35">
      <c r="A3312" s="250" t="s">
        <v>3255</v>
      </c>
      <c r="B3312" s="250" t="s">
        <v>3256</v>
      </c>
      <c r="C3312" s="250" t="s">
        <v>3257</v>
      </c>
      <c r="D3312" s="250" t="s">
        <v>428</v>
      </c>
      <c r="E3312" s="250">
        <v>47</v>
      </c>
      <c r="F3312" s="250" t="s">
        <v>5743</v>
      </c>
      <c r="G3312" s="250" t="s">
        <v>230</v>
      </c>
      <c r="H3312" s="250">
        <v>3</v>
      </c>
      <c r="I3312" s="250" t="s">
        <v>1013</v>
      </c>
      <c r="J3312" s="250" t="s">
        <v>5848</v>
      </c>
      <c r="K3312" s="250" t="s">
        <v>5849</v>
      </c>
      <c r="L3312" s="251">
        <v>45834</v>
      </c>
      <c r="M3312" s="250" t="s">
        <v>1099</v>
      </c>
    </row>
    <row r="3313" spans="1:13" x14ac:dyDescent="0.35">
      <c r="A3313" s="252" t="s">
        <v>3255</v>
      </c>
      <c r="B3313" s="252" t="s">
        <v>3256</v>
      </c>
      <c r="C3313" s="252" t="s">
        <v>3257</v>
      </c>
      <c r="D3313" s="252" t="s">
        <v>1016</v>
      </c>
      <c r="E3313" s="252">
        <v>47</v>
      </c>
      <c r="F3313" s="252" t="s">
        <v>5743</v>
      </c>
      <c r="G3313" s="252" t="s">
        <v>230</v>
      </c>
      <c r="H3313" s="252">
        <v>3</v>
      </c>
      <c r="I3313" s="252" t="s">
        <v>1013</v>
      </c>
      <c r="J3313" s="252" t="s">
        <v>5744</v>
      </c>
      <c r="K3313" s="252" t="s">
        <v>5850</v>
      </c>
      <c r="L3313" s="253">
        <v>45834</v>
      </c>
      <c r="M3313" s="252" t="s">
        <v>1099</v>
      </c>
    </row>
    <row r="3314" spans="1:13" x14ac:dyDescent="0.35">
      <c r="A3314" s="250" t="s">
        <v>3255</v>
      </c>
      <c r="B3314" s="250" t="s">
        <v>3256</v>
      </c>
      <c r="C3314" s="250" t="s">
        <v>3257</v>
      </c>
      <c r="D3314" s="250" t="s">
        <v>1123</v>
      </c>
      <c r="E3314" s="250" t="s">
        <v>17</v>
      </c>
      <c r="F3314" s="250" t="s">
        <v>318</v>
      </c>
      <c r="G3314" s="250" t="s">
        <v>17</v>
      </c>
      <c r="H3314" s="250" t="s">
        <v>17</v>
      </c>
      <c r="I3314" s="250" t="s">
        <v>318</v>
      </c>
      <c r="J3314" s="250" t="s">
        <v>5851</v>
      </c>
      <c r="K3314" s="250" t="s">
        <v>5852</v>
      </c>
      <c r="L3314" s="251">
        <v>45834</v>
      </c>
      <c r="M3314" s="250" t="s">
        <v>1099</v>
      </c>
    </row>
    <row r="3315" spans="1:13" x14ac:dyDescent="0.35">
      <c r="A3315" s="252" t="s">
        <v>3255</v>
      </c>
      <c r="B3315" s="252" t="s">
        <v>3256</v>
      </c>
      <c r="C3315" s="252" t="s">
        <v>3257</v>
      </c>
      <c r="D3315" s="252" t="s">
        <v>1126</v>
      </c>
      <c r="E3315" s="252">
        <v>4460971</v>
      </c>
      <c r="F3315" s="252" t="s">
        <v>5836</v>
      </c>
      <c r="G3315" s="252" t="s">
        <v>230</v>
      </c>
      <c r="H3315" s="252">
        <v>3</v>
      </c>
      <c r="I3315" s="252" t="s">
        <v>5837</v>
      </c>
      <c r="J3315" s="252" t="s">
        <v>5853</v>
      </c>
      <c r="K3315" s="252" t="s">
        <v>5854</v>
      </c>
      <c r="L3315" s="253">
        <v>45834</v>
      </c>
      <c r="M3315" s="252" t="s">
        <v>1099</v>
      </c>
    </row>
    <row r="3316" spans="1:13" x14ac:dyDescent="0.35">
      <c r="A3316" s="250" t="s">
        <v>3255</v>
      </c>
      <c r="B3316" s="250" t="s">
        <v>3256</v>
      </c>
      <c r="C3316" s="250" t="s">
        <v>3257</v>
      </c>
      <c r="D3316" s="250" t="s">
        <v>1130</v>
      </c>
      <c r="E3316" s="250" t="s">
        <v>17</v>
      </c>
      <c r="F3316" s="250" t="s">
        <v>318</v>
      </c>
      <c r="G3316" s="250" t="s">
        <v>17</v>
      </c>
      <c r="H3316" s="250" t="s">
        <v>17</v>
      </c>
      <c r="I3316" s="250" t="s">
        <v>318</v>
      </c>
      <c r="J3316" s="250" t="s">
        <v>5855</v>
      </c>
      <c r="K3316" s="250" t="s">
        <v>5856</v>
      </c>
      <c r="L3316" s="251">
        <v>45834</v>
      </c>
      <c r="M3316" s="250" t="s">
        <v>1099</v>
      </c>
    </row>
    <row r="3317" spans="1:13" x14ac:dyDescent="0.35">
      <c r="A3317" s="252" t="s">
        <v>3255</v>
      </c>
      <c r="B3317" s="252" t="s">
        <v>3256</v>
      </c>
      <c r="C3317" s="252" t="s">
        <v>3257</v>
      </c>
      <c r="D3317" s="252" t="s">
        <v>1133</v>
      </c>
      <c r="E3317" s="252" t="s">
        <v>17</v>
      </c>
      <c r="F3317" s="252" t="s">
        <v>318</v>
      </c>
      <c r="G3317" s="252" t="s">
        <v>17</v>
      </c>
      <c r="H3317" s="252" t="s">
        <v>17</v>
      </c>
      <c r="I3317" s="252" t="s">
        <v>318</v>
      </c>
      <c r="J3317" s="252" t="s">
        <v>5857</v>
      </c>
      <c r="K3317" s="252" t="s">
        <v>5858</v>
      </c>
      <c r="L3317" s="253">
        <v>45834</v>
      </c>
      <c r="M3317" s="252" t="s">
        <v>1099</v>
      </c>
    </row>
    <row r="3318" spans="1:13" x14ac:dyDescent="0.35">
      <c r="A3318" s="250" t="s">
        <v>3255</v>
      </c>
      <c r="B3318" s="250" t="s">
        <v>3256</v>
      </c>
      <c r="C3318" s="250" t="s">
        <v>3257</v>
      </c>
      <c r="D3318" s="250" t="s">
        <v>1136</v>
      </c>
      <c r="E3318" s="250" t="s">
        <v>17</v>
      </c>
      <c r="F3318" s="250" t="s">
        <v>318</v>
      </c>
      <c r="G3318" s="250" t="s">
        <v>17</v>
      </c>
      <c r="H3318" s="250" t="s">
        <v>17</v>
      </c>
      <c r="I3318" s="250" t="s">
        <v>318</v>
      </c>
      <c r="J3318" s="250" t="s">
        <v>5857</v>
      </c>
      <c r="K3318" s="250" t="s">
        <v>5859</v>
      </c>
      <c r="L3318" s="251">
        <v>45834</v>
      </c>
      <c r="M3318" s="250" t="s">
        <v>1099</v>
      </c>
    </row>
    <row r="3319" spans="1:13" x14ac:dyDescent="0.35">
      <c r="A3319" s="252" t="s">
        <v>3255</v>
      </c>
      <c r="B3319" s="252" t="s">
        <v>3256</v>
      </c>
      <c r="C3319" s="252" t="s">
        <v>3257</v>
      </c>
      <c r="D3319" s="252" t="s">
        <v>1139</v>
      </c>
      <c r="E3319" s="252" t="s">
        <v>17</v>
      </c>
      <c r="F3319" s="252" t="s">
        <v>318</v>
      </c>
      <c r="G3319" s="252" t="s">
        <v>17</v>
      </c>
      <c r="H3319" s="252" t="s">
        <v>17</v>
      </c>
      <c r="I3319" s="252" t="s">
        <v>318</v>
      </c>
      <c r="J3319" s="252" t="s">
        <v>5857</v>
      </c>
      <c r="K3319" s="252" t="s">
        <v>5860</v>
      </c>
      <c r="L3319" s="253">
        <v>45834</v>
      </c>
      <c r="M3319" s="252" t="s">
        <v>1099</v>
      </c>
    </row>
    <row r="3320" spans="1:13" x14ac:dyDescent="0.35">
      <c r="A3320" s="250" t="s">
        <v>3255</v>
      </c>
      <c r="B3320" s="250" t="s">
        <v>3256</v>
      </c>
      <c r="C3320" s="250" t="s">
        <v>3257</v>
      </c>
      <c r="D3320" s="250" t="s">
        <v>1142</v>
      </c>
      <c r="E3320" s="250">
        <v>2</v>
      </c>
      <c r="F3320" s="250" t="s">
        <v>5861</v>
      </c>
      <c r="G3320" s="250" t="s">
        <v>230</v>
      </c>
      <c r="H3320" s="250">
        <v>3</v>
      </c>
      <c r="I3320" s="250" t="s">
        <v>5862</v>
      </c>
      <c r="J3320" s="250" t="s">
        <v>5863</v>
      </c>
      <c r="K3320" s="250" t="s">
        <v>5864</v>
      </c>
      <c r="L3320" s="251">
        <v>45834</v>
      </c>
      <c r="M3320" s="250" t="s">
        <v>1099</v>
      </c>
    </row>
    <row r="3321" spans="1:13" x14ac:dyDescent="0.35">
      <c r="A3321" s="252" t="s">
        <v>3255</v>
      </c>
      <c r="B3321" s="252" t="s">
        <v>3256</v>
      </c>
      <c r="C3321" s="252" t="s">
        <v>3257</v>
      </c>
      <c r="D3321" s="252" t="s">
        <v>26</v>
      </c>
      <c r="E3321" s="252" t="s">
        <v>17</v>
      </c>
      <c r="F3321" s="252" t="s">
        <v>17</v>
      </c>
      <c r="G3321" s="252" t="s">
        <v>17</v>
      </c>
      <c r="H3321" s="252" t="s">
        <v>17</v>
      </c>
      <c r="I3321" s="252" t="s">
        <v>17</v>
      </c>
      <c r="J3321" s="252" t="s">
        <v>608</v>
      </c>
      <c r="K3321" s="252" t="s">
        <v>5865</v>
      </c>
      <c r="L3321" s="253">
        <v>45834</v>
      </c>
      <c r="M3321" s="252" t="s">
        <v>1099</v>
      </c>
    </row>
    <row r="3322" spans="1:13" x14ac:dyDescent="0.35">
      <c r="A3322" s="250" t="s">
        <v>3255</v>
      </c>
      <c r="B3322" s="250" t="s">
        <v>3256</v>
      </c>
      <c r="C3322" s="250" t="s">
        <v>3257</v>
      </c>
      <c r="D3322" s="250" t="s">
        <v>28</v>
      </c>
      <c r="E3322" s="250" t="s">
        <v>17</v>
      </c>
      <c r="F3322" s="250" t="s">
        <v>17</v>
      </c>
      <c r="G3322" s="250" t="s">
        <v>17</v>
      </c>
      <c r="H3322" s="250" t="s">
        <v>17</v>
      </c>
      <c r="I3322" s="250" t="s">
        <v>17</v>
      </c>
      <c r="J3322" s="250" t="s">
        <v>608</v>
      </c>
      <c r="K3322" s="250" t="s">
        <v>5866</v>
      </c>
      <c r="L3322" s="251">
        <v>45834</v>
      </c>
      <c r="M3322" s="250" t="s">
        <v>1099</v>
      </c>
    </row>
    <row r="3323" spans="1:13" x14ac:dyDescent="0.35">
      <c r="A3323" s="252" t="s">
        <v>3255</v>
      </c>
      <c r="B3323" s="252" t="s">
        <v>3256</v>
      </c>
      <c r="C3323" s="252" t="s">
        <v>3257</v>
      </c>
      <c r="D3323" s="252" t="s">
        <v>24</v>
      </c>
      <c r="E3323" s="252" t="s">
        <v>17</v>
      </c>
      <c r="F3323" s="252" t="s">
        <v>17</v>
      </c>
      <c r="G3323" s="252" t="s">
        <v>17</v>
      </c>
      <c r="H3323" s="252" t="s">
        <v>17</v>
      </c>
      <c r="I3323" s="252" t="s">
        <v>17</v>
      </c>
      <c r="J3323" s="252" t="s">
        <v>608</v>
      </c>
      <c r="K3323" s="252" t="s">
        <v>5867</v>
      </c>
      <c r="L3323" s="253">
        <v>45834</v>
      </c>
      <c r="M3323" s="252" t="s">
        <v>1099</v>
      </c>
    </row>
    <row r="3324" spans="1:13" x14ac:dyDescent="0.35">
      <c r="A3324" s="250" t="s">
        <v>3255</v>
      </c>
      <c r="B3324" s="250" t="s">
        <v>3256</v>
      </c>
      <c r="C3324" s="250" t="s">
        <v>3257</v>
      </c>
      <c r="D3324" s="250" t="s">
        <v>16</v>
      </c>
      <c r="E3324" s="250">
        <v>127</v>
      </c>
      <c r="F3324" s="250" t="s">
        <v>5739</v>
      </c>
      <c r="G3324" s="250" t="s">
        <v>178</v>
      </c>
      <c r="H3324" s="250">
        <v>1</v>
      </c>
      <c r="I3324" s="250" t="s">
        <v>5740</v>
      </c>
      <c r="J3324" s="250" t="s">
        <v>5868</v>
      </c>
      <c r="K3324" s="250" t="s">
        <v>5869</v>
      </c>
      <c r="L3324" s="251">
        <v>45834</v>
      </c>
      <c r="M3324" s="250" t="s">
        <v>1099</v>
      </c>
    </row>
    <row r="3325" spans="1:13" x14ac:dyDescent="0.35">
      <c r="A3325" s="252" t="s">
        <v>3255</v>
      </c>
      <c r="B3325" s="252" t="s">
        <v>3256</v>
      </c>
      <c r="C3325" s="252" t="s">
        <v>3257</v>
      </c>
      <c r="D3325" s="252" t="s">
        <v>20</v>
      </c>
      <c r="E3325" s="252">
        <v>12</v>
      </c>
      <c r="F3325" s="252" t="s">
        <v>5739</v>
      </c>
      <c r="G3325" s="252" t="s">
        <v>178</v>
      </c>
      <c r="H3325" s="252">
        <v>1</v>
      </c>
      <c r="I3325" s="252" t="s">
        <v>5740</v>
      </c>
      <c r="J3325" s="252" t="s">
        <v>5870</v>
      </c>
      <c r="K3325" s="252" t="s">
        <v>5871</v>
      </c>
      <c r="L3325" s="253">
        <v>45834</v>
      </c>
      <c r="M3325" s="252" t="s">
        <v>1099</v>
      </c>
    </row>
    <row r="3326" spans="1:13" x14ac:dyDescent="0.35">
      <c r="A3326" s="250" t="s">
        <v>3255</v>
      </c>
      <c r="B3326" s="250" t="s">
        <v>3256</v>
      </c>
      <c r="C3326" s="250" t="s">
        <v>3257</v>
      </c>
      <c r="D3326" s="250" t="s">
        <v>292</v>
      </c>
      <c r="E3326" s="250" t="s">
        <v>17</v>
      </c>
      <c r="F3326" s="250" t="s">
        <v>17</v>
      </c>
      <c r="G3326" s="250" t="s">
        <v>17</v>
      </c>
      <c r="H3326" s="250" t="s">
        <v>17</v>
      </c>
      <c r="I3326" s="250" t="s">
        <v>17</v>
      </c>
      <c r="J3326" s="250" t="s">
        <v>608</v>
      </c>
      <c r="K3326" s="250" t="s">
        <v>5872</v>
      </c>
      <c r="L3326" s="251">
        <v>45834</v>
      </c>
      <c r="M3326" s="250" t="s">
        <v>1099</v>
      </c>
    </row>
    <row r="3327" spans="1:13" x14ac:dyDescent="0.35">
      <c r="A3327" s="252" t="s">
        <v>3255</v>
      </c>
      <c r="B3327" s="252" t="s">
        <v>3256</v>
      </c>
      <c r="C3327" s="252" t="s">
        <v>3257</v>
      </c>
      <c r="D3327" s="252" t="s">
        <v>22</v>
      </c>
      <c r="E3327" s="252" t="s">
        <v>17</v>
      </c>
      <c r="F3327" s="252" t="s">
        <v>17</v>
      </c>
      <c r="G3327" s="252" t="s">
        <v>17</v>
      </c>
      <c r="H3327" s="252" t="s">
        <v>17</v>
      </c>
      <c r="I3327" s="252" t="s">
        <v>17</v>
      </c>
      <c r="J3327" s="252" t="s">
        <v>608</v>
      </c>
      <c r="K3327" s="252" t="s">
        <v>5873</v>
      </c>
      <c r="L3327" s="253">
        <v>45834</v>
      </c>
      <c r="M3327" s="252" t="s">
        <v>1099</v>
      </c>
    </row>
    <row r="3328" spans="1:13" x14ac:dyDescent="0.35">
      <c r="A3328" s="250" t="s">
        <v>3676</v>
      </c>
      <c r="B3328" s="250" t="s">
        <v>3677</v>
      </c>
      <c r="C3328" s="250" t="s">
        <v>1201</v>
      </c>
      <c r="D3328" s="250" t="s">
        <v>1214</v>
      </c>
      <c r="E3328" s="250">
        <v>0</v>
      </c>
      <c r="F3328" s="250" t="s">
        <v>1215</v>
      </c>
      <c r="G3328" s="250" t="s">
        <v>62</v>
      </c>
      <c r="H3328" s="250">
        <v>2</v>
      </c>
      <c r="I3328" s="250" t="s">
        <v>17</v>
      </c>
      <c r="J3328" s="250" t="s">
        <v>17</v>
      </c>
      <c r="K3328" s="250" t="s">
        <v>5874</v>
      </c>
      <c r="L3328" s="251">
        <v>45834</v>
      </c>
      <c r="M3328" s="250" t="s">
        <v>19</v>
      </c>
    </row>
    <row r="3329" spans="1:13" x14ac:dyDescent="0.35">
      <c r="A3329" s="252" t="s">
        <v>3676</v>
      </c>
      <c r="B3329" s="252" t="s">
        <v>3677</v>
      </c>
      <c r="C3329" s="252" t="s">
        <v>1201</v>
      </c>
      <c r="D3329" s="252" t="s">
        <v>1217</v>
      </c>
      <c r="E3329" s="252">
        <v>2</v>
      </c>
      <c r="F3329" s="252" t="s">
        <v>1215</v>
      </c>
      <c r="G3329" s="252" t="s">
        <v>62</v>
      </c>
      <c r="H3329" s="252">
        <v>2</v>
      </c>
      <c r="I3329" s="252" t="s">
        <v>17</v>
      </c>
      <c r="J3329" s="252" t="s">
        <v>17</v>
      </c>
      <c r="K3329" s="252" t="s">
        <v>5875</v>
      </c>
      <c r="L3329" s="253">
        <v>45834</v>
      </c>
      <c r="M3329" s="252" t="s">
        <v>19</v>
      </c>
    </row>
    <row r="3330" spans="1:13" x14ac:dyDescent="0.35">
      <c r="A3330" s="250" t="s">
        <v>3676</v>
      </c>
      <c r="B3330" s="250" t="s">
        <v>3677</v>
      </c>
      <c r="C3330" s="250" t="s">
        <v>1201</v>
      </c>
      <c r="D3330" s="250" t="s">
        <v>1219</v>
      </c>
      <c r="E3330" s="250">
        <v>1</v>
      </c>
      <c r="F3330" s="250" t="s">
        <v>1215</v>
      </c>
      <c r="G3330" s="250" t="s">
        <v>62</v>
      </c>
      <c r="H3330" s="250">
        <v>2</v>
      </c>
      <c r="I3330" s="250" t="s">
        <v>17</v>
      </c>
      <c r="J3330" s="250" t="s">
        <v>17</v>
      </c>
      <c r="K3330" s="250" t="s">
        <v>5876</v>
      </c>
      <c r="L3330" s="251">
        <v>45834</v>
      </c>
      <c r="M3330" s="250" t="s">
        <v>19</v>
      </c>
    </row>
    <row r="3331" spans="1:13" x14ac:dyDescent="0.35">
      <c r="A3331" s="252" t="s">
        <v>3676</v>
      </c>
      <c r="B3331" s="252" t="s">
        <v>3677</v>
      </c>
      <c r="C3331" s="252" t="s">
        <v>1201</v>
      </c>
      <c r="D3331" s="252" t="s">
        <v>1221</v>
      </c>
      <c r="E3331" s="252">
        <v>2</v>
      </c>
      <c r="F3331" s="252" t="s">
        <v>1215</v>
      </c>
      <c r="G3331" s="252" t="s">
        <v>62</v>
      </c>
      <c r="H3331" s="252">
        <v>2</v>
      </c>
      <c r="I3331" s="252" t="s">
        <v>17</v>
      </c>
      <c r="J3331" s="252" t="s">
        <v>17</v>
      </c>
      <c r="K3331" s="252" t="s">
        <v>5877</v>
      </c>
      <c r="L3331" s="253">
        <v>45834</v>
      </c>
      <c r="M3331" s="252" t="s">
        <v>19</v>
      </c>
    </row>
    <row r="3332" spans="1:13" x14ac:dyDescent="0.35">
      <c r="A3332" s="250" t="s">
        <v>3676</v>
      </c>
      <c r="B3332" s="250" t="s">
        <v>3677</v>
      </c>
      <c r="C3332" s="250" t="s">
        <v>1201</v>
      </c>
      <c r="D3332" s="250" t="s">
        <v>1223</v>
      </c>
      <c r="E3332" s="250">
        <v>3</v>
      </c>
      <c r="F3332" s="250" t="s">
        <v>1215</v>
      </c>
      <c r="G3332" s="250" t="s">
        <v>62</v>
      </c>
      <c r="H3332" s="250">
        <v>2</v>
      </c>
      <c r="I3332" s="250" t="s">
        <v>17</v>
      </c>
      <c r="J3332" s="250" t="s">
        <v>17</v>
      </c>
      <c r="K3332" s="250" t="s">
        <v>5878</v>
      </c>
      <c r="L3332" s="251">
        <v>45834</v>
      </c>
      <c r="M3332" s="250" t="s">
        <v>19</v>
      </c>
    </row>
    <row r="3333" spans="1:13" x14ac:dyDescent="0.35">
      <c r="A3333" s="252" t="s">
        <v>3676</v>
      </c>
      <c r="B3333" s="252" t="s">
        <v>3677</v>
      </c>
      <c r="C3333" s="252" t="s">
        <v>1201</v>
      </c>
      <c r="D3333" s="252" t="s">
        <v>1225</v>
      </c>
      <c r="E3333" s="252">
        <v>0</v>
      </c>
      <c r="F3333" s="252" t="s">
        <v>1215</v>
      </c>
      <c r="G3333" s="252" t="s">
        <v>62</v>
      </c>
      <c r="H3333" s="252">
        <v>2</v>
      </c>
      <c r="I3333" s="252" t="s">
        <v>17</v>
      </c>
      <c r="J3333" s="252" t="s">
        <v>17</v>
      </c>
      <c r="K3333" s="252" t="s">
        <v>5879</v>
      </c>
      <c r="L3333" s="253">
        <v>45834</v>
      </c>
      <c r="M3333" s="252" t="s">
        <v>19</v>
      </c>
    </row>
    <row r="3334" spans="1:13" x14ac:dyDescent="0.35">
      <c r="A3334" s="250" t="s">
        <v>3676</v>
      </c>
      <c r="B3334" s="250" t="s">
        <v>3677</v>
      </c>
      <c r="C3334" s="250" t="s">
        <v>1201</v>
      </c>
      <c r="D3334" s="250" t="s">
        <v>1227</v>
      </c>
      <c r="E3334" s="250">
        <v>3</v>
      </c>
      <c r="F3334" s="250" t="s">
        <v>1215</v>
      </c>
      <c r="G3334" s="250" t="s">
        <v>62</v>
      </c>
      <c r="H3334" s="250">
        <v>2</v>
      </c>
      <c r="I3334" s="250" t="s">
        <v>17</v>
      </c>
      <c r="J3334" s="250" t="s">
        <v>17</v>
      </c>
      <c r="K3334" s="250" t="s">
        <v>5880</v>
      </c>
      <c r="L3334" s="251">
        <v>45834</v>
      </c>
      <c r="M3334" s="250" t="s">
        <v>19</v>
      </c>
    </row>
    <row r="3335" spans="1:13" x14ac:dyDescent="0.35">
      <c r="A3335" s="252" t="s">
        <v>3676</v>
      </c>
      <c r="B3335" s="252" t="s">
        <v>3677</v>
      </c>
      <c r="C3335" s="252" t="s">
        <v>1201</v>
      </c>
      <c r="D3335" s="252" t="s">
        <v>1229</v>
      </c>
      <c r="E3335" s="252">
        <v>2</v>
      </c>
      <c r="F3335" s="252" t="s">
        <v>1215</v>
      </c>
      <c r="G3335" s="252" t="s">
        <v>62</v>
      </c>
      <c r="H3335" s="252">
        <v>2</v>
      </c>
      <c r="I3335" s="252" t="s">
        <v>17</v>
      </c>
      <c r="J3335" s="252" t="s">
        <v>17</v>
      </c>
      <c r="K3335" s="252" t="s">
        <v>5881</v>
      </c>
      <c r="L3335" s="253">
        <v>45834</v>
      </c>
      <c r="M3335" s="252" t="s">
        <v>19</v>
      </c>
    </row>
    <row r="3336" spans="1:13" x14ac:dyDescent="0.35">
      <c r="A3336" s="250" t="s">
        <v>3676</v>
      </c>
      <c r="B3336" s="250" t="s">
        <v>3677</v>
      </c>
      <c r="C3336" s="250" t="s">
        <v>1201</v>
      </c>
      <c r="D3336" s="250" t="s">
        <v>1231</v>
      </c>
      <c r="E3336" s="250">
        <v>0</v>
      </c>
      <c r="F3336" s="250" t="s">
        <v>1215</v>
      </c>
      <c r="G3336" s="250" t="s">
        <v>62</v>
      </c>
      <c r="H3336" s="250">
        <v>2</v>
      </c>
      <c r="I3336" s="250" t="s">
        <v>17</v>
      </c>
      <c r="J3336" s="250" t="s">
        <v>17</v>
      </c>
      <c r="K3336" s="250" t="s">
        <v>5882</v>
      </c>
      <c r="L3336" s="251">
        <v>45834</v>
      </c>
      <c r="M3336" s="250" t="s">
        <v>19</v>
      </c>
    </row>
    <row r="3337" spans="1:13" x14ac:dyDescent="0.35">
      <c r="A3337" s="252" t="s">
        <v>425</v>
      </c>
      <c r="B3337" s="252" t="s">
        <v>426</v>
      </c>
      <c r="C3337" s="252" t="s">
        <v>427</v>
      </c>
      <c r="D3337" s="252" t="s">
        <v>1094</v>
      </c>
      <c r="E3337" s="252">
        <v>58353074</v>
      </c>
      <c r="F3337" s="252" t="s">
        <v>5883</v>
      </c>
      <c r="G3337" s="252" t="s">
        <v>398</v>
      </c>
      <c r="H3337" s="252">
        <v>2</v>
      </c>
      <c r="I3337" s="252" t="s">
        <v>5884</v>
      </c>
      <c r="J3337" s="252" t="s">
        <v>4652</v>
      </c>
      <c r="K3337" s="252" t="s">
        <v>5885</v>
      </c>
      <c r="L3337" s="253">
        <v>45836</v>
      </c>
      <c r="M3337" s="252" t="s">
        <v>1099</v>
      </c>
    </row>
    <row r="3338" spans="1:13" x14ac:dyDescent="0.35">
      <c r="A3338" s="250" t="s">
        <v>425</v>
      </c>
      <c r="B3338" s="250" t="s">
        <v>426</v>
      </c>
      <c r="C3338" s="250" t="s">
        <v>427</v>
      </c>
      <c r="D3338" s="250" t="s">
        <v>1100</v>
      </c>
      <c r="E3338" s="250">
        <v>519220</v>
      </c>
      <c r="F3338" s="250" t="s">
        <v>5886</v>
      </c>
      <c r="G3338" s="250" t="s">
        <v>178</v>
      </c>
      <c r="H3338" s="250">
        <v>1</v>
      </c>
      <c r="I3338" s="250" t="s">
        <v>5887</v>
      </c>
      <c r="J3338" s="250" t="s">
        <v>5888</v>
      </c>
      <c r="K3338" s="250" t="s">
        <v>5889</v>
      </c>
      <c r="L3338" s="251">
        <v>45836</v>
      </c>
      <c r="M3338" s="250" t="s">
        <v>1099</v>
      </c>
    </row>
    <row r="3339" spans="1:13" x14ac:dyDescent="0.35">
      <c r="A3339" s="252" t="s">
        <v>425</v>
      </c>
      <c r="B3339" s="252" t="s">
        <v>426</v>
      </c>
      <c r="C3339" s="252" t="s">
        <v>427</v>
      </c>
      <c r="D3339" s="252" t="s">
        <v>1105</v>
      </c>
      <c r="E3339" s="252">
        <v>17470074</v>
      </c>
      <c r="F3339" s="252" t="s">
        <v>5890</v>
      </c>
      <c r="G3339" s="252" t="s">
        <v>230</v>
      </c>
      <c r="H3339" s="252">
        <v>3</v>
      </c>
      <c r="I3339" s="252" t="s">
        <v>5891</v>
      </c>
      <c r="J3339" s="252" t="s">
        <v>5892</v>
      </c>
      <c r="K3339" s="252" t="s">
        <v>5893</v>
      </c>
      <c r="L3339" s="253">
        <v>45836</v>
      </c>
      <c r="M3339" s="252" t="s">
        <v>1099</v>
      </c>
    </row>
    <row r="3340" spans="1:13" x14ac:dyDescent="0.35">
      <c r="A3340" s="250" t="s">
        <v>425</v>
      </c>
      <c r="B3340" s="250" t="s">
        <v>426</v>
      </c>
      <c r="C3340" s="250" t="s">
        <v>427</v>
      </c>
      <c r="D3340" s="250" t="s">
        <v>1110</v>
      </c>
      <c r="E3340" s="250">
        <v>10263974</v>
      </c>
      <c r="F3340" s="250" t="s">
        <v>5894</v>
      </c>
      <c r="G3340" s="250" t="s">
        <v>230</v>
      </c>
      <c r="H3340" s="250">
        <v>3</v>
      </c>
      <c r="I3340" s="250" t="s">
        <v>5891</v>
      </c>
      <c r="J3340" s="250" t="s">
        <v>5895</v>
      </c>
      <c r="K3340" s="250" t="s">
        <v>5896</v>
      </c>
      <c r="L3340" s="251">
        <v>45836</v>
      </c>
      <c r="M3340" s="250" t="s">
        <v>1099</v>
      </c>
    </row>
    <row r="3341" spans="1:13" x14ac:dyDescent="0.35">
      <c r="A3341" s="252" t="s">
        <v>425</v>
      </c>
      <c r="B3341" s="252" t="s">
        <v>426</v>
      </c>
      <c r="C3341" s="252" t="s">
        <v>427</v>
      </c>
      <c r="D3341" s="252" t="s">
        <v>1113</v>
      </c>
      <c r="E3341" s="252">
        <v>853074</v>
      </c>
      <c r="F3341" s="252" t="s">
        <v>4278</v>
      </c>
      <c r="G3341" s="252" t="s">
        <v>230</v>
      </c>
      <c r="H3341" s="252">
        <v>3</v>
      </c>
      <c r="I3341" s="252" t="s">
        <v>5897</v>
      </c>
      <c r="J3341" s="252" t="s">
        <v>5898</v>
      </c>
      <c r="K3341" s="252" t="s">
        <v>5899</v>
      </c>
      <c r="L3341" s="253">
        <v>45836</v>
      </c>
      <c r="M3341" s="252" t="s">
        <v>1099</v>
      </c>
    </row>
    <row r="3342" spans="1:13" x14ac:dyDescent="0.35">
      <c r="A3342" s="250" t="s">
        <v>425</v>
      </c>
      <c r="B3342" s="250" t="s">
        <v>426</v>
      </c>
      <c r="C3342" s="250" t="s">
        <v>427</v>
      </c>
      <c r="D3342" s="250" t="s">
        <v>92</v>
      </c>
      <c r="E3342" s="250" t="s">
        <v>17</v>
      </c>
      <c r="F3342" s="250" t="s">
        <v>17</v>
      </c>
      <c r="G3342" s="250" t="s">
        <v>17</v>
      </c>
      <c r="H3342" s="250" t="s">
        <v>17</v>
      </c>
      <c r="I3342" s="250" t="s">
        <v>17</v>
      </c>
      <c r="J3342" s="250" t="s">
        <v>1197</v>
      </c>
      <c r="K3342" s="250" t="s">
        <v>5900</v>
      </c>
      <c r="L3342" s="251">
        <v>45836</v>
      </c>
      <c r="M3342" s="250" t="s">
        <v>1099</v>
      </c>
    </row>
    <row r="3343" spans="1:13" x14ac:dyDescent="0.35">
      <c r="A3343" s="252" t="s">
        <v>425</v>
      </c>
      <c r="B3343" s="252" t="s">
        <v>426</v>
      </c>
      <c r="C3343" s="252" t="s">
        <v>427</v>
      </c>
      <c r="D3343" s="252" t="s">
        <v>1016</v>
      </c>
      <c r="E3343" s="252" t="s">
        <v>17</v>
      </c>
      <c r="F3343" s="252" t="s">
        <v>5901</v>
      </c>
      <c r="G3343" s="252" t="s">
        <v>230</v>
      </c>
      <c r="H3343" s="252">
        <v>3</v>
      </c>
      <c r="I3343" s="252" t="s">
        <v>5902</v>
      </c>
      <c r="J3343" s="252" t="s">
        <v>5903</v>
      </c>
      <c r="K3343" s="252" t="s">
        <v>5904</v>
      </c>
      <c r="L3343" s="253">
        <v>45836</v>
      </c>
      <c r="M3343" s="252" t="s">
        <v>1099</v>
      </c>
    </row>
    <row r="3344" spans="1:13" x14ac:dyDescent="0.35">
      <c r="A3344" s="250" t="s">
        <v>425</v>
      </c>
      <c r="B3344" s="250" t="s">
        <v>426</v>
      </c>
      <c r="C3344" s="250" t="s">
        <v>427</v>
      </c>
      <c r="D3344" s="250" t="s">
        <v>1123</v>
      </c>
      <c r="E3344" s="250">
        <v>3676424</v>
      </c>
      <c r="F3344" s="250" t="s">
        <v>5905</v>
      </c>
      <c r="G3344" s="250" t="s">
        <v>230</v>
      </c>
      <c r="H3344" s="250">
        <v>3</v>
      </c>
      <c r="I3344" s="250" t="s">
        <v>5891</v>
      </c>
      <c r="J3344" s="250" t="s">
        <v>5906</v>
      </c>
      <c r="K3344" s="250" t="s">
        <v>5907</v>
      </c>
      <c r="L3344" s="251">
        <v>45836</v>
      </c>
      <c r="M3344" s="250" t="s">
        <v>1099</v>
      </c>
    </row>
    <row r="3345" spans="1:13" x14ac:dyDescent="0.35">
      <c r="A3345" s="252" t="s">
        <v>425</v>
      </c>
      <c r="B3345" s="252" t="s">
        <v>426</v>
      </c>
      <c r="C3345" s="252" t="s">
        <v>427</v>
      </c>
      <c r="D3345" s="252" t="s">
        <v>1126</v>
      </c>
      <c r="E3345" s="252">
        <v>7206100</v>
      </c>
      <c r="F3345" s="252" t="s">
        <v>5890</v>
      </c>
      <c r="G3345" s="252" t="s">
        <v>230</v>
      </c>
      <c r="H3345" s="252">
        <v>3</v>
      </c>
      <c r="I3345" s="252" t="s">
        <v>5908</v>
      </c>
      <c r="J3345" s="252" t="s">
        <v>5909</v>
      </c>
      <c r="K3345" s="252" t="s">
        <v>5910</v>
      </c>
      <c r="L3345" s="253">
        <v>45836</v>
      </c>
      <c r="M3345" s="252" t="s">
        <v>1099</v>
      </c>
    </row>
    <row r="3346" spans="1:13" x14ac:dyDescent="0.35">
      <c r="A3346" s="250" t="s">
        <v>425</v>
      </c>
      <c r="B3346" s="250" t="s">
        <v>426</v>
      </c>
      <c r="C3346" s="250" t="s">
        <v>427</v>
      </c>
      <c r="D3346" s="250" t="s">
        <v>1130</v>
      </c>
      <c r="E3346" s="250">
        <v>6587550</v>
      </c>
      <c r="F3346" s="250" t="s">
        <v>5890</v>
      </c>
      <c r="G3346" s="250" t="s">
        <v>230</v>
      </c>
      <c r="H3346" s="250">
        <v>3</v>
      </c>
      <c r="I3346" s="250" t="s">
        <v>5891</v>
      </c>
      <c r="J3346" s="250" t="s">
        <v>5911</v>
      </c>
      <c r="K3346" s="250" t="s">
        <v>5912</v>
      </c>
      <c r="L3346" s="251">
        <v>45836</v>
      </c>
      <c r="M3346" s="250" t="s">
        <v>1099</v>
      </c>
    </row>
    <row r="3347" spans="1:13" x14ac:dyDescent="0.35">
      <c r="A3347" s="252" t="s">
        <v>425</v>
      </c>
      <c r="B3347" s="252" t="s">
        <v>426</v>
      </c>
      <c r="C3347" s="252" t="s">
        <v>427</v>
      </c>
      <c r="D3347" s="252" t="s">
        <v>1133</v>
      </c>
      <c r="E3347" s="252">
        <v>3384774</v>
      </c>
      <c r="F3347" s="252" t="s">
        <v>5913</v>
      </c>
      <c r="G3347" s="252" t="s">
        <v>230</v>
      </c>
      <c r="H3347" s="252">
        <v>3</v>
      </c>
      <c r="I3347" s="252" t="s">
        <v>5891</v>
      </c>
      <c r="J3347" s="252" t="s">
        <v>5914</v>
      </c>
      <c r="K3347" s="252" t="s">
        <v>5915</v>
      </c>
      <c r="L3347" s="253">
        <v>45836</v>
      </c>
      <c r="M3347" s="252" t="s">
        <v>1099</v>
      </c>
    </row>
    <row r="3348" spans="1:13" x14ac:dyDescent="0.35">
      <c r="A3348" s="250" t="s">
        <v>425</v>
      </c>
      <c r="B3348" s="250" t="s">
        <v>426</v>
      </c>
      <c r="C3348" s="250" t="s">
        <v>427</v>
      </c>
      <c r="D3348" s="250" t="s">
        <v>1136</v>
      </c>
      <c r="E3348" s="250">
        <v>291650</v>
      </c>
      <c r="F3348" s="250" t="s">
        <v>5916</v>
      </c>
      <c r="G3348" s="250" t="s">
        <v>230</v>
      </c>
      <c r="H3348" s="250">
        <v>3</v>
      </c>
      <c r="I3348" s="250" t="s">
        <v>5917</v>
      </c>
      <c r="J3348" s="250" t="s">
        <v>5918</v>
      </c>
      <c r="K3348" s="250" t="s">
        <v>5919</v>
      </c>
      <c r="L3348" s="251">
        <v>45836</v>
      </c>
      <c r="M3348" s="250" t="s">
        <v>1099</v>
      </c>
    </row>
    <row r="3349" spans="1:13" x14ac:dyDescent="0.35">
      <c r="A3349" s="252" t="s">
        <v>425</v>
      </c>
      <c r="B3349" s="252" t="s">
        <v>426</v>
      </c>
      <c r="C3349" s="252" t="s">
        <v>427</v>
      </c>
      <c r="D3349" s="252" t="s">
        <v>1139</v>
      </c>
      <c r="E3349" s="252">
        <v>0</v>
      </c>
      <c r="F3349" s="252" t="s">
        <v>5916</v>
      </c>
      <c r="G3349" s="252" t="s">
        <v>230</v>
      </c>
      <c r="H3349" s="252">
        <v>3</v>
      </c>
      <c r="I3349" s="252" t="s">
        <v>5917</v>
      </c>
      <c r="J3349" s="252" t="s">
        <v>5920</v>
      </c>
      <c r="K3349" s="252" t="s">
        <v>5921</v>
      </c>
      <c r="L3349" s="253">
        <v>45836</v>
      </c>
      <c r="M3349" s="252" t="s">
        <v>1099</v>
      </c>
    </row>
    <row r="3350" spans="1:13" x14ac:dyDescent="0.35">
      <c r="A3350" s="250" t="s">
        <v>425</v>
      </c>
      <c r="B3350" s="250" t="s">
        <v>426</v>
      </c>
      <c r="C3350" s="250" t="s">
        <v>427</v>
      </c>
      <c r="D3350" s="250" t="s">
        <v>1142</v>
      </c>
      <c r="E3350" s="250">
        <v>3</v>
      </c>
      <c r="F3350" s="250" t="s">
        <v>5922</v>
      </c>
      <c r="G3350" s="250" t="s">
        <v>398</v>
      </c>
      <c r="H3350" s="250">
        <v>2</v>
      </c>
      <c r="I3350" s="250" t="s">
        <v>5923</v>
      </c>
      <c r="J3350" s="250" t="s">
        <v>5924</v>
      </c>
      <c r="K3350" s="250" t="s">
        <v>5925</v>
      </c>
      <c r="L3350" s="251">
        <v>45836</v>
      </c>
      <c r="M3350" s="250" t="s">
        <v>1099</v>
      </c>
    </row>
    <row r="3351" spans="1:13" x14ac:dyDescent="0.35">
      <c r="A3351" s="252" t="s">
        <v>425</v>
      </c>
      <c r="B3351" s="252" t="s">
        <v>426</v>
      </c>
      <c r="C3351" s="252" t="s">
        <v>427</v>
      </c>
      <c r="D3351" s="252" t="s">
        <v>26</v>
      </c>
      <c r="E3351" s="252" t="s">
        <v>17</v>
      </c>
      <c r="F3351" s="252" t="s">
        <v>17</v>
      </c>
      <c r="G3351" s="252" t="s">
        <v>17</v>
      </c>
      <c r="H3351" s="252" t="s">
        <v>17</v>
      </c>
      <c r="I3351" s="252" t="s">
        <v>17</v>
      </c>
      <c r="J3351" s="252" t="s">
        <v>1197</v>
      </c>
      <c r="K3351" s="252" t="s">
        <v>5926</v>
      </c>
      <c r="L3351" s="253">
        <v>45836</v>
      </c>
      <c r="M3351" s="252" t="s">
        <v>1099</v>
      </c>
    </row>
    <row r="3352" spans="1:13" x14ac:dyDescent="0.35">
      <c r="A3352" s="250" t="s">
        <v>425</v>
      </c>
      <c r="B3352" s="250" t="s">
        <v>426</v>
      </c>
      <c r="C3352" s="250" t="s">
        <v>427</v>
      </c>
      <c r="D3352" s="250" t="s">
        <v>28</v>
      </c>
      <c r="E3352" s="250" t="s">
        <v>17</v>
      </c>
      <c r="F3352" s="250" t="s">
        <v>17</v>
      </c>
      <c r="G3352" s="250" t="s">
        <v>17</v>
      </c>
      <c r="H3352" s="250" t="s">
        <v>17</v>
      </c>
      <c r="I3352" s="250" t="s">
        <v>17</v>
      </c>
      <c r="J3352" s="250" t="s">
        <v>5927</v>
      </c>
      <c r="K3352" s="250" t="s">
        <v>5928</v>
      </c>
      <c r="L3352" s="251">
        <v>45836</v>
      </c>
      <c r="M3352" s="250" t="s">
        <v>1099</v>
      </c>
    </row>
    <row r="3353" spans="1:13" x14ac:dyDescent="0.35">
      <c r="A3353" s="252" t="s">
        <v>425</v>
      </c>
      <c r="B3353" s="252" t="s">
        <v>426</v>
      </c>
      <c r="C3353" s="252" t="s">
        <v>427</v>
      </c>
      <c r="D3353" s="252" t="s">
        <v>24</v>
      </c>
      <c r="E3353" s="252">
        <v>921175</v>
      </c>
      <c r="F3353" s="252" t="s">
        <v>5929</v>
      </c>
      <c r="G3353" s="252" t="s">
        <v>398</v>
      </c>
      <c r="H3353" s="252">
        <v>2</v>
      </c>
      <c r="I3353" s="252" t="s">
        <v>5930</v>
      </c>
      <c r="J3353" s="252" t="s">
        <v>5931</v>
      </c>
      <c r="K3353" s="252" t="s">
        <v>5932</v>
      </c>
      <c r="L3353" s="253">
        <v>45836</v>
      </c>
      <c r="M3353" s="252" t="s">
        <v>1099</v>
      </c>
    </row>
    <row r="3354" spans="1:13" x14ac:dyDescent="0.35">
      <c r="A3354" s="250" t="s">
        <v>425</v>
      </c>
      <c r="B3354" s="250" t="s">
        <v>426</v>
      </c>
      <c r="C3354" s="250" t="s">
        <v>427</v>
      </c>
      <c r="D3354" s="250" t="s">
        <v>16</v>
      </c>
      <c r="E3354" s="250" t="s">
        <v>17</v>
      </c>
      <c r="F3354" s="250" t="s">
        <v>318</v>
      </c>
      <c r="G3354" s="250" t="s">
        <v>17</v>
      </c>
      <c r="H3354" s="250" t="s">
        <v>17</v>
      </c>
      <c r="I3354" s="250" t="s">
        <v>318</v>
      </c>
      <c r="J3354" s="250" t="s">
        <v>1197</v>
      </c>
      <c r="K3354" s="250" t="s">
        <v>5933</v>
      </c>
      <c r="L3354" s="251">
        <v>45836</v>
      </c>
      <c r="M3354" s="250" t="s">
        <v>1099</v>
      </c>
    </row>
    <row r="3355" spans="1:13" x14ac:dyDescent="0.35">
      <c r="A3355" s="252" t="s">
        <v>425</v>
      </c>
      <c r="B3355" s="252" t="s">
        <v>426</v>
      </c>
      <c r="C3355" s="252" t="s">
        <v>427</v>
      </c>
      <c r="D3355" s="252" t="s">
        <v>20</v>
      </c>
      <c r="E3355" s="252" t="s">
        <v>17</v>
      </c>
      <c r="F3355" s="252" t="s">
        <v>318</v>
      </c>
      <c r="G3355" s="252" t="s">
        <v>17</v>
      </c>
      <c r="H3355" s="252" t="s">
        <v>17</v>
      </c>
      <c r="I3355" s="252" t="s">
        <v>318</v>
      </c>
      <c r="J3355" s="252" t="s">
        <v>1197</v>
      </c>
      <c r="K3355" s="252" t="s">
        <v>5934</v>
      </c>
      <c r="L3355" s="253">
        <v>45836</v>
      </c>
      <c r="M3355" s="252" t="s">
        <v>1099</v>
      </c>
    </row>
    <row r="3356" spans="1:13" x14ac:dyDescent="0.35">
      <c r="A3356" s="250" t="s">
        <v>425</v>
      </c>
      <c r="B3356" s="250" t="s">
        <v>426</v>
      </c>
      <c r="C3356" s="250" t="s">
        <v>427</v>
      </c>
      <c r="D3356" s="250" t="s">
        <v>22</v>
      </c>
      <c r="E3356" s="250" t="s">
        <v>17</v>
      </c>
      <c r="F3356" s="250" t="s">
        <v>318</v>
      </c>
      <c r="G3356" s="250" t="s">
        <v>17</v>
      </c>
      <c r="H3356" s="250" t="s">
        <v>17</v>
      </c>
      <c r="I3356" s="250" t="s">
        <v>318</v>
      </c>
      <c r="J3356" s="250" t="s">
        <v>1197</v>
      </c>
      <c r="K3356" s="250" t="s">
        <v>5935</v>
      </c>
      <c r="L3356" s="251">
        <v>45836</v>
      </c>
      <c r="M3356" s="250" t="s">
        <v>1099</v>
      </c>
    </row>
    <row r="3357" spans="1:13" x14ac:dyDescent="0.35">
      <c r="A3357" s="252" t="s">
        <v>1193</v>
      </c>
      <c r="B3357" s="252" t="s">
        <v>1194</v>
      </c>
      <c r="C3357" s="252" t="s">
        <v>427</v>
      </c>
      <c r="D3357" s="252" t="s">
        <v>1094</v>
      </c>
      <c r="E3357" s="252">
        <v>58353074</v>
      </c>
      <c r="F3357" s="252" t="s">
        <v>5883</v>
      </c>
      <c r="G3357" s="252" t="s">
        <v>398</v>
      </c>
      <c r="H3357" s="252">
        <v>2</v>
      </c>
      <c r="I3357" s="252" t="s">
        <v>5884</v>
      </c>
      <c r="J3357" s="252" t="s">
        <v>5936</v>
      </c>
      <c r="K3357" s="252" t="s">
        <v>5937</v>
      </c>
      <c r="L3357" s="253">
        <v>45836</v>
      </c>
      <c r="M3357" s="252" t="s">
        <v>1099</v>
      </c>
    </row>
    <row r="3358" spans="1:13" x14ac:dyDescent="0.35">
      <c r="A3358" s="250" t="s">
        <v>1193</v>
      </c>
      <c r="B3358" s="250" t="s">
        <v>1194</v>
      </c>
      <c r="C3358" s="250" t="s">
        <v>427</v>
      </c>
      <c r="D3358" s="250" t="s">
        <v>1100</v>
      </c>
      <c r="E3358" s="250">
        <v>519220</v>
      </c>
      <c r="F3358" s="250" t="s">
        <v>5938</v>
      </c>
      <c r="G3358" s="250" t="s">
        <v>398</v>
      </c>
      <c r="H3358" s="250">
        <v>2</v>
      </c>
      <c r="I3358" s="250" t="s">
        <v>5939</v>
      </c>
      <c r="J3358" s="250" t="s">
        <v>5940</v>
      </c>
      <c r="K3358" s="250" t="s">
        <v>5941</v>
      </c>
      <c r="L3358" s="251">
        <v>45836</v>
      </c>
      <c r="M3358" s="250" t="s">
        <v>1099</v>
      </c>
    </row>
    <row r="3359" spans="1:13" x14ac:dyDescent="0.35">
      <c r="A3359" s="252" t="s">
        <v>1193</v>
      </c>
      <c r="B3359" s="252" t="s">
        <v>1194</v>
      </c>
      <c r="C3359" s="252" t="s">
        <v>427</v>
      </c>
      <c r="D3359" s="252" t="s">
        <v>1105</v>
      </c>
      <c r="E3359" s="252">
        <v>16617000</v>
      </c>
      <c r="F3359" s="252" t="s">
        <v>5916</v>
      </c>
      <c r="G3359" s="252" t="s">
        <v>230</v>
      </c>
      <c r="H3359" s="252">
        <v>3</v>
      </c>
      <c r="I3359" s="252" t="s">
        <v>5942</v>
      </c>
      <c r="J3359" s="252" t="s">
        <v>5943</v>
      </c>
      <c r="K3359" s="252" t="s">
        <v>5944</v>
      </c>
      <c r="L3359" s="253">
        <v>45836</v>
      </c>
      <c r="M3359" s="252" t="s">
        <v>1099</v>
      </c>
    </row>
    <row r="3360" spans="1:13" x14ac:dyDescent="0.35">
      <c r="A3360" s="250" t="s">
        <v>1193</v>
      </c>
      <c r="B3360" s="250" t="s">
        <v>1194</v>
      </c>
      <c r="C3360" s="250" t="s">
        <v>427</v>
      </c>
      <c r="D3360" s="250" t="s">
        <v>1110</v>
      </c>
      <c r="E3360" s="250">
        <v>9410900</v>
      </c>
      <c r="F3360" s="250" t="s">
        <v>5916</v>
      </c>
      <c r="G3360" s="250" t="s">
        <v>230</v>
      </c>
      <c r="H3360" s="250">
        <v>3</v>
      </c>
      <c r="I3360" s="250" t="s">
        <v>5942</v>
      </c>
      <c r="J3360" s="250" t="s">
        <v>5945</v>
      </c>
      <c r="K3360" s="250" t="s">
        <v>5946</v>
      </c>
      <c r="L3360" s="251">
        <v>45836</v>
      </c>
      <c r="M3360" s="250" t="s">
        <v>1099</v>
      </c>
    </row>
    <row r="3361" spans="1:13" x14ac:dyDescent="0.35">
      <c r="A3361" s="252" t="s">
        <v>1193</v>
      </c>
      <c r="B3361" s="252" t="s">
        <v>1194</v>
      </c>
      <c r="C3361" s="252" t="s">
        <v>427</v>
      </c>
      <c r="D3361" s="252" t="s">
        <v>1113</v>
      </c>
      <c r="E3361" s="252" t="s">
        <v>17</v>
      </c>
      <c r="F3361" s="252" t="s">
        <v>318</v>
      </c>
      <c r="G3361" s="252" t="s">
        <v>398</v>
      </c>
      <c r="H3361" s="252">
        <v>2</v>
      </c>
      <c r="I3361" s="252" t="s">
        <v>318</v>
      </c>
      <c r="J3361" s="252" t="s">
        <v>318</v>
      </c>
      <c r="K3361" s="252" t="s">
        <v>5947</v>
      </c>
      <c r="L3361" s="253">
        <v>45836</v>
      </c>
      <c r="M3361" s="252" t="s">
        <v>1099</v>
      </c>
    </row>
    <row r="3362" spans="1:13" x14ac:dyDescent="0.35">
      <c r="A3362" s="250" t="s">
        <v>1193</v>
      </c>
      <c r="B3362" s="250" t="s">
        <v>1194</v>
      </c>
      <c r="C3362" s="250" t="s">
        <v>427</v>
      </c>
      <c r="D3362" s="250" t="s">
        <v>92</v>
      </c>
      <c r="E3362" s="250" t="s">
        <v>17</v>
      </c>
      <c r="F3362" s="250" t="s">
        <v>17</v>
      </c>
      <c r="G3362" s="250" t="s">
        <v>17</v>
      </c>
      <c r="H3362" s="250" t="s">
        <v>17</v>
      </c>
      <c r="I3362" s="250" t="s">
        <v>17</v>
      </c>
      <c r="J3362" s="250" t="s">
        <v>1195</v>
      </c>
      <c r="K3362" s="250" t="s">
        <v>5948</v>
      </c>
      <c r="L3362" s="251">
        <v>45836</v>
      </c>
      <c r="M3362" s="250" t="s">
        <v>1099</v>
      </c>
    </row>
    <row r="3363" spans="1:13" x14ac:dyDescent="0.35">
      <c r="A3363" s="252" t="s">
        <v>1193</v>
      </c>
      <c r="B3363" s="252" t="s">
        <v>1194</v>
      </c>
      <c r="C3363" s="252" t="s">
        <v>427</v>
      </c>
      <c r="D3363" s="252" t="s">
        <v>428</v>
      </c>
      <c r="E3363" s="252" t="s">
        <v>17</v>
      </c>
      <c r="F3363" s="252" t="s">
        <v>318</v>
      </c>
      <c r="G3363" s="252" t="s">
        <v>17</v>
      </c>
      <c r="H3363" s="252" t="s">
        <v>17</v>
      </c>
      <c r="I3363" s="252" t="s">
        <v>318</v>
      </c>
      <c r="J3363" s="252" t="s">
        <v>1195</v>
      </c>
      <c r="K3363" s="252" t="s">
        <v>5949</v>
      </c>
      <c r="L3363" s="253">
        <v>45836</v>
      </c>
      <c r="M3363" s="252" t="s">
        <v>1099</v>
      </c>
    </row>
    <row r="3364" spans="1:13" x14ac:dyDescent="0.35">
      <c r="A3364" s="250" t="s">
        <v>1193</v>
      </c>
      <c r="B3364" s="250" t="s">
        <v>1194</v>
      </c>
      <c r="C3364" s="250" t="s">
        <v>427</v>
      </c>
      <c r="D3364" s="250" t="s">
        <v>1016</v>
      </c>
      <c r="E3364" s="250" t="s">
        <v>17</v>
      </c>
      <c r="F3364" s="250" t="s">
        <v>5916</v>
      </c>
      <c r="G3364" s="250" t="s">
        <v>230</v>
      </c>
      <c r="H3364" s="250">
        <v>3</v>
      </c>
      <c r="I3364" s="250" t="s">
        <v>5942</v>
      </c>
      <c r="J3364" s="250" t="s">
        <v>5950</v>
      </c>
      <c r="K3364" s="250" t="s">
        <v>5951</v>
      </c>
      <c r="L3364" s="251">
        <v>45836</v>
      </c>
      <c r="M3364" s="250" t="s">
        <v>1099</v>
      </c>
    </row>
    <row r="3365" spans="1:13" x14ac:dyDescent="0.35">
      <c r="A3365" s="252" t="s">
        <v>1193</v>
      </c>
      <c r="B3365" s="252" t="s">
        <v>1194</v>
      </c>
      <c r="C3365" s="252" t="s">
        <v>427</v>
      </c>
      <c r="D3365" s="252" t="s">
        <v>1123</v>
      </c>
      <c r="E3365" s="252">
        <v>2823350</v>
      </c>
      <c r="F3365" s="252" t="s">
        <v>5916</v>
      </c>
      <c r="G3365" s="252" t="s">
        <v>230</v>
      </c>
      <c r="H3365" s="252">
        <v>3</v>
      </c>
      <c r="I3365" s="252" t="s">
        <v>5942</v>
      </c>
      <c r="J3365" s="252" t="s">
        <v>5952</v>
      </c>
      <c r="K3365" s="252" t="s">
        <v>5953</v>
      </c>
      <c r="L3365" s="253">
        <v>45836</v>
      </c>
      <c r="M3365" s="252" t="s">
        <v>1099</v>
      </c>
    </row>
    <row r="3366" spans="1:13" x14ac:dyDescent="0.35">
      <c r="A3366" s="250" t="s">
        <v>1193</v>
      </c>
      <c r="B3366" s="250" t="s">
        <v>1194</v>
      </c>
      <c r="C3366" s="250" t="s">
        <v>427</v>
      </c>
      <c r="D3366" s="250" t="s">
        <v>1126</v>
      </c>
      <c r="E3366" s="250">
        <v>7206100</v>
      </c>
      <c r="F3366" s="250" t="s">
        <v>5916</v>
      </c>
      <c r="G3366" s="250" t="s">
        <v>230</v>
      </c>
      <c r="H3366" s="250">
        <v>3</v>
      </c>
      <c r="I3366" s="250" t="s">
        <v>5942</v>
      </c>
      <c r="J3366" s="250" t="s">
        <v>5954</v>
      </c>
      <c r="K3366" s="250" t="s">
        <v>5955</v>
      </c>
      <c r="L3366" s="251">
        <v>45836</v>
      </c>
      <c r="M3366" s="250" t="s">
        <v>1099</v>
      </c>
    </row>
    <row r="3367" spans="1:13" x14ac:dyDescent="0.35">
      <c r="A3367" s="252" t="s">
        <v>1193</v>
      </c>
      <c r="B3367" s="252" t="s">
        <v>1194</v>
      </c>
      <c r="C3367" s="252" t="s">
        <v>427</v>
      </c>
      <c r="D3367" s="252" t="s">
        <v>1130</v>
      </c>
      <c r="E3367" s="252">
        <v>6587550</v>
      </c>
      <c r="F3367" s="252" t="s">
        <v>5916</v>
      </c>
      <c r="G3367" s="252" t="s">
        <v>230</v>
      </c>
      <c r="H3367" s="252">
        <v>3</v>
      </c>
      <c r="I3367" s="252" t="s">
        <v>5942</v>
      </c>
      <c r="J3367" s="252" t="s">
        <v>5956</v>
      </c>
      <c r="K3367" s="252" t="s">
        <v>5957</v>
      </c>
      <c r="L3367" s="253">
        <v>45836</v>
      </c>
      <c r="M3367" s="252" t="s">
        <v>1099</v>
      </c>
    </row>
    <row r="3368" spans="1:13" x14ac:dyDescent="0.35">
      <c r="A3368" s="250" t="s">
        <v>1193</v>
      </c>
      <c r="B3368" s="250" t="s">
        <v>1194</v>
      </c>
      <c r="C3368" s="250" t="s">
        <v>427</v>
      </c>
      <c r="D3368" s="250" t="s">
        <v>1133</v>
      </c>
      <c r="E3368" s="250">
        <v>2531700</v>
      </c>
      <c r="F3368" s="250" t="s">
        <v>5916</v>
      </c>
      <c r="G3368" s="250" t="s">
        <v>230</v>
      </c>
      <c r="H3368" s="250">
        <v>3</v>
      </c>
      <c r="I3368" s="250" t="s">
        <v>5942</v>
      </c>
      <c r="J3368" s="250" t="s">
        <v>5958</v>
      </c>
      <c r="K3368" s="250" t="s">
        <v>5959</v>
      </c>
      <c r="L3368" s="251">
        <v>45836</v>
      </c>
      <c r="M3368" s="250" t="s">
        <v>1099</v>
      </c>
    </row>
    <row r="3369" spans="1:13" x14ac:dyDescent="0.35">
      <c r="A3369" s="252" t="s">
        <v>1193</v>
      </c>
      <c r="B3369" s="252" t="s">
        <v>1194</v>
      </c>
      <c r="C3369" s="252" t="s">
        <v>427</v>
      </c>
      <c r="D3369" s="252" t="s">
        <v>1136</v>
      </c>
      <c r="E3369" s="252">
        <v>291650</v>
      </c>
      <c r="F3369" s="252" t="s">
        <v>5916</v>
      </c>
      <c r="G3369" s="252" t="s">
        <v>230</v>
      </c>
      <c r="H3369" s="252">
        <v>3</v>
      </c>
      <c r="I3369" s="252" t="s">
        <v>5942</v>
      </c>
      <c r="J3369" s="252" t="s">
        <v>5960</v>
      </c>
      <c r="K3369" s="252" t="s">
        <v>5961</v>
      </c>
      <c r="L3369" s="253">
        <v>45836</v>
      </c>
      <c r="M3369" s="252" t="s">
        <v>1099</v>
      </c>
    </row>
    <row r="3370" spans="1:13" x14ac:dyDescent="0.35">
      <c r="A3370" s="250" t="s">
        <v>1193</v>
      </c>
      <c r="B3370" s="250" t="s">
        <v>1194</v>
      </c>
      <c r="C3370" s="250" t="s">
        <v>427</v>
      </c>
      <c r="D3370" s="250" t="s">
        <v>1139</v>
      </c>
      <c r="E3370" s="250">
        <v>0</v>
      </c>
      <c r="F3370" s="250" t="s">
        <v>5916</v>
      </c>
      <c r="G3370" s="250" t="s">
        <v>398</v>
      </c>
      <c r="H3370" s="250">
        <v>2</v>
      </c>
      <c r="I3370" s="250" t="s">
        <v>5942</v>
      </c>
      <c r="J3370" s="250" t="s">
        <v>5962</v>
      </c>
      <c r="K3370" s="250" t="s">
        <v>5963</v>
      </c>
      <c r="L3370" s="251">
        <v>45836</v>
      </c>
      <c r="M3370" s="250" t="s">
        <v>1099</v>
      </c>
    </row>
    <row r="3371" spans="1:13" x14ac:dyDescent="0.35">
      <c r="A3371" s="252" t="s">
        <v>1193</v>
      </c>
      <c r="B3371" s="252" t="s">
        <v>1194</v>
      </c>
      <c r="C3371" s="252" t="s">
        <v>427</v>
      </c>
      <c r="D3371" s="252" t="s">
        <v>1142</v>
      </c>
      <c r="E3371" s="252">
        <v>3</v>
      </c>
      <c r="F3371" s="252" t="s">
        <v>5922</v>
      </c>
      <c r="G3371" s="252" t="s">
        <v>398</v>
      </c>
      <c r="H3371" s="252">
        <v>2</v>
      </c>
      <c r="I3371" s="252" t="s">
        <v>5923</v>
      </c>
      <c r="J3371" s="252" t="s">
        <v>5964</v>
      </c>
      <c r="K3371" s="252" t="s">
        <v>5965</v>
      </c>
      <c r="L3371" s="253">
        <v>45836</v>
      </c>
      <c r="M3371" s="252" t="s">
        <v>1099</v>
      </c>
    </row>
    <row r="3372" spans="1:13" x14ac:dyDescent="0.35">
      <c r="A3372" s="250" t="s">
        <v>1193</v>
      </c>
      <c r="B3372" s="250" t="s">
        <v>1194</v>
      </c>
      <c r="C3372" s="250" t="s">
        <v>427</v>
      </c>
      <c r="D3372" s="250" t="s">
        <v>26</v>
      </c>
      <c r="E3372" s="250" t="s">
        <v>17</v>
      </c>
      <c r="F3372" s="250" t="s">
        <v>17</v>
      </c>
      <c r="G3372" s="250" t="s">
        <v>17</v>
      </c>
      <c r="H3372" s="250" t="s">
        <v>17</v>
      </c>
      <c r="I3372" s="250" t="s">
        <v>17</v>
      </c>
      <c r="J3372" s="250" t="s">
        <v>1195</v>
      </c>
      <c r="K3372" s="250" t="s">
        <v>5966</v>
      </c>
      <c r="L3372" s="251">
        <v>45836</v>
      </c>
      <c r="M3372" s="250" t="s">
        <v>1099</v>
      </c>
    </row>
    <row r="3373" spans="1:13" x14ac:dyDescent="0.35">
      <c r="A3373" s="252" t="s">
        <v>1193</v>
      </c>
      <c r="B3373" s="252" t="s">
        <v>1194</v>
      </c>
      <c r="C3373" s="252" t="s">
        <v>427</v>
      </c>
      <c r="D3373" s="252" t="s">
        <v>28</v>
      </c>
      <c r="E3373" s="252" t="s">
        <v>17</v>
      </c>
      <c r="F3373" s="252" t="s">
        <v>17</v>
      </c>
      <c r="G3373" s="252" t="s">
        <v>17</v>
      </c>
      <c r="H3373" s="252" t="s">
        <v>17</v>
      </c>
      <c r="I3373" s="252" t="s">
        <v>17</v>
      </c>
      <c r="J3373" s="252" t="s">
        <v>1195</v>
      </c>
      <c r="K3373" s="252" t="s">
        <v>5967</v>
      </c>
      <c r="L3373" s="253">
        <v>45836</v>
      </c>
      <c r="M3373" s="252" t="s">
        <v>1099</v>
      </c>
    </row>
    <row r="3374" spans="1:13" x14ac:dyDescent="0.35">
      <c r="A3374" s="250" t="s">
        <v>1193</v>
      </c>
      <c r="B3374" s="250" t="s">
        <v>1194</v>
      </c>
      <c r="C3374" s="250" t="s">
        <v>427</v>
      </c>
      <c r="D3374" s="250" t="s">
        <v>24</v>
      </c>
      <c r="E3374" s="250">
        <v>921175</v>
      </c>
      <c r="F3374" s="250" t="s">
        <v>5929</v>
      </c>
      <c r="G3374" s="250" t="s">
        <v>398</v>
      </c>
      <c r="H3374" s="250">
        <v>2</v>
      </c>
      <c r="I3374" s="250" t="s">
        <v>5930</v>
      </c>
      <c r="J3374" s="250" t="s">
        <v>5968</v>
      </c>
      <c r="K3374" s="250" t="s">
        <v>5969</v>
      </c>
      <c r="L3374" s="251">
        <v>45836</v>
      </c>
      <c r="M3374" s="250" t="s">
        <v>1099</v>
      </c>
    </row>
    <row r="3375" spans="1:13" x14ac:dyDescent="0.35">
      <c r="A3375" s="252" t="s">
        <v>1193</v>
      </c>
      <c r="B3375" s="252" t="s">
        <v>1194</v>
      </c>
      <c r="C3375" s="252" t="s">
        <v>427</v>
      </c>
      <c r="D3375" s="252" t="s">
        <v>16</v>
      </c>
      <c r="E3375" s="252" t="s">
        <v>17</v>
      </c>
      <c r="F3375" s="252" t="s">
        <v>17</v>
      </c>
      <c r="G3375" s="252" t="s">
        <v>17</v>
      </c>
      <c r="H3375" s="252" t="s">
        <v>17</v>
      </c>
      <c r="I3375" s="252" t="s">
        <v>17</v>
      </c>
      <c r="J3375" s="252" t="s">
        <v>1195</v>
      </c>
      <c r="K3375" s="252" t="s">
        <v>5970</v>
      </c>
      <c r="L3375" s="253">
        <v>45836</v>
      </c>
      <c r="M3375" s="252" t="s">
        <v>1099</v>
      </c>
    </row>
    <row r="3376" spans="1:13" x14ac:dyDescent="0.35">
      <c r="A3376" s="250" t="s">
        <v>1193</v>
      </c>
      <c r="B3376" s="250" t="s">
        <v>1194</v>
      </c>
      <c r="C3376" s="250" t="s">
        <v>427</v>
      </c>
      <c r="D3376" s="250" t="s">
        <v>20</v>
      </c>
      <c r="E3376" s="250" t="s">
        <v>17</v>
      </c>
      <c r="F3376" s="250" t="s">
        <v>17</v>
      </c>
      <c r="G3376" s="250" t="s">
        <v>17</v>
      </c>
      <c r="H3376" s="250" t="s">
        <v>17</v>
      </c>
      <c r="I3376" s="250" t="s">
        <v>17</v>
      </c>
      <c r="J3376" s="250" t="s">
        <v>1195</v>
      </c>
      <c r="K3376" s="250" t="s">
        <v>5971</v>
      </c>
      <c r="L3376" s="251">
        <v>45836</v>
      </c>
      <c r="M3376" s="250" t="s">
        <v>1099</v>
      </c>
    </row>
    <row r="3377" spans="1:13" x14ac:dyDescent="0.35">
      <c r="A3377" s="252" t="s">
        <v>1193</v>
      </c>
      <c r="B3377" s="252" t="s">
        <v>1194</v>
      </c>
      <c r="C3377" s="252" t="s">
        <v>427</v>
      </c>
      <c r="D3377" s="252" t="s">
        <v>22</v>
      </c>
      <c r="E3377" s="252" t="s">
        <v>17</v>
      </c>
      <c r="F3377" s="252" t="s">
        <v>17</v>
      </c>
      <c r="G3377" s="252" t="s">
        <v>17</v>
      </c>
      <c r="H3377" s="252" t="s">
        <v>17</v>
      </c>
      <c r="I3377" s="252" t="s">
        <v>17</v>
      </c>
      <c r="J3377" s="252" t="s">
        <v>1195</v>
      </c>
      <c r="K3377" s="252" t="s">
        <v>5972</v>
      </c>
      <c r="L3377" s="253">
        <v>45836</v>
      </c>
      <c r="M3377" s="252" t="s">
        <v>1099</v>
      </c>
    </row>
    <row r="3378" spans="1:13" x14ac:dyDescent="0.35">
      <c r="A3378" s="250" t="s">
        <v>1189</v>
      </c>
      <c r="B3378" s="250" t="s">
        <v>1190</v>
      </c>
      <c r="C3378" s="250" t="s">
        <v>427</v>
      </c>
      <c r="D3378" s="250" t="s">
        <v>1094</v>
      </c>
      <c r="E3378" s="250">
        <v>58353074</v>
      </c>
      <c r="F3378" s="250" t="s">
        <v>5883</v>
      </c>
      <c r="G3378" s="250" t="s">
        <v>398</v>
      </c>
      <c r="H3378" s="250">
        <v>2</v>
      </c>
      <c r="I3378" s="250" t="s">
        <v>5884</v>
      </c>
      <c r="J3378" s="250" t="s">
        <v>5936</v>
      </c>
      <c r="K3378" s="250" t="s">
        <v>5973</v>
      </c>
      <c r="L3378" s="251">
        <v>45836</v>
      </c>
      <c r="M3378" s="250" t="s">
        <v>1099</v>
      </c>
    </row>
    <row r="3379" spans="1:13" x14ac:dyDescent="0.35">
      <c r="A3379" s="252" t="s">
        <v>1189</v>
      </c>
      <c r="B3379" s="252" t="s">
        <v>1190</v>
      </c>
      <c r="C3379" s="252" t="s">
        <v>427</v>
      </c>
      <c r="D3379" s="252" t="s">
        <v>1100</v>
      </c>
      <c r="E3379" s="252">
        <v>38244</v>
      </c>
      <c r="F3379" s="252" t="s">
        <v>5974</v>
      </c>
      <c r="G3379" s="252" t="s">
        <v>398</v>
      </c>
      <c r="H3379" s="252">
        <v>2</v>
      </c>
      <c r="I3379" s="252" t="s">
        <v>5975</v>
      </c>
      <c r="J3379" s="252" t="s">
        <v>5976</v>
      </c>
      <c r="K3379" s="252" t="s">
        <v>5977</v>
      </c>
      <c r="L3379" s="253">
        <v>45836</v>
      </c>
      <c r="M3379" s="252" t="s">
        <v>1099</v>
      </c>
    </row>
    <row r="3380" spans="1:13" x14ac:dyDescent="0.35">
      <c r="A3380" s="250" t="s">
        <v>1189</v>
      </c>
      <c r="B3380" s="250" t="s">
        <v>1190</v>
      </c>
      <c r="C3380" s="250" t="s">
        <v>427</v>
      </c>
      <c r="D3380" s="250" t="s">
        <v>1105</v>
      </c>
      <c r="E3380" s="250">
        <v>2803074</v>
      </c>
      <c r="F3380" s="250" t="s">
        <v>5978</v>
      </c>
      <c r="G3380" s="250" t="s">
        <v>398</v>
      </c>
      <c r="H3380" s="250">
        <v>2</v>
      </c>
      <c r="I3380" s="250" t="s">
        <v>5979</v>
      </c>
      <c r="J3380" s="250" t="s">
        <v>5980</v>
      </c>
      <c r="K3380" s="250" t="s">
        <v>5981</v>
      </c>
      <c r="L3380" s="251">
        <v>45836</v>
      </c>
      <c r="M3380" s="250" t="s">
        <v>1099</v>
      </c>
    </row>
    <row r="3381" spans="1:13" x14ac:dyDescent="0.35">
      <c r="A3381" s="252" t="s">
        <v>1189</v>
      </c>
      <c r="B3381" s="252" t="s">
        <v>1190</v>
      </c>
      <c r="C3381" s="252" t="s">
        <v>427</v>
      </c>
      <c r="D3381" s="252" t="s">
        <v>1110</v>
      </c>
      <c r="E3381" s="252">
        <v>853074</v>
      </c>
      <c r="F3381" s="252" t="s">
        <v>3239</v>
      </c>
      <c r="G3381" s="252" t="s">
        <v>398</v>
      </c>
      <c r="H3381" s="252">
        <v>2</v>
      </c>
      <c r="I3381" s="252" t="s">
        <v>5982</v>
      </c>
      <c r="J3381" s="252" t="s">
        <v>5983</v>
      </c>
      <c r="K3381" s="252" t="s">
        <v>5984</v>
      </c>
      <c r="L3381" s="253">
        <v>45836</v>
      </c>
      <c r="M3381" s="252" t="s">
        <v>1099</v>
      </c>
    </row>
    <row r="3382" spans="1:13" x14ac:dyDescent="0.35">
      <c r="A3382" s="250" t="s">
        <v>1189</v>
      </c>
      <c r="B3382" s="250" t="s">
        <v>1190</v>
      </c>
      <c r="C3382" s="250" t="s">
        <v>427</v>
      </c>
      <c r="D3382" s="250" t="s">
        <v>1113</v>
      </c>
      <c r="E3382" s="250">
        <v>853074</v>
      </c>
      <c r="F3382" s="250" t="s">
        <v>3239</v>
      </c>
      <c r="G3382" s="250" t="s">
        <v>398</v>
      </c>
      <c r="H3382" s="250">
        <v>2</v>
      </c>
      <c r="I3382" s="250" t="s">
        <v>5982</v>
      </c>
      <c r="J3382" s="250" t="s">
        <v>5985</v>
      </c>
      <c r="K3382" s="250" t="s">
        <v>5986</v>
      </c>
      <c r="L3382" s="251">
        <v>45836</v>
      </c>
      <c r="M3382" s="250" t="s">
        <v>1099</v>
      </c>
    </row>
    <row r="3383" spans="1:13" x14ac:dyDescent="0.35">
      <c r="A3383" s="252" t="s">
        <v>1189</v>
      </c>
      <c r="B3383" s="252" t="s">
        <v>1190</v>
      </c>
      <c r="C3383" s="252" t="s">
        <v>427</v>
      </c>
      <c r="D3383" s="252" t="s">
        <v>92</v>
      </c>
      <c r="E3383" s="252">
        <v>0</v>
      </c>
      <c r="F3383" s="252" t="s">
        <v>318</v>
      </c>
      <c r="G3383" s="252" t="s">
        <v>17</v>
      </c>
      <c r="H3383" s="252" t="s">
        <v>17</v>
      </c>
      <c r="I3383" s="252" t="s">
        <v>318</v>
      </c>
      <c r="J3383" s="252" t="s">
        <v>1191</v>
      </c>
      <c r="K3383" s="252" t="s">
        <v>5987</v>
      </c>
      <c r="L3383" s="253">
        <v>45836</v>
      </c>
      <c r="M3383" s="252" t="s">
        <v>1099</v>
      </c>
    </row>
    <row r="3384" spans="1:13" x14ac:dyDescent="0.35">
      <c r="A3384" s="250" t="s">
        <v>1189</v>
      </c>
      <c r="B3384" s="250" t="s">
        <v>1190</v>
      </c>
      <c r="C3384" s="250" t="s">
        <v>427</v>
      </c>
      <c r="D3384" s="250" t="s">
        <v>428</v>
      </c>
      <c r="E3384" s="250">
        <v>0</v>
      </c>
      <c r="F3384" s="250" t="s">
        <v>318</v>
      </c>
      <c r="G3384" s="250" t="s">
        <v>17</v>
      </c>
      <c r="H3384" s="250" t="s">
        <v>17</v>
      </c>
      <c r="I3384" s="250" t="s">
        <v>318</v>
      </c>
      <c r="J3384" s="250" t="s">
        <v>1191</v>
      </c>
      <c r="K3384" s="250" t="s">
        <v>5988</v>
      </c>
      <c r="L3384" s="251">
        <v>45836</v>
      </c>
      <c r="M3384" s="250" t="s">
        <v>1099</v>
      </c>
    </row>
    <row r="3385" spans="1:13" x14ac:dyDescent="0.35">
      <c r="A3385" s="252" t="s">
        <v>1189</v>
      </c>
      <c r="B3385" s="252" t="s">
        <v>1190</v>
      </c>
      <c r="C3385" s="252" t="s">
        <v>427</v>
      </c>
      <c r="D3385" s="252" t="s">
        <v>1016</v>
      </c>
      <c r="E3385" s="252" t="s">
        <v>17</v>
      </c>
      <c r="F3385" s="252" t="s">
        <v>5989</v>
      </c>
      <c r="G3385" s="252" t="s">
        <v>230</v>
      </c>
      <c r="H3385" s="252">
        <v>3</v>
      </c>
      <c r="I3385" s="252" t="s">
        <v>4672</v>
      </c>
      <c r="J3385" s="252" t="s">
        <v>5990</v>
      </c>
      <c r="K3385" s="252" t="s">
        <v>5991</v>
      </c>
      <c r="L3385" s="253">
        <v>45836</v>
      </c>
      <c r="M3385" s="252" t="s">
        <v>1099</v>
      </c>
    </row>
    <row r="3386" spans="1:13" x14ac:dyDescent="0.35">
      <c r="A3386" s="250" t="s">
        <v>1189</v>
      </c>
      <c r="B3386" s="250" t="s">
        <v>1190</v>
      </c>
      <c r="C3386" s="250" t="s">
        <v>427</v>
      </c>
      <c r="D3386" s="250" t="s">
        <v>1123</v>
      </c>
      <c r="E3386" s="250">
        <v>853074</v>
      </c>
      <c r="F3386" s="250" t="s">
        <v>3239</v>
      </c>
      <c r="G3386" s="250" t="s">
        <v>398</v>
      </c>
      <c r="H3386" s="250">
        <v>2</v>
      </c>
      <c r="I3386" s="250" t="s">
        <v>5982</v>
      </c>
      <c r="J3386" s="250" t="s">
        <v>5992</v>
      </c>
      <c r="K3386" s="250" t="s">
        <v>5993</v>
      </c>
      <c r="L3386" s="251">
        <v>45836</v>
      </c>
      <c r="M3386" s="250" t="s">
        <v>1099</v>
      </c>
    </row>
    <row r="3387" spans="1:13" x14ac:dyDescent="0.35">
      <c r="A3387" s="252" t="s">
        <v>1189</v>
      </c>
      <c r="B3387" s="252" t="s">
        <v>1190</v>
      </c>
      <c r="C3387" s="252" t="s">
        <v>427</v>
      </c>
      <c r="D3387" s="252" t="s">
        <v>1126</v>
      </c>
      <c r="E3387" s="252">
        <v>1950000</v>
      </c>
      <c r="F3387" s="252" t="s">
        <v>5978</v>
      </c>
      <c r="G3387" s="252" t="s">
        <v>398</v>
      </c>
      <c r="H3387" s="252">
        <v>2</v>
      </c>
      <c r="I3387" s="252" t="s">
        <v>5979</v>
      </c>
      <c r="J3387" s="252" t="s">
        <v>5994</v>
      </c>
      <c r="K3387" s="252" t="s">
        <v>5995</v>
      </c>
      <c r="L3387" s="253">
        <v>45836</v>
      </c>
      <c r="M3387" s="252" t="s">
        <v>1099</v>
      </c>
    </row>
    <row r="3388" spans="1:13" x14ac:dyDescent="0.35">
      <c r="A3388" s="250" t="s">
        <v>1189</v>
      </c>
      <c r="B3388" s="250" t="s">
        <v>1190</v>
      </c>
      <c r="C3388" s="250" t="s">
        <v>427</v>
      </c>
      <c r="D3388" s="250" t="s">
        <v>1130</v>
      </c>
      <c r="E3388" s="250">
        <v>0</v>
      </c>
      <c r="F3388" s="250" t="s">
        <v>3239</v>
      </c>
      <c r="G3388" s="250" t="s">
        <v>398</v>
      </c>
      <c r="H3388" s="250">
        <v>2</v>
      </c>
      <c r="I3388" s="250" t="s">
        <v>5982</v>
      </c>
      <c r="J3388" s="250" t="s">
        <v>5996</v>
      </c>
      <c r="K3388" s="250" t="s">
        <v>5997</v>
      </c>
      <c r="L3388" s="251">
        <v>45836</v>
      </c>
      <c r="M3388" s="250" t="s">
        <v>1099</v>
      </c>
    </row>
    <row r="3389" spans="1:13" x14ac:dyDescent="0.35">
      <c r="A3389" s="252" t="s">
        <v>1189</v>
      </c>
      <c r="B3389" s="252" t="s">
        <v>1190</v>
      </c>
      <c r="C3389" s="252" t="s">
        <v>427</v>
      </c>
      <c r="D3389" s="252" t="s">
        <v>1133</v>
      </c>
      <c r="E3389" s="252">
        <v>853074</v>
      </c>
      <c r="F3389" s="252" t="s">
        <v>3239</v>
      </c>
      <c r="G3389" s="252" t="s">
        <v>398</v>
      </c>
      <c r="H3389" s="252">
        <v>2</v>
      </c>
      <c r="I3389" s="252" t="s">
        <v>5982</v>
      </c>
      <c r="J3389" s="252" t="s">
        <v>5998</v>
      </c>
      <c r="K3389" s="252" t="s">
        <v>5999</v>
      </c>
      <c r="L3389" s="253">
        <v>45836</v>
      </c>
      <c r="M3389" s="252" t="s">
        <v>1099</v>
      </c>
    </row>
    <row r="3390" spans="1:13" x14ac:dyDescent="0.35">
      <c r="A3390" s="250" t="s">
        <v>1189</v>
      </c>
      <c r="B3390" s="250" t="s">
        <v>1190</v>
      </c>
      <c r="C3390" s="250" t="s">
        <v>427</v>
      </c>
      <c r="D3390" s="250" t="s">
        <v>1136</v>
      </c>
      <c r="E3390" s="250" t="s">
        <v>17</v>
      </c>
      <c r="F3390" s="250" t="s">
        <v>318</v>
      </c>
      <c r="G3390" s="250" t="s">
        <v>17</v>
      </c>
      <c r="H3390" s="250" t="s">
        <v>17</v>
      </c>
      <c r="I3390" s="250" t="s">
        <v>318</v>
      </c>
      <c r="J3390" s="250" t="s">
        <v>6000</v>
      </c>
      <c r="K3390" s="250" t="s">
        <v>6001</v>
      </c>
      <c r="L3390" s="251">
        <v>45836</v>
      </c>
      <c r="M3390" s="250" t="s">
        <v>1099</v>
      </c>
    </row>
    <row r="3391" spans="1:13" x14ac:dyDescent="0.35">
      <c r="A3391" s="252" t="s">
        <v>1189</v>
      </c>
      <c r="B3391" s="252" t="s">
        <v>1190</v>
      </c>
      <c r="C3391" s="252" t="s">
        <v>427</v>
      </c>
      <c r="D3391" s="252" t="s">
        <v>1139</v>
      </c>
      <c r="E3391" s="252" t="s">
        <v>17</v>
      </c>
      <c r="F3391" s="252" t="s">
        <v>318</v>
      </c>
      <c r="G3391" s="252" t="s">
        <v>17</v>
      </c>
      <c r="H3391" s="252" t="s">
        <v>17</v>
      </c>
      <c r="I3391" s="252" t="s">
        <v>318</v>
      </c>
      <c r="J3391" s="252" t="s">
        <v>6002</v>
      </c>
      <c r="K3391" s="252" t="s">
        <v>6003</v>
      </c>
      <c r="L3391" s="253">
        <v>45836</v>
      </c>
      <c r="M3391" s="252" t="s">
        <v>1099</v>
      </c>
    </row>
    <row r="3392" spans="1:13" x14ac:dyDescent="0.35">
      <c r="A3392" s="250" t="s">
        <v>1189</v>
      </c>
      <c r="B3392" s="250" t="s">
        <v>1190</v>
      </c>
      <c r="C3392" s="250" t="s">
        <v>427</v>
      </c>
      <c r="D3392" s="250" t="s">
        <v>1142</v>
      </c>
      <c r="E3392" s="250">
        <v>1</v>
      </c>
      <c r="F3392" s="250" t="s">
        <v>5978</v>
      </c>
      <c r="G3392" s="250" t="s">
        <v>178</v>
      </c>
      <c r="H3392" s="250">
        <v>1</v>
      </c>
      <c r="I3392" s="250" t="s">
        <v>5979</v>
      </c>
      <c r="J3392" s="250" t="s">
        <v>6004</v>
      </c>
      <c r="K3392" s="250" t="s">
        <v>6005</v>
      </c>
      <c r="L3392" s="251">
        <v>45836</v>
      </c>
      <c r="M3392" s="250" t="s">
        <v>1099</v>
      </c>
    </row>
    <row r="3393" spans="1:13" x14ac:dyDescent="0.35">
      <c r="A3393" s="252" t="s">
        <v>1189</v>
      </c>
      <c r="B3393" s="252" t="s">
        <v>1190</v>
      </c>
      <c r="C3393" s="252" t="s">
        <v>427</v>
      </c>
      <c r="D3393" s="252" t="s">
        <v>26</v>
      </c>
      <c r="E3393" s="252" t="s">
        <v>17</v>
      </c>
      <c r="F3393" s="252" t="s">
        <v>318</v>
      </c>
      <c r="G3393" s="252" t="s">
        <v>17</v>
      </c>
      <c r="H3393" s="252" t="s">
        <v>17</v>
      </c>
      <c r="I3393" s="252" t="s">
        <v>318</v>
      </c>
      <c r="J3393" s="252" t="s">
        <v>1191</v>
      </c>
      <c r="K3393" s="252" t="s">
        <v>6006</v>
      </c>
      <c r="L3393" s="253">
        <v>45836</v>
      </c>
      <c r="M3393" s="252" t="s">
        <v>1099</v>
      </c>
    </row>
    <row r="3394" spans="1:13" x14ac:dyDescent="0.35">
      <c r="A3394" s="250" t="s">
        <v>1189</v>
      </c>
      <c r="B3394" s="250" t="s">
        <v>1190</v>
      </c>
      <c r="C3394" s="250" t="s">
        <v>427</v>
      </c>
      <c r="D3394" s="250" t="s">
        <v>28</v>
      </c>
      <c r="E3394" s="250" t="s">
        <v>17</v>
      </c>
      <c r="F3394" s="250" t="s">
        <v>318</v>
      </c>
      <c r="G3394" s="250" t="s">
        <v>17</v>
      </c>
      <c r="H3394" s="250" t="s">
        <v>17</v>
      </c>
      <c r="I3394" s="250" t="s">
        <v>318</v>
      </c>
      <c r="J3394" s="250" t="s">
        <v>1191</v>
      </c>
      <c r="K3394" s="250" t="s">
        <v>6007</v>
      </c>
      <c r="L3394" s="251">
        <v>45836</v>
      </c>
      <c r="M3394" s="250" t="s">
        <v>1099</v>
      </c>
    </row>
    <row r="3395" spans="1:13" x14ac:dyDescent="0.35">
      <c r="A3395" s="252" t="s">
        <v>1189</v>
      </c>
      <c r="B3395" s="252" t="s">
        <v>1190</v>
      </c>
      <c r="C3395" s="252" t="s">
        <v>427</v>
      </c>
      <c r="D3395" s="252" t="s">
        <v>24</v>
      </c>
      <c r="E3395" s="252" t="s">
        <v>17</v>
      </c>
      <c r="F3395" s="252" t="s">
        <v>318</v>
      </c>
      <c r="G3395" s="252" t="s">
        <v>17</v>
      </c>
      <c r="H3395" s="252" t="s">
        <v>17</v>
      </c>
      <c r="I3395" s="252" t="s">
        <v>318</v>
      </c>
      <c r="J3395" s="252" t="s">
        <v>1191</v>
      </c>
      <c r="K3395" s="252" t="s">
        <v>6008</v>
      </c>
      <c r="L3395" s="253">
        <v>45836</v>
      </c>
      <c r="M3395" s="252" t="s">
        <v>1099</v>
      </c>
    </row>
    <row r="3396" spans="1:13" x14ac:dyDescent="0.35">
      <c r="A3396" s="250" t="s">
        <v>1189</v>
      </c>
      <c r="B3396" s="250" t="s">
        <v>1190</v>
      </c>
      <c r="C3396" s="250" t="s">
        <v>427</v>
      </c>
      <c r="D3396" s="250" t="s">
        <v>16</v>
      </c>
      <c r="E3396" s="250" t="s">
        <v>17</v>
      </c>
      <c r="F3396" s="250" t="s">
        <v>318</v>
      </c>
      <c r="G3396" s="250" t="s">
        <v>17</v>
      </c>
      <c r="H3396" s="250" t="s">
        <v>17</v>
      </c>
      <c r="I3396" s="250" t="s">
        <v>318</v>
      </c>
      <c r="J3396" s="250" t="s">
        <v>1191</v>
      </c>
      <c r="K3396" s="250" t="s">
        <v>6009</v>
      </c>
      <c r="L3396" s="251">
        <v>45836</v>
      </c>
      <c r="M3396" s="250" t="s">
        <v>1099</v>
      </c>
    </row>
    <row r="3397" spans="1:13" x14ac:dyDescent="0.35">
      <c r="A3397" s="252" t="s">
        <v>1189</v>
      </c>
      <c r="B3397" s="252" t="s">
        <v>1190</v>
      </c>
      <c r="C3397" s="252" t="s">
        <v>427</v>
      </c>
      <c r="D3397" s="252" t="s">
        <v>20</v>
      </c>
      <c r="E3397" s="252" t="s">
        <v>17</v>
      </c>
      <c r="F3397" s="252" t="s">
        <v>318</v>
      </c>
      <c r="G3397" s="252" t="s">
        <v>17</v>
      </c>
      <c r="H3397" s="252" t="s">
        <v>17</v>
      </c>
      <c r="I3397" s="252" t="s">
        <v>318</v>
      </c>
      <c r="J3397" s="252" t="s">
        <v>1191</v>
      </c>
      <c r="K3397" s="252" t="s">
        <v>6010</v>
      </c>
      <c r="L3397" s="253">
        <v>45836</v>
      </c>
      <c r="M3397" s="252" t="s">
        <v>1099</v>
      </c>
    </row>
    <row r="3398" spans="1:13" x14ac:dyDescent="0.35">
      <c r="A3398" s="250" t="s">
        <v>1189</v>
      </c>
      <c r="B3398" s="250" t="s">
        <v>1190</v>
      </c>
      <c r="C3398" s="250" t="s">
        <v>427</v>
      </c>
      <c r="D3398" s="250" t="s">
        <v>22</v>
      </c>
      <c r="E3398" s="250" t="s">
        <v>17</v>
      </c>
      <c r="F3398" s="250" t="s">
        <v>318</v>
      </c>
      <c r="G3398" s="250" t="s">
        <v>17</v>
      </c>
      <c r="H3398" s="250" t="s">
        <v>17</v>
      </c>
      <c r="I3398" s="250" t="s">
        <v>318</v>
      </c>
      <c r="J3398" s="250" t="s">
        <v>1191</v>
      </c>
      <c r="K3398" s="250" t="s">
        <v>6011</v>
      </c>
      <c r="L3398" s="251">
        <v>45836</v>
      </c>
      <c r="M3398" s="250" t="s">
        <v>1099</v>
      </c>
    </row>
    <row r="3399" spans="1:13" x14ac:dyDescent="0.35">
      <c r="A3399" s="252" t="s">
        <v>1811</v>
      </c>
      <c r="B3399" s="252" t="s">
        <v>1812</v>
      </c>
      <c r="C3399" s="252" t="s">
        <v>1813</v>
      </c>
      <c r="D3399" s="252" t="s">
        <v>1094</v>
      </c>
      <c r="E3399" s="252">
        <v>2400000</v>
      </c>
      <c r="F3399" s="252" t="s">
        <v>6012</v>
      </c>
      <c r="G3399" s="252" t="s">
        <v>398</v>
      </c>
      <c r="H3399" s="252">
        <v>2</v>
      </c>
      <c r="I3399" s="252" t="s">
        <v>6013</v>
      </c>
      <c r="J3399" s="252" t="s">
        <v>6014</v>
      </c>
      <c r="K3399" s="252" t="s">
        <v>6015</v>
      </c>
      <c r="L3399" s="253">
        <v>45836</v>
      </c>
      <c r="M3399" s="252" t="s">
        <v>19</v>
      </c>
    </row>
    <row r="3400" spans="1:13" x14ac:dyDescent="0.35">
      <c r="A3400" s="250" t="s">
        <v>1811</v>
      </c>
      <c r="B3400" s="250" t="s">
        <v>1812</v>
      </c>
      <c r="C3400" s="250" t="s">
        <v>1813</v>
      </c>
      <c r="D3400" s="250" t="s">
        <v>1100</v>
      </c>
      <c r="E3400" s="250">
        <v>30355</v>
      </c>
      <c r="F3400" s="250" t="s">
        <v>6016</v>
      </c>
      <c r="G3400" s="250" t="s">
        <v>398</v>
      </c>
      <c r="H3400" s="250">
        <v>2</v>
      </c>
      <c r="I3400" s="250" t="s">
        <v>6017</v>
      </c>
      <c r="J3400" s="250" t="s">
        <v>6018</v>
      </c>
      <c r="K3400" s="250" t="s">
        <v>6019</v>
      </c>
      <c r="L3400" s="251">
        <v>45836</v>
      </c>
      <c r="M3400" s="250" t="s">
        <v>19</v>
      </c>
    </row>
    <row r="3401" spans="1:13" x14ac:dyDescent="0.35">
      <c r="A3401" s="252" t="s">
        <v>1811</v>
      </c>
      <c r="B3401" s="252" t="s">
        <v>1812</v>
      </c>
      <c r="C3401" s="252" t="s">
        <v>1813</v>
      </c>
      <c r="D3401" s="252" t="s">
        <v>1105</v>
      </c>
      <c r="E3401" s="252">
        <v>1505411</v>
      </c>
      <c r="F3401" s="252" t="s">
        <v>6020</v>
      </c>
      <c r="G3401" s="252" t="s">
        <v>398</v>
      </c>
      <c r="H3401" s="252">
        <v>2</v>
      </c>
      <c r="I3401" s="252" t="s">
        <v>6021</v>
      </c>
      <c r="J3401" s="252" t="s">
        <v>6022</v>
      </c>
      <c r="K3401" s="252" t="s">
        <v>6023</v>
      </c>
      <c r="L3401" s="253">
        <v>45836</v>
      </c>
      <c r="M3401" s="252" t="s">
        <v>19</v>
      </c>
    </row>
    <row r="3402" spans="1:13" x14ac:dyDescent="0.35">
      <c r="A3402" s="250" t="s">
        <v>1811</v>
      </c>
      <c r="B3402" s="250" t="s">
        <v>1812</v>
      </c>
      <c r="C3402" s="250" t="s">
        <v>1813</v>
      </c>
      <c r="D3402" s="250" t="s">
        <v>1110</v>
      </c>
      <c r="E3402" s="250">
        <v>930106</v>
      </c>
      <c r="F3402" s="250" t="s">
        <v>6020</v>
      </c>
      <c r="G3402" s="250" t="s">
        <v>398</v>
      </c>
      <c r="H3402" s="250">
        <v>2</v>
      </c>
      <c r="I3402" s="250" t="s">
        <v>6021</v>
      </c>
      <c r="J3402" s="250" t="s">
        <v>6024</v>
      </c>
      <c r="K3402" s="250" t="s">
        <v>6025</v>
      </c>
      <c r="L3402" s="251">
        <v>45836</v>
      </c>
      <c r="M3402" s="250" t="s">
        <v>19</v>
      </c>
    </row>
    <row r="3403" spans="1:13" x14ac:dyDescent="0.35">
      <c r="A3403" s="252" t="s">
        <v>1811</v>
      </c>
      <c r="B3403" s="252" t="s">
        <v>1812</v>
      </c>
      <c r="C3403" s="252" t="s">
        <v>1813</v>
      </c>
      <c r="D3403" s="252" t="s">
        <v>1113</v>
      </c>
      <c r="E3403" s="252" t="s">
        <v>17</v>
      </c>
      <c r="F3403" s="252" t="s">
        <v>318</v>
      </c>
      <c r="G3403" s="252" t="s">
        <v>17</v>
      </c>
      <c r="H3403" s="252" t="s">
        <v>17</v>
      </c>
      <c r="I3403" s="252" t="s">
        <v>318</v>
      </c>
      <c r="J3403" s="252" t="s">
        <v>318</v>
      </c>
      <c r="K3403" s="252" t="s">
        <v>6026</v>
      </c>
      <c r="L3403" s="253">
        <v>45836</v>
      </c>
      <c r="M3403" s="252" t="s">
        <v>19</v>
      </c>
    </row>
    <row r="3404" spans="1:13" x14ac:dyDescent="0.35">
      <c r="A3404" s="250" t="s">
        <v>1811</v>
      </c>
      <c r="B3404" s="250" t="s">
        <v>1812</v>
      </c>
      <c r="C3404" s="250" t="s">
        <v>1813</v>
      </c>
      <c r="D3404" s="250" t="s">
        <v>92</v>
      </c>
      <c r="E3404" s="250" t="s">
        <v>17</v>
      </c>
      <c r="F3404" s="250" t="s">
        <v>318</v>
      </c>
      <c r="G3404" s="250" t="s">
        <v>17</v>
      </c>
      <c r="H3404" s="250" t="s">
        <v>17</v>
      </c>
      <c r="I3404" s="250" t="s">
        <v>318</v>
      </c>
      <c r="J3404" s="250" t="s">
        <v>6027</v>
      </c>
      <c r="K3404" s="250" t="s">
        <v>6028</v>
      </c>
      <c r="L3404" s="251">
        <v>45836</v>
      </c>
      <c r="M3404" s="250" t="s">
        <v>19</v>
      </c>
    </row>
    <row r="3405" spans="1:13" x14ac:dyDescent="0.35">
      <c r="A3405" s="252" t="s">
        <v>1811</v>
      </c>
      <c r="B3405" s="252" t="s">
        <v>1812</v>
      </c>
      <c r="C3405" s="252" t="s">
        <v>1813</v>
      </c>
      <c r="D3405" s="252" t="s">
        <v>428</v>
      </c>
      <c r="E3405" s="252" t="s">
        <v>17</v>
      </c>
      <c r="F3405" s="252" t="s">
        <v>318</v>
      </c>
      <c r="G3405" s="252" t="s">
        <v>17</v>
      </c>
      <c r="H3405" s="252" t="s">
        <v>17</v>
      </c>
      <c r="I3405" s="252" t="s">
        <v>318</v>
      </c>
      <c r="J3405" s="252" t="s">
        <v>318</v>
      </c>
      <c r="K3405" s="252" t="s">
        <v>6029</v>
      </c>
      <c r="L3405" s="253">
        <v>45836</v>
      </c>
      <c r="M3405" s="252" t="s">
        <v>19</v>
      </c>
    </row>
    <row r="3406" spans="1:13" x14ac:dyDescent="0.35">
      <c r="A3406" s="250" t="s">
        <v>1811</v>
      </c>
      <c r="B3406" s="250" t="s">
        <v>1812</v>
      </c>
      <c r="C3406" s="250" t="s">
        <v>1813</v>
      </c>
      <c r="D3406" s="250" t="s">
        <v>1016</v>
      </c>
      <c r="E3406" s="250" t="s">
        <v>17</v>
      </c>
      <c r="F3406" s="250" t="s">
        <v>318</v>
      </c>
      <c r="G3406" s="250" t="s">
        <v>17</v>
      </c>
      <c r="H3406" s="250" t="s">
        <v>17</v>
      </c>
      <c r="I3406" s="250" t="s">
        <v>318</v>
      </c>
      <c r="J3406" s="250" t="s">
        <v>318</v>
      </c>
      <c r="K3406" s="250" t="s">
        <v>6030</v>
      </c>
      <c r="L3406" s="251">
        <v>45836</v>
      </c>
      <c r="M3406" s="250" t="s">
        <v>19</v>
      </c>
    </row>
    <row r="3407" spans="1:13" x14ac:dyDescent="0.35">
      <c r="A3407" s="252" t="s">
        <v>1811</v>
      </c>
      <c r="B3407" s="252" t="s">
        <v>1812</v>
      </c>
      <c r="C3407" s="252" t="s">
        <v>1813</v>
      </c>
      <c r="D3407" s="252" t="s">
        <v>1123</v>
      </c>
      <c r="E3407" s="252">
        <v>334692</v>
      </c>
      <c r="F3407" s="252" t="s">
        <v>6020</v>
      </c>
      <c r="G3407" s="252" t="s">
        <v>398</v>
      </c>
      <c r="H3407" s="252">
        <v>2</v>
      </c>
      <c r="I3407" s="252" t="s">
        <v>6021</v>
      </c>
      <c r="J3407" s="252" t="s">
        <v>6031</v>
      </c>
      <c r="K3407" s="252" t="s">
        <v>6032</v>
      </c>
      <c r="L3407" s="253">
        <v>45836</v>
      </c>
      <c r="M3407" s="252" t="s">
        <v>19</v>
      </c>
    </row>
    <row r="3408" spans="1:13" x14ac:dyDescent="0.35">
      <c r="A3408" s="250" t="s">
        <v>1811</v>
      </c>
      <c r="B3408" s="250" t="s">
        <v>1812</v>
      </c>
      <c r="C3408" s="250" t="s">
        <v>1813</v>
      </c>
      <c r="D3408" s="250" t="s">
        <v>1126</v>
      </c>
      <c r="E3408" s="250">
        <v>575305</v>
      </c>
      <c r="F3408" s="250" t="s">
        <v>6020</v>
      </c>
      <c r="G3408" s="250" t="s">
        <v>398</v>
      </c>
      <c r="H3408" s="250">
        <v>2</v>
      </c>
      <c r="I3408" s="250" t="s">
        <v>6021</v>
      </c>
      <c r="J3408" s="250" t="s">
        <v>6033</v>
      </c>
      <c r="K3408" s="250" t="s">
        <v>6034</v>
      </c>
      <c r="L3408" s="251">
        <v>45836</v>
      </c>
      <c r="M3408" s="250" t="s">
        <v>19</v>
      </c>
    </row>
    <row r="3409" spans="1:13" x14ac:dyDescent="0.35">
      <c r="A3409" s="252" t="s">
        <v>1811</v>
      </c>
      <c r="B3409" s="252" t="s">
        <v>1812</v>
      </c>
      <c r="C3409" s="252" t="s">
        <v>1813</v>
      </c>
      <c r="D3409" s="252" t="s">
        <v>1130</v>
      </c>
      <c r="E3409" s="252">
        <v>595414</v>
      </c>
      <c r="F3409" s="252" t="s">
        <v>6020</v>
      </c>
      <c r="G3409" s="252" t="s">
        <v>398</v>
      </c>
      <c r="H3409" s="252">
        <v>2</v>
      </c>
      <c r="I3409" s="252" t="s">
        <v>6021</v>
      </c>
      <c r="J3409" s="252" t="s">
        <v>6035</v>
      </c>
      <c r="K3409" s="252" t="s">
        <v>6036</v>
      </c>
      <c r="L3409" s="253">
        <v>45836</v>
      </c>
      <c r="M3409" s="252" t="s">
        <v>19</v>
      </c>
    </row>
    <row r="3410" spans="1:13" x14ac:dyDescent="0.35">
      <c r="A3410" s="250" t="s">
        <v>572</v>
      </c>
      <c r="B3410" s="250" t="s">
        <v>573</v>
      </c>
      <c r="C3410" s="250" t="s">
        <v>574</v>
      </c>
      <c r="D3410" s="250" t="s">
        <v>1094</v>
      </c>
      <c r="E3410" s="250">
        <v>69522929</v>
      </c>
      <c r="F3410" s="250" t="s">
        <v>6037</v>
      </c>
      <c r="G3410" s="250" t="s">
        <v>398</v>
      </c>
      <c r="H3410" s="250">
        <v>2</v>
      </c>
      <c r="I3410" s="250" t="s">
        <v>6038</v>
      </c>
      <c r="J3410" s="250" t="s">
        <v>6039</v>
      </c>
      <c r="K3410" s="250" t="s">
        <v>6040</v>
      </c>
      <c r="L3410" s="251">
        <v>45836</v>
      </c>
      <c r="M3410" s="250" t="s">
        <v>1099</v>
      </c>
    </row>
    <row r="3411" spans="1:13" x14ac:dyDescent="0.35">
      <c r="A3411" s="252" t="s">
        <v>572</v>
      </c>
      <c r="B3411" s="252" t="s">
        <v>573</v>
      </c>
      <c r="C3411" s="252" t="s">
        <v>574</v>
      </c>
      <c r="D3411" s="252" t="s">
        <v>1100</v>
      </c>
      <c r="E3411" s="252">
        <v>12012</v>
      </c>
      <c r="F3411" s="252" t="s">
        <v>6041</v>
      </c>
      <c r="G3411" s="252" t="s">
        <v>398</v>
      </c>
      <c r="H3411" s="252">
        <v>2</v>
      </c>
      <c r="I3411" s="252" t="s">
        <v>6042</v>
      </c>
      <c r="J3411" s="252" t="s">
        <v>6043</v>
      </c>
      <c r="K3411" s="252" t="s">
        <v>6044</v>
      </c>
      <c r="L3411" s="253">
        <v>45836</v>
      </c>
      <c r="M3411" s="252" t="s">
        <v>1099</v>
      </c>
    </row>
    <row r="3412" spans="1:13" x14ac:dyDescent="0.35">
      <c r="A3412" s="250" t="s">
        <v>572</v>
      </c>
      <c r="B3412" s="250" t="s">
        <v>573</v>
      </c>
      <c r="C3412" s="250" t="s">
        <v>574</v>
      </c>
      <c r="D3412" s="250" t="s">
        <v>1105</v>
      </c>
      <c r="E3412" s="250">
        <v>430677</v>
      </c>
      <c r="F3412" s="250" t="s">
        <v>6037</v>
      </c>
      <c r="G3412" s="250" t="s">
        <v>398</v>
      </c>
      <c r="H3412" s="250">
        <v>2</v>
      </c>
      <c r="I3412" s="250" t="s">
        <v>6038</v>
      </c>
      <c r="J3412" s="250" t="s">
        <v>6045</v>
      </c>
      <c r="K3412" s="250" t="s">
        <v>6046</v>
      </c>
      <c r="L3412" s="251">
        <v>45836</v>
      </c>
      <c r="M3412" s="250" t="s">
        <v>1099</v>
      </c>
    </row>
    <row r="3413" spans="1:13" x14ac:dyDescent="0.35">
      <c r="A3413" s="252" t="s">
        <v>572</v>
      </c>
      <c r="B3413" s="252" t="s">
        <v>573</v>
      </c>
      <c r="C3413" s="252" t="s">
        <v>574</v>
      </c>
      <c r="D3413" s="252" t="s">
        <v>1110</v>
      </c>
      <c r="E3413" s="252">
        <v>128167</v>
      </c>
      <c r="F3413" s="252" t="s">
        <v>6047</v>
      </c>
      <c r="G3413" s="252" t="s">
        <v>398</v>
      </c>
      <c r="H3413" s="252">
        <v>2</v>
      </c>
      <c r="I3413" s="252" t="s">
        <v>6048</v>
      </c>
      <c r="J3413" s="252" t="s">
        <v>6049</v>
      </c>
      <c r="K3413" s="252" t="s">
        <v>6050</v>
      </c>
      <c r="L3413" s="253">
        <v>45836</v>
      </c>
      <c r="M3413" s="252" t="s">
        <v>1099</v>
      </c>
    </row>
    <row r="3414" spans="1:13" x14ac:dyDescent="0.35">
      <c r="A3414" s="250" t="s">
        <v>572</v>
      </c>
      <c r="B3414" s="250" t="s">
        <v>573</v>
      </c>
      <c r="C3414" s="250" t="s">
        <v>574</v>
      </c>
      <c r="D3414" s="250" t="s">
        <v>1113</v>
      </c>
      <c r="E3414" s="250">
        <v>128167</v>
      </c>
      <c r="F3414" s="250" t="s">
        <v>6047</v>
      </c>
      <c r="G3414" s="250" t="s">
        <v>398</v>
      </c>
      <c r="H3414" s="250">
        <v>2</v>
      </c>
      <c r="I3414" s="250" t="s">
        <v>6051</v>
      </c>
      <c r="J3414" s="250" t="s">
        <v>6052</v>
      </c>
      <c r="K3414" s="250" t="s">
        <v>6053</v>
      </c>
      <c r="L3414" s="251">
        <v>45836</v>
      </c>
      <c r="M3414" s="250" t="s">
        <v>1099</v>
      </c>
    </row>
    <row r="3415" spans="1:13" x14ac:dyDescent="0.35">
      <c r="A3415" s="252" t="s">
        <v>572</v>
      </c>
      <c r="B3415" s="252" t="s">
        <v>573</v>
      </c>
      <c r="C3415" s="252" t="s">
        <v>574</v>
      </c>
      <c r="D3415" s="252" t="s">
        <v>428</v>
      </c>
      <c r="E3415" s="252">
        <v>0</v>
      </c>
      <c r="F3415" s="252" t="s">
        <v>2888</v>
      </c>
      <c r="G3415" s="252" t="s">
        <v>178</v>
      </c>
      <c r="H3415" s="252">
        <v>1</v>
      </c>
      <c r="I3415" s="252" t="s">
        <v>269</v>
      </c>
      <c r="J3415" s="252" t="s">
        <v>6054</v>
      </c>
      <c r="K3415" s="252" t="s">
        <v>6055</v>
      </c>
      <c r="L3415" s="253">
        <v>45836</v>
      </c>
      <c r="M3415" s="252" t="s">
        <v>1099</v>
      </c>
    </row>
    <row r="3416" spans="1:13" x14ac:dyDescent="0.35">
      <c r="A3416" s="250" t="s">
        <v>572</v>
      </c>
      <c r="B3416" s="250" t="s">
        <v>573</v>
      </c>
      <c r="C3416" s="250" t="s">
        <v>574</v>
      </c>
      <c r="D3416" s="250" t="s">
        <v>1016</v>
      </c>
      <c r="E3416" s="250">
        <v>0</v>
      </c>
      <c r="F3416" s="250" t="s">
        <v>2888</v>
      </c>
      <c r="G3416" s="250" t="s">
        <v>178</v>
      </c>
      <c r="H3416" s="250">
        <v>1</v>
      </c>
      <c r="I3416" s="250" t="s">
        <v>269</v>
      </c>
      <c r="J3416" s="250" t="s">
        <v>6056</v>
      </c>
      <c r="K3416" s="250" t="s">
        <v>6057</v>
      </c>
      <c r="L3416" s="251">
        <v>45836</v>
      </c>
      <c r="M3416" s="250" t="s">
        <v>1099</v>
      </c>
    </row>
    <row r="3417" spans="1:13" x14ac:dyDescent="0.35">
      <c r="A3417" s="252" t="s">
        <v>572</v>
      </c>
      <c r="B3417" s="252" t="s">
        <v>573</v>
      </c>
      <c r="C3417" s="252" t="s">
        <v>574</v>
      </c>
      <c r="D3417" s="252" t="s">
        <v>1123</v>
      </c>
      <c r="E3417" s="252">
        <v>128167</v>
      </c>
      <c r="F3417" s="252" t="s">
        <v>6047</v>
      </c>
      <c r="G3417" s="252" t="s">
        <v>398</v>
      </c>
      <c r="H3417" s="252">
        <v>2</v>
      </c>
      <c r="I3417" s="252" t="s">
        <v>6051</v>
      </c>
      <c r="J3417" s="252" t="s">
        <v>6058</v>
      </c>
      <c r="K3417" s="252" t="s">
        <v>6059</v>
      </c>
      <c r="L3417" s="253">
        <v>45836</v>
      </c>
      <c r="M3417" s="252" t="s">
        <v>1099</v>
      </c>
    </row>
    <row r="3418" spans="1:13" x14ac:dyDescent="0.35">
      <c r="A3418" s="250" t="s">
        <v>572</v>
      </c>
      <c r="B3418" s="250" t="s">
        <v>573</v>
      </c>
      <c r="C3418" s="250" t="s">
        <v>574</v>
      </c>
      <c r="D3418" s="250" t="s">
        <v>1126</v>
      </c>
      <c r="E3418" s="250">
        <v>302510</v>
      </c>
      <c r="F3418" s="250" t="s">
        <v>6037</v>
      </c>
      <c r="G3418" s="250" t="s">
        <v>398</v>
      </c>
      <c r="H3418" s="250">
        <v>2</v>
      </c>
      <c r="I3418" s="250" t="s">
        <v>6038</v>
      </c>
      <c r="J3418" s="250" t="s">
        <v>4402</v>
      </c>
      <c r="K3418" s="250" t="s">
        <v>6060</v>
      </c>
      <c r="L3418" s="251">
        <v>45836</v>
      </c>
      <c r="M3418" s="250" t="s">
        <v>1099</v>
      </c>
    </row>
    <row r="3419" spans="1:13" x14ac:dyDescent="0.35">
      <c r="A3419" s="252" t="s">
        <v>572</v>
      </c>
      <c r="B3419" s="252" t="s">
        <v>573</v>
      </c>
      <c r="C3419" s="252" t="s">
        <v>574</v>
      </c>
      <c r="D3419" s="252" t="s">
        <v>1130</v>
      </c>
      <c r="E3419" s="252">
        <v>0</v>
      </c>
      <c r="F3419" s="252" t="s">
        <v>6047</v>
      </c>
      <c r="G3419" s="252" t="s">
        <v>398</v>
      </c>
      <c r="H3419" s="252">
        <v>2</v>
      </c>
      <c r="I3419" s="252" t="s">
        <v>6051</v>
      </c>
      <c r="J3419" s="252" t="s">
        <v>6061</v>
      </c>
      <c r="K3419" s="252" t="s">
        <v>6062</v>
      </c>
      <c r="L3419" s="253">
        <v>45836</v>
      </c>
      <c r="M3419" s="252" t="s">
        <v>1099</v>
      </c>
    </row>
    <row r="3420" spans="1:13" x14ac:dyDescent="0.35">
      <c r="A3420" s="250" t="s">
        <v>572</v>
      </c>
      <c r="B3420" s="250" t="s">
        <v>573</v>
      </c>
      <c r="C3420" s="250" t="s">
        <v>574</v>
      </c>
      <c r="D3420" s="250" t="s">
        <v>1133</v>
      </c>
      <c r="E3420" s="250">
        <v>128167</v>
      </c>
      <c r="F3420" s="250" t="s">
        <v>6047</v>
      </c>
      <c r="G3420" s="250" t="s">
        <v>398</v>
      </c>
      <c r="H3420" s="250">
        <v>2</v>
      </c>
      <c r="I3420" s="250" t="s">
        <v>6051</v>
      </c>
      <c r="J3420" s="250" t="s">
        <v>6063</v>
      </c>
      <c r="K3420" s="250" t="s">
        <v>6064</v>
      </c>
      <c r="L3420" s="251">
        <v>45836</v>
      </c>
      <c r="M3420" s="250" t="s">
        <v>1099</v>
      </c>
    </row>
    <row r="3421" spans="1:13" x14ac:dyDescent="0.35">
      <c r="A3421" s="252" t="s">
        <v>572</v>
      </c>
      <c r="B3421" s="252" t="s">
        <v>573</v>
      </c>
      <c r="C3421" s="252" t="s">
        <v>574</v>
      </c>
      <c r="D3421" s="252" t="s">
        <v>1136</v>
      </c>
      <c r="E3421" s="252" t="s">
        <v>17</v>
      </c>
      <c r="F3421" s="252" t="s">
        <v>6047</v>
      </c>
      <c r="G3421" s="252" t="s">
        <v>398</v>
      </c>
      <c r="H3421" s="252">
        <v>2</v>
      </c>
      <c r="I3421" s="252" t="s">
        <v>6051</v>
      </c>
      <c r="J3421" s="252" t="s">
        <v>6063</v>
      </c>
      <c r="K3421" s="252" t="s">
        <v>6065</v>
      </c>
      <c r="L3421" s="253">
        <v>45836</v>
      </c>
      <c r="M3421" s="252" t="s">
        <v>1099</v>
      </c>
    </row>
    <row r="3422" spans="1:13" x14ac:dyDescent="0.35">
      <c r="A3422" s="250" t="s">
        <v>572</v>
      </c>
      <c r="B3422" s="250" t="s">
        <v>573</v>
      </c>
      <c r="C3422" s="250" t="s">
        <v>574</v>
      </c>
      <c r="D3422" s="250" t="s">
        <v>1139</v>
      </c>
      <c r="E3422" s="250" t="s">
        <v>17</v>
      </c>
      <c r="F3422" s="250" t="s">
        <v>6047</v>
      </c>
      <c r="G3422" s="250" t="s">
        <v>398</v>
      </c>
      <c r="H3422" s="250">
        <v>2</v>
      </c>
      <c r="I3422" s="250" t="s">
        <v>6051</v>
      </c>
      <c r="J3422" s="250" t="s">
        <v>6063</v>
      </c>
      <c r="K3422" s="250" t="s">
        <v>6066</v>
      </c>
      <c r="L3422" s="251">
        <v>45836</v>
      </c>
      <c r="M3422" s="250" t="s">
        <v>1099</v>
      </c>
    </row>
    <row r="3423" spans="1:13" x14ac:dyDescent="0.35">
      <c r="A3423" s="252" t="s">
        <v>572</v>
      </c>
      <c r="B3423" s="252" t="s">
        <v>573</v>
      </c>
      <c r="C3423" s="252" t="s">
        <v>574</v>
      </c>
      <c r="D3423" s="252" t="s">
        <v>1142</v>
      </c>
      <c r="E3423" s="252">
        <v>1</v>
      </c>
      <c r="F3423" s="252" t="s">
        <v>6047</v>
      </c>
      <c r="G3423" s="252" t="s">
        <v>230</v>
      </c>
      <c r="H3423" s="252">
        <v>3</v>
      </c>
      <c r="I3423" s="252" t="s">
        <v>6051</v>
      </c>
      <c r="J3423" s="252" t="s">
        <v>6067</v>
      </c>
      <c r="K3423" s="252" t="s">
        <v>6068</v>
      </c>
      <c r="L3423" s="253">
        <v>45836</v>
      </c>
      <c r="M3423" s="252" t="s">
        <v>1099</v>
      </c>
    </row>
    <row r="3424" spans="1:13" x14ac:dyDescent="0.35">
      <c r="A3424" s="250" t="s">
        <v>1811</v>
      </c>
      <c r="B3424" s="250" t="s">
        <v>1812</v>
      </c>
      <c r="C3424" s="250" t="s">
        <v>1813</v>
      </c>
      <c r="D3424" s="250" t="s">
        <v>1133</v>
      </c>
      <c r="E3424" s="250">
        <v>334692</v>
      </c>
      <c r="F3424" s="250" t="s">
        <v>6020</v>
      </c>
      <c r="G3424" s="250" t="s">
        <v>398</v>
      </c>
      <c r="H3424" s="250">
        <v>2</v>
      </c>
      <c r="I3424" s="250" t="s">
        <v>6021</v>
      </c>
      <c r="J3424" s="250" t="s">
        <v>6069</v>
      </c>
      <c r="K3424" s="250" t="s">
        <v>6070</v>
      </c>
      <c r="L3424" s="251">
        <v>45837</v>
      </c>
      <c r="M3424" s="250" t="s">
        <v>19</v>
      </c>
    </row>
    <row r="3425" spans="1:13" x14ac:dyDescent="0.35">
      <c r="A3425" s="252" t="s">
        <v>1811</v>
      </c>
      <c r="B3425" s="252" t="s">
        <v>1812</v>
      </c>
      <c r="C3425" s="252" t="s">
        <v>1813</v>
      </c>
      <c r="D3425" s="252" t="s">
        <v>1136</v>
      </c>
      <c r="E3425" s="252">
        <v>0</v>
      </c>
      <c r="F3425" s="252" t="s">
        <v>6020</v>
      </c>
      <c r="G3425" s="252" t="s">
        <v>398</v>
      </c>
      <c r="H3425" s="252">
        <v>2</v>
      </c>
      <c r="I3425" s="252" t="s">
        <v>6021</v>
      </c>
      <c r="J3425" s="252" t="s">
        <v>6071</v>
      </c>
      <c r="K3425" s="252" t="s">
        <v>6072</v>
      </c>
      <c r="L3425" s="253">
        <v>45837</v>
      </c>
      <c r="M3425" s="252" t="s">
        <v>19</v>
      </c>
    </row>
    <row r="3426" spans="1:13" x14ac:dyDescent="0.35">
      <c r="A3426" s="250" t="s">
        <v>1811</v>
      </c>
      <c r="B3426" s="250" t="s">
        <v>1812</v>
      </c>
      <c r="C3426" s="250" t="s">
        <v>1813</v>
      </c>
      <c r="D3426" s="250" t="s">
        <v>1139</v>
      </c>
      <c r="E3426" s="250">
        <v>0</v>
      </c>
      <c r="F3426" s="250" t="s">
        <v>6020</v>
      </c>
      <c r="G3426" s="250" t="s">
        <v>398</v>
      </c>
      <c r="H3426" s="250">
        <v>2</v>
      </c>
      <c r="I3426" s="250" t="s">
        <v>6021</v>
      </c>
      <c r="J3426" s="250" t="s">
        <v>6073</v>
      </c>
      <c r="K3426" s="250" t="s">
        <v>6074</v>
      </c>
      <c r="L3426" s="251">
        <v>45837</v>
      </c>
      <c r="M3426" s="250" t="s">
        <v>19</v>
      </c>
    </row>
    <row r="3427" spans="1:13" x14ac:dyDescent="0.35">
      <c r="A3427" s="252" t="s">
        <v>1811</v>
      </c>
      <c r="B3427" s="252" t="s">
        <v>1812</v>
      </c>
      <c r="C3427" s="252" t="s">
        <v>1813</v>
      </c>
      <c r="D3427" s="252" t="s">
        <v>1142</v>
      </c>
      <c r="E3427" s="252">
        <v>1</v>
      </c>
      <c r="F3427" s="252" t="s">
        <v>6020</v>
      </c>
      <c r="G3427" s="252" t="s">
        <v>398</v>
      </c>
      <c r="H3427" s="252">
        <v>2</v>
      </c>
      <c r="I3427" s="252" t="s">
        <v>6021</v>
      </c>
      <c r="J3427" s="252" t="s">
        <v>5538</v>
      </c>
      <c r="K3427" s="252" t="s">
        <v>6075</v>
      </c>
      <c r="L3427" s="253">
        <v>45837</v>
      </c>
      <c r="M3427" s="252" t="s">
        <v>19</v>
      </c>
    </row>
    <row r="3428" spans="1:13" x14ac:dyDescent="0.35">
      <c r="A3428" s="250" t="s">
        <v>1811</v>
      </c>
      <c r="B3428" s="250" t="s">
        <v>1812</v>
      </c>
      <c r="C3428" s="250" t="s">
        <v>1813</v>
      </c>
      <c r="D3428" s="250" t="s">
        <v>26</v>
      </c>
      <c r="E3428" s="250" t="s">
        <v>17</v>
      </c>
      <c r="F3428" s="250" t="s">
        <v>318</v>
      </c>
      <c r="G3428" s="250" t="s">
        <v>17</v>
      </c>
      <c r="H3428" s="250" t="s">
        <v>17</v>
      </c>
      <c r="I3428" s="250" t="s">
        <v>318</v>
      </c>
      <c r="J3428" s="250" t="s">
        <v>6027</v>
      </c>
      <c r="K3428" s="250" t="s">
        <v>6076</v>
      </c>
      <c r="L3428" s="251">
        <v>45837</v>
      </c>
      <c r="M3428" s="250" t="s">
        <v>19</v>
      </c>
    </row>
    <row r="3429" spans="1:13" x14ac:dyDescent="0.35">
      <c r="A3429" s="252" t="s">
        <v>1811</v>
      </c>
      <c r="B3429" s="252" t="s">
        <v>1812</v>
      </c>
      <c r="C3429" s="252" t="s">
        <v>1813</v>
      </c>
      <c r="D3429" s="252" t="s">
        <v>28</v>
      </c>
      <c r="E3429" s="252" t="s">
        <v>17</v>
      </c>
      <c r="F3429" s="252" t="s">
        <v>318</v>
      </c>
      <c r="G3429" s="252" t="s">
        <v>17</v>
      </c>
      <c r="H3429" s="252" t="s">
        <v>17</v>
      </c>
      <c r="I3429" s="252" t="s">
        <v>318</v>
      </c>
      <c r="J3429" s="252" t="s">
        <v>6027</v>
      </c>
      <c r="K3429" s="252" t="s">
        <v>6077</v>
      </c>
      <c r="L3429" s="253">
        <v>45837</v>
      </c>
      <c r="M3429" s="252" t="s">
        <v>19</v>
      </c>
    </row>
    <row r="3430" spans="1:13" x14ac:dyDescent="0.35">
      <c r="A3430" s="250" t="s">
        <v>1811</v>
      </c>
      <c r="B3430" s="250" t="s">
        <v>1812</v>
      </c>
      <c r="C3430" s="250" t="s">
        <v>1813</v>
      </c>
      <c r="D3430" s="250" t="s">
        <v>24</v>
      </c>
      <c r="E3430" s="250" t="s">
        <v>17</v>
      </c>
      <c r="F3430" s="250" t="s">
        <v>318</v>
      </c>
      <c r="G3430" s="250" t="s">
        <v>17</v>
      </c>
      <c r="H3430" s="250" t="s">
        <v>17</v>
      </c>
      <c r="I3430" s="250" t="s">
        <v>318</v>
      </c>
      <c r="J3430" s="250" t="s">
        <v>17</v>
      </c>
      <c r="K3430" s="250" t="s">
        <v>6078</v>
      </c>
      <c r="L3430" s="251">
        <v>45837</v>
      </c>
      <c r="M3430" s="250" t="s">
        <v>19</v>
      </c>
    </row>
    <row r="3431" spans="1:13" x14ac:dyDescent="0.35">
      <c r="A3431" s="252" t="s">
        <v>1811</v>
      </c>
      <c r="B3431" s="252" t="s">
        <v>1812</v>
      </c>
      <c r="C3431" s="252" t="s">
        <v>1813</v>
      </c>
      <c r="D3431" s="252" t="s">
        <v>16</v>
      </c>
      <c r="E3431" s="252" t="s">
        <v>17</v>
      </c>
      <c r="F3431" s="252" t="s">
        <v>318</v>
      </c>
      <c r="G3431" s="252" t="s">
        <v>17</v>
      </c>
      <c r="H3431" s="252" t="s">
        <v>17</v>
      </c>
      <c r="I3431" s="252" t="s">
        <v>318</v>
      </c>
      <c r="J3431" s="252" t="s">
        <v>6027</v>
      </c>
      <c r="K3431" s="252" t="s">
        <v>6079</v>
      </c>
      <c r="L3431" s="253">
        <v>45837</v>
      </c>
      <c r="M3431" s="252" t="s">
        <v>19</v>
      </c>
    </row>
    <row r="3432" spans="1:13" x14ac:dyDescent="0.35">
      <c r="A3432" s="250" t="s">
        <v>1811</v>
      </c>
      <c r="B3432" s="250" t="s">
        <v>1812</v>
      </c>
      <c r="C3432" s="250" t="s">
        <v>1813</v>
      </c>
      <c r="D3432" s="250" t="s">
        <v>20</v>
      </c>
      <c r="E3432" s="250" t="s">
        <v>17</v>
      </c>
      <c r="F3432" s="250" t="s">
        <v>318</v>
      </c>
      <c r="G3432" s="250" t="s">
        <v>17</v>
      </c>
      <c r="H3432" s="250" t="s">
        <v>17</v>
      </c>
      <c r="I3432" s="250" t="s">
        <v>318</v>
      </c>
      <c r="J3432" s="250" t="s">
        <v>6027</v>
      </c>
      <c r="K3432" s="250" t="s">
        <v>6080</v>
      </c>
      <c r="L3432" s="251">
        <v>45837</v>
      </c>
      <c r="M3432" s="250" t="s">
        <v>19</v>
      </c>
    </row>
    <row r="3433" spans="1:13" x14ac:dyDescent="0.35">
      <c r="A3433" s="252" t="s">
        <v>1811</v>
      </c>
      <c r="B3433" s="252" t="s">
        <v>1812</v>
      </c>
      <c r="C3433" s="252" t="s">
        <v>1813</v>
      </c>
      <c r="D3433" s="252" t="s">
        <v>292</v>
      </c>
      <c r="E3433" s="252" t="s">
        <v>17</v>
      </c>
      <c r="F3433" s="252" t="s">
        <v>318</v>
      </c>
      <c r="G3433" s="252" t="s">
        <v>17</v>
      </c>
      <c r="H3433" s="252" t="s">
        <v>17</v>
      </c>
      <c r="I3433" s="252" t="s">
        <v>318</v>
      </c>
      <c r="J3433" s="252" t="s">
        <v>6027</v>
      </c>
      <c r="K3433" s="252" t="s">
        <v>6081</v>
      </c>
      <c r="L3433" s="253">
        <v>45837</v>
      </c>
      <c r="M3433" s="252" t="s">
        <v>19</v>
      </c>
    </row>
    <row r="3434" spans="1:13" x14ac:dyDescent="0.35">
      <c r="A3434" s="250" t="s">
        <v>1811</v>
      </c>
      <c r="B3434" s="250" t="s">
        <v>1812</v>
      </c>
      <c r="C3434" s="250" t="s">
        <v>1813</v>
      </c>
      <c r="D3434" s="250" t="s">
        <v>22</v>
      </c>
      <c r="E3434" s="250" t="s">
        <v>17</v>
      </c>
      <c r="F3434" s="250" t="s">
        <v>318</v>
      </c>
      <c r="G3434" s="250" t="s">
        <v>17</v>
      </c>
      <c r="H3434" s="250" t="s">
        <v>17</v>
      </c>
      <c r="I3434" s="250" t="s">
        <v>318</v>
      </c>
      <c r="J3434" s="250" t="s">
        <v>6027</v>
      </c>
      <c r="K3434" s="250" t="s">
        <v>6082</v>
      </c>
      <c r="L3434" s="251">
        <v>45837</v>
      </c>
      <c r="M3434" s="250" t="s">
        <v>19</v>
      </c>
    </row>
    <row r="3435" spans="1:13" x14ac:dyDescent="0.35">
      <c r="A3435" s="252" t="s">
        <v>89</v>
      </c>
      <c r="B3435" s="252" t="s">
        <v>90</v>
      </c>
      <c r="C3435" s="252" t="s">
        <v>91</v>
      </c>
      <c r="D3435" s="252" t="s">
        <v>1094</v>
      </c>
      <c r="E3435" s="252">
        <v>14736501</v>
      </c>
      <c r="F3435" s="252" t="s">
        <v>6083</v>
      </c>
      <c r="G3435" s="252" t="s">
        <v>62</v>
      </c>
      <c r="H3435" s="252">
        <v>2</v>
      </c>
      <c r="I3435" s="252" t="s">
        <v>6084</v>
      </c>
      <c r="J3435" s="252" t="s">
        <v>6085</v>
      </c>
      <c r="K3435" s="252" t="s">
        <v>6086</v>
      </c>
      <c r="L3435" s="253">
        <v>45837</v>
      </c>
      <c r="M3435" s="252" t="s">
        <v>1099</v>
      </c>
    </row>
    <row r="3436" spans="1:13" x14ac:dyDescent="0.35">
      <c r="A3436" s="250" t="s">
        <v>89</v>
      </c>
      <c r="B3436" s="250" t="s">
        <v>90</v>
      </c>
      <c r="C3436" s="250" t="s">
        <v>91</v>
      </c>
      <c r="D3436" s="250" t="s">
        <v>1100</v>
      </c>
      <c r="E3436" s="250">
        <v>20524</v>
      </c>
      <c r="F3436" s="250" t="s">
        <v>6087</v>
      </c>
      <c r="G3436" s="250" t="s">
        <v>230</v>
      </c>
      <c r="H3436" s="250">
        <v>3</v>
      </c>
      <c r="I3436" s="250" t="s">
        <v>6088</v>
      </c>
      <c r="J3436" s="250" t="s">
        <v>6089</v>
      </c>
      <c r="K3436" s="250" t="s">
        <v>6090</v>
      </c>
      <c r="L3436" s="251">
        <v>45837</v>
      </c>
      <c r="M3436" s="250" t="s">
        <v>19</v>
      </c>
    </row>
    <row r="3437" spans="1:13" x14ac:dyDescent="0.35">
      <c r="A3437" s="252" t="s">
        <v>89</v>
      </c>
      <c r="B3437" s="252" t="s">
        <v>90</v>
      </c>
      <c r="C3437" s="252" t="s">
        <v>91</v>
      </c>
      <c r="D3437" s="252" t="s">
        <v>1105</v>
      </c>
      <c r="E3437" s="252">
        <v>2518653</v>
      </c>
      <c r="F3437" s="252" t="s">
        <v>6091</v>
      </c>
      <c r="G3437" s="252" t="s">
        <v>230</v>
      </c>
      <c r="H3437" s="252">
        <v>3</v>
      </c>
      <c r="I3437" s="252" t="s">
        <v>6092</v>
      </c>
      <c r="J3437" s="252" t="s">
        <v>6093</v>
      </c>
      <c r="K3437" s="252" t="s">
        <v>6094</v>
      </c>
      <c r="L3437" s="253">
        <v>45837</v>
      </c>
      <c r="M3437" s="252" t="s">
        <v>1099</v>
      </c>
    </row>
    <row r="3438" spans="1:13" x14ac:dyDescent="0.35">
      <c r="A3438" s="250" t="s">
        <v>89</v>
      </c>
      <c r="B3438" s="250" t="s">
        <v>90</v>
      </c>
      <c r="C3438" s="250" t="s">
        <v>91</v>
      </c>
      <c r="D3438" s="250" t="s">
        <v>1110</v>
      </c>
      <c r="E3438" s="250">
        <v>136501</v>
      </c>
      <c r="F3438" s="250" t="s">
        <v>3239</v>
      </c>
      <c r="G3438" s="250" t="s">
        <v>398</v>
      </c>
      <c r="H3438" s="250">
        <v>2</v>
      </c>
      <c r="I3438" s="250" t="s">
        <v>6095</v>
      </c>
      <c r="J3438" s="250" t="s">
        <v>6096</v>
      </c>
      <c r="K3438" s="250" t="s">
        <v>6097</v>
      </c>
      <c r="L3438" s="251">
        <v>45837</v>
      </c>
      <c r="M3438" s="250" t="s">
        <v>1099</v>
      </c>
    </row>
    <row r="3439" spans="1:13" x14ac:dyDescent="0.35">
      <c r="A3439" s="252" t="s">
        <v>89</v>
      </c>
      <c r="B3439" s="252" t="s">
        <v>90</v>
      </c>
      <c r="C3439" s="252" t="s">
        <v>91</v>
      </c>
      <c r="D3439" s="252" t="s">
        <v>1113</v>
      </c>
      <c r="E3439" s="252">
        <v>136501</v>
      </c>
      <c r="F3439" s="252" t="s">
        <v>3239</v>
      </c>
      <c r="G3439" s="252" t="s">
        <v>398</v>
      </c>
      <c r="H3439" s="252">
        <v>2</v>
      </c>
      <c r="I3439" s="252" t="s">
        <v>6095</v>
      </c>
      <c r="J3439" s="252" t="s">
        <v>6098</v>
      </c>
      <c r="K3439" s="252" t="s">
        <v>6099</v>
      </c>
      <c r="L3439" s="253">
        <v>45837</v>
      </c>
      <c r="M3439" s="252" t="s">
        <v>1099</v>
      </c>
    </row>
    <row r="3440" spans="1:13" x14ac:dyDescent="0.35">
      <c r="A3440" s="250" t="s">
        <v>89</v>
      </c>
      <c r="B3440" s="250" t="s">
        <v>90</v>
      </c>
      <c r="C3440" s="250" t="s">
        <v>91</v>
      </c>
      <c r="D3440" s="250" t="s">
        <v>428</v>
      </c>
      <c r="E3440" s="250" t="s">
        <v>17</v>
      </c>
      <c r="F3440" s="250" t="s">
        <v>17</v>
      </c>
      <c r="G3440" s="250" t="s">
        <v>17</v>
      </c>
      <c r="H3440" s="250" t="s">
        <v>17</v>
      </c>
      <c r="I3440" s="250" t="s">
        <v>17</v>
      </c>
      <c r="J3440" s="250" t="s">
        <v>6100</v>
      </c>
      <c r="K3440" s="250" t="s">
        <v>6101</v>
      </c>
      <c r="L3440" s="251">
        <v>45837</v>
      </c>
      <c r="M3440" s="250" t="s">
        <v>1099</v>
      </c>
    </row>
    <row r="3441" spans="1:13" x14ac:dyDescent="0.35">
      <c r="A3441" s="252" t="s">
        <v>89</v>
      </c>
      <c r="B3441" s="252" t="s">
        <v>90</v>
      </c>
      <c r="C3441" s="252" t="s">
        <v>91</v>
      </c>
      <c r="D3441" s="252" t="s">
        <v>1016</v>
      </c>
      <c r="E3441" s="252" t="s">
        <v>17</v>
      </c>
      <c r="F3441" s="252" t="s">
        <v>17</v>
      </c>
      <c r="G3441" s="252" t="s">
        <v>17</v>
      </c>
      <c r="H3441" s="252" t="s">
        <v>17</v>
      </c>
      <c r="I3441" s="252" t="s">
        <v>17</v>
      </c>
      <c r="J3441" s="252" t="s">
        <v>6100</v>
      </c>
      <c r="K3441" s="252" t="s">
        <v>6102</v>
      </c>
      <c r="L3441" s="253">
        <v>45837</v>
      </c>
      <c r="M3441" s="252" t="s">
        <v>1099</v>
      </c>
    </row>
    <row r="3442" spans="1:13" x14ac:dyDescent="0.35">
      <c r="A3442" s="250" t="s">
        <v>89</v>
      </c>
      <c r="B3442" s="250" t="s">
        <v>90</v>
      </c>
      <c r="C3442" s="250" t="s">
        <v>91</v>
      </c>
      <c r="D3442" s="250" t="s">
        <v>1123</v>
      </c>
      <c r="E3442" s="250">
        <v>136501</v>
      </c>
      <c r="F3442" s="250" t="s">
        <v>3239</v>
      </c>
      <c r="G3442" s="250" t="s">
        <v>398</v>
      </c>
      <c r="H3442" s="250">
        <v>2</v>
      </c>
      <c r="I3442" s="250" t="s">
        <v>6095</v>
      </c>
      <c r="J3442" s="250" t="s">
        <v>6103</v>
      </c>
      <c r="K3442" s="250" t="s">
        <v>6104</v>
      </c>
      <c r="L3442" s="251">
        <v>45837</v>
      </c>
      <c r="M3442" s="250" t="s">
        <v>1099</v>
      </c>
    </row>
    <row r="3443" spans="1:13" x14ac:dyDescent="0.35">
      <c r="A3443" s="252" t="s">
        <v>89</v>
      </c>
      <c r="B3443" s="252" t="s">
        <v>90</v>
      </c>
      <c r="C3443" s="252" t="s">
        <v>91</v>
      </c>
      <c r="D3443" s="252" t="s">
        <v>1126</v>
      </c>
      <c r="E3443" s="252">
        <v>2382152</v>
      </c>
      <c r="F3443" s="252" t="s">
        <v>6105</v>
      </c>
      <c r="G3443" s="252" t="s">
        <v>398</v>
      </c>
      <c r="H3443" s="252">
        <v>2</v>
      </c>
      <c r="I3443" s="252" t="s">
        <v>6106</v>
      </c>
      <c r="J3443" s="252" t="s">
        <v>6107</v>
      </c>
      <c r="K3443" s="252" t="s">
        <v>6108</v>
      </c>
      <c r="L3443" s="253">
        <v>45837</v>
      </c>
      <c r="M3443" s="252" t="s">
        <v>1099</v>
      </c>
    </row>
    <row r="3444" spans="1:13" x14ac:dyDescent="0.35">
      <c r="A3444" s="250" t="s">
        <v>89</v>
      </c>
      <c r="B3444" s="250" t="s">
        <v>90</v>
      </c>
      <c r="C3444" s="250" t="s">
        <v>91</v>
      </c>
      <c r="D3444" s="250" t="s">
        <v>1130</v>
      </c>
      <c r="E3444" s="250">
        <v>0</v>
      </c>
      <c r="F3444" s="250" t="s">
        <v>3239</v>
      </c>
      <c r="G3444" s="250" t="s">
        <v>398</v>
      </c>
      <c r="H3444" s="250">
        <v>2</v>
      </c>
      <c r="I3444" s="250" t="s">
        <v>6095</v>
      </c>
      <c r="J3444" s="250" t="s">
        <v>6109</v>
      </c>
      <c r="K3444" s="250" t="s">
        <v>6110</v>
      </c>
      <c r="L3444" s="251">
        <v>45837</v>
      </c>
      <c r="M3444" s="250" t="s">
        <v>1099</v>
      </c>
    </row>
    <row r="3445" spans="1:13" x14ac:dyDescent="0.35">
      <c r="A3445" s="252" t="s">
        <v>89</v>
      </c>
      <c r="B3445" s="252" t="s">
        <v>90</v>
      </c>
      <c r="C3445" s="252" t="s">
        <v>91</v>
      </c>
      <c r="D3445" s="252" t="s">
        <v>1133</v>
      </c>
      <c r="E3445" s="252">
        <v>136501</v>
      </c>
      <c r="F3445" s="252" t="s">
        <v>3239</v>
      </c>
      <c r="G3445" s="252" t="s">
        <v>398</v>
      </c>
      <c r="H3445" s="252">
        <v>2</v>
      </c>
      <c r="I3445" s="252" t="s">
        <v>6095</v>
      </c>
      <c r="J3445" s="252" t="s">
        <v>6111</v>
      </c>
      <c r="K3445" s="252" t="s">
        <v>6112</v>
      </c>
      <c r="L3445" s="253">
        <v>45837</v>
      </c>
      <c r="M3445" s="252" t="s">
        <v>1099</v>
      </c>
    </row>
    <row r="3446" spans="1:13" x14ac:dyDescent="0.35">
      <c r="A3446" s="250" t="s">
        <v>89</v>
      </c>
      <c r="B3446" s="250" t="s">
        <v>90</v>
      </c>
      <c r="C3446" s="250" t="s">
        <v>91</v>
      </c>
      <c r="D3446" s="250" t="s">
        <v>1136</v>
      </c>
      <c r="E3446" s="250" t="s">
        <v>17</v>
      </c>
      <c r="F3446" s="250" t="s">
        <v>17</v>
      </c>
      <c r="G3446" s="250" t="s">
        <v>230</v>
      </c>
      <c r="H3446" s="250">
        <v>3</v>
      </c>
      <c r="I3446" s="250" t="s">
        <v>17</v>
      </c>
      <c r="J3446" s="250" t="s">
        <v>6113</v>
      </c>
      <c r="K3446" s="250" t="s">
        <v>6114</v>
      </c>
      <c r="L3446" s="251">
        <v>45837</v>
      </c>
      <c r="M3446" s="250" t="s">
        <v>1099</v>
      </c>
    </row>
    <row r="3447" spans="1:13" x14ac:dyDescent="0.35">
      <c r="A3447" s="252" t="s">
        <v>89</v>
      </c>
      <c r="B3447" s="252" t="s">
        <v>90</v>
      </c>
      <c r="C3447" s="252" t="s">
        <v>91</v>
      </c>
      <c r="D3447" s="252" t="s">
        <v>1139</v>
      </c>
      <c r="E3447" s="252" t="s">
        <v>17</v>
      </c>
      <c r="F3447" s="252" t="s">
        <v>17</v>
      </c>
      <c r="G3447" s="252" t="s">
        <v>230</v>
      </c>
      <c r="H3447" s="252">
        <v>3</v>
      </c>
      <c r="I3447" s="252" t="s">
        <v>17</v>
      </c>
      <c r="J3447" s="252" t="s">
        <v>6115</v>
      </c>
      <c r="K3447" s="252" t="s">
        <v>6116</v>
      </c>
      <c r="L3447" s="253">
        <v>45837</v>
      </c>
      <c r="M3447" s="252" t="s">
        <v>1099</v>
      </c>
    </row>
    <row r="3448" spans="1:13" x14ac:dyDescent="0.35">
      <c r="A3448" s="250" t="s">
        <v>89</v>
      </c>
      <c r="B3448" s="250" t="s">
        <v>90</v>
      </c>
      <c r="C3448" s="250" t="s">
        <v>91</v>
      </c>
      <c r="D3448" s="250" t="s">
        <v>1142</v>
      </c>
      <c r="E3448" s="250">
        <v>3</v>
      </c>
      <c r="F3448" s="250" t="s">
        <v>3239</v>
      </c>
      <c r="G3448" s="250" t="s">
        <v>398</v>
      </c>
      <c r="H3448" s="250">
        <v>2</v>
      </c>
      <c r="I3448" s="250" t="s">
        <v>6117</v>
      </c>
      <c r="J3448" s="250" t="s">
        <v>6118</v>
      </c>
      <c r="K3448" s="250" t="s">
        <v>6119</v>
      </c>
      <c r="L3448" s="251">
        <v>45837</v>
      </c>
      <c r="M3448" s="250" t="s">
        <v>1099</v>
      </c>
    </row>
    <row r="3449" spans="1:13" x14ac:dyDescent="0.35">
      <c r="A3449" s="252" t="s">
        <v>89</v>
      </c>
      <c r="B3449" s="252" t="s">
        <v>90</v>
      </c>
      <c r="C3449" s="252" t="s">
        <v>91</v>
      </c>
      <c r="D3449" s="252" t="s">
        <v>24</v>
      </c>
      <c r="E3449" s="252" t="s">
        <v>17</v>
      </c>
      <c r="F3449" s="252" t="s">
        <v>17</v>
      </c>
      <c r="G3449" s="252" t="s">
        <v>230</v>
      </c>
      <c r="H3449" s="252">
        <v>3</v>
      </c>
      <c r="I3449" s="252" t="s">
        <v>17</v>
      </c>
      <c r="J3449" s="252" t="s">
        <v>6120</v>
      </c>
      <c r="K3449" s="252" t="s">
        <v>6121</v>
      </c>
      <c r="L3449" s="253">
        <v>45837</v>
      </c>
      <c r="M3449" s="252" t="s">
        <v>19</v>
      </c>
    </row>
    <row r="3450" spans="1:13" x14ac:dyDescent="0.35">
      <c r="A3450" s="250" t="s">
        <v>617</v>
      </c>
      <c r="B3450" s="250" t="s">
        <v>618</v>
      </c>
      <c r="C3450" s="250" t="s">
        <v>619</v>
      </c>
      <c r="D3450" s="250" t="s">
        <v>1094</v>
      </c>
      <c r="E3450" s="250">
        <v>9220268</v>
      </c>
      <c r="F3450" s="250" t="s">
        <v>6122</v>
      </c>
      <c r="G3450" s="250" t="s">
        <v>398</v>
      </c>
      <c r="H3450" s="250">
        <v>2</v>
      </c>
      <c r="I3450" s="250" t="s">
        <v>6123</v>
      </c>
      <c r="J3450" s="250" t="s">
        <v>6124</v>
      </c>
      <c r="K3450" s="250" t="s">
        <v>6125</v>
      </c>
      <c r="L3450" s="251">
        <v>45838</v>
      </c>
      <c r="M3450" s="250" t="s">
        <v>1099</v>
      </c>
    </row>
    <row r="3451" spans="1:13" x14ac:dyDescent="0.35">
      <c r="A3451" s="252" t="s">
        <v>617</v>
      </c>
      <c r="B3451" s="252" t="s">
        <v>618</v>
      </c>
      <c r="C3451" s="252" t="s">
        <v>619</v>
      </c>
      <c r="D3451" s="252" t="s">
        <v>1100</v>
      </c>
      <c r="E3451" s="252">
        <v>207582</v>
      </c>
      <c r="F3451" s="252" t="s">
        <v>6126</v>
      </c>
      <c r="G3451" s="252" t="s">
        <v>398</v>
      </c>
      <c r="H3451" s="252">
        <v>2</v>
      </c>
      <c r="I3451" s="252" t="s">
        <v>6127</v>
      </c>
      <c r="J3451" s="252" t="s">
        <v>6128</v>
      </c>
      <c r="K3451" s="252" t="s">
        <v>6129</v>
      </c>
      <c r="L3451" s="253">
        <v>45838</v>
      </c>
      <c r="M3451" s="252" t="s">
        <v>1099</v>
      </c>
    </row>
    <row r="3452" spans="1:13" x14ac:dyDescent="0.35">
      <c r="A3452" s="250" t="s">
        <v>617</v>
      </c>
      <c r="B3452" s="250" t="s">
        <v>618</v>
      </c>
      <c r="C3452" s="250" t="s">
        <v>619</v>
      </c>
      <c r="D3452" s="250" t="s">
        <v>1105</v>
      </c>
      <c r="E3452" s="250">
        <v>9220268</v>
      </c>
      <c r="F3452" s="250" t="s">
        <v>6122</v>
      </c>
      <c r="G3452" s="250" t="s">
        <v>398</v>
      </c>
      <c r="H3452" s="250">
        <v>2</v>
      </c>
      <c r="I3452" s="250" t="s">
        <v>6123</v>
      </c>
      <c r="J3452" s="250" t="s">
        <v>6130</v>
      </c>
      <c r="K3452" s="250" t="s">
        <v>6131</v>
      </c>
      <c r="L3452" s="251">
        <v>45838</v>
      </c>
      <c r="M3452" s="250" t="s">
        <v>1099</v>
      </c>
    </row>
    <row r="3453" spans="1:13" x14ac:dyDescent="0.35">
      <c r="A3453" s="252" t="s">
        <v>617</v>
      </c>
      <c r="B3453" s="252" t="s">
        <v>618</v>
      </c>
      <c r="C3453" s="252" t="s">
        <v>619</v>
      </c>
      <c r="D3453" s="252" t="s">
        <v>1110</v>
      </c>
      <c r="E3453" s="252">
        <v>41970</v>
      </c>
      <c r="F3453" s="252" t="s">
        <v>3629</v>
      </c>
      <c r="G3453" s="252" t="s">
        <v>230</v>
      </c>
      <c r="H3453" s="252">
        <v>3</v>
      </c>
      <c r="I3453" s="252" t="s">
        <v>1166</v>
      </c>
      <c r="J3453" s="252" t="s">
        <v>6132</v>
      </c>
      <c r="K3453" s="252" t="s">
        <v>6133</v>
      </c>
      <c r="L3453" s="253">
        <v>45838</v>
      </c>
      <c r="M3453" s="252" t="s">
        <v>1099</v>
      </c>
    </row>
    <row r="3454" spans="1:13" x14ac:dyDescent="0.35">
      <c r="A3454" s="250" t="s">
        <v>617</v>
      </c>
      <c r="B3454" s="250" t="s">
        <v>618</v>
      </c>
      <c r="C3454" s="250" t="s">
        <v>619</v>
      </c>
      <c r="D3454" s="250" t="s">
        <v>1113</v>
      </c>
      <c r="E3454" s="250">
        <v>41970</v>
      </c>
      <c r="F3454" s="250" t="s">
        <v>3629</v>
      </c>
      <c r="G3454" s="250" t="s">
        <v>398</v>
      </c>
      <c r="H3454" s="250">
        <v>2</v>
      </c>
      <c r="I3454" s="250" t="s">
        <v>1166</v>
      </c>
      <c r="J3454" s="250" t="s">
        <v>6134</v>
      </c>
      <c r="K3454" s="250" t="s">
        <v>6135</v>
      </c>
      <c r="L3454" s="251">
        <v>45838</v>
      </c>
      <c r="M3454" s="250" t="s">
        <v>1099</v>
      </c>
    </row>
    <row r="3455" spans="1:13" x14ac:dyDescent="0.35">
      <c r="A3455" s="252" t="s">
        <v>617</v>
      </c>
      <c r="B3455" s="252" t="s">
        <v>618</v>
      </c>
      <c r="C3455" s="252" t="s">
        <v>619</v>
      </c>
      <c r="D3455" s="252" t="s">
        <v>428</v>
      </c>
      <c r="E3455" s="252">
        <v>0</v>
      </c>
      <c r="F3455" s="252" t="s">
        <v>3874</v>
      </c>
      <c r="G3455" s="252" t="s">
        <v>398</v>
      </c>
      <c r="H3455" s="252">
        <v>2</v>
      </c>
      <c r="I3455" s="252" t="s">
        <v>1013</v>
      </c>
      <c r="J3455" s="252" t="s">
        <v>6136</v>
      </c>
      <c r="K3455" s="252" t="s">
        <v>6137</v>
      </c>
      <c r="L3455" s="253">
        <v>45838</v>
      </c>
      <c r="M3455" s="252" t="s">
        <v>1099</v>
      </c>
    </row>
    <row r="3456" spans="1:13" x14ac:dyDescent="0.35">
      <c r="A3456" s="250" t="s">
        <v>617</v>
      </c>
      <c r="B3456" s="250" t="s">
        <v>618</v>
      </c>
      <c r="C3456" s="250" t="s">
        <v>619</v>
      </c>
      <c r="D3456" s="250" t="s">
        <v>1016</v>
      </c>
      <c r="E3456" s="250">
        <v>0</v>
      </c>
      <c r="F3456" s="250" t="s">
        <v>3874</v>
      </c>
      <c r="G3456" s="250" t="s">
        <v>398</v>
      </c>
      <c r="H3456" s="250">
        <v>2</v>
      </c>
      <c r="I3456" s="250" t="s">
        <v>1013</v>
      </c>
      <c r="J3456" s="250" t="s">
        <v>6138</v>
      </c>
      <c r="K3456" s="250" t="s">
        <v>6139</v>
      </c>
      <c r="L3456" s="251">
        <v>45838</v>
      </c>
      <c r="M3456" s="250" t="s">
        <v>1099</v>
      </c>
    </row>
    <row r="3457" spans="1:13" x14ac:dyDescent="0.35">
      <c r="A3457" s="252" t="s">
        <v>617</v>
      </c>
      <c r="B3457" s="252" t="s">
        <v>618</v>
      </c>
      <c r="C3457" s="252" t="s">
        <v>619</v>
      </c>
      <c r="D3457" s="252" t="s">
        <v>1123</v>
      </c>
      <c r="E3457" s="252">
        <v>41970</v>
      </c>
      <c r="F3457" s="252" t="s">
        <v>3629</v>
      </c>
      <c r="G3457" s="252" t="s">
        <v>398</v>
      </c>
      <c r="H3457" s="252">
        <v>2</v>
      </c>
      <c r="I3457" s="252" t="s">
        <v>1166</v>
      </c>
      <c r="J3457" s="252" t="s">
        <v>6140</v>
      </c>
      <c r="K3457" s="252" t="s">
        <v>6141</v>
      </c>
      <c r="L3457" s="253">
        <v>45838</v>
      </c>
      <c r="M3457" s="252" t="s">
        <v>1099</v>
      </c>
    </row>
    <row r="3458" spans="1:13" x14ac:dyDescent="0.35">
      <c r="A3458" s="250" t="s">
        <v>617</v>
      </c>
      <c r="B3458" s="250" t="s">
        <v>618</v>
      </c>
      <c r="C3458" s="250" t="s">
        <v>619</v>
      </c>
      <c r="D3458" s="250" t="s">
        <v>1126</v>
      </c>
      <c r="E3458" s="250">
        <v>9178298</v>
      </c>
      <c r="F3458" s="250" t="s">
        <v>6122</v>
      </c>
      <c r="G3458" s="250" t="s">
        <v>398</v>
      </c>
      <c r="H3458" s="250">
        <v>2</v>
      </c>
      <c r="I3458" s="250" t="s">
        <v>6123</v>
      </c>
      <c r="J3458" s="250" t="s">
        <v>1178</v>
      </c>
      <c r="K3458" s="250" t="s">
        <v>6142</v>
      </c>
      <c r="L3458" s="251">
        <v>45838</v>
      </c>
      <c r="M3458" s="250" t="s">
        <v>1099</v>
      </c>
    </row>
    <row r="3459" spans="1:13" x14ac:dyDescent="0.35">
      <c r="A3459" s="252" t="s">
        <v>617</v>
      </c>
      <c r="B3459" s="252" t="s">
        <v>618</v>
      </c>
      <c r="C3459" s="252" t="s">
        <v>619</v>
      </c>
      <c r="D3459" s="252" t="s">
        <v>1130</v>
      </c>
      <c r="E3459" s="252">
        <v>0</v>
      </c>
      <c r="F3459" s="252" t="s">
        <v>3629</v>
      </c>
      <c r="G3459" s="252" t="s">
        <v>398</v>
      </c>
      <c r="H3459" s="252">
        <v>2</v>
      </c>
      <c r="I3459" s="252" t="s">
        <v>1166</v>
      </c>
      <c r="J3459" s="252" t="s">
        <v>1180</v>
      </c>
      <c r="K3459" s="252" t="s">
        <v>6143</v>
      </c>
      <c r="L3459" s="253">
        <v>45838</v>
      </c>
      <c r="M3459" s="252" t="s">
        <v>1099</v>
      </c>
    </row>
    <row r="3460" spans="1:13" x14ac:dyDescent="0.35">
      <c r="A3460" s="250" t="s">
        <v>617</v>
      </c>
      <c r="B3460" s="250" t="s">
        <v>618</v>
      </c>
      <c r="C3460" s="250" t="s">
        <v>619</v>
      </c>
      <c r="D3460" s="250" t="s">
        <v>1133</v>
      </c>
      <c r="E3460" s="250">
        <v>41970</v>
      </c>
      <c r="F3460" s="250" t="s">
        <v>3629</v>
      </c>
      <c r="G3460" s="250" t="s">
        <v>230</v>
      </c>
      <c r="H3460" s="250">
        <v>3</v>
      </c>
      <c r="I3460" s="250" t="s">
        <v>1166</v>
      </c>
      <c r="J3460" s="250" t="s">
        <v>1182</v>
      </c>
      <c r="K3460" s="250" t="s">
        <v>6144</v>
      </c>
      <c r="L3460" s="251">
        <v>45838</v>
      </c>
      <c r="M3460" s="250" t="s">
        <v>1099</v>
      </c>
    </row>
    <row r="3461" spans="1:13" x14ac:dyDescent="0.35">
      <c r="A3461" s="252" t="s">
        <v>617</v>
      </c>
      <c r="B3461" s="252" t="s">
        <v>618</v>
      </c>
      <c r="C3461" s="252" t="s">
        <v>619</v>
      </c>
      <c r="D3461" s="252" t="s">
        <v>1136</v>
      </c>
      <c r="E3461" s="252">
        <v>0</v>
      </c>
      <c r="F3461" s="252" t="s">
        <v>3629</v>
      </c>
      <c r="G3461" s="252" t="s">
        <v>230</v>
      </c>
      <c r="H3461" s="252">
        <v>3</v>
      </c>
      <c r="I3461" s="252" t="s">
        <v>1166</v>
      </c>
      <c r="J3461" s="252" t="s">
        <v>1182</v>
      </c>
      <c r="K3461" s="252" t="s">
        <v>6145</v>
      </c>
      <c r="L3461" s="253">
        <v>45838</v>
      </c>
      <c r="M3461" s="252" t="s">
        <v>1099</v>
      </c>
    </row>
    <row r="3462" spans="1:13" x14ac:dyDescent="0.35">
      <c r="A3462" s="250" t="s">
        <v>617</v>
      </c>
      <c r="B3462" s="250" t="s">
        <v>618</v>
      </c>
      <c r="C3462" s="250" t="s">
        <v>619</v>
      </c>
      <c r="D3462" s="250" t="s">
        <v>1139</v>
      </c>
      <c r="E3462" s="250">
        <v>0</v>
      </c>
      <c r="F3462" s="250" t="s">
        <v>3629</v>
      </c>
      <c r="G3462" s="250" t="s">
        <v>230</v>
      </c>
      <c r="H3462" s="250">
        <v>3</v>
      </c>
      <c r="I3462" s="250" t="s">
        <v>1166</v>
      </c>
      <c r="J3462" s="250" t="s">
        <v>1185</v>
      </c>
      <c r="K3462" s="250" t="s">
        <v>6146</v>
      </c>
      <c r="L3462" s="251">
        <v>45838</v>
      </c>
      <c r="M3462" s="250" t="s">
        <v>1099</v>
      </c>
    </row>
    <row r="3463" spans="1:13" x14ac:dyDescent="0.35">
      <c r="A3463" s="252" t="s">
        <v>617</v>
      </c>
      <c r="B3463" s="252" t="s">
        <v>618</v>
      </c>
      <c r="C3463" s="252" t="s">
        <v>619</v>
      </c>
      <c r="D3463" s="252" t="s">
        <v>1142</v>
      </c>
      <c r="E3463" s="252">
        <v>2</v>
      </c>
      <c r="F3463" s="252" t="s">
        <v>3629</v>
      </c>
      <c r="G3463" s="252" t="s">
        <v>398</v>
      </c>
      <c r="H3463" s="252">
        <v>2</v>
      </c>
      <c r="I3463" s="252" t="s">
        <v>1166</v>
      </c>
      <c r="J3463" s="252" t="s">
        <v>1187</v>
      </c>
      <c r="K3463" s="252" t="s">
        <v>6147</v>
      </c>
      <c r="L3463" s="253">
        <v>45838</v>
      </c>
      <c r="M3463" s="252" t="s">
        <v>1099</v>
      </c>
    </row>
    <row r="3464" spans="1:13" x14ac:dyDescent="0.35">
      <c r="A3464" s="250" t="s">
        <v>628</v>
      </c>
      <c r="B3464" s="250" t="s">
        <v>629</v>
      </c>
      <c r="C3464" s="250" t="s">
        <v>630</v>
      </c>
      <c r="D3464" s="250" t="s">
        <v>1094</v>
      </c>
      <c r="E3464" s="250">
        <v>2589273</v>
      </c>
      <c r="F3464" s="250" t="s">
        <v>6122</v>
      </c>
      <c r="G3464" s="250" t="s">
        <v>178</v>
      </c>
      <c r="H3464" s="250">
        <v>1</v>
      </c>
      <c r="I3464" s="250" t="s">
        <v>6148</v>
      </c>
      <c r="J3464" s="250" t="s">
        <v>6149</v>
      </c>
      <c r="K3464" s="250" t="s">
        <v>6150</v>
      </c>
      <c r="L3464" s="251">
        <v>45838</v>
      </c>
      <c r="M3464" s="250" t="s">
        <v>1099</v>
      </c>
    </row>
    <row r="3465" spans="1:13" x14ac:dyDescent="0.35">
      <c r="A3465" s="252" t="s">
        <v>628</v>
      </c>
      <c r="B3465" s="252" t="s">
        <v>629</v>
      </c>
      <c r="C3465" s="252" t="s">
        <v>630</v>
      </c>
      <c r="D3465" s="252" t="s">
        <v>1100</v>
      </c>
      <c r="E3465" s="252">
        <v>32890</v>
      </c>
      <c r="F3465" s="252" t="s">
        <v>6151</v>
      </c>
      <c r="G3465" s="252" t="s">
        <v>398</v>
      </c>
      <c r="H3465" s="252">
        <v>2</v>
      </c>
      <c r="I3465" s="252" t="s">
        <v>6152</v>
      </c>
      <c r="J3465" s="252" t="s">
        <v>6153</v>
      </c>
      <c r="K3465" s="252" t="s">
        <v>6154</v>
      </c>
      <c r="L3465" s="253">
        <v>45838</v>
      </c>
      <c r="M3465" s="252" t="s">
        <v>1099</v>
      </c>
    </row>
    <row r="3466" spans="1:13" x14ac:dyDescent="0.35">
      <c r="A3466" s="250" t="s">
        <v>628</v>
      </c>
      <c r="B3466" s="250" t="s">
        <v>629</v>
      </c>
      <c r="C3466" s="250" t="s">
        <v>630</v>
      </c>
      <c r="D3466" s="250" t="s">
        <v>1105</v>
      </c>
      <c r="E3466" s="250">
        <v>2589273</v>
      </c>
      <c r="F3466" s="250" t="s">
        <v>6122</v>
      </c>
      <c r="G3466" s="250" t="s">
        <v>398</v>
      </c>
      <c r="H3466" s="250">
        <v>2</v>
      </c>
      <c r="I3466" s="250" t="s">
        <v>6148</v>
      </c>
      <c r="J3466" s="250" t="s">
        <v>6155</v>
      </c>
      <c r="K3466" s="250" t="s">
        <v>6156</v>
      </c>
      <c r="L3466" s="251">
        <v>45838</v>
      </c>
      <c r="M3466" s="250" t="s">
        <v>1099</v>
      </c>
    </row>
    <row r="3467" spans="1:13" x14ac:dyDescent="0.35">
      <c r="A3467" s="252" t="s">
        <v>628</v>
      </c>
      <c r="B3467" s="252" t="s">
        <v>629</v>
      </c>
      <c r="C3467" s="252" t="s">
        <v>630</v>
      </c>
      <c r="D3467" s="252" t="s">
        <v>1110</v>
      </c>
      <c r="E3467" s="252">
        <v>131490</v>
      </c>
      <c r="F3467" s="252" t="s">
        <v>3629</v>
      </c>
      <c r="G3467" s="252" t="s">
        <v>398</v>
      </c>
      <c r="H3467" s="252">
        <v>2</v>
      </c>
      <c r="I3467" s="252" t="s">
        <v>1166</v>
      </c>
      <c r="J3467" s="252" t="s">
        <v>6157</v>
      </c>
      <c r="K3467" s="252" t="s">
        <v>6158</v>
      </c>
      <c r="L3467" s="253">
        <v>45838</v>
      </c>
      <c r="M3467" s="252" t="s">
        <v>1099</v>
      </c>
    </row>
    <row r="3468" spans="1:13" x14ac:dyDescent="0.35">
      <c r="A3468" s="250" t="s">
        <v>628</v>
      </c>
      <c r="B3468" s="250" t="s">
        <v>629</v>
      </c>
      <c r="C3468" s="250" t="s">
        <v>630</v>
      </c>
      <c r="D3468" s="250" t="s">
        <v>1113</v>
      </c>
      <c r="E3468" s="250">
        <v>131490</v>
      </c>
      <c r="F3468" s="250" t="s">
        <v>3629</v>
      </c>
      <c r="G3468" s="250" t="s">
        <v>178</v>
      </c>
      <c r="H3468" s="250">
        <v>1</v>
      </c>
      <c r="I3468" s="250" t="s">
        <v>1166</v>
      </c>
      <c r="J3468" s="250" t="s">
        <v>6159</v>
      </c>
      <c r="K3468" s="250" t="s">
        <v>6160</v>
      </c>
      <c r="L3468" s="251">
        <v>45838</v>
      </c>
      <c r="M3468" s="250" t="s">
        <v>1099</v>
      </c>
    </row>
    <row r="3469" spans="1:13" x14ac:dyDescent="0.35">
      <c r="A3469" s="252" t="s">
        <v>628</v>
      </c>
      <c r="B3469" s="252" t="s">
        <v>629</v>
      </c>
      <c r="C3469" s="252" t="s">
        <v>630</v>
      </c>
      <c r="D3469" s="252" t="s">
        <v>428</v>
      </c>
      <c r="E3469" s="252">
        <v>0</v>
      </c>
      <c r="F3469" s="252" t="s">
        <v>3874</v>
      </c>
      <c r="G3469" s="252" t="s">
        <v>398</v>
      </c>
      <c r="H3469" s="252">
        <v>2</v>
      </c>
      <c r="I3469" s="252" t="s">
        <v>1013</v>
      </c>
      <c r="J3469" s="252" t="s">
        <v>6161</v>
      </c>
      <c r="K3469" s="252" t="s">
        <v>6162</v>
      </c>
      <c r="L3469" s="253">
        <v>45838</v>
      </c>
      <c r="M3469" s="252" t="s">
        <v>1099</v>
      </c>
    </row>
    <row r="3470" spans="1:13" x14ac:dyDescent="0.35">
      <c r="A3470" s="250" t="s">
        <v>628</v>
      </c>
      <c r="B3470" s="250" t="s">
        <v>629</v>
      </c>
      <c r="C3470" s="250" t="s">
        <v>630</v>
      </c>
      <c r="D3470" s="250" t="s">
        <v>1016</v>
      </c>
      <c r="E3470" s="250">
        <v>0</v>
      </c>
      <c r="F3470" s="250" t="s">
        <v>3874</v>
      </c>
      <c r="G3470" s="250" t="s">
        <v>398</v>
      </c>
      <c r="H3470" s="250">
        <v>2</v>
      </c>
      <c r="I3470" s="250" t="s">
        <v>1013</v>
      </c>
      <c r="J3470" s="250" t="s">
        <v>6138</v>
      </c>
      <c r="K3470" s="250" t="s">
        <v>6163</v>
      </c>
      <c r="L3470" s="251">
        <v>45838</v>
      </c>
      <c r="M3470" s="250" t="s">
        <v>1099</v>
      </c>
    </row>
    <row r="3471" spans="1:13" x14ac:dyDescent="0.35">
      <c r="A3471" s="252" t="s">
        <v>628</v>
      </c>
      <c r="B3471" s="252" t="s">
        <v>629</v>
      </c>
      <c r="C3471" s="252" t="s">
        <v>630</v>
      </c>
      <c r="D3471" s="252" t="s">
        <v>1123</v>
      </c>
      <c r="E3471" s="252">
        <v>131490</v>
      </c>
      <c r="F3471" s="252" t="s">
        <v>6164</v>
      </c>
      <c r="G3471" s="252" t="s">
        <v>178</v>
      </c>
      <c r="H3471" s="252">
        <v>1</v>
      </c>
      <c r="I3471" s="252" t="s">
        <v>6165</v>
      </c>
      <c r="J3471" s="252" t="s">
        <v>6166</v>
      </c>
      <c r="K3471" s="252" t="s">
        <v>6167</v>
      </c>
      <c r="L3471" s="253">
        <v>45838</v>
      </c>
      <c r="M3471" s="252" t="s">
        <v>1099</v>
      </c>
    </row>
    <row r="3472" spans="1:13" x14ac:dyDescent="0.35">
      <c r="A3472" s="250" t="s">
        <v>628</v>
      </c>
      <c r="B3472" s="250" t="s">
        <v>629</v>
      </c>
      <c r="C3472" s="250" t="s">
        <v>630</v>
      </c>
      <c r="D3472" s="250" t="s">
        <v>1126</v>
      </c>
      <c r="E3472" s="250">
        <v>2457783</v>
      </c>
      <c r="F3472" s="250" t="s">
        <v>6122</v>
      </c>
      <c r="G3472" s="250" t="s">
        <v>398</v>
      </c>
      <c r="H3472" s="250">
        <v>2</v>
      </c>
      <c r="I3472" s="250" t="s">
        <v>1166</v>
      </c>
      <c r="J3472" s="250" t="s">
        <v>1178</v>
      </c>
      <c r="K3472" s="250" t="s">
        <v>6168</v>
      </c>
      <c r="L3472" s="251">
        <v>45838</v>
      </c>
      <c r="M3472" s="250" t="s">
        <v>1099</v>
      </c>
    </row>
    <row r="3473" spans="1:13" x14ac:dyDescent="0.35">
      <c r="A3473" s="252" t="s">
        <v>628</v>
      </c>
      <c r="B3473" s="252" t="s">
        <v>629</v>
      </c>
      <c r="C3473" s="252" t="s">
        <v>630</v>
      </c>
      <c r="D3473" s="252" t="s">
        <v>1130</v>
      </c>
      <c r="E3473" s="252">
        <v>0</v>
      </c>
      <c r="F3473" s="252" t="s">
        <v>6164</v>
      </c>
      <c r="G3473" s="252" t="s">
        <v>398</v>
      </c>
      <c r="H3473" s="252">
        <v>2</v>
      </c>
      <c r="I3473" s="252" t="s">
        <v>6165</v>
      </c>
      <c r="J3473" s="252" t="s">
        <v>1180</v>
      </c>
      <c r="K3473" s="252" t="s">
        <v>6169</v>
      </c>
      <c r="L3473" s="253">
        <v>45838</v>
      </c>
      <c r="M3473" s="252" t="s">
        <v>1099</v>
      </c>
    </row>
    <row r="3474" spans="1:13" x14ac:dyDescent="0.35">
      <c r="A3474" s="250" t="s">
        <v>628</v>
      </c>
      <c r="B3474" s="250" t="s">
        <v>629</v>
      </c>
      <c r="C3474" s="250" t="s">
        <v>630</v>
      </c>
      <c r="D3474" s="250" t="s">
        <v>1133</v>
      </c>
      <c r="E3474" s="250">
        <v>131490</v>
      </c>
      <c r="F3474" s="250" t="s">
        <v>6164</v>
      </c>
      <c r="G3474" s="250" t="s">
        <v>230</v>
      </c>
      <c r="H3474" s="250">
        <v>3</v>
      </c>
      <c r="I3474" s="250" t="s">
        <v>6165</v>
      </c>
      <c r="J3474" s="250" t="s">
        <v>1182</v>
      </c>
      <c r="K3474" s="250" t="s">
        <v>6170</v>
      </c>
      <c r="L3474" s="251">
        <v>45838</v>
      </c>
      <c r="M3474" s="250" t="s">
        <v>1099</v>
      </c>
    </row>
    <row r="3475" spans="1:13" x14ac:dyDescent="0.35">
      <c r="A3475" s="252" t="s">
        <v>628</v>
      </c>
      <c r="B3475" s="252" t="s">
        <v>629</v>
      </c>
      <c r="C3475" s="252" t="s">
        <v>630</v>
      </c>
      <c r="D3475" s="252" t="s">
        <v>1136</v>
      </c>
      <c r="E3475" s="252">
        <v>0</v>
      </c>
      <c r="F3475" s="252" t="s">
        <v>6164</v>
      </c>
      <c r="G3475" s="252" t="s">
        <v>230</v>
      </c>
      <c r="H3475" s="252">
        <v>3</v>
      </c>
      <c r="I3475" s="252" t="s">
        <v>6165</v>
      </c>
      <c r="J3475" s="252" t="s">
        <v>1182</v>
      </c>
      <c r="K3475" s="252" t="s">
        <v>6171</v>
      </c>
      <c r="L3475" s="253">
        <v>45838</v>
      </c>
      <c r="M3475" s="252" t="s">
        <v>1099</v>
      </c>
    </row>
    <row r="3476" spans="1:13" x14ac:dyDescent="0.35">
      <c r="A3476" s="250" t="s">
        <v>628</v>
      </c>
      <c r="B3476" s="250" t="s">
        <v>629</v>
      </c>
      <c r="C3476" s="250" t="s">
        <v>630</v>
      </c>
      <c r="D3476" s="250" t="s">
        <v>1139</v>
      </c>
      <c r="E3476" s="250">
        <v>0</v>
      </c>
      <c r="F3476" s="250" t="s">
        <v>6164</v>
      </c>
      <c r="G3476" s="250" t="s">
        <v>230</v>
      </c>
      <c r="H3476" s="250">
        <v>3</v>
      </c>
      <c r="I3476" s="250" t="s">
        <v>6165</v>
      </c>
      <c r="J3476" s="250" t="s">
        <v>1182</v>
      </c>
      <c r="K3476" s="250" t="s">
        <v>6172</v>
      </c>
      <c r="L3476" s="251">
        <v>45838</v>
      </c>
      <c r="M3476" s="250" t="s">
        <v>1099</v>
      </c>
    </row>
    <row r="3477" spans="1:13" x14ac:dyDescent="0.35">
      <c r="A3477" s="252" t="s">
        <v>628</v>
      </c>
      <c r="B3477" s="252" t="s">
        <v>629</v>
      </c>
      <c r="C3477" s="252" t="s">
        <v>630</v>
      </c>
      <c r="D3477" s="252" t="s">
        <v>1142</v>
      </c>
      <c r="E3477" s="252">
        <v>2</v>
      </c>
      <c r="F3477" s="252" t="s">
        <v>6173</v>
      </c>
      <c r="G3477" s="252" t="s">
        <v>178</v>
      </c>
      <c r="H3477" s="252">
        <v>1</v>
      </c>
      <c r="I3477" s="252" t="s">
        <v>6174</v>
      </c>
      <c r="J3477" s="252" t="s">
        <v>1187</v>
      </c>
      <c r="K3477" s="252" t="s">
        <v>6175</v>
      </c>
      <c r="L3477" s="253">
        <v>45838</v>
      </c>
      <c r="M3477" s="252" t="s">
        <v>1099</v>
      </c>
    </row>
    <row r="3478" spans="1:13" x14ac:dyDescent="0.35">
      <c r="A3478" s="250" t="s">
        <v>47</v>
      </c>
      <c r="B3478" s="250" t="s">
        <v>48</v>
      </c>
      <c r="C3478" s="250" t="s">
        <v>49</v>
      </c>
      <c r="D3478" s="250" t="s">
        <v>1094</v>
      </c>
      <c r="E3478" s="250">
        <v>16872569</v>
      </c>
      <c r="F3478" s="250" t="s">
        <v>6176</v>
      </c>
      <c r="G3478" s="250" t="s">
        <v>398</v>
      </c>
      <c r="H3478" s="250">
        <v>2</v>
      </c>
      <c r="I3478" s="250" t="s">
        <v>6177</v>
      </c>
      <c r="J3478" s="250" t="s">
        <v>6178</v>
      </c>
      <c r="K3478" s="250" t="s">
        <v>6179</v>
      </c>
      <c r="L3478" s="251">
        <v>45838</v>
      </c>
      <c r="M3478" s="250" t="s">
        <v>1099</v>
      </c>
    </row>
    <row r="3479" spans="1:13" x14ac:dyDescent="0.35">
      <c r="A3479" s="252" t="s">
        <v>47</v>
      </c>
      <c r="B3479" s="252" t="s">
        <v>48</v>
      </c>
      <c r="C3479" s="252" t="s">
        <v>49</v>
      </c>
      <c r="D3479" s="252" t="s">
        <v>1100</v>
      </c>
      <c r="E3479" s="252">
        <v>386850</v>
      </c>
      <c r="F3479" s="252" t="s">
        <v>6180</v>
      </c>
      <c r="G3479" s="252" t="s">
        <v>178</v>
      </c>
      <c r="H3479" s="252">
        <v>1</v>
      </c>
      <c r="I3479" s="252" t="s">
        <v>6177</v>
      </c>
      <c r="J3479" s="252" t="s">
        <v>6181</v>
      </c>
      <c r="K3479" s="252" t="s">
        <v>6182</v>
      </c>
      <c r="L3479" s="253">
        <v>45838</v>
      </c>
      <c r="M3479" s="252" t="s">
        <v>1099</v>
      </c>
    </row>
    <row r="3480" spans="1:13" x14ac:dyDescent="0.35">
      <c r="A3480" s="250" t="s">
        <v>47</v>
      </c>
      <c r="B3480" s="250" t="s">
        <v>48</v>
      </c>
      <c r="C3480" s="250" t="s">
        <v>49</v>
      </c>
      <c r="D3480" s="250" t="s">
        <v>1105</v>
      </c>
      <c r="E3480" s="250">
        <v>16872569</v>
      </c>
      <c r="F3480" s="250" t="s">
        <v>6176</v>
      </c>
      <c r="G3480" s="250" t="s">
        <v>398</v>
      </c>
      <c r="H3480" s="250">
        <v>2</v>
      </c>
      <c r="I3480" s="250" t="s">
        <v>6183</v>
      </c>
      <c r="J3480" s="250" t="s">
        <v>6184</v>
      </c>
      <c r="K3480" s="250" t="s">
        <v>6185</v>
      </c>
      <c r="L3480" s="251">
        <v>45838</v>
      </c>
      <c r="M3480" s="250" t="s">
        <v>1099</v>
      </c>
    </row>
    <row r="3481" spans="1:13" x14ac:dyDescent="0.35">
      <c r="A3481" s="252" t="s">
        <v>47</v>
      </c>
      <c r="B3481" s="252" t="s">
        <v>48</v>
      </c>
      <c r="C3481" s="252" t="s">
        <v>49</v>
      </c>
      <c r="D3481" s="252" t="s">
        <v>1110</v>
      </c>
      <c r="E3481" s="252">
        <v>16872569</v>
      </c>
      <c r="F3481" s="252" t="s">
        <v>6176</v>
      </c>
      <c r="G3481" s="252" t="s">
        <v>398</v>
      </c>
      <c r="H3481" s="252">
        <v>2</v>
      </c>
      <c r="I3481" s="252" t="s">
        <v>6183</v>
      </c>
      <c r="J3481" s="252" t="s">
        <v>6186</v>
      </c>
      <c r="K3481" s="252" t="s">
        <v>6187</v>
      </c>
      <c r="L3481" s="253">
        <v>45838</v>
      </c>
      <c r="M3481" s="252" t="s">
        <v>1099</v>
      </c>
    </row>
    <row r="3482" spans="1:13" x14ac:dyDescent="0.35">
      <c r="A3482" s="250" t="s">
        <v>47</v>
      </c>
      <c r="B3482" s="250" t="s">
        <v>48</v>
      </c>
      <c r="C3482" s="250" t="s">
        <v>49</v>
      </c>
      <c r="D3482" s="250" t="s">
        <v>1113</v>
      </c>
      <c r="E3482" s="250">
        <v>189005</v>
      </c>
      <c r="F3482" s="250" t="s">
        <v>6188</v>
      </c>
      <c r="G3482" s="250" t="s">
        <v>230</v>
      </c>
      <c r="H3482" s="250">
        <v>3</v>
      </c>
      <c r="I3482" s="250" t="s">
        <v>6189</v>
      </c>
      <c r="J3482" s="250" t="s">
        <v>6190</v>
      </c>
      <c r="K3482" s="250" t="s">
        <v>6191</v>
      </c>
      <c r="L3482" s="251">
        <v>45838</v>
      </c>
      <c r="M3482" s="250" t="s">
        <v>1099</v>
      </c>
    </row>
    <row r="3483" spans="1:13" x14ac:dyDescent="0.35">
      <c r="A3483" s="252" t="s">
        <v>47</v>
      </c>
      <c r="B3483" s="252" t="s">
        <v>48</v>
      </c>
      <c r="C3483" s="252" t="s">
        <v>49</v>
      </c>
      <c r="D3483" s="252" t="s">
        <v>428</v>
      </c>
      <c r="E3483" s="252">
        <v>5</v>
      </c>
      <c r="F3483" s="252" t="s">
        <v>6192</v>
      </c>
      <c r="G3483" s="252" t="s">
        <v>230</v>
      </c>
      <c r="H3483" s="252">
        <v>3</v>
      </c>
      <c r="I3483" s="252" t="s">
        <v>1013</v>
      </c>
      <c r="J3483" s="252" t="s">
        <v>6193</v>
      </c>
      <c r="K3483" s="252" t="s">
        <v>6194</v>
      </c>
      <c r="L3483" s="253">
        <v>45838</v>
      </c>
      <c r="M3483" s="252" t="s">
        <v>1099</v>
      </c>
    </row>
    <row r="3484" spans="1:13" x14ac:dyDescent="0.35">
      <c r="A3484" s="250" t="s">
        <v>47</v>
      </c>
      <c r="B3484" s="250" t="s">
        <v>48</v>
      </c>
      <c r="C3484" s="250" t="s">
        <v>49</v>
      </c>
      <c r="D3484" s="250" t="s">
        <v>1016</v>
      </c>
      <c r="E3484" s="250">
        <v>5</v>
      </c>
      <c r="F3484" s="250" t="s">
        <v>6192</v>
      </c>
      <c r="G3484" s="250" t="s">
        <v>230</v>
      </c>
      <c r="H3484" s="250">
        <v>3</v>
      </c>
      <c r="I3484" s="250" t="s">
        <v>1013</v>
      </c>
      <c r="J3484" s="250" t="s">
        <v>6193</v>
      </c>
      <c r="K3484" s="250" t="s">
        <v>6195</v>
      </c>
      <c r="L3484" s="251">
        <v>45838</v>
      </c>
      <c r="M3484" s="250" t="s">
        <v>1099</v>
      </c>
    </row>
    <row r="3485" spans="1:13" x14ac:dyDescent="0.35">
      <c r="A3485" s="252" t="s">
        <v>47</v>
      </c>
      <c r="B3485" s="252" t="s">
        <v>48</v>
      </c>
      <c r="C3485" s="252" t="s">
        <v>49</v>
      </c>
      <c r="D3485" s="252" t="s">
        <v>1123</v>
      </c>
      <c r="E3485" s="252">
        <v>7600000</v>
      </c>
      <c r="F3485" s="252" t="s">
        <v>6196</v>
      </c>
      <c r="G3485" s="252" t="s">
        <v>230</v>
      </c>
      <c r="H3485" s="252">
        <v>3</v>
      </c>
      <c r="I3485" s="252" t="s">
        <v>6197</v>
      </c>
      <c r="J3485" s="252" t="s">
        <v>6198</v>
      </c>
      <c r="K3485" s="252" t="s">
        <v>6199</v>
      </c>
      <c r="L3485" s="253">
        <v>45838</v>
      </c>
      <c r="M3485" s="252" t="s">
        <v>1099</v>
      </c>
    </row>
    <row r="3486" spans="1:13" x14ac:dyDescent="0.35">
      <c r="A3486" s="250" t="s">
        <v>47</v>
      </c>
      <c r="B3486" s="250" t="s">
        <v>48</v>
      </c>
      <c r="C3486" s="250" t="s">
        <v>49</v>
      </c>
      <c r="D3486" s="250" t="s">
        <v>1126</v>
      </c>
      <c r="E3486" s="250">
        <v>0</v>
      </c>
      <c r="F3486" s="250" t="s">
        <v>6200</v>
      </c>
      <c r="G3486" s="250" t="s">
        <v>398</v>
      </c>
      <c r="H3486" s="250">
        <v>2</v>
      </c>
      <c r="I3486" s="250" t="s">
        <v>6183</v>
      </c>
      <c r="J3486" s="250" t="s">
        <v>6201</v>
      </c>
      <c r="K3486" s="250" t="s">
        <v>6202</v>
      </c>
      <c r="L3486" s="251">
        <v>45838</v>
      </c>
      <c r="M3486" s="250" t="s">
        <v>1099</v>
      </c>
    </row>
    <row r="3487" spans="1:13" x14ac:dyDescent="0.35">
      <c r="A3487" s="252" t="s">
        <v>47</v>
      </c>
      <c r="B3487" s="252" t="s">
        <v>48</v>
      </c>
      <c r="C3487" s="252" t="s">
        <v>49</v>
      </c>
      <c r="D3487" s="252" t="s">
        <v>1130</v>
      </c>
      <c r="E3487" s="252">
        <v>9272569</v>
      </c>
      <c r="F3487" s="252" t="s">
        <v>6200</v>
      </c>
      <c r="G3487" s="252" t="s">
        <v>398</v>
      </c>
      <c r="H3487" s="252">
        <v>2</v>
      </c>
      <c r="I3487" s="252" t="s">
        <v>6183</v>
      </c>
      <c r="J3487" s="252" t="s">
        <v>6203</v>
      </c>
      <c r="K3487" s="252" t="s">
        <v>6204</v>
      </c>
      <c r="L3487" s="253">
        <v>45838</v>
      </c>
      <c r="M3487" s="252" t="s">
        <v>1099</v>
      </c>
    </row>
    <row r="3488" spans="1:13" x14ac:dyDescent="0.35">
      <c r="A3488" s="250" t="s">
        <v>47</v>
      </c>
      <c r="B3488" s="250" t="s">
        <v>48</v>
      </c>
      <c r="C3488" s="250" t="s">
        <v>49</v>
      </c>
      <c r="D3488" s="250" t="s">
        <v>1133</v>
      </c>
      <c r="E3488" s="250">
        <v>7600000</v>
      </c>
      <c r="F3488" s="250" t="s">
        <v>6196</v>
      </c>
      <c r="G3488" s="250" t="s">
        <v>230</v>
      </c>
      <c r="H3488" s="250">
        <v>3</v>
      </c>
      <c r="I3488" s="250" t="s">
        <v>6205</v>
      </c>
      <c r="J3488" s="250" t="s">
        <v>6206</v>
      </c>
      <c r="K3488" s="250" t="s">
        <v>6207</v>
      </c>
      <c r="L3488" s="251">
        <v>45838</v>
      </c>
      <c r="M3488" s="250" t="s">
        <v>1099</v>
      </c>
    </row>
    <row r="3489" spans="1:13" x14ac:dyDescent="0.35">
      <c r="A3489" s="252" t="s">
        <v>47</v>
      </c>
      <c r="B3489" s="252" t="s">
        <v>48</v>
      </c>
      <c r="C3489" s="252" t="s">
        <v>49</v>
      </c>
      <c r="D3489" s="252" t="s">
        <v>1136</v>
      </c>
      <c r="E3489" s="252" t="s">
        <v>17</v>
      </c>
      <c r="F3489" s="252" t="s">
        <v>6196</v>
      </c>
      <c r="G3489" s="252" t="s">
        <v>230</v>
      </c>
      <c r="H3489" s="252">
        <v>3</v>
      </c>
      <c r="I3489" s="252" t="s">
        <v>6205</v>
      </c>
      <c r="J3489" s="252" t="s">
        <v>6208</v>
      </c>
      <c r="K3489" s="252" t="s">
        <v>6209</v>
      </c>
      <c r="L3489" s="253">
        <v>45838</v>
      </c>
      <c r="M3489" s="252" t="s">
        <v>1099</v>
      </c>
    </row>
    <row r="3490" spans="1:13" x14ac:dyDescent="0.35">
      <c r="A3490" s="250" t="s">
        <v>47</v>
      </c>
      <c r="B3490" s="250" t="s">
        <v>48</v>
      </c>
      <c r="C3490" s="250" t="s">
        <v>49</v>
      </c>
      <c r="D3490" s="250" t="s">
        <v>1139</v>
      </c>
      <c r="E3490" s="250" t="s">
        <v>17</v>
      </c>
      <c r="F3490" s="250" t="s">
        <v>6196</v>
      </c>
      <c r="G3490" s="250" t="s">
        <v>230</v>
      </c>
      <c r="H3490" s="250">
        <v>3</v>
      </c>
      <c r="I3490" s="250" t="s">
        <v>6205</v>
      </c>
      <c r="J3490" s="250" t="s">
        <v>6208</v>
      </c>
      <c r="K3490" s="250" t="s">
        <v>6210</v>
      </c>
      <c r="L3490" s="251">
        <v>45838</v>
      </c>
      <c r="M3490" s="250" t="s">
        <v>1099</v>
      </c>
    </row>
    <row r="3491" spans="1:13" x14ac:dyDescent="0.35">
      <c r="A3491" s="252" t="s">
        <v>47</v>
      </c>
      <c r="B3491" s="252" t="s">
        <v>48</v>
      </c>
      <c r="C3491" s="252" t="s">
        <v>49</v>
      </c>
      <c r="D3491" s="252" t="s">
        <v>1142</v>
      </c>
      <c r="E3491" s="252">
        <v>4</v>
      </c>
      <c r="F3491" s="252" t="s">
        <v>17</v>
      </c>
      <c r="G3491" s="252" t="s">
        <v>398</v>
      </c>
      <c r="H3491" s="252">
        <v>2</v>
      </c>
      <c r="I3491" s="252" t="s">
        <v>17</v>
      </c>
      <c r="J3491" s="252" t="s">
        <v>6211</v>
      </c>
      <c r="K3491" s="252" t="s">
        <v>6212</v>
      </c>
      <c r="L3491" s="253">
        <v>45838</v>
      </c>
      <c r="M3491" s="252" t="s">
        <v>1099</v>
      </c>
    </row>
    <row r="3492" spans="1:13" x14ac:dyDescent="0.35">
      <c r="A3492" s="250" t="s">
        <v>59</v>
      </c>
      <c r="B3492" s="250" t="s">
        <v>60</v>
      </c>
      <c r="C3492" s="250" t="s">
        <v>61</v>
      </c>
      <c r="D3492" s="250" t="s">
        <v>1094</v>
      </c>
      <c r="E3492" s="250">
        <v>21766961</v>
      </c>
      <c r="F3492" s="250" t="s">
        <v>6213</v>
      </c>
      <c r="G3492" s="250" t="s">
        <v>398</v>
      </c>
      <c r="H3492" s="250">
        <v>2</v>
      </c>
      <c r="I3492" s="250" t="s">
        <v>6214</v>
      </c>
      <c r="J3492" s="250" t="s">
        <v>6215</v>
      </c>
      <c r="K3492" s="250" t="s">
        <v>6216</v>
      </c>
      <c r="L3492" s="251">
        <v>45838</v>
      </c>
      <c r="M3492" s="250" t="s">
        <v>1099</v>
      </c>
    </row>
    <row r="3493" spans="1:13" x14ac:dyDescent="0.35">
      <c r="A3493" s="252" t="s">
        <v>59</v>
      </c>
      <c r="B3493" s="252" t="s">
        <v>60</v>
      </c>
      <c r="C3493" s="252" t="s">
        <v>61</v>
      </c>
      <c r="D3493" s="252" t="s">
        <v>1100</v>
      </c>
      <c r="E3493" s="252">
        <v>752618</v>
      </c>
      <c r="F3493" s="252" t="s">
        <v>6217</v>
      </c>
      <c r="G3493" s="252" t="s">
        <v>178</v>
      </c>
      <c r="H3493" s="252">
        <v>1</v>
      </c>
      <c r="I3493" s="252" t="s">
        <v>6218</v>
      </c>
      <c r="J3493" s="252" t="s">
        <v>6219</v>
      </c>
      <c r="K3493" s="252" t="s">
        <v>6220</v>
      </c>
      <c r="L3493" s="253">
        <v>45838</v>
      </c>
      <c r="M3493" s="252" t="s">
        <v>1099</v>
      </c>
    </row>
    <row r="3494" spans="1:13" x14ac:dyDescent="0.35">
      <c r="A3494" s="250" t="s">
        <v>59</v>
      </c>
      <c r="B3494" s="250" t="s">
        <v>60</v>
      </c>
      <c r="C3494" s="250" t="s">
        <v>61</v>
      </c>
      <c r="D3494" s="250" t="s">
        <v>1105</v>
      </c>
      <c r="E3494" s="250">
        <v>17766278</v>
      </c>
      <c r="F3494" s="250" t="s">
        <v>6221</v>
      </c>
      <c r="G3494" s="250" t="s">
        <v>398</v>
      </c>
      <c r="H3494" s="250">
        <v>2</v>
      </c>
      <c r="I3494" s="250" t="s">
        <v>6222</v>
      </c>
      <c r="J3494" s="250" t="s">
        <v>6223</v>
      </c>
      <c r="K3494" s="250" t="s">
        <v>6224</v>
      </c>
      <c r="L3494" s="251">
        <v>45838</v>
      </c>
      <c r="M3494" s="250" t="s">
        <v>1099</v>
      </c>
    </row>
    <row r="3495" spans="1:13" x14ac:dyDescent="0.35">
      <c r="A3495" s="252" t="s">
        <v>59</v>
      </c>
      <c r="B3495" s="252" t="s">
        <v>60</v>
      </c>
      <c r="C3495" s="252" t="s">
        <v>61</v>
      </c>
      <c r="D3495" s="252" t="s">
        <v>1110</v>
      </c>
      <c r="E3495" s="252">
        <v>13354488</v>
      </c>
      <c r="F3495" s="252" t="s">
        <v>6221</v>
      </c>
      <c r="G3495" s="252" t="s">
        <v>398</v>
      </c>
      <c r="H3495" s="252">
        <v>2</v>
      </c>
      <c r="I3495" s="252" t="s">
        <v>6222</v>
      </c>
      <c r="J3495" s="252" t="s">
        <v>6225</v>
      </c>
      <c r="K3495" s="252" t="s">
        <v>6226</v>
      </c>
      <c r="L3495" s="253">
        <v>45838</v>
      </c>
      <c r="M3495" s="252" t="s">
        <v>1099</v>
      </c>
    </row>
    <row r="3496" spans="1:13" x14ac:dyDescent="0.35">
      <c r="A3496" s="250" t="s">
        <v>59</v>
      </c>
      <c r="B3496" s="250" t="s">
        <v>60</v>
      </c>
      <c r="C3496" s="250" t="s">
        <v>61</v>
      </c>
      <c r="D3496" s="250" t="s">
        <v>1113</v>
      </c>
      <c r="E3496" s="250">
        <v>202200</v>
      </c>
      <c r="F3496" s="250" t="s">
        <v>3869</v>
      </c>
      <c r="G3496" s="250" t="s">
        <v>230</v>
      </c>
      <c r="H3496" s="250">
        <v>3</v>
      </c>
      <c r="I3496" s="250" t="s">
        <v>6227</v>
      </c>
      <c r="J3496" s="250" t="s">
        <v>6228</v>
      </c>
      <c r="K3496" s="250" t="s">
        <v>6229</v>
      </c>
      <c r="L3496" s="251">
        <v>45838</v>
      </c>
      <c r="M3496" s="250" t="s">
        <v>1099</v>
      </c>
    </row>
    <row r="3497" spans="1:13" x14ac:dyDescent="0.35">
      <c r="A3497" s="252" t="s">
        <v>59</v>
      </c>
      <c r="B3497" s="252" t="s">
        <v>60</v>
      </c>
      <c r="C3497" s="252" t="s">
        <v>61</v>
      </c>
      <c r="D3497" s="252" t="s">
        <v>428</v>
      </c>
      <c r="E3497" s="252" t="s">
        <v>17</v>
      </c>
      <c r="F3497" s="252" t="s">
        <v>17</v>
      </c>
      <c r="G3497" s="252" t="s">
        <v>17</v>
      </c>
      <c r="H3497" s="252" t="s">
        <v>17</v>
      </c>
      <c r="I3497" s="252" t="s">
        <v>6230</v>
      </c>
      <c r="J3497" s="252" t="s">
        <v>6231</v>
      </c>
      <c r="K3497" s="252" t="s">
        <v>6232</v>
      </c>
      <c r="L3497" s="253">
        <v>45838</v>
      </c>
      <c r="M3497" s="252" t="s">
        <v>1099</v>
      </c>
    </row>
    <row r="3498" spans="1:13" x14ac:dyDescent="0.35">
      <c r="A3498" s="250" t="s">
        <v>59</v>
      </c>
      <c r="B3498" s="250" t="s">
        <v>60</v>
      </c>
      <c r="C3498" s="250" t="s">
        <v>61</v>
      </c>
      <c r="D3498" s="250" t="s">
        <v>1016</v>
      </c>
      <c r="E3498" s="250" t="s">
        <v>17</v>
      </c>
      <c r="F3498" s="250" t="s">
        <v>17</v>
      </c>
      <c r="G3498" s="250" t="s">
        <v>17</v>
      </c>
      <c r="H3498" s="250" t="s">
        <v>17</v>
      </c>
      <c r="I3498" s="250" t="s">
        <v>17</v>
      </c>
      <c r="J3498" s="250" t="s">
        <v>6233</v>
      </c>
      <c r="K3498" s="250" t="s">
        <v>6234</v>
      </c>
      <c r="L3498" s="251">
        <v>45838</v>
      </c>
      <c r="M3498" s="250" t="s">
        <v>1099</v>
      </c>
    </row>
    <row r="3499" spans="1:13" x14ac:dyDescent="0.35">
      <c r="A3499" s="252" t="s">
        <v>59</v>
      </c>
      <c r="B3499" s="252" t="s">
        <v>60</v>
      </c>
      <c r="C3499" s="252" t="s">
        <v>61</v>
      </c>
      <c r="D3499" s="252" t="s">
        <v>1123</v>
      </c>
      <c r="E3499" s="252">
        <v>5832342</v>
      </c>
      <c r="F3499" s="252" t="s">
        <v>6221</v>
      </c>
      <c r="G3499" s="252" t="s">
        <v>230</v>
      </c>
      <c r="H3499" s="252">
        <v>3</v>
      </c>
      <c r="I3499" s="252" t="s">
        <v>6222</v>
      </c>
      <c r="J3499" s="252" t="s">
        <v>6235</v>
      </c>
      <c r="K3499" s="252" t="s">
        <v>6236</v>
      </c>
      <c r="L3499" s="253">
        <v>45838</v>
      </c>
      <c r="M3499" s="252" t="s">
        <v>1099</v>
      </c>
    </row>
    <row r="3500" spans="1:13" x14ac:dyDescent="0.35">
      <c r="A3500" s="250" t="s">
        <v>59</v>
      </c>
      <c r="B3500" s="250" t="s">
        <v>60</v>
      </c>
      <c r="C3500" s="250" t="s">
        <v>61</v>
      </c>
      <c r="D3500" s="250" t="s">
        <v>1126</v>
      </c>
      <c r="E3500" s="250">
        <v>4411790</v>
      </c>
      <c r="F3500" s="250" t="s">
        <v>6221</v>
      </c>
      <c r="G3500" s="250" t="s">
        <v>230</v>
      </c>
      <c r="H3500" s="250">
        <v>3</v>
      </c>
      <c r="I3500" s="250" t="s">
        <v>6222</v>
      </c>
      <c r="J3500" s="250" t="s">
        <v>6237</v>
      </c>
      <c r="K3500" s="250" t="s">
        <v>6238</v>
      </c>
      <c r="L3500" s="251">
        <v>45838</v>
      </c>
      <c r="M3500" s="250" t="s">
        <v>1099</v>
      </c>
    </row>
    <row r="3501" spans="1:13" x14ac:dyDescent="0.35">
      <c r="A3501" s="252" t="s">
        <v>59</v>
      </c>
      <c r="B3501" s="252" t="s">
        <v>60</v>
      </c>
      <c r="C3501" s="252" t="s">
        <v>61</v>
      </c>
      <c r="D3501" s="252" t="s">
        <v>1130</v>
      </c>
      <c r="E3501" s="252">
        <v>7522146</v>
      </c>
      <c r="F3501" s="252" t="s">
        <v>6221</v>
      </c>
      <c r="G3501" s="252" t="s">
        <v>230</v>
      </c>
      <c r="H3501" s="252">
        <v>3</v>
      </c>
      <c r="I3501" s="252" t="s">
        <v>6222</v>
      </c>
      <c r="J3501" s="252" t="s">
        <v>6239</v>
      </c>
      <c r="K3501" s="252" t="s">
        <v>6240</v>
      </c>
      <c r="L3501" s="253">
        <v>45838</v>
      </c>
      <c r="M3501" s="252" t="s">
        <v>1099</v>
      </c>
    </row>
    <row r="3502" spans="1:13" x14ac:dyDescent="0.35">
      <c r="A3502" s="250" t="s">
        <v>59</v>
      </c>
      <c r="B3502" s="250" t="s">
        <v>60</v>
      </c>
      <c r="C3502" s="250" t="s">
        <v>61</v>
      </c>
      <c r="D3502" s="250" t="s">
        <v>1133</v>
      </c>
      <c r="E3502" s="250">
        <v>5596655</v>
      </c>
      <c r="F3502" s="250" t="s">
        <v>6221</v>
      </c>
      <c r="G3502" s="250" t="s">
        <v>230</v>
      </c>
      <c r="H3502" s="250">
        <v>3</v>
      </c>
      <c r="I3502" s="250" t="s">
        <v>6222</v>
      </c>
      <c r="J3502" s="250" t="s">
        <v>6241</v>
      </c>
      <c r="K3502" s="250" t="s">
        <v>6242</v>
      </c>
      <c r="L3502" s="251">
        <v>45838</v>
      </c>
      <c r="M3502" s="250" t="s">
        <v>1099</v>
      </c>
    </row>
    <row r="3503" spans="1:13" x14ac:dyDescent="0.35">
      <c r="A3503" s="252" t="s">
        <v>59</v>
      </c>
      <c r="B3503" s="252" t="s">
        <v>60</v>
      </c>
      <c r="C3503" s="252" t="s">
        <v>61</v>
      </c>
      <c r="D3503" s="252" t="s">
        <v>1136</v>
      </c>
      <c r="E3503" s="252">
        <v>235687</v>
      </c>
      <c r="F3503" s="252" t="s">
        <v>6221</v>
      </c>
      <c r="G3503" s="252" t="s">
        <v>230</v>
      </c>
      <c r="H3503" s="252">
        <v>3</v>
      </c>
      <c r="I3503" s="252" t="s">
        <v>6222</v>
      </c>
      <c r="J3503" s="252" t="s">
        <v>6243</v>
      </c>
      <c r="K3503" s="252" t="s">
        <v>6244</v>
      </c>
      <c r="L3503" s="253">
        <v>45838</v>
      </c>
      <c r="M3503" s="252" t="s">
        <v>1099</v>
      </c>
    </row>
    <row r="3504" spans="1:13" x14ac:dyDescent="0.35">
      <c r="A3504" s="250" t="s">
        <v>59</v>
      </c>
      <c r="B3504" s="250" t="s">
        <v>60</v>
      </c>
      <c r="C3504" s="250" t="s">
        <v>61</v>
      </c>
      <c r="D3504" s="250" t="s">
        <v>1139</v>
      </c>
      <c r="E3504" s="250">
        <v>0</v>
      </c>
      <c r="F3504" s="250" t="s">
        <v>6221</v>
      </c>
      <c r="G3504" s="250" t="s">
        <v>230</v>
      </c>
      <c r="H3504" s="250">
        <v>3</v>
      </c>
      <c r="I3504" s="250" t="s">
        <v>6222</v>
      </c>
      <c r="J3504" s="250" t="s">
        <v>6245</v>
      </c>
      <c r="K3504" s="250" t="s">
        <v>6246</v>
      </c>
      <c r="L3504" s="251">
        <v>45838</v>
      </c>
      <c r="M3504" s="250" t="s">
        <v>1099</v>
      </c>
    </row>
    <row r="3505" spans="1:13" x14ac:dyDescent="0.35">
      <c r="A3505" s="252" t="s">
        <v>59</v>
      </c>
      <c r="B3505" s="252" t="s">
        <v>60</v>
      </c>
      <c r="C3505" s="252" t="s">
        <v>61</v>
      </c>
      <c r="D3505" s="252" t="s">
        <v>1142</v>
      </c>
      <c r="E3505" s="252">
        <v>4</v>
      </c>
      <c r="F3505" s="252" t="s">
        <v>6247</v>
      </c>
      <c r="G3505" s="252" t="s">
        <v>398</v>
      </c>
      <c r="H3505" s="252">
        <v>2</v>
      </c>
      <c r="I3505" s="252" t="s">
        <v>6248</v>
      </c>
      <c r="J3505" s="252" t="s">
        <v>6249</v>
      </c>
      <c r="K3505" s="252" t="s">
        <v>6250</v>
      </c>
      <c r="L3505" s="253">
        <v>45838</v>
      </c>
      <c r="M3505" s="252" t="s">
        <v>1099</v>
      </c>
    </row>
    <row r="3506" spans="1:13" x14ac:dyDescent="0.35">
      <c r="A3506" s="250" t="s">
        <v>209</v>
      </c>
      <c r="B3506" s="250" t="s">
        <v>210</v>
      </c>
      <c r="C3506" s="250" t="s">
        <v>211</v>
      </c>
      <c r="D3506" s="250" t="s">
        <v>1094</v>
      </c>
      <c r="E3506" s="250">
        <v>3022401</v>
      </c>
      <c r="F3506" s="250" t="s">
        <v>6251</v>
      </c>
      <c r="G3506" s="250" t="s">
        <v>398</v>
      </c>
      <c r="H3506" s="250">
        <v>2</v>
      </c>
      <c r="I3506" s="250" t="s">
        <v>6252</v>
      </c>
      <c r="J3506" s="250" t="s">
        <v>6253</v>
      </c>
      <c r="K3506" s="250" t="s">
        <v>6254</v>
      </c>
      <c r="L3506" s="251">
        <v>45838</v>
      </c>
      <c r="M3506" s="250" t="s">
        <v>19</v>
      </c>
    </row>
    <row r="3507" spans="1:13" x14ac:dyDescent="0.35">
      <c r="A3507" s="252" t="s">
        <v>209</v>
      </c>
      <c r="B3507" s="252" t="s">
        <v>210</v>
      </c>
      <c r="C3507" s="252" t="s">
        <v>211</v>
      </c>
      <c r="D3507" s="252" t="s">
        <v>1100</v>
      </c>
      <c r="E3507" s="252">
        <v>823290</v>
      </c>
      <c r="F3507" s="252" t="s">
        <v>6255</v>
      </c>
      <c r="G3507" s="252" t="s">
        <v>398</v>
      </c>
      <c r="H3507" s="252">
        <v>2</v>
      </c>
      <c r="I3507" s="252" t="s">
        <v>6256</v>
      </c>
      <c r="J3507" s="252" t="s">
        <v>6257</v>
      </c>
      <c r="K3507" s="252" t="s">
        <v>6258</v>
      </c>
      <c r="L3507" s="253">
        <v>45838</v>
      </c>
      <c r="M3507" s="252" t="s">
        <v>1099</v>
      </c>
    </row>
    <row r="3508" spans="1:13" x14ac:dyDescent="0.35">
      <c r="A3508" s="250" t="s">
        <v>209</v>
      </c>
      <c r="B3508" s="250" t="s">
        <v>210</v>
      </c>
      <c r="C3508" s="250" t="s">
        <v>211</v>
      </c>
      <c r="D3508" s="250" t="s">
        <v>1105</v>
      </c>
      <c r="E3508" s="250">
        <v>3022402</v>
      </c>
      <c r="F3508" s="250" t="s">
        <v>6259</v>
      </c>
      <c r="G3508" s="250" t="s">
        <v>398</v>
      </c>
      <c r="H3508" s="250">
        <v>2</v>
      </c>
      <c r="I3508" s="250" t="s">
        <v>6260</v>
      </c>
      <c r="J3508" s="250" t="s">
        <v>6261</v>
      </c>
      <c r="K3508" s="250" t="s">
        <v>6262</v>
      </c>
      <c r="L3508" s="251">
        <v>45838</v>
      </c>
      <c r="M3508" s="250" t="s">
        <v>19</v>
      </c>
    </row>
    <row r="3509" spans="1:13" x14ac:dyDescent="0.35">
      <c r="A3509" s="252" t="s">
        <v>209</v>
      </c>
      <c r="B3509" s="252" t="s">
        <v>210</v>
      </c>
      <c r="C3509" s="252" t="s">
        <v>211</v>
      </c>
      <c r="D3509" s="252" t="s">
        <v>1110</v>
      </c>
      <c r="E3509" s="252">
        <v>1773239</v>
      </c>
      <c r="F3509" s="252" t="s">
        <v>6259</v>
      </c>
      <c r="G3509" s="252" t="s">
        <v>398</v>
      </c>
      <c r="H3509" s="252">
        <v>2</v>
      </c>
      <c r="I3509" s="252" t="s">
        <v>6263</v>
      </c>
      <c r="J3509" s="252" t="s">
        <v>6264</v>
      </c>
      <c r="K3509" s="252" t="s">
        <v>6265</v>
      </c>
      <c r="L3509" s="253">
        <v>45838</v>
      </c>
      <c r="M3509" s="252" t="s">
        <v>1099</v>
      </c>
    </row>
    <row r="3510" spans="1:13" x14ac:dyDescent="0.35">
      <c r="A3510" s="250" t="s">
        <v>209</v>
      </c>
      <c r="B3510" s="250" t="s">
        <v>210</v>
      </c>
      <c r="C3510" s="250" t="s">
        <v>211</v>
      </c>
      <c r="D3510" s="250" t="s">
        <v>1113</v>
      </c>
      <c r="E3510" s="250">
        <v>1400</v>
      </c>
      <c r="F3510" s="250" t="s">
        <v>6266</v>
      </c>
      <c r="G3510" s="250" t="s">
        <v>230</v>
      </c>
      <c r="H3510" s="250">
        <v>3</v>
      </c>
      <c r="I3510" s="250" t="s">
        <v>6267</v>
      </c>
      <c r="J3510" s="250" t="s">
        <v>6268</v>
      </c>
      <c r="K3510" s="250" t="s">
        <v>6269</v>
      </c>
      <c r="L3510" s="251">
        <v>45838</v>
      </c>
      <c r="M3510" s="250" t="s">
        <v>19</v>
      </c>
    </row>
    <row r="3511" spans="1:13" x14ac:dyDescent="0.35">
      <c r="A3511" s="252" t="s">
        <v>209</v>
      </c>
      <c r="B3511" s="252" t="s">
        <v>210</v>
      </c>
      <c r="C3511" s="252" t="s">
        <v>211</v>
      </c>
      <c r="D3511" s="252" t="s">
        <v>428</v>
      </c>
      <c r="E3511" s="252" t="s">
        <v>17</v>
      </c>
      <c r="F3511" s="252" t="s">
        <v>17</v>
      </c>
      <c r="G3511" s="252" t="s">
        <v>17</v>
      </c>
      <c r="H3511" s="252" t="s">
        <v>17</v>
      </c>
      <c r="I3511" s="252" t="s">
        <v>17</v>
      </c>
      <c r="J3511" s="252" t="s">
        <v>1255</v>
      </c>
      <c r="K3511" s="252" t="s">
        <v>6270</v>
      </c>
      <c r="L3511" s="253">
        <v>45838</v>
      </c>
      <c r="M3511" s="252" t="s">
        <v>1099</v>
      </c>
    </row>
    <row r="3512" spans="1:13" x14ac:dyDescent="0.35">
      <c r="A3512" s="250" t="s">
        <v>209</v>
      </c>
      <c r="B3512" s="250" t="s">
        <v>210</v>
      </c>
      <c r="C3512" s="250" t="s">
        <v>211</v>
      </c>
      <c r="D3512" s="250" t="s">
        <v>1016</v>
      </c>
      <c r="E3512" s="250" t="s">
        <v>17</v>
      </c>
      <c r="F3512" s="250" t="s">
        <v>17</v>
      </c>
      <c r="G3512" s="250" t="s">
        <v>17</v>
      </c>
      <c r="H3512" s="250" t="s">
        <v>17</v>
      </c>
      <c r="I3512" s="250" t="s">
        <v>17</v>
      </c>
      <c r="J3512" s="250" t="s">
        <v>1255</v>
      </c>
      <c r="K3512" s="250" t="s">
        <v>6271</v>
      </c>
      <c r="L3512" s="251">
        <v>45838</v>
      </c>
      <c r="M3512" s="250" t="s">
        <v>1099</v>
      </c>
    </row>
    <row r="3513" spans="1:13" x14ac:dyDescent="0.35">
      <c r="A3513" s="252" t="s">
        <v>209</v>
      </c>
      <c r="B3513" s="252" t="s">
        <v>210</v>
      </c>
      <c r="C3513" s="252" t="s">
        <v>211</v>
      </c>
      <c r="D3513" s="252" t="s">
        <v>1123</v>
      </c>
      <c r="E3513" s="252">
        <v>776496</v>
      </c>
      <c r="F3513" s="252" t="s">
        <v>6251</v>
      </c>
      <c r="G3513" s="252" t="s">
        <v>398</v>
      </c>
      <c r="H3513" s="252">
        <v>2</v>
      </c>
      <c r="I3513" s="252" t="s">
        <v>6263</v>
      </c>
      <c r="J3513" s="252" t="s">
        <v>6272</v>
      </c>
      <c r="K3513" s="252" t="s">
        <v>6273</v>
      </c>
      <c r="L3513" s="253">
        <v>45838</v>
      </c>
      <c r="M3513" s="252" t="s">
        <v>19</v>
      </c>
    </row>
    <row r="3514" spans="1:13" x14ac:dyDescent="0.35">
      <c r="A3514" s="250" t="s">
        <v>209</v>
      </c>
      <c r="B3514" s="250" t="s">
        <v>210</v>
      </c>
      <c r="C3514" s="250" t="s">
        <v>211</v>
      </c>
      <c r="D3514" s="250" t="s">
        <v>1126</v>
      </c>
      <c r="E3514" s="250">
        <v>1249163</v>
      </c>
      <c r="F3514" s="250" t="s">
        <v>6259</v>
      </c>
      <c r="G3514" s="250" t="s">
        <v>398</v>
      </c>
      <c r="H3514" s="250">
        <v>2</v>
      </c>
      <c r="I3514" s="250" t="s">
        <v>6263</v>
      </c>
      <c r="J3514" s="250" t="s">
        <v>6274</v>
      </c>
      <c r="K3514" s="250" t="s">
        <v>6275</v>
      </c>
      <c r="L3514" s="251">
        <v>45838</v>
      </c>
      <c r="M3514" s="250" t="s">
        <v>19</v>
      </c>
    </row>
    <row r="3515" spans="1:13" x14ac:dyDescent="0.35">
      <c r="A3515" s="252" t="s">
        <v>209</v>
      </c>
      <c r="B3515" s="252" t="s">
        <v>210</v>
      </c>
      <c r="C3515" s="252" t="s">
        <v>211</v>
      </c>
      <c r="D3515" s="252" t="s">
        <v>1130</v>
      </c>
      <c r="E3515" s="252">
        <v>996743</v>
      </c>
      <c r="F3515" s="252" t="s">
        <v>6259</v>
      </c>
      <c r="G3515" s="252" t="s">
        <v>398</v>
      </c>
      <c r="H3515" s="252">
        <v>2</v>
      </c>
      <c r="I3515" s="252" t="s">
        <v>6263</v>
      </c>
      <c r="J3515" s="252" t="s">
        <v>6276</v>
      </c>
      <c r="K3515" s="252" t="s">
        <v>6277</v>
      </c>
      <c r="L3515" s="253">
        <v>45838</v>
      </c>
      <c r="M3515" s="252" t="s">
        <v>19</v>
      </c>
    </row>
    <row r="3516" spans="1:13" x14ac:dyDescent="0.35">
      <c r="A3516" s="250" t="s">
        <v>209</v>
      </c>
      <c r="B3516" s="250" t="s">
        <v>210</v>
      </c>
      <c r="C3516" s="250" t="s">
        <v>211</v>
      </c>
      <c r="D3516" s="250" t="s">
        <v>1133</v>
      </c>
      <c r="E3516" s="250">
        <v>765314</v>
      </c>
      <c r="F3516" s="250" t="s">
        <v>6259</v>
      </c>
      <c r="G3516" s="250" t="s">
        <v>398</v>
      </c>
      <c r="H3516" s="250">
        <v>2</v>
      </c>
      <c r="I3516" s="250" t="s">
        <v>6263</v>
      </c>
      <c r="J3516" s="250" t="s">
        <v>6278</v>
      </c>
      <c r="K3516" s="250" t="s">
        <v>6279</v>
      </c>
      <c r="L3516" s="251">
        <v>45838</v>
      </c>
      <c r="M3516" s="250" t="s">
        <v>19</v>
      </c>
    </row>
    <row r="3517" spans="1:13" x14ac:dyDescent="0.35">
      <c r="A3517" s="252" t="s">
        <v>209</v>
      </c>
      <c r="B3517" s="252" t="s">
        <v>210</v>
      </c>
      <c r="C3517" s="252" t="s">
        <v>211</v>
      </c>
      <c r="D3517" s="252" t="s">
        <v>1136</v>
      </c>
      <c r="E3517" s="252">
        <v>11182</v>
      </c>
      <c r="F3517" s="252" t="s">
        <v>6259</v>
      </c>
      <c r="G3517" s="252" t="s">
        <v>398</v>
      </c>
      <c r="H3517" s="252">
        <v>2</v>
      </c>
      <c r="I3517" s="252" t="s">
        <v>6263</v>
      </c>
      <c r="J3517" s="252" t="s">
        <v>6280</v>
      </c>
      <c r="K3517" s="252" t="s">
        <v>6281</v>
      </c>
      <c r="L3517" s="253">
        <v>45838</v>
      </c>
      <c r="M3517" s="252" t="s">
        <v>19</v>
      </c>
    </row>
    <row r="3518" spans="1:13" x14ac:dyDescent="0.35">
      <c r="A3518" s="250" t="s">
        <v>209</v>
      </c>
      <c r="B3518" s="250" t="s">
        <v>210</v>
      </c>
      <c r="C3518" s="250" t="s">
        <v>211</v>
      </c>
      <c r="D3518" s="250" t="s">
        <v>1139</v>
      </c>
      <c r="E3518" s="250">
        <v>0</v>
      </c>
      <c r="F3518" s="250" t="s">
        <v>6259</v>
      </c>
      <c r="G3518" s="250" t="s">
        <v>398</v>
      </c>
      <c r="H3518" s="250">
        <v>2</v>
      </c>
      <c r="I3518" s="250" t="s">
        <v>6263</v>
      </c>
      <c r="J3518" s="250" t="s">
        <v>6280</v>
      </c>
      <c r="K3518" s="250" t="s">
        <v>6282</v>
      </c>
      <c r="L3518" s="251">
        <v>45838</v>
      </c>
      <c r="M3518" s="250" t="s">
        <v>19</v>
      </c>
    </row>
    <row r="3519" spans="1:13" x14ac:dyDescent="0.35">
      <c r="A3519" s="252" t="s">
        <v>209</v>
      </c>
      <c r="B3519" s="252" t="s">
        <v>210</v>
      </c>
      <c r="C3519" s="252" t="s">
        <v>211</v>
      </c>
      <c r="D3519" s="252" t="s">
        <v>1142</v>
      </c>
      <c r="E3519" s="252">
        <v>2</v>
      </c>
      <c r="F3519" s="252" t="s">
        <v>6283</v>
      </c>
      <c r="G3519" s="252" t="s">
        <v>398</v>
      </c>
      <c r="H3519" s="252">
        <v>2</v>
      </c>
      <c r="I3519" s="252" t="s">
        <v>6263</v>
      </c>
      <c r="J3519" s="252" t="s">
        <v>6284</v>
      </c>
      <c r="K3519" s="252" t="s">
        <v>6285</v>
      </c>
      <c r="L3519" s="253">
        <v>45838</v>
      </c>
      <c r="M3519" s="252" t="s">
        <v>19</v>
      </c>
    </row>
    <row r="3520" spans="1:13" x14ac:dyDescent="0.35">
      <c r="A3520" s="250" t="s">
        <v>420</v>
      </c>
      <c r="B3520" s="250" t="s">
        <v>421</v>
      </c>
      <c r="C3520" s="250" t="s">
        <v>422</v>
      </c>
      <c r="D3520" s="250" t="s">
        <v>92</v>
      </c>
      <c r="E3520" s="250" t="s">
        <v>17</v>
      </c>
      <c r="F3520" s="250" t="s">
        <v>17</v>
      </c>
      <c r="G3520" s="250" t="s">
        <v>398</v>
      </c>
      <c r="H3520" s="250">
        <v>2</v>
      </c>
      <c r="I3520" s="250" t="s">
        <v>17</v>
      </c>
      <c r="J3520" s="250" t="s">
        <v>608</v>
      </c>
      <c r="K3520" s="250" t="s">
        <v>6286</v>
      </c>
      <c r="L3520" s="251">
        <v>45838</v>
      </c>
      <c r="M3520" s="250" t="s">
        <v>19</v>
      </c>
    </row>
    <row r="3521" spans="1:13" x14ac:dyDescent="0.35">
      <c r="A3521" s="252" t="s">
        <v>420</v>
      </c>
      <c r="B3521" s="252" t="s">
        <v>421</v>
      </c>
      <c r="C3521" s="252" t="s">
        <v>422</v>
      </c>
      <c r="D3521" s="252" t="s">
        <v>428</v>
      </c>
      <c r="E3521" s="252" t="s">
        <v>17</v>
      </c>
      <c r="F3521" s="252" t="s">
        <v>17</v>
      </c>
      <c r="G3521" s="252" t="s">
        <v>398</v>
      </c>
      <c r="H3521" s="252">
        <v>2</v>
      </c>
      <c r="I3521" s="252" t="s">
        <v>17</v>
      </c>
      <c r="J3521" s="252" t="s">
        <v>608</v>
      </c>
      <c r="K3521" s="252" t="s">
        <v>6287</v>
      </c>
      <c r="L3521" s="253">
        <v>45838</v>
      </c>
      <c r="M3521" s="252" t="s">
        <v>1099</v>
      </c>
    </row>
    <row r="3522" spans="1:13" x14ac:dyDescent="0.35">
      <c r="A3522" s="250" t="s">
        <v>420</v>
      </c>
      <c r="B3522" s="250" t="s">
        <v>421</v>
      </c>
      <c r="C3522" s="250" t="s">
        <v>422</v>
      </c>
      <c r="D3522" s="250" t="s">
        <v>1016</v>
      </c>
      <c r="E3522" s="250" t="s">
        <v>17</v>
      </c>
      <c r="F3522" s="250" t="s">
        <v>17</v>
      </c>
      <c r="G3522" s="250" t="s">
        <v>398</v>
      </c>
      <c r="H3522" s="250">
        <v>2</v>
      </c>
      <c r="I3522" s="250" t="s">
        <v>17</v>
      </c>
      <c r="J3522" s="250" t="s">
        <v>608</v>
      </c>
      <c r="K3522" s="250" t="s">
        <v>6288</v>
      </c>
      <c r="L3522" s="251">
        <v>45838</v>
      </c>
      <c r="M3522" s="250" t="s">
        <v>1099</v>
      </c>
    </row>
    <row r="3523" spans="1:13" x14ac:dyDescent="0.35">
      <c r="A3523" s="252" t="s">
        <v>420</v>
      </c>
      <c r="B3523" s="252" t="s">
        <v>421</v>
      </c>
      <c r="C3523" s="252" t="s">
        <v>422</v>
      </c>
      <c r="D3523" s="252" t="s">
        <v>1123</v>
      </c>
      <c r="E3523" s="252">
        <v>27900</v>
      </c>
      <c r="F3523" s="252" t="s">
        <v>2864</v>
      </c>
      <c r="G3523" s="252" t="s">
        <v>398</v>
      </c>
      <c r="H3523" s="252">
        <v>2</v>
      </c>
      <c r="I3523" s="252" t="s">
        <v>2865</v>
      </c>
      <c r="J3523" s="252" t="s">
        <v>6289</v>
      </c>
      <c r="K3523" s="252" t="s">
        <v>6290</v>
      </c>
      <c r="L3523" s="253">
        <v>45838</v>
      </c>
      <c r="M3523" s="252" t="s">
        <v>1099</v>
      </c>
    </row>
    <row r="3524" spans="1:13" x14ac:dyDescent="0.35">
      <c r="A3524" s="250" t="s">
        <v>420</v>
      </c>
      <c r="B3524" s="250" t="s">
        <v>421</v>
      </c>
      <c r="C3524" s="250" t="s">
        <v>422</v>
      </c>
      <c r="D3524" s="250" t="s">
        <v>1126</v>
      </c>
      <c r="E3524" s="250">
        <v>1460700</v>
      </c>
      <c r="F3524" s="250" t="s">
        <v>6291</v>
      </c>
      <c r="G3524" s="250" t="s">
        <v>398</v>
      </c>
      <c r="H3524" s="250">
        <v>2</v>
      </c>
      <c r="I3524" s="250" t="s">
        <v>6292</v>
      </c>
      <c r="J3524" s="250" t="s">
        <v>6293</v>
      </c>
      <c r="K3524" s="250" t="s">
        <v>6294</v>
      </c>
      <c r="L3524" s="251">
        <v>45838</v>
      </c>
      <c r="M3524" s="250" t="s">
        <v>1099</v>
      </c>
    </row>
    <row r="3525" spans="1:13" x14ac:dyDescent="0.35">
      <c r="A3525" s="252" t="s">
        <v>420</v>
      </c>
      <c r="B3525" s="252" t="s">
        <v>421</v>
      </c>
      <c r="C3525" s="252" t="s">
        <v>422</v>
      </c>
      <c r="D3525" s="252" t="s">
        <v>1130</v>
      </c>
      <c r="E3525" s="252">
        <v>11400</v>
      </c>
      <c r="F3525" s="252" t="s">
        <v>6291</v>
      </c>
      <c r="G3525" s="252" t="s">
        <v>398</v>
      </c>
      <c r="H3525" s="252">
        <v>2</v>
      </c>
      <c r="I3525" s="252" t="s">
        <v>6292</v>
      </c>
      <c r="J3525" s="252" t="s">
        <v>6295</v>
      </c>
      <c r="K3525" s="252" t="s">
        <v>6296</v>
      </c>
      <c r="L3525" s="253">
        <v>45838</v>
      </c>
      <c r="M3525" s="252" t="s">
        <v>1099</v>
      </c>
    </row>
    <row r="3526" spans="1:13" x14ac:dyDescent="0.35">
      <c r="A3526" s="250" t="s">
        <v>420</v>
      </c>
      <c r="B3526" s="250" t="s">
        <v>421</v>
      </c>
      <c r="C3526" s="250" t="s">
        <v>422</v>
      </c>
      <c r="D3526" s="250" t="s">
        <v>1133</v>
      </c>
      <c r="E3526" s="250">
        <v>27900</v>
      </c>
      <c r="F3526" s="250" t="s">
        <v>2864</v>
      </c>
      <c r="G3526" s="250" t="s">
        <v>230</v>
      </c>
      <c r="H3526" s="250">
        <v>3</v>
      </c>
      <c r="I3526" s="250" t="s">
        <v>6297</v>
      </c>
      <c r="J3526" s="250" t="s">
        <v>6298</v>
      </c>
      <c r="K3526" s="250" t="s">
        <v>6299</v>
      </c>
      <c r="L3526" s="251">
        <v>45838</v>
      </c>
      <c r="M3526" s="250" t="s">
        <v>1099</v>
      </c>
    </row>
    <row r="3527" spans="1:13" x14ac:dyDescent="0.35">
      <c r="A3527" s="252" t="s">
        <v>420</v>
      </c>
      <c r="B3527" s="252" t="s">
        <v>421</v>
      </c>
      <c r="C3527" s="252" t="s">
        <v>422</v>
      </c>
      <c r="D3527" s="252" t="s">
        <v>1136</v>
      </c>
      <c r="E3527" s="252" t="s">
        <v>17</v>
      </c>
      <c r="F3527" s="252" t="s">
        <v>318</v>
      </c>
      <c r="G3527" s="252" t="s">
        <v>17</v>
      </c>
      <c r="H3527" s="252" t="s">
        <v>17</v>
      </c>
      <c r="I3527" s="252" t="s">
        <v>318</v>
      </c>
      <c r="J3527" s="252" t="s">
        <v>6300</v>
      </c>
      <c r="K3527" s="252" t="s">
        <v>6301</v>
      </c>
      <c r="L3527" s="253">
        <v>45838</v>
      </c>
      <c r="M3527" s="252" t="s">
        <v>1099</v>
      </c>
    </row>
    <row r="3528" spans="1:13" x14ac:dyDescent="0.35">
      <c r="A3528" s="250" t="s">
        <v>420</v>
      </c>
      <c r="B3528" s="250" t="s">
        <v>421</v>
      </c>
      <c r="C3528" s="250" t="s">
        <v>422</v>
      </c>
      <c r="D3528" s="250" t="s">
        <v>1139</v>
      </c>
      <c r="E3528" s="250" t="s">
        <v>17</v>
      </c>
      <c r="F3528" s="250" t="s">
        <v>318</v>
      </c>
      <c r="G3528" s="250" t="s">
        <v>17</v>
      </c>
      <c r="H3528" s="250" t="s">
        <v>17</v>
      </c>
      <c r="I3528" s="250" t="s">
        <v>318</v>
      </c>
      <c r="J3528" s="250" t="s">
        <v>6300</v>
      </c>
      <c r="K3528" s="250" t="s">
        <v>6302</v>
      </c>
      <c r="L3528" s="251">
        <v>45838</v>
      </c>
      <c r="M3528" s="250" t="s">
        <v>1099</v>
      </c>
    </row>
    <row r="3529" spans="1:13" x14ac:dyDescent="0.35">
      <c r="A3529" s="252" t="s">
        <v>420</v>
      </c>
      <c r="B3529" s="252" t="s">
        <v>421</v>
      </c>
      <c r="C3529" s="252" t="s">
        <v>422</v>
      </c>
      <c r="D3529" s="252" t="s">
        <v>1142</v>
      </c>
      <c r="E3529" s="252">
        <v>3</v>
      </c>
      <c r="F3529" s="252" t="s">
        <v>5150</v>
      </c>
      <c r="G3529" s="252" t="s">
        <v>398</v>
      </c>
      <c r="H3529" s="252">
        <v>2</v>
      </c>
      <c r="I3529" s="252" t="s">
        <v>6303</v>
      </c>
      <c r="J3529" s="252" t="s">
        <v>6304</v>
      </c>
      <c r="K3529" s="252" t="s">
        <v>6305</v>
      </c>
      <c r="L3529" s="253">
        <v>45838</v>
      </c>
      <c r="M3529" s="252" t="s">
        <v>1099</v>
      </c>
    </row>
    <row r="3530" spans="1:13" x14ac:dyDescent="0.35">
      <c r="A3530" s="250" t="s">
        <v>388</v>
      </c>
      <c r="B3530" s="250" t="s">
        <v>389</v>
      </c>
      <c r="C3530" s="250" t="s">
        <v>390</v>
      </c>
      <c r="D3530" s="250" t="s">
        <v>1094</v>
      </c>
      <c r="E3530" s="250">
        <v>11400000</v>
      </c>
      <c r="F3530" s="250" t="s">
        <v>2854</v>
      </c>
      <c r="G3530" s="250" t="s">
        <v>398</v>
      </c>
      <c r="H3530" s="250">
        <v>2</v>
      </c>
      <c r="I3530" s="250" t="s">
        <v>6306</v>
      </c>
      <c r="J3530" s="250" t="s">
        <v>6307</v>
      </c>
      <c r="K3530" s="250" t="s">
        <v>6308</v>
      </c>
      <c r="L3530" s="251">
        <v>45838</v>
      </c>
      <c r="M3530" s="250" t="s">
        <v>19</v>
      </c>
    </row>
    <row r="3531" spans="1:13" x14ac:dyDescent="0.35">
      <c r="A3531" s="252" t="s">
        <v>388</v>
      </c>
      <c r="B3531" s="252" t="s">
        <v>389</v>
      </c>
      <c r="C3531" s="252" t="s">
        <v>390</v>
      </c>
      <c r="D3531" s="252" t="s">
        <v>1100</v>
      </c>
      <c r="E3531" s="252">
        <v>48310</v>
      </c>
      <c r="F3531" s="252" t="s">
        <v>6309</v>
      </c>
      <c r="G3531" s="252" t="s">
        <v>398</v>
      </c>
      <c r="H3531" s="252">
        <v>2</v>
      </c>
      <c r="I3531" s="252" t="s">
        <v>6310</v>
      </c>
      <c r="J3531" s="252" t="s">
        <v>6311</v>
      </c>
      <c r="K3531" s="252" t="s">
        <v>6312</v>
      </c>
      <c r="L3531" s="253">
        <v>45838</v>
      </c>
      <c r="M3531" s="252" t="s">
        <v>1099</v>
      </c>
    </row>
    <row r="3532" spans="1:13" x14ac:dyDescent="0.35">
      <c r="A3532" s="250" t="s">
        <v>388</v>
      </c>
      <c r="B3532" s="250" t="s">
        <v>389</v>
      </c>
      <c r="C3532" s="250" t="s">
        <v>390</v>
      </c>
      <c r="D3532" s="250" t="s">
        <v>1105</v>
      </c>
      <c r="E3532" s="250">
        <v>11400000</v>
      </c>
      <c r="F3532" s="250" t="s">
        <v>2854</v>
      </c>
      <c r="G3532" s="250" t="s">
        <v>398</v>
      </c>
      <c r="H3532" s="250">
        <v>2</v>
      </c>
      <c r="I3532" s="250" t="s">
        <v>6306</v>
      </c>
      <c r="J3532" s="250" t="s">
        <v>6313</v>
      </c>
      <c r="K3532" s="250" t="s">
        <v>6314</v>
      </c>
      <c r="L3532" s="251">
        <v>45838</v>
      </c>
      <c r="M3532" s="250" t="s">
        <v>1099</v>
      </c>
    </row>
    <row r="3533" spans="1:13" x14ac:dyDescent="0.35">
      <c r="A3533" s="252" t="s">
        <v>388</v>
      </c>
      <c r="B3533" s="252" t="s">
        <v>389</v>
      </c>
      <c r="C3533" s="252" t="s">
        <v>390</v>
      </c>
      <c r="D3533" s="252" t="s">
        <v>1110</v>
      </c>
      <c r="E3533" s="252">
        <v>136300</v>
      </c>
      <c r="F3533" s="252" t="s">
        <v>2864</v>
      </c>
      <c r="G3533" s="252" t="s">
        <v>398</v>
      </c>
      <c r="H3533" s="252">
        <v>2</v>
      </c>
      <c r="I3533" s="252" t="s">
        <v>6315</v>
      </c>
      <c r="J3533" s="252" t="s">
        <v>6316</v>
      </c>
      <c r="K3533" s="252" t="s">
        <v>6317</v>
      </c>
      <c r="L3533" s="253">
        <v>45838</v>
      </c>
      <c r="M3533" s="252" t="s">
        <v>1099</v>
      </c>
    </row>
    <row r="3534" spans="1:13" x14ac:dyDescent="0.35">
      <c r="A3534" s="250" t="s">
        <v>388</v>
      </c>
      <c r="B3534" s="250" t="s">
        <v>389</v>
      </c>
      <c r="C3534" s="250" t="s">
        <v>390</v>
      </c>
      <c r="D3534" s="250" t="s">
        <v>1113</v>
      </c>
      <c r="E3534" s="250">
        <v>128600</v>
      </c>
      <c r="F3534" s="250" t="s">
        <v>2864</v>
      </c>
      <c r="G3534" s="250" t="s">
        <v>398</v>
      </c>
      <c r="H3534" s="250">
        <v>2</v>
      </c>
      <c r="I3534" s="250" t="s">
        <v>6315</v>
      </c>
      <c r="J3534" s="250" t="s">
        <v>6318</v>
      </c>
      <c r="K3534" s="250" t="s">
        <v>6319</v>
      </c>
      <c r="L3534" s="251">
        <v>45838</v>
      </c>
      <c r="M3534" s="250" t="s">
        <v>1099</v>
      </c>
    </row>
    <row r="3535" spans="1:13" x14ac:dyDescent="0.35">
      <c r="A3535" s="252" t="s">
        <v>388</v>
      </c>
      <c r="B3535" s="252" t="s">
        <v>389</v>
      </c>
      <c r="C3535" s="252" t="s">
        <v>390</v>
      </c>
      <c r="D3535" s="252" t="s">
        <v>92</v>
      </c>
      <c r="E3535" s="252" t="s">
        <v>17</v>
      </c>
      <c r="F3535" s="252" t="s">
        <v>17</v>
      </c>
      <c r="G3535" s="252" t="s">
        <v>17</v>
      </c>
      <c r="H3535" s="252" t="s">
        <v>17</v>
      </c>
      <c r="I3535" s="252" t="s">
        <v>17</v>
      </c>
      <c r="J3535" s="252" t="s">
        <v>6320</v>
      </c>
      <c r="K3535" s="252" t="s">
        <v>6321</v>
      </c>
      <c r="L3535" s="253">
        <v>45838</v>
      </c>
      <c r="M3535" s="252" t="s">
        <v>19</v>
      </c>
    </row>
    <row r="3536" spans="1:13" x14ac:dyDescent="0.35">
      <c r="A3536" s="250" t="s">
        <v>388</v>
      </c>
      <c r="B3536" s="250" t="s">
        <v>389</v>
      </c>
      <c r="C3536" s="250" t="s">
        <v>390</v>
      </c>
      <c r="D3536" s="250" t="s">
        <v>428</v>
      </c>
      <c r="E3536" s="250" t="s">
        <v>17</v>
      </c>
      <c r="F3536" s="250" t="s">
        <v>17</v>
      </c>
      <c r="G3536" s="250" t="s">
        <v>17</v>
      </c>
      <c r="H3536" s="250" t="s">
        <v>17</v>
      </c>
      <c r="I3536" s="250" t="s">
        <v>17</v>
      </c>
      <c r="J3536" s="250" t="s">
        <v>6322</v>
      </c>
      <c r="K3536" s="250" t="s">
        <v>6323</v>
      </c>
      <c r="L3536" s="251">
        <v>45838</v>
      </c>
      <c r="M3536" s="250" t="s">
        <v>19</v>
      </c>
    </row>
    <row r="3537" spans="1:13" x14ac:dyDescent="0.35">
      <c r="A3537" s="252" t="s">
        <v>388</v>
      </c>
      <c r="B3537" s="252" t="s">
        <v>389</v>
      </c>
      <c r="C3537" s="252" t="s">
        <v>390</v>
      </c>
      <c r="D3537" s="252" t="s">
        <v>1016</v>
      </c>
      <c r="E3537" s="252" t="s">
        <v>17</v>
      </c>
      <c r="F3537" s="252" t="s">
        <v>17</v>
      </c>
      <c r="G3537" s="252" t="s">
        <v>17</v>
      </c>
      <c r="H3537" s="252" t="s">
        <v>17</v>
      </c>
      <c r="I3537" s="252" t="s">
        <v>17</v>
      </c>
      <c r="J3537" s="252" t="s">
        <v>6322</v>
      </c>
      <c r="K3537" s="252" t="s">
        <v>6324</v>
      </c>
      <c r="L3537" s="253">
        <v>45838</v>
      </c>
      <c r="M3537" s="252" t="s">
        <v>19</v>
      </c>
    </row>
    <row r="3538" spans="1:13" x14ac:dyDescent="0.35">
      <c r="A3538" s="250" t="s">
        <v>388</v>
      </c>
      <c r="B3538" s="250" t="s">
        <v>389</v>
      </c>
      <c r="C3538" s="250" t="s">
        <v>390</v>
      </c>
      <c r="D3538" s="250" t="s">
        <v>1123</v>
      </c>
      <c r="E3538" s="250">
        <v>85000</v>
      </c>
      <c r="F3538" s="250" t="s">
        <v>2864</v>
      </c>
      <c r="G3538" s="250" t="s">
        <v>398</v>
      </c>
      <c r="H3538" s="250">
        <v>2</v>
      </c>
      <c r="I3538" s="250" t="s">
        <v>6315</v>
      </c>
      <c r="J3538" s="250" t="s">
        <v>6325</v>
      </c>
      <c r="K3538" s="250" t="s">
        <v>6326</v>
      </c>
      <c r="L3538" s="251">
        <v>45838</v>
      </c>
      <c r="M3538" s="250" t="s">
        <v>1099</v>
      </c>
    </row>
    <row r="3539" spans="1:13" x14ac:dyDescent="0.35">
      <c r="A3539" s="252" t="s">
        <v>388</v>
      </c>
      <c r="B3539" s="252" t="s">
        <v>389</v>
      </c>
      <c r="C3539" s="252" t="s">
        <v>390</v>
      </c>
      <c r="D3539" s="252" t="s">
        <v>1126</v>
      </c>
      <c r="E3539" s="252">
        <v>11263700</v>
      </c>
      <c r="F3539" s="252" t="s">
        <v>6327</v>
      </c>
      <c r="G3539" s="252" t="s">
        <v>398</v>
      </c>
      <c r="H3539" s="252">
        <v>2</v>
      </c>
      <c r="I3539" s="252" t="s">
        <v>6328</v>
      </c>
      <c r="J3539" s="252" t="s">
        <v>6329</v>
      </c>
      <c r="K3539" s="252" t="s">
        <v>6330</v>
      </c>
      <c r="L3539" s="253">
        <v>45838</v>
      </c>
      <c r="M3539" s="252" t="s">
        <v>1099</v>
      </c>
    </row>
    <row r="3540" spans="1:13" x14ac:dyDescent="0.35">
      <c r="A3540" s="250" t="s">
        <v>388</v>
      </c>
      <c r="B3540" s="250" t="s">
        <v>389</v>
      </c>
      <c r="C3540" s="250" t="s">
        <v>390</v>
      </c>
      <c r="D3540" s="250" t="s">
        <v>1130</v>
      </c>
      <c r="E3540" s="250">
        <v>51300</v>
      </c>
      <c r="F3540" s="250" t="s">
        <v>2864</v>
      </c>
      <c r="G3540" s="250" t="s">
        <v>398</v>
      </c>
      <c r="H3540" s="250">
        <v>2</v>
      </c>
      <c r="I3540" s="250" t="s">
        <v>6315</v>
      </c>
      <c r="J3540" s="250" t="s">
        <v>6331</v>
      </c>
      <c r="K3540" s="250" t="s">
        <v>6332</v>
      </c>
      <c r="L3540" s="251">
        <v>45838</v>
      </c>
      <c r="M3540" s="250" t="s">
        <v>1099</v>
      </c>
    </row>
    <row r="3541" spans="1:13" x14ac:dyDescent="0.35">
      <c r="A3541" s="252" t="s">
        <v>388</v>
      </c>
      <c r="B3541" s="252" t="s">
        <v>389</v>
      </c>
      <c r="C3541" s="252" t="s">
        <v>390</v>
      </c>
      <c r="D3541" s="252" t="s">
        <v>1133</v>
      </c>
      <c r="E3541" s="252">
        <v>85000</v>
      </c>
      <c r="F3541" s="252" t="s">
        <v>2864</v>
      </c>
      <c r="G3541" s="252" t="s">
        <v>230</v>
      </c>
      <c r="H3541" s="252">
        <v>3</v>
      </c>
      <c r="I3541" s="252" t="s">
        <v>6315</v>
      </c>
      <c r="J3541" s="252" t="s">
        <v>6333</v>
      </c>
      <c r="K3541" s="252" t="s">
        <v>6334</v>
      </c>
      <c r="L3541" s="253">
        <v>45838</v>
      </c>
      <c r="M3541" s="252" t="s">
        <v>1099</v>
      </c>
    </row>
    <row r="3542" spans="1:13" x14ac:dyDescent="0.35">
      <c r="A3542" s="250" t="s">
        <v>388</v>
      </c>
      <c r="B3542" s="250" t="s">
        <v>389</v>
      </c>
      <c r="C3542" s="250" t="s">
        <v>390</v>
      </c>
      <c r="D3542" s="250" t="s">
        <v>1136</v>
      </c>
      <c r="E3542" s="250" t="s">
        <v>17</v>
      </c>
      <c r="F3542" s="250" t="s">
        <v>318</v>
      </c>
      <c r="G3542" s="250" t="s">
        <v>230</v>
      </c>
      <c r="H3542" s="250">
        <v>3</v>
      </c>
      <c r="I3542" s="250" t="s">
        <v>318</v>
      </c>
      <c r="J3542" s="250" t="s">
        <v>6335</v>
      </c>
      <c r="K3542" s="250" t="s">
        <v>6336</v>
      </c>
      <c r="L3542" s="251">
        <v>45838</v>
      </c>
      <c r="M3542" s="250" t="s">
        <v>19</v>
      </c>
    </row>
    <row r="3543" spans="1:13" x14ac:dyDescent="0.35">
      <c r="A3543" s="252" t="s">
        <v>388</v>
      </c>
      <c r="B3543" s="252" t="s">
        <v>389</v>
      </c>
      <c r="C3543" s="252" t="s">
        <v>390</v>
      </c>
      <c r="D3543" s="252" t="s">
        <v>1139</v>
      </c>
      <c r="E3543" s="252" t="s">
        <v>17</v>
      </c>
      <c r="F3543" s="252" t="s">
        <v>318</v>
      </c>
      <c r="G3543" s="252" t="s">
        <v>230</v>
      </c>
      <c r="H3543" s="252">
        <v>3</v>
      </c>
      <c r="I3543" s="252" t="s">
        <v>318</v>
      </c>
      <c r="J3543" s="252" t="s">
        <v>6335</v>
      </c>
      <c r="K3543" s="252" t="s">
        <v>6337</v>
      </c>
      <c r="L3543" s="253">
        <v>45838</v>
      </c>
      <c r="M3543" s="252" t="s">
        <v>19</v>
      </c>
    </row>
    <row r="3544" spans="1:13" x14ac:dyDescent="0.35">
      <c r="A3544" s="250" t="s">
        <v>388</v>
      </c>
      <c r="B3544" s="250" t="s">
        <v>389</v>
      </c>
      <c r="C3544" s="250" t="s">
        <v>390</v>
      </c>
      <c r="D3544" s="250" t="s">
        <v>1142</v>
      </c>
      <c r="E3544" s="250">
        <v>2</v>
      </c>
      <c r="F3544" s="250" t="s">
        <v>2864</v>
      </c>
      <c r="G3544" s="250" t="s">
        <v>398</v>
      </c>
      <c r="H3544" s="250">
        <v>2</v>
      </c>
      <c r="I3544" s="250" t="s">
        <v>6315</v>
      </c>
      <c r="J3544" s="250" t="s">
        <v>6338</v>
      </c>
      <c r="K3544" s="250" t="s">
        <v>6339</v>
      </c>
      <c r="L3544" s="251">
        <v>45838</v>
      </c>
      <c r="M3544" s="250" t="s">
        <v>19</v>
      </c>
    </row>
    <row r="3545" spans="1:13" x14ac:dyDescent="0.35">
      <c r="A3545" s="252" t="s">
        <v>992</v>
      </c>
      <c r="B3545" s="252" t="s">
        <v>993</v>
      </c>
      <c r="C3545" s="252" t="s">
        <v>994</v>
      </c>
      <c r="D3545" s="252" t="s">
        <v>1094</v>
      </c>
      <c r="E3545" s="252">
        <v>4500000</v>
      </c>
      <c r="F3545" s="252" t="s">
        <v>6340</v>
      </c>
      <c r="G3545" s="252" t="s">
        <v>398</v>
      </c>
      <c r="H3545" s="252">
        <v>2</v>
      </c>
      <c r="I3545" s="252" t="s">
        <v>6341</v>
      </c>
      <c r="J3545" s="252" t="s">
        <v>6342</v>
      </c>
      <c r="K3545" s="252" t="s">
        <v>6343</v>
      </c>
      <c r="L3545" s="253">
        <v>45838</v>
      </c>
      <c r="M3545" s="252" t="s">
        <v>1099</v>
      </c>
    </row>
    <row r="3546" spans="1:13" x14ac:dyDescent="0.35">
      <c r="A3546" s="250" t="s">
        <v>992</v>
      </c>
      <c r="B3546" s="250" t="s">
        <v>993</v>
      </c>
      <c r="C3546" s="250" t="s">
        <v>994</v>
      </c>
      <c r="D3546" s="250" t="s">
        <v>1100</v>
      </c>
      <c r="E3546" s="250">
        <v>74180</v>
      </c>
      <c r="F3546" s="250" t="s">
        <v>6344</v>
      </c>
      <c r="G3546" s="250" t="s">
        <v>398</v>
      </c>
      <c r="H3546" s="250">
        <v>2</v>
      </c>
      <c r="I3546" s="250" t="s">
        <v>6345</v>
      </c>
      <c r="J3546" s="250" t="s">
        <v>6346</v>
      </c>
      <c r="K3546" s="250" t="s">
        <v>6347</v>
      </c>
      <c r="L3546" s="251">
        <v>45838</v>
      </c>
      <c r="M3546" s="250" t="s">
        <v>1099</v>
      </c>
    </row>
    <row r="3547" spans="1:13" x14ac:dyDescent="0.35">
      <c r="A3547" s="252" t="s">
        <v>992</v>
      </c>
      <c r="B3547" s="252" t="s">
        <v>993</v>
      </c>
      <c r="C3547" s="252" t="s">
        <v>994</v>
      </c>
      <c r="D3547" s="252" t="s">
        <v>1105</v>
      </c>
      <c r="E3547" s="252">
        <v>4500000</v>
      </c>
      <c r="F3547" s="252" t="s">
        <v>6340</v>
      </c>
      <c r="G3547" s="252" t="s">
        <v>398</v>
      </c>
      <c r="H3547" s="252">
        <v>2</v>
      </c>
      <c r="I3547" s="252" t="s">
        <v>6341</v>
      </c>
      <c r="J3547" s="252" t="s">
        <v>6348</v>
      </c>
      <c r="K3547" s="252" t="s">
        <v>6349</v>
      </c>
      <c r="L3547" s="253">
        <v>45838</v>
      </c>
      <c r="M3547" s="252" t="s">
        <v>1099</v>
      </c>
    </row>
    <row r="3548" spans="1:13" x14ac:dyDescent="0.35">
      <c r="A3548" s="250" t="s">
        <v>992</v>
      </c>
      <c r="B3548" s="250" t="s">
        <v>993</v>
      </c>
      <c r="C3548" s="250" t="s">
        <v>994</v>
      </c>
      <c r="D3548" s="250" t="s">
        <v>1110</v>
      </c>
      <c r="E3548" s="250">
        <v>460800</v>
      </c>
      <c r="F3548" s="250" t="s">
        <v>6350</v>
      </c>
      <c r="G3548" s="250" t="s">
        <v>398</v>
      </c>
      <c r="H3548" s="250">
        <v>2</v>
      </c>
      <c r="I3548" s="250" t="s">
        <v>6351</v>
      </c>
      <c r="J3548" s="250" t="s">
        <v>6352</v>
      </c>
      <c r="K3548" s="250" t="s">
        <v>6353</v>
      </c>
      <c r="L3548" s="251">
        <v>45838</v>
      </c>
      <c r="M3548" s="250" t="s">
        <v>1099</v>
      </c>
    </row>
    <row r="3549" spans="1:13" x14ac:dyDescent="0.35">
      <c r="A3549" s="252" t="s">
        <v>992</v>
      </c>
      <c r="B3549" s="252" t="s">
        <v>993</v>
      </c>
      <c r="C3549" s="252" t="s">
        <v>994</v>
      </c>
      <c r="D3549" s="252" t="s">
        <v>1113</v>
      </c>
      <c r="E3549" s="252">
        <v>457600</v>
      </c>
      <c r="F3549" s="252" t="s">
        <v>6350</v>
      </c>
      <c r="G3549" s="252" t="s">
        <v>398</v>
      </c>
      <c r="H3549" s="252">
        <v>2</v>
      </c>
      <c r="I3549" s="252" t="s">
        <v>6351</v>
      </c>
      <c r="J3549" s="252" t="s">
        <v>6354</v>
      </c>
      <c r="K3549" s="252" t="s">
        <v>6355</v>
      </c>
      <c r="L3549" s="253">
        <v>45838</v>
      </c>
      <c r="M3549" s="252" t="s">
        <v>1099</v>
      </c>
    </row>
    <row r="3550" spans="1:13" x14ac:dyDescent="0.35">
      <c r="A3550" s="250" t="s">
        <v>992</v>
      </c>
      <c r="B3550" s="250" t="s">
        <v>993</v>
      </c>
      <c r="C3550" s="250" t="s">
        <v>994</v>
      </c>
      <c r="D3550" s="250" t="s">
        <v>92</v>
      </c>
      <c r="E3550" s="250" t="s">
        <v>17</v>
      </c>
      <c r="F3550" s="250" t="s">
        <v>17</v>
      </c>
      <c r="G3550" s="250" t="s">
        <v>17</v>
      </c>
      <c r="H3550" s="250" t="s">
        <v>17</v>
      </c>
      <c r="I3550" s="250" t="s">
        <v>17</v>
      </c>
      <c r="J3550" s="250" t="s">
        <v>6356</v>
      </c>
      <c r="K3550" s="250" t="s">
        <v>6357</v>
      </c>
      <c r="L3550" s="251">
        <v>45838</v>
      </c>
      <c r="M3550" s="250" t="s">
        <v>19</v>
      </c>
    </row>
    <row r="3551" spans="1:13" x14ac:dyDescent="0.35">
      <c r="A3551" s="252" t="s">
        <v>992</v>
      </c>
      <c r="B3551" s="252" t="s">
        <v>993</v>
      </c>
      <c r="C3551" s="252" t="s">
        <v>994</v>
      </c>
      <c r="D3551" s="252" t="s">
        <v>428</v>
      </c>
      <c r="E3551" s="252" t="s">
        <v>17</v>
      </c>
      <c r="F3551" s="252" t="s">
        <v>17</v>
      </c>
      <c r="G3551" s="252" t="s">
        <v>17</v>
      </c>
      <c r="H3551" s="252" t="s">
        <v>17</v>
      </c>
      <c r="I3551" s="252" t="s">
        <v>17</v>
      </c>
      <c r="J3551" s="252" t="s">
        <v>6358</v>
      </c>
      <c r="K3551" s="252" t="s">
        <v>6359</v>
      </c>
      <c r="L3551" s="253">
        <v>45838</v>
      </c>
      <c r="M3551" s="252" t="s">
        <v>1099</v>
      </c>
    </row>
    <row r="3552" spans="1:13" x14ac:dyDescent="0.35">
      <c r="A3552" s="250" t="s">
        <v>992</v>
      </c>
      <c r="B3552" s="250" t="s">
        <v>993</v>
      </c>
      <c r="C3552" s="250" t="s">
        <v>994</v>
      </c>
      <c r="D3552" s="250" t="s">
        <v>1016</v>
      </c>
      <c r="E3552" s="250" t="s">
        <v>17</v>
      </c>
      <c r="F3552" s="250" t="s">
        <v>17</v>
      </c>
      <c r="G3552" s="250" t="s">
        <v>17</v>
      </c>
      <c r="H3552" s="250" t="s">
        <v>17</v>
      </c>
      <c r="I3552" s="250" t="s">
        <v>17</v>
      </c>
      <c r="J3552" s="250" t="s">
        <v>6360</v>
      </c>
      <c r="K3552" s="250" t="s">
        <v>6361</v>
      </c>
      <c r="L3552" s="251">
        <v>45838</v>
      </c>
      <c r="M3552" s="250" t="s">
        <v>1099</v>
      </c>
    </row>
    <row r="3553" spans="1:13" x14ac:dyDescent="0.35">
      <c r="A3553" s="252" t="s">
        <v>992</v>
      </c>
      <c r="B3553" s="252" t="s">
        <v>993</v>
      </c>
      <c r="C3553" s="252" t="s">
        <v>994</v>
      </c>
      <c r="D3553" s="252" t="s">
        <v>1123</v>
      </c>
      <c r="E3553" s="252">
        <v>411800</v>
      </c>
      <c r="F3553" s="252" t="s">
        <v>6350</v>
      </c>
      <c r="G3553" s="252" t="s">
        <v>398</v>
      </c>
      <c r="H3553" s="252">
        <v>2</v>
      </c>
      <c r="I3553" s="252" t="s">
        <v>6351</v>
      </c>
      <c r="J3553" s="252" t="s">
        <v>6362</v>
      </c>
      <c r="K3553" s="252" t="s">
        <v>6363</v>
      </c>
      <c r="L3553" s="253">
        <v>45838</v>
      </c>
      <c r="M3553" s="252" t="s">
        <v>1099</v>
      </c>
    </row>
    <row r="3554" spans="1:13" x14ac:dyDescent="0.35">
      <c r="A3554" s="250" t="s">
        <v>992</v>
      </c>
      <c r="B3554" s="250" t="s">
        <v>993</v>
      </c>
      <c r="C3554" s="250" t="s">
        <v>994</v>
      </c>
      <c r="D3554" s="250" t="s">
        <v>1126</v>
      </c>
      <c r="E3554" s="250">
        <v>4036400</v>
      </c>
      <c r="F3554" s="250" t="s">
        <v>6364</v>
      </c>
      <c r="G3554" s="250" t="s">
        <v>398</v>
      </c>
      <c r="H3554" s="250">
        <v>2</v>
      </c>
      <c r="I3554" s="250" t="s">
        <v>6341</v>
      </c>
      <c r="J3554" s="250" t="s">
        <v>6365</v>
      </c>
      <c r="K3554" s="250" t="s">
        <v>6366</v>
      </c>
      <c r="L3554" s="251">
        <v>45838</v>
      </c>
      <c r="M3554" s="250" t="s">
        <v>1099</v>
      </c>
    </row>
    <row r="3555" spans="1:13" x14ac:dyDescent="0.35">
      <c r="A3555" s="252" t="s">
        <v>992</v>
      </c>
      <c r="B3555" s="252" t="s">
        <v>993</v>
      </c>
      <c r="C3555" s="252" t="s">
        <v>994</v>
      </c>
      <c r="D3555" s="252" t="s">
        <v>1130</v>
      </c>
      <c r="E3555" s="252">
        <v>51900</v>
      </c>
      <c r="F3555" s="252" t="s">
        <v>6350</v>
      </c>
      <c r="G3555" s="252" t="s">
        <v>398</v>
      </c>
      <c r="H3555" s="252">
        <v>2</v>
      </c>
      <c r="I3555" s="252" t="s">
        <v>6351</v>
      </c>
      <c r="J3555" s="252" t="s">
        <v>6367</v>
      </c>
      <c r="K3555" s="252" t="s">
        <v>6368</v>
      </c>
      <c r="L3555" s="253">
        <v>45838</v>
      </c>
      <c r="M3555" s="252" t="s">
        <v>1099</v>
      </c>
    </row>
    <row r="3556" spans="1:13" x14ac:dyDescent="0.35">
      <c r="A3556" s="250" t="s">
        <v>992</v>
      </c>
      <c r="B3556" s="250" t="s">
        <v>993</v>
      </c>
      <c r="C3556" s="250" t="s">
        <v>994</v>
      </c>
      <c r="D3556" s="250" t="s">
        <v>1133</v>
      </c>
      <c r="E3556" s="250">
        <v>411800</v>
      </c>
      <c r="F3556" s="250" t="s">
        <v>6350</v>
      </c>
      <c r="G3556" s="250" t="s">
        <v>230</v>
      </c>
      <c r="H3556" s="250">
        <v>3</v>
      </c>
      <c r="I3556" s="250" t="s">
        <v>6351</v>
      </c>
      <c r="J3556" s="250" t="s">
        <v>6369</v>
      </c>
      <c r="K3556" s="250" t="s">
        <v>6370</v>
      </c>
      <c r="L3556" s="251">
        <v>45838</v>
      </c>
      <c r="M3556" s="250" t="s">
        <v>1099</v>
      </c>
    </row>
    <row r="3557" spans="1:13" x14ac:dyDescent="0.35">
      <c r="A3557" s="252" t="s">
        <v>992</v>
      </c>
      <c r="B3557" s="252" t="s">
        <v>993</v>
      </c>
      <c r="C3557" s="252" t="s">
        <v>994</v>
      </c>
      <c r="D3557" s="252" t="s">
        <v>1136</v>
      </c>
      <c r="E3557" s="252" t="s">
        <v>17</v>
      </c>
      <c r="F3557" s="252" t="s">
        <v>17</v>
      </c>
      <c r="G3557" s="252" t="s">
        <v>17</v>
      </c>
      <c r="H3557" s="252" t="s">
        <v>17</v>
      </c>
      <c r="I3557" s="252" t="s">
        <v>17</v>
      </c>
      <c r="J3557" s="252" t="s">
        <v>6371</v>
      </c>
      <c r="K3557" s="252" t="s">
        <v>6372</v>
      </c>
      <c r="L3557" s="253">
        <v>45838</v>
      </c>
      <c r="M3557" s="252" t="s">
        <v>1099</v>
      </c>
    </row>
    <row r="3558" spans="1:13" x14ac:dyDescent="0.35">
      <c r="A3558" s="250" t="s">
        <v>992</v>
      </c>
      <c r="B3558" s="250" t="s">
        <v>993</v>
      </c>
      <c r="C3558" s="250" t="s">
        <v>994</v>
      </c>
      <c r="D3558" s="250" t="s">
        <v>1139</v>
      </c>
      <c r="E3558" s="250" t="s">
        <v>17</v>
      </c>
      <c r="F3558" s="250" t="s">
        <v>17</v>
      </c>
      <c r="G3558" s="250" t="s">
        <v>17</v>
      </c>
      <c r="H3558" s="250" t="s">
        <v>17</v>
      </c>
      <c r="I3558" s="250" t="s">
        <v>17</v>
      </c>
      <c r="J3558" s="250" t="s">
        <v>6373</v>
      </c>
      <c r="K3558" s="250" t="s">
        <v>6374</v>
      </c>
      <c r="L3558" s="251">
        <v>45838</v>
      </c>
      <c r="M3558" s="250" t="s">
        <v>1099</v>
      </c>
    </row>
    <row r="3559" spans="1:13" x14ac:dyDescent="0.35">
      <c r="A3559" s="252" t="s">
        <v>992</v>
      </c>
      <c r="B3559" s="252" t="s">
        <v>993</v>
      </c>
      <c r="C3559" s="252" t="s">
        <v>994</v>
      </c>
      <c r="D3559" s="252" t="s">
        <v>1142</v>
      </c>
      <c r="E3559" s="252">
        <v>3</v>
      </c>
      <c r="F3559" s="252" t="s">
        <v>6375</v>
      </c>
      <c r="G3559" s="252" t="s">
        <v>398</v>
      </c>
      <c r="H3559" s="252">
        <v>2</v>
      </c>
      <c r="I3559" s="252" t="s">
        <v>6351</v>
      </c>
      <c r="J3559" s="252" t="s">
        <v>6376</v>
      </c>
      <c r="K3559" s="252" t="s">
        <v>6377</v>
      </c>
      <c r="L3559" s="253">
        <v>45838</v>
      </c>
      <c r="M3559" s="252" t="s">
        <v>19</v>
      </c>
    </row>
    <row r="3560" spans="1:13" x14ac:dyDescent="0.35">
      <c r="A3560" s="250" t="s">
        <v>929</v>
      </c>
      <c r="B3560" s="250" t="s">
        <v>930</v>
      </c>
      <c r="C3560" s="250" t="s">
        <v>931</v>
      </c>
      <c r="D3560" s="250" t="s">
        <v>1094</v>
      </c>
      <c r="E3560" s="250">
        <v>19700000</v>
      </c>
      <c r="F3560" s="250" t="s">
        <v>6378</v>
      </c>
      <c r="G3560" s="250" t="s">
        <v>398</v>
      </c>
      <c r="H3560" s="250">
        <v>2</v>
      </c>
      <c r="I3560" s="250" t="s">
        <v>6379</v>
      </c>
      <c r="J3560" s="250" t="s">
        <v>6380</v>
      </c>
      <c r="K3560" s="250" t="s">
        <v>6381</v>
      </c>
      <c r="L3560" s="251">
        <v>45838</v>
      </c>
      <c r="M3560" s="250" t="s">
        <v>1099</v>
      </c>
    </row>
    <row r="3561" spans="1:13" x14ac:dyDescent="0.35">
      <c r="A3561" s="252" t="s">
        <v>929</v>
      </c>
      <c r="B3561" s="252" t="s">
        <v>930</v>
      </c>
      <c r="C3561" s="252" t="s">
        <v>931</v>
      </c>
      <c r="D3561" s="252" t="s">
        <v>1100</v>
      </c>
      <c r="E3561" s="252">
        <v>349409</v>
      </c>
      <c r="F3561" s="252" t="s">
        <v>6382</v>
      </c>
      <c r="G3561" s="252" t="s">
        <v>398</v>
      </c>
      <c r="H3561" s="252">
        <v>2</v>
      </c>
      <c r="I3561" s="252" t="s">
        <v>6383</v>
      </c>
      <c r="J3561" s="252" t="s">
        <v>6384</v>
      </c>
      <c r="K3561" s="252" t="s">
        <v>6385</v>
      </c>
      <c r="L3561" s="253">
        <v>45838</v>
      </c>
      <c r="M3561" s="252" t="s">
        <v>1099</v>
      </c>
    </row>
    <row r="3562" spans="1:13" x14ac:dyDescent="0.35">
      <c r="A3562" s="250" t="s">
        <v>929</v>
      </c>
      <c r="B3562" s="250" t="s">
        <v>930</v>
      </c>
      <c r="C3562" s="250" t="s">
        <v>931</v>
      </c>
      <c r="D3562" s="250" t="s">
        <v>1105</v>
      </c>
      <c r="E3562" s="250">
        <v>14595072</v>
      </c>
      <c r="F3562" s="250" t="s">
        <v>6382</v>
      </c>
      <c r="G3562" s="250" t="s">
        <v>398</v>
      </c>
      <c r="H3562" s="250">
        <v>2</v>
      </c>
      <c r="I3562" s="250" t="s">
        <v>6386</v>
      </c>
      <c r="J3562" s="250" t="s">
        <v>6387</v>
      </c>
      <c r="K3562" s="250" t="s">
        <v>6388</v>
      </c>
      <c r="L3562" s="251">
        <v>45838</v>
      </c>
      <c r="M3562" s="250" t="s">
        <v>19</v>
      </c>
    </row>
    <row r="3563" spans="1:13" x14ac:dyDescent="0.35">
      <c r="A3563" s="252" t="s">
        <v>929</v>
      </c>
      <c r="B3563" s="252" t="s">
        <v>930</v>
      </c>
      <c r="C3563" s="252" t="s">
        <v>931</v>
      </c>
      <c r="D3563" s="252" t="s">
        <v>1110</v>
      </c>
      <c r="E3563" s="252">
        <v>808400</v>
      </c>
      <c r="F3563" s="252" t="s">
        <v>6389</v>
      </c>
      <c r="G3563" s="252" t="s">
        <v>398</v>
      </c>
      <c r="H3563" s="252">
        <v>2</v>
      </c>
      <c r="I3563" s="252" t="s">
        <v>6351</v>
      </c>
      <c r="J3563" s="252" t="s">
        <v>6390</v>
      </c>
      <c r="K3563" s="252" t="s">
        <v>6391</v>
      </c>
      <c r="L3563" s="253">
        <v>45838</v>
      </c>
      <c r="M3563" s="252" t="s">
        <v>19</v>
      </c>
    </row>
    <row r="3564" spans="1:13" x14ac:dyDescent="0.35">
      <c r="A3564" s="250" t="s">
        <v>929</v>
      </c>
      <c r="B3564" s="250" t="s">
        <v>930</v>
      </c>
      <c r="C3564" s="250" t="s">
        <v>931</v>
      </c>
      <c r="D3564" s="250" t="s">
        <v>1113</v>
      </c>
      <c r="E3564" s="250">
        <v>695100</v>
      </c>
      <c r="F3564" s="250" t="s">
        <v>6389</v>
      </c>
      <c r="G3564" s="250" t="s">
        <v>398</v>
      </c>
      <c r="H3564" s="250">
        <v>2</v>
      </c>
      <c r="I3564" s="250" t="s">
        <v>6351</v>
      </c>
      <c r="J3564" s="250" t="s">
        <v>6392</v>
      </c>
      <c r="K3564" s="250" t="s">
        <v>6393</v>
      </c>
      <c r="L3564" s="251">
        <v>45838</v>
      </c>
      <c r="M3564" s="250" t="s">
        <v>19</v>
      </c>
    </row>
    <row r="3565" spans="1:13" x14ac:dyDescent="0.35">
      <c r="A3565" s="252" t="s">
        <v>929</v>
      </c>
      <c r="B3565" s="252" t="s">
        <v>930</v>
      </c>
      <c r="C3565" s="252" t="s">
        <v>931</v>
      </c>
      <c r="D3565" s="252" t="s">
        <v>92</v>
      </c>
      <c r="E3565" s="252" t="s">
        <v>17</v>
      </c>
      <c r="F3565" s="252" t="s">
        <v>17</v>
      </c>
      <c r="G3565" s="252" t="s">
        <v>17</v>
      </c>
      <c r="H3565" s="252" t="s">
        <v>17</v>
      </c>
      <c r="I3565" s="252" t="s">
        <v>17</v>
      </c>
      <c r="J3565" s="252" t="s">
        <v>608</v>
      </c>
      <c r="K3565" s="252" t="s">
        <v>6394</v>
      </c>
      <c r="L3565" s="253">
        <v>45838</v>
      </c>
      <c r="M3565" s="252" t="s">
        <v>19</v>
      </c>
    </row>
    <row r="3566" spans="1:13" x14ac:dyDescent="0.35">
      <c r="A3566" s="250" t="s">
        <v>929</v>
      </c>
      <c r="B3566" s="250" t="s">
        <v>930</v>
      </c>
      <c r="C3566" s="250" t="s">
        <v>931</v>
      </c>
      <c r="D3566" s="250" t="s">
        <v>428</v>
      </c>
      <c r="E3566" s="250" t="s">
        <v>17</v>
      </c>
      <c r="F3566" s="250" t="s">
        <v>17</v>
      </c>
      <c r="G3566" s="250" t="s">
        <v>17</v>
      </c>
      <c r="H3566" s="250" t="s">
        <v>17</v>
      </c>
      <c r="I3566" s="250" t="s">
        <v>17</v>
      </c>
      <c r="J3566" s="250" t="s">
        <v>608</v>
      </c>
      <c r="K3566" s="250" t="s">
        <v>6395</v>
      </c>
      <c r="L3566" s="251">
        <v>45838</v>
      </c>
      <c r="M3566" s="250" t="s">
        <v>1099</v>
      </c>
    </row>
    <row r="3567" spans="1:13" x14ac:dyDescent="0.35">
      <c r="A3567" s="252" t="s">
        <v>929</v>
      </c>
      <c r="B3567" s="252" t="s">
        <v>930</v>
      </c>
      <c r="C3567" s="252" t="s">
        <v>931</v>
      </c>
      <c r="D3567" s="252" t="s">
        <v>1016</v>
      </c>
      <c r="E3567" s="252" t="s">
        <v>17</v>
      </c>
      <c r="F3567" s="252" t="s">
        <v>17</v>
      </c>
      <c r="G3567" s="252" t="s">
        <v>17</v>
      </c>
      <c r="H3567" s="252" t="s">
        <v>17</v>
      </c>
      <c r="I3567" s="252" t="s">
        <v>17</v>
      </c>
      <c r="J3567" s="252" t="s">
        <v>608</v>
      </c>
      <c r="K3567" s="252" t="s">
        <v>6396</v>
      </c>
      <c r="L3567" s="253">
        <v>45838</v>
      </c>
      <c r="M3567" s="252" t="s">
        <v>1099</v>
      </c>
    </row>
    <row r="3568" spans="1:13" x14ac:dyDescent="0.35">
      <c r="A3568" s="250" t="s">
        <v>929</v>
      </c>
      <c r="B3568" s="250" t="s">
        <v>930</v>
      </c>
      <c r="C3568" s="250" t="s">
        <v>931</v>
      </c>
      <c r="D3568" s="250" t="s">
        <v>1123</v>
      </c>
      <c r="E3568" s="250">
        <v>774300</v>
      </c>
      <c r="F3568" s="250" t="s">
        <v>6389</v>
      </c>
      <c r="G3568" s="250" t="s">
        <v>398</v>
      </c>
      <c r="H3568" s="250">
        <v>2</v>
      </c>
      <c r="I3568" s="250" t="s">
        <v>6351</v>
      </c>
      <c r="J3568" s="250" t="s">
        <v>6397</v>
      </c>
      <c r="K3568" s="250" t="s">
        <v>6398</v>
      </c>
      <c r="L3568" s="251">
        <v>45838</v>
      </c>
      <c r="M3568" s="250" t="s">
        <v>19</v>
      </c>
    </row>
    <row r="3569" spans="1:13" x14ac:dyDescent="0.35">
      <c r="A3569" s="252" t="s">
        <v>929</v>
      </c>
      <c r="B3569" s="252" t="s">
        <v>930</v>
      </c>
      <c r="C3569" s="252" t="s">
        <v>931</v>
      </c>
      <c r="D3569" s="252" t="s">
        <v>1126</v>
      </c>
      <c r="E3569" s="252">
        <v>14245663</v>
      </c>
      <c r="F3569" s="252" t="s">
        <v>6382</v>
      </c>
      <c r="G3569" s="252" t="s">
        <v>398</v>
      </c>
      <c r="H3569" s="252">
        <v>2</v>
      </c>
      <c r="I3569" s="252" t="s">
        <v>6386</v>
      </c>
      <c r="J3569" s="252" t="s">
        <v>1797</v>
      </c>
      <c r="K3569" s="252" t="s">
        <v>6399</v>
      </c>
      <c r="L3569" s="253">
        <v>45838</v>
      </c>
      <c r="M3569" s="252" t="s">
        <v>19</v>
      </c>
    </row>
    <row r="3570" spans="1:13" x14ac:dyDescent="0.35">
      <c r="A3570" s="250" t="s">
        <v>929</v>
      </c>
      <c r="B3570" s="250" t="s">
        <v>930</v>
      </c>
      <c r="C3570" s="250" t="s">
        <v>931</v>
      </c>
      <c r="D3570" s="250" t="s">
        <v>1130</v>
      </c>
      <c r="E3570" s="250">
        <v>34100</v>
      </c>
      <c r="F3570" s="250" t="s">
        <v>6389</v>
      </c>
      <c r="G3570" s="250" t="s">
        <v>398</v>
      </c>
      <c r="H3570" s="250">
        <v>2</v>
      </c>
      <c r="I3570" s="250" t="s">
        <v>6351</v>
      </c>
      <c r="J3570" s="250" t="s">
        <v>2842</v>
      </c>
      <c r="K3570" s="250" t="s">
        <v>6400</v>
      </c>
      <c r="L3570" s="251">
        <v>45838</v>
      </c>
      <c r="M3570" s="250" t="s">
        <v>19</v>
      </c>
    </row>
    <row r="3571" spans="1:13" x14ac:dyDescent="0.35">
      <c r="A3571" s="252" t="s">
        <v>929</v>
      </c>
      <c r="B3571" s="252" t="s">
        <v>930</v>
      </c>
      <c r="C3571" s="252" t="s">
        <v>931</v>
      </c>
      <c r="D3571" s="252" t="s">
        <v>1133</v>
      </c>
      <c r="E3571" s="252">
        <v>774300</v>
      </c>
      <c r="F3571" s="252" t="s">
        <v>6389</v>
      </c>
      <c r="G3571" s="252" t="s">
        <v>6401</v>
      </c>
      <c r="H3571" s="252">
        <v>3</v>
      </c>
      <c r="I3571" s="252" t="s">
        <v>6351</v>
      </c>
      <c r="J3571" s="252" t="s">
        <v>6402</v>
      </c>
      <c r="K3571" s="252" t="s">
        <v>6403</v>
      </c>
      <c r="L3571" s="253">
        <v>45838</v>
      </c>
      <c r="M3571" s="252" t="s">
        <v>19</v>
      </c>
    </row>
    <row r="3572" spans="1:13" x14ac:dyDescent="0.35">
      <c r="A3572" s="250" t="s">
        <v>929</v>
      </c>
      <c r="B3572" s="250" t="s">
        <v>930</v>
      </c>
      <c r="C3572" s="250" t="s">
        <v>931</v>
      </c>
      <c r="D3572" s="250" t="s">
        <v>1136</v>
      </c>
      <c r="E3572" s="250" t="s">
        <v>17</v>
      </c>
      <c r="F3572" s="250" t="s">
        <v>318</v>
      </c>
      <c r="G3572" s="250" t="s">
        <v>17</v>
      </c>
      <c r="H3572" s="250" t="s">
        <v>17</v>
      </c>
      <c r="I3572" s="250" t="s">
        <v>17</v>
      </c>
      <c r="J3572" s="250" t="s">
        <v>2557</v>
      </c>
      <c r="K3572" s="250" t="s">
        <v>6404</v>
      </c>
      <c r="L3572" s="251">
        <v>45838</v>
      </c>
      <c r="M3572" s="250" t="s">
        <v>19</v>
      </c>
    </row>
    <row r="3573" spans="1:13" x14ac:dyDescent="0.35">
      <c r="A3573" s="252" t="s">
        <v>929</v>
      </c>
      <c r="B3573" s="252" t="s">
        <v>930</v>
      </c>
      <c r="C3573" s="252" t="s">
        <v>931</v>
      </c>
      <c r="D3573" s="252" t="s">
        <v>1139</v>
      </c>
      <c r="E3573" s="252" t="s">
        <v>17</v>
      </c>
      <c r="F3573" s="252" t="s">
        <v>17</v>
      </c>
      <c r="G3573" s="252" t="s">
        <v>17</v>
      </c>
      <c r="H3573" s="252" t="s">
        <v>17</v>
      </c>
      <c r="I3573" s="252" t="s">
        <v>17</v>
      </c>
      <c r="J3573" s="252" t="s">
        <v>2557</v>
      </c>
      <c r="K3573" s="252" t="s">
        <v>6405</v>
      </c>
      <c r="L3573" s="253">
        <v>45838</v>
      </c>
      <c r="M3573" s="252" t="s">
        <v>19</v>
      </c>
    </row>
    <row r="3574" spans="1:13" x14ac:dyDescent="0.35">
      <c r="A3574" s="250" t="s">
        <v>929</v>
      </c>
      <c r="B3574" s="250" t="s">
        <v>930</v>
      </c>
      <c r="C3574" s="250" t="s">
        <v>931</v>
      </c>
      <c r="D3574" s="250" t="s">
        <v>1142</v>
      </c>
      <c r="E3574" s="250">
        <v>3</v>
      </c>
      <c r="F3574" s="250" t="s">
        <v>6406</v>
      </c>
      <c r="G3574" s="250" t="s">
        <v>178</v>
      </c>
      <c r="H3574" s="250">
        <v>1</v>
      </c>
      <c r="I3574" s="250" t="s">
        <v>6351</v>
      </c>
      <c r="J3574" s="250" t="s">
        <v>6407</v>
      </c>
      <c r="K3574" s="250" t="s">
        <v>6408</v>
      </c>
      <c r="L3574" s="251">
        <v>45838</v>
      </c>
      <c r="M3574" s="250" t="s">
        <v>19</v>
      </c>
    </row>
    <row r="3575" spans="1:13" x14ac:dyDescent="0.35">
      <c r="A3575" s="252" t="s">
        <v>495</v>
      </c>
      <c r="B3575" s="252" t="s">
        <v>496</v>
      </c>
      <c r="C3575" s="252" t="s">
        <v>435</v>
      </c>
      <c r="D3575" s="252" t="s">
        <v>1094</v>
      </c>
      <c r="E3575" s="252">
        <v>35389175</v>
      </c>
      <c r="F3575" s="252" t="s">
        <v>3227</v>
      </c>
      <c r="G3575" s="252" t="s">
        <v>398</v>
      </c>
      <c r="H3575" s="252">
        <v>2</v>
      </c>
      <c r="I3575" s="252" t="s">
        <v>6409</v>
      </c>
      <c r="J3575" s="252" t="s">
        <v>6410</v>
      </c>
      <c r="K3575" s="252" t="s">
        <v>6411</v>
      </c>
      <c r="L3575" s="253">
        <v>45838</v>
      </c>
      <c r="M3575" s="252" t="s">
        <v>175</v>
      </c>
    </row>
    <row r="3576" spans="1:13" x14ac:dyDescent="0.35">
      <c r="A3576" s="250" t="s">
        <v>495</v>
      </c>
      <c r="B3576" s="250" t="s">
        <v>496</v>
      </c>
      <c r="C3576" s="250" t="s">
        <v>435</v>
      </c>
      <c r="D3576" s="250" t="s">
        <v>1100</v>
      </c>
      <c r="E3576" s="250">
        <v>246350</v>
      </c>
      <c r="F3576" s="250" t="s">
        <v>6412</v>
      </c>
      <c r="G3576" s="250" t="s">
        <v>398</v>
      </c>
      <c r="H3576" s="250">
        <v>2</v>
      </c>
      <c r="I3576" s="250" t="s">
        <v>6413</v>
      </c>
      <c r="J3576" s="250" t="s">
        <v>6414</v>
      </c>
      <c r="K3576" s="250" t="s">
        <v>6415</v>
      </c>
      <c r="L3576" s="251">
        <v>45838</v>
      </c>
      <c r="M3576" s="250" t="s">
        <v>175</v>
      </c>
    </row>
    <row r="3577" spans="1:13" x14ac:dyDescent="0.35">
      <c r="A3577" s="252" t="s">
        <v>495</v>
      </c>
      <c r="B3577" s="252" t="s">
        <v>496</v>
      </c>
      <c r="C3577" s="252" t="s">
        <v>435</v>
      </c>
      <c r="D3577" s="252" t="s">
        <v>1105</v>
      </c>
      <c r="E3577" s="252">
        <v>5169474</v>
      </c>
      <c r="F3577" s="252" t="s">
        <v>6416</v>
      </c>
      <c r="G3577" s="252" t="s">
        <v>398</v>
      </c>
      <c r="H3577" s="252">
        <v>2</v>
      </c>
      <c r="I3577" s="252" t="s">
        <v>6417</v>
      </c>
      <c r="J3577" s="252" t="s">
        <v>6418</v>
      </c>
      <c r="K3577" s="252" t="s">
        <v>6419</v>
      </c>
      <c r="L3577" s="253">
        <v>45838</v>
      </c>
      <c r="M3577" s="252" t="s">
        <v>175</v>
      </c>
    </row>
    <row r="3578" spans="1:13" x14ac:dyDescent="0.35">
      <c r="A3578" s="250" t="s">
        <v>495</v>
      </c>
      <c r="B3578" s="250" t="s">
        <v>496</v>
      </c>
      <c r="C3578" s="250" t="s">
        <v>435</v>
      </c>
      <c r="D3578" s="250" t="s">
        <v>1110</v>
      </c>
      <c r="E3578" s="250">
        <v>3512080</v>
      </c>
      <c r="F3578" s="250" t="s">
        <v>6416</v>
      </c>
      <c r="G3578" s="250" t="s">
        <v>398</v>
      </c>
      <c r="H3578" s="250">
        <v>2</v>
      </c>
      <c r="I3578" s="250" t="s">
        <v>6417</v>
      </c>
      <c r="J3578" s="250" t="s">
        <v>6420</v>
      </c>
      <c r="K3578" s="250" t="s">
        <v>6421</v>
      </c>
      <c r="L3578" s="251">
        <v>45838</v>
      </c>
      <c r="M3578" s="250" t="s">
        <v>175</v>
      </c>
    </row>
    <row r="3579" spans="1:13" x14ac:dyDescent="0.35">
      <c r="A3579" s="252" t="s">
        <v>495</v>
      </c>
      <c r="B3579" s="252" t="s">
        <v>496</v>
      </c>
      <c r="C3579" s="252" t="s">
        <v>435</v>
      </c>
      <c r="D3579" s="252" t="s">
        <v>1113</v>
      </c>
      <c r="E3579" s="252">
        <v>1525</v>
      </c>
      <c r="F3579" s="252" t="s">
        <v>6422</v>
      </c>
      <c r="G3579" s="252" t="s">
        <v>230</v>
      </c>
      <c r="H3579" s="252">
        <v>3</v>
      </c>
      <c r="I3579" s="252" t="s">
        <v>6423</v>
      </c>
      <c r="J3579" s="252" t="s">
        <v>6424</v>
      </c>
      <c r="K3579" s="252" t="s">
        <v>6425</v>
      </c>
      <c r="L3579" s="253">
        <v>45838</v>
      </c>
      <c r="M3579" s="252" t="s">
        <v>175</v>
      </c>
    </row>
    <row r="3580" spans="1:13" x14ac:dyDescent="0.35">
      <c r="A3580" s="250" t="s">
        <v>495</v>
      </c>
      <c r="B3580" s="250" t="s">
        <v>496</v>
      </c>
      <c r="C3580" s="250" t="s">
        <v>435</v>
      </c>
      <c r="D3580" s="250" t="s">
        <v>428</v>
      </c>
      <c r="E3580" s="250" t="s">
        <v>17</v>
      </c>
      <c r="F3580" s="250" t="s">
        <v>17</v>
      </c>
      <c r="G3580" s="250" t="s">
        <v>17</v>
      </c>
      <c r="H3580" s="250" t="s">
        <v>17</v>
      </c>
      <c r="I3580" s="250" t="s">
        <v>17</v>
      </c>
      <c r="J3580" s="250" t="s">
        <v>6426</v>
      </c>
      <c r="K3580" s="250" t="s">
        <v>6427</v>
      </c>
      <c r="L3580" s="251">
        <v>45838</v>
      </c>
      <c r="M3580" s="250" t="s">
        <v>175</v>
      </c>
    </row>
    <row r="3581" spans="1:13" x14ac:dyDescent="0.35">
      <c r="A3581" s="252" t="s">
        <v>495</v>
      </c>
      <c r="B3581" s="252" t="s">
        <v>496</v>
      </c>
      <c r="C3581" s="252" t="s">
        <v>435</v>
      </c>
      <c r="D3581" s="252" t="s">
        <v>1016</v>
      </c>
      <c r="E3581" s="252">
        <v>180</v>
      </c>
      <c r="F3581" s="252" t="s">
        <v>6428</v>
      </c>
      <c r="G3581" s="252" t="s">
        <v>398</v>
      </c>
      <c r="H3581" s="252">
        <v>2</v>
      </c>
      <c r="I3581" s="252" t="s">
        <v>6429</v>
      </c>
      <c r="J3581" s="252" t="s">
        <v>6430</v>
      </c>
      <c r="K3581" s="252" t="s">
        <v>6431</v>
      </c>
      <c r="L3581" s="253">
        <v>45838</v>
      </c>
      <c r="M3581" s="252" t="s">
        <v>175</v>
      </c>
    </row>
    <row r="3582" spans="1:13" x14ac:dyDescent="0.35">
      <c r="A3582" s="250" t="s">
        <v>495</v>
      </c>
      <c r="B3582" s="250" t="s">
        <v>496</v>
      </c>
      <c r="C3582" s="250" t="s">
        <v>435</v>
      </c>
      <c r="D3582" s="250" t="s">
        <v>1123</v>
      </c>
      <c r="E3582" s="250">
        <v>1813889</v>
      </c>
      <c r="F3582" s="250" t="s">
        <v>6416</v>
      </c>
      <c r="G3582" s="250" t="s">
        <v>398</v>
      </c>
      <c r="H3582" s="250">
        <v>2</v>
      </c>
      <c r="I3582" s="250" t="s">
        <v>6417</v>
      </c>
      <c r="J3582" s="250" t="s">
        <v>6432</v>
      </c>
      <c r="K3582" s="250" t="s">
        <v>6433</v>
      </c>
      <c r="L3582" s="251">
        <v>45838</v>
      </c>
      <c r="M3582" s="250" t="s">
        <v>175</v>
      </c>
    </row>
    <row r="3583" spans="1:13" x14ac:dyDescent="0.35">
      <c r="A3583" s="252" t="s">
        <v>495</v>
      </c>
      <c r="B3583" s="252" t="s">
        <v>496</v>
      </c>
      <c r="C3583" s="252" t="s">
        <v>435</v>
      </c>
      <c r="D3583" s="252" t="s">
        <v>1126</v>
      </c>
      <c r="E3583" s="252">
        <v>1657394</v>
      </c>
      <c r="F3583" s="252" t="s">
        <v>6416</v>
      </c>
      <c r="G3583" s="252" t="s">
        <v>398</v>
      </c>
      <c r="H3583" s="252">
        <v>2</v>
      </c>
      <c r="I3583" s="252" t="s">
        <v>6417</v>
      </c>
      <c r="J3583" s="252" t="s">
        <v>6434</v>
      </c>
      <c r="K3583" s="252" t="s">
        <v>6435</v>
      </c>
      <c r="L3583" s="253">
        <v>45838</v>
      </c>
      <c r="M3583" s="252" t="s">
        <v>175</v>
      </c>
    </row>
    <row r="3584" spans="1:13" x14ac:dyDescent="0.35">
      <c r="A3584" s="250" t="s">
        <v>495</v>
      </c>
      <c r="B3584" s="250" t="s">
        <v>496</v>
      </c>
      <c r="C3584" s="250" t="s">
        <v>435</v>
      </c>
      <c r="D3584" s="250" t="s">
        <v>1130</v>
      </c>
      <c r="E3584" s="250">
        <v>1698191</v>
      </c>
      <c r="F3584" s="250" t="s">
        <v>6416</v>
      </c>
      <c r="G3584" s="250" t="s">
        <v>398</v>
      </c>
      <c r="H3584" s="250">
        <v>2</v>
      </c>
      <c r="I3584" s="250" t="s">
        <v>6417</v>
      </c>
      <c r="J3584" s="250" t="s">
        <v>6436</v>
      </c>
      <c r="K3584" s="250" t="s">
        <v>6437</v>
      </c>
      <c r="L3584" s="251">
        <v>45838</v>
      </c>
      <c r="M3584" s="250" t="s">
        <v>175</v>
      </c>
    </row>
    <row r="3585" spans="1:13" x14ac:dyDescent="0.35">
      <c r="A3585" s="252" t="s">
        <v>495</v>
      </c>
      <c r="B3585" s="252" t="s">
        <v>496</v>
      </c>
      <c r="C3585" s="252" t="s">
        <v>435</v>
      </c>
      <c r="D3585" s="252" t="s">
        <v>1133</v>
      </c>
      <c r="E3585" s="252">
        <v>1397685</v>
      </c>
      <c r="F3585" s="252" t="s">
        <v>6416</v>
      </c>
      <c r="G3585" s="252" t="s">
        <v>398</v>
      </c>
      <c r="H3585" s="252">
        <v>2</v>
      </c>
      <c r="I3585" s="252" t="s">
        <v>6417</v>
      </c>
      <c r="J3585" s="252" t="s">
        <v>6438</v>
      </c>
      <c r="K3585" s="252" t="s">
        <v>6439</v>
      </c>
      <c r="L3585" s="253">
        <v>45838</v>
      </c>
      <c r="M3585" s="252" t="s">
        <v>175</v>
      </c>
    </row>
    <row r="3586" spans="1:13" x14ac:dyDescent="0.35">
      <c r="A3586" s="250" t="s">
        <v>495</v>
      </c>
      <c r="B3586" s="250" t="s">
        <v>496</v>
      </c>
      <c r="C3586" s="250" t="s">
        <v>435</v>
      </c>
      <c r="D3586" s="250" t="s">
        <v>1136</v>
      </c>
      <c r="E3586" s="250">
        <v>416204</v>
      </c>
      <c r="F3586" s="250" t="s">
        <v>6416</v>
      </c>
      <c r="G3586" s="250" t="s">
        <v>398</v>
      </c>
      <c r="H3586" s="250">
        <v>2</v>
      </c>
      <c r="I3586" s="250" t="s">
        <v>6417</v>
      </c>
      <c r="J3586" s="250" t="s">
        <v>6440</v>
      </c>
      <c r="K3586" s="250" t="s">
        <v>6441</v>
      </c>
      <c r="L3586" s="251">
        <v>45838</v>
      </c>
      <c r="M3586" s="250" t="s">
        <v>175</v>
      </c>
    </row>
    <row r="3587" spans="1:13" x14ac:dyDescent="0.35">
      <c r="A3587" s="252" t="s">
        <v>495</v>
      </c>
      <c r="B3587" s="252" t="s">
        <v>496</v>
      </c>
      <c r="C3587" s="252" t="s">
        <v>435</v>
      </c>
      <c r="D3587" s="252" t="s">
        <v>1139</v>
      </c>
      <c r="E3587" s="252">
        <v>0</v>
      </c>
      <c r="F3587" s="252" t="s">
        <v>6416</v>
      </c>
      <c r="G3587" s="252" t="s">
        <v>398</v>
      </c>
      <c r="H3587" s="252">
        <v>2</v>
      </c>
      <c r="I3587" s="252" t="s">
        <v>6417</v>
      </c>
      <c r="J3587" s="252" t="s">
        <v>6442</v>
      </c>
      <c r="K3587" s="252" t="s">
        <v>6443</v>
      </c>
      <c r="L3587" s="253">
        <v>45838</v>
      </c>
      <c r="M3587" s="252" t="s">
        <v>175</v>
      </c>
    </row>
    <row r="3588" spans="1:13" x14ac:dyDescent="0.35">
      <c r="A3588" s="250" t="s">
        <v>495</v>
      </c>
      <c r="B3588" s="250" t="s">
        <v>496</v>
      </c>
      <c r="C3588" s="250" t="s">
        <v>435</v>
      </c>
      <c r="D3588" s="250" t="s">
        <v>1142</v>
      </c>
      <c r="E3588" s="250">
        <v>4</v>
      </c>
      <c r="F3588" s="250" t="s">
        <v>6444</v>
      </c>
      <c r="G3588" s="250" t="s">
        <v>398</v>
      </c>
      <c r="H3588" s="250">
        <v>2</v>
      </c>
      <c r="I3588" s="250" t="s">
        <v>6445</v>
      </c>
      <c r="J3588" s="250" t="s">
        <v>6446</v>
      </c>
      <c r="K3588" s="250" t="s">
        <v>6447</v>
      </c>
      <c r="L3588" s="251">
        <v>45838</v>
      </c>
      <c r="M3588" s="250" t="s">
        <v>175</v>
      </c>
    </row>
    <row r="3589" spans="1:13" x14ac:dyDescent="0.35">
      <c r="A3589" s="252" t="s">
        <v>964</v>
      </c>
      <c r="B3589" s="252" t="s">
        <v>965</v>
      </c>
      <c r="C3589" s="252" t="s">
        <v>435</v>
      </c>
      <c r="D3589" s="252" t="s">
        <v>1094</v>
      </c>
      <c r="E3589" s="252">
        <v>35389175</v>
      </c>
      <c r="F3589" s="252" t="s">
        <v>3227</v>
      </c>
      <c r="G3589" s="252" t="s">
        <v>398</v>
      </c>
      <c r="H3589" s="252">
        <v>2</v>
      </c>
      <c r="I3589" s="252" t="s">
        <v>6409</v>
      </c>
      <c r="J3589" s="252" t="s">
        <v>6448</v>
      </c>
      <c r="K3589" s="252" t="s">
        <v>6449</v>
      </c>
      <c r="L3589" s="253">
        <v>45838</v>
      </c>
      <c r="M3589" s="252" t="s">
        <v>175</v>
      </c>
    </row>
    <row r="3590" spans="1:13" x14ac:dyDescent="0.35">
      <c r="A3590" s="250" t="s">
        <v>964</v>
      </c>
      <c r="B3590" s="250" t="s">
        <v>965</v>
      </c>
      <c r="C3590" s="250" t="s">
        <v>435</v>
      </c>
      <c r="D3590" s="250" t="s">
        <v>1100</v>
      </c>
      <c r="E3590" s="250">
        <v>181240</v>
      </c>
      <c r="F3590" s="250" t="s">
        <v>6450</v>
      </c>
      <c r="G3590" s="250" t="s">
        <v>398</v>
      </c>
      <c r="H3590" s="250">
        <v>2</v>
      </c>
      <c r="I3590" s="250" t="s">
        <v>6451</v>
      </c>
      <c r="J3590" s="250" t="s">
        <v>6452</v>
      </c>
      <c r="K3590" s="250" t="s">
        <v>6453</v>
      </c>
      <c r="L3590" s="251">
        <v>45838</v>
      </c>
      <c r="M3590" s="250" t="s">
        <v>175</v>
      </c>
    </row>
    <row r="3591" spans="1:13" x14ac:dyDescent="0.35">
      <c r="A3591" s="252" t="s">
        <v>964</v>
      </c>
      <c r="B3591" s="252" t="s">
        <v>965</v>
      </c>
      <c r="C3591" s="252" t="s">
        <v>435</v>
      </c>
      <c r="D3591" s="252" t="s">
        <v>1105</v>
      </c>
      <c r="E3591" s="252">
        <v>13164364</v>
      </c>
      <c r="F3591" s="252" t="s">
        <v>6454</v>
      </c>
      <c r="G3591" s="252" t="s">
        <v>398</v>
      </c>
      <c r="H3591" s="252">
        <v>2</v>
      </c>
      <c r="I3591" s="252" t="s">
        <v>6455</v>
      </c>
      <c r="J3591" s="252" t="s">
        <v>6456</v>
      </c>
      <c r="K3591" s="252" t="s">
        <v>6457</v>
      </c>
      <c r="L3591" s="253">
        <v>45838</v>
      </c>
      <c r="M3591" s="252" t="s">
        <v>175</v>
      </c>
    </row>
    <row r="3592" spans="1:13" x14ac:dyDescent="0.35">
      <c r="A3592" s="250" t="s">
        <v>964</v>
      </c>
      <c r="B3592" s="250" t="s">
        <v>965</v>
      </c>
      <c r="C3592" s="250" t="s">
        <v>435</v>
      </c>
      <c r="D3592" s="250" t="s">
        <v>1110</v>
      </c>
      <c r="E3592" s="250">
        <v>778000</v>
      </c>
      <c r="F3592" s="250" t="s">
        <v>6458</v>
      </c>
      <c r="G3592" s="250" t="s">
        <v>398</v>
      </c>
      <c r="H3592" s="250">
        <v>2</v>
      </c>
      <c r="I3592" s="250" t="s">
        <v>6459</v>
      </c>
      <c r="J3592" s="250" t="s">
        <v>6460</v>
      </c>
      <c r="K3592" s="250" t="s">
        <v>6461</v>
      </c>
      <c r="L3592" s="251">
        <v>45838</v>
      </c>
      <c r="M3592" s="250" t="s">
        <v>175</v>
      </c>
    </row>
    <row r="3593" spans="1:13" x14ac:dyDescent="0.35">
      <c r="A3593" s="252" t="s">
        <v>964</v>
      </c>
      <c r="B3593" s="252" t="s">
        <v>965</v>
      </c>
      <c r="C3593" s="252" t="s">
        <v>435</v>
      </c>
      <c r="D3593" s="252" t="s">
        <v>1113</v>
      </c>
      <c r="E3593" s="252">
        <v>12324</v>
      </c>
      <c r="F3593" s="252" t="s">
        <v>6462</v>
      </c>
      <c r="G3593" s="252" t="s">
        <v>230</v>
      </c>
      <c r="H3593" s="252">
        <v>3</v>
      </c>
      <c r="I3593" s="252" t="s">
        <v>6463</v>
      </c>
      <c r="J3593" s="252" t="s">
        <v>6464</v>
      </c>
      <c r="K3593" s="252" t="s">
        <v>6465</v>
      </c>
      <c r="L3593" s="253">
        <v>45838</v>
      </c>
      <c r="M3593" s="252" t="s">
        <v>175</v>
      </c>
    </row>
    <row r="3594" spans="1:13" x14ac:dyDescent="0.35">
      <c r="A3594" s="250" t="s">
        <v>964</v>
      </c>
      <c r="B3594" s="250" t="s">
        <v>965</v>
      </c>
      <c r="C3594" s="250" t="s">
        <v>435</v>
      </c>
      <c r="D3594" s="250" t="s">
        <v>428</v>
      </c>
      <c r="E3594" s="250">
        <v>27</v>
      </c>
      <c r="F3594" s="250" t="s">
        <v>6466</v>
      </c>
      <c r="G3594" s="250" t="s">
        <v>398</v>
      </c>
      <c r="H3594" s="250">
        <v>2</v>
      </c>
      <c r="I3594" s="250" t="s">
        <v>6467</v>
      </c>
      <c r="J3594" s="250" t="s">
        <v>6468</v>
      </c>
      <c r="K3594" s="250" t="s">
        <v>6469</v>
      </c>
      <c r="L3594" s="251">
        <v>45838</v>
      </c>
      <c r="M3594" s="250" t="s">
        <v>175</v>
      </c>
    </row>
    <row r="3595" spans="1:13" x14ac:dyDescent="0.35">
      <c r="A3595" s="252" t="s">
        <v>964</v>
      </c>
      <c r="B3595" s="252" t="s">
        <v>965</v>
      </c>
      <c r="C3595" s="252" t="s">
        <v>435</v>
      </c>
      <c r="D3595" s="252" t="s">
        <v>1016</v>
      </c>
      <c r="E3595" s="252">
        <v>180</v>
      </c>
      <c r="F3595" s="252" t="s">
        <v>6428</v>
      </c>
      <c r="G3595" s="252" t="s">
        <v>398</v>
      </c>
      <c r="H3595" s="252">
        <v>2</v>
      </c>
      <c r="I3595" s="252" t="s">
        <v>6429</v>
      </c>
      <c r="J3595" s="252" t="s">
        <v>6430</v>
      </c>
      <c r="K3595" s="252" t="s">
        <v>6470</v>
      </c>
      <c r="L3595" s="253">
        <v>45838</v>
      </c>
      <c r="M3595" s="252" t="s">
        <v>175</v>
      </c>
    </row>
    <row r="3596" spans="1:13" x14ac:dyDescent="0.35">
      <c r="A3596" s="250" t="s">
        <v>964</v>
      </c>
      <c r="B3596" s="250" t="s">
        <v>965</v>
      </c>
      <c r="C3596" s="250" t="s">
        <v>435</v>
      </c>
      <c r="D3596" s="250" t="s">
        <v>1123</v>
      </c>
      <c r="E3596" s="250">
        <v>778000</v>
      </c>
      <c r="F3596" s="250" t="s">
        <v>6471</v>
      </c>
      <c r="G3596" s="250" t="s">
        <v>398</v>
      </c>
      <c r="H3596" s="250">
        <v>2</v>
      </c>
      <c r="I3596" s="250" t="s">
        <v>6472</v>
      </c>
      <c r="J3596" s="250" t="s">
        <v>6473</v>
      </c>
      <c r="K3596" s="250" t="s">
        <v>6474</v>
      </c>
      <c r="L3596" s="251">
        <v>45838</v>
      </c>
      <c r="M3596" s="250" t="s">
        <v>175</v>
      </c>
    </row>
    <row r="3597" spans="1:13" x14ac:dyDescent="0.35">
      <c r="A3597" s="252" t="s">
        <v>964</v>
      </c>
      <c r="B3597" s="252" t="s">
        <v>965</v>
      </c>
      <c r="C3597" s="252" t="s">
        <v>435</v>
      </c>
      <c r="D3597" s="252" t="s">
        <v>1126</v>
      </c>
      <c r="E3597" s="252">
        <v>12386364</v>
      </c>
      <c r="F3597" s="252" t="s">
        <v>6475</v>
      </c>
      <c r="G3597" s="252" t="s">
        <v>398</v>
      </c>
      <c r="H3597" s="252">
        <v>2</v>
      </c>
      <c r="I3597" s="252" t="s">
        <v>6476</v>
      </c>
      <c r="J3597" s="252" t="s">
        <v>6477</v>
      </c>
      <c r="K3597" s="252" t="s">
        <v>6478</v>
      </c>
      <c r="L3597" s="253">
        <v>45838</v>
      </c>
      <c r="M3597" s="252" t="s">
        <v>175</v>
      </c>
    </row>
    <row r="3598" spans="1:13" x14ac:dyDescent="0.35">
      <c r="A3598" s="250" t="s">
        <v>964</v>
      </c>
      <c r="B3598" s="250" t="s">
        <v>965</v>
      </c>
      <c r="C3598" s="250" t="s">
        <v>435</v>
      </c>
      <c r="D3598" s="250" t="s">
        <v>1130</v>
      </c>
      <c r="E3598" s="250">
        <v>0</v>
      </c>
      <c r="F3598" s="250" t="s">
        <v>6458</v>
      </c>
      <c r="G3598" s="250" t="s">
        <v>398</v>
      </c>
      <c r="H3598" s="250">
        <v>2</v>
      </c>
      <c r="I3598" s="250" t="s">
        <v>6459</v>
      </c>
      <c r="J3598" s="250" t="s">
        <v>6479</v>
      </c>
      <c r="K3598" s="250" t="s">
        <v>6480</v>
      </c>
      <c r="L3598" s="251">
        <v>45838</v>
      </c>
      <c r="M3598" s="250" t="s">
        <v>175</v>
      </c>
    </row>
    <row r="3599" spans="1:13" x14ac:dyDescent="0.35">
      <c r="A3599" s="252" t="s">
        <v>964</v>
      </c>
      <c r="B3599" s="252" t="s">
        <v>965</v>
      </c>
      <c r="C3599" s="252" t="s">
        <v>435</v>
      </c>
      <c r="D3599" s="252" t="s">
        <v>1133</v>
      </c>
      <c r="E3599" s="252">
        <v>778000</v>
      </c>
      <c r="F3599" s="252" t="s">
        <v>6471</v>
      </c>
      <c r="G3599" s="252" t="s">
        <v>398</v>
      </c>
      <c r="H3599" s="252">
        <v>2</v>
      </c>
      <c r="I3599" s="252" t="s">
        <v>6472</v>
      </c>
      <c r="J3599" s="252" t="s">
        <v>6481</v>
      </c>
      <c r="K3599" s="252" t="s">
        <v>6482</v>
      </c>
      <c r="L3599" s="253">
        <v>45838</v>
      </c>
      <c r="M3599" s="252" t="s">
        <v>175</v>
      </c>
    </row>
    <row r="3600" spans="1:13" x14ac:dyDescent="0.35">
      <c r="A3600" s="250" t="s">
        <v>964</v>
      </c>
      <c r="B3600" s="250" t="s">
        <v>965</v>
      </c>
      <c r="C3600" s="250" t="s">
        <v>435</v>
      </c>
      <c r="D3600" s="250" t="s">
        <v>1136</v>
      </c>
      <c r="E3600" s="250" t="s">
        <v>17</v>
      </c>
      <c r="F3600" s="250" t="s">
        <v>17</v>
      </c>
      <c r="G3600" s="250" t="s">
        <v>230</v>
      </c>
      <c r="H3600" s="250">
        <v>3</v>
      </c>
      <c r="I3600" s="250" t="s">
        <v>17</v>
      </c>
      <c r="J3600" s="250" t="s">
        <v>6483</v>
      </c>
      <c r="K3600" s="250" t="s">
        <v>6484</v>
      </c>
      <c r="L3600" s="251">
        <v>45838</v>
      </c>
      <c r="M3600" s="250" t="s">
        <v>175</v>
      </c>
    </row>
    <row r="3601" spans="1:13" x14ac:dyDescent="0.35">
      <c r="A3601" s="252" t="s">
        <v>964</v>
      </c>
      <c r="B3601" s="252" t="s">
        <v>965</v>
      </c>
      <c r="C3601" s="252" t="s">
        <v>435</v>
      </c>
      <c r="D3601" s="252" t="s">
        <v>1139</v>
      </c>
      <c r="E3601" s="252" t="s">
        <v>17</v>
      </c>
      <c r="F3601" s="252" t="s">
        <v>6485</v>
      </c>
      <c r="G3601" s="252" t="s">
        <v>230</v>
      </c>
      <c r="H3601" s="252">
        <v>3</v>
      </c>
      <c r="I3601" s="252" t="s">
        <v>17</v>
      </c>
      <c r="J3601" s="252" t="s">
        <v>6486</v>
      </c>
      <c r="K3601" s="252" t="s">
        <v>6487</v>
      </c>
      <c r="L3601" s="253">
        <v>45838</v>
      </c>
      <c r="M3601" s="252" t="s">
        <v>175</v>
      </c>
    </row>
    <row r="3602" spans="1:13" x14ac:dyDescent="0.35">
      <c r="A3602" s="250" t="s">
        <v>964</v>
      </c>
      <c r="B3602" s="250" t="s">
        <v>965</v>
      </c>
      <c r="C3602" s="250" t="s">
        <v>435</v>
      </c>
      <c r="D3602" s="250" t="s">
        <v>1142</v>
      </c>
      <c r="E3602" s="250">
        <v>3</v>
      </c>
      <c r="F3602" s="250" t="s">
        <v>6488</v>
      </c>
      <c r="G3602" s="250" t="s">
        <v>398</v>
      </c>
      <c r="H3602" s="250">
        <v>2</v>
      </c>
      <c r="I3602" s="250" t="s">
        <v>6489</v>
      </c>
      <c r="J3602" s="250" t="s">
        <v>6490</v>
      </c>
      <c r="K3602" s="250" t="s">
        <v>6491</v>
      </c>
      <c r="L3602" s="251">
        <v>45838</v>
      </c>
      <c r="M3602" s="250" t="s">
        <v>175</v>
      </c>
    </row>
    <row r="3603" spans="1:13" x14ac:dyDescent="0.35">
      <c r="A3603" s="252" t="s">
        <v>433</v>
      </c>
      <c r="B3603" s="252" t="s">
        <v>434</v>
      </c>
      <c r="C3603" s="252" t="s">
        <v>435</v>
      </c>
      <c r="D3603" s="252" t="s">
        <v>1094</v>
      </c>
      <c r="E3603" s="252">
        <v>35389175</v>
      </c>
      <c r="F3603" s="252" t="s">
        <v>3227</v>
      </c>
      <c r="G3603" s="252" t="s">
        <v>398</v>
      </c>
      <c r="H3603" s="252">
        <v>2</v>
      </c>
      <c r="I3603" s="252" t="s">
        <v>6409</v>
      </c>
      <c r="J3603" s="252" t="s">
        <v>6448</v>
      </c>
      <c r="K3603" s="252" t="s">
        <v>6492</v>
      </c>
      <c r="L3603" s="253">
        <v>45838</v>
      </c>
      <c r="M3603" s="252" t="s">
        <v>175</v>
      </c>
    </row>
    <row r="3604" spans="1:13" x14ac:dyDescent="0.35">
      <c r="A3604" s="250" t="s">
        <v>433</v>
      </c>
      <c r="B3604" s="250" t="s">
        <v>434</v>
      </c>
      <c r="C3604" s="250" t="s">
        <v>435</v>
      </c>
      <c r="D3604" s="250" t="s">
        <v>1100</v>
      </c>
      <c r="E3604" s="250">
        <v>77897</v>
      </c>
      <c r="F3604" s="250" t="s">
        <v>6493</v>
      </c>
      <c r="G3604" s="250" t="s">
        <v>398</v>
      </c>
      <c r="H3604" s="250">
        <v>2</v>
      </c>
      <c r="I3604" s="250" t="s">
        <v>6494</v>
      </c>
      <c r="J3604" s="250" t="s">
        <v>6495</v>
      </c>
      <c r="K3604" s="250" t="s">
        <v>6496</v>
      </c>
      <c r="L3604" s="251">
        <v>45838</v>
      </c>
      <c r="M3604" s="250" t="s">
        <v>175</v>
      </c>
    </row>
    <row r="3605" spans="1:13" x14ac:dyDescent="0.35">
      <c r="A3605" s="252" t="s">
        <v>433</v>
      </c>
      <c r="B3605" s="252" t="s">
        <v>434</v>
      </c>
      <c r="C3605" s="252" t="s">
        <v>435</v>
      </c>
      <c r="D3605" s="252" t="s">
        <v>1105</v>
      </c>
      <c r="E3605" s="252">
        <v>12230792</v>
      </c>
      <c r="F3605" s="252" t="s">
        <v>6497</v>
      </c>
      <c r="G3605" s="252" t="s">
        <v>398</v>
      </c>
      <c r="H3605" s="252">
        <v>2</v>
      </c>
      <c r="I3605" s="252" t="s">
        <v>6498</v>
      </c>
      <c r="J3605" s="252" t="s">
        <v>6499</v>
      </c>
      <c r="K3605" s="252" t="s">
        <v>6500</v>
      </c>
      <c r="L3605" s="253">
        <v>45838</v>
      </c>
      <c r="M3605" s="252" t="s">
        <v>175</v>
      </c>
    </row>
    <row r="3606" spans="1:13" x14ac:dyDescent="0.35">
      <c r="A3606" s="250" t="s">
        <v>433</v>
      </c>
      <c r="B3606" s="250" t="s">
        <v>434</v>
      </c>
      <c r="C3606" s="250" t="s">
        <v>435</v>
      </c>
      <c r="D3606" s="250" t="s">
        <v>1110</v>
      </c>
      <c r="E3606" s="250">
        <v>2908042</v>
      </c>
      <c r="F3606" s="250" t="s">
        <v>6497</v>
      </c>
      <c r="G3606" s="250" t="s">
        <v>398</v>
      </c>
      <c r="H3606" s="250">
        <v>2</v>
      </c>
      <c r="I3606" s="250" t="s">
        <v>6498</v>
      </c>
      <c r="J3606" s="250" t="s">
        <v>6501</v>
      </c>
      <c r="K3606" s="250" t="s">
        <v>6502</v>
      </c>
      <c r="L3606" s="251">
        <v>45838</v>
      </c>
      <c r="M3606" s="250" t="s">
        <v>175</v>
      </c>
    </row>
    <row r="3607" spans="1:13" x14ac:dyDescent="0.35">
      <c r="A3607" s="252" t="s">
        <v>433</v>
      </c>
      <c r="B3607" s="252" t="s">
        <v>434</v>
      </c>
      <c r="C3607" s="252" t="s">
        <v>435</v>
      </c>
      <c r="D3607" s="252" t="s">
        <v>1113</v>
      </c>
      <c r="E3607" s="252">
        <v>1160000</v>
      </c>
      <c r="F3607" s="252" t="s">
        <v>6503</v>
      </c>
      <c r="G3607" s="252" t="s">
        <v>398</v>
      </c>
      <c r="H3607" s="252">
        <v>2</v>
      </c>
      <c r="I3607" s="252" t="s">
        <v>6504</v>
      </c>
      <c r="J3607" s="252" t="s">
        <v>6505</v>
      </c>
      <c r="K3607" s="252" t="s">
        <v>6506</v>
      </c>
      <c r="L3607" s="253">
        <v>45838</v>
      </c>
      <c r="M3607" s="252" t="s">
        <v>175</v>
      </c>
    </row>
    <row r="3608" spans="1:13" x14ac:dyDescent="0.35">
      <c r="A3608" s="250" t="s">
        <v>433</v>
      </c>
      <c r="B3608" s="250" t="s">
        <v>434</v>
      </c>
      <c r="C3608" s="250" t="s">
        <v>435</v>
      </c>
      <c r="D3608" s="250" t="s">
        <v>428</v>
      </c>
      <c r="E3608" s="250">
        <v>153</v>
      </c>
      <c r="F3608" s="250" t="s">
        <v>6507</v>
      </c>
      <c r="G3608" s="250" t="s">
        <v>398</v>
      </c>
      <c r="H3608" s="250">
        <v>2</v>
      </c>
      <c r="I3608" s="250" t="s">
        <v>1013</v>
      </c>
      <c r="J3608" s="250" t="s">
        <v>6508</v>
      </c>
      <c r="K3608" s="250" t="s">
        <v>6509</v>
      </c>
      <c r="L3608" s="251">
        <v>45838</v>
      </c>
      <c r="M3608" s="250" t="s">
        <v>175</v>
      </c>
    </row>
    <row r="3609" spans="1:13" x14ac:dyDescent="0.35">
      <c r="A3609" s="252" t="s">
        <v>433</v>
      </c>
      <c r="B3609" s="252" t="s">
        <v>434</v>
      </c>
      <c r="C3609" s="252" t="s">
        <v>435</v>
      </c>
      <c r="D3609" s="252" t="s">
        <v>1016</v>
      </c>
      <c r="E3609" s="252">
        <v>180</v>
      </c>
      <c r="F3609" s="252" t="s">
        <v>6428</v>
      </c>
      <c r="G3609" s="252" t="s">
        <v>398</v>
      </c>
      <c r="H3609" s="252">
        <v>2</v>
      </c>
      <c r="I3609" s="252" t="s">
        <v>6429</v>
      </c>
      <c r="J3609" s="252" t="s">
        <v>6430</v>
      </c>
      <c r="K3609" s="252" t="s">
        <v>6510</v>
      </c>
      <c r="L3609" s="253">
        <v>45838</v>
      </c>
      <c r="M3609" s="252" t="s">
        <v>175</v>
      </c>
    </row>
    <row r="3610" spans="1:13" x14ac:dyDescent="0.35">
      <c r="A3610" s="250" t="s">
        <v>433</v>
      </c>
      <c r="B3610" s="250" t="s">
        <v>434</v>
      </c>
      <c r="C3610" s="250" t="s">
        <v>435</v>
      </c>
      <c r="D3610" s="250" t="s">
        <v>1123</v>
      </c>
      <c r="E3610" s="250">
        <v>1305030</v>
      </c>
      <c r="F3610" s="250" t="s">
        <v>6511</v>
      </c>
      <c r="G3610" s="250" t="s">
        <v>398</v>
      </c>
      <c r="H3610" s="250">
        <v>2</v>
      </c>
      <c r="I3610" s="250" t="s">
        <v>6512</v>
      </c>
      <c r="J3610" s="250" t="s">
        <v>6513</v>
      </c>
      <c r="K3610" s="250" t="s">
        <v>6514</v>
      </c>
      <c r="L3610" s="251">
        <v>45838</v>
      </c>
      <c r="M3610" s="250" t="s">
        <v>175</v>
      </c>
    </row>
    <row r="3611" spans="1:13" x14ac:dyDescent="0.35">
      <c r="A3611" s="252" t="s">
        <v>433</v>
      </c>
      <c r="B3611" s="252" t="s">
        <v>434</v>
      </c>
      <c r="C3611" s="252" t="s">
        <v>435</v>
      </c>
      <c r="D3611" s="252" t="s">
        <v>1126</v>
      </c>
      <c r="E3611" s="252">
        <v>9322750</v>
      </c>
      <c r="F3611" s="252" t="s">
        <v>6497</v>
      </c>
      <c r="G3611" s="252" t="s">
        <v>398</v>
      </c>
      <c r="H3611" s="252">
        <v>2</v>
      </c>
      <c r="I3611" s="252" t="s">
        <v>6498</v>
      </c>
      <c r="J3611" s="252" t="s">
        <v>6515</v>
      </c>
      <c r="K3611" s="252" t="s">
        <v>6516</v>
      </c>
      <c r="L3611" s="253">
        <v>45838</v>
      </c>
      <c r="M3611" s="252" t="s">
        <v>175</v>
      </c>
    </row>
    <row r="3612" spans="1:13" x14ac:dyDescent="0.35">
      <c r="A3612" s="250" t="s">
        <v>433</v>
      </c>
      <c r="B3612" s="250" t="s">
        <v>434</v>
      </c>
      <c r="C3612" s="250" t="s">
        <v>435</v>
      </c>
      <c r="D3612" s="250" t="s">
        <v>1130</v>
      </c>
      <c r="E3612" s="250">
        <v>1603012</v>
      </c>
      <c r="F3612" s="250" t="s">
        <v>6517</v>
      </c>
      <c r="G3612" s="250" t="s">
        <v>398</v>
      </c>
      <c r="H3612" s="250">
        <v>2</v>
      </c>
      <c r="I3612" s="250" t="s">
        <v>6518</v>
      </c>
      <c r="J3612" s="250" t="s">
        <v>6519</v>
      </c>
      <c r="K3612" s="250" t="s">
        <v>6520</v>
      </c>
      <c r="L3612" s="251">
        <v>45838</v>
      </c>
      <c r="M3612" s="250" t="s">
        <v>175</v>
      </c>
    </row>
    <row r="3613" spans="1:13" x14ac:dyDescent="0.35">
      <c r="A3613" s="252" t="s">
        <v>433</v>
      </c>
      <c r="B3613" s="252" t="s">
        <v>434</v>
      </c>
      <c r="C3613" s="252" t="s">
        <v>435</v>
      </c>
      <c r="D3613" s="252" t="s">
        <v>1133</v>
      </c>
      <c r="E3613" s="252">
        <v>897023</v>
      </c>
      <c r="F3613" s="252" t="s">
        <v>6511</v>
      </c>
      <c r="G3613" s="252" t="s">
        <v>398</v>
      </c>
      <c r="H3613" s="252">
        <v>2</v>
      </c>
      <c r="I3613" s="252" t="s">
        <v>6512</v>
      </c>
      <c r="J3613" s="252" t="s">
        <v>6521</v>
      </c>
      <c r="K3613" s="252" t="s">
        <v>6522</v>
      </c>
      <c r="L3613" s="253">
        <v>45838</v>
      </c>
      <c r="M3613" s="252" t="s">
        <v>175</v>
      </c>
    </row>
    <row r="3614" spans="1:13" x14ac:dyDescent="0.35">
      <c r="A3614" s="250" t="s">
        <v>433</v>
      </c>
      <c r="B3614" s="250" t="s">
        <v>434</v>
      </c>
      <c r="C3614" s="250" t="s">
        <v>435</v>
      </c>
      <c r="D3614" s="250" t="s">
        <v>1136</v>
      </c>
      <c r="E3614" s="250">
        <v>408007</v>
      </c>
      <c r="F3614" s="250" t="s">
        <v>6511</v>
      </c>
      <c r="G3614" s="250" t="s">
        <v>398</v>
      </c>
      <c r="H3614" s="250">
        <v>2</v>
      </c>
      <c r="I3614" s="250" t="s">
        <v>6512</v>
      </c>
      <c r="J3614" s="250" t="s">
        <v>6523</v>
      </c>
      <c r="K3614" s="250" t="s">
        <v>6524</v>
      </c>
      <c r="L3614" s="251">
        <v>45838</v>
      </c>
      <c r="M3614" s="250" t="s">
        <v>175</v>
      </c>
    </row>
    <row r="3615" spans="1:13" x14ac:dyDescent="0.35">
      <c r="A3615" s="252" t="s">
        <v>433</v>
      </c>
      <c r="B3615" s="252" t="s">
        <v>434</v>
      </c>
      <c r="C3615" s="252" t="s">
        <v>435</v>
      </c>
      <c r="D3615" s="252" t="s">
        <v>1139</v>
      </c>
      <c r="E3615" s="252">
        <v>0</v>
      </c>
      <c r="F3615" s="252" t="s">
        <v>6511</v>
      </c>
      <c r="G3615" s="252" t="s">
        <v>398</v>
      </c>
      <c r="H3615" s="252">
        <v>2</v>
      </c>
      <c r="I3615" s="252" t="s">
        <v>6512</v>
      </c>
      <c r="J3615" s="252" t="s">
        <v>6525</v>
      </c>
      <c r="K3615" s="252" t="s">
        <v>6526</v>
      </c>
      <c r="L3615" s="253">
        <v>45838</v>
      </c>
      <c r="M3615" s="252" t="s">
        <v>175</v>
      </c>
    </row>
    <row r="3616" spans="1:13" x14ac:dyDescent="0.35">
      <c r="A3616" s="250" t="s">
        <v>433</v>
      </c>
      <c r="B3616" s="250" t="s">
        <v>434</v>
      </c>
      <c r="C3616" s="250" t="s">
        <v>435</v>
      </c>
      <c r="D3616" s="250" t="s">
        <v>1142</v>
      </c>
      <c r="E3616" s="250">
        <v>5</v>
      </c>
      <c r="F3616" s="250" t="s">
        <v>6527</v>
      </c>
      <c r="G3616" s="250" t="s">
        <v>398</v>
      </c>
      <c r="H3616" s="250">
        <v>2</v>
      </c>
      <c r="I3616" s="250" t="s">
        <v>6528</v>
      </c>
      <c r="J3616" s="250" t="s">
        <v>6529</v>
      </c>
      <c r="K3616" s="250" t="s">
        <v>6530</v>
      </c>
      <c r="L3616" s="251">
        <v>45838</v>
      </c>
      <c r="M3616" s="250" t="s">
        <v>175</v>
      </c>
    </row>
    <row r="3617" spans="1:13" x14ac:dyDescent="0.35">
      <c r="A3617" s="252" t="s">
        <v>982</v>
      </c>
      <c r="B3617" s="252" t="s">
        <v>983</v>
      </c>
      <c r="C3617" s="252" t="s">
        <v>435</v>
      </c>
      <c r="D3617" s="252" t="s">
        <v>1094</v>
      </c>
      <c r="E3617" s="252">
        <v>35389175</v>
      </c>
      <c r="F3617" s="252" t="s">
        <v>3227</v>
      </c>
      <c r="G3617" s="252" t="s">
        <v>398</v>
      </c>
      <c r="H3617" s="252">
        <v>2</v>
      </c>
      <c r="I3617" s="252" t="s">
        <v>6409</v>
      </c>
      <c r="J3617" s="252" t="s">
        <v>6448</v>
      </c>
      <c r="K3617" s="252" t="s">
        <v>6531</v>
      </c>
      <c r="L3617" s="253">
        <v>45838</v>
      </c>
      <c r="M3617" s="252" t="s">
        <v>175</v>
      </c>
    </row>
    <row r="3618" spans="1:13" x14ac:dyDescent="0.35">
      <c r="A3618" s="250" t="s">
        <v>982</v>
      </c>
      <c r="B3618" s="250" t="s">
        <v>983</v>
      </c>
      <c r="C3618" s="250" t="s">
        <v>435</v>
      </c>
      <c r="D3618" s="250" t="s">
        <v>1100</v>
      </c>
      <c r="E3618" s="250">
        <v>488657</v>
      </c>
      <c r="F3618" s="250" t="s">
        <v>6493</v>
      </c>
      <c r="G3618" s="250" t="s">
        <v>398</v>
      </c>
      <c r="H3618" s="250">
        <v>2</v>
      </c>
      <c r="I3618" s="250" t="s">
        <v>6494</v>
      </c>
      <c r="J3618" s="250" t="s">
        <v>6532</v>
      </c>
      <c r="K3618" s="250" t="s">
        <v>6533</v>
      </c>
      <c r="L3618" s="251">
        <v>45838</v>
      </c>
      <c r="M3618" s="250" t="s">
        <v>175</v>
      </c>
    </row>
    <row r="3619" spans="1:13" x14ac:dyDescent="0.35">
      <c r="A3619" s="252" t="s">
        <v>982</v>
      </c>
      <c r="B3619" s="252" t="s">
        <v>983</v>
      </c>
      <c r="C3619" s="252" t="s">
        <v>435</v>
      </c>
      <c r="D3619" s="252" t="s">
        <v>1105</v>
      </c>
      <c r="E3619" s="252">
        <v>20045114</v>
      </c>
      <c r="F3619" s="252" t="s">
        <v>6534</v>
      </c>
      <c r="G3619" s="252" t="s">
        <v>398</v>
      </c>
      <c r="H3619" s="252">
        <v>2</v>
      </c>
      <c r="I3619" s="252" t="s">
        <v>6535</v>
      </c>
      <c r="J3619" s="252" t="s">
        <v>6536</v>
      </c>
      <c r="K3619" s="252" t="s">
        <v>6537</v>
      </c>
      <c r="L3619" s="253">
        <v>45838</v>
      </c>
      <c r="M3619" s="252" t="s">
        <v>175</v>
      </c>
    </row>
    <row r="3620" spans="1:13" x14ac:dyDescent="0.35">
      <c r="A3620" s="250" t="s">
        <v>982</v>
      </c>
      <c r="B3620" s="250" t="s">
        <v>983</v>
      </c>
      <c r="C3620" s="250" t="s">
        <v>435</v>
      </c>
      <c r="D3620" s="250" t="s">
        <v>1110</v>
      </c>
      <c r="E3620" s="250">
        <v>6519539</v>
      </c>
      <c r="F3620" s="250" t="s">
        <v>6538</v>
      </c>
      <c r="G3620" s="250" t="s">
        <v>398</v>
      </c>
      <c r="H3620" s="250">
        <v>2</v>
      </c>
      <c r="I3620" s="250" t="s">
        <v>6539</v>
      </c>
      <c r="J3620" s="250" t="s">
        <v>6540</v>
      </c>
      <c r="K3620" s="250" t="s">
        <v>6541</v>
      </c>
      <c r="L3620" s="251">
        <v>45838</v>
      </c>
      <c r="M3620" s="250" t="s">
        <v>175</v>
      </c>
    </row>
    <row r="3621" spans="1:13" x14ac:dyDescent="0.35">
      <c r="A3621" s="252" t="s">
        <v>982</v>
      </c>
      <c r="B3621" s="252" t="s">
        <v>983</v>
      </c>
      <c r="C3621" s="252" t="s">
        <v>435</v>
      </c>
      <c r="D3621" s="252" t="s">
        <v>1113</v>
      </c>
      <c r="E3621" s="252">
        <v>1173849</v>
      </c>
      <c r="F3621" s="252" t="s">
        <v>6542</v>
      </c>
      <c r="G3621" s="252" t="s">
        <v>398</v>
      </c>
      <c r="H3621" s="252">
        <v>2</v>
      </c>
      <c r="I3621" s="252" t="s">
        <v>6543</v>
      </c>
      <c r="J3621" s="252" t="s">
        <v>6544</v>
      </c>
      <c r="K3621" s="252" t="s">
        <v>6545</v>
      </c>
      <c r="L3621" s="253">
        <v>45838</v>
      </c>
      <c r="M3621" s="252" t="s">
        <v>175</v>
      </c>
    </row>
    <row r="3622" spans="1:13" x14ac:dyDescent="0.35">
      <c r="A3622" s="250" t="s">
        <v>982</v>
      </c>
      <c r="B3622" s="250" t="s">
        <v>983</v>
      </c>
      <c r="C3622" s="250" t="s">
        <v>435</v>
      </c>
      <c r="D3622" s="250" t="s">
        <v>428</v>
      </c>
      <c r="E3622" s="250">
        <v>180</v>
      </c>
      <c r="F3622" s="250" t="s">
        <v>6428</v>
      </c>
      <c r="G3622" s="250" t="s">
        <v>398</v>
      </c>
      <c r="H3622" s="250">
        <v>2</v>
      </c>
      <c r="I3622" s="250" t="s">
        <v>6429</v>
      </c>
      <c r="J3622" s="250" t="s">
        <v>6430</v>
      </c>
      <c r="K3622" s="250" t="s">
        <v>6546</v>
      </c>
      <c r="L3622" s="251">
        <v>45838</v>
      </c>
      <c r="M3622" s="250" t="s">
        <v>19</v>
      </c>
    </row>
    <row r="3623" spans="1:13" x14ac:dyDescent="0.35">
      <c r="A3623" s="252" t="s">
        <v>982</v>
      </c>
      <c r="B3623" s="252" t="s">
        <v>983</v>
      </c>
      <c r="C3623" s="252" t="s">
        <v>435</v>
      </c>
      <c r="D3623" s="252" t="s">
        <v>1016</v>
      </c>
      <c r="E3623" s="252">
        <v>180</v>
      </c>
      <c r="F3623" s="252" t="s">
        <v>6428</v>
      </c>
      <c r="G3623" s="252" t="s">
        <v>398</v>
      </c>
      <c r="H3623" s="252">
        <v>2</v>
      </c>
      <c r="I3623" s="252" t="s">
        <v>6429</v>
      </c>
      <c r="J3623" s="252" t="s">
        <v>6430</v>
      </c>
      <c r="K3623" s="252" t="s">
        <v>6547</v>
      </c>
      <c r="L3623" s="253">
        <v>45838</v>
      </c>
      <c r="M3623" s="252" t="s">
        <v>19</v>
      </c>
    </row>
    <row r="3624" spans="1:13" x14ac:dyDescent="0.35">
      <c r="A3624" s="250" t="s">
        <v>982</v>
      </c>
      <c r="B3624" s="250" t="s">
        <v>983</v>
      </c>
      <c r="C3624" s="250" t="s">
        <v>435</v>
      </c>
      <c r="D3624" s="250" t="s">
        <v>1123</v>
      </c>
      <c r="E3624" s="250">
        <v>3552913</v>
      </c>
      <c r="F3624" s="250" t="s">
        <v>6548</v>
      </c>
      <c r="G3624" s="250" t="s">
        <v>398</v>
      </c>
      <c r="H3624" s="250">
        <v>2</v>
      </c>
      <c r="I3624" s="250" t="s">
        <v>6549</v>
      </c>
      <c r="J3624" s="250" t="s">
        <v>6550</v>
      </c>
      <c r="K3624" s="250" t="s">
        <v>6551</v>
      </c>
      <c r="L3624" s="251">
        <v>45838</v>
      </c>
      <c r="M3624" s="250" t="s">
        <v>19</v>
      </c>
    </row>
    <row r="3625" spans="1:13" x14ac:dyDescent="0.35">
      <c r="A3625" s="252" t="s">
        <v>982</v>
      </c>
      <c r="B3625" s="252" t="s">
        <v>983</v>
      </c>
      <c r="C3625" s="252" t="s">
        <v>435</v>
      </c>
      <c r="D3625" s="252" t="s">
        <v>1126</v>
      </c>
      <c r="E3625" s="252">
        <v>13525575</v>
      </c>
      <c r="F3625" s="252" t="s">
        <v>6552</v>
      </c>
      <c r="G3625" s="252" t="s">
        <v>398</v>
      </c>
      <c r="H3625" s="252">
        <v>2</v>
      </c>
      <c r="I3625" s="252" t="s">
        <v>6553</v>
      </c>
      <c r="J3625" s="252" t="s">
        <v>6554</v>
      </c>
      <c r="K3625" s="252" t="s">
        <v>6555</v>
      </c>
      <c r="L3625" s="253">
        <v>45838</v>
      </c>
      <c r="M3625" s="252" t="s">
        <v>19</v>
      </c>
    </row>
    <row r="3626" spans="1:13" x14ac:dyDescent="0.35">
      <c r="A3626" s="250" t="s">
        <v>982</v>
      </c>
      <c r="B3626" s="250" t="s">
        <v>983</v>
      </c>
      <c r="C3626" s="250" t="s">
        <v>435</v>
      </c>
      <c r="D3626" s="250" t="s">
        <v>1130</v>
      </c>
      <c r="E3626" s="250">
        <v>2966626</v>
      </c>
      <c r="F3626" s="250" t="s">
        <v>6556</v>
      </c>
      <c r="G3626" s="250" t="s">
        <v>398</v>
      </c>
      <c r="H3626" s="250">
        <v>2</v>
      </c>
      <c r="I3626" s="250" t="s">
        <v>6557</v>
      </c>
      <c r="J3626" s="250" t="s">
        <v>6558</v>
      </c>
      <c r="K3626" s="250" t="s">
        <v>6559</v>
      </c>
      <c r="L3626" s="251">
        <v>45838</v>
      </c>
      <c r="M3626" s="250" t="s">
        <v>19</v>
      </c>
    </row>
    <row r="3627" spans="1:13" x14ac:dyDescent="0.35">
      <c r="A3627" s="252" t="s">
        <v>982</v>
      </c>
      <c r="B3627" s="252" t="s">
        <v>983</v>
      </c>
      <c r="C3627" s="252" t="s">
        <v>435</v>
      </c>
      <c r="D3627" s="252" t="s">
        <v>1133</v>
      </c>
      <c r="E3627" s="252">
        <v>2802794</v>
      </c>
      <c r="F3627" s="252" t="s">
        <v>6548</v>
      </c>
      <c r="G3627" s="252" t="s">
        <v>398</v>
      </c>
      <c r="H3627" s="252">
        <v>2</v>
      </c>
      <c r="I3627" s="252" t="s">
        <v>6560</v>
      </c>
      <c r="J3627" s="252" t="s">
        <v>6561</v>
      </c>
      <c r="K3627" s="252" t="s">
        <v>6562</v>
      </c>
      <c r="L3627" s="253">
        <v>45838</v>
      </c>
      <c r="M3627" s="252" t="s">
        <v>19</v>
      </c>
    </row>
    <row r="3628" spans="1:13" x14ac:dyDescent="0.35">
      <c r="A3628" s="250" t="s">
        <v>982</v>
      </c>
      <c r="B3628" s="250" t="s">
        <v>983</v>
      </c>
      <c r="C3628" s="250" t="s">
        <v>435</v>
      </c>
      <c r="D3628" s="250" t="s">
        <v>1136</v>
      </c>
      <c r="E3628" s="250">
        <v>750119</v>
      </c>
      <c r="F3628" s="250" t="s">
        <v>6563</v>
      </c>
      <c r="G3628" s="250" t="s">
        <v>398</v>
      </c>
      <c r="H3628" s="250">
        <v>2</v>
      </c>
      <c r="I3628" s="250" t="s">
        <v>6564</v>
      </c>
      <c r="J3628" s="250" t="s">
        <v>6565</v>
      </c>
      <c r="K3628" s="250" t="s">
        <v>6566</v>
      </c>
      <c r="L3628" s="251">
        <v>45838</v>
      </c>
      <c r="M3628" s="250" t="s">
        <v>19</v>
      </c>
    </row>
    <row r="3629" spans="1:13" x14ac:dyDescent="0.35">
      <c r="A3629" s="252" t="s">
        <v>982</v>
      </c>
      <c r="B3629" s="252" t="s">
        <v>983</v>
      </c>
      <c r="C3629" s="252" t="s">
        <v>435</v>
      </c>
      <c r="D3629" s="252" t="s">
        <v>1139</v>
      </c>
      <c r="E3629" s="252">
        <v>0</v>
      </c>
      <c r="F3629" s="252" t="s">
        <v>6416</v>
      </c>
      <c r="G3629" s="252" t="s">
        <v>398</v>
      </c>
      <c r="H3629" s="252">
        <v>2</v>
      </c>
      <c r="I3629" s="252" t="s">
        <v>6417</v>
      </c>
      <c r="J3629" s="252" t="s">
        <v>6567</v>
      </c>
      <c r="K3629" s="252" t="s">
        <v>6568</v>
      </c>
      <c r="L3629" s="253">
        <v>45838</v>
      </c>
      <c r="M3629" s="252" t="s">
        <v>19</v>
      </c>
    </row>
    <row r="3630" spans="1:13" x14ac:dyDescent="0.35">
      <c r="A3630" s="250" t="s">
        <v>982</v>
      </c>
      <c r="B3630" s="250" t="s">
        <v>983</v>
      </c>
      <c r="C3630" s="250" t="s">
        <v>435</v>
      </c>
      <c r="D3630" s="250" t="s">
        <v>1142</v>
      </c>
      <c r="E3630" s="250">
        <v>5</v>
      </c>
      <c r="F3630" s="250" t="s">
        <v>6569</v>
      </c>
      <c r="G3630" s="250" t="s">
        <v>398</v>
      </c>
      <c r="H3630" s="250">
        <v>2</v>
      </c>
      <c r="I3630" s="250" t="s">
        <v>6570</v>
      </c>
      <c r="J3630" s="250" t="s">
        <v>6571</v>
      </c>
      <c r="K3630" s="250" t="s">
        <v>6572</v>
      </c>
      <c r="L3630" s="251">
        <v>45838</v>
      </c>
      <c r="M3630" s="250" t="s">
        <v>19</v>
      </c>
    </row>
    <row r="3631" spans="1:13" x14ac:dyDescent="0.35">
      <c r="A3631" s="252" t="s">
        <v>402</v>
      </c>
      <c r="B3631" s="252" t="s">
        <v>403</v>
      </c>
      <c r="C3631" s="252" t="s">
        <v>404</v>
      </c>
      <c r="D3631" s="252" t="s">
        <v>1094</v>
      </c>
      <c r="E3631" s="252">
        <v>126014024</v>
      </c>
      <c r="F3631" s="252" t="s">
        <v>6573</v>
      </c>
      <c r="G3631" s="252" t="s">
        <v>230</v>
      </c>
      <c r="H3631" s="252">
        <v>3</v>
      </c>
      <c r="I3631" s="252" t="s">
        <v>6574</v>
      </c>
      <c r="J3631" s="252" t="s">
        <v>6575</v>
      </c>
      <c r="K3631" s="252" t="s">
        <v>6576</v>
      </c>
      <c r="L3631" s="253">
        <v>45838</v>
      </c>
      <c r="M3631" s="252" t="s">
        <v>19</v>
      </c>
    </row>
    <row r="3632" spans="1:13" x14ac:dyDescent="0.35">
      <c r="A3632" s="250" t="s">
        <v>402</v>
      </c>
      <c r="B3632" s="250" t="s">
        <v>403</v>
      </c>
      <c r="C3632" s="250" t="s">
        <v>404</v>
      </c>
      <c r="D3632" s="250" t="s">
        <v>1100</v>
      </c>
      <c r="E3632" s="250">
        <v>392669</v>
      </c>
      <c r="F3632" s="250" t="s">
        <v>6577</v>
      </c>
      <c r="G3632" s="250" t="s">
        <v>230</v>
      </c>
      <c r="H3632" s="250">
        <v>3</v>
      </c>
      <c r="I3632" s="250" t="s">
        <v>6578</v>
      </c>
      <c r="J3632" s="250" t="s">
        <v>6579</v>
      </c>
      <c r="K3632" s="250" t="s">
        <v>6580</v>
      </c>
      <c r="L3632" s="251">
        <v>45838</v>
      </c>
      <c r="M3632" s="250" t="s">
        <v>1099</v>
      </c>
    </row>
    <row r="3633" spans="1:13" x14ac:dyDescent="0.35">
      <c r="A3633" s="252" t="s">
        <v>402</v>
      </c>
      <c r="B3633" s="252" t="s">
        <v>403</v>
      </c>
      <c r="C3633" s="252" t="s">
        <v>404</v>
      </c>
      <c r="D3633" s="252" t="s">
        <v>1105</v>
      </c>
      <c r="E3633" s="252">
        <v>18733311</v>
      </c>
      <c r="F3633" s="252" t="s">
        <v>6581</v>
      </c>
      <c r="G3633" s="252" t="s">
        <v>230</v>
      </c>
      <c r="H3633" s="252">
        <v>3</v>
      </c>
      <c r="I3633" s="252" t="s">
        <v>6582</v>
      </c>
      <c r="J3633" s="252" t="s">
        <v>6583</v>
      </c>
      <c r="K3633" s="252" t="s">
        <v>6584</v>
      </c>
      <c r="L3633" s="253">
        <v>45838</v>
      </c>
      <c r="M3633" s="252" t="s">
        <v>1099</v>
      </c>
    </row>
    <row r="3634" spans="1:13" x14ac:dyDescent="0.35">
      <c r="A3634" s="250" t="s">
        <v>402</v>
      </c>
      <c r="B3634" s="250" t="s">
        <v>403</v>
      </c>
      <c r="C3634" s="250" t="s">
        <v>404</v>
      </c>
      <c r="D3634" s="250" t="s">
        <v>1110</v>
      </c>
      <c r="E3634" s="250">
        <v>1234698</v>
      </c>
      <c r="F3634" s="250" t="s">
        <v>6585</v>
      </c>
      <c r="G3634" s="250" t="s">
        <v>398</v>
      </c>
      <c r="H3634" s="250">
        <v>2</v>
      </c>
      <c r="I3634" s="250" t="s">
        <v>6586</v>
      </c>
      <c r="J3634" s="250" t="s">
        <v>6587</v>
      </c>
      <c r="K3634" s="250" t="s">
        <v>6588</v>
      </c>
      <c r="L3634" s="251">
        <v>45838</v>
      </c>
      <c r="M3634" s="250" t="s">
        <v>1099</v>
      </c>
    </row>
    <row r="3635" spans="1:13" x14ac:dyDescent="0.35">
      <c r="A3635" s="252" t="s">
        <v>402</v>
      </c>
      <c r="B3635" s="252" t="s">
        <v>403</v>
      </c>
      <c r="C3635" s="252" t="s">
        <v>404</v>
      </c>
      <c r="D3635" s="252" t="s">
        <v>1113</v>
      </c>
      <c r="E3635" s="252">
        <v>1234698</v>
      </c>
      <c r="F3635" s="252" t="s">
        <v>6585</v>
      </c>
      <c r="G3635" s="252" t="s">
        <v>398</v>
      </c>
      <c r="H3635" s="252">
        <v>2</v>
      </c>
      <c r="I3635" s="252" t="s">
        <v>6586</v>
      </c>
      <c r="J3635" s="252" t="s">
        <v>6589</v>
      </c>
      <c r="K3635" s="252" t="s">
        <v>6590</v>
      </c>
      <c r="L3635" s="253">
        <v>45838</v>
      </c>
      <c r="M3635" s="252" t="s">
        <v>1099</v>
      </c>
    </row>
    <row r="3636" spans="1:13" x14ac:dyDescent="0.35">
      <c r="A3636" s="250" t="s">
        <v>402</v>
      </c>
      <c r="B3636" s="250" t="s">
        <v>403</v>
      </c>
      <c r="C3636" s="250" t="s">
        <v>404</v>
      </c>
      <c r="D3636" s="250" t="s">
        <v>92</v>
      </c>
      <c r="E3636" s="250" t="s">
        <v>17</v>
      </c>
      <c r="F3636" s="250" t="s">
        <v>17</v>
      </c>
      <c r="G3636" s="250" t="s">
        <v>17</v>
      </c>
      <c r="H3636" s="250" t="s">
        <v>17</v>
      </c>
      <c r="I3636" s="250" t="s">
        <v>17</v>
      </c>
      <c r="J3636" s="250" t="s">
        <v>608</v>
      </c>
      <c r="K3636" s="250" t="s">
        <v>6591</v>
      </c>
      <c r="L3636" s="251">
        <v>45838</v>
      </c>
      <c r="M3636" s="250" t="s">
        <v>19</v>
      </c>
    </row>
    <row r="3637" spans="1:13" x14ac:dyDescent="0.35">
      <c r="A3637" s="252" t="s">
        <v>402</v>
      </c>
      <c r="B3637" s="252" t="s">
        <v>403</v>
      </c>
      <c r="C3637" s="252" t="s">
        <v>404</v>
      </c>
      <c r="D3637" s="252" t="s">
        <v>428</v>
      </c>
      <c r="E3637" s="252">
        <v>0</v>
      </c>
      <c r="F3637" s="252" t="s">
        <v>6592</v>
      </c>
      <c r="G3637" s="252" t="s">
        <v>230</v>
      </c>
      <c r="H3637" s="252">
        <v>3</v>
      </c>
      <c r="I3637" s="252" t="s">
        <v>6593</v>
      </c>
      <c r="J3637" s="252" t="s">
        <v>6594</v>
      </c>
      <c r="K3637" s="252" t="s">
        <v>6595</v>
      </c>
      <c r="L3637" s="253">
        <v>45838</v>
      </c>
      <c r="M3637" s="252" t="s">
        <v>1099</v>
      </c>
    </row>
    <row r="3638" spans="1:13" x14ac:dyDescent="0.35">
      <c r="A3638" s="250" t="s">
        <v>402</v>
      </c>
      <c r="B3638" s="250" t="s">
        <v>403</v>
      </c>
      <c r="C3638" s="250" t="s">
        <v>404</v>
      </c>
      <c r="D3638" s="250" t="s">
        <v>1016</v>
      </c>
      <c r="E3638" s="250">
        <v>0</v>
      </c>
      <c r="F3638" s="250" t="s">
        <v>6592</v>
      </c>
      <c r="G3638" s="250" t="s">
        <v>230</v>
      </c>
      <c r="H3638" s="250">
        <v>3</v>
      </c>
      <c r="I3638" s="250" t="s">
        <v>6593</v>
      </c>
      <c r="J3638" s="250" t="s">
        <v>6596</v>
      </c>
      <c r="K3638" s="250" t="s">
        <v>6597</v>
      </c>
      <c r="L3638" s="251">
        <v>45838</v>
      </c>
      <c r="M3638" s="250" t="s">
        <v>1099</v>
      </c>
    </row>
    <row r="3639" spans="1:13" x14ac:dyDescent="0.35">
      <c r="A3639" s="252" t="s">
        <v>402</v>
      </c>
      <c r="B3639" s="252" t="s">
        <v>403</v>
      </c>
      <c r="C3639" s="252" t="s">
        <v>404</v>
      </c>
      <c r="D3639" s="252" t="s">
        <v>1123</v>
      </c>
      <c r="E3639" s="252">
        <v>1234698</v>
      </c>
      <c r="F3639" s="252" t="s">
        <v>6585</v>
      </c>
      <c r="G3639" s="252" t="s">
        <v>398</v>
      </c>
      <c r="H3639" s="252">
        <v>2</v>
      </c>
      <c r="I3639" s="252" t="s">
        <v>6586</v>
      </c>
      <c r="J3639" s="252" t="s">
        <v>6598</v>
      </c>
      <c r="K3639" s="252" t="s">
        <v>6599</v>
      </c>
      <c r="L3639" s="253">
        <v>45838</v>
      </c>
      <c r="M3639" s="252" t="s">
        <v>1099</v>
      </c>
    </row>
    <row r="3640" spans="1:13" x14ac:dyDescent="0.35">
      <c r="A3640" s="250" t="s">
        <v>402</v>
      </c>
      <c r="B3640" s="250" t="s">
        <v>403</v>
      </c>
      <c r="C3640" s="250" t="s">
        <v>404</v>
      </c>
      <c r="D3640" s="250" t="s">
        <v>1126</v>
      </c>
      <c r="E3640" s="250">
        <v>17498613</v>
      </c>
      <c r="F3640" s="250" t="s">
        <v>6600</v>
      </c>
      <c r="G3640" s="250" t="s">
        <v>230</v>
      </c>
      <c r="H3640" s="250">
        <v>3</v>
      </c>
      <c r="I3640" s="250" t="s">
        <v>6601</v>
      </c>
      <c r="J3640" s="250" t="s">
        <v>6602</v>
      </c>
      <c r="K3640" s="250" t="s">
        <v>6603</v>
      </c>
      <c r="L3640" s="251">
        <v>45838</v>
      </c>
      <c r="M3640" s="250" t="s">
        <v>1099</v>
      </c>
    </row>
    <row r="3641" spans="1:13" x14ac:dyDescent="0.35">
      <c r="A3641" s="252" t="s">
        <v>402</v>
      </c>
      <c r="B3641" s="252" t="s">
        <v>403</v>
      </c>
      <c r="C3641" s="252" t="s">
        <v>404</v>
      </c>
      <c r="D3641" s="252" t="s">
        <v>1130</v>
      </c>
      <c r="E3641" s="252">
        <v>0</v>
      </c>
      <c r="F3641" s="252" t="s">
        <v>6585</v>
      </c>
      <c r="G3641" s="252" t="s">
        <v>398</v>
      </c>
      <c r="H3641" s="252">
        <v>2</v>
      </c>
      <c r="I3641" s="252" t="s">
        <v>6604</v>
      </c>
      <c r="J3641" s="252" t="s">
        <v>6605</v>
      </c>
      <c r="K3641" s="252" t="s">
        <v>6606</v>
      </c>
      <c r="L3641" s="253">
        <v>45838</v>
      </c>
      <c r="M3641" s="252" t="s">
        <v>1099</v>
      </c>
    </row>
    <row r="3642" spans="1:13" x14ac:dyDescent="0.35">
      <c r="A3642" s="250" t="s">
        <v>402</v>
      </c>
      <c r="B3642" s="250" t="s">
        <v>403</v>
      </c>
      <c r="C3642" s="250" t="s">
        <v>404</v>
      </c>
      <c r="D3642" s="250" t="s">
        <v>1133</v>
      </c>
      <c r="E3642" s="250">
        <v>1234698</v>
      </c>
      <c r="F3642" s="250" t="s">
        <v>6585</v>
      </c>
      <c r="G3642" s="250" t="s">
        <v>230</v>
      </c>
      <c r="H3642" s="250">
        <v>3</v>
      </c>
      <c r="I3642" s="250" t="s">
        <v>6586</v>
      </c>
      <c r="J3642" s="250" t="s">
        <v>6607</v>
      </c>
      <c r="K3642" s="250" t="s">
        <v>6608</v>
      </c>
      <c r="L3642" s="251">
        <v>45838</v>
      </c>
      <c r="M3642" s="250" t="s">
        <v>1099</v>
      </c>
    </row>
    <row r="3643" spans="1:13" x14ac:dyDescent="0.35">
      <c r="A3643" s="252" t="s">
        <v>402</v>
      </c>
      <c r="B3643" s="252" t="s">
        <v>403</v>
      </c>
      <c r="C3643" s="252" t="s">
        <v>404</v>
      </c>
      <c r="D3643" s="252" t="s">
        <v>1136</v>
      </c>
      <c r="E3643" s="252" t="s">
        <v>17</v>
      </c>
      <c r="F3643" s="252" t="s">
        <v>17</v>
      </c>
      <c r="G3643" s="252" t="s">
        <v>17</v>
      </c>
      <c r="H3643" s="252" t="s">
        <v>17</v>
      </c>
      <c r="I3643" s="252" t="s">
        <v>17</v>
      </c>
      <c r="J3643" s="252" t="s">
        <v>6609</v>
      </c>
      <c r="K3643" s="252" t="s">
        <v>6610</v>
      </c>
      <c r="L3643" s="253">
        <v>45838</v>
      </c>
      <c r="M3643" s="252" t="s">
        <v>1099</v>
      </c>
    </row>
    <row r="3644" spans="1:13" x14ac:dyDescent="0.35">
      <c r="A3644" s="250" t="s">
        <v>402</v>
      </c>
      <c r="B3644" s="250" t="s">
        <v>403</v>
      </c>
      <c r="C3644" s="250" t="s">
        <v>404</v>
      </c>
      <c r="D3644" s="250" t="s">
        <v>1139</v>
      </c>
      <c r="E3644" s="250" t="s">
        <v>17</v>
      </c>
      <c r="F3644" s="250" t="s">
        <v>17</v>
      </c>
      <c r="G3644" s="250" t="s">
        <v>17</v>
      </c>
      <c r="H3644" s="250" t="s">
        <v>17</v>
      </c>
      <c r="I3644" s="250" t="s">
        <v>17</v>
      </c>
      <c r="J3644" s="250" t="s">
        <v>6609</v>
      </c>
      <c r="K3644" s="250" t="s">
        <v>6611</v>
      </c>
      <c r="L3644" s="251">
        <v>45838</v>
      </c>
      <c r="M3644" s="250" t="s">
        <v>1099</v>
      </c>
    </row>
    <row r="3645" spans="1:13" x14ac:dyDescent="0.35">
      <c r="A3645" s="252" t="s">
        <v>402</v>
      </c>
      <c r="B3645" s="252" t="s">
        <v>403</v>
      </c>
      <c r="C3645" s="252" t="s">
        <v>404</v>
      </c>
      <c r="D3645" s="252" t="s">
        <v>1142</v>
      </c>
      <c r="E3645" s="252">
        <v>3</v>
      </c>
      <c r="F3645" s="252" t="s">
        <v>6612</v>
      </c>
      <c r="G3645" s="252" t="s">
        <v>398</v>
      </c>
      <c r="H3645" s="252">
        <v>2</v>
      </c>
      <c r="I3645" s="252" t="s">
        <v>6586</v>
      </c>
      <c r="J3645" s="252" t="s">
        <v>6613</v>
      </c>
      <c r="K3645" s="252" t="s">
        <v>6614</v>
      </c>
      <c r="L3645" s="253">
        <v>45838</v>
      </c>
      <c r="M3645" s="252" t="s">
        <v>19</v>
      </c>
    </row>
    <row r="3646" spans="1:13" x14ac:dyDescent="0.35">
      <c r="A3646" s="250" t="s">
        <v>893</v>
      </c>
      <c r="B3646" s="250" t="s">
        <v>894</v>
      </c>
      <c r="C3646" s="250" t="s">
        <v>895</v>
      </c>
      <c r="D3646" s="250" t="s">
        <v>1094</v>
      </c>
      <c r="E3646" s="250">
        <v>6400000</v>
      </c>
      <c r="F3646" s="250" t="s">
        <v>6615</v>
      </c>
      <c r="G3646" s="250" t="s">
        <v>398</v>
      </c>
      <c r="H3646" s="250">
        <v>2</v>
      </c>
      <c r="I3646" s="250" t="s">
        <v>6616</v>
      </c>
      <c r="J3646" s="250" t="s">
        <v>6617</v>
      </c>
      <c r="K3646" s="250" t="s">
        <v>6618</v>
      </c>
      <c r="L3646" s="251">
        <v>45838</v>
      </c>
      <c r="M3646" s="250" t="s">
        <v>1099</v>
      </c>
    </row>
    <row r="3647" spans="1:13" x14ac:dyDescent="0.35">
      <c r="A3647" s="252" t="s">
        <v>893</v>
      </c>
      <c r="B3647" s="252" t="s">
        <v>894</v>
      </c>
      <c r="C3647" s="252" t="s">
        <v>895</v>
      </c>
      <c r="D3647" s="252" t="s">
        <v>1100</v>
      </c>
      <c r="E3647" s="252">
        <v>20720</v>
      </c>
      <c r="F3647" s="252" t="s">
        <v>6619</v>
      </c>
      <c r="G3647" s="252" t="s">
        <v>398</v>
      </c>
      <c r="H3647" s="252">
        <v>2</v>
      </c>
      <c r="I3647" s="252" t="s">
        <v>6620</v>
      </c>
      <c r="J3647" s="252" t="s">
        <v>6621</v>
      </c>
      <c r="K3647" s="252" t="s">
        <v>6622</v>
      </c>
      <c r="L3647" s="253">
        <v>45838</v>
      </c>
      <c r="M3647" s="252" t="s">
        <v>1099</v>
      </c>
    </row>
    <row r="3648" spans="1:13" x14ac:dyDescent="0.35">
      <c r="A3648" s="250" t="s">
        <v>893</v>
      </c>
      <c r="B3648" s="250" t="s">
        <v>894</v>
      </c>
      <c r="C3648" s="250" t="s">
        <v>895</v>
      </c>
      <c r="D3648" s="250" t="s">
        <v>1105</v>
      </c>
      <c r="E3648" s="250">
        <v>6400000</v>
      </c>
      <c r="F3648" s="250" t="s">
        <v>6623</v>
      </c>
      <c r="G3648" s="250" t="s">
        <v>398</v>
      </c>
      <c r="H3648" s="250">
        <v>2</v>
      </c>
      <c r="I3648" s="250" t="s">
        <v>6624</v>
      </c>
      <c r="J3648" s="250" t="s">
        <v>6625</v>
      </c>
      <c r="K3648" s="250" t="s">
        <v>6626</v>
      </c>
      <c r="L3648" s="251">
        <v>45838</v>
      </c>
      <c r="M3648" s="250" t="s">
        <v>1099</v>
      </c>
    </row>
    <row r="3649" spans="1:13" x14ac:dyDescent="0.35">
      <c r="A3649" s="252" t="s">
        <v>893</v>
      </c>
      <c r="B3649" s="252" t="s">
        <v>894</v>
      </c>
      <c r="C3649" s="252" t="s">
        <v>895</v>
      </c>
      <c r="D3649" s="252" t="s">
        <v>1110</v>
      </c>
      <c r="E3649" s="252">
        <v>5680993</v>
      </c>
      <c r="F3649" s="252" t="s">
        <v>6627</v>
      </c>
      <c r="G3649" s="252" t="s">
        <v>398</v>
      </c>
      <c r="H3649" s="252">
        <v>2</v>
      </c>
      <c r="I3649" s="252" t="s">
        <v>6628</v>
      </c>
      <c r="J3649" s="252" t="s">
        <v>6629</v>
      </c>
      <c r="K3649" s="252" t="s">
        <v>6630</v>
      </c>
      <c r="L3649" s="253">
        <v>45838</v>
      </c>
      <c r="M3649" s="252" t="s">
        <v>1099</v>
      </c>
    </row>
    <row r="3650" spans="1:13" x14ac:dyDescent="0.35">
      <c r="A3650" s="250" t="s">
        <v>893</v>
      </c>
      <c r="B3650" s="250" t="s">
        <v>894</v>
      </c>
      <c r="C3650" s="250" t="s">
        <v>895</v>
      </c>
      <c r="D3650" s="250" t="s">
        <v>1113</v>
      </c>
      <c r="E3650" s="250">
        <v>289162</v>
      </c>
      <c r="F3650" s="250" t="s">
        <v>6631</v>
      </c>
      <c r="G3650" s="250" t="s">
        <v>398</v>
      </c>
      <c r="H3650" s="250">
        <v>2</v>
      </c>
      <c r="I3650" s="250" t="s">
        <v>6632</v>
      </c>
      <c r="J3650" s="250" t="s">
        <v>6633</v>
      </c>
      <c r="K3650" s="250" t="s">
        <v>6634</v>
      </c>
      <c r="L3650" s="251">
        <v>45838</v>
      </c>
      <c r="M3650" s="250" t="s">
        <v>1099</v>
      </c>
    </row>
    <row r="3651" spans="1:13" x14ac:dyDescent="0.35">
      <c r="A3651" s="252" t="s">
        <v>893</v>
      </c>
      <c r="B3651" s="252" t="s">
        <v>894</v>
      </c>
      <c r="C3651" s="252" t="s">
        <v>895</v>
      </c>
      <c r="D3651" s="252" t="s">
        <v>92</v>
      </c>
      <c r="E3651" s="252" t="s">
        <v>17</v>
      </c>
      <c r="F3651" s="252" t="s">
        <v>17</v>
      </c>
      <c r="G3651" s="252" t="s">
        <v>17</v>
      </c>
      <c r="H3651" s="252" t="s">
        <v>17</v>
      </c>
      <c r="I3651" s="252" t="s">
        <v>17</v>
      </c>
      <c r="J3651" s="252" t="s">
        <v>6320</v>
      </c>
      <c r="K3651" s="252" t="s">
        <v>6635</v>
      </c>
      <c r="L3651" s="253">
        <v>45838</v>
      </c>
      <c r="M3651" s="252" t="s">
        <v>1099</v>
      </c>
    </row>
    <row r="3652" spans="1:13" x14ac:dyDescent="0.35">
      <c r="A3652" s="250" t="s">
        <v>893</v>
      </c>
      <c r="B3652" s="250" t="s">
        <v>894</v>
      </c>
      <c r="C3652" s="250" t="s">
        <v>895</v>
      </c>
      <c r="D3652" s="250" t="s">
        <v>428</v>
      </c>
      <c r="E3652" s="250">
        <v>2</v>
      </c>
      <c r="F3652" s="250" t="s">
        <v>6636</v>
      </c>
      <c r="G3652" s="250" t="s">
        <v>398</v>
      </c>
      <c r="H3652" s="250">
        <v>2</v>
      </c>
      <c r="I3652" s="250" t="s">
        <v>458</v>
      </c>
      <c r="J3652" s="250" t="s">
        <v>6637</v>
      </c>
      <c r="K3652" s="250" t="s">
        <v>6638</v>
      </c>
      <c r="L3652" s="251">
        <v>45838</v>
      </c>
      <c r="M3652" s="250" t="s">
        <v>1099</v>
      </c>
    </row>
    <row r="3653" spans="1:13" x14ac:dyDescent="0.35">
      <c r="A3653" s="252" t="s">
        <v>893</v>
      </c>
      <c r="B3653" s="252" t="s">
        <v>894</v>
      </c>
      <c r="C3653" s="252" t="s">
        <v>895</v>
      </c>
      <c r="D3653" s="252" t="s">
        <v>1016</v>
      </c>
      <c r="E3653" s="252">
        <v>2</v>
      </c>
      <c r="F3653" s="252" t="s">
        <v>6636</v>
      </c>
      <c r="G3653" s="252" t="s">
        <v>398</v>
      </c>
      <c r="H3653" s="252">
        <v>2</v>
      </c>
      <c r="I3653" s="252" t="s">
        <v>458</v>
      </c>
      <c r="J3653" s="252" t="s">
        <v>6637</v>
      </c>
      <c r="K3653" s="252" t="s">
        <v>6639</v>
      </c>
      <c r="L3653" s="253">
        <v>45838</v>
      </c>
      <c r="M3653" s="252" t="s">
        <v>1099</v>
      </c>
    </row>
    <row r="3654" spans="1:13" x14ac:dyDescent="0.35">
      <c r="A3654" s="250" t="s">
        <v>893</v>
      </c>
      <c r="B3654" s="250" t="s">
        <v>894</v>
      </c>
      <c r="C3654" s="250" t="s">
        <v>895</v>
      </c>
      <c r="D3654" s="250" t="s">
        <v>1123</v>
      </c>
      <c r="E3654" s="250">
        <v>818700</v>
      </c>
      <c r="F3654" s="250" t="s">
        <v>6640</v>
      </c>
      <c r="G3654" s="250" t="s">
        <v>178</v>
      </c>
      <c r="H3654" s="250">
        <v>1</v>
      </c>
      <c r="I3654" s="250" t="s">
        <v>6641</v>
      </c>
      <c r="J3654" s="250" t="s">
        <v>6642</v>
      </c>
      <c r="K3654" s="250" t="s">
        <v>6643</v>
      </c>
      <c r="L3654" s="251">
        <v>45838</v>
      </c>
      <c r="M3654" s="250" t="s">
        <v>1099</v>
      </c>
    </row>
    <row r="3655" spans="1:13" x14ac:dyDescent="0.35">
      <c r="A3655" s="252" t="s">
        <v>893</v>
      </c>
      <c r="B3655" s="252" t="s">
        <v>894</v>
      </c>
      <c r="C3655" s="252" t="s">
        <v>895</v>
      </c>
      <c r="D3655" s="252" t="s">
        <v>1126</v>
      </c>
      <c r="E3655" s="252">
        <v>719007</v>
      </c>
      <c r="F3655" s="252" t="s">
        <v>6644</v>
      </c>
      <c r="G3655" s="252" t="s">
        <v>398</v>
      </c>
      <c r="H3655" s="252">
        <v>2</v>
      </c>
      <c r="I3655" s="252" t="s">
        <v>6645</v>
      </c>
      <c r="J3655" s="252" t="s">
        <v>6646</v>
      </c>
      <c r="K3655" s="252" t="s">
        <v>6647</v>
      </c>
      <c r="L3655" s="253">
        <v>45838</v>
      </c>
      <c r="M3655" s="252" t="s">
        <v>1099</v>
      </c>
    </row>
    <row r="3656" spans="1:13" x14ac:dyDescent="0.35">
      <c r="A3656" s="250" t="s">
        <v>893</v>
      </c>
      <c r="B3656" s="250" t="s">
        <v>894</v>
      </c>
      <c r="C3656" s="250" t="s">
        <v>895</v>
      </c>
      <c r="D3656" s="250" t="s">
        <v>1130</v>
      </c>
      <c r="E3656" s="250">
        <v>4862293</v>
      </c>
      <c r="F3656" s="250" t="s">
        <v>6648</v>
      </c>
      <c r="G3656" s="250" t="s">
        <v>398</v>
      </c>
      <c r="H3656" s="250">
        <v>2</v>
      </c>
      <c r="I3656" s="250" t="s">
        <v>6649</v>
      </c>
      <c r="J3656" s="250" t="s">
        <v>6650</v>
      </c>
      <c r="K3656" s="250" t="s">
        <v>6651</v>
      </c>
      <c r="L3656" s="251">
        <v>45838</v>
      </c>
      <c r="M3656" s="250" t="s">
        <v>1099</v>
      </c>
    </row>
    <row r="3657" spans="1:13" x14ac:dyDescent="0.35">
      <c r="A3657" s="252" t="s">
        <v>893</v>
      </c>
      <c r="B3657" s="252" t="s">
        <v>894</v>
      </c>
      <c r="C3657" s="252" t="s">
        <v>895</v>
      </c>
      <c r="D3657" s="252" t="s">
        <v>1133</v>
      </c>
      <c r="E3657" s="252">
        <v>818700</v>
      </c>
      <c r="F3657" s="252" t="s">
        <v>6652</v>
      </c>
      <c r="G3657" s="252" t="s">
        <v>230</v>
      </c>
      <c r="H3657" s="252">
        <v>3</v>
      </c>
      <c r="I3657" s="252" t="s">
        <v>6649</v>
      </c>
      <c r="J3657" s="252" t="s">
        <v>6653</v>
      </c>
      <c r="K3657" s="252" t="s">
        <v>6654</v>
      </c>
      <c r="L3657" s="253">
        <v>45838</v>
      </c>
      <c r="M3657" s="252" t="s">
        <v>1099</v>
      </c>
    </row>
    <row r="3658" spans="1:13" x14ac:dyDescent="0.35">
      <c r="A3658" s="250" t="s">
        <v>893</v>
      </c>
      <c r="B3658" s="250" t="s">
        <v>894</v>
      </c>
      <c r="C3658" s="250" t="s">
        <v>895</v>
      </c>
      <c r="D3658" s="250" t="s">
        <v>1136</v>
      </c>
      <c r="E3658" s="250">
        <v>0</v>
      </c>
      <c r="F3658" s="250" t="s">
        <v>6652</v>
      </c>
      <c r="G3658" s="250" t="s">
        <v>230</v>
      </c>
      <c r="H3658" s="250">
        <v>3</v>
      </c>
      <c r="I3658" s="250" t="s">
        <v>6649</v>
      </c>
      <c r="J3658" s="250" t="s">
        <v>6655</v>
      </c>
      <c r="K3658" s="250" t="s">
        <v>6656</v>
      </c>
      <c r="L3658" s="251">
        <v>45838</v>
      </c>
      <c r="M3658" s="250" t="s">
        <v>1099</v>
      </c>
    </row>
    <row r="3659" spans="1:13" x14ac:dyDescent="0.35">
      <c r="A3659" s="252" t="s">
        <v>893</v>
      </c>
      <c r="B3659" s="252" t="s">
        <v>894</v>
      </c>
      <c r="C3659" s="252" t="s">
        <v>895</v>
      </c>
      <c r="D3659" s="252" t="s">
        <v>1139</v>
      </c>
      <c r="E3659" s="252">
        <v>0</v>
      </c>
      <c r="F3659" s="252" t="s">
        <v>6652</v>
      </c>
      <c r="G3659" s="252" t="s">
        <v>230</v>
      </c>
      <c r="H3659" s="252">
        <v>3</v>
      </c>
      <c r="I3659" s="252" t="s">
        <v>6649</v>
      </c>
      <c r="J3659" s="252" t="s">
        <v>6657</v>
      </c>
      <c r="K3659" s="252" t="s">
        <v>6658</v>
      </c>
      <c r="L3659" s="253">
        <v>45838</v>
      </c>
      <c r="M3659" s="252" t="s">
        <v>1099</v>
      </c>
    </row>
    <row r="3660" spans="1:13" x14ac:dyDescent="0.35">
      <c r="A3660" s="250" t="s">
        <v>893</v>
      </c>
      <c r="B3660" s="250" t="s">
        <v>894</v>
      </c>
      <c r="C3660" s="250" t="s">
        <v>895</v>
      </c>
      <c r="D3660" s="250" t="s">
        <v>1142</v>
      </c>
      <c r="E3660" s="250">
        <v>4</v>
      </c>
      <c r="F3660" s="250" t="s">
        <v>6659</v>
      </c>
      <c r="G3660" s="250" t="s">
        <v>398</v>
      </c>
      <c r="H3660" s="250">
        <v>2</v>
      </c>
      <c r="I3660" s="250" t="s">
        <v>6660</v>
      </c>
      <c r="J3660" s="250" t="s">
        <v>6661</v>
      </c>
      <c r="K3660" s="250" t="s">
        <v>6662</v>
      </c>
      <c r="L3660" s="251">
        <v>45838</v>
      </c>
      <c r="M3660" s="250" t="s">
        <v>1099</v>
      </c>
    </row>
    <row r="3661" spans="1:13" x14ac:dyDescent="0.35">
      <c r="A3661" s="252" t="s">
        <v>537</v>
      </c>
      <c r="B3661" s="252" t="s">
        <v>538</v>
      </c>
      <c r="C3661" s="252" t="s">
        <v>539</v>
      </c>
      <c r="D3661" s="252" t="s">
        <v>1094</v>
      </c>
      <c r="E3661" s="252">
        <v>212583750</v>
      </c>
      <c r="F3661" s="252" t="s">
        <v>6663</v>
      </c>
      <c r="G3661" s="252" t="s">
        <v>398</v>
      </c>
      <c r="H3661" s="252">
        <v>2</v>
      </c>
      <c r="I3661" s="252" t="s">
        <v>6664</v>
      </c>
      <c r="J3661" s="252" t="s">
        <v>6665</v>
      </c>
      <c r="K3661" s="252" t="s">
        <v>6666</v>
      </c>
      <c r="L3661" s="253">
        <v>45838</v>
      </c>
      <c r="M3661" s="252" t="s">
        <v>1099</v>
      </c>
    </row>
    <row r="3662" spans="1:13" x14ac:dyDescent="0.35">
      <c r="A3662" s="250" t="s">
        <v>537</v>
      </c>
      <c r="B3662" s="250" t="s">
        <v>538</v>
      </c>
      <c r="C3662" s="250" t="s">
        <v>539</v>
      </c>
      <c r="D3662" s="250" t="s">
        <v>1100</v>
      </c>
      <c r="E3662" s="250">
        <v>5359724</v>
      </c>
      <c r="F3662" s="250" t="s">
        <v>6667</v>
      </c>
      <c r="G3662" s="250" t="s">
        <v>398</v>
      </c>
      <c r="H3662" s="250">
        <v>2</v>
      </c>
      <c r="I3662" s="250" t="s">
        <v>6668</v>
      </c>
      <c r="J3662" s="250" t="s">
        <v>6669</v>
      </c>
      <c r="K3662" s="250" t="s">
        <v>6670</v>
      </c>
      <c r="L3662" s="251">
        <v>45838</v>
      </c>
      <c r="M3662" s="250" t="s">
        <v>1099</v>
      </c>
    </row>
    <row r="3663" spans="1:13" x14ac:dyDescent="0.35">
      <c r="A3663" s="252" t="s">
        <v>537</v>
      </c>
      <c r="B3663" s="252" t="s">
        <v>538</v>
      </c>
      <c r="C3663" s="252" t="s">
        <v>539</v>
      </c>
      <c r="D3663" s="252" t="s">
        <v>1105</v>
      </c>
      <c r="E3663" s="252">
        <v>132346198</v>
      </c>
      <c r="F3663" s="252" t="s">
        <v>6667</v>
      </c>
      <c r="G3663" s="252" t="s">
        <v>398</v>
      </c>
      <c r="H3663" s="252">
        <v>2</v>
      </c>
      <c r="I3663" s="252" t="s">
        <v>6668</v>
      </c>
      <c r="J3663" s="252" t="s">
        <v>6671</v>
      </c>
      <c r="K3663" s="252" t="s">
        <v>6672</v>
      </c>
      <c r="L3663" s="253">
        <v>45838</v>
      </c>
      <c r="M3663" s="252" t="s">
        <v>1099</v>
      </c>
    </row>
    <row r="3664" spans="1:13" x14ac:dyDescent="0.35">
      <c r="A3664" s="250" t="s">
        <v>537</v>
      </c>
      <c r="B3664" s="250" t="s">
        <v>538</v>
      </c>
      <c r="C3664" s="250" t="s">
        <v>539</v>
      </c>
      <c r="D3664" s="250" t="s">
        <v>1110</v>
      </c>
      <c r="E3664" s="250">
        <v>1112500</v>
      </c>
      <c r="F3664" s="250" t="s">
        <v>6350</v>
      </c>
      <c r="G3664" s="250" t="s">
        <v>398</v>
      </c>
      <c r="H3664" s="250">
        <v>2</v>
      </c>
      <c r="I3664" s="250" t="s">
        <v>6351</v>
      </c>
      <c r="J3664" s="250" t="s">
        <v>6673</v>
      </c>
      <c r="K3664" s="250" t="s">
        <v>6674</v>
      </c>
      <c r="L3664" s="251">
        <v>45838</v>
      </c>
      <c r="M3664" s="250" t="s">
        <v>1099</v>
      </c>
    </row>
    <row r="3665" spans="1:13" x14ac:dyDescent="0.35">
      <c r="A3665" s="252" t="s">
        <v>537</v>
      </c>
      <c r="B3665" s="252" t="s">
        <v>538</v>
      </c>
      <c r="C3665" s="252" t="s">
        <v>539</v>
      </c>
      <c r="D3665" s="252" t="s">
        <v>1113</v>
      </c>
      <c r="E3665" s="252">
        <v>1025300</v>
      </c>
      <c r="F3665" s="252" t="s">
        <v>6350</v>
      </c>
      <c r="G3665" s="252" t="s">
        <v>398</v>
      </c>
      <c r="H3665" s="252">
        <v>2</v>
      </c>
      <c r="I3665" s="252" t="s">
        <v>6351</v>
      </c>
      <c r="J3665" s="252" t="s">
        <v>6675</v>
      </c>
      <c r="K3665" s="252" t="s">
        <v>6676</v>
      </c>
      <c r="L3665" s="253">
        <v>45838</v>
      </c>
      <c r="M3665" s="252" t="s">
        <v>1099</v>
      </c>
    </row>
    <row r="3666" spans="1:13" x14ac:dyDescent="0.35">
      <c r="A3666" s="250" t="s">
        <v>537</v>
      </c>
      <c r="B3666" s="250" t="s">
        <v>538</v>
      </c>
      <c r="C3666" s="250" t="s">
        <v>539</v>
      </c>
      <c r="D3666" s="250" t="s">
        <v>92</v>
      </c>
      <c r="E3666" s="250" t="s">
        <v>17</v>
      </c>
      <c r="F3666" s="250" t="s">
        <v>17</v>
      </c>
      <c r="G3666" s="250" t="s">
        <v>17</v>
      </c>
      <c r="H3666" s="250" t="s">
        <v>17</v>
      </c>
      <c r="I3666" s="250" t="s">
        <v>17</v>
      </c>
      <c r="J3666" s="250" t="s">
        <v>608</v>
      </c>
      <c r="K3666" s="250" t="s">
        <v>6677</v>
      </c>
      <c r="L3666" s="251">
        <v>45838</v>
      </c>
      <c r="M3666" s="250" t="s">
        <v>1099</v>
      </c>
    </row>
    <row r="3667" spans="1:13" x14ac:dyDescent="0.35">
      <c r="A3667" s="252" t="s">
        <v>537</v>
      </c>
      <c r="B3667" s="252" t="s">
        <v>538</v>
      </c>
      <c r="C3667" s="252" t="s">
        <v>539</v>
      </c>
      <c r="D3667" s="252" t="s">
        <v>428</v>
      </c>
      <c r="E3667" s="252" t="s">
        <v>17</v>
      </c>
      <c r="F3667" s="252" t="s">
        <v>6678</v>
      </c>
      <c r="G3667" s="252" t="s">
        <v>230</v>
      </c>
      <c r="H3667" s="252">
        <v>3</v>
      </c>
      <c r="I3667" s="252" t="s">
        <v>1013</v>
      </c>
      <c r="J3667" s="252" t="s">
        <v>6679</v>
      </c>
      <c r="K3667" s="252" t="s">
        <v>6680</v>
      </c>
      <c r="L3667" s="253">
        <v>45838</v>
      </c>
      <c r="M3667" s="252" t="s">
        <v>1099</v>
      </c>
    </row>
    <row r="3668" spans="1:13" x14ac:dyDescent="0.35">
      <c r="A3668" s="250" t="s">
        <v>537</v>
      </c>
      <c r="B3668" s="250" t="s">
        <v>538</v>
      </c>
      <c r="C3668" s="250" t="s">
        <v>539</v>
      </c>
      <c r="D3668" s="250" t="s">
        <v>1016</v>
      </c>
      <c r="E3668" s="250" t="s">
        <v>17</v>
      </c>
      <c r="F3668" s="250" t="s">
        <v>6681</v>
      </c>
      <c r="G3668" s="250" t="s">
        <v>230</v>
      </c>
      <c r="H3668" s="250">
        <v>3</v>
      </c>
      <c r="I3668" s="250" t="s">
        <v>1013</v>
      </c>
      <c r="J3668" s="250" t="s">
        <v>6682</v>
      </c>
      <c r="K3668" s="250" t="s">
        <v>6683</v>
      </c>
      <c r="L3668" s="251">
        <v>45838</v>
      </c>
      <c r="M3668" s="250" t="s">
        <v>1099</v>
      </c>
    </row>
    <row r="3669" spans="1:13" x14ac:dyDescent="0.35">
      <c r="A3669" s="252" t="s">
        <v>537</v>
      </c>
      <c r="B3669" s="252" t="s">
        <v>538</v>
      </c>
      <c r="C3669" s="252" t="s">
        <v>539</v>
      </c>
      <c r="D3669" s="252" t="s">
        <v>1123</v>
      </c>
      <c r="E3669" s="252">
        <v>568700</v>
      </c>
      <c r="F3669" s="252" t="s">
        <v>6350</v>
      </c>
      <c r="G3669" s="252" t="s">
        <v>398</v>
      </c>
      <c r="H3669" s="252">
        <v>2</v>
      </c>
      <c r="I3669" s="252" t="s">
        <v>6351</v>
      </c>
      <c r="J3669" s="252" t="s">
        <v>6684</v>
      </c>
      <c r="K3669" s="252" t="s">
        <v>6685</v>
      </c>
      <c r="L3669" s="253">
        <v>45838</v>
      </c>
      <c r="M3669" s="252" t="s">
        <v>1099</v>
      </c>
    </row>
    <row r="3670" spans="1:13" x14ac:dyDescent="0.35">
      <c r="A3670" s="250" t="s">
        <v>537</v>
      </c>
      <c r="B3670" s="250" t="s">
        <v>538</v>
      </c>
      <c r="C3670" s="250" t="s">
        <v>539</v>
      </c>
      <c r="D3670" s="250" t="s">
        <v>1126</v>
      </c>
      <c r="E3670" s="250">
        <v>131233698</v>
      </c>
      <c r="F3670" s="250" t="s">
        <v>6667</v>
      </c>
      <c r="G3670" s="250" t="s">
        <v>398</v>
      </c>
      <c r="H3670" s="250">
        <v>2</v>
      </c>
      <c r="I3670" s="250" t="s">
        <v>6668</v>
      </c>
      <c r="J3670" s="250" t="s">
        <v>6686</v>
      </c>
      <c r="K3670" s="250" t="s">
        <v>6687</v>
      </c>
      <c r="L3670" s="251">
        <v>45838</v>
      </c>
      <c r="M3670" s="250" t="s">
        <v>1099</v>
      </c>
    </row>
    <row r="3671" spans="1:13" x14ac:dyDescent="0.35">
      <c r="A3671" s="252" t="s">
        <v>537</v>
      </c>
      <c r="B3671" s="252" t="s">
        <v>538</v>
      </c>
      <c r="C3671" s="252" t="s">
        <v>539</v>
      </c>
      <c r="D3671" s="252" t="s">
        <v>1130</v>
      </c>
      <c r="E3671" s="252">
        <v>543800</v>
      </c>
      <c r="F3671" s="252" t="s">
        <v>6350</v>
      </c>
      <c r="G3671" s="252" t="s">
        <v>398</v>
      </c>
      <c r="H3671" s="252">
        <v>2</v>
      </c>
      <c r="I3671" s="252" t="s">
        <v>6351</v>
      </c>
      <c r="J3671" s="252" t="s">
        <v>6688</v>
      </c>
      <c r="K3671" s="252" t="s">
        <v>6689</v>
      </c>
      <c r="L3671" s="253">
        <v>45838</v>
      </c>
      <c r="M3671" s="252" t="s">
        <v>1099</v>
      </c>
    </row>
    <row r="3672" spans="1:13" x14ac:dyDescent="0.35">
      <c r="A3672" s="250" t="s">
        <v>537</v>
      </c>
      <c r="B3672" s="250" t="s">
        <v>538</v>
      </c>
      <c r="C3672" s="250" t="s">
        <v>539</v>
      </c>
      <c r="D3672" s="250" t="s">
        <v>1133</v>
      </c>
      <c r="E3672" s="250">
        <v>568700</v>
      </c>
      <c r="F3672" s="250" t="s">
        <v>6350</v>
      </c>
      <c r="G3672" s="250" t="s">
        <v>230</v>
      </c>
      <c r="H3672" s="250">
        <v>3</v>
      </c>
      <c r="I3672" s="250" t="s">
        <v>6351</v>
      </c>
      <c r="J3672" s="250" t="s">
        <v>6690</v>
      </c>
      <c r="K3672" s="250" t="s">
        <v>6691</v>
      </c>
      <c r="L3672" s="251">
        <v>45838</v>
      </c>
      <c r="M3672" s="250" t="s">
        <v>1099</v>
      </c>
    </row>
    <row r="3673" spans="1:13" x14ac:dyDescent="0.35">
      <c r="A3673" s="252" t="s">
        <v>537</v>
      </c>
      <c r="B3673" s="252" t="s">
        <v>538</v>
      </c>
      <c r="C3673" s="252" t="s">
        <v>539</v>
      </c>
      <c r="D3673" s="252" t="s">
        <v>1136</v>
      </c>
      <c r="E3673" s="252" t="s">
        <v>17</v>
      </c>
      <c r="F3673" s="252" t="s">
        <v>17</v>
      </c>
      <c r="G3673" s="252" t="s">
        <v>17</v>
      </c>
      <c r="H3673" s="252" t="s">
        <v>17</v>
      </c>
      <c r="I3673" s="252" t="s">
        <v>17</v>
      </c>
      <c r="J3673" s="252" t="s">
        <v>6690</v>
      </c>
      <c r="K3673" s="252" t="s">
        <v>6692</v>
      </c>
      <c r="L3673" s="253">
        <v>45838</v>
      </c>
      <c r="M3673" s="252" t="s">
        <v>1099</v>
      </c>
    </row>
    <row r="3674" spans="1:13" x14ac:dyDescent="0.35">
      <c r="A3674" s="250" t="s">
        <v>537</v>
      </c>
      <c r="B3674" s="250" t="s">
        <v>538</v>
      </c>
      <c r="C3674" s="250" t="s">
        <v>539</v>
      </c>
      <c r="D3674" s="250" t="s">
        <v>1139</v>
      </c>
      <c r="E3674" s="250" t="s">
        <v>17</v>
      </c>
      <c r="F3674" s="250" t="s">
        <v>17</v>
      </c>
      <c r="G3674" s="250" t="s">
        <v>17</v>
      </c>
      <c r="H3674" s="250" t="s">
        <v>17</v>
      </c>
      <c r="I3674" s="250" t="s">
        <v>17</v>
      </c>
      <c r="J3674" s="250" t="s">
        <v>6690</v>
      </c>
      <c r="K3674" s="250" t="s">
        <v>6693</v>
      </c>
      <c r="L3674" s="251">
        <v>45838</v>
      </c>
      <c r="M3674" s="250" t="s">
        <v>1099</v>
      </c>
    </row>
    <row r="3675" spans="1:13" x14ac:dyDescent="0.35">
      <c r="A3675" s="252" t="s">
        <v>537</v>
      </c>
      <c r="B3675" s="252" t="s">
        <v>538</v>
      </c>
      <c r="C3675" s="252" t="s">
        <v>539</v>
      </c>
      <c r="D3675" s="252" t="s">
        <v>1142</v>
      </c>
      <c r="E3675" s="252">
        <v>3</v>
      </c>
      <c r="F3675" s="252" t="s">
        <v>6350</v>
      </c>
      <c r="G3675" s="252" t="s">
        <v>398</v>
      </c>
      <c r="H3675" s="252">
        <v>2</v>
      </c>
      <c r="I3675" s="252" t="s">
        <v>6351</v>
      </c>
      <c r="J3675" s="252" t="s">
        <v>6694</v>
      </c>
      <c r="K3675" s="252" t="s">
        <v>6695</v>
      </c>
      <c r="L3675" s="253">
        <v>45838</v>
      </c>
      <c r="M3675" s="252" t="s">
        <v>1099</v>
      </c>
    </row>
    <row r="3676" spans="1:13" x14ac:dyDescent="0.35">
      <c r="A3676" s="250" t="s">
        <v>940</v>
      </c>
      <c r="B3676" s="250" t="s">
        <v>941</v>
      </c>
      <c r="C3676" s="250" t="s">
        <v>942</v>
      </c>
      <c r="D3676" s="250" t="s">
        <v>1094</v>
      </c>
      <c r="E3676" s="250">
        <v>33000000</v>
      </c>
      <c r="F3676" s="250" t="s">
        <v>6696</v>
      </c>
      <c r="G3676" s="250" t="s">
        <v>398</v>
      </c>
      <c r="H3676" s="250">
        <v>2</v>
      </c>
      <c r="I3676" s="250" t="s">
        <v>6697</v>
      </c>
      <c r="J3676" s="250" t="s">
        <v>6698</v>
      </c>
      <c r="K3676" s="250" t="s">
        <v>6699</v>
      </c>
      <c r="L3676" s="251">
        <v>45838</v>
      </c>
      <c r="M3676" s="250" t="s">
        <v>175</v>
      </c>
    </row>
    <row r="3677" spans="1:13" x14ac:dyDescent="0.35">
      <c r="A3677" s="252" t="s">
        <v>940</v>
      </c>
      <c r="B3677" s="252" t="s">
        <v>941</v>
      </c>
      <c r="C3677" s="252" t="s">
        <v>942</v>
      </c>
      <c r="D3677" s="252" t="s">
        <v>1100</v>
      </c>
      <c r="E3677" s="252">
        <v>672294</v>
      </c>
      <c r="F3677" s="252" t="s">
        <v>6382</v>
      </c>
      <c r="G3677" s="252" t="s">
        <v>398</v>
      </c>
      <c r="H3677" s="252">
        <v>2</v>
      </c>
      <c r="I3677" s="252" t="s">
        <v>6700</v>
      </c>
      <c r="J3677" s="252" t="s">
        <v>6701</v>
      </c>
      <c r="K3677" s="252" t="s">
        <v>6702</v>
      </c>
      <c r="L3677" s="253">
        <v>45838</v>
      </c>
      <c r="M3677" s="252" t="s">
        <v>175</v>
      </c>
    </row>
    <row r="3678" spans="1:13" x14ac:dyDescent="0.35">
      <c r="A3678" s="250" t="s">
        <v>940</v>
      </c>
      <c r="B3678" s="250" t="s">
        <v>941</v>
      </c>
      <c r="C3678" s="250" t="s">
        <v>942</v>
      </c>
      <c r="D3678" s="250" t="s">
        <v>1105</v>
      </c>
      <c r="E3678" s="250">
        <v>24843885</v>
      </c>
      <c r="F3678" s="250" t="s">
        <v>6703</v>
      </c>
      <c r="G3678" s="250" t="s">
        <v>6401</v>
      </c>
      <c r="H3678" s="250">
        <v>3</v>
      </c>
      <c r="I3678" s="250" t="s">
        <v>6704</v>
      </c>
      <c r="J3678" s="250" t="s">
        <v>6705</v>
      </c>
      <c r="K3678" s="250" t="s">
        <v>6706</v>
      </c>
      <c r="L3678" s="251">
        <v>45838</v>
      </c>
      <c r="M3678" s="250" t="s">
        <v>175</v>
      </c>
    </row>
    <row r="3679" spans="1:13" x14ac:dyDescent="0.35">
      <c r="A3679" s="252" t="s">
        <v>940</v>
      </c>
      <c r="B3679" s="252" t="s">
        <v>941</v>
      </c>
      <c r="C3679" s="252" t="s">
        <v>942</v>
      </c>
      <c r="D3679" s="252" t="s">
        <v>1110</v>
      </c>
      <c r="E3679" s="252">
        <v>2912500</v>
      </c>
      <c r="F3679" s="252" t="s">
        <v>6707</v>
      </c>
      <c r="G3679" s="252" t="s">
        <v>398</v>
      </c>
      <c r="H3679" s="252">
        <v>2</v>
      </c>
      <c r="I3679" s="252" t="s">
        <v>6351</v>
      </c>
      <c r="J3679" s="252" t="s">
        <v>6708</v>
      </c>
      <c r="K3679" s="252" t="s">
        <v>6709</v>
      </c>
      <c r="L3679" s="253">
        <v>45838</v>
      </c>
      <c r="M3679" s="252" t="s">
        <v>175</v>
      </c>
    </row>
    <row r="3680" spans="1:13" x14ac:dyDescent="0.35">
      <c r="A3680" s="250" t="s">
        <v>940</v>
      </c>
      <c r="B3680" s="250" t="s">
        <v>941</v>
      </c>
      <c r="C3680" s="250" t="s">
        <v>942</v>
      </c>
      <c r="D3680" s="250" t="s">
        <v>1113</v>
      </c>
      <c r="E3680" s="250">
        <v>2052500</v>
      </c>
      <c r="F3680" s="250" t="s">
        <v>6707</v>
      </c>
      <c r="G3680" s="250" t="s">
        <v>398</v>
      </c>
      <c r="H3680" s="250">
        <v>2</v>
      </c>
      <c r="I3680" s="250" t="s">
        <v>6351</v>
      </c>
      <c r="J3680" s="250" t="s">
        <v>6710</v>
      </c>
      <c r="K3680" s="250" t="s">
        <v>6711</v>
      </c>
      <c r="L3680" s="251">
        <v>45838</v>
      </c>
      <c r="M3680" s="250" t="s">
        <v>175</v>
      </c>
    </row>
    <row r="3681" spans="1:13" x14ac:dyDescent="0.35">
      <c r="A3681" s="252" t="s">
        <v>940</v>
      </c>
      <c r="B3681" s="252" t="s">
        <v>941</v>
      </c>
      <c r="C3681" s="252" t="s">
        <v>942</v>
      </c>
      <c r="D3681" s="252" t="s">
        <v>92</v>
      </c>
      <c r="E3681" s="252" t="s">
        <v>17</v>
      </c>
      <c r="F3681" s="252" t="s">
        <v>17</v>
      </c>
      <c r="G3681" s="252" t="s">
        <v>17</v>
      </c>
      <c r="H3681" s="252" t="s">
        <v>17</v>
      </c>
      <c r="I3681" s="252" t="s">
        <v>17</v>
      </c>
      <c r="J3681" s="252" t="s">
        <v>608</v>
      </c>
      <c r="K3681" s="252" t="s">
        <v>6712</v>
      </c>
      <c r="L3681" s="253">
        <v>45838</v>
      </c>
      <c r="M3681" s="252" t="s">
        <v>175</v>
      </c>
    </row>
    <row r="3682" spans="1:13" x14ac:dyDescent="0.35">
      <c r="A3682" s="250" t="s">
        <v>940</v>
      </c>
      <c r="B3682" s="250" t="s">
        <v>941</v>
      </c>
      <c r="C3682" s="250" t="s">
        <v>942</v>
      </c>
      <c r="D3682" s="250" t="s">
        <v>428</v>
      </c>
      <c r="E3682" s="250" t="s">
        <v>17</v>
      </c>
      <c r="F3682" s="250" t="s">
        <v>17</v>
      </c>
      <c r="G3682" s="250" t="s">
        <v>17</v>
      </c>
      <c r="H3682" s="250" t="s">
        <v>17</v>
      </c>
      <c r="I3682" s="250" t="s">
        <v>17</v>
      </c>
      <c r="J3682" s="250" t="s">
        <v>608</v>
      </c>
      <c r="K3682" s="250" t="s">
        <v>6713</v>
      </c>
      <c r="L3682" s="251">
        <v>45838</v>
      </c>
      <c r="M3682" s="250" t="s">
        <v>175</v>
      </c>
    </row>
    <row r="3683" spans="1:13" x14ac:dyDescent="0.35">
      <c r="A3683" s="252" t="s">
        <v>940</v>
      </c>
      <c r="B3683" s="252" t="s">
        <v>941</v>
      </c>
      <c r="C3683" s="252" t="s">
        <v>942</v>
      </c>
      <c r="D3683" s="252" t="s">
        <v>1016</v>
      </c>
      <c r="E3683" s="252" t="s">
        <v>17</v>
      </c>
      <c r="F3683" s="252" t="s">
        <v>17</v>
      </c>
      <c r="G3683" s="252" t="s">
        <v>17</v>
      </c>
      <c r="H3683" s="252" t="s">
        <v>17</v>
      </c>
      <c r="I3683" s="252" t="s">
        <v>17</v>
      </c>
      <c r="J3683" s="252" t="s">
        <v>608</v>
      </c>
      <c r="K3683" s="252" t="s">
        <v>6714</v>
      </c>
      <c r="L3683" s="253">
        <v>45838</v>
      </c>
      <c r="M3683" s="252" t="s">
        <v>175</v>
      </c>
    </row>
    <row r="3684" spans="1:13" x14ac:dyDescent="0.35">
      <c r="A3684" s="250" t="s">
        <v>940</v>
      </c>
      <c r="B3684" s="250" t="s">
        <v>941</v>
      </c>
      <c r="C3684" s="250" t="s">
        <v>942</v>
      </c>
      <c r="D3684" s="250" t="s">
        <v>1123</v>
      </c>
      <c r="E3684" s="250">
        <v>2269600</v>
      </c>
      <c r="F3684" s="250" t="s">
        <v>6707</v>
      </c>
      <c r="G3684" s="250" t="s">
        <v>398</v>
      </c>
      <c r="H3684" s="250">
        <v>2</v>
      </c>
      <c r="I3684" s="250" t="s">
        <v>6715</v>
      </c>
      <c r="J3684" s="250" t="s">
        <v>6716</v>
      </c>
      <c r="K3684" s="250" t="s">
        <v>6717</v>
      </c>
      <c r="L3684" s="251">
        <v>45838</v>
      </c>
      <c r="M3684" s="250" t="s">
        <v>175</v>
      </c>
    </row>
    <row r="3685" spans="1:13" x14ac:dyDescent="0.35">
      <c r="A3685" s="252" t="s">
        <v>940</v>
      </c>
      <c r="B3685" s="252" t="s">
        <v>941</v>
      </c>
      <c r="C3685" s="252" t="s">
        <v>942</v>
      </c>
      <c r="D3685" s="252" t="s">
        <v>1126</v>
      </c>
      <c r="E3685" s="252">
        <v>21931385</v>
      </c>
      <c r="F3685" s="252" t="s">
        <v>6703</v>
      </c>
      <c r="G3685" s="252" t="s">
        <v>398</v>
      </c>
      <c r="H3685" s="252">
        <v>2</v>
      </c>
      <c r="I3685" s="252" t="s">
        <v>6704</v>
      </c>
      <c r="J3685" s="252" t="s">
        <v>6718</v>
      </c>
      <c r="K3685" s="252" t="s">
        <v>6719</v>
      </c>
      <c r="L3685" s="253">
        <v>45838</v>
      </c>
      <c r="M3685" s="252" t="s">
        <v>175</v>
      </c>
    </row>
    <row r="3686" spans="1:13" x14ac:dyDescent="0.35">
      <c r="A3686" s="250" t="s">
        <v>940</v>
      </c>
      <c r="B3686" s="250" t="s">
        <v>941</v>
      </c>
      <c r="C3686" s="250" t="s">
        <v>942</v>
      </c>
      <c r="D3686" s="250" t="s">
        <v>1130</v>
      </c>
      <c r="E3686" s="250">
        <v>642900</v>
      </c>
      <c r="F3686" s="250" t="s">
        <v>6707</v>
      </c>
      <c r="G3686" s="250" t="s">
        <v>398</v>
      </c>
      <c r="H3686" s="250">
        <v>2</v>
      </c>
      <c r="I3686" s="250" t="s">
        <v>6715</v>
      </c>
      <c r="J3686" s="250" t="s">
        <v>6720</v>
      </c>
      <c r="K3686" s="250" t="s">
        <v>6721</v>
      </c>
      <c r="L3686" s="251">
        <v>45838</v>
      </c>
      <c r="M3686" s="250" t="s">
        <v>175</v>
      </c>
    </row>
    <row r="3687" spans="1:13" x14ac:dyDescent="0.35">
      <c r="A3687" s="252" t="s">
        <v>940</v>
      </c>
      <c r="B3687" s="252" t="s">
        <v>941</v>
      </c>
      <c r="C3687" s="252" t="s">
        <v>942</v>
      </c>
      <c r="D3687" s="252" t="s">
        <v>1133</v>
      </c>
      <c r="E3687" s="252">
        <v>2269600</v>
      </c>
      <c r="F3687" s="252" t="s">
        <v>6707</v>
      </c>
      <c r="G3687" s="252" t="s">
        <v>6401</v>
      </c>
      <c r="H3687" s="252">
        <v>3</v>
      </c>
      <c r="I3687" s="252" t="s">
        <v>6715</v>
      </c>
      <c r="J3687" s="252" t="s">
        <v>6722</v>
      </c>
      <c r="K3687" s="252" t="s">
        <v>6723</v>
      </c>
      <c r="L3687" s="253">
        <v>45838</v>
      </c>
      <c r="M3687" s="252" t="s">
        <v>175</v>
      </c>
    </row>
    <row r="3688" spans="1:13" x14ac:dyDescent="0.35">
      <c r="A3688" s="250" t="s">
        <v>940</v>
      </c>
      <c r="B3688" s="250" t="s">
        <v>941</v>
      </c>
      <c r="C3688" s="250" t="s">
        <v>942</v>
      </c>
      <c r="D3688" s="250" t="s">
        <v>1136</v>
      </c>
      <c r="E3688" s="250" t="s">
        <v>17</v>
      </c>
      <c r="F3688" s="250" t="s">
        <v>17</v>
      </c>
      <c r="G3688" s="250" t="s">
        <v>17</v>
      </c>
      <c r="H3688" s="250" t="s">
        <v>17</v>
      </c>
      <c r="I3688" s="250" t="s">
        <v>17</v>
      </c>
      <c r="J3688" s="250" t="s">
        <v>2557</v>
      </c>
      <c r="K3688" s="250" t="s">
        <v>6724</v>
      </c>
      <c r="L3688" s="251">
        <v>45838</v>
      </c>
      <c r="M3688" s="250" t="s">
        <v>175</v>
      </c>
    </row>
    <row r="3689" spans="1:13" x14ac:dyDescent="0.35">
      <c r="A3689" s="252" t="s">
        <v>940</v>
      </c>
      <c r="B3689" s="252" t="s">
        <v>941</v>
      </c>
      <c r="C3689" s="252" t="s">
        <v>942</v>
      </c>
      <c r="D3689" s="252" t="s">
        <v>1139</v>
      </c>
      <c r="E3689" s="252" t="s">
        <v>17</v>
      </c>
      <c r="F3689" s="252" t="s">
        <v>17</v>
      </c>
      <c r="G3689" s="252" t="s">
        <v>17</v>
      </c>
      <c r="H3689" s="252" t="s">
        <v>17</v>
      </c>
      <c r="I3689" s="252" t="s">
        <v>17</v>
      </c>
      <c r="J3689" s="252" t="s">
        <v>2557</v>
      </c>
      <c r="K3689" s="252" t="s">
        <v>6725</v>
      </c>
      <c r="L3689" s="253">
        <v>45838</v>
      </c>
      <c r="M3689" s="252" t="s">
        <v>175</v>
      </c>
    </row>
    <row r="3690" spans="1:13" x14ac:dyDescent="0.35">
      <c r="A3690" s="250" t="s">
        <v>940</v>
      </c>
      <c r="B3690" s="250" t="s">
        <v>941</v>
      </c>
      <c r="C3690" s="250" t="s">
        <v>942</v>
      </c>
      <c r="D3690" s="250" t="s">
        <v>1142</v>
      </c>
      <c r="E3690" s="250">
        <v>3</v>
      </c>
      <c r="F3690" s="250" t="s">
        <v>6703</v>
      </c>
      <c r="G3690" s="250" t="s">
        <v>178</v>
      </c>
      <c r="H3690" s="250">
        <v>1</v>
      </c>
      <c r="I3690" s="250" t="s">
        <v>6726</v>
      </c>
      <c r="J3690" s="250" t="s">
        <v>6727</v>
      </c>
      <c r="K3690" s="250" t="s">
        <v>6728</v>
      </c>
      <c r="L3690" s="251">
        <v>45838</v>
      </c>
      <c r="M3690" s="250" t="s">
        <v>175</v>
      </c>
    </row>
    <row r="3691" spans="1:13" x14ac:dyDescent="0.35">
      <c r="A3691" s="252" t="s">
        <v>362</v>
      </c>
      <c r="B3691" s="252" t="s">
        <v>363</v>
      </c>
      <c r="C3691" s="252" t="s">
        <v>364</v>
      </c>
      <c r="D3691" s="252" t="s">
        <v>1094</v>
      </c>
      <c r="E3691" s="252">
        <v>53100000</v>
      </c>
      <c r="F3691" s="252" t="s">
        <v>6729</v>
      </c>
      <c r="G3691" s="252" t="s">
        <v>178</v>
      </c>
      <c r="H3691" s="252">
        <v>1</v>
      </c>
      <c r="I3691" s="252" t="s">
        <v>6730</v>
      </c>
      <c r="J3691" s="252" t="s">
        <v>6731</v>
      </c>
      <c r="K3691" s="252" t="s">
        <v>6732</v>
      </c>
      <c r="L3691" s="253">
        <v>45838</v>
      </c>
      <c r="M3691" s="252" t="s">
        <v>19</v>
      </c>
    </row>
    <row r="3692" spans="1:13" x14ac:dyDescent="0.35">
      <c r="A3692" s="250" t="s">
        <v>362</v>
      </c>
      <c r="B3692" s="250" t="s">
        <v>363</v>
      </c>
      <c r="C3692" s="250" t="s">
        <v>364</v>
      </c>
      <c r="D3692" s="250" t="s">
        <v>1100</v>
      </c>
      <c r="E3692" s="250">
        <v>586794</v>
      </c>
      <c r="F3692" s="250" t="s">
        <v>6733</v>
      </c>
      <c r="G3692" s="250" t="s">
        <v>398</v>
      </c>
      <c r="H3692" s="250">
        <v>2</v>
      </c>
      <c r="I3692" s="250" t="s">
        <v>6734</v>
      </c>
      <c r="J3692" s="250" t="s">
        <v>6735</v>
      </c>
      <c r="K3692" s="250" t="s">
        <v>6736</v>
      </c>
      <c r="L3692" s="251">
        <v>45838</v>
      </c>
      <c r="M3692" s="250" t="s">
        <v>1099</v>
      </c>
    </row>
    <row r="3693" spans="1:13" x14ac:dyDescent="0.35">
      <c r="A3693" s="252" t="s">
        <v>362</v>
      </c>
      <c r="B3693" s="252" t="s">
        <v>363</v>
      </c>
      <c r="C3693" s="252" t="s">
        <v>364</v>
      </c>
      <c r="D3693" s="252" t="s">
        <v>1105</v>
      </c>
      <c r="E3693" s="252">
        <v>49057732</v>
      </c>
      <c r="F3693" s="252" t="s">
        <v>6737</v>
      </c>
      <c r="G3693" s="252" t="s">
        <v>398</v>
      </c>
      <c r="H3693" s="252">
        <v>2</v>
      </c>
      <c r="I3693" s="252" t="s">
        <v>6738</v>
      </c>
      <c r="J3693" s="252" t="s">
        <v>6739</v>
      </c>
      <c r="K3693" s="252" t="s">
        <v>6740</v>
      </c>
      <c r="L3693" s="253">
        <v>45838</v>
      </c>
      <c r="M3693" s="252" t="s">
        <v>1099</v>
      </c>
    </row>
    <row r="3694" spans="1:13" x14ac:dyDescent="0.35">
      <c r="A3694" s="250" t="s">
        <v>362</v>
      </c>
      <c r="B3694" s="250" t="s">
        <v>363</v>
      </c>
      <c r="C3694" s="250" t="s">
        <v>364</v>
      </c>
      <c r="D3694" s="250" t="s">
        <v>1110</v>
      </c>
      <c r="E3694" s="250">
        <v>4097500</v>
      </c>
      <c r="F3694" s="250" t="s">
        <v>6741</v>
      </c>
      <c r="G3694" s="250" t="s">
        <v>398</v>
      </c>
      <c r="H3694" s="250">
        <v>2</v>
      </c>
      <c r="I3694" s="250" t="s">
        <v>6742</v>
      </c>
      <c r="J3694" s="250" t="s">
        <v>6743</v>
      </c>
      <c r="K3694" s="250" t="s">
        <v>6744</v>
      </c>
      <c r="L3694" s="251">
        <v>45838</v>
      </c>
      <c r="M3694" s="250" t="s">
        <v>1099</v>
      </c>
    </row>
    <row r="3695" spans="1:13" x14ac:dyDescent="0.35">
      <c r="A3695" s="252" t="s">
        <v>362</v>
      </c>
      <c r="B3695" s="252" t="s">
        <v>363</v>
      </c>
      <c r="C3695" s="252" t="s">
        <v>364</v>
      </c>
      <c r="D3695" s="252" t="s">
        <v>1113</v>
      </c>
      <c r="E3695" s="252">
        <v>3950000</v>
      </c>
      <c r="F3695" s="252" t="s">
        <v>6741</v>
      </c>
      <c r="G3695" s="252" t="s">
        <v>398</v>
      </c>
      <c r="H3695" s="252">
        <v>2</v>
      </c>
      <c r="I3695" s="252" t="s">
        <v>6742</v>
      </c>
      <c r="J3695" s="252" t="s">
        <v>6745</v>
      </c>
      <c r="K3695" s="252" t="s">
        <v>6746</v>
      </c>
      <c r="L3695" s="253">
        <v>45838</v>
      </c>
      <c r="M3695" s="252" t="s">
        <v>19</v>
      </c>
    </row>
    <row r="3696" spans="1:13" x14ac:dyDescent="0.35">
      <c r="A3696" s="250" t="s">
        <v>362</v>
      </c>
      <c r="B3696" s="250" t="s">
        <v>363</v>
      </c>
      <c r="C3696" s="250" t="s">
        <v>364</v>
      </c>
      <c r="D3696" s="250" t="s">
        <v>92</v>
      </c>
      <c r="E3696" s="250" t="s">
        <v>17</v>
      </c>
      <c r="F3696" s="250" t="s">
        <v>318</v>
      </c>
      <c r="G3696" s="250" t="s">
        <v>17</v>
      </c>
      <c r="H3696" s="250" t="s">
        <v>17</v>
      </c>
      <c r="I3696" s="250" t="s">
        <v>318</v>
      </c>
      <c r="J3696" s="250" t="s">
        <v>6747</v>
      </c>
      <c r="K3696" s="250" t="s">
        <v>6748</v>
      </c>
      <c r="L3696" s="251">
        <v>45838</v>
      </c>
      <c r="M3696" s="250" t="s">
        <v>1099</v>
      </c>
    </row>
    <row r="3697" spans="1:13" x14ac:dyDescent="0.35">
      <c r="A3697" s="252" t="s">
        <v>362</v>
      </c>
      <c r="B3697" s="252" t="s">
        <v>363</v>
      </c>
      <c r="C3697" s="252" t="s">
        <v>364</v>
      </c>
      <c r="D3697" s="252" t="s">
        <v>428</v>
      </c>
      <c r="E3697" s="252">
        <v>0</v>
      </c>
      <c r="F3697" s="252" t="s">
        <v>6749</v>
      </c>
      <c r="G3697" s="252" t="s">
        <v>230</v>
      </c>
      <c r="H3697" s="252">
        <v>3</v>
      </c>
      <c r="I3697" s="252" t="s">
        <v>6750</v>
      </c>
      <c r="J3697" s="252" t="s">
        <v>6751</v>
      </c>
      <c r="K3697" s="252" t="s">
        <v>6752</v>
      </c>
      <c r="L3697" s="253">
        <v>45838</v>
      </c>
      <c r="M3697" s="252" t="s">
        <v>1099</v>
      </c>
    </row>
    <row r="3698" spans="1:13" x14ac:dyDescent="0.35">
      <c r="A3698" s="250" t="s">
        <v>362</v>
      </c>
      <c r="B3698" s="250" t="s">
        <v>363</v>
      </c>
      <c r="C3698" s="250" t="s">
        <v>364</v>
      </c>
      <c r="D3698" s="250" t="s">
        <v>1016</v>
      </c>
      <c r="E3698" s="250">
        <v>1306</v>
      </c>
      <c r="F3698" s="250" t="s">
        <v>6753</v>
      </c>
      <c r="G3698" s="250" t="s">
        <v>398</v>
      </c>
      <c r="H3698" s="250">
        <v>2</v>
      </c>
      <c r="I3698" s="250" t="s">
        <v>6754</v>
      </c>
      <c r="J3698" s="250" t="s">
        <v>6755</v>
      </c>
      <c r="K3698" s="250" t="s">
        <v>6756</v>
      </c>
      <c r="L3698" s="251">
        <v>45838</v>
      </c>
      <c r="M3698" s="250" t="s">
        <v>1099</v>
      </c>
    </row>
    <row r="3699" spans="1:13" x14ac:dyDescent="0.35">
      <c r="A3699" s="252" t="s">
        <v>362</v>
      </c>
      <c r="B3699" s="252" t="s">
        <v>363</v>
      </c>
      <c r="C3699" s="252" t="s">
        <v>364</v>
      </c>
      <c r="D3699" s="252" t="s">
        <v>1123</v>
      </c>
      <c r="E3699" s="252">
        <v>3179800</v>
      </c>
      <c r="F3699" s="252" t="s">
        <v>6350</v>
      </c>
      <c r="G3699" s="252" t="s">
        <v>230</v>
      </c>
      <c r="H3699" s="252">
        <v>3</v>
      </c>
      <c r="I3699" s="252" t="s">
        <v>6351</v>
      </c>
      <c r="J3699" s="252" t="s">
        <v>6757</v>
      </c>
      <c r="K3699" s="252" t="s">
        <v>6758</v>
      </c>
      <c r="L3699" s="253">
        <v>45838</v>
      </c>
      <c r="M3699" s="252" t="s">
        <v>1099</v>
      </c>
    </row>
    <row r="3700" spans="1:13" x14ac:dyDescent="0.35">
      <c r="A3700" s="250" t="s">
        <v>362</v>
      </c>
      <c r="B3700" s="250" t="s">
        <v>363</v>
      </c>
      <c r="C3700" s="250" t="s">
        <v>364</v>
      </c>
      <c r="D3700" s="250" t="s">
        <v>1126</v>
      </c>
      <c r="E3700" s="250">
        <v>44960232</v>
      </c>
      <c r="F3700" s="250" t="s">
        <v>6759</v>
      </c>
      <c r="G3700" s="250" t="s">
        <v>230</v>
      </c>
      <c r="H3700" s="250">
        <v>3</v>
      </c>
      <c r="I3700" s="250" t="s">
        <v>6760</v>
      </c>
      <c r="J3700" s="250" t="s">
        <v>6761</v>
      </c>
      <c r="K3700" s="250" t="s">
        <v>6762</v>
      </c>
      <c r="L3700" s="251">
        <v>45838</v>
      </c>
      <c r="M3700" s="250" t="s">
        <v>1099</v>
      </c>
    </row>
    <row r="3701" spans="1:13" x14ac:dyDescent="0.35">
      <c r="A3701" s="252" t="s">
        <v>362</v>
      </c>
      <c r="B3701" s="252" t="s">
        <v>363</v>
      </c>
      <c r="C3701" s="252" t="s">
        <v>364</v>
      </c>
      <c r="D3701" s="252" t="s">
        <v>1130</v>
      </c>
      <c r="E3701" s="252">
        <v>917700</v>
      </c>
      <c r="F3701" s="252" t="s">
        <v>6350</v>
      </c>
      <c r="G3701" s="252" t="s">
        <v>230</v>
      </c>
      <c r="H3701" s="252">
        <v>3</v>
      </c>
      <c r="I3701" s="252" t="s">
        <v>6351</v>
      </c>
      <c r="J3701" s="252" t="s">
        <v>6763</v>
      </c>
      <c r="K3701" s="252" t="s">
        <v>6764</v>
      </c>
      <c r="L3701" s="253">
        <v>45838</v>
      </c>
      <c r="M3701" s="252" t="s">
        <v>1099</v>
      </c>
    </row>
    <row r="3702" spans="1:13" x14ac:dyDescent="0.35">
      <c r="A3702" s="250" t="s">
        <v>362</v>
      </c>
      <c r="B3702" s="250" t="s">
        <v>363</v>
      </c>
      <c r="C3702" s="250" t="s">
        <v>364</v>
      </c>
      <c r="D3702" s="250" t="s">
        <v>1133</v>
      </c>
      <c r="E3702" s="250">
        <v>3179800</v>
      </c>
      <c r="F3702" s="250" t="s">
        <v>6350</v>
      </c>
      <c r="G3702" s="250" t="s">
        <v>230</v>
      </c>
      <c r="H3702" s="250">
        <v>3</v>
      </c>
      <c r="I3702" s="250" t="s">
        <v>6351</v>
      </c>
      <c r="J3702" s="250" t="s">
        <v>6765</v>
      </c>
      <c r="K3702" s="250" t="s">
        <v>6766</v>
      </c>
      <c r="L3702" s="251">
        <v>45838</v>
      </c>
      <c r="M3702" s="250" t="s">
        <v>1099</v>
      </c>
    </row>
    <row r="3703" spans="1:13" x14ac:dyDescent="0.35">
      <c r="A3703" s="252" t="s">
        <v>362</v>
      </c>
      <c r="B3703" s="252" t="s">
        <v>363</v>
      </c>
      <c r="C3703" s="252" t="s">
        <v>364</v>
      </c>
      <c r="D3703" s="252" t="s">
        <v>1136</v>
      </c>
      <c r="E3703" s="252" t="s">
        <v>17</v>
      </c>
      <c r="F3703" s="252" t="s">
        <v>365</v>
      </c>
      <c r="G3703" s="252" t="s">
        <v>230</v>
      </c>
      <c r="H3703" s="252">
        <v>3</v>
      </c>
      <c r="I3703" s="252" t="s">
        <v>17</v>
      </c>
      <c r="J3703" s="252" t="s">
        <v>6767</v>
      </c>
      <c r="K3703" s="252" t="s">
        <v>6768</v>
      </c>
      <c r="L3703" s="253">
        <v>45838</v>
      </c>
      <c r="M3703" s="252" t="s">
        <v>1099</v>
      </c>
    </row>
    <row r="3704" spans="1:13" x14ac:dyDescent="0.35">
      <c r="A3704" s="250" t="s">
        <v>362</v>
      </c>
      <c r="B3704" s="250" t="s">
        <v>363</v>
      </c>
      <c r="C3704" s="250" t="s">
        <v>364</v>
      </c>
      <c r="D3704" s="250" t="s">
        <v>1139</v>
      </c>
      <c r="E3704" s="250" t="s">
        <v>17</v>
      </c>
      <c r="F3704" s="250" t="s">
        <v>365</v>
      </c>
      <c r="G3704" s="250" t="s">
        <v>230</v>
      </c>
      <c r="H3704" s="250">
        <v>3</v>
      </c>
      <c r="I3704" s="250" t="s">
        <v>17</v>
      </c>
      <c r="J3704" s="250" t="s">
        <v>6767</v>
      </c>
      <c r="K3704" s="250" t="s">
        <v>6769</v>
      </c>
      <c r="L3704" s="251">
        <v>45838</v>
      </c>
      <c r="M3704" s="250" t="s">
        <v>1099</v>
      </c>
    </row>
    <row r="3705" spans="1:13" x14ac:dyDescent="0.35">
      <c r="A3705" s="252" t="s">
        <v>362</v>
      </c>
      <c r="B3705" s="252" t="s">
        <v>363</v>
      </c>
      <c r="C3705" s="252" t="s">
        <v>364</v>
      </c>
      <c r="D3705" s="252" t="s">
        <v>1142</v>
      </c>
      <c r="E3705" s="252">
        <v>3</v>
      </c>
      <c r="F3705" s="252" t="s">
        <v>6729</v>
      </c>
      <c r="G3705" s="252" t="s">
        <v>178</v>
      </c>
      <c r="H3705" s="252">
        <v>1</v>
      </c>
      <c r="I3705" s="252" t="s">
        <v>6730</v>
      </c>
      <c r="J3705" s="252" t="s">
        <v>6770</v>
      </c>
      <c r="K3705" s="252" t="s">
        <v>6771</v>
      </c>
      <c r="L3705" s="253">
        <v>45838</v>
      </c>
      <c r="M3705" s="252" t="s">
        <v>1099</v>
      </c>
    </row>
    <row r="3706" spans="1:13" x14ac:dyDescent="0.35">
      <c r="A3706" s="250" t="s">
        <v>919</v>
      </c>
      <c r="B3706" s="250" t="s">
        <v>920</v>
      </c>
      <c r="C3706" s="250" t="s">
        <v>364</v>
      </c>
      <c r="D3706" s="250" t="s">
        <v>1094</v>
      </c>
      <c r="E3706" s="250">
        <v>53100000</v>
      </c>
      <c r="F3706" s="250" t="s">
        <v>6729</v>
      </c>
      <c r="G3706" s="250" t="s">
        <v>178</v>
      </c>
      <c r="H3706" s="250">
        <v>1</v>
      </c>
      <c r="I3706" s="250" t="s">
        <v>6730</v>
      </c>
      <c r="J3706" s="250" t="s">
        <v>6772</v>
      </c>
      <c r="K3706" s="250" t="s">
        <v>6773</v>
      </c>
      <c r="L3706" s="251">
        <v>45838</v>
      </c>
      <c r="M3706" s="250" t="s">
        <v>1099</v>
      </c>
    </row>
    <row r="3707" spans="1:13" x14ac:dyDescent="0.35">
      <c r="A3707" s="252" t="s">
        <v>919</v>
      </c>
      <c r="B3707" s="252" t="s">
        <v>920</v>
      </c>
      <c r="C3707" s="252" t="s">
        <v>364</v>
      </c>
      <c r="D3707" s="252" t="s">
        <v>1100</v>
      </c>
      <c r="E3707" s="252">
        <v>1141748</v>
      </c>
      <c r="F3707" s="252" t="s">
        <v>6774</v>
      </c>
      <c r="G3707" s="252" t="s">
        <v>398</v>
      </c>
      <c r="H3707" s="252">
        <v>2</v>
      </c>
      <c r="I3707" s="252" t="s">
        <v>6775</v>
      </c>
      <c r="J3707" s="252" t="s">
        <v>6776</v>
      </c>
      <c r="K3707" s="252" t="s">
        <v>6777</v>
      </c>
      <c r="L3707" s="253">
        <v>45838</v>
      </c>
      <c r="M3707" s="252" t="s">
        <v>1099</v>
      </c>
    </row>
    <row r="3708" spans="1:13" x14ac:dyDescent="0.35">
      <c r="A3708" s="250" t="s">
        <v>919</v>
      </c>
      <c r="B3708" s="250" t="s">
        <v>920</v>
      </c>
      <c r="C3708" s="250" t="s">
        <v>364</v>
      </c>
      <c r="D3708" s="250" t="s">
        <v>1105</v>
      </c>
      <c r="E3708" s="250">
        <v>53100000</v>
      </c>
      <c r="F3708" s="250" t="s">
        <v>6729</v>
      </c>
      <c r="G3708" s="250" t="s">
        <v>398</v>
      </c>
      <c r="H3708" s="250">
        <v>2</v>
      </c>
      <c r="I3708" s="250" t="s">
        <v>6778</v>
      </c>
      <c r="J3708" s="250" t="s">
        <v>6779</v>
      </c>
      <c r="K3708" s="250" t="s">
        <v>6780</v>
      </c>
      <c r="L3708" s="251">
        <v>45838</v>
      </c>
      <c r="M3708" s="250" t="s">
        <v>1099</v>
      </c>
    </row>
    <row r="3709" spans="1:13" x14ac:dyDescent="0.35">
      <c r="A3709" s="252" t="s">
        <v>919</v>
      </c>
      <c r="B3709" s="252" t="s">
        <v>920</v>
      </c>
      <c r="C3709" s="252" t="s">
        <v>364</v>
      </c>
      <c r="D3709" s="252" t="s">
        <v>1110</v>
      </c>
      <c r="E3709" s="252">
        <v>53100000</v>
      </c>
      <c r="F3709" s="252" t="s">
        <v>6729</v>
      </c>
      <c r="G3709" s="252" t="s">
        <v>398</v>
      </c>
      <c r="H3709" s="252">
        <v>2</v>
      </c>
      <c r="I3709" s="252" t="s">
        <v>6778</v>
      </c>
      <c r="J3709" s="252" t="s">
        <v>6781</v>
      </c>
      <c r="K3709" s="252" t="s">
        <v>6782</v>
      </c>
      <c r="L3709" s="253">
        <v>45838</v>
      </c>
      <c r="M3709" s="252" t="s">
        <v>1099</v>
      </c>
    </row>
    <row r="3710" spans="1:13" x14ac:dyDescent="0.35">
      <c r="A3710" s="250" t="s">
        <v>919</v>
      </c>
      <c r="B3710" s="250" t="s">
        <v>920</v>
      </c>
      <c r="C3710" s="250" t="s">
        <v>364</v>
      </c>
      <c r="D3710" s="250" t="s">
        <v>1113</v>
      </c>
      <c r="E3710" s="250">
        <v>4129900</v>
      </c>
      <c r="F3710" s="250" t="s">
        <v>6783</v>
      </c>
      <c r="G3710" s="250" t="s">
        <v>398</v>
      </c>
      <c r="H3710" s="250">
        <v>2</v>
      </c>
      <c r="I3710" s="250" t="s">
        <v>6784</v>
      </c>
      <c r="J3710" s="250" t="s">
        <v>6785</v>
      </c>
      <c r="K3710" s="250" t="s">
        <v>6786</v>
      </c>
      <c r="L3710" s="251">
        <v>45838</v>
      </c>
      <c r="M3710" s="250" t="s">
        <v>1099</v>
      </c>
    </row>
    <row r="3711" spans="1:13" x14ac:dyDescent="0.35">
      <c r="A3711" s="252" t="s">
        <v>919</v>
      </c>
      <c r="B3711" s="252" t="s">
        <v>920</v>
      </c>
      <c r="C3711" s="252" t="s">
        <v>364</v>
      </c>
      <c r="D3711" s="252" t="s">
        <v>92</v>
      </c>
      <c r="E3711" s="252" t="s">
        <v>17</v>
      </c>
      <c r="F3711" s="252" t="s">
        <v>17</v>
      </c>
      <c r="G3711" s="252" t="s">
        <v>17</v>
      </c>
      <c r="H3711" s="252" t="s">
        <v>17</v>
      </c>
      <c r="I3711" s="252" t="s">
        <v>17</v>
      </c>
      <c r="J3711" s="252" t="s">
        <v>6787</v>
      </c>
      <c r="K3711" s="252" t="s">
        <v>6788</v>
      </c>
      <c r="L3711" s="253">
        <v>45838</v>
      </c>
      <c r="M3711" s="252" t="s">
        <v>1099</v>
      </c>
    </row>
    <row r="3712" spans="1:13" x14ac:dyDescent="0.35">
      <c r="A3712" s="250" t="s">
        <v>919</v>
      </c>
      <c r="B3712" s="250" t="s">
        <v>920</v>
      </c>
      <c r="C3712" s="250" t="s">
        <v>364</v>
      </c>
      <c r="D3712" s="250" t="s">
        <v>428</v>
      </c>
      <c r="E3712" s="250">
        <v>1306</v>
      </c>
      <c r="F3712" s="250" t="s">
        <v>6753</v>
      </c>
      <c r="G3712" s="250" t="s">
        <v>398</v>
      </c>
      <c r="H3712" s="250">
        <v>2</v>
      </c>
      <c r="I3712" s="250" t="s">
        <v>6754</v>
      </c>
      <c r="J3712" s="250" t="s">
        <v>6755</v>
      </c>
      <c r="K3712" s="250" t="s">
        <v>6789</v>
      </c>
      <c r="L3712" s="251">
        <v>45838</v>
      </c>
      <c r="M3712" s="250" t="s">
        <v>1099</v>
      </c>
    </row>
    <row r="3713" spans="1:13" x14ac:dyDescent="0.35">
      <c r="A3713" s="252" t="s">
        <v>919</v>
      </c>
      <c r="B3713" s="252" t="s">
        <v>920</v>
      </c>
      <c r="C3713" s="252" t="s">
        <v>364</v>
      </c>
      <c r="D3713" s="252" t="s">
        <v>1016</v>
      </c>
      <c r="E3713" s="252">
        <v>1306</v>
      </c>
      <c r="F3713" s="252" t="s">
        <v>6753</v>
      </c>
      <c r="G3713" s="252" t="s">
        <v>398</v>
      </c>
      <c r="H3713" s="252">
        <v>2</v>
      </c>
      <c r="I3713" s="252" t="s">
        <v>6754</v>
      </c>
      <c r="J3713" s="252" t="s">
        <v>6755</v>
      </c>
      <c r="K3713" s="252" t="s">
        <v>6790</v>
      </c>
      <c r="L3713" s="253">
        <v>45838</v>
      </c>
      <c r="M3713" s="252" t="s">
        <v>1099</v>
      </c>
    </row>
    <row r="3714" spans="1:13" x14ac:dyDescent="0.35">
      <c r="A3714" s="250" t="s">
        <v>919</v>
      </c>
      <c r="B3714" s="250" t="s">
        <v>920</v>
      </c>
      <c r="C3714" s="250" t="s">
        <v>364</v>
      </c>
      <c r="D3714" s="250" t="s">
        <v>1123</v>
      </c>
      <c r="E3714" s="250">
        <v>9053352</v>
      </c>
      <c r="F3714" s="250" t="s">
        <v>5018</v>
      </c>
      <c r="G3714" s="250" t="s">
        <v>230</v>
      </c>
      <c r="H3714" s="250">
        <v>3</v>
      </c>
      <c r="I3714" s="250" t="s">
        <v>6791</v>
      </c>
      <c r="J3714" s="250" t="s">
        <v>6792</v>
      </c>
      <c r="K3714" s="250" t="s">
        <v>6793</v>
      </c>
      <c r="L3714" s="251">
        <v>45838</v>
      </c>
      <c r="M3714" s="250" t="s">
        <v>1099</v>
      </c>
    </row>
    <row r="3715" spans="1:13" x14ac:dyDescent="0.35">
      <c r="A3715" s="252" t="s">
        <v>919</v>
      </c>
      <c r="B3715" s="252" t="s">
        <v>920</v>
      </c>
      <c r="C3715" s="252" t="s">
        <v>364</v>
      </c>
      <c r="D3715" s="252" t="s">
        <v>1126</v>
      </c>
      <c r="E3715" s="252">
        <v>0</v>
      </c>
      <c r="F3715" s="252" t="s">
        <v>6729</v>
      </c>
      <c r="G3715" s="252" t="s">
        <v>398</v>
      </c>
      <c r="H3715" s="252">
        <v>2</v>
      </c>
      <c r="I3715" s="252" t="s">
        <v>6778</v>
      </c>
      <c r="J3715" s="252" t="s">
        <v>6794</v>
      </c>
      <c r="K3715" s="252" t="s">
        <v>6795</v>
      </c>
      <c r="L3715" s="253">
        <v>45838</v>
      </c>
      <c r="M3715" s="252" t="s">
        <v>1099</v>
      </c>
    </row>
    <row r="3716" spans="1:13" x14ac:dyDescent="0.35">
      <c r="A3716" s="250" t="s">
        <v>919</v>
      </c>
      <c r="B3716" s="250" t="s">
        <v>920</v>
      </c>
      <c r="C3716" s="250" t="s">
        <v>364</v>
      </c>
      <c r="D3716" s="250" t="s">
        <v>1130</v>
      </c>
      <c r="E3716" s="250">
        <v>44000000</v>
      </c>
      <c r="F3716" s="250" t="s">
        <v>6729</v>
      </c>
      <c r="G3716" s="250" t="s">
        <v>398</v>
      </c>
      <c r="H3716" s="250">
        <v>2</v>
      </c>
      <c r="I3716" s="250" t="s">
        <v>6778</v>
      </c>
      <c r="J3716" s="250" t="s">
        <v>6796</v>
      </c>
      <c r="K3716" s="250" t="s">
        <v>6797</v>
      </c>
      <c r="L3716" s="251">
        <v>45838</v>
      </c>
      <c r="M3716" s="250" t="s">
        <v>1099</v>
      </c>
    </row>
    <row r="3717" spans="1:13" x14ac:dyDescent="0.35">
      <c r="A3717" s="252" t="s">
        <v>919</v>
      </c>
      <c r="B3717" s="252" t="s">
        <v>920</v>
      </c>
      <c r="C3717" s="252" t="s">
        <v>364</v>
      </c>
      <c r="D3717" s="252" t="s">
        <v>1133</v>
      </c>
      <c r="E3717" s="252">
        <v>7103122</v>
      </c>
      <c r="F3717" s="252" t="s">
        <v>6798</v>
      </c>
      <c r="G3717" s="252" t="s">
        <v>230</v>
      </c>
      <c r="H3717" s="252">
        <v>3</v>
      </c>
      <c r="I3717" s="252" t="s">
        <v>6799</v>
      </c>
      <c r="J3717" s="252" t="s">
        <v>6800</v>
      </c>
      <c r="K3717" s="252" t="s">
        <v>6801</v>
      </c>
      <c r="L3717" s="253">
        <v>45838</v>
      </c>
      <c r="M3717" s="252" t="s">
        <v>1099</v>
      </c>
    </row>
    <row r="3718" spans="1:13" x14ac:dyDescent="0.35">
      <c r="A3718" s="250" t="s">
        <v>919</v>
      </c>
      <c r="B3718" s="250" t="s">
        <v>920</v>
      </c>
      <c r="C3718" s="250" t="s">
        <v>364</v>
      </c>
      <c r="D3718" s="250" t="s">
        <v>1136</v>
      </c>
      <c r="E3718" s="250">
        <v>1587574</v>
      </c>
      <c r="F3718" s="250" t="s">
        <v>6798</v>
      </c>
      <c r="G3718" s="250" t="s">
        <v>230</v>
      </c>
      <c r="H3718" s="250">
        <v>3</v>
      </c>
      <c r="I3718" s="250" t="s">
        <v>6802</v>
      </c>
      <c r="J3718" s="250" t="s">
        <v>6803</v>
      </c>
      <c r="K3718" s="250" t="s">
        <v>6804</v>
      </c>
      <c r="L3718" s="251">
        <v>45838</v>
      </c>
      <c r="M3718" s="250" t="s">
        <v>1099</v>
      </c>
    </row>
    <row r="3719" spans="1:13" x14ac:dyDescent="0.35">
      <c r="A3719" s="252" t="s">
        <v>919</v>
      </c>
      <c r="B3719" s="252" t="s">
        <v>920</v>
      </c>
      <c r="C3719" s="252" t="s">
        <v>364</v>
      </c>
      <c r="D3719" s="252" t="s">
        <v>1139</v>
      </c>
      <c r="E3719" s="252">
        <v>362656</v>
      </c>
      <c r="F3719" s="252" t="s">
        <v>6805</v>
      </c>
      <c r="G3719" s="252" t="s">
        <v>230</v>
      </c>
      <c r="H3719" s="252">
        <v>3</v>
      </c>
      <c r="I3719" s="252" t="s">
        <v>6802</v>
      </c>
      <c r="J3719" s="252" t="s">
        <v>6806</v>
      </c>
      <c r="K3719" s="252" t="s">
        <v>6807</v>
      </c>
      <c r="L3719" s="253">
        <v>45838</v>
      </c>
      <c r="M3719" s="252" t="s">
        <v>1099</v>
      </c>
    </row>
    <row r="3720" spans="1:13" x14ac:dyDescent="0.35">
      <c r="A3720" s="250" t="s">
        <v>919</v>
      </c>
      <c r="B3720" s="250" t="s">
        <v>920</v>
      </c>
      <c r="C3720" s="250" t="s">
        <v>364</v>
      </c>
      <c r="D3720" s="250" t="s">
        <v>1142</v>
      </c>
      <c r="E3720" s="250">
        <v>5</v>
      </c>
      <c r="F3720" s="250" t="s">
        <v>6729</v>
      </c>
      <c r="G3720" s="250" t="s">
        <v>398</v>
      </c>
      <c r="H3720" s="250">
        <v>2</v>
      </c>
      <c r="I3720" s="250" t="s">
        <v>6778</v>
      </c>
      <c r="J3720" s="250" t="s">
        <v>1809</v>
      </c>
      <c r="K3720" s="250" t="s">
        <v>6808</v>
      </c>
      <c r="L3720" s="251">
        <v>45838</v>
      </c>
      <c r="M3720" s="250" t="s">
        <v>1099</v>
      </c>
    </row>
    <row r="3721" spans="1:13" x14ac:dyDescent="0.35">
      <c r="A3721" s="252" t="s">
        <v>280</v>
      </c>
      <c r="B3721" s="252" t="s">
        <v>281</v>
      </c>
      <c r="C3721" s="252" t="s">
        <v>282</v>
      </c>
      <c r="D3721" s="252" t="s">
        <v>1094</v>
      </c>
      <c r="E3721" s="252">
        <v>134639850</v>
      </c>
      <c r="F3721" s="252" t="s">
        <v>6809</v>
      </c>
      <c r="G3721" s="252" t="s">
        <v>230</v>
      </c>
      <c r="H3721" s="252">
        <v>3</v>
      </c>
      <c r="I3721" s="252" t="s">
        <v>6810</v>
      </c>
      <c r="J3721" s="252" t="s">
        <v>6811</v>
      </c>
      <c r="K3721" s="252" t="s">
        <v>6812</v>
      </c>
      <c r="L3721" s="253">
        <v>45838</v>
      </c>
      <c r="M3721" s="252" t="s">
        <v>1099</v>
      </c>
    </row>
    <row r="3722" spans="1:13" x14ac:dyDescent="0.35">
      <c r="A3722" s="250" t="s">
        <v>280</v>
      </c>
      <c r="B3722" s="250" t="s">
        <v>281</v>
      </c>
      <c r="C3722" s="250" t="s">
        <v>282</v>
      </c>
      <c r="D3722" s="250" t="s">
        <v>1100</v>
      </c>
      <c r="E3722" s="250">
        <v>1070105</v>
      </c>
      <c r="F3722" s="250" t="s">
        <v>6813</v>
      </c>
      <c r="G3722" s="250" t="s">
        <v>398</v>
      </c>
      <c r="H3722" s="250">
        <v>2</v>
      </c>
      <c r="I3722" s="250" t="s">
        <v>6814</v>
      </c>
      <c r="J3722" s="250" t="s">
        <v>6815</v>
      </c>
      <c r="K3722" s="250" t="s">
        <v>6816</v>
      </c>
      <c r="L3722" s="251">
        <v>45838</v>
      </c>
      <c r="M3722" s="250" t="s">
        <v>1099</v>
      </c>
    </row>
    <row r="3723" spans="1:13" x14ac:dyDescent="0.35">
      <c r="A3723" s="252" t="s">
        <v>280</v>
      </c>
      <c r="B3723" s="252" t="s">
        <v>281</v>
      </c>
      <c r="C3723" s="252" t="s">
        <v>282</v>
      </c>
      <c r="D3723" s="252" t="s">
        <v>1105</v>
      </c>
      <c r="E3723" s="252">
        <v>96623873</v>
      </c>
      <c r="F3723" s="252" t="s">
        <v>6817</v>
      </c>
      <c r="G3723" s="252" t="s">
        <v>398</v>
      </c>
      <c r="H3723" s="252">
        <v>2</v>
      </c>
      <c r="I3723" s="252" t="s">
        <v>6818</v>
      </c>
      <c r="J3723" s="252" t="s">
        <v>6819</v>
      </c>
      <c r="K3723" s="252" t="s">
        <v>6820</v>
      </c>
      <c r="L3723" s="253">
        <v>45838</v>
      </c>
      <c r="M3723" s="252" t="s">
        <v>1099</v>
      </c>
    </row>
    <row r="3724" spans="1:13" x14ac:dyDescent="0.35">
      <c r="A3724" s="250" t="s">
        <v>280</v>
      </c>
      <c r="B3724" s="250" t="s">
        <v>281</v>
      </c>
      <c r="C3724" s="250" t="s">
        <v>282</v>
      </c>
      <c r="D3724" s="250" t="s">
        <v>1110</v>
      </c>
      <c r="E3724" s="250">
        <v>1076829</v>
      </c>
      <c r="F3724" s="250" t="s">
        <v>6821</v>
      </c>
      <c r="G3724" s="250" t="s">
        <v>230</v>
      </c>
      <c r="H3724" s="250">
        <v>3</v>
      </c>
      <c r="I3724" s="250" t="s">
        <v>6822</v>
      </c>
      <c r="J3724" s="250" t="s">
        <v>6823</v>
      </c>
      <c r="K3724" s="250" t="s">
        <v>6824</v>
      </c>
      <c r="L3724" s="251">
        <v>45838</v>
      </c>
      <c r="M3724" s="250" t="s">
        <v>1099</v>
      </c>
    </row>
    <row r="3725" spans="1:13" x14ac:dyDescent="0.35">
      <c r="A3725" s="252" t="s">
        <v>280</v>
      </c>
      <c r="B3725" s="252" t="s">
        <v>281</v>
      </c>
      <c r="C3725" s="252" t="s">
        <v>282</v>
      </c>
      <c r="D3725" s="252" t="s">
        <v>1113</v>
      </c>
      <c r="E3725" s="252">
        <v>1076829</v>
      </c>
      <c r="F3725" s="252" t="s">
        <v>6821</v>
      </c>
      <c r="G3725" s="252" t="s">
        <v>230</v>
      </c>
      <c r="H3725" s="252">
        <v>3</v>
      </c>
      <c r="I3725" s="252" t="s">
        <v>6822</v>
      </c>
      <c r="J3725" s="252" t="s">
        <v>6825</v>
      </c>
      <c r="K3725" s="252" t="s">
        <v>6826</v>
      </c>
      <c r="L3725" s="253">
        <v>45838</v>
      </c>
      <c r="M3725" s="252" t="s">
        <v>1099</v>
      </c>
    </row>
    <row r="3726" spans="1:13" x14ac:dyDescent="0.35">
      <c r="A3726" s="250" t="s">
        <v>280</v>
      </c>
      <c r="B3726" s="250" t="s">
        <v>281</v>
      </c>
      <c r="C3726" s="250" t="s">
        <v>282</v>
      </c>
      <c r="D3726" s="250" t="s">
        <v>24</v>
      </c>
      <c r="E3726" s="250" t="s">
        <v>17</v>
      </c>
      <c r="F3726" s="250" t="s">
        <v>17</v>
      </c>
      <c r="G3726" s="250" t="s">
        <v>17</v>
      </c>
      <c r="H3726" s="250" t="s">
        <v>17</v>
      </c>
      <c r="I3726" s="250" t="s">
        <v>17</v>
      </c>
      <c r="J3726" s="250" t="s">
        <v>393</v>
      </c>
      <c r="K3726" s="250" t="s">
        <v>6827</v>
      </c>
      <c r="L3726" s="251">
        <v>45838</v>
      </c>
      <c r="M3726" s="250" t="s">
        <v>1099</v>
      </c>
    </row>
    <row r="3727" spans="1:13" x14ac:dyDescent="0.35">
      <c r="A3727" s="252" t="s">
        <v>280</v>
      </c>
      <c r="B3727" s="252" t="s">
        <v>281</v>
      </c>
      <c r="C3727" s="252" t="s">
        <v>282</v>
      </c>
      <c r="D3727" s="252" t="s">
        <v>92</v>
      </c>
      <c r="E3727" s="252" t="s">
        <v>17</v>
      </c>
      <c r="F3727" s="252" t="s">
        <v>17</v>
      </c>
      <c r="G3727" s="252" t="s">
        <v>17</v>
      </c>
      <c r="H3727" s="252" t="s">
        <v>17</v>
      </c>
      <c r="I3727" s="252" t="s">
        <v>17</v>
      </c>
      <c r="J3727" s="252" t="s">
        <v>393</v>
      </c>
      <c r="K3727" s="252" t="s">
        <v>6828</v>
      </c>
      <c r="L3727" s="253">
        <v>45838</v>
      </c>
      <c r="M3727" s="252" t="s">
        <v>1099</v>
      </c>
    </row>
    <row r="3728" spans="1:13" x14ac:dyDescent="0.35">
      <c r="A3728" s="250" t="s">
        <v>280</v>
      </c>
      <c r="B3728" s="250" t="s">
        <v>281</v>
      </c>
      <c r="C3728" s="250" t="s">
        <v>282</v>
      </c>
      <c r="D3728" s="250" t="s">
        <v>428</v>
      </c>
      <c r="E3728" s="250" t="s">
        <v>17</v>
      </c>
      <c r="F3728" s="250" t="s">
        <v>17</v>
      </c>
      <c r="G3728" s="250" t="s">
        <v>17</v>
      </c>
      <c r="H3728" s="250" t="s">
        <v>17</v>
      </c>
      <c r="I3728" s="250" t="s">
        <v>17</v>
      </c>
      <c r="J3728" s="250" t="s">
        <v>6829</v>
      </c>
      <c r="K3728" s="250" t="s">
        <v>6830</v>
      </c>
      <c r="L3728" s="251">
        <v>45838</v>
      </c>
      <c r="M3728" s="250" t="s">
        <v>1099</v>
      </c>
    </row>
    <row r="3729" spans="1:13" x14ac:dyDescent="0.35">
      <c r="A3729" s="252" t="s">
        <v>280</v>
      </c>
      <c r="B3729" s="252" t="s">
        <v>281</v>
      </c>
      <c r="C3729" s="252" t="s">
        <v>282</v>
      </c>
      <c r="D3729" s="252" t="s">
        <v>1016</v>
      </c>
      <c r="E3729" s="252">
        <v>2282</v>
      </c>
      <c r="F3729" s="252" t="s">
        <v>6831</v>
      </c>
      <c r="G3729" s="252" t="s">
        <v>398</v>
      </c>
      <c r="H3729" s="252">
        <v>2</v>
      </c>
      <c r="I3729" s="252" t="s">
        <v>6832</v>
      </c>
      <c r="J3729" s="252" t="s">
        <v>6833</v>
      </c>
      <c r="K3729" s="252" t="s">
        <v>6834</v>
      </c>
      <c r="L3729" s="253">
        <v>45838</v>
      </c>
      <c r="M3729" s="252" t="s">
        <v>1099</v>
      </c>
    </row>
    <row r="3730" spans="1:13" x14ac:dyDescent="0.35">
      <c r="A3730" s="250" t="s">
        <v>280</v>
      </c>
      <c r="B3730" s="250" t="s">
        <v>281</v>
      </c>
      <c r="C3730" s="250" t="s">
        <v>282</v>
      </c>
      <c r="D3730" s="250" t="s">
        <v>1123</v>
      </c>
      <c r="E3730" s="250">
        <v>1076829</v>
      </c>
      <c r="F3730" s="250" t="s">
        <v>6821</v>
      </c>
      <c r="G3730" s="250" t="s">
        <v>398</v>
      </c>
      <c r="H3730" s="250">
        <v>2</v>
      </c>
      <c r="I3730" s="250" t="s">
        <v>6822</v>
      </c>
      <c r="J3730" s="250" t="s">
        <v>6835</v>
      </c>
      <c r="K3730" s="250" t="s">
        <v>6836</v>
      </c>
      <c r="L3730" s="251">
        <v>45838</v>
      </c>
      <c r="M3730" s="250" t="s">
        <v>1099</v>
      </c>
    </row>
    <row r="3731" spans="1:13" x14ac:dyDescent="0.35">
      <c r="A3731" s="252" t="s">
        <v>280</v>
      </c>
      <c r="B3731" s="252" t="s">
        <v>281</v>
      </c>
      <c r="C3731" s="252" t="s">
        <v>282</v>
      </c>
      <c r="D3731" s="252" t="s">
        <v>1126</v>
      </c>
      <c r="E3731" s="252">
        <v>95547044</v>
      </c>
      <c r="F3731" s="252" t="s">
        <v>6837</v>
      </c>
      <c r="G3731" s="252" t="s">
        <v>398</v>
      </c>
      <c r="H3731" s="252">
        <v>2</v>
      </c>
      <c r="I3731" s="252" t="s">
        <v>6838</v>
      </c>
      <c r="J3731" s="252" t="s">
        <v>6839</v>
      </c>
      <c r="K3731" s="252" t="s">
        <v>6840</v>
      </c>
      <c r="L3731" s="253">
        <v>45838</v>
      </c>
      <c r="M3731" s="252" t="s">
        <v>1099</v>
      </c>
    </row>
    <row r="3732" spans="1:13" x14ac:dyDescent="0.35">
      <c r="A3732" s="250" t="s">
        <v>280</v>
      </c>
      <c r="B3732" s="250" t="s">
        <v>281</v>
      </c>
      <c r="C3732" s="250" t="s">
        <v>282</v>
      </c>
      <c r="D3732" s="250" t="s">
        <v>1130</v>
      </c>
      <c r="E3732" s="250">
        <v>0</v>
      </c>
      <c r="F3732" s="250" t="s">
        <v>6821</v>
      </c>
      <c r="G3732" s="250" t="s">
        <v>398</v>
      </c>
      <c r="H3732" s="250">
        <v>2</v>
      </c>
      <c r="I3732" s="250" t="s">
        <v>6822</v>
      </c>
      <c r="J3732" s="250" t="s">
        <v>6841</v>
      </c>
      <c r="K3732" s="250" t="s">
        <v>6842</v>
      </c>
      <c r="L3732" s="251">
        <v>45838</v>
      </c>
      <c r="M3732" s="250" t="s">
        <v>1099</v>
      </c>
    </row>
    <row r="3733" spans="1:13" x14ac:dyDescent="0.35">
      <c r="A3733" s="252" t="s">
        <v>280</v>
      </c>
      <c r="B3733" s="252" t="s">
        <v>281</v>
      </c>
      <c r="C3733" s="252" t="s">
        <v>282</v>
      </c>
      <c r="D3733" s="252" t="s">
        <v>1133</v>
      </c>
      <c r="E3733" s="252">
        <v>1076829</v>
      </c>
      <c r="F3733" s="252" t="s">
        <v>6821</v>
      </c>
      <c r="G3733" s="252" t="s">
        <v>398</v>
      </c>
      <c r="H3733" s="252">
        <v>2</v>
      </c>
      <c r="I3733" s="252" t="s">
        <v>6822</v>
      </c>
      <c r="J3733" s="252" t="s">
        <v>6843</v>
      </c>
      <c r="K3733" s="252" t="s">
        <v>6844</v>
      </c>
      <c r="L3733" s="253">
        <v>45838</v>
      </c>
      <c r="M3733" s="252" t="s">
        <v>1099</v>
      </c>
    </row>
    <row r="3734" spans="1:13" x14ac:dyDescent="0.35">
      <c r="A3734" s="250" t="s">
        <v>280</v>
      </c>
      <c r="B3734" s="250" t="s">
        <v>281</v>
      </c>
      <c r="C3734" s="250" t="s">
        <v>282</v>
      </c>
      <c r="D3734" s="250" t="s">
        <v>1136</v>
      </c>
      <c r="E3734" s="250" t="s">
        <v>17</v>
      </c>
      <c r="F3734" s="250" t="s">
        <v>17</v>
      </c>
      <c r="G3734" s="250" t="s">
        <v>230</v>
      </c>
      <c r="H3734" s="250">
        <v>3</v>
      </c>
      <c r="I3734" s="250" t="s">
        <v>318</v>
      </c>
      <c r="J3734" s="250" t="s">
        <v>6845</v>
      </c>
      <c r="K3734" s="250" t="s">
        <v>6846</v>
      </c>
      <c r="L3734" s="251">
        <v>45838</v>
      </c>
      <c r="M3734" s="250" t="s">
        <v>1099</v>
      </c>
    </row>
    <row r="3735" spans="1:13" x14ac:dyDescent="0.35">
      <c r="A3735" s="252" t="s">
        <v>280</v>
      </c>
      <c r="B3735" s="252" t="s">
        <v>281</v>
      </c>
      <c r="C3735" s="252" t="s">
        <v>282</v>
      </c>
      <c r="D3735" s="252" t="s">
        <v>1139</v>
      </c>
      <c r="E3735" s="252" t="s">
        <v>17</v>
      </c>
      <c r="F3735" s="252" t="s">
        <v>17</v>
      </c>
      <c r="G3735" s="252" t="s">
        <v>230</v>
      </c>
      <c r="H3735" s="252">
        <v>3</v>
      </c>
      <c r="I3735" s="252" t="s">
        <v>318</v>
      </c>
      <c r="J3735" s="252" t="s">
        <v>6845</v>
      </c>
      <c r="K3735" s="252" t="s">
        <v>6847</v>
      </c>
      <c r="L3735" s="253">
        <v>45838</v>
      </c>
      <c r="M3735" s="252" t="s">
        <v>1099</v>
      </c>
    </row>
    <row r="3736" spans="1:13" x14ac:dyDescent="0.35">
      <c r="A3736" s="250" t="s">
        <v>280</v>
      </c>
      <c r="B3736" s="250" t="s">
        <v>281</v>
      </c>
      <c r="C3736" s="250" t="s">
        <v>282</v>
      </c>
      <c r="D3736" s="250" t="s">
        <v>1142</v>
      </c>
      <c r="E3736" s="250">
        <v>3</v>
      </c>
      <c r="F3736" s="250" t="s">
        <v>6848</v>
      </c>
      <c r="G3736" s="250" t="s">
        <v>398</v>
      </c>
      <c r="H3736" s="250">
        <v>2</v>
      </c>
      <c r="I3736" s="250" t="s">
        <v>6849</v>
      </c>
      <c r="J3736" s="250" t="s">
        <v>6850</v>
      </c>
      <c r="K3736" s="250" t="s">
        <v>6851</v>
      </c>
      <c r="L3736" s="251">
        <v>45838</v>
      </c>
      <c r="M3736" s="250" t="s">
        <v>1099</v>
      </c>
    </row>
    <row r="3737" spans="1:13" x14ac:dyDescent="0.35">
      <c r="A3737" s="252" t="s">
        <v>1357</v>
      </c>
      <c r="B3737" s="252" t="s">
        <v>1358</v>
      </c>
      <c r="C3737" s="252" t="s">
        <v>282</v>
      </c>
      <c r="D3737" s="252" t="s">
        <v>1094</v>
      </c>
      <c r="E3737" s="252">
        <v>134639850</v>
      </c>
      <c r="F3737" s="252" t="s">
        <v>6809</v>
      </c>
      <c r="G3737" s="252" t="s">
        <v>230</v>
      </c>
      <c r="H3737" s="252">
        <v>3</v>
      </c>
      <c r="I3737" s="252" t="s">
        <v>6852</v>
      </c>
      <c r="J3737" s="252" t="s">
        <v>6853</v>
      </c>
      <c r="K3737" s="252" t="s">
        <v>6854</v>
      </c>
      <c r="L3737" s="253">
        <v>45838</v>
      </c>
      <c r="M3737" s="252" t="s">
        <v>1099</v>
      </c>
    </row>
    <row r="3738" spans="1:13" x14ac:dyDescent="0.35">
      <c r="A3738" s="250" t="s">
        <v>1357</v>
      </c>
      <c r="B3738" s="250" t="s">
        <v>1358</v>
      </c>
      <c r="C3738" s="250" t="s">
        <v>282</v>
      </c>
      <c r="D3738" s="250" t="s">
        <v>1100</v>
      </c>
      <c r="E3738" s="250">
        <v>1128571</v>
      </c>
      <c r="F3738" s="250" t="s">
        <v>6855</v>
      </c>
      <c r="G3738" s="250" t="s">
        <v>398</v>
      </c>
      <c r="H3738" s="250">
        <v>2</v>
      </c>
      <c r="I3738" s="250" t="s">
        <v>6856</v>
      </c>
      <c r="J3738" s="250" t="s">
        <v>6857</v>
      </c>
      <c r="K3738" s="250" t="s">
        <v>6858</v>
      </c>
      <c r="L3738" s="251">
        <v>45838</v>
      </c>
      <c r="M3738" s="250" t="s">
        <v>1099</v>
      </c>
    </row>
    <row r="3739" spans="1:13" x14ac:dyDescent="0.35">
      <c r="A3739" s="252" t="s">
        <v>1357</v>
      </c>
      <c r="B3739" s="252" t="s">
        <v>1358</v>
      </c>
      <c r="C3739" s="252" t="s">
        <v>282</v>
      </c>
      <c r="D3739" s="252" t="s">
        <v>1105</v>
      </c>
      <c r="E3739" s="252">
        <v>134639850</v>
      </c>
      <c r="F3739" s="252" t="s">
        <v>6859</v>
      </c>
      <c r="G3739" s="252" t="s">
        <v>230</v>
      </c>
      <c r="H3739" s="252">
        <v>3</v>
      </c>
      <c r="I3739" s="252" t="s">
        <v>6860</v>
      </c>
      <c r="J3739" s="252" t="s">
        <v>6861</v>
      </c>
      <c r="K3739" s="252" t="s">
        <v>6862</v>
      </c>
      <c r="L3739" s="253">
        <v>45838</v>
      </c>
      <c r="M3739" s="252" t="s">
        <v>1099</v>
      </c>
    </row>
    <row r="3740" spans="1:13" x14ac:dyDescent="0.35">
      <c r="A3740" s="250" t="s">
        <v>1357</v>
      </c>
      <c r="B3740" s="250" t="s">
        <v>1358</v>
      </c>
      <c r="C3740" s="250" t="s">
        <v>282</v>
      </c>
      <c r="D3740" s="250" t="s">
        <v>1110</v>
      </c>
      <c r="E3740" s="250">
        <v>134639850</v>
      </c>
      <c r="F3740" s="250" t="s">
        <v>6859</v>
      </c>
      <c r="G3740" s="250" t="s">
        <v>398</v>
      </c>
      <c r="H3740" s="250">
        <v>2</v>
      </c>
      <c r="I3740" s="250" t="s">
        <v>6860</v>
      </c>
      <c r="J3740" s="250" t="s">
        <v>6863</v>
      </c>
      <c r="K3740" s="250" t="s">
        <v>6864</v>
      </c>
      <c r="L3740" s="251">
        <v>45838</v>
      </c>
      <c r="M3740" s="250" t="s">
        <v>1099</v>
      </c>
    </row>
    <row r="3741" spans="1:13" x14ac:dyDescent="0.35">
      <c r="A3741" s="252" t="s">
        <v>1357</v>
      </c>
      <c r="B3741" s="252" t="s">
        <v>1358</v>
      </c>
      <c r="C3741" s="252" t="s">
        <v>282</v>
      </c>
      <c r="D3741" s="252" t="s">
        <v>1113</v>
      </c>
      <c r="E3741" s="252">
        <v>5948489</v>
      </c>
      <c r="F3741" s="252" t="s">
        <v>6865</v>
      </c>
      <c r="G3741" s="252" t="s">
        <v>230</v>
      </c>
      <c r="H3741" s="252">
        <v>3</v>
      </c>
      <c r="I3741" s="252" t="s">
        <v>6866</v>
      </c>
      <c r="J3741" s="252" t="s">
        <v>6867</v>
      </c>
      <c r="K3741" s="252" t="s">
        <v>6868</v>
      </c>
      <c r="L3741" s="253">
        <v>45838</v>
      </c>
      <c r="M3741" s="252" t="s">
        <v>1099</v>
      </c>
    </row>
    <row r="3742" spans="1:13" x14ac:dyDescent="0.35">
      <c r="A3742" s="250" t="s">
        <v>1357</v>
      </c>
      <c r="B3742" s="250" t="s">
        <v>1358</v>
      </c>
      <c r="C3742" s="250" t="s">
        <v>282</v>
      </c>
      <c r="D3742" s="250" t="s">
        <v>24</v>
      </c>
      <c r="E3742" s="250" t="s">
        <v>17</v>
      </c>
      <c r="F3742" s="250" t="s">
        <v>17</v>
      </c>
      <c r="G3742" s="250" t="s">
        <v>230</v>
      </c>
      <c r="H3742" s="250">
        <v>3</v>
      </c>
      <c r="I3742" s="250" t="s">
        <v>17</v>
      </c>
      <c r="J3742" s="250" t="s">
        <v>6869</v>
      </c>
      <c r="K3742" s="250" t="s">
        <v>6870</v>
      </c>
      <c r="L3742" s="251">
        <v>45838</v>
      </c>
      <c r="M3742" s="250" t="s">
        <v>1099</v>
      </c>
    </row>
    <row r="3743" spans="1:13" x14ac:dyDescent="0.35">
      <c r="A3743" s="252" t="s">
        <v>1357</v>
      </c>
      <c r="B3743" s="252" t="s">
        <v>1358</v>
      </c>
      <c r="C3743" s="252" t="s">
        <v>282</v>
      </c>
      <c r="D3743" s="252" t="s">
        <v>92</v>
      </c>
      <c r="E3743" s="252" t="s">
        <v>17</v>
      </c>
      <c r="F3743" s="252" t="s">
        <v>318</v>
      </c>
      <c r="G3743" s="252" t="s">
        <v>230</v>
      </c>
      <c r="H3743" s="252">
        <v>3</v>
      </c>
      <c r="I3743" s="252" t="s">
        <v>318</v>
      </c>
      <c r="J3743" s="252" t="s">
        <v>393</v>
      </c>
      <c r="K3743" s="252" t="s">
        <v>6871</v>
      </c>
      <c r="L3743" s="253">
        <v>45838</v>
      </c>
      <c r="M3743" s="252" t="s">
        <v>1099</v>
      </c>
    </row>
    <row r="3744" spans="1:13" x14ac:dyDescent="0.35">
      <c r="A3744" s="250" t="s">
        <v>1357</v>
      </c>
      <c r="B3744" s="250" t="s">
        <v>1358</v>
      </c>
      <c r="C3744" s="250" t="s">
        <v>282</v>
      </c>
      <c r="D3744" s="250" t="s">
        <v>428</v>
      </c>
      <c r="E3744" s="250">
        <v>2282</v>
      </c>
      <c r="F3744" s="250" t="s">
        <v>6831</v>
      </c>
      <c r="G3744" s="250" t="s">
        <v>398</v>
      </c>
      <c r="H3744" s="250">
        <v>2</v>
      </c>
      <c r="I3744" s="250" t="s">
        <v>6832</v>
      </c>
      <c r="J3744" s="250" t="s">
        <v>6872</v>
      </c>
      <c r="K3744" s="250" t="s">
        <v>6873</v>
      </c>
      <c r="L3744" s="251">
        <v>45838</v>
      </c>
      <c r="M3744" s="250" t="s">
        <v>1099</v>
      </c>
    </row>
    <row r="3745" spans="1:13" x14ac:dyDescent="0.35">
      <c r="A3745" s="252" t="s">
        <v>1357</v>
      </c>
      <c r="B3745" s="252" t="s">
        <v>1358</v>
      </c>
      <c r="C3745" s="252" t="s">
        <v>282</v>
      </c>
      <c r="D3745" s="252" t="s">
        <v>1016</v>
      </c>
      <c r="E3745" s="252">
        <v>2282</v>
      </c>
      <c r="F3745" s="252" t="s">
        <v>6831</v>
      </c>
      <c r="G3745" s="252" t="s">
        <v>398</v>
      </c>
      <c r="H3745" s="252">
        <v>2</v>
      </c>
      <c r="I3745" s="252" t="s">
        <v>6832</v>
      </c>
      <c r="J3745" s="252" t="s">
        <v>6833</v>
      </c>
      <c r="K3745" s="252" t="s">
        <v>6874</v>
      </c>
      <c r="L3745" s="253">
        <v>45838</v>
      </c>
      <c r="M3745" s="252" t="s">
        <v>1099</v>
      </c>
    </row>
    <row r="3746" spans="1:13" x14ac:dyDescent="0.35">
      <c r="A3746" s="250" t="s">
        <v>1357</v>
      </c>
      <c r="B3746" s="250" t="s">
        <v>1358</v>
      </c>
      <c r="C3746" s="250" t="s">
        <v>282</v>
      </c>
      <c r="D3746" s="250" t="s">
        <v>1123</v>
      </c>
      <c r="E3746" s="250">
        <v>15000000</v>
      </c>
      <c r="F3746" s="250" t="s">
        <v>6875</v>
      </c>
      <c r="G3746" s="250" t="s">
        <v>230</v>
      </c>
      <c r="H3746" s="250">
        <v>3</v>
      </c>
      <c r="I3746" s="250" t="s">
        <v>6876</v>
      </c>
      <c r="J3746" s="250" t="s">
        <v>6877</v>
      </c>
      <c r="K3746" s="250" t="s">
        <v>6878</v>
      </c>
      <c r="L3746" s="251">
        <v>45838</v>
      </c>
      <c r="M3746" s="250" t="s">
        <v>1099</v>
      </c>
    </row>
    <row r="3747" spans="1:13" x14ac:dyDescent="0.35">
      <c r="A3747" s="252" t="s">
        <v>1357</v>
      </c>
      <c r="B3747" s="252" t="s">
        <v>1358</v>
      </c>
      <c r="C3747" s="252" t="s">
        <v>282</v>
      </c>
      <c r="D3747" s="252" t="s">
        <v>1126</v>
      </c>
      <c r="E3747" s="252">
        <v>0</v>
      </c>
      <c r="F3747" s="252" t="s">
        <v>6879</v>
      </c>
      <c r="G3747" s="252" t="s">
        <v>398</v>
      </c>
      <c r="H3747" s="252">
        <v>2</v>
      </c>
      <c r="I3747" s="252" t="s">
        <v>6860</v>
      </c>
      <c r="J3747" s="252" t="s">
        <v>6880</v>
      </c>
      <c r="K3747" s="252" t="s">
        <v>6881</v>
      </c>
      <c r="L3747" s="253">
        <v>45838</v>
      </c>
      <c r="M3747" s="252" t="s">
        <v>1099</v>
      </c>
    </row>
    <row r="3748" spans="1:13" x14ac:dyDescent="0.35">
      <c r="A3748" s="250" t="s">
        <v>1357</v>
      </c>
      <c r="B3748" s="250" t="s">
        <v>1358</v>
      </c>
      <c r="C3748" s="250" t="s">
        <v>282</v>
      </c>
      <c r="D3748" s="250" t="s">
        <v>1130</v>
      </c>
      <c r="E3748" s="250">
        <v>119639850</v>
      </c>
      <c r="F3748" s="250" t="s">
        <v>6879</v>
      </c>
      <c r="G3748" s="250" t="s">
        <v>398</v>
      </c>
      <c r="H3748" s="250">
        <v>2</v>
      </c>
      <c r="I3748" s="250" t="s">
        <v>6860</v>
      </c>
      <c r="J3748" s="250" t="s">
        <v>6882</v>
      </c>
      <c r="K3748" s="250" t="s">
        <v>6883</v>
      </c>
      <c r="L3748" s="251">
        <v>45838</v>
      </c>
      <c r="M3748" s="250" t="s">
        <v>1099</v>
      </c>
    </row>
    <row r="3749" spans="1:13" x14ac:dyDescent="0.35">
      <c r="A3749" s="252" t="s">
        <v>1357</v>
      </c>
      <c r="B3749" s="252" t="s">
        <v>1358</v>
      </c>
      <c r="C3749" s="252" t="s">
        <v>282</v>
      </c>
      <c r="D3749" s="252" t="s">
        <v>1133</v>
      </c>
      <c r="E3749" s="252">
        <v>15000000</v>
      </c>
      <c r="F3749" s="252" t="s">
        <v>6875</v>
      </c>
      <c r="G3749" s="252" t="s">
        <v>230</v>
      </c>
      <c r="H3749" s="252">
        <v>3</v>
      </c>
      <c r="I3749" s="252" t="s">
        <v>6860</v>
      </c>
      <c r="J3749" s="252" t="s">
        <v>6884</v>
      </c>
      <c r="K3749" s="252" t="s">
        <v>6885</v>
      </c>
      <c r="L3749" s="253">
        <v>45838</v>
      </c>
      <c r="M3749" s="252" t="s">
        <v>1099</v>
      </c>
    </row>
    <row r="3750" spans="1:13" x14ac:dyDescent="0.35">
      <c r="A3750" s="250" t="s">
        <v>1357</v>
      </c>
      <c r="B3750" s="250" t="s">
        <v>1358</v>
      </c>
      <c r="C3750" s="250" t="s">
        <v>282</v>
      </c>
      <c r="D3750" s="250" t="s">
        <v>1136</v>
      </c>
      <c r="E3750" s="250" t="s">
        <v>17</v>
      </c>
      <c r="F3750" s="250" t="s">
        <v>6875</v>
      </c>
      <c r="G3750" s="250" t="s">
        <v>230</v>
      </c>
      <c r="H3750" s="250">
        <v>3</v>
      </c>
      <c r="I3750" s="250" t="s">
        <v>6860</v>
      </c>
      <c r="J3750" s="250" t="s">
        <v>6886</v>
      </c>
      <c r="K3750" s="250" t="s">
        <v>6887</v>
      </c>
      <c r="L3750" s="251">
        <v>45838</v>
      </c>
      <c r="M3750" s="250" t="s">
        <v>1099</v>
      </c>
    </row>
    <row r="3751" spans="1:13" x14ac:dyDescent="0.35">
      <c r="A3751" s="252" t="s">
        <v>1357</v>
      </c>
      <c r="B3751" s="252" t="s">
        <v>1358</v>
      </c>
      <c r="C3751" s="252" t="s">
        <v>282</v>
      </c>
      <c r="D3751" s="252" t="s">
        <v>1139</v>
      </c>
      <c r="E3751" s="252" t="s">
        <v>17</v>
      </c>
      <c r="F3751" s="252" t="s">
        <v>6875</v>
      </c>
      <c r="G3751" s="252" t="s">
        <v>230</v>
      </c>
      <c r="H3751" s="252">
        <v>3</v>
      </c>
      <c r="I3751" s="252" t="s">
        <v>6860</v>
      </c>
      <c r="J3751" s="252" t="s">
        <v>6888</v>
      </c>
      <c r="K3751" s="252" t="s">
        <v>6889</v>
      </c>
      <c r="L3751" s="253">
        <v>45838</v>
      </c>
      <c r="M3751" s="252" t="s">
        <v>1099</v>
      </c>
    </row>
    <row r="3752" spans="1:13" x14ac:dyDescent="0.35">
      <c r="A3752" s="250" t="s">
        <v>1357</v>
      </c>
      <c r="B3752" s="250" t="s">
        <v>1358</v>
      </c>
      <c r="C3752" s="250" t="s">
        <v>282</v>
      </c>
      <c r="D3752" s="250" t="s">
        <v>1142</v>
      </c>
      <c r="E3752" s="250">
        <v>4</v>
      </c>
      <c r="F3752" s="250" t="s">
        <v>6890</v>
      </c>
      <c r="G3752" s="250" t="s">
        <v>398</v>
      </c>
      <c r="H3752" s="250">
        <v>2</v>
      </c>
      <c r="I3752" s="250" t="s">
        <v>6891</v>
      </c>
      <c r="J3752" s="250" t="s">
        <v>6892</v>
      </c>
      <c r="K3752" s="250" t="s">
        <v>6893</v>
      </c>
      <c r="L3752" s="251">
        <v>45838</v>
      </c>
      <c r="M3752" s="250" t="s">
        <v>1099</v>
      </c>
    </row>
    <row r="3753" spans="1:13" x14ac:dyDescent="0.35">
      <c r="A3753" s="252" t="s">
        <v>307</v>
      </c>
      <c r="B3753" s="252" t="s">
        <v>308</v>
      </c>
      <c r="C3753" s="252" t="s">
        <v>282</v>
      </c>
      <c r="D3753" s="252" t="s">
        <v>1094</v>
      </c>
      <c r="E3753" s="252">
        <v>134639850</v>
      </c>
      <c r="F3753" s="252" t="s">
        <v>6809</v>
      </c>
      <c r="G3753" s="252" t="s">
        <v>230</v>
      </c>
      <c r="H3753" s="252">
        <v>3</v>
      </c>
      <c r="I3753" s="252" t="s">
        <v>6810</v>
      </c>
      <c r="J3753" s="252" t="s">
        <v>6894</v>
      </c>
      <c r="K3753" s="252" t="s">
        <v>6895</v>
      </c>
      <c r="L3753" s="253">
        <v>45838</v>
      </c>
      <c r="M3753" s="252" t="s">
        <v>1099</v>
      </c>
    </row>
    <row r="3754" spans="1:13" x14ac:dyDescent="0.35">
      <c r="A3754" s="250" t="s">
        <v>307</v>
      </c>
      <c r="B3754" s="250" t="s">
        <v>308</v>
      </c>
      <c r="C3754" s="250" t="s">
        <v>282</v>
      </c>
      <c r="D3754" s="250" t="s">
        <v>1100</v>
      </c>
      <c r="E3754" s="250">
        <v>1128571</v>
      </c>
      <c r="F3754" s="250" t="s">
        <v>6855</v>
      </c>
      <c r="G3754" s="250" t="s">
        <v>398</v>
      </c>
      <c r="H3754" s="250">
        <v>2</v>
      </c>
      <c r="I3754" s="250" t="s">
        <v>6856</v>
      </c>
      <c r="J3754" s="250" t="s">
        <v>6896</v>
      </c>
      <c r="K3754" s="250" t="s">
        <v>6897</v>
      </c>
      <c r="L3754" s="251">
        <v>45838</v>
      </c>
      <c r="M3754" s="250" t="s">
        <v>19</v>
      </c>
    </row>
    <row r="3755" spans="1:13" x14ac:dyDescent="0.35">
      <c r="A3755" s="252" t="s">
        <v>307</v>
      </c>
      <c r="B3755" s="252" t="s">
        <v>308</v>
      </c>
      <c r="C3755" s="252" t="s">
        <v>282</v>
      </c>
      <c r="D3755" s="252" t="s">
        <v>1105</v>
      </c>
      <c r="E3755" s="252">
        <v>134639850</v>
      </c>
      <c r="F3755" s="252" t="s">
        <v>6898</v>
      </c>
      <c r="G3755" s="252" t="s">
        <v>230</v>
      </c>
      <c r="H3755" s="252">
        <v>3</v>
      </c>
      <c r="I3755" s="252" t="s">
        <v>6899</v>
      </c>
      <c r="J3755" s="252" t="s">
        <v>6900</v>
      </c>
      <c r="K3755" s="252" t="s">
        <v>6901</v>
      </c>
      <c r="L3755" s="253">
        <v>45838</v>
      </c>
      <c r="M3755" s="252" t="s">
        <v>19</v>
      </c>
    </row>
    <row r="3756" spans="1:13" x14ac:dyDescent="0.35">
      <c r="A3756" s="250" t="s">
        <v>307</v>
      </c>
      <c r="B3756" s="250" t="s">
        <v>308</v>
      </c>
      <c r="C3756" s="250" t="s">
        <v>282</v>
      </c>
      <c r="D3756" s="250" t="s">
        <v>1110</v>
      </c>
      <c r="E3756" s="250">
        <v>134639850</v>
      </c>
      <c r="F3756" s="250" t="s">
        <v>6902</v>
      </c>
      <c r="G3756" s="250" t="s">
        <v>230</v>
      </c>
      <c r="H3756" s="250">
        <v>3</v>
      </c>
      <c r="I3756" s="250" t="s">
        <v>6903</v>
      </c>
      <c r="J3756" s="250" t="s">
        <v>6904</v>
      </c>
      <c r="K3756" s="250" t="s">
        <v>6905</v>
      </c>
      <c r="L3756" s="251">
        <v>45838</v>
      </c>
      <c r="M3756" s="250" t="s">
        <v>1099</v>
      </c>
    </row>
    <row r="3757" spans="1:13" x14ac:dyDescent="0.35">
      <c r="A3757" s="252" t="s">
        <v>307</v>
      </c>
      <c r="B3757" s="252" t="s">
        <v>308</v>
      </c>
      <c r="C3757" s="252" t="s">
        <v>282</v>
      </c>
      <c r="D3757" s="252" t="s">
        <v>1113</v>
      </c>
      <c r="E3757" s="252">
        <v>7025318</v>
      </c>
      <c r="F3757" s="252" t="s">
        <v>6906</v>
      </c>
      <c r="G3757" s="252" t="s">
        <v>230</v>
      </c>
      <c r="H3757" s="252">
        <v>3</v>
      </c>
      <c r="I3757" s="252" t="s">
        <v>6907</v>
      </c>
      <c r="J3757" s="252" t="s">
        <v>6908</v>
      </c>
      <c r="K3757" s="252" t="s">
        <v>6909</v>
      </c>
      <c r="L3757" s="253">
        <v>45838</v>
      </c>
      <c r="M3757" s="252" t="s">
        <v>1099</v>
      </c>
    </row>
    <row r="3758" spans="1:13" x14ac:dyDescent="0.35">
      <c r="A3758" s="250" t="s">
        <v>307</v>
      </c>
      <c r="B3758" s="250" t="s">
        <v>308</v>
      </c>
      <c r="C3758" s="250" t="s">
        <v>282</v>
      </c>
      <c r="D3758" s="250" t="s">
        <v>24</v>
      </c>
      <c r="E3758" s="250" t="s">
        <v>17</v>
      </c>
      <c r="F3758" s="250" t="s">
        <v>17</v>
      </c>
      <c r="G3758" s="250" t="s">
        <v>230</v>
      </c>
      <c r="H3758" s="250">
        <v>3</v>
      </c>
      <c r="I3758" s="250" t="s">
        <v>17</v>
      </c>
      <c r="J3758" s="250" t="s">
        <v>6869</v>
      </c>
      <c r="K3758" s="250" t="s">
        <v>6910</v>
      </c>
      <c r="L3758" s="251">
        <v>45838</v>
      </c>
      <c r="M3758" s="250" t="s">
        <v>1099</v>
      </c>
    </row>
    <row r="3759" spans="1:13" x14ac:dyDescent="0.35">
      <c r="A3759" s="252" t="s">
        <v>307</v>
      </c>
      <c r="B3759" s="252" t="s">
        <v>308</v>
      </c>
      <c r="C3759" s="252" t="s">
        <v>282</v>
      </c>
      <c r="D3759" s="252" t="s">
        <v>92</v>
      </c>
      <c r="E3759" s="252" t="s">
        <v>17</v>
      </c>
      <c r="F3759" s="252" t="s">
        <v>318</v>
      </c>
      <c r="G3759" s="252" t="s">
        <v>17</v>
      </c>
      <c r="H3759" s="252" t="s">
        <v>17</v>
      </c>
      <c r="I3759" s="252" t="s">
        <v>318</v>
      </c>
      <c r="J3759" s="252" t="s">
        <v>393</v>
      </c>
      <c r="K3759" s="252" t="s">
        <v>6911</v>
      </c>
      <c r="L3759" s="253">
        <v>45838</v>
      </c>
      <c r="M3759" s="252" t="s">
        <v>1099</v>
      </c>
    </row>
    <row r="3760" spans="1:13" x14ac:dyDescent="0.35">
      <c r="A3760" s="250" t="s">
        <v>307</v>
      </c>
      <c r="B3760" s="250" t="s">
        <v>308</v>
      </c>
      <c r="C3760" s="250" t="s">
        <v>282</v>
      </c>
      <c r="D3760" s="250" t="s">
        <v>428</v>
      </c>
      <c r="E3760" s="250">
        <v>2282</v>
      </c>
      <c r="F3760" s="250" t="s">
        <v>6831</v>
      </c>
      <c r="G3760" s="250" t="s">
        <v>398</v>
      </c>
      <c r="H3760" s="250">
        <v>2</v>
      </c>
      <c r="I3760" s="250" t="s">
        <v>6832</v>
      </c>
      <c r="J3760" s="250" t="s">
        <v>6833</v>
      </c>
      <c r="K3760" s="250" t="s">
        <v>6912</v>
      </c>
      <c r="L3760" s="251">
        <v>45838</v>
      </c>
      <c r="M3760" s="250" t="s">
        <v>1099</v>
      </c>
    </row>
    <row r="3761" spans="1:13" x14ac:dyDescent="0.35">
      <c r="A3761" s="252" t="s">
        <v>307</v>
      </c>
      <c r="B3761" s="252" t="s">
        <v>308</v>
      </c>
      <c r="C3761" s="252" t="s">
        <v>282</v>
      </c>
      <c r="D3761" s="252" t="s">
        <v>1016</v>
      </c>
      <c r="E3761" s="252">
        <v>2282</v>
      </c>
      <c r="F3761" s="252" t="s">
        <v>6831</v>
      </c>
      <c r="G3761" s="252" t="s">
        <v>398</v>
      </c>
      <c r="H3761" s="252">
        <v>2</v>
      </c>
      <c r="I3761" s="252" t="s">
        <v>6832</v>
      </c>
      <c r="J3761" s="252" t="s">
        <v>6833</v>
      </c>
      <c r="K3761" s="252" t="s">
        <v>6913</v>
      </c>
      <c r="L3761" s="253">
        <v>45838</v>
      </c>
      <c r="M3761" s="252" t="s">
        <v>1099</v>
      </c>
    </row>
    <row r="3762" spans="1:13" x14ac:dyDescent="0.35">
      <c r="A3762" s="250" t="s">
        <v>307</v>
      </c>
      <c r="B3762" s="250" t="s">
        <v>308</v>
      </c>
      <c r="C3762" s="250" t="s">
        <v>282</v>
      </c>
      <c r="D3762" s="250" t="s">
        <v>1123</v>
      </c>
      <c r="E3762" s="250">
        <v>16076829</v>
      </c>
      <c r="F3762" s="250" t="s">
        <v>6914</v>
      </c>
      <c r="G3762" s="250" t="s">
        <v>230</v>
      </c>
      <c r="H3762" s="250">
        <v>3</v>
      </c>
      <c r="I3762" s="250" t="s">
        <v>6915</v>
      </c>
      <c r="J3762" s="250" t="s">
        <v>6916</v>
      </c>
      <c r="K3762" s="250" t="s">
        <v>6917</v>
      </c>
      <c r="L3762" s="251">
        <v>45838</v>
      </c>
      <c r="M3762" s="250" t="s">
        <v>1099</v>
      </c>
    </row>
    <row r="3763" spans="1:13" x14ac:dyDescent="0.35">
      <c r="A3763" s="252" t="s">
        <v>307</v>
      </c>
      <c r="B3763" s="252" t="s">
        <v>308</v>
      </c>
      <c r="C3763" s="252" t="s">
        <v>282</v>
      </c>
      <c r="D3763" s="252" t="s">
        <v>1126</v>
      </c>
      <c r="E3763" s="252">
        <v>0</v>
      </c>
      <c r="F3763" s="252" t="s">
        <v>6898</v>
      </c>
      <c r="G3763" s="252" t="s">
        <v>398</v>
      </c>
      <c r="H3763" s="252">
        <v>2</v>
      </c>
      <c r="I3763" s="252" t="s">
        <v>6899</v>
      </c>
      <c r="J3763" s="252" t="s">
        <v>6918</v>
      </c>
      <c r="K3763" s="252" t="s">
        <v>6919</v>
      </c>
      <c r="L3763" s="253">
        <v>45838</v>
      </c>
      <c r="M3763" s="252" t="s">
        <v>1099</v>
      </c>
    </row>
    <row r="3764" spans="1:13" x14ac:dyDescent="0.35">
      <c r="A3764" s="250" t="s">
        <v>307</v>
      </c>
      <c r="B3764" s="250" t="s">
        <v>308</v>
      </c>
      <c r="C3764" s="250" t="s">
        <v>282</v>
      </c>
      <c r="D3764" s="250" t="s">
        <v>1130</v>
      </c>
      <c r="E3764" s="250">
        <v>118563021</v>
      </c>
      <c r="F3764" s="250" t="s">
        <v>6920</v>
      </c>
      <c r="G3764" s="250" t="s">
        <v>398</v>
      </c>
      <c r="H3764" s="250">
        <v>2</v>
      </c>
      <c r="I3764" s="250" t="s">
        <v>6903</v>
      </c>
      <c r="J3764" s="250" t="s">
        <v>6882</v>
      </c>
      <c r="K3764" s="250" t="s">
        <v>6921</v>
      </c>
      <c r="L3764" s="251">
        <v>45838</v>
      </c>
      <c r="M3764" s="250" t="s">
        <v>1099</v>
      </c>
    </row>
    <row r="3765" spans="1:13" x14ac:dyDescent="0.35">
      <c r="A3765" s="252" t="s">
        <v>307</v>
      </c>
      <c r="B3765" s="252" t="s">
        <v>308</v>
      </c>
      <c r="C3765" s="252" t="s">
        <v>282</v>
      </c>
      <c r="D3765" s="252" t="s">
        <v>1133</v>
      </c>
      <c r="E3765" s="252">
        <v>16076829</v>
      </c>
      <c r="F3765" s="252" t="s">
        <v>6922</v>
      </c>
      <c r="G3765" s="252" t="s">
        <v>230</v>
      </c>
      <c r="H3765" s="252">
        <v>3</v>
      </c>
      <c r="I3765" s="252" t="s">
        <v>6915</v>
      </c>
      <c r="J3765" s="252" t="s">
        <v>6923</v>
      </c>
      <c r="K3765" s="252" t="s">
        <v>6924</v>
      </c>
      <c r="L3765" s="253">
        <v>45838</v>
      </c>
      <c r="M3765" s="252" t="s">
        <v>1099</v>
      </c>
    </row>
    <row r="3766" spans="1:13" x14ac:dyDescent="0.35">
      <c r="A3766" s="250" t="s">
        <v>307</v>
      </c>
      <c r="B3766" s="250" t="s">
        <v>308</v>
      </c>
      <c r="C3766" s="250" t="s">
        <v>282</v>
      </c>
      <c r="D3766" s="250" t="s">
        <v>1136</v>
      </c>
      <c r="E3766" s="250" t="s">
        <v>17</v>
      </c>
      <c r="F3766" s="250" t="s">
        <v>6875</v>
      </c>
      <c r="G3766" s="250" t="s">
        <v>230</v>
      </c>
      <c r="H3766" s="250">
        <v>3</v>
      </c>
      <c r="I3766" s="250" t="s">
        <v>6860</v>
      </c>
      <c r="J3766" s="250" t="s">
        <v>6925</v>
      </c>
      <c r="K3766" s="250" t="s">
        <v>6926</v>
      </c>
      <c r="L3766" s="251">
        <v>45838</v>
      </c>
      <c r="M3766" s="250" t="s">
        <v>1099</v>
      </c>
    </row>
    <row r="3767" spans="1:13" x14ac:dyDescent="0.35">
      <c r="A3767" s="252" t="s">
        <v>307</v>
      </c>
      <c r="B3767" s="252" t="s">
        <v>308</v>
      </c>
      <c r="C3767" s="252" t="s">
        <v>282</v>
      </c>
      <c r="D3767" s="252" t="s">
        <v>1139</v>
      </c>
      <c r="E3767" s="252" t="s">
        <v>17</v>
      </c>
      <c r="F3767" s="252" t="s">
        <v>17</v>
      </c>
      <c r="G3767" s="252" t="s">
        <v>230</v>
      </c>
      <c r="H3767" s="252">
        <v>3</v>
      </c>
      <c r="I3767" s="252" t="s">
        <v>17</v>
      </c>
      <c r="J3767" s="252" t="s">
        <v>6927</v>
      </c>
      <c r="K3767" s="252" t="s">
        <v>6928</v>
      </c>
      <c r="L3767" s="253">
        <v>45838</v>
      </c>
      <c r="M3767" s="252" t="s">
        <v>1099</v>
      </c>
    </row>
    <row r="3768" spans="1:13" x14ac:dyDescent="0.35">
      <c r="A3768" s="250" t="s">
        <v>307</v>
      </c>
      <c r="B3768" s="250" t="s">
        <v>308</v>
      </c>
      <c r="C3768" s="250" t="s">
        <v>282</v>
      </c>
      <c r="D3768" s="250" t="s">
        <v>1142</v>
      </c>
      <c r="E3768" s="250">
        <v>5</v>
      </c>
      <c r="F3768" s="250" t="s">
        <v>6929</v>
      </c>
      <c r="G3768" s="250" t="s">
        <v>398</v>
      </c>
      <c r="H3768" s="250">
        <v>2</v>
      </c>
      <c r="I3768" s="250" t="s">
        <v>6930</v>
      </c>
      <c r="J3768" s="250" t="s">
        <v>6931</v>
      </c>
      <c r="K3768" s="250" t="s">
        <v>6932</v>
      </c>
      <c r="L3768" s="251">
        <v>45838</v>
      </c>
      <c r="M3768" s="250" t="s">
        <v>1099</v>
      </c>
    </row>
    <row r="3769" spans="1:13" x14ac:dyDescent="0.35">
      <c r="A3769" s="252" t="s">
        <v>343</v>
      </c>
      <c r="B3769" s="252" t="s">
        <v>344</v>
      </c>
      <c r="C3769" s="252" t="s">
        <v>333</v>
      </c>
      <c r="D3769" s="252" t="s">
        <v>1094</v>
      </c>
      <c r="E3769" s="252">
        <v>1200000</v>
      </c>
      <c r="F3769" s="252" t="s">
        <v>6933</v>
      </c>
      <c r="G3769" s="252" t="s">
        <v>398</v>
      </c>
      <c r="H3769" s="252">
        <v>2</v>
      </c>
      <c r="I3769" s="252" t="s">
        <v>6934</v>
      </c>
      <c r="J3769" s="252" t="s">
        <v>6935</v>
      </c>
      <c r="K3769" s="252" t="s">
        <v>6936</v>
      </c>
      <c r="L3769" s="253">
        <v>45838</v>
      </c>
      <c r="M3769" s="252" t="s">
        <v>1099</v>
      </c>
    </row>
    <row r="3770" spans="1:13" x14ac:dyDescent="0.35">
      <c r="A3770" s="250" t="s">
        <v>343</v>
      </c>
      <c r="B3770" s="250" t="s">
        <v>344</v>
      </c>
      <c r="C3770" s="250" t="s">
        <v>333</v>
      </c>
      <c r="D3770" s="250" t="s">
        <v>1100</v>
      </c>
      <c r="E3770" s="250">
        <v>7300</v>
      </c>
      <c r="F3770" s="250" t="s">
        <v>6937</v>
      </c>
      <c r="G3770" s="250" t="s">
        <v>178</v>
      </c>
      <c r="H3770" s="250">
        <v>1</v>
      </c>
      <c r="I3770" s="250" t="s">
        <v>6938</v>
      </c>
      <c r="J3770" s="250" t="s">
        <v>6939</v>
      </c>
      <c r="K3770" s="250" t="s">
        <v>6940</v>
      </c>
      <c r="L3770" s="251">
        <v>45838</v>
      </c>
      <c r="M3770" s="250" t="s">
        <v>175</v>
      </c>
    </row>
    <row r="3771" spans="1:13" x14ac:dyDescent="0.35">
      <c r="A3771" s="252" t="s">
        <v>343</v>
      </c>
      <c r="B3771" s="252" t="s">
        <v>344</v>
      </c>
      <c r="C3771" s="252" t="s">
        <v>333</v>
      </c>
      <c r="D3771" s="252" t="s">
        <v>1105</v>
      </c>
      <c r="E3771" s="252">
        <v>924396</v>
      </c>
      <c r="F3771" s="252" t="s">
        <v>6941</v>
      </c>
      <c r="G3771" s="252" t="s">
        <v>398</v>
      </c>
      <c r="H3771" s="252">
        <v>2</v>
      </c>
      <c r="I3771" s="252" t="s">
        <v>6942</v>
      </c>
      <c r="J3771" s="252" t="s">
        <v>6943</v>
      </c>
      <c r="K3771" s="252" t="s">
        <v>6944</v>
      </c>
      <c r="L3771" s="253">
        <v>45838</v>
      </c>
      <c r="M3771" s="252" t="s">
        <v>1099</v>
      </c>
    </row>
    <row r="3772" spans="1:13" x14ac:dyDescent="0.35">
      <c r="A3772" s="250" t="s">
        <v>343</v>
      </c>
      <c r="B3772" s="250" t="s">
        <v>344</v>
      </c>
      <c r="C3772" s="250" t="s">
        <v>333</v>
      </c>
      <c r="D3772" s="250" t="s">
        <v>1110</v>
      </c>
      <c r="E3772" s="250">
        <v>33651</v>
      </c>
      <c r="F3772" s="250" t="s">
        <v>6945</v>
      </c>
      <c r="G3772" s="250" t="s">
        <v>398</v>
      </c>
      <c r="H3772" s="250">
        <v>2</v>
      </c>
      <c r="I3772" s="250" t="s">
        <v>6946</v>
      </c>
      <c r="J3772" s="250" t="s">
        <v>6947</v>
      </c>
      <c r="K3772" s="250" t="s">
        <v>6948</v>
      </c>
      <c r="L3772" s="251">
        <v>45838</v>
      </c>
      <c r="M3772" s="250" t="s">
        <v>1099</v>
      </c>
    </row>
    <row r="3773" spans="1:13" x14ac:dyDescent="0.35">
      <c r="A3773" s="252" t="s">
        <v>343</v>
      </c>
      <c r="B3773" s="252" t="s">
        <v>344</v>
      </c>
      <c r="C3773" s="252" t="s">
        <v>333</v>
      </c>
      <c r="D3773" s="252" t="s">
        <v>1113</v>
      </c>
      <c r="E3773" s="252">
        <v>33651</v>
      </c>
      <c r="F3773" s="252" t="s">
        <v>6945</v>
      </c>
      <c r="G3773" s="252" t="s">
        <v>398</v>
      </c>
      <c r="H3773" s="252">
        <v>2</v>
      </c>
      <c r="I3773" s="252" t="s">
        <v>6946</v>
      </c>
      <c r="J3773" s="252" t="s">
        <v>345</v>
      </c>
      <c r="K3773" s="252" t="s">
        <v>6949</v>
      </c>
      <c r="L3773" s="253">
        <v>45838</v>
      </c>
      <c r="M3773" s="252" t="s">
        <v>175</v>
      </c>
    </row>
    <row r="3774" spans="1:13" x14ac:dyDescent="0.35">
      <c r="A3774" s="250" t="s">
        <v>343</v>
      </c>
      <c r="B3774" s="250" t="s">
        <v>344</v>
      </c>
      <c r="C3774" s="250" t="s">
        <v>333</v>
      </c>
      <c r="D3774" s="250" t="s">
        <v>24</v>
      </c>
      <c r="E3774" s="250" t="s">
        <v>17</v>
      </c>
      <c r="F3774" s="250" t="s">
        <v>318</v>
      </c>
      <c r="G3774" s="250" t="s">
        <v>17</v>
      </c>
      <c r="H3774" s="250" t="s">
        <v>17</v>
      </c>
      <c r="I3774" s="250" t="s">
        <v>318</v>
      </c>
      <c r="J3774" s="250" t="s">
        <v>345</v>
      </c>
      <c r="K3774" s="250" t="s">
        <v>6950</v>
      </c>
      <c r="L3774" s="251">
        <v>45838</v>
      </c>
      <c r="M3774" s="250" t="s">
        <v>1099</v>
      </c>
    </row>
    <row r="3775" spans="1:13" x14ac:dyDescent="0.35">
      <c r="A3775" s="252" t="s">
        <v>343</v>
      </c>
      <c r="B3775" s="252" t="s">
        <v>344</v>
      </c>
      <c r="C3775" s="252" t="s">
        <v>333</v>
      </c>
      <c r="D3775" s="252" t="s">
        <v>92</v>
      </c>
      <c r="E3775" s="252" t="s">
        <v>17</v>
      </c>
      <c r="F3775" s="252" t="s">
        <v>318</v>
      </c>
      <c r="G3775" s="252" t="s">
        <v>17</v>
      </c>
      <c r="H3775" s="252" t="s">
        <v>17</v>
      </c>
      <c r="I3775" s="252" t="s">
        <v>318</v>
      </c>
      <c r="J3775" s="252" t="s">
        <v>6951</v>
      </c>
      <c r="K3775" s="252" t="s">
        <v>6952</v>
      </c>
      <c r="L3775" s="253">
        <v>45838</v>
      </c>
      <c r="M3775" s="252" t="s">
        <v>175</v>
      </c>
    </row>
    <row r="3776" spans="1:13" x14ac:dyDescent="0.35">
      <c r="A3776" s="250" t="s">
        <v>343</v>
      </c>
      <c r="B3776" s="250" t="s">
        <v>344</v>
      </c>
      <c r="C3776" s="250" t="s">
        <v>333</v>
      </c>
      <c r="D3776" s="250" t="s">
        <v>428</v>
      </c>
      <c r="E3776" s="250" t="s">
        <v>17</v>
      </c>
      <c r="F3776" s="250" t="s">
        <v>17</v>
      </c>
      <c r="G3776" s="250" t="s">
        <v>17</v>
      </c>
      <c r="H3776" s="250" t="s">
        <v>17</v>
      </c>
      <c r="I3776" s="250" t="s">
        <v>17</v>
      </c>
      <c r="J3776" s="250" t="s">
        <v>6953</v>
      </c>
      <c r="K3776" s="250" t="s">
        <v>6954</v>
      </c>
      <c r="L3776" s="251">
        <v>45838</v>
      </c>
      <c r="M3776" s="250" t="s">
        <v>175</v>
      </c>
    </row>
    <row r="3777" spans="1:13" x14ac:dyDescent="0.35">
      <c r="A3777" s="252" t="s">
        <v>343</v>
      </c>
      <c r="B3777" s="252" t="s">
        <v>344</v>
      </c>
      <c r="C3777" s="252" t="s">
        <v>333</v>
      </c>
      <c r="D3777" s="252" t="s">
        <v>1016</v>
      </c>
      <c r="E3777" s="252" t="s">
        <v>17</v>
      </c>
      <c r="F3777" s="252" t="s">
        <v>17</v>
      </c>
      <c r="G3777" s="252" t="s">
        <v>17</v>
      </c>
      <c r="H3777" s="252" t="s">
        <v>17</v>
      </c>
      <c r="I3777" s="252" t="s">
        <v>17</v>
      </c>
      <c r="J3777" s="252" t="s">
        <v>345</v>
      </c>
      <c r="K3777" s="252" t="s">
        <v>6955</v>
      </c>
      <c r="L3777" s="253">
        <v>45838</v>
      </c>
      <c r="M3777" s="252" t="s">
        <v>175</v>
      </c>
    </row>
    <row r="3778" spans="1:13" x14ac:dyDescent="0.35">
      <c r="A3778" s="250" t="s">
        <v>343</v>
      </c>
      <c r="B3778" s="250" t="s">
        <v>344</v>
      </c>
      <c r="C3778" s="250" t="s">
        <v>333</v>
      </c>
      <c r="D3778" s="250" t="s">
        <v>1123</v>
      </c>
      <c r="E3778" s="250">
        <v>33651</v>
      </c>
      <c r="F3778" s="250" t="s">
        <v>6945</v>
      </c>
      <c r="G3778" s="250" t="s">
        <v>398</v>
      </c>
      <c r="H3778" s="250">
        <v>2</v>
      </c>
      <c r="I3778" s="250" t="s">
        <v>6946</v>
      </c>
      <c r="J3778" s="250" t="s">
        <v>6956</v>
      </c>
      <c r="K3778" s="250" t="s">
        <v>6957</v>
      </c>
      <c r="L3778" s="251">
        <v>45838</v>
      </c>
      <c r="M3778" s="250" t="s">
        <v>175</v>
      </c>
    </row>
    <row r="3779" spans="1:13" x14ac:dyDescent="0.35">
      <c r="A3779" s="252" t="s">
        <v>343</v>
      </c>
      <c r="B3779" s="252" t="s">
        <v>344</v>
      </c>
      <c r="C3779" s="252" t="s">
        <v>333</v>
      </c>
      <c r="D3779" s="252" t="s">
        <v>1126</v>
      </c>
      <c r="E3779" s="252">
        <v>890745</v>
      </c>
      <c r="F3779" s="252" t="s">
        <v>6941</v>
      </c>
      <c r="G3779" s="252" t="s">
        <v>398</v>
      </c>
      <c r="H3779" s="252">
        <v>2</v>
      </c>
      <c r="I3779" s="252" t="s">
        <v>6942</v>
      </c>
      <c r="J3779" s="252" t="s">
        <v>6958</v>
      </c>
      <c r="K3779" s="252" t="s">
        <v>6959</v>
      </c>
      <c r="L3779" s="253">
        <v>45838</v>
      </c>
      <c r="M3779" s="252" t="s">
        <v>175</v>
      </c>
    </row>
    <row r="3780" spans="1:13" x14ac:dyDescent="0.35">
      <c r="A3780" s="250" t="s">
        <v>343</v>
      </c>
      <c r="B3780" s="250" t="s">
        <v>344</v>
      </c>
      <c r="C3780" s="250" t="s">
        <v>333</v>
      </c>
      <c r="D3780" s="250" t="s">
        <v>1130</v>
      </c>
      <c r="E3780" s="250">
        <v>0</v>
      </c>
      <c r="F3780" s="250" t="s">
        <v>6945</v>
      </c>
      <c r="G3780" s="250" t="s">
        <v>398</v>
      </c>
      <c r="H3780" s="250">
        <v>2</v>
      </c>
      <c r="I3780" s="250" t="s">
        <v>6946</v>
      </c>
      <c r="J3780" s="250" t="s">
        <v>6960</v>
      </c>
      <c r="K3780" s="250" t="s">
        <v>6961</v>
      </c>
      <c r="L3780" s="251">
        <v>45838</v>
      </c>
      <c r="M3780" s="250" t="s">
        <v>175</v>
      </c>
    </row>
    <row r="3781" spans="1:13" x14ac:dyDescent="0.35">
      <c r="A3781" s="252" t="s">
        <v>343</v>
      </c>
      <c r="B3781" s="252" t="s">
        <v>344</v>
      </c>
      <c r="C3781" s="252" t="s">
        <v>333</v>
      </c>
      <c r="D3781" s="252" t="s">
        <v>1133</v>
      </c>
      <c r="E3781" s="252">
        <v>33651</v>
      </c>
      <c r="F3781" s="252" t="s">
        <v>6945</v>
      </c>
      <c r="G3781" s="252" t="s">
        <v>398</v>
      </c>
      <c r="H3781" s="252">
        <v>2</v>
      </c>
      <c r="I3781" s="252" t="s">
        <v>6946</v>
      </c>
      <c r="J3781" s="252" t="s">
        <v>6960</v>
      </c>
      <c r="K3781" s="252" t="s">
        <v>6962</v>
      </c>
      <c r="L3781" s="253">
        <v>45838</v>
      </c>
      <c r="M3781" s="252" t="s">
        <v>175</v>
      </c>
    </row>
    <row r="3782" spans="1:13" x14ac:dyDescent="0.35">
      <c r="A3782" s="250" t="s">
        <v>343</v>
      </c>
      <c r="B3782" s="250" t="s">
        <v>344</v>
      </c>
      <c r="C3782" s="250" t="s">
        <v>333</v>
      </c>
      <c r="D3782" s="250" t="s">
        <v>1136</v>
      </c>
      <c r="E3782" s="250" t="s">
        <v>17</v>
      </c>
      <c r="F3782" s="250" t="s">
        <v>17</v>
      </c>
      <c r="G3782" s="250" t="s">
        <v>17</v>
      </c>
      <c r="H3782" s="250" t="s">
        <v>17</v>
      </c>
      <c r="I3782" s="250" t="s">
        <v>17</v>
      </c>
      <c r="J3782" s="250" t="s">
        <v>6960</v>
      </c>
      <c r="K3782" s="250" t="s">
        <v>6963</v>
      </c>
      <c r="L3782" s="251">
        <v>45838</v>
      </c>
      <c r="M3782" s="250" t="s">
        <v>175</v>
      </c>
    </row>
    <row r="3783" spans="1:13" x14ac:dyDescent="0.35">
      <c r="A3783" s="252" t="s">
        <v>343</v>
      </c>
      <c r="B3783" s="252" t="s">
        <v>344</v>
      </c>
      <c r="C3783" s="252" t="s">
        <v>333</v>
      </c>
      <c r="D3783" s="252" t="s">
        <v>1139</v>
      </c>
      <c r="E3783" s="252" t="s">
        <v>17</v>
      </c>
      <c r="F3783" s="252" t="s">
        <v>17</v>
      </c>
      <c r="G3783" s="252" t="s">
        <v>17</v>
      </c>
      <c r="H3783" s="252" t="s">
        <v>17</v>
      </c>
      <c r="I3783" s="252" t="s">
        <v>17</v>
      </c>
      <c r="J3783" s="252" t="s">
        <v>6964</v>
      </c>
      <c r="K3783" s="252" t="s">
        <v>6965</v>
      </c>
      <c r="L3783" s="253">
        <v>45838</v>
      </c>
      <c r="M3783" s="252" t="s">
        <v>175</v>
      </c>
    </row>
    <row r="3784" spans="1:13" x14ac:dyDescent="0.35">
      <c r="A3784" s="250" t="s">
        <v>343</v>
      </c>
      <c r="B3784" s="250" t="s">
        <v>344</v>
      </c>
      <c r="C3784" s="250" t="s">
        <v>333</v>
      </c>
      <c r="D3784" s="250" t="s">
        <v>1142</v>
      </c>
      <c r="E3784" s="250">
        <v>1</v>
      </c>
      <c r="F3784" s="250" t="s">
        <v>6966</v>
      </c>
      <c r="G3784" s="250" t="s">
        <v>398</v>
      </c>
      <c r="H3784" s="250">
        <v>2</v>
      </c>
      <c r="I3784" s="250" t="s">
        <v>6967</v>
      </c>
      <c r="J3784" s="250" t="s">
        <v>6964</v>
      </c>
      <c r="K3784" s="250" t="s">
        <v>6968</v>
      </c>
      <c r="L3784" s="251">
        <v>45838</v>
      </c>
      <c r="M3784" s="250" t="s">
        <v>175</v>
      </c>
    </row>
    <row r="3785" spans="1:13" x14ac:dyDescent="0.35">
      <c r="A3785" s="252" t="s">
        <v>331</v>
      </c>
      <c r="B3785" s="252" t="s">
        <v>332</v>
      </c>
      <c r="C3785" s="252" t="s">
        <v>333</v>
      </c>
      <c r="D3785" s="252" t="s">
        <v>1094</v>
      </c>
      <c r="E3785" s="252">
        <v>1200000</v>
      </c>
      <c r="F3785" s="252" t="s">
        <v>6933</v>
      </c>
      <c r="G3785" s="252" t="s">
        <v>398</v>
      </c>
      <c r="H3785" s="252">
        <v>2</v>
      </c>
      <c r="I3785" s="252" t="s">
        <v>6934</v>
      </c>
      <c r="J3785" s="252" t="s">
        <v>6969</v>
      </c>
      <c r="K3785" s="252" t="s">
        <v>6970</v>
      </c>
      <c r="L3785" s="253">
        <v>45838</v>
      </c>
      <c r="M3785" s="252" t="s">
        <v>175</v>
      </c>
    </row>
    <row r="3786" spans="1:13" x14ac:dyDescent="0.35">
      <c r="A3786" s="250" t="s">
        <v>331</v>
      </c>
      <c r="B3786" s="250" t="s">
        <v>332</v>
      </c>
      <c r="C3786" s="250" t="s">
        <v>333</v>
      </c>
      <c r="D3786" s="250" t="s">
        <v>1100</v>
      </c>
      <c r="E3786" s="250">
        <v>23180</v>
      </c>
      <c r="F3786" s="250" t="s">
        <v>6971</v>
      </c>
      <c r="G3786" s="250" t="s">
        <v>398</v>
      </c>
      <c r="H3786" s="250">
        <v>2</v>
      </c>
      <c r="I3786" s="250" t="s">
        <v>6972</v>
      </c>
      <c r="J3786" s="250" t="s">
        <v>6973</v>
      </c>
      <c r="K3786" s="250" t="s">
        <v>6974</v>
      </c>
      <c r="L3786" s="251">
        <v>45838</v>
      </c>
      <c r="M3786" s="250" t="s">
        <v>175</v>
      </c>
    </row>
    <row r="3787" spans="1:13" x14ac:dyDescent="0.35">
      <c r="A3787" s="252" t="s">
        <v>331</v>
      </c>
      <c r="B3787" s="252" t="s">
        <v>332</v>
      </c>
      <c r="C3787" s="252" t="s">
        <v>333</v>
      </c>
      <c r="D3787" s="252" t="s">
        <v>1105</v>
      </c>
      <c r="E3787" s="252">
        <v>1181675</v>
      </c>
      <c r="F3787" s="252" t="s">
        <v>6975</v>
      </c>
      <c r="G3787" s="252" t="s">
        <v>398</v>
      </c>
      <c r="H3787" s="252">
        <v>2</v>
      </c>
      <c r="I3787" s="252" t="s">
        <v>6976</v>
      </c>
      <c r="J3787" s="252" t="s">
        <v>6977</v>
      </c>
      <c r="K3787" s="252" t="s">
        <v>6978</v>
      </c>
      <c r="L3787" s="253">
        <v>45838</v>
      </c>
      <c r="M3787" s="252" t="s">
        <v>175</v>
      </c>
    </row>
    <row r="3788" spans="1:13" x14ac:dyDescent="0.35">
      <c r="A3788" s="250" t="s">
        <v>331</v>
      </c>
      <c r="B3788" s="250" t="s">
        <v>332</v>
      </c>
      <c r="C3788" s="250" t="s">
        <v>333</v>
      </c>
      <c r="D3788" s="250" t="s">
        <v>1110</v>
      </c>
      <c r="E3788" s="250">
        <v>704338</v>
      </c>
      <c r="F3788" s="250" t="s">
        <v>6975</v>
      </c>
      <c r="G3788" s="250" t="s">
        <v>398</v>
      </c>
      <c r="H3788" s="250">
        <v>2</v>
      </c>
      <c r="I3788" s="250" t="s">
        <v>6976</v>
      </c>
      <c r="J3788" s="250" t="s">
        <v>6979</v>
      </c>
      <c r="K3788" s="250" t="s">
        <v>6980</v>
      </c>
      <c r="L3788" s="251">
        <v>45838</v>
      </c>
      <c r="M3788" s="250" t="s">
        <v>175</v>
      </c>
    </row>
    <row r="3789" spans="1:13" x14ac:dyDescent="0.35">
      <c r="A3789" s="252" t="s">
        <v>331</v>
      </c>
      <c r="B3789" s="252" t="s">
        <v>332</v>
      </c>
      <c r="C3789" s="252" t="s">
        <v>333</v>
      </c>
      <c r="D3789" s="252" t="s">
        <v>1113</v>
      </c>
      <c r="E3789" s="252">
        <v>430</v>
      </c>
      <c r="F3789" s="252" t="s">
        <v>6266</v>
      </c>
      <c r="G3789" s="252" t="s">
        <v>230</v>
      </c>
      <c r="H3789" s="252">
        <v>3</v>
      </c>
      <c r="I3789" s="252" t="s">
        <v>6267</v>
      </c>
      <c r="J3789" s="252" t="s">
        <v>6981</v>
      </c>
      <c r="K3789" s="252" t="s">
        <v>6982</v>
      </c>
      <c r="L3789" s="253">
        <v>45838</v>
      </c>
      <c r="M3789" s="252" t="s">
        <v>1099</v>
      </c>
    </row>
    <row r="3790" spans="1:13" x14ac:dyDescent="0.35">
      <c r="A3790" s="250" t="s">
        <v>331</v>
      </c>
      <c r="B3790" s="250" t="s">
        <v>332</v>
      </c>
      <c r="C3790" s="250" t="s">
        <v>333</v>
      </c>
      <c r="D3790" s="250" t="s">
        <v>1123</v>
      </c>
      <c r="E3790" s="250">
        <v>193872</v>
      </c>
      <c r="F3790" s="250" t="s">
        <v>6975</v>
      </c>
      <c r="G3790" s="250" t="s">
        <v>398</v>
      </c>
      <c r="H3790" s="250">
        <v>2</v>
      </c>
      <c r="I3790" s="250" t="s">
        <v>6976</v>
      </c>
      <c r="J3790" s="250" t="s">
        <v>6983</v>
      </c>
      <c r="K3790" s="250" t="s">
        <v>6984</v>
      </c>
      <c r="L3790" s="251">
        <v>45838</v>
      </c>
      <c r="M3790" s="250" t="s">
        <v>175</v>
      </c>
    </row>
    <row r="3791" spans="1:13" x14ac:dyDescent="0.35">
      <c r="A3791" s="252" t="s">
        <v>331</v>
      </c>
      <c r="B3791" s="252" t="s">
        <v>332</v>
      </c>
      <c r="C3791" s="252" t="s">
        <v>333</v>
      </c>
      <c r="D3791" s="252" t="s">
        <v>1126</v>
      </c>
      <c r="E3791" s="252">
        <v>477342</v>
      </c>
      <c r="F3791" s="252" t="s">
        <v>6975</v>
      </c>
      <c r="G3791" s="252" t="s">
        <v>398</v>
      </c>
      <c r="H3791" s="252">
        <v>2</v>
      </c>
      <c r="I3791" s="252" t="s">
        <v>6976</v>
      </c>
      <c r="J3791" s="252" t="s">
        <v>6985</v>
      </c>
      <c r="K3791" s="252" t="s">
        <v>6986</v>
      </c>
      <c r="L3791" s="253">
        <v>45838</v>
      </c>
      <c r="M3791" s="252" t="s">
        <v>175</v>
      </c>
    </row>
    <row r="3792" spans="1:13" x14ac:dyDescent="0.35">
      <c r="A3792" s="250" t="s">
        <v>331</v>
      </c>
      <c r="B3792" s="250" t="s">
        <v>332</v>
      </c>
      <c r="C3792" s="250" t="s">
        <v>333</v>
      </c>
      <c r="D3792" s="250" t="s">
        <v>1130</v>
      </c>
      <c r="E3792" s="250">
        <v>510466</v>
      </c>
      <c r="F3792" s="250" t="s">
        <v>6975</v>
      </c>
      <c r="G3792" s="250" t="s">
        <v>398</v>
      </c>
      <c r="H3792" s="250">
        <v>2</v>
      </c>
      <c r="I3792" s="250" t="s">
        <v>6976</v>
      </c>
      <c r="J3792" s="250" t="s">
        <v>6987</v>
      </c>
      <c r="K3792" s="250" t="s">
        <v>6988</v>
      </c>
      <c r="L3792" s="251">
        <v>45838</v>
      </c>
      <c r="M3792" s="250" t="s">
        <v>175</v>
      </c>
    </row>
    <row r="3793" spans="1:13" x14ac:dyDescent="0.35">
      <c r="A3793" s="252" t="s">
        <v>331</v>
      </c>
      <c r="B3793" s="252" t="s">
        <v>332</v>
      </c>
      <c r="C3793" s="252" t="s">
        <v>333</v>
      </c>
      <c r="D3793" s="252" t="s">
        <v>1133</v>
      </c>
      <c r="E3793" s="252">
        <v>150287</v>
      </c>
      <c r="F3793" s="252" t="s">
        <v>6975</v>
      </c>
      <c r="G3793" s="252" t="s">
        <v>398</v>
      </c>
      <c r="H3793" s="252">
        <v>2</v>
      </c>
      <c r="I3793" s="252" t="s">
        <v>6976</v>
      </c>
      <c r="J3793" s="252" t="s">
        <v>6989</v>
      </c>
      <c r="K3793" s="252" t="s">
        <v>6990</v>
      </c>
      <c r="L3793" s="253">
        <v>45838</v>
      </c>
      <c r="M3793" s="252" t="s">
        <v>175</v>
      </c>
    </row>
    <row r="3794" spans="1:13" x14ac:dyDescent="0.35">
      <c r="A3794" s="250" t="s">
        <v>331</v>
      </c>
      <c r="B3794" s="250" t="s">
        <v>332</v>
      </c>
      <c r="C3794" s="250" t="s">
        <v>333</v>
      </c>
      <c r="D3794" s="250" t="s">
        <v>1136</v>
      </c>
      <c r="E3794" s="250">
        <v>43585</v>
      </c>
      <c r="F3794" s="250" t="s">
        <v>6975</v>
      </c>
      <c r="G3794" s="250" t="s">
        <v>398</v>
      </c>
      <c r="H3794" s="250">
        <v>2</v>
      </c>
      <c r="I3794" s="250" t="s">
        <v>6976</v>
      </c>
      <c r="J3794" s="250" t="s">
        <v>6991</v>
      </c>
      <c r="K3794" s="250" t="s">
        <v>6992</v>
      </c>
      <c r="L3794" s="251">
        <v>45838</v>
      </c>
      <c r="M3794" s="250" t="s">
        <v>175</v>
      </c>
    </row>
    <row r="3795" spans="1:13" x14ac:dyDescent="0.35">
      <c r="A3795" s="252" t="s">
        <v>331</v>
      </c>
      <c r="B3795" s="252" t="s">
        <v>332</v>
      </c>
      <c r="C3795" s="252" t="s">
        <v>333</v>
      </c>
      <c r="D3795" s="252" t="s">
        <v>1139</v>
      </c>
      <c r="E3795" s="252">
        <v>0</v>
      </c>
      <c r="F3795" s="252" t="s">
        <v>6975</v>
      </c>
      <c r="G3795" s="252" t="s">
        <v>398</v>
      </c>
      <c r="H3795" s="252">
        <v>2</v>
      </c>
      <c r="I3795" s="252" t="s">
        <v>6976</v>
      </c>
      <c r="J3795" s="252" t="s">
        <v>6993</v>
      </c>
      <c r="K3795" s="252" t="s">
        <v>6994</v>
      </c>
      <c r="L3795" s="253">
        <v>45838</v>
      </c>
      <c r="M3795" s="252" t="s">
        <v>175</v>
      </c>
    </row>
    <row r="3796" spans="1:13" x14ac:dyDescent="0.35">
      <c r="A3796" s="250" t="s">
        <v>331</v>
      </c>
      <c r="B3796" s="250" t="s">
        <v>332</v>
      </c>
      <c r="C3796" s="250" t="s">
        <v>333</v>
      </c>
      <c r="D3796" s="250" t="s">
        <v>1142</v>
      </c>
      <c r="E3796" s="250">
        <v>5</v>
      </c>
      <c r="F3796" s="250" t="s">
        <v>17</v>
      </c>
      <c r="G3796" s="250" t="s">
        <v>398</v>
      </c>
      <c r="H3796" s="250">
        <v>2</v>
      </c>
      <c r="I3796" s="250" t="s">
        <v>17</v>
      </c>
      <c r="J3796" s="250" t="s">
        <v>6995</v>
      </c>
      <c r="K3796" s="250" t="s">
        <v>6996</v>
      </c>
      <c r="L3796" s="251">
        <v>45838</v>
      </c>
      <c r="M3796" s="250" t="s">
        <v>175</v>
      </c>
    </row>
    <row r="3797" spans="1:13" x14ac:dyDescent="0.35">
      <c r="A3797" s="252" t="s">
        <v>352</v>
      </c>
      <c r="B3797" s="252" t="s">
        <v>353</v>
      </c>
      <c r="C3797" s="252" t="s">
        <v>333</v>
      </c>
      <c r="D3797" s="252" t="s">
        <v>1094</v>
      </c>
      <c r="E3797" s="252">
        <v>1200000</v>
      </c>
      <c r="F3797" s="252" t="s">
        <v>6933</v>
      </c>
      <c r="G3797" s="252" t="s">
        <v>398</v>
      </c>
      <c r="H3797" s="252">
        <v>2</v>
      </c>
      <c r="I3797" s="252" t="s">
        <v>6934</v>
      </c>
      <c r="J3797" s="252" t="s">
        <v>6997</v>
      </c>
      <c r="K3797" s="252" t="s">
        <v>6998</v>
      </c>
      <c r="L3797" s="253">
        <v>45838</v>
      </c>
      <c r="M3797" s="252" t="s">
        <v>1099</v>
      </c>
    </row>
    <row r="3798" spans="1:13" x14ac:dyDescent="0.35">
      <c r="A3798" s="250" t="s">
        <v>352</v>
      </c>
      <c r="B3798" s="250" t="s">
        <v>353</v>
      </c>
      <c r="C3798" s="250" t="s">
        <v>333</v>
      </c>
      <c r="D3798" s="250" t="s">
        <v>1100</v>
      </c>
      <c r="E3798" s="250">
        <v>23180</v>
      </c>
      <c r="F3798" s="250" t="s">
        <v>6971</v>
      </c>
      <c r="G3798" s="250" t="s">
        <v>398</v>
      </c>
      <c r="H3798" s="250">
        <v>2</v>
      </c>
      <c r="I3798" s="250" t="s">
        <v>6972</v>
      </c>
      <c r="J3798" s="250" t="s">
        <v>6999</v>
      </c>
      <c r="K3798" s="250" t="s">
        <v>7000</v>
      </c>
      <c r="L3798" s="251">
        <v>45838</v>
      </c>
      <c r="M3798" s="250" t="s">
        <v>1099</v>
      </c>
    </row>
    <row r="3799" spans="1:13" x14ac:dyDescent="0.35">
      <c r="A3799" s="252" t="s">
        <v>352</v>
      </c>
      <c r="B3799" s="252" t="s">
        <v>353</v>
      </c>
      <c r="C3799" s="252" t="s">
        <v>333</v>
      </c>
      <c r="D3799" s="252" t="s">
        <v>1105</v>
      </c>
      <c r="E3799" s="252">
        <v>1181675</v>
      </c>
      <c r="F3799" s="252" t="s">
        <v>7001</v>
      </c>
      <c r="G3799" s="252" t="s">
        <v>398</v>
      </c>
      <c r="H3799" s="252">
        <v>2</v>
      </c>
      <c r="I3799" s="252" t="s">
        <v>7002</v>
      </c>
      <c r="J3799" s="252" t="s">
        <v>7003</v>
      </c>
      <c r="K3799" s="252" t="s">
        <v>7004</v>
      </c>
      <c r="L3799" s="253">
        <v>45838</v>
      </c>
      <c r="M3799" s="252" t="s">
        <v>1099</v>
      </c>
    </row>
    <row r="3800" spans="1:13" x14ac:dyDescent="0.35">
      <c r="A3800" s="250" t="s">
        <v>352</v>
      </c>
      <c r="B3800" s="250" t="s">
        <v>353</v>
      </c>
      <c r="C3800" s="250" t="s">
        <v>333</v>
      </c>
      <c r="D3800" s="250" t="s">
        <v>1110</v>
      </c>
      <c r="E3800" s="250">
        <v>704338</v>
      </c>
      <c r="F3800" s="250" t="s">
        <v>7005</v>
      </c>
      <c r="G3800" s="250" t="s">
        <v>398</v>
      </c>
      <c r="H3800" s="250">
        <v>2</v>
      </c>
      <c r="I3800" s="250" t="s">
        <v>7006</v>
      </c>
      <c r="J3800" s="250" t="s">
        <v>7007</v>
      </c>
      <c r="K3800" s="250" t="s">
        <v>7008</v>
      </c>
      <c r="L3800" s="251">
        <v>45838</v>
      </c>
      <c r="M3800" s="250" t="s">
        <v>1099</v>
      </c>
    </row>
    <row r="3801" spans="1:13" x14ac:dyDescent="0.35">
      <c r="A3801" s="252" t="s">
        <v>352</v>
      </c>
      <c r="B3801" s="252" t="s">
        <v>353</v>
      </c>
      <c r="C3801" s="252" t="s">
        <v>333</v>
      </c>
      <c r="D3801" s="252" t="s">
        <v>1113</v>
      </c>
      <c r="E3801" s="252">
        <v>34081</v>
      </c>
      <c r="F3801" s="252" t="s">
        <v>7009</v>
      </c>
      <c r="G3801" s="252" t="s">
        <v>230</v>
      </c>
      <c r="H3801" s="252">
        <v>3</v>
      </c>
      <c r="I3801" s="252" t="s">
        <v>7010</v>
      </c>
      <c r="J3801" s="252" t="s">
        <v>7011</v>
      </c>
      <c r="K3801" s="252" t="s">
        <v>7012</v>
      </c>
      <c r="L3801" s="253">
        <v>45838</v>
      </c>
      <c r="M3801" s="252" t="s">
        <v>1099</v>
      </c>
    </row>
    <row r="3802" spans="1:13" x14ac:dyDescent="0.35">
      <c r="A3802" s="250" t="s">
        <v>352</v>
      </c>
      <c r="B3802" s="250" t="s">
        <v>353</v>
      </c>
      <c r="C3802" s="250" t="s">
        <v>333</v>
      </c>
      <c r="D3802" s="250" t="s">
        <v>1123</v>
      </c>
      <c r="E3802" s="250">
        <v>193872</v>
      </c>
      <c r="F3802" s="250" t="s">
        <v>7005</v>
      </c>
      <c r="G3802" s="250" t="s">
        <v>398</v>
      </c>
      <c r="H3802" s="250">
        <v>2</v>
      </c>
      <c r="I3802" s="250" t="s">
        <v>7006</v>
      </c>
      <c r="J3802" s="250" t="s">
        <v>7013</v>
      </c>
      <c r="K3802" s="250" t="s">
        <v>7014</v>
      </c>
      <c r="L3802" s="251">
        <v>45838</v>
      </c>
      <c r="M3802" s="250" t="s">
        <v>1099</v>
      </c>
    </row>
    <row r="3803" spans="1:13" x14ac:dyDescent="0.35">
      <c r="A3803" s="252" t="s">
        <v>352</v>
      </c>
      <c r="B3803" s="252" t="s">
        <v>353</v>
      </c>
      <c r="C3803" s="252" t="s">
        <v>333</v>
      </c>
      <c r="D3803" s="252" t="s">
        <v>1126</v>
      </c>
      <c r="E3803" s="252">
        <v>477337</v>
      </c>
      <c r="F3803" s="252" t="s">
        <v>7005</v>
      </c>
      <c r="G3803" s="252" t="s">
        <v>398</v>
      </c>
      <c r="H3803" s="252">
        <v>2</v>
      </c>
      <c r="I3803" s="252" t="s">
        <v>7006</v>
      </c>
      <c r="J3803" s="252" t="s">
        <v>7015</v>
      </c>
      <c r="K3803" s="252" t="s">
        <v>7016</v>
      </c>
      <c r="L3803" s="253">
        <v>45838</v>
      </c>
      <c r="M3803" s="252" t="s">
        <v>1099</v>
      </c>
    </row>
    <row r="3804" spans="1:13" x14ac:dyDescent="0.35">
      <c r="A3804" s="250" t="s">
        <v>352</v>
      </c>
      <c r="B3804" s="250" t="s">
        <v>353</v>
      </c>
      <c r="C3804" s="250" t="s">
        <v>333</v>
      </c>
      <c r="D3804" s="250" t="s">
        <v>1130</v>
      </c>
      <c r="E3804" s="250">
        <v>510466</v>
      </c>
      <c r="F3804" s="250" t="s">
        <v>7005</v>
      </c>
      <c r="G3804" s="250" t="s">
        <v>398</v>
      </c>
      <c r="H3804" s="250">
        <v>2</v>
      </c>
      <c r="I3804" s="250" t="s">
        <v>7006</v>
      </c>
      <c r="J3804" s="250" t="s">
        <v>7017</v>
      </c>
      <c r="K3804" s="250" t="s">
        <v>7018</v>
      </c>
      <c r="L3804" s="251">
        <v>45838</v>
      </c>
      <c r="M3804" s="250" t="s">
        <v>1099</v>
      </c>
    </row>
    <row r="3805" spans="1:13" x14ac:dyDescent="0.35">
      <c r="A3805" s="252" t="s">
        <v>352</v>
      </c>
      <c r="B3805" s="252" t="s">
        <v>353</v>
      </c>
      <c r="C3805" s="252" t="s">
        <v>333</v>
      </c>
      <c r="D3805" s="252" t="s">
        <v>1133</v>
      </c>
      <c r="E3805" s="252">
        <v>183938</v>
      </c>
      <c r="F3805" s="252" t="s">
        <v>7005</v>
      </c>
      <c r="G3805" s="252" t="s">
        <v>398</v>
      </c>
      <c r="H3805" s="252">
        <v>2</v>
      </c>
      <c r="I3805" s="252" t="s">
        <v>7006</v>
      </c>
      <c r="J3805" s="252" t="s">
        <v>7019</v>
      </c>
      <c r="K3805" s="252" t="s">
        <v>7020</v>
      </c>
      <c r="L3805" s="253">
        <v>45838</v>
      </c>
      <c r="M3805" s="252" t="s">
        <v>1099</v>
      </c>
    </row>
    <row r="3806" spans="1:13" x14ac:dyDescent="0.35">
      <c r="A3806" s="250" t="s">
        <v>352</v>
      </c>
      <c r="B3806" s="250" t="s">
        <v>353</v>
      </c>
      <c r="C3806" s="250" t="s">
        <v>333</v>
      </c>
      <c r="D3806" s="250" t="s">
        <v>1136</v>
      </c>
      <c r="E3806" s="250">
        <v>43585</v>
      </c>
      <c r="F3806" s="250" t="s">
        <v>6975</v>
      </c>
      <c r="G3806" s="250" t="s">
        <v>398</v>
      </c>
      <c r="H3806" s="250">
        <v>2</v>
      </c>
      <c r="I3806" s="250" t="s">
        <v>6976</v>
      </c>
      <c r="J3806" s="250" t="s">
        <v>7021</v>
      </c>
      <c r="K3806" s="250" t="s">
        <v>7022</v>
      </c>
      <c r="L3806" s="251">
        <v>45838</v>
      </c>
      <c r="M3806" s="250" t="s">
        <v>1099</v>
      </c>
    </row>
    <row r="3807" spans="1:13" x14ac:dyDescent="0.35">
      <c r="A3807" s="252" t="s">
        <v>352</v>
      </c>
      <c r="B3807" s="252" t="s">
        <v>353</v>
      </c>
      <c r="C3807" s="252" t="s">
        <v>333</v>
      </c>
      <c r="D3807" s="252" t="s">
        <v>1139</v>
      </c>
      <c r="E3807" s="252">
        <v>0</v>
      </c>
      <c r="F3807" s="252" t="s">
        <v>6975</v>
      </c>
      <c r="G3807" s="252" t="s">
        <v>398</v>
      </c>
      <c r="H3807" s="252">
        <v>2</v>
      </c>
      <c r="I3807" s="252" t="s">
        <v>6976</v>
      </c>
      <c r="J3807" s="252" t="s">
        <v>7023</v>
      </c>
      <c r="K3807" s="252" t="s">
        <v>7024</v>
      </c>
      <c r="L3807" s="253">
        <v>45838</v>
      </c>
      <c r="M3807" s="252" t="s">
        <v>1099</v>
      </c>
    </row>
    <row r="3808" spans="1:13" x14ac:dyDescent="0.35">
      <c r="A3808" s="250" t="s">
        <v>352</v>
      </c>
      <c r="B3808" s="250" t="s">
        <v>353</v>
      </c>
      <c r="C3808" s="250" t="s">
        <v>333</v>
      </c>
      <c r="D3808" s="250" t="s">
        <v>1142</v>
      </c>
      <c r="E3808" s="250">
        <v>5</v>
      </c>
      <c r="F3808" s="250" t="s">
        <v>17</v>
      </c>
      <c r="G3808" s="250" t="s">
        <v>230</v>
      </c>
      <c r="H3808" s="250">
        <v>3</v>
      </c>
      <c r="I3808" s="250" t="s">
        <v>17</v>
      </c>
      <c r="J3808" s="250" t="s">
        <v>7025</v>
      </c>
      <c r="K3808" s="250" t="s">
        <v>7026</v>
      </c>
      <c r="L3808" s="251">
        <v>45838</v>
      </c>
      <c r="M3808" s="250" t="s">
        <v>175</v>
      </c>
    </row>
    <row r="3809" spans="1:13" x14ac:dyDescent="0.35">
      <c r="A3809" s="252" t="s">
        <v>30</v>
      </c>
      <c r="B3809" s="252" t="s">
        <v>31</v>
      </c>
      <c r="C3809" s="252" t="s">
        <v>32</v>
      </c>
      <c r="D3809" s="252" t="s">
        <v>1094</v>
      </c>
      <c r="E3809" s="252">
        <v>70056667</v>
      </c>
      <c r="F3809" s="252" t="s">
        <v>7027</v>
      </c>
      <c r="G3809" s="252" t="s">
        <v>398</v>
      </c>
      <c r="H3809" s="252">
        <v>2</v>
      </c>
      <c r="I3809" s="252" t="s">
        <v>7028</v>
      </c>
      <c r="J3809" s="252" t="s">
        <v>7029</v>
      </c>
      <c r="K3809" s="252" t="s">
        <v>7030</v>
      </c>
      <c r="L3809" s="253">
        <v>45838</v>
      </c>
      <c r="M3809" s="252" t="s">
        <v>175</v>
      </c>
    </row>
    <row r="3810" spans="1:13" x14ac:dyDescent="0.35">
      <c r="A3810" s="250" t="s">
        <v>30</v>
      </c>
      <c r="B3810" s="250" t="s">
        <v>31</v>
      </c>
      <c r="C3810" s="250" t="s">
        <v>32</v>
      </c>
      <c r="D3810" s="250" t="s">
        <v>1100</v>
      </c>
      <c r="E3810" s="250">
        <v>187103</v>
      </c>
      <c r="F3810" s="250" t="s">
        <v>7031</v>
      </c>
      <c r="G3810" s="250" t="s">
        <v>398</v>
      </c>
      <c r="H3810" s="250">
        <v>2</v>
      </c>
      <c r="I3810" s="250" t="s">
        <v>7032</v>
      </c>
      <c r="J3810" s="250" t="s">
        <v>7033</v>
      </c>
      <c r="K3810" s="250" t="s">
        <v>7034</v>
      </c>
      <c r="L3810" s="251">
        <v>45838</v>
      </c>
      <c r="M3810" s="250" t="s">
        <v>19</v>
      </c>
    </row>
    <row r="3811" spans="1:13" x14ac:dyDescent="0.35">
      <c r="A3811" s="252" t="s">
        <v>30</v>
      </c>
      <c r="B3811" s="252" t="s">
        <v>31</v>
      </c>
      <c r="C3811" s="252" t="s">
        <v>32</v>
      </c>
      <c r="D3811" s="252" t="s">
        <v>1105</v>
      </c>
      <c r="E3811" s="252">
        <v>15015000</v>
      </c>
      <c r="F3811" s="252" t="s">
        <v>7035</v>
      </c>
      <c r="G3811" s="252" t="s">
        <v>398</v>
      </c>
      <c r="H3811" s="252">
        <v>2</v>
      </c>
      <c r="I3811" s="252" t="s">
        <v>7036</v>
      </c>
      <c r="J3811" s="252" t="s">
        <v>7037</v>
      </c>
      <c r="K3811" s="252" t="s">
        <v>7038</v>
      </c>
      <c r="L3811" s="253">
        <v>45838</v>
      </c>
      <c r="M3811" s="252" t="s">
        <v>19</v>
      </c>
    </row>
    <row r="3812" spans="1:13" x14ac:dyDescent="0.35">
      <c r="A3812" s="250" t="s">
        <v>30</v>
      </c>
      <c r="B3812" s="250" t="s">
        <v>31</v>
      </c>
      <c r="C3812" s="250" t="s">
        <v>32</v>
      </c>
      <c r="D3812" s="250" t="s">
        <v>1110</v>
      </c>
      <c r="E3812" s="250">
        <v>231675</v>
      </c>
      <c r="F3812" s="250" t="s">
        <v>7039</v>
      </c>
      <c r="G3812" s="250" t="s">
        <v>398</v>
      </c>
      <c r="H3812" s="250">
        <v>2</v>
      </c>
      <c r="I3812" s="250" t="s">
        <v>7040</v>
      </c>
      <c r="J3812" s="250" t="s">
        <v>7041</v>
      </c>
      <c r="K3812" s="250" t="s">
        <v>7042</v>
      </c>
      <c r="L3812" s="251">
        <v>45838</v>
      </c>
      <c r="M3812" s="250" t="s">
        <v>19</v>
      </c>
    </row>
    <row r="3813" spans="1:13" x14ac:dyDescent="0.35">
      <c r="A3813" s="252" t="s">
        <v>30</v>
      </c>
      <c r="B3813" s="252" t="s">
        <v>31</v>
      </c>
      <c r="C3813" s="252" t="s">
        <v>32</v>
      </c>
      <c r="D3813" s="252" t="s">
        <v>1113</v>
      </c>
      <c r="E3813" s="252">
        <v>231675</v>
      </c>
      <c r="F3813" s="252" t="s">
        <v>7039</v>
      </c>
      <c r="G3813" s="252" t="s">
        <v>398</v>
      </c>
      <c r="H3813" s="252">
        <v>2</v>
      </c>
      <c r="I3813" s="252" t="s">
        <v>7040</v>
      </c>
      <c r="J3813" s="252" t="s">
        <v>7043</v>
      </c>
      <c r="K3813" s="252" t="s">
        <v>7044</v>
      </c>
      <c r="L3813" s="253">
        <v>45838</v>
      </c>
      <c r="M3813" s="252" t="s">
        <v>19</v>
      </c>
    </row>
    <row r="3814" spans="1:13" x14ac:dyDescent="0.35">
      <c r="A3814" s="250" t="s">
        <v>30</v>
      </c>
      <c r="B3814" s="250" t="s">
        <v>31</v>
      </c>
      <c r="C3814" s="250" t="s">
        <v>32</v>
      </c>
      <c r="D3814" s="250" t="s">
        <v>1123</v>
      </c>
      <c r="E3814" s="250">
        <v>231675</v>
      </c>
      <c r="F3814" s="250" t="s">
        <v>7039</v>
      </c>
      <c r="G3814" s="250" t="s">
        <v>398</v>
      </c>
      <c r="H3814" s="250">
        <v>2</v>
      </c>
      <c r="I3814" s="250" t="s">
        <v>7040</v>
      </c>
      <c r="J3814" s="250" t="s">
        <v>7045</v>
      </c>
      <c r="K3814" s="250" t="s">
        <v>7046</v>
      </c>
      <c r="L3814" s="251">
        <v>45838</v>
      </c>
      <c r="M3814" s="250" t="s">
        <v>19</v>
      </c>
    </row>
    <row r="3815" spans="1:13" x14ac:dyDescent="0.35">
      <c r="A3815" s="252" t="s">
        <v>30</v>
      </c>
      <c r="B3815" s="252" t="s">
        <v>31</v>
      </c>
      <c r="C3815" s="252" t="s">
        <v>32</v>
      </c>
      <c r="D3815" s="252" t="s">
        <v>1126</v>
      </c>
      <c r="E3815" s="252">
        <v>14783325</v>
      </c>
      <c r="F3815" s="252" t="s">
        <v>7047</v>
      </c>
      <c r="G3815" s="252" t="s">
        <v>398</v>
      </c>
      <c r="H3815" s="252">
        <v>2</v>
      </c>
      <c r="I3815" s="252" t="s">
        <v>7036</v>
      </c>
      <c r="J3815" s="252" t="s">
        <v>7048</v>
      </c>
      <c r="K3815" s="252" t="s">
        <v>7049</v>
      </c>
      <c r="L3815" s="253">
        <v>45838</v>
      </c>
      <c r="M3815" s="252" t="s">
        <v>19</v>
      </c>
    </row>
    <row r="3816" spans="1:13" x14ac:dyDescent="0.35">
      <c r="A3816" s="250" t="s">
        <v>30</v>
      </c>
      <c r="B3816" s="250" t="s">
        <v>31</v>
      </c>
      <c r="C3816" s="250" t="s">
        <v>32</v>
      </c>
      <c r="D3816" s="250" t="s">
        <v>1130</v>
      </c>
      <c r="E3816" s="250">
        <v>0</v>
      </c>
      <c r="F3816" s="250" t="s">
        <v>7039</v>
      </c>
      <c r="G3816" s="250" t="s">
        <v>398</v>
      </c>
      <c r="H3816" s="250">
        <v>2</v>
      </c>
      <c r="I3816" s="250" t="s">
        <v>7040</v>
      </c>
      <c r="J3816" s="250" t="s">
        <v>7050</v>
      </c>
      <c r="K3816" s="250" t="s">
        <v>7051</v>
      </c>
      <c r="L3816" s="251">
        <v>45838</v>
      </c>
      <c r="M3816" s="250" t="s">
        <v>19</v>
      </c>
    </row>
    <row r="3817" spans="1:13" x14ac:dyDescent="0.35">
      <c r="A3817" s="252" t="s">
        <v>30</v>
      </c>
      <c r="B3817" s="252" t="s">
        <v>31</v>
      </c>
      <c r="C3817" s="252" t="s">
        <v>32</v>
      </c>
      <c r="D3817" s="252" t="s">
        <v>1133</v>
      </c>
      <c r="E3817" s="252">
        <v>231675</v>
      </c>
      <c r="F3817" s="252" t="s">
        <v>7039</v>
      </c>
      <c r="G3817" s="252" t="s">
        <v>398</v>
      </c>
      <c r="H3817" s="252">
        <v>2</v>
      </c>
      <c r="I3817" s="252" t="s">
        <v>7040</v>
      </c>
      <c r="J3817" s="252" t="s">
        <v>7052</v>
      </c>
      <c r="K3817" s="252" t="s">
        <v>7053</v>
      </c>
      <c r="L3817" s="253">
        <v>45838</v>
      </c>
      <c r="M3817" s="252" t="s">
        <v>19</v>
      </c>
    </row>
    <row r="3818" spans="1:13" x14ac:dyDescent="0.35">
      <c r="A3818" s="250" t="s">
        <v>30</v>
      </c>
      <c r="B3818" s="250" t="s">
        <v>31</v>
      </c>
      <c r="C3818" s="250" t="s">
        <v>32</v>
      </c>
      <c r="D3818" s="250" t="s">
        <v>1136</v>
      </c>
      <c r="E3818" s="250" t="s">
        <v>17</v>
      </c>
      <c r="F3818" s="250" t="s">
        <v>318</v>
      </c>
      <c r="G3818" s="250" t="s">
        <v>17</v>
      </c>
      <c r="H3818" s="250" t="s">
        <v>17</v>
      </c>
      <c r="I3818" s="250" t="s">
        <v>17</v>
      </c>
      <c r="J3818" s="250" t="s">
        <v>7054</v>
      </c>
      <c r="K3818" s="250" t="s">
        <v>7055</v>
      </c>
      <c r="L3818" s="251">
        <v>45838</v>
      </c>
      <c r="M3818" s="250" t="s">
        <v>19</v>
      </c>
    </row>
    <row r="3819" spans="1:13" x14ac:dyDescent="0.35">
      <c r="A3819" s="252" t="s">
        <v>30</v>
      </c>
      <c r="B3819" s="252" t="s">
        <v>31</v>
      </c>
      <c r="C3819" s="252" t="s">
        <v>32</v>
      </c>
      <c r="D3819" s="252" t="s">
        <v>1139</v>
      </c>
      <c r="E3819" s="252">
        <v>0</v>
      </c>
      <c r="F3819" s="252" t="s">
        <v>7039</v>
      </c>
      <c r="G3819" s="252" t="s">
        <v>398</v>
      </c>
      <c r="H3819" s="252">
        <v>2</v>
      </c>
      <c r="I3819" s="252" t="s">
        <v>7040</v>
      </c>
      <c r="J3819" s="252" t="s">
        <v>7056</v>
      </c>
      <c r="K3819" s="252" t="s">
        <v>7057</v>
      </c>
      <c r="L3819" s="253">
        <v>45838</v>
      </c>
      <c r="M3819" s="252" t="s">
        <v>19</v>
      </c>
    </row>
    <row r="3820" spans="1:13" x14ac:dyDescent="0.35">
      <c r="A3820" s="250" t="s">
        <v>30</v>
      </c>
      <c r="B3820" s="250" t="s">
        <v>31</v>
      </c>
      <c r="C3820" s="250" t="s">
        <v>32</v>
      </c>
      <c r="D3820" s="250" t="s">
        <v>1142</v>
      </c>
      <c r="E3820" s="250">
        <v>2</v>
      </c>
      <c r="F3820" s="250" t="s">
        <v>7058</v>
      </c>
      <c r="G3820" s="250" t="s">
        <v>398</v>
      </c>
      <c r="H3820" s="250">
        <v>2</v>
      </c>
      <c r="I3820" s="250" t="s">
        <v>7059</v>
      </c>
      <c r="J3820" s="250" t="s">
        <v>7060</v>
      </c>
      <c r="K3820" s="250" t="s">
        <v>7061</v>
      </c>
      <c r="L3820" s="251">
        <v>45838</v>
      </c>
      <c r="M3820" s="250" t="s">
        <v>19</v>
      </c>
    </row>
    <row r="3821" spans="1:13" x14ac:dyDescent="0.35">
      <c r="A3821" s="252" t="s">
        <v>297</v>
      </c>
      <c r="B3821" s="252" t="s">
        <v>298</v>
      </c>
      <c r="C3821" s="252" t="s">
        <v>32</v>
      </c>
      <c r="D3821" s="252" t="s">
        <v>1094</v>
      </c>
      <c r="E3821" s="252">
        <v>70056667</v>
      </c>
      <c r="F3821" s="252" t="s">
        <v>7027</v>
      </c>
      <c r="G3821" s="252" t="s">
        <v>398</v>
      </c>
      <c r="H3821" s="252">
        <v>2</v>
      </c>
      <c r="I3821" s="252" t="s">
        <v>7028</v>
      </c>
      <c r="J3821" s="252" t="s">
        <v>7062</v>
      </c>
      <c r="K3821" s="252" t="s">
        <v>7063</v>
      </c>
      <c r="L3821" s="253">
        <v>45838</v>
      </c>
      <c r="M3821" s="252" t="s">
        <v>175</v>
      </c>
    </row>
    <row r="3822" spans="1:13" x14ac:dyDescent="0.35">
      <c r="A3822" s="250" t="s">
        <v>297</v>
      </c>
      <c r="B3822" s="250" t="s">
        <v>298</v>
      </c>
      <c r="C3822" s="250" t="s">
        <v>32</v>
      </c>
      <c r="D3822" s="250" t="s">
        <v>1100</v>
      </c>
      <c r="E3822" s="250">
        <v>160498</v>
      </c>
      <c r="F3822" s="250" t="s">
        <v>7064</v>
      </c>
      <c r="G3822" s="250" t="s">
        <v>398</v>
      </c>
      <c r="H3822" s="250">
        <v>2</v>
      </c>
      <c r="I3822" s="250" t="s">
        <v>7065</v>
      </c>
      <c r="J3822" s="250" t="s">
        <v>7066</v>
      </c>
      <c r="K3822" s="250" t="s">
        <v>7067</v>
      </c>
      <c r="L3822" s="251">
        <v>45838</v>
      </c>
      <c r="M3822" s="250" t="s">
        <v>175</v>
      </c>
    </row>
    <row r="3823" spans="1:13" x14ac:dyDescent="0.35">
      <c r="A3823" s="252" t="s">
        <v>297</v>
      </c>
      <c r="B3823" s="252" t="s">
        <v>298</v>
      </c>
      <c r="C3823" s="252" t="s">
        <v>32</v>
      </c>
      <c r="D3823" s="252" t="s">
        <v>1105</v>
      </c>
      <c r="E3823" s="252">
        <v>4832431</v>
      </c>
      <c r="F3823" s="252" t="s">
        <v>7068</v>
      </c>
      <c r="G3823" s="252" t="s">
        <v>398</v>
      </c>
      <c r="H3823" s="252">
        <v>2</v>
      </c>
      <c r="I3823" s="252" t="s">
        <v>7069</v>
      </c>
      <c r="J3823" s="252" t="s">
        <v>7070</v>
      </c>
      <c r="K3823" s="252" t="s">
        <v>7071</v>
      </c>
      <c r="L3823" s="253">
        <v>45838</v>
      </c>
      <c r="M3823" s="252" t="s">
        <v>1099</v>
      </c>
    </row>
    <row r="3824" spans="1:13" x14ac:dyDescent="0.35">
      <c r="A3824" s="250" t="s">
        <v>297</v>
      </c>
      <c r="B3824" s="250" t="s">
        <v>298</v>
      </c>
      <c r="C3824" s="250" t="s">
        <v>32</v>
      </c>
      <c r="D3824" s="250" t="s">
        <v>1110</v>
      </c>
      <c r="E3824" s="250">
        <v>1200829</v>
      </c>
      <c r="F3824" s="250" t="s">
        <v>7068</v>
      </c>
      <c r="G3824" s="250" t="s">
        <v>398</v>
      </c>
      <c r="H3824" s="250">
        <v>2</v>
      </c>
      <c r="I3824" s="250" t="s">
        <v>7069</v>
      </c>
      <c r="J3824" s="250" t="s">
        <v>7072</v>
      </c>
      <c r="K3824" s="250" t="s">
        <v>7073</v>
      </c>
      <c r="L3824" s="251">
        <v>45838</v>
      </c>
      <c r="M3824" s="250" t="s">
        <v>1099</v>
      </c>
    </row>
    <row r="3825" spans="1:13" x14ac:dyDescent="0.35">
      <c r="A3825" s="252" t="s">
        <v>297</v>
      </c>
      <c r="B3825" s="252" t="s">
        <v>298</v>
      </c>
      <c r="C3825" s="252" t="s">
        <v>32</v>
      </c>
      <c r="D3825" s="252" t="s">
        <v>1113</v>
      </c>
      <c r="E3825" s="252">
        <v>75000</v>
      </c>
      <c r="F3825" s="252" t="s">
        <v>6266</v>
      </c>
      <c r="G3825" s="252" t="s">
        <v>230</v>
      </c>
      <c r="H3825" s="252">
        <v>3</v>
      </c>
      <c r="I3825" s="252" t="s">
        <v>6267</v>
      </c>
      <c r="J3825" s="252" t="s">
        <v>7074</v>
      </c>
      <c r="K3825" s="252" t="s">
        <v>7075</v>
      </c>
      <c r="L3825" s="253">
        <v>45838</v>
      </c>
      <c r="M3825" s="252" t="s">
        <v>175</v>
      </c>
    </row>
    <row r="3826" spans="1:13" x14ac:dyDescent="0.35">
      <c r="A3826" s="250" t="s">
        <v>297</v>
      </c>
      <c r="B3826" s="250" t="s">
        <v>298</v>
      </c>
      <c r="C3826" s="250" t="s">
        <v>32</v>
      </c>
      <c r="D3826" s="250" t="s">
        <v>1123</v>
      </c>
      <c r="E3826" s="250">
        <v>241622</v>
      </c>
      <c r="F3826" s="250" t="s">
        <v>7068</v>
      </c>
      <c r="G3826" s="250" t="s">
        <v>398</v>
      </c>
      <c r="H3826" s="250">
        <v>2</v>
      </c>
      <c r="I3826" s="250" t="s">
        <v>7069</v>
      </c>
      <c r="J3826" s="250" t="s">
        <v>7076</v>
      </c>
      <c r="K3826" s="250" t="s">
        <v>7077</v>
      </c>
      <c r="L3826" s="251">
        <v>45838</v>
      </c>
      <c r="M3826" s="250" t="s">
        <v>175</v>
      </c>
    </row>
    <row r="3827" spans="1:13" x14ac:dyDescent="0.35">
      <c r="A3827" s="252" t="s">
        <v>297</v>
      </c>
      <c r="B3827" s="252" t="s">
        <v>298</v>
      </c>
      <c r="C3827" s="252" t="s">
        <v>32</v>
      </c>
      <c r="D3827" s="252" t="s">
        <v>1126</v>
      </c>
      <c r="E3827" s="252">
        <v>3631602</v>
      </c>
      <c r="F3827" s="252" t="s">
        <v>7068</v>
      </c>
      <c r="G3827" s="252" t="s">
        <v>398</v>
      </c>
      <c r="H3827" s="252">
        <v>2</v>
      </c>
      <c r="I3827" s="252" t="s">
        <v>7069</v>
      </c>
      <c r="J3827" s="252" t="s">
        <v>7078</v>
      </c>
      <c r="K3827" s="252" t="s">
        <v>7079</v>
      </c>
      <c r="L3827" s="253">
        <v>45838</v>
      </c>
      <c r="M3827" s="252" t="s">
        <v>1099</v>
      </c>
    </row>
    <row r="3828" spans="1:13" x14ac:dyDescent="0.35">
      <c r="A3828" s="250" t="s">
        <v>297</v>
      </c>
      <c r="B3828" s="250" t="s">
        <v>298</v>
      </c>
      <c r="C3828" s="250" t="s">
        <v>32</v>
      </c>
      <c r="D3828" s="250" t="s">
        <v>1130</v>
      </c>
      <c r="E3828" s="250">
        <v>959207</v>
      </c>
      <c r="F3828" s="250" t="s">
        <v>7068</v>
      </c>
      <c r="G3828" s="250" t="s">
        <v>398</v>
      </c>
      <c r="H3828" s="250">
        <v>2</v>
      </c>
      <c r="I3828" s="250" t="s">
        <v>7069</v>
      </c>
      <c r="J3828" s="250" t="s">
        <v>7080</v>
      </c>
      <c r="K3828" s="250" t="s">
        <v>7081</v>
      </c>
      <c r="L3828" s="251">
        <v>45838</v>
      </c>
      <c r="M3828" s="250" t="s">
        <v>19</v>
      </c>
    </row>
    <row r="3829" spans="1:13" x14ac:dyDescent="0.35">
      <c r="A3829" s="252" t="s">
        <v>297</v>
      </c>
      <c r="B3829" s="252" t="s">
        <v>298</v>
      </c>
      <c r="C3829" s="252" t="s">
        <v>32</v>
      </c>
      <c r="D3829" s="252" t="s">
        <v>1133</v>
      </c>
      <c r="E3829" s="252">
        <v>241622</v>
      </c>
      <c r="F3829" s="252" t="s">
        <v>7068</v>
      </c>
      <c r="G3829" s="252" t="s">
        <v>398</v>
      </c>
      <c r="H3829" s="252">
        <v>2</v>
      </c>
      <c r="I3829" s="252" t="s">
        <v>7069</v>
      </c>
      <c r="J3829" s="252" t="s">
        <v>7082</v>
      </c>
      <c r="K3829" s="252" t="s">
        <v>7083</v>
      </c>
      <c r="L3829" s="253">
        <v>45838</v>
      </c>
      <c r="M3829" s="252" t="s">
        <v>19</v>
      </c>
    </row>
    <row r="3830" spans="1:13" x14ac:dyDescent="0.35">
      <c r="A3830" s="250" t="s">
        <v>297</v>
      </c>
      <c r="B3830" s="250" t="s">
        <v>298</v>
      </c>
      <c r="C3830" s="250" t="s">
        <v>32</v>
      </c>
      <c r="D3830" s="250" t="s">
        <v>1136</v>
      </c>
      <c r="E3830" s="250">
        <v>0</v>
      </c>
      <c r="F3830" s="250" t="s">
        <v>7068</v>
      </c>
      <c r="G3830" s="250" t="s">
        <v>398</v>
      </c>
      <c r="H3830" s="250">
        <v>2</v>
      </c>
      <c r="I3830" s="250" t="s">
        <v>7069</v>
      </c>
      <c r="J3830" s="250" t="s">
        <v>7084</v>
      </c>
      <c r="K3830" s="250" t="s">
        <v>7085</v>
      </c>
      <c r="L3830" s="251">
        <v>45838</v>
      </c>
      <c r="M3830" s="250" t="s">
        <v>19</v>
      </c>
    </row>
    <row r="3831" spans="1:13" x14ac:dyDescent="0.35">
      <c r="A3831" s="252" t="s">
        <v>297</v>
      </c>
      <c r="B3831" s="252" t="s">
        <v>298</v>
      </c>
      <c r="C3831" s="252" t="s">
        <v>32</v>
      </c>
      <c r="D3831" s="252" t="s">
        <v>1139</v>
      </c>
      <c r="E3831" s="252">
        <v>0</v>
      </c>
      <c r="F3831" s="252" t="s">
        <v>7068</v>
      </c>
      <c r="G3831" s="252" t="s">
        <v>398</v>
      </c>
      <c r="H3831" s="252">
        <v>2</v>
      </c>
      <c r="I3831" s="252" t="s">
        <v>7069</v>
      </c>
      <c r="J3831" s="252" t="s">
        <v>7082</v>
      </c>
      <c r="K3831" s="252" t="s">
        <v>7086</v>
      </c>
      <c r="L3831" s="253">
        <v>45838</v>
      </c>
      <c r="M3831" s="252" t="s">
        <v>19</v>
      </c>
    </row>
    <row r="3832" spans="1:13" x14ac:dyDescent="0.35">
      <c r="A3832" s="250" t="s">
        <v>297</v>
      </c>
      <c r="B3832" s="250" t="s">
        <v>298</v>
      </c>
      <c r="C3832" s="250" t="s">
        <v>32</v>
      </c>
      <c r="D3832" s="250" t="s">
        <v>1142</v>
      </c>
      <c r="E3832" s="250">
        <v>2</v>
      </c>
      <c r="F3832" s="250" t="s">
        <v>17</v>
      </c>
      <c r="G3832" s="250" t="s">
        <v>230</v>
      </c>
      <c r="H3832" s="250">
        <v>3</v>
      </c>
      <c r="I3832" s="250" t="s">
        <v>17</v>
      </c>
      <c r="J3832" s="250" t="s">
        <v>3152</v>
      </c>
      <c r="K3832" s="250" t="s">
        <v>7087</v>
      </c>
      <c r="L3832" s="251">
        <v>45838</v>
      </c>
      <c r="M3832" s="250" t="s">
        <v>19</v>
      </c>
    </row>
    <row r="3833" spans="1:13" x14ac:dyDescent="0.35">
      <c r="A3833" s="252" t="s">
        <v>286</v>
      </c>
      <c r="B3833" s="252" t="s">
        <v>287</v>
      </c>
      <c r="C3833" s="252" t="s">
        <v>32</v>
      </c>
      <c r="D3833" s="252" t="s">
        <v>1094</v>
      </c>
      <c r="E3833" s="252">
        <v>70056667</v>
      </c>
      <c r="F3833" s="252" t="s">
        <v>7027</v>
      </c>
      <c r="G3833" s="252" t="s">
        <v>398</v>
      </c>
      <c r="H3833" s="252">
        <v>2</v>
      </c>
      <c r="I3833" s="252" t="s">
        <v>7028</v>
      </c>
      <c r="J3833" s="252" t="s">
        <v>7088</v>
      </c>
      <c r="K3833" s="252" t="s">
        <v>7089</v>
      </c>
      <c r="L3833" s="253">
        <v>45838</v>
      </c>
      <c r="M3833" s="252" t="s">
        <v>175</v>
      </c>
    </row>
    <row r="3834" spans="1:13" x14ac:dyDescent="0.35">
      <c r="A3834" s="250" t="s">
        <v>286</v>
      </c>
      <c r="B3834" s="250" t="s">
        <v>287</v>
      </c>
      <c r="C3834" s="250" t="s">
        <v>32</v>
      </c>
      <c r="D3834" s="250" t="s">
        <v>1100</v>
      </c>
      <c r="E3834" s="250">
        <v>347601</v>
      </c>
      <c r="F3834" s="250" t="s">
        <v>7090</v>
      </c>
      <c r="G3834" s="250" t="s">
        <v>398</v>
      </c>
      <c r="H3834" s="250">
        <v>2</v>
      </c>
      <c r="I3834" s="250" t="s">
        <v>7091</v>
      </c>
      <c r="J3834" s="250" t="s">
        <v>7092</v>
      </c>
      <c r="K3834" s="250" t="s">
        <v>7093</v>
      </c>
      <c r="L3834" s="251">
        <v>45838</v>
      </c>
      <c r="M3834" s="250" t="s">
        <v>1099</v>
      </c>
    </row>
    <row r="3835" spans="1:13" x14ac:dyDescent="0.35">
      <c r="A3835" s="252" t="s">
        <v>286</v>
      </c>
      <c r="B3835" s="252" t="s">
        <v>287</v>
      </c>
      <c r="C3835" s="252" t="s">
        <v>32</v>
      </c>
      <c r="D3835" s="252" t="s">
        <v>1105</v>
      </c>
      <c r="E3835" s="252">
        <v>19847431</v>
      </c>
      <c r="F3835" s="252" t="s">
        <v>7094</v>
      </c>
      <c r="G3835" s="252" t="s">
        <v>398</v>
      </c>
      <c r="H3835" s="252">
        <v>2</v>
      </c>
      <c r="I3835" s="252" t="s">
        <v>7095</v>
      </c>
      <c r="J3835" s="252" t="s">
        <v>7096</v>
      </c>
      <c r="K3835" s="252" t="s">
        <v>7097</v>
      </c>
      <c r="L3835" s="253">
        <v>45838</v>
      </c>
      <c r="M3835" s="252" t="s">
        <v>1099</v>
      </c>
    </row>
    <row r="3836" spans="1:13" x14ac:dyDescent="0.35">
      <c r="A3836" s="250" t="s">
        <v>286</v>
      </c>
      <c r="B3836" s="250" t="s">
        <v>287</v>
      </c>
      <c r="C3836" s="250" t="s">
        <v>32</v>
      </c>
      <c r="D3836" s="250" t="s">
        <v>1110</v>
      </c>
      <c r="E3836" s="250">
        <v>1432504</v>
      </c>
      <c r="F3836" s="250" t="s">
        <v>7098</v>
      </c>
      <c r="G3836" s="250" t="s">
        <v>398</v>
      </c>
      <c r="H3836" s="250">
        <v>2</v>
      </c>
      <c r="I3836" s="250" t="s">
        <v>7099</v>
      </c>
      <c r="J3836" s="250" t="s">
        <v>7100</v>
      </c>
      <c r="K3836" s="250" t="s">
        <v>7101</v>
      </c>
      <c r="L3836" s="251">
        <v>45838</v>
      </c>
      <c r="M3836" s="250" t="s">
        <v>1099</v>
      </c>
    </row>
    <row r="3837" spans="1:13" x14ac:dyDescent="0.35">
      <c r="A3837" s="252" t="s">
        <v>286</v>
      </c>
      <c r="B3837" s="252" t="s">
        <v>287</v>
      </c>
      <c r="C3837" s="252" t="s">
        <v>32</v>
      </c>
      <c r="D3837" s="252" t="s">
        <v>1113</v>
      </c>
      <c r="E3837" s="252">
        <v>306675</v>
      </c>
      <c r="F3837" s="252" t="s">
        <v>7102</v>
      </c>
      <c r="G3837" s="252" t="s">
        <v>230</v>
      </c>
      <c r="H3837" s="252">
        <v>3</v>
      </c>
      <c r="I3837" s="252" t="s">
        <v>7103</v>
      </c>
      <c r="J3837" s="252" t="s">
        <v>7104</v>
      </c>
      <c r="K3837" s="252" t="s">
        <v>7105</v>
      </c>
      <c r="L3837" s="253">
        <v>45838</v>
      </c>
      <c r="M3837" s="252" t="s">
        <v>175</v>
      </c>
    </row>
    <row r="3838" spans="1:13" x14ac:dyDescent="0.35">
      <c r="A3838" s="250" t="s">
        <v>286</v>
      </c>
      <c r="B3838" s="250" t="s">
        <v>287</v>
      </c>
      <c r="C3838" s="250" t="s">
        <v>32</v>
      </c>
      <c r="D3838" s="250" t="s">
        <v>428</v>
      </c>
      <c r="E3838" s="250" t="s">
        <v>17</v>
      </c>
      <c r="F3838" s="250" t="s">
        <v>17</v>
      </c>
      <c r="G3838" s="250" t="s">
        <v>17</v>
      </c>
      <c r="H3838" s="250" t="s">
        <v>17</v>
      </c>
      <c r="I3838" s="250" t="s">
        <v>318</v>
      </c>
      <c r="J3838" s="250" t="s">
        <v>7106</v>
      </c>
      <c r="K3838" s="250" t="s">
        <v>7107</v>
      </c>
      <c r="L3838" s="251">
        <v>45838</v>
      </c>
      <c r="M3838" s="250" t="s">
        <v>175</v>
      </c>
    </row>
    <row r="3839" spans="1:13" x14ac:dyDescent="0.35">
      <c r="A3839" s="252" t="s">
        <v>286</v>
      </c>
      <c r="B3839" s="252" t="s">
        <v>287</v>
      </c>
      <c r="C3839" s="252" t="s">
        <v>32</v>
      </c>
      <c r="D3839" s="252" t="s">
        <v>1016</v>
      </c>
      <c r="E3839" s="252" t="s">
        <v>17</v>
      </c>
      <c r="F3839" s="252" t="s">
        <v>17</v>
      </c>
      <c r="G3839" s="252" t="s">
        <v>17</v>
      </c>
      <c r="H3839" s="252" t="s">
        <v>17</v>
      </c>
      <c r="I3839" s="252" t="s">
        <v>318</v>
      </c>
      <c r="J3839" s="252" t="s">
        <v>7106</v>
      </c>
      <c r="K3839" s="252" t="s">
        <v>7108</v>
      </c>
      <c r="L3839" s="253">
        <v>45838</v>
      </c>
      <c r="M3839" s="252" t="s">
        <v>1099</v>
      </c>
    </row>
    <row r="3840" spans="1:13" x14ac:dyDescent="0.35">
      <c r="A3840" s="250" t="s">
        <v>286</v>
      </c>
      <c r="B3840" s="250" t="s">
        <v>287</v>
      </c>
      <c r="C3840" s="250" t="s">
        <v>32</v>
      </c>
      <c r="D3840" s="250" t="s">
        <v>1123</v>
      </c>
      <c r="E3840" s="250">
        <v>473297</v>
      </c>
      <c r="F3840" s="250" t="s">
        <v>7109</v>
      </c>
      <c r="G3840" s="250" t="s">
        <v>398</v>
      </c>
      <c r="H3840" s="250">
        <v>2</v>
      </c>
      <c r="I3840" s="250" t="s">
        <v>7110</v>
      </c>
      <c r="J3840" s="250" t="s">
        <v>7111</v>
      </c>
      <c r="K3840" s="250" t="s">
        <v>7112</v>
      </c>
      <c r="L3840" s="251">
        <v>45838</v>
      </c>
      <c r="M3840" s="250" t="s">
        <v>175</v>
      </c>
    </row>
    <row r="3841" spans="1:13" x14ac:dyDescent="0.35">
      <c r="A3841" s="252" t="s">
        <v>286</v>
      </c>
      <c r="B3841" s="252" t="s">
        <v>287</v>
      </c>
      <c r="C3841" s="252" t="s">
        <v>32</v>
      </c>
      <c r="D3841" s="252" t="s">
        <v>1126</v>
      </c>
      <c r="E3841" s="252">
        <v>18414927</v>
      </c>
      <c r="F3841" s="252" t="s">
        <v>7113</v>
      </c>
      <c r="G3841" s="252" t="s">
        <v>398</v>
      </c>
      <c r="H3841" s="252">
        <v>2</v>
      </c>
      <c r="I3841" s="252" t="s">
        <v>7110</v>
      </c>
      <c r="J3841" s="252" t="s">
        <v>7114</v>
      </c>
      <c r="K3841" s="252" t="s">
        <v>7115</v>
      </c>
      <c r="L3841" s="253">
        <v>45838</v>
      </c>
      <c r="M3841" s="252" t="s">
        <v>175</v>
      </c>
    </row>
    <row r="3842" spans="1:13" x14ac:dyDescent="0.35">
      <c r="A3842" s="250" t="s">
        <v>286</v>
      </c>
      <c r="B3842" s="250" t="s">
        <v>287</v>
      </c>
      <c r="C3842" s="250" t="s">
        <v>32</v>
      </c>
      <c r="D3842" s="250" t="s">
        <v>1130</v>
      </c>
      <c r="E3842" s="250">
        <v>959207</v>
      </c>
      <c r="F3842" s="250" t="s">
        <v>7109</v>
      </c>
      <c r="G3842" s="250" t="s">
        <v>398</v>
      </c>
      <c r="H3842" s="250">
        <v>2</v>
      </c>
      <c r="I3842" s="250" t="s">
        <v>7099</v>
      </c>
      <c r="J3842" s="250" t="s">
        <v>7116</v>
      </c>
      <c r="K3842" s="250" t="s">
        <v>7117</v>
      </c>
      <c r="L3842" s="251">
        <v>45838</v>
      </c>
      <c r="M3842" s="250" t="s">
        <v>1099</v>
      </c>
    </row>
    <row r="3843" spans="1:13" x14ac:dyDescent="0.35">
      <c r="A3843" s="252" t="s">
        <v>286</v>
      </c>
      <c r="B3843" s="252" t="s">
        <v>287</v>
      </c>
      <c r="C3843" s="252" t="s">
        <v>32</v>
      </c>
      <c r="D3843" s="252" t="s">
        <v>1133</v>
      </c>
      <c r="E3843" s="252">
        <v>473297</v>
      </c>
      <c r="F3843" s="252" t="s">
        <v>7109</v>
      </c>
      <c r="G3843" s="252" t="s">
        <v>398</v>
      </c>
      <c r="H3843" s="252">
        <v>2</v>
      </c>
      <c r="I3843" s="252" t="s">
        <v>7099</v>
      </c>
      <c r="J3843" s="252" t="s">
        <v>7118</v>
      </c>
      <c r="K3843" s="252" t="s">
        <v>7119</v>
      </c>
      <c r="L3843" s="253">
        <v>45838</v>
      </c>
      <c r="M3843" s="252" t="s">
        <v>175</v>
      </c>
    </row>
    <row r="3844" spans="1:13" x14ac:dyDescent="0.35">
      <c r="A3844" s="250" t="s">
        <v>286</v>
      </c>
      <c r="B3844" s="250" t="s">
        <v>287</v>
      </c>
      <c r="C3844" s="250" t="s">
        <v>32</v>
      </c>
      <c r="D3844" s="250" t="s">
        <v>1136</v>
      </c>
      <c r="E3844" s="250" t="s">
        <v>17</v>
      </c>
      <c r="F3844" s="250" t="s">
        <v>17</v>
      </c>
      <c r="G3844" s="250" t="s">
        <v>17</v>
      </c>
      <c r="H3844" s="250" t="s">
        <v>17</v>
      </c>
      <c r="I3844" s="250" t="s">
        <v>17</v>
      </c>
      <c r="J3844" s="250" t="s">
        <v>7120</v>
      </c>
      <c r="K3844" s="250" t="s">
        <v>7121</v>
      </c>
      <c r="L3844" s="251">
        <v>45838</v>
      </c>
      <c r="M3844" s="250" t="s">
        <v>175</v>
      </c>
    </row>
    <row r="3845" spans="1:13" x14ac:dyDescent="0.35">
      <c r="A3845" s="252" t="s">
        <v>286</v>
      </c>
      <c r="B3845" s="252" t="s">
        <v>287</v>
      </c>
      <c r="C3845" s="252" t="s">
        <v>32</v>
      </c>
      <c r="D3845" s="252" t="s">
        <v>1139</v>
      </c>
      <c r="E3845" s="252">
        <v>0</v>
      </c>
      <c r="F3845" s="252" t="s">
        <v>7068</v>
      </c>
      <c r="G3845" s="252" t="s">
        <v>398</v>
      </c>
      <c r="H3845" s="252">
        <v>2</v>
      </c>
      <c r="I3845" s="252" t="s">
        <v>7069</v>
      </c>
      <c r="J3845" s="252" t="s">
        <v>7122</v>
      </c>
      <c r="K3845" s="252" t="s">
        <v>7123</v>
      </c>
      <c r="L3845" s="253">
        <v>45838</v>
      </c>
      <c r="M3845" s="252" t="s">
        <v>1099</v>
      </c>
    </row>
    <row r="3846" spans="1:13" x14ac:dyDescent="0.35">
      <c r="A3846" s="250" t="s">
        <v>286</v>
      </c>
      <c r="B3846" s="250" t="s">
        <v>287</v>
      </c>
      <c r="C3846" s="250" t="s">
        <v>32</v>
      </c>
      <c r="D3846" s="250" t="s">
        <v>1142</v>
      </c>
      <c r="E3846" s="250">
        <v>2</v>
      </c>
      <c r="F3846" s="250" t="s">
        <v>7124</v>
      </c>
      <c r="G3846" s="250" t="s">
        <v>398</v>
      </c>
      <c r="H3846" s="250">
        <v>2</v>
      </c>
      <c r="I3846" s="250" t="s">
        <v>7125</v>
      </c>
      <c r="J3846" s="250" t="s">
        <v>7060</v>
      </c>
      <c r="K3846" s="250" t="s">
        <v>7126</v>
      </c>
      <c r="L3846" s="251">
        <v>45838</v>
      </c>
      <c r="M3846" s="250" t="s">
        <v>1099</v>
      </c>
    </row>
    <row r="3847" spans="1:13" x14ac:dyDescent="0.35">
      <c r="A3847" s="252" t="s">
        <v>473</v>
      </c>
      <c r="B3847" s="252" t="s">
        <v>474</v>
      </c>
      <c r="C3847" s="252" t="s">
        <v>475</v>
      </c>
      <c r="D3847" s="252" t="s">
        <v>1094</v>
      </c>
      <c r="E3847" s="252">
        <v>32551041</v>
      </c>
      <c r="F3847" s="252" t="s">
        <v>7127</v>
      </c>
      <c r="G3847" s="252" t="s">
        <v>398</v>
      </c>
      <c r="H3847" s="252">
        <v>2</v>
      </c>
      <c r="I3847" s="252" t="s">
        <v>7128</v>
      </c>
      <c r="J3847" s="252" t="s">
        <v>7129</v>
      </c>
      <c r="K3847" s="252" t="s">
        <v>7130</v>
      </c>
      <c r="L3847" s="253">
        <v>45838</v>
      </c>
      <c r="M3847" s="252" t="s">
        <v>175</v>
      </c>
    </row>
    <row r="3848" spans="1:13" x14ac:dyDescent="0.35">
      <c r="A3848" s="250" t="s">
        <v>473</v>
      </c>
      <c r="B3848" s="250" t="s">
        <v>474</v>
      </c>
      <c r="C3848" s="250" t="s">
        <v>475</v>
      </c>
      <c r="D3848" s="250" t="s">
        <v>1100</v>
      </c>
      <c r="E3848" s="250">
        <v>149752</v>
      </c>
      <c r="F3848" s="250" t="s">
        <v>7131</v>
      </c>
      <c r="G3848" s="250" t="s">
        <v>398</v>
      </c>
      <c r="H3848" s="250">
        <v>2</v>
      </c>
      <c r="I3848" s="250" t="s">
        <v>7132</v>
      </c>
      <c r="J3848" s="250" t="s">
        <v>7133</v>
      </c>
      <c r="K3848" s="250" t="s">
        <v>7134</v>
      </c>
      <c r="L3848" s="251">
        <v>45838</v>
      </c>
      <c r="M3848" s="250" t="s">
        <v>175</v>
      </c>
    </row>
    <row r="3849" spans="1:13" x14ac:dyDescent="0.35">
      <c r="A3849" s="252" t="s">
        <v>473</v>
      </c>
      <c r="B3849" s="252" t="s">
        <v>474</v>
      </c>
      <c r="C3849" s="252" t="s">
        <v>475</v>
      </c>
      <c r="D3849" s="252" t="s">
        <v>1105</v>
      </c>
      <c r="E3849" s="252">
        <v>10607145</v>
      </c>
      <c r="F3849" s="252" t="s">
        <v>7135</v>
      </c>
      <c r="G3849" s="252" t="s">
        <v>230</v>
      </c>
      <c r="H3849" s="252">
        <v>3</v>
      </c>
      <c r="I3849" s="252" t="s">
        <v>7136</v>
      </c>
      <c r="J3849" s="252" t="s">
        <v>7137</v>
      </c>
      <c r="K3849" s="252" t="s">
        <v>7138</v>
      </c>
      <c r="L3849" s="253">
        <v>45838</v>
      </c>
      <c r="M3849" s="252" t="s">
        <v>175</v>
      </c>
    </row>
    <row r="3850" spans="1:13" x14ac:dyDescent="0.35">
      <c r="A3850" s="250" t="s">
        <v>473</v>
      </c>
      <c r="B3850" s="250" t="s">
        <v>474</v>
      </c>
      <c r="C3850" s="250" t="s">
        <v>475</v>
      </c>
      <c r="D3850" s="250" t="s">
        <v>1110</v>
      </c>
      <c r="E3850" s="250">
        <v>6043838</v>
      </c>
      <c r="F3850" s="250" t="s">
        <v>7135</v>
      </c>
      <c r="G3850" s="250" t="s">
        <v>230</v>
      </c>
      <c r="H3850" s="250">
        <v>3</v>
      </c>
      <c r="I3850" s="250" t="s">
        <v>7139</v>
      </c>
      <c r="J3850" s="250" t="s">
        <v>7140</v>
      </c>
      <c r="K3850" s="250" t="s">
        <v>7141</v>
      </c>
      <c r="L3850" s="251">
        <v>45838</v>
      </c>
      <c r="M3850" s="250" t="s">
        <v>1099</v>
      </c>
    </row>
    <row r="3851" spans="1:13" x14ac:dyDescent="0.35">
      <c r="A3851" s="252" t="s">
        <v>473</v>
      </c>
      <c r="B3851" s="252" t="s">
        <v>474</v>
      </c>
      <c r="C3851" s="252" t="s">
        <v>475</v>
      </c>
      <c r="D3851" s="252" t="s">
        <v>1113</v>
      </c>
      <c r="E3851" s="252">
        <v>9700</v>
      </c>
      <c r="F3851" s="252" t="s">
        <v>6266</v>
      </c>
      <c r="G3851" s="252" t="s">
        <v>230</v>
      </c>
      <c r="H3851" s="252">
        <v>3</v>
      </c>
      <c r="I3851" s="252" t="s">
        <v>6267</v>
      </c>
      <c r="J3851" s="252" t="s">
        <v>7142</v>
      </c>
      <c r="K3851" s="252" t="s">
        <v>7143</v>
      </c>
      <c r="L3851" s="253">
        <v>45838</v>
      </c>
      <c r="M3851" s="252" t="s">
        <v>175</v>
      </c>
    </row>
    <row r="3852" spans="1:13" x14ac:dyDescent="0.35">
      <c r="A3852" s="250" t="s">
        <v>473</v>
      </c>
      <c r="B3852" s="250" t="s">
        <v>474</v>
      </c>
      <c r="C3852" s="250" t="s">
        <v>475</v>
      </c>
      <c r="D3852" s="250" t="s">
        <v>1123</v>
      </c>
      <c r="E3852" s="250">
        <v>1121142</v>
      </c>
      <c r="F3852" s="250" t="s">
        <v>7135</v>
      </c>
      <c r="G3852" s="250" t="s">
        <v>230</v>
      </c>
      <c r="H3852" s="250">
        <v>3</v>
      </c>
      <c r="I3852" s="250" t="s">
        <v>7139</v>
      </c>
      <c r="J3852" s="250" t="s">
        <v>7144</v>
      </c>
      <c r="K3852" s="250" t="s">
        <v>7145</v>
      </c>
      <c r="L3852" s="251">
        <v>45838</v>
      </c>
      <c r="M3852" s="250" t="s">
        <v>175</v>
      </c>
    </row>
    <row r="3853" spans="1:13" x14ac:dyDescent="0.35">
      <c r="A3853" s="252" t="s">
        <v>473</v>
      </c>
      <c r="B3853" s="252" t="s">
        <v>474</v>
      </c>
      <c r="C3853" s="252" t="s">
        <v>475</v>
      </c>
      <c r="D3853" s="252" t="s">
        <v>1126</v>
      </c>
      <c r="E3853" s="252">
        <v>4563307</v>
      </c>
      <c r="F3853" s="252" t="s">
        <v>7135</v>
      </c>
      <c r="G3853" s="252" t="s">
        <v>230</v>
      </c>
      <c r="H3853" s="252">
        <v>3</v>
      </c>
      <c r="I3853" s="252" t="s">
        <v>7139</v>
      </c>
      <c r="J3853" s="252" t="s">
        <v>7146</v>
      </c>
      <c r="K3853" s="252" t="s">
        <v>7147</v>
      </c>
      <c r="L3853" s="253">
        <v>45838</v>
      </c>
      <c r="M3853" s="252" t="s">
        <v>175</v>
      </c>
    </row>
    <row r="3854" spans="1:13" x14ac:dyDescent="0.35">
      <c r="A3854" s="250" t="s">
        <v>473</v>
      </c>
      <c r="B3854" s="250" t="s">
        <v>474</v>
      </c>
      <c r="C3854" s="250" t="s">
        <v>475</v>
      </c>
      <c r="D3854" s="250" t="s">
        <v>1130</v>
      </c>
      <c r="E3854" s="250">
        <v>4922696</v>
      </c>
      <c r="F3854" s="250" t="s">
        <v>7135</v>
      </c>
      <c r="G3854" s="250" t="s">
        <v>230</v>
      </c>
      <c r="H3854" s="250">
        <v>3</v>
      </c>
      <c r="I3854" s="250" t="s">
        <v>7139</v>
      </c>
      <c r="J3854" s="250" t="s">
        <v>7148</v>
      </c>
      <c r="K3854" s="250" t="s">
        <v>7149</v>
      </c>
      <c r="L3854" s="251">
        <v>45838</v>
      </c>
      <c r="M3854" s="250" t="s">
        <v>175</v>
      </c>
    </row>
    <row r="3855" spans="1:13" x14ac:dyDescent="0.35">
      <c r="A3855" s="252" t="s">
        <v>473</v>
      </c>
      <c r="B3855" s="252" t="s">
        <v>474</v>
      </c>
      <c r="C3855" s="252" t="s">
        <v>475</v>
      </c>
      <c r="D3855" s="252" t="s">
        <v>1133</v>
      </c>
      <c r="E3855" s="252">
        <v>1121142</v>
      </c>
      <c r="F3855" s="252" t="s">
        <v>7135</v>
      </c>
      <c r="G3855" s="252" t="s">
        <v>230</v>
      </c>
      <c r="H3855" s="252">
        <v>3</v>
      </c>
      <c r="I3855" s="252" t="s">
        <v>7139</v>
      </c>
      <c r="J3855" s="252" t="s">
        <v>7150</v>
      </c>
      <c r="K3855" s="252" t="s">
        <v>7151</v>
      </c>
      <c r="L3855" s="253">
        <v>45838</v>
      </c>
      <c r="M3855" s="252" t="s">
        <v>1099</v>
      </c>
    </row>
    <row r="3856" spans="1:13" x14ac:dyDescent="0.35">
      <c r="A3856" s="250" t="s">
        <v>473</v>
      </c>
      <c r="B3856" s="250" t="s">
        <v>474</v>
      </c>
      <c r="C3856" s="250" t="s">
        <v>475</v>
      </c>
      <c r="D3856" s="250" t="s">
        <v>1136</v>
      </c>
      <c r="E3856" s="250">
        <v>0</v>
      </c>
      <c r="F3856" s="250" t="s">
        <v>7135</v>
      </c>
      <c r="G3856" s="250" t="s">
        <v>230</v>
      </c>
      <c r="H3856" s="250">
        <v>3</v>
      </c>
      <c r="I3856" s="250" t="s">
        <v>7139</v>
      </c>
      <c r="J3856" s="250" t="s">
        <v>7150</v>
      </c>
      <c r="K3856" s="250" t="s">
        <v>7152</v>
      </c>
      <c r="L3856" s="251">
        <v>45838</v>
      </c>
      <c r="M3856" s="250" t="s">
        <v>1099</v>
      </c>
    </row>
    <row r="3857" spans="1:13" x14ac:dyDescent="0.35">
      <c r="A3857" s="252" t="s">
        <v>473</v>
      </c>
      <c r="B3857" s="252" t="s">
        <v>474</v>
      </c>
      <c r="C3857" s="252" t="s">
        <v>475</v>
      </c>
      <c r="D3857" s="252" t="s">
        <v>1139</v>
      </c>
      <c r="E3857" s="252">
        <v>0</v>
      </c>
      <c r="F3857" s="252" t="s">
        <v>7135</v>
      </c>
      <c r="G3857" s="252" t="s">
        <v>230</v>
      </c>
      <c r="H3857" s="252">
        <v>3</v>
      </c>
      <c r="I3857" s="252" t="s">
        <v>7139</v>
      </c>
      <c r="J3857" s="252" t="s">
        <v>7150</v>
      </c>
      <c r="K3857" s="252" t="s">
        <v>7153</v>
      </c>
      <c r="L3857" s="253">
        <v>45838</v>
      </c>
      <c r="M3857" s="252" t="s">
        <v>1099</v>
      </c>
    </row>
    <row r="3858" spans="1:13" x14ac:dyDescent="0.35">
      <c r="A3858" s="250" t="s">
        <v>473</v>
      </c>
      <c r="B3858" s="250" t="s">
        <v>474</v>
      </c>
      <c r="C3858" s="250" t="s">
        <v>475</v>
      </c>
      <c r="D3858" s="250" t="s">
        <v>1142</v>
      </c>
      <c r="E3858" s="250">
        <v>3</v>
      </c>
      <c r="F3858" s="250" t="s">
        <v>7154</v>
      </c>
      <c r="G3858" s="250" t="s">
        <v>230</v>
      </c>
      <c r="H3858" s="250">
        <v>3</v>
      </c>
      <c r="I3858" s="250" t="s">
        <v>7155</v>
      </c>
      <c r="J3858" s="250" t="s">
        <v>7156</v>
      </c>
      <c r="K3858" s="250" t="s">
        <v>7157</v>
      </c>
      <c r="L3858" s="251">
        <v>45838</v>
      </c>
      <c r="M3858" s="250" t="s">
        <v>1099</v>
      </c>
    </row>
    <row r="3859" spans="1:13" x14ac:dyDescent="0.35">
      <c r="A3859" s="252" t="s">
        <v>407</v>
      </c>
      <c r="B3859" s="252" t="s">
        <v>408</v>
      </c>
      <c r="C3859" s="252" t="s">
        <v>409</v>
      </c>
      <c r="D3859" s="252" t="s">
        <v>1094</v>
      </c>
      <c r="E3859" s="252">
        <v>22078862</v>
      </c>
      <c r="F3859" s="252" t="s">
        <v>7127</v>
      </c>
      <c r="G3859" s="252" t="s">
        <v>398</v>
      </c>
      <c r="H3859" s="252">
        <v>2</v>
      </c>
      <c r="I3859" s="252" t="s">
        <v>7158</v>
      </c>
      <c r="J3859" s="252" t="s">
        <v>7159</v>
      </c>
      <c r="K3859" s="252" t="s">
        <v>7160</v>
      </c>
      <c r="L3859" s="253">
        <v>45838</v>
      </c>
      <c r="M3859" s="252" t="s">
        <v>175</v>
      </c>
    </row>
    <row r="3860" spans="1:13" x14ac:dyDescent="0.35">
      <c r="A3860" s="250" t="s">
        <v>407</v>
      </c>
      <c r="B3860" s="250" t="s">
        <v>408</v>
      </c>
      <c r="C3860" s="250" t="s">
        <v>409</v>
      </c>
      <c r="D3860" s="250" t="s">
        <v>1100</v>
      </c>
      <c r="E3860" s="250">
        <v>94080</v>
      </c>
      <c r="F3860" s="250" t="s">
        <v>7161</v>
      </c>
      <c r="G3860" s="250" t="s">
        <v>398</v>
      </c>
      <c r="H3860" s="250">
        <v>2</v>
      </c>
      <c r="I3860" s="250" t="s">
        <v>7162</v>
      </c>
      <c r="J3860" s="250" t="s">
        <v>7163</v>
      </c>
      <c r="K3860" s="250" t="s">
        <v>7164</v>
      </c>
      <c r="L3860" s="251">
        <v>45838</v>
      </c>
      <c r="M3860" s="250" t="s">
        <v>175</v>
      </c>
    </row>
    <row r="3861" spans="1:13" x14ac:dyDescent="0.35">
      <c r="A3861" s="252" t="s">
        <v>407</v>
      </c>
      <c r="B3861" s="252" t="s">
        <v>408</v>
      </c>
      <c r="C3861" s="252" t="s">
        <v>409</v>
      </c>
      <c r="D3861" s="252" t="s">
        <v>1105</v>
      </c>
      <c r="E3861" s="252">
        <v>22078862</v>
      </c>
      <c r="F3861" s="252" t="s">
        <v>7165</v>
      </c>
      <c r="G3861" s="252" t="s">
        <v>398</v>
      </c>
      <c r="H3861" s="252">
        <v>2</v>
      </c>
      <c r="I3861" s="252" t="s">
        <v>7166</v>
      </c>
      <c r="J3861" s="252" t="s">
        <v>7167</v>
      </c>
      <c r="K3861" s="252" t="s">
        <v>7168</v>
      </c>
      <c r="L3861" s="253">
        <v>45838</v>
      </c>
      <c r="M3861" s="252" t="s">
        <v>175</v>
      </c>
    </row>
    <row r="3862" spans="1:13" x14ac:dyDescent="0.35">
      <c r="A3862" s="250" t="s">
        <v>407</v>
      </c>
      <c r="B3862" s="250" t="s">
        <v>408</v>
      </c>
      <c r="C3862" s="250" t="s">
        <v>409</v>
      </c>
      <c r="D3862" s="250" t="s">
        <v>1110</v>
      </c>
      <c r="E3862" s="250">
        <v>9000000</v>
      </c>
      <c r="F3862" s="250" t="s">
        <v>7169</v>
      </c>
      <c r="G3862" s="250" t="s">
        <v>230</v>
      </c>
      <c r="H3862" s="250">
        <v>3</v>
      </c>
      <c r="I3862" s="250" t="s">
        <v>7170</v>
      </c>
      <c r="J3862" s="250" t="s">
        <v>7171</v>
      </c>
      <c r="K3862" s="250" t="s">
        <v>7172</v>
      </c>
      <c r="L3862" s="251">
        <v>45838</v>
      </c>
      <c r="M3862" s="250" t="s">
        <v>1099</v>
      </c>
    </row>
    <row r="3863" spans="1:13" x14ac:dyDescent="0.35">
      <c r="A3863" s="252" t="s">
        <v>407</v>
      </c>
      <c r="B3863" s="252" t="s">
        <v>408</v>
      </c>
      <c r="C3863" s="252" t="s">
        <v>409</v>
      </c>
      <c r="D3863" s="252" t="s">
        <v>1113</v>
      </c>
      <c r="E3863" s="252">
        <v>504701</v>
      </c>
      <c r="F3863" s="252" t="s">
        <v>7173</v>
      </c>
      <c r="G3863" s="252" t="s">
        <v>230</v>
      </c>
      <c r="H3863" s="252">
        <v>3</v>
      </c>
      <c r="I3863" s="252" t="s">
        <v>7174</v>
      </c>
      <c r="J3863" s="252" t="s">
        <v>7175</v>
      </c>
      <c r="K3863" s="252" t="s">
        <v>7176</v>
      </c>
      <c r="L3863" s="253">
        <v>45838</v>
      </c>
      <c r="M3863" s="252" t="s">
        <v>1099</v>
      </c>
    </row>
    <row r="3864" spans="1:13" x14ac:dyDescent="0.35">
      <c r="A3864" s="250" t="s">
        <v>407</v>
      </c>
      <c r="B3864" s="250" t="s">
        <v>408</v>
      </c>
      <c r="C3864" s="250" t="s">
        <v>409</v>
      </c>
      <c r="D3864" s="250" t="s">
        <v>1123</v>
      </c>
      <c r="E3864" s="250">
        <v>9000000</v>
      </c>
      <c r="F3864" s="250" t="s">
        <v>7169</v>
      </c>
      <c r="G3864" s="250" t="s">
        <v>230</v>
      </c>
      <c r="H3864" s="250">
        <v>3</v>
      </c>
      <c r="I3864" s="250" t="s">
        <v>7170</v>
      </c>
      <c r="J3864" s="250" t="s">
        <v>7177</v>
      </c>
      <c r="K3864" s="250" t="s">
        <v>7178</v>
      </c>
      <c r="L3864" s="251">
        <v>45838</v>
      </c>
      <c r="M3864" s="250" t="s">
        <v>175</v>
      </c>
    </row>
    <row r="3865" spans="1:13" x14ac:dyDescent="0.35">
      <c r="A3865" s="252" t="s">
        <v>407</v>
      </c>
      <c r="B3865" s="252" t="s">
        <v>408</v>
      </c>
      <c r="C3865" s="252" t="s">
        <v>409</v>
      </c>
      <c r="D3865" s="252" t="s">
        <v>1126</v>
      </c>
      <c r="E3865" s="252">
        <v>13078862</v>
      </c>
      <c r="F3865" s="252" t="s">
        <v>7179</v>
      </c>
      <c r="G3865" s="252" t="s">
        <v>230</v>
      </c>
      <c r="H3865" s="252">
        <v>3</v>
      </c>
      <c r="I3865" s="252" t="s">
        <v>7180</v>
      </c>
      <c r="J3865" s="252" t="s">
        <v>7181</v>
      </c>
      <c r="K3865" s="252" t="s">
        <v>7182</v>
      </c>
      <c r="L3865" s="253">
        <v>45838</v>
      </c>
      <c r="M3865" s="252" t="s">
        <v>175</v>
      </c>
    </row>
    <row r="3866" spans="1:13" x14ac:dyDescent="0.35">
      <c r="A3866" s="250" t="s">
        <v>407</v>
      </c>
      <c r="B3866" s="250" t="s">
        <v>408</v>
      </c>
      <c r="C3866" s="250" t="s">
        <v>409</v>
      </c>
      <c r="D3866" s="250" t="s">
        <v>1130</v>
      </c>
      <c r="E3866" s="250">
        <v>0</v>
      </c>
      <c r="F3866" s="250" t="s">
        <v>7169</v>
      </c>
      <c r="G3866" s="250" t="s">
        <v>230</v>
      </c>
      <c r="H3866" s="250">
        <v>3</v>
      </c>
      <c r="I3866" s="250" t="s">
        <v>7170</v>
      </c>
      <c r="J3866" s="250" t="s">
        <v>7183</v>
      </c>
      <c r="K3866" s="250" t="s">
        <v>7184</v>
      </c>
      <c r="L3866" s="251">
        <v>45838</v>
      </c>
      <c r="M3866" s="250" t="s">
        <v>175</v>
      </c>
    </row>
    <row r="3867" spans="1:13" x14ac:dyDescent="0.35">
      <c r="A3867" s="252" t="s">
        <v>407</v>
      </c>
      <c r="B3867" s="252" t="s">
        <v>408</v>
      </c>
      <c r="C3867" s="252" t="s">
        <v>409</v>
      </c>
      <c r="D3867" s="252" t="s">
        <v>1133</v>
      </c>
      <c r="E3867" s="252">
        <v>9000000</v>
      </c>
      <c r="F3867" s="252" t="s">
        <v>7169</v>
      </c>
      <c r="G3867" s="252" t="s">
        <v>230</v>
      </c>
      <c r="H3867" s="252">
        <v>3</v>
      </c>
      <c r="I3867" s="252" t="s">
        <v>7170</v>
      </c>
      <c r="J3867" s="252" t="s">
        <v>7185</v>
      </c>
      <c r="K3867" s="252" t="s">
        <v>7186</v>
      </c>
      <c r="L3867" s="253">
        <v>45838</v>
      </c>
      <c r="M3867" s="252" t="s">
        <v>1099</v>
      </c>
    </row>
    <row r="3868" spans="1:13" x14ac:dyDescent="0.35">
      <c r="A3868" s="250" t="s">
        <v>407</v>
      </c>
      <c r="B3868" s="250" t="s">
        <v>408</v>
      </c>
      <c r="C3868" s="250" t="s">
        <v>409</v>
      </c>
      <c r="D3868" s="250" t="s">
        <v>1136</v>
      </c>
      <c r="E3868" s="250" t="s">
        <v>17</v>
      </c>
      <c r="F3868" s="250" t="s">
        <v>7187</v>
      </c>
      <c r="G3868" s="250" t="s">
        <v>230</v>
      </c>
      <c r="H3868" s="250">
        <v>3</v>
      </c>
      <c r="I3868" s="250" t="s">
        <v>7188</v>
      </c>
      <c r="J3868" s="250" t="s">
        <v>7189</v>
      </c>
      <c r="K3868" s="250" t="s">
        <v>7190</v>
      </c>
      <c r="L3868" s="251">
        <v>45838</v>
      </c>
      <c r="M3868" s="250" t="s">
        <v>1099</v>
      </c>
    </row>
    <row r="3869" spans="1:13" x14ac:dyDescent="0.35">
      <c r="A3869" s="252" t="s">
        <v>407</v>
      </c>
      <c r="B3869" s="252" t="s">
        <v>408</v>
      </c>
      <c r="C3869" s="252" t="s">
        <v>409</v>
      </c>
      <c r="D3869" s="252" t="s">
        <v>1139</v>
      </c>
      <c r="E3869" s="252">
        <v>0</v>
      </c>
      <c r="F3869" s="252" t="s">
        <v>7187</v>
      </c>
      <c r="G3869" s="252" t="s">
        <v>230</v>
      </c>
      <c r="H3869" s="252">
        <v>3</v>
      </c>
      <c r="I3869" s="252" t="s">
        <v>7188</v>
      </c>
      <c r="J3869" s="252" t="s">
        <v>7191</v>
      </c>
      <c r="K3869" s="252" t="s">
        <v>7192</v>
      </c>
      <c r="L3869" s="253">
        <v>45838</v>
      </c>
      <c r="M3869" s="252" t="s">
        <v>1099</v>
      </c>
    </row>
    <row r="3870" spans="1:13" x14ac:dyDescent="0.35">
      <c r="A3870" s="250" t="s">
        <v>407</v>
      </c>
      <c r="B3870" s="250" t="s">
        <v>408</v>
      </c>
      <c r="C3870" s="250" t="s">
        <v>409</v>
      </c>
      <c r="D3870" s="250" t="s">
        <v>1142</v>
      </c>
      <c r="E3870" s="250">
        <v>5</v>
      </c>
      <c r="F3870" s="250" t="s">
        <v>7193</v>
      </c>
      <c r="G3870" s="250" t="s">
        <v>398</v>
      </c>
      <c r="H3870" s="250">
        <v>2</v>
      </c>
      <c r="I3870" s="250" t="s">
        <v>7194</v>
      </c>
      <c r="J3870" s="250" t="s">
        <v>7195</v>
      </c>
      <c r="K3870" s="250" t="s">
        <v>7196</v>
      </c>
      <c r="L3870" s="251">
        <v>45838</v>
      </c>
      <c r="M3870" s="250" t="s">
        <v>175</v>
      </c>
    </row>
    <row r="3871" spans="1:13" x14ac:dyDescent="0.35">
      <c r="A3871" s="252" t="s">
        <v>1233</v>
      </c>
      <c r="B3871" s="252" t="s">
        <v>1234</v>
      </c>
      <c r="C3871" s="252" t="s">
        <v>416</v>
      </c>
      <c r="D3871" s="252" t="s">
        <v>1094</v>
      </c>
      <c r="E3871" s="252">
        <v>18100000</v>
      </c>
      <c r="F3871" s="252" t="s">
        <v>7197</v>
      </c>
      <c r="G3871" s="252" t="s">
        <v>398</v>
      </c>
      <c r="H3871" s="252">
        <v>2</v>
      </c>
      <c r="I3871" s="252" t="s">
        <v>7198</v>
      </c>
      <c r="J3871" s="252" t="s">
        <v>7199</v>
      </c>
      <c r="K3871" s="252" t="s">
        <v>7200</v>
      </c>
      <c r="L3871" s="253">
        <v>45838</v>
      </c>
      <c r="M3871" s="252" t="s">
        <v>1099</v>
      </c>
    </row>
    <row r="3872" spans="1:13" x14ac:dyDescent="0.35">
      <c r="A3872" s="250" t="s">
        <v>1233</v>
      </c>
      <c r="B3872" s="250" t="s">
        <v>1234</v>
      </c>
      <c r="C3872" s="250" t="s">
        <v>416</v>
      </c>
      <c r="D3872" s="250" t="s">
        <v>1100</v>
      </c>
      <c r="E3872" s="250">
        <v>48887</v>
      </c>
      <c r="F3872" s="250" t="s">
        <v>7201</v>
      </c>
      <c r="G3872" s="250" t="s">
        <v>178</v>
      </c>
      <c r="H3872" s="250">
        <v>1</v>
      </c>
      <c r="I3872" s="250" t="s">
        <v>7202</v>
      </c>
      <c r="J3872" s="250" t="s">
        <v>7203</v>
      </c>
      <c r="K3872" s="250" t="s">
        <v>7204</v>
      </c>
      <c r="L3872" s="251">
        <v>45838</v>
      </c>
      <c r="M3872" s="250" t="s">
        <v>1099</v>
      </c>
    </row>
    <row r="3873" spans="1:13" x14ac:dyDescent="0.35">
      <c r="A3873" s="252" t="s">
        <v>1233</v>
      </c>
      <c r="B3873" s="252" t="s">
        <v>1234</v>
      </c>
      <c r="C3873" s="252" t="s">
        <v>416</v>
      </c>
      <c r="D3873" s="252" t="s">
        <v>1105</v>
      </c>
      <c r="E3873" s="252">
        <v>7598007</v>
      </c>
      <c r="F3873" s="252" t="s">
        <v>7201</v>
      </c>
      <c r="G3873" s="252" t="s">
        <v>398</v>
      </c>
      <c r="H3873" s="252">
        <v>2</v>
      </c>
      <c r="I3873" s="252" t="s">
        <v>7202</v>
      </c>
      <c r="J3873" s="252" t="s">
        <v>7205</v>
      </c>
      <c r="K3873" s="252" t="s">
        <v>7206</v>
      </c>
      <c r="L3873" s="253">
        <v>45838</v>
      </c>
      <c r="M3873" s="252" t="s">
        <v>1099</v>
      </c>
    </row>
    <row r="3874" spans="1:13" x14ac:dyDescent="0.35">
      <c r="A3874" s="250" t="s">
        <v>1233</v>
      </c>
      <c r="B3874" s="250" t="s">
        <v>1234</v>
      </c>
      <c r="C3874" s="250" t="s">
        <v>416</v>
      </c>
      <c r="D3874" s="250" t="s">
        <v>1110</v>
      </c>
      <c r="E3874" s="250">
        <v>206313</v>
      </c>
      <c r="F3874" s="250" t="s">
        <v>1245</v>
      </c>
      <c r="G3874" s="250" t="s">
        <v>178</v>
      </c>
      <c r="H3874" s="250">
        <v>1</v>
      </c>
      <c r="I3874" s="250" t="s">
        <v>1246</v>
      </c>
      <c r="J3874" s="250" t="s">
        <v>7207</v>
      </c>
      <c r="K3874" s="250" t="s">
        <v>7208</v>
      </c>
      <c r="L3874" s="251">
        <v>45838</v>
      </c>
      <c r="M3874" s="250" t="s">
        <v>1099</v>
      </c>
    </row>
    <row r="3875" spans="1:13" x14ac:dyDescent="0.35">
      <c r="A3875" s="252" t="s">
        <v>1233</v>
      </c>
      <c r="B3875" s="252" t="s">
        <v>1234</v>
      </c>
      <c r="C3875" s="252" t="s">
        <v>416</v>
      </c>
      <c r="D3875" s="252" t="s">
        <v>1113</v>
      </c>
      <c r="E3875" s="252" t="s">
        <v>17</v>
      </c>
      <c r="F3875" s="252" t="s">
        <v>7209</v>
      </c>
      <c r="G3875" s="252" t="s">
        <v>230</v>
      </c>
      <c r="H3875" s="252">
        <v>3</v>
      </c>
      <c r="I3875" s="252" t="s">
        <v>7210</v>
      </c>
      <c r="J3875" s="252" t="s">
        <v>7211</v>
      </c>
      <c r="K3875" s="252" t="s">
        <v>7212</v>
      </c>
      <c r="L3875" s="253">
        <v>45838</v>
      </c>
      <c r="M3875" s="252" t="s">
        <v>1099</v>
      </c>
    </row>
    <row r="3876" spans="1:13" x14ac:dyDescent="0.35">
      <c r="A3876" s="250" t="s">
        <v>1233</v>
      </c>
      <c r="B3876" s="250" t="s">
        <v>1234</v>
      </c>
      <c r="C3876" s="250" t="s">
        <v>416</v>
      </c>
      <c r="D3876" s="250" t="s">
        <v>92</v>
      </c>
      <c r="E3876" s="250">
        <v>138</v>
      </c>
      <c r="F3876" s="250" t="s">
        <v>7209</v>
      </c>
      <c r="G3876" s="250" t="s">
        <v>398</v>
      </c>
      <c r="H3876" s="250">
        <v>2</v>
      </c>
      <c r="I3876" s="250" t="s">
        <v>7210</v>
      </c>
      <c r="J3876" s="250" t="s">
        <v>7213</v>
      </c>
      <c r="K3876" s="250" t="s">
        <v>7214</v>
      </c>
      <c r="L3876" s="251">
        <v>45838</v>
      </c>
      <c r="M3876" s="250" t="s">
        <v>1099</v>
      </c>
    </row>
    <row r="3877" spans="1:13" x14ac:dyDescent="0.35">
      <c r="A3877" s="252" t="s">
        <v>1233</v>
      </c>
      <c r="B3877" s="252" t="s">
        <v>1234</v>
      </c>
      <c r="C3877" s="252" t="s">
        <v>416</v>
      </c>
      <c r="D3877" s="252" t="s">
        <v>428</v>
      </c>
      <c r="E3877" s="252">
        <v>50</v>
      </c>
      <c r="F3877" s="252" t="s">
        <v>7209</v>
      </c>
      <c r="G3877" s="252" t="s">
        <v>178</v>
      </c>
      <c r="H3877" s="252">
        <v>1</v>
      </c>
      <c r="I3877" s="252" t="s">
        <v>7210</v>
      </c>
      <c r="J3877" s="252" t="s">
        <v>7215</v>
      </c>
      <c r="K3877" s="252" t="s">
        <v>7216</v>
      </c>
      <c r="L3877" s="253">
        <v>45838</v>
      </c>
      <c r="M3877" s="252" t="s">
        <v>1099</v>
      </c>
    </row>
    <row r="3878" spans="1:13" x14ac:dyDescent="0.35">
      <c r="A3878" s="250" t="s">
        <v>1233</v>
      </c>
      <c r="B3878" s="250" t="s">
        <v>1234</v>
      </c>
      <c r="C3878" s="250" t="s">
        <v>416</v>
      </c>
      <c r="D3878" s="250" t="s">
        <v>1016</v>
      </c>
      <c r="E3878" s="250">
        <v>1988</v>
      </c>
      <c r="F3878" s="250" t="s">
        <v>7217</v>
      </c>
      <c r="G3878" s="250" t="s">
        <v>398</v>
      </c>
      <c r="H3878" s="250">
        <v>2</v>
      </c>
      <c r="I3878" s="250" t="s">
        <v>7218</v>
      </c>
      <c r="J3878" s="250" t="s">
        <v>7219</v>
      </c>
      <c r="K3878" s="250" t="s">
        <v>7220</v>
      </c>
      <c r="L3878" s="251">
        <v>45838</v>
      </c>
      <c r="M3878" s="250" t="s">
        <v>1099</v>
      </c>
    </row>
    <row r="3879" spans="1:13" x14ac:dyDescent="0.35">
      <c r="A3879" s="252" t="s">
        <v>1233</v>
      </c>
      <c r="B3879" s="252" t="s">
        <v>1234</v>
      </c>
      <c r="C3879" s="252" t="s">
        <v>416</v>
      </c>
      <c r="D3879" s="252" t="s">
        <v>1123</v>
      </c>
      <c r="E3879" s="252">
        <v>57619</v>
      </c>
      <c r="F3879" s="252" t="s">
        <v>7209</v>
      </c>
      <c r="G3879" s="252" t="s">
        <v>398</v>
      </c>
      <c r="H3879" s="252">
        <v>2</v>
      </c>
      <c r="I3879" s="252" t="s">
        <v>7210</v>
      </c>
      <c r="J3879" s="252" t="s">
        <v>7221</v>
      </c>
      <c r="K3879" s="252" t="s">
        <v>7222</v>
      </c>
      <c r="L3879" s="253">
        <v>45838</v>
      </c>
      <c r="M3879" s="252" t="s">
        <v>1099</v>
      </c>
    </row>
    <row r="3880" spans="1:13" x14ac:dyDescent="0.35">
      <c r="A3880" s="250" t="s">
        <v>1233</v>
      </c>
      <c r="B3880" s="250" t="s">
        <v>1234</v>
      </c>
      <c r="C3880" s="250" t="s">
        <v>416</v>
      </c>
      <c r="D3880" s="250" t="s">
        <v>1126</v>
      </c>
      <c r="E3880" s="250">
        <v>7391694</v>
      </c>
      <c r="F3880" s="250" t="s">
        <v>7201</v>
      </c>
      <c r="G3880" s="250" t="s">
        <v>398</v>
      </c>
      <c r="H3880" s="250">
        <v>2</v>
      </c>
      <c r="I3880" s="250" t="s">
        <v>7202</v>
      </c>
      <c r="J3880" s="250" t="s">
        <v>1797</v>
      </c>
      <c r="K3880" s="250" t="s">
        <v>7223</v>
      </c>
      <c r="L3880" s="251">
        <v>45838</v>
      </c>
      <c r="M3880" s="250" t="s">
        <v>1099</v>
      </c>
    </row>
    <row r="3881" spans="1:13" x14ac:dyDescent="0.35">
      <c r="A3881" s="252" t="s">
        <v>1233</v>
      </c>
      <c r="B3881" s="252" t="s">
        <v>1234</v>
      </c>
      <c r="C3881" s="252" t="s">
        <v>416</v>
      </c>
      <c r="D3881" s="252" t="s">
        <v>1130</v>
      </c>
      <c r="E3881" s="252">
        <v>148694</v>
      </c>
      <c r="F3881" s="252" t="s">
        <v>7209</v>
      </c>
      <c r="G3881" s="252" t="s">
        <v>398</v>
      </c>
      <c r="H3881" s="252">
        <v>2</v>
      </c>
      <c r="I3881" s="252" t="s">
        <v>7210</v>
      </c>
      <c r="J3881" s="252" t="s">
        <v>1801</v>
      </c>
      <c r="K3881" s="252" t="s">
        <v>7224</v>
      </c>
      <c r="L3881" s="253">
        <v>45838</v>
      </c>
      <c r="M3881" s="252" t="s">
        <v>1099</v>
      </c>
    </row>
    <row r="3882" spans="1:13" x14ac:dyDescent="0.35">
      <c r="A3882" s="250" t="s">
        <v>1233</v>
      </c>
      <c r="B3882" s="250" t="s">
        <v>1234</v>
      </c>
      <c r="C3882" s="250" t="s">
        <v>416</v>
      </c>
      <c r="D3882" s="250" t="s">
        <v>1133</v>
      </c>
      <c r="E3882" s="250">
        <v>57619</v>
      </c>
      <c r="F3882" s="250" t="s">
        <v>7209</v>
      </c>
      <c r="G3882" s="250" t="s">
        <v>398</v>
      </c>
      <c r="H3882" s="250">
        <v>2</v>
      </c>
      <c r="I3882" s="250" t="s">
        <v>7210</v>
      </c>
      <c r="J3882" s="250" t="s">
        <v>7225</v>
      </c>
      <c r="K3882" s="250" t="s">
        <v>7226</v>
      </c>
      <c r="L3882" s="251">
        <v>45838</v>
      </c>
      <c r="M3882" s="250" t="s">
        <v>1099</v>
      </c>
    </row>
    <row r="3883" spans="1:13" x14ac:dyDescent="0.35">
      <c r="A3883" s="252" t="s">
        <v>1233</v>
      </c>
      <c r="B3883" s="252" t="s">
        <v>1234</v>
      </c>
      <c r="C3883" s="252" t="s">
        <v>416</v>
      </c>
      <c r="D3883" s="252" t="s">
        <v>1136</v>
      </c>
      <c r="E3883" s="252" t="s">
        <v>17</v>
      </c>
      <c r="F3883" s="252" t="s">
        <v>7209</v>
      </c>
      <c r="G3883" s="252" t="s">
        <v>398</v>
      </c>
      <c r="H3883" s="252">
        <v>2</v>
      </c>
      <c r="I3883" s="252" t="s">
        <v>7210</v>
      </c>
      <c r="J3883" s="252" t="s">
        <v>7227</v>
      </c>
      <c r="K3883" s="252" t="s">
        <v>7228</v>
      </c>
      <c r="L3883" s="253">
        <v>45838</v>
      </c>
      <c r="M3883" s="252" t="s">
        <v>1099</v>
      </c>
    </row>
    <row r="3884" spans="1:13" x14ac:dyDescent="0.35">
      <c r="A3884" s="250" t="s">
        <v>1233</v>
      </c>
      <c r="B3884" s="250" t="s">
        <v>1234</v>
      </c>
      <c r="C3884" s="250" t="s">
        <v>416</v>
      </c>
      <c r="D3884" s="250" t="s">
        <v>1139</v>
      </c>
      <c r="E3884" s="250" t="s">
        <v>17</v>
      </c>
      <c r="F3884" s="250" t="s">
        <v>7209</v>
      </c>
      <c r="G3884" s="250" t="s">
        <v>398</v>
      </c>
      <c r="H3884" s="250">
        <v>2</v>
      </c>
      <c r="I3884" s="250" t="s">
        <v>7210</v>
      </c>
      <c r="J3884" s="250" t="s">
        <v>7229</v>
      </c>
      <c r="K3884" s="250" t="s">
        <v>7230</v>
      </c>
      <c r="L3884" s="251">
        <v>45838</v>
      </c>
      <c r="M3884" s="250" t="s">
        <v>1099</v>
      </c>
    </row>
    <row r="3885" spans="1:13" x14ac:dyDescent="0.35">
      <c r="A3885" s="252" t="s">
        <v>1233</v>
      </c>
      <c r="B3885" s="252" t="s">
        <v>1234</v>
      </c>
      <c r="C3885" s="252" t="s">
        <v>416</v>
      </c>
      <c r="D3885" s="252" t="s">
        <v>1142</v>
      </c>
      <c r="E3885" s="252">
        <v>4</v>
      </c>
      <c r="F3885" s="252" t="s">
        <v>7209</v>
      </c>
      <c r="G3885" s="252" t="s">
        <v>398</v>
      </c>
      <c r="H3885" s="252">
        <v>2</v>
      </c>
      <c r="I3885" s="252" t="s">
        <v>7210</v>
      </c>
      <c r="J3885" s="252" t="s">
        <v>7231</v>
      </c>
      <c r="K3885" s="252" t="s">
        <v>7232</v>
      </c>
      <c r="L3885" s="253">
        <v>45838</v>
      </c>
      <c r="M3885" s="252" t="s">
        <v>1099</v>
      </c>
    </row>
    <row r="3886" spans="1:13" x14ac:dyDescent="0.35">
      <c r="A3886" s="250" t="s">
        <v>1233</v>
      </c>
      <c r="B3886" s="250" t="s">
        <v>1234</v>
      </c>
      <c r="C3886" s="250" t="s">
        <v>416</v>
      </c>
      <c r="D3886" s="250" t="s">
        <v>24</v>
      </c>
      <c r="E3886" s="250" t="s">
        <v>17</v>
      </c>
      <c r="F3886" s="250" t="s">
        <v>318</v>
      </c>
      <c r="G3886" s="250" t="s">
        <v>17</v>
      </c>
      <c r="H3886" s="250" t="s">
        <v>17</v>
      </c>
      <c r="I3886" s="250" t="s">
        <v>318</v>
      </c>
      <c r="J3886" s="250" t="s">
        <v>608</v>
      </c>
      <c r="K3886" s="250" t="s">
        <v>7233</v>
      </c>
      <c r="L3886" s="251">
        <v>45838</v>
      </c>
      <c r="M3886" s="250" t="s">
        <v>1099</v>
      </c>
    </row>
    <row r="3887" spans="1:13" x14ac:dyDescent="0.35">
      <c r="A3887" s="252" t="s">
        <v>1233</v>
      </c>
      <c r="B3887" s="252" t="s">
        <v>1234</v>
      </c>
      <c r="C3887" s="252" t="s">
        <v>416</v>
      </c>
      <c r="D3887" s="252" t="s">
        <v>16</v>
      </c>
      <c r="E3887" s="252">
        <v>73338</v>
      </c>
      <c r="F3887" s="252" t="s">
        <v>7209</v>
      </c>
      <c r="G3887" s="252" t="s">
        <v>178</v>
      </c>
      <c r="H3887" s="252">
        <v>1</v>
      </c>
      <c r="I3887" s="252" t="s">
        <v>7210</v>
      </c>
      <c r="J3887" s="252" t="s">
        <v>7234</v>
      </c>
      <c r="K3887" s="252" t="s">
        <v>7235</v>
      </c>
      <c r="L3887" s="253">
        <v>45838</v>
      </c>
      <c r="M3887" s="252" t="s">
        <v>1099</v>
      </c>
    </row>
    <row r="3888" spans="1:13" x14ac:dyDescent="0.35">
      <c r="A3888" s="250" t="s">
        <v>1233</v>
      </c>
      <c r="B3888" s="250" t="s">
        <v>1234</v>
      </c>
      <c r="C3888" s="250" t="s">
        <v>416</v>
      </c>
      <c r="D3888" s="250" t="s">
        <v>20</v>
      </c>
      <c r="E3888" s="250">
        <v>1036</v>
      </c>
      <c r="F3888" s="250" t="s">
        <v>7209</v>
      </c>
      <c r="G3888" s="250" t="s">
        <v>178</v>
      </c>
      <c r="H3888" s="250">
        <v>1</v>
      </c>
      <c r="I3888" s="250" t="s">
        <v>7210</v>
      </c>
      <c r="J3888" s="250" t="s">
        <v>7236</v>
      </c>
      <c r="K3888" s="250" t="s">
        <v>7237</v>
      </c>
      <c r="L3888" s="251">
        <v>45838</v>
      </c>
      <c r="M3888" s="250" t="s">
        <v>1099</v>
      </c>
    </row>
    <row r="3889" spans="1:13" x14ac:dyDescent="0.35">
      <c r="A3889" s="252" t="s">
        <v>816</v>
      </c>
      <c r="B3889" s="252" t="s">
        <v>817</v>
      </c>
      <c r="C3889" s="252" t="s">
        <v>416</v>
      </c>
      <c r="D3889" s="252" t="s">
        <v>1094</v>
      </c>
      <c r="E3889" s="252">
        <v>18100000</v>
      </c>
      <c r="F3889" s="252" t="s">
        <v>7238</v>
      </c>
      <c r="G3889" s="252" t="s">
        <v>398</v>
      </c>
      <c r="H3889" s="252">
        <v>2</v>
      </c>
      <c r="I3889" s="252" t="s">
        <v>7198</v>
      </c>
      <c r="J3889" s="252" t="s">
        <v>7239</v>
      </c>
      <c r="K3889" s="252" t="s">
        <v>7240</v>
      </c>
      <c r="L3889" s="253">
        <v>45838</v>
      </c>
      <c r="M3889" s="252" t="s">
        <v>1099</v>
      </c>
    </row>
    <row r="3890" spans="1:13" x14ac:dyDescent="0.35">
      <c r="A3890" s="250" t="s">
        <v>816</v>
      </c>
      <c r="B3890" s="250" t="s">
        <v>817</v>
      </c>
      <c r="C3890" s="250" t="s">
        <v>416</v>
      </c>
      <c r="D3890" s="250" t="s">
        <v>1100</v>
      </c>
      <c r="E3890" s="250">
        <v>182317</v>
      </c>
      <c r="F3890" s="250" t="s">
        <v>7241</v>
      </c>
      <c r="G3890" s="250" t="s">
        <v>398</v>
      </c>
      <c r="H3890" s="250">
        <v>2</v>
      </c>
      <c r="I3890" s="250" t="s">
        <v>7242</v>
      </c>
      <c r="J3890" s="250" t="s">
        <v>7243</v>
      </c>
      <c r="K3890" s="250" t="s">
        <v>7244</v>
      </c>
      <c r="L3890" s="251">
        <v>45838</v>
      </c>
      <c r="M3890" s="250" t="s">
        <v>1099</v>
      </c>
    </row>
    <row r="3891" spans="1:13" x14ac:dyDescent="0.35">
      <c r="A3891" s="252" t="s">
        <v>816</v>
      </c>
      <c r="B3891" s="252" t="s">
        <v>817</v>
      </c>
      <c r="C3891" s="252" t="s">
        <v>416</v>
      </c>
      <c r="D3891" s="252" t="s">
        <v>1105</v>
      </c>
      <c r="E3891" s="252">
        <v>13232343</v>
      </c>
      <c r="F3891" s="252" t="s">
        <v>7241</v>
      </c>
      <c r="G3891" s="252" t="s">
        <v>398</v>
      </c>
      <c r="H3891" s="252">
        <v>2</v>
      </c>
      <c r="I3891" s="252" t="s">
        <v>7242</v>
      </c>
      <c r="J3891" s="252" t="s">
        <v>7245</v>
      </c>
      <c r="K3891" s="252" t="s">
        <v>7246</v>
      </c>
      <c r="L3891" s="253">
        <v>45838</v>
      </c>
      <c r="M3891" s="252" t="s">
        <v>1099</v>
      </c>
    </row>
    <row r="3892" spans="1:13" x14ac:dyDescent="0.35">
      <c r="A3892" s="250" t="s">
        <v>816</v>
      </c>
      <c r="B3892" s="250" t="s">
        <v>817</v>
      </c>
      <c r="C3892" s="250" t="s">
        <v>416</v>
      </c>
      <c r="D3892" s="250" t="s">
        <v>1110</v>
      </c>
      <c r="E3892" s="250">
        <v>2780000</v>
      </c>
      <c r="F3892" s="250" t="s">
        <v>7247</v>
      </c>
      <c r="G3892" s="250" t="s">
        <v>398</v>
      </c>
      <c r="H3892" s="250">
        <v>2</v>
      </c>
      <c r="I3892" s="250" t="s">
        <v>7198</v>
      </c>
      <c r="J3892" s="250" t="s">
        <v>7248</v>
      </c>
      <c r="K3892" s="250" t="s">
        <v>7249</v>
      </c>
      <c r="L3892" s="251">
        <v>45838</v>
      </c>
      <c r="M3892" s="250" t="s">
        <v>1099</v>
      </c>
    </row>
    <row r="3893" spans="1:13" x14ac:dyDescent="0.35">
      <c r="A3893" s="252" t="s">
        <v>816</v>
      </c>
      <c r="B3893" s="252" t="s">
        <v>817</v>
      </c>
      <c r="C3893" s="252" t="s">
        <v>416</v>
      </c>
      <c r="D3893" s="252" t="s">
        <v>1113</v>
      </c>
      <c r="E3893" s="252">
        <v>92888</v>
      </c>
      <c r="F3893" s="252" t="s">
        <v>7250</v>
      </c>
      <c r="G3893" s="252" t="s">
        <v>398</v>
      </c>
      <c r="H3893" s="252">
        <v>2</v>
      </c>
      <c r="I3893" s="252" t="s">
        <v>7251</v>
      </c>
      <c r="J3893" s="252" t="s">
        <v>7252</v>
      </c>
      <c r="K3893" s="252" t="s">
        <v>7253</v>
      </c>
      <c r="L3893" s="253">
        <v>45838</v>
      </c>
      <c r="M3893" s="252" t="s">
        <v>1099</v>
      </c>
    </row>
    <row r="3894" spans="1:13" x14ac:dyDescent="0.35">
      <c r="A3894" s="250" t="s">
        <v>816</v>
      </c>
      <c r="B3894" s="250" t="s">
        <v>817</v>
      </c>
      <c r="C3894" s="250" t="s">
        <v>416</v>
      </c>
      <c r="D3894" s="250" t="s">
        <v>92</v>
      </c>
      <c r="E3894" s="250" t="s">
        <v>17</v>
      </c>
      <c r="F3894" s="250" t="s">
        <v>318</v>
      </c>
      <c r="G3894" s="250" t="s">
        <v>17</v>
      </c>
      <c r="H3894" s="250" t="s">
        <v>17</v>
      </c>
      <c r="I3894" s="250" t="s">
        <v>318</v>
      </c>
      <c r="J3894" s="250" t="s">
        <v>608</v>
      </c>
      <c r="K3894" s="250" t="s">
        <v>7254</v>
      </c>
      <c r="L3894" s="251">
        <v>45838</v>
      </c>
      <c r="M3894" s="250" t="s">
        <v>1099</v>
      </c>
    </row>
    <row r="3895" spans="1:13" x14ac:dyDescent="0.35">
      <c r="A3895" s="252" t="s">
        <v>816</v>
      </c>
      <c r="B3895" s="252" t="s">
        <v>817</v>
      </c>
      <c r="C3895" s="252" t="s">
        <v>416</v>
      </c>
      <c r="D3895" s="252" t="s">
        <v>428</v>
      </c>
      <c r="E3895" s="252">
        <v>1938</v>
      </c>
      <c r="F3895" s="252" t="s">
        <v>7255</v>
      </c>
      <c r="G3895" s="252" t="s">
        <v>398</v>
      </c>
      <c r="H3895" s="252">
        <v>2</v>
      </c>
      <c r="I3895" s="252" t="s">
        <v>1013</v>
      </c>
      <c r="J3895" s="252" t="s">
        <v>7256</v>
      </c>
      <c r="K3895" s="252" t="s">
        <v>7257</v>
      </c>
      <c r="L3895" s="253">
        <v>45838</v>
      </c>
      <c r="M3895" s="252" t="s">
        <v>1099</v>
      </c>
    </row>
    <row r="3896" spans="1:13" x14ac:dyDescent="0.35">
      <c r="A3896" s="250" t="s">
        <v>816</v>
      </c>
      <c r="B3896" s="250" t="s">
        <v>817</v>
      </c>
      <c r="C3896" s="250" t="s">
        <v>416</v>
      </c>
      <c r="D3896" s="250" t="s">
        <v>1016</v>
      </c>
      <c r="E3896" s="250">
        <v>1988</v>
      </c>
      <c r="F3896" s="250" t="s">
        <v>7217</v>
      </c>
      <c r="G3896" s="250" t="s">
        <v>398</v>
      </c>
      <c r="H3896" s="250">
        <v>2</v>
      </c>
      <c r="I3896" s="250" t="s">
        <v>7218</v>
      </c>
      <c r="J3896" s="250" t="s">
        <v>7219</v>
      </c>
      <c r="K3896" s="250" t="s">
        <v>7258</v>
      </c>
      <c r="L3896" s="251">
        <v>45838</v>
      </c>
      <c r="M3896" s="250" t="s">
        <v>1099</v>
      </c>
    </row>
    <row r="3897" spans="1:13" x14ac:dyDescent="0.35">
      <c r="A3897" s="252" t="s">
        <v>816</v>
      </c>
      <c r="B3897" s="252" t="s">
        <v>817</v>
      </c>
      <c r="C3897" s="252" t="s">
        <v>416</v>
      </c>
      <c r="D3897" s="252" t="s">
        <v>1123</v>
      </c>
      <c r="E3897" s="252">
        <v>2780000</v>
      </c>
      <c r="F3897" s="252" t="s">
        <v>7247</v>
      </c>
      <c r="G3897" s="252" t="s">
        <v>230</v>
      </c>
      <c r="H3897" s="252">
        <v>3</v>
      </c>
      <c r="I3897" s="252" t="s">
        <v>7259</v>
      </c>
      <c r="J3897" s="252" t="s">
        <v>7260</v>
      </c>
      <c r="K3897" s="252" t="s">
        <v>7261</v>
      </c>
      <c r="L3897" s="253">
        <v>45838</v>
      </c>
      <c r="M3897" s="252" t="s">
        <v>1099</v>
      </c>
    </row>
    <row r="3898" spans="1:13" x14ac:dyDescent="0.35">
      <c r="A3898" s="250" t="s">
        <v>816</v>
      </c>
      <c r="B3898" s="250" t="s">
        <v>817</v>
      </c>
      <c r="C3898" s="250" t="s">
        <v>416</v>
      </c>
      <c r="D3898" s="250" t="s">
        <v>1126</v>
      </c>
      <c r="E3898" s="250">
        <v>10452343</v>
      </c>
      <c r="F3898" s="250" t="s">
        <v>7238</v>
      </c>
      <c r="G3898" s="250" t="s">
        <v>230</v>
      </c>
      <c r="H3898" s="250">
        <v>3</v>
      </c>
      <c r="I3898" s="250" t="s">
        <v>7198</v>
      </c>
      <c r="J3898" s="250" t="s">
        <v>7262</v>
      </c>
      <c r="K3898" s="250" t="s">
        <v>7263</v>
      </c>
      <c r="L3898" s="251">
        <v>45838</v>
      </c>
      <c r="M3898" s="250" t="s">
        <v>1099</v>
      </c>
    </row>
    <row r="3899" spans="1:13" x14ac:dyDescent="0.35">
      <c r="A3899" s="252" t="s">
        <v>816</v>
      </c>
      <c r="B3899" s="252" t="s">
        <v>817</v>
      </c>
      <c r="C3899" s="252" t="s">
        <v>416</v>
      </c>
      <c r="D3899" s="252" t="s">
        <v>1130</v>
      </c>
      <c r="E3899" s="252">
        <v>0</v>
      </c>
      <c r="F3899" s="252" t="s">
        <v>7238</v>
      </c>
      <c r="G3899" s="252" t="s">
        <v>230</v>
      </c>
      <c r="H3899" s="252">
        <v>3</v>
      </c>
      <c r="I3899" s="252" t="s">
        <v>7198</v>
      </c>
      <c r="J3899" s="252" t="s">
        <v>7264</v>
      </c>
      <c r="K3899" s="252" t="s">
        <v>7265</v>
      </c>
      <c r="L3899" s="253">
        <v>45838</v>
      </c>
      <c r="M3899" s="252" t="s">
        <v>1099</v>
      </c>
    </row>
    <row r="3900" spans="1:13" x14ac:dyDescent="0.35">
      <c r="A3900" s="250" t="s">
        <v>816</v>
      </c>
      <c r="B3900" s="250" t="s">
        <v>817</v>
      </c>
      <c r="C3900" s="250" t="s">
        <v>416</v>
      </c>
      <c r="D3900" s="250" t="s">
        <v>1133</v>
      </c>
      <c r="E3900" s="250">
        <v>2630000</v>
      </c>
      <c r="F3900" s="250" t="s">
        <v>7247</v>
      </c>
      <c r="G3900" s="250" t="s">
        <v>230</v>
      </c>
      <c r="H3900" s="250">
        <v>3</v>
      </c>
      <c r="I3900" s="250" t="s">
        <v>7259</v>
      </c>
      <c r="J3900" s="250" t="s">
        <v>7266</v>
      </c>
      <c r="K3900" s="250" t="s">
        <v>7267</v>
      </c>
      <c r="L3900" s="251">
        <v>45838</v>
      </c>
      <c r="M3900" s="250" t="s">
        <v>1099</v>
      </c>
    </row>
    <row r="3901" spans="1:13" x14ac:dyDescent="0.35">
      <c r="A3901" s="252" t="s">
        <v>816</v>
      </c>
      <c r="B3901" s="252" t="s">
        <v>817</v>
      </c>
      <c r="C3901" s="252" t="s">
        <v>416</v>
      </c>
      <c r="D3901" s="252" t="s">
        <v>1136</v>
      </c>
      <c r="E3901" s="252">
        <v>150000</v>
      </c>
      <c r="F3901" s="252" t="s">
        <v>7247</v>
      </c>
      <c r="G3901" s="252" t="s">
        <v>230</v>
      </c>
      <c r="H3901" s="252">
        <v>3</v>
      </c>
      <c r="I3901" s="252" t="s">
        <v>7259</v>
      </c>
      <c r="J3901" s="252" t="s">
        <v>7268</v>
      </c>
      <c r="K3901" s="252" t="s">
        <v>7269</v>
      </c>
      <c r="L3901" s="253">
        <v>45838</v>
      </c>
      <c r="M3901" s="252" t="s">
        <v>1099</v>
      </c>
    </row>
    <row r="3902" spans="1:13" x14ac:dyDescent="0.35">
      <c r="A3902" s="250" t="s">
        <v>816</v>
      </c>
      <c r="B3902" s="250" t="s">
        <v>817</v>
      </c>
      <c r="C3902" s="250" t="s">
        <v>416</v>
      </c>
      <c r="D3902" s="250" t="s">
        <v>1139</v>
      </c>
      <c r="E3902" s="250">
        <v>0</v>
      </c>
      <c r="F3902" s="250" t="s">
        <v>7247</v>
      </c>
      <c r="G3902" s="250" t="s">
        <v>230</v>
      </c>
      <c r="H3902" s="250">
        <v>3</v>
      </c>
      <c r="I3902" s="250" t="s">
        <v>7259</v>
      </c>
      <c r="J3902" s="250" t="s">
        <v>7270</v>
      </c>
      <c r="K3902" s="250" t="s">
        <v>7271</v>
      </c>
      <c r="L3902" s="251">
        <v>45838</v>
      </c>
      <c r="M3902" s="250" t="s">
        <v>1099</v>
      </c>
    </row>
    <row r="3903" spans="1:13" x14ac:dyDescent="0.35">
      <c r="A3903" s="252" t="s">
        <v>816</v>
      </c>
      <c r="B3903" s="252" t="s">
        <v>817</v>
      </c>
      <c r="C3903" s="252" t="s">
        <v>416</v>
      </c>
      <c r="D3903" s="252" t="s">
        <v>1142</v>
      </c>
      <c r="E3903" s="252">
        <v>4</v>
      </c>
      <c r="F3903" s="252" t="s">
        <v>7272</v>
      </c>
      <c r="G3903" s="252" t="s">
        <v>178</v>
      </c>
      <c r="H3903" s="252">
        <v>1</v>
      </c>
      <c r="I3903" s="252" t="s">
        <v>7273</v>
      </c>
      <c r="J3903" s="252" t="s">
        <v>7274</v>
      </c>
      <c r="K3903" s="252" t="s">
        <v>7275</v>
      </c>
      <c r="L3903" s="253">
        <v>45838</v>
      </c>
      <c r="M3903" s="252" t="s">
        <v>1099</v>
      </c>
    </row>
    <row r="3904" spans="1:13" x14ac:dyDescent="0.35">
      <c r="A3904" s="250" t="s">
        <v>414</v>
      </c>
      <c r="B3904" s="250" t="s">
        <v>415</v>
      </c>
      <c r="C3904" s="250" t="s">
        <v>416</v>
      </c>
      <c r="D3904" s="250" t="s">
        <v>1094</v>
      </c>
      <c r="E3904" s="250">
        <v>18100000</v>
      </c>
      <c r="F3904" s="250" t="s">
        <v>7197</v>
      </c>
      <c r="G3904" s="250" t="s">
        <v>398</v>
      </c>
      <c r="H3904" s="250">
        <v>2</v>
      </c>
      <c r="I3904" s="250" t="s">
        <v>7198</v>
      </c>
      <c r="J3904" s="250" t="s">
        <v>7276</v>
      </c>
      <c r="K3904" s="250" t="s">
        <v>7277</v>
      </c>
      <c r="L3904" s="251">
        <v>45838</v>
      </c>
      <c r="M3904" s="250" t="s">
        <v>19</v>
      </c>
    </row>
    <row r="3905" spans="1:13" x14ac:dyDescent="0.35">
      <c r="A3905" s="252" t="s">
        <v>414</v>
      </c>
      <c r="B3905" s="252" t="s">
        <v>415</v>
      </c>
      <c r="C3905" s="252" t="s">
        <v>416</v>
      </c>
      <c r="D3905" s="252" t="s">
        <v>1100</v>
      </c>
      <c r="E3905" s="252">
        <v>71210</v>
      </c>
      <c r="F3905" s="252" t="s">
        <v>7278</v>
      </c>
      <c r="G3905" s="252" t="s">
        <v>398</v>
      </c>
      <c r="H3905" s="252">
        <v>2</v>
      </c>
      <c r="I3905" s="252" t="s">
        <v>7279</v>
      </c>
      <c r="J3905" s="252" t="s">
        <v>7280</v>
      </c>
      <c r="K3905" s="252" t="s">
        <v>7281</v>
      </c>
      <c r="L3905" s="253">
        <v>45838</v>
      </c>
      <c r="M3905" s="252" t="s">
        <v>1099</v>
      </c>
    </row>
    <row r="3906" spans="1:13" x14ac:dyDescent="0.35">
      <c r="A3906" s="250" t="s">
        <v>414</v>
      </c>
      <c r="B3906" s="250" t="s">
        <v>415</v>
      </c>
      <c r="C3906" s="250" t="s">
        <v>416</v>
      </c>
      <c r="D3906" s="250" t="s">
        <v>1105</v>
      </c>
      <c r="E3906" s="250">
        <v>12116817</v>
      </c>
      <c r="F3906" s="250" t="s">
        <v>7278</v>
      </c>
      <c r="G3906" s="250" t="s">
        <v>398</v>
      </c>
      <c r="H3906" s="250">
        <v>2</v>
      </c>
      <c r="I3906" s="250" t="s">
        <v>7279</v>
      </c>
      <c r="J3906" s="250" t="s">
        <v>7282</v>
      </c>
      <c r="K3906" s="250" t="s">
        <v>7283</v>
      </c>
      <c r="L3906" s="251">
        <v>45838</v>
      </c>
      <c r="M3906" s="250" t="s">
        <v>1099</v>
      </c>
    </row>
    <row r="3907" spans="1:13" x14ac:dyDescent="0.35">
      <c r="A3907" s="252" t="s">
        <v>414</v>
      </c>
      <c r="B3907" s="252" t="s">
        <v>415</v>
      </c>
      <c r="C3907" s="252" t="s">
        <v>416</v>
      </c>
      <c r="D3907" s="252" t="s">
        <v>1110</v>
      </c>
      <c r="E3907" s="252">
        <v>899500</v>
      </c>
      <c r="F3907" s="252" t="s">
        <v>6707</v>
      </c>
      <c r="G3907" s="252" t="s">
        <v>6401</v>
      </c>
      <c r="H3907" s="252">
        <v>3</v>
      </c>
      <c r="I3907" s="252" t="s">
        <v>6351</v>
      </c>
      <c r="J3907" s="252" t="s">
        <v>7284</v>
      </c>
      <c r="K3907" s="252" t="s">
        <v>7285</v>
      </c>
      <c r="L3907" s="253">
        <v>45838</v>
      </c>
      <c r="M3907" s="252" t="s">
        <v>1099</v>
      </c>
    </row>
    <row r="3908" spans="1:13" x14ac:dyDescent="0.35">
      <c r="A3908" s="250" t="s">
        <v>414</v>
      </c>
      <c r="B3908" s="250" t="s">
        <v>415</v>
      </c>
      <c r="C3908" s="250" t="s">
        <v>416</v>
      </c>
      <c r="D3908" s="250" t="s">
        <v>1113</v>
      </c>
      <c r="E3908" s="250">
        <v>763500</v>
      </c>
      <c r="F3908" s="250" t="s">
        <v>6707</v>
      </c>
      <c r="G3908" s="250" t="s">
        <v>398</v>
      </c>
      <c r="H3908" s="250">
        <v>2</v>
      </c>
      <c r="I3908" s="250" t="s">
        <v>6351</v>
      </c>
      <c r="J3908" s="250" t="s">
        <v>7286</v>
      </c>
      <c r="K3908" s="250" t="s">
        <v>7287</v>
      </c>
      <c r="L3908" s="251">
        <v>45838</v>
      </c>
      <c r="M3908" s="250" t="s">
        <v>1099</v>
      </c>
    </row>
    <row r="3909" spans="1:13" x14ac:dyDescent="0.35">
      <c r="A3909" s="252" t="s">
        <v>414</v>
      </c>
      <c r="B3909" s="252" t="s">
        <v>415</v>
      </c>
      <c r="C3909" s="252" t="s">
        <v>416</v>
      </c>
      <c r="D3909" s="252" t="s">
        <v>92</v>
      </c>
      <c r="E3909" s="252" t="s">
        <v>17</v>
      </c>
      <c r="F3909" s="252" t="s">
        <v>318</v>
      </c>
      <c r="G3909" s="252" t="s">
        <v>17</v>
      </c>
      <c r="H3909" s="252" t="s">
        <v>17</v>
      </c>
      <c r="I3909" s="252" t="s">
        <v>318</v>
      </c>
      <c r="J3909" s="252" t="s">
        <v>608</v>
      </c>
      <c r="K3909" s="252" t="s">
        <v>7288</v>
      </c>
      <c r="L3909" s="253">
        <v>45838</v>
      </c>
      <c r="M3909" s="252" t="s">
        <v>1099</v>
      </c>
    </row>
    <row r="3910" spans="1:13" x14ac:dyDescent="0.35">
      <c r="A3910" s="250" t="s">
        <v>414</v>
      </c>
      <c r="B3910" s="250" t="s">
        <v>415</v>
      </c>
      <c r="C3910" s="250" t="s">
        <v>416</v>
      </c>
      <c r="D3910" s="250" t="s">
        <v>428</v>
      </c>
      <c r="E3910" s="250" t="s">
        <v>17</v>
      </c>
      <c r="F3910" s="250" t="s">
        <v>17</v>
      </c>
      <c r="G3910" s="250" t="s">
        <v>17</v>
      </c>
      <c r="H3910" s="250" t="s">
        <v>17</v>
      </c>
      <c r="I3910" s="250" t="s">
        <v>17</v>
      </c>
      <c r="J3910" s="250" t="s">
        <v>7289</v>
      </c>
      <c r="K3910" s="250" t="s">
        <v>7290</v>
      </c>
      <c r="L3910" s="251">
        <v>45838</v>
      </c>
      <c r="M3910" s="250" t="s">
        <v>1099</v>
      </c>
    </row>
    <row r="3911" spans="1:13" x14ac:dyDescent="0.35">
      <c r="A3911" s="252" t="s">
        <v>414</v>
      </c>
      <c r="B3911" s="252" t="s">
        <v>415</v>
      </c>
      <c r="C3911" s="252" t="s">
        <v>416</v>
      </c>
      <c r="D3911" s="252" t="s">
        <v>1016</v>
      </c>
      <c r="E3911" s="252">
        <v>1988</v>
      </c>
      <c r="F3911" s="252" t="s">
        <v>7217</v>
      </c>
      <c r="G3911" s="252" t="s">
        <v>398</v>
      </c>
      <c r="H3911" s="252">
        <v>2</v>
      </c>
      <c r="I3911" s="252" t="s">
        <v>7218</v>
      </c>
      <c r="J3911" s="252" t="s">
        <v>7219</v>
      </c>
      <c r="K3911" s="252" t="s">
        <v>7291</v>
      </c>
      <c r="L3911" s="253">
        <v>45838</v>
      </c>
      <c r="M3911" s="252" t="s">
        <v>1099</v>
      </c>
    </row>
    <row r="3912" spans="1:13" x14ac:dyDescent="0.35">
      <c r="A3912" s="250" t="s">
        <v>414</v>
      </c>
      <c r="B3912" s="250" t="s">
        <v>415</v>
      </c>
      <c r="C3912" s="250" t="s">
        <v>416</v>
      </c>
      <c r="D3912" s="250" t="s">
        <v>1123</v>
      </c>
      <c r="E3912" s="250">
        <v>696100</v>
      </c>
      <c r="F3912" s="250" t="s">
        <v>6707</v>
      </c>
      <c r="G3912" s="250" t="s">
        <v>6401</v>
      </c>
      <c r="H3912" s="250">
        <v>3</v>
      </c>
      <c r="I3912" s="250" t="s">
        <v>6351</v>
      </c>
      <c r="J3912" s="250" t="s">
        <v>7292</v>
      </c>
      <c r="K3912" s="250" t="s">
        <v>7293</v>
      </c>
      <c r="L3912" s="251">
        <v>45838</v>
      </c>
      <c r="M3912" s="250" t="s">
        <v>1099</v>
      </c>
    </row>
    <row r="3913" spans="1:13" x14ac:dyDescent="0.35">
      <c r="A3913" s="252" t="s">
        <v>414</v>
      </c>
      <c r="B3913" s="252" t="s">
        <v>415</v>
      </c>
      <c r="C3913" s="252" t="s">
        <v>416</v>
      </c>
      <c r="D3913" s="252" t="s">
        <v>1126</v>
      </c>
      <c r="E3913" s="252">
        <v>11217317</v>
      </c>
      <c r="F3913" s="252" t="s">
        <v>6382</v>
      </c>
      <c r="G3913" s="252" t="s">
        <v>6401</v>
      </c>
      <c r="H3913" s="252">
        <v>3</v>
      </c>
      <c r="I3913" s="252" t="s">
        <v>7279</v>
      </c>
      <c r="J3913" s="252" t="s">
        <v>7294</v>
      </c>
      <c r="K3913" s="252" t="s">
        <v>7295</v>
      </c>
      <c r="L3913" s="253">
        <v>45838</v>
      </c>
      <c r="M3913" s="252" t="s">
        <v>1099</v>
      </c>
    </row>
    <row r="3914" spans="1:13" x14ac:dyDescent="0.35">
      <c r="A3914" s="250" t="s">
        <v>414</v>
      </c>
      <c r="B3914" s="250" t="s">
        <v>415</v>
      </c>
      <c r="C3914" s="250" t="s">
        <v>416</v>
      </c>
      <c r="D3914" s="250" t="s">
        <v>1130</v>
      </c>
      <c r="E3914" s="250">
        <v>203400</v>
      </c>
      <c r="F3914" s="250" t="s">
        <v>7296</v>
      </c>
      <c r="G3914" s="250" t="s">
        <v>6401</v>
      </c>
      <c r="H3914" s="250">
        <v>3</v>
      </c>
      <c r="I3914" s="250" t="s">
        <v>7297</v>
      </c>
      <c r="J3914" s="250" t="s">
        <v>7298</v>
      </c>
      <c r="K3914" s="250" t="s">
        <v>7299</v>
      </c>
      <c r="L3914" s="251">
        <v>45838</v>
      </c>
      <c r="M3914" s="250" t="s">
        <v>1099</v>
      </c>
    </row>
    <row r="3915" spans="1:13" x14ac:dyDescent="0.35">
      <c r="A3915" s="252" t="s">
        <v>414</v>
      </c>
      <c r="B3915" s="252" t="s">
        <v>415</v>
      </c>
      <c r="C3915" s="252" t="s">
        <v>416</v>
      </c>
      <c r="D3915" s="252" t="s">
        <v>1133</v>
      </c>
      <c r="E3915" s="252">
        <v>696100</v>
      </c>
      <c r="F3915" s="252" t="s">
        <v>6707</v>
      </c>
      <c r="G3915" s="252" t="s">
        <v>6401</v>
      </c>
      <c r="H3915" s="252">
        <v>3</v>
      </c>
      <c r="I3915" s="252" t="s">
        <v>6351</v>
      </c>
      <c r="J3915" s="252" t="s">
        <v>7300</v>
      </c>
      <c r="K3915" s="252" t="s">
        <v>7301</v>
      </c>
      <c r="L3915" s="253">
        <v>45838</v>
      </c>
      <c r="M3915" s="252" t="s">
        <v>1099</v>
      </c>
    </row>
    <row r="3916" spans="1:13" x14ac:dyDescent="0.35">
      <c r="A3916" s="250" t="s">
        <v>414</v>
      </c>
      <c r="B3916" s="250" t="s">
        <v>415</v>
      </c>
      <c r="C3916" s="250" t="s">
        <v>416</v>
      </c>
      <c r="D3916" s="250" t="s">
        <v>1136</v>
      </c>
      <c r="E3916" s="250" t="s">
        <v>17</v>
      </c>
      <c r="F3916" s="250" t="s">
        <v>318</v>
      </c>
      <c r="G3916" s="250" t="s">
        <v>17</v>
      </c>
      <c r="H3916" s="250" t="s">
        <v>17</v>
      </c>
      <c r="I3916" s="250" t="s">
        <v>318</v>
      </c>
      <c r="J3916" s="250" t="s">
        <v>7302</v>
      </c>
      <c r="K3916" s="250" t="s">
        <v>7303</v>
      </c>
      <c r="L3916" s="251">
        <v>45838</v>
      </c>
      <c r="M3916" s="250" t="s">
        <v>1099</v>
      </c>
    </row>
    <row r="3917" spans="1:13" x14ac:dyDescent="0.35">
      <c r="A3917" s="252" t="s">
        <v>414</v>
      </c>
      <c r="B3917" s="252" t="s">
        <v>415</v>
      </c>
      <c r="C3917" s="252" t="s">
        <v>416</v>
      </c>
      <c r="D3917" s="252" t="s">
        <v>1139</v>
      </c>
      <c r="E3917" s="252" t="s">
        <v>17</v>
      </c>
      <c r="F3917" s="252" t="s">
        <v>318</v>
      </c>
      <c r="G3917" s="252" t="s">
        <v>17</v>
      </c>
      <c r="H3917" s="252" t="s">
        <v>17</v>
      </c>
      <c r="I3917" s="252" t="s">
        <v>318</v>
      </c>
      <c r="J3917" s="252" t="s">
        <v>7302</v>
      </c>
      <c r="K3917" s="252" t="s">
        <v>7304</v>
      </c>
      <c r="L3917" s="253">
        <v>45838</v>
      </c>
      <c r="M3917" s="252" t="s">
        <v>1099</v>
      </c>
    </row>
    <row r="3918" spans="1:13" x14ac:dyDescent="0.35">
      <c r="A3918" s="250" t="s">
        <v>414</v>
      </c>
      <c r="B3918" s="250" t="s">
        <v>415</v>
      </c>
      <c r="C3918" s="250" t="s">
        <v>416</v>
      </c>
      <c r="D3918" s="250" t="s">
        <v>1142</v>
      </c>
      <c r="E3918" s="250">
        <v>3</v>
      </c>
      <c r="F3918" s="250" t="s">
        <v>6707</v>
      </c>
      <c r="G3918" s="250" t="s">
        <v>398</v>
      </c>
      <c r="H3918" s="250">
        <v>2</v>
      </c>
      <c r="I3918" s="250" t="s">
        <v>6351</v>
      </c>
      <c r="J3918" s="250" t="s">
        <v>7305</v>
      </c>
      <c r="K3918" s="250" t="s">
        <v>7306</v>
      </c>
      <c r="L3918" s="251">
        <v>45838</v>
      </c>
      <c r="M3918" s="250" t="s">
        <v>1099</v>
      </c>
    </row>
    <row r="3919" spans="1:13" x14ac:dyDescent="0.35">
      <c r="A3919" s="252" t="s">
        <v>1239</v>
      </c>
      <c r="B3919" s="252" t="s">
        <v>1240</v>
      </c>
      <c r="C3919" s="252" t="s">
        <v>416</v>
      </c>
      <c r="D3919" s="252" t="s">
        <v>1094</v>
      </c>
      <c r="E3919" s="252">
        <v>18100000</v>
      </c>
      <c r="F3919" s="252" t="s">
        <v>7307</v>
      </c>
      <c r="G3919" s="252" t="s">
        <v>398</v>
      </c>
      <c r="H3919" s="252">
        <v>2</v>
      </c>
      <c r="I3919" s="252" t="s">
        <v>7198</v>
      </c>
      <c r="J3919" s="252" t="s">
        <v>7308</v>
      </c>
      <c r="K3919" s="252" t="s">
        <v>7309</v>
      </c>
      <c r="L3919" s="253">
        <v>45838</v>
      </c>
      <c r="M3919" s="252" t="s">
        <v>1099</v>
      </c>
    </row>
    <row r="3920" spans="1:13" x14ac:dyDescent="0.35">
      <c r="A3920" s="250" t="s">
        <v>1239</v>
      </c>
      <c r="B3920" s="250" t="s">
        <v>1240</v>
      </c>
      <c r="C3920" s="250" t="s">
        <v>416</v>
      </c>
      <c r="D3920" s="250" t="s">
        <v>1100</v>
      </c>
      <c r="E3920" s="250">
        <v>198655</v>
      </c>
      <c r="F3920" s="250" t="s">
        <v>7310</v>
      </c>
      <c r="G3920" s="250" t="s">
        <v>230</v>
      </c>
      <c r="H3920" s="250">
        <v>3</v>
      </c>
      <c r="I3920" s="250" t="s">
        <v>7311</v>
      </c>
      <c r="J3920" s="250" t="s">
        <v>7312</v>
      </c>
      <c r="K3920" s="250" t="s">
        <v>7313</v>
      </c>
      <c r="L3920" s="251">
        <v>45838</v>
      </c>
      <c r="M3920" s="250" t="s">
        <v>1099</v>
      </c>
    </row>
    <row r="3921" spans="1:13" x14ac:dyDescent="0.35">
      <c r="A3921" s="252" t="s">
        <v>1239</v>
      </c>
      <c r="B3921" s="252" t="s">
        <v>1240</v>
      </c>
      <c r="C3921" s="252" t="s">
        <v>416</v>
      </c>
      <c r="D3921" s="252" t="s">
        <v>1105</v>
      </c>
      <c r="E3921" s="252">
        <v>15067363</v>
      </c>
      <c r="F3921" s="252" t="s">
        <v>7310</v>
      </c>
      <c r="G3921" s="252" t="s">
        <v>230</v>
      </c>
      <c r="H3921" s="252">
        <v>3</v>
      </c>
      <c r="I3921" s="252" t="s">
        <v>7311</v>
      </c>
      <c r="J3921" s="252" t="s">
        <v>7314</v>
      </c>
      <c r="K3921" s="252" t="s">
        <v>7315</v>
      </c>
      <c r="L3921" s="253">
        <v>45838</v>
      </c>
      <c r="M3921" s="252" t="s">
        <v>1099</v>
      </c>
    </row>
    <row r="3922" spans="1:13" x14ac:dyDescent="0.35">
      <c r="A3922" s="250" t="s">
        <v>1239</v>
      </c>
      <c r="B3922" s="250" t="s">
        <v>1240</v>
      </c>
      <c r="C3922" s="250" t="s">
        <v>416</v>
      </c>
      <c r="D3922" s="250" t="s">
        <v>1110</v>
      </c>
      <c r="E3922" s="250">
        <v>3885813</v>
      </c>
      <c r="F3922" s="250" t="s">
        <v>7310</v>
      </c>
      <c r="G3922" s="250" t="s">
        <v>398</v>
      </c>
      <c r="H3922" s="250">
        <v>2</v>
      </c>
      <c r="I3922" s="250" t="s">
        <v>7311</v>
      </c>
      <c r="J3922" s="250" t="s">
        <v>7316</v>
      </c>
      <c r="K3922" s="250" t="s">
        <v>7317</v>
      </c>
      <c r="L3922" s="251">
        <v>45838</v>
      </c>
      <c r="M3922" s="250" t="s">
        <v>1099</v>
      </c>
    </row>
    <row r="3923" spans="1:13" x14ac:dyDescent="0.35">
      <c r="A3923" s="252" t="s">
        <v>1239</v>
      </c>
      <c r="B3923" s="252" t="s">
        <v>1240</v>
      </c>
      <c r="C3923" s="252" t="s">
        <v>416</v>
      </c>
      <c r="D3923" s="252" t="s">
        <v>1113</v>
      </c>
      <c r="E3923" s="252">
        <v>856388</v>
      </c>
      <c r="F3923" s="252" t="s">
        <v>7318</v>
      </c>
      <c r="G3923" s="252" t="s">
        <v>230</v>
      </c>
      <c r="H3923" s="252">
        <v>3</v>
      </c>
      <c r="I3923" s="252" t="s">
        <v>7319</v>
      </c>
      <c r="J3923" s="252" t="s">
        <v>7320</v>
      </c>
      <c r="K3923" s="252" t="s">
        <v>7321</v>
      </c>
      <c r="L3923" s="253">
        <v>45838</v>
      </c>
      <c r="M3923" s="252" t="s">
        <v>1099</v>
      </c>
    </row>
    <row r="3924" spans="1:13" x14ac:dyDescent="0.35">
      <c r="A3924" s="250" t="s">
        <v>1239</v>
      </c>
      <c r="B3924" s="250" t="s">
        <v>1240</v>
      </c>
      <c r="C3924" s="250" t="s">
        <v>416</v>
      </c>
      <c r="D3924" s="250" t="s">
        <v>92</v>
      </c>
      <c r="E3924" s="250">
        <v>138</v>
      </c>
      <c r="F3924" s="250" t="s">
        <v>7209</v>
      </c>
      <c r="G3924" s="250" t="s">
        <v>398</v>
      </c>
      <c r="H3924" s="250">
        <v>2</v>
      </c>
      <c r="I3924" s="250" t="s">
        <v>7210</v>
      </c>
      <c r="J3924" s="250" t="s">
        <v>7322</v>
      </c>
      <c r="K3924" s="250" t="s">
        <v>7323</v>
      </c>
      <c r="L3924" s="251">
        <v>45838</v>
      </c>
      <c r="M3924" s="250" t="s">
        <v>1099</v>
      </c>
    </row>
    <row r="3925" spans="1:13" x14ac:dyDescent="0.35">
      <c r="A3925" s="252" t="s">
        <v>1239</v>
      </c>
      <c r="B3925" s="252" t="s">
        <v>1240</v>
      </c>
      <c r="C3925" s="252" t="s">
        <v>416</v>
      </c>
      <c r="D3925" s="252" t="s">
        <v>428</v>
      </c>
      <c r="E3925" s="252">
        <v>1988</v>
      </c>
      <c r="F3925" s="252" t="s">
        <v>7217</v>
      </c>
      <c r="G3925" s="252" t="s">
        <v>398</v>
      </c>
      <c r="H3925" s="252">
        <v>2</v>
      </c>
      <c r="I3925" s="252" t="s">
        <v>7218</v>
      </c>
      <c r="J3925" s="252" t="s">
        <v>7219</v>
      </c>
      <c r="K3925" s="252" t="s">
        <v>7324</v>
      </c>
      <c r="L3925" s="253">
        <v>45838</v>
      </c>
      <c r="M3925" s="252" t="s">
        <v>1099</v>
      </c>
    </row>
    <row r="3926" spans="1:13" x14ac:dyDescent="0.35">
      <c r="A3926" s="250" t="s">
        <v>1239</v>
      </c>
      <c r="B3926" s="250" t="s">
        <v>1240</v>
      </c>
      <c r="C3926" s="250" t="s">
        <v>416</v>
      </c>
      <c r="D3926" s="250" t="s">
        <v>1016</v>
      </c>
      <c r="E3926" s="250">
        <v>1988</v>
      </c>
      <c r="F3926" s="250" t="s">
        <v>7217</v>
      </c>
      <c r="G3926" s="250" t="s">
        <v>398</v>
      </c>
      <c r="H3926" s="250">
        <v>2</v>
      </c>
      <c r="I3926" s="250" t="s">
        <v>7218</v>
      </c>
      <c r="J3926" s="250" t="s">
        <v>7219</v>
      </c>
      <c r="K3926" s="250" t="s">
        <v>7325</v>
      </c>
      <c r="L3926" s="251">
        <v>45838</v>
      </c>
      <c r="M3926" s="250" t="s">
        <v>1099</v>
      </c>
    </row>
    <row r="3927" spans="1:13" x14ac:dyDescent="0.35">
      <c r="A3927" s="252" t="s">
        <v>1239</v>
      </c>
      <c r="B3927" s="252" t="s">
        <v>1240</v>
      </c>
      <c r="C3927" s="252" t="s">
        <v>416</v>
      </c>
      <c r="D3927" s="252" t="s">
        <v>1123</v>
      </c>
      <c r="E3927" s="252">
        <v>3533719</v>
      </c>
      <c r="F3927" s="252" t="s">
        <v>7326</v>
      </c>
      <c r="G3927" s="252" t="s">
        <v>230</v>
      </c>
      <c r="H3927" s="252">
        <v>3</v>
      </c>
      <c r="I3927" s="252" t="s">
        <v>7327</v>
      </c>
      <c r="J3927" s="252" t="s">
        <v>7328</v>
      </c>
      <c r="K3927" s="252" t="s">
        <v>7329</v>
      </c>
      <c r="L3927" s="253">
        <v>45838</v>
      </c>
      <c r="M3927" s="252" t="s">
        <v>1099</v>
      </c>
    </row>
    <row r="3928" spans="1:13" x14ac:dyDescent="0.35">
      <c r="A3928" s="250" t="s">
        <v>1239</v>
      </c>
      <c r="B3928" s="250" t="s">
        <v>1240</v>
      </c>
      <c r="C3928" s="250" t="s">
        <v>416</v>
      </c>
      <c r="D3928" s="250" t="s">
        <v>1126</v>
      </c>
      <c r="E3928" s="250">
        <v>11181550</v>
      </c>
      <c r="F3928" s="250" t="s">
        <v>7326</v>
      </c>
      <c r="G3928" s="250" t="s">
        <v>230</v>
      </c>
      <c r="H3928" s="250">
        <v>3</v>
      </c>
      <c r="I3928" s="250" t="s">
        <v>7327</v>
      </c>
      <c r="J3928" s="250" t="s">
        <v>7330</v>
      </c>
      <c r="K3928" s="250" t="s">
        <v>7331</v>
      </c>
      <c r="L3928" s="251">
        <v>45838</v>
      </c>
      <c r="M3928" s="250" t="s">
        <v>1099</v>
      </c>
    </row>
    <row r="3929" spans="1:13" x14ac:dyDescent="0.35">
      <c r="A3929" s="252" t="s">
        <v>1239</v>
      </c>
      <c r="B3929" s="252" t="s">
        <v>1240</v>
      </c>
      <c r="C3929" s="252" t="s">
        <v>416</v>
      </c>
      <c r="D3929" s="252" t="s">
        <v>1130</v>
      </c>
      <c r="E3929" s="252">
        <v>352094</v>
      </c>
      <c r="F3929" s="252" t="s">
        <v>7326</v>
      </c>
      <c r="G3929" s="252" t="s">
        <v>230</v>
      </c>
      <c r="H3929" s="252">
        <v>3</v>
      </c>
      <c r="I3929" s="252" t="s">
        <v>7327</v>
      </c>
      <c r="J3929" s="252" t="s">
        <v>7332</v>
      </c>
      <c r="K3929" s="252" t="s">
        <v>7333</v>
      </c>
      <c r="L3929" s="253">
        <v>45838</v>
      </c>
      <c r="M3929" s="252" t="s">
        <v>1099</v>
      </c>
    </row>
    <row r="3930" spans="1:13" x14ac:dyDescent="0.35">
      <c r="A3930" s="250" t="s">
        <v>1239</v>
      </c>
      <c r="B3930" s="250" t="s">
        <v>1240</v>
      </c>
      <c r="C3930" s="250" t="s">
        <v>416</v>
      </c>
      <c r="D3930" s="250" t="s">
        <v>1133</v>
      </c>
      <c r="E3930" s="250">
        <v>3383719</v>
      </c>
      <c r="F3930" s="250" t="s">
        <v>7326</v>
      </c>
      <c r="G3930" s="250" t="s">
        <v>230</v>
      </c>
      <c r="H3930" s="250">
        <v>3</v>
      </c>
      <c r="I3930" s="250" t="s">
        <v>7327</v>
      </c>
      <c r="J3930" s="250" t="s">
        <v>7334</v>
      </c>
      <c r="K3930" s="250" t="s">
        <v>7335</v>
      </c>
      <c r="L3930" s="251">
        <v>45838</v>
      </c>
      <c r="M3930" s="250" t="s">
        <v>1099</v>
      </c>
    </row>
    <row r="3931" spans="1:13" x14ac:dyDescent="0.35">
      <c r="A3931" s="252" t="s">
        <v>1239</v>
      </c>
      <c r="B3931" s="252" t="s">
        <v>1240</v>
      </c>
      <c r="C3931" s="252" t="s">
        <v>416</v>
      </c>
      <c r="D3931" s="252" t="s">
        <v>1136</v>
      </c>
      <c r="E3931" s="252">
        <v>150000</v>
      </c>
      <c r="F3931" s="252" t="s">
        <v>7326</v>
      </c>
      <c r="G3931" s="252" t="s">
        <v>230</v>
      </c>
      <c r="H3931" s="252">
        <v>3</v>
      </c>
      <c r="I3931" s="252" t="s">
        <v>7327</v>
      </c>
      <c r="J3931" s="252" t="s">
        <v>7336</v>
      </c>
      <c r="K3931" s="252" t="s">
        <v>7337</v>
      </c>
      <c r="L3931" s="253">
        <v>45838</v>
      </c>
      <c r="M3931" s="252" t="s">
        <v>1099</v>
      </c>
    </row>
    <row r="3932" spans="1:13" x14ac:dyDescent="0.35">
      <c r="A3932" s="250" t="s">
        <v>1239</v>
      </c>
      <c r="B3932" s="250" t="s">
        <v>1240</v>
      </c>
      <c r="C3932" s="250" t="s">
        <v>416</v>
      </c>
      <c r="D3932" s="250" t="s">
        <v>1139</v>
      </c>
      <c r="E3932" s="250">
        <v>0</v>
      </c>
      <c r="F3932" s="250" t="s">
        <v>7326</v>
      </c>
      <c r="G3932" s="250" t="s">
        <v>230</v>
      </c>
      <c r="H3932" s="250">
        <v>3</v>
      </c>
      <c r="I3932" s="250" t="s">
        <v>7327</v>
      </c>
      <c r="J3932" s="250" t="s">
        <v>7338</v>
      </c>
      <c r="K3932" s="250" t="s">
        <v>7339</v>
      </c>
      <c r="L3932" s="251">
        <v>45838</v>
      </c>
      <c r="M3932" s="250" t="s">
        <v>1099</v>
      </c>
    </row>
    <row r="3933" spans="1:13" x14ac:dyDescent="0.35">
      <c r="A3933" s="252" t="s">
        <v>1239</v>
      </c>
      <c r="B3933" s="252" t="s">
        <v>1240</v>
      </c>
      <c r="C3933" s="252" t="s">
        <v>416</v>
      </c>
      <c r="D3933" s="252" t="s">
        <v>1142</v>
      </c>
      <c r="E3933" s="252">
        <v>4</v>
      </c>
      <c r="F3933" s="252" t="s">
        <v>7326</v>
      </c>
      <c r="G3933" s="252" t="s">
        <v>398</v>
      </c>
      <c r="H3933" s="252">
        <v>2</v>
      </c>
      <c r="I3933" s="252" t="s">
        <v>7327</v>
      </c>
      <c r="J3933" s="252" t="s">
        <v>7340</v>
      </c>
      <c r="K3933" s="252" t="s">
        <v>7341</v>
      </c>
      <c r="L3933" s="253">
        <v>45838</v>
      </c>
      <c r="M3933" s="252" t="s">
        <v>1099</v>
      </c>
    </row>
    <row r="3934" spans="1:13" x14ac:dyDescent="0.35">
      <c r="A3934" s="250" t="s">
        <v>1239</v>
      </c>
      <c r="B3934" s="250" t="s">
        <v>1240</v>
      </c>
      <c r="C3934" s="250" t="s">
        <v>416</v>
      </c>
      <c r="D3934" s="250" t="s">
        <v>24</v>
      </c>
      <c r="E3934" s="250" t="s">
        <v>17</v>
      </c>
      <c r="F3934" s="250" t="s">
        <v>318</v>
      </c>
      <c r="G3934" s="250" t="s">
        <v>17</v>
      </c>
      <c r="H3934" s="250" t="s">
        <v>17</v>
      </c>
      <c r="I3934" s="250" t="s">
        <v>318</v>
      </c>
      <c r="J3934" s="250" t="s">
        <v>608</v>
      </c>
      <c r="K3934" s="250" t="s">
        <v>7342</v>
      </c>
      <c r="L3934" s="251">
        <v>45838</v>
      </c>
      <c r="M3934" s="250" t="s">
        <v>1099</v>
      </c>
    </row>
    <row r="3935" spans="1:13" x14ac:dyDescent="0.35">
      <c r="A3935" s="252" t="s">
        <v>816</v>
      </c>
      <c r="B3935" s="252" t="s">
        <v>817</v>
      </c>
      <c r="C3935" s="252" t="s">
        <v>416</v>
      </c>
      <c r="D3935" s="252" t="s">
        <v>16</v>
      </c>
      <c r="E3935" s="252">
        <v>73338</v>
      </c>
      <c r="F3935" s="252" t="s">
        <v>7209</v>
      </c>
      <c r="G3935" s="252" t="s">
        <v>178</v>
      </c>
      <c r="H3935" s="252">
        <v>1</v>
      </c>
      <c r="I3935" s="252" t="s">
        <v>7210</v>
      </c>
      <c r="J3935" s="252" t="s">
        <v>1247</v>
      </c>
      <c r="K3935" s="252" t="s">
        <v>7343</v>
      </c>
      <c r="L3935" s="253">
        <v>45838</v>
      </c>
      <c r="M3935" s="252" t="s">
        <v>1099</v>
      </c>
    </row>
    <row r="3936" spans="1:13" x14ac:dyDescent="0.35">
      <c r="A3936" s="250" t="s">
        <v>816</v>
      </c>
      <c r="B3936" s="250" t="s">
        <v>817</v>
      </c>
      <c r="C3936" s="250" t="s">
        <v>416</v>
      </c>
      <c r="D3936" s="250" t="s">
        <v>20</v>
      </c>
      <c r="E3936" s="250">
        <v>1036</v>
      </c>
      <c r="F3936" s="250" t="s">
        <v>7209</v>
      </c>
      <c r="G3936" s="250" t="s">
        <v>178</v>
      </c>
      <c r="H3936" s="250">
        <v>1</v>
      </c>
      <c r="I3936" s="250" t="s">
        <v>7210</v>
      </c>
      <c r="J3936" s="250" t="s">
        <v>1249</v>
      </c>
      <c r="K3936" s="250" t="s">
        <v>7344</v>
      </c>
      <c r="L3936" s="251">
        <v>45838</v>
      </c>
      <c r="M3936" s="250" t="s">
        <v>1099</v>
      </c>
    </row>
    <row r="3937" spans="1:13" x14ac:dyDescent="0.35">
      <c r="A3937" s="252" t="s">
        <v>950</v>
      </c>
      <c r="B3937" s="252" t="s">
        <v>951</v>
      </c>
      <c r="C3937" s="252" t="s">
        <v>952</v>
      </c>
      <c r="D3937" s="252" t="s">
        <v>1094</v>
      </c>
      <c r="E3937" s="252">
        <v>27100000</v>
      </c>
      <c r="F3937" s="252" t="s">
        <v>7345</v>
      </c>
      <c r="G3937" s="252" t="s">
        <v>398</v>
      </c>
      <c r="H3937" s="252">
        <v>2</v>
      </c>
      <c r="I3937" s="252" t="s">
        <v>7346</v>
      </c>
      <c r="J3937" s="252" t="s">
        <v>7347</v>
      </c>
      <c r="K3937" s="252" t="s">
        <v>7348</v>
      </c>
      <c r="L3937" s="253">
        <v>45838</v>
      </c>
      <c r="M3937" s="252" t="s">
        <v>1099</v>
      </c>
    </row>
    <row r="3938" spans="1:13" x14ac:dyDescent="0.35">
      <c r="A3938" s="250" t="s">
        <v>950</v>
      </c>
      <c r="B3938" s="250" t="s">
        <v>951</v>
      </c>
      <c r="C3938" s="250" t="s">
        <v>952</v>
      </c>
      <c r="D3938" s="250" t="s">
        <v>1100</v>
      </c>
      <c r="E3938" s="250">
        <v>882050</v>
      </c>
      <c r="F3938" s="250" t="s">
        <v>7349</v>
      </c>
      <c r="G3938" s="250" t="s">
        <v>178</v>
      </c>
      <c r="H3938" s="250">
        <v>1</v>
      </c>
      <c r="I3938" s="250" t="s">
        <v>7350</v>
      </c>
      <c r="J3938" s="250" t="s">
        <v>7351</v>
      </c>
      <c r="K3938" s="250" t="s">
        <v>7352</v>
      </c>
      <c r="L3938" s="251">
        <v>45838</v>
      </c>
      <c r="M3938" s="250" t="s">
        <v>1099</v>
      </c>
    </row>
    <row r="3939" spans="1:13" x14ac:dyDescent="0.35">
      <c r="A3939" s="252" t="s">
        <v>950</v>
      </c>
      <c r="B3939" s="252" t="s">
        <v>951</v>
      </c>
      <c r="C3939" s="252" t="s">
        <v>952</v>
      </c>
      <c r="D3939" s="252" t="s">
        <v>1105</v>
      </c>
      <c r="E3939" s="252">
        <v>27100000</v>
      </c>
      <c r="F3939" s="252" t="s">
        <v>7345</v>
      </c>
      <c r="G3939" s="252" t="s">
        <v>398</v>
      </c>
      <c r="H3939" s="252">
        <v>2</v>
      </c>
      <c r="I3939" s="252" t="s">
        <v>7346</v>
      </c>
      <c r="J3939" s="252" t="s">
        <v>7353</v>
      </c>
      <c r="K3939" s="252" t="s">
        <v>7354</v>
      </c>
      <c r="L3939" s="253">
        <v>45838</v>
      </c>
      <c r="M3939" s="252" t="s">
        <v>1099</v>
      </c>
    </row>
    <row r="3940" spans="1:13" x14ac:dyDescent="0.35">
      <c r="A3940" s="250" t="s">
        <v>950</v>
      </c>
      <c r="B3940" s="250" t="s">
        <v>951</v>
      </c>
      <c r="C3940" s="250" t="s">
        <v>952</v>
      </c>
      <c r="D3940" s="250" t="s">
        <v>1110</v>
      </c>
      <c r="E3940" s="250">
        <v>18699000</v>
      </c>
      <c r="F3940" s="250" t="s">
        <v>7355</v>
      </c>
      <c r="G3940" s="250" t="s">
        <v>230</v>
      </c>
      <c r="H3940" s="250">
        <v>3</v>
      </c>
      <c r="I3940" s="250" t="s">
        <v>7356</v>
      </c>
      <c r="J3940" s="250" t="s">
        <v>7357</v>
      </c>
      <c r="K3940" s="250" t="s">
        <v>7358</v>
      </c>
      <c r="L3940" s="251">
        <v>45838</v>
      </c>
      <c r="M3940" s="250" t="s">
        <v>1099</v>
      </c>
    </row>
    <row r="3941" spans="1:13" x14ac:dyDescent="0.35">
      <c r="A3941" s="252" t="s">
        <v>950</v>
      </c>
      <c r="B3941" s="252" t="s">
        <v>951</v>
      </c>
      <c r="C3941" s="252" t="s">
        <v>952</v>
      </c>
      <c r="D3941" s="252" t="s">
        <v>1113</v>
      </c>
      <c r="E3941" s="252">
        <v>7891241</v>
      </c>
      <c r="F3941" s="252" t="s">
        <v>7359</v>
      </c>
      <c r="G3941" s="252" t="s">
        <v>230</v>
      </c>
      <c r="H3941" s="252">
        <v>3</v>
      </c>
      <c r="I3941" s="252" t="s">
        <v>7360</v>
      </c>
      <c r="J3941" s="252" t="s">
        <v>7361</v>
      </c>
      <c r="K3941" s="252" t="s">
        <v>7362</v>
      </c>
      <c r="L3941" s="253">
        <v>45838</v>
      </c>
      <c r="M3941" s="252" t="s">
        <v>1099</v>
      </c>
    </row>
    <row r="3942" spans="1:13" x14ac:dyDescent="0.35">
      <c r="A3942" s="250" t="s">
        <v>950</v>
      </c>
      <c r="B3942" s="250" t="s">
        <v>951</v>
      </c>
      <c r="C3942" s="250" t="s">
        <v>952</v>
      </c>
      <c r="D3942" s="250" t="s">
        <v>92</v>
      </c>
      <c r="E3942" s="250" t="s">
        <v>17</v>
      </c>
      <c r="F3942" s="250" t="s">
        <v>318</v>
      </c>
      <c r="G3942" s="250" t="s">
        <v>17</v>
      </c>
      <c r="H3942" s="250" t="s">
        <v>17</v>
      </c>
      <c r="I3942" s="250" t="s">
        <v>318</v>
      </c>
      <c r="J3942" s="250" t="s">
        <v>1052</v>
      </c>
      <c r="K3942" s="250" t="s">
        <v>7363</v>
      </c>
      <c r="L3942" s="251">
        <v>45838</v>
      </c>
      <c r="M3942" s="250" t="s">
        <v>1099</v>
      </c>
    </row>
    <row r="3943" spans="1:13" x14ac:dyDescent="0.35">
      <c r="A3943" s="252" t="s">
        <v>950</v>
      </c>
      <c r="B3943" s="252" t="s">
        <v>951</v>
      </c>
      <c r="C3943" s="252" t="s">
        <v>952</v>
      </c>
      <c r="D3943" s="252" t="s">
        <v>428</v>
      </c>
      <c r="E3943" s="252">
        <v>223</v>
      </c>
      <c r="F3943" s="252" t="s">
        <v>4354</v>
      </c>
      <c r="G3943" s="252" t="s">
        <v>230</v>
      </c>
      <c r="H3943" s="252">
        <v>3</v>
      </c>
      <c r="I3943" s="252" t="s">
        <v>458</v>
      </c>
      <c r="J3943" s="252" t="s">
        <v>7364</v>
      </c>
      <c r="K3943" s="252" t="s">
        <v>7365</v>
      </c>
      <c r="L3943" s="253">
        <v>45838</v>
      </c>
      <c r="M3943" s="252" t="s">
        <v>1099</v>
      </c>
    </row>
    <row r="3944" spans="1:13" x14ac:dyDescent="0.35">
      <c r="A3944" s="250" t="s">
        <v>950</v>
      </c>
      <c r="B3944" s="250" t="s">
        <v>951</v>
      </c>
      <c r="C3944" s="250" t="s">
        <v>952</v>
      </c>
      <c r="D3944" s="250" t="s">
        <v>1016</v>
      </c>
      <c r="E3944" s="250">
        <v>223</v>
      </c>
      <c r="F3944" s="250" t="s">
        <v>4354</v>
      </c>
      <c r="G3944" s="250" t="s">
        <v>230</v>
      </c>
      <c r="H3944" s="250">
        <v>3</v>
      </c>
      <c r="I3944" s="250" t="s">
        <v>458</v>
      </c>
      <c r="J3944" s="250" t="s">
        <v>7364</v>
      </c>
      <c r="K3944" s="250" t="s">
        <v>7366</v>
      </c>
      <c r="L3944" s="251">
        <v>45838</v>
      </c>
      <c r="M3944" s="250" t="s">
        <v>1099</v>
      </c>
    </row>
    <row r="3945" spans="1:13" x14ac:dyDescent="0.35">
      <c r="A3945" s="252" t="s">
        <v>950</v>
      </c>
      <c r="B3945" s="252" t="s">
        <v>951</v>
      </c>
      <c r="C3945" s="252" t="s">
        <v>952</v>
      </c>
      <c r="D3945" s="252" t="s">
        <v>1123</v>
      </c>
      <c r="E3945" s="252">
        <v>7943719</v>
      </c>
      <c r="F3945" s="252" t="s">
        <v>7367</v>
      </c>
      <c r="G3945" s="252" t="s">
        <v>230</v>
      </c>
      <c r="H3945" s="252">
        <v>3</v>
      </c>
      <c r="I3945" s="252" t="s">
        <v>7368</v>
      </c>
      <c r="J3945" s="252" t="s">
        <v>7369</v>
      </c>
      <c r="K3945" s="252" t="s">
        <v>7370</v>
      </c>
      <c r="L3945" s="253">
        <v>45838</v>
      </c>
      <c r="M3945" s="252" t="s">
        <v>1099</v>
      </c>
    </row>
    <row r="3946" spans="1:13" x14ac:dyDescent="0.35">
      <c r="A3946" s="250" t="s">
        <v>950</v>
      </c>
      <c r="B3946" s="250" t="s">
        <v>951</v>
      </c>
      <c r="C3946" s="250" t="s">
        <v>952</v>
      </c>
      <c r="D3946" s="250" t="s">
        <v>1126</v>
      </c>
      <c r="E3946" s="250">
        <v>8401000</v>
      </c>
      <c r="F3946" s="250" t="s">
        <v>7355</v>
      </c>
      <c r="G3946" s="250" t="s">
        <v>230</v>
      </c>
      <c r="H3946" s="250">
        <v>3</v>
      </c>
      <c r="I3946" s="250" t="s">
        <v>7371</v>
      </c>
      <c r="J3946" s="250" t="s">
        <v>7372</v>
      </c>
      <c r="K3946" s="250" t="s">
        <v>7373</v>
      </c>
      <c r="L3946" s="251">
        <v>45838</v>
      </c>
      <c r="M3946" s="250" t="s">
        <v>1099</v>
      </c>
    </row>
    <row r="3947" spans="1:13" x14ac:dyDescent="0.35">
      <c r="A3947" s="252" t="s">
        <v>950</v>
      </c>
      <c r="B3947" s="252" t="s">
        <v>951</v>
      </c>
      <c r="C3947" s="252" t="s">
        <v>952</v>
      </c>
      <c r="D3947" s="252" t="s">
        <v>1130</v>
      </c>
      <c r="E3947" s="252">
        <v>10755281</v>
      </c>
      <c r="F3947" s="252" t="s">
        <v>7355</v>
      </c>
      <c r="G3947" s="252" t="s">
        <v>230</v>
      </c>
      <c r="H3947" s="252">
        <v>3</v>
      </c>
      <c r="I3947" s="252" t="s">
        <v>7374</v>
      </c>
      <c r="J3947" s="252" t="s">
        <v>7375</v>
      </c>
      <c r="K3947" s="252" t="s">
        <v>7376</v>
      </c>
      <c r="L3947" s="253">
        <v>45838</v>
      </c>
      <c r="M3947" s="252" t="s">
        <v>1099</v>
      </c>
    </row>
    <row r="3948" spans="1:13" x14ac:dyDescent="0.35">
      <c r="A3948" s="250" t="s">
        <v>950</v>
      </c>
      <c r="B3948" s="250" t="s">
        <v>951</v>
      </c>
      <c r="C3948" s="250" t="s">
        <v>952</v>
      </c>
      <c r="D3948" s="250" t="s">
        <v>1133</v>
      </c>
      <c r="E3948" s="250">
        <v>6696843</v>
      </c>
      <c r="F3948" s="250" t="s">
        <v>7377</v>
      </c>
      <c r="G3948" s="250" t="s">
        <v>230</v>
      </c>
      <c r="H3948" s="250">
        <v>3</v>
      </c>
      <c r="I3948" s="250" t="s">
        <v>7378</v>
      </c>
      <c r="J3948" s="250" t="s">
        <v>7379</v>
      </c>
      <c r="K3948" s="250" t="s">
        <v>7380</v>
      </c>
      <c r="L3948" s="251">
        <v>45838</v>
      </c>
      <c r="M3948" s="250" t="s">
        <v>1099</v>
      </c>
    </row>
    <row r="3949" spans="1:13" x14ac:dyDescent="0.35">
      <c r="A3949" s="252" t="s">
        <v>950</v>
      </c>
      <c r="B3949" s="252" t="s">
        <v>951</v>
      </c>
      <c r="C3949" s="252" t="s">
        <v>952</v>
      </c>
      <c r="D3949" s="252" t="s">
        <v>1136</v>
      </c>
      <c r="E3949" s="252">
        <v>1039895</v>
      </c>
      <c r="F3949" s="252" t="s">
        <v>7377</v>
      </c>
      <c r="G3949" s="252" t="s">
        <v>230</v>
      </c>
      <c r="H3949" s="252">
        <v>3</v>
      </c>
      <c r="I3949" s="252" t="s">
        <v>7378</v>
      </c>
      <c r="J3949" s="252" t="s">
        <v>7381</v>
      </c>
      <c r="K3949" s="252" t="s">
        <v>7382</v>
      </c>
      <c r="L3949" s="253">
        <v>45838</v>
      </c>
      <c r="M3949" s="252" t="s">
        <v>1099</v>
      </c>
    </row>
    <row r="3950" spans="1:13" x14ac:dyDescent="0.35">
      <c r="A3950" s="250" t="s">
        <v>950</v>
      </c>
      <c r="B3950" s="250" t="s">
        <v>951</v>
      </c>
      <c r="C3950" s="250" t="s">
        <v>952</v>
      </c>
      <c r="D3950" s="250" t="s">
        <v>1139</v>
      </c>
      <c r="E3950" s="250">
        <v>25005</v>
      </c>
      <c r="F3950" s="250" t="s">
        <v>7377</v>
      </c>
      <c r="G3950" s="250" t="s">
        <v>230</v>
      </c>
      <c r="H3950" s="250">
        <v>3</v>
      </c>
      <c r="I3950" s="250" t="s">
        <v>7378</v>
      </c>
      <c r="J3950" s="250" t="s">
        <v>7383</v>
      </c>
      <c r="K3950" s="250" t="s">
        <v>7384</v>
      </c>
      <c r="L3950" s="251">
        <v>45838</v>
      </c>
      <c r="M3950" s="250" t="s">
        <v>1099</v>
      </c>
    </row>
    <row r="3951" spans="1:13" x14ac:dyDescent="0.35">
      <c r="A3951" s="252" t="s">
        <v>950</v>
      </c>
      <c r="B3951" s="252" t="s">
        <v>951</v>
      </c>
      <c r="C3951" s="252" t="s">
        <v>952</v>
      </c>
      <c r="D3951" s="252" t="s">
        <v>1142</v>
      </c>
      <c r="E3951" s="252">
        <v>3</v>
      </c>
      <c r="F3951" s="252" t="s">
        <v>7377</v>
      </c>
      <c r="G3951" s="252" t="s">
        <v>398</v>
      </c>
      <c r="H3951" s="252">
        <v>2</v>
      </c>
      <c r="I3951" s="252" t="s">
        <v>7378</v>
      </c>
      <c r="J3951" s="252" t="s">
        <v>7385</v>
      </c>
      <c r="K3951" s="252" t="s">
        <v>7386</v>
      </c>
      <c r="L3951" s="253">
        <v>45838</v>
      </c>
      <c r="M3951" s="252" t="s">
        <v>1099</v>
      </c>
    </row>
    <row r="3952" spans="1:13" x14ac:dyDescent="0.35">
      <c r="A3952" s="250" t="s">
        <v>214</v>
      </c>
      <c r="B3952" s="250" t="s">
        <v>215</v>
      </c>
      <c r="C3952" s="250" t="s">
        <v>216</v>
      </c>
      <c r="D3952" s="250" t="s">
        <v>1094</v>
      </c>
      <c r="E3952" s="250">
        <v>1252877</v>
      </c>
      <c r="F3952" s="250" t="s">
        <v>7387</v>
      </c>
      <c r="G3952" s="250" t="s">
        <v>398</v>
      </c>
      <c r="H3952" s="250">
        <v>2</v>
      </c>
      <c r="I3952" s="250" t="s">
        <v>7388</v>
      </c>
      <c r="J3952" s="250" t="s">
        <v>7389</v>
      </c>
      <c r="K3952" s="250" t="s">
        <v>7390</v>
      </c>
      <c r="L3952" s="251">
        <v>45838</v>
      </c>
      <c r="M3952" s="250" t="s">
        <v>175</v>
      </c>
    </row>
    <row r="3953" spans="1:13" x14ac:dyDescent="0.35">
      <c r="A3953" s="252" t="s">
        <v>214</v>
      </c>
      <c r="B3953" s="252" t="s">
        <v>215</v>
      </c>
      <c r="C3953" s="252" t="s">
        <v>216</v>
      </c>
      <c r="D3953" s="252" t="s">
        <v>1100</v>
      </c>
      <c r="E3953" s="252">
        <v>17300</v>
      </c>
      <c r="F3953" s="252" t="s">
        <v>7391</v>
      </c>
      <c r="G3953" s="252" t="s">
        <v>178</v>
      </c>
      <c r="H3953" s="252">
        <v>1</v>
      </c>
      <c r="I3953" s="252" t="s">
        <v>7388</v>
      </c>
      <c r="J3953" s="252" t="s">
        <v>7392</v>
      </c>
      <c r="K3953" s="252" t="s">
        <v>7393</v>
      </c>
      <c r="L3953" s="253">
        <v>45838</v>
      </c>
      <c r="M3953" s="252" t="s">
        <v>1099</v>
      </c>
    </row>
    <row r="3954" spans="1:13" x14ac:dyDescent="0.35">
      <c r="A3954" s="250" t="s">
        <v>214</v>
      </c>
      <c r="B3954" s="250" t="s">
        <v>215</v>
      </c>
      <c r="C3954" s="250" t="s">
        <v>216</v>
      </c>
      <c r="D3954" s="250" t="s">
        <v>1105</v>
      </c>
      <c r="E3954" s="250">
        <v>1204835</v>
      </c>
      <c r="F3954" s="250" t="s">
        <v>7394</v>
      </c>
      <c r="G3954" s="250" t="s">
        <v>230</v>
      </c>
      <c r="H3954" s="250">
        <v>3</v>
      </c>
      <c r="I3954" s="250" t="s">
        <v>7395</v>
      </c>
      <c r="J3954" s="250" t="s">
        <v>7396</v>
      </c>
      <c r="K3954" s="250" t="s">
        <v>7397</v>
      </c>
      <c r="L3954" s="251">
        <v>45838</v>
      </c>
      <c r="M3954" s="250" t="s">
        <v>175</v>
      </c>
    </row>
    <row r="3955" spans="1:13" x14ac:dyDescent="0.35">
      <c r="A3955" s="252" t="s">
        <v>214</v>
      </c>
      <c r="B3955" s="252" t="s">
        <v>215</v>
      </c>
      <c r="C3955" s="252" t="s">
        <v>216</v>
      </c>
      <c r="D3955" s="252" t="s">
        <v>1110</v>
      </c>
      <c r="E3955" s="252">
        <v>764168</v>
      </c>
      <c r="F3955" s="252" t="s">
        <v>7394</v>
      </c>
      <c r="G3955" s="252" t="s">
        <v>230</v>
      </c>
      <c r="H3955" s="252">
        <v>3</v>
      </c>
      <c r="I3955" s="252" t="s">
        <v>7395</v>
      </c>
      <c r="J3955" s="252" t="s">
        <v>7398</v>
      </c>
      <c r="K3955" s="252" t="s">
        <v>7399</v>
      </c>
      <c r="L3955" s="253">
        <v>45838</v>
      </c>
      <c r="M3955" s="252" t="s">
        <v>1099</v>
      </c>
    </row>
    <row r="3956" spans="1:13" x14ac:dyDescent="0.35">
      <c r="A3956" s="250" t="s">
        <v>214</v>
      </c>
      <c r="B3956" s="250" t="s">
        <v>215</v>
      </c>
      <c r="C3956" s="250" t="s">
        <v>216</v>
      </c>
      <c r="D3956" s="250" t="s">
        <v>1113</v>
      </c>
      <c r="E3956" s="250">
        <v>56</v>
      </c>
      <c r="F3956" s="250" t="s">
        <v>6266</v>
      </c>
      <c r="G3956" s="250" t="s">
        <v>230</v>
      </c>
      <c r="H3956" s="250">
        <v>3</v>
      </c>
      <c r="I3956" s="250" t="s">
        <v>6267</v>
      </c>
      <c r="J3956" s="250" t="s">
        <v>7400</v>
      </c>
      <c r="K3956" s="250" t="s">
        <v>7401</v>
      </c>
      <c r="L3956" s="251">
        <v>45838</v>
      </c>
      <c r="M3956" s="250" t="s">
        <v>175</v>
      </c>
    </row>
    <row r="3957" spans="1:13" x14ac:dyDescent="0.35">
      <c r="A3957" s="252" t="s">
        <v>214</v>
      </c>
      <c r="B3957" s="252" t="s">
        <v>215</v>
      </c>
      <c r="C3957" s="252" t="s">
        <v>216</v>
      </c>
      <c r="D3957" s="252" t="s">
        <v>1123</v>
      </c>
      <c r="E3957" s="252">
        <v>303725</v>
      </c>
      <c r="F3957" s="252" t="s">
        <v>7394</v>
      </c>
      <c r="G3957" s="252" t="s">
        <v>230</v>
      </c>
      <c r="H3957" s="252">
        <v>3</v>
      </c>
      <c r="I3957" s="252" t="s">
        <v>7395</v>
      </c>
      <c r="J3957" s="252" t="s">
        <v>7402</v>
      </c>
      <c r="K3957" s="252" t="s">
        <v>7403</v>
      </c>
      <c r="L3957" s="253">
        <v>45838</v>
      </c>
      <c r="M3957" s="252" t="s">
        <v>19</v>
      </c>
    </row>
    <row r="3958" spans="1:13" x14ac:dyDescent="0.35">
      <c r="A3958" s="250" t="s">
        <v>214</v>
      </c>
      <c r="B3958" s="250" t="s">
        <v>215</v>
      </c>
      <c r="C3958" s="250" t="s">
        <v>216</v>
      </c>
      <c r="D3958" s="250" t="s">
        <v>1126</v>
      </c>
      <c r="E3958" s="250">
        <v>440667</v>
      </c>
      <c r="F3958" s="250" t="s">
        <v>7394</v>
      </c>
      <c r="G3958" s="250" t="s">
        <v>230</v>
      </c>
      <c r="H3958" s="250">
        <v>3</v>
      </c>
      <c r="I3958" s="250" t="s">
        <v>7404</v>
      </c>
      <c r="J3958" s="250" t="s">
        <v>7405</v>
      </c>
      <c r="K3958" s="250" t="s">
        <v>7406</v>
      </c>
      <c r="L3958" s="251">
        <v>45838</v>
      </c>
      <c r="M3958" s="250" t="s">
        <v>19</v>
      </c>
    </row>
    <row r="3959" spans="1:13" x14ac:dyDescent="0.35">
      <c r="A3959" s="252" t="s">
        <v>214</v>
      </c>
      <c r="B3959" s="252" t="s">
        <v>215</v>
      </c>
      <c r="C3959" s="252" t="s">
        <v>216</v>
      </c>
      <c r="D3959" s="252" t="s">
        <v>1130</v>
      </c>
      <c r="E3959" s="252">
        <v>460443</v>
      </c>
      <c r="F3959" s="252" t="s">
        <v>7394</v>
      </c>
      <c r="G3959" s="252" t="s">
        <v>230</v>
      </c>
      <c r="H3959" s="252">
        <v>3</v>
      </c>
      <c r="I3959" s="252" t="s">
        <v>7395</v>
      </c>
      <c r="J3959" s="252" t="s">
        <v>7407</v>
      </c>
      <c r="K3959" s="252" t="s">
        <v>7408</v>
      </c>
      <c r="L3959" s="253">
        <v>45838</v>
      </c>
      <c r="M3959" s="252" t="s">
        <v>19</v>
      </c>
    </row>
    <row r="3960" spans="1:13" x14ac:dyDescent="0.35">
      <c r="A3960" s="250" t="s">
        <v>214</v>
      </c>
      <c r="B3960" s="250" t="s">
        <v>215</v>
      </c>
      <c r="C3960" s="250" t="s">
        <v>216</v>
      </c>
      <c r="D3960" s="250" t="s">
        <v>1133</v>
      </c>
      <c r="E3960" s="250">
        <v>269564</v>
      </c>
      <c r="F3960" s="250" t="s">
        <v>7394</v>
      </c>
      <c r="G3960" s="250" t="s">
        <v>230</v>
      </c>
      <c r="H3960" s="250">
        <v>3</v>
      </c>
      <c r="I3960" s="250" t="s">
        <v>7395</v>
      </c>
      <c r="J3960" s="250" t="s">
        <v>7409</v>
      </c>
      <c r="K3960" s="250" t="s">
        <v>7410</v>
      </c>
      <c r="L3960" s="251">
        <v>45838</v>
      </c>
      <c r="M3960" s="250" t="s">
        <v>19</v>
      </c>
    </row>
    <row r="3961" spans="1:13" x14ac:dyDescent="0.35">
      <c r="A3961" s="252" t="s">
        <v>214</v>
      </c>
      <c r="B3961" s="252" t="s">
        <v>215</v>
      </c>
      <c r="C3961" s="252" t="s">
        <v>216</v>
      </c>
      <c r="D3961" s="252" t="s">
        <v>1136</v>
      </c>
      <c r="E3961" s="252">
        <v>34161</v>
      </c>
      <c r="F3961" s="252" t="s">
        <v>7394</v>
      </c>
      <c r="G3961" s="252" t="s">
        <v>230</v>
      </c>
      <c r="H3961" s="252">
        <v>3</v>
      </c>
      <c r="I3961" s="252" t="s">
        <v>7395</v>
      </c>
      <c r="J3961" s="252" t="s">
        <v>7411</v>
      </c>
      <c r="K3961" s="252" t="s">
        <v>7412</v>
      </c>
      <c r="L3961" s="253">
        <v>45838</v>
      </c>
      <c r="M3961" s="252" t="s">
        <v>19</v>
      </c>
    </row>
    <row r="3962" spans="1:13" x14ac:dyDescent="0.35">
      <c r="A3962" s="250" t="s">
        <v>214</v>
      </c>
      <c r="B3962" s="250" t="s">
        <v>215</v>
      </c>
      <c r="C3962" s="250" t="s">
        <v>216</v>
      </c>
      <c r="D3962" s="250" t="s">
        <v>1139</v>
      </c>
      <c r="E3962" s="250">
        <v>0</v>
      </c>
      <c r="F3962" s="250" t="s">
        <v>7394</v>
      </c>
      <c r="G3962" s="250" t="s">
        <v>230</v>
      </c>
      <c r="H3962" s="250">
        <v>3</v>
      </c>
      <c r="I3962" s="250" t="s">
        <v>7395</v>
      </c>
      <c r="J3962" s="250" t="s">
        <v>7413</v>
      </c>
      <c r="K3962" s="250" t="s">
        <v>7414</v>
      </c>
      <c r="L3962" s="251">
        <v>45838</v>
      </c>
      <c r="M3962" s="250" t="s">
        <v>19</v>
      </c>
    </row>
    <row r="3963" spans="1:13" x14ac:dyDescent="0.35">
      <c r="A3963" s="252" t="s">
        <v>214</v>
      </c>
      <c r="B3963" s="252" t="s">
        <v>215</v>
      </c>
      <c r="C3963" s="252" t="s">
        <v>216</v>
      </c>
      <c r="D3963" s="252" t="s">
        <v>1142</v>
      </c>
      <c r="E3963" s="252">
        <v>2</v>
      </c>
      <c r="F3963" s="252" t="s">
        <v>7415</v>
      </c>
      <c r="G3963" s="252" t="s">
        <v>398</v>
      </c>
      <c r="H3963" s="252">
        <v>2</v>
      </c>
      <c r="I3963" s="252" t="s">
        <v>7416</v>
      </c>
      <c r="J3963" s="252" t="s">
        <v>7417</v>
      </c>
      <c r="K3963" s="252" t="s">
        <v>7418</v>
      </c>
      <c r="L3963" s="253">
        <v>45838</v>
      </c>
      <c r="M3963" s="252" t="s">
        <v>19</v>
      </c>
    </row>
    <row r="3964" spans="1:13" x14ac:dyDescent="0.35">
      <c r="A3964" s="250" t="s">
        <v>381</v>
      </c>
      <c r="B3964" s="250" t="s">
        <v>382</v>
      </c>
      <c r="C3964" s="250" t="s">
        <v>383</v>
      </c>
      <c r="D3964" s="250" t="s">
        <v>1094</v>
      </c>
      <c r="E3964" s="250">
        <v>6823613</v>
      </c>
      <c r="F3964" s="250" t="s">
        <v>7419</v>
      </c>
      <c r="G3964" s="250" t="s">
        <v>398</v>
      </c>
      <c r="H3964" s="250">
        <v>2</v>
      </c>
      <c r="I3964" s="250" t="s">
        <v>7420</v>
      </c>
      <c r="J3964" s="250" t="s">
        <v>7421</v>
      </c>
      <c r="K3964" s="250" t="s">
        <v>7422</v>
      </c>
      <c r="L3964" s="251">
        <v>45838</v>
      </c>
      <c r="M3964" s="250" t="s">
        <v>1099</v>
      </c>
    </row>
    <row r="3965" spans="1:13" x14ac:dyDescent="0.35">
      <c r="A3965" s="252" t="s">
        <v>381</v>
      </c>
      <c r="B3965" s="252" t="s">
        <v>382</v>
      </c>
      <c r="C3965" s="252" t="s">
        <v>383</v>
      </c>
      <c r="D3965" s="252" t="s">
        <v>1100</v>
      </c>
      <c r="E3965" s="252">
        <v>120340</v>
      </c>
      <c r="F3965" s="252" t="s">
        <v>7423</v>
      </c>
      <c r="G3965" s="252" t="s">
        <v>398</v>
      </c>
      <c r="H3965" s="252">
        <v>2</v>
      </c>
      <c r="I3965" s="252" t="s">
        <v>7424</v>
      </c>
      <c r="J3965" s="252" t="s">
        <v>7425</v>
      </c>
      <c r="K3965" s="252" t="s">
        <v>7426</v>
      </c>
      <c r="L3965" s="253">
        <v>45838</v>
      </c>
      <c r="M3965" s="252" t="s">
        <v>1099</v>
      </c>
    </row>
    <row r="3966" spans="1:13" x14ac:dyDescent="0.35">
      <c r="A3966" s="250" t="s">
        <v>381</v>
      </c>
      <c r="B3966" s="250" t="s">
        <v>382</v>
      </c>
      <c r="C3966" s="250" t="s">
        <v>383</v>
      </c>
      <c r="D3966" s="250" t="s">
        <v>1105</v>
      </c>
      <c r="E3966" s="250">
        <v>6823613</v>
      </c>
      <c r="F3966" s="250" t="s">
        <v>7419</v>
      </c>
      <c r="G3966" s="250" t="s">
        <v>398</v>
      </c>
      <c r="H3966" s="250">
        <v>2</v>
      </c>
      <c r="I3966" s="250" t="s">
        <v>7420</v>
      </c>
      <c r="J3966" s="250" t="s">
        <v>7427</v>
      </c>
      <c r="K3966" s="250" t="s">
        <v>7428</v>
      </c>
      <c r="L3966" s="251">
        <v>45838</v>
      </c>
      <c r="M3966" s="250" t="s">
        <v>1099</v>
      </c>
    </row>
    <row r="3967" spans="1:13" x14ac:dyDescent="0.35">
      <c r="A3967" s="252" t="s">
        <v>381</v>
      </c>
      <c r="B3967" s="252" t="s">
        <v>382</v>
      </c>
      <c r="C3967" s="252" t="s">
        <v>383</v>
      </c>
      <c r="D3967" s="252" t="s">
        <v>1110</v>
      </c>
      <c r="E3967" s="252">
        <v>6823613</v>
      </c>
      <c r="F3967" s="252" t="s">
        <v>7419</v>
      </c>
      <c r="G3967" s="252" t="s">
        <v>230</v>
      </c>
      <c r="H3967" s="252">
        <v>3</v>
      </c>
      <c r="I3967" s="252" t="s">
        <v>7420</v>
      </c>
      <c r="J3967" s="252" t="s">
        <v>7429</v>
      </c>
      <c r="K3967" s="252" t="s">
        <v>7430</v>
      </c>
      <c r="L3967" s="253">
        <v>45838</v>
      </c>
      <c r="M3967" s="252" t="s">
        <v>1099</v>
      </c>
    </row>
    <row r="3968" spans="1:13" x14ac:dyDescent="0.35">
      <c r="A3968" s="250" t="s">
        <v>381</v>
      </c>
      <c r="B3968" s="250" t="s">
        <v>382</v>
      </c>
      <c r="C3968" s="250" t="s">
        <v>383</v>
      </c>
      <c r="D3968" s="250" t="s">
        <v>1113</v>
      </c>
      <c r="E3968" s="250">
        <v>210289</v>
      </c>
      <c r="F3968" s="250" t="s">
        <v>7431</v>
      </c>
      <c r="G3968" s="250" t="s">
        <v>398</v>
      </c>
      <c r="H3968" s="250">
        <v>2</v>
      </c>
      <c r="I3968" s="250" t="s">
        <v>7432</v>
      </c>
      <c r="J3968" s="250" t="s">
        <v>7433</v>
      </c>
      <c r="K3968" s="250" t="s">
        <v>7434</v>
      </c>
      <c r="L3968" s="251">
        <v>45838</v>
      </c>
      <c r="M3968" s="250" t="s">
        <v>1099</v>
      </c>
    </row>
    <row r="3969" spans="1:13" x14ac:dyDescent="0.35">
      <c r="A3969" s="252" t="s">
        <v>381</v>
      </c>
      <c r="B3969" s="252" t="s">
        <v>382</v>
      </c>
      <c r="C3969" s="252" t="s">
        <v>383</v>
      </c>
      <c r="D3969" s="252" t="s">
        <v>92</v>
      </c>
      <c r="E3969" s="252" t="s">
        <v>17</v>
      </c>
      <c r="F3969" s="252" t="s">
        <v>17</v>
      </c>
      <c r="G3969" s="252" t="s">
        <v>230</v>
      </c>
      <c r="H3969" s="252">
        <v>3</v>
      </c>
      <c r="I3969" s="252" t="s">
        <v>17</v>
      </c>
      <c r="J3969" s="252" t="s">
        <v>6320</v>
      </c>
      <c r="K3969" s="252" t="s">
        <v>7435</v>
      </c>
      <c r="L3969" s="253">
        <v>45838</v>
      </c>
      <c r="M3969" s="252" t="s">
        <v>1099</v>
      </c>
    </row>
    <row r="3970" spans="1:13" x14ac:dyDescent="0.35">
      <c r="A3970" s="250" t="s">
        <v>381</v>
      </c>
      <c r="B3970" s="250" t="s">
        <v>382</v>
      </c>
      <c r="C3970" s="250" t="s">
        <v>383</v>
      </c>
      <c r="D3970" s="250" t="s">
        <v>428</v>
      </c>
      <c r="E3970" s="250">
        <v>3</v>
      </c>
      <c r="F3970" s="250" t="s">
        <v>7436</v>
      </c>
      <c r="G3970" s="250" t="s">
        <v>398</v>
      </c>
      <c r="H3970" s="250">
        <v>2</v>
      </c>
      <c r="I3970" s="250" t="s">
        <v>269</v>
      </c>
      <c r="J3970" s="250" t="s">
        <v>7437</v>
      </c>
      <c r="K3970" s="250" t="s">
        <v>7438</v>
      </c>
      <c r="L3970" s="251">
        <v>45838</v>
      </c>
      <c r="M3970" s="250" t="s">
        <v>1099</v>
      </c>
    </row>
    <row r="3971" spans="1:13" x14ac:dyDescent="0.35">
      <c r="A3971" s="252" t="s">
        <v>381</v>
      </c>
      <c r="B3971" s="252" t="s">
        <v>382</v>
      </c>
      <c r="C3971" s="252" t="s">
        <v>383</v>
      </c>
      <c r="D3971" s="252" t="s">
        <v>1016</v>
      </c>
      <c r="E3971" s="252">
        <v>3</v>
      </c>
      <c r="F3971" s="252" t="s">
        <v>7436</v>
      </c>
      <c r="G3971" s="252" t="s">
        <v>398</v>
      </c>
      <c r="H3971" s="252">
        <v>2</v>
      </c>
      <c r="I3971" s="252" t="s">
        <v>269</v>
      </c>
      <c r="J3971" s="252" t="s">
        <v>7439</v>
      </c>
      <c r="K3971" s="252" t="s">
        <v>7440</v>
      </c>
      <c r="L3971" s="253">
        <v>45838</v>
      </c>
      <c r="M3971" s="252" t="s">
        <v>1099</v>
      </c>
    </row>
    <row r="3972" spans="1:13" x14ac:dyDescent="0.35">
      <c r="A3972" s="250" t="s">
        <v>381</v>
      </c>
      <c r="B3972" s="250" t="s">
        <v>382</v>
      </c>
      <c r="C3972" s="250" t="s">
        <v>383</v>
      </c>
      <c r="D3972" s="250" t="s">
        <v>1123</v>
      </c>
      <c r="E3972" s="250">
        <v>249999</v>
      </c>
      <c r="F3972" s="250" t="s">
        <v>7441</v>
      </c>
      <c r="G3972" s="250" t="s">
        <v>230</v>
      </c>
      <c r="H3972" s="250">
        <v>3</v>
      </c>
      <c r="I3972" s="250" t="s">
        <v>7442</v>
      </c>
      <c r="J3972" s="250" t="s">
        <v>7443</v>
      </c>
      <c r="K3972" s="250" t="s">
        <v>7444</v>
      </c>
      <c r="L3972" s="251">
        <v>45838</v>
      </c>
      <c r="M3972" s="250" t="s">
        <v>1099</v>
      </c>
    </row>
    <row r="3973" spans="1:13" x14ac:dyDescent="0.35">
      <c r="A3973" s="252" t="s">
        <v>381</v>
      </c>
      <c r="B3973" s="252" t="s">
        <v>382</v>
      </c>
      <c r="C3973" s="252" t="s">
        <v>383</v>
      </c>
      <c r="D3973" s="252" t="s">
        <v>1126</v>
      </c>
      <c r="E3973" s="252">
        <v>0</v>
      </c>
      <c r="F3973" s="252" t="s">
        <v>7445</v>
      </c>
      <c r="G3973" s="252" t="s">
        <v>230</v>
      </c>
      <c r="H3973" s="252">
        <v>3</v>
      </c>
      <c r="I3973" s="252" t="s">
        <v>7446</v>
      </c>
      <c r="J3973" s="252" t="s">
        <v>7447</v>
      </c>
      <c r="K3973" s="252" t="s">
        <v>7448</v>
      </c>
      <c r="L3973" s="253">
        <v>45838</v>
      </c>
      <c r="M3973" s="252" t="s">
        <v>1099</v>
      </c>
    </row>
    <row r="3974" spans="1:13" x14ac:dyDescent="0.35">
      <c r="A3974" s="250" t="s">
        <v>381</v>
      </c>
      <c r="B3974" s="250" t="s">
        <v>382</v>
      </c>
      <c r="C3974" s="250" t="s">
        <v>383</v>
      </c>
      <c r="D3974" s="250" t="s">
        <v>1130</v>
      </c>
      <c r="E3974" s="250">
        <v>6573614</v>
      </c>
      <c r="F3974" s="250" t="s">
        <v>7449</v>
      </c>
      <c r="G3974" s="250" t="s">
        <v>230</v>
      </c>
      <c r="H3974" s="250">
        <v>3</v>
      </c>
      <c r="I3974" s="250" t="s">
        <v>7450</v>
      </c>
      <c r="J3974" s="250" t="s">
        <v>7451</v>
      </c>
      <c r="K3974" s="250" t="s">
        <v>7452</v>
      </c>
      <c r="L3974" s="251">
        <v>45838</v>
      </c>
      <c r="M3974" s="250" t="s">
        <v>1099</v>
      </c>
    </row>
    <row r="3975" spans="1:13" x14ac:dyDescent="0.35">
      <c r="A3975" s="252" t="s">
        <v>381</v>
      </c>
      <c r="B3975" s="252" t="s">
        <v>382</v>
      </c>
      <c r="C3975" s="252" t="s">
        <v>383</v>
      </c>
      <c r="D3975" s="252" t="s">
        <v>1133</v>
      </c>
      <c r="E3975" s="252">
        <v>249999</v>
      </c>
      <c r="F3975" s="252" t="s">
        <v>7441</v>
      </c>
      <c r="G3975" s="252" t="s">
        <v>230</v>
      </c>
      <c r="H3975" s="252">
        <v>3</v>
      </c>
      <c r="I3975" s="252" t="s">
        <v>7442</v>
      </c>
      <c r="J3975" s="252" t="s">
        <v>7453</v>
      </c>
      <c r="K3975" s="252" t="s">
        <v>7454</v>
      </c>
      <c r="L3975" s="253">
        <v>45838</v>
      </c>
      <c r="M3975" s="252" t="s">
        <v>1099</v>
      </c>
    </row>
    <row r="3976" spans="1:13" x14ac:dyDescent="0.35">
      <c r="A3976" s="250" t="s">
        <v>381</v>
      </c>
      <c r="B3976" s="250" t="s">
        <v>382</v>
      </c>
      <c r="C3976" s="250" t="s">
        <v>383</v>
      </c>
      <c r="D3976" s="250" t="s">
        <v>1136</v>
      </c>
      <c r="E3976" s="250" t="s">
        <v>17</v>
      </c>
      <c r="F3976" s="250" t="s">
        <v>17</v>
      </c>
      <c r="G3976" s="250" t="s">
        <v>230</v>
      </c>
      <c r="H3976" s="250">
        <v>3</v>
      </c>
      <c r="I3976" s="250" t="s">
        <v>17</v>
      </c>
      <c r="J3976" s="250" t="s">
        <v>7302</v>
      </c>
      <c r="K3976" s="250" t="s">
        <v>7455</v>
      </c>
      <c r="L3976" s="251">
        <v>45838</v>
      </c>
      <c r="M3976" s="250" t="s">
        <v>1099</v>
      </c>
    </row>
    <row r="3977" spans="1:13" x14ac:dyDescent="0.35">
      <c r="A3977" s="252" t="s">
        <v>381</v>
      </c>
      <c r="B3977" s="252" t="s">
        <v>382</v>
      </c>
      <c r="C3977" s="252" t="s">
        <v>383</v>
      </c>
      <c r="D3977" s="252" t="s">
        <v>1139</v>
      </c>
      <c r="E3977" s="252" t="s">
        <v>17</v>
      </c>
      <c r="F3977" s="252" t="s">
        <v>17</v>
      </c>
      <c r="G3977" s="252" t="s">
        <v>230</v>
      </c>
      <c r="H3977" s="252">
        <v>3</v>
      </c>
      <c r="I3977" s="252" t="s">
        <v>17</v>
      </c>
      <c r="J3977" s="252" t="s">
        <v>7302</v>
      </c>
      <c r="K3977" s="252" t="s">
        <v>7456</v>
      </c>
      <c r="L3977" s="253">
        <v>45838</v>
      </c>
      <c r="M3977" s="252" t="s">
        <v>1099</v>
      </c>
    </row>
    <row r="3978" spans="1:13" x14ac:dyDescent="0.35">
      <c r="A3978" s="250" t="s">
        <v>381</v>
      </c>
      <c r="B3978" s="250" t="s">
        <v>382</v>
      </c>
      <c r="C3978" s="250" t="s">
        <v>383</v>
      </c>
      <c r="D3978" s="250" t="s">
        <v>1142</v>
      </c>
      <c r="E3978" s="250" t="s">
        <v>17</v>
      </c>
      <c r="F3978" s="250" t="s">
        <v>17</v>
      </c>
      <c r="G3978" s="250" t="s">
        <v>230</v>
      </c>
      <c r="H3978" s="250">
        <v>3</v>
      </c>
      <c r="I3978" s="250" t="s">
        <v>17</v>
      </c>
      <c r="J3978" s="250" t="s">
        <v>7457</v>
      </c>
      <c r="K3978" s="250" t="s">
        <v>7458</v>
      </c>
      <c r="L3978" s="251">
        <v>45838</v>
      </c>
      <c r="M3978" s="250" t="s">
        <v>19</v>
      </c>
    </row>
    <row r="3979" spans="1:13" x14ac:dyDescent="0.35">
      <c r="A3979" s="252" t="s">
        <v>881</v>
      </c>
      <c r="B3979" s="252" t="s">
        <v>882</v>
      </c>
      <c r="C3979" s="252" t="s">
        <v>883</v>
      </c>
      <c r="D3979" s="252" t="s">
        <v>1094</v>
      </c>
      <c r="E3979" s="252">
        <v>18400000</v>
      </c>
      <c r="F3979" s="252" t="s">
        <v>7459</v>
      </c>
      <c r="G3979" s="252" t="s">
        <v>178</v>
      </c>
      <c r="H3979" s="252">
        <v>1</v>
      </c>
      <c r="I3979" s="252" t="s">
        <v>7460</v>
      </c>
      <c r="J3979" s="252" t="s">
        <v>7461</v>
      </c>
      <c r="K3979" s="252" t="s">
        <v>7462</v>
      </c>
      <c r="L3979" s="253">
        <v>45838</v>
      </c>
      <c r="M3979" s="252" t="s">
        <v>1099</v>
      </c>
    </row>
    <row r="3980" spans="1:13" x14ac:dyDescent="0.35">
      <c r="A3980" s="250" t="s">
        <v>881</v>
      </c>
      <c r="B3980" s="250" t="s">
        <v>882</v>
      </c>
      <c r="C3980" s="250" t="s">
        <v>883</v>
      </c>
      <c r="D3980" s="250" t="s">
        <v>1100</v>
      </c>
      <c r="E3980" s="250">
        <v>107160</v>
      </c>
      <c r="F3980" s="250" t="s">
        <v>7463</v>
      </c>
      <c r="G3980" s="250" t="s">
        <v>398</v>
      </c>
      <c r="H3980" s="250">
        <v>2</v>
      </c>
      <c r="I3980" s="250" t="s">
        <v>7464</v>
      </c>
      <c r="J3980" s="250" t="s">
        <v>7465</v>
      </c>
      <c r="K3980" s="250" t="s">
        <v>7466</v>
      </c>
      <c r="L3980" s="251">
        <v>45838</v>
      </c>
      <c r="M3980" s="250" t="s">
        <v>1099</v>
      </c>
    </row>
    <row r="3981" spans="1:13" x14ac:dyDescent="0.35">
      <c r="A3981" s="252" t="s">
        <v>881</v>
      </c>
      <c r="B3981" s="252" t="s">
        <v>882</v>
      </c>
      <c r="C3981" s="252" t="s">
        <v>883</v>
      </c>
      <c r="D3981" s="252" t="s">
        <v>1105</v>
      </c>
      <c r="E3981" s="252">
        <v>18400000</v>
      </c>
      <c r="F3981" s="252" t="s">
        <v>7467</v>
      </c>
      <c r="G3981" s="252" t="s">
        <v>398</v>
      </c>
      <c r="H3981" s="252">
        <v>2</v>
      </c>
      <c r="I3981" s="252" t="s">
        <v>7460</v>
      </c>
      <c r="J3981" s="252" t="s">
        <v>7468</v>
      </c>
      <c r="K3981" s="252" t="s">
        <v>7469</v>
      </c>
      <c r="L3981" s="253">
        <v>45838</v>
      </c>
      <c r="M3981" s="252" t="s">
        <v>1099</v>
      </c>
    </row>
    <row r="3982" spans="1:13" x14ac:dyDescent="0.35">
      <c r="A3982" s="250" t="s">
        <v>881</v>
      </c>
      <c r="B3982" s="250" t="s">
        <v>882</v>
      </c>
      <c r="C3982" s="250" t="s">
        <v>883</v>
      </c>
      <c r="D3982" s="250" t="s">
        <v>1110</v>
      </c>
      <c r="E3982" s="250">
        <v>8065469</v>
      </c>
      <c r="F3982" s="250" t="s">
        <v>7470</v>
      </c>
      <c r="G3982" s="250" t="s">
        <v>398</v>
      </c>
      <c r="H3982" s="250">
        <v>2</v>
      </c>
      <c r="I3982" s="250" t="s">
        <v>7471</v>
      </c>
      <c r="J3982" s="250" t="s">
        <v>7472</v>
      </c>
      <c r="K3982" s="250" t="s">
        <v>7473</v>
      </c>
      <c r="L3982" s="251">
        <v>45838</v>
      </c>
      <c r="M3982" s="250" t="s">
        <v>1099</v>
      </c>
    </row>
    <row r="3983" spans="1:13" x14ac:dyDescent="0.35">
      <c r="A3983" s="252" t="s">
        <v>881</v>
      </c>
      <c r="B3983" s="252" t="s">
        <v>882</v>
      </c>
      <c r="C3983" s="252" t="s">
        <v>883</v>
      </c>
      <c r="D3983" s="252" t="s">
        <v>1113</v>
      </c>
      <c r="E3983" s="252">
        <v>281645</v>
      </c>
      <c r="F3983" s="252" t="s">
        <v>7474</v>
      </c>
      <c r="G3983" s="252" t="s">
        <v>178</v>
      </c>
      <c r="H3983" s="252">
        <v>1</v>
      </c>
      <c r="I3983" s="252" t="s">
        <v>7475</v>
      </c>
      <c r="J3983" s="252" t="s">
        <v>7476</v>
      </c>
      <c r="K3983" s="252" t="s">
        <v>7477</v>
      </c>
      <c r="L3983" s="253">
        <v>45838</v>
      </c>
      <c r="M3983" s="252" t="s">
        <v>1099</v>
      </c>
    </row>
    <row r="3984" spans="1:13" x14ac:dyDescent="0.35">
      <c r="A3984" s="250" t="s">
        <v>881</v>
      </c>
      <c r="B3984" s="250" t="s">
        <v>882</v>
      </c>
      <c r="C3984" s="250" t="s">
        <v>883</v>
      </c>
      <c r="D3984" s="250" t="s">
        <v>92</v>
      </c>
      <c r="E3984" s="250" t="s">
        <v>17</v>
      </c>
      <c r="F3984" s="250" t="s">
        <v>17</v>
      </c>
      <c r="G3984" s="250" t="s">
        <v>17</v>
      </c>
      <c r="H3984" s="250" t="s">
        <v>17</v>
      </c>
      <c r="I3984" s="250" t="s">
        <v>17</v>
      </c>
      <c r="J3984" s="250" t="s">
        <v>7478</v>
      </c>
      <c r="K3984" s="250" t="s">
        <v>7479</v>
      </c>
      <c r="L3984" s="251">
        <v>45838</v>
      </c>
      <c r="M3984" s="250" t="s">
        <v>19</v>
      </c>
    </row>
    <row r="3985" spans="1:13" x14ac:dyDescent="0.35">
      <c r="A3985" s="252" t="s">
        <v>881</v>
      </c>
      <c r="B3985" s="252" t="s">
        <v>882</v>
      </c>
      <c r="C3985" s="252" t="s">
        <v>883</v>
      </c>
      <c r="D3985" s="252" t="s">
        <v>428</v>
      </c>
      <c r="E3985" s="252">
        <v>179</v>
      </c>
      <c r="F3985" s="252" t="s">
        <v>4354</v>
      </c>
      <c r="G3985" s="252" t="s">
        <v>230</v>
      </c>
      <c r="H3985" s="252">
        <v>3</v>
      </c>
      <c r="I3985" s="252" t="s">
        <v>1013</v>
      </c>
      <c r="J3985" s="252" t="s">
        <v>7480</v>
      </c>
      <c r="K3985" s="252" t="s">
        <v>7481</v>
      </c>
      <c r="L3985" s="253">
        <v>45838</v>
      </c>
      <c r="M3985" s="252" t="s">
        <v>1099</v>
      </c>
    </row>
    <row r="3986" spans="1:13" x14ac:dyDescent="0.35">
      <c r="A3986" s="250" t="s">
        <v>881</v>
      </c>
      <c r="B3986" s="250" t="s">
        <v>882</v>
      </c>
      <c r="C3986" s="250" t="s">
        <v>883</v>
      </c>
      <c r="D3986" s="250" t="s">
        <v>1016</v>
      </c>
      <c r="E3986" s="250">
        <v>179</v>
      </c>
      <c r="F3986" s="250" t="s">
        <v>4354</v>
      </c>
      <c r="G3986" s="250" t="s">
        <v>230</v>
      </c>
      <c r="H3986" s="250">
        <v>3</v>
      </c>
      <c r="I3986" s="250" t="s">
        <v>1013</v>
      </c>
      <c r="J3986" s="250" t="s">
        <v>7482</v>
      </c>
      <c r="K3986" s="250" t="s">
        <v>7483</v>
      </c>
      <c r="L3986" s="251">
        <v>45838</v>
      </c>
      <c r="M3986" s="250" t="s">
        <v>1099</v>
      </c>
    </row>
    <row r="3987" spans="1:13" x14ac:dyDescent="0.35">
      <c r="A3987" s="252" t="s">
        <v>881</v>
      </c>
      <c r="B3987" s="252" t="s">
        <v>882</v>
      </c>
      <c r="C3987" s="252" t="s">
        <v>883</v>
      </c>
      <c r="D3987" s="252" t="s">
        <v>1123</v>
      </c>
      <c r="E3987" s="252">
        <v>2163953</v>
      </c>
      <c r="F3987" s="252" t="s">
        <v>7467</v>
      </c>
      <c r="G3987" s="252" t="s">
        <v>230</v>
      </c>
      <c r="H3987" s="252">
        <v>3</v>
      </c>
      <c r="I3987" s="252" t="s">
        <v>7484</v>
      </c>
      <c r="J3987" s="252" t="s">
        <v>7485</v>
      </c>
      <c r="K3987" s="252" t="s">
        <v>7486</v>
      </c>
      <c r="L3987" s="253">
        <v>45838</v>
      </c>
      <c r="M3987" s="252" t="s">
        <v>1099</v>
      </c>
    </row>
    <row r="3988" spans="1:13" x14ac:dyDescent="0.35">
      <c r="A3988" s="250" t="s">
        <v>881</v>
      </c>
      <c r="B3988" s="250" t="s">
        <v>882</v>
      </c>
      <c r="C3988" s="250" t="s">
        <v>883</v>
      </c>
      <c r="D3988" s="250" t="s">
        <v>1126</v>
      </c>
      <c r="E3988" s="250">
        <v>10334531</v>
      </c>
      <c r="F3988" s="250" t="s">
        <v>7487</v>
      </c>
      <c r="G3988" s="250" t="s">
        <v>230</v>
      </c>
      <c r="H3988" s="250">
        <v>3</v>
      </c>
      <c r="I3988" s="250" t="s">
        <v>7488</v>
      </c>
      <c r="J3988" s="250" t="s">
        <v>7489</v>
      </c>
      <c r="K3988" s="250" t="s">
        <v>7490</v>
      </c>
      <c r="L3988" s="251">
        <v>45838</v>
      </c>
      <c r="M3988" s="250" t="s">
        <v>1099</v>
      </c>
    </row>
    <row r="3989" spans="1:13" x14ac:dyDescent="0.35">
      <c r="A3989" s="252" t="s">
        <v>881</v>
      </c>
      <c r="B3989" s="252" t="s">
        <v>882</v>
      </c>
      <c r="C3989" s="252" t="s">
        <v>883</v>
      </c>
      <c r="D3989" s="252" t="s">
        <v>1130</v>
      </c>
      <c r="E3989" s="252">
        <v>5901516</v>
      </c>
      <c r="F3989" s="252" t="s">
        <v>7487</v>
      </c>
      <c r="G3989" s="252" t="s">
        <v>230</v>
      </c>
      <c r="H3989" s="252">
        <v>3</v>
      </c>
      <c r="I3989" s="252" t="s">
        <v>7488</v>
      </c>
      <c r="J3989" s="252" t="s">
        <v>7491</v>
      </c>
      <c r="K3989" s="252" t="s">
        <v>7492</v>
      </c>
      <c r="L3989" s="253">
        <v>45838</v>
      </c>
      <c r="M3989" s="252" t="s">
        <v>1099</v>
      </c>
    </row>
    <row r="3990" spans="1:13" x14ac:dyDescent="0.35">
      <c r="A3990" s="250" t="s">
        <v>881</v>
      </c>
      <c r="B3990" s="250" t="s">
        <v>882</v>
      </c>
      <c r="C3990" s="250" t="s">
        <v>883</v>
      </c>
      <c r="D3990" s="250" t="s">
        <v>1133</v>
      </c>
      <c r="E3990" s="250">
        <v>1822549</v>
      </c>
      <c r="F3990" s="250" t="s">
        <v>7493</v>
      </c>
      <c r="G3990" s="250" t="s">
        <v>230</v>
      </c>
      <c r="H3990" s="250">
        <v>3</v>
      </c>
      <c r="I3990" s="250" t="s">
        <v>7494</v>
      </c>
      <c r="J3990" s="250" t="s">
        <v>7495</v>
      </c>
      <c r="K3990" s="250" t="s">
        <v>7496</v>
      </c>
      <c r="L3990" s="251">
        <v>45838</v>
      </c>
      <c r="M3990" s="250" t="s">
        <v>1099</v>
      </c>
    </row>
    <row r="3991" spans="1:13" x14ac:dyDescent="0.35">
      <c r="A3991" s="252" t="s">
        <v>881</v>
      </c>
      <c r="B3991" s="252" t="s">
        <v>882</v>
      </c>
      <c r="C3991" s="252" t="s">
        <v>883</v>
      </c>
      <c r="D3991" s="252" t="s">
        <v>1136</v>
      </c>
      <c r="E3991" s="252">
        <v>341404</v>
      </c>
      <c r="F3991" s="252" t="s">
        <v>7493</v>
      </c>
      <c r="G3991" s="252" t="s">
        <v>230</v>
      </c>
      <c r="H3991" s="252">
        <v>3</v>
      </c>
      <c r="I3991" s="252" t="s">
        <v>7494</v>
      </c>
      <c r="J3991" s="252" t="s">
        <v>7497</v>
      </c>
      <c r="K3991" s="252" t="s">
        <v>7498</v>
      </c>
      <c r="L3991" s="253">
        <v>45838</v>
      </c>
      <c r="M3991" s="252" t="s">
        <v>1099</v>
      </c>
    </row>
    <row r="3992" spans="1:13" x14ac:dyDescent="0.35">
      <c r="A3992" s="250" t="s">
        <v>881</v>
      </c>
      <c r="B3992" s="250" t="s">
        <v>882</v>
      </c>
      <c r="C3992" s="250" t="s">
        <v>883</v>
      </c>
      <c r="D3992" s="250" t="s">
        <v>1139</v>
      </c>
      <c r="E3992" s="250">
        <v>0</v>
      </c>
      <c r="F3992" s="250" t="s">
        <v>7493</v>
      </c>
      <c r="G3992" s="250" t="s">
        <v>230</v>
      </c>
      <c r="H3992" s="250">
        <v>3</v>
      </c>
      <c r="I3992" s="250" t="s">
        <v>7494</v>
      </c>
      <c r="J3992" s="250" t="s">
        <v>7499</v>
      </c>
      <c r="K3992" s="250" t="s">
        <v>7500</v>
      </c>
      <c r="L3992" s="251">
        <v>45838</v>
      </c>
      <c r="M3992" s="250" t="s">
        <v>1099</v>
      </c>
    </row>
    <row r="3993" spans="1:13" x14ac:dyDescent="0.35">
      <c r="A3993" s="252" t="s">
        <v>881</v>
      </c>
      <c r="B3993" s="252" t="s">
        <v>882</v>
      </c>
      <c r="C3993" s="252" t="s">
        <v>883</v>
      </c>
      <c r="D3993" s="252" t="s">
        <v>1142</v>
      </c>
      <c r="E3993" s="252">
        <v>4</v>
      </c>
      <c r="F3993" s="252" t="s">
        <v>7467</v>
      </c>
      <c r="G3993" s="252" t="s">
        <v>398</v>
      </c>
      <c r="H3993" s="252">
        <v>2</v>
      </c>
      <c r="I3993" s="252" t="s">
        <v>7501</v>
      </c>
      <c r="J3993" s="252" t="s">
        <v>7502</v>
      </c>
      <c r="K3993" s="252" t="s">
        <v>7503</v>
      </c>
      <c r="L3993" s="253">
        <v>45838</v>
      </c>
      <c r="M3993" s="252" t="s">
        <v>1099</v>
      </c>
    </row>
    <row r="3994" spans="1:13" x14ac:dyDescent="0.35">
      <c r="A3994" s="250" t="s">
        <v>908</v>
      </c>
      <c r="B3994" s="250" t="s">
        <v>909</v>
      </c>
      <c r="C3994" s="250" t="s">
        <v>910</v>
      </c>
      <c r="D3994" s="250" t="s">
        <v>1094</v>
      </c>
      <c r="E3994" s="250">
        <v>10800000</v>
      </c>
      <c r="F3994" s="250" t="s">
        <v>7504</v>
      </c>
      <c r="G3994" s="250" t="s">
        <v>178</v>
      </c>
      <c r="H3994" s="250">
        <v>1</v>
      </c>
      <c r="I3994" s="250" t="s">
        <v>7505</v>
      </c>
      <c r="J3994" s="250" t="s">
        <v>7506</v>
      </c>
      <c r="K3994" s="250" t="s">
        <v>7507</v>
      </c>
      <c r="L3994" s="251">
        <v>45838</v>
      </c>
      <c r="M3994" s="250" t="s">
        <v>1099</v>
      </c>
    </row>
    <row r="3995" spans="1:13" x14ac:dyDescent="0.35">
      <c r="A3995" s="252" t="s">
        <v>908</v>
      </c>
      <c r="B3995" s="252" t="s">
        <v>909</v>
      </c>
      <c r="C3995" s="252" t="s">
        <v>910</v>
      </c>
      <c r="D3995" s="252" t="s">
        <v>1100</v>
      </c>
      <c r="E3995" s="252">
        <v>111890</v>
      </c>
      <c r="F3995" s="252" t="s">
        <v>7508</v>
      </c>
      <c r="G3995" s="252" t="s">
        <v>178</v>
      </c>
      <c r="H3995" s="252">
        <v>1</v>
      </c>
      <c r="I3995" s="252" t="s">
        <v>7509</v>
      </c>
      <c r="J3995" s="252" t="s">
        <v>7510</v>
      </c>
      <c r="K3995" s="252" t="s">
        <v>7511</v>
      </c>
      <c r="L3995" s="253">
        <v>45838</v>
      </c>
      <c r="M3995" s="252" t="s">
        <v>1099</v>
      </c>
    </row>
    <row r="3996" spans="1:13" x14ac:dyDescent="0.35">
      <c r="A3996" s="250" t="s">
        <v>908</v>
      </c>
      <c r="B3996" s="250" t="s">
        <v>909</v>
      </c>
      <c r="C3996" s="250" t="s">
        <v>910</v>
      </c>
      <c r="D3996" s="250" t="s">
        <v>1105</v>
      </c>
      <c r="E3996" s="250">
        <v>10800000</v>
      </c>
      <c r="F3996" s="250" t="s">
        <v>7504</v>
      </c>
      <c r="G3996" s="250" t="s">
        <v>398</v>
      </c>
      <c r="H3996" s="250">
        <v>2</v>
      </c>
      <c r="I3996" s="250" t="s">
        <v>7512</v>
      </c>
      <c r="J3996" s="250" t="s">
        <v>7513</v>
      </c>
      <c r="K3996" s="250" t="s">
        <v>7514</v>
      </c>
      <c r="L3996" s="251">
        <v>45838</v>
      </c>
      <c r="M3996" s="250" t="s">
        <v>1099</v>
      </c>
    </row>
    <row r="3997" spans="1:13" x14ac:dyDescent="0.35">
      <c r="A3997" s="252" t="s">
        <v>908</v>
      </c>
      <c r="B3997" s="252" t="s">
        <v>909</v>
      </c>
      <c r="C3997" s="252" t="s">
        <v>910</v>
      </c>
      <c r="D3997" s="252" t="s">
        <v>1110</v>
      </c>
      <c r="E3997" s="252">
        <v>10800000</v>
      </c>
      <c r="F3997" s="252" t="s">
        <v>7504</v>
      </c>
      <c r="G3997" s="252" t="s">
        <v>398</v>
      </c>
      <c r="H3997" s="252">
        <v>2</v>
      </c>
      <c r="I3997" s="252" t="s">
        <v>7512</v>
      </c>
      <c r="J3997" s="252" t="s">
        <v>7515</v>
      </c>
      <c r="K3997" s="252" t="s">
        <v>7516</v>
      </c>
      <c r="L3997" s="253">
        <v>45838</v>
      </c>
      <c r="M3997" s="252" t="s">
        <v>1099</v>
      </c>
    </row>
    <row r="3998" spans="1:13" x14ac:dyDescent="0.35">
      <c r="A3998" s="250" t="s">
        <v>908</v>
      </c>
      <c r="B3998" s="250" t="s">
        <v>909</v>
      </c>
      <c r="C3998" s="250" t="s">
        <v>910</v>
      </c>
      <c r="D3998" s="250" t="s">
        <v>1113</v>
      </c>
      <c r="E3998" s="250">
        <v>393486</v>
      </c>
      <c r="F3998" s="250" t="s">
        <v>7517</v>
      </c>
      <c r="G3998" s="250" t="s">
        <v>398</v>
      </c>
      <c r="H3998" s="250">
        <v>2</v>
      </c>
      <c r="I3998" s="250" t="s">
        <v>7518</v>
      </c>
      <c r="J3998" s="250" t="s">
        <v>7519</v>
      </c>
      <c r="K3998" s="250" t="s">
        <v>7520</v>
      </c>
      <c r="L3998" s="251">
        <v>45838</v>
      </c>
      <c r="M3998" s="250" t="s">
        <v>1099</v>
      </c>
    </row>
    <row r="3999" spans="1:13" x14ac:dyDescent="0.35">
      <c r="A3999" s="252" t="s">
        <v>908</v>
      </c>
      <c r="B3999" s="252" t="s">
        <v>909</v>
      </c>
      <c r="C3999" s="252" t="s">
        <v>910</v>
      </c>
      <c r="D3999" s="252" t="s">
        <v>92</v>
      </c>
      <c r="E3999" s="252" t="s">
        <v>17</v>
      </c>
      <c r="F3999" s="252" t="s">
        <v>17</v>
      </c>
      <c r="G3999" s="252" t="s">
        <v>17</v>
      </c>
      <c r="H3999" s="252" t="s">
        <v>17</v>
      </c>
      <c r="I3999" s="252" t="s">
        <v>17</v>
      </c>
      <c r="J3999" s="252" t="s">
        <v>608</v>
      </c>
      <c r="K3999" s="252" t="s">
        <v>7521</v>
      </c>
      <c r="L3999" s="253">
        <v>45838</v>
      </c>
      <c r="M3999" s="252" t="s">
        <v>1099</v>
      </c>
    </row>
    <row r="4000" spans="1:13" x14ac:dyDescent="0.35">
      <c r="A4000" s="250" t="s">
        <v>908</v>
      </c>
      <c r="B4000" s="250" t="s">
        <v>909</v>
      </c>
      <c r="C4000" s="250" t="s">
        <v>910</v>
      </c>
      <c r="D4000" s="250" t="s">
        <v>428</v>
      </c>
      <c r="E4000" s="250">
        <v>290</v>
      </c>
      <c r="F4000" s="250" t="s">
        <v>6636</v>
      </c>
      <c r="G4000" s="250" t="s">
        <v>230</v>
      </c>
      <c r="H4000" s="250">
        <v>3</v>
      </c>
      <c r="I4000" s="250" t="s">
        <v>1013</v>
      </c>
      <c r="J4000" s="250" t="s">
        <v>7522</v>
      </c>
      <c r="K4000" s="250" t="s">
        <v>7523</v>
      </c>
      <c r="L4000" s="251">
        <v>45838</v>
      </c>
      <c r="M4000" s="250" t="s">
        <v>1099</v>
      </c>
    </row>
    <row r="4001" spans="1:13" x14ac:dyDescent="0.35">
      <c r="A4001" s="252" t="s">
        <v>908</v>
      </c>
      <c r="B4001" s="252" t="s">
        <v>909</v>
      </c>
      <c r="C4001" s="252" t="s">
        <v>910</v>
      </c>
      <c r="D4001" s="252" t="s">
        <v>1016</v>
      </c>
      <c r="E4001" s="252">
        <v>290</v>
      </c>
      <c r="F4001" s="252" t="s">
        <v>6636</v>
      </c>
      <c r="G4001" s="252" t="s">
        <v>230</v>
      </c>
      <c r="H4001" s="252">
        <v>3</v>
      </c>
      <c r="I4001" s="252" t="s">
        <v>1013</v>
      </c>
      <c r="J4001" s="252" t="s">
        <v>7524</v>
      </c>
      <c r="K4001" s="252" t="s">
        <v>7525</v>
      </c>
      <c r="L4001" s="253">
        <v>45838</v>
      </c>
      <c r="M4001" s="252" t="s">
        <v>1099</v>
      </c>
    </row>
    <row r="4002" spans="1:13" x14ac:dyDescent="0.35">
      <c r="A4002" s="250" t="s">
        <v>908</v>
      </c>
      <c r="B4002" s="250" t="s">
        <v>909</v>
      </c>
      <c r="C4002" s="250" t="s">
        <v>910</v>
      </c>
      <c r="D4002" s="250" t="s">
        <v>1123</v>
      </c>
      <c r="E4002" s="250">
        <v>1619651</v>
      </c>
      <c r="F4002" s="250" t="s">
        <v>7526</v>
      </c>
      <c r="G4002" s="250" t="s">
        <v>230</v>
      </c>
      <c r="H4002" s="250">
        <v>3</v>
      </c>
      <c r="I4002" s="250" t="s">
        <v>7527</v>
      </c>
      <c r="J4002" s="250" t="s">
        <v>7528</v>
      </c>
      <c r="K4002" s="250" t="s">
        <v>7529</v>
      </c>
      <c r="L4002" s="251">
        <v>45838</v>
      </c>
      <c r="M4002" s="250" t="s">
        <v>1099</v>
      </c>
    </row>
    <row r="4003" spans="1:13" x14ac:dyDescent="0.35">
      <c r="A4003" s="252" t="s">
        <v>908</v>
      </c>
      <c r="B4003" s="252" t="s">
        <v>909</v>
      </c>
      <c r="C4003" s="252" t="s">
        <v>910</v>
      </c>
      <c r="D4003" s="252" t="s">
        <v>1126</v>
      </c>
      <c r="E4003" s="252">
        <v>0</v>
      </c>
      <c r="F4003" s="252" t="s">
        <v>7504</v>
      </c>
      <c r="G4003" s="252" t="s">
        <v>398</v>
      </c>
      <c r="H4003" s="252">
        <v>2</v>
      </c>
      <c r="I4003" s="252" t="s">
        <v>7512</v>
      </c>
      <c r="J4003" s="252" t="s">
        <v>2840</v>
      </c>
      <c r="K4003" s="252" t="s">
        <v>7530</v>
      </c>
      <c r="L4003" s="253">
        <v>45838</v>
      </c>
      <c r="M4003" s="252" t="s">
        <v>1099</v>
      </c>
    </row>
    <row r="4004" spans="1:13" x14ac:dyDescent="0.35">
      <c r="A4004" s="250" t="s">
        <v>908</v>
      </c>
      <c r="B4004" s="250" t="s">
        <v>909</v>
      </c>
      <c r="C4004" s="250" t="s">
        <v>910</v>
      </c>
      <c r="D4004" s="250" t="s">
        <v>1130</v>
      </c>
      <c r="E4004" s="250">
        <v>9200000</v>
      </c>
      <c r="F4004" s="250" t="s">
        <v>7504</v>
      </c>
      <c r="G4004" s="250" t="s">
        <v>398</v>
      </c>
      <c r="H4004" s="250">
        <v>2</v>
      </c>
      <c r="I4004" s="250" t="s">
        <v>7512</v>
      </c>
      <c r="J4004" s="250" t="s">
        <v>2842</v>
      </c>
      <c r="K4004" s="250" t="s">
        <v>7531</v>
      </c>
      <c r="L4004" s="251">
        <v>45838</v>
      </c>
      <c r="M4004" s="250" t="s">
        <v>1099</v>
      </c>
    </row>
    <row r="4005" spans="1:13" x14ac:dyDescent="0.35">
      <c r="A4005" s="252" t="s">
        <v>908</v>
      </c>
      <c r="B4005" s="252" t="s">
        <v>909</v>
      </c>
      <c r="C4005" s="252" t="s">
        <v>910</v>
      </c>
      <c r="D4005" s="252" t="s">
        <v>1133</v>
      </c>
      <c r="E4005" s="252">
        <v>1255441</v>
      </c>
      <c r="F4005" s="252" t="s">
        <v>7526</v>
      </c>
      <c r="G4005" s="252" t="s">
        <v>230</v>
      </c>
      <c r="H4005" s="252">
        <v>3</v>
      </c>
      <c r="I4005" s="252" t="s">
        <v>7527</v>
      </c>
      <c r="J4005" s="252" t="s">
        <v>7532</v>
      </c>
      <c r="K4005" s="252" t="s">
        <v>7533</v>
      </c>
      <c r="L4005" s="253">
        <v>45838</v>
      </c>
      <c r="M4005" s="252" t="s">
        <v>1099</v>
      </c>
    </row>
    <row r="4006" spans="1:13" x14ac:dyDescent="0.35">
      <c r="A4006" s="250" t="s">
        <v>908</v>
      </c>
      <c r="B4006" s="250" t="s">
        <v>909</v>
      </c>
      <c r="C4006" s="250" t="s">
        <v>910</v>
      </c>
      <c r="D4006" s="250" t="s">
        <v>1136</v>
      </c>
      <c r="E4006" s="250">
        <v>364210</v>
      </c>
      <c r="F4006" s="250" t="s">
        <v>7526</v>
      </c>
      <c r="G4006" s="250" t="s">
        <v>230</v>
      </c>
      <c r="H4006" s="250">
        <v>3</v>
      </c>
      <c r="I4006" s="250" t="s">
        <v>7527</v>
      </c>
      <c r="J4006" s="250" t="s">
        <v>7534</v>
      </c>
      <c r="K4006" s="250" t="s">
        <v>7535</v>
      </c>
      <c r="L4006" s="251">
        <v>45838</v>
      </c>
      <c r="M4006" s="250" t="s">
        <v>1099</v>
      </c>
    </row>
    <row r="4007" spans="1:13" x14ac:dyDescent="0.35">
      <c r="A4007" s="252" t="s">
        <v>908</v>
      </c>
      <c r="B4007" s="252" t="s">
        <v>909</v>
      </c>
      <c r="C4007" s="252" t="s">
        <v>910</v>
      </c>
      <c r="D4007" s="252" t="s">
        <v>1139</v>
      </c>
      <c r="E4007" s="252">
        <v>0</v>
      </c>
      <c r="F4007" s="252" t="s">
        <v>7526</v>
      </c>
      <c r="G4007" s="252" t="s">
        <v>230</v>
      </c>
      <c r="H4007" s="252">
        <v>3</v>
      </c>
      <c r="I4007" s="252" t="s">
        <v>7527</v>
      </c>
      <c r="J4007" s="252" t="s">
        <v>7536</v>
      </c>
      <c r="K4007" s="252" t="s">
        <v>7537</v>
      </c>
      <c r="L4007" s="253">
        <v>45838</v>
      </c>
      <c r="M4007" s="252" t="s">
        <v>1099</v>
      </c>
    </row>
    <row r="4008" spans="1:13" x14ac:dyDescent="0.35">
      <c r="A4008" s="250" t="s">
        <v>908</v>
      </c>
      <c r="B4008" s="250" t="s">
        <v>909</v>
      </c>
      <c r="C4008" s="250" t="s">
        <v>910</v>
      </c>
      <c r="D4008" s="250" t="s">
        <v>1142</v>
      </c>
      <c r="E4008" s="250">
        <v>5</v>
      </c>
      <c r="F4008" s="250" t="s">
        <v>7504</v>
      </c>
      <c r="G4008" s="250" t="s">
        <v>398</v>
      </c>
      <c r="H4008" s="250">
        <v>2</v>
      </c>
      <c r="I4008" s="250" t="s">
        <v>7512</v>
      </c>
      <c r="J4008" s="250" t="s">
        <v>7538</v>
      </c>
      <c r="K4008" s="250" t="s">
        <v>7539</v>
      </c>
      <c r="L4008" s="251">
        <v>45838</v>
      </c>
      <c r="M4008" s="250" t="s">
        <v>1099</v>
      </c>
    </row>
  </sheetData>
  <autoFilter ref="A1:M4008" xr:uid="{00000000-0009-0000-0000-000000000000}"/>
  <pageMargins left="0.75" right="0.75" top="1" bottom="1" header="0.5" footer="0.5"/>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dimension ref="A1:BF194"/>
  <sheetViews>
    <sheetView workbookViewId="0">
      <selection sqref="A1:BE1"/>
    </sheetView>
  </sheetViews>
  <sheetFormatPr defaultColWidth="9.453125" defaultRowHeight="14.5" x14ac:dyDescent="0.35"/>
  <cols>
    <col min="1" max="1" width="49.453125" style="1" bestFit="1" customWidth="1"/>
    <col min="2" max="2" width="5.453125" style="1" bestFit="1" customWidth="1"/>
    <col min="3" max="57" width="5.453125" style="1" customWidth="1"/>
    <col min="58" max="58" width="9.453125" style="1" customWidth="1"/>
    <col min="59" max="16384" width="9.453125" style="1"/>
  </cols>
  <sheetData>
    <row r="1" spans="1:58" x14ac:dyDescent="0.35">
      <c r="A1" s="299"/>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row>
    <row r="2" spans="1:58" s="5" customFormat="1" ht="121.5" customHeight="1" x14ac:dyDescent="0.25">
      <c r="A2" s="16" t="s">
        <v>7559</v>
      </c>
      <c r="B2" s="11" t="s">
        <v>7560</v>
      </c>
      <c r="C2" s="19" t="s">
        <v>8871</v>
      </c>
      <c r="D2" s="19" t="s">
        <v>8872</v>
      </c>
      <c r="E2" s="19" t="s">
        <v>8873</v>
      </c>
      <c r="F2" s="19" t="s">
        <v>8874</v>
      </c>
      <c r="G2" s="19" t="s">
        <v>8875</v>
      </c>
      <c r="H2" s="19" t="s">
        <v>8876</v>
      </c>
      <c r="I2" s="19" t="s">
        <v>8877</v>
      </c>
      <c r="J2" s="19" t="s">
        <v>8878</v>
      </c>
      <c r="K2" s="19" t="s">
        <v>8879</v>
      </c>
      <c r="L2" s="19" t="s">
        <v>8880</v>
      </c>
      <c r="M2" s="19" t="s">
        <v>8881</v>
      </c>
      <c r="N2" s="19" t="s">
        <v>8882</v>
      </c>
      <c r="O2" s="19" t="s">
        <v>8883</v>
      </c>
      <c r="P2" s="19" t="s">
        <v>8884</v>
      </c>
      <c r="Q2" s="19" t="s">
        <v>8885</v>
      </c>
      <c r="R2" s="19" t="s">
        <v>8886</v>
      </c>
      <c r="S2" s="19" t="s">
        <v>8887</v>
      </c>
      <c r="T2" s="19" t="s">
        <v>8888</v>
      </c>
      <c r="U2" s="19" t="s">
        <v>8888</v>
      </c>
      <c r="V2" s="19" t="s">
        <v>8889</v>
      </c>
      <c r="W2" s="19" t="s">
        <v>8890</v>
      </c>
      <c r="X2" s="19" t="s">
        <v>8891</v>
      </c>
      <c r="Y2" s="19" t="s">
        <v>8892</v>
      </c>
      <c r="Z2" s="19" t="s">
        <v>8893</v>
      </c>
      <c r="AA2" s="19" t="s">
        <v>8894</v>
      </c>
      <c r="AB2" s="19" t="s">
        <v>8895</v>
      </c>
      <c r="AC2" s="19" t="s">
        <v>8896</v>
      </c>
      <c r="AD2" s="19" t="s">
        <v>8897</v>
      </c>
      <c r="AE2" s="19" t="s">
        <v>8898</v>
      </c>
      <c r="AF2" s="19" t="s">
        <v>7706</v>
      </c>
      <c r="AG2" s="19" t="s">
        <v>7622</v>
      </c>
      <c r="AH2" s="19" t="s">
        <v>8899</v>
      </c>
      <c r="AI2" s="19" t="s">
        <v>8899</v>
      </c>
      <c r="AJ2" s="19" t="s">
        <v>8899</v>
      </c>
      <c r="AK2" s="19" t="s">
        <v>8900</v>
      </c>
      <c r="AL2" s="19" t="s">
        <v>8901</v>
      </c>
      <c r="AM2" s="19" t="s">
        <v>8902</v>
      </c>
      <c r="AN2" s="19" t="s">
        <v>8903</v>
      </c>
      <c r="AO2" s="19" t="s">
        <v>8904</v>
      </c>
      <c r="AP2" s="19" t="s">
        <v>8905</v>
      </c>
      <c r="AQ2" s="19" t="s">
        <v>8906</v>
      </c>
      <c r="AR2" s="19" t="s">
        <v>8907</v>
      </c>
      <c r="AS2" s="19" t="s">
        <v>8908</v>
      </c>
      <c r="AT2" s="19" t="s">
        <v>8909</v>
      </c>
      <c r="AU2" s="19" t="s">
        <v>8910</v>
      </c>
      <c r="AV2" s="19" t="s">
        <v>8911</v>
      </c>
      <c r="AW2" s="19" t="s">
        <v>8912</v>
      </c>
      <c r="AX2" s="19" t="s">
        <v>8913</v>
      </c>
      <c r="AY2" s="19" t="s">
        <v>8914</v>
      </c>
      <c r="AZ2" s="19" t="s">
        <v>8915</v>
      </c>
      <c r="BA2" s="19" t="s">
        <v>8916</v>
      </c>
      <c r="BB2" s="19" t="s">
        <v>8917</v>
      </c>
      <c r="BC2" s="19" t="s">
        <v>7711</v>
      </c>
      <c r="BD2" s="19" t="s">
        <v>8918</v>
      </c>
      <c r="BE2" s="19" t="s">
        <v>7712</v>
      </c>
    </row>
    <row r="3" spans="1:58" x14ac:dyDescent="0.35">
      <c r="A3" s="17" t="s">
        <v>8919</v>
      </c>
      <c r="B3" s="11"/>
      <c r="C3" s="12">
        <v>2014</v>
      </c>
      <c r="D3" s="12">
        <v>2014</v>
      </c>
      <c r="E3" s="12">
        <v>2014</v>
      </c>
      <c r="F3" s="12">
        <v>2014</v>
      </c>
      <c r="G3" s="12">
        <v>2014</v>
      </c>
      <c r="H3" s="12">
        <v>2014</v>
      </c>
      <c r="I3" s="12">
        <v>2014</v>
      </c>
      <c r="J3" s="12">
        <v>2015</v>
      </c>
      <c r="K3" s="12">
        <v>2015</v>
      </c>
      <c r="L3" s="12">
        <v>2015</v>
      </c>
      <c r="M3" s="12">
        <v>2016</v>
      </c>
      <c r="N3" s="12">
        <v>2016</v>
      </c>
      <c r="O3" s="12">
        <v>2015</v>
      </c>
      <c r="P3" s="12">
        <v>2015</v>
      </c>
      <c r="Q3" s="12">
        <v>2014</v>
      </c>
      <c r="R3" s="12">
        <v>2014</v>
      </c>
      <c r="S3" s="12">
        <v>2016</v>
      </c>
      <c r="T3" s="12">
        <v>2013</v>
      </c>
      <c r="U3" s="12">
        <v>2014</v>
      </c>
      <c r="V3" s="12">
        <v>2014</v>
      </c>
      <c r="W3" s="12">
        <v>2015</v>
      </c>
      <c r="X3" s="12">
        <v>2014</v>
      </c>
      <c r="Y3" s="12">
        <v>2014</v>
      </c>
      <c r="Z3" s="12">
        <v>2014</v>
      </c>
      <c r="AA3" s="12">
        <v>2014</v>
      </c>
      <c r="AB3" s="12">
        <v>2014</v>
      </c>
      <c r="AC3" s="12">
        <v>2014</v>
      </c>
      <c r="AD3" s="12">
        <v>2015</v>
      </c>
      <c r="AE3" s="12">
        <v>2012</v>
      </c>
      <c r="AF3" s="12">
        <v>2014</v>
      </c>
      <c r="AG3" s="12">
        <v>2013</v>
      </c>
      <c r="AH3" s="12">
        <v>2014</v>
      </c>
      <c r="AI3" s="12">
        <v>2015</v>
      </c>
      <c r="AJ3" s="12">
        <v>2016</v>
      </c>
      <c r="AK3" s="12">
        <v>2016</v>
      </c>
      <c r="AL3" s="12">
        <v>2016</v>
      </c>
      <c r="AM3" s="12">
        <v>2015</v>
      </c>
      <c r="AN3" s="12">
        <v>2014</v>
      </c>
      <c r="AO3" s="12">
        <v>2014</v>
      </c>
      <c r="AP3" s="12">
        <v>2014</v>
      </c>
      <c r="AQ3" s="12">
        <v>2014</v>
      </c>
      <c r="AR3" s="12">
        <v>2015</v>
      </c>
      <c r="AS3" s="12">
        <v>2014</v>
      </c>
      <c r="AT3" s="12">
        <v>2015</v>
      </c>
      <c r="AU3" s="12">
        <v>2012</v>
      </c>
      <c r="AV3" s="12">
        <v>2014</v>
      </c>
      <c r="AW3" s="12">
        <v>2014</v>
      </c>
      <c r="AX3" s="12">
        <v>2014</v>
      </c>
      <c r="AY3" s="12">
        <v>2014</v>
      </c>
      <c r="AZ3" s="12">
        <v>2015</v>
      </c>
      <c r="BA3" s="12">
        <v>2015</v>
      </c>
      <c r="BB3" s="12">
        <v>2015</v>
      </c>
      <c r="BC3" s="12">
        <v>2015</v>
      </c>
      <c r="BD3" s="12">
        <v>2014</v>
      </c>
      <c r="BE3" s="12">
        <v>2014</v>
      </c>
    </row>
    <row r="4" spans="1:58" x14ac:dyDescent="0.35">
      <c r="A4" s="16" t="s">
        <v>694</v>
      </c>
      <c r="B4" s="11" t="s">
        <v>7727</v>
      </c>
      <c r="C4" s="20">
        <v>2014</v>
      </c>
      <c r="D4" s="20">
        <v>2014</v>
      </c>
      <c r="E4" s="20">
        <v>2014</v>
      </c>
      <c r="F4" s="20">
        <v>2014</v>
      </c>
      <c r="G4" s="20">
        <v>2014</v>
      </c>
      <c r="H4" s="20">
        <v>2014</v>
      </c>
      <c r="I4" s="20">
        <v>2014</v>
      </c>
      <c r="J4" s="20">
        <v>2015</v>
      </c>
      <c r="K4" s="20">
        <v>2015</v>
      </c>
      <c r="L4" s="20">
        <v>2015</v>
      </c>
      <c r="M4" s="22">
        <v>2016</v>
      </c>
      <c r="N4" s="22">
        <v>2016</v>
      </c>
      <c r="O4" s="22">
        <v>2015</v>
      </c>
      <c r="P4" s="22">
        <v>2015</v>
      </c>
      <c r="Q4" s="22">
        <v>2014</v>
      </c>
      <c r="R4" s="22">
        <v>2011</v>
      </c>
      <c r="S4" s="22">
        <v>2016</v>
      </c>
      <c r="T4" s="22">
        <v>2013</v>
      </c>
      <c r="U4" s="22">
        <v>2014</v>
      </c>
      <c r="V4" s="22">
        <v>2014</v>
      </c>
      <c r="W4" s="22">
        <v>2015</v>
      </c>
      <c r="X4" s="22">
        <v>2004</v>
      </c>
      <c r="Y4" s="22">
        <v>2013</v>
      </c>
      <c r="Z4" s="22">
        <v>2014</v>
      </c>
      <c r="AA4" s="22">
        <v>2014</v>
      </c>
      <c r="AB4" s="22">
        <v>2014</v>
      </c>
      <c r="AC4" s="22">
        <v>2014</v>
      </c>
      <c r="AD4" s="22">
        <v>2015</v>
      </c>
      <c r="AE4" s="22">
        <v>2012</v>
      </c>
      <c r="AF4" s="22">
        <v>2014</v>
      </c>
      <c r="AG4" s="21">
        <v>2007</v>
      </c>
      <c r="AH4" s="22">
        <v>2014</v>
      </c>
      <c r="AI4" s="22">
        <v>2015</v>
      </c>
      <c r="AJ4" s="22">
        <v>2016</v>
      </c>
      <c r="AK4" s="23">
        <v>2015</v>
      </c>
      <c r="AL4" s="23">
        <v>2015</v>
      </c>
      <c r="AM4" s="22">
        <v>2015</v>
      </c>
      <c r="AN4" s="22">
        <v>2014</v>
      </c>
      <c r="AO4" s="22">
        <v>2014</v>
      </c>
      <c r="AP4" s="22" t="s">
        <v>17</v>
      </c>
      <c r="AQ4" s="22" t="s">
        <v>17</v>
      </c>
      <c r="AR4" s="22">
        <v>2015</v>
      </c>
      <c r="AS4" s="22">
        <v>2014</v>
      </c>
      <c r="AT4" s="22">
        <v>2015</v>
      </c>
      <c r="AU4" s="22">
        <v>2012</v>
      </c>
      <c r="AV4" s="22">
        <v>2011</v>
      </c>
      <c r="AW4" s="22">
        <v>2014</v>
      </c>
      <c r="AX4" s="22">
        <v>2014</v>
      </c>
      <c r="AY4" s="22">
        <v>2014</v>
      </c>
      <c r="AZ4" s="22">
        <v>2015</v>
      </c>
      <c r="BA4" s="22">
        <v>2015</v>
      </c>
      <c r="BB4" s="22">
        <v>2015</v>
      </c>
      <c r="BC4" s="22">
        <v>2015</v>
      </c>
      <c r="BD4" s="22">
        <v>2014</v>
      </c>
      <c r="BE4" s="22">
        <v>2014</v>
      </c>
      <c r="BF4" s="10"/>
    </row>
    <row r="5" spans="1:58" x14ac:dyDescent="0.35">
      <c r="A5" s="16" t="s">
        <v>7731</v>
      </c>
      <c r="B5" s="11" t="s">
        <v>7732</v>
      </c>
      <c r="C5" s="20">
        <v>2014</v>
      </c>
      <c r="D5" s="20">
        <v>2014</v>
      </c>
      <c r="E5" s="20">
        <v>2014</v>
      </c>
      <c r="F5" s="20">
        <v>2014</v>
      </c>
      <c r="G5" s="20">
        <v>2014</v>
      </c>
      <c r="H5" s="20">
        <v>2014</v>
      </c>
      <c r="I5" s="20">
        <v>2014</v>
      </c>
      <c r="J5" s="20">
        <v>2015</v>
      </c>
      <c r="K5" s="20">
        <v>2015</v>
      </c>
      <c r="L5" s="20">
        <v>2015</v>
      </c>
      <c r="M5" s="22">
        <v>2016</v>
      </c>
      <c r="N5" s="22">
        <v>2016</v>
      </c>
      <c r="O5" s="22">
        <v>2015</v>
      </c>
      <c r="P5" s="22">
        <v>2015</v>
      </c>
      <c r="Q5" s="22">
        <v>2014</v>
      </c>
      <c r="R5" s="22">
        <v>2009</v>
      </c>
      <c r="S5" s="22">
        <v>2016</v>
      </c>
      <c r="T5" s="22">
        <v>2013</v>
      </c>
      <c r="U5" s="22">
        <v>2014</v>
      </c>
      <c r="V5" s="22">
        <v>2014</v>
      </c>
      <c r="W5" s="22">
        <v>2015</v>
      </c>
      <c r="X5" s="22">
        <v>2009</v>
      </c>
      <c r="Y5" s="22">
        <v>2013</v>
      </c>
      <c r="Z5" s="22">
        <v>2014</v>
      </c>
      <c r="AA5" s="22">
        <v>2014</v>
      </c>
      <c r="AB5" s="22">
        <v>2013</v>
      </c>
      <c r="AC5" s="22">
        <v>2014</v>
      </c>
      <c r="AD5" s="22">
        <v>2015</v>
      </c>
      <c r="AE5" s="22" t="s">
        <v>17</v>
      </c>
      <c r="AF5" s="22">
        <v>2014</v>
      </c>
      <c r="AG5" s="21">
        <v>2012</v>
      </c>
      <c r="AH5" s="22">
        <v>2014</v>
      </c>
      <c r="AI5" s="22">
        <v>2015</v>
      </c>
      <c r="AJ5" s="22">
        <v>2016</v>
      </c>
      <c r="AK5" s="23" t="s">
        <v>17</v>
      </c>
      <c r="AL5" s="23">
        <v>2015</v>
      </c>
      <c r="AM5" s="22">
        <v>2015</v>
      </c>
      <c r="AN5" s="22">
        <v>2014</v>
      </c>
      <c r="AO5" s="22">
        <v>2014</v>
      </c>
      <c r="AP5" s="22">
        <v>2014</v>
      </c>
      <c r="AQ5" s="22">
        <v>2014</v>
      </c>
      <c r="AR5" s="22" t="s">
        <v>17</v>
      </c>
      <c r="AS5" s="22">
        <v>2014</v>
      </c>
      <c r="AT5" s="22">
        <v>2015</v>
      </c>
      <c r="AU5" s="22">
        <v>2012</v>
      </c>
      <c r="AV5" s="22">
        <v>2012</v>
      </c>
      <c r="AW5" s="22">
        <v>2014</v>
      </c>
      <c r="AX5" s="22">
        <v>2014</v>
      </c>
      <c r="AY5" s="22">
        <v>2014</v>
      </c>
      <c r="AZ5" s="22">
        <v>2015</v>
      </c>
      <c r="BA5" s="22">
        <v>2015</v>
      </c>
      <c r="BB5" s="22">
        <v>2015</v>
      </c>
      <c r="BC5" s="22">
        <v>2015</v>
      </c>
      <c r="BD5" s="22">
        <v>2014</v>
      </c>
      <c r="BE5" s="22">
        <v>2014</v>
      </c>
      <c r="BF5" s="10"/>
    </row>
    <row r="6" spans="1:58" x14ac:dyDescent="0.35">
      <c r="A6" s="16" t="s">
        <v>74</v>
      </c>
      <c r="B6" s="11" t="s">
        <v>7819</v>
      </c>
      <c r="C6" s="20">
        <v>2014</v>
      </c>
      <c r="D6" s="20">
        <v>2014</v>
      </c>
      <c r="E6" s="20">
        <v>2014</v>
      </c>
      <c r="F6" s="20">
        <v>2014</v>
      </c>
      <c r="G6" s="20">
        <v>2014</v>
      </c>
      <c r="H6" s="20">
        <v>2014</v>
      </c>
      <c r="I6" s="20">
        <v>2014</v>
      </c>
      <c r="J6" s="20">
        <v>2015</v>
      </c>
      <c r="K6" s="20">
        <v>2015</v>
      </c>
      <c r="L6" s="20">
        <v>2015</v>
      </c>
      <c r="M6" s="22">
        <v>2016</v>
      </c>
      <c r="N6" s="22">
        <v>2016</v>
      </c>
      <c r="O6" s="22">
        <v>2015</v>
      </c>
      <c r="P6" s="22">
        <v>2015</v>
      </c>
      <c r="Q6" s="22">
        <v>2014</v>
      </c>
      <c r="R6" s="22" t="s">
        <v>17</v>
      </c>
      <c r="S6" s="22">
        <v>2016</v>
      </c>
      <c r="T6" s="22">
        <v>2013</v>
      </c>
      <c r="U6" s="22">
        <v>2014</v>
      </c>
      <c r="V6" s="22">
        <v>2014</v>
      </c>
      <c r="W6" s="22">
        <v>2015</v>
      </c>
      <c r="X6" s="22">
        <v>2012</v>
      </c>
      <c r="Y6" s="22">
        <v>2010</v>
      </c>
      <c r="Z6" s="22">
        <v>2014</v>
      </c>
      <c r="AA6" s="22">
        <v>2014</v>
      </c>
      <c r="AB6" s="22">
        <v>2014</v>
      </c>
      <c r="AC6" s="22">
        <v>2014</v>
      </c>
      <c r="AD6" s="22">
        <v>2015</v>
      </c>
      <c r="AE6" s="22">
        <v>2012</v>
      </c>
      <c r="AF6" s="22">
        <v>2014</v>
      </c>
      <c r="AG6" s="21" t="s">
        <v>17</v>
      </c>
      <c r="AH6" s="22">
        <v>2014</v>
      </c>
      <c r="AI6" s="22">
        <v>2015</v>
      </c>
      <c r="AJ6" s="22">
        <v>2016</v>
      </c>
      <c r="AK6" s="23">
        <v>2015</v>
      </c>
      <c r="AL6" s="23">
        <v>2015</v>
      </c>
      <c r="AM6" s="22">
        <v>2015</v>
      </c>
      <c r="AN6" s="22">
        <v>2014</v>
      </c>
      <c r="AO6" s="22">
        <v>2014</v>
      </c>
      <c r="AP6" s="22">
        <v>2014</v>
      </c>
      <c r="AQ6" s="22">
        <v>2014</v>
      </c>
      <c r="AR6" s="22">
        <v>2011</v>
      </c>
      <c r="AS6" s="22">
        <v>2014</v>
      </c>
      <c r="AT6" s="22">
        <v>2015</v>
      </c>
      <c r="AU6" s="22">
        <v>2012</v>
      </c>
      <c r="AV6" s="22">
        <v>2006</v>
      </c>
      <c r="AW6" s="22">
        <v>2014</v>
      </c>
      <c r="AX6" s="22">
        <v>2014</v>
      </c>
      <c r="AY6" s="22">
        <v>2014</v>
      </c>
      <c r="AZ6" s="22">
        <v>2015</v>
      </c>
      <c r="BA6" s="22">
        <v>2015</v>
      </c>
      <c r="BB6" s="22">
        <v>2015</v>
      </c>
      <c r="BC6" s="22">
        <v>2015</v>
      </c>
      <c r="BD6" s="22">
        <v>2014</v>
      </c>
      <c r="BE6" s="22">
        <v>2014</v>
      </c>
      <c r="BF6" s="10"/>
    </row>
    <row r="7" spans="1:58" x14ac:dyDescent="0.35">
      <c r="A7" s="16" t="s">
        <v>3245</v>
      </c>
      <c r="B7" s="11" t="s">
        <v>7728</v>
      </c>
      <c r="C7" s="20">
        <v>2014</v>
      </c>
      <c r="D7" s="20">
        <v>2014</v>
      </c>
      <c r="E7" s="20">
        <v>2014</v>
      </c>
      <c r="F7" s="20">
        <v>2014</v>
      </c>
      <c r="G7" s="20">
        <v>2014</v>
      </c>
      <c r="H7" s="20">
        <v>2014</v>
      </c>
      <c r="I7" s="20">
        <v>2014</v>
      </c>
      <c r="J7" s="20">
        <v>2015</v>
      </c>
      <c r="K7" s="20">
        <v>2015</v>
      </c>
      <c r="L7" s="20">
        <v>2015</v>
      </c>
      <c r="M7" s="22">
        <v>2016</v>
      </c>
      <c r="N7" s="22">
        <v>2016</v>
      </c>
      <c r="O7" s="22">
        <v>2015</v>
      </c>
      <c r="P7" s="22">
        <v>2015</v>
      </c>
      <c r="Q7" s="22">
        <v>2014</v>
      </c>
      <c r="R7" s="22" t="s">
        <v>17</v>
      </c>
      <c r="S7" s="22">
        <v>2016</v>
      </c>
      <c r="T7" s="22">
        <v>2013</v>
      </c>
      <c r="U7" s="22">
        <v>2014</v>
      </c>
      <c r="V7" s="22">
        <v>2014</v>
      </c>
      <c r="W7" s="22">
        <v>2015</v>
      </c>
      <c r="X7" s="22">
        <v>2007</v>
      </c>
      <c r="Y7" s="22">
        <v>2009</v>
      </c>
      <c r="Z7" s="22">
        <v>2014</v>
      </c>
      <c r="AA7" s="22">
        <v>2014</v>
      </c>
      <c r="AB7" s="22">
        <v>2014</v>
      </c>
      <c r="AC7" s="22">
        <v>2014</v>
      </c>
      <c r="AD7" s="22">
        <v>2015</v>
      </c>
      <c r="AE7" s="22">
        <v>2012</v>
      </c>
      <c r="AF7" s="22" t="s">
        <v>17</v>
      </c>
      <c r="AG7" s="21">
        <v>2008</v>
      </c>
      <c r="AH7" s="22">
        <v>2014</v>
      </c>
      <c r="AI7" s="22">
        <v>2015</v>
      </c>
      <c r="AJ7" s="22">
        <v>2016</v>
      </c>
      <c r="AK7" s="23" t="s">
        <v>17</v>
      </c>
      <c r="AL7" s="23">
        <v>2015</v>
      </c>
      <c r="AM7" s="22">
        <v>2015</v>
      </c>
      <c r="AN7" s="22">
        <v>2014</v>
      </c>
      <c r="AO7" s="22">
        <v>2014</v>
      </c>
      <c r="AP7" s="22">
        <v>2013</v>
      </c>
      <c r="AQ7" s="22">
        <v>2013</v>
      </c>
      <c r="AR7" s="22">
        <v>2007</v>
      </c>
      <c r="AS7" s="22">
        <v>2014</v>
      </c>
      <c r="AT7" s="22">
        <v>2015</v>
      </c>
      <c r="AU7" s="22">
        <v>2012</v>
      </c>
      <c r="AV7" s="22">
        <v>2013</v>
      </c>
      <c r="AW7" s="22">
        <v>2014</v>
      </c>
      <c r="AX7" s="22">
        <v>2014</v>
      </c>
      <c r="AY7" s="22">
        <v>2014</v>
      </c>
      <c r="AZ7" s="22">
        <v>2015</v>
      </c>
      <c r="BA7" s="22">
        <v>2015</v>
      </c>
      <c r="BB7" s="22">
        <v>2015</v>
      </c>
      <c r="BC7" s="22">
        <v>2015</v>
      </c>
      <c r="BD7" s="22">
        <v>2014</v>
      </c>
      <c r="BE7" s="22">
        <v>2014</v>
      </c>
      <c r="BF7" s="10"/>
    </row>
    <row r="8" spans="1:58" x14ac:dyDescent="0.35">
      <c r="A8" s="16" t="s">
        <v>7745</v>
      </c>
      <c r="B8" s="11" t="s">
        <v>7746</v>
      </c>
      <c r="C8" s="20">
        <v>2014</v>
      </c>
      <c r="D8" s="20">
        <v>2014</v>
      </c>
      <c r="E8" s="20">
        <v>2014</v>
      </c>
      <c r="F8" s="20">
        <v>2014</v>
      </c>
      <c r="G8" s="20">
        <v>2014</v>
      </c>
      <c r="H8" s="20">
        <v>2014</v>
      </c>
      <c r="I8" s="20">
        <v>2014</v>
      </c>
      <c r="J8" s="20">
        <v>2015</v>
      </c>
      <c r="K8" s="20">
        <v>2015</v>
      </c>
      <c r="L8" s="20">
        <v>2015</v>
      </c>
      <c r="M8" s="22">
        <v>2016</v>
      </c>
      <c r="N8" s="22">
        <v>2016</v>
      </c>
      <c r="O8" s="22">
        <v>2015</v>
      </c>
      <c r="P8" s="22">
        <v>2015</v>
      </c>
      <c r="Q8" s="22">
        <v>2014</v>
      </c>
      <c r="R8" s="22" t="s">
        <v>17</v>
      </c>
      <c r="S8" s="22">
        <v>2016</v>
      </c>
      <c r="T8" s="22">
        <v>2013</v>
      </c>
      <c r="U8" s="22">
        <v>2014</v>
      </c>
      <c r="V8" s="22">
        <v>2014</v>
      </c>
      <c r="W8" s="22">
        <v>2015</v>
      </c>
      <c r="X8" s="22" t="s">
        <v>17</v>
      </c>
      <c r="Y8" s="22" t="s">
        <v>17</v>
      </c>
      <c r="Z8" s="22">
        <v>2014</v>
      </c>
      <c r="AA8" s="22">
        <v>2014</v>
      </c>
      <c r="AB8" s="22" t="s">
        <v>17</v>
      </c>
      <c r="AC8" s="22">
        <v>2014</v>
      </c>
      <c r="AD8" s="22">
        <v>2015</v>
      </c>
      <c r="AE8" s="22" t="s">
        <v>17</v>
      </c>
      <c r="AF8" s="22" t="s">
        <v>17</v>
      </c>
      <c r="AG8" s="21" t="s">
        <v>17</v>
      </c>
      <c r="AH8" s="22">
        <v>2014</v>
      </c>
      <c r="AI8" s="22">
        <v>2015</v>
      </c>
      <c r="AJ8" s="22">
        <v>2016</v>
      </c>
      <c r="AK8" s="23" t="s">
        <v>17</v>
      </c>
      <c r="AL8" s="23">
        <v>2015</v>
      </c>
      <c r="AM8" s="22">
        <v>2015</v>
      </c>
      <c r="AN8" s="22">
        <v>2014</v>
      </c>
      <c r="AO8" s="22">
        <v>2014</v>
      </c>
      <c r="AP8" s="22">
        <v>2014</v>
      </c>
      <c r="AQ8" s="22" t="s">
        <v>17</v>
      </c>
      <c r="AR8" s="22">
        <v>2009</v>
      </c>
      <c r="AS8" s="22">
        <v>2014</v>
      </c>
      <c r="AT8" s="22" t="s">
        <v>17</v>
      </c>
      <c r="AU8" s="22">
        <v>2012</v>
      </c>
      <c r="AV8" s="22">
        <v>2013</v>
      </c>
      <c r="AW8" s="22">
        <v>2014</v>
      </c>
      <c r="AX8" s="22">
        <v>2014</v>
      </c>
      <c r="AY8" s="22">
        <v>2014</v>
      </c>
      <c r="AZ8" s="22">
        <v>2011</v>
      </c>
      <c r="BA8" s="22">
        <v>2015</v>
      </c>
      <c r="BB8" s="22">
        <v>2015</v>
      </c>
      <c r="BC8" s="22">
        <v>2015</v>
      </c>
      <c r="BD8" s="22">
        <v>2014</v>
      </c>
      <c r="BE8" s="22">
        <v>2014</v>
      </c>
      <c r="BF8" s="10"/>
    </row>
    <row r="9" spans="1:58" x14ac:dyDescent="0.35">
      <c r="A9" s="16" t="s">
        <v>7739</v>
      </c>
      <c r="B9" s="11" t="s">
        <v>7740</v>
      </c>
      <c r="C9" s="20">
        <v>2014</v>
      </c>
      <c r="D9" s="20">
        <v>2014</v>
      </c>
      <c r="E9" s="20">
        <v>2014</v>
      </c>
      <c r="F9" s="20">
        <v>2014</v>
      </c>
      <c r="G9" s="20">
        <v>2014</v>
      </c>
      <c r="H9" s="20">
        <v>2014</v>
      </c>
      <c r="I9" s="20">
        <v>2014</v>
      </c>
      <c r="J9" s="20">
        <v>2015</v>
      </c>
      <c r="K9" s="20">
        <v>2015</v>
      </c>
      <c r="L9" s="20">
        <v>2015</v>
      </c>
      <c r="M9" s="22">
        <v>2016</v>
      </c>
      <c r="N9" s="22">
        <v>2016</v>
      </c>
      <c r="O9" s="22">
        <v>2015</v>
      </c>
      <c r="P9" s="22">
        <v>2015</v>
      </c>
      <c r="Q9" s="22">
        <v>2014</v>
      </c>
      <c r="R9" s="22">
        <v>2005</v>
      </c>
      <c r="S9" s="22">
        <v>2016</v>
      </c>
      <c r="T9" s="22">
        <v>2013</v>
      </c>
      <c r="U9" s="22">
        <v>2014</v>
      </c>
      <c r="V9" s="22">
        <v>2014</v>
      </c>
      <c r="W9" s="22">
        <v>2015</v>
      </c>
      <c r="X9" s="22">
        <v>2005</v>
      </c>
      <c r="Y9" s="22">
        <v>2013</v>
      </c>
      <c r="Z9" s="22">
        <v>2014</v>
      </c>
      <c r="AA9" s="22">
        <v>2014</v>
      </c>
      <c r="AB9" s="22">
        <v>2014</v>
      </c>
      <c r="AC9" s="22">
        <v>2014</v>
      </c>
      <c r="AD9" s="22">
        <v>2015</v>
      </c>
      <c r="AE9" s="22" t="s">
        <v>17</v>
      </c>
      <c r="AF9" s="22">
        <v>2014</v>
      </c>
      <c r="AG9" s="21">
        <v>2013</v>
      </c>
      <c r="AH9" s="22">
        <v>2014</v>
      </c>
      <c r="AI9" s="22">
        <v>2015</v>
      </c>
      <c r="AJ9" s="22">
        <v>2016</v>
      </c>
      <c r="AK9" s="23" t="s">
        <v>17</v>
      </c>
      <c r="AL9" s="23">
        <v>2015</v>
      </c>
      <c r="AM9" s="22">
        <v>2015</v>
      </c>
      <c r="AN9" s="22">
        <v>2014</v>
      </c>
      <c r="AO9" s="22">
        <v>2014</v>
      </c>
      <c r="AP9" s="22" t="s">
        <v>17</v>
      </c>
      <c r="AQ9" s="22" t="s">
        <v>17</v>
      </c>
      <c r="AR9" s="22">
        <v>2015</v>
      </c>
      <c r="AS9" s="22">
        <v>2014</v>
      </c>
      <c r="AT9" s="22">
        <v>2015</v>
      </c>
      <c r="AU9" s="22">
        <v>2012</v>
      </c>
      <c r="AV9" s="22">
        <v>2013</v>
      </c>
      <c r="AW9" s="22">
        <v>2014</v>
      </c>
      <c r="AX9" s="22">
        <v>2014</v>
      </c>
      <c r="AY9" s="22">
        <v>2014</v>
      </c>
      <c r="AZ9" s="22">
        <v>2015</v>
      </c>
      <c r="BA9" s="22">
        <v>2015</v>
      </c>
      <c r="BB9" s="22" t="s">
        <v>17</v>
      </c>
      <c r="BC9" s="22">
        <v>2015</v>
      </c>
      <c r="BD9" s="22">
        <v>2014</v>
      </c>
      <c r="BE9" s="22">
        <v>2014</v>
      </c>
      <c r="BF9" s="10"/>
    </row>
    <row r="10" spans="1:58" x14ac:dyDescent="0.35">
      <c r="A10" s="16" t="s">
        <v>7741</v>
      </c>
      <c r="B10" s="11" t="s">
        <v>7742</v>
      </c>
      <c r="C10" s="20">
        <v>2014</v>
      </c>
      <c r="D10" s="20">
        <v>2014</v>
      </c>
      <c r="E10" s="20">
        <v>2014</v>
      </c>
      <c r="F10" s="20">
        <v>2014</v>
      </c>
      <c r="G10" s="20">
        <v>2014</v>
      </c>
      <c r="H10" s="20">
        <v>2014</v>
      </c>
      <c r="I10" s="20">
        <v>2014</v>
      </c>
      <c r="J10" s="20">
        <v>2015</v>
      </c>
      <c r="K10" s="20">
        <v>2015</v>
      </c>
      <c r="L10" s="20">
        <v>2015</v>
      </c>
      <c r="M10" s="22">
        <v>2016</v>
      </c>
      <c r="N10" s="22">
        <v>2016</v>
      </c>
      <c r="O10" s="22">
        <v>2015</v>
      </c>
      <c r="P10" s="22">
        <v>2015</v>
      </c>
      <c r="Q10" s="22">
        <v>2014</v>
      </c>
      <c r="R10" s="22">
        <v>2010</v>
      </c>
      <c r="S10" s="22">
        <v>2016</v>
      </c>
      <c r="T10" s="22">
        <v>2013</v>
      </c>
      <c r="U10" s="22">
        <v>2014</v>
      </c>
      <c r="V10" s="22">
        <v>2014</v>
      </c>
      <c r="W10" s="22">
        <v>2015</v>
      </c>
      <c r="X10" s="22">
        <v>2010</v>
      </c>
      <c r="Y10" s="22">
        <v>2013</v>
      </c>
      <c r="Z10" s="22">
        <v>2014</v>
      </c>
      <c r="AA10" s="22">
        <v>2014</v>
      </c>
      <c r="AB10" s="22">
        <v>2014</v>
      </c>
      <c r="AC10" s="22">
        <v>2014</v>
      </c>
      <c r="AD10" s="22">
        <v>2015</v>
      </c>
      <c r="AE10" s="22" t="s">
        <v>17</v>
      </c>
      <c r="AF10" s="22">
        <v>2014</v>
      </c>
      <c r="AG10" s="21">
        <v>2013</v>
      </c>
      <c r="AH10" s="22">
        <v>2014</v>
      </c>
      <c r="AI10" s="22">
        <v>2015</v>
      </c>
      <c r="AJ10" s="22">
        <v>2016</v>
      </c>
      <c r="AK10" s="23">
        <v>2015</v>
      </c>
      <c r="AL10" s="23">
        <v>2015</v>
      </c>
      <c r="AM10" s="22">
        <v>2015</v>
      </c>
      <c r="AN10" s="22">
        <v>2014</v>
      </c>
      <c r="AO10" s="22">
        <v>2014</v>
      </c>
      <c r="AP10" s="22">
        <v>2014</v>
      </c>
      <c r="AQ10" s="22">
        <v>2014</v>
      </c>
      <c r="AR10" s="22">
        <v>2011</v>
      </c>
      <c r="AS10" s="22">
        <v>2014</v>
      </c>
      <c r="AT10" s="22">
        <v>2015</v>
      </c>
      <c r="AU10" s="22">
        <v>2012</v>
      </c>
      <c r="AV10" s="22">
        <v>2011</v>
      </c>
      <c r="AW10" s="22">
        <v>2014</v>
      </c>
      <c r="AX10" s="22">
        <v>2014</v>
      </c>
      <c r="AY10" s="22">
        <v>2014</v>
      </c>
      <c r="AZ10" s="22">
        <v>2015</v>
      </c>
      <c r="BA10" s="22">
        <v>2015</v>
      </c>
      <c r="BB10" s="22">
        <v>2015</v>
      </c>
      <c r="BC10" s="22">
        <v>2015</v>
      </c>
      <c r="BD10" s="22">
        <v>2014</v>
      </c>
      <c r="BE10" s="22">
        <v>2014</v>
      </c>
      <c r="BF10" s="10"/>
    </row>
    <row r="11" spans="1:58" x14ac:dyDescent="0.35">
      <c r="A11" s="16" t="s">
        <v>7747</v>
      </c>
      <c r="B11" s="11" t="s">
        <v>7748</v>
      </c>
      <c r="C11" s="20">
        <v>2014</v>
      </c>
      <c r="D11" s="20">
        <v>2014</v>
      </c>
      <c r="E11" s="20">
        <v>2014</v>
      </c>
      <c r="F11" s="20">
        <v>2014</v>
      </c>
      <c r="G11" s="20">
        <v>2014</v>
      </c>
      <c r="H11" s="20">
        <v>2014</v>
      </c>
      <c r="I11" s="20">
        <v>2014</v>
      </c>
      <c r="J11" s="20">
        <v>2015</v>
      </c>
      <c r="K11" s="20">
        <v>2015</v>
      </c>
      <c r="L11" s="20">
        <v>2015</v>
      </c>
      <c r="M11" s="22">
        <v>2016</v>
      </c>
      <c r="N11" s="22">
        <v>2016</v>
      </c>
      <c r="O11" s="22">
        <v>2015</v>
      </c>
      <c r="P11" s="22">
        <v>2015</v>
      </c>
      <c r="Q11" s="22">
        <v>2014</v>
      </c>
      <c r="R11" s="22" t="s">
        <v>17</v>
      </c>
      <c r="S11" s="22">
        <v>2016</v>
      </c>
      <c r="T11" s="22">
        <v>2013</v>
      </c>
      <c r="U11" s="22">
        <v>2014</v>
      </c>
      <c r="V11" s="22" t="s">
        <v>17</v>
      </c>
      <c r="W11" s="22">
        <v>2015</v>
      </c>
      <c r="X11" s="22">
        <v>2007</v>
      </c>
      <c r="Y11" s="22">
        <v>2011</v>
      </c>
      <c r="Z11" s="22">
        <v>2014</v>
      </c>
      <c r="AA11" s="22">
        <v>2014</v>
      </c>
      <c r="AB11" s="22">
        <v>2013</v>
      </c>
      <c r="AC11" s="22">
        <v>2014</v>
      </c>
      <c r="AD11" s="22">
        <v>2015</v>
      </c>
      <c r="AE11" s="22" t="s">
        <v>17</v>
      </c>
      <c r="AF11" s="22">
        <v>2014</v>
      </c>
      <c r="AG11" s="21">
        <v>2010</v>
      </c>
      <c r="AH11" s="22">
        <v>2014</v>
      </c>
      <c r="AI11" s="22">
        <v>2015</v>
      </c>
      <c r="AJ11" s="22">
        <v>2016</v>
      </c>
      <c r="AK11" s="23" t="s">
        <v>17</v>
      </c>
      <c r="AL11" s="23">
        <v>2015</v>
      </c>
      <c r="AM11" s="22">
        <v>2015</v>
      </c>
      <c r="AN11" s="22">
        <v>2014</v>
      </c>
      <c r="AO11" s="22">
        <v>2014</v>
      </c>
      <c r="AP11" s="22">
        <v>2014</v>
      </c>
      <c r="AQ11" s="22" t="s">
        <v>17</v>
      </c>
      <c r="AR11" s="22">
        <v>2015</v>
      </c>
      <c r="AS11" s="22">
        <v>2014</v>
      </c>
      <c r="AT11" s="22">
        <v>2015</v>
      </c>
      <c r="AU11" s="22">
        <v>2012</v>
      </c>
      <c r="AV11" s="22" t="s">
        <v>17</v>
      </c>
      <c r="AW11" s="22">
        <v>2014</v>
      </c>
      <c r="AX11" s="22">
        <v>2014</v>
      </c>
      <c r="AY11" s="22">
        <v>2014</v>
      </c>
      <c r="AZ11" s="22">
        <v>2015</v>
      </c>
      <c r="BA11" s="22">
        <v>2015</v>
      </c>
      <c r="BB11" s="22">
        <v>2015</v>
      </c>
      <c r="BC11" s="22">
        <v>2015</v>
      </c>
      <c r="BD11" s="22">
        <v>2014</v>
      </c>
      <c r="BE11" s="22">
        <v>2014</v>
      </c>
      <c r="BF11" s="10"/>
    </row>
    <row r="12" spans="1:58" x14ac:dyDescent="0.35">
      <c r="A12" s="16" t="s">
        <v>7749</v>
      </c>
      <c r="B12" s="11" t="s">
        <v>7750</v>
      </c>
      <c r="C12" s="20">
        <v>2014</v>
      </c>
      <c r="D12" s="20">
        <v>2014</v>
      </c>
      <c r="E12" s="20">
        <v>2014</v>
      </c>
      <c r="F12" s="20">
        <v>2014</v>
      </c>
      <c r="G12" s="20">
        <v>2014</v>
      </c>
      <c r="H12" s="20">
        <v>2014</v>
      </c>
      <c r="I12" s="20">
        <v>2014</v>
      </c>
      <c r="J12" s="20">
        <v>2015</v>
      </c>
      <c r="K12" s="20">
        <v>2015</v>
      </c>
      <c r="L12" s="20">
        <v>2015</v>
      </c>
      <c r="M12" s="22">
        <v>2016</v>
      </c>
      <c r="N12" s="22">
        <v>2016</v>
      </c>
      <c r="O12" s="22">
        <v>2015</v>
      </c>
      <c r="P12" s="22">
        <v>2015</v>
      </c>
      <c r="Q12" s="22">
        <v>2014</v>
      </c>
      <c r="R12" s="22" t="s">
        <v>17</v>
      </c>
      <c r="S12" s="22">
        <v>2016</v>
      </c>
      <c r="T12" s="22">
        <v>2013</v>
      </c>
      <c r="U12" s="22">
        <v>2014</v>
      </c>
      <c r="V12" s="22" t="s">
        <v>17</v>
      </c>
      <c r="W12" s="22">
        <v>2015</v>
      </c>
      <c r="X12" s="22" t="s">
        <v>17</v>
      </c>
      <c r="Y12" s="22">
        <v>2011</v>
      </c>
      <c r="Z12" s="22">
        <v>2014</v>
      </c>
      <c r="AA12" s="22">
        <v>2014</v>
      </c>
      <c r="AB12" s="22" t="s">
        <v>17</v>
      </c>
      <c r="AC12" s="22">
        <v>2014</v>
      </c>
      <c r="AD12" s="22">
        <v>2015</v>
      </c>
      <c r="AE12" s="22" t="s">
        <v>17</v>
      </c>
      <c r="AF12" s="22">
        <v>2014</v>
      </c>
      <c r="AG12" s="21">
        <v>2012</v>
      </c>
      <c r="AH12" s="22">
        <v>2014</v>
      </c>
      <c r="AI12" s="22">
        <v>2015</v>
      </c>
      <c r="AJ12" s="22">
        <v>2016</v>
      </c>
      <c r="AK12" s="23" t="s">
        <v>17</v>
      </c>
      <c r="AL12" s="23">
        <v>2015</v>
      </c>
      <c r="AM12" s="22">
        <v>2015</v>
      </c>
      <c r="AN12" s="22">
        <v>2014</v>
      </c>
      <c r="AO12" s="22">
        <v>2014</v>
      </c>
      <c r="AP12" s="22">
        <v>2014</v>
      </c>
      <c r="AQ12" s="22">
        <v>2014</v>
      </c>
      <c r="AR12" s="22">
        <v>2015</v>
      </c>
      <c r="AS12" s="22">
        <v>2014</v>
      </c>
      <c r="AT12" s="22">
        <v>2015</v>
      </c>
      <c r="AU12" s="22">
        <v>2012</v>
      </c>
      <c r="AV12" s="22" t="s">
        <v>17</v>
      </c>
      <c r="AW12" s="22">
        <v>2014</v>
      </c>
      <c r="AX12" s="22">
        <v>2014</v>
      </c>
      <c r="AY12" s="22">
        <v>2014</v>
      </c>
      <c r="AZ12" s="22">
        <v>2015</v>
      </c>
      <c r="BA12" s="22">
        <v>2015</v>
      </c>
      <c r="BB12" s="22">
        <v>2015</v>
      </c>
      <c r="BC12" s="22">
        <v>2015</v>
      </c>
      <c r="BD12" s="22">
        <v>2014</v>
      </c>
      <c r="BE12" s="22">
        <v>2014</v>
      </c>
      <c r="BF12" s="10"/>
    </row>
    <row r="13" spans="1:58" x14ac:dyDescent="0.35">
      <c r="A13" s="16" t="s">
        <v>7751</v>
      </c>
      <c r="B13" s="11" t="s">
        <v>7752</v>
      </c>
      <c r="C13" s="20">
        <v>2014</v>
      </c>
      <c r="D13" s="20">
        <v>2014</v>
      </c>
      <c r="E13" s="20">
        <v>2014</v>
      </c>
      <c r="F13" s="20">
        <v>2014</v>
      </c>
      <c r="G13" s="20">
        <v>2014</v>
      </c>
      <c r="H13" s="20">
        <v>2014</v>
      </c>
      <c r="I13" s="20">
        <v>2014</v>
      </c>
      <c r="J13" s="20">
        <v>2015</v>
      </c>
      <c r="K13" s="20">
        <v>2015</v>
      </c>
      <c r="L13" s="20">
        <v>2015</v>
      </c>
      <c r="M13" s="22">
        <v>2016</v>
      </c>
      <c r="N13" s="22">
        <v>2016</v>
      </c>
      <c r="O13" s="22">
        <v>2015</v>
      </c>
      <c r="P13" s="22">
        <v>2015</v>
      </c>
      <c r="Q13" s="22">
        <v>2014</v>
      </c>
      <c r="R13" s="22">
        <v>2006</v>
      </c>
      <c r="S13" s="22">
        <v>2016</v>
      </c>
      <c r="T13" s="22">
        <v>2013</v>
      </c>
      <c r="U13" s="22">
        <v>2014</v>
      </c>
      <c r="V13" s="22">
        <v>2014</v>
      </c>
      <c r="W13" s="22">
        <v>2015</v>
      </c>
      <c r="X13" s="22">
        <v>2013</v>
      </c>
      <c r="Y13" s="22">
        <v>2013</v>
      </c>
      <c r="Z13" s="22">
        <v>2014</v>
      </c>
      <c r="AA13" s="22">
        <v>2014</v>
      </c>
      <c r="AB13" s="22">
        <v>2014</v>
      </c>
      <c r="AC13" s="22">
        <v>2014</v>
      </c>
      <c r="AD13" s="22">
        <v>2015</v>
      </c>
      <c r="AE13" s="22">
        <v>2012</v>
      </c>
      <c r="AF13" s="22">
        <v>2014</v>
      </c>
      <c r="AG13" s="21">
        <v>2008</v>
      </c>
      <c r="AH13" s="22">
        <v>2014</v>
      </c>
      <c r="AI13" s="22">
        <v>2015</v>
      </c>
      <c r="AJ13" s="22">
        <v>2016</v>
      </c>
      <c r="AK13" s="23">
        <v>2015</v>
      </c>
      <c r="AL13" s="23">
        <v>2015</v>
      </c>
      <c r="AM13" s="22">
        <v>2015</v>
      </c>
      <c r="AN13" s="22">
        <v>2014</v>
      </c>
      <c r="AO13" s="22">
        <v>2014</v>
      </c>
      <c r="AP13" s="22" t="s">
        <v>17</v>
      </c>
      <c r="AQ13" s="22" t="s">
        <v>17</v>
      </c>
      <c r="AR13" s="22" t="s">
        <v>17</v>
      </c>
      <c r="AS13" s="22">
        <v>2014</v>
      </c>
      <c r="AT13" s="22">
        <v>2015</v>
      </c>
      <c r="AU13" s="22">
        <v>2012</v>
      </c>
      <c r="AV13" s="22">
        <v>2014</v>
      </c>
      <c r="AW13" s="22">
        <v>2014</v>
      </c>
      <c r="AX13" s="22">
        <v>2014</v>
      </c>
      <c r="AY13" s="22">
        <v>2014</v>
      </c>
      <c r="AZ13" s="22">
        <v>2015</v>
      </c>
      <c r="BA13" s="22">
        <v>2015</v>
      </c>
      <c r="BB13" s="22">
        <v>2015</v>
      </c>
      <c r="BC13" s="22">
        <v>2015</v>
      </c>
      <c r="BD13" s="22">
        <v>2014</v>
      </c>
      <c r="BE13" s="22">
        <v>2014</v>
      </c>
      <c r="BF13" s="10"/>
    </row>
    <row r="14" spans="1:58" x14ac:dyDescent="0.35">
      <c r="A14" s="16" t="s">
        <v>7763</v>
      </c>
      <c r="B14" s="11" t="s">
        <v>7764</v>
      </c>
      <c r="C14" s="20">
        <v>2014</v>
      </c>
      <c r="D14" s="20">
        <v>2014</v>
      </c>
      <c r="E14" s="20">
        <v>2014</v>
      </c>
      <c r="F14" s="20">
        <v>2014</v>
      </c>
      <c r="G14" s="20">
        <v>2014</v>
      </c>
      <c r="H14" s="20">
        <v>2014</v>
      </c>
      <c r="I14" s="20">
        <v>2014</v>
      </c>
      <c r="J14" s="20">
        <v>2015</v>
      </c>
      <c r="K14" s="20">
        <v>2015</v>
      </c>
      <c r="L14" s="20">
        <v>2015</v>
      </c>
      <c r="M14" s="22">
        <v>2016</v>
      </c>
      <c r="N14" s="22">
        <v>2016</v>
      </c>
      <c r="O14" s="22">
        <v>2015</v>
      </c>
      <c r="P14" s="22">
        <v>2015</v>
      </c>
      <c r="Q14" s="22">
        <v>2014</v>
      </c>
      <c r="R14" s="22" t="s">
        <v>17</v>
      </c>
      <c r="S14" s="22">
        <v>2016</v>
      </c>
      <c r="T14" s="22">
        <v>2013</v>
      </c>
      <c r="U14" s="22">
        <v>2014</v>
      </c>
      <c r="V14" s="22" t="s">
        <v>17</v>
      </c>
      <c r="W14" s="22">
        <v>2015</v>
      </c>
      <c r="X14" s="22" t="s">
        <v>17</v>
      </c>
      <c r="Y14" s="22">
        <v>2008</v>
      </c>
      <c r="Z14" s="22">
        <v>2014</v>
      </c>
      <c r="AA14" s="22">
        <v>2014</v>
      </c>
      <c r="AB14" s="22">
        <v>2013</v>
      </c>
      <c r="AC14" s="22">
        <v>2014</v>
      </c>
      <c r="AD14" s="22">
        <v>2015</v>
      </c>
      <c r="AE14" s="22" t="s">
        <v>17</v>
      </c>
      <c r="AF14" s="22">
        <v>2014</v>
      </c>
      <c r="AG14" s="21" t="s">
        <v>17</v>
      </c>
      <c r="AH14" s="22">
        <v>2014</v>
      </c>
      <c r="AI14" s="22">
        <v>2015</v>
      </c>
      <c r="AJ14" s="22">
        <v>2016</v>
      </c>
      <c r="AK14" s="23" t="s">
        <v>17</v>
      </c>
      <c r="AL14" s="23">
        <v>2015</v>
      </c>
      <c r="AM14" s="22">
        <v>2015</v>
      </c>
      <c r="AN14" s="22">
        <v>2014</v>
      </c>
      <c r="AO14" s="22">
        <v>2014</v>
      </c>
      <c r="AP14" s="22">
        <v>2014</v>
      </c>
      <c r="AQ14" s="22">
        <v>2014</v>
      </c>
      <c r="AR14" s="22" t="s">
        <v>17</v>
      </c>
      <c r="AS14" s="22">
        <v>2014</v>
      </c>
      <c r="AT14" s="22">
        <v>2015</v>
      </c>
      <c r="AU14" s="22">
        <v>2012</v>
      </c>
      <c r="AV14" s="22" t="s">
        <v>17</v>
      </c>
      <c r="AW14" s="22">
        <v>2014</v>
      </c>
      <c r="AX14" s="22">
        <v>2014</v>
      </c>
      <c r="AY14" s="22">
        <v>2014</v>
      </c>
      <c r="AZ14" s="22">
        <v>2015</v>
      </c>
      <c r="BA14" s="22">
        <v>2015</v>
      </c>
      <c r="BB14" s="22">
        <v>2015</v>
      </c>
      <c r="BC14" s="22">
        <v>2015</v>
      </c>
      <c r="BD14" s="22">
        <v>2014</v>
      </c>
      <c r="BE14" s="22">
        <v>2014</v>
      </c>
      <c r="BF14" s="10"/>
    </row>
    <row r="15" spans="1:58" x14ac:dyDescent="0.35">
      <c r="A15" s="16" t="s">
        <v>7761</v>
      </c>
      <c r="B15" s="11" t="s">
        <v>7762</v>
      </c>
      <c r="C15" s="20">
        <v>2014</v>
      </c>
      <c r="D15" s="20">
        <v>2014</v>
      </c>
      <c r="E15" s="20">
        <v>2014</v>
      </c>
      <c r="F15" s="20">
        <v>2014</v>
      </c>
      <c r="G15" s="20">
        <v>2014</v>
      </c>
      <c r="H15" s="20">
        <v>2014</v>
      </c>
      <c r="I15" s="20">
        <v>2014</v>
      </c>
      <c r="J15" s="20">
        <v>2015</v>
      </c>
      <c r="K15" s="20">
        <v>2015</v>
      </c>
      <c r="L15" s="20">
        <v>2015</v>
      </c>
      <c r="M15" s="22">
        <v>2016</v>
      </c>
      <c r="N15" s="22">
        <v>2016</v>
      </c>
      <c r="O15" s="22">
        <v>2015</v>
      </c>
      <c r="P15" s="22">
        <v>2015</v>
      </c>
      <c r="Q15" s="22">
        <v>2014</v>
      </c>
      <c r="R15" s="22" t="s">
        <v>17</v>
      </c>
      <c r="S15" s="22">
        <v>2016</v>
      </c>
      <c r="T15" s="22">
        <v>2013</v>
      </c>
      <c r="U15" s="22">
        <v>2014</v>
      </c>
      <c r="V15" s="22" t="s">
        <v>17</v>
      </c>
      <c r="W15" s="22">
        <v>2015</v>
      </c>
      <c r="X15" s="22" t="s">
        <v>17</v>
      </c>
      <c r="Y15" s="22">
        <v>2012</v>
      </c>
      <c r="Z15" s="22">
        <v>2014</v>
      </c>
      <c r="AA15" s="22">
        <v>2014</v>
      </c>
      <c r="AB15" s="22" t="s">
        <v>17</v>
      </c>
      <c r="AC15" s="22">
        <v>2014</v>
      </c>
      <c r="AD15" s="22">
        <v>2015</v>
      </c>
      <c r="AE15" s="22" t="s">
        <v>17</v>
      </c>
      <c r="AF15" s="22">
        <v>2014</v>
      </c>
      <c r="AG15" s="21" t="s">
        <v>17</v>
      </c>
      <c r="AH15" s="22">
        <v>2014</v>
      </c>
      <c r="AI15" s="22">
        <v>2015</v>
      </c>
      <c r="AJ15" s="22">
        <v>2016</v>
      </c>
      <c r="AK15" s="23" t="s">
        <v>17</v>
      </c>
      <c r="AL15" s="23">
        <v>2015</v>
      </c>
      <c r="AM15" s="22">
        <v>2015</v>
      </c>
      <c r="AN15" s="22">
        <v>2014</v>
      </c>
      <c r="AO15" s="22">
        <v>2014</v>
      </c>
      <c r="AP15" s="22">
        <v>2014</v>
      </c>
      <c r="AQ15" s="22">
        <v>2014</v>
      </c>
      <c r="AR15" s="22">
        <v>2011</v>
      </c>
      <c r="AS15" s="22">
        <v>2014</v>
      </c>
      <c r="AT15" s="22">
        <v>2015</v>
      </c>
      <c r="AU15" s="22">
        <v>2012</v>
      </c>
      <c r="AV15" s="22">
        <v>2010</v>
      </c>
      <c r="AW15" s="22">
        <v>2014</v>
      </c>
      <c r="AX15" s="22">
        <v>2014</v>
      </c>
      <c r="AY15" s="22">
        <v>2014</v>
      </c>
      <c r="AZ15" s="22">
        <v>2015</v>
      </c>
      <c r="BA15" s="22">
        <v>2015</v>
      </c>
      <c r="BB15" s="22">
        <v>2015</v>
      </c>
      <c r="BC15" s="22">
        <v>2015</v>
      </c>
      <c r="BD15" s="22">
        <v>2014</v>
      </c>
      <c r="BE15" s="22">
        <v>2014</v>
      </c>
      <c r="BF15" s="10"/>
    </row>
    <row r="16" spans="1:58" x14ac:dyDescent="0.35">
      <c r="A16" s="16" t="s">
        <v>528</v>
      </c>
      <c r="B16" s="11" t="s">
        <v>7758</v>
      </c>
      <c r="C16" s="20">
        <v>2014</v>
      </c>
      <c r="D16" s="20">
        <v>2014</v>
      </c>
      <c r="E16" s="20">
        <v>2014</v>
      </c>
      <c r="F16" s="20">
        <v>2014</v>
      </c>
      <c r="G16" s="20">
        <v>2014</v>
      </c>
      <c r="H16" s="20">
        <v>2014</v>
      </c>
      <c r="I16" s="20">
        <v>2014</v>
      </c>
      <c r="J16" s="20">
        <v>2015</v>
      </c>
      <c r="K16" s="20">
        <v>2015</v>
      </c>
      <c r="L16" s="20">
        <v>2015</v>
      </c>
      <c r="M16" s="22">
        <v>2016</v>
      </c>
      <c r="N16" s="22">
        <v>2016</v>
      </c>
      <c r="O16" s="22">
        <v>2015</v>
      </c>
      <c r="P16" s="22">
        <v>2015</v>
      </c>
      <c r="Q16" s="22">
        <v>2014</v>
      </c>
      <c r="R16" s="22">
        <v>2011</v>
      </c>
      <c r="S16" s="22">
        <v>2016</v>
      </c>
      <c r="T16" s="22">
        <v>2013</v>
      </c>
      <c r="U16" s="22">
        <v>2014</v>
      </c>
      <c r="V16" s="22">
        <v>2014</v>
      </c>
      <c r="W16" s="22">
        <v>2015</v>
      </c>
      <c r="X16" s="22">
        <v>2014</v>
      </c>
      <c r="Y16" s="22">
        <v>2011</v>
      </c>
      <c r="Z16" s="22">
        <v>2014</v>
      </c>
      <c r="AA16" s="22">
        <v>2014</v>
      </c>
      <c r="AB16" s="22">
        <v>2014</v>
      </c>
      <c r="AC16" s="22">
        <v>2014</v>
      </c>
      <c r="AD16" s="22">
        <v>2015</v>
      </c>
      <c r="AE16" s="22">
        <v>2012</v>
      </c>
      <c r="AF16" s="22">
        <v>2014</v>
      </c>
      <c r="AG16" s="21">
        <v>2010</v>
      </c>
      <c r="AH16" s="22">
        <v>2014</v>
      </c>
      <c r="AI16" s="22">
        <v>2015</v>
      </c>
      <c r="AJ16" s="22">
        <v>2016</v>
      </c>
      <c r="AK16" s="23">
        <v>2015</v>
      </c>
      <c r="AL16" s="23">
        <v>2015</v>
      </c>
      <c r="AM16" s="22">
        <v>2015</v>
      </c>
      <c r="AN16" s="22">
        <v>2014</v>
      </c>
      <c r="AO16" s="22">
        <v>2014</v>
      </c>
      <c r="AP16" s="22">
        <v>2014</v>
      </c>
      <c r="AQ16" s="22">
        <v>2014</v>
      </c>
      <c r="AR16" s="22">
        <v>2015</v>
      </c>
      <c r="AS16" s="22">
        <v>2014</v>
      </c>
      <c r="AT16" s="22">
        <v>2015</v>
      </c>
      <c r="AU16" s="22">
        <v>2012</v>
      </c>
      <c r="AV16" s="22">
        <v>2013</v>
      </c>
      <c r="AW16" s="22">
        <v>2014</v>
      </c>
      <c r="AX16" s="22">
        <v>2014</v>
      </c>
      <c r="AY16" s="22">
        <v>2014</v>
      </c>
      <c r="AZ16" s="22">
        <v>2015</v>
      </c>
      <c r="BA16" s="22">
        <v>2015</v>
      </c>
      <c r="BB16" s="22">
        <v>2015</v>
      </c>
      <c r="BC16" s="22">
        <v>2015</v>
      </c>
      <c r="BD16" s="22">
        <v>2014</v>
      </c>
      <c r="BE16" s="22">
        <v>2014</v>
      </c>
      <c r="BF16" s="10"/>
    </row>
    <row r="17" spans="1:58" x14ac:dyDescent="0.35">
      <c r="A17" s="16" t="s">
        <v>7774</v>
      </c>
      <c r="B17" s="11" t="s">
        <v>7775</v>
      </c>
      <c r="C17" s="20">
        <v>2014</v>
      </c>
      <c r="D17" s="20">
        <v>2014</v>
      </c>
      <c r="E17" s="20">
        <v>2014</v>
      </c>
      <c r="F17" s="20">
        <v>2014</v>
      </c>
      <c r="G17" s="20">
        <v>2014</v>
      </c>
      <c r="H17" s="20">
        <v>2014</v>
      </c>
      <c r="I17" s="20">
        <v>2014</v>
      </c>
      <c r="J17" s="20">
        <v>2015</v>
      </c>
      <c r="K17" s="20">
        <v>2015</v>
      </c>
      <c r="L17" s="20">
        <v>2015</v>
      </c>
      <c r="M17" s="22">
        <v>2016</v>
      </c>
      <c r="N17" s="22">
        <v>2016</v>
      </c>
      <c r="O17" s="22">
        <v>2015</v>
      </c>
      <c r="P17" s="22">
        <v>2015</v>
      </c>
      <c r="Q17" s="22">
        <v>2014</v>
      </c>
      <c r="R17" s="22">
        <v>2012</v>
      </c>
      <c r="S17" s="22">
        <v>2016</v>
      </c>
      <c r="T17" s="22">
        <v>2013</v>
      </c>
      <c r="U17" s="22">
        <v>2014</v>
      </c>
      <c r="V17" s="22" t="s">
        <v>17</v>
      </c>
      <c r="W17" s="22">
        <v>2015</v>
      </c>
      <c r="X17" s="22">
        <v>2013</v>
      </c>
      <c r="Y17" s="22">
        <v>2010</v>
      </c>
      <c r="Z17" s="22">
        <v>2014</v>
      </c>
      <c r="AA17" s="22">
        <v>2014</v>
      </c>
      <c r="AB17" s="22">
        <v>2013</v>
      </c>
      <c r="AC17" s="22">
        <v>2014</v>
      </c>
      <c r="AD17" s="22">
        <v>2015</v>
      </c>
      <c r="AE17" s="22" t="s">
        <v>17</v>
      </c>
      <c r="AF17" s="22">
        <v>2014</v>
      </c>
      <c r="AG17" s="21" t="s">
        <v>17</v>
      </c>
      <c r="AH17" s="22">
        <v>2014</v>
      </c>
      <c r="AI17" s="22">
        <v>2015</v>
      </c>
      <c r="AJ17" s="22">
        <v>2016</v>
      </c>
      <c r="AK17" s="23" t="s">
        <v>17</v>
      </c>
      <c r="AL17" s="23">
        <v>2015</v>
      </c>
      <c r="AM17" s="22">
        <v>2015</v>
      </c>
      <c r="AN17" s="22">
        <v>2014</v>
      </c>
      <c r="AO17" s="22">
        <v>2014</v>
      </c>
      <c r="AP17" s="22">
        <v>2014</v>
      </c>
      <c r="AQ17" s="22">
        <v>2014</v>
      </c>
      <c r="AR17" s="22">
        <v>2011</v>
      </c>
      <c r="AS17" s="22">
        <v>2014</v>
      </c>
      <c r="AT17" s="22">
        <v>2015</v>
      </c>
      <c r="AU17" s="22">
        <v>2012</v>
      </c>
      <c r="AV17" s="22" t="s">
        <v>17</v>
      </c>
      <c r="AW17" s="22">
        <v>2014</v>
      </c>
      <c r="AX17" s="22">
        <v>2014</v>
      </c>
      <c r="AY17" s="22">
        <v>2014</v>
      </c>
      <c r="AZ17" s="22">
        <v>2015</v>
      </c>
      <c r="BA17" s="22">
        <v>2015</v>
      </c>
      <c r="BB17" s="22">
        <v>2015</v>
      </c>
      <c r="BC17" s="22">
        <v>2015</v>
      </c>
      <c r="BD17" s="22">
        <v>2014</v>
      </c>
      <c r="BE17" s="22">
        <v>2014</v>
      </c>
      <c r="BF17" s="10"/>
    </row>
    <row r="18" spans="1:58" x14ac:dyDescent="0.35">
      <c r="A18" s="16" t="s">
        <v>619</v>
      </c>
      <c r="B18" s="11" t="s">
        <v>7767</v>
      </c>
      <c r="C18" s="20">
        <v>2014</v>
      </c>
      <c r="D18" s="20">
        <v>2014</v>
      </c>
      <c r="E18" s="20">
        <v>2014</v>
      </c>
      <c r="F18" s="20">
        <v>2014</v>
      </c>
      <c r="G18" s="20">
        <v>2014</v>
      </c>
      <c r="H18" s="20">
        <v>2014</v>
      </c>
      <c r="I18" s="20">
        <v>2014</v>
      </c>
      <c r="J18" s="20">
        <v>2015</v>
      </c>
      <c r="K18" s="20">
        <v>2015</v>
      </c>
      <c r="L18" s="20">
        <v>2015</v>
      </c>
      <c r="M18" s="22">
        <v>2016</v>
      </c>
      <c r="N18" s="22">
        <v>2016</v>
      </c>
      <c r="O18" s="22">
        <v>2015</v>
      </c>
      <c r="P18" s="22">
        <v>2015</v>
      </c>
      <c r="Q18" s="22">
        <v>2014</v>
      </c>
      <c r="R18" s="22">
        <v>2005</v>
      </c>
      <c r="S18" s="22">
        <v>2016</v>
      </c>
      <c r="T18" s="22">
        <v>2013</v>
      </c>
      <c r="U18" s="22">
        <v>2014</v>
      </c>
      <c r="V18" s="22">
        <v>2014</v>
      </c>
      <c r="W18" s="22">
        <v>2015</v>
      </c>
      <c r="X18" s="22">
        <v>2005</v>
      </c>
      <c r="Y18" s="22">
        <v>2013</v>
      </c>
      <c r="Z18" s="22">
        <v>2014</v>
      </c>
      <c r="AA18" s="22">
        <v>2014</v>
      </c>
      <c r="AB18" s="22">
        <v>2014</v>
      </c>
      <c r="AC18" s="22">
        <v>2014</v>
      </c>
      <c r="AD18" s="22">
        <v>2015</v>
      </c>
      <c r="AE18" s="22" t="s">
        <v>17</v>
      </c>
      <c r="AF18" s="22">
        <v>2014</v>
      </c>
      <c r="AG18" s="21">
        <v>2012</v>
      </c>
      <c r="AH18" s="22">
        <v>2014</v>
      </c>
      <c r="AI18" s="22">
        <v>2015</v>
      </c>
      <c r="AJ18" s="22">
        <v>2016</v>
      </c>
      <c r="AK18" s="23" t="s">
        <v>17</v>
      </c>
      <c r="AL18" s="23">
        <v>2015</v>
      </c>
      <c r="AM18" s="22">
        <v>2015</v>
      </c>
      <c r="AN18" s="22">
        <v>2014</v>
      </c>
      <c r="AO18" s="22">
        <v>2014</v>
      </c>
      <c r="AP18" s="22" t="s">
        <v>17</v>
      </c>
      <c r="AQ18" s="22" t="s">
        <v>17</v>
      </c>
      <c r="AR18" s="22">
        <v>2015</v>
      </c>
      <c r="AS18" s="22">
        <v>2014</v>
      </c>
      <c r="AT18" s="22">
        <v>2015</v>
      </c>
      <c r="AU18" s="22">
        <v>2012</v>
      </c>
      <c r="AV18" s="22">
        <v>2009</v>
      </c>
      <c r="AW18" s="22">
        <v>2014</v>
      </c>
      <c r="AX18" s="22">
        <v>2014</v>
      </c>
      <c r="AY18" s="22">
        <v>2014</v>
      </c>
      <c r="AZ18" s="22">
        <v>2015</v>
      </c>
      <c r="BA18" s="22">
        <v>2015</v>
      </c>
      <c r="BB18" s="22">
        <v>2015</v>
      </c>
      <c r="BC18" s="22">
        <v>2015</v>
      </c>
      <c r="BD18" s="22">
        <v>2014</v>
      </c>
      <c r="BE18" s="22">
        <v>2014</v>
      </c>
      <c r="BF18" s="10"/>
    </row>
    <row r="19" spans="1:58" x14ac:dyDescent="0.35">
      <c r="A19" s="16" t="s">
        <v>7754</v>
      </c>
      <c r="B19" s="11" t="s">
        <v>7755</v>
      </c>
      <c r="C19" s="20">
        <v>2014</v>
      </c>
      <c r="D19" s="20">
        <v>2014</v>
      </c>
      <c r="E19" s="20">
        <v>2014</v>
      </c>
      <c r="F19" s="20">
        <v>2014</v>
      </c>
      <c r="G19" s="20">
        <v>2014</v>
      </c>
      <c r="H19" s="20">
        <v>2014</v>
      </c>
      <c r="I19" s="20">
        <v>2014</v>
      </c>
      <c r="J19" s="20">
        <v>2015</v>
      </c>
      <c r="K19" s="20">
        <v>2015</v>
      </c>
      <c r="L19" s="20">
        <v>2015</v>
      </c>
      <c r="M19" s="22">
        <v>2016</v>
      </c>
      <c r="N19" s="22">
        <v>2016</v>
      </c>
      <c r="O19" s="22">
        <v>2015</v>
      </c>
      <c r="P19" s="22">
        <v>2015</v>
      </c>
      <c r="Q19" s="22">
        <v>2014</v>
      </c>
      <c r="R19" s="22" t="s">
        <v>17</v>
      </c>
      <c r="S19" s="22">
        <v>2016</v>
      </c>
      <c r="T19" s="22">
        <v>2013</v>
      </c>
      <c r="U19" s="22">
        <v>2014</v>
      </c>
      <c r="V19" s="22" t="s">
        <v>17</v>
      </c>
      <c r="W19" s="22">
        <v>2015</v>
      </c>
      <c r="X19" s="22" t="s">
        <v>17</v>
      </c>
      <c r="Y19" s="22">
        <v>2013</v>
      </c>
      <c r="Z19" s="22">
        <v>2014</v>
      </c>
      <c r="AA19" s="22">
        <v>2014</v>
      </c>
      <c r="AB19" s="22" t="s">
        <v>17</v>
      </c>
      <c r="AC19" s="22">
        <v>2014</v>
      </c>
      <c r="AD19" s="22">
        <v>2015</v>
      </c>
      <c r="AE19" s="22" t="s">
        <v>17</v>
      </c>
      <c r="AF19" s="22">
        <v>2014</v>
      </c>
      <c r="AG19" s="21">
        <v>2012</v>
      </c>
      <c r="AH19" s="22">
        <v>2014</v>
      </c>
      <c r="AI19" s="22">
        <v>2015</v>
      </c>
      <c r="AJ19" s="22">
        <v>2016</v>
      </c>
      <c r="AK19" s="23" t="s">
        <v>17</v>
      </c>
      <c r="AL19" s="23">
        <v>2015</v>
      </c>
      <c r="AM19" s="22">
        <v>2015</v>
      </c>
      <c r="AN19" s="22">
        <v>2014</v>
      </c>
      <c r="AO19" s="22">
        <v>2014</v>
      </c>
      <c r="AP19" s="22">
        <v>2014</v>
      </c>
      <c r="AQ19" s="22">
        <v>2014</v>
      </c>
      <c r="AR19" s="22" t="s">
        <v>17</v>
      </c>
      <c r="AS19" s="22">
        <v>2014</v>
      </c>
      <c r="AT19" s="22">
        <v>2015</v>
      </c>
      <c r="AU19" s="22">
        <v>2012</v>
      </c>
      <c r="AV19" s="22" t="s">
        <v>17</v>
      </c>
      <c r="AW19" s="22">
        <v>2014</v>
      </c>
      <c r="AX19" s="22">
        <v>2014</v>
      </c>
      <c r="AY19" s="22">
        <v>2014</v>
      </c>
      <c r="AZ19" s="22">
        <v>2015</v>
      </c>
      <c r="BA19" s="22">
        <v>2015</v>
      </c>
      <c r="BB19" s="22">
        <v>2015</v>
      </c>
      <c r="BC19" s="22">
        <v>2015</v>
      </c>
      <c r="BD19" s="22">
        <v>2014</v>
      </c>
      <c r="BE19" s="22">
        <v>2014</v>
      </c>
      <c r="BF19" s="10"/>
    </row>
    <row r="20" spans="1:58" x14ac:dyDescent="0.35">
      <c r="A20" s="16" t="s">
        <v>7768</v>
      </c>
      <c r="B20" s="11" t="s">
        <v>7769</v>
      </c>
      <c r="C20" s="20">
        <v>2014</v>
      </c>
      <c r="D20" s="20">
        <v>2014</v>
      </c>
      <c r="E20" s="20">
        <v>2014</v>
      </c>
      <c r="F20" s="20">
        <v>2014</v>
      </c>
      <c r="G20" s="20">
        <v>2014</v>
      </c>
      <c r="H20" s="20">
        <v>2014</v>
      </c>
      <c r="I20" s="20">
        <v>2014</v>
      </c>
      <c r="J20" s="20">
        <v>2015</v>
      </c>
      <c r="K20" s="20">
        <v>2015</v>
      </c>
      <c r="L20" s="20">
        <v>2015</v>
      </c>
      <c r="M20" s="22">
        <v>2016</v>
      </c>
      <c r="N20" s="22">
        <v>2016</v>
      </c>
      <c r="O20" s="22">
        <v>2015</v>
      </c>
      <c r="P20" s="22">
        <v>2015</v>
      </c>
      <c r="Q20" s="22">
        <v>2014</v>
      </c>
      <c r="R20" s="22">
        <v>2011</v>
      </c>
      <c r="S20" s="22">
        <v>2016</v>
      </c>
      <c r="T20" s="22">
        <v>2013</v>
      </c>
      <c r="U20" s="22">
        <v>2014</v>
      </c>
      <c r="V20" s="22">
        <v>2014</v>
      </c>
      <c r="W20" s="22">
        <v>2015</v>
      </c>
      <c r="X20" s="22">
        <v>2011</v>
      </c>
      <c r="Y20" s="22">
        <v>2010</v>
      </c>
      <c r="Z20" s="22">
        <v>2014</v>
      </c>
      <c r="AA20" s="22">
        <v>2014</v>
      </c>
      <c r="AB20" s="22">
        <v>2014</v>
      </c>
      <c r="AC20" s="22">
        <v>2014</v>
      </c>
      <c r="AD20" s="22">
        <v>2015</v>
      </c>
      <c r="AE20" s="22">
        <v>2012</v>
      </c>
      <c r="AF20" s="22">
        <v>2014</v>
      </c>
      <c r="AG20" s="21" t="s">
        <v>17</v>
      </c>
      <c r="AH20" s="22">
        <v>2014</v>
      </c>
      <c r="AI20" s="22">
        <v>2015</v>
      </c>
      <c r="AJ20" s="22">
        <v>2016</v>
      </c>
      <c r="AK20" s="23" t="s">
        <v>17</v>
      </c>
      <c r="AL20" s="23">
        <v>2015</v>
      </c>
      <c r="AM20" s="22">
        <v>2015</v>
      </c>
      <c r="AN20" s="22">
        <v>2014</v>
      </c>
      <c r="AO20" s="22">
        <v>2014</v>
      </c>
      <c r="AP20" s="22" t="s">
        <v>17</v>
      </c>
      <c r="AQ20" s="22">
        <v>2012</v>
      </c>
      <c r="AR20" s="22" t="s">
        <v>17</v>
      </c>
      <c r="AS20" s="22">
        <v>2014</v>
      </c>
      <c r="AT20" s="22" t="s">
        <v>17</v>
      </c>
      <c r="AU20" s="22">
        <v>2012</v>
      </c>
      <c r="AV20" s="22" t="s">
        <v>17</v>
      </c>
      <c r="AW20" s="22">
        <v>2014</v>
      </c>
      <c r="AX20" s="22">
        <v>2014</v>
      </c>
      <c r="AY20" s="22">
        <v>2014</v>
      </c>
      <c r="AZ20" s="22">
        <v>2015</v>
      </c>
      <c r="BA20" s="22">
        <v>2015</v>
      </c>
      <c r="BB20" s="22">
        <v>2015</v>
      </c>
      <c r="BC20" s="22">
        <v>2015</v>
      </c>
      <c r="BD20" s="22">
        <v>2014</v>
      </c>
      <c r="BE20" s="22">
        <v>2014</v>
      </c>
      <c r="BF20" s="10"/>
    </row>
    <row r="21" spans="1:58" x14ac:dyDescent="0.35">
      <c r="A21" s="16" t="s">
        <v>2182</v>
      </c>
      <c r="B21" s="11" t="s">
        <v>7756</v>
      </c>
      <c r="C21" s="20">
        <v>2014</v>
      </c>
      <c r="D21" s="20">
        <v>2014</v>
      </c>
      <c r="E21" s="20">
        <v>2014</v>
      </c>
      <c r="F21" s="20">
        <v>2014</v>
      </c>
      <c r="G21" s="20">
        <v>2014</v>
      </c>
      <c r="H21" s="20">
        <v>2014</v>
      </c>
      <c r="I21" s="20">
        <v>2014</v>
      </c>
      <c r="J21" s="20">
        <v>2015</v>
      </c>
      <c r="K21" s="20">
        <v>2015</v>
      </c>
      <c r="L21" s="20">
        <v>2015</v>
      </c>
      <c r="M21" s="22">
        <v>2016</v>
      </c>
      <c r="N21" s="22">
        <v>2016</v>
      </c>
      <c r="O21" s="22">
        <v>2015</v>
      </c>
      <c r="P21" s="22">
        <v>2015</v>
      </c>
      <c r="Q21" s="22">
        <v>2014</v>
      </c>
      <c r="R21" s="22">
        <v>2012</v>
      </c>
      <c r="S21" s="22">
        <v>2016</v>
      </c>
      <c r="T21" s="22">
        <v>2013</v>
      </c>
      <c r="U21" s="22">
        <v>2014</v>
      </c>
      <c r="V21" s="22">
        <v>2014</v>
      </c>
      <c r="W21" s="22">
        <v>2015</v>
      </c>
      <c r="X21" s="22">
        <v>2014</v>
      </c>
      <c r="Y21" s="22">
        <v>2010</v>
      </c>
      <c r="Z21" s="22">
        <v>2014</v>
      </c>
      <c r="AA21" s="22">
        <v>2014</v>
      </c>
      <c r="AB21" s="22">
        <v>2014</v>
      </c>
      <c r="AC21" s="22">
        <v>2014</v>
      </c>
      <c r="AD21" s="22">
        <v>2015</v>
      </c>
      <c r="AE21" s="22">
        <v>2012</v>
      </c>
      <c r="AF21" s="22">
        <v>2014</v>
      </c>
      <c r="AG21" s="21">
        <v>2011</v>
      </c>
      <c r="AH21" s="22">
        <v>2014</v>
      </c>
      <c r="AI21" s="22">
        <v>2015</v>
      </c>
      <c r="AJ21" s="22">
        <v>2016</v>
      </c>
      <c r="AK21" s="23" t="s">
        <v>17</v>
      </c>
      <c r="AL21" s="23">
        <v>2015</v>
      </c>
      <c r="AM21" s="22">
        <v>2015</v>
      </c>
      <c r="AN21" s="22">
        <v>2014</v>
      </c>
      <c r="AO21" s="22">
        <v>2014</v>
      </c>
      <c r="AP21" s="22">
        <v>2014</v>
      </c>
      <c r="AQ21" s="22">
        <v>2014</v>
      </c>
      <c r="AR21" s="22">
        <v>2015</v>
      </c>
      <c r="AS21" s="22">
        <v>2014</v>
      </c>
      <c r="AT21" s="22">
        <v>2015</v>
      </c>
      <c r="AU21" s="22">
        <v>2012</v>
      </c>
      <c r="AV21" s="22">
        <v>2006</v>
      </c>
      <c r="AW21" s="22">
        <v>2014</v>
      </c>
      <c r="AX21" s="22">
        <v>2014</v>
      </c>
      <c r="AY21" s="22">
        <v>2014</v>
      </c>
      <c r="AZ21" s="22">
        <v>2015</v>
      </c>
      <c r="BA21" s="22">
        <v>2015</v>
      </c>
      <c r="BB21" s="22">
        <v>2015</v>
      </c>
      <c r="BC21" s="22">
        <v>2015</v>
      </c>
      <c r="BD21" s="22">
        <v>2014</v>
      </c>
      <c r="BE21" s="22">
        <v>2014</v>
      </c>
      <c r="BF21" s="10"/>
    </row>
    <row r="22" spans="1:58" x14ac:dyDescent="0.35">
      <c r="A22" s="16" t="s">
        <v>7778</v>
      </c>
      <c r="B22" s="11" t="s">
        <v>7779</v>
      </c>
      <c r="C22" s="20">
        <v>2014</v>
      </c>
      <c r="D22" s="20">
        <v>2014</v>
      </c>
      <c r="E22" s="20">
        <v>2014</v>
      </c>
      <c r="F22" s="20">
        <v>2014</v>
      </c>
      <c r="G22" s="20">
        <v>2014</v>
      </c>
      <c r="H22" s="20">
        <v>2014</v>
      </c>
      <c r="I22" s="20">
        <v>2014</v>
      </c>
      <c r="J22" s="20">
        <v>2015</v>
      </c>
      <c r="K22" s="20">
        <v>2015</v>
      </c>
      <c r="L22" s="20">
        <v>2015</v>
      </c>
      <c r="M22" s="22">
        <v>2016</v>
      </c>
      <c r="N22" s="22">
        <v>2016</v>
      </c>
      <c r="O22" s="22">
        <v>2015</v>
      </c>
      <c r="P22" s="22">
        <v>2015</v>
      </c>
      <c r="Q22" s="22">
        <v>2014</v>
      </c>
      <c r="R22" s="22">
        <v>2010</v>
      </c>
      <c r="S22" s="22">
        <v>2016</v>
      </c>
      <c r="T22" s="22">
        <v>2013</v>
      </c>
      <c r="U22" s="22">
        <v>2014</v>
      </c>
      <c r="V22" s="22">
        <v>2014</v>
      </c>
      <c r="W22" s="22">
        <v>2015</v>
      </c>
      <c r="X22" s="22">
        <v>2010</v>
      </c>
      <c r="Y22" s="22">
        <v>2012</v>
      </c>
      <c r="Z22" s="22">
        <v>2014</v>
      </c>
      <c r="AA22" s="22">
        <v>2014</v>
      </c>
      <c r="AB22" s="22">
        <v>2013</v>
      </c>
      <c r="AC22" s="22">
        <v>2014</v>
      </c>
      <c r="AD22" s="22">
        <v>2015</v>
      </c>
      <c r="AE22" s="22">
        <v>2012</v>
      </c>
      <c r="AF22" s="22">
        <v>2014</v>
      </c>
      <c r="AG22" s="21">
        <v>2012</v>
      </c>
      <c r="AH22" s="22">
        <v>2014</v>
      </c>
      <c r="AI22" s="22">
        <v>2015</v>
      </c>
      <c r="AJ22" s="22">
        <v>2016</v>
      </c>
      <c r="AK22" s="23" t="s">
        <v>17</v>
      </c>
      <c r="AL22" s="23" t="s">
        <v>17</v>
      </c>
      <c r="AM22" s="22">
        <v>2015</v>
      </c>
      <c r="AN22" s="22">
        <v>2014</v>
      </c>
      <c r="AO22" s="22">
        <v>2014</v>
      </c>
      <c r="AP22" s="22">
        <v>2014</v>
      </c>
      <c r="AQ22" s="22">
        <v>2014</v>
      </c>
      <c r="AR22" s="22">
        <v>2015</v>
      </c>
      <c r="AS22" s="22">
        <v>2014</v>
      </c>
      <c r="AT22" s="22">
        <v>2015</v>
      </c>
      <c r="AU22" s="22">
        <v>2012</v>
      </c>
      <c r="AV22" s="22" t="s">
        <v>17</v>
      </c>
      <c r="AW22" s="22">
        <v>2014</v>
      </c>
      <c r="AX22" s="22">
        <v>2014</v>
      </c>
      <c r="AY22" s="22">
        <v>2014</v>
      </c>
      <c r="AZ22" s="22">
        <v>2015</v>
      </c>
      <c r="BA22" s="22">
        <v>2015</v>
      </c>
      <c r="BB22" s="22">
        <v>2015</v>
      </c>
      <c r="BC22" s="22">
        <v>2015</v>
      </c>
      <c r="BD22" s="22">
        <v>2014</v>
      </c>
      <c r="BE22" s="22">
        <v>2014</v>
      </c>
      <c r="BF22" s="10"/>
    </row>
    <row r="23" spans="1:58" x14ac:dyDescent="0.35">
      <c r="A23" s="16" t="s">
        <v>1093</v>
      </c>
      <c r="B23" s="11" t="s">
        <v>7772</v>
      </c>
      <c r="C23" s="20">
        <v>2014</v>
      </c>
      <c r="D23" s="20">
        <v>2014</v>
      </c>
      <c r="E23" s="20">
        <v>2014</v>
      </c>
      <c r="F23" s="20">
        <v>2014</v>
      </c>
      <c r="G23" s="20">
        <v>2014</v>
      </c>
      <c r="H23" s="20">
        <v>2014</v>
      </c>
      <c r="I23" s="20">
        <v>2014</v>
      </c>
      <c r="J23" s="20">
        <v>2015</v>
      </c>
      <c r="K23" s="20">
        <v>2015</v>
      </c>
      <c r="L23" s="20">
        <v>2015</v>
      </c>
      <c r="M23" s="22">
        <v>2016</v>
      </c>
      <c r="N23" s="22">
        <v>2016</v>
      </c>
      <c r="O23" s="22">
        <v>2015</v>
      </c>
      <c r="P23" s="22">
        <v>2015</v>
      </c>
      <c r="Q23" s="22">
        <v>2014</v>
      </c>
      <c r="R23" s="22">
        <v>2008</v>
      </c>
      <c r="S23" s="22">
        <v>2016</v>
      </c>
      <c r="T23" s="22">
        <v>2013</v>
      </c>
      <c r="U23" s="22">
        <v>2014</v>
      </c>
      <c r="V23" s="22">
        <v>2014</v>
      </c>
      <c r="W23" s="22">
        <v>2015</v>
      </c>
      <c r="X23" s="22">
        <v>2008</v>
      </c>
      <c r="Y23" s="22">
        <v>2012</v>
      </c>
      <c r="Z23" s="22">
        <v>2014</v>
      </c>
      <c r="AA23" s="22">
        <v>2014</v>
      </c>
      <c r="AB23" s="22">
        <v>2014</v>
      </c>
      <c r="AC23" s="22">
        <v>2014</v>
      </c>
      <c r="AD23" s="22">
        <v>2015</v>
      </c>
      <c r="AE23" s="22">
        <v>2012</v>
      </c>
      <c r="AF23" s="22">
        <v>2014</v>
      </c>
      <c r="AG23" s="21">
        <v>2013</v>
      </c>
      <c r="AH23" s="22">
        <v>2014</v>
      </c>
      <c r="AI23" s="22">
        <v>2015</v>
      </c>
      <c r="AJ23" s="22">
        <v>2016</v>
      </c>
      <c r="AK23" s="23" t="s">
        <v>17</v>
      </c>
      <c r="AL23" s="23">
        <v>2015</v>
      </c>
      <c r="AM23" s="22">
        <v>2015</v>
      </c>
      <c r="AN23" s="22">
        <v>2014</v>
      </c>
      <c r="AO23" s="22">
        <v>2014</v>
      </c>
      <c r="AP23" s="22">
        <v>2014</v>
      </c>
      <c r="AQ23" s="22">
        <v>2014</v>
      </c>
      <c r="AR23" s="22">
        <v>2011</v>
      </c>
      <c r="AS23" s="22">
        <v>2014</v>
      </c>
      <c r="AT23" s="22">
        <v>2015</v>
      </c>
      <c r="AU23" s="22">
        <v>2012</v>
      </c>
      <c r="AV23" s="22">
        <v>2012</v>
      </c>
      <c r="AW23" s="22">
        <v>2014</v>
      </c>
      <c r="AX23" s="22">
        <v>2014</v>
      </c>
      <c r="AY23" s="22">
        <v>2014</v>
      </c>
      <c r="AZ23" s="22">
        <v>2015</v>
      </c>
      <c r="BA23" s="22">
        <v>2015</v>
      </c>
      <c r="BB23" s="22">
        <v>2015</v>
      </c>
      <c r="BC23" s="22">
        <v>2015</v>
      </c>
      <c r="BD23" s="22">
        <v>2014</v>
      </c>
      <c r="BE23" s="22">
        <v>2014</v>
      </c>
      <c r="BF23" s="10"/>
    </row>
    <row r="24" spans="1:58" x14ac:dyDescent="0.35">
      <c r="A24" s="16" t="s">
        <v>7765</v>
      </c>
      <c r="B24" s="11" t="s">
        <v>7766</v>
      </c>
      <c r="C24" s="20">
        <v>2014</v>
      </c>
      <c r="D24" s="20">
        <v>2014</v>
      </c>
      <c r="E24" s="20">
        <v>2014</v>
      </c>
      <c r="F24" s="20">
        <v>2014</v>
      </c>
      <c r="G24" s="20">
        <v>2014</v>
      </c>
      <c r="H24" s="20">
        <v>2014</v>
      </c>
      <c r="I24" s="20">
        <v>2014</v>
      </c>
      <c r="J24" s="20">
        <v>2015</v>
      </c>
      <c r="K24" s="20">
        <v>2015</v>
      </c>
      <c r="L24" s="20">
        <v>2015</v>
      </c>
      <c r="M24" s="22">
        <v>2016</v>
      </c>
      <c r="N24" s="22">
        <v>2016</v>
      </c>
      <c r="O24" s="22">
        <v>2015</v>
      </c>
      <c r="P24" s="22">
        <v>2015</v>
      </c>
      <c r="Q24" s="22">
        <v>2014</v>
      </c>
      <c r="R24" s="22">
        <v>2012</v>
      </c>
      <c r="S24" s="22">
        <v>2016</v>
      </c>
      <c r="T24" s="22">
        <v>2013</v>
      </c>
      <c r="U24" s="22">
        <v>2014</v>
      </c>
      <c r="V24" s="22">
        <v>2014</v>
      </c>
      <c r="W24" s="22">
        <v>2015</v>
      </c>
      <c r="X24" s="22">
        <v>2012</v>
      </c>
      <c r="Y24" s="22">
        <v>2013</v>
      </c>
      <c r="Z24" s="22">
        <v>2014</v>
      </c>
      <c r="AA24" s="22">
        <v>2014</v>
      </c>
      <c r="AB24" s="22" t="s">
        <v>17</v>
      </c>
      <c r="AC24" s="22">
        <v>2014</v>
      </c>
      <c r="AD24" s="22">
        <v>2015</v>
      </c>
      <c r="AE24" s="22" t="s">
        <v>17</v>
      </c>
      <c r="AF24" s="22">
        <v>2014</v>
      </c>
      <c r="AG24" s="21">
        <v>2007</v>
      </c>
      <c r="AH24" s="22">
        <v>2014</v>
      </c>
      <c r="AI24" s="22">
        <v>2015</v>
      </c>
      <c r="AJ24" s="22">
        <v>2016</v>
      </c>
      <c r="AK24" s="23">
        <v>2015</v>
      </c>
      <c r="AL24" s="23">
        <v>2015</v>
      </c>
      <c r="AM24" s="22">
        <v>2015</v>
      </c>
      <c r="AN24" s="22">
        <v>2014</v>
      </c>
      <c r="AO24" s="22">
        <v>2014</v>
      </c>
      <c r="AP24" s="22" t="s">
        <v>17</v>
      </c>
      <c r="AQ24" s="22">
        <v>2012</v>
      </c>
      <c r="AR24" s="22" t="s">
        <v>17</v>
      </c>
      <c r="AS24" s="22">
        <v>2014</v>
      </c>
      <c r="AT24" s="22">
        <v>2015</v>
      </c>
      <c r="AU24" s="22">
        <v>2012</v>
      </c>
      <c r="AV24" s="22">
        <v>2013</v>
      </c>
      <c r="AW24" s="22">
        <v>2014</v>
      </c>
      <c r="AX24" s="22">
        <v>2014</v>
      </c>
      <c r="AY24" s="22">
        <v>2014</v>
      </c>
      <c r="AZ24" s="22">
        <v>2015</v>
      </c>
      <c r="BA24" s="22">
        <v>2015</v>
      </c>
      <c r="BB24" s="22">
        <v>2015</v>
      </c>
      <c r="BC24" s="22">
        <v>2015</v>
      </c>
      <c r="BD24" s="22">
        <v>2014</v>
      </c>
      <c r="BE24" s="22">
        <v>2014</v>
      </c>
      <c r="BF24" s="10"/>
    </row>
    <row r="25" spans="1:58" x14ac:dyDescent="0.35">
      <c r="A25" s="16" t="s">
        <v>7780</v>
      </c>
      <c r="B25" s="11" t="s">
        <v>7781</v>
      </c>
      <c r="C25" s="20">
        <v>2014</v>
      </c>
      <c r="D25" s="20">
        <v>2014</v>
      </c>
      <c r="E25" s="20">
        <v>2014</v>
      </c>
      <c r="F25" s="20">
        <v>2014</v>
      </c>
      <c r="G25" s="20">
        <v>2014</v>
      </c>
      <c r="H25" s="20">
        <v>2014</v>
      </c>
      <c r="I25" s="20">
        <v>2014</v>
      </c>
      <c r="J25" s="20">
        <v>2015</v>
      </c>
      <c r="K25" s="20">
        <v>2015</v>
      </c>
      <c r="L25" s="20">
        <v>2015</v>
      </c>
      <c r="M25" s="22">
        <v>2016</v>
      </c>
      <c r="N25" s="22">
        <v>2016</v>
      </c>
      <c r="O25" s="22">
        <v>2015</v>
      </c>
      <c r="P25" s="22">
        <v>2015</v>
      </c>
      <c r="Q25" s="22">
        <v>2014</v>
      </c>
      <c r="R25" s="22" t="s">
        <v>17</v>
      </c>
      <c r="S25" s="22">
        <v>2016</v>
      </c>
      <c r="T25" s="22">
        <v>2013</v>
      </c>
      <c r="U25" s="22">
        <v>2014</v>
      </c>
      <c r="V25" s="22">
        <v>2014</v>
      </c>
      <c r="W25" s="22">
        <v>2015</v>
      </c>
      <c r="X25" s="22">
        <v>2007</v>
      </c>
      <c r="Y25" s="22">
        <v>2010</v>
      </c>
      <c r="Z25" s="22">
        <v>2014</v>
      </c>
      <c r="AA25" s="22">
        <v>2014</v>
      </c>
      <c r="AB25" s="22">
        <v>2014</v>
      </c>
      <c r="AC25" s="22">
        <v>2014</v>
      </c>
      <c r="AD25" s="22">
        <v>2015</v>
      </c>
      <c r="AE25" s="22">
        <v>2012</v>
      </c>
      <c r="AF25" s="22">
        <v>2014</v>
      </c>
      <c r="AG25" s="21">
        <v>2009</v>
      </c>
      <c r="AH25" s="22">
        <v>2014</v>
      </c>
      <c r="AI25" s="22">
        <v>2015</v>
      </c>
      <c r="AJ25" s="22">
        <v>2016</v>
      </c>
      <c r="AK25" s="23" t="s">
        <v>17</v>
      </c>
      <c r="AL25" s="23">
        <v>2015</v>
      </c>
      <c r="AM25" s="22">
        <v>2015</v>
      </c>
      <c r="AN25" s="22">
        <v>2014</v>
      </c>
      <c r="AO25" s="22">
        <v>2014</v>
      </c>
      <c r="AP25" s="22">
        <v>2014</v>
      </c>
      <c r="AQ25" s="22">
        <v>2014</v>
      </c>
      <c r="AR25" s="22">
        <v>2015</v>
      </c>
      <c r="AS25" s="22">
        <v>2014</v>
      </c>
      <c r="AT25" s="22">
        <v>2015</v>
      </c>
      <c r="AU25" s="22">
        <v>2012</v>
      </c>
      <c r="AV25" s="22">
        <v>2013</v>
      </c>
      <c r="AW25" s="22">
        <v>2014</v>
      </c>
      <c r="AX25" s="22">
        <v>2014</v>
      </c>
      <c r="AY25" s="22">
        <v>2014</v>
      </c>
      <c r="AZ25" s="22">
        <v>2015</v>
      </c>
      <c r="BA25" s="22">
        <v>2015</v>
      </c>
      <c r="BB25" s="22">
        <v>2015</v>
      </c>
      <c r="BC25" s="22">
        <v>2015</v>
      </c>
      <c r="BD25" s="22">
        <v>2014</v>
      </c>
      <c r="BE25" s="22">
        <v>2014</v>
      </c>
      <c r="BF25" s="10"/>
    </row>
    <row r="26" spans="1:58" x14ac:dyDescent="0.35">
      <c r="A26" s="16" t="s">
        <v>539</v>
      </c>
      <c r="B26" s="11" t="s">
        <v>7773</v>
      </c>
      <c r="C26" s="20">
        <v>2014</v>
      </c>
      <c r="D26" s="20">
        <v>2014</v>
      </c>
      <c r="E26" s="20">
        <v>2014</v>
      </c>
      <c r="F26" s="20">
        <v>2014</v>
      </c>
      <c r="G26" s="20">
        <v>2014</v>
      </c>
      <c r="H26" s="20">
        <v>2014</v>
      </c>
      <c r="I26" s="20">
        <v>2014</v>
      </c>
      <c r="J26" s="20">
        <v>2015</v>
      </c>
      <c r="K26" s="20">
        <v>2015</v>
      </c>
      <c r="L26" s="20">
        <v>2015</v>
      </c>
      <c r="M26" s="22">
        <v>2016</v>
      </c>
      <c r="N26" s="22">
        <v>2016</v>
      </c>
      <c r="O26" s="22">
        <v>2015</v>
      </c>
      <c r="P26" s="22">
        <v>2015</v>
      </c>
      <c r="Q26" s="22">
        <v>2014</v>
      </c>
      <c r="R26" s="22">
        <v>2013</v>
      </c>
      <c r="S26" s="22">
        <v>2016</v>
      </c>
      <c r="T26" s="22">
        <v>2013</v>
      </c>
      <c r="U26" s="22">
        <v>2014</v>
      </c>
      <c r="V26" s="22">
        <v>2014</v>
      </c>
      <c r="W26" s="22">
        <v>2015</v>
      </c>
      <c r="X26" s="22">
        <v>2007</v>
      </c>
      <c r="Y26" s="22">
        <v>2013</v>
      </c>
      <c r="Z26" s="22">
        <v>2014</v>
      </c>
      <c r="AA26" s="22">
        <v>2014</v>
      </c>
      <c r="AB26" s="22">
        <v>2013</v>
      </c>
      <c r="AC26" s="22">
        <v>2014</v>
      </c>
      <c r="AD26" s="22">
        <v>2015</v>
      </c>
      <c r="AE26" s="22">
        <v>2012</v>
      </c>
      <c r="AF26" s="22">
        <v>2014</v>
      </c>
      <c r="AG26" s="21">
        <v>2013</v>
      </c>
      <c r="AH26" s="22">
        <v>2014</v>
      </c>
      <c r="AI26" s="22">
        <v>2015</v>
      </c>
      <c r="AJ26" s="22">
        <v>2016</v>
      </c>
      <c r="AK26" s="23" t="s">
        <v>17</v>
      </c>
      <c r="AL26" s="23">
        <v>2015</v>
      </c>
      <c r="AM26" s="22">
        <v>2015</v>
      </c>
      <c r="AN26" s="22">
        <v>2014</v>
      </c>
      <c r="AO26" s="22">
        <v>2014</v>
      </c>
      <c r="AP26" s="22">
        <v>2014</v>
      </c>
      <c r="AQ26" s="22">
        <v>2014</v>
      </c>
      <c r="AR26" s="22">
        <v>2011</v>
      </c>
      <c r="AS26" s="22">
        <v>2014</v>
      </c>
      <c r="AT26" s="22">
        <v>2015</v>
      </c>
      <c r="AU26" s="22">
        <v>2012</v>
      </c>
      <c r="AV26" s="22">
        <v>2013</v>
      </c>
      <c r="AW26" s="22">
        <v>2014</v>
      </c>
      <c r="AX26" s="22">
        <v>2014</v>
      </c>
      <c r="AY26" s="22">
        <v>2014</v>
      </c>
      <c r="AZ26" s="22">
        <v>2015</v>
      </c>
      <c r="BA26" s="22">
        <v>2015</v>
      </c>
      <c r="BB26" s="22">
        <v>2015</v>
      </c>
      <c r="BC26" s="22">
        <v>2015</v>
      </c>
      <c r="BD26" s="22">
        <v>2014</v>
      </c>
      <c r="BE26" s="22">
        <v>2014</v>
      </c>
      <c r="BF26" s="10"/>
    </row>
    <row r="27" spans="1:58" x14ac:dyDescent="0.35">
      <c r="A27" s="16" t="s">
        <v>8920</v>
      </c>
      <c r="B27" s="11" t="s">
        <v>7777</v>
      </c>
      <c r="C27" s="20">
        <v>2014</v>
      </c>
      <c r="D27" s="20">
        <v>2014</v>
      </c>
      <c r="E27" s="20">
        <v>2014</v>
      </c>
      <c r="F27" s="20">
        <v>2014</v>
      </c>
      <c r="G27" s="20">
        <v>2014</v>
      </c>
      <c r="H27" s="20">
        <v>2014</v>
      </c>
      <c r="I27" s="20">
        <v>2014</v>
      </c>
      <c r="J27" s="20">
        <v>2015</v>
      </c>
      <c r="K27" s="20">
        <v>2015</v>
      </c>
      <c r="L27" s="20">
        <v>2015</v>
      </c>
      <c r="M27" s="22">
        <v>2016</v>
      </c>
      <c r="N27" s="22">
        <v>2016</v>
      </c>
      <c r="O27" s="22">
        <v>2015</v>
      </c>
      <c r="P27" s="22">
        <v>2015</v>
      </c>
      <c r="Q27" s="22">
        <v>2014</v>
      </c>
      <c r="R27" s="22" t="s">
        <v>17</v>
      </c>
      <c r="S27" s="22">
        <v>2016</v>
      </c>
      <c r="T27" s="22">
        <v>2013</v>
      </c>
      <c r="U27" s="22">
        <v>2014</v>
      </c>
      <c r="V27" s="22" t="s">
        <v>17</v>
      </c>
      <c r="W27" s="22">
        <v>2015</v>
      </c>
      <c r="X27" s="22">
        <v>2009</v>
      </c>
      <c r="Y27" s="22">
        <v>2012</v>
      </c>
      <c r="Z27" s="22">
        <v>2014</v>
      </c>
      <c r="AA27" s="22">
        <v>2014</v>
      </c>
      <c r="AB27" s="22" t="s">
        <v>17</v>
      </c>
      <c r="AC27" s="22">
        <v>2014</v>
      </c>
      <c r="AD27" s="22">
        <v>2015</v>
      </c>
      <c r="AE27" s="22" t="s">
        <v>17</v>
      </c>
      <c r="AF27" s="22" t="s">
        <v>17</v>
      </c>
      <c r="AG27" s="21" t="s">
        <v>17</v>
      </c>
      <c r="AH27" s="22">
        <v>2014</v>
      </c>
      <c r="AI27" s="22">
        <v>2015</v>
      </c>
      <c r="AJ27" s="22">
        <v>2016</v>
      </c>
      <c r="AK27" s="23" t="s">
        <v>17</v>
      </c>
      <c r="AL27" s="23">
        <v>2015</v>
      </c>
      <c r="AM27" s="22">
        <v>2015</v>
      </c>
      <c r="AN27" s="22">
        <v>2014</v>
      </c>
      <c r="AO27" s="22">
        <v>2014</v>
      </c>
      <c r="AP27" s="22">
        <v>2014</v>
      </c>
      <c r="AQ27" s="22">
        <v>2014</v>
      </c>
      <c r="AR27" s="22">
        <v>2009</v>
      </c>
      <c r="AS27" s="22">
        <v>2014</v>
      </c>
      <c r="AT27" s="22">
        <v>2013</v>
      </c>
      <c r="AU27" s="22">
        <v>2012</v>
      </c>
      <c r="AV27" s="22">
        <v>2011</v>
      </c>
      <c r="AW27" s="22">
        <v>2014</v>
      </c>
      <c r="AX27" s="22">
        <v>2014</v>
      </c>
      <c r="AY27" s="22">
        <v>2014</v>
      </c>
      <c r="AZ27" s="22" t="s">
        <v>17</v>
      </c>
      <c r="BA27" s="22" t="s">
        <v>17</v>
      </c>
      <c r="BB27" s="22">
        <v>2015</v>
      </c>
      <c r="BC27" s="22">
        <v>2015</v>
      </c>
      <c r="BD27" s="22">
        <v>2014</v>
      </c>
      <c r="BE27" s="22">
        <v>2014</v>
      </c>
      <c r="BF27" s="10"/>
    </row>
    <row r="28" spans="1:58" x14ac:dyDescent="0.35">
      <c r="A28" s="16" t="s">
        <v>7759</v>
      </c>
      <c r="B28" s="11" t="s">
        <v>7760</v>
      </c>
      <c r="C28" s="20">
        <v>2014</v>
      </c>
      <c r="D28" s="20">
        <v>2014</v>
      </c>
      <c r="E28" s="20">
        <v>2014</v>
      </c>
      <c r="F28" s="20">
        <v>2014</v>
      </c>
      <c r="G28" s="20">
        <v>2014</v>
      </c>
      <c r="H28" s="20">
        <v>2014</v>
      </c>
      <c r="I28" s="20">
        <v>2014</v>
      </c>
      <c r="J28" s="20">
        <v>2015</v>
      </c>
      <c r="K28" s="20">
        <v>2015</v>
      </c>
      <c r="L28" s="20">
        <v>2015</v>
      </c>
      <c r="M28" s="22">
        <v>2016</v>
      </c>
      <c r="N28" s="22">
        <v>2016</v>
      </c>
      <c r="O28" s="22">
        <v>2015</v>
      </c>
      <c r="P28" s="22">
        <v>2015</v>
      </c>
      <c r="Q28" s="22">
        <v>2014</v>
      </c>
      <c r="R28" s="22" t="s">
        <v>17</v>
      </c>
      <c r="S28" s="22">
        <v>2016</v>
      </c>
      <c r="T28" s="22">
        <v>2013</v>
      </c>
      <c r="U28" s="22">
        <v>2014</v>
      </c>
      <c r="V28" s="22" t="s">
        <v>17</v>
      </c>
      <c r="W28" s="22">
        <v>2015</v>
      </c>
      <c r="X28" s="22">
        <v>2004</v>
      </c>
      <c r="Y28" s="22">
        <v>2012</v>
      </c>
      <c r="Z28" s="22">
        <v>2014</v>
      </c>
      <c r="AA28" s="22">
        <v>2014</v>
      </c>
      <c r="AB28" s="22" t="s">
        <v>17</v>
      </c>
      <c r="AC28" s="22">
        <v>2014</v>
      </c>
      <c r="AD28" s="22">
        <v>2015</v>
      </c>
      <c r="AE28" s="22" t="s">
        <v>17</v>
      </c>
      <c r="AF28" s="22">
        <v>2014</v>
      </c>
      <c r="AG28" s="21">
        <v>2012</v>
      </c>
      <c r="AH28" s="22">
        <v>2014</v>
      </c>
      <c r="AI28" s="22">
        <v>2015</v>
      </c>
      <c r="AJ28" s="22">
        <v>2016</v>
      </c>
      <c r="AK28" s="23" t="s">
        <v>17</v>
      </c>
      <c r="AL28" s="23">
        <v>2015</v>
      </c>
      <c r="AM28" s="22">
        <v>2015</v>
      </c>
      <c r="AN28" s="22">
        <v>2014</v>
      </c>
      <c r="AO28" s="22">
        <v>2014</v>
      </c>
      <c r="AP28" s="22">
        <v>2014</v>
      </c>
      <c r="AQ28" s="22">
        <v>2014</v>
      </c>
      <c r="AR28" s="22">
        <v>2015</v>
      </c>
      <c r="AS28" s="22">
        <v>2014</v>
      </c>
      <c r="AT28" s="22">
        <v>2015</v>
      </c>
      <c r="AU28" s="22">
        <v>2012</v>
      </c>
      <c r="AV28" s="22">
        <v>2011</v>
      </c>
      <c r="AW28" s="22">
        <v>2014</v>
      </c>
      <c r="AX28" s="22">
        <v>2014</v>
      </c>
      <c r="AY28" s="22">
        <v>2014</v>
      </c>
      <c r="AZ28" s="22">
        <v>2015</v>
      </c>
      <c r="BA28" s="22">
        <v>2015</v>
      </c>
      <c r="BB28" s="22">
        <v>2015</v>
      </c>
      <c r="BC28" s="22">
        <v>2015</v>
      </c>
      <c r="BD28" s="22">
        <v>2014</v>
      </c>
      <c r="BE28" s="22">
        <v>2014</v>
      </c>
      <c r="BF28" s="10"/>
    </row>
    <row r="29" spans="1:58" x14ac:dyDescent="0.35">
      <c r="A29" s="16" t="s">
        <v>1881</v>
      </c>
      <c r="B29" s="11" t="s">
        <v>7757</v>
      </c>
      <c r="C29" s="20">
        <v>2014</v>
      </c>
      <c r="D29" s="20">
        <v>2014</v>
      </c>
      <c r="E29" s="20">
        <v>2014</v>
      </c>
      <c r="F29" s="20">
        <v>2014</v>
      </c>
      <c r="G29" s="20">
        <v>2014</v>
      </c>
      <c r="H29" s="20">
        <v>2014</v>
      </c>
      <c r="I29" s="20">
        <v>2014</v>
      </c>
      <c r="J29" s="20">
        <v>2015</v>
      </c>
      <c r="K29" s="20">
        <v>2015</v>
      </c>
      <c r="L29" s="20">
        <v>2015</v>
      </c>
      <c r="M29" s="22">
        <v>2016</v>
      </c>
      <c r="N29" s="22">
        <v>2016</v>
      </c>
      <c r="O29" s="22">
        <v>2015</v>
      </c>
      <c r="P29" s="22">
        <v>2015</v>
      </c>
      <c r="Q29" s="22">
        <v>2014</v>
      </c>
      <c r="R29" s="22">
        <v>2010</v>
      </c>
      <c r="S29" s="22">
        <v>2016</v>
      </c>
      <c r="T29" s="22">
        <v>2013</v>
      </c>
      <c r="U29" s="22">
        <v>2014</v>
      </c>
      <c r="V29" s="22">
        <v>2014</v>
      </c>
      <c r="W29" s="22">
        <v>2015</v>
      </c>
      <c r="X29" s="22">
        <v>2010</v>
      </c>
      <c r="Y29" s="22">
        <v>2010</v>
      </c>
      <c r="Z29" s="22">
        <v>2014</v>
      </c>
      <c r="AA29" s="22">
        <v>2014</v>
      </c>
      <c r="AB29" s="22">
        <v>2014</v>
      </c>
      <c r="AC29" s="22">
        <v>2014</v>
      </c>
      <c r="AD29" s="22">
        <v>2015</v>
      </c>
      <c r="AE29" s="22">
        <v>2012</v>
      </c>
      <c r="AF29" s="22">
        <v>2014</v>
      </c>
      <c r="AG29" s="21">
        <v>2009</v>
      </c>
      <c r="AH29" s="22">
        <v>2014</v>
      </c>
      <c r="AI29" s="22">
        <v>2015</v>
      </c>
      <c r="AJ29" s="22">
        <v>2016</v>
      </c>
      <c r="AK29" s="23" t="s">
        <v>17</v>
      </c>
      <c r="AL29" s="23">
        <v>2016</v>
      </c>
      <c r="AM29" s="22">
        <v>2015</v>
      </c>
      <c r="AN29" s="22">
        <v>2014</v>
      </c>
      <c r="AO29" s="22">
        <v>2014</v>
      </c>
      <c r="AP29" s="22">
        <v>2014</v>
      </c>
      <c r="AQ29" s="22">
        <v>2014</v>
      </c>
      <c r="AR29" s="22">
        <v>2015</v>
      </c>
      <c r="AS29" s="22">
        <v>2014</v>
      </c>
      <c r="AT29" s="22">
        <v>2015</v>
      </c>
      <c r="AU29" s="22">
        <v>2012</v>
      </c>
      <c r="AV29" s="22">
        <v>2007</v>
      </c>
      <c r="AW29" s="22">
        <v>2014</v>
      </c>
      <c r="AX29" s="22">
        <v>2014</v>
      </c>
      <c r="AY29" s="22">
        <v>2014</v>
      </c>
      <c r="AZ29" s="22">
        <v>2015</v>
      </c>
      <c r="BA29" s="22">
        <v>2015</v>
      </c>
      <c r="BB29" s="22">
        <v>2015</v>
      </c>
      <c r="BC29" s="22">
        <v>2015</v>
      </c>
      <c r="BD29" s="22">
        <v>2014</v>
      </c>
      <c r="BE29" s="22">
        <v>2014</v>
      </c>
      <c r="BF29" s="10"/>
    </row>
    <row r="30" spans="1:58" x14ac:dyDescent="0.35">
      <c r="A30" s="16" t="s">
        <v>1618</v>
      </c>
      <c r="B30" s="11" t="s">
        <v>7753</v>
      </c>
      <c r="C30" s="20">
        <v>2014</v>
      </c>
      <c r="D30" s="20">
        <v>2014</v>
      </c>
      <c r="E30" s="20">
        <v>2014</v>
      </c>
      <c r="F30" s="20">
        <v>2014</v>
      </c>
      <c r="G30" s="20">
        <v>2014</v>
      </c>
      <c r="H30" s="20">
        <v>2014</v>
      </c>
      <c r="I30" s="20">
        <v>2014</v>
      </c>
      <c r="J30" s="20">
        <v>2015</v>
      </c>
      <c r="K30" s="20">
        <v>2015</v>
      </c>
      <c r="L30" s="20">
        <v>2015</v>
      </c>
      <c r="M30" s="22">
        <v>2016</v>
      </c>
      <c r="N30" s="22">
        <v>2016</v>
      </c>
      <c r="O30" s="22">
        <v>2015</v>
      </c>
      <c r="P30" s="22">
        <v>2015</v>
      </c>
      <c r="Q30" s="22">
        <v>2014</v>
      </c>
      <c r="R30" s="22">
        <v>2010</v>
      </c>
      <c r="S30" s="22">
        <v>2016</v>
      </c>
      <c r="T30" s="22">
        <v>2013</v>
      </c>
      <c r="U30" s="22">
        <v>2014</v>
      </c>
      <c r="V30" s="22">
        <v>2014</v>
      </c>
      <c r="W30" s="22">
        <v>2015</v>
      </c>
      <c r="X30" s="22">
        <v>2010</v>
      </c>
      <c r="Y30" s="22" t="s">
        <v>17</v>
      </c>
      <c r="Z30" s="22">
        <v>2014</v>
      </c>
      <c r="AA30" s="22">
        <v>2014</v>
      </c>
      <c r="AB30" s="22">
        <v>2014</v>
      </c>
      <c r="AC30" s="22">
        <v>2014</v>
      </c>
      <c r="AD30" s="22">
        <v>2015</v>
      </c>
      <c r="AE30" s="22">
        <v>2012</v>
      </c>
      <c r="AF30" s="22">
        <v>2014</v>
      </c>
      <c r="AG30" s="21">
        <v>2006</v>
      </c>
      <c r="AH30" s="22">
        <v>2014</v>
      </c>
      <c r="AI30" s="22">
        <v>2015</v>
      </c>
      <c r="AJ30" s="22">
        <v>2016</v>
      </c>
      <c r="AK30" s="23">
        <v>2015</v>
      </c>
      <c r="AL30" s="23">
        <v>2016</v>
      </c>
      <c r="AM30" s="22">
        <v>2015</v>
      </c>
      <c r="AN30" s="22">
        <v>2014</v>
      </c>
      <c r="AO30" s="22">
        <v>2014</v>
      </c>
      <c r="AP30" s="22">
        <v>2014</v>
      </c>
      <c r="AQ30" s="22">
        <v>2014</v>
      </c>
      <c r="AR30" s="22">
        <v>2015</v>
      </c>
      <c r="AS30" s="22">
        <v>2014</v>
      </c>
      <c r="AT30" s="22">
        <v>2015</v>
      </c>
      <c r="AU30" s="22">
        <v>2012</v>
      </c>
      <c r="AV30" s="22">
        <v>2008</v>
      </c>
      <c r="AW30" s="22">
        <v>2014</v>
      </c>
      <c r="AX30" s="22">
        <v>2014</v>
      </c>
      <c r="AY30" s="22">
        <v>2014</v>
      </c>
      <c r="AZ30" s="22">
        <v>2015</v>
      </c>
      <c r="BA30" s="22">
        <v>2015</v>
      </c>
      <c r="BB30" s="22">
        <v>2015</v>
      </c>
      <c r="BC30" s="22">
        <v>2015</v>
      </c>
      <c r="BD30" s="22">
        <v>2014</v>
      </c>
      <c r="BE30" s="22">
        <v>2014</v>
      </c>
      <c r="BF30" s="10"/>
    </row>
    <row r="31" spans="1:58" x14ac:dyDescent="0.35">
      <c r="A31" s="16" t="s">
        <v>8921</v>
      </c>
      <c r="B31" s="11" t="s">
        <v>7801</v>
      </c>
      <c r="C31" s="20">
        <v>2014</v>
      </c>
      <c r="D31" s="20">
        <v>2014</v>
      </c>
      <c r="E31" s="20">
        <v>2014</v>
      </c>
      <c r="F31" s="20">
        <v>2014</v>
      </c>
      <c r="G31" s="20">
        <v>2014</v>
      </c>
      <c r="H31" s="20">
        <v>2014</v>
      </c>
      <c r="I31" s="20">
        <v>2014</v>
      </c>
      <c r="J31" s="20">
        <v>2015</v>
      </c>
      <c r="K31" s="20">
        <v>2015</v>
      </c>
      <c r="L31" s="20">
        <v>2015</v>
      </c>
      <c r="M31" s="22">
        <v>2016</v>
      </c>
      <c r="N31" s="22">
        <v>2016</v>
      </c>
      <c r="O31" s="22">
        <v>2015</v>
      </c>
      <c r="P31" s="22">
        <v>2015</v>
      </c>
      <c r="Q31" s="22">
        <v>2014</v>
      </c>
      <c r="R31" s="22" t="s">
        <v>17</v>
      </c>
      <c r="S31" s="22">
        <v>2016</v>
      </c>
      <c r="T31" s="22">
        <v>2013</v>
      </c>
      <c r="U31" s="22">
        <v>2014</v>
      </c>
      <c r="V31" s="22">
        <v>2014</v>
      </c>
      <c r="W31" s="22">
        <v>2015</v>
      </c>
      <c r="X31" s="22" t="s">
        <v>17</v>
      </c>
      <c r="Y31" s="22">
        <v>2011</v>
      </c>
      <c r="Z31" s="22">
        <v>2014</v>
      </c>
      <c r="AA31" s="22">
        <v>2014</v>
      </c>
      <c r="AB31" s="22">
        <v>2014</v>
      </c>
      <c r="AC31" s="22">
        <v>2014</v>
      </c>
      <c r="AD31" s="22">
        <v>2015</v>
      </c>
      <c r="AE31" s="22">
        <v>2012</v>
      </c>
      <c r="AF31" s="22" t="s">
        <v>17</v>
      </c>
      <c r="AG31" s="21">
        <v>2007</v>
      </c>
      <c r="AH31" s="22">
        <v>2014</v>
      </c>
      <c r="AI31" s="22">
        <v>2015</v>
      </c>
      <c r="AJ31" s="22">
        <v>2016</v>
      </c>
      <c r="AK31" s="23" t="s">
        <v>17</v>
      </c>
      <c r="AL31" s="23" t="s">
        <v>17</v>
      </c>
      <c r="AM31" s="22">
        <v>2015</v>
      </c>
      <c r="AN31" s="22">
        <v>2014</v>
      </c>
      <c r="AO31" s="22">
        <v>2014</v>
      </c>
      <c r="AP31" s="22">
        <v>2014</v>
      </c>
      <c r="AQ31" s="22">
        <v>2014</v>
      </c>
      <c r="AR31" s="22">
        <v>2015</v>
      </c>
      <c r="AS31" s="22">
        <v>2014</v>
      </c>
      <c r="AT31" s="22">
        <v>2015</v>
      </c>
      <c r="AU31" s="22">
        <v>2012</v>
      </c>
      <c r="AV31" s="22">
        <v>2012</v>
      </c>
      <c r="AW31" s="22">
        <v>2014</v>
      </c>
      <c r="AX31" s="22">
        <v>2014</v>
      </c>
      <c r="AY31" s="22">
        <v>2014</v>
      </c>
      <c r="AZ31" s="22">
        <v>2015</v>
      </c>
      <c r="BA31" s="22">
        <v>2015</v>
      </c>
      <c r="BB31" s="22">
        <v>2015</v>
      </c>
      <c r="BC31" s="22">
        <v>2015</v>
      </c>
      <c r="BD31" s="22">
        <v>2014</v>
      </c>
      <c r="BE31" s="22">
        <v>2014</v>
      </c>
      <c r="BF31" s="10"/>
    </row>
    <row r="32" spans="1:58" x14ac:dyDescent="0.35">
      <c r="A32" s="16" t="s">
        <v>7896</v>
      </c>
      <c r="B32" s="11" t="s">
        <v>7897</v>
      </c>
      <c r="C32" s="20">
        <v>2014</v>
      </c>
      <c r="D32" s="20">
        <v>2014</v>
      </c>
      <c r="E32" s="20">
        <v>2014</v>
      </c>
      <c r="F32" s="20">
        <v>2014</v>
      </c>
      <c r="G32" s="20">
        <v>2014</v>
      </c>
      <c r="H32" s="20">
        <v>2014</v>
      </c>
      <c r="I32" s="20">
        <v>2014</v>
      </c>
      <c r="J32" s="20">
        <v>2015</v>
      </c>
      <c r="K32" s="20">
        <v>2015</v>
      </c>
      <c r="L32" s="20">
        <v>2015</v>
      </c>
      <c r="M32" s="22">
        <v>2016</v>
      </c>
      <c r="N32" s="22">
        <v>2016</v>
      </c>
      <c r="O32" s="22">
        <v>2015</v>
      </c>
      <c r="P32" s="22">
        <v>2015</v>
      </c>
      <c r="Q32" s="22">
        <v>2014</v>
      </c>
      <c r="R32" s="22">
        <v>2010</v>
      </c>
      <c r="S32" s="22">
        <v>2016</v>
      </c>
      <c r="T32" s="22">
        <v>2013</v>
      </c>
      <c r="U32" s="22">
        <v>2014</v>
      </c>
      <c r="V32" s="22">
        <v>2014</v>
      </c>
      <c r="W32" s="22">
        <v>2015</v>
      </c>
      <c r="X32" s="22">
        <v>2014</v>
      </c>
      <c r="Y32" s="22">
        <v>2012</v>
      </c>
      <c r="Z32" s="22">
        <v>2014</v>
      </c>
      <c r="AA32" s="22">
        <v>2014</v>
      </c>
      <c r="AB32" s="22">
        <v>2014</v>
      </c>
      <c r="AC32" s="22">
        <v>2014</v>
      </c>
      <c r="AD32" s="22">
        <v>2015</v>
      </c>
      <c r="AE32" s="22">
        <v>2012</v>
      </c>
      <c r="AF32" s="22">
        <v>2014</v>
      </c>
      <c r="AG32" s="21">
        <v>2012</v>
      </c>
      <c r="AH32" s="22">
        <v>2014</v>
      </c>
      <c r="AI32" s="22">
        <v>2015</v>
      </c>
      <c r="AJ32" s="22">
        <v>2016</v>
      </c>
      <c r="AK32" s="23" t="s">
        <v>17</v>
      </c>
      <c r="AL32" s="23">
        <v>2015</v>
      </c>
      <c r="AM32" s="22">
        <v>2015</v>
      </c>
      <c r="AN32" s="22">
        <v>2014</v>
      </c>
      <c r="AO32" s="22">
        <v>2014</v>
      </c>
      <c r="AP32" s="22">
        <v>2014</v>
      </c>
      <c r="AQ32" s="22">
        <v>2014</v>
      </c>
      <c r="AR32" s="22">
        <v>2007</v>
      </c>
      <c r="AS32" s="22">
        <v>2014</v>
      </c>
      <c r="AT32" s="22">
        <v>2015</v>
      </c>
      <c r="AU32" s="22">
        <v>2012</v>
      </c>
      <c r="AV32" s="22">
        <v>2009</v>
      </c>
      <c r="AW32" s="22">
        <v>2014</v>
      </c>
      <c r="AX32" s="22">
        <v>2014</v>
      </c>
      <c r="AY32" s="22">
        <v>2014</v>
      </c>
      <c r="AZ32" s="22">
        <v>2015</v>
      </c>
      <c r="BA32" s="22">
        <v>2015</v>
      </c>
      <c r="BB32" s="22">
        <v>2015</v>
      </c>
      <c r="BC32" s="22">
        <v>2015</v>
      </c>
      <c r="BD32" s="22">
        <v>2014</v>
      </c>
      <c r="BE32" s="22">
        <v>2014</v>
      </c>
      <c r="BF32" s="10"/>
    </row>
    <row r="33" spans="1:58" x14ac:dyDescent="0.35">
      <c r="A33" s="16" t="s">
        <v>2242</v>
      </c>
      <c r="B33" s="11" t="s">
        <v>7791</v>
      </c>
      <c r="C33" s="20">
        <v>2014</v>
      </c>
      <c r="D33" s="20">
        <v>2014</v>
      </c>
      <c r="E33" s="20">
        <v>2014</v>
      </c>
      <c r="F33" s="20">
        <v>2014</v>
      </c>
      <c r="G33" s="20">
        <v>2014</v>
      </c>
      <c r="H33" s="20">
        <v>2014</v>
      </c>
      <c r="I33" s="20">
        <v>2014</v>
      </c>
      <c r="J33" s="20">
        <v>2015</v>
      </c>
      <c r="K33" s="20">
        <v>2015</v>
      </c>
      <c r="L33" s="20">
        <v>2015</v>
      </c>
      <c r="M33" s="22">
        <v>2016</v>
      </c>
      <c r="N33" s="22">
        <v>2016</v>
      </c>
      <c r="O33" s="22">
        <v>2015</v>
      </c>
      <c r="P33" s="22">
        <v>2015</v>
      </c>
      <c r="Q33" s="22">
        <v>2014</v>
      </c>
      <c r="R33" s="22">
        <v>2011</v>
      </c>
      <c r="S33" s="22">
        <v>2016</v>
      </c>
      <c r="T33" s="22">
        <v>2013</v>
      </c>
      <c r="U33" s="22">
        <v>2014</v>
      </c>
      <c r="V33" s="22">
        <v>2014</v>
      </c>
      <c r="W33" s="22">
        <v>2015</v>
      </c>
      <c r="X33" s="22">
        <v>2011</v>
      </c>
      <c r="Y33" s="22">
        <v>2009</v>
      </c>
      <c r="Z33" s="22">
        <v>2014</v>
      </c>
      <c r="AA33" s="22">
        <v>2014</v>
      </c>
      <c r="AB33" s="22">
        <v>2014</v>
      </c>
      <c r="AC33" s="22">
        <v>2014</v>
      </c>
      <c r="AD33" s="22">
        <v>2015</v>
      </c>
      <c r="AE33" s="22">
        <v>2012</v>
      </c>
      <c r="AF33" s="22">
        <v>2014</v>
      </c>
      <c r="AG33" s="21">
        <v>2007</v>
      </c>
      <c r="AH33" s="22">
        <v>2014</v>
      </c>
      <c r="AI33" s="22">
        <v>2015</v>
      </c>
      <c r="AJ33" s="22">
        <v>2016</v>
      </c>
      <c r="AK33" s="23">
        <v>2016</v>
      </c>
      <c r="AL33" s="23">
        <v>2016</v>
      </c>
      <c r="AM33" s="22">
        <v>2015</v>
      </c>
      <c r="AN33" s="22">
        <v>2014</v>
      </c>
      <c r="AO33" s="22">
        <v>2014</v>
      </c>
      <c r="AP33" s="22">
        <v>2014</v>
      </c>
      <c r="AQ33" s="22">
        <v>2014</v>
      </c>
      <c r="AR33" s="22">
        <v>2015</v>
      </c>
      <c r="AS33" s="22">
        <v>2014</v>
      </c>
      <c r="AT33" s="22">
        <v>2015</v>
      </c>
      <c r="AU33" s="22">
        <v>2012</v>
      </c>
      <c r="AV33" s="22">
        <v>2010</v>
      </c>
      <c r="AW33" s="22">
        <v>2014</v>
      </c>
      <c r="AX33" s="22">
        <v>2014</v>
      </c>
      <c r="AY33" s="22">
        <v>2014</v>
      </c>
      <c r="AZ33" s="22">
        <v>2015</v>
      </c>
      <c r="BA33" s="22">
        <v>2015</v>
      </c>
      <c r="BB33" s="22">
        <v>2015</v>
      </c>
      <c r="BC33" s="22">
        <v>2015</v>
      </c>
      <c r="BD33" s="22">
        <v>2014</v>
      </c>
      <c r="BE33" s="22">
        <v>2014</v>
      </c>
      <c r="BF33" s="10"/>
    </row>
    <row r="34" spans="1:58" x14ac:dyDescent="0.35">
      <c r="A34" s="16" t="s">
        <v>7783</v>
      </c>
      <c r="B34" s="11" t="s">
        <v>7784</v>
      </c>
      <c r="C34" s="20">
        <v>2014</v>
      </c>
      <c r="D34" s="20">
        <v>2014</v>
      </c>
      <c r="E34" s="20">
        <v>2014</v>
      </c>
      <c r="F34" s="20">
        <v>2014</v>
      </c>
      <c r="G34" s="20">
        <v>2014</v>
      </c>
      <c r="H34" s="20">
        <v>2014</v>
      </c>
      <c r="I34" s="20">
        <v>2014</v>
      </c>
      <c r="J34" s="20">
        <v>2015</v>
      </c>
      <c r="K34" s="20">
        <v>2015</v>
      </c>
      <c r="L34" s="20">
        <v>2015</v>
      </c>
      <c r="M34" s="22">
        <v>2016</v>
      </c>
      <c r="N34" s="22">
        <v>2016</v>
      </c>
      <c r="O34" s="22">
        <v>2015</v>
      </c>
      <c r="P34" s="22">
        <v>2015</v>
      </c>
      <c r="Q34" s="22">
        <v>2014</v>
      </c>
      <c r="R34" s="22" t="s">
        <v>17</v>
      </c>
      <c r="S34" s="22">
        <v>2016</v>
      </c>
      <c r="T34" s="22">
        <v>2013</v>
      </c>
      <c r="U34" s="22">
        <v>2014</v>
      </c>
      <c r="V34" s="22" t="s">
        <v>17</v>
      </c>
      <c r="W34" s="22">
        <v>2015</v>
      </c>
      <c r="X34" s="22" t="s">
        <v>17</v>
      </c>
      <c r="Y34" s="22">
        <v>2010</v>
      </c>
      <c r="Z34" s="22">
        <v>2014</v>
      </c>
      <c r="AA34" s="22">
        <v>2014</v>
      </c>
      <c r="AB34" s="22" t="s">
        <v>17</v>
      </c>
      <c r="AC34" s="22">
        <v>2014</v>
      </c>
      <c r="AD34" s="22">
        <v>2015</v>
      </c>
      <c r="AE34" s="22" t="s">
        <v>17</v>
      </c>
      <c r="AF34" s="22">
        <v>2014</v>
      </c>
      <c r="AG34" s="21">
        <v>2010</v>
      </c>
      <c r="AH34" s="22">
        <v>2014</v>
      </c>
      <c r="AI34" s="22">
        <v>2015</v>
      </c>
      <c r="AJ34" s="22">
        <v>2016</v>
      </c>
      <c r="AK34" s="23" t="s">
        <v>17</v>
      </c>
      <c r="AL34" s="23">
        <v>2015</v>
      </c>
      <c r="AM34" s="22">
        <v>2015</v>
      </c>
      <c r="AN34" s="22">
        <v>2014</v>
      </c>
      <c r="AO34" s="22">
        <v>2014</v>
      </c>
      <c r="AP34" s="22">
        <v>2014</v>
      </c>
      <c r="AQ34" s="22">
        <v>2014</v>
      </c>
      <c r="AR34" s="22">
        <v>2011</v>
      </c>
      <c r="AS34" s="22">
        <v>2014</v>
      </c>
      <c r="AT34" s="22">
        <v>2015</v>
      </c>
      <c r="AU34" s="22">
        <v>2012</v>
      </c>
      <c r="AV34" s="22" t="s">
        <v>17</v>
      </c>
      <c r="AW34" s="22">
        <v>2014</v>
      </c>
      <c r="AX34" s="22">
        <v>2014</v>
      </c>
      <c r="AY34" s="22">
        <v>2014</v>
      </c>
      <c r="AZ34" s="22">
        <v>2015</v>
      </c>
      <c r="BA34" s="22">
        <v>2015</v>
      </c>
      <c r="BB34" s="22">
        <v>2015</v>
      </c>
      <c r="BC34" s="22">
        <v>2015</v>
      </c>
      <c r="BD34" s="22">
        <v>2014</v>
      </c>
      <c r="BE34" s="22">
        <v>2014</v>
      </c>
      <c r="BF34" s="10"/>
    </row>
    <row r="35" spans="1:58" x14ac:dyDescent="0.35">
      <c r="A35" s="16" t="s">
        <v>8922</v>
      </c>
      <c r="B35" s="11" t="s">
        <v>7782</v>
      </c>
      <c r="C35" s="20">
        <v>2014</v>
      </c>
      <c r="D35" s="20">
        <v>2014</v>
      </c>
      <c r="E35" s="20">
        <v>2014</v>
      </c>
      <c r="F35" s="20">
        <v>2014</v>
      </c>
      <c r="G35" s="20">
        <v>2014</v>
      </c>
      <c r="H35" s="20">
        <v>2014</v>
      </c>
      <c r="I35" s="20">
        <v>2014</v>
      </c>
      <c r="J35" s="20">
        <v>2015</v>
      </c>
      <c r="K35" s="20">
        <v>2015</v>
      </c>
      <c r="L35" s="20">
        <v>2015</v>
      </c>
      <c r="M35" s="22">
        <v>2016</v>
      </c>
      <c r="N35" s="22">
        <v>2016</v>
      </c>
      <c r="O35" s="22">
        <v>2015</v>
      </c>
      <c r="P35" s="22">
        <v>2015</v>
      </c>
      <c r="Q35" s="22">
        <v>2014</v>
      </c>
      <c r="R35" s="22">
        <v>2010</v>
      </c>
      <c r="S35" s="22">
        <v>2016</v>
      </c>
      <c r="T35" s="22">
        <v>2013</v>
      </c>
      <c r="U35" s="22">
        <v>2014</v>
      </c>
      <c r="V35" s="22">
        <v>2014</v>
      </c>
      <c r="W35" s="22">
        <v>2015</v>
      </c>
      <c r="X35" s="22">
        <v>2010</v>
      </c>
      <c r="Y35" s="22">
        <v>2009</v>
      </c>
      <c r="Z35" s="22">
        <v>2014</v>
      </c>
      <c r="AA35" s="22">
        <v>2014</v>
      </c>
      <c r="AB35" s="22">
        <v>2014</v>
      </c>
      <c r="AC35" s="22">
        <v>2014</v>
      </c>
      <c r="AD35" s="22">
        <v>2015</v>
      </c>
      <c r="AE35" s="22">
        <v>2012</v>
      </c>
      <c r="AF35" s="22">
        <v>2014</v>
      </c>
      <c r="AG35" s="21">
        <v>2008</v>
      </c>
      <c r="AH35" s="22">
        <v>2014</v>
      </c>
      <c r="AI35" s="22">
        <v>2015</v>
      </c>
      <c r="AJ35" s="22">
        <v>2016</v>
      </c>
      <c r="AK35" s="23">
        <v>2016</v>
      </c>
      <c r="AL35" s="23">
        <v>2015</v>
      </c>
      <c r="AM35" s="22">
        <v>2015</v>
      </c>
      <c r="AN35" s="22">
        <v>2014</v>
      </c>
      <c r="AO35" s="22">
        <v>2014</v>
      </c>
      <c r="AP35" s="22" t="s">
        <v>17</v>
      </c>
      <c r="AQ35" s="22" t="s">
        <v>17</v>
      </c>
      <c r="AR35" s="22" t="s">
        <v>17</v>
      </c>
      <c r="AS35" s="22">
        <v>2014</v>
      </c>
      <c r="AT35" s="22">
        <v>2015</v>
      </c>
      <c r="AU35" s="22">
        <v>2012</v>
      </c>
      <c r="AV35" s="22">
        <v>2010</v>
      </c>
      <c r="AW35" s="22">
        <v>2014</v>
      </c>
      <c r="AX35" s="22">
        <v>2014</v>
      </c>
      <c r="AY35" s="22">
        <v>2014</v>
      </c>
      <c r="AZ35" s="22">
        <v>2015</v>
      </c>
      <c r="BA35" s="22">
        <v>2015</v>
      </c>
      <c r="BB35" s="22">
        <v>2015</v>
      </c>
      <c r="BC35" s="22">
        <v>2015</v>
      </c>
      <c r="BD35" s="22">
        <v>2014</v>
      </c>
      <c r="BE35" s="22">
        <v>2014</v>
      </c>
      <c r="BF35" s="10"/>
    </row>
    <row r="36" spans="1:58" x14ac:dyDescent="0.35">
      <c r="A36" s="16" t="s">
        <v>102</v>
      </c>
      <c r="B36" s="11" t="s">
        <v>8031</v>
      </c>
      <c r="C36" s="20">
        <v>2014</v>
      </c>
      <c r="D36" s="20">
        <v>2014</v>
      </c>
      <c r="E36" s="20">
        <v>2014</v>
      </c>
      <c r="F36" s="20">
        <v>2014</v>
      </c>
      <c r="G36" s="20">
        <v>2014</v>
      </c>
      <c r="H36" s="20">
        <v>2014</v>
      </c>
      <c r="I36" s="20">
        <v>2014</v>
      </c>
      <c r="J36" s="20">
        <v>2015</v>
      </c>
      <c r="K36" s="20">
        <v>2015</v>
      </c>
      <c r="L36" s="20">
        <v>2015</v>
      </c>
      <c r="M36" s="22">
        <v>2016</v>
      </c>
      <c r="N36" s="22">
        <v>2016</v>
      </c>
      <c r="O36" s="22">
        <v>2015</v>
      </c>
      <c r="P36" s="22">
        <v>2015</v>
      </c>
      <c r="Q36" s="22">
        <v>2014</v>
      </c>
      <c r="R36" s="22">
        <v>2010</v>
      </c>
      <c r="S36" s="22">
        <v>2016</v>
      </c>
      <c r="T36" s="22">
        <v>2013</v>
      </c>
      <c r="U36" s="22">
        <v>2014</v>
      </c>
      <c r="V36" s="22">
        <v>2014</v>
      </c>
      <c r="W36" s="22">
        <v>2015</v>
      </c>
      <c r="X36" s="22">
        <v>2010</v>
      </c>
      <c r="Y36" s="22" t="s">
        <v>17</v>
      </c>
      <c r="Z36" s="22">
        <v>2014</v>
      </c>
      <c r="AA36" s="22">
        <v>2014</v>
      </c>
      <c r="AB36" s="22">
        <v>2014</v>
      </c>
      <c r="AC36" s="22">
        <v>2014</v>
      </c>
      <c r="AD36" s="22">
        <v>2015</v>
      </c>
      <c r="AE36" s="22">
        <v>2012</v>
      </c>
      <c r="AF36" s="22">
        <v>2014</v>
      </c>
      <c r="AG36" s="21">
        <v>2011</v>
      </c>
      <c r="AH36" s="22">
        <v>2014</v>
      </c>
      <c r="AI36" s="22">
        <v>2015</v>
      </c>
      <c r="AJ36" s="22">
        <v>2016</v>
      </c>
      <c r="AK36" s="23">
        <v>2015</v>
      </c>
      <c r="AL36" s="23">
        <v>2016</v>
      </c>
      <c r="AM36" s="22">
        <v>2015</v>
      </c>
      <c r="AN36" s="22">
        <v>2014</v>
      </c>
      <c r="AO36" s="22">
        <v>2014</v>
      </c>
      <c r="AP36" s="22" t="s">
        <v>17</v>
      </c>
      <c r="AQ36" s="22" t="s">
        <v>17</v>
      </c>
      <c r="AR36" s="22" t="s">
        <v>17</v>
      </c>
      <c r="AS36" s="22">
        <v>2014</v>
      </c>
      <c r="AT36" s="22">
        <v>2015</v>
      </c>
      <c r="AU36" s="22">
        <v>2012</v>
      </c>
      <c r="AV36" s="22">
        <v>2013</v>
      </c>
      <c r="AW36" s="22">
        <v>2014</v>
      </c>
      <c r="AX36" s="22">
        <v>2014</v>
      </c>
      <c r="AY36" s="22">
        <v>2014</v>
      </c>
      <c r="AZ36" s="22">
        <v>2015</v>
      </c>
      <c r="BA36" s="22">
        <v>2015</v>
      </c>
      <c r="BB36" s="22">
        <v>2015</v>
      </c>
      <c r="BC36" s="22">
        <v>2015</v>
      </c>
      <c r="BD36" s="22">
        <v>2014</v>
      </c>
      <c r="BE36" s="22">
        <v>2014</v>
      </c>
      <c r="BF36" s="10"/>
    </row>
    <row r="37" spans="1:58" x14ac:dyDescent="0.35">
      <c r="A37" s="16" t="s">
        <v>931</v>
      </c>
      <c r="B37" s="11" t="s">
        <v>7787</v>
      </c>
      <c r="C37" s="20">
        <v>2014</v>
      </c>
      <c r="D37" s="20">
        <v>2014</v>
      </c>
      <c r="E37" s="20">
        <v>2014</v>
      </c>
      <c r="F37" s="20">
        <v>2014</v>
      </c>
      <c r="G37" s="20">
        <v>2014</v>
      </c>
      <c r="H37" s="20">
        <v>2014</v>
      </c>
      <c r="I37" s="20">
        <v>2014</v>
      </c>
      <c r="J37" s="20">
        <v>2015</v>
      </c>
      <c r="K37" s="20">
        <v>2015</v>
      </c>
      <c r="L37" s="20">
        <v>2015</v>
      </c>
      <c r="M37" s="22">
        <v>2016</v>
      </c>
      <c r="N37" s="22">
        <v>2016</v>
      </c>
      <c r="O37" s="22">
        <v>2015</v>
      </c>
      <c r="P37" s="22">
        <v>2015</v>
      </c>
      <c r="Q37" s="22">
        <v>2014</v>
      </c>
      <c r="R37" s="22" t="s">
        <v>17</v>
      </c>
      <c r="S37" s="22">
        <v>2016</v>
      </c>
      <c r="T37" s="22">
        <v>2013</v>
      </c>
      <c r="U37" s="22">
        <v>2014</v>
      </c>
      <c r="V37" s="22">
        <v>2014</v>
      </c>
      <c r="W37" s="22">
        <v>2015</v>
      </c>
      <c r="X37" s="22">
        <v>2014</v>
      </c>
      <c r="Y37" s="22">
        <v>2010</v>
      </c>
      <c r="Z37" s="22">
        <v>2014</v>
      </c>
      <c r="AA37" s="22">
        <v>2014</v>
      </c>
      <c r="AB37" s="22">
        <v>2014</v>
      </c>
      <c r="AC37" s="22">
        <v>2014</v>
      </c>
      <c r="AD37" s="22">
        <v>2015</v>
      </c>
      <c r="AE37" s="22" t="s">
        <v>17</v>
      </c>
      <c r="AF37" s="22">
        <v>2014</v>
      </c>
      <c r="AG37" s="21">
        <v>2013</v>
      </c>
      <c r="AH37" s="22">
        <v>2014</v>
      </c>
      <c r="AI37" s="22">
        <v>2015</v>
      </c>
      <c r="AJ37" s="22">
        <v>2016</v>
      </c>
      <c r="AK37" s="23" t="s">
        <v>17</v>
      </c>
      <c r="AL37" s="23">
        <v>2015</v>
      </c>
      <c r="AM37" s="22">
        <v>2015</v>
      </c>
      <c r="AN37" s="22">
        <v>2014</v>
      </c>
      <c r="AO37" s="22">
        <v>2014</v>
      </c>
      <c r="AP37" s="22">
        <v>2014</v>
      </c>
      <c r="AQ37" s="22">
        <v>2014</v>
      </c>
      <c r="AR37" s="22">
        <v>2011</v>
      </c>
      <c r="AS37" s="22">
        <v>2014</v>
      </c>
      <c r="AT37" s="22">
        <v>2015</v>
      </c>
      <c r="AU37" s="22">
        <v>2012</v>
      </c>
      <c r="AV37" s="22">
        <v>2011</v>
      </c>
      <c r="AW37" s="22">
        <v>2014</v>
      </c>
      <c r="AX37" s="22">
        <v>2014</v>
      </c>
      <c r="AY37" s="22">
        <v>2014</v>
      </c>
      <c r="AZ37" s="22">
        <v>2015</v>
      </c>
      <c r="BA37" s="22">
        <v>2015</v>
      </c>
      <c r="BB37" s="22">
        <v>2015</v>
      </c>
      <c r="BC37" s="22">
        <v>2015</v>
      </c>
      <c r="BD37" s="22">
        <v>2014</v>
      </c>
      <c r="BE37" s="22">
        <v>2014</v>
      </c>
      <c r="BF37" s="10"/>
    </row>
    <row r="38" spans="1:58" x14ac:dyDescent="0.35">
      <c r="A38" s="16" t="s">
        <v>7788</v>
      </c>
      <c r="B38" s="11" t="s">
        <v>7789</v>
      </c>
      <c r="C38" s="20">
        <v>2014</v>
      </c>
      <c r="D38" s="20">
        <v>2014</v>
      </c>
      <c r="E38" s="20">
        <v>2014</v>
      </c>
      <c r="F38" s="20">
        <v>2014</v>
      </c>
      <c r="G38" s="20">
        <v>2014</v>
      </c>
      <c r="H38" s="20">
        <v>2014</v>
      </c>
      <c r="I38" s="20">
        <v>2014</v>
      </c>
      <c r="J38" s="20">
        <v>2015</v>
      </c>
      <c r="K38" s="20">
        <v>2015</v>
      </c>
      <c r="L38" s="20">
        <v>2015</v>
      </c>
      <c r="M38" s="22">
        <v>2016</v>
      </c>
      <c r="N38" s="22">
        <v>2016</v>
      </c>
      <c r="O38" s="22">
        <v>2015</v>
      </c>
      <c r="P38" s="22">
        <v>2015</v>
      </c>
      <c r="Q38" s="22">
        <v>2014</v>
      </c>
      <c r="R38" s="22">
        <v>2012</v>
      </c>
      <c r="S38" s="22">
        <v>2016</v>
      </c>
      <c r="T38" s="22">
        <v>2013</v>
      </c>
      <c r="U38" s="22">
        <v>2014</v>
      </c>
      <c r="V38" s="22">
        <v>2014</v>
      </c>
      <c r="W38" s="22">
        <v>2015</v>
      </c>
      <c r="X38" s="22">
        <v>2010</v>
      </c>
      <c r="Y38" s="22">
        <v>2012</v>
      </c>
      <c r="Z38" s="22">
        <v>2014</v>
      </c>
      <c r="AA38" s="22">
        <v>2014</v>
      </c>
      <c r="AB38" s="22">
        <v>2011</v>
      </c>
      <c r="AC38" s="22">
        <v>2014</v>
      </c>
      <c r="AD38" s="22">
        <v>2015</v>
      </c>
      <c r="AE38" s="22">
        <v>2012</v>
      </c>
      <c r="AF38" s="22">
        <v>2014</v>
      </c>
      <c r="AG38" s="21">
        <v>2011</v>
      </c>
      <c r="AH38" s="22">
        <v>2014</v>
      </c>
      <c r="AI38" s="22">
        <v>2015</v>
      </c>
      <c r="AJ38" s="22">
        <v>2016</v>
      </c>
      <c r="AK38" s="23" t="s">
        <v>17</v>
      </c>
      <c r="AL38" s="23">
        <v>2015</v>
      </c>
      <c r="AM38" s="22">
        <v>2015</v>
      </c>
      <c r="AN38" s="22">
        <v>2014</v>
      </c>
      <c r="AO38" s="22">
        <v>2014</v>
      </c>
      <c r="AP38" s="22">
        <v>2014</v>
      </c>
      <c r="AQ38" s="22">
        <v>2014</v>
      </c>
      <c r="AR38" s="22">
        <v>2011</v>
      </c>
      <c r="AS38" s="22">
        <v>2014</v>
      </c>
      <c r="AT38" s="22">
        <v>2015</v>
      </c>
      <c r="AU38" s="22">
        <v>2012</v>
      </c>
      <c r="AV38" s="22">
        <v>2010</v>
      </c>
      <c r="AW38" s="22">
        <v>2014</v>
      </c>
      <c r="AX38" s="22">
        <v>2014</v>
      </c>
      <c r="AY38" s="22">
        <v>2014</v>
      </c>
      <c r="AZ38" s="22">
        <v>2015</v>
      </c>
      <c r="BA38" s="22">
        <v>2015</v>
      </c>
      <c r="BB38" s="22">
        <v>2015</v>
      </c>
      <c r="BC38" s="22">
        <v>2015</v>
      </c>
      <c r="BD38" s="22">
        <v>2014</v>
      </c>
      <c r="BE38" s="22">
        <v>2014</v>
      </c>
      <c r="BF38" s="10"/>
    </row>
    <row r="39" spans="1:58" x14ac:dyDescent="0.35">
      <c r="A39" s="16" t="s">
        <v>364</v>
      </c>
      <c r="B39" s="11" t="s">
        <v>7797</v>
      </c>
      <c r="C39" s="20">
        <v>2014</v>
      </c>
      <c r="D39" s="20">
        <v>2014</v>
      </c>
      <c r="E39" s="20">
        <v>2014</v>
      </c>
      <c r="F39" s="20">
        <v>2014</v>
      </c>
      <c r="G39" s="20">
        <v>2014</v>
      </c>
      <c r="H39" s="20">
        <v>2014</v>
      </c>
      <c r="I39" s="20">
        <v>2014</v>
      </c>
      <c r="J39" s="20">
        <v>2015</v>
      </c>
      <c r="K39" s="20">
        <v>2015</v>
      </c>
      <c r="L39" s="20">
        <v>2015</v>
      </c>
      <c r="M39" s="22">
        <v>2016</v>
      </c>
      <c r="N39" s="22">
        <v>2016</v>
      </c>
      <c r="O39" s="22">
        <v>2015</v>
      </c>
      <c r="P39" s="22">
        <v>2015</v>
      </c>
      <c r="Q39" s="22">
        <v>2014</v>
      </c>
      <c r="R39" s="22">
        <v>2010</v>
      </c>
      <c r="S39" s="22">
        <v>2016</v>
      </c>
      <c r="T39" s="22">
        <v>2013</v>
      </c>
      <c r="U39" s="22">
        <v>2014</v>
      </c>
      <c r="V39" s="22">
        <v>2014</v>
      </c>
      <c r="W39" s="22">
        <v>2015</v>
      </c>
      <c r="X39" s="22">
        <v>2010</v>
      </c>
      <c r="Y39" s="22">
        <v>2010</v>
      </c>
      <c r="Z39" s="22">
        <v>2014</v>
      </c>
      <c r="AA39" s="22">
        <v>2014</v>
      </c>
      <c r="AB39" s="22">
        <v>2014</v>
      </c>
      <c r="AC39" s="22">
        <v>2014</v>
      </c>
      <c r="AD39" s="22">
        <v>2015</v>
      </c>
      <c r="AE39" s="22">
        <v>2012</v>
      </c>
      <c r="AF39" s="22">
        <v>2014</v>
      </c>
      <c r="AG39" s="21">
        <v>2013</v>
      </c>
      <c r="AH39" s="22">
        <v>2014</v>
      </c>
      <c r="AI39" s="22">
        <v>2015</v>
      </c>
      <c r="AJ39" s="22">
        <v>2016</v>
      </c>
      <c r="AK39" s="23">
        <v>2015</v>
      </c>
      <c r="AL39" s="23">
        <v>2015</v>
      </c>
      <c r="AM39" s="22">
        <v>2015</v>
      </c>
      <c r="AN39" s="22">
        <v>2014</v>
      </c>
      <c r="AO39" s="22">
        <v>2014</v>
      </c>
      <c r="AP39" s="22">
        <v>2014</v>
      </c>
      <c r="AQ39" s="22">
        <v>2014</v>
      </c>
      <c r="AR39" s="22">
        <v>2015</v>
      </c>
      <c r="AS39" s="22">
        <v>2014</v>
      </c>
      <c r="AT39" s="22">
        <v>2015</v>
      </c>
      <c r="AU39" s="22">
        <v>2012</v>
      </c>
      <c r="AV39" s="22">
        <v>2011</v>
      </c>
      <c r="AW39" s="22">
        <v>2014</v>
      </c>
      <c r="AX39" s="22">
        <v>2014</v>
      </c>
      <c r="AY39" s="22">
        <v>2014</v>
      </c>
      <c r="AZ39" s="22">
        <v>2015</v>
      </c>
      <c r="BA39" s="22">
        <v>2015</v>
      </c>
      <c r="BB39" s="22">
        <v>2015</v>
      </c>
      <c r="BC39" s="22">
        <v>2015</v>
      </c>
      <c r="BD39" s="22">
        <v>2014</v>
      </c>
      <c r="BE39" s="22">
        <v>2014</v>
      </c>
      <c r="BF39" s="10"/>
    </row>
    <row r="40" spans="1:58" x14ac:dyDescent="0.35">
      <c r="A40" s="16" t="s">
        <v>7798</v>
      </c>
      <c r="B40" s="11" t="s">
        <v>7799</v>
      </c>
      <c r="C40" s="20">
        <v>2014</v>
      </c>
      <c r="D40" s="20">
        <v>2014</v>
      </c>
      <c r="E40" s="20">
        <v>2014</v>
      </c>
      <c r="F40" s="20">
        <v>2014</v>
      </c>
      <c r="G40" s="20">
        <v>2014</v>
      </c>
      <c r="H40" s="20">
        <v>2014</v>
      </c>
      <c r="I40" s="20">
        <v>2014</v>
      </c>
      <c r="J40" s="20">
        <v>2015</v>
      </c>
      <c r="K40" s="20">
        <v>2015</v>
      </c>
      <c r="L40" s="20">
        <v>2015</v>
      </c>
      <c r="M40" s="22">
        <v>2016</v>
      </c>
      <c r="N40" s="22">
        <v>2016</v>
      </c>
      <c r="O40" s="22">
        <v>2015</v>
      </c>
      <c r="P40" s="22">
        <v>2015</v>
      </c>
      <c r="Q40" s="22">
        <v>2014</v>
      </c>
      <c r="R40" s="22">
        <v>2012</v>
      </c>
      <c r="S40" s="22">
        <v>2016</v>
      </c>
      <c r="T40" s="22">
        <v>2013</v>
      </c>
      <c r="U40" s="22">
        <v>2014</v>
      </c>
      <c r="V40" s="22">
        <v>2014</v>
      </c>
      <c r="W40" s="22">
        <v>2015</v>
      </c>
      <c r="X40" s="22">
        <v>2012</v>
      </c>
      <c r="Y40" s="22" t="s">
        <v>17</v>
      </c>
      <c r="Z40" s="22">
        <v>2014</v>
      </c>
      <c r="AA40" s="22">
        <v>2014</v>
      </c>
      <c r="AB40" s="22" t="s">
        <v>17</v>
      </c>
      <c r="AC40" s="22">
        <v>2014</v>
      </c>
      <c r="AD40" s="22">
        <v>2015</v>
      </c>
      <c r="AE40" s="22">
        <v>2012</v>
      </c>
      <c r="AF40" s="22" t="s">
        <v>17</v>
      </c>
      <c r="AG40" s="21">
        <v>2004</v>
      </c>
      <c r="AH40" s="22">
        <v>2014</v>
      </c>
      <c r="AI40" s="22">
        <v>2015</v>
      </c>
      <c r="AJ40" s="22">
        <v>2016</v>
      </c>
      <c r="AK40" s="23" t="s">
        <v>17</v>
      </c>
      <c r="AL40" s="23">
        <v>2015</v>
      </c>
      <c r="AM40" s="22">
        <v>2015</v>
      </c>
      <c r="AN40" s="22">
        <v>2014</v>
      </c>
      <c r="AO40" s="22">
        <v>2014</v>
      </c>
      <c r="AP40" s="22" t="s">
        <v>17</v>
      </c>
      <c r="AQ40" s="22" t="s">
        <v>17</v>
      </c>
      <c r="AR40" s="22">
        <v>2009</v>
      </c>
      <c r="AS40" s="22">
        <v>2014</v>
      </c>
      <c r="AT40" s="22">
        <v>2015</v>
      </c>
      <c r="AU40" s="22">
        <v>2012</v>
      </c>
      <c r="AV40" s="22">
        <v>2013</v>
      </c>
      <c r="AW40" s="22">
        <v>2014</v>
      </c>
      <c r="AX40" s="22">
        <v>2014</v>
      </c>
      <c r="AY40" s="22">
        <v>2014</v>
      </c>
      <c r="AZ40" s="22">
        <v>2015</v>
      </c>
      <c r="BA40" s="22">
        <v>2015</v>
      </c>
      <c r="BB40" s="22">
        <v>2014</v>
      </c>
      <c r="BC40" s="22">
        <v>2015</v>
      </c>
      <c r="BD40" s="22">
        <v>2014</v>
      </c>
      <c r="BE40" s="22">
        <v>2014</v>
      </c>
      <c r="BF40" s="10"/>
    </row>
    <row r="41" spans="1:58" x14ac:dyDescent="0.35">
      <c r="A41" s="16" t="s">
        <v>7793</v>
      </c>
      <c r="B41" s="11" t="s">
        <v>7794</v>
      </c>
      <c r="C41" s="20">
        <v>2014</v>
      </c>
      <c r="D41" s="20">
        <v>2014</v>
      </c>
      <c r="E41" s="20">
        <v>2014</v>
      </c>
      <c r="F41" s="20">
        <v>2014</v>
      </c>
      <c r="G41" s="20">
        <v>2014</v>
      </c>
      <c r="H41" s="20">
        <v>2014</v>
      </c>
      <c r="I41" s="20">
        <v>2014</v>
      </c>
      <c r="J41" s="20">
        <v>2015</v>
      </c>
      <c r="K41" s="20">
        <v>2015</v>
      </c>
      <c r="L41" s="20">
        <v>2015</v>
      </c>
      <c r="M41" s="22">
        <v>2016</v>
      </c>
      <c r="N41" s="22">
        <v>2016</v>
      </c>
      <c r="O41" s="22">
        <v>2015</v>
      </c>
      <c r="P41" s="22">
        <v>2015</v>
      </c>
      <c r="Q41" s="22">
        <v>2014</v>
      </c>
      <c r="R41" s="22">
        <v>2012</v>
      </c>
      <c r="S41" s="22">
        <v>2016</v>
      </c>
      <c r="T41" s="22">
        <v>2013</v>
      </c>
      <c r="U41" s="22">
        <v>2014</v>
      </c>
      <c r="V41" s="22">
        <v>2014</v>
      </c>
      <c r="W41" s="22">
        <v>2015</v>
      </c>
      <c r="X41" s="22">
        <v>2011</v>
      </c>
      <c r="Y41" s="22">
        <v>2010</v>
      </c>
      <c r="Z41" s="22">
        <v>2014</v>
      </c>
      <c r="AA41" s="22">
        <v>2014</v>
      </c>
      <c r="AB41" s="22">
        <v>2014</v>
      </c>
      <c r="AC41" s="22">
        <v>2014</v>
      </c>
      <c r="AD41" s="22">
        <v>2015</v>
      </c>
      <c r="AE41" s="22">
        <v>2012</v>
      </c>
      <c r="AF41" s="22">
        <v>2014</v>
      </c>
      <c r="AG41" s="21">
        <v>2011</v>
      </c>
      <c r="AH41" s="22">
        <v>2014</v>
      </c>
      <c r="AI41" s="22">
        <v>2015</v>
      </c>
      <c r="AJ41" s="22">
        <v>2016</v>
      </c>
      <c r="AK41" s="23">
        <v>2015</v>
      </c>
      <c r="AL41" s="23">
        <v>2016</v>
      </c>
      <c r="AM41" s="22">
        <v>2015</v>
      </c>
      <c r="AN41" s="22">
        <v>2014</v>
      </c>
      <c r="AO41" s="22">
        <v>2014</v>
      </c>
      <c r="AP41" s="22">
        <v>2014</v>
      </c>
      <c r="AQ41" s="22">
        <v>2014</v>
      </c>
      <c r="AR41" s="22" t="s">
        <v>17</v>
      </c>
      <c r="AS41" s="22">
        <v>2014</v>
      </c>
      <c r="AT41" s="22">
        <v>2015</v>
      </c>
      <c r="AU41" s="22">
        <v>2012</v>
      </c>
      <c r="AV41" s="22">
        <v>2011</v>
      </c>
      <c r="AW41" s="22">
        <v>2014</v>
      </c>
      <c r="AX41" s="22">
        <v>2014</v>
      </c>
      <c r="AY41" s="22">
        <v>2014</v>
      </c>
      <c r="AZ41" s="22">
        <v>2015</v>
      </c>
      <c r="BA41" s="22">
        <v>2015</v>
      </c>
      <c r="BB41" s="22">
        <v>2015</v>
      </c>
      <c r="BC41" s="22">
        <v>2015</v>
      </c>
      <c r="BD41" s="22">
        <v>2014</v>
      </c>
      <c r="BE41" s="22">
        <v>2014</v>
      </c>
      <c r="BF41" s="10"/>
    </row>
    <row r="42" spans="1:58" x14ac:dyDescent="0.35">
      <c r="A42" s="16" t="s">
        <v>8923</v>
      </c>
      <c r="B42" s="11" t="s">
        <v>7792</v>
      </c>
      <c r="C42" s="20">
        <v>2014</v>
      </c>
      <c r="D42" s="20">
        <v>2014</v>
      </c>
      <c r="E42" s="20">
        <v>2014</v>
      </c>
      <c r="F42" s="20">
        <v>2014</v>
      </c>
      <c r="G42" s="20">
        <v>2014</v>
      </c>
      <c r="H42" s="20">
        <v>2014</v>
      </c>
      <c r="I42" s="20">
        <v>2014</v>
      </c>
      <c r="J42" s="20">
        <v>2015</v>
      </c>
      <c r="K42" s="20">
        <v>2015</v>
      </c>
      <c r="L42" s="20">
        <v>2015</v>
      </c>
      <c r="M42" s="22">
        <v>2016</v>
      </c>
      <c r="N42" s="22">
        <v>2016</v>
      </c>
      <c r="O42" s="22">
        <v>2015</v>
      </c>
      <c r="P42" s="22">
        <v>2015</v>
      </c>
      <c r="Q42" s="22">
        <v>2014</v>
      </c>
      <c r="R42" s="22">
        <v>2014</v>
      </c>
      <c r="S42" s="22">
        <v>2016</v>
      </c>
      <c r="T42" s="22">
        <v>2013</v>
      </c>
      <c r="U42" s="22">
        <v>2014</v>
      </c>
      <c r="V42" s="22">
        <v>2014</v>
      </c>
      <c r="W42" s="22">
        <v>2015</v>
      </c>
      <c r="X42" s="22">
        <v>2013</v>
      </c>
      <c r="Y42" s="22" t="s">
        <v>17</v>
      </c>
      <c r="Z42" s="22">
        <v>2014</v>
      </c>
      <c r="AA42" s="22">
        <v>2014</v>
      </c>
      <c r="AB42" s="22">
        <v>2014</v>
      </c>
      <c r="AC42" s="22">
        <v>2014</v>
      </c>
      <c r="AD42" s="22">
        <v>2015</v>
      </c>
      <c r="AE42" s="22">
        <v>2012</v>
      </c>
      <c r="AF42" s="22">
        <v>2014</v>
      </c>
      <c r="AG42" s="21">
        <v>2012</v>
      </c>
      <c r="AH42" s="22">
        <v>2014</v>
      </c>
      <c r="AI42" s="22">
        <v>2015</v>
      </c>
      <c r="AJ42" s="22">
        <v>2016</v>
      </c>
      <c r="AK42" s="23">
        <v>2015</v>
      </c>
      <c r="AL42" s="23">
        <v>2016</v>
      </c>
      <c r="AM42" s="22">
        <v>2015</v>
      </c>
      <c r="AN42" s="22">
        <v>2014</v>
      </c>
      <c r="AO42" s="22">
        <v>2014</v>
      </c>
      <c r="AP42" s="22" t="s">
        <v>17</v>
      </c>
      <c r="AQ42" s="22" t="s">
        <v>17</v>
      </c>
      <c r="AR42" s="22">
        <v>2015</v>
      </c>
      <c r="AS42" s="22">
        <v>2014</v>
      </c>
      <c r="AT42" s="22">
        <v>2015</v>
      </c>
      <c r="AU42" s="22">
        <v>2012</v>
      </c>
      <c r="AV42" s="22">
        <v>2012</v>
      </c>
      <c r="AW42" s="22">
        <v>2014</v>
      </c>
      <c r="AX42" s="22">
        <v>2014</v>
      </c>
      <c r="AY42" s="22">
        <v>2014</v>
      </c>
      <c r="AZ42" s="22">
        <v>2015</v>
      </c>
      <c r="BA42" s="22">
        <v>2015</v>
      </c>
      <c r="BB42" s="22">
        <v>2015</v>
      </c>
      <c r="BC42" s="22">
        <v>2015</v>
      </c>
      <c r="BD42" s="22">
        <v>2014</v>
      </c>
      <c r="BE42" s="22">
        <v>2014</v>
      </c>
      <c r="BF42" s="10"/>
    </row>
    <row r="43" spans="1:58" x14ac:dyDescent="0.35">
      <c r="A43" s="16" t="s">
        <v>376</v>
      </c>
      <c r="B43" s="11" t="s">
        <v>7802</v>
      </c>
      <c r="C43" s="20">
        <v>2014</v>
      </c>
      <c r="D43" s="20">
        <v>2014</v>
      </c>
      <c r="E43" s="20">
        <v>2014</v>
      </c>
      <c r="F43" s="20">
        <v>2014</v>
      </c>
      <c r="G43" s="20">
        <v>2014</v>
      </c>
      <c r="H43" s="20">
        <v>2014</v>
      </c>
      <c r="I43" s="20">
        <v>2014</v>
      </c>
      <c r="J43" s="20">
        <v>2015</v>
      </c>
      <c r="K43" s="20">
        <v>2015</v>
      </c>
      <c r="L43" s="20">
        <v>2015</v>
      </c>
      <c r="M43" s="22">
        <v>2016</v>
      </c>
      <c r="N43" s="22">
        <v>2016</v>
      </c>
      <c r="O43" s="22">
        <v>2015</v>
      </c>
      <c r="P43" s="22">
        <v>2015</v>
      </c>
      <c r="Q43" s="22">
        <v>2014</v>
      </c>
      <c r="R43" s="22" t="s">
        <v>17</v>
      </c>
      <c r="S43" s="22">
        <v>2016</v>
      </c>
      <c r="T43" s="22">
        <v>2013</v>
      </c>
      <c r="U43" s="22">
        <v>2014</v>
      </c>
      <c r="V43" s="22">
        <v>2014</v>
      </c>
      <c r="W43" s="22">
        <v>2015</v>
      </c>
      <c r="X43" s="22">
        <v>2008</v>
      </c>
      <c r="Y43" s="22">
        <v>2013</v>
      </c>
      <c r="Z43" s="22">
        <v>2014</v>
      </c>
      <c r="AA43" s="22">
        <v>2014</v>
      </c>
      <c r="AB43" s="22">
        <v>2014</v>
      </c>
      <c r="AC43" s="22">
        <v>2014</v>
      </c>
      <c r="AD43" s="22">
        <v>2015</v>
      </c>
      <c r="AE43" s="22">
        <v>2012</v>
      </c>
      <c r="AF43" s="22">
        <v>2014</v>
      </c>
      <c r="AG43" s="21">
        <v>2013</v>
      </c>
      <c r="AH43" s="22">
        <v>2014</v>
      </c>
      <c r="AI43" s="22">
        <v>2015</v>
      </c>
      <c r="AJ43" s="22">
        <v>2016</v>
      </c>
      <c r="AK43" s="23" t="s">
        <v>17</v>
      </c>
      <c r="AL43" s="23">
        <v>2015</v>
      </c>
      <c r="AM43" s="22">
        <v>2015</v>
      </c>
      <c r="AN43" s="22">
        <v>2014</v>
      </c>
      <c r="AO43" s="22">
        <v>2014</v>
      </c>
      <c r="AP43" s="22">
        <v>2014</v>
      </c>
      <c r="AQ43" s="22">
        <v>2014</v>
      </c>
      <c r="AR43" s="22">
        <v>2011</v>
      </c>
      <c r="AS43" s="22">
        <v>2014</v>
      </c>
      <c r="AT43" s="22">
        <v>2015</v>
      </c>
      <c r="AU43" s="22">
        <v>2012</v>
      </c>
      <c r="AV43" s="22">
        <v>2011</v>
      </c>
      <c r="AW43" s="22">
        <v>2014</v>
      </c>
      <c r="AX43" s="22">
        <v>2014</v>
      </c>
      <c r="AY43" s="22">
        <v>2014</v>
      </c>
      <c r="AZ43" s="22">
        <v>2015</v>
      </c>
      <c r="BA43" s="22">
        <v>2015</v>
      </c>
      <c r="BB43" s="22">
        <v>2015</v>
      </c>
      <c r="BC43" s="22">
        <v>2015</v>
      </c>
      <c r="BD43" s="22">
        <v>2014</v>
      </c>
      <c r="BE43" s="22">
        <v>2014</v>
      </c>
      <c r="BF43" s="10"/>
    </row>
    <row r="44" spans="1:58" x14ac:dyDescent="0.35">
      <c r="A44" s="16" t="s">
        <v>1213</v>
      </c>
      <c r="B44" s="11" t="s">
        <v>7790</v>
      </c>
      <c r="C44" s="20">
        <v>2014</v>
      </c>
      <c r="D44" s="20">
        <v>2014</v>
      </c>
      <c r="E44" s="20">
        <v>2014</v>
      </c>
      <c r="F44" s="20">
        <v>2014</v>
      </c>
      <c r="G44" s="20">
        <v>2014</v>
      </c>
      <c r="H44" s="20">
        <v>2014</v>
      </c>
      <c r="I44" s="20">
        <v>2014</v>
      </c>
      <c r="J44" s="20">
        <v>2015</v>
      </c>
      <c r="K44" s="20">
        <v>2015</v>
      </c>
      <c r="L44" s="20">
        <v>2015</v>
      </c>
      <c r="M44" s="22">
        <v>2016</v>
      </c>
      <c r="N44" s="22">
        <v>2016</v>
      </c>
      <c r="O44" s="22">
        <v>2015</v>
      </c>
      <c r="P44" s="22">
        <v>2015</v>
      </c>
      <c r="Q44" s="22">
        <v>2014</v>
      </c>
      <c r="R44" s="22">
        <v>2012</v>
      </c>
      <c r="S44" s="22">
        <v>2016</v>
      </c>
      <c r="T44" s="22">
        <v>2013</v>
      </c>
      <c r="U44" s="22">
        <v>2014</v>
      </c>
      <c r="V44" s="22">
        <v>2014</v>
      </c>
      <c r="W44" s="22">
        <v>2015</v>
      </c>
      <c r="X44" s="22">
        <v>2012</v>
      </c>
      <c r="Y44" s="22">
        <v>2010</v>
      </c>
      <c r="Z44" s="22">
        <v>2014</v>
      </c>
      <c r="AA44" s="22">
        <v>2014</v>
      </c>
      <c r="AB44" s="22">
        <v>2014</v>
      </c>
      <c r="AC44" s="22">
        <v>2014</v>
      </c>
      <c r="AD44" s="22">
        <v>2015</v>
      </c>
      <c r="AE44" s="22">
        <v>2012</v>
      </c>
      <c r="AF44" s="22">
        <v>2014</v>
      </c>
      <c r="AG44" s="21">
        <v>2008</v>
      </c>
      <c r="AH44" s="22">
        <v>2014</v>
      </c>
      <c r="AI44" s="22">
        <v>2015</v>
      </c>
      <c r="AJ44" s="22">
        <v>2016</v>
      </c>
      <c r="AK44" s="23">
        <v>2015</v>
      </c>
      <c r="AL44" s="23">
        <v>2015</v>
      </c>
      <c r="AM44" s="22">
        <v>2015</v>
      </c>
      <c r="AN44" s="22">
        <v>2014</v>
      </c>
      <c r="AO44" s="22">
        <v>2014</v>
      </c>
      <c r="AP44" s="22">
        <v>2014</v>
      </c>
      <c r="AQ44" s="22">
        <v>2014</v>
      </c>
      <c r="AR44" s="22">
        <v>2015</v>
      </c>
      <c r="AS44" s="22">
        <v>2014</v>
      </c>
      <c r="AT44" s="22">
        <v>2015</v>
      </c>
      <c r="AU44" s="22">
        <v>2012</v>
      </c>
      <c r="AV44" s="22">
        <v>2012</v>
      </c>
      <c r="AW44" s="22">
        <v>2014</v>
      </c>
      <c r="AX44" s="22">
        <v>2014</v>
      </c>
      <c r="AY44" s="22">
        <v>2014</v>
      </c>
      <c r="AZ44" s="22">
        <v>2015</v>
      </c>
      <c r="BA44" s="22">
        <v>2015</v>
      </c>
      <c r="BB44" s="22">
        <v>2015</v>
      </c>
      <c r="BC44" s="22">
        <v>2015</v>
      </c>
      <c r="BD44" s="22">
        <v>2014</v>
      </c>
      <c r="BE44" s="22">
        <v>2014</v>
      </c>
      <c r="BF44" s="10"/>
    </row>
    <row r="45" spans="1:58" x14ac:dyDescent="0.35">
      <c r="A45" s="16" t="s">
        <v>7868</v>
      </c>
      <c r="B45" s="11" t="s">
        <v>7869</v>
      </c>
      <c r="C45" s="20">
        <v>2014</v>
      </c>
      <c r="D45" s="20">
        <v>2014</v>
      </c>
      <c r="E45" s="20">
        <v>2014</v>
      </c>
      <c r="F45" s="20">
        <v>2014</v>
      </c>
      <c r="G45" s="20">
        <v>2014</v>
      </c>
      <c r="H45" s="20">
        <v>2014</v>
      </c>
      <c r="I45" s="20">
        <v>2014</v>
      </c>
      <c r="J45" s="20">
        <v>2015</v>
      </c>
      <c r="K45" s="20">
        <v>2015</v>
      </c>
      <c r="L45" s="20">
        <v>2015</v>
      </c>
      <c r="M45" s="22">
        <v>2016</v>
      </c>
      <c r="N45" s="22">
        <v>2016</v>
      </c>
      <c r="O45" s="22">
        <v>2015</v>
      </c>
      <c r="P45" s="22">
        <v>2015</v>
      </c>
      <c r="Q45" s="22">
        <v>2014</v>
      </c>
      <c r="R45" s="22" t="s">
        <v>17</v>
      </c>
      <c r="S45" s="22">
        <v>2016</v>
      </c>
      <c r="T45" s="22">
        <v>2013</v>
      </c>
      <c r="U45" s="22">
        <v>2014</v>
      </c>
      <c r="V45" s="22" t="s">
        <v>17</v>
      </c>
      <c r="W45" s="22">
        <v>2015</v>
      </c>
      <c r="X45" s="22" t="s">
        <v>17</v>
      </c>
      <c r="Y45" s="22">
        <v>2012</v>
      </c>
      <c r="Z45" s="22">
        <v>2014</v>
      </c>
      <c r="AA45" s="22">
        <v>2014</v>
      </c>
      <c r="AB45" s="22" t="s">
        <v>17</v>
      </c>
      <c r="AC45" s="22">
        <v>2014</v>
      </c>
      <c r="AD45" s="22">
        <v>2015</v>
      </c>
      <c r="AE45" s="22" t="s">
        <v>17</v>
      </c>
      <c r="AF45" s="22">
        <v>2014</v>
      </c>
      <c r="AG45" s="21">
        <v>2011</v>
      </c>
      <c r="AH45" s="22">
        <v>2014</v>
      </c>
      <c r="AI45" s="22">
        <v>2015</v>
      </c>
      <c r="AJ45" s="22">
        <v>2016</v>
      </c>
      <c r="AK45" s="23" t="s">
        <v>17</v>
      </c>
      <c r="AL45" s="23">
        <v>2015</v>
      </c>
      <c r="AM45" s="22">
        <v>2015</v>
      </c>
      <c r="AN45" s="22">
        <v>2014</v>
      </c>
      <c r="AO45" s="22">
        <v>2014</v>
      </c>
      <c r="AP45" s="22">
        <v>2014</v>
      </c>
      <c r="AQ45" s="22">
        <v>2014</v>
      </c>
      <c r="AR45" s="22">
        <v>2015</v>
      </c>
      <c r="AS45" s="22">
        <v>2014</v>
      </c>
      <c r="AT45" s="22">
        <v>2015</v>
      </c>
      <c r="AU45" s="22">
        <v>2012</v>
      </c>
      <c r="AV45" s="22">
        <v>2011</v>
      </c>
      <c r="AW45" s="22">
        <v>2014</v>
      </c>
      <c r="AX45" s="22">
        <v>2014</v>
      </c>
      <c r="AY45" s="22">
        <v>2014</v>
      </c>
      <c r="AZ45" s="22">
        <v>2015</v>
      </c>
      <c r="BA45" s="22">
        <v>2015</v>
      </c>
      <c r="BB45" s="22">
        <v>2015</v>
      </c>
      <c r="BC45" s="22">
        <v>2015</v>
      </c>
      <c r="BD45" s="22">
        <v>2014</v>
      </c>
      <c r="BE45" s="22">
        <v>2014</v>
      </c>
      <c r="BF45" s="10"/>
    </row>
    <row r="46" spans="1:58" x14ac:dyDescent="0.35">
      <c r="A46" s="16" t="s">
        <v>7803</v>
      </c>
      <c r="B46" s="11" t="s">
        <v>7804</v>
      </c>
      <c r="C46" s="20">
        <v>2014</v>
      </c>
      <c r="D46" s="20">
        <v>2014</v>
      </c>
      <c r="E46" s="20">
        <v>2014</v>
      </c>
      <c r="F46" s="20">
        <v>2014</v>
      </c>
      <c r="G46" s="20">
        <v>2014</v>
      </c>
      <c r="H46" s="20">
        <v>2014</v>
      </c>
      <c r="I46" s="20">
        <v>2014</v>
      </c>
      <c r="J46" s="20">
        <v>2015</v>
      </c>
      <c r="K46" s="20">
        <v>2015</v>
      </c>
      <c r="L46" s="20">
        <v>2015</v>
      </c>
      <c r="M46" s="22">
        <v>2016</v>
      </c>
      <c r="N46" s="22">
        <v>2016</v>
      </c>
      <c r="O46" s="22">
        <v>2015</v>
      </c>
      <c r="P46" s="22">
        <v>2015</v>
      </c>
      <c r="Q46" s="22">
        <v>2014</v>
      </c>
      <c r="R46" s="22" t="s">
        <v>17</v>
      </c>
      <c r="S46" s="22">
        <v>2016</v>
      </c>
      <c r="T46" s="22">
        <v>2013</v>
      </c>
      <c r="U46" s="22">
        <v>2014</v>
      </c>
      <c r="V46" s="22" t="s">
        <v>17</v>
      </c>
      <c r="W46" s="22">
        <v>2015</v>
      </c>
      <c r="X46" s="22" t="s">
        <v>17</v>
      </c>
      <c r="Y46" s="22">
        <v>2010</v>
      </c>
      <c r="Z46" s="22">
        <v>2014</v>
      </c>
      <c r="AA46" s="22">
        <v>2014</v>
      </c>
      <c r="AB46" s="22">
        <v>2014</v>
      </c>
      <c r="AC46" s="22">
        <v>2014</v>
      </c>
      <c r="AD46" s="22">
        <v>2015</v>
      </c>
      <c r="AE46" s="22" t="s">
        <v>17</v>
      </c>
      <c r="AF46" s="22">
        <v>2014</v>
      </c>
      <c r="AG46" s="21" t="s">
        <v>17</v>
      </c>
      <c r="AH46" s="22">
        <v>2014</v>
      </c>
      <c r="AI46" s="22">
        <v>2015</v>
      </c>
      <c r="AJ46" s="22">
        <v>2016</v>
      </c>
      <c r="AK46" s="23" t="s">
        <v>17</v>
      </c>
      <c r="AL46" s="23">
        <v>2015</v>
      </c>
      <c r="AM46" s="22">
        <v>2015</v>
      </c>
      <c r="AN46" s="22">
        <v>2014</v>
      </c>
      <c r="AO46" s="22">
        <v>2014</v>
      </c>
      <c r="AP46" s="22" t="s">
        <v>17</v>
      </c>
      <c r="AQ46" s="22" t="s">
        <v>17</v>
      </c>
      <c r="AR46" s="22">
        <v>2011</v>
      </c>
      <c r="AS46" s="22">
        <v>2014</v>
      </c>
      <c r="AT46" s="22">
        <v>2015</v>
      </c>
      <c r="AU46" s="22">
        <v>2012</v>
      </c>
      <c r="AV46" s="22">
        <v>2012</v>
      </c>
      <c r="AW46" s="22">
        <v>2014</v>
      </c>
      <c r="AX46" s="22">
        <v>2014</v>
      </c>
      <c r="AY46" s="22">
        <v>2014</v>
      </c>
      <c r="AZ46" s="22">
        <v>2015</v>
      </c>
      <c r="BA46" s="22">
        <v>2015</v>
      </c>
      <c r="BB46" s="22">
        <v>2013</v>
      </c>
      <c r="BC46" s="22">
        <v>2015</v>
      </c>
      <c r="BD46" s="22">
        <v>2014</v>
      </c>
      <c r="BE46" s="22">
        <v>2014</v>
      </c>
      <c r="BF46" s="10"/>
    </row>
    <row r="47" spans="1:58" x14ac:dyDescent="0.35">
      <c r="A47" s="16" t="s">
        <v>7807</v>
      </c>
      <c r="B47" s="11" t="s">
        <v>7808</v>
      </c>
      <c r="C47" s="20">
        <v>2014</v>
      </c>
      <c r="D47" s="20">
        <v>2014</v>
      </c>
      <c r="E47" s="20">
        <v>2014</v>
      </c>
      <c r="F47" s="20">
        <v>2014</v>
      </c>
      <c r="G47" s="20">
        <v>2014</v>
      </c>
      <c r="H47" s="20">
        <v>2014</v>
      </c>
      <c r="I47" s="20">
        <v>2014</v>
      </c>
      <c r="J47" s="20">
        <v>2015</v>
      </c>
      <c r="K47" s="20">
        <v>2015</v>
      </c>
      <c r="L47" s="20">
        <v>2015</v>
      </c>
      <c r="M47" s="22">
        <v>2016</v>
      </c>
      <c r="N47" s="22">
        <v>2016</v>
      </c>
      <c r="O47" s="22">
        <v>2015</v>
      </c>
      <c r="P47" s="22">
        <v>2015</v>
      </c>
      <c r="Q47" s="22">
        <v>2014</v>
      </c>
      <c r="R47" s="22" t="s">
        <v>17</v>
      </c>
      <c r="S47" s="22">
        <v>2016</v>
      </c>
      <c r="T47" s="22">
        <v>2013</v>
      </c>
      <c r="U47" s="22">
        <v>2014</v>
      </c>
      <c r="V47" s="22" t="s">
        <v>17</v>
      </c>
      <c r="W47" s="22">
        <v>2015</v>
      </c>
      <c r="X47" s="22" t="s">
        <v>17</v>
      </c>
      <c r="Y47" s="22">
        <v>2012</v>
      </c>
      <c r="Z47" s="22">
        <v>2014</v>
      </c>
      <c r="AA47" s="22">
        <v>2014</v>
      </c>
      <c r="AB47" s="22">
        <v>2013</v>
      </c>
      <c r="AC47" s="22">
        <v>2014</v>
      </c>
      <c r="AD47" s="22">
        <v>2015</v>
      </c>
      <c r="AE47" s="22" t="s">
        <v>17</v>
      </c>
      <c r="AF47" s="22">
        <v>2014</v>
      </c>
      <c r="AG47" s="21">
        <v>2012</v>
      </c>
      <c r="AH47" s="22">
        <v>2014</v>
      </c>
      <c r="AI47" s="22">
        <v>2015</v>
      </c>
      <c r="AJ47" s="22">
        <v>2016</v>
      </c>
      <c r="AK47" s="23">
        <v>2015</v>
      </c>
      <c r="AL47" s="23">
        <v>2015</v>
      </c>
      <c r="AM47" s="22">
        <v>2015</v>
      </c>
      <c r="AN47" s="22">
        <v>2014</v>
      </c>
      <c r="AO47" s="22">
        <v>2014</v>
      </c>
      <c r="AP47" s="22">
        <v>2014</v>
      </c>
      <c r="AQ47" s="22">
        <v>2014</v>
      </c>
      <c r="AR47" s="22" t="s">
        <v>17</v>
      </c>
      <c r="AS47" s="22">
        <v>2014</v>
      </c>
      <c r="AT47" s="22">
        <v>2015</v>
      </c>
      <c r="AU47" s="22">
        <v>2012</v>
      </c>
      <c r="AV47" s="22">
        <v>2011</v>
      </c>
      <c r="AW47" s="22">
        <v>2014</v>
      </c>
      <c r="AX47" s="22">
        <v>2014</v>
      </c>
      <c r="AY47" s="22">
        <v>2014</v>
      </c>
      <c r="AZ47" s="22">
        <v>2015</v>
      </c>
      <c r="BA47" s="22">
        <v>2015</v>
      </c>
      <c r="BB47" s="22">
        <v>2015</v>
      </c>
      <c r="BC47" s="22">
        <v>2015</v>
      </c>
      <c r="BD47" s="22">
        <v>2014</v>
      </c>
      <c r="BE47" s="22">
        <v>2014</v>
      </c>
      <c r="BF47" s="10"/>
    </row>
    <row r="48" spans="1:58" x14ac:dyDescent="0.35">
      <c r="A48" s="16" t="s">
        <v>7809</v>
      </c>
      <c r="B48" s="11" t="s">
        <v>7810</v>
      </c>
      <c r="C48" s="20">
        <v>2014</v>
      </c>
      <c r="D48" s="20">
        <v>2014</v>
      </c>
      <c r="E48" s="20">
        <v>2014</v>
      </c>
      <c r="F48" s="20">
        <v>2014</v>
      </c>
      <c r="G48" s="20">
        <v>2014</v>
      </c>
      <c r="H48" s="20">
        <v>2014</v>
      </c>
      <c r="I48" s="20">
        <v>2014</v>
      </c>
      <c r="J48" s="20">
        <v>2015</v>
      </c>
      <c r="K48" s="20">
        <v>2015</v>
      </c>
      <c r="L48" s="20">
        <v>2015</v>
      </c>
      <c r="M48" s="22">
        <v>2016</v>
      </c>
      <c r="N48" s="22">
        <v>2016</v>
      </c>
      <c r="O48" s="22">
        <v>2015</v>
      </c>
      <c r="P48" s="22">
        <v>2015</v>
      </c>
      <c r="Q48" s="22">
        <v>2014</v>
      </c>
      <c r="R48" s="22" t="s">
        <v>17</v>
      </c>
      <c r="S48" s="22">
        <v>2016</v>
      </c>
      <c r="T48" s="22">
        <v>2013</v>
      </c>
      <c r="U48" s="22">
        <v>2014</v>
      </c>
      <c r="V48" s="22" t="s">
        <v>17</v>
      </c>
      <c r="W48" s="22">
        <v>2015</v>
      </c>
      <c r="X48" s="22" t="s">
        <v>17</v>
      </c>
      <c r="Y48" s="22">
        <v>2011</v>
      </c>
      <c r="Z48" s="22">
        <v>2014</v>
      </c>
      <c r="AA48" s="22">
        <v>2014</v>
      </c>
      <c r="AB48" s="22">
        <v>2013</v>
      </c>
      <c r="AC48" s="22">
        <v>2014</v>
      </c>
      <c r="AD48" s="22">
        <v>2015</v>
      </c>
      <c r="AE48" s="22" t="s">
        <v>17</v>
      </c>
      <c r="AF48" s="22">
        <v>2014</v>
      </c>
      <c r="AG48" s="21">
        <v>2012</v>
      </c>
      <c r="AH48" s="22">
        <v>2014</v>
      </c>
      <c r="AI48" s="22">
        <v>2015</v>
      </c>
      <c r="AJ48" s="22">
        <v>2016</v>
      </c>
      <c r="AK48" s="23" t="s">
        <v>17</v>
      </c>
      <c r="AL48" s="23">
        <v>2015</v>
      </c>
      <c r="AM48" s="22">
        <v>2015</v>
      </c>
      <c r="AN48" s="22">
        <v>2014</v>
      </c>
      <c r="AO48" s="22">
        <v>2014</v>
      </c>
      <c r="AP48" s="22">
        <v>2014</v>
      </c>
      <c r="AQ48" s="22">
        <v>2014</v>
      </c>
      <c r="AR48" s="22">
        <v>2015</v>
      </c>
      <c r="AS48" s="22">
        <v>2014</v>
      </c>
      <c r="AT48" s="22">
        <v>2015</v>
      </c>
      <c r="AU48" s="22">
        <v>2012</v>
      </c>
      <c r="AV48" s="22" t="s">
        <v>17</v>
      </c>
      <c r="AW48" s="22">
        <v>2014</v>
      </c>
      <c r="AX48" s="22">
        <v>2014</v>
      </c>
      <c r="AY48" s="22">
        <v>2014</v>
      </c>
      <c r="AZ48" s="22">
        <v>2015</v>
      </c>
      <c r="BA48" s="22">
        <v>2015</v>
      </c>
      <c r="BB48" s="22">
        <v>2015</v>
      </c>
      <c r="BC48" s="22">
        <v>2015</v>
      </c>
      <c r="BD48" s="22">
        <v>2014</v>
      </c>
      <c r="BE48" s="22">
        <v>2014</v>
      </c>
      <c r="BF48" s="10"/>
    </row>
    <row r="49" spans="1:58" x14ac:dyDescent="0.35">
      <c r="A49" s="16" t="s">
        <v>7816</v>
      </c>
      <c r="B49" s="11" t="s">
        <v>7817</v>
      </c>
      <c r="C49" s="20">
        <v>2014</v>
      </c>
      <c r="D49" s="20">
        <v>2014</v>
      </c>
      <c r="E49" s="20">
        <v>2014</v>
      </c>
      <c r="F49" s="20">
        <v>2014</v>
      </c>
      <c r="G49" s="20">
        <v>2014</v>
      </c>
      <c r="H49" s="20">
        <v>2014</v>
      </c>
      <c r="I49" s="20">
        <v>2014</v>
      </c>
      <c r="J49" s="20">
        <v>2015</v>
      </c>
      <c r="K49" s="20">
        <v>2015</v>
      </c>
      <c r="L49" s="20">
        <v>2015</v>
      </c>
      <c r="M49" s="22">
        <v>2016</v>
      </c>
      <c r="N49" s="22">
        <v>2016</v>
      </c>
      <c r="O49" s="22">
        <v>2015</v>
      </c>
      <c r="P49" s="22">
        <v>2015</v>
      </c>
      <c r="Q49" s="22">
        <v>2014</v>
      </c>
      <c r="R49" s="22" t="s">
        <v>17</v>
      </c>
      <c r="S49" s="22">
        <v>2016</v>
      </c>
      <c r="T49" s="22">
        <v>2013</v>
      </c>
      <c r="U49" s="22">
        <v>2014</v>
      </c>
      <c r="V49" s="22" t="s">
        <v>17</v>
      </c>
      <c r="W49" s="22">
        <v>2015</v>
      </c>
      <c r="X49" s="22" t="s">
        <v>17</v>
      </c>
      <c r="Y49" s="22">
        <v>2010</v>
      </c>
      <c r="Z49" s="22">
        <v>2014</v>
      </c>
      <c r="AA49" s="22">
        <v>2014</v>
      </c>
      <c r="AB49" s="22">
        <v>2014</v>
      </c>
      <c r="AC49" s="22">
        <v>2014</v>
      </c>
      <c r="AD49" s="22">
        <v>2015</v>
      </c>
      <c r="AE49" s="22" t="s">
        <v>17</v>
      </c>
      <c r="AF49" s="22">
        <v>2014</v>
      </c>
      <c r="AG49" s="21">
        <v>2012</v>
      </c>
      <c r="AH49" s="22">
        <v>2014</v>
      </c>
      <c r="AI49" s="22">
        <v>2015</v>
      </c>
      <c r="AJ49" s="22">
        <v>2016</v>
      </c>
      <c r="AK49" s="23" t="s">
        <v>17</v>
      </c>
      <c r="AL49" s="23">
        <v>2015</v>
      </c>
      <c r="AM49" s="22">
        <v>2015</v>
      </c>
      <c r="AN49" s="22">
        <v>2014</v>
      </c>
      <c r="AO49" s="22">
        <v>2014</v>
      </c>
      <c r="AP49" s="22">
        <v>2014</v>
      </c>
      <c r="AQ49" s="22">
        <v>2014</v>
      </c>
      <c r="AR49" s="22">
        <v>2015</v>
      </c>
      <c r="AS49" s="22">
        <v>2014</v>
      </c>
      <c r="AT49" s="22">
        <v>2015</v>
      </c>
      <c r="AU49" s="22">
        <v>2012</v>
      </c>
      <c r="AV49" s="22" t="s">
        <v>17</v>
      </c>
      <c r="AW49" s="22">
        <v>2014</v>
      </c>
      <c r="AX49" s="22">
        <v>2014</v>
      </c>
      <c r="AY49" s="22">
        <v>2014</v>
      </c>
      <c r="AZ49" s="22">
        <v>2015</v>
      </c>
      <c r="BA49" s="22">
        <v>2015</v>
      </c>
      <c r="BB49" s="22">
        <v>2015</v>
      </c>
      <c r="BC49" s="22">
        <v>2015</v>
      </c>
      <c r="BD49" s="22">
        <v>2014</v>
      </c>
      <c r="BE49" s="22">
        <v>2014</v>
      </c>
      <c r="BF49" s="10"/>
    </row>
    <row r="50" spans="1:58" x14ac:dyDescent="0.35">
      <c r="A50" s="16" t="s">
        <v>333</v>
      </c>
      <c r="B50" s="11" t="s">
        <v>7813</v>
      </c>
      <c r="C50" s="20">
        <v>2014</v>
      </c>
      <c r="D50" s="20">
        <v>2014</v>
      </c>
      <c r="E50" s="20">
        <v>2014</v>
      </c>
      <c r="F50" s="20">
        <v>2014</v>
      </c>
      <c r="G50" s="20">
        <v>2014</v>
      </c>
      <c r="H50" s="20">
        <v>2014</v>
      </c>
      <c r="I50" s="20">
        <v>2014</v>
      </c>
      <c r="J50" s="20">
        <v>2015</v>
      </c>
      <c r="K50" s="20">
        <v>2015</v>
      </c>
      <c r="L50" s="20">
        <v>2015</v>
      </c>
      <c r="M50" s="22">
        <v>2016</v>
      </c>
      <c r="N50" s="22">
        <v>2016</v>
      </c>
      <c r="O50" s="22">
        <v>2015</v>
      </c>
      <c r="P50" s="22">
        <v>2015</v>
      </c>
      <c r="Q50" s="22">
        <v>2014</v>
      </c>
      <c r="R50" s="22">
        <v>2006</v>
      </c>
      <c r="S50" s="22">
        <v>2016</v>
      </c>
      <c r="T50" s="22">
        <v>2013</v>
      </c>
      <c r="U50" s="22">
        <v>2014</v>
      </c>
      <c r="V50" s="22" t="s">
        <v>17</v>
      </c>
      <c r="W50" s="22">
        <v>2015</v>
      </c>
      <c r="X50" s="22">
        <v>2012</v>
      </c>
      <c r="Y50" s="22">
        <v>2010</v>
      </c>
      <c r="Z50" s="22">
        <v>2014</v>
      </c>
      <c r="AA50" s="22">
        <v>2014</v>
      </c>
      <c r="AB50" s="22">
        <v>2014</v>
      </c>
      <c r="AC50" s="22">
        <v>2014</v>
      </c>
      <c r="AD50" s="22">
        <v>2015</v>
      </c>
      <c r="AE50" s="22">
        <v>2012</v>
      </c>
      <c r="AF50" s="22" t="s">
        <v>17</v>
      </c>
      <c r="AG50" s="21">
        <v>2012</v>
      </c>
      <c r="AH50" s="22">
        <v>2014</v>
      </c>
      <c r="AI50" s="22">
        <v>2015</v>
      </c>
      <c r="AJ50" s="22">
        <v>2016</v>
      </c>
      <c r="AK50" s="23" t="s">
        <v>17</v>
      </c>
      <c r="AL50" s="23">
        <v>2016</v>
      </c>
      <c r="AM50" s="22">
        <v>2015</v>
      </c>
      <c r="AN50" s="22">
        <v>2014</v>
      </c>
      <c r="AO50" s="22">
        <v>2014</v>
      </c>
      <c r="AP50" s="22" t="s">
        <v>17</v>
      </c>
      <c r="AQ50" s="22" t="s">
        <v>17</v>
      </c>
      <c r="AR50" s="22">
        <v>2011</v>
      </c>
      <c r="AS50" s="22">
        <v>2014</v>
      </c>
      <c r="AT50" s="22">
        <v>2015</v>
      </c>
      <c r="AU50" s="22">
        <v>2012</v>
      </c>
      <c r="AV50" s="22" t="s">
        <v>17</v>
      </c>
      <c r="AW50" s="22">
        <v>2014</v>
      </c>
      <c r="AX50" s="22">
        <v>2014</v>
      </c>
      <c r="AY50" s="22">
        <v>2014</v>
      </c>
      <c r="AZ50" s="22">
        <v>2015</v>
      </c>
      <c r="BA50" s="22">
        <v>2015</v>
      </c>
      <c r="BB50" s="22">
        <v>2013</v>
      </c>
      <c r="BC50" s="22">
        <v>2015</v>
      </c>
      <c r="BD50" s="22">
        <v>2014</v>
      </c>
      <c r="BE50" s="22">
        <v>2014</v>
      </c>
      <c r="BF50" s="10"/>
    </row>
    <row r="51" spans="1:58" x14ac:dyDescent="0.35">
      <c r="A51" s="16" t="s">
        <v>7814</v>
      </c>
      <c r="B51" s="11" t="s">
        <v>7815</v>
      </c>
      <c r="C51" s="20">
        <v>2014</v>
      </c>
      <c r="D51" s="20">
        <v>2014</v>
      </c>
      <c r="E51" s="20">
        <v>2014</v>
      </c>
      <c r="F51" s="20">
        <v>2014</v>
      </c>
      <c r="G51" s="20">
        <v>2014</v>
      </c>
      <c r="H51" s="20">
        <v>2014</v>
      </c>
      <c r="I51" s="20">
        <v>2014</v>
      </c>
      <c r="J51" s="20">
        <v>2015</v>
      </c>
      <c r="K51" s="20">
        <v>2015</v>
      </c>
      <c r="L51" s="20">
        <v>2015</v>
      </c>
      <c r="M51" s="22">
        <v>2016</v>
      </c>
      <c r="N51" s="22">
        <v>2016</v>
      </c>
      <c r="O51" s="22">
        <v>2015</v>
      </c>
      <c r="P51" s="22">
        <v>2015</v>
      </c>
      <c r="Q51" s="22">
        <v>2014</v>
      </c>
      <c r="R51" s="22" t="s">
        <v>17</v>
      </c>
      <c r="S51" s="22">
        <v>2016</v>
      </c>
      <c r="T51" s="22">
        <v>2013</v>
      </c>
      <c r="U51" s="22">
        <v>2014</v>
      </c>
      <c r="V51" s="22">
        <v>2014</v>
      </c>
      <c r="W51" s="22">
        <v>2015</v>
      </c>
      <c r="X51" s="22" t="s">
        <v>17</v>
      </c>
      <c r="Y51" s="22">
        <v>2011</v>
      </c>
      <c r="Z51" s="22">
        <v>2014</v>
      </c>
      <c r="AA51" s="22">
        <v>2014</v>
      </c>
      <c r="AB51" s="22" t="s">
        <v>17</v>
      </c>
      <c r="AC51" s="22">
        <v>2014</v>
      </c>
      <c r="AD51" s="22">
        <v>2015</v>
      </c>
      <c r="AE51" s="22" t="s">
        <v>17</v>
      </c>
      <c r="AF51" s="22" t="s">
        <v>17</v>
      </c>
      <c r="AG51" s="21" t="s">
        <v>17</v>
      </c>
      <c r="AH51" s="22">
        <v>2014</v>
      </c>
      <c r="AI51" s="22">
        <v>2015</v>
      </c>
      <c r="AJ51" s="22">
        <v>2016</v>
      </c>
      <c r="AK51" s="23" t="s">
        <v>17</v>
      </c>
      <c r="AL51" s="23">
        <v>2015</v>
      </c>
      <c r="AM51" s="22">
        <v>2015</v>
      </c>
      <c r="AN51" s="22">
        <v>2014</v>
      </c>
      <c r="AO51" s="22">
        <v>2014</v>
      </c>
      <c r="AP51" s="22" t="s">
        <v>17</v>
      </c>
      <c r="AQ51" s="22" t="s">
        <v>17</v>
      </c>
      <c r="AR51" s="22" t="s">
        <v>17</v>
      </c>
      <c r="AS51" s="22">
        <v>2014</v>
      </c>
      <c r="AT51" s="22">
        <v>2015</v>
      </c>
      <c r="AU51" s="22">
        <v>2012</v>
      </c>
      <c r="AV51" s="22" t="s">
        <v>17</v>
      </c>
      <c r="AW51" s="22">
        <v>2014</v>
      </c>
      <c r="AX51" s="22">
        <v>2014</v>
      </c>
      <c r="AY51" s="22">
        <v>2014</v>
      </c>
      <c r="AZ51" s="22">
        <v>2007</v>
      </c>
      <c r="BA51" s="22">
        <v>2007</v>
      </c>
      <c r="BB51" s="22">
        <v>2015</v>
      </c>
      <c r="BC51" s="22">
        <v>2015</v>
      </c>
      <c r="BD51" s="22">
        <v>2014</v>
      </c>
      <c r="BE51" s="22">
        <v>2014</v>
      </c>
      <c r="BF51" s="10"/>
    </row>
    <row r="52" spans="1:58" x14ac:dyDescent="0.35">
      <c r="A52" s="16" t="s">
        <v>390</v>
      </c>
      <c r="B52" s="11" t="s">
        <v>7818</v>
      </c>
      <c r="C52" s="20">
        <v>2014</v>
      </c>
      <c r="D52" s="20">
        <v>2014</v>
      </c>
      <c r="E52" s="20">
        <v>2014</v>
      </c>
      <c r="F52" s="20">
        <v>2014</v>
      </c>
      <c r="G52" s="20">
        <v>2014</v>
      </c>
      <c r="H52" s="20">
        <v>2014</v>
      </c>
      <c r="I52" s="20">
        <v>2014</v>
      </c>
      <c r="J52" s="20">
        <v>2015</v>
      </c>
      <c r="K52" s="20">
        <v>2015</v>
      </c>
      <c r="L52" s="20">
        <v>2015</v>
      </c>
      <c r="M52" s="22">
        <v>2016</v>
      </c>
      <c r="N52" s="22">
        <v>2016</v>
      </c>
      <c r="O52" s="22">
        <v>2015</v>
      </c>
      <c r="P52" s="22">
        <v>2015</v>
      </c>
      <c r="Q52" s="22">
        <v>2014</v>
      </c>
      <c r="R52" s="22">
        <v>2013</v>
      </c>
      <c r="S52" s="22">
        <v>2016</v>
      </c>
      <c r="T52" s="22">
        <v>2013</v>
      </c>
      <c r="U52" s="22">
        <v>2014</v>
      </c>
      <c r="V52" s="22">
        <v>2014</v>
      </c>
      <c r="W52" s="22">
        <v>2015</v>
      </c>
      <c r="X52" s="22">
        <v>2013</v>
      </c>
      <c r="Y52" s="22">
        <v>2012</v>
      </c>
      <c r="Z52" s="22">
        <v>2014</v>
      </c>
      <c r="AA52" s="22">
        <v>2014</v>
      </c>
      <c r="AB52" s="22">
        <v>2014</v>
      </c>
      <c r="AC52" s="22">
        <v>2014</v>
      </c>
      <c r="AD52" s="22">
        <v>2015</v>
      </c>
      <c r="AE52" s="22">
        <v>2012</v>
      </c>
      <c r="AF52" s="22">
        <v>2014</v>
      </c>
      <c r="AG52" s="21">
        <v>2013</v>
      </c>
      <c r="AH52" s="22">
        <v>2014</v>
      </c>
      <c r="AI52" s="22">
        <v>2015</v>
      </c>
      <c r="AJ52" s="22">
        <v>2016</v>
      </c>
      <c r="AK52" s="23" t="s">
        <v>17</v>
      </c>
      <c r="AL52" s="23">
        <v>2015</v>
      </c>
      <c r="AM52" s="22">
        <v>2015</v>
      </c>
      <c r="AN52" s="22">
        <v>2014</v>
      </c>
      <c r="AO52" s="22">
        <v>2014</v>
      </c>
      <c r="AP52" s="22">
        <v>2014</v>
      </c>
      <c r="AQ52" s="22">
        <v>2014</v>
      </c>
      <c r="AR52" s="22">
        <v>2015</v>
      </c>
      <c r="AS52" s="22">
        <v>2014</v>
      </c>
      <c r="AT52" s="22">
        <v>2015</v>
      </c>
      <c r="AU52" s="22">
        <v>2012</v>
      </c>
      <c r="AV52" s="22">
        <v>2013</v>
      </c>
      <c r="AW52" s="22">
        <v>2014</v>
      </c>
      <c r="AX52" s="22">
        <v>2014</v>
      </c>
      <c r="AY52" s="22">
        <v>2014</v>
      </c>
      <c r="AZ52" s="22">
        <v>2015</v>
      </c>
      <c r="BA52" s="22">
        <v>2015</v>
      </c>
      <c r="BB52" s="22">
        <v>2015</v>
      </c>
      <c r="BC52" s="22">
        <v>2015</v>
      </c>
      <c r="BD52" s="22">
        <v>2014</v>
      </c>
      <c r="BE52" s="22">
        <v>2014</v>
      </c>
      <c r="BF52" s="10"/>
    </row>
    <row r="53" spans="1:58" x14ac:dyDescent="0.35">
      <c r="A53" s="16" t="s">
        <v>416</v>
      </c>
      <c r="B53" s="11" t="s">
        <v>7820</v>
      </c>
      <c r="C53" s="20">
        <v>2014</v>
      </c>
      <c r="D53" s="20">
        <v>2014</v>
      </c>
      <c r="E53" s="20">
        <v>2014</v>
      </c>
      <c r="F53" s="20">
        <v>2014</v>
      </c>
      <c r="G53" s="20">
        <v>2014</v>
      </c>
      <c r="H53" s="20">
        <v>2014</v>
      </c>
      <c r="I53" s="20">
        <v>2014</v>
      </c>
      <c r="J53" s="20">
        <v>2015</v>
      </c>
      <c r="K53" s="20">
        <v>2015</v>
      </c>
      <c r="L53" s="20">
        <v>2015</v>
      </c>
      <c r="M53" s="22">
        <v>2016</v>
      </c>
      <c r="N53" s="22">
        <v>2016</v>
      </c>
      <c r="O53" s="22">
        <v>2015</v>
      </c>
      <c r="P53" s="22">
        <v>2015</v>
      </c>
      <c r="Q53" s="22">
        <v>2014</v>
      </c>
      <c r="R53" s="22">
        <v>2014</v>
      </c>
      <c r="S53" s="22">
        <v>2016</v>
      </c>
      <c r="T53" s="22">
        <v>2013</v>
      </c>
      <c r="U53" s="22">
        <v>2014</v>
      </c>
      <c r="V53" s="22">
        <v>2014</v>
      </c>
      <c r="W53" s="22">
        <v>2015</v>
      </c>
      <c r="X53" s="22">
        <v>2012</v>
      </c>
      <c r="Y53" s="22">
        <v>2011</v>
      </c>
      <c r="Z53" s="22">
        <v>2014</v>
      </c>
      <c r="AA53" s="22">
        <v>2014</v>
      </c>
      <c r="AB53" s="22">
        <v>2014</v>
      </c>
      <c r="AC53" s="22">
        <v>2014</v>
      </c>
      <c r="AD53" s="22">
        <v>2015</v>
      </c>
      <c r="AE53" s="22">
        <v>2012</v>
      </c>
      <c r="AF53" s="22">
        <v>2014</v>
      </c>
      <c r="AG53" s="21">
        <v>2013</v>
      </c>
      <c r="AH53" s="22">
        <v>2014</v>
      </c>
      <c r="AI53" s="22">
        <v>2015</v>
      </c>
      <c r="AJ53" s="22">
        <v>2016</v>
      </c>
      <c r="AK53" s="23" t="s">
        <v>17</v>
      </c>
      <c r="AL53" s="23">
        <v>2015</v>
      </c>
      <c r="AM53" s="22">
        <v>2015</v>
      </c>
      <c r="AN53" s="22">
        <v>2014</v>
      </c>
      <c r="AO53" s="22">
        <v>2014</v>
      </c>
      <c r="AP53" s="22">
        <v>2014</v>
      </c>
      <c r="AQ53" s="22">
        <v>2014</v>
      </c>
      <c r="AR53" s="22">
        <v>2015</v>
      </c>
      <c r="AS53" s="22">
        <v>2014</v>
      </c>
      <c r="AT53" s="22">
        <v>2015</v>
      </c>
      <c r="AU53" s="22">
        <v>2012</v>
      </c>
      <c r="AV53" s="22">
        <v>2013</v>
      </c>
      <c r="AW53" s="22">
        <v>2014</v>
      </c>
      <c r="AX53" s="22">
        <v>2014</v>
      </c>
      <c r="AY53" s="22">
        <v>2014</v>
      </c>
      <c r="AZ53" s="22">
        <v>2015</v>
      </c>
      <c r="BA53" s="22">
        <v>2015</v>
      </c>
      <c r="BB53" s="22">
        <v>2015</v>
      </c>
      <c r="BC53" s="22">
        <v>2015</v>
      </c>
      <c r="BD53" s="22">
        <v>2014</v>
      </c>
      <c r="BE53" s="22">
        <v>2014</v>
      </c>
      <c r="BF53" s="10"/>
    </row>
    <row r="54" spans="1:58" x14ac:dyDescent="0.35">
      <c r="A54" s="16" t="s">
        <v>641</v>
      </c>
      <c r="B54" s="11" t="s">
        <v>7821</v>
      </c>
      <c r="C54" s="20">
        <v>2014</v>
      </c>
      <c r="D54" s="20">
        <v>2014</v>
      </c>
      <c r="E54" s="20">
        <v>2014</v>
      </c>
      <c r="F54" s="20">
        <v>2014</v>
      </c>
      <c r="G54" s="20">
        <v>2014</v>
      </c>
      <c r="H54" s="20">
        <v>2014</v>
      </c>
      <c r="I54" s="20">
        <v>2014</v>
      </c>
      <c r="J54" s="20">
        <v>2015</v>
      </c>
      <c r="K54" s="20">
        <v>2015</v>
      </c>
      <c r="L54" s="20">
        <v>2015</v>
      </c>
      <c r="M54" s="22">
        <v>2016</v>
      </c>
      <c r="N54" s="22">
        <v>2016</v>
      </c>
      <c r="O54" s="22">
        <v>2015</v>
      </c>
      <c r="P54" s="22">
        <v>2015</v>
      </c>
      <c r="Q54" s="22">
        <v>2014</v>
      </c>
      <c r="R54" s="22">
        <v>2014</v>
      </c>
      <c r="S54" s="22">
        <v>2016</v>
      </c>
      <c r="T54" s="22">
        <v>2013</v>
      </c>
      <c r="U54" s="22">
        <v>2014</v>
      </c>
      <c r="V54" s="22">
        <v>2014</v>
      </c>
      <c r="W54" s="22">
        <v>2015</v>
      </c>
      <c r="X54" s="22">
        <v>2014</v>
      </c>
      <c r="Y54" s="22">
        <v>2010</v>
      </c>
      <c r="Z54" s="22">
        <v>2014</v>
      </c>
      <c r="AA54" s="22">
        <v>2014</v>
      </c>
      <c r="AB54" s="22">
        <v>2014</v>
      </c>
      <c r="AC54" s="22">
        <v>2014</v>
      </c>
      <c r="AD54" s="22">
        <v>2015</v>
      </c>
      <c r="AE54" s="22" t="s">
        <v>17</v>
      </c>
      <c r="AF54" s="22">
        <v>2014</v>
      </c>
      <c r="AG54" s="21">
        <v>2008</v>
      </c>
      <c r="AH54" s="22">
        <v>2014</v>
      </c>
      <c r="AI54" s="22">
        <v>2015</v>
      </c>
      <c r="AJ54" s="22">
        <v>2016</v>
      </c>
      <c r="AK54" s="23">
        <v>2015</v>
      </c>
      <c r="AL54" s="23">
        <v>2016</v>
      </c>
      <c r="AM54" s="22">
        <v>2015</v>
      </c>
      <c r="AN54" s="22">
        <v>2014</v>
      </c>
      <c r="AO54" s="22">
        <v>2014</v>
      </c>
      <c r="AP54" s="22">
        <v>2014</v>
      </c>
      <c r="AQ54" s="22">
        <v>2014</v>
      </c>
      <c r="AR54" s="22">
        <v>2015</v>
      </c>
      <c r="AS54" s="22">
        <v>2014</v>
      </c>
      <c r="AT54" s="22">
        <v>2015</v>
      </c>
      <c r="AU54" s="22">
        <v>2012</v>
      </c>
      <c r="AV54" s="22">
        <v>2013</v>
      </c>
      <c r="AW54" s="22">
        <v>2014</v>
      </c>
      <c r="AX54" s="22">
        <v>2014</v>
      </c>
      <c r="AY54" s="22">
        <v>2014</v>
      </c>
      <c r="AZ54" s="22">
        <v>2015</v>
      </c>
      <c r="BA54" s="22">
        <v>2015</v>
      </c>
      <c r="BB54" s="22">
        <v>2015</v>
      </c>
      <c r="BC54" s="22">
        <v>2015</v>
      </c>
      <c r="BD54" s="22">
        <v>2014</v>
      </c>
      <c r="BE54" s="22">
        <v>2014</v>
      </c>
      <c r="BF54" s="10"/>
    </row>
    <row r="55" spans="1:58" x14ac:dyDescent="0.35">
      <c r="A55" s="16" t="s">
        <v>895</v>
      </c>
      <c r="B55" s="11" t="s">
        <v>8010</v>
      </c>
      <c r="C55" s="20">
        <v>2014</v>
      </c>
      <c r="D55" s="20">
        <v>2014</v>
      </c>
      <c r="E55" s="20">
        <v>2014</v>
      </c>
      <c r="F55" s="20">
        <v>2014</v>
      </c>
      <c r="G55" s="20">
        <v>2014</v>
      </c>
      <c r="H55" s="20">
        <v>2014</v>
      </c>
      <c r="I55" s="20">
        <v>2014</v>
      </c>
      <c r="J55" s="20">
        <v>2015</v>
      </c>
      <c r="K55" s="20">
        <v>2015</v>
      </c>
      <c r="L55" s="20">
        <v>2015</v>
      </c>
      <c r="M55" s="22">
        <v>2016</v>
      </c>
      <c r="N55" s="22">
        <v>2016</v>
      </c>
      <c r="O55" s="22">
        <v>2015</v>
      </c>
      <c r="P55" s="22">
        <v>2015</v>
      </c>
      <c r="Q55" s="22">
        <v>2014</v>
      </c>
      <c r="R55" s="22" t="s">
        <v>17</v>
      </c>
      <c r="S55" s="22">
        <v>2016</v>
      </c>
      <c r="T55" s="22">
        <v>2013</v>
      </c>
      <c r="U55" s="22">
        <v>2014</v>
      </c>
      <c r="V55" s="22">
        <v>2014</v>
      </c>
      <c r="W55" s="22">
        <v>2015</v>
      </c>
      <c r="X55" s="22">
        <v>2008</v>
      </c>
      <c r="Y55" s="22">
        <v>2010</v>
      </c>
      <c r="Z55" s="22">
        <v>2014</v>
      </c>
      <c r="AA55" s="22">
        <v>2014</v>
      </c>
      <c r="AB55" s="22">
        <v>2014</v>
      </c>
      <c r="AC55" s="22">
        <v>2014</v>
      </c>
      <c r="AD55" s="22">
        <v>2015</v>
      </c>
      <c r="AE55" s="22">
        <v>2012</v>
      </c>
      <c r="AF55" s="22">
        <v>2014</v>
      </c>
      <c r="AG55" s="21">
        <v>2013</v>
      </c>
      <c r="AH55" s="22">
        <v>2014</v>
      </c>
      <c r="AI55" s="22">
        <v>2015</v>
      </c>
      <c r="AJ55" s="22">
        <v>2016</v>
      </c>
      <c r="AK55" s="23">
        <v>2015</v>
      </c>
      <c r="AL55" s="23">
        <v>2015</v>
      </c>
      <c r="AM55" s="22">
        <v>2015</v>
      </c>
      <c r="AN55" s="22">
        <v>2014</v>
      </c>
      <c r="AO55" s="22">
        <v>2014</v>
      </c>
      <c r="AP55" s="22">
        <v>2014</v>
      </c>
      <c r="AQ55" s="22">
        <v>2014</v>
      </c>
      <c r="AR55" s="22">
        <v>2009</v>
      </c>
      <c r="AS55" s="22">
        <v>2014</v>
      </c>
      <c r="AT55" s="22">
        <v>2015</v>
      </c>
      <c r="AU55" s="22">
        <v>2012</v>
      </c>
      <c r="AV55" s="22">
        <v>2013</v>
      </c>
      <c r="AW55" s="22">
        <v>2014</v>
      </c>
      <c r="AX55" s="22">
        <v>2014</v>
      </c>
      <c r="AY55" s="22">
        <v>2014</v>
      </c>
      <c r="AZ55" s="22">
        <v>2015</v>
      </c>
      <c r="BA55" s="22">
        <v>2015</v>
      </c>
      <c r="BB55" s="22">
        <v>2015</v>
      </c>
      <c r="BC55" s="22">
        <v>2015</v>
      </c>
      <c r="BD55" s="22">
        <v>2014</v>
      </c>
      <c r="BE55" s="22">
        <v>2014</v>
      </c>
      <c r="BF55" s="10"/>
    </row>
    <row r="56" spans="1:58" x14ac:dyDescent="0.35">
      <c r="A56" s="16" t="s">
        <v>7851</v>
      </c>
      <c r="B56" s="11" t="s">
        <v>7852</v>
      </c>
      <c r="C56" s="20">
        <v>2014</v>
      </c>
      <c r="D56" s="20">
        <v>2014</v>
      </c>
      <c r="E56" s="20">
        <v>2014</v>
      </c>
      <c r="F56" s="20">
        <v>2014</v>
      </c>
      <c r="G56" s="20">
        <v>2014</v>
      </c>
      <c r="H56" s="20">
        <v>2014</v>
      </c>
      <c r="I56" s="20">
        <v>2014</v>
      </c>
      <c r="J56" s="20">
        <v>2015</v>
      </c>
      <c r="K56" s="20">
        <v>2015</v>
      </c>
      <c r="L56" s="20">
        <v>2015</v>
      </c>
      <c r="M56" s="22">
        <v>2016</v>
      </c>
      <c r="N56" s="22">
        <v>2016</v>
      </c>
      <c r="O56" s="22">
        <v>2015</v>
      </c>
      <c r="P56" s="22">
        <v>2015</v>
      </c>
      <c r="Q56" s="22">
        <v>2014</v>
      </c>
      <c r="R56" s="22" t="s">
        <v>17</v>
      </c>
      <c r="S56" s="22">
        <v>2016</v>
      </c>
      <c r="T56" s="22">
        <v>2013</v>
      </c>
      <c r="U56" s="22">
        <v>2014</v>
      </c>
      <c r="V56" s="22">
        <v>2014</v>
      </c>
      <c r="W56" s="22">
        <v>2015</v>
      </c>
      <c r="X56" s="22">
        <v>2010</v>
      </c>
      <c r="Y56" s="22" t="s">
        <v>17</v>
      </c>
      <c r="Z56" s="22">
        <v>2014</v>
      </c>
      <c r="AA56" s="22">
        <v>2014</v>
      </c>
      <c r="AB56" s="22">
        <v>2014</v>
      </c>
      <c r="AC56" s="22">
        <v>2014</v>
      </c>
      <c r="AD56" s="22">
        <v>2015</v>
      </c>
      <c r="AE56" s="22">
        <v>2012</v>
      </c>
      <c r="AF56" s="22" t="s">
        <v>17</v>
      </c>
      <c r="AG56" s="21" t="s">
        <v>17</v>
      </c>
      <c r="AH56" s="22">
        <v>2014</v>
      </c>
      <c r="AI56" s="22">
        <v>2015</v>
      </c>
      <c r="AJ56" s="22">
        <v>2016</v>
      </c>
      <c r="AK56" s="23" t="s">
        <v>17</v>
      </c>
      <c r="AL56" s="23">
        <v>2015</v>
      </c>
      <c r="AM56" s="22">
        <v>2015</v>
      </c>
      <c r="AN56" s="22">
        <v>2014</v>
      </c>
      <c r="AO56" s="22">
        <v>2014</v>
      </c>
      <c r="AP56" s="22" t="s">
        <v>17</v>
      </c>
      <c r="AQ56" s="22" t="s">
        <v>17</v>
      </c>
      <c r="AR56" s="22" t="s">
        <v>17</v>
      </c>
      <c r="AS56" s="22">
        <v>2014</v>
      </c>
      <c r="AT56" s="22">
        <v>2013</v>
      </c>
      <c r="AU56" s="22">
        <v>2012</v>
      </c>
      <c r="AV56" s="22">
        <v>2013</v>
      </c>
      <c r="AW56" s="22">
        <v>2014</v>
      </c>
      <c r="AX56" s="22">
        <v>2014</v>
      </c>
      <c r="AY56" s="22">
        <v>2014</v>
      </c>
      <c r="AZ56" s="22">
        <v>2015</v>
      </c>
      <c r="BA56" s="22">
        <v>2015</v>
      </c>
      <c r="BB56" s="22">
        <v>2015</v>
      </c>
      <c r="BC56" s="22">
        <v>2015</v>
      </c>
      <c r="BD56" s="22">
        <v>2014</v>
      </c>
      <c r="BE56" s="22">
        <v>2014</v>
      </c>
      <c r="BF56" s="10"/>
    </row>
    <row r="57" spans="1:58" x14ac:dyDescent="0.35">
      <c r="A57" s="16" t="s">
        <v>1534</v>
      </c>
      <c r="B57" s="11" t="s">
        <v>7822</v>
      </c>
      <c r="C57" s="20">
        <v>2014</v>
      </c>
      <c r="D57" s="20">
        <v>2014</v>
      </c>
      <c r="E57" s="20">
        <v>2014</v>
      </c>
      <c r="F57" s="20">
        <v>2014</v>
      </c>
      <c r="G57" s="20">
        <v>2014</v>
      </c>
      <c r="H57" s="20">
        <v>2014</v>
      </c>
      <c r="I57" s="20">
        <v>2014</v>
      </c>
      <c r="J57" s="20">
        <v>2015</v>
      </c>
      <c r="K57" s="20">
        <v>2015</v>
      </c>
      <c r="L57" s="20">
        <v>2015</v>
      </c>
      <c r="M57" s="22">
        <v>2016</v>
      </c>
      <c r="N57" s="22">
        <v>2016</v>
      </c>
      <c r="O57" s="22">
        <v>2015</v>
      </c>
      <c r="P57" s="22">
        <v>2015</v>
      </c>
      <c r="Q57" s="22">
        <v>2014</v>
      </c>
      <c r="R57" s="22" t="s">
        <v>17</v>
      </c>
      <c r="S57" s="22">
        <v>2016</v>
      </c>
      <c r="T57" s="22">
        <v>2013</v>
      </c>
      <c r="U57" s="22">
        <v>2014</v>
      </c>
      <c r="V57" s="22" t="s">
        <v>17</v>
      </c>
      <c r="W57" s="22">
        <v>2015</v>
      </c>
      <c r="X57" s="22">
        <v>2010</v>
      </c>
      <c r="Y57" s="22" t="s">
        <v>17</v>
      </c>
      <c r="Z57" s="22">
        <v>2014</v>
      </c>
      <c r="AA57" s="22">
        <v>2014</v>
      </c>
      <c r="AB57" s="22">
        <v>2014</v>
      </c>
      <c r="AC57" s="22">
        <v>2014</v>
      </c>
      <c r="AD57" s="22">
        <v>2015</v>
      </c>
      <c r="AE57" s="22">
        <v>2012</v>
      </c>
      <c r="AF57" s="22" t="s">
        <v>17</v>
      </c>
      <c r="AG57" s="21" t="s">
        <v>17</v>
      </c>
      <c r="AH57" s="22">
        <v>2014</v>
      </c>
      <c r="AI57" s="22">
        <v>2015</v>
      </c>
      <c r="AJ57" s="22">
        <v>2016</v>
      </c>
      <c r="AK57" s="23" t="s">
        <v>17</v>
      </c>
      <c r="AL57" s="23">
        <v>2015</v>
      </c>
      <c r="AM57" s="22">
        <v>2015</v>
      </c>
      <c r="AN57" s="22">
        <v>2014</v>
      </c>
      <c r="AO57" s="22">
        <v>2014</v>
      </c>
      <c r="AP57" s="22" t="s">
        <v>17</v>
      </c>
      <c r="AQ57" s="22" t="s">
        <v>17</v>
      </c>
      <c r="AR57" s="22" t="s">
        <v>17</v>
      </c>
      <c r="AS57" s="22">
        <v>2014</v>
      </c>
      <c r="AT57" s="22">
        <v>2015</v>
      </c>
      <c r="AU57" s="22">
        <v>2012</v>
      </c>
      <c r="AV57" s="22">
        <v>2013</v>
      </c>
      <c r="AW57" s="22">
        <v>2014</v>
      </c>
      <c r="AX57" s="22">
        <v>2014</v>
      </c>
      <c r="AY57" s="22">
        <v>2014</v>
      </c>
      <c r="AZ57" s="22">
        <v>2015</v>
      </c>
      <c r="BA57" s="22">
        <v>2015</v>
      </c>
      <c r="BB57" s="22">
        <v>2011</v>
      </c>
      <c r="BC57" s="22">
        <v>2011</v>
      </c>
      <c r="BD57" s="22">
        <v>2014</v>
      </c>
      <c r="BE57" s="22">
        <v>2014</v>
      </c>
      <c r="BF57" s="10"/>
    </row>
    <row r="58" spans="1:58" x14ac:dyDescent="0.35">
      <c r="A58" s="16" t="s">
        <v>7826</v>
      </c>
      <c r="B58" s="11" t="s">
        <v>7827</v>
      </c>
      <c r="C58" s="20">
        <v>2014</v>
      </c>
      <c r="D58" s="20">
        <v>2014</v>
      </c>
      <c r="E58" s="20">
        <v>2014</v>
      </c>
      <c r="F58" s="20">
        <v>2014</v>
      </c>
      <c r="G58" s="20">
        <v>2014</v>
      </c>
      <c r="H58" s="20">
        <v>2014</v>
      </c>
      <c r="I58" s="20">
        <v>2014</v>
      </c>
      <c r="J58" s="20">
        <v>2015</v>
      </c>
      <c r="K58" s="20">
        <v>2015</v>
      </c>
      <c r="L58" s="20">
        <v>2015</v>
      </c>
      <c r="M58" s="22">
        <v>2016</v>
      </c>
      <c r="N58" s="22">
        <v>2016</v>
      </c>
      <c r="O58" s="22">
        <v>2015</v>
      </c>
      <c r="P58" s="22">
        <v>2015</v>
      </c>
      <c r="Q58" s="22">
        <v>2014</v>
      </c>
      <c r="R58" s="22" t="s">
        <v>17</v>
      </c>
      <c r="S58" s="22">
        <v>2016</v>
      </c>
      <c r="T58" s="22">
        <v>2013</v>
      </c>
      <c r="U58" s="22">
        <v>2014</v>
      </c>
      <c r="V58" s="22" t="s">
        <v>17</v>
      </c>
      <c r="W58" s="22">
        <v>2015</v>
      </c>
      <c r="X58" s="22" t="s">
        <v>17</v>
      </c>
      <c r="Y58" s="22">
        <v>2012</v>
      </c>
      <c r="Z58" s="22">
        <v>2014</v>
      </c>
      <c r="AA58" s="22">
        <v>2014</v>
      </c>
      <c r="AB58" s="22">
        <v>2013</v>
      </c>
      <c r="AC58" s="22">
        <v>2014</v>
      </c>
      <c r="AD58" s="22">
        <v>2015</v>
      </c>
      <c r="AE58" s="22" t="s">
        <v>17</v>
      </c>
      <c r="AF58" s="22">
        <v>2014</v>
      </c>
      <c r="AG58" s="21">
        <v>2012</v>
      </c>
      <c r="AH58" s="22">
        <v>2014</v>
      </c>
      <c r="AI58" s="22">
        <v>2015</v>
      </c>
      <c r="AJ58" s="22">
        <v>2016</v>
      </c>
      <c r="AK58" s="23" t="s">
        <v>17</v>
      </c>
      <c r="AL58" s="23">
        <v>2015</v>
      </c>
      <c r="AM58" s="22">
        <v>2015</v>
      </c>
      <c r="AN58" s="22">
        <v>2014</v>
      </c>
      <c r="AO58" s="22">
        <v>2014</v>
      </c>
      <c r="AP58" s="22">
        <v>2014</v>
      </c>
      <c r="AQ58" s="22">
        <v>2014</v>
      </c>
      <c r="AR58" s="22" t="s">
        <v>17</v>
      </c>
      <c r="AS58" s="22">
        <v>2014</v>
      </c>
      <c r="AT58" s="22">
        <v>2015</v>
      </c>
      <c r="AU58" s="22">
        <v>2012</v>
      </c>
      <c r="AV58" s="22">
        <v>2011</v>
      </c>
      <c r="AW58" s="22">
        <v>2014</v>
      </c>
      <c r="AX58" s="22">
        <v>2014</v>
      </c>
      <c r="AY58" s="22">
        <v>2014</v>
      </c>
      <c r="AZ58" s="22">
        <v>2015</v>
      </c>
      <c r="BA58" s="22">
        <v>2015</v>
      </c>
      <c r="BB58" s="22">
        <v>2015</v>
      </c>
      <c r="BC58" s="22">
        <v>2015</v>
      </c>
      <c r="BD58" s="22">
        <v>2014</v>
      </c>
      <c r="BE58" s="22">
        <v>2014</v>
      </c>
      <c r="BF58" s="10"/>
    </row>
    <row r="59" spans="1:58" x14ac:dyDescent="0.35">
      <c r="A59" s="16" t="s">
        <v>282</v>
      </c>
      <c r="B59" s="11" t="s">
        <v>7828</v>
      </c>
      <c r="C59" s="20">
        <v>2014</v>
      </c>
      <c r="D59" s="20">
        <v>2014</v>
      </c>
      <c r="E59" s="20">
        <v>2014</v>
      </c>
      <c r="F59" s="20">
        <v>2014</v>
      </c>
      <c r="G59" s="20">
        <v>2014</v>
      </c>
      <c r="H59" s="20">
        <v>2014</v>
      </c>
      <c r="I59" s="20">
        <v>2014</v>
      </c>
      <c r="J59" s="20">
        <v>2015</v>
      </c>
      <c r="K59" s="20">
        <v>2015</v>
      </c>
      <c r="L59" s="20">
        <v>2015</v>
      </c>
      <c r="M59" s="22">
        <v>2016</v>
      </c>
      <c r="N59" s="22">
        <v>2016</v>
      </c>
      <c r="O59" s="22">
        <v>2015</v>
      </c>
      <c r="P59" s="22">
        <v>2015</v>
      </c>
      <c r="Q59" s="22">
        <v>2014</v>
      </c>
      <c r="R59" s="22">
        <v>2011</v>
      </c>
      <c r="S59" s="22">
        <v>2016</v>
      </c>
      <c r="T59" s="22">
        <v>2013</v>
      </c>
      <c r="U59" s="22">
        <v>2014</v>
      </c>
      <c r="V59" s="22">
        <v>2014</v>
      </c>
      <c r="W59" s="22">
        <v>2015</v>
      </c>
      <c r="X59" s="22">
        <v>2014</v>
      </c>
      <c r="Y59" s="22">
        <v>2010</v>
      </c>
      <c r="Z59" s="22">
        <v>2014</v>
      </c>
      <c r="AA59" s="22">
        <v>2014</v>
      </c>
      <c r="AB59" s="22">
        <v>2014</v>
      </c>
      <c r="AC59" s="22">
        <v>2014</v>
      </c>
      <c r="AD59" s="22">
        <v>2015</v>
      </c>
      <c r="AE59" s="22">
        <v>2012</v>
      </c>
      <c r="AF59" s="22">
        <v>2014</v>
      </c>
      <c r="AG59" s="21">
        <v>2010</v>
      </c>
      <c r="AH59" s="22">
        <v>2014</v>
      </c>
      <c r="AI59" s="22">
        <v>2015</v>
      </c>
      <c r="AJ59" s="22">
        <v>2016</v>
      </c>
      <c r="AK59" s="23">
        <v>2015</v>
      </c>
      <c r="AL59" s="23">
        <v>2016</v>
      </c>
      <c r="AM59" s="22">
        <v>2015</v>
      </c>
      <c r="AN59" s="22">
        <v>2014</v>
      </c>
      <c r="AO59" s="22">
        <v>2014</v>
      </c>
      <c r="AP59" s="22">
        <v>2014</v>
      </c>
      <c r="AQ59" s="22">
        <v>2014</v>
      </c>
      <c r="AR59" s="22">
        <v>2015</v>
      </c>
      <c r="AS59" s="22">
        <v>2014</v>
      </c>
      <c r="AT59" s="22">
        <v>2015</v>
      </c>
      <c r="AU59" s="22">
        <v>2012</v>
      </c>
      <c r="AV59" s="22">
        <v>2007</v>
      </c>
      <c r="AW59" s="22">
        <v>2014</v>
      </c>
      <c r="AX59" s="22">
        <v>2014</v>
      </c>
      <c r="AY59" s="22">
        <v>2014</v>
      </c>
      <c r="AZ59" s="22">
        <v>2015</v>
      </c>
      <c r="BA59" s="22">
        <v>2015</v>
      </c>
      <c r="BB59" s="22">
        <v>2015</v>
      </c>
      <c r="BC59" s="22">
        <v>2015</v>
      </c>
      <c r="BD59" s="22">
        <v>2014</v>
      </c>
      <c r="BE59" s="22">
        <v>2014</v>
      </c>
      <c r="BF59" s="10"/>
    </row>
    <row r="60" spans="1:58" x14ac:dyDescent="0.35">
      <c r="A60" s="16" t="s">
        <v>7831</v>
      </c>
      <c r="B60" s="11" t="s">
        <v>7832</v>
      </c>
      <c r="C60" s="20">
        <v>2014</v>
      </c>
      <c r="D60" s="20">
        <v>2014</v>
      </c>
      <c r="E60" s="20">
        <v>2014</v>
      </c>
      <c r="F60" s="20">
        <v>2014</v>
      </c>
      <c r="G60" s="20">
        <v>2014</v>
      </c>
      <c r="H60" s="20">
        <v>2014</v>
      </c>
      <c r="I60" s="20">
        <v>2014</v>
      </c>
      <c r="J60" s="20">
        <v>2015</v>
      </c>
      <c r="K60" s="20">
        <v>2015</v>
      </c>
      <c r="L60" s="20">
        <v>2015</v>
      </c>
      <c r="M60" s="22">
        <v>2016</v>
      </c>
      <c r="N60" s="22">
        <v>2016</v>
      </c>
      <c r="O60" s="22">
        <v>2015</v>
      </c>
      <c r="P60" s="22">
        <v>2015</v>
      </c>
      <c r="Q60" s="22">
        <v>2014</v>
      </c>
      <c r="R60" s="22" t="s">
        <v>17</v>
      </c>
      <c r="S60" s="22">
        <v>2016</v>
      </c>
      <c r="T60" s="22">
        <v>2013</v>
      </c>
      <c r="U60" s="22">
        <v>2014</v>
      </c>
      <c r="V60" s="22">
        <v>2014</v>
      </c>
      <c r="W60" s="22">
        <v>2015</v>
      </c>
      <c r="X60" s="22">
        <v>2004</v>
      </c>
      <c r="Y60" s="22">
        <v>2010</v>
      </c>
      <c r="Z60" s="22">
        <v>2014</v>
      </c>
      <c r="AA60" s="22">
        <v>2014</v>
      </c>
      <c r="AB60" s="22">
        <v>2014</v>
      </c>
      <c r="AC60" s="22">
        <v>2014</v>
      </c>
      <c r="AD60" s="22">
        <v>2015</v>
      </c>
      <c r="AE60" s="22" t="s">
        <v>17</v>
      </c>
      <c r="AF60" s="22">
        <v>2014</v>
      </c>
      <c r="AG60" s="21">
        <v>2008</v>
      </c>
      <c r="AH60" s="22">
        <v>2014</v>
      </c>
      <c r="AI60" s="22">
        <v>2015</v>
      </c>
      <c r="AJ60" s="22">
        <v>2016</v>
      </c>
      <c r="AK60" s="23" t="s">
        <v>17</v>
      </c>
      <c r="AL60" s="23">
        <v>2015</v>
      </c>
      <c r="AM60" s="22">
        <v>2015</v>
      </c>
      <c r="AN60" s="22">
        <v>2014</v>
      </c>
      <c r="AO60" s="22">
        <v>2014</v>
      </c>
      <c r="AP60" s="22">
        <v>2014</v>
      </c>
      <c r="AQ60" s="22">
        <v>2014</v>
      </c>
      <c r="AR60" s="22">
        <v>2015</v>
      </c>
      <c r="AS60" s="22">
        <v>2014</v>
      </c>
      <c r="AT60" s="22" t="s">
        <v>17</v>
      </c>
      <c r="AU60" s="22">
        <v>2012</v>
      </c>
      <c r="AV60" s="22" t="s">
        <v>17</v>
      </c>
      <c r="AW60" s="22">
        <v>2014</v>
      </c>
      <c r="AX60" s="22">
        <v>2014</v>
      </c>
      <c r="AY60" s="22">
        <v>2014</v>
      </c>
      <c r="AZ60" s="22">
        <v>2015</v>
      </c>
      <c r="BA60" s="22">
        <v>2015</v>
      </c>
      <c r="BB60" s="22">
        <v>2015</v>
      </c>
      <c r="BC60" s="22">
        <v>2015</v>
      </c>
      <c r="BD60" s="22">
        <v>2014</v>
      </c>
      <c r="BE60" s="22">
        <v>2014</v>
      </c>
      <c r="BF60" s="10"/>
    </row>
    <row r="61" spans="1:58" x14ac:dyDescent="0.35">
      <c r="A61" s="16" t="s">
        <v>7829</v>
      </c>
      <c r="B61" s="11" t="s">
        <v>7830</v>
      </c>
      <c r="C61" s="20">
        <v>2014</v>
      </c>
      <c r="D61" s="20">
        <v>2014</v>
      </c>
      <c r="E61" s="20">
        <v>2014</v>
      </c>
      <c r="F61" s="20">
        <v>2014</v>
      </c>
      <c r="G61" s="20">
        <v>2014</v>
      </c>
      <c r="H61" s="20">
        <v>2014</v>
      </c>
      <c r="I61" s="20">
        <v>2014</v>
      </c>
      <c r="J61" s="20">
        <v>2015</v>
      </c>
      <c r="K61" s="20">
        <v>2015</v>
      </c>
      <c r="L61" s="20">
        <v>2015</v>
      </c>
      <c r="M61" s="22">
        <v>2016</v>
      </c>
      <c r="N61" s="22">
        <v>2016</v>
      </c>
      <c r="O61" s="22">
        <v>2015</v>
      </c>
      <c r="P61" s="22">
        <v>2015</v>
      </c>
      <c r="Q61" s="22">
        <v>2014</v>
      </c>
      <c r="R61" s="22" t="s">
        <v>17</v>
      </c>
      <c r="S61" s="22">
        <v>2016</v>
      </c>
      <c r="T61" s="22">
        <v>2013</v>
      </c>
      <c r="U61" s="22">
        <v>2014</v>
      </c>
      <c r="V61" s="22" t="s">
        <v>17</v>
      </c>
      <c r="W61" s="22">
        <v>2015</v>
      </c>
      <c r="X61" s="22" t="s">
        <v>17</v>
      </c>
      <c r="Y61" s="22">
        <v>2010</v>
      </c>
      <c r="Z61" s="22">
        <v>2014</v>
      </c>
      <c r="AA61" s="22">
        <v>2014</v>
      </c>
      <c r="AB61" s="22" t="s">
        <v>17</v>
      </c>
      <c r="AC61" s="22">
        <v>2014</v>
      </c>
      <c r="AD61" s="22">
        <v>2015</v>
      </c>
      <c r="AE61" s="22" t="s">
        <v>17</v>
      </c>
      <c r="AF61" s="22">
        <v>2014</v>
      </c>
      <c r="AG61" s="21">
        <v>2012</v>
      </c>
      <c r="AH61" s="22">
        <v>2014</v>
      </c>
      <c r="AI61" s="22">
        <v>2015</v>
      </c>
      <c r="AJ61" s="22">
        <v>2016</v>
      </c>
      <c r="AK61" s="23" t="s">
        <v>17</v>
      </c>
      <c r="AL61" s="23">
        <v>2015</v>
      </c>
      <c r="AM61" s="22">
        <v>2015</v>
      </c>
      <c r="AN61" s="22">
        <v>2014</v>
      </c>
      <c r="AO61" s="22">
        <v>2014</v>
      </c>
      <c r="AP61" s="22">
        <v>2014</v>
      </c>
      <c r="AQ61" s="22">
        <v>2014</v>
      </c>
      <c r="AR61" s="22">
        <v>2015</v>
      </c>
      <c r="AS61" s="22">
        <v>2014</v>
      </c>
      <c r="AT61" s="22">
        <v>2015</v>
      </c>
      <c r="AU61" s="22">
        <v>2012</v>
      </c>
      <c r="AV61" s="22" t="s">
        <v>17</v>
      </c>
      <c r="AW61" s="22">
        <v>2014</v>
      </c>
      <c r="AX61" s="22">
        <v>2014</v>
      </c>
      <c r="AY61" s="22">
        <v>2014</v>
      </c>
      <c r="AZ61" s="22">
        <v>2015</v>
      </c>
      <c r="BA61" s="22">
        <v>2015</v>
      </c>
      <c r="BB61" s="22">
        <v>2015</v>
      </c>
      <c r="BC61" s="22">
        <v>2015</v>
      </c>
      <c r="BD61" s="22">
        <v>2014</v>
      </c>
      <c r="BE61" s="22">
        <v>2014</v>
      </c>
      <c r="BF61" s="10"/>
    </row>
    <row r="62" spans="1:58" x14ac:dyDescent="0.35">
      <c r="A62" s="16" t="s">
        <v>7833</v>
      </c>
      <c r="B62" s="11" t="s">
        <v>7834</v>
      </c>
      <c r="C62" s="20">
        <v>2014</v>
      </c>
      <c r="D62" s="20">
        <v>2014</v>
      </c>
      <c r="E62" s="20">
        <v>2014</v>
      </c>
      <c r="F62" s="20">
        <v>2014</v>
      </c>
      <c r="G62" s="20">
        <v>2014</v>
      </c>
      <c r="H62" s="20">
        <v>2014</v>
      </c>
      <c r="I62" s="20">
        <v>2014</v>
      </c>
      <c r="J62" s="20">
        <v>2015</v>
      </c>
      <c r="K62" s="20">
        <v>2015</v>
      </c>
      <c r="L62" s="20">
        <v>2015</v>
      </c>
      <c r="M62" s="22">
        <v>2016</v>
      </c>
      <c r="N62" s="22">
        <v>2016</v>
      </c>
      <c r="O62" s="22">
        <v>2015</v>
      </c>
      <c r="P62" s="22">
        <v>2015</v>
      </c>
      <c r="Q62" s="22">
        <v>2014</v>
      </c>
      <c r="R62" s="22" t="s">
        <v>17</v>
      </c>
      <c r="S62" s="22">
        <v>2016</v>
      </c>
      <c r="T62" s="22">
        <v>2013</v>
      </c>
      <c r="U62" s="22">
        <v>2014</v>
      </c>
      <c r="V62" s="22" t="s">
        <v>17</v>
      </c>
      <c r="W62" s="22">
        <v>2015</v>
      </c>
      <c r="X62" s="22" t="s">
        <v>17</v>
      </c>
      <c r="Y62" s="22">
        <v>2013</v>
      </c>
      <c r="Z62" s="22">
        <v>2014</v>
      </c>
      <c r="AA62" s="22">
        <v>2014</v>
      </c>
      <c r="AB62" s="22" t="s">
        <v>17</v>
      </c>
      <c r="AC62" s="22">
        <v>2014</v>
      </c>
      <c r="AD62" s="22">
        <v>2015</v>
      </c>
      <c r="AE62" s="22" t="s">
        <v>17</v>
      </c>
      <c r="AF62" s="22">
        <v>2014</v>
      </c>
      <c r="AG62" s="21">
        <v>2012</v>
      </c>
      <c r="AH62" s="22">
        <v>2014</v>
      </c>
      <c r="AI62" s="22">
        <v>2015</v>
      </c>
      <c r="AJ62" s="22">
        <v>2016</v>
      </c>
      <c r="AK62" s="23" t="s">
        <v>17</v>
      </c>
      <c r="AL62" s="23">
        <v>2015</v>
      </c>
      <c r="AM62" s="22">
        <v>2015</v>
      </c>
      <c r="AN62" s="22">
        <v>2014</v>
      </c>
      <c r="AO62" s="22">
        <v>2014</v>
      </c>
      <c r="AP62" s="22">
        <v>2014</v>
      </c>
      <c r="AQ62" s="22">
        <v>2014</v>
      </c>
      <c r="AR62" s="22">
        <v>2015</v>
      </c>
      <c r="AS62" s="22">
        <v>2014</v>
      </c>
      <c r="AT62" s="22">
        <v>2015</v>
      </c>
      <c r="AU62" s="22">
        <v>2012</v>
      </c>
      <c r="AV62" s="22" t="s">
        <v>17</v>
      </c>
      <c r="AW62" s="22">
        <v>2014</v>
      </c>
      <c r="AX62" s="22">
        <v>2014</v>
      </c>
      <c r="AY62" s="22">
        <v>2014</v>
      </c>
      <c r="AZ62" s="22">
        <v>2015</v>
      </c>
      <c r="BA62" s="22">
        <v>2015</v>
      </c>
      <c r="BB62" s="22">
        <v>2015</v>
      </c>
      <c r="BC62" s="22">
        <v>2015</v>
      </c>
      <c r="BD62" s="22">
        <v>2014</v>
      </c>
      <c r="BE62" s="22">
        <v>2014</v>
      </c>
      <c r="BF62" s="10"/>
    </row>
    <row r="63" spans="1:58" x14ac:dyDescent="0.35">
      <c r="A63" s="16" t="s">
        <v>7837</v>
      </c>
      <c r="B63" s="11" t="s">
        <v>7838</v>
      </c>
      <c r="C63" s="20">
        <v>2014</v>
      </c>
      <c r="D63" s="20">
        <v>2014</v>
      </c>
      <c r="E63" s="20">
        <v>2014</v>
      </c>
      <c r="F63" s="20">
        <v>2014</v>
      </c>
      <c r="G63" s="20">
        <v>2014</v>
      </c>
      <c r="H63" s="20">
        <v>2014</v>
      </c>
      <c r="I63" s="20">
        <v>2014</v>
      </c>
      <c r="J63" s="20">
        <v>2015</v>
      </c>
      <c r="K63" s="20">
        <v>2015</v>
      </c>
      <c r="L63" s="20">
        <v>2015</v>
      </c>
      <c r="M63" s="22">
        <v>2016</v>
      </c>
      <c r="N63" s="22">
        <v>2016</v>
      </c>
      <c r="O63" s="22">
        <v>2015</v>
      </c>
      <c r="P63" s="22">
        <v>2015</v>
      </c>
      <c r="Q63" s="22">
        <v>2014</v>
      </c>
      <c r="R63" s="22">
        <v>2012</v>
      </c>
      <c r="S63" s="22">
        <v>2016</v>
      </c>
      <c r="T63" s="22">
        <v>2013</v>
      </c>
      <c r="U63" s="22">
        <v>2014</v>
      </c>
      <c r="V63" s="22">
        <v>2014</v>
      </c>
      <c r="W63" s="22">
        <v>2015</v>
      </c>
      <c r="X63" s="22">
        <v>2012</v>
      </c>
      <c r="Y63" s="22" t="s">
        <v>17</v>
      </c>
      <c r="Z63" s="22">
        <v>2014</v>
      </c>
      <c r="AA63" s="22">
        <v>2014</v>
      </c>
      <c r="AB63" s="22">
        <v>2014</v>
      </c>
      <c r="AC63" s="22">
        <v>2014</v>
      </c>
      <c r="AD63" s="22">
        <v>2015</v>
      </c>
      <c r="AE63" s="22">
        <v>2012</v>
      </c>
      <c r="AF63" s="22">
        <v>2014</v>
      </c>
      <c r="AG63" s="21">
        <v>2005</v>
      </c>
      <c r="AH63" s="22">
        <v>2014</v>
      </c>
      <c r="AI63" s="22">
        <v>2015</v>
      </c>
      <c r="AJ63" s="22">
        <v>2016</v>
      </c>
      <c r="AK63" s="23" t="s">
        <v>17</v>
      </c>
      <c r="AL63" s="23">
        <v>2015</v>
      </c>
      <c r="AM63" s="22">
        <v>2015</v>
      </c>
      <c r="AN63" s="22">
        <v>2014</v>
      </c>
      <c r="AO63" s="22">
        <v>2014</v>
      </c>
      <c r="AP63" s="22">
        <v>2014</v>
      </c>
      <c r="AQ63" s="22">
        <v>2014</v>
      </c>
      <c r="AR63" s="22">
        <v>2015</v>
      </c>
      <c r="AS63" s="22">
        <v>2014</v>
      </c>
      <c r="AT63" s="22">
        <v>2015</v>
      </c>
      <c r="AU63" s="22">
        <v>2012</v>
      </c>
      <c r="AV63" s="22">
        <v>2012</v>
      </c>
      <c r="AW63" s="22">
        <v>2014</v>
      </c>
      <c r="AX63" s="22">
        <v>2014</v>
      </c>
      <c r="AY63" s="22">
        <v>2014</v>
      </c>
      <c r="AZ63" s="22">
        <v>2015</v>
      </c>
      <c r="BA63" s="22">
        <v>2015</v>
      </c>
      <c r="BB63" s="22">
        <v>2015</v>
      </c>
      <c r="BC63" s="22">
        <v>2015</v>
      </c>
      <c r="BD63" s="22">
        <v>2014</v>
      </c>
      <c r="BE63" s="22">
        <v>2014</v>
      </c>
      <c r="BF63" s="10"/>
    </row>
    <row r="64" spans="1:58" x14ac:dyDescent="0.35">
      <c r="A64" s="16" t="s">
        <v>7847</v>
      </c>
      <c r="B64" s="11" t="s">
        <v>7848</v>
      </c>
      <c r="C64" s="20">
        <v>2014</v>
      </c>
      <c r="D64" s="20">
        <v>2014</v>
      </c>
      <c r="E64" s="20">
        <v>2014</v>
      </c>
      <c r="F64" s="20">
        <v>2014</v>
      </c>
      <c r="G64" s="20">
        <v>2014</v>
      </c>
      <c r="H64" s="20">
        <v>2014</v>
      </c>
      <c r="I64" s="20">
        <v>2014</v>
      </c>
      <c r="J64" s="20">
        <v>2015</v>
      </c>
      <c r="K64" s="20">
        <v>2015</v>
      </c>
      <c r="L64" s="20">
        <v>2015</v>
      </c>
      <c r="M64" s="22">
        <v>2016</v>
      </c>
      <c r="N64" s="22">
        <v>2016</v>
      </c>
      <c r="O64" s="22">
        <v>2015</v>
      </c>
      <c r="P64" s="22">
        <v>2015</v>
      </c>
      <c r="Q64" s="22">
        <v>2014</v>
      </c>
      <c r="R64" s="22">
        <v>2013</v>
      </c>
      <c r="S64" s="22">
        <v>2016</v>
      </c>
      <c r="T64" s="22">
        <v>2013</v>
      </c>
      <c r="U64" s="22">
        <v>2014</v>
      </c>
      <c r="V64" s="22">
        <v>2014</v>
      </c>
      <c r="W64" s="22">
        <v>2015</v>
      </c>
      <c r="X64" s="22">
        <v>2013</v>
      </c>
      <c r="Y64" s="22">
        <v>2010</v>
      </c>
      <c r="Z64" s="22">
        <v>2014</v>
      </c>
      <c r="AA64" s="22">
        <v>2014</v>
      </c>
      <c r="AB64" s="22">
        <v>2014</v>
      </c>
      <c r="AC64" s="22">
        <v>2014</v>
      </c>
      <c r="AD64" s="22">
        <v>2015</v>
      </c>
      <c r="AE64" s="22">
        <v>2012</v>
      </c>
      <c r="AF64" s="22">
        <v>2014</v>
      </c>
      <c r="AG64" s="21">
        <v>2003</v>
      </c>
      <c r="AH64" s="22">
        <v>2014</v>
      </c>
      <c r="AI64" s="22">
        <v>2015</v>
      </c>
      <c r="AJ64" s="22">
        <v>2016</v>
      </c>
      <c r="AK64" s="23" t="s">
        <v>17</v>
      </c>
      <c r="AL64" s="23">
        <v>2015</v>
      </c>
      <c r="AM64" s="22">
        <v>2015</v>
      </c>
      <c r="AN64" s="22">
        <v>2014</v>
      </c>
      <c r="AO64" s="22">
        <v>2014</v>
      </c>
      <c r="AP64" s="22">
        <v>2014</v>
      </c>
      <c r="AQ64" s="22">
        <v>2014</v>
      </c>
      <c r="AR64" s="22">
        <v>2015</v>
      </c>
      <c r="AS64" s="22">
        <v>2014</v>
      </c>
      <c r="AT64" s="22">
        <v>2015</v>
      </c>
      <c r="AU64" s="22">
        <v>2012</v>
      </c>
      <c r="AV64" s="22">
        <v>2013</v>
      </c>
      <c r="AW64" s="22">
        <v>2014</v>
      </c>
      <c r="AX64" s="22">
        <v>2014</v>
      </c>
      <c r="AY64" s="22">
        <v>2014</v>
      </c>
      <c r="AZ64" s="22">
        <v>2015</v>
      </c>
      <c r="BA64" s="22">
        <v>2015</v>
      </c>
      <c r="BB64" s="22">
        <v>2014</v>
      </c>
      <c r="BC64" s="22">
        <v>2015</v>
      </c>
      <c r="BD64" s="22">
        <v>2014</v>
      </c>
      <c r="BE64" s="22">
        <v>2014</v>
      </c>
      <c r="BF64" s="10"/>
    </row>
    <row r="65" spans="1:58" x14ac:dyDescent="0.35">
      <c r="A65" s="16" t="s">
        <v>7841</v>
      </c>
      <c r="B65" s="11" t="s">
        <v>7842</v>
      </c>
      <c r="C65" s="20">
        <v>2014</v>
      </c>
      <c r="D65" s="20">
        <v>2014</v>
      </c>
      <c r="E65" s="20">
        <v>2014</v>
      </c>
      <c r="F65" s="20">
        <v>2014</v>
      </c>
      <c r="G65" s="20">
        <v>2014</v>
      </c>
      <c r="H65" s="20">
        <v>2014</v>
      </c>
      <c r="I65" s="20">
        <v>2014</v>
      </c>
      <c r="J65" s="20">
        <v>2015</v>
      </c>
      <c r="K65" s="20">
        <v>2015</v>
      </c>
      <c r="L65" s="20">
        <v>2015</v>
      </c>
      <c r="M65" s="22">
        <v>2016</v>
      </c>
      <c r="N65" s="22">
        <v>2016</v>
      </c>
      <c r="O65" s="22">
        <v>2015</v>
      </c>
      <c r="P65" s="22">
        <v>2015</v>
      </c>
      <c r="Q65" s="22">
        <v>2014</v>
      </c>
      <c r="R65" s="22">
        <v>2005</v>
      </c>
      <c r="S65" s="22">
        <v>2016</v>
      </c>
      <c r="T65" s="22">
        <v>2013</v>
      </c>
      <c r="U65" s="22">
        <v>2014</v>
      </c>
      <c r="V65" s="22">
        <v>2014</v>
      </c>
      <c r="W65" s="22">
        <v>2015</v>
      </c>
      <c r="X65" s="22">
        <v>2009</v>
      </c>
      <c r="Y65" s="22">
        <v>2013</v>
      </c>
      <c r="Z65" s="22">
        <v>2014</v>
      </c>
      <c r="AA65" s="22">
        <v>2014</v>
      </c>
      <c r="AB65" s="22">
        <v>2014</v>
      </c>
      <c r="AC65" s="22">
        <v>2014</v>
      </c>
      <c r="AD65" s="22">
        <v>2015</v>
      </c>
      <c r="AE65" s="22">
        <v>2012</v>
      </c>
      <c r="AF65" s="22">
        <v>2014</v>
      </c>
      <c r="AG65" s="21">
        <v>2013</v>
      </c>
      <c r="AH65" s="22">
        <v>2014</v>
      </c>
      <c r="AI65" s="22">
        <v>2015</v>
      </c>
      <c r="AJ65" s="22">
        <v>2016</v>
      </c>
      <c r="AK65" s="23">
        <v>2015</v>
      </c>
      <c r="AL65" s="23">
        <v>2015</v>
      </c>
      <c r="AM65" s="22">
        <v>2015</v>
      </c>
      <c r="AN65" s="22">
        <v>2014</v>
      </c>
      <c r="AO65" s="22">
        <v>2014</v>
      </c>
      <c r="AP65" s="22" t="s">
        <v>17</v>
      </c>
      <c r="AQ65" s="22" t="s">
        <v>17</v>
      </c>
      <c r="AR65" s="22">
        <v>2015</v>
      </c>
      <c r="AS65" s="22">
        <v>2014</v>
      </c>
      <c r="AT65" s="22">
        <v>2015</v>
      </c>
      <c r="AU65" s="22">
        <v>2012</v>
      </c>
      <c r="AV65" s="22">
        <v>2013</v>
      </c>
      <c r="AW65" s="22">
        <v>2014</v>
      </c>
      <c r="AX65" s="22">
        <v>2014</v>
      </c>
      <c r="AY65" s="22">
        <v>2014</v>
      </c>
      <c r="AZ65" s="22">
        <v>2015</v>
      </c>
      <c r="BA65" s="22">
        <v>2015</v>
      </c>
      <c r="BB65" s="22">
        <v>2015</v>
      </c>
      <c r="BC65" s="22">
        <v>2015</v>
      </c>
      <c r="BD65" s="22">
        <v>2014</v>
      </c>
      <c r="BE65" s="22">
        <v>2014</v>
      </c>
      <c r="BF65" s="10"/>
    </row>
    <row r="66" spans="1:58" x14ac:dyDescent="0.35">
      <c r="A66" s="16" t="s">
        <v>7811</v>
      </c>
      <c r="B66" s="11" t="s">
        <v>7812</v>
      </c>
      <c r="C66" s="20">
        <v>2014</v>
      </c>
      <c r="D66" s="20">
        <v>2014</v>
      </c>
      <c r="E66" s="20">
        <v>2014</v>
      </c>
      <c r="F66" s="20">
        <v>2014</v>
      </c>
      <c r="G66" s="20">
        <v>2014</v>
      </c>
      <c r="H66" s="20">
        <v>2014</v>
      </c>
      <c r="I66" s="20">
        <v>2014</v>
      </c>
      <c r="J66" s="20">
        <v>2015</v>
      </c>
      <c r="K66" s="20">
        <v>2015</v>
      </c>
      <c r="L66" s="20">
        <v>2015</v>
      </c>
      <c r="M66" s="22">
        <v>2016</v>
      </c>
      <c r="N66" s="22">
        <v>2016</v>
      </c>
      <c r="O66" s="22">
        <v>2015</v>
      </c>
      <c r="P66" s="22">
        <v>2015</v>
      </c>
      <c r="Q66" s="22">
        <v>2014</v>
      </c>
      <c r="R66" s="22" t="s">
        <v>17</v>
      </c>
      <c r="S66" s="22">
        <v>2016</v>
      </c>
      <c r="T66" s="22">
        <v>2013</v>
      </c>
      <c r="U66" s="22">
        <v>2014</v>
      </c>
      <c r="V66" s="22" t="s">
        <v>17</v>
      </c>
      <c r="W66" s="22">
        <v>2015</v>
      </c>
      <c r="X66" s="22">
        <v>2005</v>
      </c>
      <c r="Y66" s="22">
        <v>2012</v>
      </c>
      <c r="Z66" s="22">
        <v>2014</v>
      </c>
      <c r="AA66" s="22">
        <v>2014</v>
      </c>
      <c r="AB66" s="22" t="s">
        <v>17</v>
      </c>
      <c r="AC66" s="22">
        <v>2014</v>
      </c>
      <c r="AD66" s="22">
        <v>2015</v>
      </c>
      <c r="AE66" s="22" t="s">
        <v>17</v>
      </c>
      <c r="AF66" s="22">
        <v>2014</v>
      </c>
      <c r="AG66" s="21">
        <v>2011</v>
      </c>
      <c r="AH66" s="22">
        <v>2014</v>
      </c>
      <c r="AI66" s="22">
        <v>2015</v>
      </c>
      <c r="AJ66" s="22">
        <v>2016</v>
      </c>
      <c r="AK66" s="23" t="s">
        <v>17</v>
      </c>
      <c r="AL66" s="23">
        <v>2015</v>
      </c>
      <c r="AM66" s="22">
        <v>2015</v>
      </c>
      <c r="AN66" s="22">
        <v>2014</v>
      </c>
      <c r="AO66" s="22">
        <v>2014</v>
      </c>
      <c r="AP66" s="22">
        <v>2014</v>
      </c>
      <c r="AQ66" s="22">
        <v>2014</v>
      </c>
      <c r="AR66" s="22">
        <v>2015</v>
      </c>
      <c r="AS66" s="22">
        <v>2014</v>
      </c>
      <c r="AT66" s="22">
        <v>2015</v>
      </c>
      <c r="AU66" s="22">
        <v>2012</v>
      </c>
      <c r="AV66" s="22" t="s">
        <v>17</v>
      </c>
      <c r="AW66" s="22">
        <v>2014</v>
      </c>
      <c r="AX66" s="22">
        <v>2014</v>
      </c>
      <c r="AY66" s="22">
        <v>2014</v>
      </c>
      <c r="AZ66" s="22">
        <v>2015</v>
      </c>
      <c r="BA66" s="22">
        <v>2015</v>
      </c>
      <c r="BB66" s="22">
        <v>2015</v>
      </c>
      <c r="BC66" s="22">
        <v>2015</v>
      </c>
      <c r="BD66" s="22">
        <v>2014</v>
      </c>
      <c r="BE66" s="22">
        <v>2014</v>
      </c>
      <c r="BF66" s="10"/>
    </row>
    <row r="67" spans="1:58" x14ac:dyDescent="0.35">
      <c r="A67" s="16" t="s">
        <v>7843</v>
      </c>
      <c r="B67" s="11" t="s">
        <v>7844</v>
      </c>
      <c r="C67" s="20">
        <v>2014</v>
      </c>
      <c r="D67" s="20">
        <v>2014</v>
      </c>
      <c r="E67" s="20">
        <v>2014</v>
      </c>
      <c r="F67" s="20">
        <v>2014</v>
      </c>
      <c r="G67" s="20">
        <v>2014</v>
      </c>
      <c r="H67" s="20">
        <v>2014</v>
      </c>
      <c r="I67" s="20">
        <v>2014</v>
      </c>
      <c r="J67" s="20">
        <v>2015</v>
      </c>
      <c r="K67" s="20">
        <v>2015</v>
      </c>
      <c r="L67" s="20">
        <v>2015</v>
      </c>
      <c r="M67" s="22">
        <v>2016</v>
      </c>
      <c r="N67" s="22">
        <v>2016</v>
      </c>
      <c r="O67" s="22">
        <v>2015</v>
      </c>
      <c r="P67" s="22">
        <v>2015</v>
      </c>
      <c r="Q67" s="22">
        <v>2014</v>
      </c>
      <c r="R67" s="22">
        <v>2011</v>
      </c>
      <c r="S67" s="22">
        <v>2016</v>
      </c>
      <c r="T67" s="22">
        <v>2013</v>
      </c>
      <c r="U67" s="22">
        <v>2014</v>
      </c>
      <c r="V67" s="22">
        <v>2014</v>
      </c>
      <c r="W67" s="22">
        <v>2015</v>
      </c>
      <c r="X67" s="22">
        <v>2014</v>
      </c>
      <c r="Y67" s="22">
        <v>2010</v>
      </c>
      <c r="Z67" s="22">
        <v>2014</v>
      </c>
      <c r="AA67" s="22">
        <v>2014</v>
      </c>
      <c r="AB67" s="22">
        <v>2014</v>
      </c>
      <c r="AC67" s="22">
        <v>2014</v>
      </c>
      <c r="AD67" s="22">
        <v>2015</v>
      </c>
      <c r="AE67" s="22">
        <v>2012</v>
      </c>
      <c r="AF67" s="22">
        <v>2014</v>
      </c>
      <c r="AG67" s="21">
        <v>2005</v>
      </c>
      <c r="AH67" s="22">
        <v>2014</v>
      </c>
      <c r="AI67" s="22">
        <v>2015</v>
      </c>
      <c r="AJ67" s="22">
        <v>2016</v>
      </c>
      <c r="AK67" s="23" t="s">
        <v>17</v>
      </c>
      <c r="AL67" s="23">
        <v>2015</v>
      </c>
      <c r="AM67" s="22">
        <v>2015</v>
      </c>
      <c r="AN67" s="22">
        <v>2014</v>
      </c>
      <c r="AO67" s="22">
        <v>2014</v>
      </c>
      <c r="AP67" s="22">
        <v>2014</v>
      </c>
      <c r="AQ67" s="22">
        <v>2014</v>
      </c>
      <c r="AR67" s="22">
        <v>2015</v>
      </c>
      <c r="AS67" s="22">
        <v>2014</v>
      </c>
      <c r="AT67" s="22">
        <v>2015</v>
      </c>
      <c r="AU67" s="22">
        <v>2012</v>
      </c>
      <c r="AV67" s="22">
        <v>2010</v>
      </c>
      <c r="AW67" s="22">
        <v>2014</v>
      </c>
      <c r="AX67" s="22">
        <v>2014</v>
      </c>
      <c r="AY67" s="22">
        <v>2014</v>
      </c>
      <c r="AZ67" s="22">
        <v>2015</v>
      </c>
      <c r="BA67" s="22">
        <v>2015</v>
      </c>
      <c r="BB67" s="22">
        <v>2015</v>
      </c>
      <c r="BC67" s="22">
        <v>2015</v>
      </c>
      <c r="BD67" s="22">
        <v>2014</v>
      </c>
      <c r="BE67" s="22">
        <v>2014</v>
      </c>
      <c r="BF67" s="10"/>
    </row>
    <row r="68" spans="1:58" x14ac:dyDescent="0.35">
      <c r="A68" s="16" t="s">
        <v>40</v>
      </c>
      <c r="B68" s="11" t="s">
        <v>7853</v>
      </c>
      <c r="C68" s="20">
        <v>2014</v>
      </c>
      <c r="D68" s="20">
        <v>2014</v>
      </c>
      <c r="E68" s="20">
        <v>2014</v>
      </c>
      <c r="F68" s="20">
        <v>2014</v>
      </c>
      <c r="G68" s="20">
        <v>2014</v>
      </c>
      <c r="H68" s="20">
        <v>2014</v>
      </c>
      <c r="I68" s="20">
        <v>2014</v>
      </c>
      <c r="J68" s="20">
        <v>2015</v>
      </c>
      <c r="K68" s="20">
        <v>2015</v>
      </c>
      <c r="L68" s="20">
        <v>2015</v>
      </c>
      <c r="M68" s="22">
        <v>2016</v>
      </c>
      <c r="N68" s="22">
        <v>2016</v>
      </c>
      <c r="O68" s="22">
        <v>2015</v>
      </c>
      <c r="P68" s="22">
        <v>2015</v>
      </c>
      <c r="Q68" s="22">
        <v>2014</v>
      </c>
      <c r="R68" s="22" t="s">
        <v>17</v>
      </c>
      <c r="S68" s="22">
        <v>2016</v>
      </c>
      <c r="T68" s="22">
        <v>2013</v>
      </c>
      <c r="U68" s="22">
        <v>2014</v>
      </c>
      <c r="V68" s="22" t="s">
        <v>17</v>
      </c>
      <c r="W68" s="22">
        <v>2015</v>
      </c>
      <c r="X68" s="22" t="s">
        <v>17</v>
      </c>
      <c r="Y68" s="22">
        <v>2010</v>
      </c>
      <c r="Z68" s="22">
        <v>2014</v>
      </c>
      <c r="AA68" s="22">
        <v>2014</v>
      </c>
      <c r="AB68" s="22" t="s">
        <v>17</v>
      </c>
      <c r="AC68" s="22">
        <v>2014</v>
      </c>
      <c r="AD68" s="22">
        <v>2015</v>
      </c>
      <c r="AE68" s="22" t="s">
        <v>17</v>
      </c>
      <c r="AF68" s="22">
        <v>2014</v>
      </c>
      <c r="AG68" s="21">
        <v>2012</v>
      </c>
      <c r="AH68" s="22">
        <v>2014</v>
      </c>
      <c r="AI68" s="22">
        <v>2015</v>
      </c>
      <c r="AJ68" s="22">
        <v>2016</v>
      </c>
      <c r="AK68" s="23" t="s">
        <v>17</v>
      </c>
      <c r="AL68" s="23">
        <v>2015</v>
      </c>
      <c r="AM68" s="22">
        <v>2015</v>
      </c>
      <c r="AN68" s="22">
        <v>2014</v>
      </c>
      <c r="AO68" s="22">
        <v>2014</v>
      </c>
      <c r="AP68" s="22">
        <v>2014</v>
      </c>
      <c r="AQ68" s="22">
        <v>2014</v>
      </c>
      <c r="AR68" s="22">
        <v>2015</v>
      </c>
      <c r="AS68" s="22">
        <v>2014</v>
      </c>
      <c r="AT68" s="22">
        <v>2015</v>
      </c>
      <c r="AU68" s="22">
        <v>2012</v>
      </c>
      <c r="AV68" s="22">
        <v>2013</v>
      </c>
      <c r="AW68" s="22">
        <v>2014</v>
      </c>
      <c r="AX68" s="22">
        <v>2014</v>
      </c>
      <c r="AY68" s="22">
        <v>2014</v>
      </c>
      <c r="AZ68" s="22">
        <v>2015</v>
      </c>
      <c r="BA68" s="22">
        <v>2015</v>
      </c>
      <c r="BB68" s="22">
        <v>2015</v>
      </c>
      <c r="BC68" s="22">
        <v>2015</v>
      </c>
      <c r="BD68" s="22">
        <v>2014</v>
      </c>
      <c r="BE68" s="22">
        <v>2014</v>
      </c>
      <c r="BF68" s="10"/>
    </row>
    <row r="69" spans="1:58" x14ac:dyDescent="0.35">
      <c r="A69" s="16" t="s">
        <v>7854</v>
      </c>
      <c r="B69" s="11" t="s">
        <v>7855</v>
      </c>
      <c r="C69" s="20">
        <v>2014</v>
      </c>
      <c r="D69" s="20">
        <v>2014</v>
      </c>
      <c r="E69" s="20">
        <v>2014</v>
      </c>
      <c r="F69" s="20">
        <v>2014</v>
      </c>
      <c r="G69" s="20">
        <v>2014</v>
      </c>
      <c r="H69" s="20">
        <v>2014</v>
      </c>
      <c r="I69" s="20">
        <v>2014</v>
      </c>
      <c r="J69" s="20">
        <v>2015</v>
      </c>
      <c r="K69" s="20">
        <v>2015</v>
      </c>
      <c r="L69" s="20">
        <v>2015</v>
      </c>
      <c r="M69" s="22">
        <v>2016</v>
      </c>
      <c r="N69" s="22">
        <v>2016</v>
      </c>
      <c r="O69" s="22">
        <v>2015</v>
      </c>
      <c r="P69" s="22">
        <v>2015</v>
      </c>
      <c r="Q69" s="22">
        <v>2014</v>
      </c>
      <c r="R69" s="22" t="s">
        <v>17</v>
      </c>
      <c r="S69" s="22">
        <v>2016</v>
      </c>
      <c r="T69" s="22">
        <v>2013</v>
      </c>
      <c r="U69" s="22">
        <v>2014</v>
      </c>
      <c r="V69" s="22">
        <v>2014</v>
      </c>
      <c r="W69" s="22">
        <v>2015</v>
      </c>
      <c r="X69" s="22" t="s">
        <v>17</v>
      </c>
      <c r="Y69" s="22" t="s">
        <v>17</v>
      </c>
      <c r="Z69" s="22">
        <v>2014</v>
      </c>
      <c r="AA69" s="22">
        <v>2014</v>
      </c>
      <c r="AB69" s="22" t="s">
        <v>17</v>
      </c>
      <c r="AC69" s="22">
        <v>2014</v>
      </c>
      <c r="AD69" s="22">
        <v>2015</v>
      </c>
      <c r="AE69" s="22" t="s">
        <v>17</v>
      </c>
      <c r="AF69" s="22" t="s">
        <v>17</v>
      </c>
      <c r="AG69" s="21" t="s">
        <v>17</v>
      </c>
      <c r="AH69" s="22">
        <v>2014</v>
      </c>
      <c r="AI69" s="22">
        <v>2015</v>
      </c>
      <c r="AJ69" s="22">
        <v>2016</v>
      </c>
      <c r="AK69" s="23" t="s">
        <v>17</v>
      </c>
      <c r="AL69" s="23">
        <v>2015</v>
      </c>
      <c r="AM69" s="22">
        <v>2015</v>
      </c>
      <c r="AN69" s="22">
        <v>2014</v>
      </c>
      <c r="AO69" s="22">
        <v>2014</v>
      </c>
      <c r="AP69" s="22">
        <v>2014</v>
      </c>
      <c r="AQ69" s="22" t="s">
        <v>17</v>
      </c>
      <c r="AR69" s="22">
        <v>2011</v>
      </c>
      <c r="AS69" s="22">
        <v>2014</v>
      </c>
      <c r="AT69" s="22" t="s">
        <v>17</v>
      </c>
      <c r="AU69" s="22">
        <v>2012</v>
      </c>
      <c r="AV69" s="22" t="s">
        <v>17</v>
      </c>
      <c r="AW69" s="22">
        <v>2014</v>
      </c>
      <c r="AX69" s="22">
        <v>2014</v>
      </c>
      <c r="AY69" s="22">
        <v>2014</v>
      </c>
      <c r="AZ69" s="22">
        <v>2015</v>
      </c>
      <c r="BA69" s="22">
        <v>2015</v>
      </c>
      <c r="BB69" s="22">
        <v>2015</v>
      </c>
      <c r="BC69" s="22">
        <v>2015</v>
      </c>
      <c r="BD69" s="22">
        <v>2014</v>
      </c>
      <c r="BE69" s="22">
        <v>2014</v>
      </c>
      <c r="BF69" s="10"/>
    </row>
    <row r="70" spans="1:58" x14ac:dyDescent="0.35">
      <c r="A70" s="16" t="s">
        <v>883</v>
      </c>
      <c r="B70" s="11" t="s">
        <v>7858</v>
      </c>
      <c r="C70" s="20">
        <v>2014</v>
      </c>
      <c r="D70" s="20">
        <v>2014</v>
      </c>
      <c r="E70" s="20">
        <v>2014</v>
      </c>
      <c r="F70" s="20">
        <v>2014</v>
      </c>
      <c r="G70" s="20">
        <v>2014</v>
      </c>
      <c r="H70" s="20">
        <v>2014</v>
      </c>
      <c r="I70" s="20">
        <v>2014</v>
      </c>
      <c r="J70" s="20">
        <v>2015</v>
      </c>
      <c r="K70" s="20">
        <v>2015</v>
      </c>
      <c r="L70" s="20">
        <v>2015</v>
      </c>
      <c r="M70" s="22">
        <v>2016</v>
      </c>
      <c r="N70" s="22">
        <v>2016</v>
      </c>
      <c r="O70" s="22">
        <v>2015</v>
      </c>
      <c r="P70" s="22">
        <v>2015</v>
      </c>
      <c r="Q70" s="22">
        <v>2014</v>
      </c>
      <c r="R70" s="22" t="s">
        <v>17</v>
      </c>
      <c r="S70" s="22">
        <v>2016</v>
      </c>
      <c r="T70" s="22">
        <v>2013</v>
      </c>
      <c r="U70" s="22">
        <v>2014</v>
      </c>
      <c r="V70" s="22">
        <v>2014</v>
      </c>
      <c r="W70" s="22">
        <v>2015</v>
      </c>
      <c r="X70" s="22">
        <v>2009</v>
      </c>
      <c r="Y70" s="22">
        <v>2009</v>
      </c>
      <c r="Z70" s="22">
        <v>2014</v>
      </c>
      <c r="AA70" s="22">
        <v>2014</v>
      </c>
      <c r="AB70" s="22">
        <v>2014</v>
      </c>
      <c r="AC70" s="22">
        <v>2014</v>
      </c>
      <c r="AD70" s="22">
        <v>2015</v>
      </c>
      <c r="AE70" s="22">
        <v>2012</v>
      </c>
      <c r="AF70" s="22">
        <v>2014</v>
      </c>
      <c r="AG70" s="21">
        <v>2011</v>
      </c>
      <c r="AH70" s="22">
        <v>2014</v>
      </c>
      <c r="AI70" s="22">
        <v>2015</v>
      </c>
      <c r="AJ70" s="22">
        <v>2016</v>
      </c>
      <c r="AK70" s="23">
        <v>2015</v>
      </c>
      <c r="AL70" s="23">
        <v>2015</v>
      </c>
      <c r="AM70" s="22">
        <v>2015</v>
      </c>
      <c r="AN70" s="22">
        <v>2014</v>
      </c>
      <c r="AO70" s="22">
        <v>2014</v>
      </c>
      <c r="AP70" s="22">
        <v>2014</v>
      </c>
      <c r="AQ70" s="22">
        <v>2014</v>
      </c>
      <c r="AR70" s="22">
        <v>2015</v>
      </c>
      <c r="AS70" s="22">
        <v>2014</v>
      </c>
      <c r="AT70" s="22">
        <v>2015</v>
      </c>
      <c r="AU70" s="22">
        <v>2012</v>
      </c>
      <c r="AV70" s="22">
        <v>2013</v>
      </c>
      <c r="AW70" s="22">
        <v>2014</v>
      </c>
      <c r="AX70" s="22">
        <v>2014</v>
      </c>
      <c r="AY70" s="22">
        <v>2014</v>
      </c>
      <c r="AZ70" s="22">
        <v>2015</v>
      </c>
      <c r="BA70" s="22">
        <v>2015</v>
      </c>
      <c r="BB70" s="22">
        <v>2015</v>
      </c>
      <c r="BC70" s="22">
        <v>2015</v>
      </c>
      <c r="BD70" s="22">
        <v>2014</v>
      </c>
      <c r="BE70" s="22">
        <v>2014</v>
      </c>
      <c r="BF70" s="10"/>
    </row>
    <row r="71" spans="1:58" x14ac:dyDescent="0.35">
      <c r="A71" s="16" t="s">
        <v>7845</v>
      </c>
      <c r="B71" s="11" t="s">
        <v>7846</v>
      </c>
      <c r="C71" s="20">
        <v>2014</v>
      </c>
      <c r="D71" s="20">
        <v>2014</v>
      </c>
      <c r="E71" s="20">
        <v>2014</v>
      </c>
      <c r="F71" s="20">
        <v>2014</v>
      </c>
      <c r="G71" s="20">
        <v>2014</v>
      </c>
      <c r="H71" s="20">
        <v>2014</v>
      </c>
      <c r="I71" s="20">
        <v>2014</v>
      </c>
      <c r="J71" s="20">
        <v>2015</v>
      </c>
      <c r="K71" s="20">
        <v>2015</v>
      </c>
      <c r="L71" s="20">
        <v>2015</v>
      </c>
      <c r="M71" s="22">
        <v>2016</v>
      </c>
      <c r="N71" s="22">
        <v>2016</v>
      </c>
      <c r="O71" s="22">
        <v>2015</v>
      </c>
      <c r="P71" s="22">
        <v>2015</v>
      </c>
      <c r="Q71" s="22">
        <v>2014</v>
      </c>
      <c r="R71" s="22">
        <v>2012</v>
      </c>
      <c r="S71" s="22">
        <v>2016</v>
      </c>
      <c r="T71" s="22">
        <v>2013</v>
      </c>
      <c r="U71" s="22">
        <v>2014</v>
      </c>
      <c r="V71" s="22">
        <v>2014</v>
      </c>
      <c r="W71" s="22">
        <v>2015</v>
      </c>
      <c r="X71" s="22">
        <v>2012</v>
      </c>
      <c r="Y71" s="22">
        <v>2010</v>
      </c>
      <c r="Z71" s="22">
        <v>2014</v>
      </c>
      <c r="AA71" s="22">
        <v>2014</v>
      </c>
      <c r="AB71" s="22">
        <v>2014</v>
      </c>
      <c r="AC71" s="22">
        <v>2014</v>
      </c>
      <c r="AD71" s="22">
        <v>2015</v>
      </c>
      <c r="AE71" s="22">
        <v>2012</v>
      </c>
      <c r="AF71" s="22" t="s">
        <v>17</v>
      </c>
      <c r="AG71" s="21">
        <v>2012</v>
      </c>
      <c r="AH71" s="22">
        <v>2014</v>
      </c>
      <c r="AI71" s="22">
        <v>2015</v>
      </c>
      <c r="AJ71" s="22">
        <v>2016</v>
      </c>
      <c r="AK71" s="23" t="s">
        <v>17</v>
      </c>
      <c r="AL71" s="23">
        <v>2015</v>
      </c>
      <c r="AM71" s="22">
        <v>2015</v>
      </c>
      <c r="AN71" s="22">
        <v>2014</v>
      </c>
      <c r="AO71" s="22">
        <v>2014</v>
      </c>
      <c r="AP71" s="22">
        <v>2013</v>
      </c>
      <c r="AQ71" s="22">
        <v>2013</v>
      </c>
      <c r="AR71" s="22">
        <v>2015</v>
      </c>
      <c r="AS71" s="22">
        <v>2014</v>
      </c>
      <c r="AT71" s="22">
        <v>2015</v>
      </c>
      <c r="AU71" s="22">
        <v>2012</v>
      </c>
      <c r="AV71" s="22">
        <v>2010</v>
      </c>
      <c r="AW71" s="22">
        <v>2014</v>
      </c>
      <c r="AX71" s="22">
        <v>2014</v>
      </c>
      <c r="AY71" s="22">
        <v>2014</v>
      </c>
      <c r="AZ71" s="22">
        <v>2015</v>
      </c>
      <c r="BA71" s="22">
        <v>2015</v>
      </c>
      <c r="BB71" s="22">
        <v>2015</v>
      </c>
      <c r="BC71" s="22">
        <v>2015</v>
      </c>
      <c r="BD71" s="22">
        <v>2014</v>
      </c>
      <c r="BE71" s="22">
        <v>2014</v>
      </c>
      <c r="BF71" s="10"/>
    </row>
    <row r="72" spans="1:58" x14ac:dyDescent="0.35">
      <c r="A72" s="16" t="s">
        <v>7849</v>
      </c>
      <c r="B72" s="11" t="s">
        <v>7850</v>
      </c>
      <c r="C72" s="20">
        <v>2014</v>
      </c>
      <c r="D72" s="20">
        <v>2014</v>
      </c>
      <c r="E72" s="20">
        <v>2014</v>
      </c>
      <c r="F72" s="20">
        <v>2014</v>
      </c>
      <c r="G72" s="20">
        <v>2014</v>
      </c>
      <c r="H72" s="20">
        <v>2014</v>
      </c>
      <c r="I72" s="20">
        <v>2014</v>
      </c>
      <c r="J72" s="20">
        <v>2015</v>
      </c>
      <c r="K72" s="20">
        <v>2015</v>
      </c>
      <c r="L72" s="20">
        <v>2015</v>
      </c>
      <c r="M72" s="22">
        <v>2016</v>
      </c>
      <c r="N72" s="22">
        <v>2016</v>
      </c>
      <c r="O72" s="22">
        <v>2015</v>
      </c>
      <c r="P72" s="22">
        <v>2015</v>
      </c>
      <c r="Q72" s="22">
        <v>2014</v>
      </c>
      <c r="R72" s="22">
        <v>2006</v>
      </c>
      <c r="S72" s="22">
        <v>2016</v>
      </c>
      <c r="T72" s="22">
        <v>2013</v>
      </c>
      <c r="U72" s="22">
        <v>2014</v>
      </c>
      <c r="V72" s="22">
        <v>2014</v>
      </c>
      <c r="W72" s="22">
        <v>2015</v>
      </c>
      <c r="X72" s="22">
        <v>2014</v>
      </c>
      <c r="Y72" s="22">
        <v>2010</v>
      </c>
      <c r="Z72" s="22">
        <v>2014</v>
      </c>
      <c r="AA72" s="22">
        <v>2014</v>
      </c>
      <c r="AB72" s="22">
        <v>2014</v>
      </c>
      <c r="AC72" s="22">
        <v>2014</v>
      </c>
      <c r="AD72" s="22">
        <v>2015</v>
      </c>
      <c r="AE72" s="22">
        <v>2012</v>
      </c>
      <c r="AF72" s="22" t="s">
        <v>17</v>
      </c>
      <c r="AG72" s="21">
        <v>2010</v>
      </c>
      <c r="AH72" s="22">
        <v>2014</v>
      </c>
      <c r="AI72" s="22">
        <v>2015</v>
      </c>
      <c r="AJ72" s="22">
        <v>2016</v>
      </c>
      <c r="AK72" s="23" t="s">
        <v>17</v>
      </c>
      <c r="AL72" s="23">
        <v>2015</v>
      </c>
      <c r="AM72" s="22">
        <v>2015</v>
      </c>
      <c r="AN72" s="22">
        <v>2014</v>
      </c>
      <c r="AO72" s="22">
        <v>2014</v>
      </c>
      <c r="AP72" s="22" t="s">
        <v>17</v>
      </c>
      <c r="AQ72" s="22" t="s">
        <v>17</v>
      </c>
      <c r="AR72" s="22">
        <v>2015</v>
      </c>
      <c r="AS72" s="22">
        <v>2014</v>
      </c>
      <c r="AT72" s="22">
        <v>2015</v>
      </c>
      <c r="AU72" s="22">
        <v>2012</v>
      </c>
      <c r="AV72" s="22">
        <v>2013</v>
      </c>
      <c r="AW72" s="22">
        <v>2014</v>
      </c>
      <c r="AX72" s="22">
        <v>2014</v>
      </c>
      <c r="AY72" s="22">
        <v>2014</v>
      </c>
      <c r="AZ72" s="22">
        <v>2015</v>
      </c>
      <c r="BA72" s="22">
        <v>2015</v>
      </c>
      <c r="BB72" s="22">
        <v>2015</v>
      </c>
      <c r="BC72" s="22">
        <v>2015</v>
      </c>
      <c r="BD72" s="22">
        <v>2014</v>
      </c>
      <c r="BE72" s="22">
        <v>2014</v>
      </c>
      <c r="BF72" s="10"/>
    </row>
    <row r="73" spans="1:58" x14ac:dyDescent="0.35">
      <c r="A73" s="16" t="s">
        <v>7863</v>
      </c>
      <c r="B73" s="11" t="s">
        <v>7864</v>
      </c>
      <c r="C73" s="20">
        <v>2014</v>
      </c>
      <c r="D73" s="20">
        <v>2014</v>
      </c>
      <c r="E73" s="20">
        <v>2014</v>
      </c>
      <c r="F73" s="20">
        <v>2014</v>
      </c>
      <c r="G73" s="20">
        <v>2014</v>
      </c>
      <c r="H73" s="20">
        <v>2014</v>
      </c>
      <c r="I73" s="20">
        <v>2014</v>
      </c>
      <c r="J73" s="20">
        <v>2015</v>
      </c>
      <c r="K73" s="20">
        <v>2015</v>
      </c>
      <c r="L73" s="20">
        <v>2015</v>
      </c>
      <c r="M73" s="22">
        <v>2016</v>
      </c>
      <c r="N73" s="22">
        <v>2016</v>
      </c>
      <c r="O73" s="22">
        <v>2015</v>
      </c>
      <c r="P73" s="22">
        <v>2015</v>
      </c>
      <c r="Q73" s="22">
        <v>2014</v>
      </c>
      <c r="R73" s="22">
        <v>2009</v>
      </c>
      <c r="S73" s="22">
        <v>2016</v>
      </c>
      <c r="T73" s="22">
        <v>2013</v>
      </c>
      <c r="U73" s="22">
        <v>2014</v>
      </c>
      <c r="V73" s="22">
        <v>2014</v>
      </c>
      <c r="W73" s="22">
        <v>2015</v>
      </c>
      <c r="X73" s="22">
        <v>2014</v>
      </c>
      <c r="Y73" s="22">
        <v>2010</v>
      </c>
      <c r="Z73" s="22">
        <v>2014</v>
      </c>
      <c r="AA73" s="22">
        <v>2014</v>
      </c>
      <c r="AB73" s="22">
        <v>2014</v>
      </c>
      <c r="AC73" s="22">
        <v>2014</v>
      </c>
      <c r="AD73" s="22">
        <v>2015</v>
      </c>
      <c r="AE73" s="22">
        <v>2012</v>
      </c>
      <c r="AF73" s="22">
        <v>2014</v>
      </c>
      <c r="AG73" s="21" t="s">
        <v>17</v>
      </c>
      <c r="AH73" s="22">
        <v>2014</v>
      </c>
      <c r="AI73" s="22">
        <v>2015</v>
      </c>
      <c r="AJ73" s="22">
        <v>2016</v>
      </c>
      <c r="AK73" s="23" t="s">
        <v>17</v>
      </c>
      <c r="AL73" s="23">
        <v>2015</v>
      </c>
      <c r="AM73" s="22">
        <v>2015</v>
      </c>
      <c r="AN73" s="22">
        <v>2014</v>
      </c>
      <c r="AO73" s="22">
        <v>2014</v>
      </c>
      <c r="AP73" s="22" t="s">
        <v>17</v>
      </c>
      <c r="AQ73" s="22" t="s">
        <v>17</v>
      </c>
      <c r="AR73" s="22" t="s">
        <v>17</v>
      </c>
      <c r="AS73" s="22">
        <v>2014</v>
      </c>
      <c r="AT73" s="22">
        <v>2015</v>
      </c>
      <c r="AU73" s="22">
        <v>2012</v>
      </c>
      <c r="AV73" s="22">
        <v>2009</v>
      </c>
      <c r="AW73" s="22">
        <v>2014</v>
      </c>
      <c r="AX73" s="22">
        <v>2014</v>
      </c>
      <c r="AY73" s="22">
        <v>2014</v>
      </c>
      <c r="AZ73" s="22">
        <v>2015</v>
      </c>
      <c r="BA73" s="22">
        <v>2015</v>
      </c>
      <c r="BB73" s="22">
        <v>2015</v>
      </c>
      <c r="BC73" s="22">
        <v>2015</v>
      </c>
      <c r="BD73" s="22">
        <v>2014</v>
      </c>
      <c r="BE73" s="22">
        <v>2014</v>
      </c>
      <c r="BF73" s="10"/>
    </row>
    <row r="74" spans="1:58" x14ac:dyDescent="0.35">
      <c r="A74" s="16" t="s">
        <v>870</v>
      </c>
      <c r="B74" s="11" t="s">
        <v>7870</v>
      </c>
      <c r="C74" s="20">
        <v>2014</v>
      </c>
      <c r="D74" s="20">
        <v>2014</v>
      </c>
      <c r="E74" s="20">
        <v>2014</v>
      </c>
      <c r="F74" s="20">
        <v>2014</v>
      </c>
      <c r="G74" s="20">
        <v>2014</v>
      </c>
      <c r="H74" s="20">
        <v>2014</v>
      </c>
      <c r="I74" s="20">
        <v>2014</v>
      </c>
      <c r="J74" s="20">
        <v>2015</v>
      </c>
      <c r="K74" s="20">
        <v>2015</v>
      </c>
      <c r="L74" s="20">
        <v>2015</v>
      </c>
      <c r="M74" s="22">
        <v>2016</v>
      </c>
      <c r="N74" s="22">
        <v>2016</v>
      </c>
      <c r="O74" s="22">
        <v>2015</v>
      </c>
      <c r="P74" s="22">
        <v>2015</v>
      </c>
      <c r="Q74" s="22">
        <v>2014</v>
      </c>
      <c r="R74" s="22">
        <v>2012</v>
      </c>
      <c r="S74" s="22">
        <v>2016</v>
      </c>
      <c r="T74" s="22">
        <v>2013</v>
      </c>
      <c r="U74" s="22">
        <v>2014</v>
      </c>
      <c r="V74" s="22">
        <v>2014</v>
      </c>
      <c r="W74" s="22">
        <v>2015</v>
      </c>
      <c r="X74" s="22">
        <v>2012</v>
      </c>
      <c r="Y74" s="22">
        <v>2014</v>
      </c>
      <c r="Z74" s="22">
        <v>2014</v>
      </c>
      <c r="AA74" s="22">
        <v>2014</v>
      </c>
      <c r="AB74" s="22">
        <v>2014</v>
      </c>
      <c r="AC74" s="22">
        <v>2014</v>
      </c>
      <c r="AD74" s="22">
        <v>2015</v>
      </c>
      <c r="AE74" s="22">
        <v>2012</v>
      </c>
      <c r="AF74" s="22">
        <v>2014</v>
      </c>
      <c r="AG74" s="21">
        <v>2012</v>
      </c>
      <c r="AH74" s="22">
        <v>2014</v>
      </c>
      <c r="AI74" s="22">
        <v>2015</v>
      </c>
      <c r="AJ74" s="22">
        <v>2016</v>
      </c>
      <c r="AK74" s="23">
        <v>2016</v>
      </c>
      <c r="AL74" s="23">
        <v>2015</v>
      </c>
      <c r="AM74" s="22">
        <v>2015</v>
      </c>
      <c r="AN74" s="22">
        <v>2014</v>
      </c>
      <c r="AO74" s="22">
        <v>2014</v>
      </c>
      <c r="AP74" s="22">
        <v>2014</v>
      </c>
      <c r="AQ74" s="22">
        <v>2014</v>
      </c>
      <c r="AR74" s="22">
        <v>2011</v>
      </c>
      <c r="AS74" s="22">
        <v>2014</v>
      </c>
      <c r="AT74" s="22">
        <v>2015</v>
      </c>
      <c r="AU74" s="22">
        <v>2012</v>
      </c>
      <c r="AV74" s="22">
        <v>2006</v>
      </c>
      <c r="AW74" s="22">
        <v>2014</v>
      </c>
      <c r="AX74" s="22">
        <v>2014</v>
      </c>
      <c r="AY74" s="22">
        <v>2014</v>
      </c>
      <c r="AZ74" s="22">
        <v>2015</v>
      </c>
      <c r="BA74" s="22">
        <v>2015</v>
      </c>
      <c r="BB74" s="22">
        <v>2015</v>
      </c>
      <c r="BC74" s="22">
        <v>2015</v>
      </c>
      <c r="BD74" s="22">
        <v>2014</v>
      </c>
      <c r="BE74" s="22">
        <v>2014</v>
      </c>
      <c r="BF74" s="10"/>
    </row>
    <row r="75" spans="1:58" x14ac:dyDescent="0.35">
      <c r="A75" s="16" t="s">
        <v>910</v>
      </c>
      <c r="B75" s="11" t="s">
        <v>7867</v>
      </c>
      <c r="C75" s="20">
        <v>2014</v>
      </c>
      <c r="D75" s="20">
        <v>2014</v>
      </c>
      <c r="E75" s="20">
        <v>2014</v>
      </c>
      <c r="F75" s="20">
        <v>2014</v>
      </c>
      <c r="G75" s="20">
        <v>2014</v>
      </c>
      <c r="H75" s="20">
        <v>2014</v>
      </c>
      <c r="I75" s="20">
        <v>2014</v>
      </c>
      <c r="J75" s="20">
        <v>2015</v>
      </c>
      <c r="K75" s="20">
        <v>2015</v>
      </c>
      <c r="L75" s="20">
        <v>2015</v>
      </c>
      <c r="M75" s="22">
        <v>2016</v>
      </c>
      <c r="N75" s="22">
        <v>2016</v>
      </c>
      <c r="O75" s="22">
        <v>2015</v>
      </c>
      <c r="P75" s="22">
        <v>2015</v>
      </c>
      <c r="Q75" s="22">
        <v>2014</v>
      </c>
      <c r="R75" s="22">
        <v>2012</v>
      </c>
      <c r="S75" s="22">
        <v>2016</v>
      </c>
      <c r="T75" s="22">
        <v>2013</v>
      </c>
      <c r="U75" s="22">
        <v>2014</v>
      </c>
      <c r="V75" s="22">
        <v>2014</v>
      </c>
      <c r="W75" s="22">
        <v>2015</v>
      </c>
      <c r="X75" s="22">
        <v>2012</v>
      </c>
      <c r="Y75" s="22" t="s">
        <v>17</v>
      </c>
      <c r="Z75" s="22">
        <v>2014</v>
      </c>
      <c r="AA75" s="22">
        <v>2014</v>
      </c>
      <c r="AB75" s="22">
        <v>2014</v>
      </c>
      <c r="AC75" s="22">
        <v>2014</v>
      </c>
      <c r="AD75" s="22">
        <v>2015</v>
      </c>
      <c r="AE75" s="22">
        <v>2012</v>
      </c>
      <c r="AF75" s="22">
        <v>2014</v>
      </c>
      <c r="AG75" s="21">
        <v>2013</v>
      </c>
      <c r="AH75" s="22">
        <v>2014</v>
      </c>
      <c r="AI75" s="22">
        <v>2015</v>
      </c>
      <c r="AJ75" s="22">
        <v>2016</v>
      </c>
      <c r="AK75" s="23">
        <v>2015</v>
      </c>
      <c r="AL75" s="23">
        <v>2015</v>
      </c>
      <c r="AM75" s="22">
        <v>2015</v>
      </c>
      <c r="AN75" s="22">
        <v>2014</v>
      </c>
      <c r="AO75" s="22">
        <v>2014</v>
      </c>
      <c r="AP75" s="22">
        <v>2014</v>
      </c>
      <c r="AQ75" s="22">
        <v>2014</v>
      </c>
      <c r="AR75" s="22">
        <v>2011</v>
      </c>
      <c r="AS75" s="22">
        <v>2014</v>
      </c>
      <c r="AT75" s="22">
        <v>2015</v>
      </c>
      <c r="AU75" s="22">
        <v>2012</v>
      </c>
      <c r="AV75" s="22">
        <v>2014</v>
      </c>
      <c r="AW75" s="22">
        <v>2014</v>
      </c>
      <c r="AX75" s="22">
        <v>2014</v>
      </c>
      <c r="AY75" s="22">
        <v>2014</v>
      </c>
      <c r="AZ75" s="22">
        <v>2015</v>
      </c>
      <c r="BA75" s="22">
        <v>2015</v>
      </c>
      <c r="BB75" s="22">
        <v>2015</v>
      </c>
      <c r="BC75" s="22">
        <v>2015</v>
      </c>
      <c r="BD75" s="22">
        <v>2014</v>
      </c>
      <c r="BE75" s="22">
        <v>2014</v>
      </c>
      <c r="BF75" s="10"/>
    </row>
    <row r="76" spans="1:58" x14ac:dyDescent="0.35">
      <c r="A76" s="16" t="s">
        <v>7871</v>
      </c>
      <c r="B76" s="11" t="s">
        <v>7872</v>
      </c>
      <c r="C76" s="20">
        <v>2014</v>
      </c>
      <c r="D76" s="20">
        <v>2014</v>
      </c>
      <c r="E76" s="20">
        <v>2014</v>
      </c>
      <c r="F76" s="20">
        <v>2014</v>
      </c>
      <c r="G76" s="20">
        <v>2014</v>
      </c>
      <c r="H76" s="20">
        <v>2014</v>
      </c>
      <c r="I76" s="20">
        <v>2014</v>
      </c>
      <c r="J76" s="20">
        <v>2015</v>
      </c>
      <c r="K76" s="20">
        <v>2015</v>
      </c>
      <c r="L76" s="20">
        <v>2015</v>
      </c>
      <c r="M76" s="22">
        <v>2016</v>
      </c>
      <c r="N76" s="22">
        <v>2016</v>
      </c>
      <c r="O76" s="22">
        <v>2015</v>
      </c>
      <c r="P76" s="22">
        <v>2015</v>
      </c>
      <c r="Q76" s="22">
        <v>2014</v>
      </c>
      <c r="R76" s="22" t="s">
        <v>17</v>
      </c>
      <c r="S76" s="22">
        <v>2016</v>
      </c>
      <c r="T76" s="22">
        <v>2013</v>
      </c>
      <c r="U76" s="22">
        <v>2014</v>
      </c>
      <c r="V76" s="22" t="s">
        <v>17</v>
      </c>
      <c r="W76" s="22">
        <v>2015</v>
      </c>
      <c r="X76" s="22" t="s">
        <v>17</v>
      </c>
      <c r="Y76" s="22">
        <v>2012</v>
      </c>
      <c r="Z76" s="22">
        <v>2014</v>
      </c>
      <c r="AA76" s="22">
        <v>2014</v>
      </c>
      <c r="AB76" s="22" t="s">
        <v>17</v>
      </c>
      <c r="AC76" s="22">
        <v>2014</v>
      </c>
      <c r="AD76" s="22">
        <v>2015</v>
      </c>
      <c r="AE76" s="22" t="s">
        <v>17</v>
      </c>
      <c r="AF76" s="22">
        <v>2014</v>
      </c>
      <c r="AG76" s="21">
        <v>2012</v>
      </c>
      <c r="AH76" s="22">
        <v>2014</v>
      </c>
      <c r="AI76" s="22">
        <v>2015</v>
      </c>
      <c r="AJ76" s="22">
        <v>2016</v>
      </c>
      <c r="AK76" s="23" t="s">
        <v>17</v>
      </c>
      <c r="AL76" s="23">
        <v>2015</v>
      </c>
      <c r="AM76" s="22">
        <v>2015</v>
      </c>
      <c r="AN76" s="22">
        <v>2014</v>
      </c>
      <c r="AO76" s="22">
        <v>2014</v>
      </c>
      <c r="AP76" s="22">
        <v>2014</v>
      </c>
      <c r="AQ76" s="22">
        <v>2014</v>
      </c>
      <c r="AR76" s="22">
        <v>2015</v>
      </c>
      <c r="AS76" s="22">
        <v>2014</v>
      </c>
      <c r="AT76" s="22">
        <v>2015</v>
      </c>
      <c r="AU76" s="22">
        <v>2012</v>
      </c>
      <c r="AV76" s="22">
        <v>2013</v>
      </c>
      <c r="AW76" s="22">
        <v>2014</v>
      </c>
      <c r="AX76" s="22">
        <v>2014</v>
      </c>
      <c r="AY76" s="22">
        <v>2014</v>
      </c>
      <c r="AZ76" s="22">
        <v>2015</v>
      </c>
      <c r="BA76" s="22">
        <v>2015</v>
      </c>
      <c r="BB76" s="22">
        <v>2015</v>
      </c>
      <c r="BC76" s="22">
        <v>2015</v>
      </c>
      <c r="BD76" s="22">
        <v>2014</v>
      </c>
      <c r="BE76" s="22">
        <v>2014</v>
      </c>
      <c r="BF76" s="10"/>
    </row>
    <row r="77" spans="1:58" x14ac:dyDescent="0.35">
      <c r="A77" s="16" t="s">
        <v>7879</v>
      </c>
      <c r="B77" s="11" t="s">
        <v>7880</v>
      </c>
      <c r="C77" s="20">
        <v>2014</v>
      </c>
      <c r="D77" s="20">
        <v>2014</v>
      </c>
      <c r="E77" s="20">
        <v>2014</v>
      </c>
      <c r="F77" s="20">
        <v>2014</v>
      </c>
      <c r="G77" s="20">
        <v>2014</v>
      </c>
      <c r="H77" s="20">
        <v>2014</v>
      </c>
      <c r="I77" s="20">
        <v>2014</v>
      </c>
      <c r="J77" s="20">
        <v>2015</v>
      </c>
      <c r="K77" s="20">
        <v>2015</v>
      </c>
      <c r="L77" s="20">
        <v>2015</v>
      </c>
      <c r="M77" s="22">
        <v>2016</v>
      </c>
      <c r="N77" s="22">
        <v>2016</v>
      </c>
      <c r="O77" s="22">
        <v>2015</v>
      </c>
      <c r="P77" s="22">
        <v>2015</v>
      </c>
      <c r="Q77" s="22">
        <v>2014</v>
      </c>
      <c r="R77" s="22" t="s">
        <v>17</v>
      </c>
      <c r="S77" s="22">
        <v>2016</v>
      </c>
      <c r="T77" s="22">
        <v>2013</v>
      </c>
      <c r="U77" s="22">
        <v>2014</v>
      </c>
      <c r="V77" s="22" t="s">
        <v>17</v>
      </c>
      <c r="W77" s="22">
        <v>2015</v>
      </c>
      <c r="X77" s="22" t="s">
        <v>17</v>
      </c>
      <c r="Y77" s="22">
        <v>2012</v>
      </c>
      <c r="Z77" s="22">
        <v>2014</v>
      </c>
      <c r="AA77" s="22">
        <v>2014</v>
      </c>
      <c r="AB77" s="22" t="s">
        <v>17</v>
      </c>
      <c r="AC77" s="22">
        <v>2014</v>
      </c>
      <c r="AD77" s="22">
        <v>2015</v>
      </c>
      <c r="AE77" s="22" t="s">
        <v>17</v>
      </c>
      <c r="AF77" s="22">
        <v>2014</v>
      </c>
      <c r="AG77" s="21">
        <v>2012</v>
      </c>
      <c r="AH77" s="22">
        <v>2014</v>
      </c>
      <c r="AI77" s="22">
        <v>2015</v>
      </c>
      <c r="AJ77" s="22">
        <v>2016</v>
      </c>
      <c r="AK77" s="23" t="s">
        <v>17</v>
      </c>
      <c r="AL77" s="23">
        <v>2015</v>
      </c>
      <c r="AM77" s="22">
        <v>2015</v>
      </c>
      <c r="AN77" s="22">
        <v>2014</v>
      </c>
      <c r="AO77" s="22">
        <v>2014</v>
      </c>
      <c r="AP77" s="22">
        <v>2014</v>
      </c>
      <c r="AQ77" s="22">
        <v>2014</v>
      </c>
      <c r="AR77" s="22" t="s">
        <v>17</v>
      </c>
      <c r="AS77" s="22">
        <v>2014</v>
      </c>
      <c r="AT77" s="22">
        <v>2015</v>
      </c>
      <c r="AU77" s="22">
        <v>2012</v>
      </c>
      <c r="AV77" s="22" t="s">
        <v>17</v>
      </c>
      <c r="AW77" s="22">
        <v>2014</v>
      </c>
      <c r="AX77" s="22">
        <v>2014</v>
      </c>
      <c r="AY77" s="22">
        <v>2014</v>
      </c>
      <c r="AZ77" s="22">
        <v>2015</v>
      </c>
      <c r="BA77" s="22">
        <v>2015</v>
      </c>
      <c r="BB77" s="22">
        <v>2015</v>
      </c>
      <c r="BC77" s="22">
        <v>2015</v>
      </c>
      <c r="BD77" s="22">
        <v>2014</v>
      </c>
      <c r="BE77" s="22">
        <v>2014</v>
      </c>
      <c r="BF77" s="10"/>
    </row>
    <row r="78" spans="1:58" x14ac:dyDescent="0.35">
      <c r="A78" s="16" t="s">
        <v>1201</v>
      </c>
      <c r="B78" s="11" t="s">
        <v>7874</v>
      </c>
      <c r="C78" s="20">
        <v>2014</v>
      </c>
      <c r="D78" s="20">
        <v>2014</v>
      </c>
      <c r="E78" s="20">
        <v>2014</v>
      </c>
      <c r="F78" s="20">
        <v>2014</v>
      </c>
      <c r="G78" s="20">
        <v>2014</v>
      </c>
      <c r="H78" s="20">
        <v>2014</v>
      </c>
      <c r="I78" s="20">
        <v>2014</v>
      </c>
      <c r="J78" s="20">
        <v>2015</v>
      </c>
      <c r="K78" s="20">
        <v>2015</v>
      </c>
      <c r="L78" s="20">
        <v>2015</v>
      </c>
      <c r="M78" s="22">
        <v>2016</v>
      </c>
      <c r="N78" s="22">
        <v>2016</v>
      </c>
      <c r="O78" s="22">
        <v>2015</v>
      </c>
      <c r="P78" s="22">
        <v>2015</v>
      </c>
      <c r="Q78" s="22">
        <v>2014</v>
      </c>
      <c r="R78" s="22">
        <v>2006</v>
      </c>
      <c r="S78" s="22">
        <v>2016</v>
      </c>
      <c r="T78" s="22">
        <v>2013</v>
      </c>
      <c r="U78" s="22">
        <v>2014</v>
      </c>
      <c r="V78" s="22">
        <v>2014</v>
      </c>
      <c r="W78" s="22">
        <v>2015</v>
      </c>
      <c r="X78" s="22">
        <v>2006</v>
      </c>
      <c r="Y78" s="22">
        <v>2012</v>
      </c>
      <c r="Z78" s="22">
        <v>2014</v>
      </c>
      <c r="AA78" s="22">
        <v>2014</v>
      </c>
      <c r="AB78" s="22">
        <v>2013</v>
      </c>
      <c r="AC78" s="22">
        <v>2014</v>
      </c>
      <c r="AD78" s="22">
        <v>2015</v>
      </c>
      <c r="AE78" s="22">
        <v>2012</v>
      </c>
      <c r="AF78" s="22">
        <v>2014</v>
      </c>
      <c r="AG78" s="21">
        <v>2011</v>
      </c>
      <c r="AH78" s="22">
        <v>2014</v>
      </c>
      <c r="AI78" s="22">
        <v>2015</v>
      </c>
      <c r="AJ78" s="22">
        <v>2016</v>
      </c>
      <c r="AK78" s="23">
        <v>2015</v>
      </c>
      <c r="AL78" s="23">
        <v>2015</v>
      </c>
      <c r="AM78" s="22">
        <v>2015</v>
      </c>
      <c r="AN78" s="22">
        <v>2014</v>
      </c>
      <c r="AO78" s="22">
        <v>2014</v>
      </c>
      <c r="AP78" s="22">
        <v>2014</v>
      </c>
      <c r="AQ78" s="22">
        <v>2014</v>
      </c>
      <c r="AR78" s="22">
        <v>2015</v>
      </c>
      <c r="AS78" s="22">
        <v>2014</v>
      </c>
      <c r="AT78" s="22">
        <v>2015</v>
      </c>
      <c r="AU78" s="22">
        <v>2012</v>
      </c>
      <c r="AV78" s="22">
        <v>2011</v>
      </c>
      <c r="AW78" s="22">
        <v>2014</v>
      </c>
      <c r="AX78" s="22">
        <v>2014</v>
      </c>
      <c r="AY78" s="22">
        <v>2014</v>
      </c>
      <c r="AZ78" s="22">
        <v>2015</v>
      </c>
      <c r="BA78" s="22">
        <v>2015</v>
      </c>
      <c r="BB78" s="22">
        <v>2015</v>
      </c>
      <c r="BC78" s="22">
        <v>2015</v>
      </c>
      <c r="BD78" s="22">
        <v>2014</v>
      </c>
      <c r="BE78" s="22">
        <v>2014</v>
      </c>
      <c r="BF78" s="10"/>
    </row>
    <row r="79" spans="1:58" x14ac:dyDescent="0.35">
      <c r="A79" s="16" t="s">
        <v>185</v>
      </c>
      <c r="B79" s="11" t="s">
        <v>7873</v>
      </c>
      <c r="C79" s="20">
        <v>2014</v>
      </c>
      <c r="D79" s="20">
        <v>2014</v>
      </c>
      <c r="E79" s="20">
        <v>2014</v>
      </c>
      <c r="F79" s="20">
        <v>2014</v>
      </c>
      <c r="G79" s="20">
        <v>2014</v>
      </c>
      <c r="H79" s="20">
        <v>2014</v>
      </c>
      <c r="I79" s="20">
        <v>2014</v>
      </c>
      <c r="J79" s="20">
        <v>2015</v>
      </c>
      <c r="K79" s="20">
        <v>2015</v>
      </c>
      <c r="L79" s="20">
        <v>2015</v>
      </c>
      <c r="M79" s="22">
        <v>2016</v>
      </c>
      <c r="N79" s="22">
        <v>2016</v>
      </c>
      <c r="O79" s="22">
        <v>2015</v>
      </c>
      <c r="P79" s="22">
        <v>2015</v>
      </c>
      <c r="Q79" s="22">
        <v>2014</v>
      </c>
      <c r="R79" s="22">
        <v>2012</v>
      </c>
      <c r="S79" s="22">
        <v>2016</v>
      </c>
      <c r="T79" s="22">
        <v>2013</v>
      </c>
      <c r="U79" s="22">
        <v>2014</v>
      </c>
      <c r="V79" s="22">
        <v>2014</v>
      </c>
      <c r="W79" s="22">
        <v>2015</v>
      </c>
      <c r="X79" s="22">
        <v>2013</v>
      </c>
      <c r="Y79" s="22">
        <v>2012</v>
      </c>
      <c r="Z79" s="22">
        <v>2014</v>
      </c>
      <c r="AA79" s="22">
        <v>2014</v>
      </c>
      <c r="AB79" s="22">
        <v>2014</v>
      </c>
      <c r="AC79" s="22">
        <v>2014</v>
      </c>
      <c r="AD79" s="22">
        <v>2015</v>
      </c>
      <c r="AE79" s="22">
        <v>2012</v>
      </c>
      <c r="AF79" s="22">
        <v>2014</v>
      </c>
      <c r="AG79" s="21">
        <v>2011</v>
      </c>
      <c r="AH79" s="22">
        <v>2014</v>
      </c>
      <c r="AI79" s="22">
        <v>2015</v>
      </c>
      <c r="AJ79" s="22">
        <v>2016</v>
      </c>
      <c r="AK79" s="23">
        <v>2015</v>
      </c>
      <c r="AL79" s="23">
        <v>2015</v>
      </c>
      <c r="AM79" s="22">
        <v>2015</v>
      </c>
      <c r="AN79" s="22">
        <v>2014</v>
      </c>
      <c r="AO79" s="22">
        <v>2014</v>
      </c>
      <c r="AP79" s="22">
        <v>2014</v>
      </c>
      <c r="AQ79" s="22">
        <v>2014</v>
      </c>
      <c r="AR79" s="22">
        <v>2015</v>
      </c>
      <c r="AS79" s="22">
        <v>2014</v>
      </c>
      <c r="AT79" s="22">
        <v>2015</v>
      </c>
      <c r="AU79" s="22">
        <v>2012</v>
      </c>
      <c r="AV79" s="22">
        <v>2011</v>
      </c>
      <c r="AW79" s="22">
        <v>2014</v>
      </c>
      <c r="AX79" s="22">
        <v>2014</v>
      </c>
      <c r="AY79" s="22">
        <v>2014</v>
      </c>
      <c r="AZ79" s="22">
        <v>2015</v>
      </c>
      <c r="BA79" s="22">
        <v>2015</v>
      </c>
      <c r="BB79" s="22">
        <v>2015</v>
      </c>
      <c r="BC79" s="22">
        <v>2015</v>
      </c>
      <c r="BD79" s="22">
        <v>2014</v>
      </c>
      <c r="BE79" s="22">
        <v>2014</v>
      </c>
      <c r="BF79" s="10"/>
    </row>
    <row r="80" spans="1:58" x14ac:dyDescent="0.35">
      <c r="A80" s="16" t="s">
        <v>221</v>
      </c>
      <c r="B80" s="11" t="s">
        <v>7877</v>
      </c>
      <c r="C80" s="20">
        <v>2014</v>
      </c>
      <c r="D80" s="20">
        <v>2014</v>
      </c>
      <c r="E80" s="20">
        <v>2014</v>
      </c>
      <c r="F80" s="20">
        <v>2014</v>
      </c>
      <c r="G80" s="20">
        <v>2014</v>
      </c>
      <c r="H80" s="20">
        <v>2014</v>
      </c>
      <c r="I80" s="20">
        <v>2014</v>
      </c>
      <c r="J80" s="20">
        <v>2015</v>
      </c>
      <c r="K80" s="20">
        <v>2015</v>
      </c>
      <c r="L80" s="20">
        <v>2015</v>
      </c>
      <c r="M80" s="22">
        <v>2016</v>
      </c>
      <c r="N80" s="22">
        <v>2016</v>
      </c>
      <c r="O80" s="22">
        <v>2015</v>
      </c>
      <c r="P80" s="22">
        <v>2015</v>
      </c>
      <c r="Q80" s="22">
        <v>2014</v>
      </c>
      <c r="R80" s="22" t="s">
        <v>17</v>
      </c>
      <c r="S80" s="22">
        <v>2016</v>
      </c>
      <c r="T80" s="22">
        <v>2013</v>
      </c>
      <c r="U80" s="22">
        <v>2014</v>
      </c>
      <c r="V80" s="22">
        <v>2014</v>
      </c>
      <c r="W80" s="22">
        <v>2015</v>
      </c>
      <c r="X80" s="22">
        <v>2004</v>
      </c>
      <c r="Y80" s="22">
        <v>2010</v>
      </c>
      <c r="Z80" s="22">
        <v>2014</v>
      </c>
      <c r="AA80" s="22">
        <v>2014</v>
      </c>
      <c r="AB80" s="22">
        <v>2014</v>
      </c>
      <c r="AC80" s="22">
        <v>2014</v>
      </c>
      <c r="AD80" s="22">
        <v>2015</v>
      </c>
      <c r="AE80" s="22">
        <v>2012</v>
      </c>
      <c r="AF80" s="22">
        <v>2014</v>
      </c>
      <c r="AG80" s="21">
        <v>2013</v>
      </c>
      <c r="AH80" s="22">
        <v>2014</v>
      </c>
      <c r="AI80" s="22">
        <v>2015</v>
      </c>
      <c r="AJ80" s="22">
        <v>2016</v>
      </c>
      <c r="AK80" s="23" t="s">
        <v>17</v>
      </c>
      <c r="AL80" s="23">
        <v>2015</v>
      </c>
      <c r="AM80" s="22">
        <v>2015</v>
      </c>
      <c r="AN80" s="22">
        <v>2014</v>
      </c>
      <c r="AO80" s="22">
        <v>2014</v>
      </c>
      <c r="AP80" s="22">
        <v>2014</v>
      </c>
      <c r="AQ80" s="22">
        <v>2014</v>
      </c>
      <c r="AR80" s="22">
        <v>2011</v>
      </c>
      <c r="AS80" s="22">
        <v>2014</v>
      </c>
      <c r="AT80" s="22">
        <v>2015</v>
      </c>
      <c r="AU80" s="22">
        <v>2012</v>
      </c>
      <c r="AV80" s="22">
        <v>2012</v>
      </c>
      <c r="AW80" s="22">
        <v>2014</v>
      </c>
      <c r="AX80" s="22">
        <v>2014</v>
      </c>
      <c r="AY80" s="22">
        <v>2014</v>
      </c>
      <c r="AZ80" s="22">
        <v>2015</v>
      </c>
      <c r="BA80" s="22">
        <v>2015</v>
      </c>
      <c r="BB80" s="22">
        <v>2014</v>
      </c>
      <c r="BC80" s="22">
        <v>2015</v>
      </c>
      <c r="BD80" s="22">
        <v>2014</v>
      </c>
      <c r="BE80" s="22">
        <v>2014</v>
      </c>
      <c r="BF80" s="10"/>
    </row>
    <row r="81" spans="1:58" x14ac:dyDescent="0.35">
      <c r="A81" s="16" t="s">
        <v>85</v>
      </c>
      <c r="B81" s="11" t="s">
        <v>7878</v>
      </c>
      <c r="C81" s="20">
        <v>2014</v>
      </c>
      <c r="D81" s="20">
        <v>2014</v>
      </c>
      <c r="E81" s="20">
        <v>2014</v>
      </c>
      <c r="F81" s="20">
        <v>2014</v>
      </c>
      <c r="G81" s="20">
        <v>2014</v>
      </c>
      <c r="H81" s="20">
        <v>2014</v>
      </c>
      <c r="I81" s="20">
        <v>2014</v>
      </c>
      <c r="J81" s="20">
        <v>2015</v>
      </c>
      <c r="K81" s="20">
        <v>2015</v>
      </c>
      <c r="L81" s="20">
        <v>2015</v>
      </c>
      <c r="M81" s="22">
        <v>2016</v>
      </c>
      <c r="N81" s="22">
        <v>2016</v>
      </c>
      <c r="O81" s="22">
        <v>2015</v>
      </c>
      <c r="P81" s="22">
        <v>2015</v>
      </c>
      <c r="Q81" s="22">
        <v>2014</v>
      </c>
      <c r="R81" s="22">
        <v>2011</v>
      </c>
      <c r="S81" s="22">
        <v>2016</v>
      </c>
      <c r="T81" s="22">
        <v>2013</v>
      </c>
      <c r="U81" s="22">
        <v>2014</v>
      </c>
      <c r="V81" s="22">
        <v>2014</v>
      </c>
      <c r="W81" s="22">
        <v>2015</v>
      </c>
      <c r="X81" s="22">
        <v>2011</v>
      </c>
      <c r="Y81" s="22">
        <v>2010</v>
      </c>
      <c r="Z81" s="22">
        <v>2014</v>
      </c>
      <c r="AA81" s="22">
        <v>2014</v>
      </c>
      <c r="AB81" s="22" t="s">
        <v>17</v>
      </c>
      <c r="AC81" s="22">
        <v>2014</v>
      </c>
      <c r="AD81" s="22">
        <v>2015</v>
      </c>
      <c r="AE81" s="22" t="s">
        <v>17</v>
      </c>
      <c r="AF81" s="22">
        <v>2014</v>
      </c>
      <c r="AG81" s="21">
        <v>2012</v>
      </c>
      <c r="AH81" s="22">
        <v>2014</v>
      </c>
      <c r="AI81" s="22">
        <v>2015</v>
      </c>
      <c r="AJ81" s="22">
        <v>2016</v>
      </c>
      <c r="AK81" s="23">
        <v>2016</v>
      </c>
      <c r="AL81" s="23">
        <v>2016</v>
      </c>
      <c r="AM81" s="22">
        <v>2015</v>
      </c>
      <c r="AN81" s="22">
        <v>2014</v>
      </c>
      <c r="AO81" s="22">
        <v>2014</v>
      </c>
      <c r="AP81" s="22">
        <v>2014</v>
      </c>
      <c r="AQ81" s="22">
        <v>2014</v>
      </c>
      <c r="AR81" s="22">
        <v>2015</v>
      </c>
      <c r="AS81" s="22">
        <v>2014</v>
      </c>
      <c r="AT81" s="22">
        <v>2015</v>
      </c>
      <c r="AU81" s="22">
        <v>2012</v>
      </c>
      <c r="AV81" s="22">
        <v>2013</v>
      </c>
      <c r="AW81" s="22">
        <v>2014</v>
      </c>
      <c r="AX81" s="22">
        <v>2014</v>
      </c>
      <c r="AY81" s="22">
        <v>2014</v>
      </c>
      <c r="AZ81" s="22">
        <v>2015</v>
      </c>
      <c r="BA81" s="22">
        <v>2015</v>
      </c>
      <c r="BB81" s="22">
        <v>2015</v>
      </c>
      <c r="BC81" s="22">
        <v>2015</v>
      </c>
      <c r="BD81" s="22">
        <v>2014</v>
      </c>
      <c r="BE81" s="22">
        <v>2014</v>
      </c>
      <c r="BF81" s="10"/>
    </row>
    <row r="82" spans="1:58" x14ac:dyDescent="0.35">
      <c r="A82" s="16" t="s">
        <v>7875</v>
      </c>
      <c r="B82" s="11" t="s">
        <v>7876</v>
      </c>
      <c r="C82" s="20">
        <v>2014</v>
      </c>
      <c r="D82" s="20">
        <v>2014</v>
      </c>
      <c r="E82" s="20">
        <v>2014</v>
      </c>
      <c r="F82" s="20">
        <v>2014</v>
      </c>
      <c r="G82" s="20">
        <v>2014</v>
      </c>
      <c r="H82" s="20">
        <v>2014</v>
      </c>
      <c r="I82" s="20">
        <v>2014</v>
      </c>
      <c r="J82" s="20">
        <v>2015</v>
      </c>
      <c r="K82" s="20">
        <v>2015</v>
      </c>
      <c r="L82" s="20">
        <v>2015</v>
      </c>
      <c r="M82" s="22">
        <v>2016</v>
      </c>
      <c r="N82" s="22">
        <v>2016</v>
      </c>
      <c r="O82" s="22">
        <v>2015</v>
      </c>
      <c r="P82" s="22">
        <v>2015</v>
      </c>
      <c r="Q82" s="22">
        <v>2014</v>
      </c>
      <c r="R82" s="22" t="s">
        <v>17</v>
      </c>
      <c r="S82" s="22">
        <v>2016</v>
      </c>
      <c r="T82" s="22">
        <v>2013</v>
      </c>
      <c r="U82" s="22">
        <v>2014</v>
      </c>
      <c r="V82" s="22" t="s">
        <v>17</v>
      </c>
      <c r="W82" s="22">
        <v>2015</v>
      </c>
      <c r="X82" s="22" t="s">
        <v>17</v>
      </c>
      <c r="Y82" s="22">
        <v>2013</v>
      </c>
      <c r="Z82" s="22">
        <v>2014</v>
      </c>
      <c r="AA82" s="22">
        <v>2014</v>
      </c>
      <c r="AB82" s="22">
        <v>2014</v>
      </c>
      <c r="AC82" s="22">
        <v>2014</v>
      </c>
      <c r="AD82" s="22">
        <v>2015</v>
      </c>
      <c r="AE82" s="22" t="s">
        <v>17</v>
      </c>
      <c r="AF82" s="22">
        <v>2014</v>
      </c>
      <c r="AG82" s="21">
        <v>2012</v>
      </c>
      <c r="AH82" s="22">
        <v>2014</v>
      </c>
      <c r="AI82" s="22">
        <v>2015</v>
      </c>
      <c r="AJ82" s="22">
        <v>2016</v>
      </c>
      <c r="AK82" s="23" t="s">
        <v>17</v>
      </c>
      <c r="AL82" s="23">
        <v>2015</v>
      </c>
      <c r="AM82" s="22">
        <v>2015</v>
      </c>
      <c r="AN82" s="22">
        <v>2014</v>
      </c>
      <c r="AO82" s="22">
        <v>2014</v>
      </c>
      <c r="AP82" s="22">
        <v>2014</v>
      </c>
      <c r="AQ82" s="22">
        <v>2014</v>
      </c>
      <c r="AR82" s="22" t="s">
        <v>17</v>
      </c>
      <c r="AS82" s="22">
        <v>2014</v>
      </c>
      <c r="AT82" s="22">
        <v>2015</v>
      </c>
      <c r="AU82" s="22">
        <v>2012</v>
      </c>
      <c r="AV82" s="22" t="s">
        <v>17</v>
      </c>
      <c r="AW82" s="22">
        <v>2014</v>
      </c>
      <c r="AX82" s="22">
        <v>2014</v>
      </c>
      <c r="AY82" s="22">
        <v>2014</v>
      </c>
      <c r="AZ82" s="22">
        <v>2015</v>
      </c>
      <c r="BA82" s="22">
        <v>2015</v>
      </c>
      <c r="BB82" s="22">
        <v>2015</v>
      </c>
      <c r="BC82" s="22">
        <v>2015</v>
      </c>
      <c r="BD82" s="22">
        <v>2014</v>
      </c>
      <c r="BE82" s="22">
        <v>2014</v>
      </c>
      <c r="BF82" s="10"/>
    </row>
    <row r="83" spans="1:58" x14ac:dyDescent="0.35">
      <c r="A83" s="16" t="s">
        <v>7881</v>
      </c>
      <c r="B83" s="11" t="s">
        <v>7882</v>
      </c>
      <c r="C83" s="20">
        <v>2014</v>
      </c>
      <c r="D83" s="20">
        <v>2014</v>
      </c>
      <c r="E83" s="20">
        <v>2014</v>
      </c>
      <c r="F83" s="20">
        <v>2014</v>
      </c>
      <c r="G83" s="20">
        <v>2014</v>
      </c>
      <c r="H83" s="20">
        <v>2014</v>
      </c>
      <c r="I83" s="20">
        <v>2014</v>
      </c>
      <c r="J83" s="20">
        <v>2015</v>
      </c>
      <c r="K83" s="20">
        <v>2015</v>
      </c>
      <c r="L83" s="20">
        <v>2015</v>
      </c>
      <c r="M83" s="22">
        <v>2016</v>
      </c>
      <c r="N83" s="22">
        <v>2016</v>
      </c>
      <c r="O83" s="22">
        <v>2015</v>
      </c>
      <c r="P83" s="22">
        <v>2015</v>
      </c>
      <c r="Q83" s="22">
        <v>2014</v>
      </c>
      <c r="R83" s="22" t="s">
        <v>17</v>
      </c>
      <c r="S83" s="22">
        <v>2016</v>
      </c>
      <c r="T83" s="22">
        <v>2013</v>
      </c>
      <c r="U83" s="22">
        <v>2014</v>
      </c>
      <c r="V83" s="22" t="s">
        <v>17</v>
      </c>
      <c r="W83" s="22">
        <v>2015</v>
      </c>
      <c r="X83" s="22" t="s">
        <v>17</v>
      </c>
      <c r="Y83" s="22">
        <v>2012</v>
      </c>
      <c r="Z83" s="22">
        <v>2014</v>
      </c>
      <c r="AA83" s="22">
        <v>2014</v>
      </c>
      <c r="AB83" s="22" t="s">
        <v>17</v>
      </c>
      <c r="AC83" s="22">
        <v>2014</v>
      </c>
      <c r="AD83" s="22">
        <v>2015</v>
      </c>
      <c r="AE83" s="22" t="s">
        <v>17</v>
      </c>
      <c r="AF83" s="22">
        <v>2014</v>
      </c>
      <c r="AG83" s="21">
        <v>2010</v>
      </c>
      <c r="AH83" s="22">
        <v>2014</v>
      </c>
      <c r="AI83" s="22">
        <v>2015</v>
      </c>
      <c r="AJ83" s="22">
        <v>2016</v>
      </c>
      <c r="AK83" s="23" t="s">
        <v>17</v>
      </c>
      <c r="AL83" s="23">
        <v>2015</v>
      </c>
      <c r="AM83" s="22">
        <v>2015</v>
      </c>
      <c r="AN83" s="22">
        <v>2014</v>
      </c>
      <c r="AO83" s="22">
        <v>2014</v>
      </c>
      <c r="AP83" s="22">
        <v>2014</v>
      </c>
      <c r="AQ83" s="22">
        <v>2014</v>
      </c>
      <c r="AR83" s="22" t="s">
        <v>17</v>
      </c>
      <c r="AS83" s="22">
        <v>2014</v>
      </c>
      <c r="AT83" s="22">
        <v>2015</v>
      </c>
      <c r="AU83" s="22">
        <v>2012</v>
      </c>
      <c r="AV83" s="22" t="s">
        <v>17</v>
      </c>
      <c r="AW83" s="22">
        <v>2014</v>
      </c>
      <c r="AX83" s="22">
        <v>2014</v>
      </c>
      <c r="AY83" s="22">
        <v>2014</v>
      </c>
      <c r="AZ83" s="22">
        <v>2015</v>
      </c>
      <c r="BA83" s="22">
        <v>2015</v>
      </c>
      <c r="BB83" s="22">
        <v>2015</v>
      </c>
      <c r="BC83" s="22">
        <v>2015</v>
      </c>
      <c r="BD83" s="22">
        <v>2014</v>
      </c>
      <c r="BE83" s="22">
        <v>2014</v>
      </c>
      <c r="BF83" s="10"/>
    </row>
    <row r="84" spans="1:58" x14ac:dyDescent="0.35">
      <c r="A84" s="16" t="s">
        <v>652</v>
      </c>
      <c r="B84" s="11" t="s">
        <v>7883</v>
      </c>
      <c r="C84" s="20">
        <v>2014</v>
      </c>
      <c r="D84" s="20">
        <v>2014</v>
      </c>
      <c r="E84" s="20">
        <v>2014</v>
      </c>
      <c r="F84" s="20">
        <v>2014</v>
      </c>
      <c r="G84" s="20">
        <v>2014</v>
      </c>
      <c r="H84" s="20">
        <v>2014</v>
      </c>
      <c r="I84" s="20">
        <v>2014</v>
      </c>
      <c r="J84" s="20">
        <v>2015</v>
      </c>
      <c r="K84" s="20">
        <v>2015</v>
      </c>
      <c r="L84" s="20">
        <v>2015</v>
      </c>
      <c r="M84" s="22">
        <v>2016</v>
      </c>
      <c r="N84" s="22">
        <v>2016</v>
      </c>
      <c r="O84" s="22">
        <v>2015</v>
      </c>
      <c r="P84" s="22">
        <v>2015</v>
      </c>
      <c r="Q84" s="22">
        <v>2014</v>
      </c>
      <c r="R84" s="22" t="s">
        <v>17</v>
      </c>
      <c r="S84" s="22">
        <v>2016</v>
      </c>
      <c r="T84" s="22">
        <v>2013</v>
      </c>
      <c r="U84" s="22">
        <v>2014</v>
      </c>
      <c r="V84" s="22" t="s">
        <v>17</v>
      </c>
      <c r="W84" s="22">
        <v>2015</v>
      </c>
      <c r="X84" s="22" t="s">
        <v>17</v>
      </c>
      <c r="Y84" s="22">
        <v>2012</v>
      </c>
      <c r="Z84" s="22">
        <v>2014</v>
      </c>
      <c r="AA84" s="22">
        <v>2014</v>
      </c>
      <c r="AB84" s="22">
        <v>2013</v>
      </c>
      <c r="AC84" s="22">
        <v>2014</v>
      </c>
      <c r="AD84" s="22">
        <v>2015</v>
      </c>
      <c r="AE84" s="22" t="s">
        <v>17</v>
      </c>
      <c r="AF84" s="22">
        <v>2014</v>
      </c>
      <c r="AG84" s="21">
        <v>2012</v>
      </c>
      <c r="AH84" s="22">
        <v>2014</v>
      </c>
      <c r="AI84" s="22">
        <v>2015</v>
      </c>
      <c r="AJ84" s="22">
        <v>2016</v>
      </c>
      <c r="AK84" s="23" t="s">
        <v>17</v>
      </c>
      <c r="AL84" s="23">
        <v>2015</v>
      </c>
      <c r="AM84" s="22">
        <v>2015</v>
      </c>
      <c r="AN84" s="22">
        <v>2014</v>
      </c>
      <c r="AO84" s="22">
        <v>2014</v>
      </c>
      <c r="AP84" s="22">
        <v>2014</v>
      </c>
      <c r="AQ84" s="22">
        <v>2014</v>
      </c>
      <c r="AR84" s="22">
        <v>2015</v>
      </c>
      <c r="AS84" s="22">
        <v>2014</v>
      </c>
      <c r="AT84" s="22">
        <v>2015</v>
      </c>
      <c r="AU84" s="22">
        <v>2012</v>
      </c>
      <c r="AV84" s="22">
        <v>2013</v>
      </c>
      <c r="AW84" s="22">
        <v>2014</v>
      </c>
      <c r="AX84" s="22">
        <v>2014</v>
      </c>
      <c r="AY84" s="22">
        <v>2014</v>
      </c>
      <c r="AZ84" s="22">
        <v>2015</v>
      </c>
      <c r="BA84" s="22">
        <v>2015</v>
      </c>
      <c r="BB84" s="22">
        <v>2015</v>
      </c>
      <c r="BC84" s="22">
        <v>2015</v>
      </c>
      <c r="BD84" s="22">
        <v>2014</v>
      </c>
      <c r="BE84" s="22">
        <v>2014</v>
      </c>
      <c r="BF84" s="10"/>
    </row>
    <row r="85" spans="1:58" x14ac:dyDescent="0.35">
      <c r="A85" s="16" t="s">
        <v>7884</v>
      </c>
      <c r="B85" s="11" t="s">
        <v>7885</v>
      </c>
      <c r="C85" s="20">
        <v>2014</v>
      </c>
      <c r="D85" s="20">
        <v>2014</v>
      </c>
      <c r="E85" s="20">
        <v>2014</v>
      </c>
      <c r="F85" s="20">
        <v>2014</v>
      </c>
      <c r="G85" s="20">
        <v>2014</v>
      </c>
      <c r="H85" s="20">
        <v>2014</v>
      </c>
      <c r="I85" s="20">
        <v>2014</v>
      </c>
      <c r="J85" s="20">
        <v>2015</v>
      </c>
      <c r="K85" s="20">
        <v>2015</v>
      </c>
      <c r="L85" s="20">
        <v>2015</v>
      </c>
      <c r="M85" s="22">
        <v>2016</v>
      </c>
      <c r="N85" s="22">
        <v>2016</v>
      </c>
      <c r="O85" s="22">
        <v>2015</v>
      </c>
      <c r="P85" s="22">
        <v>2015</v>
      </c>
      <c r="Q85" s="22">
        <v>2014</v>
      </c>
      <c r="R85" s="22">
        <v>2010</v>
      </c>
      <c r="S85" s="22">
        <v>2016</v>
      </c>
      <c r="T85" s="22">
        <v>2013</v>
      </c>
      <c r="U85" s="22">
        <v>2014</v>
      </c>
      <c r="V85" s="22">
        <v>2014</v>
      </c>
      <c r="W85" s="22">
        <v>2015</v>
      </c>
      <c r="X85" s="22">
        <v>2012</v>
      </c>
      <c r="Y85" s="22">
        <v>2008</v>
      </c>
      <c r="Z85" s="22">
        <v>2014</v>
      </c>
      <c r="AA85" s="22">
        <v>2014</v>
      </c>
      <c r="AB85" s="22">
        <v>2014</v>
      </c>
      <c r="AC85" s="22">
        <v>2014</v>
      </c>
      <c r="AD85" s="22">
        <v>2015</v>
      </c>
      <c r="AE85" s="22" t="s">
        <v>17</v>
      </c>
      <c r="AF85" s="22">
        <v>2014</v>
      </c>
      <c r="AG85" s="21">
        <v>2004</v>
      </c>
      <c r="AH85" s="22">
        <v>2014</v>
      </c>
      <c r="AI85" s="22">
        <v>2015</v>
      </c>
      <c r="AJ85" s="22">
        <v>2016</v>
      </c>
      <c r="AK85" s="23" t="s">
        <v>17</v>
      </c>
      <c r="AL85" s="23">
        <v>2015</v>
      </c>
      <c r="AM85" s="22">
        <v>2015</v>
      </c>
      <c r="AN85" s="22">
        <v>2014</v>
      </c>
      <c r="AO85" s="22">
        <v>2014</v>
      </c>
      <c r="AP85" s="22">
        <v>2014</v>
      </c>
      <c r="AQ85" s="22">
        <v>2014</v>
      </c>
      <c r="AR85" s="22">
        <v>2011</v>
      </c>
      <c r="AS85" s="22">
        <v>2014</v>
      </c>
      <c r="AT85" s="22">
        <v>2015</v>
      </c>
      <c r="AU85" s="22">
        <v>2012</v>
      </c>
      <c r="AV85" s="22">
        <v>2013</v>
      </c>
      <c r="AW85" s="22">
        <v>2014</v>
      </c>
      <c r="AX85" s="22">
        <v>2014</v>
      </c>
      <c r="AY85" s="22">
        <v>2014</v>
      </c>
      <c r="AZ85" s="22">
        <v>2015</v>
      </c>
      <c r="BA85" s="22">
        <v>2015</v>
      </c>
      <c r="BB85" s="22">
        <v>2015</v>
      </c>
      <c r="BC85" s="22">
        <v>2015</v>
      </c>
      <c r="BD85" s="22">
        <v>2014</v>
      </c>
      <c r="BE85" s="22">
        <v>2014</v>
      </c>
      <c r="BF85" s="10"/>
    </row>
    <row r="86" spans="1:58" x14ac:dyDescent="0.35">
      <c r="A86" s="16" t="s">
        <v>7889</v>
      </c>
      <c r="B86" s="11" t="s">
        <v>7890</v>
      </c>
      <c r="C86" s="20">
        <v>2014</v>
      </c>
      <c r="D86" s="20">
        <v>2014</v>
      </c>
      <c r="E86" s="20">
        <v>2014</v>
      </c>
      <c r="F86" s="20">
        <v>2014</v>
      </c>
      <c r="G86" s="20">
        <v>2014</v>
      </c>
      <c r="H86" s="20">
        <v>2014</v>
      </c>
      <c r="I86" s="20">
        <v>2014</v>
      </c>
      <c r="J86" s="20">
        <v>2015</v>
      </c>
      <c r="K86" s="20">
        <v>2015</v>
      </c>
      <c r="L86" s="20">
        <v>2015</v>
      </c>
      <c r="M86" s="22">
        <v>2016</v>
      </c>
      <c r="N86" s="22">
        <v>2016</v>
      </c>
      <c r="O86" s="22">
        <v>2015</v>
      </c>
      <c r="P86" s="22">
        <v>2015</v>
      </c>
      <c r="Q86" s="22">
        <v>2014</v>
      </c>
      <c r="R86" s="22" t="s">
        <v>17</v>
      </c>
      <c r="S86" s="22">
        <v>2016</v>
      </c>
      <c r="T86" s="22">
        <v>2013</v>
      </c>
      <c r="U86" s="22">
        <v>2014</v>
      </c>
      <c r="V86" s="22" t="s">
        <v>17</v>
      </c>
      <c r="W86" s="22">
        <v>2015</v>
      </c>
      <c r="X86" s="22">
        <v>2010</v>
      </c>
      <c r="Y86" s="22">
        <v>2010</v>
      </c>
      <c r="Z86" s="22">
        <v>2014</v>
      </c>
      <c r="AA86" s="22">
        <v>2014</v>
      </c>
      <c r="AB86" s="22">
        <v>2011</v>
      </c>
      <c r="AC86" s="22">
        <v>2014</v>
      </c>
      <c r="AD86" s="22">
        <v>2015</v>
      </c>
      <c r="AE86" s="22" t="s">
        <v>17</v>
      </c>
      <c r="AF86" s="22">
        <v>2014</v>
      </c>
      <c r="AG86" s="21">
        <v>2008</v>
      </c>
      <c r="AH86" s="22">
        <v>2014</v>
      </c>
      <c r="AI86" s="22">
        <v>2015</v>
      </c>
      <c r="AJ86" s="22">
        <v>2016</v>
      </c>
      <c r="AK86" s="23" t="s">
        <v>17</v>
      </c>
      <c r="AL86" s="23">
        <v>2015</v>
      </c>
      <c r="AM86" s="22">
        <v>2015</v>
      </c>
      <c r="AN86" s="22">
        <v>2014</v>
      </c>
      <c r="AO86" s="22">
        <v>2014</v>
      </c>
      <c r="AP86" s="22">
        <v>2014</v>
      </c>
      <c r="AQ86" s="22">
        <v>2014</v>
      </c>
      <c r="AR86" s="22">
        <v>2011</v>
      </c>
      <c r="AS86" s="22">
        <v>2014</v>
      </c>
      <c r="AT86" s="22">
        <v>2015</v>
      </c>
      <c r="AU86" s="22">
        <v>2012</v>
      </c>
      <c r="AV86" s="22" t="s">
        <v>17</v>
      </c>
      <c r="AW86" s="22">
        <v>2014</v>
      </c>
      <c r="AX86" s="22">
        <v>2014</v>
      </c>
      <c r="AY86" s="22">
        <v>2014</v>
      </c>
      <c r="AZ86" s="22">
        <v>2015</v>
      </c>
      <c r="BA86" s="22">
        <v>2015</v>
      </c>
      <c r="BB86" s="22">
        <v>2015</v>
      </c>
      <c r="BC86" s="22">
        <v>2015</v>
      </c>
      <c r="BD86" s="22">
        <v>2014</v>
      </c>
      <c r="BE86" s="22">
        <v>2014</v>
      </c>
      <c r="BF86" s="10"/>
    </row>
    <row r="87" spans="1:58" x14ac:dyDescent="0.35">
      <c r="A87" s="16" t="s">
        <v>55</v>
      </c>
      <c r="B87" s="11" t="s">
        <v>7888</v>
      </c>
      <c r="C87" s="20">
        <v>2014</v>
      </c>
      <c r="D87" s="20">
        <v>2014</v>
      </c>
      <c r="E87" s="20">
        <v>2014</v>
      </c>
      <c r="F87" s="20">
        <v>2014</v>
      </c>
      <c r="G87" s="20">
        <v>2014</v>
      </c>
      <c r="H87" s="20">
        <v>2014</v>
      </c>
      <c r="I87" s="20">
        <v>2014</v>
      </c>
      <c r="J87" s="20">
        <v>2015</v>
      </c>
      <c r="K87" s="20">
        <v>2015</v>
      </c>
      <c r="L87" s="20">
        <v>2015</v>
      </c>
      <c r="M87" s="22">
        <v>2016</v>
      </c>
      <c r="N87" s="22">
        <v>2016</v>
      </c>
      <c r="O87" s="22">
        <v>2015</v>
      </c>
      <c r="P87" s="22">
        <v>2015</v>
      </c>
      <c r="Q87" s="22">
        <v>2014</v>
      </c>
      <c r="R87" s="22">
        <v>2012</v>
      </c>
      <c r="S87" s="22">
        <v>2016</v>
      </c>
      <c r="T87" s="22">
        <v>2013</v>
      </c>
      <c r="U87" s="22">
        <v>2014</v>
      </c>
      <c r="V87" s="22">
        <v>2014</v>
      </c>
      <c r="W87" s="22">
        <v>2015</v>
      </c>
      <c r="X87" s="22">
        <v>2012</v>
      </c>
      <c r="Y87" s="22">
        <v>2010</v>
      </c>
      <c r="Z87" s="22">
        <v>2014</v>
      </c>
      <c r="AA87" s="22">
        <v>2014</v>
      </c>
      <c r="AB87" s="22" t="s">
        <v>17</v>
      </c>
      <c r="AC87" s="22">
        <v>2014</v>
      </c>
      <c r="AD87" s="22">
        <v>2015</v>
      </c>
      <c r="AE87" s="22" t="s">
        <v>17</v>
      </c>
      <c r="AF87" s="22">
        <v>2014</v>
      </c>
      <c r="AG87" s="21">
        <v>2010</v>
      </c>
      <c r="AH87" s="22">
        <v>2014</v>
      </c>
      <c r="AI87" s="22">
        <v>2015</v>
      </c>
      <c r="AJ87" s="22">
        <v>2016</v>
      </c>
      <c r="AK87" s="23" t="s">
        <v>17</v>
      </c>
      <c r="AL87" s="23">
        <v>2016</v>
      </c>
      <c r="AM87" s="22">
        <v>2015</v>
      </c>
      <c r="AN87" s="22">
        <v>2014</v>
      </c>
      <c r="AO87" s="22">
        <v>2014</v>
      </c>
      <c r="AP87" s="22">
        <v>2014</v>
      </c>
      <c r="AQ87" s="22">
        <v>2014</v>
      </c>
      <c r="AR87" s="22">
        <v>2011</v>
      </c>
      <c r="AS87" s="22">
        <v>2014</v>
      </c>
      <c r="AT87" s="22">
        <v>2015</v>
      </c>
      <c r="AU87" s="22">
        <v>2012</v>
      </c>
      <c r="AV87" s="22">
        <v>2012</v>
      </c>
      <c r="AW87" s="22">
        <v>2014</v>
      </c>
      <c r="AX87" s="22">
        <v>2014</v>
      </c>
      <c r="AY87" s="22">
        <v>2014</v>
      </c>
      <c r="AZ87" s="22">
        <v>2015</v>
      </c>
      <c r="BA87" s="22">
        <v>2015</v>
      </c>
      <c r="BB87" s="22">
        <v>2015</v>
      </c>
      <c r="BC87" s="22">
        <v>2015</v>
      </c>
      <c r="BD87" s="22">
        <v>2014</v>
      </c>
      <c r="BE87" s="22">
        <v>2014</v>
      </c>
      <c r="BF87" s="10"/>
    </row>
    <row r="88" spans="1:58" x14ac:dyDescent="0.35">
      <c r="A88" s="16" t="s">
        <v>7891</v>
      </c>
      <c r="B88" s="11" t="s">
        <v>7892</v>
      </c>
      <c r="C88" s="20">
        <v>2014</v>
      </c>
      <c r="D88" s="20">
        <v>2014</v>
      </c>
      <c r="E88" s="20">
        <v>2014</v>
      </c>
      <c r="F88" s="20">
        <v>2014</v>
      </c>
      <c r="G88" s="20">
        <v>2014</v>
      </c>
      <c r="H88" s="20">
        <v>2014</v>
      </c>
      <c r="I88" s="20">
        <v>2014</v>
      </c>
      <c r="J88" s="20">
        <v>2015</v>
      </c>
      <c r="K88" s="20">
        <v>2015</v>
      </c>
      <c r="L88" s="20">
        <v>2015</v>
      </c>
      <c r="M88" s="22">
        <v>2016</v>
      </c>
      <c r="N88" s="22">
        <v>2016</v>
      </c>
      <c r="O88" s="22">
        <v>2015</v>
      </c>
      <c r="P88" s="22">
        <v>2015</v>
      </c>
      <c r="Q88" s="22">
        <v>2014</v>
      </c>
      <c r="R88" s="22">
        <v>2011</v>
      </c>
      <c r="S88" s="22">
        <v>2016</v>
      </c>
      <c r="T88" s="22">
        <v>2013</v>
      </c>
      <c r="U88" s="22">
        <v>2014</v>
      </c>
      <c r="V88" s="22">
        <v>2014</v>
      </c>
      <c r="W88" s="22">
        <v>2015</v>
      </c>
      <c r="X88" s="22">
        <v>2010</v>
      </c>
      <c r="Y88" s="22">
        <v>2013</v>
      </c>
      <c r="Z88" s="22">
        <v>2014</v>
      </c>
      <c r="AA88" s="22">
        <v>2014</v>
      </c>
      <c r="AB88" s="22">
        <v>2014</v>
      </c>
      <c r="AC88" s="22">
        <v>2014</v>
      </c>
      <c r="AD88" s="22">
        <v>2015</v>
      </c>
      <c r="AE88" s="22" t="s">
        <v>17</v>
      </c>
      <c r="AF88" s="22">
        <v>2014</v>
      </c>
      <c r="AG88" s="21">
        <v>2013</v>
      </c>
      <c r="AH88" s="22">
        <v>2014</v>
      </c>
      <c r="AI88" s="22">
        <v>2015</v>
      </c>
      <c r="AJ88" s="22">
        <v>2016</v>
      </c>
      <c r="AK88" s="23" t="s">
        <v>17</v>
      </c>
      <c r="AL88" s="23">
        <v>2015</v>
      </c>
      <c r="AM88" s="22">
        <v>2015</v>
      </c>
      <c r="AN88" s="22">
        <v>2014</v>
      </c>
      <c r="AO88" s="22">
        <v>2014</v>
      </c>
      <c r="AP88" s="22" t="s">
        <v>17</v>
      </c>
      <c r="AQ88" s="22" t="s">
        <v>17</v>
      </c>
      <c r="AR88" s="22">
        <v>2011</v>
      </c>
      <c r="AS88" s="22">
        <v>2014</v>
      </c>
      <c r="AT88" s="22">
        <v>2015</v>
      </c>
      <c r="AU88" s="22">
        <v>2012</v>
      </c>
      <c r="AV88" s="22">
        <v>2009</v>
      </c>
      <c r="AW88" s="22">
        <v>2014</v>
      </c>
      <c r="AX88" s="22">
        <v>2014</v>
      </c>
      <c r="AY88" s="22">
        <v>2014</v>
      </c>
      <c r="AZ88" s="22">
        <v>2015</v>
      </c>
      <c r="BA88" s="22">
        <v>2015</v>
      </c>
      <c r="BB88" s="22">
        <v>2015</v>
      </c>
      <c r="BC88" s="22">
        <v>2015</v>
      </c>
      <c r="BD88" s="22">
        <v>2014</v>
      </c>
      <c r="BE88" s="22">
        <v>2014</v>
      </c>
      <c r="BF88" s="10"/>
    </row>
    <row r="89" spans="1:58" x14ac:dyDescent="0.35">
      <c r="A89" s="16" t="s">
        <v>427</v>
      </c>
      <c r="B89" s="11" t="s">
        <v>7893</v>
      </c>
      <c r="C89" s="20">
        <v>2014</v>
      </c>
      <c r="D89" s="20">
        <v>2014</v>
      </c>
      <c r="E89" s="20">
        <v>2014</v>
      </c>
      <c r="F89" s="20">
        <v>2014</v>
      </c>
      <c r="G89" s="20">
        <v>2014</v>
      </c>
      <c r="H89" s="20">
        <v>2014</v>
      </c>
      <c r="I89" s="20">
        <v>2014</v>
      </c>
      <c r="J89" s="20">
        <v>2015</v>
      </c>
      <c r="K89" s="20">
        <v>2015</v>
      </c>
      <c r="L89" s="20">
        <v>2015</v>
      </c>
      <c r="M89" s="22">
        <v>2016</v>
      </c>
      <c r="N89" s="22">
        <v>2016</v>
      </c>
      <c r="O89" s="22">
        <v>2015</v>
      </c>
      <c r="P89" s="22">
        <v>2015</v>
      </c>
      <c r="Q89" s="22">
        <v>2014</v>
      </c>
      <c r="R89" s="22">
        <v>2009</v>
      </c>
      <c r="S89" s="22">
        <v>2016</v>
      </c>
      <c r="T89" s="22">
        <v>2013</v>
      </c>
      <c r="U89" s="22">
        <v>2014</v>
      </c>
      <c r="V89" s="22">
        <v>2014</v>
      </c>
      <c r="W89" s="22">
        <v>2015</v>
      </c>
      <c r="X89" s="22">
        <v>2014</v>
      </c>
      <c r="Y89" s="22">
        <v>2013</v>
      </c>
      <c r="Z89" s="22">
        <v>2014</v>
      </c>
      <c r="AA89" s="22">
        <v>2014</v>
      </c>
      <c r="AB89" s="22">
        <v>2014</v>
      </c>
      <c r="AC89" s="22">
        <v>2014</v>
      </c>
      <c r="AD89" s="22">
        <v>2015</v>
      </c>
      <c r="AE89" s="22">
        <v>2012</v>
      </c>
      <c r="AF89" s="22">
        <v>2014</v>
      </c>
      <c r="AG89" s="21">
        <v>2005</v>
      </c>
      <c r="AH89" s="22">
        <v>2014</v>
      </c>
      <c r="AI89" s="22">
        <v>2015</v>
      </c>
      <c r="AJ89" s="22">
        <v>2016</v>
      </c>
      <c r="AK89" s="23">
        <v>2015</v>
      </c>
      <c r="AL89" s="23">
        <v>2016</v>
      </c>
      <c r="AM89" s="22">
        <v>2015</v>
      </c>
      <c r="AN89" s="22">
        <v>2014</v>
      </c>
      <c r="AO89" s="22">
        <v>2014</v>
      </c>
      <c r="AP89" s="22">
        <v>2013</v>
      </c>
      <c r="AQ89" s="22">
        <v>2014</v>
      </c>
      <c r="AR89" s="22">
        <v>2015</v>
      </c>
      <c r="AS89" s="22">
        <v>2014</v>
      </c>
      <c r="AT89" s="22">
        <v>2015</v>
      </c>
      <c r="AU89" s="22">
        <v>2012</v>
      </c>
      <c r="AV89" s="22">
        <v>2007</v>
      </c>
      <c r="AW89" s="22">
        <v>2014</v>
      </c>
      <c r="AX89" s="22">
        <v>2014</v>
      </c>
      <c r="AY89" s="22">
        <v>2014</v>
      </c>
      <c r="AZ89" s="22">
        <v>2015</v>
      </c>
      <c r="BA89" s="22">
        <v>2015</v>
      </c>
      <c r="BB89" s="22">
        <v>2015</v>
      </c>
      <c r="BC89" s="22">
        <v>2015</v>
      </c>
      <c r="BD89" s="22">
        <v>2014</v>
      </c>
      <c r="BE89" s="22">
        <v>2014</v>
      </c>
      <c r="BF89" s="10"/>
    </row>
    <row r="90" spans="1:58" x14ac:dyDescent="0.35">
      <c r="A90" s="16" t="s">
        <v>7898</v>
      </c>
      <c r="B90" s="11" t="s">
        <v>7899</v>
      </c>
      <c r="C90" s="20">
        <v>2014</v>
      </c>
      <c r="D90" s="20">
        <v>2014</v>
      </c>
      <c r="E90" s="20">
        <v>2014</v>
      </c>
      <c r="F90" s="20">
        <v>2014</v>
      </c>
      <c r="G90" s="20">
        <v>2014</v>
      </c>
      <c r="H90" s="20">
        <v>2014</v>
      </c>
      <c r="I90" s="20">
        <v>2014</v>
      </c>
      <c r="J90" s="20">
        <v>2015</v>
      </c>
      <c r="K90" s="20">
        <v>2015</v>
      </c>
      <c r="L90" s="20">
        <v>2015</v>
      </c>
      <c r="M90" s="22">
        <v>2016</v>
      </c>
      <c r="N90" s="22">
        <v>2016</v>
      </c>
      <c r="O90" s="22">
        <v>2015</v>
      </c>
      <c r="P90" s="22">
        <v>2015</v>
      </c>
      <c r="Q90" s="22">
        <v>2014</v>
      </c>
      <c r="R90" s="22" t="s">
        <v>17</v>
      </c>
      <c r="S90" s="22">
        <v>2016</v>
      </c>
      <c r="T90" s="22">
        <v>2013</v>
      </c>
      <c r="U90" s="22">
        <v>2014</v>
      </c>
      <c r="V90" s="22">
        <v>2014</v>
      </c>
      <c r="W90" s="22">
        <v>2015</v>
      </c>
      <c r="X90" s="22">
        <v>2009</v>
      </c>
      <c r="Y90" s="22">
        <v>2010</v>
      </c>
      <c r="Z90" s="22">
        <v>2014</v>
      </c>
      <c r="AA90" s="22">
        <v>2014</v>
      </c>
      <c r="AB90" s="22" t="s">
        <v>17</v>
      </c>
      <c r="AC90" s="22">
        <v>2014</v>
      </c>
      <c r="AD90" s="22">
        <v>2015</v>
      </c>
      <c r="AE90" s="22" t="s">
        <v>17</v>
      </c>
      <c r="AF90" s="22" t="s">
        <v>17</v>
      </c>
      <c r="AG90" s="21">
        <v>2006</v>
      </c>
      <c r="AH90" s="22">
        <v>2014</v>
      </c>
      <c r="AI90" s="22">
        <v>2015</v>
      </c>
      <c r="AJ90" s="22">
        <v>2016</v>
      </c>
      <c r="AK90" s="23" t="s">
        <v>17</v>
      </c>
      <c r="AL90" s="23" t="s">
        <v>17</v>
      </c>
      <c r="AM90" s="22">
        <v>2015</v>
      </c>
      <c r="AN90" s="22">
        <v>2014</v>
      </c>
      <c r="AO90" s="22">
        <v>2014</v>
      </c>
      <c r="AP90" s="22" t="s">
        <v>17</v>
      </c>
      <c r="AQ90" s="22" t="s">
        <v>17</v>
      </c>
      <c r="AR90" s="22" t="s">
        <v>17</v>
      </c>
      <c r="AS90" s="22">
        <v>2014</v>
      </c>
      <c r="AT90" s="22" t="s">
        <v>17</v>
      </c>
      <c r="AU90" s="22">
        <v>2012</v>
      </c>
      <c r="AV90" s="22" t="s">
        <v>17</v>
      </c>
      <c r="AW90" s="22">
        <v>2014</v>
      </c>
      <c r="AX90" s="22">
        <v>2014</v>
      </c>
      <c r="AY90" s="22">
        <v>2014</v>
      </c>
      <c r="AZ90" s="22">
        <v>2015</v>
      </c>
      <c r="BA90" s="22">
        <v>2015</v>
      </c>
      <c r="BB90" s="22">
        <v>2015</v>
      </c>
      <c r="BC90" s="22">
        <v>2015</v>
      </c>
      <c r="BD90" s="22">
        <v>2014</v>
      </c>
      <c r="BE90" s="22">
        <v>2014</v>
      </c>
      <c r="BF90" s="10"/>
    </row>
    <row r="91" spans="1:58" x14ac:dyDescent="0.35">
      <c r="A91" s="16" t="s">
        <v>8924</v>
      </c>
      <c r="B91" s="11" t="s">
        <v>7984</v>
      </c>
      <c r="C91" s="20">
        <v>2014</v>
      </c>
      <c r="D91" s="20">
        <v>2014</v>
      </c>
      <c r="E91" s="20">
        <v>2014</v>
      </c>
      <c r="F91" s="20">
        <v>2014</v>
      </c>
      <c r="G91" s="20">
        <v>2014</v>
      </c>
      <c r="H91" s="20">
        <v>2014</v>
      </c>
      <c r="I91" s="20">
        <v>2014</v>
      </c>
      <c r="J91" s="20">
        <v>2015</v>
      </c>
      <c r="K91" s="20">
        <v>2015</v>
      </c>
      <c r="L91" s="20">
        <v>2015</v>
      </c>
      <c r="M91" s="22">
        <v>2016</v>
      </c>
      <c r="N91" s="22">
        <v>2016</v>
      </c>
      <c r="O91" s="22">
        <v>2015</v>
      </c>
      <c r="P91" s="22">
        <v>2015</v>
      </c>
      <c r="Q91" s="22" t="s">
        <v>17</v>
      </c>
      <c r="R91" s="22" t="s">
        <v>17</v>
      </c>
      <c r="S91" s="22">
        <v>2016</v>
      </c>
      <c r="T91" s="22">
        <v>2013</v>
      </c>
      <c r="U91" s="22">
        <v>2014</v>
      </c>
      <c r="V91" s="22" t="s">
        <v>17</v>
      </c>
      <c r="W91" s="22">
        <v>2015</v>
      </c>
      <c r="X91" s="22">
        <v>2012</v>
      </c>
      <c r="Y91" s="22" t="s">
        <v>17</v>
      </c>
      <c r="Z91" s="22">
        <v>2014</v>
      </c>
      <c r="AA91" s="22">
        <v>2014</v>
      </c>
      <c r="AB91" s="22" t="s">
        <v>17</v>
      </c>
      <c r="AC91" s="22" t="s">
        <v>17</v>
      </c>
      <c r="AD91" s="22">
        <v>2015</v>
      </c>
      <c r="AE91" s="22">
        <v>2012</v>
      </c>
      <c r="AF91" s="22" t="s">
        <v>17</v>
      </c>
      <c r="AG91" s="21" t="s">
        <v>17</v>
      </c>
      <c r="AH91" s="22">
        <v>2014</v>
      </c>
      <c r="AI91" s="22">
        <v>2015</v>
      </c>
      <c r="AJ91" s="22">
        <v>2016</v>
      </c>
      <c r="AK91" s="23" t="s">
        <v>17</v>
      </c>
      <c r="AL91" s="23" t="s">
        <v>17</v>
      </c>
      <c r="AM91" s="22">
        <v>2015</v>
      </c>
      <c r="AN91" s="22">
        <v>2014</v>
      </c>
      <c r="AO91" s="22">
        <v>2014</v>
      </c>
      <c r="AP91" s="22" t="s">
        <v>17</v>
      </c>
      <c r="AQ91" s="22" t="s">
        <v>17</v>
      </c>
      <c r="AR91" s="22" t="s">
        <v>17</v>
      </c>
      <c r="AS91" s="22">
        <v>2014</v>
      </c>
      <c r="AT91" s="22">
        <v>2015</v>
      </c>
      <c r="AU91" s="22">
        <v>2012</v>
      </c>
      <c r="AV91" s="22">
        <v>2008</v>
      </c>
      <c r="AW91" s="22">
        <v>2014</v>
      </c>
      <c r="AX91" s="22">
        <v>2014</v>
      </c>
      <c r="AY91" s="22">
        <v>2014</v>
      </c>
      <c r="AZ91" s="22">
        <v>2015</v>
      </c>
      <c r="BA91" s="22">
        <v>2015</v>
      </c>
      <c r="BB91" s="22">
        <v>2014</v>
      </c>
      <c r="BC91" s="22">
        <v>2015</v>
      </c>
      <c r="BD91" s="22">
        <v>2014</v>
      </c>
      <c r="BE91" s="22">
        <v>2014</v>
      </c>
      <c r="BF91" s="10"/>
    </row>
    <row r="92" spans="1:58" x14ac:dyDescent="0.35">
      <c r="A92" s="16" t="s">
        <v>8925</v>
      </c>
      <c r="B92" s="11" t="s">
        <v>7903</v>
      </c>
      <c r="C92" s="20">
        <v>2014</v>
      </c>
      <c r="D92" s="20">
        <v>2014</v>
      </c>
      <c r="E92" s="20">
        <v>2014</v>
      </c>
      <c r="F92" s="20">
        <v>2014</v>
      </c>
      <c r="G92" s="20">
        <v>2014</v>
      </c>
      <c r="H92" s="20">
        <v>2014</v>
      </c>
      <c r="I92" s="20">
        <v>2014</v>
      </c>
      <c r="J92" s="20">
        <v>2015</v>
      </c>
      <c r="K92" s="20">
        <v>2015</v>
      </c>
      <c r="L92" s="20">
        <v>2015</v>
      </c>
      <c r="M92" s="22">
        <v>2016</v>
      </c>
      <c r="N92" s="22">
        <v>2016</v>
      </c>
      <c r="O92" s="22">
        <v>2015</v>
      </c>
      <c r="P92" s="22">
        <v>2015</v>
      </c>
      <c r="Q92" s="22">
        <v>2014</v>
      </c>
      <c r="R92" s="22" t="s">
        <v>17</v>
      </c>
      <c r="S92" s="22">
        <v>2016</v>
      </c>
      <c r="T92" s="22">
        <v>2013</v>
      </c>
      <c r="U92" s="22">
        <v>2014</v>
      </c>
      <c r="V92" s="22" t="s">
        <v>17</v>
      </c>
      <c r="W92" s="22">
        <v>2015</v>
      </c>
      <c r="X92" s="22">
        <v>2010</v>
      </c>
      <c r="Y92" s="22">
        <v>2012</v>
      </c>
      <c r="Z92" s="22">
        <v>2014</v>
      </c>
      <c r="AA92" s="22">
        <v>2014</v>
      </c>
      <c r="AB92" s="22" t="s">
        <v>17</v>
      </c>
      <c r="AC92" s="22">
        <v>2014</v>
      </c>
      <c r="AD92" s="22">
        <v>2015</v>
      </c>
      <c r="AE92" s="22">
        <v>2012</v>
      </c>
      <c r="AF92" s="22">
        <v>2014</v>
      </c>
      <c r="AG92" s="21" t="s">
        <v>17</v>
      </c>
      <c r="AH92" s="22">
        <v>2014</v>
      </c>
      <c r="AI92" s="22">
        <v>2015</v>
      </c>
      <c r="AJ92" s="22">
        <v>2016</v>
      </c>
      <c r="AK92" s="23" t="s">
        <v>17</v>
      </c>
      <c r="AL92" s="23">
        <v>2015</v>
      </c>
      <c r="AM92" s="22">
        <v>2015</v>
      </c>
      <c r="AN92" s="22">
        <v>2014</v>
      </c>
      <c r="AO92" s="22">
        <v>2014</v>
      </c>
      <c r="AP92" s="22">
        <v>2014</v>
      </c>
      <c r="AQ92" s="22">
        <v>2014</v>
      </c>
      <c r="AR92" s="22">
        <v>2011</v>
      </c>
      <c r="AS92" s="22">
        <v>2014</v>
      </c>
      <c r="AT92" s="22">
        <v>2015</v>
      </c>
      <c r="AU92" s="22">
        <v>2012</v>
      </c>
      <c r="AV92" s="22" t="s">
        <v>17</v>
      </c>
      <c r="AW92" s="22">
        <v>2014</v>
      </c>
      <c r="AX92" s="22">
        <v>2014</v>
      </c>
      <c r="AY92" s="22">
        <v>2014</v>
      </c>
      <c r="AZ92" s="22">
        <v>2015</v>
      </c>
      <c r="BA92" s="22">
        <v>2012</v>
      </c>
      <c r="BB92" s="22">
        <v>2015</v>
      </c>
      <c r="BC92" s="22">
        <v>2015</v>
      </c>
      <c r="BD92" s="22">
        <v>2014</v>
      </c>
      <c r="BE92" s="22">
        <v>2014</v>
      </c>
      <c r="BF92" s="10"/>
    </row>
    <row r="93" spans="1:58" x14ac:dyDescent="0.35">
      <c r="A93" s="16" t="s">
        <v>7904</v>
      </c>
      <c r="B93" s="11" t="s">
        <v>7905</v>
      </c>
      <c r="C93" s="20">
        <v>2014</v>
      </c>
      <c r="D93" s="20">
        <v>2014</v>
      </c>
      <c r="E93" s="20">
        <v>2014</v>
      </c>
      <c r="F93" s="20">
        <v>2014</v>
      </c>
      <c r="G93" s="20">
        <v>2014</v>
      </c>
      <c r="H93" s="20">
        <v>2014</v>
      </c>
      <c r="I93" s="20">
        <v>2014</v>
      </c>
      <c r="J93" s="20">
        <v>2015</v>
      </c>
      <c r="K93" s="20">
        <v>2015</v>
      </c>
      <c r="L93" s="20">
        <v>2015</v>
      </c>
      <c r="M93" s="22">
        <v>2016</v>
      </c>
      <c r="N93" s="22">
        <v>2016</v>
      </c>
      <c r="O93" s="22">
        <v>2015</v>
      </c>
      <c r="P93" s="22">
        <v>2015</v>
      </c>
      <c r="Q93" s="22">
        <v>2014</v>
      </c>
      <c r="R93" s="22" t="s">
        <v>17</v>
      </c>
      <c r="S93" s="22">
        <v>2016</v>
      </c>
      <c r="T93" s="22">
        <v>2013</v>
      </c>
      <c r="U93" s="22">
        <v>2014</v>
      </c>
      <c r="V93" s="22" t="s">
        <v>17</v>
      </c>
      <c r="W93" s="22">
        <v>2015</v>
      </c>
      <c r="X93" s="22">
        <v>2014</v>
      </c>
      <c r="Y93" s="22">
        <v>2012</v>
      </c>
      <c r="Z93" s="22">
        <v>2014</v>
      </c>
      <c r="AA93" s="22">
        <v>2014</v>
      </c>
      <c r="AB93" s="22" t="s">
        <v>17</v>
      </c>
      <c r="AC93" s="22">
        <v>2014</v>
      </c>
      <c r="AD93" s="22">
        <v>2015</v>
      </c>
      <c r="AE93" s="22" t="s">
        <v>17</v>
      </c>
      <c r="AF93" s="22">
        <v>2014</v>
      </c>
      <c r="AG93" s="21" t="s">
        <v>17</v>
      </c>
      <c r="AH93" s="22">
        <v>2014</v>
      </c>
      <c r="AI93" s="22">
        <v>2015</v>
      </c>
      <c r="AJ93" s="22">
        <v>2016</v>
      </c>
      <c r="AK93" s="23" t="s">
        <v>17</v>
      </c>
      <c r="AL93" s="23">
        <v>2015</v>
      </c>
      <c r="AM93" s="22">
        <v>2015</v>
      </c>
      <c r="AN93" s="22">
        <v>2014</v>
      </c>
      <c r="AO93" s="22">
        <v>2014</v>
      </c>
      <c r="AP93" s="22">
        <v>2014</v>
      </c>
      <c r="AQ93" s="22">
        <v>2014</v>
      </c>
      <c r="AR93" s="22" t="s">
        <v>17</v>
      </c>
      <c r="AS93" s="22">
        <v>2014</v>
      </c>
      <c r="AT93" s="22">
        <v>2015</v>
      </c>
      <c r="AU93" s="22">
        <v>2012</v>
      </c>
      <c r="AV93" s="22">
        <v>2013</v>
      </c>
      <c r="AW93" s="22">
        <v>2014</v>
      </c>
      <c r="AX93" s="22">
        <v>2014</v>
      </c>
      <c r="AY93" s="22">
        <v>2014</v>
      </c>
      <c r="AZ93" s="22">
        <v>2015</v>
      </c>
      <c r="BA93" s="22">
        <v>2015</v>
      </c>
      <c r="BB93" s="22">
        <v>2015</v>
      </c>
      <c r="BC93" s="22">
        <v>2015</v>
      </c>
      <c r="BD93" s="22">
        <v>2014</v>
      </c>
      <c r="BE93" s="22">
        <v>2014</v>
      </c>
      <c r="BF93" s="10"/>
    </row>
    <row r="94" spans="1:58" x14ac:dyDescent="0.35">
      <c r="A94" s="16" t="s">
        <v>7894</v>
      </c>
      <c r="B94" s="11" t="s">
        <v>7895</v>
      </c>
      <c r="C94" s="20">
        <v>2014</v>
      </c>
      <c r="D94" s="20">
        <v>2014</v>
      </c>
      <c r="E94" s="20">
        <v>2014</v>
      </c>
      <c r="F94" s="20">
        <v>2014</v>
      </c>
      <c r="G94" s="20">
        <v>2014</v>
      </c>
      <c r="H94" s="20">
        <v>2014</v>
      </c>
      <c r="I94" s="20">
        <v>2014</v>
      </c>
      <c r="J94" s="20">
        <v>2015</v>
      </c>
      <c r="K94" s="20">
        <v>2015</v>
      </c>
      <c r="L94" s="20">
        <v>2015</v>
      </c>
      <c r="M94" s="22">
        <v>2016</v>
      </c>
      <c r="N94" s="22">
        <v>2016</v>
      </c>
      <c r="O94" s="22">
        <v>2015</v>
      </c>
      <c r="P94" s="22">
        <v>2015</v>
      </c>
      <c r="Q94" s="22">
        <v>2014</v>
      </c>
      <c r="R94" s="22">
        <v>2012</v>
      </c>
      <c r="S94" s="22">
        <v>2016</v>
      </c>
      <c r="T94" s="22">
        <v>2013</v>
      </c>
      <c r="U94" s="22">
        <v>2014</v>
      </c>
      <c r="V94" s="22">
        <v>2014</v>
      </c>
      <c r="W94" s="22">
        <v>2015</v>
      </c>
      <c r="X94" s="22">
        <v>2014</v>
      </c>
      <c r="Y94" s="22">
        <v>2013</v>
      </c>
      <c r="Z94" s="22">
        <v>2014</v>
      </c>
      <c r="AA94" s="22">
        <v>2014</v>
      </c>
      <c r="AB94" s="22">
        <v>2014</v>
      </c>
      <c r="AC94" s="22">
        <v>2014</v>
      </c>
      <c r="AD94" s="22">
        <v>2015</v>
      </c>
      <c r="AE94" s="22">
        <v>2012</v>
      </c>
      <c r="AF94" s="22">
        <v>2014</v>
      </c>
      <c r="AG94" s="21">
        <v>2012</v>
      </c>
      <c r="AH94" s="22">
        <v>2014</v>
      </c>
      <c r="AI94" s="22">
        <v>2015</v>
      </c>
      <c r="AJ94" s="22">
        <v>2016</v>
      </c>
      <c r="AK94" s="23" t="s">
        <v>17</v>
      </c>
      <c r="AL94" s="23">
        <v>2015</v>
      </c>
      <c r="AM94" s="22">
        <v>2015</v>
      </c>
      <c r="AN94" s="22">
        <v>2014</v>
      </c>
      <c r="AO94" s="22">
        <v>2014</v>
      </c>
      <c r="AP94" s="22" t="s">
        <v>17</v>
      </c>
      <c r="AQ94" s="22" t="s">
        <v>17</v>
      </c>
      <c r="AR94" s="22">
        <v>2015</v>
      </c>
      <c r="AS94" s="22">
        <v>2014</v>
      </c>
      <c r="AT94" s="22">
        <v>2015</v>
      </c>
      <c r="AU94" s="22">
        <v>2012</v>
      </c>
      <c r="AV94" s="22">
        <v>2009</v>
      </c>
      <c r="AW94" s="22">
        <v>2014</v>
      </c>
      <c r="AX94" s="22">
        <v>2014</v>
      </c>
      <c r="AY94" s="22">
        <v>2014</v>
      </c>
      <c r="AZ94" s="22">
        <v>2015</v>
      </c>
      <c r="BA94" s="22">
        <v>2015</v>
      </c>
      <c r="BB94" s="22">
        <v>2015</v>
      </c>
      <c r="BC94" s="22">
        <v>2015</v>
      </c>
      <c r="BD94" s="22">
        <v>2014</v>
      </c>
      <c r="BE94" s="22">
        <v>2014</v>
      </c>
      <c r="BF94" s="10"/>
    </row>
    <row r="95" spans="1:58" x14ac:dyDescent="0.35">
      <c r="A95" s="16" t="s">
        <v>8926</v>
      </c>
      <c r="B95" s="11" t="s">
        <v>7907</v>
      </c>
      <c r="C95" s="20">
        <v>2014</v>
      </c>
      <c r="D95" s="20">
        <v>2014</v>
      </c>
      <c r="E95" s="20">
        <v>2014</v>
      </c>
      <c r="F95" s="20">
        <v>2014</v>
      </c>
      <c r="G95" s="20">
        <v>2014</v>
      </c>
      <c r="H95" s="20">
        <v>2014</v>
      </c>
      <c r="I95" s="20">
        <v>2014</v>
      </c>
      <c r="J95" s="20">
        <v>2015</v>
      </c>
      <c r="K95" s="20">
        <v>2015</v>
      </c>
      <c r="L95" s="20">
        <v>2015</v>
      </c>
      <c r="M95" s="22">
        <v>2016</v>
      </c>
      <c r="N95" s="22">
        <v>2016</v>
      </c>
      <c r="O95" s="22">
        <v>2015</v>
      </c>
      <c r="P95" s="22">
        <v>2015</v>
      </c>
      <c r="Q95" s="22">
        <v>2014</v>
      </c>
      <c r="R95" s="22">
        <v>2012</v>
      </c>
      <c r="S95" s="22">
        <v>2016</v>
      </c>
      <c r="T95" s="22">
        <v>2013</v>
      </c>
      <c r="U95" s="22">
        <v>2014</v>
      </c>
      <c r="V95" s="22">
        <v>2014</v>
      </c>
      <c r="W95" s="22">
        <v>2015</v>
      </c>
      <c r="X95" s="22">
        <v>2011</v>
      </c>
      <c r="Y95" s="22">
        <v>2012</v>
      </c>
      <c r="Z95" s="22">
        <v>2014</v>
      </c>
      <c r="AA95" s="22">
        <v>2014</v>
      </c>
      <c r="AB95" s="22">
        <v>2014</v>
      </c>
      <c r="AC95" s="22">
        <v>2014</v>
      </c>
      <c r="AD95" s="22">
        <v>2015</v>
      </c>
      <c r="AE95" s="22">
        <v>2012</v>
      </c>
      <c r="AF95" s="22">
        <v>2013</v>
      </c>
      <c r="AG95" s="21">
        <v>2012</v>
      </c>
      <c r="AH95" s="22">
        <v>2014</v>
      </c>
      <c r="AI95" s="22">
        <v>2015</v>
      </c>
      <c r="AJ95" s="22">
        <v>2016</v>
      </c>
      <c r="AK95" s="23">
        <v>2015</v>
      </c>
      <c r="AL95" s="23">
        <v>2015</v>
      </c>
      <c r="AM95" s="22">
        <v>2015</v>
      </c>
      <c r="AN95" s="22">
        <v>2014</v>
      </c>
      <c r="AO95" s="22">
        <v>2014</v>
      </c>
      <c r="AP95" s="22">
        <v>2012</v>
      </c>
      <c r="AQ95" s="22">
        <v>2013</v>
      </c>
      <c r="AR95" s="22">
        <v>2015</v>
      </c>
      <c r="AS95" s="22">
        <v>2014</v>
      </c>
      <c r="AT95" s="22">
        <v>2015</v>
      </c>
      <c r="AU95" s="22">
        <v>2012</v>
      </c>
      <c r="AV95" s="22" t="s">
        <v>17</v>
      </c>
      <c r="AW95" s="22">
        <v>2014</v>
      </c>
      <c r="AX95" s="22">
        <v>2014</v>
      </c>
      <c r="AY95" s="22">
        <v>2014</v>
      </c>
      <c r="AZ95" s="22">
        <v>2015</v>
      </c>
      <c r="BA95" s="22">
        <v>2015</v>
      </c>
      <c r="BB95" s="22">
        <v>2015</v>
      </c>
      <c r="BC95" s="22">
        <v>2015</v>
      </c>
      <c r="BD95" s="22">
        <v>2014</v>
      </c>
      <c r="BE95" s="22">
        <v>2014</v>
      </c>
      <c r="BF95" s="10"/>
    </row>
    <row r="96" spans="1:58" x14ac:dyDescent="0.35">
      <c r="A96" s="16" t="s">
        <v>7923</v>
      </c>
      <c r="B96" s="11" t="s">
        <v>7924</v>
      </c>
      <c r="C96" s="20">
        <v>2014</v>
      </c>
      <c r="D96" s="20">
        <v>2014</v>
      </c>
      <c r="E96" s="20">
        <v>2014</v>
      </c>
      <c r="F96" s="20">
        <v>2014</v>
      </c>
      <c r="G96" s="20">
        <v>2014</v>
      </c>
      <c r="H96" s="20">
        <v>2014</v>
      </c>
      <c r="I96" s="20">
        <v>2014</v>
      </c>
      <c r="J96" s="20">
        <v>2015</v>
      </c>
      <c r="K96" s="20">
        <v>2015</v>
      </c>
      <c r="L96" s="20">
        <v>2015</v>
      </c>
      <c r="M96" s="22">
        <v>2016</v>
      </c>
      <c r="N96" s="22">
        <v>2016</v>
      </c>
      <c r="O96" s="22">
        <v>2015</v>
      </c>
      <c r="P96" s="22">
        <v>2015</v>
      </c>
      <c r="Q96" s="22">
        <v>2014</v>
      </c>
      <c r="R96" s="22" t="s">
        <v>17</v>
      </c>
      <c r="S96" s="22">
        <v>2016</v>
      </c>
      <c r="T96" s="22">
        <v>2013</v>
      </c>
      <c r="U96" s="22">
        <v>2014</v>
      </c>
      <c r="V96" s="22" t="s">
        <v>17</v>
      </c>
      <c r="W96" s="22">
        <v>2015</v>
      </c>
      <c r="X96" s="22" t="s">
        <v>17</v>
      </c>
      <c r="Y96" s="22">
        <v>2012</v>
      </c>
      <c r="Z96" s="22">
        <v>2014</v>
      </c>
      <c r="AA96" s="22">
        <v>2014</v>
      </c>
      <c r="AB96" s="22" t="s">
        <v>17</v>
      </c>
      <c r="AC96" s="22">
        <v>2014</v>
      </c>
      <c r="AD96" s="22">
        <v>2015</v>
      </c>
      <c r="AE96" s="22" t="s">
        <v>17</v>
      </c>
      <c r="AF96" s="22">
        <v>2014</v>
      </c>
      <c r="AG96" s="21">
        <v>2012</v>
      </c>
      <c r="AH96" s="22">
        <v>2014</v>
      </c>
      <c r="AI96" s="22">
        <v>2015</v>
      </c>
      <c r="AJ96" s="22">
        <v>2016</v>
      </c>
      <c r="AK96" s="23" t="s">
        <v>17</v>
      </c>
      <c r="AL96" s="23">
        <v>2015</v>
      </c>
      <c r="AM96" s="22">
        <v>2015</v>
      </c>
      <c r="AN96" s="22">
        <v>2014</v>
      </c>
      <c r="AO96" s="22">
        <v>2014</v>
      </c>
      <c r="AP96" s="22">
        <v>2014</v>
      </c>
      <c r="AQ96" s="22">
        <v>2014</v>
      </c>
      <c r="AR96" s="22" t="s">
        <v>17</v>
      </c>
      <c r="AS96" s="22">
        <v>2014</v>
      </c>
      <c r="AT96" s="22">
        <v>2015</v>
      </c>
      <c r="AU96" s="22">
        <v>2012</v>
      </c>
      <c r="AV96" s="22">
        <v>2011</v>
      </c>
      <c r="AW96" s="22">
        <v>2014</v>
      </c>
      <c r="AX96" s="22">
        <v>2014</v>
      </c>
      <c r="AY96" s="22">
        <v>2014</v>
      </c>
      <c r="AZ96" s="22">
        <v>2015</v>
      </c>
      <c r="BA96" s="22">
        <v>2015</v>
      </c>
      <c r="BB96" s="22">
        <v>2015</v>
      </c>
      <c r="BC96" s="22">
        <v>2015</v>
      </c>
      <c r="BD96" s="22">
        <v>2014</v>
      </c>
      <c r="BE96" s="22">
        <v>2014</v>
      </c>
      <c r="BF96" s="10"/>
    </row>
    <row r="97" spans="1:58" x14ac:dyDescent="0.35">
      <c r="A97" s="16" t="s">
        <v>701</v>
      </c>
      <c r="B97" s="11" t="s">
        <v>7908</v>
      </c>
      <c r="C97" s="20">
        <v>2014</v>
      </c>
      <c r="D97" s="20">
        <v>2014</v>
      </c>
      <c r="E97" s="20">
        <v>2014</v>
      </c>
      <c r="F97" s="20">
        <v>2014</v>
      </c>
      <c r="G97" s="20">
        <v>2014</v>
      </c>
      <c r="H97" s="20">
        <v>2014</v>
      </c>
      <c r="I97" s="20">
        <v>2014</v>
      </c>
      <c r="J97" s="20">
        <v>2015</v>
      </c>
      <c r="K97" s="20">
        <v>2015</v>
      </c>
      <c r="L97" s="20">
        <v>2015</v>
      </c>
      <c r="M97" s="22">
        <v>2016</v>
      </c>
      <c r="N97" s="22">
        <v>2016</v>
      </c>
      <c r="O97" s="22">
        <v>2015</v>
      </c>
      <c r="P97" s="22">
        <v>2015</v>
      </c>
      <c r="Q97" s="22">
        <v>2014</v>
      </c>
      <c r="R97" s="22" t="s">
        <v>17</v>
      </c>
      <c r="S97" s="22">
        <v>2016</v>
      </c>
      <c r="T97" s="22">
        <v>2013</v>
      </c>
      <c r="U97" s="22">
        <v>2014</v>
      </c>
      <c r="V97" s="22">
        <v>2014</v>
      </c>
      <c r="W97" s="22">
        <v>2015</v>
      </c>
      <c r="X97" s="22">
        <v>2004</v>
      </c>
      <c r="Y97" s="22">
        <v>2011</v>
      </c>
      <c r="Z97" s="22">
        <v>2014</v>
      </c>
      <c r="AA97" s="22">
        <v>2014</v>
      </c>
      <c r="AB97" s="22">
        <v>2014</v>
      </c>
      <c r="AC97" s="22">
        <v>2014</v>
      </c>
      <c r="AD97" s="22">
        <v>2015</v>
      </c>
      <c r="AE97" s="22" t="s">
        <v>17</v>
      </c>
      <c r="AF97" s="22">
        <v>2014</v>
      </c>
      <c r="AG97" s="21" t="s">
        <v>17</v>
      </c>
      <c r="AH97" s="22">
        <v>2014</v>
      </c>
      <c r="AI97" s="22">
        <v>2015</v>
      </c>
      <c r="AJ97" s="22">
        <v>2016</v>
      </c>
      <c r="AK97" s="23">
        <v>2015</v>
      </c>
      <c r="AL97" s="23">
        <v>2016</v>
      </c>
      <c r="AM97" s="22">
        <v>2015</v>
      </c>
      <c r="AN97" s="22">
        <v>2014</v>
      </c>
      <c r="AO97" s="22">
        <v>2014</v>
      </c>
      <c r="AP97" s="22" t="s">
        <v>17</v>
      </c>
      <c r="AQ97" s="22" t="s">
        <v>17</v>
      </c>
      <c r="AR97" s="22">
        <v>2015</v>
      </c>
      <c r="AS97" s="22">
        <v>2014</v>
      </c>
      <c r="AT97" s="22">
        <v>2015</v>
      </c>
      <c r="AU97" s="22">
        <v>2012</v>
      </c>
      <c r="AV97" s="22">
        <v>2007</v>
      </c>
      <c r="AW97" s="22">
        <v>2014</v>
      </c>
      <c r="AX97" s="22">
        <v>2014</v>
      </c>
      <c r="AY97" s="22">
        <v>2014</v>
      </c>
      <c r="AZ97" s="22">
        <v>2015</v>
      </c>
      <c r="BA97" s="22">
        <v>2015</v>
      </c>
      <c r="BB97" s="22">
        <v>2015</v>
      </c>
      <c r="BC97" s="22">
        <v>2015</v>
      </c>
      <c r="BD97" s="22">
        <v>2014</v>
      </c>
      <c r="BE97" s="22">
        <v>2014</v>
      </c>
      <c r="BF97" s="10"/>
    </row>
    <row r="98" spans="1:58" x14ac:dyDescent="0.35">
      <c r="A98" s="16" t="s">
        <v>1813</v>
      </c>
      <c r="B98" s="11" t="s">
        <v>7918</v>
      </c>
      <c r="C98" s="20">
        <v>2014</v>
      </c>
      <c r="D98" s="20">
        <v>2014</v>
      </c>
      <c r="E98" s="20">
        <v>2014</v>
      </c>
      <c r="F98" s="20">
        <v>2014</v>
      </c>
      <c r="G98" s="20">
        <v>2014</v>
      </c>
      <c r="H98" s="20">
        <v>2014</v>
      </c>
      <c r="I98" s="20">
        <v>2014</v>
      </c>
      <c r="J98" s="20">
        <v>2015</v>
      </c>
      <c r="K98" s="20">
        <v>2015</v>
      </c>
      <c r="L98" s="20">
        <v>2015</v>
      </c>
      <c r="M98" s="22">
        <v>2016</v>
      </c>
      <c r="N98" s="22">
        <v>2016</v>
      </c>
      <c r="O98" s="22">
        <v>2015</v>
      </c>
      <c r="P98" s="22">
        <v>2015</v>
      </c>
      <c r="Q98" s="22">
        <v>2014</v>
      </c>
      <c r="R98" s="22">
        <v>2009</v>
      </c>
      <c r="S98" s="22">
        <v>2016</v>
      </c>
      <c r="T98" s="22">
        <v>2013</v>
      </c>
      <c r="U98" s="22">
        <v>2014</v>
      </c>
      <c r="V98" s="22">
        <v>2014</v>
      </c>
      <c r="W98" s="22">
        <v>2015</v>
      </c>
      <c r="X98" s="22">
        <v>2014</v>
      </c>
      <c r="Y98" s="22" t="s">
        <v>17</v>
      </c>
      <c r="Z98" s="22">
        <v>2014</v>
      </c>
      <c r="AA98" s="22">
        <v>2014</v>
      </c>
      <c r="AB98" s="22">
        <v>2014</v>
      </c>
      <c r="AC98" s="22">
        <v>2014</v>
      </c>
      <c r="AD98" s="22">
        <v>2015</v>
      </c>
      <c r="AE98" s="22" t="s">
        <v>17</v>
      </c>
      <c r="AF98" s="22">
        <v>2014</v>
      </c>
      <c r="AG98" s="21">
        <v>2010</v>
      </c>
      <c r="AH98" s="22">
        <v>2014</v>
      </c>
      <c r="AI98" s="22">
        <v>2015</v>
      </c>
      <c r="AJ98" s="22">
        <v>2016</v>
      </c>
      <c r="AK98" s="23" t="s">
        <v>17</v>
      </c>
      <c r="AL98" s="23">
        <v>2015</v>
      </c>
      <c r="AM98" s="22">
        <v>2015</v>
      </c>
      <c r="AN98" s="22">
        <v>2014</v>
      </c>
      <c r="AO98" s="22">
        <v>2014</v>
      </c>
      <c r="AP98" s="22">
        <v>2014</v>
      </c>
      <c r="AQ98" s="22">
        <v>2014</v>
      </c>
      <c r="AR98" s="22">
        <v>2015</v>
      </c>
      <c r="AS98" s="22">
        <v>2014</v>
      </c>
      <c r="AT98" s="22">
        <v>2015</v>
      </c>
      <c r="AU98" s="22">
        <v>2012</v>
      </c>
      <c r="AV98" s="22">
        <v>2009</v>
      </c>
      <c r="AW98" s="22">
        <v>2014</v>
      </c>
      <c r="AX98" s="22">
        <v>2014</v>
      </c>
      <c r="AY98" s="22">
        <v>2014</v>
      </c>
      <c r="AZ98" s="22">
        <v>2015</v>
      </c>
      <c r="BA98" s="22">
        <v>2015</v>
      </c>
      <c r="BB98" s="22">
        <v>2014</v>
      </c>
      <c r="BC98" s="22">
        <v>2015</v>
      </c>
      <c r="BD98" s="22">
        <v>2014</v>
      </c>
      <c r="BE98" s="22">
        <v>2014</v>
      </c>
      <c r="BF98" s="10"/>
    </row>
    <row r="99" spans="1:58" x14ac:dyDescent="0.35">
      <c r="A99" s="16" t="s">
        <v>7909</v>
      </c>
      <c r="B99" s="11" t="s">
        <v>7910</v>
      </c>
      <c r="C99" s="20">
        <v>2014</v>
      </c>
      <c r="D99" s="20">
        <v>2014</v>
      </c>
      <c r="E99" s="20">
        <v>2014</v>
      </c>
      <c r="F99" s="20">
        <v>2014</v>
      </c>
      <c r="G99" s="20">
        <v>2014</v>
      </c>
      <c r="H99" s="20">
        <v>2014</v>
      </c>
      <c r="I99" s="20">
        <v>2014</v>
      </c>
      <c r="J99" s="20">
        <v>2015</v>
      </c>
      <c r="K99" s="20">
        <v>2015</v>
      </c>
      <c r="L99" s="20">
        <v>2015</v>
      </c>
      <c r="M99" s="22">
        <v>2016</v>
      </c>
      <c r="N99" s="22">
        <v>2016</v>
      </c>
      <c r="O99" s="22">
        <v>2015</v>
      </c>
      <c r="P99" s="22">
        <v>2015</v>
      </c>
      <c r="Q99" s="22">
        <v>2014</v>
      </c>
      <c r="R99" s="22">
        <v>2013</v>
      </c>
      <c r="S99" s="22">
        <v>2016</v>
      </c>
      <c r="T99" s="22">
        <v>2013</v>
      </c>
      <c r="U99" s="22">
        <v>2014</v>
      </c>
      <c r="V99" s="22">
        <v>2014</v>
      </c>
      <c r="W99" s="22">
        <v>2015</v>
      </c>
      <c r="X99" s="22">
        <v>2013</v>
      </c>
      <c r="Y99" s="22">
        <v>2010</v>
      </c>
      <c r="Z99" s="22">
        <v>2014</v>
      </c>
      <c r="AA99" s="22">
        <v>2014</v>
      </c>
      <c r="AB99" s="22">
        <v>2014</v>
      </c>
      <c r="AC99" s="22">
        <v>2014</v>
      </c>
      <c r="AD99" s="22">
        <v>2015</v>
      </c>
      <c r="AE99" s="22">
        <v>2012</v>
      </c>
      <c r="AF99" s="22">
        <v>2014</v>
      </c>
      <c r="AG99" s="21">
        <v>2007</v>
      </c>
      <c r="AH99" s="22">
        <v>2014</v>
      </c>
      <c r="AI99" s="22">
        <v>2015</v>
      </c>
      <c r="AJ99" s="22">
        <v>2016</v>
      </c>
      <c r="AK99" s="23" t="s">
        <v>17</v>
      </c>
      <c r="AL99" s="23">
        <v>2016</v>
      </c>
      <c r="AM99" s="22">
        <v>2015</v>
      </c>
      <c r="AN99" s="22">
        <v>2014</v>
      </c>
      <c r="AO99" s="22">
        <v>2014</v>
      </c>
      <c r="AP99" s="22" t="s">
        <v>17</v>
      </c>
      <c r="AQ99" s="22" t="s">
        <v>17</v>
      </c>
      <c r="AR99" s="22" t="s">
        <v>17</v>
      </c>
      <c r="AS99" s="22">
        <v>2014</v>
      </c>
      <c r="AT99" s="22">
        <v>2015</v>
      </c>
      <c r="AU99" s="22">
        <v>2012</v>
      </c>
      <c r="AV99" s="22">
        <v>2007</v>
      </c>
      <c r="AW99" s="22">
        <v>2014</v>
      </c>
      <c r="AX99" s="22">
        <v>2014</v>
      </c>
      <c r="AY99" s="22">
        <v>2014</v>
      </c>
      <c r="AZ99" s="22">
        <v>2015</v>
      </c>
      <c r="BA99" s="22">
        <v>2015</v>
      </c>
      <c r="BB99" s="22">
        <v>2015</v>
      </c>
      <c r="BC99" s="22">
        <v>2015</v>
      </c>
      <c r="BD99" s="22">
        <v>2014</v>
      </c>
      <c r="BE99" s="22">
        <v>2014</v>
      </c>
      <c r="BF99" s="10"/>
    </row>
    <row r="100" spans="1:58" x14ac:dyDescent="0.35">
      <c r="A100" s="16" t="s">
        <v>764</v>
      </c>
      <c r="B100" s="11" t="s">
        <v>7911</v>
      </c>
      <c r="C100" s="20">
        <v>2014</v>
      </c>
      <c r="D100" s="20">
        <v>2014</v>
      </c>
      <c r="E100" s="20">
        <v>2014</v>
      </c>
      <c r="F100" s="20">
        <v>2014</v>
      </c>
      <c r="G100" s="20">
        <v>2014</v>
      </c>
      <c r="H100" s="20">
        <v>2014</v>
      </c>
      <c r="I100" s="20">
        <v>2014</v>
      </c>
      <c r="J100" s="20">
        <v>2015</v>
      </c>
      <c r="K100" s="20">
        <v>2015</v>
      </c>
      <c r="L100" s="20">
        <v>2015</v>
      </c>
      <c r="M100" s="22">
        <v>2016</v>
      </c>
      <c r="N100" s="22">
        <v>2016</v>
      </c>
      <c r="O100" s="22">
        <v>2015</v>
      </c>
      <c r="P100" s="22">
        <v>2015</v>
      </c>
      <c r="Q100" s="22">
        <v>2014</v>
      </c>
      <c r="R100" s="22">
        <v>2007</v>
      </c>
      <c r="S100" s="22">
        <v>2016</v>
      </c>
      <c r="T100" s="22">
        <v>2013</v>
      </c>
      <c r="U100" s="22">
        <v>2014</v>
      </c>
      <c r="V100" s="22">
        <v>2014</v>
      </c>
      <c r="W100" s="22">
        <v>2015</v>
      </c>
      <c r="X100" s="22">
        <v>2007</v>
      </c>
      <c r="Y100" s="22">
        <v>2010</v>
      </c>
      <c r="Z100" s="22">
        <v>2014</v>
      </c>
      <c r="AA100" s="22">
        <v>2014</v>
      </c>
      <c r="AB100" s="22" t="s">
        <v>17</v>
      </c>
      <c r="AC100" s="22">
        <v>2014</v>
      </c>
      <c r="AD100" s="22">
        <v>2015</v>
      </c>
      <c r="AE100" s="22" t="s">
        <v>17</v>
      </c>
      <c r="AF100" s="22">
        <v>2014</v>
      </c>
      <c r="AG100" s="21" t="s">
        <v>17</v>
      </c>
      <c r="AH100" s="22">
        <v>2014</v>
      </c>
      <c r="AI100" s="22">
        <v>2015</v>
      </c>
      <c r="AJ100" s="22">
        <v>2016</v>
      </c>
      <c r="AK100" s="23">
        <v>2016</v>
      </c>
      <c r="AL100" s="23">
        <v>2015</v>
      </c>
      <c r="AM100" s="22">
        <v>2015</v>
      </c>
      <c r="AN100" s="22">
        <v>2014</v>
      </c>
      <c r="AO100" s="22">
        <v>2014</v>
      </c>
      <c r="AP100" s="22" t="s">
        <v>17</v>
      </c>
      <c r="AQ100" s="22" t="s">
        <v>17</v>
      </c>
      <c r="AR100" s="22" t="s">
        <v>17</v>
      </c>
      <c r="AS100" s="22">
        <v>2014</v>
      </c>
      <c r="AT100" s="22">
        <v>2015</v>
      </c>
      <c r="AU100" s="22">
        <v>2012</v>
      </c>
      <c r="AV100" s="22">
        <v>2013</v>
      </c>
      <c r="AW100" s="22">
        <v>2014</v>
      </c>
      <c r="AX100" s="22">
        <v>2014</v>
      </c>
      <c r="AY100" s="22">
        <v>2014</v>
      </c>
      <c r="AZ100" s="22">
        <v>2015</v>
      </c>
      <c r="BA100" s="22" t="s">
        <v>17</v>
      </c>
      <c r="BB100" s="22">
        <v>2015</v>
      </c>
      <c r="BC100" s="22">
        <v>2015</v>
      </c>
      <c r="BD100" s="22">
        <v>2014</v>
      </c>
      <c r="BE100" s="22">
        <v>2014</v>
      </c>
      <c r="BF100" s="10"/>
    </row>
    <row r="101" spans="1:58" x14ac:dyDescent="0.35">
      <c r="A101" s="16" t="s">
        <v>7914</v>
      </c>
      <c r="B101" s="11" t="s">
        <v>7915</v>
      </c>
      <c r="C101" s="20">
        <v>2014</v>
      </c>
      <c r="D101" s="20">
        <v>2014</v>
      </c>
      <c r="E101" s="20">
        <v>2014</v>
      </c>
      <c r="F101" s="20">
        <v>2014</v>
      </c>
      <c r="G101" s="20">
        <v>2014</v>
      </c>
      <c r="H101" s="20">
        <v>2014</v>
      </c>
      <c r="I101" s="20">
        <v>2014</v>
      </c>
      <c r="J101" s="20">
        <v>2015</v>
      </c>
      <c r="K101" s="20">
        <v>2015</v>
      </c>
      <c r="L101" s="20">
        <v>2015</v>
      </c>
      <c r="M101" s="22">
        <v>2016</v>
      </c>
      <c r="N101" s="22">
        <v>2016</v>
      </c>
      <c r="O101" s="22">
        <v>2015</v>
      </c>
      <c r="P101" s="22">
        <v>2015</v>
      </c>
      <c r="Q101" s="22">
        <v>2014</v>
      </c>
      <c r="R101" s="22" t="s">
        <v>17</v>
      </c>
      <c r="S101" s="22">
        <v>2016</v>
      </c>
      <c r="T101" s="22">
        <v>2013</v>
      </c>
      <c r="U101" s="22">
        <v>2014</v>
      </c>
      <c r="V101" s="22" t="s">
        <v>17</v>
      </c>
      <c r="W101" s="22" t="s">
        <v>17</v>
      </c>
      <c r="X101" s="22" t="s">
        <v>17</v>
      </c>
      <c r="Y101" s="22" t="s">
        <v>17</v>
      </c>
      <c r="Z101" s="22" t="s">
        <v>17</v>
      </c>
      <c r="AA101" s="22" t="s">
        <v>17</v>
      </c>
      <c r="AB101" s="22" t="s">
        <v>17</v>
      </c>
      <c r="AC101" s="22" t="s">
        <v>17</v>
      </c>
      <c r="AD101" s="22">
        <v>2015</v>
      </c>
      <c r="AE101" s="22" t="s">
        <v>17</v>
      </c>
      <c r="AF101" s="22" t="s">
        <v>17</v>
      </c>
      <c r="AG101" s="21" t="s">
        <v>17</v>
      </c>
      <c r="AH101" s="22">
        <v>2014</v>
      </c>
      <c r="AI101" s="22">
        <v>2015</v>
      </c>
      <c r="AJ101" s="22">
        <v>2016</v>
      </c>
      <c r="AK101" s="23" t="s">
        <v>17</v>
      </c>
      <c r="AL101" s="23">
        <v>2015</v>
      </c>
      <c r="AM101" s="22">
        <v>2015</v>
      </c>
      <c r="AN101" s="22">
        <v>2014</v>
      </c>
      <c r="AO101" s="22">
        <v>2014</v>
      </c>
      <c r="AP101" s="22" t="s">
        <v>17</v>
      </c>
      <c r="AQ101" s="22" t="s">
        <v>17</v>
      </c>
      <c r="AR101" s="22" t="s">
        <v>17</v>
      </c>
      <c r="AS101" s="22">
        <v>2014</v>
      </c>
      <c r="AT101" s="22" t="s">
        <v>17</v>
      </c>
      <c r="AU101" s="22">
        <v>2012</v>
      </c>
      <c r="AV101" s="22" t="s">
        <v>17</v>
      </c>
      <c r="AW101" s="22">
        <v>2014</v>
      </c>
      <c r="AX101" s="22">
        <v>2014</v>
      </c>
      <c r="AY101" s="22">
        <v>2014</v>
      </c>
      <c r="AZ101" s="22" t="s">
        <v>17</v>
      </c>
      <c r="BA101" s="22" t="s">
        <v>17</v>
      </c>
      <c r="BB101" s="22" t="s">
        <v>8927</v>
      </c>
      <c r="BC101" s="22">
        <v>2015</v>
      </c>
      <c r="BD101" s="22">
        <v>2014</v>
      </c>
      <c r="BE101" s="22">
        <v>2014</v>
      </c>
      <c r="BF101" s="10"/>
    </row>
    <row r="102" spans="1:58" x14ac:dyDescent="0.35">
      <c r="A102" s="16" t="s">
        <v>7919</v>
      </c>
      <c r="B102" s="11" t="s">
        <v>7920</v>
      </c>
      <c r="C102" s="20">
        <v>2014</v>
      </c>
      <c r="D102" s="20">
        <v>2014</v>
      </c>
      <c r="E102" s="20">
        <v>2014</v>
      </c>
      <c r="F102" s="20">
        <v>2014</v>
      </c>
      <c r="G102" s="20">
        <v>2014</v>
      </c>
      <c r="H102" s="20">
        <v>2014</v>
      </c>
      <c r="I102" s="20">
        <v>2014</v>
      </c>
      <c r="J102" s="20">
        <v>2015</v>
      </c>
      <c r="K102" s="20">
        <v>2015</v>
      </c>
      <c r="L102" s="20">
        <v>2015</v>
      </c>
      <c r="M102" s="22">
        <v>2016</v>
      </c>
      <c r="N102" s="22">
        <v>2016</v>
      </c>
      <c r="O102" s="22">
        <v>2015</v>
      </c>
      <c r="P102" s="22">
        <v>2015</v>
      </c>
      <c r="Q102" s="22">
        <v>2014</v>
      </c>
      <c r="R102" s="22" t="s">
        <v>17</v>
      </c>
      <c r="S102" s="22">
        <v>2016</v>
      </c>
      <c r="T102" s="22">
        <v>2013</v>
      </c>
      <c r="U102" s="22">
        <v>2014</v>
      </c>
      <c r="V102" s="22" t="s">
        <v>17</v>
      </c>
      <c r="W102" s="22">
        <v>2015</v>
      </c>
      <c r="X102" s="22" t="s">
        <v>17</v>
      </c>
      <c r="Y102" s="22">
        <v>2012</v>
      </c>
      <c r="Z102" s="22">
        <v>2014</v>
      </c>
      <c r="AA102" s="22">
        <v>2014</v>
      </c>
      <c r="AB102" s="22" t="s">
        <v>17</v>
      </c>
      <c r="AC102" s="22">
        <v>2014</v>
      </c>
      <c r="AD102" s="22">
        <v>2015</v>
      </c>
      <c r="AE102" s="22" t="s">
        <v>17</v>
      </c>
      <c r="AF102" s="22">
        <v>2014</v>
      </c>
      <c r="AG102" s="21">
        <v>2012</v>
      </c>
      <c r="AH102" s="22">
        <v>2014</v>
      </c>
      <c r="AI102" s="22">
        <v>2015</v>
      </c>
      <c r="AJ102" s="22">
        <v>2016</v>
      </c>
      <c r="AK102" s="23" t="s">
        <v>17</v>
      </c>
      <c r="AL102" s="23">
        <v>2015</v>
      </c>
      <c r="AM102" s="22">
        <v>2015</v>
      </c>
      <c r="AN102" s="22">
        <v>2014</v>
      </c>
      <c r="AO102" s="22">
        <v>2014</v>
      </c>
      <c r="AP102" s="22">
        <v>2014</v>
      </c>
      <c r="AQ102" s="22">
        <v>2014</v>
      </c>
      <c r="AR102" s="22" t="s">
        <v>17</v>
      </c>
      <c r="AS102" s="22">
        <v>2014</v>
      </c>
      <c r="AT102" s="22">
        <v>2015</v>
      </c>
      <c r="AU102" s="22">
        <v>2012</v>
      </c>
      <c r="AV102" s="22">
        <v>2011</v>
      </c>
      <c r="AW102" s="22">
        <v>2014</v>
      </c>
      <c r="AX102" s="22">
        <v>2014</v>
      </c>
      <c r="AY102" s="22">
        <v>2014</v>
      </c>
      <c r="AZ102" s="22">
        <v>2015</v>
      </c>
      <c r="BA102" s="22">
        <v>2015</v>
      </c>
      <c r="BB102" s="22">
        <v>2015</v>
      </c>
      <c r="BC102" s="22">
        <v>2015</v>
      </c>
      <c r="BD102" s="22">
        <v>2014</v>
      </c>
      <c r="BE102" s="22">
        <v>2014</v>
      </c>
      <c r="BF102" s="10"/>
    </row>
    <row r="103" spans="1:58" x14ac:dyDescent="0.35">
      <c r="A103" s="16" t="s">
        <v>7921</v>
      </c>
      <c r="B103" s="11" t="s">
        <v>7922</v>
      </c>
      <c r="C103" s="20">
        <v>2014</v>
      </c>
      <c r="D103" s="20">
        <v>2014</v>
      </c>
      <c r="E103" s="20">
        <v>2014</v>
      </c>
      <c r="F103" s="20">
        <v>2014</v>
      </c>
      <c r="G103" s="20">
        <v>2014</v>
      </c>
      <c r="H103" s="20">
        <v>2014</v>
      </c>
      <c r="I103" s="20">
        <v>2014</v>
      </c>
      <c r="J103" s="20">
        <v>2015</v>
      </c>
      <c r="K103" s="20">
        <v>2015</v>
      </c>
      <c r="L103" s="20">
        <v>2015</v>
      </c>
      <c r="M103" s="22">
        <v>2016</v>
      </c>
      <c r="N103" s="22">
        <v>2016</v>
      </c>
      <c r="O103" s="22">
        <v>2015</v>
      </c>
      <c r="P103" s="22">
        <v>2015</v>
      </c>
      <c r="Q103" s="22">
        <v>2014</v>
      </c>
      <c r="R103" s="22" t="s">
        <v>17</v>
      </c>
      <c r="S103" s="22">
        <v>2016</v>
      </c>
      <c r="T103" s="22">
        <v>2013</v>
      </c>
      <c r="U103" s="22">
        <v>2014</v>
      </c>
      <c r="V103" s="22" t="s">
        <v>17</v>
      </c>
      <c r="W103" s="22">
        <v>2015</v>
      </c>
      <c r="X103" s="22" t="s">
        <v>17</v>
      </c>
      <c r="Y103" s="22">
        <v>2013</v>
      </c>
      <c r="Z103" s="22">
        <v>2014</v>
      </c>
      <c r="AA103" s="22">
        <v>2014</v>
      </c>
      <c r="AB103" s="22" t="s">
        <v>17</v>
      </c>
      <c r="AC103" s="22">
        <v>2014</v>
      </c>
      <c r="AD103" s="22">
        <v>2015</v>
      </c>
      <c r="AE103" s="22" t="s">
        <v>17</v>
      </c>
      <c r="AF103" s="22">
        <v>2014</v>
      </c>
      <c r="AG103" s="21">
        <v>2012</v>
      </c>
      <c r="AH103" s="22">
        <v>2014</v>
      </c>
      <c r="AI103" s="22">
        <v>2015</v>
      </c>
      <c r="AJ103" s="22">
        <v>2016</v>
      </c>
      <c r="AK103" s="23" t="s">
        <v>17</v>
      </c>
      <c r="AL103" s="23">
        <v>2015</v>
      </c>
      <c r="AM103" s="22">
        <v>2015</v>
      </c>
      <c r="AN103" s="22">
        <v>2014</v>
      </c>
      <c r="AO103" s="22">
        <v>2014</v>
      </c>
      <c r="AP103" s="22">
        <v>2014</v>
      </c>
      <c r="AQ103" s="22">
        <v>2014</v>
      </c>
      <c r="AR103" s="22" t="s">
        <v>17</v>
      </c>
      <c r="AS103" s="22">
        <v>2014</v>
      </c>
      <c r="AT103" s="22">
        <v>2015</v>
      </c>
      <c r="AU103" s="22">
        <v>2012</v>
      </c>
      <c r="AV103" s="22" t="s">
        <v>17</v>
      </c>
      <c r="AW103" s="22">
        <v>2014</v>
      </c>
      <c r="AX103" s="22">
        <v>2014</v>
      </c>
      <c r="AY103" s="22">
        <v>2014</v>
      </c>
      <c r="AZ103" s="22">
        <v>2015</v>
      </c>
      <c r="BA103" s="22">
        <v>2015</v>
      </c>
      <c r="BB103" s="22">
        <v>2015</v>
      </c>
      <c r="BC103" s="22">
        <v>2015</v>
      </c>
      <c r="BD103" s="22">
        <v>2014</v>
      </c>
      <c r="BE103" s="22">
        <v>2014</v>
      </c>
      <c r="BF103" s="10"/>
    </row>
    <row r="104" spans="1:58" x14ac:dyDescent="0.35">
      <c r="A104" s="16" t="s">
        <v>475</v>
      </c>
      <c r="B104" s="11" t="s">
        <v>7931</v>
      </c>
      <c r="C104" s="20">
        <v>2014</v>
      </c>
      <c r="D104" s="20">
        <v>2014</v>
      </c>
      <c r="E104" s="20">
        <v>2014</v>
      </c>
      <c r="F104" s="20">
        <v>2014</v>
      </c>
      <c r="G104" s="20">
        <v>2014</v>
      </c>
      <c r="H104" s="20">
        <v>2014</v>
      </c>
      <c r="I104" s="20">
        <v>2014</v>
      </c>
      <c r="J104" s="20">
        <v>2015</v>
      </c>
      <c r="K104" s="20">
        <v>2015</v>
      </c>
      <c r="L104" s="20">
        <v>2015</v>
      </c>
      <c r="M104" s="22">
        <v>2016</v>
      </c>
      <c r="N104" s="22">
        <v>2016</v>
      </c>
      <c r="O104" s="22">
        <v>2015</v>
      </c>
      <c r="P104" s="22">
        <v>2015</v>
      </c>
      <c r="Q104" s="22">
        <v>2014</v>
      </c>
      <c r="R104" s="22">
        <v>2009</v>
      </c>
      <c r="S104" s="22">
        <v>2016</v>
      </c>
      <c r="T104" s="22">
        <v>2013</v>
      </c>
      <c r="U104" s="22">
        <v>2014</v>
      </c>
      <c r="V104" s="22">
        <v>2014</v>
      </c>
      <c r="W104" s="22">
        <v>2015</v>
      </c>
      <c r="X104" s="22">
        <v>2004</v>
      </c>
      <c r="Y104" s="22">
        <v>2010</v>
      </c>
      <c r="Z104" s="22">
        <v>2014</v>
      </c>
      <c r="AA104" s="22">
        <v>2014</v>
      </c>
      <c r="AB104" s="22">
        <v>2014</v>
      </c>
      <c r="AC104" s="22">
        <v>2014</v>
      </c>
      <c r="AD104" s="22">
        <v>2015</v>
      </c>
      <c r="AE104" s="22">
        <v>2012</v>
      </c>
      <c r="AF104" s="22" t="s">
        <v>17</v>
      </c>
      <c r="AG104" s="21">
        <v>2010</v>
      </c>
      <c r="AH104" s="22">
        <v>2014</v>
      </c>
      <c r="AI104" s="22">
        <v>2015</v>
      </c>
      <c r="AJ104" s="22">
        <v>2016</v>
      </c>
      <c r="AK104" s="23" t="s">
        <v>17</v>
      </c>
      <c r="AL104" s="23">
        <v>2015</v>
      </c>
      <c r="AM104" s="22">
        <v>2015</v>
      </c>
      <c r="AN104" s="22">
        <v>2014</v>
      </c>
      <c r="AO104" s="22">
        <v>2014</v>
      </c>
      <c r="AP104" s="22">
        <v>2014</v>
      </c>
      <c r="AQ104" s="22">
        <v>2014</v>
      </c>
      <c r="AR104" s="22">
        <v>2015</v>
      </c>
      <c r="AS104" s="22">
        <v>2014</v>
      </c>
      <c r="AT104" s="22">
        <v>2015</v>
      </c>
      <c r="AU104" s="22">
        <v>2012</v>
      </c>
      <c r="AV104" s="22">
        <v>2009</v>
      </c>
      <c r="AW104" s="22">
        <v>2014</v>
      </c>
      <c r="AX104" s="22">
        <v>2014</v>
      </c>
      <c r="AY104" s="22">
        <v>2014</v>
      </c>
      <c r="AZ104" s="22">
        <v>2015</v>
      </c>
      <c r="BA104" s="22">
        <v>2015</v>
      </c>
      <c r="BB104" s="22">
        <v>2015</v>
      </c>
      <c r="BC104" s="22">
        <v>2015</v>
      </c>
      <c r="BD104" s="22">
        <v>2014</v>
      </c>
      <c r="BE104" s="22">
        <v>2014</v>
      </c>
      <c r="BF104" s="10"/>
    </row>
    <row r="105" spans="1:58" x14ac:dyDescent="0.35">
      <c r="A105" s="16" t="s">
        <v>409</v>
      </c>
      <c r="B105" s="11" t="s">
        <v>7953</v>
      </c>
      <c r="C105" s="20">
        <v>2014</v>
      </c>
      <c r="D105" s="20">
        <v>2014</v>
      </c>
      <c r="E105" s="20">
        <v>2014</v>
      </c>
      <c r="F105" s="20">
        <v>2014</v>
      </c>
      <c r="G105" s="20">
        <v>2014</v>
      </c>
      <c r="H105" s="20">
        <v>2014</v>
      </c>
      <c r="I105" s="20">
        <v>2014</v>
      </c>
      <c r="J105" s="20">
        <v>2015</v>
      </c>
      <c r="K105" s="20">
        <v>2015</v>
      </c>
      <c r="L105" s="20">
        <v>2015</v>
      </c>
      <c r="M105" s="22">
        <v>2016</v>
      </c>
      <c r="N105" s="22">
        <v>2016</v>
      </c>
      <c r="O105" s="22">
        <v>2015</v>
      </c>
      <c r="P105" s="22">
        <v>2015</v>
      </c>
      <c r="Q105" s="22">
        <v>2014</v>
      </c>
      <c r="R105" s="22">
        <v>2010</v>
      </c>
      <c r="S105" s="22">
        <v>2016</v>
      </c>
      <c r="T105" s="22">
        <v>2013</v>
      </c>
      <c r="U105" s="22">
        <v>2014</v>
      </c>
      <c r="V105" s="22">
        <v>2014</v>
      </c>
      <c r="W105" s="22">
        <v>2015</v>
      </c>
      <c r="X105" s="22">
        <v>2014</v>
      </c>
      <c r="Y105" s="22">
        <v>2010</v>
      </c>
      <c r="Z105" s="22">
        <v>2014</v>
      </c>
      <c r="AA105" s="22">
        <v>2014</v>
      </c>
      <c r="AB105" s="22">
        <v>2014</v>
      </c>
      <c r="AC105" s="22">
        <v>2014</v>
      </c>
      <c r="AD105" s="22">
        <v>2015</v>
      </c>
      <c r="AE105" s="22">
        <v>2012</v>
      </c>
      <c r="AF105" s="22">
        <v>2014</v>
      </c>
      <c r="AG105" s="21">
        <v>2010</v>
      </c>
      <c r="AH105" s="22">
        <v>2014</v>
      </c>
      <c r="AI105" s="22">
        <v>2015</v>
      </c>
      <c r="AJ105" s="22">
        <v>2016</v>
      </c>
      <c r="AK105" s="23" t="s">
        <v>17</v>
      </c>
      <c r="AL105" s="23">
        <v>2015</v>
      </c>
      <c r="AM105" s="22">
        <v>2015</v>
      </c>
      <c r="AN105" s="22">
        <v>2014</v>
      </c>
      <c r="AO105" s="22">
        <v>2014</v>
      </c>
      <c r="AP105" s="22">
        <v>2013</v>
      </c>
      <c r="AQ105" s="22">
        <v>2013</v>
      </c>
      <c r="AR105" s="22">
        <v>2015</v>
      </c>
      <c r="AS105" s="22">
        <v>2014</v>
      </c>
      <c r="AT105" s="22">
        <v>2015</v>
      </c>
      <c r="AU105" s="22">
        <v>2012</v>
      </c>
      <c r="AV105" s="22">
        <v>2010</v>
      </c>
      <c r="AW105" s="22">
        <v>2014</v>
      </c>
      <c r="AX105" s="22">
        <v>2014</v>
      </c>
      <c r="AY105" s="22">
        <v>2014</v>
      </c>
      <c r="AZ105" s="22">
        <v>2015</v>
      </c>
      <c r="BA105" s="22">
        <v>2015</v>
      </c>
      <c r="BB105" s="22">
        <v>2015</v>
      </c>
      <c r="BC105" s="22">
        <v>2015</v>
      </c>
      <c r="BD105" s="22">
        <v>2014</v>
      </c>
      <c r="BE105" s="22">
        <v>2014</v>
      </c>
      <c r="BF105" s="10"/>
    </row>
    <row r="106" spans="1:58" x14ac:dyDescent="0.35">
      <c r="A106" s="16" t="s">
        <v>734</v>
      </c>
      <c r="B106" s="11" t="s">
        <v>7954</v>
      </c>
      <c r="C106" s="20">
        <v>2014</v>
      </c>
      <c r="D106" s="20">
        <v>2014</v>
      </c>
      <c r="E106" s="20">
        <v>2014</v>
      </c>
      <c r="F106" s="20">
        <v>2014</v>
      </c>
      <c r="G106" s="20">
        <v>2014</v>
      </c>
      <c r="H106" s="20">
        <v>2014</v>
      </c>
      <c r="I106" s="20">
        <v>2014</v>
      </c>
      <c r="J106" s="20">
        <v>2015</v>
      </c>
      <c r="K106" s="20">
        <v>2015</v>
      </c>
      <c r="L106" s="20">
        <v>2015</v>
      </c>
      <c r="M106" s="22">
        <v>2016</v>
      </c>
      <c r="N106" s="22">
        <v>2016</v>
      </c>
      <c r="O106" s="22">
        <v>2015</v>
      </c>
      <c r="P106" s="22">
        <v>2015</v>
      </c>
      <c r="Q106" s="22">
        <v>2014</v>
      </c>
      <c r="R106" s="22" t="s">
        <v>17</v>
      </c>
      <c r="S106" s="22">
        <v>2016</v>
      </c>
      <c r="T106" s="22">
        <v>2013</v>
      </c>
      <c r="U106" s="22">
        <v>2014</v>
      </c>
      <c r="V106" s="22" t="s">
        <v>17</v>
      </c>
      <c r="W106" s="22">
        <v>2015</v>
      </c>
      <c r="X106" s="22">
        <v>2006</v>
      </c>
      <c r="Y106" s="22">
        <v>2010</v>
      </c>
      <c r="Z106" s="22">
        <v>2014</v>
      </c>
      <c r="AA106" s="22">
        <v>2014</v>
      </c>
      <c r="AB106" s="22">
        <v>2014</v>
      </c>
      <c r="AC106" s="22">
        <v>2014</v>
      </c>
      <c r="AD106" s="22">
        <v>2015</v>
      </c>
      <c r="AE106" s="22">
        <v>2012</v>
      </c>
      <c r="AF106" s="22">
        <v>2014</v>
      </c>
      <c r="AG106" s="21">
        <v>2009</v>
      </c>
      <c r="AH106" s="22">
        <v>2014</v>
      </c>
      <c r="AI106" s="22">
        <v>2015</v>
      </c>
      <c r="AJ106" s="22">
        <v>2016</v>
      </c>
      <c r="AK106" s="23" t="s">
        <v>17</v>
      </c>
      <c r="AL106" s="23">
        <v>2015</v>
      </c>
      <c r="AM106" s="22">
        <v>2015</v>
      </c>
      <c r="AN106" s="22">
        <v>2014</v>
      </c>
      <c r="AO106" s="22">
        <v>2014</v>
      </c>
      <c r="AP106" s="22">
        <v>2014</v>
      </c>
      <c r="AQ106" s="22">
        <v>2014</v>
      </c>
      <c r="AR106" s="22">
        <v>2011</v>
      </c>
      <c r="AS106" s="22">
        <v>2014</v>
      </c>
      <c r="AT106" s="22">
        <v>2015</v>
      </c>
      <c r="AU106" s="22">
        <v>2012</v>
      </c>
      <c r="AV106" s="22">
        <v>2010</v>
      </c>
      <c r="AW106" s="22">
        <v>2014</v>
      </c>
      <c r="AX106" s="22">
        <v>2014</v>
      </c>
      <c r="AY106" s="22">
        <v>2014</v>
      </c>
      <c r="AZ106" s="22">
        <v>2015</v>
      </c>
      <c r="BA106" s="22">
        <v>2015</v>
      </c>
      <c r="BB106" s="22">
        <v>2015</v>
      </c>
      <c r="BC106" s="22">
        <v>2015</v>
      </c>
      <c r="BD106" s="22">
        <v>2014</v>
      </c>
      <c r="BE106" s="22">
        <v>2014</v>
      </c>
      <c r="BF106" s="10"/>
    </row>
    <row r="107" spans="1:58" x14ac:dyDescent="0.35">
      <c r="A107" s="16" t="s">
        <v>7932</v>
      </c>
      <c r="B107" s="11" t="s">
        <v>7933</v>
      </c>
      <c r="C107" s="20">
        <v>2014</v>
      </c>
      <c r="D107" s="20">
        <v>2014</v>
      </c>
      <c r="E107" s="20">
        <v>2014</v>
      </c>
      <c r="F107" s="20">
        <v>2014</v>
      </c>
      <c r="G107" s="20">
        <v>2014</v>
      </c>
      <c r="H107" s="20">
        <v>2014</v>
      </c>
      <c r="I107" s="20">
        <v>2014</v>
      </c>
      <c r="J107" s="20">
        <v>2015</v>
      </c>
      <c r="K107" s="20">
        <v>2015</v>
      </c>
      <c r="L107" s="20">
        <v>2015</v>
      </c>
      <c r="M107" s="22">
        <v>2016</v>
      </c>
      <c r="N107" s="22">
        <v>2016</v>
      </c>
      <c r="O107" s="22">
        <v>2015</v>
      </c>
      <c r="P107" s="22">
        <v>2015</v>
      </c>
      <c r="Q107" s="22">
        <v>2014</v>
      </c>
      <c r="R107" s="22">
        <v>2009</v>
      </c>
      <c r="S107" s="22">
        <v>2016</v>
      </c>
      <c r="T107" s="22">
        <v>2013</v>
      </c>
      <c r="U107" s="22">
        <v>2014</v>
      </c>
      <c r="V107" s="22">
        <v>2014</v>
      </c>
      <c r="W107" s="22">
        <v>2015</v>
      </c>
      <c r="X107" s="22">
        <v>2009</v>
      </c>
      <c r="Y107" s="22">
        <v>2010</v>
      </c>
      <c r="Z107" s="22">
        <v>2014</v>
      </c>
      <c r="AA107" s="22">
        <v>2014</v>
      </c>
      <c r="AB107" s="22">
        <v>2013</v>
      </c>
      <c r="AC107" s="22">
        <v>2014</v>
      </c>
      <c r="AD107" s="22">
        <v>2015</v>
      </c>
      <c r="AE107" s="22" t="s">
        <v>17</v>
      </c>
      <c r="AF107" s="22">
        <v>2014</v>
      </c>
      <c r="AG107" s="21">
        <v>2009</v>
      </c>
      <c r="AH107" s="22">
        <v>2014</v>
      </c>
      <c r="AI107" s="22">
        <v>2015</v>
      </c>
      <c r="AJ107" s="22">
        <v>2016</v>
      </c>
      <c r="AK107" s="23" t="s">
        <v>17</v>
      </c>
      <c r="AL107" s="23" t="s">
        <v>17</v>
      </c>
      <c r="AM107" s="22">
        <v>2015</v>
      </c>
      <c r="AN107" s="22">
        <v>2014</v>
      </c>
      <c r="AO107" s="22">
        <v>2014</v>
      </c>
      <c r="AP107" s="22">
        <v>2013</v>
      </c>
      <c r="AQ107" s="22">
        <v>2013</v>
      </c>
      <c r="AR107" s="22">
        <v>2011</v>
      </c>
      <c r="AS107" s="22">
        <v>2014</v>
      </c>
      <c r="AT107" s="22" t="s">
        <v>17</v>
      </c>
      <c r="AU107" s="22">
        <v>2012</v>
      </c>
      <c r="AV107" s="22">
        <v>2006</v>
      </c>
      <c r="AW107" s="22">
        <v>2014</v>
      </c>
      <c r="AX107" s="22">
        <v>2014</v>
      </c>
      <c r="AY107" s="22">
        <v>2014</v>
      </c>
      <c r="AZ107" s="22">
        <v>2015</v>
      </c>
      <c r="BA107" s="22">
        <v>2015</v>
      </c>
      <c r="BB107" s="22">
        <v>2015</v>
      </c>
      <c r="BC107" s="22">
        <v>2015</v>
      </c>
      <c r="BD107" s="22">
        <v>2014</v>
      </c>
      <c r="BE107" s="22">
        <v>2014</v>
      </c>
      <c r="BF107" s="10"/>
    </row>
    <row r="108" spans="1:58" x14ac:dyDescent="0.35">
      <c r="A108" s="16" t="s">
        <v>1071</v>
      </c>
      <c r="B108" s="11" t="s">
        <v>7939</v>
      </c>
      <c r="C108" s="20">
        <v>2014</v>
      </c>
      <c r="D108" s="20">
        <v>2014</v>
      </c>
      <c r="E108" s="20">
        <v>2014</v>
      </c>
      <c r="F108" s="20">
        <v>2014</v>
      </c>
      <c r="G108" s="20">
        <v>2014</v>
      </c>
      <c r="H108" s="20">
        <v>2014</v>
      </c>
      <c r="I108" s="20">
        <v>2014</v>
      </c>
      <c r="J108" s="20">
        <v>2015</v>
      </c>
      <c r="K108" s="20">
        <v>2015</v>
      </c>
      <c r="L108" s="20">
        <v>2015</v>
      </c>
      <c r="M108" s="22">
        <v>2016</v>
      </c>
      <c r="N108" s="22">
        <v>2016</v>
      </c>
      <c r="O108" s="22">
        <v>2015</v>
      </c>
      <c r="P108" s="22">
        <v>2015</v>
      </c>
      <c r="Q108" s="22">
        <v>2014</v>
      </c>
      <c r="R108" s="22">
        <v>2013</v>
      </c>
      <c r="S108" s="22">
        <v>2016</v>
      </c>
      <c r="T108" s="22">
        <v>2013</v>
      </c>
      <c r="U108" s="22">
        <v>2014</v>
      </c>
      <c r="V108" s="22">
        <v>2014</v>
      </c>
      <c r="W108" s="22">
        <v>2015</v>
      </c>
      <c r="X108" s="22">
        <v>2006</v>
      </c>
      <c r="Y108" s="22">
        <v>2010</v>
      </c>
      <c r="Z108" s="22">
        <v>2014</v>
      </c>
      <c r="AA108" s="22">
        <v>2014</v>
      </c>
      <c r="AB108" s="22">
        <v>2014</v>
      </c>
      <c r="AC108" s="22">
        <v>2014</v>
      </c>
      <c r="AD108" s="22">
        <v>2015</v>
      </c>
      <c r="AE108" s="22">
        <v>2012</v>
      </c>
      <c r="AF108" s="22">
        <v>2014</v>
      </c>
      <c r="AG108" s="21">
        <v>2010</v>
      </c>
      <c r="AH108" s="22">
        <v>2014</v>
      </c>
      <c r="AI108" s="22">
        <v>2015</v>
      </c>
      <c r="AJ108" s="22">
        <v>2016</v>
      </c>
      <c r="AK108" s="23">
        <v>2016</v>
      </c>
      <c r="AL108" s="23">
        <v>2015</v>
      </c>
      <c r="AM108" s="22">
        <v>2015</v>
      </c>
      <c r="AN108" s="22">
        <v>2014</v>
      </c>
      <c r="AO108" s="22">
        <v>2014</v>
      </c>
      <c r="AP108" s="22">
        <v>2014</v>
      </c>
      <c r="AQ108" s="22">
        <v>2014</v>
      </c>
      <c r="AR108" s="22">
        <v>2015</v>
      </c>
      <c r="AS108" s="22">
        <v>2014</v>
      </c>
      <c r="AT108" s="22">
        <v>2015</v>
      </c>
      <c r="AU108" s="22">
        <v>2012</v>
      </c>
      <c r="AV108" s="22">
        <v>2011</v>
      </c>
      <c r="AW108" s="22">
        <v>2014</v>
      </c>
      <c r="AX108" s="22">
        <v>2014</v>
      </c>
      <c r="AY108" s="22">
        <v>2014</v>
      </c>
      <c r="AZ108" s="22">
        <v>2015</v>
      </c>
      <c r="BA108" s="22">
        <v>2015</v>
      </c>
      <c r="BB108" s="22">
        <v>2015</v>
      </c>
      <c r="BC108" s="22">
        <v>2015</v>
      </c>
      <c r="BD108" s="22">
        <v>2014</v>
      </c>
      <c r="BE108" s="22">
        <v>2014</v>
      </c>
      <c r="BF108" s="10"/>
    </row>
    <row r="109" spans="1:58" x14ac:dyDescent="0.35">
      <c r="A109" s="16" t="s">
        <v>7940</v>
      </c>
      <c r="B109" s="11" t="s">
        <v>7941</v>
      </c>
      <c r="C109" s="20">
        <v>2014</v>
      </c>
      <c r="D109" s="20">
        <v>2014</v>
      </c>
      <c r="E109" s="20">
        <v>2014</v>
      </c>
      <c r="F109" s="20">
        <v>2014</v>
      </c>
      <c r="G109" s="20">
        <v>2014</v>
      </c>
      <c r="H109" s="20">
        <v>2014</v>
      </c>
      <c r="I109" s="20">
        <v>2014</v>
      </c>
      <c r="J109" s="20">
        <v>2015</v>
      </c>
      <c r="K109" s="20">
        <v>2015</v>
      </c>
      <c r="L109" s="20">
        <v>2015</v>
      </c>
      <c r="M109" s="22">
        <v>2016</v>
      </c>
      <c r="N109" s="22">
        <v>2016</v>
      </c>
      <c r="O109" s="22">
        <v>2015</v>
      </c>
      <c r="P109" s="22">
        <v>2015</v>
      </c>
      <c r="Q109" s="22">
        <v>2014</v>
      </c>
      <c r="R109" s="22" t="s">
        <v>17</v>
      </c>
      <c r="S109" s="22">
        <v>2016</v>
      </c>
      <c r="T109" s="22">
        <v>2013</v>
      </c>
      <c r="U109" s="22">
        <v>2014</v>
      </c>
      <c r="V109" s="22" t="s">
        <v>17</v>
      </c>
      <c r="W109" s="22">
        <v>2015</v>
      </c>
      <c r="X109" s="22" t="s">
        <v>17</v>
      </c>
      <c r="Y109" s="22">
        <v>2013</v>
      </c>
      <c r="Z109" s="22">
        <v>2014</v>
      </c>
      <c r="AA109" s="22">
        <v>2014</v>
      </c>
      <c r="AB109" s="22" t="s">
        <v>17</v>
      </c>
      <c r="AC109" s="22">
        <v>2014</v>
      </c>
      <c r="AD109" s="22">
        <v>2015</v>
      </c>
      <c r="AE109" s="22" t="s">
        <v>17</v>
      </c>
      <c r="AF109" s="22">
        <v>2014</v>
      </c>
      <c r="AG109" s="21" t="s">
        <v>17</v>
      </c>
      <c r="AH109" s="22">
        <v>2014</v>
      </c>
      <c r="AI109" s="22">
        <v>2015</v>
      </c>
      <c r="AJ109" s="22">
        <v>2016</v>
      </c>
      <c r="AK109" s="23" t="s">
        <v>17</v>
      </c>
      <c r="AL109" s="23">
        <v>2015</v>
      </c>
      <c r="AM109" s="22">
        <v>2015</v>
      </c>
      <c r="AN109" s="22">
        <v>2014</v>
      </c>
      <c r="AO109" s="22">
        <v>2014</v>
      </c>
      <c r="AP109" s="22">
        <v>2014</v>
      </c>
      <c r="AQ109" s="22">
        <v>2014</v>
      </c>
      <c r="AR109" s="22" t="s">
        <v>17</v>
      </c>
      <c r="AS109" s="22">
        <v>2014</v>
      </c>
      <c r="AT109" s="22">
        <v>2015</v>
      </c>
      <c r="AU109" s="22">
        <v>2012</v>
      </c>
      <c r="AV109" s="22">
        <v>2011</v>
      </c>
      <c r="AW109" s="22">
        <v>2014</v>
      </c>
      <c r="AX109" s="22">
        <v>2014</v>
      </c>
      <c r="AY109" s="22">
        <v>2014</v>
      </c>
      <c r="AZ109" s="22">
        <v>2015</v>
      </c>
      <c r="BA109" s="22">
        <v>2015</v>
      </c>
      <c r="BB109" s="22">
        <v>2013</v>
      </c>
      <c r="BC109" s="22">
        <v>2015</v>
      </c>
      <c r="BD109" s="22">
        <v>2014</v>
      </c>
      <c r="BE109" s="22">
        <v>2014</v>
      </c>
      <c r="BF109" s="10"/>
    </row>
    <row r="110" spans="1:58" x14ac:dyDescent="0.35">
      <c r="A110" s="16" t="s">
        <v>7935</v>
      </c>
      <c r="B110" s="11" t="s">
        <v>7936</v>
      </c>
      <c r="C110" s="20">
        <v>2014</v>
      </c>
      <c r="D110" s="20">
        <v>2014</v>
      </c>
      <c r="E110" s="20">
        <v>2014</v>
      </c>
      <c r="F110" s="20">
        <v>2014</v>
      </c>
      <c r="G110" s="20">
        <v>2014</v>
      </c>
      <c r="H110" s="20">
        <v>2014</v>
      </c>
      <c r="I110" s="20">
        <v>2014</v>
      </c>
      <c r="J110" s="20">
        <v>2015</v>
      </c>
      <c r="K110" s="20">
        <v>2015</v>
      </c>
      <c r="L110" s="20">
        <v>2015</v>
      </c>
      <c r="M110" s="22">
        <v>2016</v>
      </c>
      <c r="N110" s="22">
        <v>2016</v>
      </c>
      <c r="O110" s="22">
        <v>2015</v>
      </c>
      <c r="P110" s="22">
        <v>2015</v>
      </c>
      <c r="Q110" s="22" t="s">
        <v>17</v>
      </c>
      <c r="R110" s="22" t="s">
        <v>17</v>
      </c>
      <c r="S110" s="22">
        <v>2016</v>
      </c>
      <c r="T110" s="22">
        <v>2013</v>
      </c>
      <c r="U110" s="22">
        <v>2014</v>
      </c>
      <c r="V110" s="22">
        <v>2014</v>
      </c>
      <c r="W110" s="22">
        <v>2015</v>
      </c>
      <c r="X110" s="22">
        <v>2007</v>
      </c>
      <c r="Y110" s="22">
        <v>2010</v>
      </c>
      <c r="Z110" s="22">
        <v>2014</v>
      </c>
      <c r="AA110" s="22">
        <v>2014</v>
      </c>
      <c r="AB110" s="22" t="s">
        <v>17</v>
      </c>
      <c r="AC110" s="22">
        <v>2014</v>
      </c>
      <c r="AD110" s="22">
        <v>2015</v>
      </c>
      <c r="AE110" s="22" t="s">
        <v>17</v>
      </c>
      <c r="AF110" s="22" t="s">
        <v>17</v>
      </c>
      <c r="AG110" s="21" t="s">
        <v>17</v>
      </c>
      <c r="AH110" s="22">
        <v>2014</v>
      </c>
      <c r="AI110" s="22">
        <v>2015</v>
      </c>
      <c r="AJ110" s="22">
        <v>2016</v>
      </c>
      <c r="AK110" s="23" t="s">
        <v>17</v>
      </c>
      <c r="AL110" s="23" t="s">
        <v>17</v>
      </c>
      <c r="AM110" s="22">
        <v>2015</v>
      </c>
      <c r="AN110" s="22">
        <v>2014</v>
      </c>
      <c r="AO110" s="22">
        <v>2014</v>
      </c>
      <c r="AP110" s="22" t="s">
        <v>17</v>
      </c>
      <c r="AQ110" s="22" t="s">
        <v>17</v>
      </c>
      <c r="AR110" s="22">
        <v>2011</v>
      </c>
      <c r="AS110" s="22">
        <v>2014</v>
      </c>
      <c r="AT110" s="22" t="s">
        <v>17</v>
      </c>
      <c r="AU110" s="22">
        <v>2012</v>
      </c>
      <c r="AV110" s="22" t="s">
        <v>17</v>
      </c>
      <c r="AW110" s="22">
        <v>2014</v>
      </c>
      <c r="AX110" s="22">
        <v>2014</v>
      </c>
      <c r="AY110" s="22">
        <v>2014</v>
      </c>
      <c r="AZ110" s="22">
        <v>2015</v>
      </c>
      <c r="BA110" s="22">
        <v>2015</v>
      </c>
      <c r="BB110" s="22">
        <v>2014</v>
      </c>
      <c r="BC110" s="22">
        <v>2015</v>
      </c>
      <c r="BD110" s="22">
        <v>2014</v>
      </c>
      <c r="BE110" s="22">
        <v>2014</v>
      </c>
      <c r="BF110" s="10"/>
    </row>
    <row r="111" spans="1:58" x14ac:dyDescent="0.35">
      <c r="A111" s="16" t="s">
        <v>68</v>
      </c>
      <c r="B111" s="11" t="s">
        <v>7948</v>
      </c>
      <c r="C111" s="20">
        <v>2014</v>
      </c>
      <c r="D111" s="20">
        <v>2014</v>
      </c>
      <c r="E111" s="20">
        <v>2014</v>
      </c>
      <c r="F111" s="20">
        <v>2014</v>
      </c>
      <c r="G111" s="20">
        <v>2014</v>
      </c>
      <c r="H111" s="20">
        <v>2014</v>
      </c>
      <c r="I111" s="20">
        <v>2014</v>
      </c>
      <c r="J111" s="20">
        <v>2015</v>
      </c>
      <c r="K111" s="20">
        <v>2015</v>
      </c>
      <c r="L111" s="20">
        <v>2015</v>
      </c>
      <c r="M111" s="22">
        <v>2016</v>
      </c>
      <c r="N111" s="22">
        <v>2016</v>
      </c>
      <c r="O111" s="22">
        <v>2015</v>
      </c>
      <c r="P111" s="22">
        <v>2015</v>
      </c>
      <c r="Q111" s="22">
        <v>2014</v>
      </c>
      <c r="R111" s="22">
        <v>2011</v>
      </c>
      <c r="S111" s="22">
        <v>2016</v>
      </c>
      <c r="T111" s="22">
        <v>2013</v>
      </c>
      <c r="U111" s="22">
        <v>2014</v>
      </c>
      <c r="V111" s="22">
        <v>2014</v>
      </c>
      <c r="W111" s="22">
        <v>2015</v>
      </c>
      <c r="X111" s="22">
        <v>2012</v>
      </c>
      <c r="Y111" s="22">
        <v>2010</v>
      </c>
      <c r="Z111" s="22">
        <v>2014</v>
      </c>
      <c r="AA111" s="22">
        <v>2014</v>
      </c>
      <c r="AB111" s="22">
        <v>2014</v>
      </c>
      <c r="AC111" s="22">
        <v>2014</v>
      </c>
      <c r="AD111" s="22">
        <v>2015</v>
      </c>
      <c r="AE111" s="22">
        <v>2012</v>
      </c>
      <c r="AF111" s="22">
        <v>2014</v>
      </c>
      <c r="AG111" s="21">
        <v>2008</v>
      </c>
      <c r="AH111" s="22">
        <v>2014</v>
      </c>
      <c r="AI111" s="22">
        <v>2015</v>
      </c>
      <c r="AJ111" s="22">
        <v>2016</v>
      </c>
      <c r="AK111" s="23" t="s">
        <v>17</v>
      </c>
      <c r="AL111" s="23">
        <v>2016</v>
      </c>
      <c r="AM111" s="22">
        <v>2015</v>
      </c>
      <c r="AN111" s="22">
        <v>2014</v>
      </c>
      <c r="AO111" s="22">
        <v>2014</v>
      </c>
      <c r="AP111" s="22">
        <v>2014</v>
      </c>
      <c r="AQ111" s="22">
        <v>2014</v>
      </c>
      <c r="AR111" s="22">
        <v>2011</v>
      </c>
      <c r="AS111" s="22">
        <v>2014</v>
      </c>
      <c r="AT111" s="22">
        <v>2015</v>
      </c>
      <c r="AU111" s="22">
        <v>2012</v>
      </c>
      <c r="AV111" s="22">
        <v>2007</v>
      </c>
      <c r="AW111" s="22">
        <v>2014</v>
      </c>
      <c r="AX111" s="22">
        <v>2014</v>
      </c>
      <c r="AY111" s="22">
        <v>2014</v>
      </c>
      <c r="AZ111" s="22">
        <v>2015</v>
      </c>
      <c r="BA111" s="22">
        <v>2015</v>
      </c>
      <c r="BB111" s="22">
        <v>2014</v>
      </c>
      <c r="BC111" s="22">
        <v>2015</v>
      </c>
      <c r="BD111" s="22">
        <v>2014</v>
      </c>
      <c r="BE111" s="22">
        <v>2014</v>
      </c>
      <c r="BF111" s="10"/>
    </row>
    <row r="112" spans="1:58" x14ac:dyDescent="0.35">
      <c r="A112" s="16" t="s">
        <v>7951</v>
      </c>
      <c r="B112" s="11" t="s">
        <v>7952</v>
      </c>
      <c r="C112" s="20">
        <v>2014</v>
      </c>
      <c r="D112" s="20">
        <v>2014</v>
      </c>
      <c r="E112" s="20">
        <v>2014</v>
      </c>
      <c r="F112" s="20">
        <v>2014</v>
      </c>
      <c r="G112" s="20">
        <v>2014</v>
      </c>
      <c r="H112" s="20">
        <v>2014</v>
      </c>
      <c r="I112" s="20">
        <v>2014</v>
      </c>
      <c r="J112" s="20">
        <v>2015</v>
      </c>
      <c r="K112" s="20">
        <v>2015</v>
      </c>
      <c r="L112" s="20">
        <v>2015</v>
      </c>
      <c r="M112" s="22">
        <v>2016</v>
      </c>
      <c r="N112" s="22">
        <v>2016</v>
      </c>
      <c r="O112" s="22">
        <v>2015</v>
      </c>
      <c r="P112" s="22">
        <v>2015</v>
      </c>
      <c r="Q112" s="22">
        <v>2014</v>
      </c>
      <c r="R112" s="22" t="s">
        <v>17</v>
      </c>
      <c r="S112" s="22">
        <v>2016</v>
      </c>
      <c r="T112" s="22">
        <v>2013</v>
      </c>
      <c r="U112" s="22">
        <v>2014</v>
      </c>
      <c r="V112" s="22">
        <v>2014</v>
      </c>
      <c r="W112" s="22">
        <v>2015</v>
      </c>
      <c r="X112" s="22" t="s">
        <v>17</v>
      </c>
      <c r="Y112" s="22" t="s">
        <v>17</v>
      </c>
      <c r="Z112" s="22">
        <v>2014</v>
      </c>
      <c r="AA112" s="22">
        <v>2014</v>
      </c>
      <c r="AB112" s="22">
        <v>2014</v>
      </c>
      <c r="AC112" s="22">
        <v>2014</v>
      </c>
      <c r="AD112" s="22">
        <v>2015</v>
      </c>
      <c r="AE112" s="22" t="s">
        <v>17</v>
      </c>
      <c r="AF112" s="22">
        <v>2014</v>
      </c>
      <c r="AG112" s="21">
        <v>2012</v>
      </c>
      <c r="AH112" s="22">
        <v>2014</v>
      </c>
      <c r="AI112" s="22">
        <v>2015</v>
      </c>
      <c r="AJ112" s="22">
        <v>2016</v>
      </c>
      <c r="AK112" s="23" t="s">
        <v>17</v>
      </c>
      <c r="AL112" s="23">
        <v>2015</v>
      </c>
      <c r="AM112" s="22">
        <v>2015</v>
      </c>
      <c r="AN112" s="22">
        <v>2014</v>
      </c>
      <c r="AO112" s="22">
        <v>2014</v>
      </c>
      <c r="AP112" s="22">
        <v>2014</v>
      </c>
      <c r="AQ112" s="22">
        <v>2014</v>
      </c>
      <c r="AR112" s="22">
        <v>2015</v>
      </c>
      <c r="AS112" s="22">
        <v>2014</v>
      </c>
      <c r="AT112" s="22">
        <v>2015</v>
      </c>
      <c r="AU112" s="22">
        <v>2012</v>
      </c>
      <c r="AV112" s="22">
        <v>2011</v>
      </c>
      <c r="AW112" s="22">
        <v>2014</v>
      </c>
      <c r="AX112" s="22">
        <v>2014</v>
      </c>
      <c r="AY112" s="22">
        <v>2014</v>
      </c>
      <c r="AZ112" s="22">
        <v>2015</v>
      </c>
      <c r="BA112" s="22">
        <v>2015</v>
      </c>
      <c r="BB112" s="22">
        <v>2015</v>
      </c>
      <c r="BC112" s="22">
        <v>2015</v>
      </c>
      <c r="BD112" s="22">
        <v>2014</v>
      </c>
      <c r="BE112" s="22">
        <v>2014</v>
      </c>
      <c r="BF112" s="10"/>
    </row>
    <row r="113" spans="1:58" x14ac:dyDescent="0.35">
      <c r="A113" s="16" t="s">
        <v>404</v>
      </c>
      <c r="B113" s="11" t="s">
        <v>7934</v>
      </c>
      <c r="C113" s="20">
        <v>2014</v>
      </c>
      <c r="D113" s="20">
        <v>2014</v>
      </c>
      <c r="E113" s="20">
        <v>2014</v>
      </c>
      <c r="F113" s="20">
        <v>2014</v>
      </c>
      <c r="G113" s="20">
        <v>2014</v>
      </c>
      <c r="H113" s="20">
        <v>2014</v>
      </c>
      <c r="I113" s="20">
        <v>2014</v>
      </c>
      <c r="J113" s="20">
        <v>2015</v>
      </c>
      <c r="K113" s="20">
        <v>2015</v>
      </c>
      <c r="L113" s="20">
        <v>2015</v>
      </c>
      <c r="M113" s="22">
        <v>2016</v>
      </c>
      <c r="N113" s="22">
        <v>2016</v>
      </c>
      <c r="O113" s="22">
        <v>2015</v>
      </c>
      <c r="P113" s="22">
        <v>2015</v>
      </c>
      <c r="Q113" s="22">
        <v>2014</v>
      </c>
      <c r="R113" s="22">
        <v>2012</v>
      </c>
      <c r="S113" s="22">
        <v>2016</v>
      </c>
      <c r="T113" s="22">
        <v>2013</v>
      </c>
      <c r="U113" s="22">
        <v>2014</v>
      </c>
      <c r="V113" s="22">
        <v>2014</v>
      </c>
      <c r="W113" s="22">
        <v>2015</v>
      </c>
      <c r="X113" s="22">
        <v>2012</v>
      </c>
      <c r="Y113" s="22">
        <v>2011</v>
      </c>
      <c r="Z113" s="22">
        <v>2014</v>
      </c>
      <c r="AA113" s="22">
        <v>2014</v>
      </c>
      <c r="AB113" s="22">
        <v>2014</v>
      </c>
      <c r="AC113" s="22">
        <v>2014</v>
      </c>
      <c r="AD113" s="22">
        <v>2015</v>
      </c>
      <c r="AE113" s="22">
        <v>2012</v>
      </c>
      <c r="AF113" s="22">
        <v>2014</v>
      </c>
      <c r="AG113" s="21">
        <v>2012</v>
      </c>
      <c r="AH113" s="22">
        <v>2014</v>
      </c>
      <c r="AI113" s="22">
        <v>2015</v>
      </c>
      <c r="AJ113" s="22">
        <v>2016</v>
      </c>
      <c r="AK113" s="23">
        <v>2015</v>
      </c>
      <c r="AL113" s="23">
        <v>2015</v>
      </c>
      <c r="AM113" s="22">
        <v>2015</v>
      </c>
      <c r="AN113" s="22">
        <v>2014</v>
      </c>
      <c r="AO113" s="22">
        <v>2014</v>
      </c>
      <c r="AP113" s="22">
        <v>2014</v>
      </c>
      <c r="AQ113" s="22">
        <v>2014</v>
      </c>
      <c r="AR113" s="22">
        <v>2015</v>
      </c>
      <c r="AS113" s="22">
        <v>2014</v>
      </c>
      <c r="AT113" s="22">
        <v>2015</v>
      </c>
      <c r="AU113" s="22">
        <v>2012</v>
      </c>
      <c r="AV113" s="22">
        <v>2013</v>
      </c>
      <c r="AW113" s="22">
        <v>2014</v>
      </c>
      <c r="AX113" s="22">
        <v>2014</v>
      </c>
      <c r="AY113" s="22">
        <v>2014</v>
      </c>
      <c r="AZ113" s="22">
        <v>2015</v>
      </c>
      <c r="BA113" s="22">
        <v>2015</v>
      </c>
      <c r="BB113" s="22">
        <v>2015</v>
      </c>
      <c r="BC113" s="22">
        <v>2015</v>
      </c>
      <c r="BD113" s="22">
        <v>2014</v>
      </c>
      <c r="BE113" s="22">
        <v>2014</v>
      </c>
      <c r="BF113" s="10"/>
    </row>
    <row r="114" spans="1:58" x14ac:dyDescent="0.35">
      <c r="A114" s="16" t="s">
        <v>7835</v>
      </c>
      <c r="B114" s="11" t="s">
        <v>7836</v>
      </c>
      <c r="C114" s="20">
        <v>2014</v>
      </c>
      <c r="D114" s="20">
        <v>2014</v>
      </c>
      <c r="E114" s="20">
        <v>2014</v>
      </c>
      <c r="F114" s="20">
        <v>2014</v>
      </c>
      <c r="G114" s="20">
        <v>2014</v>
      </c>
      <c r="H114" s="20">
        <v>2014</v>
      </c>
      <c r="I114" s="20">
        <v>2014</v>
      </c>
      <c r="J114" s="20">
        <v>2015</v>
      </c>
      <c r="K114" s="20">
        <v>2015</v>
      </c>
      <c r="L114" s="20">
        <v>2015</v>
      </c>
      <c r="M114" s="22">
        <v>2016</v>
      </c>
      <c r="N114" s="22">
        <v>2016</v>
      </c>
      <c r="O114" s="22">
        <v>2015</v>
      </c>
      <c r="P114" s="22">
        <v>2015</v>
      </c>
      <c r="Q114" s="22">
        <v>2014</v>
      </c>
      <c r="R114" s="22" t="s">
        <v>17</v>
      </c>
      <c r="S114" s="22">
        <v>2016</v>
      </c>
      <c r="T114" s="22">
        <v>2013</v>
      </c>
      <c r="U114" s="22">
        <v>2014</v>
      </c>
      <c r="V114" s="22">
        <v>2014</v>
      </c>
      <c r="W114" s="22">
        <v>2015</v>
      </c>
      <c r="X114" s="22">
        <v>2005</v>
      </c>
      <c r="Y114" s="22">
        <v>2010</v>
      </c>
      <c r="Z114" s="22">
        <v>2014</v>
      </c>
      <c r="AA114" s="22">
        <v>2014</v>
      </c>
      <c r="AB114" s="22" t="s">
        <v>17</v>
      </c>
      <c r="AC114" s="22">
        <v>2014</v>
      </c>
      <c r="AD114" s="22">
        <v>2015</v>
      </c>
      <c r="AE114" s="22" t="s">
        <v>17</v>
      </c>
      <c r="AF114" s="22" t="s">
        <v>17</v>
      </c>
      <c r="AG114" s="21" t="s">
        <v>17</v>
      </c>
      <c r="AH114" s="22">
        <v>2014</v>
      </c>
      <c r="AI114" s="22">
        <v>2015</v>
      </c>
      <c r="AJ114" s="22">
        <v>2016</v>
      </c>
      <c r="AK114" s="23" t="s">
        <v>17</v>
      </c>
      <c r="AL114" s="23">
        <v>2015</v>
      </c>
      <c r="AM114" s="22">
        <v>2015</v>
      </c>
      <c r="AN114" s="22">
        <v>2014</v>
      </c>
      <c r="AO114" s="22">
        <v>2014</v>
      </c>
      <c r="AP114" s="22" t="s">
        <v>17</v>
      </c>
      <c r="AQ114" s="22" t="s">
        <v>17</v>
      </c>
      <c r="AR114" s="22">
        <v>2011</v>
      </c>
      <c r="AS114" s="22">
        <v>2014</v>
      </c>
      <c r="AT114" s="22" t="s">
        <v>17</v>
      </c>
      <c r="AU114" s="22">
        <v>2012</v>
      </c>
      <c r="AV114" s="22" t="s">
        <v>17</v>
      </c>
      <c r="AW114" s="22">
        <v>2014</v>
      </c>
      <c r="AX114" s="22">
        <v>2014</v>
      </c>
      <c r="AY114" s="22">
        <v>2014</v>
      </c>
      <c r="AZ114" s="22">
        <v>2015</v>
      </c>
      <c r="BA114" s="22">
        <v>2015</v>
      </c>
      <c r="BB114" s="22">
        <v>2014</v>
      </c>
      <c r="BC114" s="22">
        <v>2015</v>
      </c>
      <c r="BD114" s="22">
        <v>2014</v>
      </c>
      <c r="BE114" s="22">
        <v>2014</v>
      </c>
      <c r="BF114" s="10"/>
    </row>
    <row r="115" spans="1:58" x14ac:dyDescent="0.35">
      <c r="A115" s="16" t="s">
        <v>8928</v>
      </c>
      <c r="B115" s="11" t="s">
        <v>7930</v>
      </c>
      <c r="C115" s="20">
        <v>2014</v>
      </c>
      <c r="D115" s="20">
        <v>2014</v>
      </c>
      <c r="E115" s="20">
        <v>2014</v>
      </c>
      <c r="F115" s="20">
        <v>2014</v>
      </c>
      <c r="G115" s="20">
        <v>2014</v>
      </c>
      <c r="H115" s="20">
        <v>2014</v>
      </c>
      <c r="I115" s="20">
        <v>2014</v>
      </c>
      <c r="J115" s="20">
        <v>2015</v>
      </c>
      <c r="K115" s="20">
        <v>2015</v>
      </c>
      <c r="L115" s="20">
        <v>2015</v>
      </c>
      <c r="M115" s="22">
        <v>2016</v>
      </c>
      <c r="N115" s="22">
        <v>2016</v>
      </c>
      <c r="O115" s="22">
        <v>2015</v>
      </c>
      <c r="P115" s="22">
        <v>2015</v>
      </c>
      <c r="Q115" s="22">
        <v>2014</v>
      </c>
      <c r="R115" s="22">
        <v>2012</v>
      </c>
      <c r="S115" s="22">
        <v>2016</v>
      </c>
      <c r="T115" s="22">
        <v>2013</v>
      </c>
      <c r="U115" s="22">
        <v>2014</v>
      </c>
      <c r="V115" s="22">
        <v>2014</v>
      </c>
      <c r="W115" s="22">
        <v>2015</v>
      </c>
      <c r="X115" s="22">
        <v>2012</v>
      </c>
      <c r="Y115" s="22">
        <v>2013</v>
      </c>
      <c r="Z115" s="22">
        <v>2014</v>
      </c>
      <c r="AA115" s="22">
        <v>2014</v>
      </c>
      <c r="AB115" s="22">
        <v>2014</v>
      </c>
      <c r="AC115" s="22">
        <v>2014</v>
      </c>
      <c r="AD115" s="22">
        <v>2015</v>
      </c>
      <c r="AE115" s="22" t="s">
        <v>17</v>
      </c>
      <c r="AF115" s="22">
        <v>2014</v>
      </c>
      <c r="AG115" s="21">
        <v>2013</v>
      </c>
      <c r="AH115" s="22">
        <v>2014</v>
      </c>
      <c r="AI115" s="22">
        <v>2015</v>
      </c>
      <c r="AJ115" s="22">
        <v>2016</v>
      </c>
      <c r="AK115" s="23" t="s">
        <v>17</v>
      </c>
      <c r="AL115" s="23">
        <v>2015</v>
      </c>
      <c r="AM115" s="22">
        <v>2015</v>
      </c>
      <c r="AN115" s="22">
        <v>2014</v>
      </c>
      <c r="AO115" s="22">
        <v>2014</v>
      </c>
      <c r="AP115" s="22">
        <v>2013</v>
      </c>
      <c r="AQ115" s="22">
        <v>2013</v>
      </c>
      <c r="AR115" s="22">
        <v>2009</v>
      </c>
      <c r="AS115" s="22">
        <v>2014</v>
      </c>
      <c r="AT115" s="22">
        <v>2015</v>
      </c>
      <c r="AU115" s="22">
        <v>2012</v>
      </c>
      <c r="AV115" s="22">
        <v>2013</v>
      </c>
      <c r="AW115" s="22">
        <v>2014</v>
      </c>
      <c r="AX115" s="22">
        <v>2014</v>
      </c>
      <c r="AY115" s="22">
        <v>2014</v>
      </c>
      <c r="AZ115" s="22">
        <v>2015</v>
      </c>
      <c r="BA115" s="22">
        <v>2015</v>
      </c>
      <c r="BB115" s="22">
        <v>2015</v>
      </c>
      <c r="BC115" s="22">
        <v>2015</v>
      </c>
      <c r="BD115" s="22">
        <v>2014</v>
      </c>
      <c r="BE115" s="22">
        <v>2014</v>
      </c>
      <c r="BF115" s="10"/>
    </row>
    <row r="116" spans="1:58" x14ac:dyDescent="0.35">
      <c r="A116" s="16" t="s">
        <v>7945</v>
      </c>
      <c r="B116" s="11" t="s">
        <v>7946</v>
      </c>
      <c r="C116" s="20">
        <v>2014</v>
      </c>
      <c r="D116" s="20">
        <v>2014</v>
      </c>
      <c r="E116" s="20">
        <v>2014</v>
      </c>
      <c r="F116" s="20">
        <v>2014</v>
      </c>
      <c r="G116" s="20">
        <v>2014</v>
      </c>
      <c r="H116" s="20">
        <v>2014</v>
      </c>
      <c r="I116" s="20">
        <v>2014</v>
      </c>
      <c r="J116" s="20">
        <v>2015</v>
      </c>
      <c r="K116" s="20">
        <v>2015</v>
      </c>
      <c r="L116" s="20">
        <v>2015</v>
      </c>
      <c r="M116" s="22">
        <v>2016</v>
      </c>
      <c r="N116" s="22">
        <v>2016</v>
      </c>
      <c r="O116" s="22">
        <v>2015</v>
      </c>
      <c r="P116" s="22">
        <v>2015</v>
      </c>
      <c r="Q116" s="22">
        <v>2014</v>
      </c>
      <c r="R116" s="22">
        <v>2010</v>
      </c>
      <c r="S116" s="22">
        <v>2016</v>
      </c>
      <c r="T116" s="22">
        <v>2013</v>
      </c>
      <c r="U116" s="22">
        <v>2014</v>
      </c>
      <c r="V116" s="22">
        <v>2014</v>
      </c>
      <c r="W116" s="22">
        <v>2015</v>
      </c>
      <c r="X116" s="22">
        <v>2013</v>
      </c>
      <c r="Y116" s="22">
        <v>2011</v>
      </c>
      <c r="Z116" s="22">
        <v>2014</v>
      </c>
      <c r="AA116" s="22">
        <v>2014</v>
      </c>
      <c r="AB116" s="22">
        <v>2013</v>
      </c>
      <c r="AC116" s="22">
        <v>2014</v>
      </c>
      <c r="AD116" s="22">
        <v>2015</v>
      </c>
      <c r="AE116" s="22" t="s">
        <v>17</v>
      </c>
      <c r="AF116" s="22">
        <v>2014</v>
      </c>
      <c r="AG116" s="21">
        <v>2012</v>
      </c>
      <c r="AH116" s="22">
        <v>2014</v>
      </c>
      <c r="AI116" s="22">
        <v>2015</v>
      </c>
      <c r="AJ116" s="22">
        <v>2016</v>
      </c>
      <c r="AK116" s="23" t="s">
        <v>17</v>
      </c>
      <c r="AL116" s="23">
        <v>2015</v>
      </c>
      <c r="AM116" s="22">
        <v>2015</v>
      </c>
      <c r="AN116" s="22">
        <v>2014</v>
      </c>
      <c r="AO116" s="22">
        <v>2014</v>
      </c>
      <c r="AP116" s="22" t="s">
        <v>17</v>
      </c>
      <c r="AQ116" s="22">
        <v>2012</v>
      </c>
      <c r="AR116" s="22">
        <v>2015</v>
      </c>
      <c r="AS116" s="22">
        <v>2014</v>
      </c>
      <c r="AT116" s="22">
        <v>2015</v>
      </c>
      <c r="AU116" s="22">
        <v>2012</v>
      </c>
      <c r="AV116" s="22">
        <v>2010</v>
      </c>
      <c r="AW116" s="22">
        <v>2014</v>
      </c>
      <c r="AX116" s="22">
        <v>2014</v>
      </c>
      <c r="AY116" s="22">
        <v>2014</v>
      </c>
      <c r="AZ116" s="22">
        <v>2015</v>
      </c>
      <c r="BA116" s="22">
        <v>2015</v>
      </c>
      <c r="BB116" s="22">
        <v>2015</v>
      </c>
      <c r="BC116" s="22">
        <v>2015</v>
      </c>
      <c r="BD116" s="22">
        <v>2014</v>
      </c>
      <c r="BE116" s="22">
        <v>2014</v>
      </c>
      <c r="BF116" s="10"/>
    </row>
    <row r="117" spans="1:58" x14ac:dyDescent="0.35">
      <c r="A117" s="16" t="s">
        <v>7943</v>
      </c>
      <c r="B117" s="11" t="s">
        <v>7944</v>
      </c>
      <c r="C117" s="20">
        <v>2014</v>
      </c>
      <c r="D117" s="20">
        <v>2014</v>
      </c>
      <c r="E117" s="20">
        <v>2014</v>
      </c>
      <c r="F117" s="20">
        <v>2014</v>
      </c>
      <c r="G117" s="20">
        <v>2014</v>
      </c>
      <c r="H117" s="20">
        <v>2014</v>
      </c>
      <c r="I117" s="20">
        <v>2014</v>
      </c>
      <c r="J117" s="20">
        <v>2015</v>
      </c>
      <c r="K117" s="20">
        <v>2015</v>
      </c>
      <c r="L117" s="20">
        <v>2015</v>
      </c>
      <c r="M117" s="22">
        <v>2016</v>
      </c>
      <c r="N117" s="22">
        <v>2016</v>
      </c>
      <c r="O117" s="22">
        <v>2015</v>
      </c>
      <c r="P117" s="22">
        <v>2015</v>
      </c>
      <c r="Q117" s="22">
        <v>2014</v>
      </c>
      <c r="R117" s="22">
        <v>2013</v>
      </c>
      <c r="S117" s="22">
        <v>2016</v>
      </c>
      <c r="T117" s="22">
        <v>2013</v>
      </c>
      <c r="U117" s="22">
        <v>2014</v>
      </c>
      <c r="V117" s="22">
        <v>2014</v>
      </c>
      <c r="W117" s="22">
        <v>2015</v>
      </c>
      <c r="X117" s="22">
        <v>2013</v>
      </c>
      <c r="Y117" s="22">
        <v>2013</v>
      </c>
      <c r="Z117" s="22">
        <v>2014</v>
      </c>
      <c r="AA117" s="22">
        <v>2014</v>
      </c>
      <c r="AB117" s="22" t="s">
        <v>17</v>
      </c>
      <c r="AC117" s="22">
        <v>2014</v>
      </c>
      <c r="AD117" s="22">
        <v>2015</v>
      </c>
      <c r="AE117" s="22" t="s">
        <v>17</v>
      </c>
      <c r="AF117" s="22">
        <v>2014</v>
      </c>
      <c r="AG117" s="21">
        <v>2013</v>
      </c>
      <c r="AH117" s="22">
        <v>2014</v>
      </c>
      <c r="AI117" s="22">
        <v>2015</v>
      </c>
      <c r="AJ117" s="22">
        <v>2016</v>
      </c>
      <c r="AK117" s="23" t="s">
        <v>17</v>
      </c>
      <c r="AL117" s="23">
        <v>2015</v>
      </c>
      <c r="AM117" s="22">
        <v>2015</v>
      </c>
      <c r="AN117" s="22">
        <v>2014</v>
      </c>
      <c r="AO117" s="22">
        <v>2014</v>
      </c>
      <c r="AP117" s="22" t="s">
        <v>17</v>
      </c>
      <c r="AQ117" s="22" t="s">
        <v>17</v>
      </c>
      <c r="AR117" s="22">
        <v>2007</v>
      </c>
      <c r="AS117" s="22">
        <v>2014</v>
      </c>
      <c r="AT117" s="22">
        <v>2015</v>
      </c>
      <c r="AU117" s="22">
        <v>2012</v>
      </c>
      <c r="AV117" s="22">
        <v>2011</v>
      </c>
      <c r="AW117" s="22">
        <v>2014</v>
      </c>
      <c r="AX117" s="22">
        <v>2014</v>
      </c>
      <c r="AY117" s="22">
        <v>2014</v>
      </c>
      <c r="AZ117" s="22">
        <v>2015</v>
      </c>
      <c r="BA117" s="22">
        <v>2015</v>
      </c>
      <c r="BB117" s="22">
        <v>2015</v>
      </c>
      <c r="BC117" s="22">
        <v>2015</v>
      </c>
      <c r="BD117" s="22">
        <v>2014</v>
      </c>
      <c r="BE117" s="22">
        <v>2014</v>
      </c>
      <c r="BF117" s="10"/>
    </row>
    <row r="118" spans="1:58" x14ac:dyDescent="0.35">
      <c r="A118" s="16" t="s">
        <v>607</v>
      </c>
      <c r="B118" s="11" t="s">
        <v>7927</v>
      </c>
      <c r="C118" s="20">
        <v>2014</v>
      </c>
      <c r="D118" s="20">
        <v>2014</v>
      </c>
      <c r="E118" s="20">
        <v>2014</v>
      </c>
      <c r="F118" s="20">
        <v>2014</v>
      </c>
      <c r="G118" s="20">
        <v>2014</v>
      </c>
      <c r="H118" s="20">
        <v>2014</v>
      </c>
      <c r="I118" s="20">
        <v>2014</v>
      </c>
      <c r="J118" s="20">
        <v>2015</v>
      </c>
      <c r="K118" s="20">
        <v>2015</v>
      </c>
      <c r="L118" s="20">
        <v>2015</v>
      </c>
      <c r="M118" s="22">
        <v>2016</v>
      </c>
      <c r="N118" s="22">
        <v>2016</v>
      </c>
      <c r="O118" s="22">
        <v>2015</v>
      </c>
      <c r="P118" s="22">
        <v>2015</v>
      </c>
      <c r="Q118" s="22">
        <v>2014</v>
      </c>
      <c r="R118" s="22">
        <v>2011</v>
      </c>
      <c r="S118" s="22">
        <v>2016</v>
      </c>
      <c r="T118" s="22">
        <v>2013</v>
      </c>
      <c r="U118" s="22">
        <v>2014</v>
      </c>
      <c r="V118" s="22">
        <v>2014</v>
      </c>
      <c r="W118" s="22">
        <v>2015</v>
      </c>
      <c r="X118" s="22">
        <v>2011</v>
      </c>
      <c r="Y118" s="22">
        <v>2010</v>
      </c>
      <c r="Z118" s="22">
        <v>2014</v>
      </c>
      <c r="AA118" s="22">
        <v>2014</v>
      </c>
      <c r="AB118" s="22">
        <v>2014</v>
      </c>
      <c r="AC118" s="22">
        <v>2014</v>
      </c>
      <c r="AD118" s="22">
        <v>2015</v>
      </c>
      <c r="AE118" s="22" t="s">
        <v>17</v>
      </c>
      <c r="AF118" s="22">
        <v>2014</v>
      </c>
      <c r="AG118" s="21">
        <v>2007</v>
      </c>
      <c r="AH118" s="22">
        <v>2014</v>
      </c>
      <c r="AI118" s="22">
        <v>2015</v>
      </c>
      <c r="AJ118" s="22">
        <v>2016</v>
      </c>
      <c r="AK118" s="23" t="s">
        <v>17</v>
      </c>
      <c r="AL118" s="23">
        <v>2015</v>
      </c>
      <c r="AM118" s="22">
        <v>2015</v>
      </c>
      <c r="AN118" s="22">
        <v>2014</v>
      </c>
      <c r="AO118" s="22">
        <v>2014</v>
      </c>
      <c r="AP118" s="22">
        <v>2014</v>
      </c>
      <c r="AQ118" s="22">
        <v>2014</v>
      </c>
      <c r="AR118" s="22">
        <v>2011</v>
      </c>
      <c r="AS118" s="22">
        <v>2014</v>
      </c>
      <c r="AT118" s="22">
        <v>2015</v>
      </c>
      <c r="AU118" s="22">
        <v>2012</v>
      </c>
      <c r="AV118" s="22">
        <v>2011</v>
      </c>
      <c r="AW118" s="22">
        <v>2014</v>
      </c>
      <c r="AX118" s="22">
        <v>2014</v>
      </c>
      <c r="AY118" s="22">
        <v>2014</v>
      </c>
      <c r="AZ118" s="22">
        <v>2015</v>
      </c>
      <c r="BA118" s="22">
        <v>2015</v>
      </c>
      <c r="BB118" s="22">
        <v>2015</v>
      </c>
      <c r="BC118" s="22">
        <v>2015</v>
      </c>
      <c r="BD118" s="22">
        <v>2014</v>
      </c>
      <c r="BE118" s="22">
        <v>2014</v>
      </c>
      <c r="BF118" s="10"/>
    </row>
    <row r="119" spans="1:58" x14ac:dyDescent="0.35">
      <c r="A119" s="16" t="s">
        <v>435</v>
      </c>
      <c r="B119" s="11" t="s">
        <v>7947</v>
      </c>
      <c r="C119" s="20">
        <v>2014</v>
      </c>
      <c r="D119" s="20">
        <v>2014</v>
      </c>
      <c r="E119" s="20">
        <v>2014</v>
      </c>
      <c r="F119" s="20">
        <v>2014</v>
      </c>
      <c r="G119" s="20">
        <v>2014</v>
      </c>
      <c r="H119" s="20">
        <v>2014</v>
      </c>
      <c r="I119" s="20">
        <v>2014</v>
      </c>
      <c r="J119" s="20">
        <v>2015</v>
      </c>
      <c r="K119" s="20">
        <v>2015</v>
      </c>
      <c r="L119" s="20">
        <v>2015</v>
      </c>
      <c r="M119" s="22">
        <v>2016</v>
      </c>
      <c r="N119" s="22">
        <v>2016</v>
      </c>
      <c r="O119" s="22">
        <v>2015</v>
      </c>
      <c r="P119" s="22">
        <v>2015</v>
      </c>
      <c r="Q119" s="22">
        <v>2014</v>
      </c>
      <c r="R119" s="22">
        <v>2011</v>
      </c>
      <c r="S119" s="22">
        <v>2016</v>
      </c>
      <c r="T119" s="22">
        <v>2013</v>
      </c>
      <c r="U119" s="22">
        <v>2014</v>
      </c>
      <c r="V119" s="22">
        <v>2014</v>
      </c>
      <c r="W119" s="22">
        <v>2015</v>
      </c>
      <c r="X119" s="22">
        <v>2011</v>
      </c>
      <c r="Y119" s="22">
        <v>2012</v>
      </c>
      <c r="Z119" s="22">
        <v>2014</v>
      </c>
      <c r="AA119" s="22">
        <v>2014</v>
      </c>
      <c r="AB119" s="22">
        <v>2014</v>
      </c>
      <c r="AC119" s="22">
        <v>2014</v>
      </c>
      <c r="AD119" s="22">
        <v>2015</v>
      </c>
      <c r="AE119" s="22">
        <v>2012</v>
      </c>
      <c r="AF119" s="22">
        <v>2014</v>
      </c>
      <c r="AG119" s="21">
        <v>2009</v>
      </c>
      <c r="AH119" s="22">
        <v>2014</v>
      </c>
      <c r="AI119" s="22">
        <v>2015</v>
      </c>
      <c r="AJ119" s="22">
        <v>2016</v>
      </c>
      <c r="AK119" s="23" t="s">
        <v>17</v>
      </c>
      <c r="AL119" s="23">
        <v>2015</v>
      </c>
      <c r="AM119" s="22">
        <v>2015</v>
      </c>
      <c r="AN119" s="22">
        <v>2014</v>
      </c>
      <c r="AO119" s="22">
        <v>2014</v>
      </c>
      <c r="AP119" s="22">
        <v>2012</v>
      </c>
      <c r="AQ119" s="22">
        <v>2012</v>
      </c>
      <c r="AR119" s="22">
        <v>2015</v>
      </c>
      <c r="AS119" s="22">
        <v>2014</v>
      </c>
      <c r="AT119" s="22">
        <v>2015</v>
      </c>
      <c r="AU119" s="22">
        <v>2012</v>
      </c>
      <c r="AV119" s="22">
        <v>2009</v>
      </c>
      <c r="AW119" s="22">
        <v>2014</v>
      </c>
      <c r="AX119" s="22">
        <v>2014</v>
      </c>
      <c r="AY119" s="22">
        <v>2014</v>
      </c>
      <c r="AZ119" s="22">
        <v>2015</v>
      </c>
      <c r="BA119" s="22">
        <v>2015</v>
      </c>
      <c r="BB119" s="22">
        <v>2015</v>
      </c>
      <c r="BC119" s="22">
        <v>2015</v>
      </c>
      <c r="BD119" s="22">
        <v>2014</v>
      </c>
      <c r="BE119" s="22">
        <v>2014</v>
      </c>
      <c r="BF119" s="10"/>
    </row>
    <row r="120" spans="1:58" x14ac:dyDescent="0.35">
      <c r="A120" s="16" t="s">
        <v>1041</v>
      </c>
      <c r="B120" s="11" t="s">
        <v>7942</v>
      </c>
      <c r="C120" s="20">
        <v>2014</v>
      </c>
      <c r="D120" s="20">
        <v>2014</v>
      </c>
      <c r="E120" s="20">
        <v>2014</v>
      </c>
      <c r="F120" s="20">
        <v>2014</v>
      </c>
      <c r="G120" s="20">
        <v>2014</v>
      </c>
      <c r="H120" s="20">
        <v>2014</v>
      </c>
      <c r="I120" s="20">
        <v>2014</v>
      </c>
      <c r="J120" s="20">
        <v>2015</v>
      </c>
      <c r="K120" s="20">
        <v>2015</v>
      </c>
      <c r="L120" s="20">
        <v>2015</v>
      </c>
      <c r="M120" s="22">
        <v>2016</v>
      </c>
      <c r="N120" s="22">
        <v>2016</v>
      </c>
      <c r="O120" s="22">
        <v>2015</v>
      </c>
      <c r="P120" s="22">
        <v>2015</v>
      </c>
      <c r="Q120" s="22">
        <v>2014</v>
      </c>
      <c r="R120" s="22" t="s">
        <v>17</v>
      </c>
      <c r="S120" s="22">
        <v>2016</v>
      </c>
      <c r="T120" s="22">
        <v>2013</v>
      </c>
      <c r="U120" s="22">
        <v>2014</v>
      </c>
      <c r="V120" s="22">
        <v>2014</v>
      </c>
      <c r="W120" s="22">
        <v>2015</v>
      </c>
      <c r="X120" s="22">
        <v>2009</v>
      </c>
      <c r="Y120" s="22">
        <v>2012</v>
      </c>
      <c r="Z120" s="22">
        <v>2014</v>
      </c>
      <c r="AA120" s="22">
        <v>2014</v>
      </c>
      <c r="AB120" s="22">
        <v>2014</v>
      </c>
      <c r="AC120" s="22">
        <v>2014</v>
      </c>
      <c r="AD120" s="22">
        <v>2015</v>
      </c>
      <c r="AE120" s="22">
        <v>2012</v>
      </c>
      <c r="AF120" s="22">
        <v>2014</v>
      </c>
      <c r="AG120" s="21" t="s">
        <v>17</v>
      </c>
      <c r="AH120" s="22">
        <v>2014</v>
      </c>
      <c r="AI120" s="22">
        <v>2015</v>
      </c>
      <c r="AJ120" s="22">
        <v>2016</v>
      </c>
      <c r="AK120" s="23">
        <v>2015</v>
      </c>
      <c r="AL120" s="23">
        <v>2015</v>
      </c>
      <c r="AM120" s="22">
        <v>2015</v>
      </c>
      <c r="AN120" s="22">
        <v>2014</v>
      </c>
      <c r="AO120" s="22">
        <v>2014</v>
      </c>
      <c r="AP120" s="22">
        <v>2013</v>
      </c>
      <c r="AQ120" s="22">
        <v>2013</v>
      </c>
      <c r="AR120" s="22">
        <v>2009</v>
      </c>
      <c r="AS120" s="22">
        <v>2014</v>
      </c>
      <c r="AT120" s="22">
        <v>2015</v>
      </c>
      <c r="AU120" s="22">
        <v>2012</v>
      </c>
      <c r="AV120" s="22">
        <v>2013</v>
      </c>
      <c r="AW120" s="22">
        <v>2014</v>
      </c>
      <c r="AX120" s="22">
        <v>2014</v>
      </c>
      <c r="AY120" s="22">
        <v>2014</v>
      </c>
      <c r="AZ120" s="22">
        <v>2015</v>
      </c>
      <c r="BA120" s="22">
        <v>2015</v>
      </c>
      <c r="BB120" s="22">
        <v>2015</v>
      </c>
      <c r="BC120" s="22">
        <v>2015</v>
      </c>
      <c r="BD120" s="22">
        <v>2014</v>
      </c>
      <c r="BE120" s="22">
        <v>2014</v>
      </c>
      <c r="BF120" s="10"/>
    </row>
    <row r="121" spans="1:58" x14ac:dyDescent="0.35">
      <c r="A121" s="16" t="s">
        <v>211</v>
      </c>
      <c r="B121" s="11" t="s">
        <v>7955</v>
      </c>
      <c r="C121" s="20">
        <v>2014</v>
      </c>
      <c r="D121" s="20">
        <v>2014</v>
      </c>
      <c r="E121" s="20">
        <v>2014</v>
      </c>
      <c r="F121" s="20">
        <v>2014</v>
      </c>
      <c r="G121" s="20">
        <v>2014</v>
      </c>
      <c r="H121" s="20">
        <v>2014</v>
      </c>
      <c r="I121" s="20">
        <v>2014</v>
      </c>
      <c r="J121" s="20">
        <v>2015</v>
      </c>
      <c r="K121" s="20">
        <v>2015</v>
      </c>
      <c r="L121" s="20">
        <v>2015</v>
      </c>
      <c r="M121" s="22">
        <v>2016</v>
      </c>
      <c r="N121" s="22">
        <v>2016</v>
      </c>
      <c r="O121" s="22">
        <v>2015</v>
      </c>
      <c r="P121" s="22">
        <v>2015</v>
      </c>
      <c r="Q121" s="22">
        <v>2014</v>
      </c>
      <c r="R121" s="22">
        <v>2013</v>
      </c>
      <c r="S121" s="22">
        <v>2016</v>
      </c>
      <c r="T121" s="22">
        <v>2013</v>
      </c>
      <c r="U121" s="22">
        <v>2014</v>
      </c>
      <c r="V121" s="22">
        <v>2014</v>
      </c>
      <c r="W121" s="22">
        <v>2015</v>
      </c>
      <c r="X121" s="22">
        <v>2013</v>
      </c>
      <c r="Y121" s="22">
        <v>2010</v>
      </c>
      <c r="Z121" s="22">
        <v>2014</v>
      </c>
      <c r="AA121" s="22">
        <v>2014</v>
      </c>
      <c r="AB121" s="22">
        <v>2014</v>
      </c>
      <c r="AC121" s="22">
        <v>2014</v>
      </c>
      <c r="AD121" s="22">
        <v>2015</v>
      </c>
      <c r="AE121" s="22">
        <v>2012</v>
      </c>
      <c r="AF121" s="22">
        <v>2014</v>
      </c>
      <c r="AG121" s="21">
        <v>2009</v>
      </c>
      <c r="AH121" s="22">
        <v>2014</v>
      </c>
      <c r="AI121" s="22">
        <v>2015</v>
      </c>
      <c r="AJ121" s="22">
        <v>2016</v>
      </c>
      <c r="AK121" s="23" t="s">
        <v>17</v>
      </c>
      <c r="AL121" s="23">
        <v>2015</v>
      </c>
      <c r="AM121" s="22">
        <v>2015</v>
      </c>
      <c r="AN121" s="22">
        <v>2014</v>
      </c>
      <c r="AO121" s="22">
        <v>2014</v>
      </c>
      <c r="AP121" s="22">
        <v>2013</v>
      </c>
      <c r="AQ121" s="22">
        <v>2013</v>
      </c>
      <c r="AR121" s="22">
        <v>2009</v>
      </c>
      <c r="AS121" s="22">
        <v>2014</v>
      </c>
      <c r="AT121" s="22">
        <v>2015</v>
      </c>
      <c r="AU121" s="22">
        <v>2012</v>
      </c>
      <c r="AV121" s="22">
        <v>2007</v>
      </c>
      <c r="AW121" s="22">
        <v>2014</v>
      </c>
      <c r="AX121" s="22">
        <v>2014</v>
      </c>
      <c r="AY121" s="22">
        <v>2014</v>
      </c>
      <c r="AZ121" s="22">
        <v>2015</v>
      </c>
      <c r="BA121" s="22">
        <v>2015</v>
      </c>
      <c r="BB121" s="22">
        <v>2015</v>
      </c>
      <c r="BC121" s="22">
        <v>2015</v>
      </c>
      <c r="BD121" s="22">
        <v>2014</v>
      </c>
      <c r="BE121" s="22">
        <v>2014</v>
      </c>
      <c r="BF121" s="10"/>
    </row>
    <row r="122" spans="1:58" x14ac:dyDescent="0.35">
      <c r="A122" s="16" t="s">
        <v>7967</v>
      </c>
      <c r="B122" s="11" t="s">
        <v>7968</v>
      </c>
      <c r="C122" s="20">
        <v>2014</v>
      </c>
      <c r="D122" s="20">
        <v>2014</v>
      </c>
      <c r="E122" s="20">
        <v>2014</v>
      </c>
      <c r="F122" s="20">
        <v>2014</v>
      </c>
      <c r="G122" s="20">
        <v>2014</v>
      </c>
      <c r="H122" s="20">
        <v>2014</v>
      </c>
      <c r="I122" s="20">
        <v>2014</v>
      </c>
      <c r="J122" s="20">
        <v>2015</v>
      </c>
      <c r="K122" s="20">
        <v>2015</v>
      </c>
      <c r="L122" s="20">
        <v>2015</v>
      </c>
      <c r="M122" s="22">
        <v>2016</v>
      </c>
      <c r="N122" s="22">
        <v>2016</v>
      </c>
      <c r="O122" s="22">
        <v>2015</v>
      </c>
      <c r="P122" s="22">
        <v>2015</v>
      </c>
      <c r="Q122" s="22" t="s">
        <v>17</v>
      </c>
      <c r="R122" s="22" t="s">
        <v>17</v>
      </c>
      <c r="S122" s="22">
        <v>2016</v>
      </c>
      <c r="T122" s="22">
        <v>2013</v>
      </c>
      <c r="U122" s="22">
        <v>2014</v>
      </c>
      <c r="V122" s="22" t="s">
        <v>17</v>
      </c>
      <c r="W122" s="22">
        <v>2015</v>
      </c>
      <c r="X122" s="22">
        <v>2007</v>
      </c>
      <c r="Y122" s="22">
        <v>2010</v>
      </c>
      <c r="Z122" s="22">
        <v>2014</v>
      </c>
      <c r="AA122" s="22">
        <v>2014</v>
      </c>
      <c r="AB122" s="22" t="s">
        <v>17</v>
      </c>
      <c r="AC122" s="22">
        <v>2014</v>
      </c>
      <c r="AD122" s="22">
        <v>2015</v>
      </c>
      <c r="AE122" s="22" t="s">
        <v>17</v>
      </c>
      <c r="AF122" s="22" t="s">
        <v>17</v>
      </c>
      <c r="AG122" s="21" t="s">
        <v>17</v>
      </c>
      <c r="AH122" s="22">
        <v>2014</v>
      </c>
      <c r="AI122" s="22">
        <v>2015</v>
      </c>
      <c r="AJ122" s="22">
        <v>2016</v>
      </c>
      <c r="AK122" s="23" t="s">
        <v>17</v>
      </c>
      <c r="AL122" s="23">
        <v>2015</v>
      </c>
      <c r="AM122" s="22">
        <v>2015</v>
      </c>
      <c r="AN122" s="22">
        <v>2014</v>
      </c>
      <c r="AO122" s="22">
        <v>2014</v>
      </c>
      <c r="AP122" s="22" t="s">
        <v>17</v>
      </c>
      <c r="AQ122" s="22" t="s">
        <v>17</v>
      </c>
      <c r="AR122" s="22">
        <v>2011</v>
      </c>
      <c r="AS122" s="22">
        <v>2013</v>
      </c>
      <c r="AT122" s="22" t="s">
        <v>17</v>
      </c>
      <c r="AU122" s="22" t="s">
        <v>17</v>
      </c>
      <c r="AV122" s="22" t="s">
        <v>17</v>
      </c>
      <c r="AW122" s="22">
        <v>2011</v>
      </c>
      <c r="AX122" s="22">
        <v>2011</v>
      </c>
      <c r="AY122" s="22">
        <v>2014</v>
      </c>
      <c r="AZ122" s="22">
        <v>2015</v>
      </c>
      <c r="BA122" s="22">
        <v>2015</v>
      </c>
      <c r="BB122" s="22">
        <v>2015</v>
      </c>
      <c r="BC122" s="22">
        <v>2015</v>
      </c>
      <c r="BD122" s="22">
        <v>2014</v>
      </c>
      <c r="BE122" s="22">
        <v>2014</v>
      </c>
      <c r="BF122" s="10"/>
    </row>
    <row r="123" spans="1:58" x14ac:dyDescent="0.35">
      <c r="A123" s="16" t="s">
        <v>7965</v>
      </c>
      <c r="B123" s="11" t="s">
        <v>7966</v>
      </c>
      <c r="C123" s="20">
        <v>2014</v>
      </c>
      <c r="D123" s="20">
        <v>2014</v>
      </c>
      <c r="E123" s="20">
        <v>2014</v>
      </c>
      <c r="F123" s="20">
        <v>2014</v>
      </c>
      <c r="G123" s="20">
        <v>2014</v>
      </c>
      <c r="H123" s="20">
        <v>2014</v>
      </c>
      <c r="I123" s="20">
        <v>2014</v>
      </c>
      <c r="J123" s="20">
        <v>2015</v>
      </c>
      <c r="K123" s="20">
        <v>2015</v>
      </c>
      <c r="L123" s="20">
        <v>2015</v>
      </c>
      <c r="M123" s="22">
        <v>2016</v>
      </c>
      <c r="N123" s="22">
        <v>2016</v>
      </c>
      <c r="O123" s="22">
        <v>2015</v>
      </c>
      <c r="P123" s="22">
        <v>2015</v>
      </c>
      <c r="Q123" s="22">
        <v>2014</v>
      </c>
      <c r="R123" s="22">
        <v>2011</v>
      </c>
      <c r="S123" s="22">
        <v>2016</v>
      </c>
      <c r="T123" s="22">
        <v>2013</v>
      </c>
      <c r="U123" s="22">
        <v>2014</v>
      </c>
      <c r="V123" s="22">
        <v>2014</v>
      </c>
      <c r="W123" s="22">
        <v>2015</v>
      </c>
      <c r="X123" s="22">
        <v>2011</v>
      </c>
      <c r="Y123" s="22" t="s">
        <v>17</v>
      </c>
      <c r="Z123" s="22">
        <v>2014</v>
      </c>
      <c r="AA123" s="22">
        <v>2014</v>
      </c>
      <c r="AB123" s="22">
        <v>2014</v>
      </c>
      <c r="AC123" s="22">
        <v>2014</v>
      </c>
      <c r="AD123" s="22">
        <v>2015</v>
      </c>
      <c r="AE123" s="22">
        <v>2012</v>
      </c>
      <c r="AF123" s="22">
        <v>2014</v>
      </c>
      <c r="AG123" s="21">
        <v>2010</v>
      </c>
      <c r="AH123" s="22">
        <v>2014</v>
      </c>
      <c r="AI123" s="22">
        <v>2015</v>
      </c>
      <c r="AJ123" s="22">
        <v>2016</v>
      </c>
      <c r="AK123" s="23">
        <v>2015</v>
      </c>
      <c r="AL123" s="23">
        <v>2015</v>
      </c>
      <c r="AM123" s="22">
        <v>2015</v>
      </c>
      <c r="AN123" s="22">
        <v>2014</v>
      </c>
      <c r="AO123" s="22">
        <v>2014</v>
      </c>
      <c r="AP123" s="22">
        <v>2014</v>
      </c>
      <c r="AQ123" s="22">
        <v>2014</v>
      </c>
      <c r="AR123" s="22">
        <v>2015</v>
      </c>
      <c r="AS123" s="22">
        <v>2014</v>
      </c>
      <c r="AT123" s="22">
        <v>2015</v>
      </c>
      <c r="AU123" s="22">
        <v>2012</v>
      </c>
      <c r="AV123" s="22">
        <v>2011</v>
      </c>
      <c r="AW123" s="22">
        <v>2014</v>
      </c>
      <c r="AX123" s="22">
        <v>2014</v>
      </c>
      <c r="AY123" s="22">
        <v>2014</v>
      </c>
      <c r="AZ123" s="22">
        <v>2015</v>
      </c>
      <c r="BA123" s="22">
        <v>2015</v>
      </c>
      <c r="BB123" s="22">
        <v>2015</v>
      </c>
      <c r="BC123" s="22">
        <v>2015</v>
      </c>
      <c r="BD123" s="22">
        <v>2014</v>
      </c>
      <c r="BE123" s="22">
        <v>2014</v>
      </c>
      <c r="BF123" s="10"/>
    </row>
    <row r="124" spans="1:58" x14ac:dyDescent="0.35">
      <c r="A124" s="16" t="s">
        <v>7961</v>
      </c>
      <c r="B124" s="11" t="s">
        <v>7962</v>
      </c>
      <c r="C124" s="20">
        <v>2014</v>
      </c>
      <c r="D124" s="20">
        <v>2014</v>
      </c>
      <c r="E124" s="20">
        <v>2014</v>
      </c>
      <c r="F124" s="20">
        <v>2014</v>
      </c>
      <c r="G124" s="20">
        <v>2014</v>
      </c>
      <c r="H124" s="20">
        <v>2014</v>
      </c>
      <c r="I124" s="20">
        <v>2014</v>
      </c>
      <c r="J124" s="20">
        <v>2015</v>
      </c>
      <c r="K124" s="20">
        <v>2015</v>
      </c>
      <c r="L124" s="20">
        <v>2015</v>
      </c>
      <c r="M124" s="22">
        <v>2016</v>
      </c>
      <c r="N124" s="22">
        <v>2016</v>
      </c>
      <c r="O124" s="22">
        <v>2015</v>
      </c>
      <c r="P124" s="22">
        <v>2015</v>
      </c>
      <c r="Q124" s="22">
        <v>2014</v>
      </c>
      <c r="R124" s="22" t="s">
        <v>17</v>
      </c>
      <c r="S124" s="22">
        <v>2016</v>
      </c>
      <c r="T124" s="22">
        <v>2013</v>
      </c>
      <c r="U124" s="22">
        <v>2014</v>
      </c>
      <c r="V124" s="22" t="s">
        <v>17</v>
      </c>
      <c r="W124" s="22">
        <v>2015</v>
      </c>
      <c r="X124" s="22" t="s">
        <v>17</v>
      </c>
      <c r="Y124" s="22">
        <v>2010</v>
      </c>
      <c r="Z124" s="22">
        <v>2014</v>
      </c>
      <c r="AA124" s="22">
        <v>2014</v>
      </c>
      <c r="AB124" s="22" t="s">
        <v>17</v>
      </c>
      <c r="AC124" s="22">
        <v>2014</v>
      </c>
      <c r="AD124" s="22">
        <v>2015</v>
      </c>
      <c r="AE124" s="22" t="s">
        <v>17</v>
      </c>
      <c r="AF124" s="22">
        <v>2014</v>
      </c>
      <c r="AG124" s="21">
        <v>2012</v>
      </c>
      <c r="AH124" s="22">
        <v>2014</v>
      </c>
      <c r="AI124" s="22">
        <v>2015</v>
      </c>
      <c r="AJ124" s="22">
        <v>2016</v>
      </c>
      <c r="AK124" s="23" t="s">
        <v>17</v>
      </c>
      <c r="AL124" s="23">
        <v>2015</v>
      </c>
      <c r="AM124" s="22">
        <v>2015</v>
      </c>
      <c r="AN124" s="22">
        <v>2014</v>
      </c>
      <c r="AO124" s="22">
        <v>2014</v>
      </c>
      <c r="AP124" s="22">
        <v>2014</v>
      </c>
      <c r="AQ124" s="22">
        <v>2014</v>
      </c>
      <c r="AR124" s="22">
        <v>2015</v>
      </c>
      <c r="AS124" s="22">
        <v>2014</v>
      </c>
      <c r="AT124" s="22">
        <v>2015</v>
      </c>
      <c r="AU124" s="22">
        <v>2012</v>
      </c>
      <c r="AV124" s="22" t="s">
        <v>17</v>
      </c>
      <c r="AW124" s="22">
        <v>2014</v>
      </c>
      <c r="AX124" s="22">
        <v>2014</v>
      </c>
      <c r="AY124" s="22">
        <v>2014</v>
      </c>
      <c r="AZ124" s="22">
        <v>2015</v>
      </c>
      <c r="BA124" s="22">
        <v>2015</v>
      </c>
      <c r="BB124" s="22">
        <v>2015</v>
      </c>
      <c r="BC124" s="22">
        <v>2015</v>
      </c>
      <c r="BD124" s="22">
        <v>2014</v>
      </c>
      <c r="BE124" s="22">
        <v>2014</v>
      </c>
      <c r="BF124" s="10"/>
    </row>
    <row r="125" spans="1:58" x14ac:dyDescent="0.35">
      <c r="A125" s="16" t="s">
        <v>7969</v>
      </c>
      <c r="B125" s="11" t="s">
        <v>7970</v>
      </c>
      <c r="C125" s="20">
        <v>2014</v>
      </c>
      <c r="D125" s="20">
        <v>2014</v>
      </c>
      <c r="E125" s="20">
        <v>2014</v>
      </c>
      <c r="F125" s="20">
        <v>2014</v>
      </c>
      <c r="G125" s="20">
        <v>2014</v>
      </c>
      <c r="H125" s="20">
        <v>2014</v>
      </c>
      <c r="I125" s="20">
        <v>2014</v>
      </c>
      <c r="J125" s="20">
        <v>2015</v>
      </c>
      <c r="K125" s="20">
        <v>2015</v>
      </c>
      <c r="L125" s="20">
        <v>2015</v>
      </c>
      <c r="M125" s="22">
        <v>2016</v>
      </c>
      <c r="N125" s="22">
        <v>2016</v>
      </c>
      <c r="O125" s="22">
        <v>2015</v>
      </c>
      <c r="P125" s="22">
        <v>2015</v>
      </c>
      <c r="Q125" s="22">
        <v>2014</v>
      </c>
      <c r="R125" s="22" t="s">
        <v>17</v>
      </c>
      <c r="S125" s="22">
        <v>2016</v>
      </c>
      <c r="T125" s="22">
        <v>2013</v>
      </c>
      <c r="U125" s="22">
        <v>2014</v>
      </c>
      <c r="V125" s="22" t="s">
        <v>17</v>
      </c>
      <c r="W125" s="22">
        <v>2015</v>
      </c>
      <c r="X125" s="22" t="s">
        <v>17</v>
      </c>
      <c r="Y125" s="22">
        <v>2010</v>
      </c>
      <c r="Z125" s="22">
        <v>2014</v>
      </c>
      <c r="AA125" s="22">
        <v>2014</v>
      </c>
      <c r="AB125" s="22" t="s">
        <v>17</v>
      </c>
      <c r="AC125" s="22">
        <v>2014</v>
      </c>
      <c r="AD125" s="22">
        <v>2015</v>
      </c>
      <c r="AE125" s="22" t="s">
        <v>17</v>
      </c>
      <c r="AF125" s="22">
        <v>2014</v>
      </c>
      <c r="AG125" s="21" t="s">
        <v>17</v>
      </c>
      <c r="AH125" s="22">
        <v>2014</v>
      </c>
      <c r="AI125" s="22">
        <v>2015</v>
      </c>
      <c r="AJ125" s="22">
        <v>2016</v>
      </c>
      <c r="AK125" s="23" t="s">
        <v>17</v>
      </c>
      <c r="AL125" s="23">
        <v>2015</v>
      </c>
      <c r="AM125" s="22">
        <v>2015</v>
      </c>
      <c r="AN125" s="22">
        <v>2014</v>
      </c>
      <c r="AO125" s="22">
        <v>2014</v>
      </c>
      <c r="AP125" s="22">
        <v>2012</v>
      </c>
      <c r="AQ125" s="22" t="s">
        <v>17</v>
      </c>
      <c r="AR125" s="22">
        <v>2015</v>
      </c>
      <c r="AS125" s="22">
        <v>2014</v>
      </c>
      <c r="AT125" s="22">
        <v>2015</v>
      </c>
      <c r="AU125" s="22">
        <v>2012</v>
      </c>
      <c r="AV125" s="22" t="s">
        <v>17</v>
      </c>
      <c r="AW125" s="22">
        <v>2014</v>
      </c>
      <c r="AX125" s="22">
        <v>2014</v>
      </c>
      <c r="AY125" s="22">
        <v>2014</v>
      </c>
      <c r="AZ125" s="22" t="s">
        <v>17</v>
      </c>
      <c r="BA125" s="22">
        <v>2015</v>
      </c>
      <c r="BB125" s="22">
        <v>2015</v>
      </c>
      <c r="BC125" s="22">
        <v>2015</v>
      </c>
      <c r="BD125" s="22">
        <v>2014</v>
      </c>
      <c r="BE125" s="22">
        <v>2014</v>
      </c>
      <c r="BF125" s="10"/>
    </row>
    <row r="126" spans="1:58" x14ac:dyDescent="0.35">
      <c r="A126" s="16" t="s">
        <v>383</v>
      </c>
      <c r="B126" s="11" t="s">
        <v>7958</v>
      </c>
      <c r="C126" s="20">
        <v>2014</v>
      </c>
      <c r="D126" s="20">
        <v>2014</v>
      </c>
      <c r="E126" s="20">
        <v>2014</v>
      </c>
      <c r="F126" s="20">
        <v>2014</v>
      </c>
      <c r="G126" s="20">
        <v>2014</v>
      </c>
      <c r="H126" s="20">
        <v>2014</v>
      </c>
      <c r="I126" s="20">
        <v>2014</v>
      </c>
      <c r="J126" s="20">
        <v>2015</v>
      </c>
      <c r="K126" s="20">
        <v>2015</v>
      </c>
      <c r="L126" s="20">
        <v>2015</v>
      </c>
      <c r="M126" s="22">
        <v>2016</v>
      </c>
      <c r="N126" s="22">
        <v>2016</v>
      </c>
      <c r="O126" s="22">
        <v>2015</v>
      </c>
      <c r="P126" s="22">
        <v>2015</v>
      </c>
      <c r="Q126" s="22">
        <v>2014</v>
      </c>
      <c r="R126" s="22">
        <v>2012</v>
      </c>
      <c r="S126" s="22">
        <v>2016</v>
      </c>
      <c r="T126" s="22">
        <v>2013</v>
      </c>
      <c r="U126" s="22">
        <v>2014</v>
      </c>
      <c r="V126" s="22">
        <v>2014</v>
      </c>
      <c r="W126" s="22">
        <v>2015</v>
      </c>
      <c r="X126" s="22">
        <v>2006</v>
      </c>
      <c r="Y126" s="22">
        <v>2014</v>
      </c>
      <c r="Z126" s="22">
        <v>2014</v>
      </c>
      <c r="AA126" s="22">
        <v>2014</v>
      </c>
      <c r="AB126" s="22">
        <v>2014</v>
      </c>
      <c r="AC126" s="22">
        <v>2014</v>
      </c>
      <c r="AD126" s="22">
        <v>2015</v>
      </c>
      <c r="AE126" s="22">
        <v>2012</v>
      </c>
      <c r="AF126" s="22">
        <v>2014</v>
      </c>
      <c r="AG126" s="21">
        <v>2009</v>
      </c>
      <c r="AH126" s="22">
        <v>2014</v>
      </c>
      <c r="AI126" s="22">
        <v>2015</v>
      </c>
      <c r="AJ126" s="22">
        <v>2016</v>
      </c>
      <c r="AK126" s="23" t="s">
        <v>17</v>
      </c>
      <c r="AL126" s="23">
        <v>2015</v>
      </c>
      <c r="AM126" s="22">
        <v>2015</v>
      </c>
      <c r="AN126" s="22">
        <v>2014</v>
      </c>
      <c r="AO126" s="22">
        <v>2014</v>
      </c>
      <c r="AP126" s="22">
        <v>2014</v>
      </c>
      <c r="AQ126" s="22">
        <v>2014</v>
      </c>
      <c r="AR126" s="22">
        <v>2009</v>
      </c>
      <c r="AS126" s="22">
        <v>2014</v>
      </c>
      <c r="AT126" s="22">
        <v>2015</v>
      </c>
      <c r="AU126" s="22">
        <v>2012</v>
      </c>
      <c r="AV126" s="22" t="s">
        <v>17</v>
      </c>
      <c r="AW126" s="22">
        <v>2014</v>
      </c>
      <c r="AX126" s="22">
        <v>2014</v>
      </c>
      <c r="AY126" s="22">
        <v>2014</v>
      </c>
      <c r="AZ126" s="22">
        <v>2015</v>
      </c>
      <c r="BA126" s="22">
        <v>2015</v>
      </c>
      <c r="BB126" s="22">
        <v>2015</v>
      </c>
      <c r="BC126" s="22">
        <v>2015</v>
      </c>
      <c r="BD126" s="22">
        <v>2014</v>
      </c>
      <c r="BE126" s="22">
        <v>2014</v>
      </c>
      <c r="BF126" s="10"/>
    </row>
    <row r="127" spans="1:58" x14ac:dyDescent="0.35">
      <c r="A127" s="16" t="s">
        <v>201</v>
      </c>
      <c r="B127" s="11" t="s">
        <v>7956</v>
      </c>
      <c r="C127" s="20">
        <v>2014</v>
      </c>
      <c r="D127" s="20">
        <v>2014</v>
      </c>
      <c r="E127" s="20">
        <v>2014</v>
      </c>
      <c r="F127" s="20">
        <v>2014</v>
      </c>
      <c r="G127" s="20">
        <v>2014</v>
      </c>
      <c r="H127" s="20">
        <v>2014</v>
      </c>
      <c r="I127" s="20">
        <v>2014</v>
      </c>
      <c r="J127" s="20">
        <v>2015</v>
      </c>
      <c r="K127" s="20">
        <v>2015</v>
      </c>
      <c r="L127" s="20">
        <v>2015</v>
      </c>
      <c r="M127" s="22">
        <v>2016</v>
      </c>
      <c r="N127" s="22">
        <v>2016</v>
      </c>
      <c r="O127" s="22">
        <v>2015</v>
      </c>
      <c r="P127" s="22">
        <v>2015</v>
      </c>
      <c r="Q127" s="22">
        <v>2014</v>
      </c>
      <c r="R127" s="22">
        <v>2012</v>
      </c>
      <c r="S127" s="22">
        <v>2016</v>
      </c>
      <c r="T127" s="22">
        <v>2013</v>
      </c>
      <c r="U127" s="22">
        <v>2014</v>
      </c>
      <c r="V127" s="22">
        <v>2014</v>
      </c>
      <c r="W127" s="22">
        <v>2015</v>
      </c>
      <c r="X127" s="22">
        <v>2012</v>
      </c>
      <c r="Y127" s="22">
        <v>2010</v>
      </c>
      <c r="Z127" s="22">
        <v>2014</v>
      </c>
      <c r="AA127" s="22">
        <v>2014</v>
      </c>
      <c r="AB127" s="22">
        <v>2014</v>
      </c>
      <c r="AC127" s="22">
        <v>2014</v>
      </c>
      <c r="AD127" s="22">
        <v>2015</v>
      </c>
      <c r="AE127" s="22">
        <v>2012</v>
      </c>
      <c r="AF127" s="22">
        <v>2014</v>
      </c>
      <c r="AG127" s="21">
        <v>2011</v>
      </c>
      <c r="AH127" s="22">
        <v>2014</v>
      </c>
      <c r="AI127" s="22">
        <v>2015</v>
      </c>
      <c r="AJ127" s="22">
        <v>2016</v>
      </c>
      <c r="AK127" s="23">
        <v>2015</v>
      </c>
      <c r="AL127" s="23">
        <v>2016</v>
      </c>
      <c r="AM127" s="22">
        <v>2015</v>
      </c>
      <c r="AN127" s="22">
        <v>2014</v>
      </c>
      <c r="AO127" s="22">
        <v>2014</v>
      </c>
      <c r="AP127" s="22">
        <v>2014</v>
      </c>
      <c r="AQ127" s="22">
        <v>2014</v>
      </c>
      <c r="AR127" s="22">
        <v>2015</v>
      </c>
      <c r="AS127" s="22">
        <v>2014</v>
      </c>
      <c r="AT127" s="22">
        <v>2015</v>
      </c>
      <c r="AU127" s="22">
        <v>2012</v>
      </c>
      <c r="AV127" s="22">
        <v>2012</v>
      </c>
      <c r="AW127" s="22">
        <v>2014</v>
      </c>
      <c r="AX127" s="22">
        <v>2014</v>
      </c>
      <c r="AY127" s="22">
        <v>2014</v>
      </c>
      <c r="AZ127" s="22">
        <v>2015</v>
      </c>
      <c r="BA127" s="22">
        <v>2015</v>
      </c>
      <c r="BB127" s="22">
        <v>2015</v>
      </c>
      <c r="BC127" s="22">
        <v>2015</v>
      </c>
      <c r="BD127" s="22">
        <v>2014</v>
      </c>
      <c r="BE127" s="22">
        <v>2014</v>
      </c>
      <c r="BF127" s="10"/>
    </row>
    <row r="128" spans="1:58" x14ac:dyDescent="0.35">
      <c r="A128" s="16" t="s">
        <v>456</v>
      </c>
      <c r="B128" s="11" t="s">
        <v>7957</v>
      </c>
      <c r="C128" s="20">
        <v>2014</v>
      </c>
      <c r="D128" s="20">
        <v>2014</v>
      </c>
      <c r="E128" s="20">
        <v>2014</v>
      </c>
      <c r="F128" s="20">
        <v>2014</v>
      </c>
      <c r="G128" s="20">
        <v>2014</v>
      </c>
      <c r="H128" s="20">
        <v>2014</v>
      </c>
      <c r="I128" s="20">
        <v>2014</v>
      </c>
      <c r="J128" s="20">
        <v>2015</v>
      </c>
      <c r="K128" s="20">
        <v>2015</v>
      </c>
      <c r="L128" s="20">
        <v>2015</v>
      </c>
      <c r="M128" s="22">
        <v>2016</v>
      </c>
      <c r="N128" s="22">
        <v>2016</v>
      </c>
      <c r="O128" s="22">
        <v>2015</v>
      </c>
      <c r="P128" s="22">
        <v>2015</v>
      </c>
      <c r="Q128" s="22">
        <v>2014</v>
      </c>
      <c r="R128" s="22">
        <v>2013</v>
      </c>
      <c r="S128" s="22">
        <v>2016</v>
      </c>
      <c r="T128" s="22">
        <v>2013</v>
      </c>
      <c r="U128" s="22">
        <v>2014</v>
      </c>
      <c r="V128" s="22">
        <v>2014</v>
      </c>
      <c r="W128" s="22">
        <v>2015</v>
      </c>
      <c r="X128" s="22">
        <v>2014</v>
      </c>
      <c r="Y128" s="22">
        <v>2010</v>
      </c>
      <c r="Z128" s="22">
        <v>2014</v>
      </c>
      <c r="AA128" s="22">
        <v>2014</v>
      </c>
      <c r="AB128" s="22">
        <v>2014</v>
      </c>
      <c r="AC128" s="22">
        <v>2014</v>
      </c>
      <c r="AD128" s="22">
        <v>2015</v>
      </c>
      <c r="AE128" s="22">
        <v>2012</v>
      </c>
      <c r="AF128" s="22" t="s">
        <v>17</v>
      </c>
      <c r="AG128" s="21">
        <v>2010</v>
      </c>
      <c r="AH128" s="22">
        <v>2014</v>
      </c>
      <c r="AI128" s="22">
        <v>2015</v>
      </c>
      <c r="AJ128" s="22">
        <v>2016</v>
      </c>
      <c r="AK128" s="23">
        <v>2016</v>
      </c>
      <c r="AL128" s="23">
        <v>2015</v>
      </c>
      <c r="AM128" s="22">
        <v>2015</v>
      </c>
      <c r="AN128" s="22">
        <v>2014</v>
      </c>
      <c r="AO128" s="22">
        <v>2014</v>
      </c>
      <c r="AP128" s="22">
        <v>2013</v>
      </c>
      <c r="AQ128" s="22">
        <v>2013</v>
      </c>
      <c r="AR128" s="22">
        <v>2015</v>
      </c>
      <c r="AS128" s="22">
        <v>2014</v>
      </c>
      <c r="AT128" s="22">
        <v>2015</v>
      </c>
      <c r="AU128" s="22">
        <v>2012</v>
      </c>
      <c r="AV128" s="22">
        <v>2008</v>
      </c>
      <c r="AW128" s="22">
        <v>2014</v>
      </c>
      <c r="AX128" s="22">
        <v>2014</v>
      </c>
      <c r="AY128" s="22">
        <v>2014</v>
      </c>
      <c r="AZ128" s="22">
        <v>2015</v>
      </c>
      <c r="BA128" s="22">
        <v>2015</v>
      </c>
      <c r="BB128" s="22">
        <v>2015</v>
      </c>
      <c r="BC128" s="22">
        <v>2015</v>
      </c>
      <c r="BD128" s="22">
        <v>2014</v>
      </c>
      <c r="BE128" s="22">
        <v>2014</v>
      </c>
      <c r="BF128" s="10"/>
    </row>
    <row r="129" spans="1:58" x14ac:dyDescent="0.35">
      <c r="A129" s="16" t="s">
        <v>7963</v>
      </c>
      <c r="B129" s="11" t="s">
        <v>7964</v>
      </c>
      <c r="C129" s="20">
        <v>2014</v>
      </c>
      <c r="D129" s="20">
        <v>2014</v>
      </c>
      <c r="E129" s="20">
        <v>2014</v>
      </c>
      <c r="F129" s="20">
        <v>2014</v>
      </c>
      <c r="G129" s="20">
        <v>2014</v>
      </c>
      <c r="H129" s="20">
        <v>2014</v>
      </c>
      <c r="I129" s="20">
        <v>2014</v>
      </c>
      <c r="J129" s="20">
        <v>2015</v>
      </c>
      <c r="K129" s="20">
        <v>2015</v>
      </c>
      <c r="L129" s="20">
        <v>2015</v>
      </c>
      <c r="M129" s="22">
        <v>2016</v>
      </c>
      <c r="N129" s="22">
        <v>2016</v>
      </c>
      <c r="O129" s="22">
        <v>2015</v>
      </c>
      <c r="P129" s="22">
        <v>2015</v>
      </c>
      <c r="Q129" s="22">
        <v>2014</v>
      </c>
      <c r="R129" s="22" t="s">
        <v>17</v>
      </c>
      <c r="S129" s="22">
        <v>2016</v>
      </c>
      <c r="T129" s="22">
        <v>2013</v>
      </c>
      <c r="U129" s="22">
        <v>2014</v>
      </c>
      <c r="V129" s="22" t="s">
        <v>17</v>
      </c>
      <c r="W129" s="22">
        <v>2015</v>
      </c>
      <c r="X129" s="22" t="s">
        <v>17</v>
      </c>
      <c r="Y129" s="22">
        <v>2012</v>
      </c>
      <c r="Z129" s="22">
        <v>2014</v>
      </c>
      <c r="AA129" s="22">
        <v>2014</v>
      </c>
      <c r="AB129" s="22">
        <v>2014</v>
      </c>
      <c r="AC129" s="22">
        <v>2014</v>
      </c>
      <c r="AD129" s="22">
        <v>2015</v>
      </c>
      <c r="AE129" s="22" t="s">
        <v>17</v>
      </c>
      <c r="AF129" s="22">
        <v>2014</v>
      </c>
      <c r="AG129" s="21">
        <v>2012</v>
      </c>
      <c r="AH129" s="22">
        <v>2014</v>
      </c>
      <c r="AI129" s="22">
        <v>2015</v>
      </c>
      <c r="AJ129" s="22">
        <v>2016</v>
      </c>
      <c r="AK129" s="23" t="s">
        <v>17</v>
      </c>
      <c r="AL129" s="23">
        <v>2015</v>
      </c>
      <c r="AM129" s="22">
        <v>2015</v>
      </c>
      <c r="AN129" s="22">
        <v>2014</v>
      </c>
      <c r="AO129" s="22">
        <v>2014</v>
      </c>
      <c r="AP129" s="22">
        <v>2014</v>
      </c>
      <c r="AQ129" s="22">
        <v>2014</v>
      </c>
      <c r="AR129" s="22">
        <v>2015</v>
      </c>
      <c r="AS129" s="22">
        <v>2014</v>
      </c>
      <c r="AT129" s="22">
        <v>2015</v>
      </c>
      <c r="AU129" s="22">
        <v>2012</v>
      </c>
      <c r="AV129" s="22" t="s">
        <v>17</v>
      </c>
      <c r="AW129" s="22">
        <v>2014</v>
      </c>
      <c r="AX129" s="22">
        <v>2014</v>
      </c>
      <c r="AY129" s="22">
        <v>2014</v>
      </c>
      <c r="AZ129" s="22">
        <v>2015</v>
      </c>
      <c r="BA129" s="22">
        <v>2015</v>
      </c>
      <c r="BB129" s="22">
        <v>2015</v>
      </c>
      <c r="BC129" s="22">
        <v>2015</v>
      </c>
      <c r="BD129" s="22">
        <v>2014</v>
      </c>
      <c r="BE129" s="22">
        <v>2014</v>
      </c>
      <c r="BF129" s="10"/>
    </row>
    <row r="130" spans="1:58" x14ac:dyDescent="0.35">
      <c r="A130" s="16" t="s">
        <v>7971</v>
      </c>
      <c r="B130" s="11" t="s">
        <v>7972</v>
      </c>
      <c r="C130" s="20">
        <v>2014</v>
      </c>
      <c r="D130" s="20">
        <v>2014</v>
      </c>
      <c r="E130" s="20">
        <v>2014</v>
      </c>
      <c r="F130" s="20">
        <v>2014</v>
      </c>
      <c r="G130" s="20">
        <v>2014</v>
      </c>
      <c r="H130" s="20">
        <v>2014</v>
      </c>
      <c r="I130" s="20">
        <v>2014</v>
      </c>
      <c r="J130" s="20">
        <v>2015</v>
      </c>
      <c r="K130" s="20">
        <v>2015</v>
      </c>
      <c r="L130" s="20">
        <v>2015</v>
      </c>
      <c r="M130" s="22">
        <v>2016</v>
      </c>
      <c r="N130" s="22">
        <v>2016</v>
      </c>
      <c r="O130" s="22">
        <v>2015</v>
      </c>
      <c r="P130" s="22">
        <v>2015</v>
      </c>
      <c r="Q130" s="22">
        <v>2014</v>
      </c>
      <c r="R130" s="22" t="s">
        <v>17</v>
      </c>
      <c r="S130" s="22">
        <v>2016</v>
      </c>
      <c r="T130" s="22">
        <v>2013</v>
      </c>
      <c r="U130" s="22">
        <v>2014</v>
      </c>
      <c r="V130" s="22" t="s">
        <v>17</v>
      </c>
      <c r="W130" s="22">
        <v>2015</v>
      </c>
      <c r="X130" s="22">
        <v>2009</v>
      </c>
      <c r="Y130" s="22">
        <v>2012</v>
      </c>
      <c r="Z130" s="22">
        <v>2014</v>
      </c>
      <c r="AA130" s="22">
        <v>2014</v>
      </c>
      <c r="AB130" s="22">
        <v>2014</v>
      </c>
      <c r="AC130" s="22">
        <v>2014</v>
      </c>
      <c r="AD130" s="22">
        <v>2015</v>
      </c>
      <c r="AE130" s="22" t="s">
        <v>17</v>
      </c>
      <c r="AF130" s="22">
        <v>2014</v>
      </c>
      <c r="AG130" s="21" t="s">
        <v>17</v>
      </c>
      <c r="AH130" s="22">
        <v>2014</v>
      </c>
      <c r="AI130" s="22">
        <v>2015</v>
      </c>
      <c r="AJ130" s="22">
        <v>2016</v>
      </c>
      <c r="AK130" s="23" t="s">
        <v>17</v>
      </c>
      <c r="AL130" s="23">
        <v>2015</v>
      </c>
      <c r="AM130" s="22">
        <v>2015</v>
      </c>
      <c r="AN130" s="22">
        <v>2014</v>
      </c>
      <c r="AO130" s="22">
        <v>2014</v>
      </c>
      <c r="AP130" s="22">
        <v>2014</v>
      </c>
      <c r="AQ130" s="22">
        <v>2014</v>
      </c>
      <c r="AR130" s="22" t="s">
        <v>17</v>
      </c>
      <c r="AS130" s="22">
        <v>2014</v>
      </c>
      <c r="AT130" s="22">
        <v>2015</v>
      </c>
      <c r="AU130" s="22">
        <v>2012</v>
      </c>
      <c r="AV130" s="22">
        <v>2014</v>
      </c>
      <c r="AW130" s="22">
        <v>2014</v>
      </c>
      <c r="AX130" s="22">
        <v>2014</v>
      </c>
      <c r="AY130" s="22">
        <v>2014</v>
      </c>
      <c r="AZ130" s="22">
        <v>2015</v>
      </c>
      <c r="BA130" s="22">
        <v>2015</v>
      </c>
      <c r="BB130" s="22">
        <v>2015</v>
      </c>
      <c r="BC130" s="22">
        <v>2015</v>
      </c>
      <c r="BD130" s="22">
        <v>2014</v>
      </c>
      <c r="BE130" s="22">
        <v>2014</v>
      </c>
      <c r="BF130" s="10"/>
    </row>
    <row r="131" spans="1:58" x14ac:dyDescent="0.35">
      <c r="A131" s="16" t="s">
        <v>3257</v>
      </c>
      <c r="B131" s="11" t="s">
        <v>7973</v>
      </c>
      <c r="C131" s="20">
        <v>2014</v>
      </c>
      <c r="D131" s="20">
        <v>2014</v>
      </c>
      <c r="E131" s="20">
        <v>2014</v>
      </c>
      <c r="F131" s="20">
        <v>2014</v>
      </c>
      <c r="G131" s="20">
        <v>2014</v>
      </c>
      <c r="H131" s="20">
        <v>2014</v>
      </c>
      <c r="I131" s="20">
        <v>2014</v>
      </c>
      <c r="J131" s="20">
        <v>2015</v>
      </c>
      <c r="K131" s="20">
        <v>2015</v>
      </c>
      <c r="L131" s="20">
        <v>2015</v>
      </c>
      <c r="M131" s="22">
        <v>2016</v>
      </c>
      <c r="N131" s="22">
        <v>2016</v>
      </c>
      <c r="O131" s="22">
        <v>2015</v>
      </c>
      <c r="P131" s="22">
        <v>2015</v>
      </c>
      <c r="Q131" s="22">
        <v>2014</v>
      </c>
      <c r="R131" s="22">
        <v>2013</v>
      </c>
      <c r="S131" s="22">
        <v>2016</v>
      </c>
      <c r="T131" s="22">
        <v>2013</v>
      </c>
      <c r="U131" s="22">
        <v>2014</v>
      </c>
      <c r="V131" s="22">
        <v>2014</v>
      </c>
      <c r="W131" s="22">
        <v>2015</v>
      </c>
      <c r="X131" s="22">
        <v>2012</v>
      </c>
      <c r="Y131" s="22">
        <v>2010</v>
      </c>
      <c r="Z131" s="22">
        <v>2014</v>
      </c>
      <c r="AA131" s="22">
        <v>2014</v>
      </c>
      <c r="AB131" s="22">
        <v>2014</v>
      </c>
      <c r="AC131" s="22">
        <v>2014</v>
      </c>
      <c r="AD131" s="22">
        <v>2015</v>
      </c>
      <c r="AE131" s="22">
        <v>2012</v>
      </c>
      <c r="AF131" s="22">
        <v>2014</v>
      </c>
      <c r="AG131" s="21">
        <v>2010</v>
      </c>
      <c r="AH131" s="22">
        <v>2014</v>
      </c>
      <c r="AI131" s="22">
        <v>2015</v>
      </c>
      <c r="AJ131" s="22">
        <v>2016</v>
      </c>
      <c r="AK131" s="23">
        <v>2015</v>
      </c>
      <c r="AL131" s="23">
        <v>2015</v>
      </c>
      <c r="AM131" s="22">
        <v>2015</v>
      </c>
      <c r="AN131" s="22">
        <v>2014</v>
      </c>
      <c r="AO131" s="22">
        <v>2014</v>
      </c>
      <c r="AP131" s="22">
        <v>2014</v>
      </c>
      <c r="AQ131" s="22">
        <v>2014</v>
      </c>
      <c r="AR131" s="22">
        <v>2015</v>
      </c>
      <c r="AS131" s="22">
        <v>2014</v>
      </c>
      <c r="AT131" s="22">
        <v>2015</v>
      </c>
      <c r="AU131" s="22">
        <v>2012</v>
      </c>
      <c r="AV131" s="22">
        <v>2012</v>
      </c>
      <c r="AW131" s="22">
        <v>2014</v>
      </c>
      <c r="AX131" s="22">
        <v>2014</v>
      </c>
      <c r="AY131" s="22">
        <v>2014</v>
      </c>
      <c r="AZ131" s="22">
        <v>2015</v>
      </c>
      <c r="BA131" s="22">
        <v>2015</v>
      </c>
      <c r="BB131" s="22">
        <v>2015</v>
      </c>
      <c r="BC131" s="22">
        <v>2015</v>
      </c>
      <c r="BD131" s="22">
        <v>2014</v>
      </c>
      <c r="BE131" s="22">
        <v>2014</v>
      </c>
      <c r="BF131" s="10"/>
    </row>
    <row r="132" spans="1:58" x14ac:dyDescent="0.35">
      <c r="A132" s="16" t="s">
        <v>7977</v>
      </c>
      <c r="B132" s="11" t="s">
        <v>7978</v>
      </c>
      <c r="C132" s="20">
        <v>2014</v>
      </c>
      <c r="D132" s="20">
        <v>2014</v>
      </c>
      <c r="E132" s="20">
        <v>2014</v>
      </c>
      <c r="F132" s="20">
        <v>2014</v>
      </c>
      <c r="G132" s="20">
        <v>2014</v>
      </c>
      <c r="H132" s="20">
        <v>2014</v>
      </c>
      <c r="I132" s="20">
        <v>2014</v>
      </c>
      <c r="J132" s="20">
        <v>2015</v>
      </c>
      <c r="K132" s="20">
        <v>2015</v>
      </c>
      <c r="L132" s="20">
        <v>2015</v>
      </c>
      <c r="M132" s="22">
        <v>2016</v>
      </c>
      <c r="N132" s="22">
        <v>2016</v>
      </c>
      <c r="O132" s="22">
        <v>2015</v>
      </c>
      <c r="P132" s="22">
        <v>2015</v>
      </c>
      <c r="Q132" s="22">
        <v>2014</v>
      </c>
      <c r="R132" s="22" t="s">
        <v>17</v>
      </c>
      <c r="S132" s="22">
        <v>2016</v>
      </c>
      <c r="T132" s="22">
        <v>2013</v>
      </c>
      <c r="U132" s="22">
        <v>2014</v>
      </c>
      <c r="V132" s="22">
        <v>2014</v>
      </c>
      <c r="W132" s="22">
        <v>2015</v>
      </c>
      <c r="X132" s="22">
        <v>2010</v>
      </c>
      <c r="Y132" s="22">
        <v>2010</v>
      </c>
      <c r="Z132" s="22">
        <v>2014</v>
      </c>
      <c r="AA132" s="22">
        <v>2014</v>
      </c>
      <c r="AB132" s="22">
        <v>2010</v>
      </c>
      <c r="AC132" s="22">
        <v>2014</v>
      </c>
      <c r="AD132" s="22">
        <v>2015</v>
      </c>
      <c r="AE132" s="22" t="s">
        <v>17</v>
      </c>
      <c r="AF132" s="22" t="s">
        <v>17</v>
      </c>
      <c r="AG132" s="21" t="s">
        <v>17</v>
      </c>
      <c r="AH132" s="22">
        <v>2014</v>
      </c>
      <c r="AI132" s="22">
        <v>2015</v>
      </c>
      <c r="AJ132" s="22">
        <v>2016</v>
      </c>
      <c r="AK132" s="23" t="s">
        <v>17</v>
      </c>
      <c r="AL132" s="23">
        <v>2015</v>
      </c>
      <c r="AM132" s="22">
        <v>2015</v>
      </c>
      <c r="AN132" s="22">
        <v>2014</v>
      </c>
      <c r="AO132" s="22">
        <v>2014</v>
      </c>
      <c r="AP132" s="22" t="s">
        <v>17</v>
      </c>
      <c r="AQ132" s="22" t="s">
        <v>17</v>
      </c>
      <c r="AR132" s="22">
        <v>2011</v>
      </c>
      <c r="AS132" s="22">
        <v>2014</v>
      </c>
      <c r="AT132" s="22" t="s">
        <v>17</v>
      </c>
      <c r="AU132" s="22">
        <v>2012</v>
      </c>
      <c r="AV132" s="22">
        <v>2013</v>
      </c>
      <c r="AW132" s="22" t="s">
        <v>17</v>
      </c>
      <c r="AX132" s="22">
        <v>2014</v>
      </c>
      <c r="AY132" s="22">
        <v>2014</v>
      </c>
      <c r="AZ132" s="22">
        <v>2015</v>
      </c>
      <c r="BA132" s="22">
        <v>2011</v>
      </c>
      <c r="BB132" s="22">
        <v>2015</v>
      </c>
      <c r="BC132" s="22">
        <v>2015</v>
      </c>
      <c r="BD132" s="22">
        <v>2014</v>
      </c>
      <c r="BE132" s="22">
        <v>2014</v>
      </c>
      <c r="BF132" s="10"/>
    </row>
    <row r="133" spans="1:58" x14ac:dyDescent="0.35">
      <c r="A133" s="16" t="s">
        <v>830</v>
      </c>
      <c r="B133" s="11" t="s">
        <v>7989</v>
      </c>
      <c r="C133" s="20">
        <v>2014</v>
      </c>
      <c r="D133" s="20">
        <v>2014</v>
      </c>
      <c r="E133" s="20">
        <v>2014</v>
      </c>
      <c r="F133" s="20">
        <v>2014</v>
      </c>
      <c r="G133" s="20">
        <v>2014</v>
      </c>
      <c r="H133" s="20">
        <v>2014</v>
      </c>
      <c r="I133" s="20">
        <v>2014</v>
      </c>
      <c r="J133" s="20">
        <v>2015</v>
      </c>
      <c r="K133" s="20">
        <v>2015</v>
      </c>
      <c r="L133" s="20">
        <v>2013</v>
      </c>
      <c r="M133" s="22">
        <v>2016</v>
      </c>
      <c r="N133" s="22">
        <v>2016</v>
      </c>
      <c r="O133" s="22">
        <v>2015</v>
      </c>
      <c r="P133" s="22">
        <v>2015</v>
      </c>
      <c r="Q133" s="22">
        <v>2014</v>
      </c>
      <c r="R133" s="22">
        <v>2010</v>
      </c>
      <c r="S133" s="22">
        <v>2016</v>
      </c>
      <c r="T133" s="22">
        <v>2013</v>
      </c>
      <c r="U133" s="22">
        <v>2014</v>
      </c>
      <c r="V133" s="22">
        <v>2014</v>
      </c>
      <c r="W133" s="22">
        <v>2015</v>
      </c>
      <c r="X133" s="22">
        <v>2014</v>
      </c>
      <c r="Y133" s="22">
        <v>2012</v>
      </c>
      <c r="Z133" s="22">
        <v>2012</v>
      </c>
      <c r="AA133" s="22">
        <v>2014</v>
      </c>
      <c r="AB133" s="22" t="s">
        <v>17</v>
      </c>
      <c r="AC133" s="22" t="s">
        <v>17</v>
      </c>
      <c r="AD133" s="22">
        <v>2015</v>
      </c>
      <c r="AE133" s="22" t="s">
        <v>17</v>
      </c>
      <c r="AF133" s="22" t="s">
        <v>17</v>
      </c>
      <c r="AG133" s="21">
        <v>2009</v>
      </c>
      <c r="AH133" s="22">
        <v>2014</v>
      </c>
      <c r="AI133" s="22">
        <v>2015</v>
      </c>
      <c r="AJ133" s="22">
        <v>2016</v>
      </c>
      <c r="AK133" s="23">
        <v>2015</v>
      </c>
      <c r="AL133" s="23">
        <v>2015</v>
      </c>
      <c r="AM133" s="22">
        <v>2015</v>
      </c>
      <c r="AN133" s="22">
        <v>2014</v>
      </c>
      <c r="AO133" s="22">
        <v>2014</v>
      </c>
      <c r="AP133" s="22" t="s">
        <v>17</v>
      </c>
      <c r="AQ133" s="22" t="s">
        <v>17</v>
      </c>
      <c r="AR133" s="22">
        <v>2015</v>
      </c>
      <c r="AS133" s="22">
        <v>2014</v>
      </c>
      <c r="AT133" s="22" t="s">
        <v>17</v>
      </c>
      <c r="AU133" s="22">
        <v>2012</v>
      </c>
      <c r="AV133" s="22">
        <v>2014</v>
      </c>
      <c r="AW133" s="22">
        <v>2014</v>
      </c>
      <c r="AX133" s="22">
        <v>2014</v>
      </c>
      <c r="AY133" s="22">
        <v>2014</v>
      </c>
      <c r="AZ133" s="22">
        <v>2015</v>
      </c>
      <c r="BA133" s="22">
        <v>2015</v>
      </c>
      <c r="BB133" s="22">
        <v>2015</v>
      </c>
      <c r="BC133" s="22">
        <v>2015</v>
      </c>
      <c r="BD133" s="22">
        <v>2014</v>
      </c>
      <c r="BE133" s="22">
        <v>2014</v>
      </c>
      <c r="BF133" s="10"/>
    </row>
    <row r="134" spans="1:58" x14ac:dyDescent="0.35">
      <c r="A134" s="16" t="s">
        <v>994</v>
      </c>
      <c r="B134" s="11" t="s">
        <v>7974</v>
      </c>
      <c r="C134" s="20">
        <v>2014</v>
      </c>
      <c r="D134" s="20">
        <v>2014</v>
      </c>
      <c r="E134" s="20">
        <v>2014</v>
      </c>
      <c r="F134" s="20">
        <v>2014</v>
      </c>
      <c r="G134" s="20">
        <v>2014</v>
      </c>
      <c r="H134" s="20">
        <v>2014</v>
      </c>
      <c r="I134" s="20">
        <v>2014</v>
      </c>
      <c r="J134" s="20">
        <v>2015</v>
      </c>
      <c r="K134" s="20">
        <v>2015</v>
      </c>
      <c r="L134" s="20">
        <v>2015</v>
      </c>
      <c r="M134" s="22">
        <v>2016</v>
      </c>
      <c r="N134" s="22">
        <v>2016</v>
      </c>
      <c r="O134" s="22">
        <v>2015</v>
      </c>
      <c r="P134" s="22">
        <v>2015</v>
      </c>
      <c r="Q134" s="22">
        <v>2014</v>
      </c>
      <c r="R134" s="22" t="s">
        <v>17</v>
      </c>
      <c r="S134" s="22">
        <v>2016</v>
      </c>
      <c r="T134" s="22">
        <v>2013</v>
      </c>
      <c r="U134" s="22">
        <v>2014</v>
      </c>
      <c r="V134" s="22">
        <v>2014</v>
      </c>
      <c r="W134" s="22">
        <v>2015</v>
      </c>
      <c r="X134" s="22">
        <v>2008</v>
      </c>
      <c r="Y134" s="22">
        <v>2013</v>
      </c>
      <c r="Z134" s="22">
        <v>2014</v>
      </c>
      <c r="AA134" s="22">
        <v>2014</v>
      </c>
      <c r="AB134" s="22">
        <v>2014</v>
      </c>
      <c r="AC134" s="22">
        <v>2014</v>
      </c>
      <c r="AD134" s="22">
        <v>2015</v>
      </c>
      <c r="AE134" s="22">
        <v>2012</v>
      </c>
      <c r="AF134" s="22">
        <v>2014</v>
      </c>
      <c r="AG134" s="21">
        <v>2013</v>
      </c>
      <c r="AH134" s="22">
        <v>2014</v>
      </c>
      <c r="AI134" s="22">
        <v>2015</v>
      </c>
      <c r="AJ134" s="22">
        <v>2016</v>
      </c>
      <c r="AK134" s="23" t="s">
        <v>17</v>
      </c>
      <c r="AL134" s="23">
        <v>2015</v>
      </c>
      <c r="AM134" s="22">
        <v>2015</v>
      </c>
      <c r="AN134" s="22">
        <v>2014</v>
      </c>
      <c r="AO134" s="22">
        <v>2014</v>
      </c>
      <c r="AP134" s="22">
        <v>2014</v>
      </c>
      <c r="AQ134" s="22">
        <v>2014</v>
      </c>
      <c r="AR134" s="22">
        <v>2011</v>
      </c>
      <c r="AS134" s="22">
        <v>2014</v>
      </c>
      <c r="AT134" s="22">
        <v>2015</v>
      </c>
      <c r="AU134" s="22">
        <v>2012</v>
      </c>
      <c r="AV134" s="22">
        <v>2010</v>
      </c>
      <c r="AW134" s="22">
        <v>2014</v>
      </c>
      <c r="AX134" s="22">
        <v>2014</v>
      </c>
      <c r="AY134" s="22">
        <v>2014</v>
      </c>
      <c r="AZ134" s="22">
        <v>2015</v>
      </c>
      <c r="BA134" s="22">
        <v>2015</v>
      </c>
      <c r="BB134" s="22">
        <v>2015</v>
      </c>
      <c r="BC134" s="22">
        <v>2015</v>
      </c>
      <c r="BD134" s="22">
        <v>2014</v>
      </c>
      <c r="BE134" s="22">
        <v>2014</v>
      </c>
      <c r="BF134" s="10"/>
    </row>
    <row r="135" spans="1:58" x14ac:dyDescent="0.35">
      <c r="A135" s="16" t="s">
        <v>516</v>
      </c>
      <c r="B135" s="11" t="s">
        <v>7979</v>
      </c>
      <c r="C135" s="20">
        <v>2014</v>
      </c>
      <c r="D135" s="20">
        <v>2014</v>
      </c>
      <c r="E135" s="20">
        <v>2014</v>
      </c>
      <c r="F135" s="20">
        <v>2014</v>
      </c>
      <c r="G135" s="20">
        <v>2014</v>
      </c>
      <c r="H135" s="20">
        <v>2014</v>
      </c>
      <c r="I135" s="20">
        <v>2014</v>
      </c>
      <c r="J135" s="20">
        <v>2015</v>
      </c>
      <c r="K135" s="20">
        <v>2015</v>
      </c>
      <c r="L135" s="20">
        <v>2015</v>
      </c>
      <c r="M135" s="22">
        <v>2016</v>
      </c>
      <c r="N135" s="22">
        <v>2016</v>
      </c>
      <c r="O135" s="22">
        <v>2015</v>
      </c>
      <c r="P135" s="22">
        <v>2015</v>
      </c>
      <c r="Q135" s="22">
        <v>2014</v>
      </c>
      <c r="R135" s="22" t="s">
        <v>17</v>
      </c>
      <c r="S135" s="22">
        <v>2016</v>
      </c>
      <c r="T135" s="22">
        <v>2013</v>
      </c>
      <c r="U135" s="22">
        <v>2014</v>
      </c>
      <c r="V135" s="22">
        <v>2014</v>
      </c>
      <c r="W135" s="22">
        <v>2015</v>
      </c>
      <c r="X135" s="22">
        <v>2011</v>
      </c>
      <c r="Y135" s="22">
        <v>2010</v>
      </c>
      <c r="Z135" s="22">
        <v>2014</v>
      </c>
      <c r="AA135" s="22">
        <v>2014</v>
      </c>
      <c r="AB135" s="22">
        <v>2014</v>
      </c>
      <c r="AC135" s="22">
        <v>2014</v>
      </c>
      <c r="AD135" s="22">
        <v>2015</v>
      </c>
      <c r="AE135" s="22">
        <v>2012</v>
      </c>
      <c r="AF135" s="22">
        <v>2014</v>
      </c>
      <c r="AG135" s="21">
        <v>2009</v>
      </c>
      <c r="AH135" s="22">
        <v>2014</v>
      </c>
      <c r="AI135" s="22">
        <v>2015</v>
      </c>
      <c r="AJ135" s="22">
        <v>2016</v>
      </c>
      <c r="AK135" s="23">
        <v>2015</v>
      </c>
      <c r="AL135" s="23">
        <v>2015</v>
      </c>
      <c r="AM135" s="22">
        <v>2015</v>
      </c>
      <c r="AN135" s="22">
        <v>2014</v>
      </c>
      <c r="AO135" s="22">
        <v>2014</v>
      </c>
      <c r="AP135" s="22" t="s">
        <v>17</v>
      </c>
      <c r="AQ135" s="22" t="s">
        <v>17</v>
      </c>
      <c r="AR135" s="22">
        <v>2011</v>
      </c>
      <c r="AS135" s="22">
        <v>2014</v>
      </c>
      <c r="AT135" s="22">
        <v>2015</v>
      </c>
      <c r="AU135" s="22">
        <v>2012</v>
      </c>
      <c r="AV135" s="22">
        <v>2013</v>
      </c>
      <c r="AW135" s="22">
        <v>2014</v>
      </c>
      <c r="AX135" s="22">
        <v>2014</v>
      </c>
      <c r="AY135" s="22">
        <v>2014</v>
      </c>
      <c r="AZ135" s="22">
        <v>2015</v>
      </c>
      <c r="BA135" s="22">
        <v>2015</v>
      </c>
      <c r="BB135" s="22">
        <v>2014</v>
      </c>
      <c r="BC135" s="22">
        <v>2015</v>
      </c>
      <c r="BD135" s="22">
        <v>2014</v>
      </c>
      <c r="BE135" s="22">
        <v>2014</v>
      </c>
      <c r="BF135" s="10"/>
    </row>
    <row r="136" spans="1:58" x14ac:dyDescent="0.35">
      <c r="A136" s="16" t="s">
        <v>7987</v>
      </c>
      <c r="B136" s="11" t="s">
        <v>7988</v>
      </c>
      <c r="C136" s="20">
        <v>2014</v>
      </c>
      <c r="D136" s="20">
        <v>2014</v>
      </c>
      <c r="E136" s="20">
        <v>2014</v>
      </c>
      <c r="F136" s="20">
        <v>2014</v>
      </c>
      <c r="G136" s="20">
        <v>2014</v>
      </c>
      <c r="H136" s="20">
        <v>2014</v>
      </c>
      <c r="I136" s="20">
        <v>2014</v>
      </c>
      <c r="J136" s="20">
        <v>2015</v>
      </c>
      <c r="K136" s="20">
        <v>2015</v>
      </c>
      <c r="L136" s="20">
        <v>2015</v>
      </c>
      <c r="M136" s="22">
        <v>2016</v>
      </c>
      <c r="N136" s="22">
        <v>2016</v>
      </c>
      <c r="O136" s="22">
        <v>2015</v>
      </c>
      <c r="P136" s="22">
        <v>2015</v>
      </c>
      <c r="Q136" s="22">
        <v>2014</v>
      </c>
      <c r="R136" s="22" t="s">
        <v>17</v>
      </c>
      <c r="S136" s="22">
        <v>2016</v>
      </c>
      <c r="T136" s="22">
        <v>2013</v>
      </c>
      <c r="U136" s="22">
        <v>2014</v>
      </c>
      <c r="V136" s="22">
        <v>2014</v>
      </c>
      <c r="W136" s="22">
        <v>2015</v>
      </c>
      <c r="X136" s="22">
        <v>2012</v>
      </c>
      <c r="Y136" s="22">
        <v>2012</v>
      </c>
      <c r="Z136" s="22">
        <v>2014</v>
      </c>
      <c r="AA136" s="22">
        <v>2014</v>
      </c>
      <c r="AB136" s="22">
        <v>2014</v>
      </c>
      <c r="AC136" s="22">
        <v>2014</v>
      </c>
      <c r="AD136" s="22">
        <v>2015</v>
      </c>
      <c r="AE136" s="22">
        <v>2012</v>
      </c>
      <c r="AF136" s="22">
        <v>2014</v>
      </c>
      <c r="AG136" s="21">
        <v>2013</v>
      </c>
      <c r="AH136" s="22">
        <v>2014</v>
      </c>
      <c r="AI136" s="22">
        <v>2015</v>
      </c>
      <c r="AJ136" s="22">
        <v>2016</v>
      </c>
      <c r="AK136" s="23" t="s">
        <v>17</v>
      </c>
      <c r="AL136" s="23">
        <v>2015</v>
      </c>
      <c r="AM136" s="22">
        <v>2015</v>
      </c>
      <c r="AN136" s="22">
        <v>2014</v>
      </c>
      <c r="AO136" s="22">
        <v>2014</v>
      </c>
      <c r="AP136" s="22">
        <v>2013</v>
      </c>
      <c r="AQ136" s="22">
        <v>2013</v>
      </c>
      <c r="AR136" s="22">
        <v>2009</v>
      </c>
      <c r="AS136" s="22">
        <v>2014</v>
      </c>
      <c r="AT136" s="22">
        <v>2015</v>
      </c>
      <c r="AU136" s="22">
        <v>2012</v>
      </c>
      <c r="AV136" s="22">
        <v>2014</v>
      </c>
      <c r="AW136" s="22">
        <v>2014</v>
      </c>
      <c r="AX136" s="22">
        <v>2014</v>
      </c>
      <c r="AY136" s="22">
        <v>2014</v>
      </c>
      <c r="AZ136" s="22">
        <v>2015</v>
      </c>
      <c r="BA136" s="22">
        <v>2015</v>
      </c>
      <c r="BB136" s="22">
        <v>2015</v>
      </c>
      <c r="BC136" s="22">
        <v>2015</v>
      </c>
      <c r="BD136" s="22">
        <v>2014</v>
      </c>
      <c r="BE136" s="22">
        <v>2014</v>
      </c>
      <c r="BF136" s="10"/>
    </row>
    <row r="137" spans="1:58" x14ac:dyDescent="0.35">
      <c r="A137" s="16" t="s">
        <v>942</v>
      </c>
      <c r="B137" s="11" t="s">
        <v>7975</v>
      </c>
      <c r="C137" s="20">
        <v>2014</v>
      </c>
      <c r="D137" s="20">
        <v>2014</v>
      </c>
      <c r="E137" s="20">
        <v>2014</v>
      </c>
      <c r="F137" s="20">
        <v>2014</v>
      </c>
      <c r="G137" s="20">
        <v>2014</v>
      </c>
      <c r="H137" s="20">
        <v>2014</v>
      </c>
      <c r="I137" s="20">
        <v>2014</v>
      </c>
      <c r="J137" s="20">
        <v>2015</v>
      </c>
      <c r="K137" s="20">
        <v>2015</v>
      </c>
      <c r="L137" s="20">
        <v>2015</v>
      </c>
      <c r="M137" s="22">
        <v>2016</v>
      </c>
      <c r="N137" s="22">
        <v>2016</v>
      </c>
      <c r="O137" s="22">
        <v>2015</v>
      </c>
      <c r="P137" s="22">
        <v>2015</v>
      </c>
      <c r="Q137" s="22">
        <v>2014</v>
      </c>
      <c r="R137" s="22">
        <v>2012</v>
      </c>
      <c r="S137" s="22">
        <v>2016</v>
      </c>
      <c r="T137" s="22">
        <v>2013</v>
      </c>
      <c r="U137" s="22">
        <v>2014</v>
      </c>
      <c r="V137" s="22">
        <v>2014</v>
      </c>
      <c r="W137" s="22">
        <v>2015</v>
      </c>
      <c r="X137" s="22">
        <v>2012</v>
      </c>
      <c r="Y137" s="22">
        <v>2012</v>
      </c>
      <c r="Z137" s="22">
        <v>2014</v>
      </c>
      <c r="AA137" s="22">
        <v>2014</v>
      </c>
      <c r="AB137" s="22">
        <v>2014</v>
      </c>
      <c r="AC137" s="22">
        <v>2014</v>
      </c>
      <c r="AD137" s="22">
        <v>2015</v>
      </c>
      <c r="AE137" s="22">
        <v>2012</v>
      </c>
      <c r="AF137" s="22">
        <v>2014</v>
      </c>
      <c r="AG137" s="21">
        <v>2013</v>
      </c>
      <c r="AH137" s="22">
        <v>2014</v>
      </c>
      <c r="AI137" s="22">
        <v>2015</v>
      </c>
      <c r="AJ137" s="22">
        <v>2016</v>
      </c>
      <c r="AK137" s="23">
        <v>2015</v>
      </c>
      <c r="AL137" s="23">
        <v>2015</v>
      </c>
      <c r="AM137" s="22">
        <v>2015</v>
      </c>
      <c r="AN137" s="22">
        <v>2014</v>
      </c>
      <c r="AO137" s="22">
        <v>2014</v>
      </c>
      <c r="AP137" s="22">
        <v>2014</v>
      </c>
      <c r="AQ137" s="22">
        <v>2014</v>
      </c>
      <c r="AR137" s="22">
        <v>2015</v>
      </c>
      <c r="AS137" s="22">
        <v>2014</v>
      </c>
      <c r="AT137" s="22">
        <v>2015</v>
      </c>
      <c r="AU137" s="22">
        <v>2012</v>
      </c>
      <c r="AV137" s="22">
        <v>2012</v>
      </c>
      <c r="AW137" s="22">
        <v>2014</v>
      </c>
      <c r="AX137" s="22">
        <v>2014</v>
      </c>
      <c r="AY137" s="22">
        <v>2014</v>
      </c>
      <c r="AZ137" s="22">
        <v>2015</v>
      </c>
      <c r="BA137" s="22">
        <v>2015</v>
      </c>
      <c r="BB137" s="22">
        <v>2015</v>
      </c>
      <c r="BC137" s="22">
        <v>2015</v>
      </c>
      <c r="BD137" s="22">
        <v>2014</v>
      </c>
      <c r="BE137" s="22">
        <v>2014</v>
      </c>
      <c r="BF137" s="10"/>
    </row>
    <row r="138" spans="1:58" x14ac:dyDescent="0.35">
      <c r="A138" s="16" t="s">
        <v>585</v>
      </c>
      <c r="B138" s="11" t="s">
        <v>7976</v>
      </c>
      <c r="C138" s="20">
        <v>2014</v>
      </c>
      <c r="D138" s="20">
        <v>2014</v>
      </c>
      <c r="E138" s="20">
        <v>2014</v>
      </c>
      <c r="F138" s="20">
        <v>2014</v>
      </c>
      <c r="G138" s="20">
        <v>2014</v>
      </c>
      <c r="H138" s="20">
        <v>2014</v>
      </c>
      <c r="I138" s="20">
        <v>2014</v>
      </c>
      <c r="J138" s="20">
        <v>2015</v>
      </c>
      <c r="K138" s="20">
        <v>2015</v>
      </c>
      <c r="L138" s="20">
        <v>2015</v>
      </c>
      <c r="M138" s="22">
        <v>2016</v>
      </c>
      <c r="N138" s="22">
        <v>2016</v>
      </c>
      <c r="O138" s="22">
        <v>2015</v>
      </c>
      <c r="P138" s="22">
        <v>2015</v>
      </c>
      <c r="Q138" s="22">
        <v>2014</v>
      </c>
      <c r="R138" s="22">
        <v>2013</v>
      </c>
      <c r="S138" s="22">
        <v>2016</v>
      </c>
      <c r="T138" s="22">
        <v>2013</v>
      </c>
      <c r="U138" s="22">
        <v>2014</v>
      </c>
      <c r="V138" s="22">
        <v>2014</v>
      </c>
      <c r="W138" s="22">
        <v>2015</v>
      </c>
      <c r="X138" s="22">
        <v>2011</v>
      </c>
      <c r="Y138" s="22" t="s">
        <v>17</v>
      </c>
      <c r="Z138" s="22">
        <v>2014</v>
      </c>
      <c r="AA138" s="22">
        <v>2014</v>
      </c>
      <c r="AB138" s="22">
        <v>2014</v>
      </c>
      <c r="AC138" s="22">
        <v>2014</v>
      </c>
      <c r="AD138" s="22">
        <v>2015</v>
      </c>
      <c r="AE138" s="22">
        <v>2012</v>
      </c>
      <c r="AF138" s="22">
        <v>2014</v>
      </c>
      <c r="AG138" s="21">
        <v>2012</v>
      </c>
      <c r="AH138" s="22">
        <v>2014</v>
      </c>
      <c r="AI138" s="22">
        <v>2015</v>
      </c>
      <c r="AJ138" s="22">
        <v>2016</v>
      </c>
      <c r="AK138" s="23">
        <v>2015</v>
      </c>
      <c r="AL138" s="23">
        <v>2015</v>
      </c>
      <c r="AM138" s="22">
        <v>2015</v>
      </c>
      <c r="AN138" s="22">
        <v>2014</v>
      </c>
      <c r="AO138" s="22">
        <v>2014</v>
      </c>
      <c r="AP138" s="22">
        <v>2014</v>
      </c>
      <c r="AQ138" s="22">
        <v>2014</v>
      </c>
      <c r="AR138" s="22">
        <v>2015</v>
      </c>
      <c r="AS138" s="22">
        <v>2014</v>
      </c>
      <c r="AT138" s="22">
        <v>2015</v>
      </c>
      <c r="AU138" s="22">
        <v>2012</v>
      </c>
      <c r="AV138" s="22">
        <v>2008</v>
      </c>
      <c r="AW138" s="22">
        <v>2014</v>
      </c>
      <c r="AX138" s="22">
        <v>2014</v>
      </c>
      <c r="AY138" s="22">
        <v>2014</v>
      </c>
      <c r="AZ138" s="22">
        <v>2015</v>
      </c>
      <c r="BA138" s="22">
        <v>2015</v>
      </c>
      <c r="BB138" s="22">
        <v>2015</v>
      </c>
      <c r="BC138" s="22">
        <v>2015</v>
      </c>
      <c r="BD138" s="22">
        <v>2014</v>
      </c>
      <c r="BE138" s="22">
        <v>2014</v>
      </c>
      <c r="BF138" s="10"/>
    </row>
    <row r="139" spans="1:58" x14ac:dyDescent="0.35">
      <c r="A139" s="16" t="s">
        <v>7980</v>
      </c>
      <c r="B139" s="11" t="s">
        <v>7981</v>
      </c>
      <c r="C139" s="20">
        <v>2014</v>
      </c>
      <c r="D139" s="20">
        <v>2014</v>
      </c>
      <c r="E139" s="20">
        <v>2014</v>
      </c>
      <c r="F139" s="20">
        <v>2014</v>
      </c>
      <c r="G139" s="20">
        <v>2014</v>
      </c>
      <c r="H139" s="20">
        <v>2014</v>
      </c>
      <c r="I139" s="20">
        <v>2014</v>
      </c>
      <c r="J139" s="20">
        <v>2015</v>
      </c>
      <c r="K139" s="20">
        <v>2015</v>
      </c>
      <c r="L139" s="20">
        <v>2015</v>
      </c>
      <c r="M139" s="22">
        <v>2016</v>
      </c>
      <c r="N139" s="22">
        <v>2016</v>
      </c>
      <c r="O139" s="22">
        <v>2015</v>
      </c>
      <c r="P139" s="22">
        <v>2015</v>
      </c>
      <c r="Q139" s="22">
        <v>2014</v>
      </c>
      <c r="R139" s="22" t="s">
        <v>17</v>
      </c>
      <c r="S139" s="22">
        <v>2016</v>
      </c>
      <c r="T139" s="22">
        <v>2013</v>
      </c>
      <c r="U139" s="22">
        <v>2014</v>
      </c>
      <c r="V139" s="22" t="s">
        <v>17</v>
      </c>
      <c r="W139" s="22">
        <v>2015</v>
      </c>
      <c r="X139" s="22" t="s">
        <v>17</v>
      </c>
      <c r="Y139" s="22">
        <v>2012</v>
      </c>
      <c r="Z139" s="22">
        <v>2014</v>
      </c>
      <c r="AA139" s="22">
        <v>2014</v>
      </c>
      <c r="AB139" s="22">
        <v>2014</v>
      </c>
      <c r="AC139" s="22">
        <v>2014</v>
      </c>
      <c r="AD139" s="22">
        <v>2015</v>
      </c>
      <c r="AE139" s="22" t="s">
        <v>17</v>
      </c>
      <c r="AF139" s="22">
        <v>2014</v>
      </c>
      <c r="AG139" s="21">
        <v>2012</v>
      </c>
      <c r="AH139" s="22">
        <v>2014</v>
      </c>
      <c r="AI139" s="22">
        <v>2015</v>
      </c>
      <c r="AJ139" s="22">
        <v>2016</v>
      </c>
      <c r="AK139" s="23" t="s">
        <v>17</v>
      </c>
      <c r="AL139" s="23">
        <v>2015</v>
      </c>
      <c r="AM139" s="22">
        <v>2015</v>
      </c>
      <c r="AN139" s="22">
        <v>2014</v>
      </c>
      <c r="AO139" s="22">
        <v>2014</v>
      </c>
      <c r="AP139" s="22">
        <v>2014</v>
      </c>
      <c r="AQ139" s="22">
        <v>2014</v>
      </c>
      <c r="AR139" s="22">
        <v>2015</v>
      </c>
      <c r="AS139" s="22">
        <v>2014</v>
      </c>
      <c r="AT139" s="22">
        <v>2015</v>
      </c>
      <c r="AU139" s="22">
        <v>2012</v>
      </c>
      <c r="AV139" s="22">
        <v>2013</v>
      </c>
      <c r="AW139" s="22">
        <v>2014</v>
      </c>
      <c r="AX139" s="22">
        <v>2014</v>
      </c>
      <c r="AY139" s="22">
        <v>2014</v>
      </c>
      <c r="AZ139" s="22">
        <v>2015</v>
      </c>
      <c r="BA139" s="22">
        <v>2015</v>
      </c>
      <c r="BB139" s="22">
        <v>2015</v>
      </c>
      <c r="BC139" s="22">
        <v>2015</v>
      </c>
      <c r="BD139" s="22">
        <v>2014</v>
      </c>
      <c r="BE139" s="22">
        <v>2014</v>
      </c>
      <c r="BF139" s="10"/>
    </row>
    <row r="140" spans="1:58" x14ac:dyDescent="0.35">
      <c r="A140" s="16" t="s">
        <v>7985</v>
      </c>
      <c r="B140" s="11" t="s">
        <v>7986</v>
      </c>
      <c r="C140" s="20">
        <v>2014</v>
      </c>
      <c r="D140" s="20">
        <v>2014</v>
      </c>
      <c r="E140" s="20">
        <v>2014</v>
      </c>
      <c r="F140" s="20">
        <v>2014</v>
      </c>
      <c r="G140" s="20">
        <v>2014</v>
      </c>
      <c r="H140" s="20">
        <v>2014</v>
      </c>
      <c r="I140" s="20">
        <v>2014</v>
      </c>
      <c r="J140" s="20">
        <v>2015</v>
      </c>
      <c r="K140" s="20">
        <v>2015</v>
      </c>
      <c r="L140" s="20">
        <v>2015</v>
      </c>
      <c r="M140" s="22">
        <v>2016</v>
      </c>
      <c r="N140" s="22">
        <v>2016</v>
      </c>
      <c r="O140" s="22">
        <v>2015</v>
      </c>
      <c r="P140" s="22">
        <v>2015</v>
      </c>
      <c r="Q140" s="22">
        <v>2014</v>
      </c>
      <c r="R140" s="22" t="s">
        <v>17</v>
      </c>
      <c r="S140" s="22">
        <v>2016</v>
      </c>
      <c r="T140" s="22">
        <v>2013</v>
      </c>
      <c r="U140" s="22">
        <v>2014</v>
      </c>
      <c r="V140" s="22" t="s">
        <v>17</v>
      </c>
      <c r="W140" s="22">
        <v>2015</v>
      </c>
      <c r="X140" s="22" t="s">
        <v>17</v>
      </c>
      <c r="Y140" s="22">
        <v>2012</v>
      </c>
      <c r="Z140" s="22">
        <v>2014</v>
      </c>
      <c r="AA140" s="22">
        <v>2014</v>
      </c>
      <c r="AB140" s="22" t="s">
        <v>17</v>
      </c>
      <c r="AC140" s="22">
        <v>2014</v>
      </c>
      <c r="AD140" s="22">
        <v>2015</v>
      </c>
      <c r="AE140" s="22" t="s">
        <v>17</v>
      </c>
      <c r="AF140" s="22">
        <v>2014</v>
      </c>
      <c r="AG140" s="21">
        <v>2012</v>
      </c>
      <c r="AH140" s="22">
        <v>2014</v>
      </c>
      <c r="AI140" s="22">
        <v>2015</v>
      </c>
      <c r="AJ140" s="22">
        <v>2016</v>
      </c>
      <c r="AK140" s="23" t="s">
        <v>17</v>
      </c>
      <c r="AL140" s="23">
        <v>2015</v>
      </c>
      <c r="AM140" s="22">
        <v>2015</v>
      </c>
      <c r="AN140" s="22">
        <v>2014</v>
      </c>
      <c r="AO140" s="22">
        <v>2014</v>
      </c>
      <c r="AP140" s="22">
        <v>2014</v>
      </c>
      <c r="AQ140" s="22">
        <v>2014</v>
      </c>
      <c r="AR140" s="22">
        <v>2015</v>
      </c>
      <c r="AS140" s="22">
        <v>2014</v>
      </c>
      <c r="AT140" s="22">
        <v>2015</v>
      </c>
      <c r="AU140" s="22">
        <v>2012</v>
      </c>
      <c r="AV140" s="22">
        <v>2011</v>
      </c>
      <c r="AW140" s="22">
        <v>2014</v>
      </c>
      <c r="AX140" s="22">
        <v>2014</v>
      </c>
      <c r="AY140" s="22">
        <v>2014</v>
      </c>
      <c r="AZ140" s="22">
        <v>2015</v>
      </c>
      <c r="BA140" s="22">
        <v>2015</v>
      </c>
      <c r="BB140" s="22">
        <v>2015</v>
      </c>
      <c r="BC140" s="22">
        <v>2015</v>
      </c>
      <c r="BD140" s="22">
        <v>2014</v>
      </c>
      <c r="BE140" s="22">
        <v>2014</v>
      </c>
      <c r="BF140" s="10"/>
    </row>
    <row r="141" spans="1:58" x14ac:dyDescent="0.35">
      <c r="A141" s="16" t="s">
        <v>7990</v>
      </c>
      <c r="B141" s="11" t="s">
        <v>7991</v>
      </c>
      <c r="C141" s="20">
        <v>2014</v>
      </c>
      <c r="D141" s="20">
        <v>2014</v>
      </c>
      <c r="E141" s="20">
        <v>2014</v>
      </c>
      <c r="F141" s="20">
        <v>2014</v>
      </c>
      <c r="G141" s="20">
        <v>2014</v>
      </c>
      <c r="H141" s="20">
        <v>2014</v>
      </c>
      <c r="I141" s="20">
        <v>2014</v>
      </c>
      <c r="J141" s="20">
        <v>2015</v>
      </c>
      <c r="K141" s="20">
        <v>2015</v>
      </c>
      <c r="L141" s="20">
        <v>2015</v>
      </c>
      <c r="M141" s="22">
        <v>2016</v>
      </c>
      <c r="N141" s="22">
        <v>2016</v>
      </c>
      <c r="O141" s="22">
        <v>2015</v>
      </c>
      <c r="P141" s="22">
        <v>2015</v>
      </c>
      <c r="Q141" s="22">
        <v>2014</v>
      </c>
      <c r="R141" s="22" t="s">
        <v>17</v>
      </c>
      <c r="S141" s="22">
        <v>2016</v>
      </c>
      <c r="T141" s="22">
        <v>2013</v>
      </c>
      <c r="U141" s="22">
        <v>2014</v>
      </c>
      <c r="V141" s="22" t="s">
        <v>17</v>
      </c>
      <c r="W141" s="22">
        <v>2015</v>
      </c>
      <c r="X141" s="22" t="s">
        <v>17</v>
      </c>
      <c r="Y141" s="22">
        <v>2010</v>
      </c>
      <c r="Z141" s="22">
        <v>2014</v>
      </c>
      <c r="AA141" s="22">
        <v>2014</v>
      </c>
      <c r="AB141" s="22" t="s">
        <v>17</v>
      </c>
      <c r="AC141" s="22">
        <v>2014</v>
      </c>
      <c r="AD141" s="22">
        <v>2015</v>
      </c>
      <c r="AE141" s="22" t="s">
        <v>17</v>
      </c>
      <c r="AF141" s="22">
        <v>2014</v>
      </c>
      <c r="AG141" s="21" t="s">
        <v>17</v>
      </c>
      <c r="AH141" s="22">
        <v>2014</v>
      </c>
      <c r="AI141" s="22">
        <v>2015</v>
      </c>
      <c r="AJ141" s="22">
        <v>2016</v>
      </c>
      <c r="AK141" s="23" t="s">
        <v>17</v>
      </c>
      <c r="AL141" s="23">
        <v>2015</v>
      </c>
      <c r="AM141" s="22">
        <v>2015</v>
      </c>
      <c r="AN141" s="22">
        <v>2014</v>
      </c>
      <c r="AO141" s="22">
        <v>2014</v>
      </c>
      <c r="AP141" s="22">
        <v>2014</v>
      </c>
      <c r="AQ141" s="22">
        <v>2014</v>
      </c>
      <c r="AR141" s="22">
        <v>2015</v>
      </c>
      <c r="AS141" s="22">
        <v>2014</v>
      </c>
      <c r="AT141" s="22">
        <v>2015</v>
      </c>
      <c r="AU141" s="22">
        <v>2012</v>
      </c>
      <c r="AV141" s="22">
        <v>2014</v>
      </c>
      <c r="AW141" s="22">
        <v>2014</v>
      </c>
      <c r="AX141" s="22">
        <v>2014</v>
      </c>
      <c r="AY141" s="22">
        <v>2014</v>
      </c>
      <c r="AZ141" s="22">
        <v>2015</v>
      </c>
      <c r="BA141" s="22">
        <v>2015</v>
      </c>
      <c r="BB141" s="22">
        <v>2015</v>
      </c>
      <c r="BC141" s="22">
        <v>2015</v>
      </c>
      <c r="BD141" s="22">
        <v>2014</v>
      </c>
      <c r="BE141" s="22">
        <v>2014</v>
      </c>
      <c r="BF141" s="10"/>
    </row>
    <row r="142" spans="1:58" x14ac:dyDescent="0.35">
      <c r="A142" s="16" t="s">
        <v>7996</v>
      </c>
      <c r="B142" s="11" t="s">
        <v>7997</v>
      </c>
      <c r="C142" s="20">
        <v>2014</v>
      </c>
      <c r="D142" s="20">
        <v>2014</v>
      </c>
      <c r="E142" s="20">
        <v>2014</v>
      </c>
      <c r="F142" s="20">
        <v>2014</v>
      </c>
      <c r="G142" s="20">
        <v>2014</v>
      </c>
      <c r="H142" s="20">
        <v>2014</v>
      </c>
      <c r="I142" s="20">
        <v>2014</v>
      </c>
      <c r="J142" s="20">
        <v>2015</v>
      </c>
      <c r="K142" s="20">
        <v>2015</v>
      </c>
      <c r="L142" s="20">
        <v>2015</v>
      </c>
      <c r="M142" s="22">
        <v>2016</v>
      </c>
      <c r="N142" s="22">
        <v>2016</v>
      </c>
      <c r="O142" s="22">
        <v>2015</v>
      </c>
      <c r="P142" s="22">
        <v>2015</v>
      </c>
      <c r="Q142" s="22">
        <v>2014</v>
      </c>
      <c r="R142" s="22" t="s">
        <v>17</v>
      </c>
      <c r="S142" s="22">
        <v>2016</v>
      </c>
      <c r="T142" s="22">
        <v>2013</v>
      </c>
      <c r="U142" s="22">
        <v>2014</v>
      </c>
      <c r="V142" s="22" t="s">
        <v>17</v>
      </c>
      <c r="W142" s="22">
        <v>2015</v>
      </c>
      <c r="X142" s="22" t="s">
        <v>17</v>
      </c>
      <c r="Y142" s="22">
        <v>2012</v>
      </c>
      <c r="Z142" s="22">
        <v>2014</v>
      </c>
      <c r="AA142" s="22">
        <v>2014</v>
      </c>
      <c r="AB142" s="22">
        <v>2013</v>
      </c>
      <c r="AC142" s="22">
        <v>2014</v>
      </c>
      <c r="AD142" s="22">
        <v>2015</v>
      </c>
      <c r="AE142" s="22" t="s">
        <v>17</v>
      </c>
      <c r="AF142" s="22">
        <v>2014</v>
      </c>
      <c r="AG142" s="21">
        <v>2012</v>
      </c>
      <c r="AH142" s="22">
        <v>2014</v>
      </c>
      <c r="AI142" s="22">
        <v>2015</v>
      </c>
      <c r="AJ142" s="22">
        <v>2016</v>
      </c>
      <c r="AK142" s="23" t="s">
        <v>17</v>
      </c>
      <c r="AL142" s="23">
        <v>2015</v>
      </c>
      <c r="AM142" s="22">
        <v>2015</v>
      </c>
      <c r="AN142" s="22">
        <v>2014</v>
      </c>
      <c r="AO142" s="22">
        <v>2014</v>
      </c>
      <c r="AP142" s="22">
        <v>2014</v>
      </c>
      <c r="AQ142" s="22">
        <v>2014</v>
      </c>
      <c r="AR142" s="22">
        <v>2015</v>
      </c>
      <c r="AS142" s="22">
        <v>2014</v>
      </c>
      <c r="AT142" s="22">
        <v>2015</v>
      </c>
      <c r="AU142" s="22">
        <v>2012</v>
      </c>
      <c r="AV142" s="22">
        <v>2011</v>
      </c>
      <c r="AW142" s="22">
        <v>2014</v>
      </c>
      <c r="AX142" s="22">
        <v>2014</v>
      </c>
      <c r="AY142" s="22">
        <v>2014</v>
      </c>
      <c r="AZ142" s="22">
        <v>2015</v>
      </c>
      <c r="BA142" s="22">
        <v>2015</v>
      </c>
      <c r="BB142" s="22">
        <v>2015</v>
      </c>
      <c r="BC142" s="22">
        <v>2015</v>
      </c>
      <c r="BD142" s="22">
        <v>2014</v>
      </c>
      <c r="BE142" s="22">
        <v>2014</v>
      </c>
      <c r="BF142" s="10"/>
    </row>
    <row r="143" spans="1:58" x14ac:dyDescent="0.35">
      <c r="A143" s="16" t="s">
        <v>8929</v>
      </c>
      <c r="B143" s="11" t="s">
        <v>7998</v>
      </c>
      <c r="C143" s="20">
        <v>2014</v>
      </c>
      <c r="D143" s="20">
        <v>2014</v>
      </c>
      <c r="E143" s="20">
        <v>2014</v>
      </c>
      <c r="F143" s="20">
        <v>2014</v>
      </c>
      <c r="G143" s="20">
        <v>2014</v>
      </c>
      <c r="H143" s="20">
        <v>2014</v>
      </c>
      <c r="I143" s="20">
        <v>2014</v>
      </c>
      <c r="J143" s="20">
        <v>2015</v>
      </c>
      <c r="K143" s="20">
        <v>2015</v>
      </c>
      <c r="L143" s="20">
        <v>2015</v>
      </c>
      <c r="M143" s="22">
        <v>2016</v>
      </c>
      <c r="N143" s="22">
        <v>2016</v>
      </c>
      <c r="O143" s="22">
        <v>2015</v>
      </c>
      <c r="P143" s="22">
        <v>2015</v>
      </c>
      <c r="Q143" s="22">
        <v>2014</v>
      </c>
      <c r="R143" s="22" t="s">
        <v>17</v>
      </c>
      <c r="S143" s="22">
        <v>2016</v>
      </c>
      <c r="T143" s="22">
        <v>2013</v>
      </c>
      <c r="U143" s="22">
        <v>2014</v>
      </c>
      <c r="V143" s="22" t="s">
        <v>17</v>
      </c>
      <c r="W143" s="22">
        <v>2015</v>
      </c>
      <c r="X143" s="22" t="s">
        <v>17</v>
      </c>
      <c r="Y143" s="22">
        <v>2010</v>
      </c>
      <c r="Z143" s="22">
        <v>2014</v>
      </c>
      <c r="AA143" s="22">
        <v>2014</v>
      </c>
      <c r="AB143" s="22" t="s">
        <v>17</v>
      </c>
      <c r="AC143" s="22">
        <v>2014</v>
      </c>
      <c r="AD143" s="22">
        <v>2015</v>
      </c>
      <c r="AE143" s="22" t="s">
        <v>17</v>
      </c>
      <c r="AF143" s="22">
        <v>2014</v>
      </c>
      <c r="AG143" s="21">
        <v>2012</v>
      </c>
      <c r="AH143" s="22">
        <v>2014</v>
      </c>
      <c r="AI143" s="22">
        <v>2015</v>
      </c>
      <c r="AJ143" s="22">
        <v>2016</v>
      </c>
      <c r="AK143" s="23">
        <v>2015</v>
      </c>
      <c r="AL143" s="23">
        <v>2015</v>
      </c>
      <c r="AM143" s="22">
        <v>2015</v>
      </c>
      <c r="AN143" s="22">
        <v>2014</v>
      </c>
      <c r="AO143" s="22">
        <v>2014</v>
      </c>
      <c r="AP143" s="22">
        <v>2014</v>
      </c>
      <c r="AQ143" s="22">
        <v>2014</v>
      </c>
      <c r="AR143" s="22" t="s">
        <v>17</v>
      </c>
      <c r="AS143" s="22">
        <v>2014</v>
      </c>
      <c r="AT143" s="22">
        <v>2015</v>
      </c>
      <c r="AU143" s="22">
        <v>2012</v>
      </c>
      <c r="AV143" s="22">
        <v>2010</v>
      </c>
      <c r="AW143" s="22">
        <v>2014</v>
      </c>
      <c r="AX143" s="22">
        <v>2014</v>
      </c>
      <c r="AY143" s="22">
        <v>2014</v>
      </c>
      <c r="AZ143" s="22">
        <v>2015</v>
      </c>
      <c r="BA143" s="22">
        <v>2015</v>
      </c>
      <c r="BB143" s="22">
        <v>2015</v>
      </c>
      <c r="BC143" s="22">
        <v>2015</v>
      </c>
      <c r="BD143" s="22">
        <v>2014</v>
      </c>
      <c r="BE143" s="22">
        <v>2014</v>
      </c>
      <c r="BF143" s="10"/>
    </row>
    <row r="144" spans="1:58" x14ac:dyDescent="0.35">
      <c r="A144" s="16" t="s">
        <v>91</v>
      </c>
      <c r="B144" s="11" t="s">
        <v>7999</v>
      </c>
      <c r="C144" s="20">
        <v>2014</v>
      </c>
      <c r="D144" s="20">
        <v>2014</v>
      </c>
      <c r="E144" s="20">
        <v>2014</v>
      </c>
      <c r="F144" s="20">
        <v>2014</v>
      </c>
      <c r="G144" s="20">
        <v>2014</v>
      </c>
      <c r="H144" s="20">
        <v>2014</v>
      </c>
      <c r="I144" s="20">
        <v>2014</v>
      </c>
      <c r="J144" s="20">
        <v>2015</v>
      </c>
      <c r="K144" s="20">
        <v>2015</v>
      </c>
      <c r="L144" s="20">
        <v>2015</v>
      </c>
      <c r="M144" s="22">
        <v>2016</v>
      </c>
      <c r="N144" s="22">
        <v>2016</v>
      </c>
      <c r="O144" s="22">
        <v>2015</v>
      </c>
      <c r="P144" s="22">
        <v>2015</v>
      </c>
      <c r="Q144" s="22">
        <v>2014</v>
      </c>
      <c r="R144" s="22">
        <v>2010</v>
      </c>
      <c r="S144" s="22">
        <v>2016</v>
      </c>
      <c r="T144" s="22">
        <v>2013</v>
      </c>
      <c r="U144" s="22">
        <v>2014</v>
      </c>
      <c r="V144" s="22">
        <v>2014</v>
      </c>
      <c r="W144" s="22">
        <v>2015</v>
      </c>
      <c r="X144" s="22">
        <v>2010</v>
      </c>
      <c r="Y144" s="22">
        <v>2010</v>
      </c>
      <c r="Z144" s="22">
        <v>2014</v>
      </c>
      <c r="AA144" s="22">
        <v>2014</v>
      </c>
      <c r="AB144" s="22">
        <v>2014</v>
      </c>
      <c r="AC144" s="22">
        <v>2014</v>
      </c>
      <c r="AD144" s="22">
        <v>2015</v>
      </c>
      <c r="AE144" s="22">
        <v>2012</v>
      </c>
      <c r="AF144" s="22">
        <v>2014</v>
      </c>
      <c r="AG144" s="21">
        <v>2011</v>
      </c>
      <c r="AH144" s="22">
        <v>2014</v>
      </c>
      <c r="AI144" s="22">
        <v>2015</v>
      </c>
      <c r="AJ144" s="22">
        <v>2016</v>
      </c>
      <c r="AK144" s="23" t="s">
        <v>17</v>
      </c>
      <c r="AL144" s="23">
        <v>2016</v>
      </c>
      <c r="AM144" s="22">
        <v>2015</v>
      </c>
      <c r="AN144" s="22">
        <v>2014</v>
      </c>
      <c r="AO144" s="22">
        <v>2014</v>
      </c>
      <c r="AP144" s="22">
        <v>2013</v>
      </c>
      <c r="AQ144" s="22">
        <v>2013</v>
      </c>
      <c r="AR144" s="22">
        <v>2015</v>
      </c>
      <c r="AS144" s="22">
        <v>2014</v>
      </c>
      <c r="AT144" s="22">
        <v>2015</v>
      </c>
      <c r="AU144" s="22">
        <v>2012</v>
      </c>
      <c r="AV144" s="22">
        <v>2012</v>
      </c>
      <c r="AW144" s="22">
        <v>2014</v>
      </c>
      <c r="AX144" s="22">
        <v>2014</v>
      </c>
      <c r="AY144" s="22">
        <v>2014</v>
      </c>
      <c r="AZ144" s="22">
        <v>2015</v>
      </c>
      <c r="BA144" s="22">
        <v>2015</v>
      </c>
      <c r="BB144" s="22">
        <v>2015</v>
      </c>
      <c r="BC144" s="22">
        <v>2015</v>
      </c>
      <c r="BD144" s="22">
        <v>2014</v>
      </c>
      <c r="BE144" s="22">
        <v>2014</v>
      </c>
      <c r="BF144" s="10"/>
    </row>
    <row r="145" spans="1:58" x14ac:dyDescent="0.35">
      <c r="A145" s="16" t="s">
        <v>8930</v>
      </c>
      <c r="B145" s="11" t="s">
        <v>7901</v>
      </c>
      <c r="C145" s="20">
        <v>2014</v>
      </c>
      <c r="D145" s="20">
        <v>2014</v>
      </c>
      <c r="E145" s="20">
        <v>2014</v>
      </c>
      <c r="F145" s="20">
        <v>2014</v>
      </c>
      <c r="G145" s="20">
        <v>2014</v>
      </c>
      <c r="H145" s="20">
        <v>2014</v>
      </c>
      <c r="I145" s="20">
        <v>2014</v>
      </c>
      <c r="J145" s="20">
        <v>2015</v>
      </c>
      <c r="K145" s="20">
        <v>2015</v>
      </c>
      <c r="L145" s="20">
        <v>2015</v>
      </c>
      <c r="M145" s="22">
        <v>2016</v>
      </c>
      <c r="N145" s="22">
        <v>2016</v>
      </c>
      <c r="O145" s="22">
        <v>2015</v>
      </c>
      <c r="P145" s="22">
        <v>2015</v>
      </c>
      <c r="Q145" s="22">
        <v>2014</v>
      </c>
      <c r="R145" s="22" t="s">
        <v>17</v>
      </c>
      <c r="S145" s="22">
        <v>2016</v>
      </c>
      <c r="T145" s="22">
        <v>2013</v>
      </c>
      <c r="U145" s="22">
        <v>2014</v>
      </c>
      <c r="V145" s="22" t="s">
        <v>17</v>
      </c>
      <c r="W145" s="22">
        <v>2015</v>
      </c>
      <c r="X145" s="22" t="s">
        <v>17</v>
      </c>
      <c r="Y145" s="22" t="s">
        <v>17</v>
      </c>
      <c r="Z145" s="22">
        <v>2014</v>
      </c>
      <c r="AA145" s="22">
        <v>2014</v>
      </c>
      <c r="AB145" s="22" t="s">
        <v>17</v>
      </c>
      <c r="AC145" s="22">
        <v>2014</v>
      </c>
      <c r="AD145" s="22">
        <v>2015</v>
      </c>
      <c r="AE145" s="22" t="s">
        <v>17</v>
      </c>
      <c r="AF145" s="22" t="s">
        <v>17</v>
      </c>
      <c r="AG145" s="21" t="s">
        <v>17</v>
      </c>
      <c r="AH145" s="22">
        <v>2014</v>
      </c>
      <c r="AI145" s="22">
        <v>2015</v>
      </c>
      <c r="AJ145" s="22">
        <v>2016</v>
      </c>
      <c r="AK145" s="23" t="s">
        <v>17</v>
      </c>
      <c r="AL145" s="23">
        <v>2015</v>
      </c>
      <c r="AM145" s="22">
        <v>2015</v>
      </c>
      <c r="AN145" s="22">
        <v>2014</v>
      </c>
      <c r="AO145" s="22">
        <v>2014</v>
      </c>
      <c r="AP145" s="22">
        <v>2014</v>
      </c>
      <c r="AQ145" s="22" t="s">
        <v>17</v>
      </c>
      <c r="AR145" s="22">
        <v>2015</v>
      </c>
      <c r="AS145" s="22">
        <v>2014</v>
      </c>
      <c r="AT145" s="22" t="s">
        <v>17</v>
      </c>
      <c r="AU145" s="22">
        <v>2012</v>
      </c>
      <c r="AV145" s="22" t="s">
        <v>17</v>
      </c>
      <c r="AW145" s="22">
        <v>2014</v>
      </c>
      <c r="AX145" s="22">
        <v>2014</v>
      </c>
      <c r="AY145" s="22">
        <v>2014</v>
      </c>
      <c r="AZ145" s="22">
        <v>2007</v>
      </c>
      <c r="BA145" s="22">
        <v>2015</v>
      </c>
      <c r="BB145" s="22">
        <v>2015</v>
      </c>
      <c r="BC145" s="22">
        <v>2015</v>
      </c>
      <c r="BD145" s="22">
        <v>2014</v>
      </c>
      <c r="BE145" s="22">
        <v>2014</v>
      </c>
      <c r="BF145" s="10"/>
    </row>
    <row r="146" spans="1:58" x14ac:dyDescent="0.35">
      <c r="A146" s="16" t="s">
        <v>7912</v>
      </c>
      <c r="B146" s="11" t="s">
        <v>7913</v>
      </c>
      <c r="C146" s="20">
        <v>2014</v>
      </c>
      <c r="D146" s="20">
        <v>2014</v>
      </c>
      <c r="E146" s="20">
        <v>2014</v>
      </c>
      <c r="F146" s="20">
        <v>2014</v>
      </c>
      <c r="G146" s="20">
        <v>2014</v>
      </c>
      <c r="H146" s="20">
        <v>2014</v>
      </c>
      <c r="I146" s="20">
        <v>2014</v>
      </c>
      <c r="J146" s="20">
        <v>2015</v>
      </c>
      <c r="K146" s="20">
        <v>2015</v>
      </c>
      <c r="L146" s="20">
        <v>2015</v>
      </c>
      <c r="M146" s="22">
        <v>2016</v>
      </c>
      <c r="N146" s="22">
        <v>2016</v>
      </c>
      <c r="O146" s="22">
        <v>2015</v>
      </c>
      <c r="P146" s="22">
        <v>2015</v>
      </c>
      <c r="Q146" s="22">
        <v>2014</v>
      </c>
      <c r="R146" s="22">
        <v>2012</v>
      </c>
      <c r="S146" s="22">
        <v>2016</v>
      </c>
      <c r="T146" s="22">
        <v>2013</v>
      </c>
      <c r="U146" s="22">
        <v>2014</v>
      </c>
      <c r="V146" s="22">
        <v>2014</v>
      </c>
      <c r="W146" s="22">
        <v>2015</v>
      </c>
      <c r="X146" s="22">
        <v>2012</v>
      </c>
      <c r="Y146" s="22">
        <v>2012</v>
      </c>
      <c r="Z146" s="22">
        <v>2014</v>
      </c>
      <c r="AA146" s="22">
        <v>2014</v>
      </c>
      <c r="AB146" s="22" t="s">
        <v>17</v>
      </c>
      <c r="AC146" s="22">
        <v>2014</v>
      </c>
      <c r="AD146" s="22">
        <v>2015</v>
      </c>
      <c r="AE146" s="22" t="s">
        <v>17</v>
      </c>
      <c r="AF146" s="22" t="s">
        <v>17</v>
      </c>
      <c r="AG146" s="21" t="s">
        <v>17</v>
      </c>
      <c r="AH146" s="22">
        <v>2014</v>
      </c>
      <c r="AI146" s="22">
        <v>2015</v>
      </c>
      <c r="AJ146" s="22">
        <v>2016</v>
      </c>
      <c r="AK146" s="23" t="s">
        <v>17</v>
      </c>
      <c r="AL146" s="23">
        <v>2015</v>
      </c>
      <c r="AM146" s="22">
        <v>2015</v>
      </c>
      <c r="AN146" s="22">
        <v>2014</v>
      </c>
      <c r="AO146" s="22">
        <v>2014</v>
      </c>
      <c r="AP146" s="22">
        <v>2014</v>
      </c>
      <c r="AQ146" s="22">
        <v>2014</v>
      </c>
      <c r="AR146" s="22">
        <v>2009</v>
      </c>
      <c r="AS146" s="22">
        <v>2014</v>
      </c>
      <c r="AT146" s="22">
        <v>2013</v>
      </c>
      <c r="AU146" s="22">
        <v>2012</v>
      </c>
      <c r="AV146" s="22" t="s">
        <v>17</v>
      </c>
      <c r="AW146" s="22">
        <v>2014</v>
      </c>
      <c r="AX146" s="22">
        <v>2014</v>
      </c>
      <c r="AY146" s="22">
        <v>2014</v>
      </c>
      <c r="AZ146" s="22">
        <v>2015</v>
      </c>
      <c r="BA146" s="22">
        <v>2015</v>
      </c>
      <c r="BB146" s="22">
        <v>2015</v>
      </c>
      <c r="BC146" s="22">
        <v>2015</v>
      </c>
      <c r="BD146" s="22">
        <v>2014</v>
      </c>
      <c r="BE146" s="22">
        <v>2014</v>
      </c>
      <c r="BF146" s="10"/>
    </row>
    <row r="147" spans="1:58" x14ac:dyDescent="0.35">
      <c r="A147" s="16" t="s">
        <v>8931</v>
      </c>
      <c r="B147" s="11" t="s">
        <v>8059</v>
      </c>
      <c r="C147" s="20">
        <v>2014</v>
      </c>
      <c r="D147" s="20">
        <v>2014</v>
      </c>
      <c r="E147" s="20">
        <v>2014</v>
      </c>
      <c r="F147" s="20">
        <v>2014</v>
      </c>
      <c r="G147" s="20">
        <v>2014</v>
      </c>
      <c r="H147" s="20">
        <v>2014</v>
      </c>
      <c r="I147" s="20">
        <v>2014</v>
      </c>
      <c r="J147" s="20">
        <v>2015</v>
      </c>
      <c r="K147" s="20">
        <v>2015</v>
      </c>
      <c r="L147" s="20">
        <v>2015</v>
      </c>
      <c r="M147" s="22">
        <v>2016</v>
      </c>
      <c r="N147" s="22">
        <v>2016</v>
      </c>
      <c r="O147" s="22">
        <v>2015</v>
      </c>
      <c r="P147" s="22">
        <v>2015</v>
      </c>
      <c r="Q147" s="22">
        <v>2014</v>
      </c>
      <c r="R147" s="22" t="s">
        <v>17</v>
      </c>
      <c r="S147" s="22">
        <v>2016</v>
      </c>
      <c r="T147" s="22">
        <v>2013</v>
      </c>
      <c r="U147" s="22">
        <v>2014</v>
      </c>
      <c r="V147" s="22">
        <v>2014</v>
      </c>
      <c r="W147" s="22">
        <v>2015</v>
      </c>
      <c r="X147" s="22" t="s">
        <v>17</v>
      </c>
      <c r="Y147" s="22">
        <v>2012</v>
      </c>
      <c r="Z147" s="22">
        <v>2014</v>
      </c>
      <c r="AA147" s="22">
        <v>2014</v>
      </c>
      <c r="AB147" s="22" t="s">
        <v>17</v>
      </c>
      <c r="AC147" s="22">
        <v>2014</v>
      </c>
      <c r="AD147" s="22">
        <v>2015</v>
      </c>
      <c r="AE147" s="22" t="s">
        <v>17</v>
      </c>
      <c r="AF147" s="22" t="s">
        <v>17</v>
      </c>
      <c r="AG147" s="21" t="s">
        <v>17</v>
      </c>
      <c r="AH147" s="22">
        <v>2014</v>
      </c>
      <c r="AI147" s="22">
        <v>2015</v>
      </c>
      <c r="AJ147" s="22">
        <v>2016</v>
      </c>
      <c r="AK147" s="23" t="s">
        <v>17</v>
      </c>
      <c r="AL147" s="23">
        <v>2015</v>
      </c>
      <c r="AM147" s="22">
        <v>2015</v>
      </c>
      <c r="AN147" s="22">
        <v>2014</v>
      </c>
      <c r="AO147" s="22">
        <v>2014</v>
      </c>
      <c r="AP147" s="22">
        <v>2014</v>
      </c>
      <c r="AQ147" s="22">
        <v>2014</v>
      </c>
      <c r="AR147" s="22" t="s">
        <v>17</v>
      </c>
      <c r="AS147" s="22">
        <v>2014</v>
      </c>
      <c r="AT147" s="22">
        <v>2015</v>
      </c>
      <c r="AU147" s="22">
        <v>2012</v>
      </c>
      <c r="AV147" s="22" t="s">
        <v>17</v>
      </c>
      <c r="AW147" s="22">
        <v>2014</v>
      </c>
      <c r="AX147" s="22">
        <v>2014</v>
      </c>
      <c r="AY147" s="22">
        <v>2014</v>
      </c>
      <c r="AZ147" s="22">
        <v>2007</v>
      </c>
      <c r="BA147" s="22">
        <v>2015</v>
      </c>
      <c r="BB147" s="22">
        <v>2015</v>
      </c>
      <c r="BC147" s="22">
        <v>2015</v>
      </c>
      <c r="BD147" s="22">
        <v>2014</v>
      </c>
      <c r="BE147" s="22">
        <v>2014</v>
      </c>
      <c r="BF147" s="10"/>
    </row>
    <row r="148" spans="1:58" x14ac:dyDescent="0.35">
      <c r="A148" s="16" t="s">
        <v>8067</v>
      </c>
      <c r="B148" s="11" t="s">
        <v>8068</v>
      </c>
      <c r="C148" s="20">
        <v>2014</v>
      </c>
      <c r="D148" s="20">
        <v>2014</v>
      </c>
      <c r="E148" s="20">
        <v>2014</v>
      </c>
      <c r="F148" s="20">
        <v>2014</v>
      </c>
      <c r="G148" s="20">
        <v>2014</v>
      </c>
      <c r="H148" s="20">
        <v>2014</v>
      </c>
      <c r="I148" s="20">
        <v>2014</v>
      </c>
      <c r="J148" s="20">
        <v>2015</v>
      </c>
      <c r="K148" s="20">
        <v>2015</v>
      </c>
      <c r="L148" s="20">
        <v>2015</v>
      </c>
      <c r="M148" s="22">
        <v>2016</v>
      </c>
      <c r="N148" s="22">
        <v>2016</v>
      </c>
      <c r="O148" s="22">
        <v>2015</v>
      </c>
      <c r="P148" s="22">
        <v>2015</v>
      </c>
      <c r="Q148" s="22">
        <v>2014</v>
      </c>
      <c r="R148" s="22" t="s">
        <v>17</v>
      </c>
      <c r="S148" s="22">
        <v>2016</v>
      </c>
      <c r="T148" s="22">
        <v>2013</v>
      </c>
      <c r="U148" s="22">
        <v>2014</v>
      </c>
      <c r="V148" s="22">
        <v>2014</v>
      </c>
      <c r="W148" s="22">
        <v>2015</v>
      </c>
      <c r="X148" s="22">
        <v>2014</v>
      </c>
      <c r="Y148" s="22">
        <v>2010</v>
      </c>
      <c r="Z148" s="22">
        <v>2014</v>
      </c>
      <c r="AA148" s="22">
        <v>2014</v>
      </c>
      <c r="AB148" s="22" t="s">
        <v>17</v>
      </c>
      <c r="AC148" s="22">
        <v>2014</v>
      </c>
      <c r="AD148" s="22">
        <v>2015</v>
      </c>
      <c r="AE148" s="22" t="s">
        <v>17</v>
      </c>
      <c r="AF148" s="22">
        <v>2014</v>
      </c>
      <c r="AG148" s="21">
        <v>2008</v>
      </c>
      <c r="AH148" s="22">
        <v>2014</v>
      </c>
      <c r="AI148" s="22">
        <v>2015</v>
      </c>
      <c r="AJ148" s="22">
        <v>2016</v>
      </c>
      <c r="AK148" s="23" t="s">
        <v>17</v>
      </c>
      <c r="AL148" s="23" t="s">
        <v>17</v>
      </c>
      <c r="AM148" s="22">
        <v>2015</v>
      </c>
      <c r="AN148" s="22">
        <v>2014</v>
      </c>
      <c r="AO148" s="22">
        <v>2014</v>
      </c>
      <c r="AP148" s="22" t="s">
        <v>17</v>
      </c>
      <c r="AQ148" s="22" t="s">
        <v>17</v>
      </c>
      <c r="AR148" s="22">
        <v>2011</v>
      </c>
      <c r="AS148" s="22">
        <v>2014</v>
      </c>
      <c r="AT148" s="22">
        <v>2015</v>
      </c>
      <c r="AU148" s="22">
        <v>2012</v>
      </c>
      <c r="AV148" s="22">
        <v>2011</v>
      </c>
      <c r="AW148" s="22">
        <v>2014</v>
      </c>
      <c r="AX148" s="22">
        <v>2014</v>
      </c>
      <c r="AY148" s="22">
        <v>2014</v>
      </c>
      <c r="AZ148" s="22">
        <v>2015</v>
      </c>
      <c r="BA148" s="22">
        <v>2015</v>
      </c>
      <c r="BB148" s="22">
        <v>2015</v>
      </c>
      <c r="BC148" s="22">
        <v>2015</v>
      </c>
      <c r="BD148" s="22">
        <v>2014</v>
      </c>
      <c r="BE148" s="22">
        <v>2014</v>
      </c>
      <c r="BF148" s="10"/>
    </row>
    <row r="149" spans="1:58" x14ac:dyDescent="0.35">
      <c r="A149" s="16" t="s">
        <v>8017</v>
      </c>
      <c r="B149" s="11" t="s">
        <v>8018</v>
      </c>
      <c r="C149" s="20">
        <v>2014</v>
      </c>
      <c r="D149" s="20">
        <v>2014</v>
      </c>
      <c r="E149" s="20">
        <v>2014</v>
      </c>
      <c r="F149" s="20">
        <v>2014</v>
      </c>
      <c r="G149" s="20">
        <v>2014</v>
      </c>
      <c r="H149" s="20">
        <v>2014</v>
      </c>
      <c r="I149" s="20">
        <v>2014</v>
      </c>
      <c r="J149" s="20">
        <v>2015</v>
      </c>
      <c r="K149" s="20">
        <v>2015</v>
      </c>
      <c r="L149" s="20">
        <v>2015</v>
      </c>
      <c r="M149" s="22">
        <v>2016</v>
      </c>
      <c r="N149" s="22">
        <v>2016</v>
      </c>
      <c r="O149" s="22">
        <v>2015</v>
      </c>
      <c r="P149" s="22">
        <v>2015</v>
      </c>
      <c r="Q149" s="22">
        <v>2014</v>
      </c>
      <c r="R149" s="22">
        <v>2009</v>
      </c>
      <c r="S149" s="22">
        <v>2016</v>
      </c>
      <c r="T149" s="22">
        <v>2013</v>
      </c>
      <c r="U149" s="22">
        <v>2014</v>
      </c>
      <c r="V149" s="22">
        <v>2014</v>
      </c>
      <c r="W149" s="22">
        <v>2015</v>
      </c>
      <c r="X149" s="22">
        <v>2008</v>
      </c>
      <c r="Y149" s="22" t="s">
        <v>17</v>
      </c>
      <c r="Z149" s="22">
        <v>2014</v>
      </c>
      <c r="AA149" s="22">
        <v>2014</v>
      </c>
      <c r="AB149" s="22">
        <v>2014</v>
      </c>
      <c r="AC149" s="22">
        <v>2014</v>
      </c>
      <c r="AD149" s="22">
        <v>2015</v>
      </c>
      <c r="AE149" s="22">
        <v>2012</v>
      </c>
      <c r="AF149" s="22" t="s">
        <v>17</v>
      </c>
      <c r="AG149" s="21">
        <v>2010</v>
      </c>
      <c r="AH149" s="22">
        <v>2014</v>
      </c>
      <c r="AI149" s="22">
        <v>2015</v>
      </c>
      <c r="AJ149" s="22">
        <v>2016</v>
      </c>
      <c r="AK149" s="23" t="s">
        <v>17</v>
      </c>
      <c r="AL149" s="23">
        <v>2015</v>
      </c>
      <c r="AM149" s="22">
        <v>2015</v>
      </c>
      <c r="AN149" s="22">
        <v>2014</v>
      </c>
      <c r="AO149" s="22">
        <v>2014</v>
      </c>
      <c r="AP149" s="22" t="s">
        <v>17</v>
      </c>
      <c r="AQ149" s="22" t="s">
        <v>17</v>
      </c>
      <c r="AR149" s="22" t="s">
        <v>17</v>
      </c>
      <c r="AS149" s="22">
        <v>2014</v>
      </c>
      <c r="AT149" s="22">
        <v>2015</v>
      </c>
      <c r="AU149" s="22">
        <v>2012</v>
      </c>
      <c r="AV149" s="22">
        <v>2008</v>
      </c>
      <c r="AW149" s="22">
        <v>2014</v>
      </c>
      <c r="AX149" s="22">
        <v>2014</v>
      </c>
      <c r="AY149" s="22">
        <v>2014</v>
      </c>
      <c r="AZ149" s="22">
        <v>2015</v>
      </c>
      <c r="BA149" s="22">
        <v>2015</v>
      </c>
      <c r="BB149" s="22">
        <v>2014</v>
      </c>
      <c r="BC149" s="22">
        <v>2015</v>
      </c>
      <c r="BD149" s="22">
        <v>2014</v>
      </c>
      <c r="BE149" s="22">
        <v>2014</v>
      </c>
      <c r="BF149" s="10"/>
    </row>
    <row r="150" spans="1:58" x14ac:dyDescent="0.35">
      <c r="A150" s="16" t="s">
        <v>8000</v>
      </c>
      <c r="B150" s="11" t="s">
        <v>8001</v>
      </c>
      <c r="C150" s="20">
        <v>2014</v>
      </c>
      <c r="D150" s="20">
        <v>2014</v>
      </c>
      <c r="E150" s="20">
        <v>2014</v>
      </c>
      <c r="F150" s="20">
        <v>2014</v>
      </c>
      <c r="G150" s="20">
        <v>2014</v>
      </c>
      <c r="H150" s="20">
        <v>2014</v>
      </c>
      <c r="I150" s="20">
        <v>2014</v>
      </c>
      <c r="J150" s="20">
        <v>2015</v>
      </c>
      <c r="K150" s="20">
        <v>2015</v>
      </c>
      <c r="L150" s="20">
        <v>2015</v>
      </c>
      <c r="M150" s="22">
        <v>2016</v>
      </c>
      <c r="N150" s="22">
        <v>2016</v>
      </c>
      <c r="O150" s="22">
        <v>2015</v>
      </c>
      <c r="P150" s="22">
        <v>2015</v>
      </c>
      <c r="Q150" s="22">
        <v>2014</v>
      </c>
      <c r="R150" s="22" t="s">
        <v>17</v>
      </c>
      <c r="S150" s="22">
        <v>2016</v>
      </c>
      <c r="T150" s="22">
        <v>2013</v>
      </c>
      <c r="U150" s="22">
        <v>2014</v>
      </c>
      <c r="V150" s="22" t="s">
        <v>17</v>
      </c>
      <c r="W150" s="22">
        <v>2015</v>
      </c>
      <c r="X150" s="22">
        <v>2005</v>
      </c>
      <c r="Y150" s="22">
        <v>2012</v>
      </c>
      <c r="Z150" s="22">
        <v>2014</v>
      </c>
      <c r="AA150" s="22">
        <v>2014</v>
      </c>
      <c r="AB150" s="22" t="s">
        <v>17</v>
      </c>
      <c r="AC150" s="22">
        <v>2014</v>
      </c>
      <c r="AD150" s="22">
        <v>2015</v>
      </c>
      <c r="AE150" s="22">
        <v>2012</v>
      </c>
      <c r="AF150" s="22">
        <v>2014</v>
      </c>
      <c r="AG150" s="21" t="s">
        <v>17</v>
      </c>
      <c r="AH150" s="22">
        <v>2014</v>
      </c>
      <c r="AI150" s="22">
        <v>2015</v>
      </c>
      <c r="AJ150" s="22">
        <v>2016</v>
      </c>
      <c r="AK150" s="23" t="s">
        <v>17</v>
      </c>
      <c r="AL150" s="23">
        <v>2015</v>
      </c>
      <c r="AM150" s="22">
        <v>2015</v>
      </c>
      <c r="AN150" s="22">
        <v>2014</v>
      </c>
      <c r="AO150" s="22">
        <v>2014</v>
      </c>
      <c r="AP150" s="22">
        <v>2013</v>
      </c>
      <c r="AQ150" s="22">
        <v>2014</v>
      </c>
      <c r="AR150" s="22" t="s">
        <v>17</v>
      </c>
      <c r="AS150" s="22">
        <v>2014</v>
      </c>
      <c r="AT150" s="22">
        <v>2015</v>
      </c>
      <c r="AU150" s="22">
        <v>2012</v>
      </c>
      <c r="AV150" s="22">
        <v>2013</v>
      </c>
      <c r="AW150" s="22">
        <v>2014</v>
      </c>
      <c r="AX150" s="22">
        <v>2014</v>
      </c>
      <c r="AY150" s="22">
        <v>2014</v>
      </c>
      <c r="AZ150" s="22">
        <v>2015</v>
      </c>
      <c r="BA150" s="22">
        <v>2015</v>
      </c>
      <c r="BB150" s="22">
        <v>2015</v>
      </c>
      <c r="BC150" s="22">
        <v>2015</v>
      </c>
      <c r="BD150" s="22">
        <v>2014</v>
      </c>
      <c r="BE150" s="22">
        <v>2014</v>
      </c>
      <c r="BF150" s="10"/>
    </row>
    <row r="151" spans="1:58" x14ac:dyDescent="0.35">
      <c r="A151" s="16" t="s">
        <v>2386</v>
      </c>
      <c r="B151" s="11" t="s">
        <v>8003</v>
      </c>
      <c r="C151" s="20">
        <v>2014</v>
      </c>
      <c r="D151" s="20">
        <v>2014</v>
      </c>
      <c r="E151" s="20">
        <v>2014</v>
      </c>
      <c r="F151" s="20">
        <v>2014</v>
      </c>
      <c r="G151" s="20">
        <v>2014</v>
      </c>
      <c r="H151" s="20">
        <v>2014</v>
      </c>
      <c r="I151" s="20">
        <v>2014</v>
      </c>
      <c r="J151" s="20">
        <v>2015</v>
      </c>
      <c r="K151" s="20">
        <v>2015</v>
      </c>
      <c r="L151" s="20">
        <v>2015</v>
      </c>
      <c r="M151" s="22">
        <v>2016</v>
      </c>
      <c r="N151" s="22">
        <v>2016</v>
      </c>
      <c r="O151" s="22">
        <v>2015</v>
      </c>
      <c r="P151" s="22">
        <v>2015</v>
      </c>
      <c r="Q151" s="22">
        <v>2014</v>
      </c>
      <c r="R151" s="22">
        <v>2014</v>
      </c>
      <c r="S151" s="22">
        <v>2016</v>
      </c>
      <c r="T151" s="22">
        <v>2013</v>
      </c>
      <c r="U151" s="22">
        <v>2014</v>
      </c>
      <c r="V151" s="22">
        <v>2014</v>
      </c>
      <c r="W151" s="22">
        <v>2015</v>
      </c>
      <c r="X151" s="22">
        <v>2014</v>
      </c>
      <c r="Y151" s="22">
        <v>2010</v>
      </c>
      <c r="Z151" s="22">
        <v>2014</v>
      </c>
      <c r="AA151" s="22">
        <v>2014</v>
      </c>
      <c r="AB151" s="22">
        <v>2014</v>
      </c>
      <c r="AC151" s="22">
        <v>2014</v>
      </c>
      <c r="AD151" s="22">
        <v>2015</v>
      </c>
      <c r="AE151" s="22">
        <v>2012</v>
      </c>
      <c r="AF151" s="22">
        <v>2014</v>
      </c>
      <c r="AG151" s="21">
        <v>2011</v>
      </c>
      <c r="AH151" s="22">
        <v>2014</v>
      </c>
      <c r="AI151" s="22">
        <v>2015</v>
      </c>
      <c r="AJ151" s="22">
        <v>2016</v>
      </c>
      <c r="AK151" s="23">
        <v>2015</v>
      </c>
      <c r="AL151" s="23">
        <v>2015</v>
      </c>
      <c r="AM151" s="22">
        <v>2015</v>
      </c>
      <c r="AN151" s="22">
        <v>2014</v>
      </c>
      <c r="AO151" s="22">
        <v>2014</v>
      </c>
      <c r="AP151" s="22">
        <v>2014</v>
      </c>
      <c r="AQ151" s="22">
        <v>2014</v>
      </c>
      <c r="AR151" s="22">
        <v>2015</v>
      </c>
      <c r="AS151" s="22">
        <v>2014</v>
      </c>
      <c r="AT151" s="22">
        <v>2015</v>
      </c>
      <c r="AU151" s="22">
        <v>2012</v>
      </c>
      <c r="AV151" s="22">
        <v>2013</v>
      </c>
      <c r="AW151" s="22">
        <v>2014</v>
      </c>
      <c r="AX151" s="22">
        <v>2014</v>
      </c>
      <c r="AY151" s="22">
        <v>2014</v>
      </c>
      <c r="AZ151" s="22">
        <v>2015</v>
      </c>
      <c r="BA151" s="22">
        <v>2015</v>
      </c>
      <c r="BB151" s="22">
        <v>2015</v>
      </c>
      <c r="BC151" s="22">
        <v>2015</v>
      </c>
      <c r="BD151" s="22">
        <v>2014</v>
      </c>
      <c r="BE151" s="22">
        <v>2014</v>
      </c>
      <c r="BF151" s="10"/>
    </row>
    <row r="152" spans="1:58" x14ac:dyDescent="0.35">
      <c r="A152" s="16" t="s">
        <v>8014</v>
      </c>
      <c r="B152" s="11" t="s">
        <v>8015</v>
      </c>
      <c r="C152" s="20">
        <v>2014</v>
      </c>
      <c r="D152" s="20">
        <v>2014</v>
      </c>
      <c r="E152" s="20">
        <v>2014</v>
      </c>
      <c r="F152" s="20">
        <v>2014</v>
      </c>
      <c r="G152" s="20">
        <v>2014</v>
      </c>
      <c r="H152" s="20">
        <v>2014</v>
      </c>
      <c r="I152" s="20">
        <v>2014</v>
      </c>
      <c r="J152" s="20">
        <v>2015</v>
      </c>
      <c r="K152" s="20">
        <v>2015</v>
      </c>
      <c r="L152" s="20">
        <v>2015</v>
      </c>
      <c r="M152" s="22">
        <v>2016</v>
      </c>
      <c r="N152" s="22">
        <v>2016</v>
      </c>
      <c r="O152" s="22">
        <v>2015</v>
      </c>
      <c r="P152" s="22">
        <v>2015</v>
      </c>
      <c r="Q152" s="22">
        <v>2014</v>
      </c>
      <c r="R152" s="22">
        <v>2014</v>
      </c>
      <c r="S152" s="22">
        <v>2016</v>
      </c>
      <c r="T152" s="22">
        <v>2013</v>
      </c>
      <c r="U152" s="22">
        <v>2014</v>
      </c>
      <c r="V152" s="22">
        <v>2014</v>
      </c>
      <c r="W152" s="22">
        <v>2015</v>
      </c>
      <c r="X152" s="22">
        <v>2014</v>
      </c>
      <c r="Y152" s="22">
        <v>2010</v>
      </c>
      <c r="Z152" s="22">
        <v>2014</v>
      </c>
      <c r="AA152" s="22">
        <v>2014</v>
      </c>
      <c r="AB152" s="22">
        <v>2013</v>
      </c>
      <c r="AC152" s="22">
        <v>2014</v>
      </c>
      <c r="AD152" s="22">
        <v>2015</v>
      </c>
      <c r="AE152" s="22" t="s">
        <v>17</v>
      </c>
      <c r="AF152" s="22">
        <v>2014</v>
      </c>
      <c r="AG152" s="21">
        <v>2010</v>
      </c>
      <c r="AH152" s="22">
        <v>2014</v>
      </c>
      <c r="AI152" s="22">
        <v>2015</v>
      </c>
      <c r="AJ152" s="22">
        <v>2016</v>
      </c>
      <c r="AK152" s="23" t="s">
        <v>17</v>
      </c>
      <c r="AL152" s="23">
        <v>2015</v>
      </c>
      <c r="AM152" s="22">
        <v>2015</v>
      </c>
      <c r="AN152" s="22">
        <v>2014</v>
      </c>
      <c r="AO152" s="22">
        <v>2014</v>
      </c>
      <c r="AP152" s="22" t="s">
        <v>17</v>
      </c>
      <c r="AQ152" s="22">
        <v>2012</v>
      </c>
      <c r="AR152" s="22">
        <v>2015</v>
      </c>
      <c r="AS152" s="22">
        <v>2014</v>
      </c>
      <c r="AT152" s="22">
        <v>2015</v>
      </c>
      <c r="AU152" s="22">
        <v>2012</v>
      </c>
      <c r="AV152" s="22">
        <v>2011</v>
      </c>
      <c r="AW152" s="22">
        <v>2014</v>
      </c>
      <c r="AX152" s="22">
        <v>2014</v>
      </c>
      <c r="AY152" s="22">
        <v>2014</v>
      </c>
      <c r="AZ152" s="22">
        <v>2015</v>
      </c>
      <c r="BA152" s="22">
        <v>2015</v>
      </c>
      <c r="BB152" s="22">
        <v>2015</v>
      </c>
      <c r="BC152" s="22">
        <v>2015</v>
      </c>
      <c r="BD152" s="22">
        <v>2014</v>
      </c>
      <c r="BE152" s="22">
        <v>2014</v>
      </c>
      <c r="BF152" s="10"/>
    </row>
    <row r="153" spans="1:58" x14ac:dyDescent="0.35">
      <c r="A153" s="16" t="s">
        <v>8028</v>
      </c>
      <c r="B153" s="11" t="s">
        <v>8029</v>
      </c>
      <c r="C153" s="20">
        <v>2014</v>
      </c>
      <c r="D153" s="20">
        <v>2014</v>
      </c>
      <c r="E153" s="20">
        <v>2014</v>
      </c>
      <c r="F153" s="20">
        <v>2014</v>
      </c>
      <c r="G153" s="20">
        <v>2014</v>
      </c>
      <c r="H153" s="20">
        <v>2014</v>
      </c>
      <c r="I153" s="20">
        <v>2014</v>
      </c>
      <c r="J153" s="20">
        <v>2015</v>
      </c>
      <c r="K153" s="20">
        <v>2015</v>
      </c>
      <c r="L153" s="20">
        <v>2015</v>
      </c>
      <c r="M153" s="22">
        <v>2016</v>
      </c>
      <c r="N153" s="22">
        <v>2016</v>
      </c>
      <c r="O153" s="22">
        <v>2015</v>
      </c>
      <c r="P153" s="22">
        <v>2015</v>
      </c>
      <c r="Q153" s="22">
        <v>2014</v>
      </c>
      <c r="R153" s="22" t="s">
        <v>17</v>
      </c>
      <c r="S153" s="22">
        <v>2016</v>
      </c>
      <c r="T153" s="22">
        <v>2013</v>
      </c>
      <c r="U153" s="22">
        <v>2014</v>
      </c>
      <c r="V153" s="22">
        <v>2014</v>
      </c>
      <c r="W153" s="22">
        <v>2015</v>
      </c>
      <c r="X153" s="22">
        <v>2012</v>
      </c>
      <c r="Y153" s="22">
        <v>2012</v>
      </c>
      <c r="Z153" s="22">
        <v>2014</v>
      </c>
      <c r="AA153" s="22">
        <v>2014</v>
      </c>
      <c r="AB153" s="22" t="s">
        <v>17</v>
      </c>
      <c r="AC153" s="22">
        <v>2014</v>
      </c>
      <c r="AD153" s="22">
        <v>2015</v>
      </c>
      <c r="AE153" s="22" t="s">
        <v>17</v>
      </c>
      <c r="AF153" s="22" t="s">
        <v>17</v>
      </c>
      <c r="AG153" s="21">
        <v>2006</v>
      </c>
      <c r="AH153" s="22">
        <v>2014</v>
      </c>
      <c r="AI153" s="22">
        <v>2015</v>
      </c>
      <c r="AJ153" s="22">
        <v>2016</v>
      </c>
      <c r="AK153" s="23" t="s">
        <v>17</v>
      </c>
      <c r="AL153" s="23" t="s">
        <v>17</v>
      </c>
      <c r="AM153" s="22">
        <v>2015</v>
      </c>
      <c r="AN153" s="22">
        <v>2014</v>
      </c>
      <c r="AO153" s="22">
        <v>2014</v>
      </c>
      <c r="AP153" s="22">
        <v>2013</v>
      </c>
      <c r="AQ153" s="22">
        <v>2013</v>
      </c>
      <c r="AR153" s="22">
        <v>2015</v>
      </c>
      <c r="AS153" s="22">
        <v>2014</v>
      </c>
      <c r="AT153" s="22">
        <v>2015</v>
      </c>
      <c r="AU153" s="22">
        <v>2012</v>
      </c>
      <c r="AV153" s="22">
        <v>2010</v>
      </c>
      <c r="AW153" s="22">
        <v>2014</v>
      </c>
      <c r="AX153" s="22">
        <v>2014</v>
      </c>
      <c r="AY153" s="22">
        <v>2014</v>
      </c>
      <c r="AZ153" s="22">
        <v>2015</v>
      </c>
      <c r="BA153" s="22">
        <v>2015</v>
      </c>
      <c r="BB153" s="22">
        <v>2015</v>
      </c>
      <c r="BC153" s="22">
        <v>2015</v>
      </c>
      <c r="BD153" s="22">
        <v>2014</v>
      </c>
      <c r="BE153" s="22">
        <v>2014</v>
      </c>
      <c r="BF153" s="10"/>
    </row>
    <row r="154" spans="1:58" x14ac:dyDescent="0.35">
      <c r="A154" s="16" t="s">
        <v>8008</v>
      </c>
      <c r="B154" s="11" t="s">
        <v>8009</v>
      </c>
      <c r="C154" s="20">
        <v>2014</v>
      </c>
      <c r="D154" s="20">
        <v>2014</v>
      </c>
      <c r="E154" s="20">
        <v>2014</v>
      </c>
      <c r="F154" s="20">
        <v>2014</v>
      </c>
      <c r="G154" s="20">
        <v>2014</v>
      </c>
      <c r="H154" s="20">
        <v>2014</v>
      </c>
      <c r="I154" s="20">
        <v>2014</v>
      </c>
      <c r="J154" s="20">
        <v>2015</v>
      </c>
      <c r="K154" s="20">
        <v>2015</v>
      </c>
      <c r="L154" s="20">
        <v>2015</v>
      </c>
      <c r="M154" s="22">
        <v>2016</v>
      </c>
      <c r="N154" s="22">
        <v>2016</v>
      </c>
      <c r="O154" s="22">
        <v>2015</v>
      </c>
      <c r="P154" s="22">
        <v>2015</v>
      </c>
      <c r="Q154" s="22">
        <v>2014</v>
      </c>
      <c r="R154" s="22">
        <v>2013</v>
      </c>
      <c r="S154" s="22">
        <v>2016</v>
      </c>
      <c r="T154" s="22">
        <v>2013</v>
      </c>
      <c r="U154" s="22">
        <v>2014</v>
      </c>
      <c r="V154" s="22">
        <v>2014</v>
      </c>
      <c r="W154" s="22">
        <v>2015</v>
      </c>
      <c r="X154" s="22">
        <v>2013</v>
      </c>
      <c r="Y154" s="22">
        <v>2010</v>
      </c>
      <c r="Z154" s="22">
        <v>2014</v>
      </c>
      <c r="AA154" s="22">
        <v>2014</v>
      </c>
      <c r="AB154" s="22">
        <v>2014</v>
      </c>
      <c r="AC154" s="22">
        <v>2014</v>
      </c>
      <c r="AD154" s="22">
        <v>2015</v>
      </c>
      <c r="AE154" s="22">
        <v>2012</v>
      </c>
      <c r="AF154" s="22">
        <v>2014</v>
      </c>
      <c r="AG154" s="21">
        <v>2011</v>
      </c>
      <c r="AH154" s="22">
        <v>2014</v>
      </c>
      <c r="AI154" s="22">
        <v>2015</v>
      </c>
      <c r="AJ154" s="22">
        <v>2016</v>
      </c>
      <c r="AK154" s="23" t="s">
        <v>17</v>
      </c>
      <c r="AL154" s="23">
        <v>2015</v>
      </c>
      <c r="AM154" s="22">
        <v>2015</v>
      </c>
      <c r="AN154" s="22">
        <v>2014</v>
      </c>
      <c r="AO154" s="22">
        <v>2014</v>
      </c>
      <c r="AP154" s="22">
        <v>2014</v>
      </c>
      <c r="AQ154" s="22">
        <v>2014</v>
      </c>
      <c r="AR154" s="22">
        <v>2009</v>
      </c>
      <c r="AS154" s="22">
        <v>2014</v>
      </c>
      <c r="AT154" s="22">
        <v>2015</v>
      </c>
      <c r="AU154" s="22">
        <v>2012</v>
      </c>
      <c r="AV154" s="22">
        <v>2013</v>
      </c>
      <c r="AW154" s="22">
        <v>2014</v>
      </c>
      <c r="AX154" s="22">
        <v>2014</v>
      </c>
      <c r="AY154" s="22">
        <v>2014</v>
      </c>
      <c r="AZ154" s="22">
        <v>2015</v>
      </c>
      <c r="BA154" s="22">
        <v>2015</v>
      </c>
      <c r="BB154" s="22">
        <v>2015</v>
      </c>
      <c r="BC154" s="22">
        <v>2015</v>
      </c>
      <c r="BD154" s="22">
        <v>2014</v>
      </c>
      <c r="BE154" s="22">
        <v>2014</v>
      </c>
      <c r="BF154" s="10"/>
    </row>
    <row r="155" spans="1:58" x14ac:dyDescent="0.35">
      <c r="A155" s="16" t="s">
        <v>8004</v>
      </c>
      <c r="B155" s="11" t="s">
        <v>8005</v>
      </c>
      <c r="C155" s="20">
        <v>2014</v>
      </c>
      <c r="D155" s="20">
        <v>2014</v>
      </c>
      <c r="E155" s="20">
        <v>2014</v>
      </c>
      <c r="F155" s="20">
        <v>2014</v>
      </c>
      <c r="G155" s="20">
        <v>2014</v>
      </c>
      <c r="H155" s="20">
        <v>2014</v>
      </c>
      <c r="I155" s="20">
        <v>2014</v>
      </c>
      <c r="J155" s="20">
        <v>2015</v>
      </c>
      <c r="K155" s="20">
        <v>2015</v>
      </c>
      <c r="L155" s="20">
        <v>2015</v>
      </c>
      <c r="M155" s="22">
        <v>2016</v>
      </c>
      <c r="N155" s="22">
        <v>2016</v>
      </c>
      <c r="O155" s="22">
        <v>2015</v>
      </c>
      <c r="P155" s="22">
        <v>2015</v>
      </c>
      <c r="Q155" s="22">
        <v>2014</v>
      </c>
      <c r="R155" s="22" t="s">
        <v>17</v>
      </c>
      <c r="S155" s="22">
        <v>2016</v>
      </c>
      <c r="T155" s="22">
        <v>2013</v>
      </c>
      <c r="U155" s="22">
        <v>2014</v>
      </c>
      <c r="V155" s="22" t="s">
        <v>17</v>
      </c>
      <c r="W155" s="22">
        <v>2015</v>
      </c>
      <c r="X155" s="22" t="s">
        <v>17</v>
      </c>
      <c r="Y155" s="22">
        <v>2013</v>
      </c>
      <c r="Z155" s="22">
        <v>2014</v>
      </c>
      <c r="AA155" s="22">
        <v>2014</v>
      </c>
      <c r="AB155" s="22" t="s">
        <v>17</v>
      </c>
      <c r="AC155" s="22">
        <v>2014</v>
      </c>
      <c r="AD155" s="22">
        <v>2015</v>
      </c>
      <c r="AE155" s="22" t="s">
        <v>17</v>
      </c>
      <c r="AF155" s="22">
        <v>2014</v>
      </c>
      <c r="AG155" s="21" t="s">
        <v>17</v>
      </c>
      <c r="AH155" s="22">
        <v>2014</v>
      </c>
      <c r="AI155" s="22">
        <v>2015</v>
      </c>
      <c r="AJ155" s="22">
        <v>2016</v>
      </c>
      <c r="AK155" s="23" t="s">
        <v>17</v>
      </c>
      <c r="AL155" s="23">
        <v>2015</v>
      </c>
      <c r="AM155" s="22">
        <v>2015</v>
      </c>
      <c r="AN155" s="22">
        <v>2014</v>
      </c>
      <c r="AO155" s="22">
        <v>2014</v>
      </c>
      <c r="AP155" s="22">
        <v>2014</v>
      </c>
      <c r="AQ155" s="22">
        <v>2014</v>
      </c>
      <c r="AR155" s="22">
        <v>2007</v>
      </c>
      <c r="AS155" s="22">
        <v>2014</v>
      </c>
      <c r="AT155" s="22">
        <v>2015</v>
      </c>
      <c r="AU155" s="22">
        <v>2012</v>
      </c>
      <c r="AV155" s="22">
        <v>2013</v>
      </c>
      <c r="AW155" s="22">
        <v>2014</v>
      </c>
      <c r="AX155" s="22">
        <v>2014</v>
      </c>
      <c r="AY155" s="22">
        <v>2014</v>
      </c>
      <c r="AZ155" s="22">
        <v>2015</v>
      </c>
      <c r="BA155" s="22">
        <v>2015</v>
      </c>
      <c r="BB155" s="22">
        <v>2015</v>
      </c>
      <c r="BC155" s="22">
        <v>2015</v>
      </c>
      <c r="BD155" s="22">
        <v>2014</v>
      </c>
      <c r="BE155" s="22">
        <v>2014</v>
      </c>
      <c r="BF155" s="10"/>
    </row>
    <row r="156" spans="1:58" x14ac:dyDescent="0.35">
      <c r="A156" s="16" t="s">
        <v>8021</v>
      </c>
      <c r="B156" s="11" t="s">
        <v>8022</v>
      </c>
      <c r="C156" s="20">
        <v>2014</v>
      </c>
      <c r="D156" s="20">
        <v>2014</v>
      </c>
      <c r="E156" s="20">
        <v>2014</v>
      </c>
      <c r="F156" s="20">
        <v>2014</v>
      </c>
      <c r="G156" s="20">
        <v>2014</v>
      </c>
      <c r="H156" s="20">
        <v>2014</v>
      </c>
      <c r="I156" s="20">
        <v>2014</v>
      </c>
      <c r="J156" s="20">
        <v>2015</v>
      </c>
      <c r="K156" s="20">
        <v>2015</v>
      </c>
      <c r="L156" s="20">
        <v>2015</v>
      </c>
      <c r="M156" s="22">
        <v>2016</v>
      </c>
      <c r="N156" s="22">
        <v>2016</v>
      </c>
      <c r="O156" s="22">
        <v>2015</v>
      </c>
      <c r="P156" s="22">
        <v>2015</v>
      </c>
      <c r="Q156" s="22">
        <v>2014</v>
      </c>
      <c r="R156" s="22" t="s">
        <v>17</v>
      </c>
      <c r="S156" s="22">
        <v>2016</v>
      </c>
      <c r="T156" s="22">
        <v>2013</v>
      </c>
      <c r="U156" s="22">
        <v>2014</v>
      </c>
      <c r="V156" s="22" t="s">
        <v>17</v>
      </c>
      <c r="W156" s="22">
        <v>2015</v>
      </c>
      <c r="X156" s="22" t="s">
        <v>17</v>
      </c>
      <c r="Y156" s="22">
        <v>2012</v>
      </c>
      <c r="Z156" s="22">
        <v>2014</v>
      </c>
      <c r="AA156" s="22">
        <v>2014</v>
      </c>
      <c r="AB156" s="22">
        <v>2014</v>
      </c>
      <c r="AC156" s="22">
        <v>2014</v>
      </c>
      <c r="AD156" s="22">
        <v>2015</v>
      </c>
      <c r="AE156" s="22" t="s">
        <v>17</v>
      </c>
      <c r="AF156" s="22">
        <v>2014</v>
      </c>
      <c r="AG156" s="21">
        <v>2012</v>
      </c>
      <c r="AH156" s="22">
        <v>2014</v>
      </c>
      <c r="AI156" s="22">
        <v>2015</v>
      </c>
      <c r="AJ156" s="22">
        <v>2016</v>
      </c>
      <c r="AK156" s="23" t="s">
        <v>17</v>
      </c>
      <c r="AL156" s="23">
        <v>2015</v>
      </c>
      <c r="AM156" s="22">
        <v>2015</v>
      </c>
      <c r="AN156" s="22">
        <v>2014</v>
      </c>
      <c r="AO156" s="22">
        <v>2014</v>
      </c>
      <c r="AP156" s="22">
        <v>2014</v>
      </c>
      <c r="AQ156" s="22">
        <v>2014</v>
      </c>
      <c r="AR156" s="22">
        <v>2015</v>
      </c>
      <c r="AS156" s="22">
        <v>2014</v>
      </c>
      <c r="AT156" s="22">
        <v>2015</v>
      </c>
      <c r="AU156" s="22">
        <v>2012</v>
      </c>
      <c r="AV156" s="22" t="s">
        <v>17</v>
      </c>
      <c r="AW156" s="22">
        <v>2014</v>
      </c>
      <c r="AX156" s="22">
        <v>2014</v>
      </c>
      <c r="AY156" s="22">
        <v>2014</v>
      </c>
      <c r="AZ156" s="22">
        <v>2015</v>
      </c>
      <c r="BA156" s="22">
        <v>2015</v>
      </c>
      <c r="BB156" s="22">
        <v>2015</v>
      </c>
      <c r="BC156" s="22">
        <v>2015</v>
      </c>
      <c r="BD156" s="22">
        <v>2014</v>
      </c>
      <c r="BE156" s="22">
        <v>2014</v>
      </c>
      <c r="BF156" s="10"/>
    </row>
    <row r="157" spans="1:58" x14ac:dyDescent="0.35">
      <c r="A157" s="16" t="s">
        <v>8023</v>
      </c>
      <c r="B157" s="11" t="s">
        <v>8024</v>
      </c>
      <c r="C157" s="20">
        <v>2014</v>
      </c>
      <c r="D157" s="20">
        <v>2014</v>
      </c>
      <c r="E157" s="20">
        <v>2014</v>
      </c>
      <c r="F157" s="20">
        <v>2014</v>
      </c>
      <c r="G157" s="20">
        <v>2014</v>
      </c>
      <c r="H157" s="20">
        <v>2014</v>
      </c>
      <c r="I157" s="20">
        <v>2014</v>
      </c>
      <c r="J157" s="20">
        <v>2015</v>
      </c>
      <c r="K157" s="20">
        <v>2015</v>
      </c>
      <c r="L157" s="20">
        <v>2015</v>
      </c>
      <c r="M157" s="22">
        <v>2016</v>
      </c>
      <c r="N157" s="22">
        <v>2016</v>
      </c>
      <c r="O157" s="22">
        <v>2015</v>
      </c>
      <c r="P157" s="22">
        <v>2015</v>
      </c>
      <c r="Q157" s="22">
        <v>2014</v>
      </c>
      <c r="R157" s="22" t="s">
        <v>17</v>
      </c>
      <c r="S157" s="22">
        <v>2016</v>
      </c>
      <c r="T157" s="22">
        <v>2013</v>
      </c>
      <c r="U157" s="22">
        <v>2014</v>
      </c>
      <c r="V157" s="22" t="s">
        <v>17</v>
      </c>
      <c r="W157" s="22">
        <v>2015</v>
      </c>
      <c r="X157" s="22" t="s">
        <v>17</v>
      </c>
      <c r="Y157" s="22">
        <v>2011</v>
      </c>
      <c r="Z157" s="22">
        <v>2014</v>
      </c>
      <c r="AA157" s="22">
        <v>2014</v>
      </c>
      <c r="AB157" s="22">
        <v>2014</v>
      </c>
      <c r="AC157" s="22">
        <v>2014</v>
      </c>
      <c r="AD157" s="22">
        <v>2015</v>
      </c>
      <c r="AE157" s="22" t="s">
        <v>17</v>
      </c>
      <c r="AF157" s="22">
        <v>2014</v>
      </c>
      <c r="AG157" s="21">
        <v>2012</v>
      </c>
      <c r="AH157" s="22">
        <v>2014</v>
      </c>
      <c r="AI157" s="22">
        <v>2015</v>
      </c>
      <c r="AJ157" s="22">
        <v>2016</v>
      </c>
      <c r="AK157" s="23" t="s">
        <v>17</v>
      </c>
      <c r="AL157" s="23">
        <v>2015</v>
      </c>
      <c r="AM157" s="22">
        <v>2015</v>
      </c>
      <c r="AN157" s="22">
        <v>2014</v>
      </c>
      <c r="AO157" s="22">
        <v>2014</v>
      </c>
      <c r="AP157" s="22">
        <v>2014</v>
      </c>
      <c r="AQ157" s="22">
        <v>2014</v>
      </c>
      <c r="AR157" s="22">
        <v>2015</v>
      </c>
      <c r="AS157" s="22">
        <v>2014</v>
      </c>
      <c r="AT157" s="22">
        <v>2015</v>
      </c>
      <c r="AU157" s="22">
        <v>2012</v>
      </c>
      <c r="AV157" s="22">
        <v>2013</v>
      </c>
      <c r="AW157" s="22">
        <v>2014</v>
      </c>
      <c r="AX157" s="22">
        <v>2014</v>
      </c>
      <c r="AY157" s="22">
        <v>2014</v>
      </c>
      <c r="AZ157" s="22">
        <v>2015</v>
      </c>
      <c r="BA157" s="22">
        <v>2015</v>
      </c>
      <c r="BB157" s="22">
        <v>2015</v>
      </c>
      <c r="BC157" s="22">
        <v>2015</v>
      </c>
      <c r="BD157" s="22">
        <v>2014</v>
      </c>
      <c r="BE157" s="22">
        <v>2014</v>
      </c>
      <c r="BF157" s="10"/>
    </row>
    <row r="158" spans="1:58" x14ac:dyDescent="0.35">
      <c r="A158" s="16" t="s">
        <v>8006</v>
      </c>
      <c r="B158" s="11" t="s">
        <v>8007</v>
      </c>
      <c r="C158" s="20">
        <v>2014</v>
      </c>
      <c r="D158" s="20">
        <v>2014</v>
      </c>
      <c r="E158" s="20">
        <v>2014</v>
      </c>
      <c r="F158" s="20">
        <v>2014</v>
      </c>
      <c r="G158" s="20">
        <v>2014</v>
      </c>
      <c r="H158" s="20">
        <v>2014</v>
      </c>
      <c r="I158" s="20">
        <v>2014</v>
      </c>
      <c r="J158" s="20">
        <v>2015</v>
      </c>
      <c r="K158" s="20">
        <v>2015</v>
      </c>
      <c r="L158" s="20">
        <v>2015</v>
      </c>
      <c r="M158" s="22">
        <v>2016</v>
      </c>
      <c r="N158" s="22">
        <v>2016</v>
      </c>
      <c r="O158" s="22">
        <v>2015</v>
      </c>
      <c r="P158" s="22">
        <v>2015</v>
      </c>
      <c r="Q158" s="22">
        <v>2014</v>
      </c>
      <c r="R158" s="22" t="s">
        <v>17</v>
      </c>
      <c r="S158" s="22">
        <v>2016</v>
      </c>
      <c r="T158" s="22">
        <v>2013</v>
      </c>
      <c r="U158" s="22">
        <v>2014</v>
      </c>
      <c r="V158" s="22">
        <v>2014</v>
      </c>
      <c r="W158" s="22">
        <v>2015</v>
      </c>
      <c r="X158" s="22">
        <v>2007</v>
      </c>
      <c r="Y158" s="22">
        <v>2010</v>
      </c>
      <c r="Z158" s="22">
        <v>2014</v>
      </c>
      <c r="AA158" s="22">
        <v>2014</v>
      </c>
      <c r="AB158" s="22" t="s">
        <v>17</v>
      </c>
      <c r="AC158" s="22">
        <v>2014</v>
      </c>
      <c r="AD158" s="22">
        <v>2015</v>
      </c>
      <c r="AE158" s="22">
        <v>2012</v>
      </c>
      <c r="AF158" s="22" t="s">
        <v>17</v>
      </c>
      <c r="AG158" s="21">
        <v>2005</v>
      </c>
      <c r="AH158" s="22">
        <v>2014</v>
      </c>
      <c r="AI158" s="22">
        <v>2015</v>
      </c>
      <c r="AJ158" s="22">
        <v>2016</v>
      </c>
      <c r="AK158" s="23" t="s">
        <v>17</v>
      </c>
      <c r="AL158" s="23">
        <v>2015</v>
      </c>
      <c r="AM158" s="22">
        <v>2015</v>
      </c>
      <c r="AN158" s="22">
        <v>2014</v>
      </c>
      <c r="AO158" s="22">
        <v>2014</v>
      </c>
      <c r="AP158" s="22" t="s">
        <v>17</v>
      </c>
      <c r="AQ158" s="22" t="s">
        <v>17</v>
      </c>
      <c r="AR158" s="22">
        <v>2009</v>
      </c>
      <c r="AS158" s="22">
        <v>2014</v>
      </c>
      <c r="AT158" s="22" t="s">
        <v>17</v>
      </c>
      <c r="AU158" s="22">
        <v>2012</v>
      </c>
      <c r="AV158" s="22" t="s">
        <v>17</v>
      </c>
      <c r="AW158" s="22">
        <v>2014</v>
      </c>
      <c r="AX158" s="22">
        <v>2014</v>
      </c>
      <c r="AY158" s="22">
        <v>2014</v>
      </c>
      <c r="AZ158" s="22">
        <v>2015</v>
      </c>
      <c r="BA158" s="22">
        <v>2015</v>
      </c>
      <c r="BB158" s="22">
        <v>2015</v>
      </c>
      <c r="BC158" s="22">
        <v>2015</v>
      </c>
      <c r="BD158" s="22">
        <v>2014</v>
      </c>
      <c r="BE158" s="22">
        <v>2014</v>
      </c>
      <c r="BF158" s="10"/>
    </row>
    <row r="159" spans="1:58" x14ac:dyDescent="0.35">
      <c r="A159" s="16" t="s">
        <v>445</v>
      </c>
      <c r="B159" s="11" t="s">
        <v>8013</v>
      </c>
      <c r="C159" s="20">
        <v>2014</v>
      </c>
      <c r="D159" s="20">
        <v>2014</v>
      </c>
      <c r="E159" s="20">
        <v>2014</v>
      </c>
      <c r="F159" s="20">
        <v>2014</v>
      </c>
      <c r="G159" s="20">
        <v>2014</v>
      </c>
      <c r="H159" s="20">
        <v>2014</v>
      </c>
      <c r="I159" s="20">
        <v>2014</v>
      </c>
      <c r="J159" s="20">
        <v>2015</v>
      </c>
      <c r="K159" s="20">
        <v>2015</v>
      </c>
      <c r="L159" s="20">
        <v>2015</v>
      </c>
      <c r="M159" s="22">
        <v>2016</v>
      </c>
      <c r="N159" s="22">
        <v>2016</v>
      </c>
      <c r="O159" s="22">
        <v>2015</v>
      </c>
      <c r="P159" s="22">
        <v>2015</v>
      </c>
      <c r="Q159" s="22" t="s">
        <v>17</v>
      </c>
      <c r="R159" s="22">
        <v>2006</v>
      </c>
      <c r="S159" s="22">
        <v>2016</v>
      </c>
      <c r="T159" s="22">
        <v>2013</v>
      </c>
      <c r="U159" s="22">
        <v>2014</v>
      </c>
      <c r="V159" s="22">
        <v>2014</v>
      </c>
      <c r="W159" s="22">
        <v>2015</v>
      </c>
      <c r="X159" s="22">
        <v>2009</v>
      </c>
      <c r="Y159" s="22">
        <v>2010</v>
      </c>
      <c r="Z159" s="22">
        <v>2014</v>
      </c>
      <c r="AA159" s="22">
        <v>2014</v>
      </c>
      <c r="AB159" s="22">
        <v>2014</v>
      </c>
      <c r="AC159" s="22" t="s">
        <v>17</v>
      </c>
      <c r="AD159" s="22">
        <v>2015</v>
      </c>
      <c r="AE159" s="22">
        <v>2012</v>
      </c>
      <c r="AF159" s="22">
        <v>2012</v>
      </c>
      <c r="AG159" s="21" t="s">
        <v>17</v>
      </c>
      <c r="AH159" s="22">
        <v>2014</v>
      </c>
      <c r="AI159" s="22">
        <v>2015</v>
      </c>
      <c r="AJ159" s="22">
        <v>2016</v>
      </c>
      <c r="AK159" s="23">
        <v>2015</v>
      </c>
      <c r="AL159" s="23">
        <v>2015</v>
      </c>
      <c r="AM159" s="22">
        <v>2015</v>
      </c>
      <c r="AN159" s="22">
        <v>2014</v>
      </c>
      <c r="AO159" s="22">
        <v>2014</v>
      </c>
      <c r="AP159" s="22" t="s">
        <v>17</v>
      </c>
      <c r="AQ159" s="22" t="s">
        <v>17</v>
      </c>
      <c r="AR159" s="22" t="s">
        <v>17</v>
      </c>
      <c r="AS159" s="22">
        <v>2014</v>
      </c>
      <c r="AT159" s="22">
        <v>2015</v>
      </c>
      <c r="AU159" s="22">
        <v>2012</v>
      </c>
      <c r="AV159" s="22" t="s">
        <v>17</v>
      </c>
      <c r="AW159" s="22">
        <v>2014</v>
      </c>
      <c r="AX159" s="22">
        <v>2014</v>
      </c>
      <c r="AY159" s="22">
        <v>2014</v>
      </c>
      <c r="AZ159" s="22">
        <v>2011</v>
      </c>
      <c r="BA159" s="22">
        <v>2011</v>
      </c>
      <c r="BB159" s="22">
        <v>2014</v>
      </c>
      <c r="BC159" s="22">
        <v>2015</v>
      </c>
      <c r="BD159" s="22">
        <v>2014</v>
      </c>
      <c r="BE159" s="22">
        <v>2014</v>
      </c>
      <c r="BF159" s="10"/>
    </row>
    <row r="160" spans="1:58" x14ac:dyDescent="0.35">
      <c r="A160" s="16" t="s">
        <v>8070</v>
      </c>
      <c r="B160" s="11" t="s">
        <v>8071</v>
      </c>
      <c r="C160" s="20">
        <v>2014</v>
      </c>
      <c r="D160" s="20">
        <v>2014</v>
      </c>
      <c r="E160" s="20">
        <v>2014</v>
      </c>
      <c r="F160" s="20">
        <v>2014</v>
      </c>
      <c r="G160" s="20">
        <v>2014</v>
      </c>
      <c r="H160" s="20">
        <v>2014</v>
      </c>
      <c r="I160" s="20">
        <v>2014</v>
      </c>
      <c r="J160" s="20">
        <v>2015</v>
      </c>
      <c r="K160" s="20">
        <v>2015</v>
      </c>
      <c r="L160" s="20">
        <v>2015</v>
      </c>
      <c r="M160" s="22">
        <v>2016</v>
      </c>
      <c r="N160" s="22">
        <v>2016</v>
      </c>
      <c r="O160" s="22">
        <v>2015</v>
      </c>
      <c r="P160" s="22">
        <v>2015</v>
      </c>
      <c r="Q160" s="22">
        <v>2014</v>
      </c>
      <c r="R160" s="22">
        <v>2012</v>
      </c>
      <c r="S160" s="22">
        <v>2016</v>
      </c>
      <c r="T160" s="22">
        <v>2013</v>
      </c>
      <c r="U160" s="22">
        <v>2014</v>
      </c>
      <c r="V160" s="22">
        <v>2014</v>
      </c>
      <c r="W160" s="22">
        <v>2015</v>
      </c>
      <c r="X160" s="22">
        <v>2008</v>
      </c>
      <c r="Y160" s="22">
        <v>2013</v>
      </c>
      <c r="Z160" s="22">
        <v>2014</v>
      </c>
      <c r="AA160" s="22">
        <v>2014</v>
      </c>
      <c r="AB160" s="22">
        <v>2014</v>
      </c>
      <c r="AC160" s="22">
        <v>2014</v>
      </c>
      <c r="AD160" s="22">
        <v>2015</v>
      </c>
      <c r="AE160" s="22">
        <v>2012</v>
      </c>
      <c r="AF160" s="22">
        <v>2014</v>
      </c>
      <c r="AG160" s="21">
        <v>2011</v>
      </c>
      <c r="AH160" s="22">
        <v>2014</v>
      </c>
      <c r="AI160" s="22">
        <v>2015</v>
      </c>
      <c r="AJ160" s="22">
        <v>2016</v>
      </c>
      <c r="AK160" s="23" t="s">
        <v>17</v>
      </c>
      <c r="AL160" s="23">
        <v>2015</v>
      </c>
      <c r="AM160" s="22">
        <v>2015</v>
      </c>
      <c r="AN160" s="22">
        <v>2014</v>
      </c>
      <c r="AO160" s="22">
        <v>2014</v>
      </c>
      <c r="AP160" s="22">
        <v>2014</v>
      </c>
      <c r="AQ160" s="22">
        <v>2014</v>
      </c>
      <c r="AR160" s="22">
        <v>2015</v>
      </c>
      <c r="AS160" s="22">
        <v>2014</v>
      </c>
      <c r="AT160" s="22">
        <v>2015</v>
      </c>
      <c r="AU160" s="22">
        <v>2012</v>
      </c>
      <c r="AV160" s="22">
        <v>2012</v>
      </c>
      <c r="AW160" s="22">
        <v>2014</v>
      </c>
      <c r="AX160" s="22">
        <v>2014</v>
      </c>
      <c r="AY160" s="22">
        <v>2014</v>
      </c>
      <c r="AZ160" s="22">
        <v>2015</v>
      </c>
      <c r="BA160" s="22">
        <v>2015</v>
      </c>
      <c r="BB160" s="22">
        <v>2015</v>
      </c>
      <c r="BC160" s="22">
        <v>2015</v>
      </c>
      <c r="BD160" s="22">
        <v>2014</v>
      </c>
      <c r="BE160" s="22">
        <v>2014</v>
      </c>
      <c r="BF160" s="10"/>
    </row>
    <row r="161" spans="1:58" x14ac:dyDescent="0.35">
      <c r="A161" s="16" t="s">
        <v>1513</v>
      </c>
      <c r="B161" s="11" t="s">
        <v>8016</v>
      </c>
      <c r="C161" s="20">
        <v>2014</v>
      </c>
      <c r="D161" s="20">
        <v>2014</v>
      </c>
      <c r="E161" s="20">
        <v>2014</v>
      </c>
      <c r="F161" s="20">
        <v>2014</v>
      </c>
      <c r="G161" s="20">
        <v>2014</v>
      </c>
      <c r="H161" s="20">
        <v>2014</v>
      </c>
      <c r="I161" s="20">
        <v>2014</v>
      </c>
      <c r="J161" s="20">
        <v>2015</v>
      </c>
      <c r="K161" s="20">
        <v>2015</v>
      </c>
      <c r="L161" s="20">
        <v>2015</v>
      </c>
      <c r="M161" s="22">
        <v>2016</v>
      </c>
      <c r="N161" s="22">
        <v>2016</v>
      </c>
      <c r="O161" s="22">
        <v>2015</v>
      </c>
      <c r="P161" s="22">
        <v>2015</v>
      </c>
      <c r="Q161" s="22">
        <v>2014</v>
      </c>
      <c r="R161" s="22">
        <v>2010</v>
      </c>
      <c r="S161" s="22">
        <v>2016</v>
      </c>
      <c r="T161" s="22">
        <v>2013</v>
      </c>
      <c r="U161" s="22">
        <v>2014</v>
      </c>
      <c r="V161" s="22">
        <v>2014</v>
      </c>
      <c r="W161" s="22">
        <v>2015</v>
      </c>
      <c r="X161" s="22">
        <v>2010</v>
      </c>
      <c r="Y161" s="22" t="s">
        <v>17</v>
      </c>
      <c r="Z161" s="22">
        <v>2014</v>
      </c>
      <c r="AA161" s="22">
        <v>2014</v>
      </c>
      <c r="AB161" s="22">
        <v>2014</v>
      </c>
      <c r="AC161" s="22">
        <v>2014</v>
      </c>
      <c r="AD161" s="22">
        <v>2015</v>
      </c>
      <c r="AE161" s="22">
        <v>2012</v>
      </c>
      <c r="AF161" s="22" t="s">
        <v>17</v>
      </c>
      <c r="AG161" s="21" t="s">
        <v>17</v>
      </c>
      <c r="AH161" s="22">
        <v>2014</v>
      </c>
      <c r="AI161" s="22">
        <v>2015</v>
      </c>
      <c r="AJ161" s="22">
        <v>2016</v>
      </c>
      <c r="AK161" s="23">
        <v>2015</v>
      </c>
      <c r="AL161" s="23">
        <v>2016</v>
      </c>
      <c r="AM161" s="22">
        <v>2015</v>
      </c>
      <c r="AN161" s="22">
        <v>2014</v>
      </c>
      <c r="AO161" s="22">
        <v>2014</v>
      </c>
      <c r="AP161" s="22" t="s">
        <v>17</v>
      </c>
      <c r="AQ161" s="22" t="s">
        <v>17</v>
      </c>
      <c r="AR161" s="22" t="s">
        <v>17</v>
      </c>
      <c r="AS161" s="22">
        <v>2014</v>
      </c>
      <c r="AT161" s="22">
        <v>2015</v>
      </c>
      <c r="AU161" s="22">
        <v>2012</v>
      </c>
      <c r="AV161" s="22">
        <v>2008</v>
      </c>
      <c r="AW161" s="22">
        <v>2014</v>
      </c>
      <c r="AX161" s="22">
        <v>2014</v>
      </c>
      <c r="AY161" s="22">
        <v>2014</v>
      </c>
      <c r="AZ161" s="22">
        <v>2015</v>
      </c>
      <c r="BA161" s="22">
        <v>2015</v>
      </c>
      <c r="BB161" s="22">
        <v>2015</v>
      </c>
      <c r="BC161" s="22">
        <v>2015</v>
      </c>
      <c r="BD161" s="22">
        <v>2014</v>
      </c>
      <c r="BE161" s="22">
        <v>2014</v>
      </c>
      <c r="BF161" s="10"/>
    </row>
    <row r="162" spans="1:58" x14ac:dyDescent="0.35">
      <c r="A162" s="16" t="s">
        <v>663</v>
      </c>
      <c r="B162" s="11" t="s">
        <v>7825</v>
      </c>
      <c r="C162" s="20">
        <v>2014</v>
      </c>
      <c r="D162" s="20">
        <v>2014</v>
      </c>
      <c r="E162" s="20">
        <v>2014</v>
      </c>
      <c r="F162" s="20">
        <v>2014</v>
      </c>
      <c r="G162" s="20">
        <v>2014</v>
      </c>
      <c r="H162" s="20">
        <v>2014</v>
      </c>
      <c r="I162" s="20">
        <v>2014</v>
      </c>
      <c r="J162" s="20">
        <v>2015</v>
      </c>
      <c r="K162" s="20">
        <v>2015</v>
      </c>
      <c r="L162" s="20">
        <v>2015</v>
      </c>
      <c r="M162" s="22">
        <v>2016</v>
      </c>
      <c r="N162" s="22">
        <v>2016</v>
      </c>
      <c r="O162" s="22">
        <v>2015</v>
      </c>
      <c r="P162" s="22">
        <v>2015</v>
      </c>
      <c r="Q162" s="22">
        <v>2014</v>
      </c>
      <c r="R162" s="22" t="s">
        <v>17</v>
      </c>
      <c r="S162" s="22">
        <v>2016</v>
      </c>
      <c r="T162" s="22">
        <v>2013</v>
      </c>
      <c r="U162" s="22">
        <v>2014</v>
      </c>
      <c r="V162" s="22" t="s">
        <v>17</v>
      </c>
      <c r="W162" s="22">
        <v>2015</v>
      </c>
      <c r="X162" s="22" t="s">
        <v>17</v>
      </c>
      <c r="Y162" s="22">
        <v>2013</v>
      </c>
      <c r="Z162" s="22">
        <v>2014</v>
      </c>
      <c r="AA162" s="22">
        <v>2014</v>
      </c>
      <c r="AB162" s="22">
        <v>2013</v>
      </c>
      <c r="AC162" s="22">
        <v>2014</v>
      </c>
      <c r="AD162" s="22">
        <v>2015</v>
      </c>
      <c r="AE162" s="22" t="s">
        <v>17</v>
      </c>
      <c r="AF162" s="22">
        <v>2014</v>
      </c>
      <c r="AG162" s="21">
        <v>2012</v>
      </c>
      <c r="AH162" s="22">
        <v>2014</v>
      </c>
      <c r="AI162" s="22">
        <v>2015</v>
      </c>
      <c r="AJ162" s="22">
        <v>2016</v>
      </c>
      <c r="AK162" s="23" t="s">
        <v>17</v>
      </c>
      <c r="AL162" s="23">
        <v>2015</v>
      </c>
      <c r="AM162" s="22">
        <v>2015</v>
      </c>
      <c r="AN162" s="22">
        <v>2014</v>
      </c>
      <c r="AO162" s="22">
        <v>2014</v>
      </c>
      <c r="AP162" s="22">
        <v>2014</v>
      </c>
      <c r="AQ162" s="22">
        <v>2014</v>
      </c>
      <c r="AR162" s="22">
        <v>2015</v>
      </c>
      <c r="AS162" s="22">
        <v>2014</v>
      </c>
      <c r="AT162" s="22">
        <v>2015</v>
      </c>
      <c r="AU162" s="22">
        <v>2012</v>
      </c>
      <c r="AV162" s="22">
        <v>2013</v>
      </c>
      <c r="AW162" s="22">
        <v>2014</v>
      </c>
      <c r="AX162" s="22">
        <v>2014</v>
      </c>
      <c r="AY162" s="22">
        <v>2014</v>
      </c>
      <c r="AZ162" s="22">
        <v>2015</v>
      </c>
      <c r="BA162" s="22">
        <v>2015</v>
      </c>
      <c r="BB162" s="22">
        <v>2015</v>
      </c>
      <c r="BC162" s="22">
        <v>2015</v>
      </c>
      <c r="BD162" s="22">
        <v>2014</v>
      </c>
      <c r="BE162" s="22">
        <v>2014</v>
      </c>
      <c r="BF162" s="10"/>
    </row>
    <row r="163" spans="1:58" x14ac:dyDescent="0.35">
      <c r="A163" s="16" t="s">
        <v>7916</v>
      </c>
      <c r="B163" s="11" t="s">
        <v>7917</v>
      </c>
      <c r="C163" s="20">
        <v>2014</v>
      </c>
      <c r="D163" s="20">
        <v>2014</v>
      </c>
      <c r="E163" s="20">
        <v>2014</v>
      </c>
      <c r="F163" s="20">
        <v>2014</v>
      </c>
      <c r="G163" s="20">
        <v>2014</v>
      </c>
      <c r="H163" s="20">
        <v>2014</v>
      </c>
      <c r="I163" s="20">
        <v>2014</v>
      </c>
      <c r="J163" s="20">
        <v>2015</v>
      </c>
      <c r="K163" s="20">
        <v>2015</v>
      </c>
      <c r="L163" s="20">
        <v>2015</v>
      </c>
      <c r="M163" s="22">
        <v>2016</v>
      </c>
      <c r="N163" s="22">
        <v>2016</v>
      </c>
      <c r="O163" s="22">
        <v>2015</v>
      </c>
      <c r="P163" s="22">
        <v>2015</v>
      </c>
      <c r="Q163" s="22">
        <v>2014</v>
      </c>
      <c r="R163" s="22" t="s">
        <v>17</v>
      </c>
      <c r="S163" s="22">
        <v>2016</v>
      </c>
      <c r="T163" s="22">
        <v>2013</v>
      </c>
      <c r="U163" s="22">
        <v>2014</v>
      </c>
      <c r="V163" s="22">
        <v>2014</v>
      </c>
      <c r="W163" s="22">
        <v>2015</v>
      </c>
      <c r="X163" s="22">
        <v>2012</v>
      </c>
      <c r="Y163" s="22">
        <v>2010</v>
      </c>
      <c r="Z163" s="22">
        <v>2014</v>
      </c>
      <c r="AA163" s="22">
        <v>2014</v>
      </c>
      <c r="AB163" s="22">
        <v>2014</v>
      </c>
      <c r="AC163" s="22">
        <v>2014</v>
      </c>
      <c r="AD163" s="22">
        <v>2015</v>
      </c>
      <c r="AE163" s="22">
        <v>2012</v>
      </c>
      <c r="AF163" s="22">
        <v>2014</v>
      </c>
      <c r="AG163" s="21">
        <v>2012</v>
      </c>
      <c r="AH163" s="22">
        <v>2014</v>
      </c>
      <c r="AI163" s="22">
        <v>2015</v>
      </c>
      <c r="AJ163" s="22">
        <v>2016</v>
      </c>
      <c r="AK163" s="23">
        <v>2015</v>
      </c>
      <c r="AL163" s="23">
        <v>2015</v>
      </c>
      <c r="AM163" s="22">
        <v>2015</v>
      </c>
      <c r="AN163" s="22">
        <v>2014</v>
      </c>
      <c r="AO163" s="22">
        <v>2014</v>
      </c>
      <c r="AP163" s="22">
        <v>2014</v>
      </c>
      <c r="AQ163" s="22">
        <v>2014</v>
      </c>
      <c r="AR163" s="22">
        <v>2015</v>
      </c>
      <c r="AS163" s="22">
        <v>2014</v>
      </c>
      <c r="AT163" s="22">
        <v>2015</v>
      </c>
      <c r="AU163" s="22">
        <v>2012</v>
      </c>
      <c r="AV163" s="22">
        <v>2010</v>
      </c>
      <c r="AW163" s="22">
        <v>2014</v>
      </c>
      <c r="AX163" s="22">
        <v>2014</v>
      </c>
      <c r="AY163" s="22">
        <v>2014</v>
      </c>
      <c r="AZ163" s="22">
        <v>2015</v>
      </c>
      <c r="BA163" s="22">
        <v>2015</v>
      </c>
      <c r="BB163" s="22">
        <v>2015</v>
      </c>
      <c r="BC163" s="22">
        <v>2015</v>
      </c>
      <c r="BD163" s="22">
        <v>2014</v>
      </c>
      <c r="BE163" s="22">
        <v>2014</v>
      </c>
      <c r="BF163" s="10"/>
    </row>
    <row r="164" spans="1:58" x14ac:dyDescent="0.35">
      <c r="A164" s="16" t="s">
        <v>722</v>
      </c>
      <c r="B164" s="11" t="s">
        <v>8002</v>
      </c>
      <c r="C164" s="20">
        <v>2014</v>
      </c>
      <c r="D164" s="20">
        <v>2014</v>
      </c>
      <c r="E164" s="20">
        <v>2014</v>
      </c>
      <c r="F164" s="20">
        <v>2014</v>
      </c>
      <c r="G164" s="20">
        <v>2014</v>
      </c>
      <c r="H164" s="20">
        <v>2014</v>
      </c>
      <c r="I164" s="20">
        <v>2014</v>
      </c>
      <c r="J164" s="20">
        <v>2015</v>
      </c>
      <c r="K164" s="20">
        <v>2015</v>
      </c>
      <c r="L164" s="20">
        <v>2015</v>
      </c>
      <c r="M164" s="22">
        <v>2016</v>
      </c>
      <c r="N164" s="22">
        <v>2016</v>
      </c>
      <c r="O164" s="22">
        <v>2015</v>
      </c>
      <c r="P164" s="22">
        <v>2015</v>
      </c>
      <c r="Q164" s="22">
        <v>2014</v>
      </c>
      <c r="R164" s="22">
        <v>2010</v>
      </c>
      <c r="S164" s="22">
        <v>2016</v>
      </c>
      <c r="T164" s="22">
        <v>2013</v>
      </c>
      <c r="U164" s="22">
        <v>2014</v>
      </c>
      <c r="V164" s="22">
        <v>2014</v>
      </c>
      <c r="W164" s="22">
        <v>2015</v>
      </c>
      <c r="X164" s="22">
        <v>2014</v>
      </c>
      <c r="Y164" s="22">
        <v>2010</v>
      </c>
      <c r="Z164" s="22">
        <v>2014</v>
      </c>
      <c r="AA164" s="22">
        <v>2014</v>
      </c>
      <c r="AB164" s="22">
        <v>2014</v>
      </c>
      <c r="AC164" s="22">
        <v>2014</v>
      </c>
      <c r="AD164" s="22">
        <v>2015</v>
      </c>
      <c r="AE164" s="22">
        <v>2012</v>
      </c>
      <c r="AF164" s="22">
        <v>2014</v>
      </c>
      <c r="AG164" s="21">
        <v>2009</v>
      </c>
      <c r="AH164" s="22">
        <v>2014</v>
      </c>
      <c r="AI164" s="22">
        <v>2015</v>
      </c>
      <c r="AJ164" s="22">
        <v>2016</v>
      </c>
      <c r="AK164" s="23">
        <v>2015</v>
      </c>
      <c r="AL164" s="23">
        <v>2016</v>
      </c>
      <c r="AM164" s="22">
        <v>2015</v>
      </c>
      <c r="AN164" s="22">
        <v>2014</v>
      </c>
      <c r="AO164" s="22">
        <v>2014</v>
      </c>
      <c r="AP164" s="22" t="s">
        <v>17</v>
      </c>
      <c r="AQ164" s="22" t="s">
        <v>17</v>
      </c>
      <c r="AR164" s="22">
        <v>2011</v>
      </c>
      <c r="AS164" s="22">
        <v>2014</v>
      </c>
      <c r="AT164" s="22">
        <v>2015</v>
      </c>
      <c r="AU164" s="22">
        <v>2012</v>
      </c>
      <c r="AV164" s="22">
        <v>2013</v>
      </c>
      <c r="AW164" s="22">
        <v>2014</v>
      </c>
      <c r="AX164" s="22">
        <v>2014</v>
      </c>
      <c r="AY164" s="22">
        <v>2014</v>
      </c>
      <c r="AZ164" s="22">
        <v>2014</v>
      </c>
      <c r="BA164" s="22">
        <v>2014</v>
      </c>
      <c r="BB164" s="22">
        <v>2015</v>
      </c>
      <c r="BC164" s="22">
        <v>2015</v>
      </c>
      <c r="BD164" s="22">
        <v>2014</v>
      </c>
      <c r="BE164" s="22">
        <v>2014</v>
      </c>
      <c r="BF164" s="10"/>
    </row>
    <row r="165" spans="1:58" x14ac:dyDescent="0.35">
      <c r="A165" s="16" t="s">
        <v>8019</v>
      </c>
      <c r="B165" s="11" t="s">
        <v>8020</v>
      </c>
      <c r="C165" s="20">
        <v>2014</v>
      </c>
      <c r="D165" s="20">
        <v>2014</v>
      </c>
      <c r="E165" s="20">
        <v>2014</v>
      </c>
      <c r="F165" s="20">
        <v>2014</v>
      </c>
      <c r="G165" s="20">
        <v>2014</v>
      </c>
      <c r="H165" s="20">
        <v>2014</v>
      </c>
      <c r="I165" s="20">
        <v>2014</v>
      </c>
      <c r="J165" s="20">
        <v>2015</v>
      </c>
      <c r="K165" s="20">
        <v>2015</v>
      </c>
      <c r="L165" s="20">
        <v>2015</v>
      </c>
      <c r="M165" s="22">
        <v>2016</v>
      </c>
      <c r="N165" s="22">
        <v>2016</v>
      </c>
      <c r="O165" s="22">
        <v>2015</v>
      </c>
      <c r="P165" s="22">
        <v>2015</v>
      </c>
      <c r="Q165" s="22">
        <v>2014</v>
      </c>
      <c r="R165" s="22">
        <v>2010</v>
      </c>
      <c r="S165" s="22">
        <v>2016</v>
      </c>
      <c r="T165" s="22">
        <v>2013</v>
      </c>
      <c r="U165" s="22">
        <v>2014</v>
      </c>
      <c r="V165" s="22">
        <v>2014</v>
      </c>
      <c r="W165" s="22">
        <v>2015</v>
      </c>
      <c r="X165" s="22">
        <v>2010</v>
      </c>
      <c r="Y165" s="22">
        <v>2012</v>
      </c>
      <c r="Z165" s="22">
        <v>2014</v>
      </c>
      <c r="AA165" s="22">
        <v>2014</v>
      </c>
      <c r="AB165" s="22">
        <v>2014</v>
      </c>
      <c r="AC165" s="22">
        <v>2014</v>
      </c>
      <c r="AD165" s="22">
        <v>2015</v>
      </c>
      <c r="AE165" s="22">
        <v>2012</v>
      </c>
      <c r="AF165" s="22">
        <v>2014</v>
      </c>
      <c r="AG165" s="21" t="s">
        <v>17</v>
      </c>
      <c r="AH165" s="22">
        <v>2014</v>
      </c>
      <c r="AI165" s="22">
        <v>2015</v>
      </c>
      <c r="AJ165" s="22">
        <v>2016</v>
      </c>
      <c r="AK165" s="23" t="s">
        <v>17</v>
      </c>
      <c r="AL165" s="23">
        <v>2015</v>
      </c>
      <c r="AM165" s="22">
        <v>2015</v>
      </c>
      <c r="AN165" s="22">
        <v>2014</v>
      </c>
      <c r="AO165" s="22">
        <v>2014</v>
      </c>
      <c r="AP165" s="22">
        <v>2013</v>
      </c>
      <c r="AQ165" s="22">
        <v>2013</v>
      </c>
      <c r="AR165" s="22" t="s">
        <v>17</v>
      </c>
      <c r="AS165" s="22">
        <v>2014</v>
      </c>
      <c r="AT165" s="22">
        <v>2015</v>
      </c>
      <c r="AU165" s="22">
        <v>2012</v>
      </c>
      <c r="AV165" s="22">
        <v>2010</v>
      </c>
      <c r="AW165" s="22">
        <v>2014</v>
      </c>
      <c r="AX165" s="22">
        <v>2014</v>
      </c>
      <c r="AY165" s="22">
        <v>2014</v>
      </c>
      <c r="AZ165" s="22">
        <v>2015</v>
      </c>
      <c r="BA165" s="22">
        <v>2015</v>
      </c>
      <c r="BB165" s="22">
        <v>2015</v>
      </c>
      <c r="BC165" s="22">
        <v>2015</v>
      </c>
      <c r="BD165" s="22">
        <v>2014</v>
      </c>
      <c r="BE165" s="22">
        <v>2014</v>
      </c>
      <c r="BF165" s="10"/>
    </row>
    <row r="166" spans="1:58" x14ac:dyDescent="0.35">
      <c r="A166" s="16" t="s">
        <v>8932</v>
      </c>
      <c r="B166" s="11" t="s">
        <v>8027</v>
      </c>
      <c r="C166" s="20">
        <v>2014</v>
      </c>
      <c r="D166" s="20">
        <v>2014</v>
      </c>
      <c r="E166" s="20">
        <v>2014</v>
      </c>
      <c r="F166" s="20">
        <v>2014</v>
      </c>
      <c r="G166" s="20">
        <v>2014</v>
      </c>
      <c r="H166" s="20">
        <v>2014</v>
      </c>
      <c r="I166" s="20">
        <v>2014</v>
      </c>
      <c r="J166" s="20">
        <v>2015</v>
      </c>
      <c r="K166" s="20">
        <v>2015</v>
      </c>
      <c r="L166" s="20">
        <v>2015</v>
      </c>
      <c r="M166" s="22">
        <v>2016</v>
      </c>
      <c r="N166" s="22">
        <v>2016</v>
      </c>
      <c r="O166" s="22">
        <v>2015</v>
      </c>
      <c r="P166" s="22">
        <v>2015</v>
      </c>
      <c r="Q166" s="22">
        <v>2014</v>
      </c>
      <c r="R166" s="22">
        <v>2010</v>
      </c>
      <c r="S166" s="22">
        <v>2016</v>
      </c>
      <c r="T166" s="22">
        <v>2013</v>
      </c>
      <c r="U166" s="22">
        <v>2014</v>
      </c>
      <c r="V166" s="22">
        <v>2014</v>
      </c>
      <c r="W166" s="22">
        <v>2015</v>
      </c>
      <c r="X166" s="22">
        <v>2010</v>
      </c>
      <c r="Y166" s="22">
        <v>2009</v>
      </c>
      <c r="Z166" s="22">
        <v>2014</v>
      </c>
      <c r="AA166" s="22">
        <v>2014</v>
      </c>
      <c r="AB166" s="22">
        <v>2014</v>
      </c>
      <c r="AC166" s="22">
        <v>2014</v>
      </c>
      <c r="AD166" s="22">
        <v>2015</v>
      </c>
      <c r="AE166" s="22">
        <v>2012</v>
      </c>
      <c r="AF166" s="22">
        <v>2014</v>
      </c>
      <c r="AG166" s="21">
        <v>2009</v>
      </c>
      <c r="AH166" s="22">
        <v>2014</v>
      </c>
      <c r="AI166" s="22">
        <v>2015</v>
      </c>
      <c r="AJ166" s="22">
        <v>2016</v>
      </c>
      <c r="AK166" s="23" t="s">
        <v>17</v>
      </c>
      <c r="AL166" s="23">
        <v>2015</v>
      </c>
      <c r="AM166" s="22">
        <v>2015</v>
      </c>
      <c r="AN166" s="22">
        <v>2014</v>
      </c>
      <c r="AO166" s="22">
        <v>2014</v>
      </c>
      <c r="AP166" s="22" t="s">
        <v>17</v>
      </c>
      <c r="AQ166" s="22" t="s">
        <v>17</v>
      </c>
      <c r="AR166" s="22">
        <v>2015</v>
      </c>
      <c r="AS166" s="22">
        <v>2014</v>
      </c>
      <c r="AT166" s="22">
        <v>2015</v>
      </c>
      <c r="AU166" s="22">
        <v>2012</v>
      </c>
      <c r="AV166" s="22">
        <v>2010</v>
      </c>
      <c r="AW166" s="22">
        <v>2014</v>
      </c>
      <c r="AX166" s="22">
        <v>2014</v>
      </c>
      <c r="AY166" s="22">
        <v>2014</v>
      </c>
      <c r="AZ166" s="22">
        <v>2015</v>
      </c>
      <c r="BA166" s="22">
        <v>2015</v>
      </c>
      <c r="BB166" s="22">
        <v>2015</v>
      </c>
      <c r="BC166" s="22">
        <v>2015</v>
      </c>
      <c r="BD166" s="22">
        <v>2014</v>
      </c>
      <c r="BE166" s="22">
        <v>2014</v>
      </c>
      <c r="BF166" s="10"/>
    </row>
    <row r="167" spans="1:58" x14ac:dyDescent="0.35">
      <c r="A167" s="16" t="s">
        <v>8025</v>
      </c>
      <c r="B167" s="11" t="s">
        <v>8026</v>
      </c>
      <c r="C167" s="20">
        <v>2014</v>
      </c>
      <c r="D167" s="20">
        <v>2014</v>
      </c>
      <c r="E167" s="20">
        <v>2014</v>
      </c>
      <c r="F167" s="20">
        <v>2014</v>
      </c>
      <c r="G167" s="20">
        <v>2014</v>
      </c>
      <c r="H167" s="20">
        <v>2014</v>
      </c>
      <c r="I167" s="20">
        <v>2014</v>
      </c>
      <c r="J167" s="20">
        <v>2015</v>
      </c>
      <c r="K167" s="20">
        <v>2015</v>
      </c>
      <c r="L167" s="20">
        <v>2015</v>
      </c>
      <c r="M167" s="22">
        <v>2016</v>
      </c>
      <c r="N167" s="22">
        <v>2016</v>
      </c>
      <c r="O167" s="22">
        <v>2015</v>
      </c>
      <c r="P167" s="22">
        <v>2015</v>
      </c>
      <c r="Q167" s="22">
        <v>2014</v>
      </c>
      <c r="R167" s="22" t="s">
        <v>17</v>
      </c>
      <c r="S167" s="22">
        <v>2016</v>
      </c>
      <c r="T167" s="22">
        <v>2013</v>
      </c>
      <c r="U167" s="22">
        <v>2014</v>
      </c>
      <c r="V167" s="22" t="s">
        <v>17</v>
      </c>
      <c r="W167" s="22">
        <v>2015</v>
      </c>
      <c r="X167" s="22" t="s">
        <v>17</v>
      </c>
      <c r="Y167" s="22">
        <v>2011</v>
      </c>
      <c r="Z167" s="22">
        <v>2014</v>
      </c>
      <c r="AA167" s="22">
        <v>2014</v>
      </c>
      <c r="AB167" s="22">
        <v>2014</v>
      </c>
      <c r="AC167" s="22">
        <v>2014</v>
      </c>
      <c r="AD167" s="22">
        <v>2015</v>
      </c>
      <c r="AE167" s="22" t="s">
        <v>17</v>
      </c>
      <c r="AF167" s="22">
        <v>2014</v>
      </c>
      <c r="AG167" s="21">
        <v>2012</v>
      </c>
      <c r="AH167" s="22">
        <v>2014</v>
      </c>
      <c r="AI167" s="22">
        <v>2015</v>
      </c>
      <c r="AJ167" s="22">
        <v>2016</v>
      </c>
      <c r="AK167" s="23" t="s">
        <v>17</v>
      </c>
      <c r="AL167" s="23">
        <v>2015</v>
      </c>
      <c r="AM167" s="22">
        <v>2015</v>
      </c>
      <c r="AN167" s="22">
        <v>2014</v>
      </c>
      <c r="AO167" s="22">
        <v>2014</v>
      </c>
      <c r="AP167" s="22">
        <v>2014</v>
      </c>
      <c r="AQ167" s="22">
        <v>2014</v>
      </c>
      <c r="AR167" s="22">
        <v>2015</v>
      </c>
      <c r="AS167" s="22">
        <v>2014</v>
      </c>
      <c r="AT167" s="22">
        <v>2015</v>
      </c>
      <c r="AU167" s="22">
        <v>2012</v>
      </c>
      <c r="AV167" s="22" t="s">
        <v>17</v>
      </c>
      <c r="AW167" s="22">
        <v>2014</v>
      </c>
      <c r="AX167" s="22">
        <v>2014</v>
      </c>
      <c r="AY167" s="22">
        <v>2014</v>
      </c>
      <c r="AZ167" s="22">
        <v>2015</v>
      </c>
      <c r="BA167" s="22">
        <v>2015</v>
      </c>
      <c r="BB167" s="22">
        <v>2015</v>
      </c>
      <c r="BC167" s="22">
        <v>2015</v>
      </c>
      <c r="BD167" s="22">
        <v>2014</v>
      </c>
      <c r="BE167" s="22">
        <v>2014</v>
      </c>
      <c r="BF167" s="10"/>
    </row>
    <row r="168" spans="1:58" x14ac:dyDescent="0.35">
      <c r="A168" s="16" t="s">
        <v>7785</v>
      </c>
      <c r="B168" s="11" t="s">
        <v>7786</v>
      </c>
      <c r="C168" s="20">
        <v>2014</v>
      </c>
      <c r="D168" s="20">
        <v>2014</v>
      </c>
      <c r="E168" s="20">
        <v>2014</v>
      </c>
      <c r="F168" s="20">
        <v>2014</v>
      </c>
      <c r="G168" s="20">
        <v>2014</v>
      </c>
      <c r="H168" s="20">
        <v>2014</v>
      </c>
      <c r="I168" s="20">
        <v>2014</v>
      </c>
      <c r="J168" s="20">
        <v>2015</v>
      </c>
      <c r="K168" s="20">
        <v>2015</v>
      </c>
      <c r="L168" s="20">
        <v>2015</v>
      </c>
      <c r="M168" s="22">
        <v>2016</v>
      </c>
      <c r="N168" s="22">
        <v>2016</v>
      </c>
      <c r="O168" s="22">
        <v>2015</v>
      </c>
      <c r="P168" s="22">
        <v>2015</v>
      </c>
      <c r="Q168" s="22">
        <v>2014</v>
      </c>
      <c r="R168" s="22" t="s">
        <v>17</v>
      </c>
      <c r="S168" s="22">
        <v>2016</v>
      </c>
      <c r="T168" s="22">
        <v>2013</v>
      </c>
      <c r="U168" s="22">
        <v>2014</v>
      </c>
      <c r="V168" s="22" t="s">
        <v>17</v>
      </c>
      <c r="W168" s="22">
        <v>2015</v>
      </c>
      <c r="X168" s="22" t="s">
        <v>17</v>
      </c>
      <c r="Y168" s="22">
        <v>2012</v>
      </c>
      <c r="Z168" s="22">
        <v>2014</v>
      </c>
      <c r="AA168" s="22">
        <v>2014</v>
      </c>
      <c r="AB168" s="22">
        <v>2013</v>
      </c>
      <c r="AC168" s="22">
        <v>2014</v>
      </c>
      <c r="AD168" s="22">
        <v>2015</v>
      </c>
      <c r="AE168" s="22" t="s">
        <v>17</v>
      </c>
      <c r="AF168" s="22">
        <v>2014</v>
      </c>
      <c r="AG168" s="21">
        <v>2012</v>
      </c>
      <c r="AH168" s="22">
        <v>2014</v>
      </c>
      <c r="AI168" s="22">
        <v>2015</v>
      </c>
      <c r="AJ168" s="22">
        <v>2016</v>
      </c>
      <c r="AK168" s="23" t="s">
        <v>17</v>
      </c>
      <c r="AL168" s="23">
        <v>2015</v>
      </c>
      <c r="AM168" s="22">
        <v>2015</v>
      </c>
      <c r="AN168" s="22">
        <v>2014</v>
      </c>
      <c r="AO168" s="22">
        <v>2014</v>
      </c>
      <c r="AP168" s="22">
        <v>2014</v>
      </c>
      <c r="AQ168" s="22">
        <v>2014</v>
      </c>
      <c r="AR168" s="22">
        <v>2015</v>
      </c>
      <c r="AS168" s="22">
        <v>2014</v>
      </c>
      <c r="AT168" s="22">
        <v>2015</v>
      </c>
      <c r="AU168" s="22">
        <v>2012</v>
      </c>
      <c r="AV168" s="22" t="s">
        <v>17</v>
      </c>
      <c r="AW168" s="22">
        <v>2014</v>
      </c>
      <c r="AX168" s="22">
        <v>2014</v>
      </c>
      <c r="AY168" s="22">
        <v>2014</v>
      </c>
      <c r="AZ168" s="22">
        <v>2015</v>
      </c>
      <c r="BA168" s="22">
        <v>2015</v>
      </c>
      <c r="BB168" s="22">
        <v>2015</v>
      </c>
      <c r="BC168" s="22">
        <v>2015</v>
      </c>
      <c r="BD168" s="22">
        <v>2014</v>
      </c>
      <c r="BE168" s="22">
        <v>2014</v>
      </c>
      <c r="BF168" s="10"/>
    </row>
    <row r="169" spans="1:58" x14ac:dyDescent="0.35">
      <c r="A169" s="16" t="s">
        <v>858</v>
      </c>
      <c r="B169" s="11" t="s">
        <v>8030</v>
      </c>
      <c r="C169" s="20">
        <v>2014</v>
      </c>
      <c r="D169" s="20">
        <v>2014</v>
      </c>
      <c r="E169" s="20">
        <v>2014</v>
      </c>
      <c r="F169" s="20">
        <v>2014</v>
      </c>
      <c r="G169" s="20">
        <v>2014</v>
      </c>
      <c r="H169" s="20">
        <v>2014</v>
      </c>
      <c r="I169" s="20">
        <v>2014</v>
      </c>
      <c r="J169" s="20">
        <v>2015</v>
      </c>
      <c r="K169" s="20">
        <v>2015</v>
      </c>
      <c r="L169" s="20">
        <v>2015</v>
      </c>
      <c r="M169" s="22">
        <v>2016</v>
      </c>
      <c r="N169" s="22">
        <v>2016</v>
      </c>
      <c r="O169" s="22">
        <v>2015</v>
      </c>
      <c r="P169" s="22">
        <v>2015</v>
      </c>
      <c r="Q169" s="22">
        <v>2014</v>
      </c>
      <c r="R169" s="22">
        <v>2009</v>
      </c>
      <c r="S169" s="22">
        <v>2016</v>
      </c>
      <c r="T169" s="22">
        <v>2013</v>
      </c>
      <c r="U169" s="22">
        <v>2014</v>
      </c>
      <c r="V169" s="22" t="s">
        <v>17</v>
      </c>
      <c r="W169" s="22">
        <v>2015</v>
      </c>
      <c r="X169" s="22">
        <v>2009</v>
      </c>
      <c r="Y169" s="22">
        <v>2010</v>
      </c>
      <c r="Z169" s="22">
        <v>2014</v>
      </c>
      <c r="AA169" s="22">
        <v>2014</v>
      </c>
      <c r="AB169" s="22">
        <v>2014</v>
      </c>
      <c r="AC169" s="22">
        <v>2014</v>
      </c>
      <c r="AD169" s="22">
        <v>2015</v>
      </c>
      <c r="AE169" s="22" t="s">
        <v>17</v>
      </c>
      <c r="AF169" s="22">
        <v>2014</v>
      </c>
      <c r="AG169" s="21">
        <v>2004</v>
      </c>
      <c r="AH169" s="22">
        <v>2014</v>
      </c>
      <c r="AI169" s="22">
        <v>2015</v>
      </c>
      <c r="AJ169" s="22">
        <v>2016</v>
      </c>
      <c r="AK169" s="23">
        <v>2015</v>
      </c>
      <c r="AL169" s="23">
        <v>2015</v>
      </c>
      <c r="AM169" s="22">
        <v>2015</v>
      </c>
      <c r="AN169" s="22">
        <v>2014</v>
      </c>
      <c r="AO169" s="22">
        <v>2014</v>
      </c>
      <c r="AP169" s="22" t="s">
        <v>17</v>
      </c>
      <c r="AQ169" s="22" t="s">
        <v>17</v>
      </c>
      <c r="AR169" s="22">
        <v>2009</v>
      </c>
      <c r="AS169" s="22">
        <v>2014</v>
      </c>
      <c r="AT169" s="22">
        <v>2015</v>
      </c>
      <c r="AU169" s="22">
        <v>2012</v>
      </c>
      <c r="AV169" s="22">
        <v>2013</v>
      </c>
      <c r="AW169" s="22">
        <v>2014</v>
      </c>
      <c r="AX169" s="22">
        <v>2014</v>
      </c>
      <c r="AY169" s="22">
        <v>2014</v>
      </c>
      <c r="AZ169" s="22">
        <v>2015</v>
      </c>
      <c r="BA169" s="22">
        <v>2015</v>
      </c>
      <c r="BB169" s="22" t="s">
        <v>17</v>
      </c>
      <c r="BC169" s="22">
        <v>2015</v>
      </c>
      <c r="BD169" s="22">
        <v>2014</v>
      </c>
      <c r="BE169" s="22">
        <v>2014</v>
      </c>
      <c r="BF169" s="10"/>
    </row>
    <row r="170" spans="1:58" x14ac:dyDescent="0.35">
      <c r="A170" s="16" t="s">
        <v>8034</v>
      </c>
      <c r="B170" s="11" t="s">
        <v>8035</v>
      </c>
      <c r="C170" s="20">
        <v>2014</v>
      </c>
      <c r="D170" s="20">
        <v>2014</v>
      </c>
      <c r="E170" s="20">
        <v>2014</v>
      </c>
      <c r="F170" s="20">
        <v>2014</v>
      </c>
      <c r="G170" s="20">
        <v>2014</v>
      </c>
      <c r="H170" s="20">
        <v>2014</v>
      </c>
      <c r="I170" s="20">
        <v>2014</v>
      </c>
      <c r="J170" s="20">
        <v>2015</v>
      </c>
      <c r="K170" s="20">
        <v>2015</v>
      </c>
      <c r="L170" s="20">
        <v>2015</v>
      </c>
      <c r="M170" s="22">
        <v>2016</v>
      </c>
      <c r="N170" s="22">
        <v>2016</v>
      </c>
      <c r="O170" s="22">
        <v>2015</v>
      </c>
      <c r="P170" s="22">
        <v>2015</v>
      </c>
      <c r="Q170" s="22">
        <v>2014</v>
      </c>
      <c r="R170" s="22">
        <v>2012</v>
      </c>
      <c r="S170" s="22">
        <v>2016</v>
      </c>
      <c r="T170" s="22">
        <v>2013</v>
      </c>
      <c r="U170" s="22">
        <v>2014</v>
      </c>
      <c r="V170" s="22">
        <v>2014</v>
      </c>
      <c r="W170" s="22">
        <v>2015</v>
      </c>
      <c r="X170" s="22">
        <v>2012</v>
      </c>
      <c r="Y170" s="22">
        <v>2013</v>
      </c>
      <c r="Z170" s="22">
        <v>2014</v>
      </c>
      <c r="AA170" s="22">
        <v>2014</v>
      </c>
      <c r="AB170" s="22">
        <v>2014</v>
      </c>
      <c r="AC170" s="22">
        <v>2014</v>
      </c>
      <c r="AD170" s="22">
        <v>2015</v>
      </c>
      <c r="AE170" s="22">
        <v>2012</v>
      </c>
      <c r="AF170" s="22">
        <v>2014</v>
      </c>
      <c r="AG170" s="21">
        <v>2009</v>
      </c>
      <c r="AH170" s="22">
        <v>2014</v>
      </c>
      <c r="AI170" s="22">
        <v>2015</v>
      </c>
      <c r="AJ170" s="22">
        <v>2016</v>
      </c>
      <c r="AK170" s="23" t="s">
        <v>17</v>
      </c>
      <c r="AL170" s="23">
        <v>2015</v>
      </c>
      <c r="AM170" s="22">
        <v>2015</v>
      </c>
      <c r="AN170" s="22">
        <v>2014</v>
      </c>
      <c r="AO170" s="22">
        <v>2014</v>
      </c>
      <c r="AP170" s="22" t="s">
        <v>17</v>
      </c>
      <c r="AQ170" s="22" t="s">
        <v>17</v>
      </c>
      <c r="AR170" s="22">
        <v>2009</v>
      </c>
      <c r="AS170" s="22">
        <v>2014</v>
      </c>
      <c r="AT170" s="22">
        <v>2015</v>
      </c>
      <c r="AU170" s="22">
        <v>2012</v>
      </c>
      <c r="AV170" s="22">
        <v>2013</v>
      </c>
      <c r="AW170" s="22">
        <v>2014</v>
      </c>
      <c r="AX170" s="22">
        <v>2014</v>
      </c>
      <c r="AY170" s="22">
        <v>2014</v>
      </c>
      <c r="AZ170" s="22">
        <v>2015</v>
      </c>
      <c r="BA170" s="22">
        <v>2015</v>
      </c>
      <c r="BB170" s="22">
        <v>2015</v>
      </c>
      <c r="BC170" s="22">
        <v>2015</v>
      </c>
      <c r="BD170" s="22">
        <v>2014</v>
      </c>
      <c r="BE170" s="22">
        <v>2014</v>
      </c>
      <c r="BF170" s="10"/>
    </row>
    <row r="171" spans="1:58" x14ac:dyDescent="0.35">
      <c r="A171" s="16" t="s">
        <v>32</v>
      </c>
      <c r="B171" s="11" t="s">
        <v>8049</v>
      </c>
      <c r="C171" s="20">
        <v>2014</v>
      </c>
      <c r="D171" s="20">
        <v>2014</v>
      </c>
      <c r="E171" s="20">
        <v>2014</v>
      </c>
      <c r="F171" s="20">
        <v>2014</v>
      </c>
      <c r="G171" s="20">
        <v>2014</v>
      </c>
      <c r="H171" s="20">
        <v>2014</v>
      </c>
      <c r="I171" s="20">
        <v>2014</v>
      </c>
      <c r="J171" s="20">
        <v>2015</v>
      </c>
      <c r="K171" s="20">
        <v>2015</v>
      </c>
      <c r="L171" s="20">
        <v>2015</v>
      </c>
      <c r="M171" s="22">
        <v>2016</v>
      </c>
      <c r="N171" s="22">
        <v>2016</v>
      </c>
      <c r="O171" s="22">
        <v>2015</v>
      </c>
      <c r="P171" s="22">
        <v>2015</v>
      </c>
      <c r="Q171" s="22">
        <v>2014</v>
      </c>
      <c r="R171" s="22">
        <v>2010</v>
      </c>
      <c r="S171" s="22">
        <v>2016</v>
      </c>
      <c r="T171" s="22">
        <v>2013</v>
      </c>
      <c r="U171" s="22">
        <v>2014</v>
      </c>
      <c r="V171" s="22">
        <v>2014</v>
      </c>
      <c r="W171" s="22">
        <v>2015</v>
      </c>
      <c r="X171" s="22">
        <v>2011</v>
      </c>
      <c r="Y171" s="22">
        <v>2012</v>
      </c>
      <c r="Z171" s="22">
        <v>2014</v>
      </c>
      <c r="AA171" s="22">
        <v>2014</v>
      </c>
      <c r="AB171" s="22">
        <v>2014</v>
      </c>
      <c r="AC171" s="22">
        <v>2014</v>
      </c>
      <c r="AD171" s="22">
        <v>2015</v>
      </c>
      <c r="AE171" s="22">
        <v>2012</v>
      </c>
      <c r="AF171" s="22">
        <v>2014</v>
      </c>
      <c r="AG171" s="21">
        <v>2012</v>
      </c>
      <c r="AH171" s="22">
        <v>2014</v>
      </c>
      <c r="AI171" s="22">
        <v>2015</v>
      </c>
      <c r="AJ171" s="22">
        <v>2016</v>
      </c>
      <c r="AK171" s="23" t="s">
        <v>17</v>
      </c>
      <c r="AL171" s="23">
        <v>2016</v>
      </c>
      <c r="AM171" s="22">
        <v>2015</v>
      </c>
      <c r="AN171" s="22">
        <v>2014</v>
      </c>
      <c r="AO171" s="22">
        <v>2014</v>
      </c>
      <c r="AP171" s="22">
        <v>2013</v>
      </c>
      <c r="AQ171" s="22">
        <v>2014</v>
      </c>
      <c r="AR171" s="22">
        <v>2015</v>
      </c>
      <c r="AS171" s="22">
        <v>2014</v>
      </c>
      <c r="AT171" s="22">
        <v>2015</v>
      </c>
      <c r="AU171" s="22">
        <v>2012</v>
      </c>
      <c r="AV171" s="22">
        <v>2012</v>
      </c>
      <c r="AW171" s="22">
        <v>2014</v>
      </c>
      <c r="AX171" s="22">
        <v>2014</v>
      </c>
      <c r="AY171" s="22">
        <v>2014</v>
      </c>
      <c r="AZ171" s="22">
        <v>2015</v>
      </c>
      <c r="BA171" s="22">
        <v>2015</v>
      </c>
      <c r="BB171" s="22">
        <v>2015</v>
      </c>
      <c r="BC171" s="22">
        <v>2015</v>
      </c>
      <c r="BD171" s="22">
        <v>2014</v>
      </c>
      <c r="BE171" s="22">
        <v>2014</v>
      </c>
      <c r="BF171" s="10"/>
    </row>
    <row r="172" spans="1:58" x14ac:dyDescent="0.35">
      <c r="A172" s="16" t="s">
        <v>574</v>
      </c>
      <c r="B172" s="11" t="s">
        <v>8033</v>
      </c>
      <c r="C172" s="20">
        <v>2014</v>
      </c>
      <c r="D172" s="20">
        <v>2014</v>
      </c>
      <c r="E172" s="20">
        <v>2014</v>
      </c>
      <c r="F172" s="20">
        <v>2014</v>
      </c>
      <c r="G172" s="20">
        <v>2014</v>
      </c>
      <c r="H172" s="20">
        <v>2014</v>
      </c>
      <c r="I172" s="20">
        <v>2014</v>
      </c>
      <c r="J172" s="20">
        <v>2015</v>
      </c>
      <c r="K172" s="20">
        <v>2015</v>
      </c>
      <c r="L172" s="20">
        <v>2015</v>
      </c>
      <c r="M172" s="22">
        <v>2016</v>
      </c>
      <c r="N172" s="22">
        <v>2016</v>
      </c>
      <c r="O172" s="22">
        <v>2015</v>
      </c>
      <c r="P172" s="22">
        <v>2015</v>
      </c>
      <c r="Q172" s="22">
        <v>2014</v>
      </c>
      <c r="R172" s="22">
        <v>2006</v>
      </c>
      <c r="S172" s="22">
        <v>2016</v>
      </c>
      <c r="T172" s="22">
        <v>2013</v>
      </c>
      <c r="U172" s="22">
        <v>2014</v>
      </c>
      <c r="V172" s="22">
        <v>2014</v>
      </c>
      <c r="W172" s="22">
        <v>2015</v>
      </c>
      <c r="X172" s="22">
        <v>2012</v>
      </c>
      <c r="Y172" s="22">
        <v>2010</v>
      </c>
      <c r="Z172" s="22">
        <v>2014</v>
      </c>
      <c r="AA172" s="22">
        <v>2014</v>
      </c>
      <c r="AB172" s="22">
        <v>2014</v>
      </c>
      <c r="AC172" s="22">
        <v>2014</v>
      </c>
      <c r="AD172" s="22">
        <v>2015</v>
      </c>
      <c r="AE172" s="22">
        <v>2012</v>
      </c>
      <c r="AF172" s="22">
        <v>2014</v>
      </c>
      <c r="AG172" s="21">
        <v>2012</v>
      </c>
      <c r="AH172" s="22">
        <v>2014</v>
      </c>
      <c r="AI172" s="22">
        <v>2015</v>
      </c>
      <c r="AJ172" s="22">
        <v>2016</v>
      </c>
      <c r="AK172" s="23">
        <v>2015</v>
      </c>
      <c r="AL172" s="23">
        <v>2015</v>
      </c>
      <c r="AM172" s="22">
        <v>2015</v>
      </c>
      <c r="AN172" s="22">
        <v>2014</v>
      </c>
      <c r="AO172" s="22">
        <v>2014</v>
      </c>
      <c r="AP172" s="22">
        <v>2014</v>
      </c>
      <c r="AQ172" s="22">
        <v>2014</v>
      </c>
      <c r="AR172" s="22">
        <v>2015</v>
      </c>
      <c r="AS172" s="22">
        <v>2014</v>
      </c>
      <c r="AT172" s="22">
        <v>2015</v>
      </c>
      <c r="AU172" s="22">
        <v>2012</v>
      </c>
      <c r="AV172" s="22">
        <v>2010</v>
      </c>
      <c r="AW172" s="22">
        <v>2014</v>
      </c>
      <c r="AX172" s="22">
        <v>2014</v>
      </c>
      <c r="AY172" s="22">
        <v>2014</v>
      </c>
      <c r="AZ172" s="22">
        <v>2015</v>
      </c>
      <c r="BA172" s="22">
        <v>2015</v>
      </c>
      <c r="BB172" s="22">
        <v>2015</v>
      </c>
      <c r="BC172" s="22">
        <v>2015</v>
      </c>
      <c r="BD172" s="22">
        <v>2014</v>
      </c>
      <c r="BE172" s="22">
        <v>2014</v>
      </c>
      <c r="BF172" s="10"/>
    </row>
    <row r="173" spans="1:58" x14ac:dyDescent="0.35">
      <c r="A173" s="16" t="s">
        <v>8933</v>
      </c>
      <c r="B173" s="11" t="s">
        <v>7938</v>
      </c>
      <c r="C173" s="20">
        <v>2014</v>
      </c>
      <c r="D173" s="20">
        <v>2014</v>
      </c>
      <c r="E173" s="20">
        <v>2014</v>
      </c>
      <c r="F173" s="20">
        <v>2014</v>
      </c>
      <c r="G173" s="20">
        <v>2014</v>
      </c>
      <c r="H173" s="20">
        <v>2014</v>
      </c>
      <c r="I173" s="20">
        <v>2014</v>
      </c>
      <c r="J173" s="20">
        <v>2015</v>
      </c>
      <c r="K173" s="20">
        <v>2015</v>
      </c>
      <c r="L173" s="20">
        <v>2015</v>
      </c>
      <c r="M173" s="22">
        <v>2016</v>
      </c>
      <c r="N173" s="22">
        <v>2016</v>
      </c>
      <c r="O173" s="22">
        <v>2015</v>
      </c>
      <c r="P173" s="22">
        <v>2015</v>
      </c>
      <c r="Q173" s="22">
        <v>2014</v>
      </c>
      <c r="R173" s="22">
        <v>2011</v>
      </c>
      <c r="S173" s="22">
        <v>2016</v>
      </c>
      <c r="T173" s="22">
        <v>2013</v>
      </c>
      <c r="U173" s="22">
        <v>2014</v>
      </c>
      <c r="V173" s="22">
        <v>2014</v>
      </c>
      <c r="W173" s="22">
        <v>2015</v>
      </c>
      <c r="X173" s="22">
        <v>2011</v>
      </c>
      <c r="Y173" s="22">
        <v>2010</v>
      </c>
      <c r="Z173" s="22">
        <v>2014</v>
      </c>
      <c r="AA173" s="22">
        <v>2014</v>
      </c>
      <c r="AB173" s="22">
        <v>2013</v>
      </c>
      <c r="AC173" s="22">
        <v>2014</v>
      </c>
      <c r="AD173" s="22">
        <v>2015</v>
      </c>
      <c r="AE173" s="22" t="s">
        <v>17</v>
      </c>
      <c r="AF173" s="22">
        <v>2014</v>
      </c>
      <c r="AG173" s="21">
        <v>2008</v>
      </c>
      <c r="AH173" s="22">
        <v>2014</v>
      </c>
      <c r="AI173" s="22">
        <v>2015</v>
      </c>
      <c r="AJ173" s="22">
        <v>2016</v>
      </c>
      <c r="AK173" s="23">
        <v>2015</v>
      </c>
      <c r="AL173" s="23">
        <v>2015</v>
      </c>
      <c r="AM173" s="22">
        <v>2015</v>
      </c>
      <c r="AN173" s="22">
        <v>2014</v>
      </c>
      <c r="AO173" s="22">
        <v>2014</v>
      </c>
      <c r="AP173" s="22">
        <v>2013</v>
      </c>
      <c r="AQ173" s="22">
        <v>2013</v>
      </c>
      <c r="AR173" s="22">
        <v>2015</v>
      </c>
      <c r="AS173" s="22">
        <v>2014</v>
      </c>
      <c r="AT173" s="22">
        <v>2015</v>
      </c>
      <c r="AU173" s="22">
        <v>2012</v>
      </c>
      <c r="AV173" s="22">
        <v>2013</v>
      </c>
      <c r="AW173" s="22">
        <v>2014</v>
      </c>
      <c r="AX173" s="22">
        <v>2014</v>
      </c>
      <c r="AY173" s="22">
        <v>2014</v>
      </c>
      <c r="AZ173" s="22">
        <v>2015</v>
      </c>
      <c r="BA173" s="22">
        <v>2015</v>
      </c>
      <c r="BB173" s="22">
        <v>2015</v>
      </c>
      <c r="BC173" s="22">
        <v>2015</v>
      </c>
      <c r="BD173" s="22">
        <v>2014</v>
      </c>
      <c r="BE173" s="22">
        <v>2014</v>
      </c>
      <c r="BF173" s="10"/>
    </row>
    <row r="174" spans="1:58" x14ac:dyDescent="0.35">
      <c r="A174" s="16" t="s">
        <v>8934</v>
      </c>
      <c r="B174" s="11" t="s">
        <v>8039</v>
      </c>
      <c r="C174" s="20">
        <v>2014</v>
      </c>
      <c r="D174" s="20">
        <v>2014</v>
      </c>
      <c r="E174" s="20">
        <v>2014</v>
      </c>
      <c r="F174" s="20">
        <v>2014</v>
      </c>
      <c r="G174" s="20">
        <v>2014</v>
      </c>
      <c r="H174" s="20">
        <v>2014</v>
      </c>
      <c r="I174" s="20">
        <v>2014</v>
      </c>
      <c r="J174" s="20">
        <v>2015</v>
      </c>
      <c r="K174" s="20">
        <v>2015</v>
      </c>
      <c r="L174" s="20">
        <v>2015</v>
      </c>
      <c r="M174" s="22">
        <v>2016</v>
      </c>
      <c r="N174" s="22">
        <v>2016</v>
      </c>
      <c r="O174" s="22">
        <v>2015</v>
      </c>
      <c r="P174" s="22">
        <v>2015</v>
      </c>
      <c r="Q174" s="22">
        <v>2014</v>
      </c>
      <c r="R174" s="22">
        <v>2010</v>
      </c>
      <c r="S174" s="22">
        <v>2016</v>
      </c>
      <c r="T174" s="22">
        <v>2013</v>
      </c>
      <c r="U174" s="22">
        <v>2014</v>
      </c>
      <c r="V174" s="22">
        <v>2014</v>
      </c>
      <c r="W174" s="22">
        <v>2015</v>
      </c>
      <c r="X174" s="22">
        <v>2009</v>
      </c>
      <c r="Y174" s="22">
        <v>2011</v>
      </c>
      <c r="Z174" s="22">
        <v>2014</v>
      </c>
      <c r="AA174" s="22">
        <v>2014</v>
      </c>
      <c r="AB174" s="22" t="s">
        <v>17</v>
      </c>
      <c r="AC174" s="22">
        <v>2014</v>
      </c>
      <c r="AD174" s="22">
        <v>2015</v>
      </c>
      <c r="AE174" s="22">
        <v>2012</v>
      </c>
      <c r="AF174" s="22" t="s">
        <v>17</v>
      </c>
      <c r="AG174" s="21">
        <v>2007</v>
      </c>
      <c r="AH174" s="22">
        <v>2014</v>
      </c>
      <c r="AI174" s="22">
        <v>2015</v>
      </c>
      <c r="AJ174" s="22">
        <v>2016</v>
      </c>
      <c r="AK174" s="23">
        <v>2015</v>
      </c>
      <c r="AL174" s="23">
        <v>2015</v>
      </c>
      <c r="AM174" s="22">
        <v>2015</v>
      </c>
      <c r="AN174" s="22">
        <v>2014</v>
      </c>
      <c r="AO174" s="22">
        <v>2014</v>
      </c>
      <c r="AP174" s="22" t="s">
        <v>17</v>
      </c>
      <c r="AQ174" s="22" t="s">
        <v>17</v>
      </c>
      <c r="AR174" s="22">
        <v>2009</v>
      </c>
      <c r="AS174" s="22">
        <v>2014</v>
      </c>
      <c r="AT174" s="22">
        <v>2015</v>
      </c>
      <c r="AU174" s="22">
        <v>2012</v>
      </c>
      <c r="AV174" s="22">
        <v>2010</v>
      </c>
      <c r="AW174" s="22">
        <v>2014</v>
      </c>
      <c r="AX174" s="22">
        <v>2014</v>
      </c>
      <c r="AY174" s="22">
        <v>2014</v>
      </c>
      <c r="AZ174" s="22">
        <v>2015</v>
      </c>
      <c r="BA174" s="22">
        <v>2015</v>
      </c>
      <c r="BB174" s="22">
        <v>2015</v>
      </c>
      <c r="BC174" s="22">
        <v>2015</v>
      </c>
      <c r="BD174" s="22">
        <v>2014</v>
      </c>
      <c r="BE174" s="22">
        <v>2014</v>
      </c>
      <c r="BF174" s="10"/>
    </row>
    <row r="175" spans="1:58" x14ac:dyDescent="0.35">
      <c r="A175" s="16" t="s">
        <v>2434</v>
      </c>
      <c r="B175" s="11" t="s">
        <v>8032</v>
      </c>
      <c r="C175" s="20">
        <v>2014</v>
      </c>
      <c r="D175" s="20">
        <v>2014</v>
      </c>
      <c r="E175" s="20">
        <v>2014</v>
      </c>
      <c r="F175" s="20">
        <v>2014</v>
      </c>
      <c r="G175" s="20">
        <v>2014</v>
      </c>
      <c r="H175" s="20">
        <v>2014</v>
      </c>
      <c r="I175" s="20">
        <v>2014</v>
      </c>
      <c r="J175" s="20">
        <v>2015</v>
      </c>
      <c r="K175" s="20">
        <v>2015</v>
      </c>
      <c r="L175" s="20">
        <v>2015</v>
      </c>
      <c r="M175" s="22">
        <v>2016</v>
      </c>
      <c r="N175" s="22">
        <v>2016</v>
      </c>
      <c r="O175" s="22">
        <v>2015</v>
      </c>
      <c r="P175" s="22">
        <v>2015</v>
      </c>
      <c r="Q175" s="22">
        <v>2014</v>
      </c>
      <c r="R175" s="22">
        <v>2014</v>
      </c>
      <c r="S175" s="22">
        <v>2016</v>
      </c>
      <c r="T175" s="22">
        <v>2013</v>
      </c>
      <c r="U175" s="22">
        <v>2014</v>
      </c>
      <c r="V175" s="22">
        <v>2014</v>
      </c>
      <c r="W175" s="22">
        <v>2015</v>
      </c>
      <c r="X175" s="22">
        <v>2014</v>
      </c>
      <c r="Y175" s="22">
        <v>2010</v>
      </c>
      <c r="Z175" s="22">
        <v>2014</v>
      </c>
      <c r="AA175" s="22">
        <v>2014</v>
      </c>
      <c r="AB175" s="22">
        <v>2014</v>
      </c>
      <c r="AC175" s="22">
        <v>2014</v>
      </c>
      <c r="AD175" s="22">
        <v>2015</v>
      </c>
      <c r="AE175" s="22">
        <v>2012</v>
      </c>
      <c r="AF175" s="22">
        <v>2014</v>
      </c>
      <c r="AG175" s="21">
        <v>2011</v>
      </c>
      <c r="AH175" s="22">
        <v>2014</v>
      </c>
      <c r="AI175" s="22">
        <v>2015</v>
      </c>
      <c r="AJ175" s="22">
        <v>2016</v>
      </c>
      <c r="AK175" s="23">
        <v>2015</v>
      </c>
      <c r="AL175" s="23">
        <v>2015</v>
      </c>
      <c r="AM175" s="22">
        <v>2015</v>
      </c>
      <c r="AN175" s="22">
        <v>2014</v>
      </c>
      <c r="AO175" s="22">
        <v>2014</v>
      </c>
      <c r="AP175" s="22">
        <v>2014</v>
      </c>
      <c r="AQ175" s="22">
        <v>2014</v>
      </c>
      <c r="AR175" s="22">
        <v>2015</v>
      </c>
      <c r="AS175" s="22">
        <v>2014</v>
      </c>
      <c r="AT175" s="22">
        <v>2015</v>
      </c>
      <c r="AU175" s="22">
        <v>2012</v>
      </c>
      <c r="AV175" s="22">
        <v>2011</v>
      </c>
      <c r="AW175" s="22">
        <v>2014</v>
      </c>
      <c r="AX175" s="22">
        <v>2014</v>
      </c>
      <c r="AY175" s="22">
        <v>2014</v>
      </c>
      <c r="AZ175" s="22">
        <v>2015</v>
      </c>
      <c r="BA175" s="22">
        <v>2015</v>
      </c>
      <c r="BB175" s="22">
        <v>2015</v>
      </c>
      <c r="BC175" s="22">
        <v>2015</v>
      </c>
      <c r="BD175" s="22">
        <v>2014</v>
      </c>
      <c r="BE175" s="22">
        <v>2014</v>
      </c>
      <c r="BF175" s="10"/>
    </row>
    <row r="176" spans="1:58" x14ac:dyDescent="0.35">
      <c r="A176" s="16" t="s">
        <v>8040</v>
      </c>
      <c r="B176" s="11" t="s">
        <v>8041</v>
      </c>
      <c r="C176" s="20">
        <v>2014</v>
      </c>
      <c r="D176" s="20">
        <v>2014</v>
      </c>
      <c r="E176" s="20">
        <v>2014</v>
      </c>
      <c r="F176" s="20">
        <v>2014</v>
      </c>
      <c r="G176" s="20">
        <v>2014</v>
      </c>
      <c r="H176" s="20">
        <v>2014</v>
      </c>
      <c r="I176" s="20">
        <v>2014</v>
      </c>
      <c r="J176" s="20">
        <v>2015</v>
      </c>
      <c r="K176" s="20">
        <v>2015</v>
      </c>
      <c r="L176" s="20">
        <v>2015</v>
      </c>
      <c r="M176" s="22">
        <v>2016</v>
      </c>
      <c r="N176" s="22">
        <v>2016</v>
      </c>
      <c r="O176" s="22">
        <v>2015</v>
      </c>
      <c r="P176" s="22">
        <v>2015</v>
      </c>
      <c r="Q176" s="22">
        <v>2014</v>
      </c>
      <c r="R176" s="22" t="s">
        <v>17</v>
      </c>
      <c r="S176" s="22">
        <v>2016</v>
      </c>
      <c r="T176" s="22">
        <v>2013</v>
      </c>
      <c r="U176" s="22">
        <v>2014</v>
      </c>
      <c r="V176" s="22">
        <v>2014</v>
      </c>
      <c r="W176" s="22">
        <v>2015</v>
      </c>
      <c r="X176" s="22">
        <v>2012</v>
      </c>
      <c r="Y176" s="22">
        <v>2010</v>
      </c>
      <c r="Z176" s="22">
        <v>2014</v>
      </c>
      <c r="AA176" s="22">
        <v>2014</v>
      </c>
      <c r="AB176" s="22" t="s">
        <v>17</v>
      </c>
      <c r="AC176" s="22">
        <v>2014</v>
      </c>
      <c r="AD176" s="22">
        <v>2015</v>
      </c>
      <c r="AE176" s="22" t="s">
        <v>17</v>
      </c>
      <c r="AF176" s="22">
        <v>2014</v>
      </c>
      <c r="AG176" s="21">
        <v>2009</v>
      </c>
      <c r="AH176" s="22">
        <v>2014</v>
      </c>
      <c r="AI176" s="22">
        <v>2015</v>
      </c>
      <c r="AJ176" s="22">
        <v>2016</v>
      </c>
      <c r="AK176" s="23" t="s">
        <v>17</v>
      </c>
      <c r="AL176" s="23">
        <v>2015</v>
      </c>
      <c r="AM176" s="22">
        <v>2015</v>
      </c>
      <c r="AN176" s="22">
        <v>2014</v>
      </c>
      <c r="AO176" s="22">
        <v>2014</v>
      </c>
      <c r="AP176" s="22" t="s">
        <v>17</v>
      </c>
      <c r="AQ176" s="22" t="s">
        <v>17</v>
      </c>
      <c r="AR176" s="22">
        <v>2011</v>
      </c>
      <c r="AS176" s="22">
        <v>2014</v>
      </c>
      <c r="AT176" s="22" t="s">
        <v>17</v>
      </c>
      <c r="AU176" s="22">
        <v>2012</v>
      </c>
      <c r="AV176" s="22">
        <v>2011</v>
      </c>
      <c r="AW176" s="22">
        <v>2014</v>
      </c>
      <c r="AX176" s="22">
        <v>2014</v>
      </c>
      <c r="AY176" s="22">
        <v>2014</v>
      </c>
      <c r="AZ176" s="22">
        <v>2015</v>
      </c>
      <c r="BA176" s="22">
        <v>2015</v>
      </c>
      <c r="BB176" s="22">
        <v>2014</v>
      </c>
      <c r="BC176" s="22">
        <v>2015</v>
      </c>
      <c r="BD176" s="22">
        <v>2014</v>
      </c>
      <c r="BE176" s="22">
        <v>2014</v>
      </c>
      <c r="BF176" s="10"/>
    </row>
    <row r="177" spans="1:58" x14ac:dyDescent="0.35">
      <c r="A177" s="16" t="s">
        <v>422</v>
      </c>
      <c r="B177" s="11" t="s">
        <v>8042</v>
      </c>
      <c r="C177" s="20">
        <v>2014</v>
      </c>
      <c r="D177" s="20">
        <v>2014</v>
      </c>
      <c r="E177" s="20">
        <v>2014</v>
      </c>
      <c r="F177" s="20">
        <v>2014</v>
      </c>
      <c r="G177" s="20">
        <v>2014</v>
      </c>
      <c r="H177" s="20">
        <v>2014</v>
      </c>
      <c r="I177" s="20">
        <v>2014</v>
      </c>
      <c r="J177" s="20">
        <v>2015</v>
      </c>
      <c r="K177" s="20">
        <v>2015</v>
      </c>
      <c r="L177" s="20">
        <v>2015</v>
      </c>
      <c r="M177" s="22">
        <v>2016</v>
      </c>
      <c r="N177" s="22">
        <v>2016</v>
      </c>
      <c r="O177" s="22">
        <v>2015</v>
      </c>
      <c r="P177" s="22">
        <v>2015</v>
      </c>
      <c r="Q177" s="22">
        <v>2014</v>
      </c>
      <c r="R177" s="22">
        <v>2006</v>
      </c>
      <c r="S177" s="22">
        <v>2016</v>
      </c>
      <c r="T177" s="22">
        <v>2013</v>
      </c>
      <c r="U177" s="22">
        <v>2014</v>
      </c>
      <c r="V177" s="22" t="s">
        <v>17</v>
      </c>
      <c r="W177" s="22">
        <v>2015</v>
      </c>
      <c r="X177" s="22" t="s">
        <v>17</v>
      </c>
      <c r="Y177" s="22">
        <v>2010</v>
      </c>
      <c r="Z177" s="22">
        <v>2014</v>
      </c>
      <c r="AA177" s="22">
        <v>2014</v>
      </c>
      <c r="AB177" s="22">
        <v>2013</v>
      </c>
      <c r="AC177" s="22">
        <v>2014</v>
      </c>
      <c r="AD177" s="22">
        <v>2015</v>
      </c>
      <c r="AE177" s="22" t="s">
        <v>17</v>
      </c>
      <c r="AF177" s="22">
        <v>2014</v>
      </c>
      <c r="AG177" s="21" t="s">
        <v>17</v>
      </c>
      <c r="AH177" s="22">
        <v>2014</v>
      </c>
      <c r="AI177" s="22">
        <v>2015</v>
      </c>
      <c r="AJ177" s="22">
        <v>2016</v>
      </c>
      <c r="AK177" s="23" t="s">
        <v>17</v>
      </c>
      <c r="AL177" s="23">
        <v>2015</v>
      </c>
      <c r="AM177" s="22">
        <v>2015</v>
      </c>
      <c r="AN177" s="22">
        <v>2014</v>
      </c>
      <c r="AO177" s="22">
        <v>2014</v>
      </c>
      <c r="AP177" s="22">
        <v>2013</v>
      </c>
      <c r="AQ177" s="22">
        <v>2013</v>
      </c>
      <c r="AR177" s="22">
        <v>2011</v>
      </c>
      <c r="AS177" s="22">
        <v>2014</v>
      </c>
      <c r="AT177" s="22">
        <v>2015</v>
      </c>
      <c r="AU177" s="22">
        <v>2012</v>
      </c>
      <c r="AV177" s="22">
        <v>2013</v>
      </c>
      <c r="AW177" s="22">
        <v>2014</v>
      </c>
      <c r="AX177" s="22">
        <v>2014</v>
      </c>
      <c r="AY177" s="22">
        <v>2014</v>
      </c>
      <c r="AZ177" s="22">
        <v>2015</v>
      </c>
      <c r="BA177" s="22">
        <v>2015</v>
      </c>
      <c r="BB177" s="22">
        <v>2015</v>
      </c>
      <c r="BC177" s="22">
        <v>2015</v>
      </c>
      <c r="BD177" s="22">
        <v>2014</v>
      </c>
      <c r="BE177" s="22">
        <v>2014</v>
      </c>
      <c r="BF177" s="10"/>
    </row>
    <row r="178" spans="1:58" x14ac:dyDescent="0.35">
      <c r="A178" s="16" t="s">
        <v>595</v>
      </c>
      <c r="B178" s="11" t="s">
        <v>8043</v>
      </c>
      <c r="C178" s="20">
        <v>2014</v>
      </c>
      <c r="D178" s="20">
        <v>2014</v>
      </c>
      <c r="E178" s="20">
        <v>2014</v>
      </c>
      <c r="F178" s="20">
        <v>2014</v>
      </c>
      <c r="G178" s="20">
        <v>2014</v>
      </c>
      <c r="H178" s="20">
        <v>2014</v>
      </c>
      <c r="I178" s="20">
        <v>2014</v>
      </c>
      <c r="J178" s="20">
        <v>2015</v>
      </c>
      <c r="K178" s="20">
        <v>2015</v>
      </c>
      <c r="L178" s="20">
        <v>2015</v>
      </c>
      <c r="M178" s="22">
        <v>2016</v>
      </c>
      <c r="N178" s="22">
        <v>2016</v>
      </c>
      <c r="O178" s="22">
        <v>2015</v>
      </c>
      <c r="P178" s="22">
        <v>2015</v>
      </c>
      <c r="Q178" s="22">
        <v>2014</v>
      </c>
      <c r="R178" s="22">
        <v>2012</v>
      </c>
      <c r="S178" s="22">
        <v>2016</v>
      </c>
      <c r="T178" s="22">
        <v>2013</v>
      </c>
      <c r="U178" s="22">
        <v>2014</v>
      </c>
      <c r="V178" s="22">
        <v>2014</v>
      </c>
      <c r="W178" s="22">
        <v>2015</v>
      </c>
      <c r="X178" s="22">
        <v>2012</v>
      </c>
      <c r="Y178" s="22">
        <v>2010</v>
      </c>
      <c r="Z178" s="22">
        <v>2014</v>
      </c>
      <c r="AA178" s="22">
        <v>2014</v>
      </c>
      <c r="AB178" s="22">
        <v>2014</v>
      </c>
      <c r="AC178" s="22">
        <v>2014</v>
      </c>
      <c r="AD178" s="22">
        <v>2015</v>
      </c>
      <c r="AE178" s="22" t="s">
        <v>17</v>
      </c>
      <c r="AF178" s="22">
        <v>2014</v>
      </c>
      <c r="AG178" s="21">
        <v>2010</v>
      </c>
      <c r="AH178" s="22">
        <v>2014</v>
      </c>
      <c r="AI178" s="22">
        <v>2015</v>
      </c>
      <c r="AJ178" s="22">
        <v>2016</v>
      </c>
      <c r="AK178" s="23" t="s">
        <v>17</v>
      </c>
      <c r="AL178" s="23">
        <v>2015</v>
      </c>
      <c r="AM178" s="22">
        <v>2015</v>
      </c>
      <c r="AN178" s="22">
        <v>2014</v>
      </c>
      <c r="AO178" s="22">
        <v>2014</v>
      </c>
      <c r="AP178" s="22">
        <v>2014</v>
      </c>
      <c r="AQ178" s="22">
        <v>2014</v>
      </c>
      <c r="AR178" s="22">
        <v>2011</v>
      </c>
      <c r="AS178" s="22">
        <v>2014</v>
      </c>
      <c r="AT178" s="22">
        <v>2015</v>
      </c>
      <c r="AU178" s="22">
        <v>2012</v>
      </c>
      <c r="AV178" s="22">
        <v>2011</v>
      </c>
      <c r="AW178" s="22">
        <v>2014</v>
      </c>
      <c r="AX178" s="22">
        <v>2014</v>
      </c>
      <c r="AY178" s="22">
        <v>2014</v>
      </c>
      <c r="AZ178" s="22">
        <v>2015</v>
      </c>
      <c r="BA178" s="22">
        <v>2015</v>
      </c>
      <c r="BB178" s="22">
        <v>2015</v>
      </c>
      <c r="BC178" s="22">
        <v>2015</v>
      </c>
      <c r="BD178" s="22">
        <v>2014</v>
      </c>
      <c r="BE178" s="22">
        <v>2014</v>
      </c>
      <c r="BF178" s="10"/>
    </row>
    <row r="179" spans="1:58" x14ac:dyDescent="0.35">
      <c r="A179" s="16" t="s">
        <v>8935</v>
      </c>
      <c r="B179" s="11" t="s">
        <v>8044</v>
      </c>
      <c r="C179" s="20">
        <v>2014</v>
      </c>
      <c r="D179" s="20">
        <v>2014</v>
      </c>
      <c r="E179" s="20">
        <v>2014</v>
      </c>
      <c r="F179" s="20">
        <v>2014</v>
      </c>
      <c r="G179" s="20">
        <v>2014</v>
      </c>
      <c r="H179" s="20">
        <v>2014</v>
      </c>
      <c r="I179" s="20">
        <v>2014</v>
      </c>
      <c r="J179" s="20">
        <v>2015</v>
      </c>
      <c r="K179" s="20">
        <v>2015</v>
      </c>
      <c r="L179" s="20">
        <v>2015</v>
      </c>
      <c r="M179" s="22">
        <v>2016</v>
      </c>
      <c r="N179" s="22">
        <v>2016</v>
      </c>
      <c r="O179" s="22">
        <v>2015</v>
      </c>
      <c r="P179" s="22">
        <v>2015</v>
      </c>
      <c r="Q179" s="22">
        <v>2014</v>
      </c>
      <c r="R179" s="22" t="s">
        <v>17</v>
      </c>
      <c r="S179" s="22">
        <v>2016</v>
      </c>
      <c r="T179" s="22">
        <v>2013</v>
      </c>
      <c r="U179" s="22">
        <v>2014</v>
      </c>
      <c r="V179" s="22">
        <v>2014</v>
      </c>
      <c r="W179" s="22">
        <v>2015</v>
      </c>
      <c r="X179" s="22">
        <v>2013</v>
      </c>
      <c r="Y179" s="22">
        <v>2011</v>
      </c>
      <c r="Z179" s="22">
        <v>2014</v>
      </c>
      <c r="AA179" s="22">
        <v>2014</v>
      </c>
      <c r="AB179" s="22" t="s">
        <v>17</v>
      </c>
      <c r="AC179" s="22">
        <v>2014</v>
      </c>
      <c r="AD179" s="22">
        <v>2015</v>
      </c>
      <c r="AE179" s="22">
        <v>2012</v>
      </c>
      <c r="AF179" s="22">
        <v>2014</v>
      </c>
      <c r="AG179" s="21">
        <v>2012</v>
      </c>
      <c r="AH179" s="22">
        <v>2014</v>
      </c>
      <c r="AI179" s="22">
        <v>2015</v>
      </c>
      <c r="AJ179" s="22">
        <v>2016</v>
      </c>
      <c r="AK179" s="23">
        <v>2015</v>
      </c>
      <c r="AL179" s="23">
        <v>2016</v>
      </c>
      <c r="AM179" s="22">
        <v>2015</v>
      </c>
      <c r="AN179" s="22">
        <v>2014</v>
      </c>
      <c r="AO179" s="22">
        <v>2014</v>
      </c>
      <c r="AP179" s="22">
        <v>2014</v>
      </c>
      <c r="AQ179" s="22">
        <v>2014</v>
      </c>
      <c r="AR179" s="22">
        <v>2015</v>
      </c>
      <c r="AS179" s="22">
        <v>2014</v>
      </c>
      <c r="AT179" s="22">
        <v>2015</v>
      </c>
      <c r="AU179" s="22">
        <v>2012</v>
      </c>
      <c r="AV179" s="22">
        <v>2013</v>
      </c>
      <c r="AW179" s="22">
        <v>2014</v>
      </c>
      <c r="AX179" s="22">
        <v>2014</v>
      </c>
      <c r="AY179" s="22">
        <v>2014</v>
      </c>
      <c r="AZ179" s="22">
        <v>2015</v>
      </c>
      <c r="BA179" s="22">
        <v>2015</v>
      </c>
      <c r="BB179" s="22">
        <v>2015</v>
      </c>
      <c r="BC179" s="22">
        <v>2015</v>
      </c>
      <c r="BD179" s="22">
        <v>2014</v>
      </c>
      <c r="BE179" s="22">
        <v>2014</v>
      </c>
      <c r="BF179" s="10"/>
    </row>
    <row r="180" spans="1:58" x14ac:dyDescent="0.35">
      <c r="A180" s="16" t="s">
        <v>8036</v>
      </c>
      <c r="B180" s="11" t="s">
        <v>8037</v>
      </c>
      <c r="C180" s="20">
        <v>2014</v>
      </c>
      <c r="D180" s="20">
        <v>2014</v>
      </c>
      <c r="E180" s="20">
        <v>2014</v>
      </c>
      <c r="F180" s="20">
        <v>2014</v>
      </c>
      <c r="G180" s="20">
        <v>2014</v>
      </c>
      <c r="H180" s="20">
        <v>2014</v>
      </c>
      <c r="I180" s="20">
        <v>2014</v>
      </c>
      <c r="J180" s="20">
        <v>2015</v>
      </c>
      <c r="K180" s="20">
        <v>2015</v>
      </c>
      <c r="L180" s="20">
        <v>2015</v>
      </c>
      <c r="M180" s="22">
        <v>2016</v>
      </c>
      <c r="N180" s="22">
        <v>2016</v>
      </c>
      <c r="O180" s="22">
        <v>2015</v>
      </c>
      <c r="P180" s="22">
        <v>2015</v>
      </c>
      <c r="Q180" s="22">
        <v>2014</v>
      </c>
      <c r="R180" s="22" t="s">
        <v>17</v>
      </c>
      <c r="S180" s="22">
        <v>2016</v>
      </c>
      <c r="T180" s="22">
        <v>2013</v>
      </c>
      <c r="U180" s="22">
        <v>2014</v>
      </c>
      <c r="V180" s="22">
        <v>2014</v>
      </c>
      <c r="W180" s="22">
        <v>2015</v>
      </c>
      <c r="X180" s="22" t="s">
        <v>17</v>
      </c>
      <c r="Y180" s="22">
        <v>2010</v>
      </c>
      <c r="Z180" s="22">
        <v>2014</v>
      </c>
      <c r="AA180" s="22">
        <v>2014</v>
      </c>
      <c r="AB180" s="22" t="s">
        <v>17</v>
      </c>
      <c r="AC180" s="22">
        <v>2014</v>
      </c>
      <c r="AD180" s="22">
        <v>2015</v>
      </c>
      <c r="AE180" s="22" t="s">
        <v>17</v>
      </c>
      <c r="AF180" s="22" t="s">
        <v>17</v>
      </c>
      <c r="AG180" s="21" t="s">
        <v>17</v>
      </c>
      <c r="AH180" s="22">
        <v>2014</v>
      </c>
      <c r="AI180" s="22">
        <v>2015</v>
      </c>
      <c r="AJ180" s="22">
        <v>2016</v>
      </c>
      <c r="AK180" s="23" t="s">
        <v>17</v>
      </c>
      <c r="AL180" s="23">
        <v>2015</v>
      </c>
      <c r="AM180" s="22">
        <v>2015</v>
      </c>
      <c r="AN180" s="22">
        <v>2014</v>
      </c>
      <c r="AO180" s="22">
        <v>2014</v>
      </c>
      <c r="AP180" s="22" t="s">
        <v>17</v>
      </c>
      <c r="AQ180" s="22" t="s">
        <v>17</v>
      </c>
      <c r="AR180" s="22" t="s">
        <v>17</v>
      </c>
      <c r="AS180" s="22">
        <v>2014</v>
      </c>
      <c r="AT180" s="22">
        <v>2015</v>
      </c>
      <c r="AU180" s="22">
        <v>2012</v>
      </c>
      <c r="AV180" s="22">
        <v>2013</v>
      </c>
      <c r="AW180" s="22">
        <v>2014</v>
      </c>
      <c r="AX180" s="22">
        <v>2014</v>
      </c>
      <c r="AY180" s="22">
        <v>2014</v>
      </c>
      <c r="AZ180" s="22">
        <v>2006</v>
      </c>
      <c r="BA180" s="22">
        <v>2006</v>
      </c>
      <c r="BB180" s="22">
        <v>2015</v>
      </c>
      <c r="BC180" s="22">
        <v>2015</v>
      </c>
      <c r="BD180" s="22">
        <v>2014</v>
      </c>
      <c r="BE180" s="22">
        <v>2014</v>
      </c>
      <c r="BF180" s="10"/>
    </row>
    <row r="181" spans="1:58" x14ac:dyDescent="0.35">
      <c r="A181" s="16" t="s">
        <v>8045</v>
      </c>
      <c r="B181" s="11" t="s">
        <v>8046</v>
      </c>
      <c r="C181" s="20">
        <v>2014</v>
      </c>
      <c r="D181" s="20">
        <v>2014</v>
      </c>
      <c r="E181" s="20">
        <v>2014</v>
      </c>
      <c r="F181" s="20">
        <v>2014</v>
      </c>
      <c r="G181" s="20">
        <v>2014</v>
      </c>
      <c r="H181" s="20">
        <v>2014</v>
      </c>
      <c r="I181" s="20">
        <v>2014</v>
      </c>
      <c r="J181" s="20">
        <v>2015</v>
      </c>
      <c r="K181" s="20">
        <v>2015</v>
      </c>
      <c r="L181" s="20">
        <v>2015</v>
      </c>
      <c r="M181" s="22">
        <v>2016</v>
      </c>
      <c r="N181" s="22">
        <v>2016</v>
      </c>
      <c r="O181" s="22">
        <v>2015</v>
      </c>
      <c r="P181" s="22">
        <v>2015</v>
      </c>
      <c r="Q181" s="22" t="s">
        <v>17</v>
      </c>
      <c r="R181" s="22" t="s">
        <v>17</v>
      </c>
      <c r="S181" s="22">
        <v>2016</v>
      </c>
      <c r="T181" s="22">
        <v>2013</v>
      </c>
      <c r="U181" s="22">
        <v>2014</v>
      </c>
      <c r="V181" s="22">
        <v>2014</v>
      </c>
      <c r="W181" s="22">
        <v>2015</v>
      </c>
      <c r="X181" s="22">
        <v>2007</v>
      </c>
      <c r="Y181" s="22">
        <v>2010</v>
      </c>
      <c r="Z181" s="22">
        <v>2014</v>
      </c>
      <c r="AA181" s="22">
        <v>2014</v>
      </c>
      <c r="AB181" s="22" t="s">
        <v>17</v>
      </c>
      <c r="AC181" s="22">
        <v>2014</v>
      </c>
      <c r="AD181" s="22">
        <v>2015</v>
      </c>
      <c r="AE181" s="22" t="s">
        <v>17</v>
      </c>
      <c r="AF181" s="22" t="s">
        <v>17</v>
      </c>
      <c r="AG181" s="21" t="s">
        <v>17</v>
      </c>
      <c r="AH181" s="22">
        <v>2014</v>
      </c>
      <c r="AI181" s="22">
        <v>2015</v>
      </c>
      <c r="AJ181" s="22">
        <v>2016</v>
      </c>
      <c r="AK181" s="23" t="s">
        <v>17</v>
      </c>
      <c r="AL181" s="23" t="s">
        <v>17</v>
      </c>
      <c r="AM181" s="22">
        <v>2015</v>
      </c>
      <c r="AN181" s="22">
        <v>2014</v>
      </c>
      <c r="AO181" s="22">
        <v>2014</v>
      </c>
      <c r="AP181" s="22" t="s">
        <v>17</v>
      </c>
      <c r="AQ181" s="22" t="s">
        <v>17</v>
      </c>
      <c r="AR181" s="22" t="s">
        <v>17</v>
      </c>
      <c r="AS181" s="22">
        <v>2014</v>
      </c>
      <c r="AT181" s="22" t="s">
        <v>17</v>
      </c>
      <c r="AU181" s="22">
        <v>2012</v>
      </c>
      <c r="AV181" s="22" t="s">
        <v>17</v>
      </c>
      <c r="AW181" s="22">
        <v>2013</v>
      </c>
      <c r="AX181" s="22">
        <v>2014</v>
      </c>
      <c r="AY181" s="22">
        <v>2014</v>
      </c>
      <c r="AZ181" s="22">
        <v>2013</v>
      </c>
      <c r="BA181" s="22">
        <v>2015</v>
      </c>
      <c r="BB181" s="22">
        <v>2014</v>
      </c>
      <c r="BC181" s="22">
        <v>2015</v>
      </c>
      <c r="BD181" s="22">
        <v>2014</v>
      </c>
      <c r="BE181" s="22">
        <v>2014</v>
      </c>
      <c r="BF181" s="10"/>
    </row>
    <row r="182" spans="1:58" x14ac:dyDescent="0.35">
      <c r="A182" s="16" t="s">
        <v>1668</v>
      </c>
      <c r="B182" s="11" t="s">
        <v>8050</v>
      </c>
      <c r="C182" s="20">
        <v>2014</v>
      </c>
      <c r="D182" s="20">
        <v>2014</v>
      </c>
      <c r="E182" s="20">
        <v>2014</v>
      </c>
      <c r="F182" s="20">
        <v>2014</v>
      </c>
      <c r="G182" s="20">
        <v>2014</v>
      </c>
      <c r="H182" s="20">
        <v>2014</v>
      </c>
      <c r="I182" s="20">
        <v>2014</v>
      </c>
      <c r="J182" s="20">
        <v>2015</v>
      </c>
      <c r="K182" s="20">
        <v>2015</v>
      </c>
      <c r="L182" s="20">
        <v>2015</v>
      </c>
      <c r="M182" s="22">
        <v>2016</v>
      </c>
      <c r="N182" s="22">
        <v>2016</v>
      </c>
      <c r="O182" s="22">
        <v>2015</v>
      </c>
      <c r="P182" s="22">
        <v>2015</v>
      </c>
      <c r="Q182" s="22">
        <v>2014</v>
      </c>
      <c r="R182" s="22">
        <v>2011</v>
      </c>
      <c r="S182" s="22">
        <v>2016</v>
      </c>
      <c r="T182" s="22">
        <v>2013</v>
      </c>
      <c r="U182" s="22">
        <v>2014</v>
      </c>
      <c r="V182" s="22">
        <v>2014</v>
      </c>
      <c r="W182" s="22">
        <v>2015</v>
      </c>
      <c r="X182" s="22">
        <v>2011</v>
      </c>
      <c r="Y182" s="22">
        <v>2010</v>
      </c>
      <c r="Z182" s="22">
        <v>2014</v>
      </c>
      <c r="AA182" s="22">
        <v>2014</v>
      </c>
      <c r="AB182" s="22">
        <v>2014</v>
      </c>
      <c r="AC182" s="22">
        <v>2014</v>
      </c>
      <c r="AD182" s="22">
        <v>2015</v>
      </c>
      <c r="AE182" s="22">
        <v>2012</v>
      </c>
      <c r="AF182" s="22">
        <v>2014</v>
      </c>
      <c r="AG182" s="21">
        <v>2012</v>
      </c>
      <c r="AH182" s="22">
        <v>2014</v>
      </c>
      <c r="AI182" s="22">
        <v>2015</v>
      </c>
      <c r="AJ182" s="22">
        <v>2016</v>
      </c>
      <c r="AK182" s="23">
        <v>2015</v>
      </c>
      <c r="AL182" s="23">
        <v>2016</v>
      </c>
      <c r="AM182" s="22">
        <v>2015</v>
      </c>
      <c r="AN182" s="22">
        <v>2014</v>
      </c>
      <c r="AO182" s="22">
        <v>2014</v>
      </c>
      <c r="AP182" s="22">
        <v>2013</v>
      </c>
      <c r="AQ182" s="22">
        <v>2014</v>
      </c>
      <c r="AR182" s="22" t="s">
        <v>17</v>
      </c>
      <c r="AS182" s="22">
        <v>2014</v>
      </c>
      <c r="AT182" s="22">
        <v>2015</v>
      </c>
      <c r="AU182" s="22">
        <v>2012</v>
      </c>
      <c r="AV182" s="22">
        <v>2012</v>
      </c>
      <c r="AW182" s="22">
        <v>2014</v>
      </c>
      <c r="AX182" s="22">
        <v>2014</v>
      </c>
      <c r="AY182" s="22">
        <v>2014</v>
      </c>
      <c r="AZ182" s="22">
        <v>2015</v>
      </c>
      <c r="BA182" s="22">
        <v>2015</v>
      </c>
      <c r="BB182" s="22">
        <v>2015</v>
      </c>
      <c r="BC182" s="22">
        <v>2015</v>
      </c>
      <c r="BD182" s="22">
        <v>2014</v>
      </c>
      <c r="BE182" s="22">
        <v>2014</v>
      </c>
      <c r="BF182" s="10"/>
    </row>
    <row r="183" spans="1:58" x14ac:dyDescent="0.35">
      <c r="A183" s="16" t="s">
        <v>549</v>
      </c>
      <c r="B183" s="11" t="s">
        <v>8051</v>
      </c>
      <c r="C183" s="20">
        <v>2014</v>
      </c>
      <c r="D183" s="20">
        <v>2014</v>
      </c>
      <c r="E183" s="20">
        <v>2014</v>
      </c>
      <c r="F183" s="20">
        <v>2014</v>
      </c>
      <c r="G183" s="20">
        <v>2014</v>
      </c>
      <c r="H183" s="20">
        <v>2014</v>
      </c>
      <c r="I183" s="20">
        <v>2014</v>
      </c>
      <c r="J183" s="20">
        <v>2015</v>
      </c>
      <c r="K183" s="20">
        <v>2015</v>
      </c>
      <c r="L183" s="20">
        <v>2015</v>
      </c>
      <c r="M183" s="22">
        <v>2016</v>
      </c>
      <c r="N183" s="22">
        <v>2016</v>
      </c>
      <c r="O183" s="22">
        <v>2015</v>
      </c>
      <c r="P183" s="22">
        <v>2015</v>
      </c>
      <c r="Q183" s="22">
        <v>2014</v>
      </c>
      <c r="R183" s="22">
        <v>2012</v>
      </c>
      <c r="S183" s="22">
        <v>2016</v>
      </c>
      <c r="T183" s="22">
        <v>2013</v>
      </c>
      <c r="U183" s="22">
        <v>2014</v>
      </c>
      <c r="V183" s="22">
        <v>2014</v>
      </c>
      <c r="W183" s="22">
        <v>2015</v>
      </c>
      <c r="X183" s="22" t="s">
        <v>17</v>
      </c>
      <c r="Y183" s="22">
        <v>2013</v>
      </c>
      <c r="Z183" s="22">
        <v>2014</v>
      </c>
      <c r="AA183" s="22">
        <v>2014</v>
      </c>
      <c r="AB183" s="22">
        <v>2014</v>
      </c>
      <c r="AC183" s="22">
        <v>2014</v>
      </c>
      <c r="AD183" s="22">
        <v>2015</v>
      </c>
      <c r="AE183" s="22" t="s">
        <v>17</v>
      </c>
      <c r="AF183" s="22">
        <v>2014</v>
      </c>
      <c r="AG183" s="21">
        <v>2013</v>
      </c>
      <c r="AH183" s="22">
        <v>2014</v>
      </c>
      <c r="AI183" s="22">
        <v>2015</v>
      </c>
      <c r="AJ183" s="22">
        <v>2016</v>
      </c>
      <c r="AK183" s="23">
        <v>2015</v>
      </c>
      <c r="AL183" s="23">
        <v>2015</v>
      </c>
      <c r="AM183" s="22">
        <v>2015</v>
      </c>
      <c r="AN183" s="22">
        <v>2014</v>
      </c>
      <c r="AO183" s="22">
        <v>2014</v>
      </c>
      <c r="AP183" s="22">
        <v>2013</v>
      </c>
      <c r="AQ183" s="22">
        <v>2014</v>
      </c>
      <c r="AR183" s="22" t="s">
        <v>17</v>
      </c>
      <c r="AS183" s="22">
        <v>2014</v>
      </c>
      <c r="AT183" s="22">
        <v>2015</v>
      </c>
      <c r="AU183" s="22">
        <v>2012</v>
      </c>
      <c r="AV183" s="22">
        <v>2013</v>
      </c>
      <c r="AW183" s="22">
        <v>2014</v>
      </c>
      <c r="AX183" s="22">
        <v>2014</v>
      </c>
      <c r="AY183" s="22">
        <v>2014</v>
      </c>
      <c r="AZ183" s="22">
        <v>2015</v>
      </c>
      <c r="BA183" s="22">
        <v>2015</v>
      </c>
      <c r="BB183" s="22">
        <v>2015</v>
      </c>
      <c r="BC183" s="22">
        <v>2015</v>
      </c>
      <c r="BD183" s="22">
        <v>2014</v>
      </c>
      <c r="BE183" s="22">
        <v>2014</v>
      </c>
      <c r="BF183" s="10"/>
    </row>
    <row r="184" spans="1:58" x14ac:dyDescent="0.35">
      <c r="A184" s="16" t="s">
        <v>7737</v>
      </c>
      <c r="B184" s="11" t="s">
        <v>7738</v>
      </c>
      <c r="C184" s="20">
        <v>2014</v>
      </c>
      <c r="D184" s="20">
        <v>2014</v>
      </c>
      <c r="E184" s="20">
        <v>2014</v>
      </c>
      <c r="F184" s="20">
        <v>2014</v>
      </c>
      <c r="G184" s="20">
        <v>2014</v>
      </c>
      <c r="H184" s="20">
        <v>2014</v>
      </c>
      <c r="I184" s="20">
        <v>2014</v>
      </c>
      <c r="J184" s="20">
        <v>2015</v>
      </c>
      <c r="K184" s="20">
        <v>2015</v>
      </c>
      <c r="L184" s="20">
        <v>2015</v>
      </c>
      <c r="M184" s="22">
        <v>2016</v>
      </c>
      <c r="N184" s="22">
        <v>2016</v>
      </c>
      <c r="O184" s="22">
        <v>2015</v>
      </c>
      <c r="P184" s="22">
        <v>2015</v>
      </c>
      <c r="Q184" s="22">
        <v>2014</v>
      </c>
      <c r="R184" s="22" t="s">
        <v>17</v>
      </c>
      <c r="S184" s="22">
        <v>2016</v>
      </c>
      <c r="T184" s="22">
        <v>2013</v>
      </c>
      <c r="U184" s="22">
        <v>2014</v>
      </c>
      <c r="V184" s="22" t="s">
        <v>17</v>
      </c>
      <c r="W184" s="22">
        <v>2015</v>
      </c>
      <c r="X184" s="22" t="s">
        <v>17</v>
      </c>
      <c r="Y184" s="22">
        <v>2010</v>
      </c>
      <c r="Z184" s="22">
        <v>2014</v>
      </c>
      <c r="AA184" s="22">
        <v>2014</v>
      </c>
      <c r="AB184" s="22" t="s">
        <v>17</v>
      </c>
      <c r="AC184" s="22">
        <v>2014</v>
      </c>
      <c r="AD184" s="22">
        <v>2015</v>
      </c>
      <c r="AE184" s="22" t="s">
        <v>17</v>
      </c>
      <c r="AF184" s="22">
        <v>2014</v>
      </c>
      <c r="AG184" s="21" t="s">
        <v>17</v>
      </c>
      <c r="AH184" s="22">
        <v>2014</v>
      </c>
      <c r="AI184" s="22">
        <v>2015</v>
      </c>
      <c r="AJ184" s="22">
        <v>2016</v>
      </c>
      <c r="AK184" s="23" t="s">
        <v>17</v>
      </c>
      <c r="AL184" s="23">
        <v>2015</v>
      </c>
      <c r="AM184" s="22">
        <v>2015</v>
      </c>
      <c r="AN184" s="22">
        <v>2014</v>
      </c>
      <c r="AO184" s="22">
        <v>2014</v>
      </c>
      <c r="AP184" s="22" t="s">
        <v>17</v>
      </c>
      <c r="AQ184" s="22" t="s">
        <v>17</v>
      </c>
      <c r="AR184" s="22">
        <v>2015</v>
      </c>
      <c r="AS184" s="22">
        <v>2014</v>
      </c>
      <c r="AT184" s="22">
        <v>2015</v>
      </c>
      <c r="AU184" s="22">
        <v>2012</v>
      </c>
      <c r="AV184" s="22" t="s">
        <v>17</v>
      </c>
      <c r="AW184" s="22">
        <v>2014</v>
      </c>
      <c r="AX184" s="22">
        <v>2014</v>
      </c>
      <c r="AY184" s="22">
        <v>2014</v>
      </c>
      <c r="AZ184" s="22">
        <v>2015</v>
      </c>
      <c r="BA184" s="22">
        <v>2015</v>
      </c>
      <c r="BB184" s="22">
        <v>2015</v>
      </c>
      <c r="BC184" s="22">
        <v>2015</v>
      </c>
      <c r="BD184" s="22">
        <v>2014</v>
      </c>
      <c r="BE184" s="22">
        <v>2014</v>
      </c>
      <c r="BF184" s="10"/>
    </row>
    <row r="185" spans="1:58" x14ac:dyDescent="0.35">
      <c r="A185" s="16" t="s">
        <v>7839</v>
      </c>
      <c r="B185" s="11" t="s">
        <v>7840</v>
      </c>
      <c r="C185" s="20">
        <v>2014</v>
      </c>
      <c r="D185" s="20">
        <v>2014</v>
      </c>
      <c r="E185" s="20">
        <v>2014</v>
      </c>
      <c r="F185" s="20">
        <v>2014</v>
      </c>
      <c r="G185" s="20">
        <v>2014</v>
      </c>
      <c r="H185" s="20">
        <v>2014</v>
      </c>
      <c r="I185" s="20">
        <v>2014</v>
      </c>
      <c r="J185" s="20">
        <v>2015</v>
      </c>
      <c r="K185" s="20">
        <v>2015</v>
      </c>
      <c r="L185" s="20">
        <v>2015</v>
      </c>
      <c r="M185" s="22">
        <v>2016</v>
      </c>
      <c r="N185" s="22">
        <v>2016</v>
      </c>
      <c r="O185" s="22">
        <v>2015</v>
      </c>
      <c r="P185" s="22">
        <v>2015</v>
      </c>
      <c r="Q185" s="22">
        <v>2014</v>
      </c>
      <c r="R185" s="22" t="s">
        <v>17</v>
      </c>
      <c r="S185" s="22">
        <v>2016</v>
      </c>
      <c r="T185" s="22">
        <v>2013</v>
      </c>
      <c r="U185" s="22">
        <v>2014</v>
      </c>
      <c r="V185" s="22" t="s">
        <v>17</v>
      </c>
      <c r="W185" s="22">
        <v>2015</v>
      </c>
      <c r="X185" s="22" t="s">
        <v>17</v>
      </c>
      <c r="Y185" s="22">
        <v>2013</v>
      </c>
      <c r="Z185" s="22">
        <v>2014</v>
      </c>
      <c r="AA185" s="22">
        <v>2014</v>
      </c>
      <c r="AB185" s="22">
        <v>2013</v>
      </c>
      <c r="AC185" s="22">
        <v>2014</v>
      </c>
      <c r="AD185" s="22">
        <v>2015</v>
      </c>
      <c r="AE185" s="22" t="s">
        <v>17</v>
      </c>
      <c r="AF185" s="22">
        <v>2014</v>
      </c>
      <c r="AG185" s="21">
        <v>2012</v>
      </c>
      <c r="AH185" s="22">
        <v>2014</v>
      </c>
      <c r="AI185" s="22">
        <v>2015</v>
      </c>
      <c r="AJ185" s="22">
        <v>2016</v>
      </c>
      <c r="AK185" s="23" t="s">
        <v>17</v>
      </c>
      <c r="AL185" s="23">
        <v>2015</v>
      </c>
      <c r="AM185" s="22">
        <v>2015</v>
      </c>
      <c r="AN185" s="22">
        <v>2014</v>
      </c>
      <c r="AO185" s="22">
        <v>2014</v>
      </c>
      <c r="AP185" s="22">
        <v>2014</v>
      </c>
      <c r="AQ185" s="22">
        <v>2014</v>
      </c>
      <c r="AR185" s="22">
        <v>2015</v>
      </c>
      <c r="AS185" s="22">
        <v>2014</v>
      </c>
      <c r="AT185" s="22">
        <v>2015</v>
      </c>
      <c r="AU185" s="22">
        <v>2012</v>
      </c>
      <c r="AV185" s="22" t="s">
        <v>17</v>
      </c>
      <c r="AW185" s="22">
        <v>2014</v>
      </c>
      <c r="AX185" s="22">
        <v>2014</v>
      </c>
      <c r="AY185" s="22">
        <v>2014</v>
      </c>
      <c r="AZ185" s="22">
        <v>2015</v>
      </c>
      <c r="BA185" s="22">
        <v>2015</v>
      </c>
      <c r="BB185" s="22">
        <v>2015</v>
      </c>
      <c r="BC185" s="22">
        <v>2015</v>
      </c>
      <c r="BD185" s="22">
        <v>2014</v>
      </c>
      <c r="BE185" s="22">
        <v>2014</v>
      </c>
      <c r="BF185" s="10"/>
    </row>
    <row r="186" spans="1:58" x14ac:dyDescent="0.35">
      <c r="A186" s="16" t="s">
        <v>8936</v>
      </c>
      <c r="B186" s="11" t="s">
        <v>8055</v>
      </c>
      <c r="C186" s="20">
        <v>2014</v>
      </c>
      <c r="D186" s="20">
        <v>2014</v>
      </c>
      <c r="E186" s="20">
        <v>2014</v>
      </c>
      <c r="F186" s="20">
        <v>2014</v>
      </c>
      <c r="G186" s="20">
        <v>2014</v>
      </c>
      <c r="H186" s="20">
        <v>2014</v>
      </c>
      <c r="I186" s="20">
        <v>2014</v>
      </c>
      <c r="J186" s="20">
        <v>2015</v>
      </c>
      <c r="K186" s="20">
        <v>2015</v>
      </c>
      <c r="L186" s="20">
        <v>2015</v>
      </c>
      <c r="M186" s="22">
        <v>2016</v>
      </c>
      <c r="N186" s="22">
        <v>2016</v>
      </c>
      <c r="O186" s="22">
        <v>2015</v>
      </c>
      <c r="P186" s="22">
        <v>2015</v>
      </c>
      <c r="Q186" s="22">
        <v>2014</v>
      </c>
      <c r="R186" s="22" t="s">
        <v>17</v>
      </c>
      <c r="S186" s="22">
        <v>2016</v>
      </c>
      <c r="T186" s="22">
        <v>2013</v>
      </c>
      <c r="U186" s="22">
        <v>2014</v>
      </c>
      <c r="V186" s="22" t="s">
        <v>17</v>
      </c>
      <c r="W186" s="22">
        <v>2015</v>
      </c>
      <c r="X186" s="22">
        <v>2012</v>
      </c>
      <c r="Y186" s="22">
        <v>2011</v>
      </c>
      <c r="Z186" s="22">
        <v>2014</v>
      </c>
      <c r="AA186" s="22">
        <v>2014</v>
      </c>
      <c r="AB186" s="22" t="s">
        <v>17</v>
      </c>
      <c r="AC186" s="22">
        <v>2014</v>
      </c>
      <c r="AD186" s="22">
        <v>2015</v>
      </c>
      <c r="AE186" s="22" t="s">
        <v>17</v>
      </c>
      <c r="AF186" s="22">
        <v>2014</v>
      </c>
      <c r="AG186" s="21">
        <v>2013</v>
      </c>
      <c r="AH186" s="22">
        <v>2014</v>
      </c>
      <c r="AI186" s="22">
        <v>2015</v>
      </c>
      <c r="AJ186" s="22">
        <v>2016</v>
      </c>
      <c r="AK186" s="23" t="s">
        <v>17</v>
      </c>
      <c r="AL186" s="23">
        <v>2015</v>
      </c>
      <c r="AM186" s="22">
        <v>2015</v>
      </c>
      <c r="AN186" s="22">
        <v>2014</v>
      </c>
      <c r="AO186" s="22">
        <v>2014</v>
      </c>
      <c r="AP186" s="22">
        <v>2014</v>
      </c>
      <c r="AQ186" s="22">
        <v>2014</v>
      </c>
      <c r="AR186" s="22">
        <v>2011</v>
      </c>
      <c r="AS186" s="22">
        <v>2014</v>
      </c>
      <c r="AT186" s="22">
        <v>2015</v>
      </c>
      <c r="AU186" s="22">
        <v>2012</v>
      </c>
      <c r="AV186" s="22" t="s">
        <v>17</v>
      </c>
      <c r="AW186" s="22">
        <v>2014</v>
      </c>
      <c r="AX186" s="22">
        <v>2014</v>
      </c>
      <c r="AY186" s="22">
        <v>2013</v>
      </c>
      <c r="AZ186" s="22">
        <v>2015</v>
      </c>
      <c r="BA186" s="22">
        <v>2015</v>
      </c>
      <c r="BB186" s="22">
        <v>2015</v>
      </c>
      <c r="BC186" s="22">
        <v>2015</v>
      </c>
      <c r="BD186" s="22">
        <v>2014</v>
      </c>
      <c r="BE186" s="22">
        <v>2014</v>
      </c>
      <c r="BF186" s="10"/>
    </row>
    <row r="187" spans="1:58" x14ac:dyDescent="0.35">
      <c r="A187" s="16" t="s">
        <v>8052</v>
      </c>
      <c r="B187" s="11" t="s">
        <v>8053</v>
      </c>
      <c r="C187" s="20">
        <v>2014</v>
      </c>
      <c r="D187" s="20">
        <v>2014</v>
      </c>
      <c r="E187" s="20">
        <v>2014</v>
      </c>
      <c r="F187" s="20">
        <v>2014</v>
      </c>
      <c r="G187" s="20">
        <v>2014</v>
      </c>
      <c r="H187" s="20">
        <v>2014</v>
      </c>
      <c r="I187" s="20">
        <v>2014</v>
      </c>
      <c r="J187" s="20">
        <v>2015</v>
      </c>
      <c r="K187" s="20">
        <v>2015</v>
      </c>
      <c r="L187" s="20">
        <v>2015</v>
      </c>
      <c r="M187" s="22">
        <v>2016</v>
      </c>
      <c r="N187" s="22">
        <v>2016</v>
      </c>
      <c r="O187" s="22">
        <v>2015</v>
      </c>
      <c r="P187" s="22">
        <v>2015</v>
      </c>
      <c r="Q187" s="22">
        <v>2014</v>
      </c>
      <c r="R187" s="22" t="s">
        <v>17</v>
      </c>
      <c r="S187" s="22">
        <v>2016</v>
      </c>
      <c r="T187" s="22">
        <v>2013</v>
      </c>
      <c r="U187" s="22">
        <v>2014</v>
      </c>
      <c r="V187" s="22">
        <v>2014</v>
      </c>
      <c r="W187" s="22">
        <v>2015</v>
      </c>
      <c r="X187" s="22">
        <v>2011</v>
      </c>
      <c r="Y187" s="22">
        <v>2010</v>
      </c>
      <c r="Z187" s="22">
        <v>2014</v>
      </c>
      <c r="AA187" s="22">
        <v>2014</v>
      </c>
      <c r="AB187" s="22">
        <v>2014</v>
      </c>
      <c r="AC187" s="22">
        <v>2014</v>
      </c>
      <c r="AD187" s="22">
        <v>2015</v>
      </c>
      <c r="AE187" s="22" t="s">
        <v>17</v>
      </c>
      <c r="AF187" s="22">
        <v>2014</v>
      </c>
      <c r="AG187" s="21">
        <v>2013</v>
      </c>
      <c r="AH187" s="22">
        <v>2014</v>
      </c>
      <c r="AI187" s="22">
        <v>2015</v>
      </c>
      <c r="AJ187" s="22">
        <v>2016</v>
      </c>
      <c r="AK187" s="23" t="s">
        <v>17</v>
      </c>
      <c r="AL187" s="23">
        <v>2015</v>
      </c>
      <c r="AM187" s="22">
        <v>2015</v>
      </c>
      <c r="AN187" s="22">
        <v>2014</v>
      </c>
      <c r="AO187" s="22">
        <v>2014</v>
      </c>
      <c r="AP187" s="22">
        <v>2014</v>
      </c>
      <c r="AQ187" s="22">
        <v>2014</v>
      </c>
      <c r="AR187" s="22">
        <v>2011</v>
      </c>
      <c r="AS187" s="22">
        <v>2014</v>
      </c>
      <c r="AT187" s="22">
        <v>2015</v>
      </c>
      <c r="AU187" s="22">
        <v>2012</v>
      </c>
      <c r="AV187" s="22">
        <v>2013</v>
      </c>
      <c r="AW187" s="22">
        <v>2014</v>
      </c>
      <c r="AX187" s="22">
        <v>2014</v>
      </c>
      <c r="AY187" s="22">
        <v>2014</v>
      </c>
      <c r="AZ187" s="22">
        <v>2015</v>
      </c>
      <c r="BA187" s="22">
        <v>2015</v>
      </c>
      <c r="BB187" s="22">
        <v>2015</v>
      </c>
      <c r="BC187" s="22">
        <v>2015</v>
      </c>
      <c r="BD187" s="22">
        <v>2014</v>
      </c>
      <c r="BE187" s="22">
        <v>2014</v>
      </c>
      <c r="BF187" s="10"/>
    </row>
    <row r="188" spans="1:58" x14ac:dyDescent="0.35">
      <c r="A188" s="16" t="s">
        <v>8056</v>
      </c>
      <c r="B188" s="11" t="s">
        <v>8057</v>
      </c>
      <c r="C188" s="20">
        <v>2014</v>
      </c>
      <c r="D188" s="20">
        <v>2014</v>
      </c>
      <c r="E188" s="20">
        <v>2014</v>
      </c>
      <c r="F188" s="20">
        <v>2014</v>
      </c>
      <c r="G188" s="20">
        <v>2014</v>
      </c>
      <c r="H188" s="20">
        <v>2014</v>
      </c>
      <c r="I188" s="20">
        <v>2014</v>
      </c>
      <c r="J188" s="20">
        <v>2015</v>
      </c>
      <c r="K188" s="20">
        <v>2015</v>
      </c>
      <c r="L188" s="20">
        <v>2015</v>
      </c>
      <c r="M188" s="22">
        <v>2016</v>
      </c>
      <c r="N188" s="22">
        <v>2016</v>
      </c>
      <c r="O188" s="22">
        <v>2015</v>
      </c>
      <c r="P188" s="22">
        <v>2015</v>
      </c>
      <c r="Q188" s="22">
        <v>2014</v>
      </c>
      <c r="R188" s="22">
        <v>2006</v>
      </c>
      <c r="S188" s="22">
        <v>2016</v>
      </c>
      <c r="T188" s="22">
        <v>2013</v>
      </c>
      <c r="U188" s="22">
        <v>2014</v>
      </c>
      <c r="V188" s="22">
        <v>2014</v>
      </c>
      <c r="W188" s="22">
        <v>2015</v>
      </c>
      <c r="X188" s="22">
        <v>2006</v>
      </c>
      <c r="Y188" s="22">
        <v>2013</v>
      </c>
      <c r="Z188" s="22">
        <v>2014</v>
      </c>
      <c r="AA188" s="22">
        <v>2014</v>
      </c>
      <c r="AB188" s="22">
        <v>2014</v>
      </c>
      <c r="AC188" s="22">
        <v>2014</v>
      </c>
      <c r="AD188" s="22">
        <v>2015</v>
      </c>
      <c r="AE188" s="22" t="s">
        <v>17</v>
      </c>
      <c r="AF188" s="22" t="s">
        <v>17</v>
      </c>
      <c r="AG188" s="21">
        <v>2003</v>
      </c>
      <c r="AH188" s="22">
        <v>2014</v>
      </c>
      <c r="AI188" s="22">
        <v>2015</v>
      </c>
      <c r="AJ188" s="22">
        <v>2016</v>
      </c>
      <c r="AK188" s="23" t="s">
        <v>17</v>
      </c>
      <c r="AL188" s="23">
        <v>2015</v>
      </c>
      <c r="AM188" s="22">
        <v>2015</v>
      </c>
      <c r="AN188" s="22">
        <v>2014</v>
      </c>
      <c r="AO188" s="22">
        <v>2014</v>
      </c>
      <c r="AP188" s="22" t="s">
        <v>17</v>
      </c>
      <c r="AQ188" s="22" t="s">
        <v>17</v>
      </c>
      <c r="AR188" s="22">
        <v>2007</v>
      </c>
      <c r="AS188" s="22">
        <v>2014</v>
      </c>
      <c r="AT188" s="22">
        <v>2015</v>
      </c>
      <c r="AU188" s="22">
        <v>2012</v>
      </c>
      <c r="AV188" s="22">
        <v>2013</v>
      </c>
      <c r="AW188" s="22">
        <v>2014</v>
      </c>
      <c r="AX188" s="22">
        <v>2014</v>
      </c>
      <c r="AY188" s="22">
        <v>2014</v>
      </c>
      <c r="AZ188" s="22">
        <v>2015</v>
      </c>
      <c r="BA188" s="22">
        <v>2012</v>
      </c>
      <c r="BB188" s="22">
        <v>2015</v>
      </c>
      <c r="BC188" s="22">
        <v>2015</v>
      </c>
      <c r="BD188" s="22">
        <v>2014</v>
      </c>
      <c r="BE188" s="22">
        <v>2014</v>
      </c>
      <c r="BF188" s="10"/>
    </row>
    <row r="189" spans="1:58" x14ac:dyDescent="0.35">
      <c r="A189" s="16" t="s">
        <v>8065</v>
      </c>
      <c r="B189" s="11" t="s">
        <v>8066</v>
      </c>
      <c r="C189" s="20">
        <v>2014</v>
      </c>
      <c r="D189" s="20">
        <v>2014</v>
      </c>
      <c r="E189" s="20">
        <v>2014</v>
      </c>
      <c r="F189" s="20">
        <v>2014</v>
      </c>
      <c r="G189" s="20">
        <v>2014</v>
      </c>
      <c r="H189" s="20">
        <v>2014</v>
      </c>
      <c r="I189" s="20">
        <v>2014</v>
      </c>
      <c r="J189" s="20">
        <v>2015</v>
      </c>
      <c r="K189" s="20">
        <v>2015</v>
      </c>
      <c r="L189" s="20">
        <v>2015</v>
      </c>
      <c r="M189" s="22">
        <v>2016</v>
      </c>
      <c r="N189" s="22">
        <v>2016</v>
      </c>
      <c r="O189" s="22">
        <v>2015</v>
      </c>
      <c r="P189" s="22">
        <v>2015</v>
      </c>
      <c r="Q189" s="22">
        <v>2014</v>
      </c>
      <c r="R189" s="22">
        <v>2007</v>
      </c>
      <c r="S189" s="22">
        <v>2016</v>
      </c>
      <c r="T189" s="22">
        <v>2013</v>
      </c>
      <c r="U189" s="22">
        <v>2014</v>
      </c>
      <c r="V189" s="22">
        <v>2014</v>
      </c>
      <c r="W189" s="22">
        <v>2015</v>
      </c>
      <c r="X189" s="22">
        <v>2013</v>
      </c>
      <c r="Y189" s="22">
        <v>2010</v>
      </c>
      <c r="Z189" s="22">
        <v>2014</v>
      </c>
      <c r="AA189" s="22">
        <v>2014</v>
      </c>
      <c r="AB189" s="22" t="s">
        <v>17</v>
      </c>
      <c r="AC189" s="22">
        <v>2014</v>
      </c>
      <c r="AD189" s="22">
        <v>2015</v>
      </c>
      <c r="AE189" s="22">
        <v>2012</v>
      </c>
      <c r="AF189" s="22" t="s">
        <v>17</v>
      </c>
      <c r="AG189" s="21">
        <v>2010</v>
      </c>
      <c r="AH189" s="22">
        <v>2014</v>
      </c>
      <c r="AI189" s="22">
        <v>2015</v>
      </c>
      <c r="AJ189" s="22">
        <v>2016</v>
      </c>
      <c r="AK189" s="23" t="s">
        <v>17</v>
      </c>
      <c r="AL189" s="23">
        <v>2015</v>
      </c>
      <c r="AM189" s="22">
        <v>2015</v>
      </c>
      <c r="AN189" s="22">
        <v>2014</v>
      </c>
      <c r="AO189" s="22">
        <v>2014</v>
      </c>
      <c r="AP189" s="22" t="s">
        <v>17</v>
      </c>
      <c r="AQ189" s="22" t="s">
        <v>17</v>
      </c>
      <c r="AR189" s="22">
        <v>2011</v>
      </c>
      <c r="AS189" s="22">
        <v>2014</v>
      </c>
      <c r="AT189" s="22" t="s">
        <v>17</v>
      </c>
      <c r="AU189" s="22">
        <v>2012</v>
      </c>
      <c r="AV189" s="22">
        <v>2013</v>
      </c>
      <c r="AW189" s="22">
        <v>2014</v>
      </c>
      <c r="AX189" s="22">
        <v>2014</v>
      </c>
      <c r="AY189" s="22">
        <v>2014</v>
      </c>
      <c r="AZ189" s="22">
        <v>2015</v>
      </c>
      <c r="BA189" s="22">
        <v>2015</v>
      </c>
      <c r="BB189" s="22">
        <v>2014</v>
      </c>
      <c r="BC189" s="22">
        <v>2015</v>
      </c>
      <c r="BD189" s="22">
        <v>2014</v>
      </c>
      <c r="BE189" s="22">
        <v>2014</v>
      </c>
      <c r="BF189" s="10"/>
    </row>
    <row r="190" spans="1:58" x14ac:dyDescent="0.35">
      <c r="A190" s="16" t="s">
        <v>952</v>
      </c>
      <c r="B190" s="11" t="s">
        <v>8060</v>
      </c>
      <c r="C190" s="20">
        <v>2014</v>
      </c>
      <c r="D190" s="20">
        <v>2014</v>
      </c>
      <c r="E190" s="20">
        <v>2014</v>
      </c>
      <c r="F190" s="20">
        <v>2014</v>
      </c>
      <c r="G190" s="20">
        <v>2014</v>
      </c>
      <c r="H190" s="20">
        <v>2014</v>
      </c>
      <c r="I190" s="20">
        <v>2014</v>
      </c>
      <c r="J190" s="20">
        <v>2015</v>
      </c>
      <c r="K190" s="20">
        <v>2015</v>
      </c>
      <c r="L190" s="20">
        <v>2015</v>
      </c>
      <c r="M190" s="22">
        <v>2016</v>
      </c>
      <c r="N190" s="22">
        <v>2016</v>
      </c>
      <c r="O190" s="22">
        <v>2015</v>
      </c>
      <c r="P190" s="22">
        <v>2015</v>
      </c>
      <c r="Q190" s="22">
        <v>2014</v>
      </c>
      <c r="R190" s="22" t="s">
        <v>17</v>
      </c>
      <c r="S190" s="22">
        <v>2016</v>
      </c>
      <c r="T190" s="22">
        <v>2013</v>
      </c>
      <c r="U190" s="22">
        <v>2014</v>
      </c>
      <c r="V190" s="22" t="s">
        <v>17</v>
      </c>
      <c r="W190" s="22">
        <v>2015</v>
      </c>
      <c r="X190" s="22">
        <v>2009</v>
      </c>
      <c r="Y190" s="22" t="s">
        <v>17</v>
      </c>
      <c r="Z190" s="22">
        <v>2014</v>
      </c>
      <c r="AA190" s="22">
        <v>2014</v>
      </c>
      <c r="AB190" s="22">
        <v>2014</v>
      </c>
      <c r="AC190" s="22">
        <v>2014</v>
      </c>
      <c r="AD190" s="22">
        <v>2015</v>
      </c>
      <c r="AE190" s="22">
        <v>2012</v>
      </c>
      <c r="AF190" s="22">
        <v>2014</v>
      </c>
      <c r="AG190" s="21">
        <v>2006</v>
      </c>
      <c r="AH190" s="22">
        <v>2014</v>
      </c>
      <c r="AI190" s="22">
        <v>2015</v>
      </c>
      <c r="AJ190" s="22">
        <v>2016</v>
      </c>
      <c r="AK190" s="23" t="s">
        <v>17</v>
      </c>
      <c r="AL190" s="23">
        <v>2015</v>
      </c>
      <c r="AM190" s="22">
        <v>2015</v>
      </c>
      <c r="AN190" s="22">
        <v>2014</v>
      </c>
      <c r="AO190" s="22">
        <v>2014</v>
      </c>
      <c r="AP190" s="22">
        <v>2014</v>
      </c>
      <c r="AQ190" s="22">
        <v>2014</v>
      </c>
      <c r="AR190" s="22">
        <v>2015</v>
      </c>
      <c r="AS190" s="22">
        <v>2014</v>
      </c>
      <c r="AT190" s="22">
        <v>2015</v>
      </c>
      <c r="AU190" s="22">
        <v>2012</v>
      </c>
      <c r="AV190" s="22">
        <v>2011</v>
      </c>
      <c r="AW190" s="22">
        <v>2014</v>
      </c>
      <c r="AX190" s="22">
        <v>2014</v>
      </c>
      <c r="AY190" s="22">
        <v>2014</v>
      </c>
      <c r="AZ190" s="22">
        <v>2015</v>
      </c>
      <c r="BA190" s="22">
        <v>2015</v>
      </c>
      <c r="BB190" s="22">
        <v>2013</v>
      </c>
      <c r="BC190" s="22">
        <v>2015</v>
      </c>
      <c r="BD190" s="22">
        <v>2014</v>
      </c>
      <c r="BE190" s="22">
        <v>2014</v>
      </c>
      <c r="BF190" s="10"/>
    </row>
    <row r="191" spans="1:58" x14ac:dyDescent="0.35">
      <c r="A191" s="16" t="s">
        <v>8937</v>
      </c>
      <c r="B191" s="11" t="s">
        <v>8064</v>
      </c>
      <c r="C191" s="20">
        <v>2014</v>
      </c>
      <c r="D191" s="20">
        <v>2014</v>
      </c>
      <c r="E191" s="20">
        <v>2014</v>
      </c>
      <c r="F191" s="20">
        <v>2014</v>
      </c>
      <c r="G191" s="20">
        <v>2014</v>
      </c>
      <c r="H191" s="20">
        <v>2014</v>
      </c>
      <c r="I191" s="20">
        <v>2014</v>
      </c>
      <c r="J191" s="20">
        <v>2015</v>
      </c>
      <c r="K191" s="20">
        <v>2015</v>
      </c>
      <c r="L191" s="20">
        <v>2015</v>
      </c>
      <c r="M191" s="22">
        <v>2016</v>
      </c>
      <c r="N191" s="22">
        <v>2016</v>
      </c>
      <c r="O191" s="22">
        <v>2015</v>
      </c>
      <c r="P191" s="22">
        <v>2015</v>
      </c>
      <c r="Q191" s="22">
        <v>2014</v>
      </c>
      <c r="R191" s="22">
        <v>2011</v>
      </c>
      <c r="S191" s="22">
        <v>2016</v>
      </c>
      <c r="T191" s="22">
        <v>2013</v>
      </c>
      <c r="U191" s="22">
        <v>2014</v>
      </c>
      <c r="V191" s="22">
        <v>2014</v>
      </c>
      <c r="W191" s="22">
        <v>2015</v>
      </c>
      <c r="X191" s="22">
        <v>2013</v>
      </c>
      <c r="Y191" s="22">
        <v>2013</v>
      </c>
      <c r="Z191" s="22">
        <v>2014</v>
      </c>
      <c r="AA191" s="22">
        <v>2014</v>
      </c>
      <c r="AB191" s="22">
        <v>2014</v>
      </c>
      <c r="AC191" s="22">
        <v>2014</v>
      </c>
      <c r="AD191" s="22">
        <v>2015</v>
      </c>
      <c r="AE191" s="22">
        <v>2012</v>
      </c>
      <c r="AF191" s="22">
        <v>2014</v>
      </c>
      <c r="AG191" s="21">
        <v>2012</v>
      </c>
      <c r="AH191" s="22">
        <v>2014</v>
      </c>
      <c r="AI191" s="22">
        <v>2015</v>
      </c>
      <c r="AJ191" s="22">
        <v>2016</v>
      </c>
      <c r="AK191" s="23" t="s">
        <v>17</v>
      </c>
      <c r="AL191" s="23">
        <v>2015</v>
      </c>
      <c r="AM191" s="22">
        <v>2015</v>
      </c>
      <c r="AN191" s="22">
        <v>2014</v>
      </c>
      <c r="AO191" s="22">
        <v>2014</v>
      </c>
      <c r="AP191" s="22" t="s">
        <v>17</v>
      </c>
      <c r="AQ191" s="22" t="s">
        <v>17</v>
      </c>
      <c r="AR191" s="22">
        <v>2015</v>
      </c>
      <c r="AS191" s="22">
        <v>2014</v>
      </c>
      <c r="AT191" s="22">
        <v>2015</v>
      </c>
      <c r="AU191" s="22">
        <v>2012</v>
      </c>
      <c r="AV191" s="22">
        <v>2009</v>
      </c>
      <c r="AW191" s="22">
        <v>2014</v>
      </c>
      <c r="AX191" s="22">
        <v>2014</v>
      </c>
      <c r="AY191" s="22">
        <v>2014</v>
      </c>
      <c r="AZ191" s="22">
        <v>2015</v>
      </c>
      <c r="BA191" s="22">
        <v>2015</v>
      </c>
      <c r="BB191" s="22">
        <v>2015</v>
      </c>
      <c r="BC191" s="22">
        <v>2015</v>
      </c>
      <c r="BD191" s="22">
        <v>2014</v>
      </c>
      <c r="BE191" s="22">
        <v>2014</v>
      </c>
      <c r="BF191" s="10"/>
    </row>
    <row r="192" spans="1:58" x14ac:dyDescent="0.35">
      <c r="A192" s="16" t="s">
        <v>795</v>
      </c>
      <c r="B192" s="11" t="s">
        <v>8069</v>
      </c>
      <c r="C192" s="20">
        <v>2014</v>
      </c>
      <c r="D192" s="20">
        <v>2014</v>
      </c>
      <c r="E192" s="20">
        <v>2014</v>
      </c>
      <c r="F192" s="20">
        <v>2014</v>
      </c>
      <c r="G192" s="20">
        <v>2014</v>
      </c>
      <c r="H192" s="20">
        <v>2014</v>
      </c>
      <c r="I192" s="20">
        <v>2014</v>
      </c>
      <c r="J192" s="20">
        <v>2015</v>
      </c>
      <c r="K192" s="20">
        <v>2015</v>
      </c>
      <c r="L192" s="20">
        <v>2015</v>
      </c>
      <c r="M192" s="22">
        <v>2016</v>
      </c>
      <c r="N192" s="22">
        <v>2016</v>
      </c>
      <c r="O192" s="22">
        <v>2015</v>
      </c>
      <c r="P192" s="22">
        <v>2015</v>
      </c>
      <c r="Q192" s="22">
        <v>2014</v>
      </c>
      <c r="R192" s="22">
        <v>2013</v>
      </c>
      <c r="S192" s="22">
        <v>2016</v>
      </c>
      <c r="T192" s="22">
        <v>2013</v>
      </c>
      <c r="U192" s="22">
        <v>2014</v>
      </c>
      <c r="V192" s="22" t="s">
        <v>17</v>
      </c>
      <c r="W192" s="22">
        <v>2015</v>
      </c>
      <c r="X192" s="22">
        <v>2013</v>
      </c>
      <c r="Y192" s="22">
        <v>2010</v>
      </c>
      <c r="Z192" s="22">
        <v>2014</v>
      </c>
      <c r="AA192" s="22">
        <v>2014</v>
      </c>
      <c r="AB192" s="22">
        <v>2014</v>
      </c>
      <c r="AC192" s="22">
        <v>2014</v>
      </c>
      <c r="AD192" s="22">
        <v>2015</v>
      </c>
      <c r="AE192" s="22">
        <v>2012</v>
      </c>
      <c r="AF192" s="22">
        <v>2014</v>
      </c>
      <c r="AG192" s="21">
        <v>2005</v>
      </c>
      <c r="AH192" s="22">
        <v>2014</v>
      </c>
      <c r="AI192" s="22">
        <v>2015</v>
      </c>
      <c r="AJ192" s="22">
        <v>2016</v>
      </c>
      <c r="AK192" s="23">
        <v>2016</v>
      </c>
      <c r="AL192" s="23">
        <v>2016</v>
      </c>
      <c r="AM192" s="22">
        <v>2015</v>
      </c>
      <c r="AN192" s="22">
        <v>2014</v>
      </c>
      <c r="AO192" s="22">
        <v>2014</v>
      </c>
      <c r="AP192" s="22">
        <v>2013</v>
      </c>
      <c r="AQ192" s="22">
        <v>2013</v>
      </c>
      <c r="AR192" s="22">
        <v>2015</v>
      </c>
      <c r="AS192" s="22">
        <v>2014</v>
      </c>
      <c r="AT192" s="22">
        <v>2015</v>
      </c>
      <c r="AU192" s="22">
        <v>2012</v>
      </c>
      <c r="AV192" s="22">
        <v>2013</v>
      </c>
      <c r="AW192" s="22">
        <v>2014</v>
      </c>
      <c r="AX192" s="22">
        <v>2014</v>
      </c>
      <c r="AY192" s="22">
        <v>2014</v>
      </c>
      <c r="AZ192" s="22">
        <v>2012</v>
      </c>
      <c r="BA192" s="22">
        <v>2012</v>
      </c>
      <c r="BB192" s="22">
        <v>2013</v>
      </c>
      <c r="BC192" s="22">
        <v>2015</v>
      </c>
      <c r="BD192" s="22">
        <v>2014</v>
      </c>
      <c r="BE192" s="22">
        <v>2014</v>
      </c>
      <c r="BF192" s="10"/>
    </row>
    <row r="193" spans="1:58" x14ac:dyDescent="0.35">
      <c r="A193" s="16" t="s">
        <v>61</v>
      </c>
      <c r="B193" s="11" t="s">
        <v>8072</v>
      </c>
      <c r="C193" s="20">
        <v>2014</v>
      </c>
      <c r="D193" s="20">
        <v>2014</v>
      </c>
      <c r="E193" s="20">
        <v>2014</v>
      </c>
      <c r="F193" s="20">
        <v>2014</v>
      </c>
      <c r="G193" s="20">
        <v>2014</v>
      </c>
      <c r="H193" s="20">
        <v>2014</v>
      </c>
      <c r="I193" s="20">
        <v>2014</v>
      </c>
      <c r="J193" s="20">
        <v>2015</v>
      </c>
      <c r="K193" s="20">
        <v>2015</v>
      </c>
      <c r="L193" s="20">
        <v>2015</v>
      </c>
      <c r="M193" s="22">
        <v>2016</v>
      </c>
      <c r="N193" s="22">
        <v>2016</v>
      </c>
      <c r="O193" s="22">
        <v>2015</v>
      </c>
      <c r="P193" s="22">
        <v>2015</v>
      </c>
      <c r="Q193" s="22">
        <v>2014</v>
      </c>
      <c r="R193" s="22">
        <v>2014</v>
      </c>
      <c r="S193" s="22">
        <v>2016</v>
      </c>
      <c r="T193" s="22">
        <v>2013</v>
      </c>
      <c r="U193" s="22">
        <v>2014</v>
      </c>
      <c r="V193" s="22">
        <v>2014</v>
      </c>
      <c r="W193" s="22">
        <v>2015</v>
      </c>
      <c r="X193" s="22">
        <v>2013</v>
      </c>
      <c r="Y193" s="22">
        <v>2012</v>
      </c>
      <c r="Z193" s="22">
        <v>2014</v>
      </c>
      <c r="AA193" s="22">
        <v>2014</v>
      </c>
      <c r="AB193" s="22">
        <v>2014</v>
      </c>
      <c r="AC193" s="22">
        <v>2014</v>
      </c>
      <c r="AD193" s="22">
        <v>2015</v>
      </c>
      <c r="AE193" s="22">
        <v>2012</v>
      </c>
      <c r="AF193" s="22">
        <v>2014</v>
      </c>
      <c r="AG193" s="21">
        <v>2010</v>
      </c>
      <c r="AH193" s="22">
        <v>2014</v>
      </c>
      <c r="AI193" s="22">
        <v>2015</v>
      </c>
      <c r="AJ193" s="22">
        <v>2016</v>
      </c>
      <c r="AK193" s="23" t="s">
        <v>17</v>
      </c>
      <c r="AL193" s="23">
        <v>2015</v>
      </c>
      <c r="AM193" s="22">
        <v>2015</v>
      </c>
      <c r="AN193" s="22">
        <v>2014</v>
      </c>
      <c r="AO193" s="22">
        <v>2014</v>
      </c>
      <c r="AP193" s="22">
        <v>2013</v>
      </c>
      <c r="AQ193" s="22">
        <v>2013</v>
      </c>
      <c r="AR193" s="22">
        <v>2009</v>
      </c>
      <c r="AS193" s="22">
        <v>2014</v>
      </c>
      <c r="AT193" s="22">
        <v>2015</v>
      </c>
      <c r="AU193" s="22">
        <v>2012</v>
      </c>
      <c r="AV193" s="22">
        <v>2007</v>
      </c>
      <c r="AW193" s="22">
        <v>2014</v>
      </c>
      <c r="AX193" s="22">
        <v>2014</v>
      </c>
      <c r="AY193" s="22">
        <v>2014</v>
      </c>
      <c r="AZ193" s="22">
        <v>2015</v>
      </c>
      <c r="BA193" s="22">
        <v>2015</v>
      </c>
      <c r="BB193" s="22">
        <v>2015</v>
      </c>
      <c r="BC193" s="22">
        <v>2015</v>
      </c>
      <c r="BD193" s="22">
        <v>2014</v>
      </c>
      <c r="BE193" s="22">
        <v>2014</v>
      </c>
      <c r="BF193" s="10"/>
    </row>
    <row r="194" spans="1:58" x14ac:dyDescent="0.35">
      <c r="A194" s="16" t="s">
        <v>49</v>
      </c>
      <c r="B194" s="11" t="s">
        <v>8073</v>
      </c>
      <c r="C194" s="20">
        <v>2014</v>
      </c>
      <c r="D194" s="20">
        <v>2014</v>
      </c>
      <c r="E194" s="20">
        <v>2014</v>
      </c>
      <c r="F194" s="20">
        <v>2014</v>
      </c>
      <c r="G194" s="20">
        <v>2014</v>
      </c>
      <c r="H194" s="20">
        <v>2014</v>
      </c>
      <c r="I194" s="20">
        <v>2014</v>
      </c>
      <c r="J194" s="20">
        <v>2015</v>
      </c>
      <c r="K194" s="20">
        <v>2015</v>
      </c>
      <c r="L194" s="20">
        <v>2015</v>
      </c>
      <c r="M194" s="22">
        <v>2016</v>
      </c>
      <c r="N194" s="22">
        <v>2016</v>
      </c>
      <c r="O194" s="22">
        <v>2015</v>
      </c>
      <c r="P194" s="22">
        <v>2015</v>
      </c>
      <c r="Q194" s="22">
        <v>2014</v>
      </c>
      <c r="R194" s="22">
        <v>2014</v>
      </c>
      <c r="S194" s="22">
        <v>2016</v>
      </c>
      <c r="T194" s="22">
        <v>2013</v>
      </c>
      <c r="U194" s="22">
        <v>2014</v>
      </c>
      <c r="V194" s="22">
        <v>2014</v>
      </c>
      <c r="W194" s="22">
        <v>2015</v>
      </c>
      <c r="X194" s="22">
        <v>2014</v>
      </c>
      <c r="Y194" s="22">
        <v>2011</v>
      </c>
      <c r="Z194" s="22">
        <v>2014</v>
      </c>
      <c r="AA194" s="22">
        <v>2014</v>
      </c>
      <c r="AB194" s="22">
        <v>2014</v>
      </c>
      <c r="AC194" s="22">
        <v>2014</v>
      </c>
      <c r="AD194" s="22">
        <v>2015</v>
      </c>
      <c r="AE194" s="22">
        <v>2012</v>
      </c>
      <c r="AF194" s="22">
        <v>2014</v>
      </c>
      <c r="AG194" s="21" t="s">
        <v>17</v>
      </c>
      <c r="AH194" s="22">
        <v>2014</v>
      </c>
      <c r="AI194" s="22">
        <v>2015</v>
      </c>
      <c r="AJ194" s="22">
        <v>2016</v>
      </c>
      <c r="AK194" s="23">
        <v>2015</v>
      </c>
      <c r="AL194" s="23">
        <v>2015</v>
      </c>
      <c r="AM194" s="22">
        <v>2015</v>
      </c>
      <c r="AN194" s="22">
        <v>2014</v>
      </c>
      <c r="AO194" s="22">
        <v>2014</v>
      </c>
      <c r="AP194" s="22" t="s">
        <v>17</v>
      </c>
      <c r="AQ194" s="22" t="s">
        <v>17</v>
      </c>
      <c r="AR194" s="22">
        <v>2015</v>
      </c>
      <c r="AS194" s="22">
        <v>2014</v>
      </c>
      <c r="AT194" s="22">
        <v>2015</v>
      </c>
      <c r="AU194" s="22">
        <v>2012</v>
      </c>
      <c r="AV194" s="22">
        <v>2011</v>
      </c>
      <c r="AW194" s="22">
        <v>2014</v>
      </c>
      <c r="AX194" s="22">
        <v>2014</v>
      </c>
      <c r="AY194" s="22">
        <v>2014</v>
      </c>
      <c r="AZ194" s="22">
        <v>2015</v>
      </c>
      <c r="BA194" s="22">
        <v>2015</v>
      </c>
      <c r="BB194" s="22">
        <v>2015</v>
      </c>
      <c r="BC194" s="22">
        <v>2015</v>
      </c>
      <c r="BD194" s="22">
        <v>2014</v>
      </c>
      <c r="BE194" s="22">
        <v>2014</v>
      </c>
      <c r="BF194" s="10"/>
    </row>
  </sheetData>
  <mergeCells count="1">
    <mergeCell ref="A1:BE1"/>
  </mergeCells>
  <pageMargins left="0.7" right="0.7" top="0.75" bottom="0.75" header="0.3" footer="0.3"/>
  <pageSetup orientation="portrait"/>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BE193"/>
  <sheetViews>
    <sheetView workbookViewId="0"/>
  </sheetViews>
  <sheetFormatPr defaultColWidth="9.453125" defaultRowHeight="14.5" x14ac:dyDescent="0.35"/>
  <cols>
    <col min="2" max="52" width="5" bestFit="1" customWidth="1"/>
  </cols>
  <sheetData>
    <row r="1" spans="1:57" ht="276" customHeight="1" x14ac:dyDescent="0.35">
      <c r="A1" t="s">
        <v>7560</v>
      </c>
      <c r="B1" s="24" t="s">
        <v>8871</v>
      </c>
      <c r="C1" s="24" t="s">
        <v>8872</v>
      </c>
      <c r="D1" s="24" t="s">
        <v>8873</v>
      </c>
      <c r="E1" s="24" t="s">
        <v>8874</v>
      </c>
      <c r="F1" s="24" t="s">
        <v>8875</v>
      </c>
      <c r="G1" s="24" t="s">
        <v>8876</v>
      </c>
      <c r="H1" s="24" t="s">
        <v>8877</v>
      </c>
      <c r="I1" s="24" t="s">
        <v>8878</v>
      </c>
      <c r="J1" s="24" t="s">
        <v>8879</v>
      </c>
      <c r="K1" s="24" t="s">
        <v>8880</v>
      </c>
      <c r="L1" s="24" t="s">
        <v>8881</v>
      </c>
      <c r="M1" s="24" t="s">
        <v>8882</v>
      </c>
      <c r="N1" s="24" t="s">
        <v>8883</v>
      </c>
      <c r="O1" s="24" t="s">
        <v>8884</v>
      </c>
      <c r="P1" s="24" t="s">
        <v>8885</v>
      </c>
      <c r="Q1" s="24" t="s">
        <v>8886</v>
      </c>
      <c r="R1" s="24" t="s">
        <v>8887</v>
      </c>
      <c r="S1" s="24" t="s">
        <v>8888</v>
      </c>
      <c r="T1" s="24" t="s">
        <v>8888</v>
      </c>
      <c r="U1" s="24" t="s">
        <v>8889</v>
      </c>
      <c r="V1" s="24" t="s">
        <v>8890</v>
      </c>
      <c r="W1" s="24" t="s">
        <v>8891</v>
      </c>
      <c r="X1" s="24" t="s">
        <v>8892</v>
      </c>
      <c r="Y1" s="24" t="s">
        <v>8893</v>
      </c>
      <c r="Z1" s="24" t="s">
        <v>8894</v>
      </c>
      <c r="AA1" s="24" t="s">
        <v>8895</v>
      </c>
      <c r="AB1" s="24" t="s">
        <v>8896</v>
      </c>
      <c r="AC1" s="24" t="s">
        <v>8897</v>
      </c>
      <c r="AD1" s="24" t="s">
        <v>8898</v>
      </c>
      <c r="AE1" s="24" t="s">
        <v>7706</v>
      </c>
      <c r="AF1" s="24" t="s">
        <v>7622</v>
      </c>
      <c r="AG1" s="24" t="s">
        <v>8899</v>
      </c>
      <c r="AH1" s="24" t="s">
        <v>8899</v>
      </c>
      <c r="AI1" s="24" t="s">
        <v>8899</v>
      </c>
      <c r="AJ1" s="24" t="s">
        <v>8900</v>
      </c>
      <c r="AK1" s="24" t="s">
        <v>8901</v>
      </c>
      <c r="AL1" s="24" t="s">
        <v>8902</v>
      </c>
      <c r="AM1" s="24" t="s">
        <v>8903</v>
      </c>
      <c r="AN1" s="24" t="s">
        <v>8904</v>
      </c>
      <c r="AO1" s="24" t="s">
        <v>8905</v>
      </c>
      <c r="AP1" s="24" t="s">
        <v>8906</v>
      </c>
      <c r="AQ1" s="24" t="s">
        <v>8907</v>
      </c>
      <c r="AR1" s="24" t="s">
        <v>8908</v>
      </c>
      <c r="AS1" s="24" t="s">
        <v>8909</v>
      </c>
      <c r="AT1" s="24" t="s">
        <v>8910</v>
      </c>
      <c r="AU1" s="24" t="s">
        <v>8911</v>
      </c>
      <c r="AV1" s="24" t="s">
        <v>8912</v>
      </c>
      <c r="AW1" s="24" t="s">
        <v>8913</v>
      </c>
      <c r="AX1" s="24" t="s">
        <v>8914</v>
      </c>
      <c r="AY1" s="24" t="s">
        <v>8915</v>
      </c>
      <c r="AZ1" s="24" t="s">
        <v>8916</v>
      </c>
    </row>
    <row r="2" spans="1:57" x14ac:dyDescent="0.35">
      <c r="A2" t="s">
        <v>8919</v>
      </c>
      <c r="B2">
        <v>2014</v>
      </c>
      <c r="C2">
        <v>2014</v>
      </c>
      <c r="D2">
        <v>2014</v>
      </c>
      <c r="E2">
        <v>2014</v>
      </c>
      <c r="F2">
        <v>2014</v>
      </c>
      <c r="G2">
        <v>2014</v>
      </c>
      <c r="H2">
        <v>2014</v>
      </c>
      <c r="I2">
        <v>2015</v>
      </c>
      <c r="J2">
        <v>2015</v>
      </c>
      <c r="K2">
        <v>2015</v>
      </c>
      <c r="L2">
        <v>2016</v>
      </c>
      <c r="M2">
        <v>2016</v>
      </c>
      <c r="N2">
        <v>2015</v>
      </c>
      <c r="O2">
        <v>2015</v>
      </c>
      <c r="P2">
        <v>2014</v>
      </c>
      <c r="Q2">
        <v>2014</v>
      </c>
      <c r="R2">
        <v>2016</v>
      </c>
      <c r="S2">
        <v>2013</v>
      </c>
      <c r="T2">
        <v>2014</v>
      </c>
      <c r="U2">
        <v>2014</v>
      </c>
      <c r="V2">
        <v>2015</v>
      </c>
      <c r="W2">
        <v>2014</v>
      </c>
      <c r="X2">
        <v>2014</v>
      </c>
      <c r="Y2">
        <v>2014</v>
      </c>
      <c r="Z2">
        <v>2014</v>
      </c>
      <c r="AA2">
        <v>2014</v>
      </c>
      <c r="AB2">
        <v>2014</v>
      </c>
      <c r="AC2">
        <v>2015</v>
      </c>
      <c r="AD2">
        <v>2012</v>
      </c>
      <c r="AE2">
        <v>2014</v>
      </c>
      <c r="AF2">
        <v>2013</v>
      </c>
      <c r="AG2">
        <v>2014</v>
      </c>
      <c r="AH2">
        <v>2015</v>
      </c>
      <c r="AI2">
        <v>2016</v>
      </c>
      <c r="AJ2">
        <v>2016</v>
      </c>
      <c r="AK2">
        <v>2016</v>
      </c>
      <c r="AL2">
        <v>2015</v>
      </c>
      <c r="AM2">
        <v>2014</v>
      </c>
      <c r="AN2">
        <v>2014</v>
      </c>
      <c r="AO2">
        <v>2014</v>
      </c>
      <c r="AP2">
        <v>2014</v>
      </c>
      <c r="AQ2">
        <v>2015</v>
      </c>
      <c r="AR2">
        <v>2014</v>
      </c>
      <c r="AS2">
        <v>2015</v>
      </c>
      <c r="AT2">
        <v>2012</v>
      </c>
      <c r="AU2">
        <v>2014</v>
      </c>
      <c r="AV2">
        <v>2014</v>
      </c>
      <c r="AW2">
        <v>2014</v>
      </c>
      <c r="AX2">
        <v>2014</v>
      </c>
      <c r="AY2">
        <v>2015</v>
      </c>
      <c r="AZ2">
        <v>2015</v>
      </c>
      <c r="BA2" t="s">
        <v>8938</v>
      </c>
      <c r="BB2" t="s">
        <v>8939</v>
      </c>
      <c r="BC2" t="s">
        <v>8940</v>
      </c>
      <c r="BD2" t="s">
        <v>8941</v>
      </c>
      <c r="BE2" t="s">
        <v>8942</v>
      </c>
    </row>
    <row r="3" spans="1:57" x14ac:dyDescent="0.35">
      <c r="A3" t="s">
        <v>7727</v>
      </c>
      <c r="B3" s="25">
        <f>IF('Indicator Date hidden'!C4="x","x",$B$2-'Indicator Date hidden'!C4)</f>
        <v>0</v>
      </c>
      <c r="C3" s="25">
        <f>IF('Indicator Date hidden'!D4="x","x",$C$2-'Indicator Date hidden'!D4)</f>
        <v>0</v>
      </c>
      <c r="D3" s="25">
        <f>IF('Indicator Date hidden'!E4="x","x",$D$2-'Indicator Date hidden'!E4)</f>
        <v>0</v>
      </c>
      <c r="E3" s="25">
        <f>IF('Indicator Date hidden'!F4="x","x",$E$2-'Indicator Date hidden'!F4)</f>
        <v>0</v>
      </c>
      <c r="F3" s="25">
        <f>IF('Indicator Date hidden'!G4="x","x",$F$2-'Indicator Date hidden'!G4)</f>
        <v>0</v>
      </c>
      <c r="G3" s="25">
        <f>IF('Indicator Date hidden'!H4="x","x",$G$2-'Indicator Date hidden'!H4)</f>
        <v>0</v>
      </c>
      <c r="H3" s="25">
        <f>IF('Indicator Date hidden'!I4="x","x",$H$2-'Indicator Date hidden'!I4)</f>
        <v>0</v>
      </c>
      <c r="I3" s="25">
        <f>IF('Indicator Date hidden'!J4="x","x",$I$2-'Indicator Date hidden'!J4)</f>
        <v>0</v>
      </c>
      <c r="J3" s="25">
        <f>IF('Indicator Date hidden'!K4="x","x",$J$2-'Indicator Date hidden'!K4)</f>
        <v>0</v>
      </c>
      <c r="K3" s="25">
        <f>IF('Indicator Date hidden'!L4="x","x",$K$2-'Indicator Date hidden'!L4)</f>
        <v>0</v>
      </c>
      <c r="L3" s="25">
        <f>IF('Indicator Date hidden'!M4="x","x",$L$2-'Indicator Date hidden'!M4)</f>
        <v>0</v>
      </c>
      <c r="M3" s="25">
        <f>IF('Indicator Date hidden'!N4="x","x",$M$2-'Indicator Date hidden'!N4)</f>
        <v>0</v>
      </c>
      <c r="N3" s="25">
        <f>IF('Indicator Date hidden'!O4="x","x",$N$2-'Indicator Date hidden'!O4)</f>
        <v>0</v>
      </c>
      <c r="O3" s="25">
        <f>IF('Indicator Date hidden'!P4="x","x",$O$2-'Indicator Date hidden'!P4)</f>
        <v>0</v>
      </c>
      <c r="P3" s="25">
        <f>IF('Indicator Date hidden'!Q4="x","x",$P$2-'Indicator Date hidden'!Q4)</f>
        <v>0</v>
      </c>
      <c r="Q3" s="25">
        <f>IF('Indicator Date hidden'!R4="x","x",$Q$2-'Indicator Date hidden'!R4)</f>
        <v>3</v>
      </c>
      <c r="R3" s="25">
        <f>IF('Indicator Date hidden'!S4="x","x",$R$2-'Indicator Date hidden'!S4)</f>
        <v>0</v>
      </c>
      <c r="S3" s="25">
        <f>IF('Indicator Date hidden'!T4="x","x",$S$2-'Indicator Date hidden'!T4)</f>
        <v>0</v>
      </c>
      <c r="T3" s="25">
        <f>IF('Indicator Date hidden'!U4="x","x",$T$2-'Indicator Date hidden'!U4)</f>
        <v>0</v>
      </c>
      <c r="U3" s="25">
        <f>IF('Indicator Date hidden'!V4="x","x",$U$2-'Indicator Date hidden'!V4)</f>
        <v>0</v>
      </c>
      <c r="V3" s="25">
        <f>IF('Indicator Date hidden'!W4="x","x",$V$2-'Indicator Date hidden'!W4)</f>
        <v>0</v>
      </c>
      <c r="W3" s="25">
        <f>IF('Indicator Date hidden'!X4="x","x",$W$2-'Indicator Date hidden'!X4)</f>
        <v>10</v>
      </c>
      <c r="X3" s="25">
        <f>IF('Indicator Date hidden'!Y4="x","x",$X$2-'Indicator Date hidden'!Y4)</f>
        <v>1</v>
      </c>
      <c r="Y3" s="25">
        <f>IF('Indicator Date hidden'!Z4="x","x",$Y$2-'Indicator Date hidden'!Z4)</f>
        <v>0</v>
      </c>
      <c r="Z3" s="25">
        <f>IF('Indicator Date hidden'!AA4="x","x",$Z$2-'Indicator Date hidden'!AA4)</f>
        <v>0</v>
      </c>
      <c r="AA3" s="25">
        <f>IF('Indicator Date hidden'!AB4="x","x",$AA$2-'Indicator Date hidden'!AB4)</f>
        <v>0</v>
      </c>
      <c r="AB3" s="25">
        <f>IF('Indicator Date hidden'!AC4="x","x",$AB$2-'Indicator Date hidden'!AC4)</f>
        <v>0</v>
      </c>
      <c r="AC3" s="25">
        <f>IF('Indicator Date hidden'!AD4="x","x",$AC$2-'Indicator Date hidden'!AD4)</f>
        <v>0</v>
      </c>
      <c r="AD3" s="25">
        <f>IF('Indicator Date hidden'!AE4="x","x",$AD$2-'Indicator Date hidden'!AE4)</f>
        <v>0</v>
      </c>
      <c r="AE3" s="25">
        <f>IF('Indicator Date hidden'!AF4="x","x",$AE$2-'Indicator Date hidden'!AF4)</f>
        <v>0</v>
      </c>
      <c r="AF3" s="25">
        <f>IF('Indicator Date hidden'!AG4="x","x",$AF$2-'Indicator Date hidden'!AG4)</f>
        <v>6</v>
      </c>
      <c r="AG3" s="25">
        <f>IF('Indicator Date hidden'!AH4="x","x",$AG$2-'Indicator Date hidden'!AH4)</f>
        <v>0</v>
      </c>
      <c r="AH3" s="25">
        <f>IF('Indicator Date hidden'!AI4="x","x",$AH$2-'Indicator Date hidden'!AI4)</f>
        <v>0</v>
      </c>
      <c r="AI3" s="25">
        <f>IF('Indicator Date hidden'!AJ4="x","x",$AI$2-'Indicator Date hidden'!AJ4)</f>
        <v>0</v>
      </c>
      <c r="AJ3" s="25">
        <f>IF('Indicator Date hidden'!AK4="x","x",$AJ$2-'Indicator Date hidden'!AK4)</f>
        <v>1</v>
      </c>
      <c r="AK3" s="25">
        <f>IF('Indicator Date hidden'!AL4="x","x",$AK$2-'Indicator Date hidden'!AL4)</f>
        <v>1</v>
      </c>
      <c r="AL3" s="25">
        <f>IF('Indicator Date hidden'!AM4="x","x",$AL$2-'Indicator Date hidden'!AM4)</f>
        <v>0</v>
      </c>
      <c r="AM3" s="25">
        <f>IF('Indicator Date hidden'!AN4="x","x",$AM$2-'Indicator Date hidden'!AN4)</f>
        <v>0</v>
      </c>
      <c r="AN3" s="25">
        <f>IF('Indicator Date hidden'!AO4="x","x",$AN$2-'Indicator Date hidden'!AO4)</f>
        <v>0</v>
      </c>
      <c r="AO3" s="25" t="str">
        <f>IF('Indicator Date hidden'!AP4="x","x",$AO$2-'Indicator Date hidden'!AP4)</f>
        <v>x</v>
      </c>
      <c r="AP3" s="25" t="str">
        <f>IF('Indicator Date hidden'!AQ4="x","x",$AP$2-'Indicator Date hidden'!AQ4)</f>
        <v>x</v>
      </c>
      <c r="AQ3" s="25">
        <f>IF('Indicator Date hidden'!AR4="x","x",$AQ$2-'Indicator Date hidden'!AR4)</f>
        <v>0</v>
      </c>
      <c r="AR3" s="25">
        <f>IF('Indicator Date hidden'!AS4="x","x",$AR$2-'Indicator Date hidden'!AS4)</f>
        <v>0</v>
      </c>
      <c r="AS3" s="25">
        <f>IF('Indicator Date hidden'!AT4="x","x",$AS$2-'Indicator Date hidden'!AT4)</f>
        <v>0</v>
      </c>
      <c r="AT3" s="25">
        <f>IF('Indicator Date hidden'!AU4="x","x",$AT$2-'Indicator Date hidden'!AU4)</f>
        <v>0</v>
      </c>
      <c r="AU3" s="25">
        <f>IF('Indicator Date hidden'!AV4="x","x",$AU$2-'Indicator Date hidden'!AV4)</f>
        <v>3</v>
      </c>
      <c r="AV3" s="25">
        <f>IF('Indicator Date hidden'!AW4="x","x",$AV$2-'Indicator Date hidden'!AW4)</f>
        <v>0</v>
      </c>
      <c r="AW3" s="25">
        <f>IF('Indicator Date hidden'!AX4="x","x",$AW$2-'Indicator Date hidden'!AX4)</f>
        <v>0</v>
      </c>
      <c r="AX3" s="25">
        <f>IF('Indicator Date hidden'!AY4="x","x",$AX$2-'Indicator Date hidden'!AY4)</f>
        <v>0</v>
      </c>
      <c r="AY3" s="25">
        <f>IF('Indicator Date hidden'!AZ4="x","x",$AY$2-'Indicator Date hidden'!AZ4)</f>
        <v>0</v>
      </c>
      <c r="AZ3" s="25">
        <f>IF('Indicator Date hidden'!BA4="x","x",$AZ$2-'Indicator Date hidden'!BA4)</f>
        <v>0</v>
      </c>
      <c r="BA3">
        <f t="shared" ref="BA3:BA34" si="0">SUM(B3:AZ3)</f>
        <v>25</v>
      </c>
      <c r="BB3" s="26">
        <f t="shared" ref="BB3:BB34" si="1">BA3/COUNT(B3:AZ3)</f>
        <v>0.51020408163265307</v>
      </c>
      <c r="BC3">
        <f t="shared" ref="BC3:BC34" si="2">COUNTIF(B3:AZ3,"&gt;0")</f>
        <v>7</v>
      </c>
      <c r="BD3" s="26">
        <f t="shared" ref="BD3:BD34" si="3">_xlfn.STDEV.P(B3:AZ3)</f>
        <v>1.7157428209782613</v>
      </c>
      <c r="BE3" s="28">
        <f t="shared" ref="BE3:BE34" si="4">MEDIAN(B3:AZ3)</f>
        <v>0</v>
      </c>
    </row>
    <row r="4" spans="1:57" x14ac:dyDescent="0.35">
      <c r="A4" t="s">
        <v>7732</v>
      </c>
      <c r="B4" s="25">
        <f>IF('Indicator Date hidden'!C5="x","x",$B$2-'Indicator Date hidden'!C5)</f>
        <v>0</v>
      </c>
      <c r="C4" s="25">
        <f>IF('Indicator Date hidden'!D5="x","x",$C$2-'Indicator Date hidden'!D5)</f>
        <v>0</v>
      </c>
      <c r="D4" s="25">
        <f>IF('Indicator Date hidden'!E5="x","x",$D$2-'Indicator Date hidden'!E5)</f>
        <v>0</v>
      </c>
      <c r="E4" s="25">
        <f>IF('Indicator Date hidden'!F5="x","x",$E$2-'Indicator Date hidden'!F5)</f>
        <v>0</v>
      </c>
      <c r="F4" s="25">
        <f>IF('Indicator Date hidden'!G5="x","x",$F$2-'Indicator Date hidden'!G5)</f>
        <v>0</v>
      </c>
      <c r="G4" s="25">
        <f>IF('Indicator Date hidden'!H5="x","x",$G$2-'Indicator Date hidden'!H5)</f>
        <v>0</v>
      </c>
      <c r="H4" s="25">
        <f>IF('Indicator Date hidden'!I5="x","x",$H$2-'Indicator Date hidden'!I5)</f>
        <v>0</v>
      </c>
      <c r="I4" s="25">
        <f>IF('Indicator Date hidden'!J5="x","x",$I$2-'Indicator Date hidden'!J5)</f>
        <v>0</v>
      </c>
      <c r="J4" s="25">
        <f>IF('Indicator Date hidden'!K5="x","x",$J$2-'Indicator Date hidden'!K5)</f>
        <v>0</v>
      </c>
      <c r="K4" s="25">
        <f>IF('Indicator Date hidden'!L5="x","x",$K$2-'Indicator Date hidden'!L5)</f>
        <v>0</v>
      </c>
      <c r="L4" s="25">
        <f>IF('Indicator Date hidden'!M5="x","x",$L$2-'Indicator Date hidden'!M5)</f>
        <v>0</v>
      </c>
      <c r="M4" s="25">
        <f>IF('Indicator Date hidden'!N5="x","x",$M$2-'Indicator Date hidden'!N5)</f>
        <v>0</v>
      </c>
      <c r="N4" s="25">
        <f>IF('Indicator Date hidden'!O5="x","x",$N$2-'Indicator Date hidden'!O5)</f>
        <v>0</v>
      </c>
      <c r="O4" s="25">
        <f>IF('Indicator Date hidden'!P5="x","x",$O$2-'Indicator Date hidden'!P5)</f>
        <v>0</v>
      </c>
      <c r="P4" s="25">
        <f>IF('Indicator Date hidden'!Q5="x","x",$P$2-'Indicator Date hidden'!Q5)</f>
        <v>0</v>
      </c>
      <c r="Q4" s="25">
        <f>IF('Indicator Date hidden'!R5="x","x",$Q$2-'Indicator Date hidden'!R5)</f>
        <v>5</v>
      </c>
      <c r="R4" s="25">
        <f>IF('Indicator Date hidden'!S5="x","x",$R$2-'Indicator Date hidden'!S5)</f>
        <v>0</v>
      </c>
      <c r="S4" s="25">
        <f>IF('Indicator Date hidden'!T5="x","x",$S$2-'Indicator Date hidden'!T5)</f>
        <v>0</v>
      </c>
      <c r="T4" s="25">
        <f>IF('Indicator Date hidden'!U5="x","x",$T$2-'Indicator Date hidden'!U5)</f>
        <v>0</v>
      </c>
      <c r="U4" s="25">
        <f>IF('Indicator Date hidden'!V5="x","x",$U$2-'Indicator Date hidden'!V5)</f>
        <v>0</v>
      </c>
      <c r="V4" s="25">
        <f>IF('Indicator Date hidden'!W5="x","x",$V$2-'Indicator Date hidden'!W5)</f>
        <v>0</v>
      </c>
      <c r="W4" s="25">
        <f>IF('Indicator Date hidden'!X5="x","x",$W$2-'Indicator Date hidden'!X5)</f>
        <v>5</v>
      </c>
      <c r="X4" s="25">
        <f>IF('Indicator Date hidden'!Y5="x","x",$X$2-'Indicator Date hidden'!Y5)</f>
        <v>1</v>
      </c>
      <c r="Y4" s="25">
        <f>IF('Indicator Date hidden'!Z5="x","x",$Y$2-'Indicator Date hidden'!Z5)</f>
        <v>0</v>
      </c>
      <c r="Z4" s="25">
        <f>IF('Indicator Date hidden'!AA5="x","x",$Z$2-'Indicator Date hidden'!AA5)</f>
        <v>0</v>
      </c>
      <c r="AA4" s="25">
        <f>IF('Indicator Date hidden'!AB5="x","x",$AA$2-'Indicator Date hidden'!AB5)</f>
        <v>1</v>
      </c>
      <c r="AB4" s="25">
        <f>IF('Indicator Date hidden'!AC5="x","x",$AB$2-'Indicator Date hidden'!AC5)</f>
        <v>0</v>
      </c>
      <c r="AC4" s="25">
        <f>IF('Indicator Date hidden'!AD5="x","x",$AC$2-'Indicator Date hidden'!AD5)</f>
        <v>0</v>
      </c>
      <c r="AD4" s="25" t="str">
        <f>IF('Indicator Date hidden'!AE5="x","x",$AD$2-'Indicator Date hidden'!AE5)</f>
        <v>x</v>
      </c>
      <c r="AE4" s="25">
        <f>IF('Indicator Date hidden'!AF5="x","x",$AE$2-'Indicator Date hidden'!AF5)</f>
        <v>0</v>
      </c>
      <c r="AF4" s="25">
        <f>IF('Indicator Date hidden'!AG5="x","x",$AF$2-'Indicator Date hidden'!AG5)</f>
        <v>1</v>
      </c>
      <c r="AG4" s="25">
        <f>IF('Indicator Date hidden'!AH5="x","x",$AG$2-'Indicator Date hidden'!AH5)</f>
        <v>0</v>
      </c>
      <c r="AH4" s="25">
        <f>IF('Indicator Date hidden'!AI5="x","x",$AH$2-'Indicator Date hidden'!AI5)</f>
        <v>0</v>
      </c>
      <c r="AI4" s="25">
        <f>IF('Indicator Date hidden'!AJ5="x","x",$AI$2-'Indicator Date hidden'!AJ5)</f>
        <v>0</v>
      </c>
      <c r="AJ4" s="25" t="str">
        <f>IF('Indicator Date hidden'!AK5="x","x",$AJ$2-'Indicator Date hidden'!AK5)</f>
        <v>x</v>
      </c>
      <c r="AK4" s="25">
        <f>IF('Indicator Date hidden'!AL5="x","x",$AK$2-'Indicator Date hidden'!AL5)</f>
        <v>1</v>
      </c>
      <c r="AL4" s="25">
        <f>IF('Indicator Date hidden'!AM5="x","x",$AL$2-'Indicator Date hidden'!AM5)</f>
        <v>0</v>
      </c>
      <c r="AM4" s="25">
        <f>IF('Indicator Date hidden'!AN5="x","x",$AM$2-'Indicator Date hidden'!AN5)</f>
        <v>0</v>
      </c>
      <c r="AN4" s="25">
        <f>IF('Indicator Date hidden'!AO5="x","x",$AN$2-'Indicator Date hidden'!AO5)</f>
        <v>0</v>
      </c>
      <c r="AO4" s="25">
        <f>IF('Indicator Date hidden'!AP5="x","x",$AO$2-'Indicator Date hidden'!AP5)</f>
        <v>0</v>
      </c>
      <c r="AP4" s="25">
        <f>IF('Indicator Date hidden'!AQ5="x","x",$AP$2-'Indicator Date hidden'!AQ5)</f>
        <v>0</v>
      </c>
      <c r="AQ4" s="25" t="str">
        <f>IF('Indicator Date hidden'!AR5="x","x",$AQ$2-'Indicator Date hidden'!AR5)</f>
        <v>x</v>
      </c>
      <c r="AR4" s="25">
        <f>IF('Indicator Date hidden'!AS5="x","x",$AR$2-'Indicator Date hidden'!AS5)</f>
        <v>0</v>
      </c>
      <c r="AS4" s="25">
        <f>IF('Indicator Date hidden'!AT5="x","x",$AS$2-'Indicator Date hidden'!AT5)</f>
        <v>0</v>
      </c>
      <c r="AT4" s="25">
        <f>IF('Indicator Date hidden'!AU5="x","x",$AT$2-'Indicator Date hidden'!AU5)</f>
        <v>0</v>
      </c>
      <c r="AU4" s="25">
        <f>IF('Indicator Date hidden'!AV5="x","x",$AU$2-'Indicator Date hidden'!AV5)</f>
        <v>2</v>
      </c>
      <c r="AV4" s="25">
        <f>IF('Indicator Date hidden'!AW5="x","x",$AV$2-'Indicator Date hidden'!AW5)</f>
        <v>0</v>
      </c>
      <c r="AW4" s="25">
        <f>IF('Indicator Date hidden'!AX5="x","x",$AW$2-'Indicator Date hidden'!AX5)</f>
        <v>0</v>
      </c>
      <c r="AX4" s="25">
        <f>IF('Indicator Date hidden'!AY5="x","x",$AX$2-'Indicator Date hidden'!AY5)</f>
        <v>0</v>
      </c>
      <c r="AY4" s="25">
        <f>IF('Indicator Date hidden'!AZ5="x","x",$AY$2-'Indicator Date hidden'!AZ5)</f>
        <v>0</v>
      </c>
      <c r="AZ4" s="25">
        <f>IF('Indicator Date hidden'!BA5="x","x",$AZ$2-'Indicator Date hidden'!BA5)</f>
        <v>0</v>
      </c>
      <c r="BA4">
        <f t="shared" si="0"/>
        <v>16</v>
      </c>
      <c r="BB4" s="26">
        <f t="shared" si="1"/>
        <v>0.33333333333333331</v>
      </c>
      <c r="BC4">
        <f t="shared" si="2"/>
        <v>7</v>
      </c>
      <c r="BD4" s="26">
        <f t="shared" si="3"/>
        <v>1.0474837574980447</v>
      </c>
      <c r="BE4" s="28">
        <f t="shared" si="4"/>
        <v>0</v>
      </c>
    </row>
    <row r="5" spans="1:57" x14ac:dyDescent="0.35">
      <c r="A5" t="s">
        <v>7819</v>
      </c>
      <c r="B5" s="25">
        <f>IF('Indicator Date hidden'!C6="x","x",$B$2-'Indicator Date hidden'!C6)</f>
        <v>0</v>
      </c>
      <c r="C5" s="25">
        <f>IF('Indicator Date hidden'!D6="x","x",$C$2-'Indicator Date hidden'!D6)</f>
        <v>0</v>
      </c>
      <c r="D5" s="25">
        <f>IF('Indicator Date hidden'!E6="x","x",$D$2-'Indicator Date hidden'!E6)</f>
        <v>0</v>
      </c>
      <c r="E5" s="25">
        <f>IF('Indicator Date hidden'!F6="x","x",$E$2-'Indicator Date hidden'!F6)</f>
        <v>0</v>
      </c>
      <c r="F5" s="25">
        <f>IF('Indicator Date hidden'!G6="x","x",$F$2-'Indicator Date hidden'!G6)</f>
        <v>0</v>
      </c>
      <c r="G5" s="25">
        <f>IF('Indicator Date hidden'!H6="x","x",$G$2-'Indicator Date hidden'!H6)</f>
        <v>0</v>
      </c>
      <c r="H5" s="25">
        <f>IF('Indicator Date hidden'!I6="x","x",$H$2-'Indicator Date hidden'!I6)</f>
        <v>0</v>
      </c>
      <c r="I5" s="25">
        <f>IF('Indicator Date hidden'!J6="x","x",$I$2-'Indicator Date hidden'!J6)</f>
        <v>0</v>
      </c>
      <c r="J5" s="25">
        <f>IF('Indicator Date hidden'!K6="x","x",$J$2-'Indicator Date hidden'!K6)</f>
        <v>0</v>
      </c>
      <c r="K5" s="25">
        <f>IF('Indicator Date hidden'!L6="x","x",$K$2-'Indicator Date hidden'!L6)</f>
        <v>0</v>
      </c>
      <c r="L5" s="25">
        <f>IF('Indicator Date hidden'!M6="x","x",$L$2-'Indicator Date hidden'!M6)</f>
        <v>0</v>
      </c>
      <c r="M5" s="25">
        <f>IF('Indicator Date hidden'!N6="x","x",$M$2-'Indicator Date hidden'!N6)</f>
        <v>0</v>
      </c>
      <c r="N5" s="25">
        <f>IF('Indicator Date hidden'!O6="x","x",$N$2-'Indicator Date hidden'!O6)</f>
        <v>0</v>
      </c>
      <c r="O5" s="25">
        <f>IF('Indicator Date hidden'!P6="x","x",$O$2-'Indicator Date hidden'!P6)</f>
        <v>0</v>
      </c>
      <c r="P5" s="25">
        <f>IF('Indicator Date hidden'!Q6="x","x",$P$2-'Indicator Date hidden'!Q6)</f>
        <v>0</v>
      </c>
      <c r="Q5" s="25" t="str">
        <f>IF('Indicator Date hidden'!R6="x","x",$Q$2-'Indicator Date hidden'!R6)</f>
        <v>x</v>
      </c>
      <c r="R5" s="25">
        <f>IF('Indicator Date hidden'!S6="x","x",$R$2-'Indicator Date hidden'!S6)</f>
        <v>0</v>
      </c>
      <c r="S5" s="25">
        <f>IF('Indicator Date hidden'!T6="x","x",$S$2-'Indicator Date hidden'!T6)</f>
        <v>0</v>
      </c>
      <c r="T5" s="25">
        <f>IF('Indicator Date hidden'!U6="x","x",$T$2-'Indicator Date hidden'!U6)</f>
        <v>0</v>
      </c>
      <c r="U5" s="25">
        <f>IF('Indicator Date hidden'!V6="x","x",$U$2-'Indicator Date hidden'!V6)</f>
        <v>0</v>
      </c>
      <c r="V5" s="25">
        <f>IF('Indicator Date hidden'!W6="x","x",$V$2-'Indicator Date hidden'!W6)</f>
        <v>0</v>
      </c>
      <c r="W5" s="25">
        <f>IF('Indicator Date hidden'!X6="x","x",$W$2-'Indicator Date hidden'!X6)</f>
        <v>2</v>
      </c>
      <c r="X5" s="25">
        <f>IF('Indicator Date hidden'!Y6="x","x",$X$2-'Indicator Date hidden'!Y6)</f>
        <v>4</v>
      </c>
      <c r="Y5" s="25">
        <f>IF('Indicator Date hidden'!Z6="x","x",$Y$2-'Indicator Date hidden'!Z6)</f>
        <v>0</v>
      </c>
      <c r="Z5" s="25">
        <f>IF('Indicator Date hidden'!AA6="x","x",$Z$2-'Indicator Date hidden'!AA6)</f>
        <v>0</v>
      </c>
      <c r="AA5" s="25">
        <f>IF('Indicator Date hidden'!AB6="x","x",$AA$2-'Indicator Date hidden'!AB6)</f>
        <v>0</v>
      </c>
      <c r="AB5" s="25">
        <f>IF('Indicator Date hidden'!AC6="x","x",$AB$2-'Indicator Date hidden'!AC6)</f>
        <v>0</v>
      </c>
      <c r="AC5" s="25">
        <f>IF('Indicator Date hidden'!AD6="x","x",$AC$2-'Indicator Date hidden'!AD6)</f>
        <v>0</v>
      </c>
      <c r="AD5" s="25">
        <f>IF('Indicator Date hidden'!AE6="x","x",$AD$2-'Indicator Date hidden'!AE6)</f>
        <v>0</v>
      </c>
      <c r="AE5" s="25">
        <f>IF('Indicator Date hidden'!AF6="x","x",$AE$2-'Indicator Date hidden'!AF6)</f>
        <v>0</v>
      </c>
      <c r="AF5" s="25" t="str">
        <f>IF('Indicator Date hidden'!AG6="x","x",$AF$2-'Indicator Date hidden'!AG6)</f>
        <v>x</v>
      </c>
      <c r="AG5" s="25">
        <f>IF('Indicator Date hidden'!AH6="x","x",$AG$2-'Indicator Date hidden'!AH6)</f>
        <v>0</v>
      </c>
      <c r="AH5" s="25">
        <f>IF('Indicator Date hidden'!AI6="x","x",$AH$2-'Indicator Date hidden'!AI6)</f>
        <v>0</v>
      </c>
      <c r="AI5" s="25">
        <f>IF('Indicator Date hidden'!AJ6="x","x",$AI$2-'Indicator Date hidden'!AJ6)</f>
        <v>0</v>
      </c>
      <c r="AJ5" s="25">
        <f>IF('Indicator Date hidden'!AK6="x","x",$AJ$2-'Indicator Date hidden'!AK6)</f>
        <v>1</v>
      </c>
      <c r="AK5" s="25">
        <f>IF('Indicator Date hidden'!AL6="x","x",$AK$2-'Indicator Date hidden'!AL6)</f>
        <v>1</v>
      </c>
      <c r="AL5" s="25">
        <f>IF('Indicator Date hidden'!AM6="x","x",$AL$2-'Indicator Date hidden'!AM6)</f>
        <v>0</v>
      </c>
      <c r="AM5" s="25">
        <f>IF('Indicator Date hidden'!AN6="x","x",$AM$2-'Indicator Date hidden'!AN6)</f>
        <v>0</v>
      </c>
      <c r="AN5" s="25">
        <f>IF('Indicator Date hidden'!AO6="x","x",$AN$2-'Indicator Date hidden'!AO6)</f>
        <v>0</v>
      </c>
      <c r="AO5" s="25">
        <f>IF('Indicator Date hidden'!AP6="x","x",$AO$2-'Indicator Date hidden'!AP6)</f>
        <v>0</v>
      </c>
      <c r="AP5" s="25">
        <f>IF('Indicator Date hidden'!AQ6="x","x",$AP$2-'Indicator Date hidden'!AQ6)</f>
        <v>0</v>
      </c>
      <c r="AQ5" s="25">
        <f>IF('Indicator Date hidden'!AR6="x","x",$AQ$2-'Indicator Date hidden'!AR6)</f>
        <v>4</v>
      </c>
      <c r="AR5" s="25">
        <f>IF('Indicator Date hidden'!AS6="x","x",$AR$2-'Indicator Date hidden'!AS6)</f>
        <v>0</v>
      </c>
      <c r="AS5" s="25">
        <f>IF('Indicator Date hidden'!AT6="x","x",$AS$2-'Indicator Date hidden'!AT6)</f>
        <v>0</v>
      </c>
      <c r="AT5" s="25">
        <f>IF('Indicator Date hidden'!AU6="x","x",$AT$2-'Indicator Date hidden'!AU6)</f>
        <v>0</v>
      </c>
      <c r="AU5" s="25">
        <f>IF('Indicator Date hidden'!AV6="x","x",$AU$2-'Indicator Date hidden'!AV6)</f>
        <v>8</v>
      </c>
      <c r="AV5" s="25">
        <f>IF('Indicator Date hidden'!AW6="x","x",$AV$2-'Indicator Date hidden'!AW6)</f>
        <v>0</v>
      </c>
      <c r="AW5" s="25">
        <f>IF('Indicator Date hidden'!AX6="x","x",$AW$2-'Indicator Date hidden'!AX6)</f>
        <v>0</v>
      </c>
      <c r="AX5" s="25">
        <f>IF('Indicator Date hidden'!AY6="x","x",$AX$2-'Indicator Date hidden'!AY6)</f>
        <v>0</v>
      </c>
      <c r="AY5" s="25">
        <f>IF('Indicator Date hidden'!AZ6="x","x",$AY$2-'Indicator Date hidden'!AZ6)</f>
        <v>0</v>
      </c>
      <c r="AZ5" s="25">
        <f>IF('Indicator Date hidden'!BA6="x","x",$AZ$2-'Indicator Date hidden'!BA6)</f>
        <v>0</v>
      </c>
      <c r="BA5">
        <f t="shared" si="0"/>
        <v>20</v>
      </c>
      <c r="BB5" s="26">
        <f t="shared" si="1"/>
        <v>0.40816326530612246</v>
      </c>
      <c r="BC5">
        <f t="shared" si="2"/>
        <v>6</v>
      </c>
      <c r="BD5" s="26">
        <f t="shared" si="3"/>
        <v>1.3838480414828314</v>
      </c>
      <c r="BE5" s="28">
        <f t="shared" si="4"/>
        <v>0</v>
      </c>
    </row>
    <row r="6" spans="1:57" x14ac:dyDescent="0.35">
      <c r="A6" t="s">
        <v>7728</v>
      </c>
      <c r="B6" s="25">
        <f>IF('Indicator Date hidden'!C7="x","x",$B$2-'Indicator Date hidden'!C7)</f>
        <v>0</v>
      </c>
      <c r="C6" s="25">
        <f>IF('Indicator Date hidden'!D7="x","x",$C$2-'Indicator Date hidden'!D7)</f>
        <v>0</v>
      </c>
      <c r="D6" s="25">
        <f>IF('Indicator Date hidden'!E7="x","x",$D$2-'Indicator Date hidden'!E7)</f>
        <v>0</v>
      </c>
      <c r="E6" s="25">
        <f>IF('Indicator Date hidden'!F7="x","x",$E$2-'Indicator Date hidden'!F7)</f>
        <v>0</v>
      </c>
      <c r="F6" s="25">
        <f>IF('Indicator Date hidden'!G7="x","x",$F$2-'Indicator Date hidden'!G7)</f>
        <v>0</v>
      </c>
      <c r="G6" s="25">
        <f>IF('Indicator Date hidden'!H7="x","x",$G$2-'Indicator Date hidden'!H7)</f>
        <v>0</v>
      </c>
      <c r="H6" s="25">
        <f>IF('Indicator Date hidden'!I7="x","x",$H$2-'Indicator Date hidden'!I7)</f>
        <v>0</v>
      </c>
      <c r="I6" s="25">
        <f>IF('Indicator Date hidden'!J7="x","x",$I$2-'Indicator Date hidden'!J7)</f>
        <v>0</v>
      </c>
      <c r="J6" s="25">
        <f>IF('Indicator Date hidden'!K7="x","x",$J$2-'Indicator Date hidden'!K7)</f>
        <v>0</v>
      </c>
      <c r="K6" s="25">
        <f>IF('Indicator Date hidden'!L7="x","x",$K$2-'Indicator Date hidden'!L7)</f>
        <v>0</v>
      </c>
      <c r="L6" s="25">
        <f>IF('Indicator Date hidden'!M7="x","x",$L$2-'Indicator Date hidden'!M7)</f>
        <v>0</v>
      </c>
      <c r="M6" s="25">
        <f>IF('Indicator Date hidden'!N7="x","x",$M$2-'Indicator Date hidden'!N7)</f>
        <v>0</v>
      </c>
      <c r="N6" s="25">
        <f>IF('Indicator Date hidden'!O7="x","x",$N$2-'Indicator Date hidden'!O7)</f>
        <v>0</v>
      </c>
      <c r="O6" s="25">
        <f>IF('Indicator Date hidden'!P7="x","x",$O$2-'Indicator Date hidden'!P7)</f>
        <v>0</v>
      </c>
      <c r="P6" s="25">
        <f>IF('Indicator Date hidden'!Q7="x","x",$P$2-'Indicator Date hidden'!Q7)</f>
        <v>0</v>
      </c>
      <c r="Q6" s="25" t="str">
        <f>IF('Indicator Date hidden'!R7="x","x",$Q$2-'Indicator Date hidden'!R7)</f>
        <v>x</v>
      </c>
      <c r="R6" s="25">
        <f>IF('Indicator Date hidden'!S7="x","x",$R$2-'Indicator Date hidden'!S7)</f>
        <v>0</v>
      </c>
      <c r="S6" s="25">
        <f>IF('Indicator Date hidden'!T7="x","x",$S$2-'Indicator Date hidden'!T7)</f>
        <v>0</v>
      </c>
      <c r="T6" s="25">
        <f>IF('Indicator Date hidden'!U7="x","x",$T$2-'Indicator Date hidden'!U7)</f>
        <v>0</v>
      </c>
      <c r="U6" s="25">
        <f>IF('Indicator Date hidden'!V7="x","x",$U$2-'Indicator Date hidden'!V7)</f>
        <v>0</v>
      </c>
      <c r="V6" s="25">
        <f>IF('Indicator Date hidden'!W7="x","x",$V$2-'Indicator Date hidden'!W7)</f>
        <v>0</v>
      </c>
      <c r="W6" s="25">
        <f>IF('Indicator Date hidden'!X7="x","x",$W$2-'Indicator Date hidden'!X7)</f>
        <v>7</v>
      </c>
      <c r="X6" s="25">
        <f>IF('Indicator Date hidden'!Y7="x","x",$X$2-'Indicator Date hidden'!Y7)</f>
        <v>5</v>
      </c>
      <c r="Y6" s="25">
        <f>IF('Indicator Date hidden'!Z7="x","x",$Y$2-'Indicator Date hidden'!Z7)</f>
        <v>0</v>
      </c>
      <c r="Z6" s="25">
        <f>IF('Indicator Date hidden'!AA7="x","x",$Z$2-'Indicator Date hidden'!AA7)</f>
        <v>0</v>
      </c>
      <c r="AA6" s="25">
        <f>IF('Indicator Date hidden'!AB7="x","x",$AA$2-'Indicator Date hidden'!AB7)</f>
        <v>0</v>
      </c>
      <c r="AB6" s="25">
        <f>IF('Indicator Date hidden'!AC7="x","x",$AB$2-'Indicator Date hidden'!AC7)</f>
        <v>0</v>
      </c>
      <c r="AC6" s="25">
        <f>IF('Indicator Date hidden'!AD7="x","x",$AC$2-'Indicator Date hidden'!AD7)</f>
        <v>0</v>
      </c>
      <c r="AD6" s="25">
        <f>IF('Indicator Date hidden'!AE7="x","x",$AD$2-'Indicator Date hidden'!AE7)</f>
        <v>0</v>
      </c>
      <c r="AE6" s="25" t="str">
        <f>IF('Indicator Date hidden'!AF7="x","x",$AE$2-'Indicator Date hidden'!AF7)</f>
        <v>x</v>
      </c>
      <c r="AF6" s="25">
        <f>IF('Indicator Date hidden'!AG7="x","x",$AF$2-'Indicator Date hidden'!AG7)</f>
        <v>5</v>
      </c>
      <c r="AG6" s="25">
        <f>IF('Indicator Date hidden'!AH7="x","x",$AG$2-'Indicator Date hidden'!AH7)</f>
        <v>0</v>
      </c>
      <c r="AH6" s="25">
        <f>IF('Indicator Date hidden'!AI7="x","x",$AH$2-'Indicator Date hidden'!AI7)</f>
        <v>0</v>
      </c>
      <c r="AI6" s="25">
        <f>IF('Indicator Date hidden'!AJ7="x","x",$AI$2-'Indicator Date hidden'!AJ7)</f>
        <v>0</v>
      </c>
      <c r="AJ6" s="25" t="str">
        <f>IF('Indicator Date hidden'!AK7="x","x",$AJ$2-'Indicator Date hidden'!AK7)</f>
        <v>x</v>
      </c>
      <c r="AK6" s="25">
        <f>IF('Indicator Date hidden'!AL7="x","x",$AK$2-'Indicator Date hidden'!AL7)</f>
        <v>1</v>
      </c>
      <c r="AL6" s="25">
        <f>IF('Indicator Date hidden'!AM7="x","x",$AL$2-'Indicator Date hidden'!AM7)</f>
        <v>0</v>
      </c>
      <c r="AM6" s="25">
        <f>IF('Indicator Date hidden'!AN7="x","x",$AM$2-'Indicator Date hidden'!AN7)</f>
        <v>0</v>
      </c>
      <c r="AN6" s="25">
        <f>IF('Indicator Date hidden'!AO7="x","x",$AN$2-'Indicator Date hidden'!AO7)</f>
        <v>0</v>
      </c>
      <c r="AO6" s="25">
        <f>IF('Indicator Date hidden'!AP7="x","x",$AO$2-'Indicator Date hidden'!AP7)</f>
        <v>1</v>
      </c>
      <c r="AP6" s="25">
        <f>IF('Indicator Date hidden'!AQ7="x","x",$AP$2-'Indicator Date hidden'!AQ7)</f>
        <v>1</v>
      </c>
      <c r="AQ6" s="25">
        <f>IF('Indicator Date hidden'!AR7="x","x",$AQ$2-'Indicator Date hidden'!AR7)</f>
        <v>8</v>
      </c>
      <c r="AR6" s="25">
        <f>IF('Indicator Date hidden'!AS7="x","x",$AR$2-'Indicator Date hidden'!AS7)</f>
        <v>0</v>
      </c>
      <c r="AS6" s="25">
        <f>IF('Indicator Date hidden'!AT7="x","x",$AS$2-'Indicator Date hidden'!AT7)</f>
        <v>0</v>
      </c>
      <c r="AT6" s="25">
        <f>IF('Indicator Date hidden'!AU7="x","x",$AT$2-'Indicator Date hidden'!AU7)</f>
        <v>0</v>
      </c>
      <c r="AU6" s="25">
        <f>IF('Indicator Date hidden'!AV7="x","x",$AU$2-'Indicator Date hidden'!AV7)</f>
        <v>1</v>
      </c>
      <c r="AV6" s="25">
        <f>IF('Indicator Date hidden'!AW7="x","x",$AV$2-'Indicator Date hidden'!AW7)</f>
        <v>0</v>
      </c>
      <c r="AW6" s="25">
        <f>IF('Indicator Date hidden'!AX7="x","x",$AW$2-'Indicator Date hidden'!AX7)</f>
        <v>0</v>
      </c>
      <c r="AX6" s="25">
        <f>IF('Indicator Date hidden'!AY7="x","x",$AX$2-'Indicator Date hidden'!AY7)</f>
        <v>0</v>
      </c>
      <c r="AY6" s="25">
        <f>IF('Indicator Date hidden'!AZ7="x","x",$AY$2-'Indicator Date hidden'!AZ7)</f>
        <v>0</v>
      </c>
      <c r="AZ6" s="25">
        <f>IF('Indicator Date hidden'!BA7="x","x",$AZ$2-'Indicator Date hidden'!BA7)</f>
        <v>0</v>
      </c>
      <c r="BA6">
        <f t="shared" si="0"/>
        <v>29</v>
      </c>
      <c r="BB6" s="26">
        <f t="shared" si="1"/>
        <v>0.60416666666666663</v>
      </c>
      <c r="BC6">
        <f t="shared" si="2"/>
        <v>8</v>
      </c>
      <c r="BD6" s="26">
        <f t="shared" si="3"/>
        <v>1.7646952443851476</v>
      </c>
      <c r="BE6" s="28">
        <f t="shared" si="4"/>
        <v>0</v>
      </c>
    </row>
    <row r="7" spans="1:57" x14ac:dyDescent="0.35">
      <c r="A7" t="s">
        <v>7746</v>
      </c>
      <c r="B7" s="25">
        <f>IF('Indicator Date hidden'!C8="x","x",$B$2-'Indicator Date hidden'!C8)</f>
        <v>0</v>
      </c>
      <c r="C7" s="25">
        <f>IF('Indicator Date hidden'!D8="x","x",$C$2-'Indicator Date hidden'!D8)</f>
        <v>0</v>
      </c>
      <c r="D7" s="25">
        <f>IF('Indicator Date hidden'!E8="x","x",$D$2-'Indicator Date hidden'!E8)</f>
        <v>0</v>
      </c>
      <c r="E7" s="25">
        <f>IF('Indicator Date hidden'!F8="x","x",$E$2-'Indicator Date hidden'!F8)</f>
        <v>0</v>
      </c>
      <c r="F7" s="25">
        <f>IF('Indicator Date hidden'!G8="x","x",$F$2-'Indicator Date hidden'!G8)</f>
        <v>0</v>
      </c>
      <c r="G7" s="25">
        <f>IF('Indicator Date hidden'!H8="x","x",$G$2-'Indicator Date hidden'!H8)</f>
        <v>0</v>
      </c>
      <c r="H7" s="25">
        <f>IF('Indicator Date hidden'!I8="x","x",$H$2-'Indicator Date hidden'!I8)</f>
        <v>0</v>
      </c>
      <c r="I7" s="25">
        <f>IF('Indicator Date hidden'!J8="x","x",$I$2-'Indicator Date hidden'!J8)</f>
        <v>0</v>
      </c>
      <c r="J7" s="25">
        <f>IF('Indicator Date hidden'!K8="x","x",$J$2-'Indicator Date hidden'!K8)</f>
        <v>0</v>
      </c>
      <c r="K7" s="25">
        <f>IF('Indicator Date hidden'!L8="x","x",$K$2-'Indicator Date hidden'!L8)</f>
        <v>0</v>
      </c>
      <c r="L7" s="25">
        <f>IF('Indicator Date hidden'!M8="x","x",$L$2-'Indicator Date hidden'!M8)</f>
        <v>0</v>
      </c>
      <c r="M7" s="25">
        <f>IF('Indicator Date hidden'!N8="x","x",$M$2-'Indicator Date hidden'!N8)</f>
        <v>0</v>
      </c>
      <c r="N7" s="25">
        <f>IF('Indicator Date hidden'!O8="x","x",$N$2-'Indicator Date hidden'!O8)</f>
        <v>0</v>
      </c>
      <c r="O7" s="25">
        <f>IF('Indicator Date hidden'!P8="x","x",$O$2-'Indicator Date hidden'!P8)</f>
        <v>0</v>
      </c>
      <c r="P7" s="25">
        <f>IF('Indicator Date hidden'!Q8="x","x",$P$2-'Indicator Date hidden'!Q8)</f>
        <v>0</v>
      </c>
      <c r="Q7" s="25" t="str">
        <f>IF('Indicator Date hidden'!R8="x","x",$Q$2-'Indicator Date hidden'!R8)</f>
        <v>x</v>
      </c>
      <c r="R7" s="25">
        <f>IF('Indicator Date hidden'!S8="x","x",$R$2-'Indicator Date hidden'!S8)</f>
        <v>0</v>
      </c>
      <c r="S7" s="25">
        <f>IF('Indicator Date hidden'!T8="x","x",$S$2-'Indicator Date hidden'!T8)</f>
        <v>0</v>
      </c>
      <c r="T7" s="25">
        <f>IF('Indicator Date hidden'!U8="x","x",$T$2-'Indicator Date hidden'!U8)</f>
        <v>0</v>
      </c>
      <c r="U7" s="25">
        <f>IF('Indicator Date hidden'!V8="x","x",$U$2-'Indicator Date hidden'!V8)</f>
        <v>0</v>
      </c>
      <c r="V7" s="25">
        <f>IF('Indicator Date hidden'!W8="x","x",$V$2-'Indicator Date hidden'!W8)</f>
        <v>0</v>
      </c>
      <c r="W7" s="25" t="str">
        <f>IF('Indicator Date hidden'!X8="x","x",$W$2-'Indicator Date hidden'!X8)</f>
        <v>x</v>
      </c>
      <c r="X7" s="25" t="str">
        <f>IF('Indicator Date hidden'!Y8="x","x",$X$2-'Indicator Date hidden'!Y8)</f>
        <v>x</v>
      </c>
      <c r="Y7" s="25">
        <f>IF('Indicator Date hidden'!Z8="x","x",$Y$2-'Indicator Date hidden'!Z8)</f>
        <v>0</v>
      </c>
      <c r="Z7" s="25">
        <f>IF('Indicator Date hidden'!AA8="x","x",$Z$2-'Indicator Date hidden'!AA8)</f>
        <v>0</v>
      </c>
      <c r="AA7" s="25" t="str">
        <f>IF('Indicator Date hidden'!AB8="x","x",$AA$2-'Indicator Date hidden'!AB8)</f>
        <v>x</v>
      </c>
      <c r="AB7" s="25">
        <f>IF('Indicator Date hidden'!AC8="x","x",$AB$2-'Indicator Date hidden'!AC8)</f>
        <v>0</v>
      </c>
      <c r="AC7" s="25">
        <f>IF('Indicator Date hidden'!AD8="x","x",$AC$2-'Indicator Date hidden'!AD8)</f>
        <v>0</v>
      </c>
      <c r="AD7" s="25" t="str">
        <f>IF('Indicator Date hidden'!AE8="x","x",$AD$2-'Indicator Date hidden'!AE8)</f>
        <v>x</v>
      </c>
      <c r="AE7" s="25" t="str">
        <f>IF('Indicator Date hidden'!AF8="x","x",$AE$2-'Indicator Date hidden'!AF8)</f>
        <v>x</v>
      </c>
      <c r="AF7" s="25" t="str">
        <f>IF('Indicator Date hidden'!AG8="x","x",$AF$2-'Indicator Date hidden'!AG8)</f>
        <v>x</v>
      </c>
      <c r="AG7" s="25">
        <f>IF('Indicator Date hidden'!AH8="x","x",$AG$2-'Indicator Date hidden'!AH8)</f>
        <v>0</v>
      </c>
      <c r="AH7" s="25">
        <f>IF('Indicator Date hidden'!AI8="x","x",$AH$2-'Indicator Date hidden'!AI8)</f>
        <v>0</v>
      </c>
      <c r="AI7" s="25">
        <f>IF('Indicator Date hidden'!AJ8="x","x",$AI$2-'Indicator Date hidden'!AJ8)</f>
        <v>0</v>
      </c>
      <c r="AJ7" s="25" t="str">
        <f>IF('Indicator Date hidden'!AK8="x","x",$AJ$2-'Indicator Date hidden'!AK8)</f>
        <v>x</v>
      </c>
      <c r="AK7" s="25">
        <f>IF('Indicator Date hidden'!AL8="x","x",$AK$2-'Indicator Date hidden'!AL8)</f>
        <v>1</v>
      </c>
      <c r="AL7" s="25">
        <f>IF('Indicator Date hidden'!AM8="x","x",$AL$2-'Indicator Date hidden'!AM8)</f>
        <v>0</v>
      </c>
      <c r="AM7" s="25">
        <f>IF('Indicator Date hidden'!AN8="x","x",$AM$2-'Indicator Date hidden'!AN8)</f>
        <v>0</v>
      </c>
      <c r="AN7" s="25">
        <f>IF('Indicator Date hidden'!AO8="x","x",$AN$2-'Indicator Date hidden'!AO8)</f>
        <v>0</v>
      </c>
      <c r="AO7" s="25">
        <f>IF('Indicator Date hidden'!AP8="x","x",$AO$2-'Indicator Date hidden'!AP8)</f>
        <v>0</v>
      </c>
      <c r="AP7" s="25" t="str">
        <f>IF('Indicator Date hidden'!AQ8="x","x",$AP$2-'Indicator Date hidden'!AQ8)</f>
        <v>x</v>
      </c>
      <c r="AQ7" s="25">
        <f>IF('Indicator Date hidden'!AR8="x","x",$AQ$2-'Indicator Date hidden'!AR8)</f>
        <v>6</v>
      </c>
      <c r="AR7" s="25">
        <f>IF('Indicator Date hidden'!AS8="x","x",$AR$2-'Indicator Date hidden'!AS8)</f>
        <v>0</v>
      </c>
      <c r="AS7" s="25" t="str">
        <f>IF('Indicator Date hidden'!AT8="x","x",$AS$2-'Indicator Date hidden'!AT8)</f>
        <v>x</v>
      </c>
      <c r="AT7" s="25">
        <f>IF('Indicator Date hidden'!AU8="x","x",$AT$2-'Indicator Date hidden'!AU8)</f>
        <v>0</v>
      </c>
      <c r="AU7" s="25">
        <f>IF('Indicator Date hidden'!AV8="x","x",$AU$2-'Indicator Date hidden'!AV8)</f>
        <v>1</v>
      </c>
      <c r="AV7" s="25">
        <f>IF('Indicator Date hidden'!AW8="x","x",$AV$2-'Indicator Date hidden'!AW8)</f>
        <v>0</v>
      </c>
      <c r="AW7" s="25">
        <f>IF('Indicator Date hidden'!AX8="x","x",$AW$2-'Indicator Date hidden'!AX8)</f>
        <v>0</v>
      </c>
      <c r="AX7" s="25">
        <f>IF('Indicator Date hidden'!AY8="x","x",$AX$2-'Indicator Date hidden'!AY8)</f>
        <v>0</v>
      </c>
      <c r="AY7" s="25">
        <f>IF('Indicator Date hidden'!AZ8="x","x",$AY$2-'Indicator Date hidden'!AZ8)</f>
        <v>4</v>
      </c>
      <c r="AZ7" s="25">
        <f>IF('Indicator Date hidden'!BA8="x","x",$AZ$2-'Indicator Date hidden'!BA8)</f>
        <v>0</v>
      </c>
      <c r="BA7">
        <f t="shared" si="0"/>
        <v>12</v>
      </c>
      <c r="BB7" s="26">
        <f t="shared" si="1"/>
        <v>0.29268292682926828</v>
      </c>
      <c r="BC7">
        <f t="shared" si="2"/>
        <v>4</v>
      </c>
      <c r="BD7" s="26">
        <f t="shared" si="3"/>
        <v>1.1096890893733977</v>
      </c>
      <c r="BE7" s="28">
        <f t="shared" si="4"/>
        <v>0</v>
      </c>
    </row>
    <row r="8" spans="1:57" x14ac:dyDescent="0.35">
      <c r="A8" t="s">
        <v>7740</v>
      </c>
      <c r="B8" s="25">
        <f>IF('Indicator Date hidden'!C9="x","x",$B$2-'Indicator Date hidden'!C9)</f>
        <v>0</v>
      </c>
      <c r="C8" s="25">
        <f>IF('Indicator Date hidden'!D9="x","x",$C$2-'Indicator Date hidden'!D9)</f>
        <v>0</v>
      </c>
      <c r="D8" s="25">
        <f>IF('Indicator Date hidden'!E9="x","x",$D$2-'Indicator Date hidden'!E9)</f>
        <v>0</v>
      </c>
      <c r="E8" s="25">
        <f>IF('Indicator Date hidden'!F9="x","x",$E$2-'Indicator Date hidden'!F9)</f>
        <v>0</v>
      </c>
      <c r="F8" s="25">
        <f>IF('Indicator Date hidden'!G9="x","x",$F$2-'Indicator Date hidden'!G9)</f>
        <v>0</v>
      </c>
      <c r="G8" s="25">
        <f>IF('Indicator Date hidden'!H9="x","x",$G$2-'Indicator Date hidden'!H9)</f>
        <v>0</v>
      </c>
      <c r="H8" s="25">
        <f>IF('Indicator Date hidden'!I9="x","x",$H$2-'Indicator Date hidden'!I9)</f>
        <v>0</v>
      </c>
      <c r="I8" s="25">
        <f>IF('Indicator Date hidden'!J9="x","x",$I$2-'Indicator Date hidden'!J9)</f>
        <v>0</v>
      </c>
      <c r="J8" s="25">
        <f>IF('Indicator Date hidden'!K9="x","x",$J$2-'Indicator Date hidden'!K9)</f>
        <v>0</v>
      </c>
      <c r="K8" s="25">
        <f>IF('Indicator Date hidden'!L9="x","x",$K$2-'Indicator Date hidden'!L9)</f>
        <v>0</v>
      </c>
      <c r="L8" s="25">
        <f>IF('Indicator Date hidden'!M9="x","x",$L$2-'Indicator Date hidden'!M9)</f>
        <v>0</v>
      </c>
      <c r="M8" s="25">
        <f>IF('Indicator Date hidden'!N9="x","x",$M$2-'Indicator Date hidden'!N9)</f>
        <v>0</v>
      </c>
      <c r="N8" s="25">
        <f>IF('Indicator Date hidden'!O9="x","x",$N$2-'Indicator Date hidden'!O9)</f>
        <v>0</v>
      </c>
      <c r="O8" s="25">
        <f>IF('Indicator Date hidden'!P9="x","x",$O$2-'Indicator Date hidden'!P9)</f>
        <v>0</v>
      </c>
      <c r="P8" s="25">
        <f>IF('Indicator Date hidden'!Q9="x","x",$P$2-'Indicator Date hidden'!Q9)</f>
        <v>0</v>
      </c>
      <c r="Q8" s="25">
        <f>IF('Indicator Date hidden'!R9="x","x",$Q$2-'Indicator Date hidden'!R9)</f>
        <v>9</v>
      </c>
      <c r="R8" s="25">
        <f>IF('Indicator Date hidden'!S9="x","x",$R$2-'Indicator Date hidden'!S9)</f>
        <v>0</v>
      </c>
      <c r="S8" s="25">
        <f>IF('Indicator Date hidden'!T9="x","x",$S$2-'Indicator Date hidden'!T9)</f>
        <v>0</v>
      </c>
      <c r="T8" s="25">
        <f>IF('Indicator Date hidden'!U9="x","x",$T$2-'Indicator Date hidden'!U9)</f>
        <v>0</v>
      </c>
      <c r="U8" s="25">
        <f>IF('Indicator Date hidden'!V9="x","x",$U$2-'Indicator Date hidden'!V9)</f>
        <v>0</v>
      </c>
      <c r="V8" s="25">
        <f>IF('Indicator Date hidden'!W9="x","x",$V$2-'Indicator Date hidden'!W9)</f>
        <v>0</v>
      </c>
      <c r="W8" s="25">
        <f>IF('Indicator Date hidden'!X9="x","x",$W$2-'Indicator Date hidden'!X9)</f>
        <v>9</v>
      </c>
      <c r="X8" s="25">
        <f>IF('Indicator Date hidden'!Y9="x","x",$X$2-'Indicator Date hidden'!Y9)</f>
        <v>1</v>
      </c>
      <c r="Y8" s="25">
        <f>IF('Indicator Date hidden'!Z9="x","x",$Y$2-'Indicator Date hidden'!Z9)</f>
        <v>0</v>
      </c>
      <c r="Z8" s="25">
        <f>IF('Indicator Date hidden'!AA9="x","x",$Z$2-'Indicator Date hidden'!AA9)</f>
        <v>0</v>
      </c>
      <c r="AA8" s="25">
        <f>IF('Indicator Date hidden'!AB9="x","x",$AA$2-'Indicator Date hidden'!AB9)</f>
        <v>0</v>
      </c>
      <c r="AB8" s="25">
        <f>IF('Indicator Date hidden'!AC9="x","x",$AB$2-'Indicator Date hidden'!AC9)</f>
        <v>0</v>
      </c>
      <c r="AC8" s="25">
        <f>IF('Indicator Date hidden'!AD9="x","x",$AC$2-'Indicator Date hidden'!AD9)</f>
        <v>0</v>
      </c>
      <c r="AD8" s="25" t="str">
        <f>IF('Indicator Date hidden'!AE9="x","x",$AD$2-'Indicator Date hidden'!AE9)</f>
        <v>x</v>
      </c>
      <c r="AE8" s="25">
        <f>IF('Indicator Date hidden'!AF9="x","x",$AE$2-'Indicator Date hidden'!AF9)</f>
        <v>0</v>
      </c>
      <c r="AF8" s="25">
        <f>IF('Indicator Date hidden'!AG9="x","x",$AF$2-'Indicator Date hidden'!AG9)</f>
        <v>0</v>
      </c>
      <c r="AG8" s="25">
        <f>IF('Indicator Date hidden'!AH9="x","x",$AG$2-'Indicator Date hidden'!AH9)</f>
        <v>0</v>
      </c>
      <c r="AH8" s="25">
        <f>IF('Indicator Date hidden'!AI9="x","x",$AH$2-'Indicator Date hidden'!AI9)</f>
        <v>0</v>
      </c>
      <c r="AI8" s="25">
        <f>IF('Indicator Date hidden'!AJ9="x","x",$AI$2-'Indicator Date hidden'!AJ9)</f>
        <v>0</v>
      </c>
      <c r="AJ8" s="25" t="str">
        <f>IF('Indicator Date hidden'!AK9="x","x",$AJ$2-'Indicator Date hidden'!AK9)</f>
        <v>x</v>
      </c>
      <c r="AK8" s="25">
        <f>IF('Indicator Date hidden'!AL9="x","x",$AK$2-'Indicator Date hidden'!AL9)</f>
        <v>1</v>
      </c>
      <c r="AL8" s="25">
        <f>IF('Indicator Date hidden'!AM9="x","x",$AL$2-'Indicator Date hidden'!AM9)</f>
        <v>0</v>
      </c>
      <c r="AM8" s="25">
        <f>IF('Indicator Date hidden'!AN9="x","x",$AM$2-'Indicator Date hidden'!AN9)</f>
        <v>0</v>
      </c>
      <c r="AN8" s="25">
        <f>IF('Indicator Date hidden'!AO9="x","x",$AN$2-'Indicator Date hidden'!AO9)</f>
        <v>0</v>
      </c>
      <c r="AO8" s="25" t="str">
        <f>IF('Indicator Date hidden'!AP9="x","x",$AO$2-'Indicator Date hidden'!AP9)</f>
        <v>x</v>
      </c>
      <c r="AP8" s="25" t="str">
        <f>IF('Indicator Date hidden'!AQ9="x","x",$AP$2-'Indicator Date hidden'!AQ9)</f>
        <v>x</v>
      </c>
      <c r="AQ8" s="25">
        <f>IF('Indicator Date hidden'!AR9="x","x",$AQ$2-'Indicator Date hidden'!AR9)</f>
        <v>0</v>
      </c>
      <c r="AR8" s="25">
        <f>IF('Indicator Date hidden'!AS9="x","x",$AR$2-'Indicator Date hidden'!AS9)</f>
        <v>0</v>
      </c>
      <c r="AS8" s="25">
        <f>IF('Indicator Date hidden'!AT9="x","x",$AS$2-'Indicator Date hidden'!AT9)</f>
        <v>0</v>
      </c>
      <c r="AT8" s="25">
        <f>IF('Indicator Date hidden'!AU9="x","x",$AT$2-'Indicator Date hidden'!AU9)</f>
        <v>0</v>
      </c>
      <c r="AU8" s="25">
        <f>IF('Indicator Date hidden'!AV9="x","x",$AU$2-'Indicator Date hidden'!AV9)</f>
        <v>1</v>
      </c>
      <c r="AV8" s="25">
        <f>IF('Indicator Date hidden'!AW9="x","x",$AV$2-'Indicator Date hidden'!AW9)</f>
        <v>0</v>
      </c>
      <c r="AW8" s="25">
        <f>IF('Indicator Date hidden'!AX9="x","x",$AW$2-'Indicator Date hidden'!AX9)</f>
        <v>0</v>
      </c>
      <c r="AX8" s="25">
        <f>IF('Indicator Date hidden'!AY9="x","x",$AX$2-'Indicator Date hidden'!AY9)</f>
        <v>0</v>
      </c>
      <c r="AY8" s="25">
        <f>IF('Indicator Date hidden'!AZ9="x","x",$AY$2-'Indicator Date hidden'!AZ9)</f>
        <v>0</v>
      </c>
      <c r="AZ8" s="25">
        <f>IF('Indicator Date hidden'!BA9="x","x",$AZ$2-'Indicator Date hidden'!BA9)</f>
        <v>0</v>
      </c>
      <c r="BA8">
        <f t="shared" si="0"/>
        <v>21</v>
      </c>
      <c r="BB8" s="26">
        <f t="shared" si="1"/>
        <v>0.44680851063829785</v>
      </c>
      <c r="BC8">
        <f t="shared" si="2"/>
        <v>5</v>
      </c>
      <c r="BD8" s="26">
        <f t="shared" si="3"/>
        <v>1.8196154683596</v>
      </c>
      <c r="BE8" s="28">
        <f t="shared" si="4"/>
        <v>0</v>
      </c>
    </row>
    <row r="9" spans="1:57" x14ac:dyDescent="0.35">
      <c r="A9" t="s">
        <v>7742</v>
      </c>
      <c r="B9" s="25">
        <f>IF('Indicator Date hidden'!C10="x","x",$B$2-'Indicator Date hidden'!C10)</f>
        <v>0</v>
      </c>
      <c r="C9" s="25">
        <f>IF('Indicator Date hidden'!D10="x","x",$C$2-'Indicator Date hidden'!D10)</f>
        <v>0</v>
      </c>
      <c r="D9" s="25">
        <f>IF('Indicator Date hidden'!E10="x","x",$D$2-'Indicator Date hidden'!E10)</f>
        <v>0</v>
      </c>
      <c r="E9" s="25">
        <f>IF('Indicator Date hidden'!F10="x","x",$E$2-'Indicator Date hidden'!F10)</f>
        <v>0</v>
      </c>
      <c r="F9" s="25">
        <f>IF('Indicator Date hidden'!G10="x","x",$F$2-'Indicator Date hidden'!G10)</f>
        <v>0</v>
      </c>
      <c r="G9" s="25">
        <f>IF('Indicator Date hidden'!H10="x","x",$G$2-'Indicator Date hidden'!H10)</f>
        <v>0</v>
      </c>
      <c r="H9" s="25">
        <f>IF('Indicator Date hidden'!I10="x","x",$H$2-'Indicator Date hidden'!I10)</f>
        <v>0</v>
      </c>
      <c r="I9" s="25">
        <f>IF('Indicator Date hidden'!J10="x","x",$I$2-'Indicator Date hidden'!J10)</f>
        <v>0</v>
      </c>
      <c r="J9" s="25">
        <f>IF('Indicator Date hidden'!K10="x","x",$J$2-'Indicator Date hidden'!K10)</f>
        <v>0</v>
      </c>
      <c r="K9" s="25">
        <f>IF('Indicator Date hidden'!L10="x","x",$K$2-'Indicator Date hidden'!L10)</f>
        <v>0</v>
      </c>
      <c r="L9" s="25">
        <f>IF('Indicator Date hidden'!M10="x","x",$L$2-'Indicator Date hidden'!M10)</f>
        <v>0</v>
      </c>
      <c r="M9" s="25">
        <f>IF('Indicator Date hidden'!N10="x","x",$M$2-'Indicator Date hidden'!N10)</f>
        <v>0</v>
      </c>
      <c r="N9" s="25">
        <f>IF('Indicator Date hidden'!O10="x","x",$N$2-'Indicator Date hidden'!O10)</f>
        <v>0</v>
      </c>
      <c r="O9" s="25">
        <f>IF('Indicator Date hidden'!P10="x","x",$O$2-'Indicator Date hidden'!P10)</f>
        <v>0</v>
      </c>
      <c r="P9" s="25">
        <f>IF('Indicator Date hidden'!Q10="x","x",$P$2-'Indicator Date hidden'!Q10)</f>
        <v>0</v>
      </c>
      <c r="Q9" s="25">
        <f>IF('Indicator Date hidden'!R10="x","x",$Q$2-'Indicator Date hidden'!R10)</f>
        <v>4</v>
      </c>
      <c r="R9" s="25">
        <f>IF('Indicator Date hidden'!S10="x","x",$R$2-'Indicator Date hidden'!S10)</f>
        <v>0</v>
      </c>
      <c r="S9" s="25">
        <f>IF('Indicator Date hidden'!T10="x","x",$S$2-'Indicator Date hidden'!T10)</f>
        <v>0</v>
      </c>
      <c r="T9" s="25">
        <f>IF('Indicator Date hidden'!U10="x","x",$T$2-'Indicator Date hidden'!U10)</f>
        <v>0</v>
      </c>
      <c r="U9" s="25">
        <f>IF('Indicator Date hidden'!V10="x","x",$U$2-'Indicator Date hidden'!V10)</f>
        <v>0</v>
      </c>
      <c r="V9" s="25">
        <f>IF('Indicator Date hidden'!W10="x","x",$V$2-'Indicator Date hidden'!W10)</f>
        <v>0</v>
      </c>
      <c r="W9" s="25">
        <f>IF('Indicator Date hidden'!X10="x","x",$W$2-'Indicator Date hidden'!X10)</f>
        <v>4</v>
      </c>
      <c r="X9" s="25">
        <f>IF('Indicator Date hidden'!Y10="x","x",$X$2-'Indicator Date hidden'!Y10)</f>
        <v>1</v>
      </c>
      <c r="Y9" s="25">
        <f>IF('Indicator Date hidden'!Z10="x","x",$Y$2-'Indicator Date hidden'!Z10)</f>
        <v>0</v>
      </c>
      <c r="Z9" s="25">
        <f>IF('Indicator Date hidden'!AA10="x","x",$Z$2-'Indicator Date hidden'!AA10)</f>
        <v>0</v>
      </c>
      <c r="AA9" s="25">
        <f>IF('Indicator Date hidden'!AB10="x","x",$AA$2-'Indicator Date hidden'!AB10)</f>
        <v>0</v>
      </c>
      <c r="AB9" s="25">
        <f>IF('Indicator Date hidden'!AC10="x","x",$AB$2-'Indicator Date hidden'!AC10)</f>
        <v>0</v>
      </c>
      <c r="AC9" s="25">
        <f>IF('Indicator Date hidden'!AD10="x","x",$AC$2-'Indicator Date hidden'!AD10)</f>
        <v>0</v>
      </c>
      <c r="AD9" s="25" t="str">
        <f>IF('Indicator Date hidden'!AE10="x","x",$AD$2-'Indicator Date hidden'!AE10)</f>
        <v>x</v>
      </c>
      <c r="AE9" s="25">
        <f>IF('Indicator Date hidden'!AF10="x","x",$AE$2-'Indicator Date hidden'!AF10)</f>
        <v>0</v>
      </c>
      <c r="AF9" s="25">
        <f>IF('Indicator Date hidden'!AG10="x","x",$AF$2-'Indicator Date hidden'!AG10)</f>
        <v>0</v>
      </c>
      <c r="AG9" s="25">
        <f>IF('Indicator Date hidden'!AH10="x","x",$AG$2-'Indicator Date hidden'!AH10)</f>
        <v>0</v>
      </c>
      <c r="AH9" s="25">
        <f>IF('Indicator Date hidden'!AI10="x","x",$AH$2-'Indicator Date hidden'!AI10)</f>
        <v>0</v>
      </c>
      <c r="AI9" s="25">
        <f>IF('Indicator Date hidden'!AJ10="x","x",$AI$2-'Indicator Date hidden'!AJ10)</f>
        <v>0</v>
      </c>
      <c r="AJ9" s="25">
        <f>IF('Indicator Date hidden'!AK10="x","x",$AJ$2-'Indicator Date hidden'!AK10)</f>
        <v>1</v>
      </c>
      <c r="AK9" s="25">
        <f>IF('Indicator Date hidden'!AL10="x","x",$AK$2-'Indicator Date hidden'!AL10)</f>
        <v>1</v>
      </c>
      <c r="AL9" s="25">
        <f>IF('Indicator Date hidden'!AM10="x","x",$AL$2-'Indicator Date hidden'!AM10)</f>
        <v>0</v>
      </c>
      <c r="AM9" s="25">
        <f>IF('Indicator Date hidden'!AN10="x","x",$AM$2-'Indicator Date hidden'!AN10)</f>
        <v>0</v>
      </c>
      <c r="AN9" s="25">
        <f>IF('Indicator Date hidden'!AO10="x","x",$AN$2-'Indicator Date hidden'!AO10)</f>
        <v>0</v>
      </c>
      <c r="AO9" s="25">
        <f>IF('Indicator Date hidden'!AP10="x","x",$AO$2-'Indicator Date hidden'!AP10)</f>
        <v>0</v>
      </c>
      <c r="AP9" s="25">
        <f>IF('Indicator Date hidden'!AQ10="x","x",$AP$2-'Indicator Date hidden'!AQ10)</f>
        <v>0</v>
      </c>
      <c r="AQ9" s="25">
        <f>IF('Indicator Date hidden'!AR10="x","x",$AQ$2-'Indicator Date hidden'!AR10)</f>
        <v>4</v>
      </c>
      <c r="AR9" s="25">
        <f>IF('Indicator Date hidden'!AS10="x","x",$AR$2-'Indicator Date hidden'!AS10)</f>
        <v>0</v>
      </c>
      <c r="AS9" s="25">
        <f>IF('Indicator Date hidden'!AT10="x","x",$AS$2-'Indicator Date hidden'!AT10)</f>
        <v>0</v>
      </c>
      <c r="AT9" s="25">
        <f>IF('Indicator Date hidden'!AU10="x","x",$AT$2-'Indicator Date hidden'!AU10)</f>
        <v>0</v>
      </c>
      <c r="AU9" s="25">
        <f>IF('Indicator Date hidden'!AV10="x","x",$AU$2-'Indicator Date hidden'!AV10)</f>
        <v>3</v>
      </c>
      <c r="AV9" s="25">
        <f>IF('Indicator Date hidden'!AW10="x","x",$AV$2-'Indicator Date hidden'!AW10)</f>
        <v>0</v>
      </c>
      <c r="AW9" s="25">
        <f>IF('Indicator Date hidden'!AX10="x","x",$AW$2-'Indicator Date hidden'!AX10)</f>
        <v>0</v>
      </c>
      <c r="AX9" s="25">
        <f>IF('Indicator Date hidden'!AY10="x","x",$AX$2-'Indicator Date hidden'!AY10)</f>
        <v>0</v>
      </c>
      <c r="AY9" s="25">
        <f>IF('Indicator Date hidden'!AZ10="x","x",$AY$2-'Indicator Date hidden'!AZ10)</f>
        <v>0</v>
      </c>
      <c r="AZ9" s="25">
        <f>IF('Indicator Date hidden'!BA10="x","x",$AZ$2-'Indicator Date hidden'!BA10)</f>
        <v>0</v>
      </c>
      <c r="BA9">
        <f t="shared" si="0"/>
        <v>18</v>
      </c>
      <c r="BB9" s="26">
        <f t="shared" si="1"/>
        <v>0.36</v>
      </c>
      <c r="BC9">
        <f t="shared" si="2"/>
        <v>7</v>
      </c>
      <c r="BD9" s="26">
        <f t="shared" si="3"/>
        <v>1.034601372510205</v>
      </c>
      <c r="BE9" s="28">
        <f t="shared" si="4"/>
        <v>0</v>
      </c>
    </row>
    <row r="10" spans="1:57" x14ac:dyDescent="0.35">
      <c r="A10" t="s">
        <v>7748</v>
      </c>
      <c r="B10" s="25">
        <f>IF('Indicator Date hidden'!C11="x","x",$B$2-'Indicator Date hidden'!C11)</f>
        <v>0</v>
      </c>
      <c r="C10" s="25">
        <f>IF('Indicator Date hidden'!D11="x","x",$C$2-'Indicator Date hidden'!D11)</f>
        <v>0</v>
      </c>
      <c r="D10" s="25">
        <f>IF('Indicator Date hidden'!E11="x","x",$D$2-'Indicator Date hidden'!E11)</f>
        <v>0</v>
      </c>
      <c r="E10" s="25">
        <f>IF('Indicator Date hidden'!F11="x","x",$E$2-'Indicator Date hidden'!F11)</f>
        <v>0</v>
      </c>
      <c r="F10" s="25">
        <f>IF('Indicator Date hidden'!G11="x","x",$F$2-'Indicator Date hidden'!G11)</f>
        <v>0</v>
      </c>
      <c r="G10" s="25">
        <f>IF('Indicator Date hidden'!H11="x","x",$G$2-'Indicator Date hidden'!H11)</f>
        <v>0</v>
      </c>
      <c r="H10" s="25">
        <f>IF('Indicator Date hidden'!I11="x","x",$H$2-'Indicator Date hidden'!I11)</f>
        <v>0</v>
      </c>
      <c r="I10" s="25">
        <f>IF('Indicator Date hidden'!J11="x","x",$I$2-'Indicator Date hidden'!J11)</f>
        <v>0</v>
      </c>
      <c r="J10" s="25">
        <f>IF('Indicator Date hidden'!K11="x","x",$J$2-'Indicator Date hidden'!K11)</f>
        <v>0</v>
      </c>
      <c r="K10" s="25">
        <f>IF('Indicator Date hidden'!L11="x","x",$K$2-'Indicator Date hidden'!L11)</f>
        <v>0</v>
      </c>
      <c r="L10" s="25">
        <f>IF('Indicator Date hidden'!M11="x","x",$L$2-'Indicator Date hidden'!M11)</f>
        <v>0</v>
      </c>
      <c r="M10" s="25">
        <f>IF('Indicator Date hidden'!N11="x","x",$M$2-'Indicator Date hidden'!N11)</f>
        <v>0</v>
      </c>
      <c r="N10" s="25">
        <f>IF('Indicator Date hidden'!O11="x","x",$N$2-'Indicator Date hidden'!O11)</f>
        <v>0</v>
      </c>
      <c r="O10" s="25">
        <f>IF('Indicator Date hidden'!P11="x","x",$O$2-'Indicator Date hidden'!P11)</f>
        <v>0</v>
      </c>
      <c r="P10" s="25">
        <f>IF('Indicator Date hidden'!Q11="x","x",$P$2-'Indicator Date hidden'!Q11)</f>
        <v>0</v>
      </c>
      <c r="Q10" s="25" t="str">
        <f>IF('Indicator Date hidden'!R11="x","x",$Q$2-'Indicator Date hidden'!R11)</f>
        <v>x</v>
      </c>
      <c r="R10" s="25">
        <f>IF('Indicator Date hidden'!S11="x","x",$R$2-'Indicator Date hidden'!S11)</f>
        <v>0</v>
      </c>
      <c r="S10" s="25">
        <f>IF('Indicator Date hidden'!T11="x","x",$S$2-'Indicator Date hidden'!T11)</f>
        <v>0</v>
      </c>
      <c r="T10" s="25">
        <f>IF('Indicator Date hidden'!U11="x","x",$T$2-'Indicator Date hidden'!U11)</f>
        <v>0</v>
      </c>
      <c r="U10" s="25" t="str">
        <f>IF('Indicator Date hidden'!V11="x","x",$U$2-'Indicator Date hidden'!V11)</f>
        <v>x</v>
      </c>
      <c r="V10" s="25">
        <f>IF('Indicator Date hidden'!W11="x","x",$V$2-'Indicator Date hidden'!W11)</f>
        <v>0</v>
      </c>
      <c r="W10" s="25">
        <f>IF('Indicator Date hidden'!X11="x","x",$W$2-'Indicator Date hidden'!X11)</f>
        <v>7</v>
      </c>
      <c r="X10" s="25">
        <f>IF('Indicator Date hidden'!Y11="x","x",$X$2-'Indicator Date hidden'!Y11)</f>
        <v>3</v>
      </c>
      <c r="Y10" s="25">
        <f>IF('Indicator Date hidden'!Z11="x","x",$Y$2-'Indicator Date hidden'!Z11)</f>
        <v>0</v>
      </c>
      <c r="Z10" s="25">
        <f>IF('Indicator Date hidden'!AA11="x","x",$Z$2-'Indicator Date hidden'!AA11)</f>
        <v>0</v>
      </c>
      <c r="AA10" s="25">
        <f>IF('Indicator Date hidden'!AB11="x","x",$AA$2-'Indicator Date hidden'!AB11)</f>
        <v>1</v>
      </c>
      <c r="AB10" s="25">
        <f>IF('Indicator Date hidden'!AC11="x","x",$AB$2-'Indicator Date hidden'!AC11)</f>
        <v>0</v>
      </c>
      <c r="AC10" s="25">
        <f>IF('Indicator Date hidden'!AD11="x","x",$AC$2-'Indicator Date hidden'!AD11)</f>
        <v>0</v>
      </c>
      <c r="AD10" s="25" t="str">
        <f>IF('Indicator Date hidden'!AE11="x","x",$AD$2-'Indicator Date hidden'!AE11)</f>
        <v>x</v>
      </c>
      <c r="AE10" s="25">
        <f>IF('Indicator Date hidden'!AF11="x","x",$AE$2-'Indicator Date hidden'!AF11)</f>
        <v>0</v>
      </c>
      <c r="AF10" s="25">
        <f>IF('Indicator Date hidden'!AG11="x","x",$AF$2-'Indicator Date hidden'!AG11)</f>
        <v>3</v>
      </c>
      <c r="AG10" s="25">
        <f>IF('Indicator Date hidden'!AH11="x","x",$AG$2-'Indicator Date hidden'!AH11)</f>
        <v>0</v>
      </c>
      <c r="AH10" s="25">
        <f>IF('Indicator Date hidden'!AI11="x","x",$AH$2-'Indicator Date hidden'!AI11)</f>
        <v>0</v>
      </c>
      <c r="AI10" s="25">
        <f>IF('Indicator Date hidden'!AJ11="x","x",$AI$2-'Indicator Date hidden'!AJ11)</f>
        <v>0</v>
      </c>
      <c r="AJ10" s="25" t="str">
        <f>IF('Indicator Date hidden'!AK11="x","x",$AJ$2-'Indicator Date hidden'!AK11)</f>
        <v>x</v>
      </c>
      <c r="AK10" s="25">
        <f>IF('Indicator Date hidden'!AL11="x","x",$AK$2-'Indicator Date hidden'!AL11)</f>
        <v>1</v>
      </c>
      <c r="AL10" s="25">
        <f>IF('Indicator Date hidden'!AM11="x","x",$AL$2-'Indicator Date hidden'!AM11)</f>
        <v>0</v>
      </c>
      <c r="AM10" s="25">
        <f>IF('Indicator Date hidden'!AN11="x","x",$AM$2-'Indicator Date hidden'!AN11)</f>
        <v>0</v>
      </c>
      <c r="AN10" s="25">
        <f>IF('Indicator Date hidden'!AO11="x","x",$AN$2-'Indicator Date hidden'!AO11)</f>
        <v>0</v>
      </c>
      <c r="AO10" s="25">
        <f>IF('Indicator Date hidden'!AP11="x","x",$AO$2-'Indicator Date hidden'!AP11)</f>
        <v>0</v>
      </c>
      <c r="AP10" s="25" t="str">
        <f>IF('Indicator Date hidden'!AQ11="x","x",$AP$2-'Indicator Date hidden'!AQ11)</f>
        <v>x</v>
      </c>
      <c r="AQ10" s="25">
        <f>IF('Indicator Date hidden'!AR11="x","x",$AQ$2-'Indicator Date hidden'!AR11)</f>
        <v>0</v>
      </c>
      <c r="AR10" s="25">
        <f>IF('Indicator Date hidden'!AS11="x","x",$AR$2-'Indicator Date hidden'!AS11)</f>
        <v>0</v>
      </c>
      <c r="AS10" s="25">
        <f>IF('Indicator Date hidden'!AT11="x","x",$AS$2-'Indicator Date hidden'!AT11)</f>
        <v>0</v>
      </c>
      <c r="AT10" s="25">
        <f>IF('Indicator Date hidden'!AU11="x","x",$AT$2-'Indicator Date hidden'!AU11)</f>
        <v>0</v>
      </c>
      <c r="AU10" s="25" t="str">
        <f>IF('Indicator Date hidden'!AV11="x","x",$AU$2-'Indicator Date hidden'!AV11)</f>
        <v>x</v>
      </c>
      <c r="AV10" s="25">
        <f>IF('Indicator Date hidden'!AW11="x","x",$AV$2-'Indicator Date hidden'!AW11)</f>
        <v>0</v>
      </c>
      <c r="AW10" s="25">
        <f>IF('Indicator Date hidden'!AX11="x","x",$AW$2-'Indicator Date hidden'!AX11)</f>
        <v>0</v>
      </c>
      <c r="AX10" s="25">
        <f>IF('Indicator Date hidden'!AY11="x","x",$AX$2-'Indicator Date hidden'!AY11)</f>
        <v>0</v>
      </c>
      <c r="AY10" s="25">
        <f>IF('Indicator Date hidden'!AZ11="x","x",$AY$2-'Indicator Date hidden'!AZ11)</f>
        <v>0</v>
      </c>
      <c r="AZ10" s="25">
        <f>IF('Indicator Date hidden'!BA11="x","x",$AZ$2-'Indicator Date hidden'!BA11)</f>
        <v>0</v>
      </c>
      <c r="BA10">
        <f t="shared" si="0"/>
        <v>15</v>
      </c>
      <c r="BB10" s="26">
        <f t="shared" si="1"/>
        <v>0.33333333333333331</v>
      </c>
      <c r="BC10">
        <f t="shared" si="2"/>
        <v>5</v>
      </c>
      <c r="BD10" s="26">
        <f t="shared" si="3"/>
        <v>1.1925695879998879</v>
      </c>
      <c r="BE10" s="28">
        <f t="shared" si="4"/>
        <v>0</v>
      </c>
    </row>
    <row r="11" spans="1:57" x14ac:dyDescent="0.35">
      <c r="A11" t="s">
        <v>7750</v>
      </c>
      <c r="B11" s="25">
        <f>IF('Indicator Date hidden'!C12="x","x",$B$2-'Indicator Date hidden'!C12)</f>
        <v>0</v>
      </c>
      <c r="C11" s="25">
        <f>IF('Indicator Date hidden'!D12="x","x",$C$2-'Indicator Date hidden'!D12)</f>
        <v>0</v>
      </c>
      <c r="D11" s="25">
        <f>IF('Indicator Date hidden'!E12="x","x",$D$2-'Indicator Date hidden'!E12)</f>
        <v>0</v>
      </c>
      <c r="E11" s="25">
        <f>IF('Indicator Date hidden'!F12="x","x",$E$2-'Indicator Date hidden'!F12)</f>
        <v>0</v>
      </c>
      <c r="F11" s="25">
        <f>IF('Indicator Date hidden'!G12="x","x",$F$2-'Indicator Date hidden'!G12)</f>
        <v>0</v>
      </c>
      <c r="G11" s="25">
        <f>IF('Indicator Date hidden'!H12="x","x",$G$2-'Indicator Date hidden'!H12)</f>
        <v>0</v>
      </c>
      <c r="H11" s="25">
        <f>IF('Indicator Date hidden'!I12="x","x",$H$2-'Indicator Date hidden'!I12)</f>
        <v>0</v>
      </c>
      <c r="I11" s="25">
        <f>IF('Indicator Date hidden'!J12="x","x",$I$2-'Indicator Date hidden'!J12)</f>
        <v>0</v>
      </c>
      <c r="J11" s="25">
        <f>IF('Indicator Date hidden'!K12="x","x",$J$2-'Indicator Date hidden'!K12)</f>
        <v>0</v>
      </c>
      <c r="K11" s="25">
        <f>IF('Indicator Date hidden'!L12="x","x",$K$2-'Indicator Date hidden'!L12)</f>
        <v>0</v>
      </c>
      <c r="L11" s="25">
        <f>IF('Indicator Date hidden'!M12="x","x",$L$2-'Indicator Date hidden'!M12)</f>
        <v>0</v>
      </c>
      <c r="M11" s="25">
        <f>IF('Indicator Date hidden'!N12="x","x",$M$2-'Indicator Date hidden'!N12)</f>
        <v>0</v>
      </c>
      <c r="N11" s="25">
        <f>IF('Indicator Date hidden'!O12="x","x",$N$2-'Indicator Date hidden'!O12)</f>
        <v>0</v>
      </c>
      <c r="O11" s="25">
        <f>IF('Indicator Date hidden'!P12="x","x",$O$2-'Indicator Date hidden'!P12)</f>
        <v>0</v>
      </c>
      <c r="P11" s="25">
        <f>IF('Indicator Date hidden'!Q12="x","x",$P$2-'Indicator Date hidden'!Q12)</f>
        <v>0</v>
      </c>
      <c r="Q11" s="25" t="str">
        <f>IF('Indicator Date hidden'!R12="x","x",$Q$2-'Indicator Date hidden'!R12)</f>
        <v>x</v>
      </c>
      <c r="R11" s="25">
        <f>IF('Indicator Date hidden'!S12="x","x",$R$2-'Indicator Date hidden'!S12)</f>
        <v>0</v>
      </c>
      <c r="S11" s="25">
        <f>IF('Indicator Date hidden'!T12="x","x",$S$2-'Indicator Date hidden'!T12)</f>
        <v>0</v>
      </c>
      <c r="T11" s="25">
        <f>IF('Indicator Date hidden'!U12="x","x",$T$2-'Indicator Date hidden'!U12)</f>
        <v>0</v>
      </c>
      <c r="U11" s="25" t="str">
        <f>IF('Indicator Date hidden'!V12="x","x",$U$2-'Indicator Date hidden'!V12)</f>
        <v>x</v>
      </c>
      <c r="V11" s="25">
        <f>IF('Indicator Date hidden'!W12="x","x",$V$2-'Indicator Date hidden'!W12)</f>
        <v>0</v>
      </c>
      <c r="W11" s="25" t="str">
        <f>IF('Indicator Date hidden'!X12="x","x",$W$2-'Indicator Date hidden'!X12)</f>
        <v>x</v>
      </c>
      <c r="X11" s="25">
        <f>IF('Indicator Date hidden'!Y12="x","x",$X$2-'Indicator Date hidden'!Y12)</f>
        <v>3</v>
      </c>
      <c r="Y11" s="25">
        <f>IF('Indicator Date hidden'!Z12="x","x",$Y$2-'Indicator Date hidden'!Z12)</f>
        <v>0</v>
      </c>
      <c r="Z11" s="25">
        <f>IF('Indicator Date hidden'!AA12="x","x",$Z$2-'Indicator Date hidden'!AA12)</f>
        <v>0</v>
      </c>
      <c r="AA11" s="25" t="str">
        <f>IF('Indicator Date hidden'!AB12="x","x",$AA$2-'Indicator Date hidden'!AB12)</f>
        <v>x</v>
      </c>
      <c r="AB11" s="25">
        <f>IF('Indicator Date hidden'!AC12="x","x",$AB$2-'Indicator Date hidden'!AC12)</f>
        <v>0</v>
      </c>
      <c r="AC11" s="25">
        <f>IF('Indicator Date hidden'!AD12="x","x",$AC$2-'Indicator Date hidden'!AD12)</f>
        <v>0</v>
      </c>
      <c r="AD11" s="25" t="str">
        <f>IF('Indicator Date hidden'!AE12="x","x",$AD$2-'Indicator Date hidden'!AE12)</f>
        <v>x</v>
      </c>
      <c r="AE11" s="25">
        <f>IF('Indicator Date hidden'!AF12="x","x",$AE$2-'Indicator Date hidden'!AF12)</f>
        <v>0</v>
      </c>
      <c r="AF11" s="25">
        <f>IF('Indicator Date hidden'!AG12="x","x",$AF$2-'Indicator Date hidden'!AG12)</f>
        <v>1</v>
      </c>
      <c r="AG11" s="25">
        <f>IF('Indicator Date hidden'!AH12="x","x",$AG$2-'Indicator Date hidden'!AH12)</f>
        <v>0</v>
      </c>
      <c r="AH11" s="25">
        <f>IF('Indicator Date hidden'!AI12="x","x",$AH$2-'Indicator Date hidden'!AI12)</f>
        <v>0</v>
      </c>
      <c r="AI11" s="25">
        <f>IF('Indicator Date hidden'!AJ12="x","x",$AI$2-'Indicator Date hidden'!AJ12)</f>
        <v>0</v>
      </c>
      <c r="AJ11" s="25" t="str">
        <f>IF('Indicator Date hidden'!AK12="x","x",$AJ$2-'Indicator Date hidden'!AK12)</f>
        <v>x</v>
      </c>
      <c r="AK11" s="25">
        <f>IF('Indicator Date hidden'!AL12="x","x",$AK$2-'Indicator Date hidden'!AL12)</f>
        <v>1</v>
      </c>
      <c r="AL11" s="25">
        <f>IF('Indicator Date hidden'!AM12="x","x",$AL$2-'Indicator Date hidden'!AM12)</f>
        <v>0</v>
      </c>
      <c r="AM11" s="25">
        <f>IF('Indicator Date hidden'!AN12="x","x",$AM$2-'Indicator Date hidden'!AN12)</f>
        <v>0</v>
      </c>
      <c r="AN11" s="25">
        <f>IF('Indicator Date hidden'!AO12="x","x",$AN$2-'Indicator Date hidden'!AO12)</f>
        <v>0</v>
      </c>
      <c r="AO11" s="25">
        <f>IF('Indicator Date hidden'!AP12="x","x",$AO$2-'Indicator Date hidden'!AP12)</f>
        <v>0</v>
      </c>
      <c r="AP11" s="25">
        <f>IF('Indicator Date hidden'!AQ12="x","x",$AP$2-'Indicator Date hidden'!AQ12)</f>
        <v>0</v>
      </c>
      <c r="AQ11" s="25">
        <f>IF('Indicator Date hidden'!AR12="x","x",$AQ$2-'Indicator Date hidden'!AR12)</f>
        <v>0</v>
      </c>
      <c r="AR11" s="25">
        <f>IF('Indicator Date hidden'!AS12="x","x",$AR$2-'Indicator Date hidden'!AS12)</f>
        <v>0</v>
      </c>
      <c r="AS11" s="25">
        <f>IF('Indicator Date hidden'!AT12="x","x",$AS$2-'Indicator Date hidden'!AT12)</f>
        <v>0</v>
      </c>
      <c r="AT11" s="25">
        <f>IF('Indicator Date hidden'!AU12="x","x",$AT$2-'Indicator Date hidden'!AU12)</f>
        <v>0</v>
      </c>
      <c r="AU11" s="25" t="str">
        <f>IF('Indicator Date hidden'!AV12="x","x",$AU$2-'Indicator Date hidden'!AV12)</f>
        <v>x</v>
      </c>
      <c r="AV11" s="25">
        <f>IF('Indicator Date hidden'!AW12="x","x",$AV$2-'Indicator Date hidden'!AW12)</f>
        <v>0</v>
      </c>
      <c r="AW11" s="25">
        <f>IF('Indicator Date hidden'!AX12="x","x",$AW$2-'Indicator Date hidden'!AX12)</f>
        <v>0</v>
      </c>
      <c r="AX11" s="25">
        <f>IF('Indicator Date hidden'!AY12="x","x",$AX$2-'Indicator Date hidden'!AY12)</f>
        <v>0</v>
      </c>
      <c r="AY11" s="25">
        <f>IF('Indicator Date hidden'!AZ12="x","x",$AY$2-'Indicator Date hidden'!AZ12)</f>
        <v>0</v>
      </c>
      <c r="AZ11" s="25">
        <f>IF('Indicator Date hidden'!BA12="x","x",$AZ$2-'Indicator Date hidden'!BA12)</f>
        <v>0</v>
      </c>
      <c r="BA11">
        <f t="shared" si="0"/>
        <v>5</v>
      </c>
      <c r="BB11" s="26">
        <f t="shared" si="1"/>
        <v>0.11363636363636363</v>
      </c>
      <c r="BC11">
        <f t="shared" si="2"/>
        <v>3</v>
      </c>
      <c r="BD11" s="26">
        <f t="shared" si="3"/>
        <v>0.48691557467337615</v>
      </c>
      <c r="BE11" s="28">
        <f t="shared" si="4"/>
        <v>0</v>
      </c>
    </row>
    <row r="12" spans="1:57" x14ac:dyDescent="0.35">
      <c r="A12" t="s">
        <v>7752</v>
      </c>
      <c r="B12" s="25">
        <f>IF('Indicator Date hidden'!C13="x","x",$B$2-'Indicator Date hidden'!C13)</f>
        <v>0</v>
      </c>
      <c r="C12" s="25">
        <f>IF('Indicator Date hidden'!D13="x","x",$C$2-'Indicator Date hidden'!D13)</f>
        <v>0</v>
      </c>
      <c r="D12" s="25">
        <f>IF('Indicator Date hidden'!E13="x","x",$D$2-'Indicator Date hidden'!E13)</f>
        <v>0</v>
      </c>
      <c r="E12" s="25">
        <f>IF('Indicator Date hidden'!F13="x","x",$E$2-'Indicator Date hidden'!F13)</f>
        <v>0</v>
      </c>
      <c r="F12" s="25">
        <f>IF('Indicator Date hidden'!G13="x","x",$F$2-'Indicator Date hidden'!G13)</f>
        <v>0</v>
      </c>
      <c r="G12" s="25">
        <f>IF('Indicator Date hidden'!H13="x","x",$G$2-'Indicator Date hidden'!H13)</f>
        <v>0</v>
      </c>
      <c r="H12" s="25">
        <f>IF('Indicator Date hidden'!I13="x","x",$H$2-'Indicator Date hidden'!I13)</f>
        <v>0</v>
      </c>
      <c r="I12" s="25">
        <f>IF('Indicator Date hidden'!J13="x","x",$I$2-'Indicator Date hidden'!J13)</f>
        <v>0</v>
      </c>
      <c r="J12" s="25">
        <f>IF('Indicator Date hidden'!K13="x","x",$J$2-'Indicator Date hidden'!K13)</f>
        <v>0</v>
      </c>
      <c r="K12" s="25">
        <f>IF('Indicator Date hidden'!L13="x","x",$K$2-'Indicator Date hidden'!L13)</f>
        <v>0</v>
      </c>
      <c r="L12" s="25">
        <f>IF('Indicator Date hidden'!M13="x","x",$L$2-'Indicator Date hidden'!M13)</f>
        <v>0</v>
      </c>
      <c r="M12" s="25">
        <f>IF('Indicator Date hidden'!N13="x","x",$M$2-'Indicator Date hidden'!N13)</f>
        <v>0</v>
      </c>
      <c r="N12" s="25">
        <f>IF('Indicator Date hidden'!O13="x","x",$N$2-'Indicator Date hidden'!O13)</f>
        <v>0</v>
      </c>
      <c r="O12" s="25">
        <f>IF('Indicator Date hidden'!P13="x","x",$O$2-'Indicator Date hidden'!P13)</f>
        <v>0</v>
      </c>
      <c r="P12" s="25">
        <f>IF('Indicator Date hidden'!Q13="x","x",$P$2-'Indicator Date hidden'!Q13)</f>
        <v>0</v>
      </c>
      <c r="Q12" s="25">
        <f>IF('Indicator Date hidden'!R13="x","x",$Q$2-'Indicator Date hidden'!R13)</f>
        <v>8</v>
      </c>
      <c r="R12" s="25">
        <f>IF('Indicator Date hidden'!S13="x","x",$R$2-'Indicator Date hidden'!S13)</f>
        <v>0</v>
      </c>
      <c r="S12" s="25">
        <f>IF('Indicator Date hidden'!T13="x","x",$S$2-'Indicator Date hidden'!T13)</f>
        <v>0</v>
      </c>
      <c r="T12" s="25">
        <f>IF('Indicator Date hidden'!U13="x","x",$T$2-'Indicator Date hidden'!U13)</f>
        <v>0</v>
      </c>
      <c r="U12" s="25">
        <f>IF('Indicator Date hidden'!V13="x","x",$U$2-'Indicator Date hidden'!V13)</f>
        <v>0</v>
      </c>
      <c r="V12" s="25">
        <f>IF('Indicator Date hidden'!W13="x","x",$V$2-'Indicator Date hidden'!W13)</f>
        <v>0</v>
      </c>
      <c r="W12" s="25">
        <f>IF('Indicator Date hidden'!X13="x","x",$W$2-'Indicator Date hidden'!X13)</f>
        <v>1</v>
      </c>
      <c r="X12" s="25">
        <f>IF('Indicator Date hidden'!Y13="x","x",$X$2-'Indicator Date hidden'!Y13)</f>
        <v>1</v>
      </c>
      <c r="Y12" s="25">
        <f>IF('Indicator Date hidden'!Z13="x","x",$Y$2-'Indicator Date hidden'!Z13)</f>
        <v>0</v>
      </c>
      <c r="Z12" s="25">
        <f>IF('Indicator Date hidden'!AA13="x","x",$Z$2-'Indicator Date hidden'!AA13)</f>
        <v>0</v>
      </c>
      <c r="AA12" s="25">
        <f>IF('Indicator Date hidden'!AB13="x","x",$AA$2-'Indicator Date hidden'!AB13)</f>
        <v>0</v>
      </c>
      <c r="AB12" s="25">
        <f>IF('Indicator Date hidden'!AC13="x","x",$AB$2-'Indicator Date hidden'!AC13)</f>
        <v>0</v>
      </c>
      <c r="AC12" s="25">
        <f>IF('Indicator Date hidden'!AD13="x","x",$AC$2-'Indicator Date hidden'!AD13)</f>
        <v>0</v>
      </c>
      <c r="AD12" s="25">
        <f>IF('Indicator Date hidden'!AE13="x","x",$AD$2-'Indicator Date hidden'!AE13)</f>
        <v>0</v>
      </c>
      <c r="AE12" s="25">
        <f>IF('Indicator Date hidden'!AF13="x","x",$AE$2-'Indicator Date hidden'!AF13)</f>
        <v>0</v>
      </c>
      <c r="AF12" s="25">
        <f>IF('Indicator Date hidden'!AG13="x","x",$AF$2-'Indicator Date hidden'!AG13)</f>
        <v>5</v>
      </c>
      <c r="AG12" s="25">
        <f>IF('Indicator Date hidden'!AH13="x","x",$AG$2-'Indicator Date hidden'!AH13)</f>
        <v>0</v>
      </c>
      <c r="AH12" s="25">
        <f>IF('Indicator Date hidden'!AI13="x","x",$AH$2-'Indicator Date hidden'!AI13)</f>
        <v>0</v>
      </c>
      <c r="AI12" s="25">
        <f>IF('Indicator Date hidden'!AJ13="x","x",$AI$2-'Indicator Date hidden'!AJ13)</f>
        <v>0</v>
      </c>
      <c r="AJ12" s="25">
        <f>IF('Indicator Date hidden'!AK13="x","x",$AJ$2-'Indicator Date hidden'!AK13)</f>
        <v>1</v>
      </c>
      <c r="AK12" s="25">
        <f>IF('Indicator Date hidden'!AL13="x","x",$AK$2-'Indicator Date hidden'!AL13)</f>
        <v>1</v>
      </c>
      <c r="AL12" s="25">
        <f>IF('Indicator Date hidden'!AM13="x","x",$AL$2-'Indicator Date hidden'!AM13)</f>
        <v>0</v>
      </c>
      <c r="AM12" s="25">
        <f>IF('Indicator Date hidden'!AN13="x","x",$AM$2-'Indicator Date hidden'!AN13)</f>
        <v>0</v>
      </c>
      <c r="AN12" s="25">
        <f>IF('Indicator Date hidden'!AO13="x","x",$AN$2-'Indicator Date hidden'!AO13)</f>
        <v>0</v>
      </c>
      <c r="AO12" s="25" t="str">
        <f>IF('Indicator Date hidden'!AP13="x","x",$AO$2-'Indicator Date hidden'!AP13)</f>
        <v>x</v>
      </c>
      <c r="AP12" s="25" t="str">
        <f>IF('Indicator Date hidden'!AQ13="x","x",$AP$2-'Indicator Date hidden'!AQ13)</f>
        <v>x</v>
      </c>
      <c r="AQ12" s="25" t="str">
        <f>IF('Indicator Date hidden'!AR13="x","x",$AQ$2-'Indicator Date hidden'!AR13)</f>
        <v>x</v>
      </c>
      <c r="AR12" s="25">
        <f>IF('Indicator Date hidden'!AS13="x","x",$AR$2-'Indicator Date hidden'!AS13)</f>
        <v>0</v>
      </c>
      <c r="AS12" s="25">
        <f>IF('Indicator Date hidden'!AT13="x","x",$AS$2-'Indicator Date hidden'!AT13)</f>
        <v>0</v>
      </c>
      <c r="AT12" s="25">
        <f>IF('Indicator Date hidden'!AU13="x","x",$AT$2-'Indicator Date hidden'!AU13)</f>
        <v>0</v>
      </c>
      <c r="AU12" s="25">
        <f>IF('Indicator Date hidden'!AV13="x","x",$AU$2-'Indicator Date hidden'!AV13)</f>
        <v>0</v>
      </c>
      <c r="AV12" s="25">
        <f>IF('Indicator Date hidden'!AW13="x","x",$AV$2-'Indicator Date hidden'!AW13)</f>
        <v>0</v>
      </c>
      <c r="AW12" s="25">
        <f>IF('Indicator Date hidden'!AX13="x","x",$AW$2-'Indicator Date hidden'!AX13)</f>
        <v>0</v>
      </c>
      <c r="AX12" s="25">
        <f>IF('Indicator Date hidden'!AY13="x","x",$AX$2-'Indicator Date hidden'!AY13)</f>
        <v>0</v>
      </c>
      <c r="AY12" s="25">
        <f>IF('Indicator Date hidden'!AZ13="x","x",$AY$2-'Indicator Date hidden'!AZ13)</f>
        <v>0</v>
      </c>
      <c r="AZ12" s="25">
        <f>IF('Indicator Date hidden'!BA13="x","x",$AZ$2-'Indicator Date hidden'!BA13)</f>
        <v>0</v>
      </c>
      <c r="BA12">
        <f t="shared" si="0"/>
        <v>17</v>
      </c>
      <c r="BB12" s="26">
        <f t="shared" si="1"/>
        <v>0.35416666666666669</v>
      </c>
      <c r="BC12">
        <f t="shared" si="2"/>
        <v>6</v>
      </c>
      <c r="BD12" s="26">
        <f t="shared" si="3"/>
        <v>1.346129998262509</v>
      </c>
      <c r="BE12" s="28">
        <f t="shared" si="4"/>
        <v>0</v>
      </c>
    </row>
    <row r="13" spans="1:57" x14ac:dyDescent="0.35">
      <c r="A13" t="s">
        <v>7764</v>
      </c>
      <c r="B13" s="25">
        <f>IF('Indicator Date hidden'!C14="x","x",$B$2-'Indicator Date hidden'!C14)</f>
        <v>0</v>
      </c>
      <c r="C13" s="25">
        <f>IF('Indicator Date hidden'!D14="x","x",$C$2-'Indicator Date hidden'!D14)</f>
        <v>0</v>
      </c>
      <c r="D13" s="25">
        <f>IF('Indicator Date hidden'!E14="x","x",$D$2-'Indicator Date hidden'!E14)</f>
        <v>0</v>
      </c>
      <c r="E13" s="25">
        <f>IF('Indicator Date hidden'!F14="x","x",$E$2-'Indicator Date hidden'!F14)</f>
        <v>0</v>
      </c>
      <c r="F13" s="25">
        <f>IF('Indicator Date hidden'!G14="x","x",$F$2-'Indicator Date hidden'!G14)</f>
        <v>0</v>
      </c>
      <c r="G13" s="25">
        <f>IF('Indicator Date hidden'!H14="x","x",$G$2-'Indicator Date hidden'!H14)</f>
        <v>0</v>
      </c>
      <c r="H13" s="25">
        <f>IF('Indicator Date hidden'!I14="x","x",$H$2-'Indicator Date hidden'!I14)</f>
        <v>0</v>
      </c>
      <c r="I13" s="25">
        <f>IF('Indicator Date hidden'!J14="x","x",$I$2-'Indicator Date hidden'!J14)</f>
        <v>0</v>
      </c>
      <c r="J13" s="25">
        <f>IF('Indicator Date hidden'!K14="x","x",$J$2-'Indicator Date hidden'!K14)</f>
        <v>0</v>
      </c>
      <c r="K13" s="25">
        <f>IF('Indicator Date hidden'!L14="x","x",$K$2-'Indicator Date hidden'!L14)</f>
        <v>0</v>
      </c>
      <c r="L13" s="25">
        <f>IF('Indicator Date hidden'!M14="x","x",$L$2-'Indicator Date hidden'!M14)</f>
        <v>0</v>
      </c>
      <c r="M13" s="25">
        <f>IF('Indicator Date hidden'!N14="x","x",$M$2-'Indicator Date hidden'!N14)</f>
        <v>0</v>
      </c>
      <c r="N13" s="25">
        <f>IF('Indicator Date hidden'!O14="x","x",$N$2-'Indicator Date hidden'!O14)</f>
        <v>0</v>
      </c>
      <c r="O13" s="25">
        <f>IF('Indicator Date hidden'!P14="x","x",$O$2-'Indicator Date hidden'!P14)</f>
        <v>0</v>
      </c>
      <c r="P13" s="25">
        <f>IF('Indicator Date hidden'!Q14="x","x",$P$2-'Indicator Date hidden'!Q14)</f>
        <v>0</v>
      </c>
      <c r="Q13" s="25" t="str">
        <f>IF('Indicator Date hidden'!R14="x","x",$Q$2-'Indicator Date hidden'!R14)</f>
        <v>x</v>
      </c>
      <c r="R13" s="25">
        <f>IF('Indicator Date hidden'!S14="x","x",$R$2-'Indicator Date hidden'!S14)</f>
        <v>0</v>
      </c>
      <c r="S13" s="25">
        <f>IF('Indicator Date hidden'!T14="x","x",$S$2-'Indicator Date hidden'!T14)</f>
        <v>0</v>
      </c>
      <c r="T13" s="25">
        <f>IF('Indicator Date hidden'!U14="x","x",$T$2-'Indicator Date hidden'!U14)</f>
        <v>0</v>
      </c>
      <c r="U13" s="25" t="str">
        <f>IF('Indicator Date hidden'!V14="x","x",$U$2-'Indicator Date hidden'!V14)</f>
        <v>x</v>
      </c>
      <c r="V13" s="25">
        <f>IF('Indicator Date hidden'!W14="x","x",$V$2-'Indicator Date hidden'!W14)</f>
        <v>0</v>
      </c>
      <c r="W13" s="25" t="str">
        <f>IF('Indicator Date hidden'!X14="x","x",$W$2-'Indicator Date hidden'!X14)</f>
        <v>x</v>
      </c>
      <c r="X13" s="25">
        <f>IF('Indicator Date hidden'!Y14="x","x",$X$2-'Indicator Date hidden'!Y14)</f>
        <v>6</v>
      </c>
      <c r="Y13" s="25">
        <f>IF('Indicator Date hidden'!Z14="x","x",$Y$2-'Indicator Date hidden'!Z14)</f>
        <v>0</v>
      </c>
      <c r="Z13" s="25">
        <f>IF('Indicator Date hidden'!AA14="x","x",$Z$2-'Indicator Date hidden'!AA14)</f>
        <v>0</v>
      </c>
      <c r="AA13" s="25">
        <f>IF('Indicator Date hidden'!AB14="x","x",$AA$2-'Indicator Date hidden'!AB14)</f>
        <v>1</v>
      </c>
      <c r="AB13" s="25">
        <f>IF('Indicator Date hidden'!AC14="x","x",$AB$2-'Indicator Date hidden'!AC14)</f>
        <v>0</v>
      </c>
      <c r="AC13" s="25">
        <f>IF('Indicator Date hidden'!AD14="x","x",$AC$2-'Indicator Date hidden'!AD14)</f>
        <v>0</v>
      </c>
      <c r="AD13" s="25" t="str">
        <f>IF('Indicator Date hidden'!AE14="x","x",$AD$2-'Indicator Date hidden'!AE14)</f>
        <v>x</v>
      </c>
      <c r="AE13" s="25">
        <f>IF('Indicator Date hidden'!AF14="x","x",$AE$2-'Indicator Date hidden'!AF14)</f>
        <v>0</v>
      </c>
      <c r="AF13" s="25" t="str">
        <f>IF('Indicator Date hidden'!AG14="x","x",$AF$2-'Indicator Date hidden'!AG14)</f>
        <v>x</v>
      </c>
      <c r="AG13" s="25">
        <f>IF('Indicator Date hidden'!AH14="x","x",$AG$2-'Indicator Date hidden'!AH14)</f>
        <v>0</v>
      </c>
      <c r="AH13" s="25">
        <f>IF('Indicator Date hidden'!AI14="x","x",$AH$2-'Indicator Date hidden'!AI14)</f>
        <v>0</v>
      </c>
      <c r="AI13" s="25">
        <f>IF('Indicator Date hidden'!AJ14="x","x",$AI$2-'Indicator Date hidden'!AJ14)</f>
        <v>0</v>
      </c>
      <c r="AJ13" s="25" t="str">
        <f>IF('Indicator Date hidden'!AK14="x","x",$AJ$2-'Indicator Date hidden'!AK14)</f>
        <v>x</v>
      </c>
      <c r="AK13" s="25">
        <f>IF('Indicator Date hidden'!AL14="x","x",$AK$2-'Indicator Date hidden'!AL14)</f>
        <v>1</v>
      </c>
      <c r="AL13" s="25">
        <f>IF('Indicator Date hidden'!AM14="x","x",$AL$2-'Indicator Date hidden'!AM14)</f>
        <v>0</v>
      </c>
      <c r="AM13" s="25">
        <f>IF('Indicator Date hidden'!AN14="x","x",$AM$2-'Indicator Date hidden'!AN14)</f>
        <v>0</v>
      </c>
      <c r="AN13" s="25">
        <f>IF('Indicator Date hidden'!AO14="x","x",$AN$2-'Indicator Date hidden'!AO14)</f>
        <v>0</v>
      </c>
      <c r="AO13" s="25">
        <f>IF('Indicator Date hidden'!AP14="x","x",$AO$2-'Indicator Date hidden'!AP14)</f>
        <v>0</v>
      </c>
      <c r="AP13" s="25">
        <f>IF('Indicator Date hidden'!AQ14="x","x",$AP$2-'Indicator Date hidden'!AQ14)</f>
        <v>0</v>
      </c>
      <c r="AQ13" s="25" t="str">
        <f>IF('Indicator Date hidden'!AR14="x","x",$AQ$2-'Indicator Date hidden'!AR14)</f>
        <v>x</v>
      </c>
      <c r="AR13" s="25">
        <f>IF('Indicator Date hidden'!AS14="x","x",$AR$2-'Indicator Date hidden'!AS14)</f>
        <v>0</v>
      </c>
      <c r="AS13" s="25">
        <f>IF('Indicator Date hidden'!AT14="x","x",$AS$2-'Indicator Date hidden'!AT14)</f>
        <v>0</v>
      </c>
      <c r="AT13" s="25">
        <f>IF('Indicator Date hidden'!AU14="x","x",$AT$2-'Indicator Date hidden'!AU14)</f>
        <v>0</v>
      </c>
      <c r="AU13" s="25" t="str">
        <f>IF('Indicator Date hidden'!AV14="x","x",$AU$2-'Indicator Date hidden'!AV14)</f>
        <v>x</v>
      </c>
      <c r="AV13" s="25">
        <f>IF('Indicator Date hidden'!AW14="x","x",$AV$2-'Indicator Date hidden'!AW14)</f>
        <v>0</v>
      </c>
      <c r="AW13" s="25">
        <f>IF('Indicator Date hidden'!AX14="x","x",$AW$2-'Indicator Date hidden'!AX14)</f>
        <v>0</v>
      </c>
      <c r="AX13" s="25">
        <f>IF('Indicator Date hidden'!AY14="x","x",$AX$2-'Indicator Date hidden'!AY14)</f>
        <v>0</v>
      </c>
      <c r="AY13" s="25">
        <f>IF('Indicator Date hidden'!AZ14="x","x",$AY$2-'Indicator Date hidden'!AZ14)</f>
        <v>0</v>
      </c>
      <c r="AZ13" s="25">
        <f>IF('Indicator Date hidden'!BA14="x","x",$AZ$2-'Indicator Date hidden'!BA14)</f>
        <v>0</v>
      </c>
      <c r="BA13">
        <f t="shared" si="0"/>
        <v>8</v>
      </c>
      <c r="BB13" s="26">
        <f t="shared" si="1"/>
        <v>0.18604651162790697</v>
      </c>
      <c r="BC13">
        <f t="shared" si="2"/>
        <v>3</v>
      </c>
      <c r="BD13" s="26">
        <f t="shared" si="3"/>
        <v>0.92147036075157907</v>
      </c>
      <c r="BE13" s="28">
        <f t="shared" si="4"/>
        <v>0</v>
      </c>
    </row>
    <row r="14" spans="1:57" x14ac:dyDescent="0.35">
      <c r="A14" t="s">
        <v>7762</v>
      </c>
      <c r="B14" s="25">
        <f>IF('Indicator Date hidden'!C15="x","x",$B$2-'Indicator Date hidden'!C15)</f>
        <v>0</v>
      </c>
      <c r="C14" s="25">
        <f>IF('Indicator Date hidden'!D15="x","x",$C$2-'Indicator Date hidden'!D15)</f>
        <v>0</v>
      </c>
      <c r="D14" s="25">
        <f>IF('Indicator Date hidden'!E15="x","x",$D$2-'Indicator Date hidden'!E15)</f>
        <v>0</v>
      </c>
      <c r="E14" s="25">
        <f>IF('Indicator Date hidden'!F15="x","x",$E$2-'Indicator Date hidden'!F15)</f>
        <v>0</v>
      </c>
      <c r="F14" s="25">
        <f>IF('Indicator Date hidden'!G15="x","x",$F$2-'Indicator Date hidden'!G15)</f>
        <v>0</v>
      </c>
      <c r="G14" s="25">
        <f>IF('Indicator Date hidden'!H15="x","x",$G$2-'Indicator Date hidden'!H15)</f>
        <v>0</v>
      </c>
      <c r="H14" s="25">
        <f>IF('Indicator Date hidden'!I15="x","x",$H$2-'Indicator Date hidden'!I15)</f>
        <v>0</v>
      </c>
      <c r="I14" s="25">
        <f>IF('Indicator Date hidden'!J15="x","x",$I$2-'Indicator Date hidden'!J15)</f>
        <v>0</v>
      </c>
      <c r="J14" s="25">
        <f>IF('Indicator Date hidden'!K15="x","x",$J$2-'Indicator Date hidden'!K15)</f>
        <v>0</v>
      </c>
      <c r="K14" s="25">
        <f>IF('Indicator Date hidden'!L15="x","x",$K$2-'Indicator Date hidden'!L15)</f>
        <v>0</v>
      </c>
      <c r="L14" s="25">
        <f>IF('Indicator Date hidden'!M15="x","x",$L$2-'Indicator Date hidden'!M15)</f>
        <v>0</v>
      </c>
      <c r="M14" s="25">
        <f>IF('Indicator Date hidden'!N15="x","x",$M$2-'Indicator Date hidden'!N15)</f>
        <v>0</v>
      </c>
      <c r="N14" s="25">
        <f>IF('Indicator Date hidden'!O15="x","x",$N$2-'Indicator Date hidden'!O15)</f>
        <v>0</v>
      </c>
      <c r="O14" s="25">
        <f>IF('Indicator Date hidden'!P15="x","x",$O$2-'Indicator Date hidden'!P15)</f>
        <v>0</v>
      </c>
      <c r="P14" s="25">
        <f>IF('Indicator Date hidden'!Q15="x","x",$P$2-'Indicator Date hidden'!Q15)</f>
        <v>0</v>
      </c>
      <c r="Q14" s="25" t="str">
        <f>IF('Indicator Date hidden'!R15="x","x",$Q$2-'Indicator Date hidden'!R15)</f>
        <v>x</v>
      </c>
      <c r="R14" s="25">
        <f>IF('Indicator Date hidden'!S15="x","x",$R$2-'Indicator Date hidden'!S15)</f>
        <v>0</v>
      </c>
      <c r="S14" s="25">
        <f>IF('Indicator Date hidden'!T15="x","x",$S$2-'Indicator Date hidden'!T15)</f>
        <v>0</v>
      </c>
      <c r="T14" s="25">
        <f>IF('Indicator Date hidden'!U15="x","x",$T$2-'Indicator Date hidden'!U15)</f>
        <v>0</v>
      </c>
      <c r="U14" s="25" t="str">
        <f>IF('Indicator Date hidden'!V15="x","x",$U$2-'Indicator Date hidden'!V15)</f>
        <v>x</v>
      </c>
      <c r="V14" s="25">
        <f>IF('Indicator Date hidden'!W15="x","x",$V$2-'Indicator Date hidden'!W15)</f>
        <v>0</v>
      </c>
      <c r="W14" s="25" t="str">
        <f>IF('Indicator Date hidden'!X15="x","x",$W$2-'Indicator Date hidden'!X15)</f>
        <v>x</v>
      </c>
      <c r="X14" s="25">
        <f>IF('Indicator Date hidden'!Y15="x","x",$X$2-'Indicator Date hidden'!Y15)</f>
        <v>2</v>
      </c>
      <c r="Y14" s="25">
        <f>IF('Indicator Date hidden'!Z15="x","x",$Y$2-'Indicator Date hidden'!Z15)</f>
        <v>0</v>
      </c>
      <c r="Z14" s="25">
        <f>IF('Indicator Date hidden'!AA15="x","x",$Z$2-'Indicator Date hidden'!AA15)</f>
        <v>0</v>
      </c>
      <c r="AA14" s="25" t="str">
        <f>IF('Indicator Date hidden'!AB15="x","x",$AA$2-'Indicator Date hidden'!AB15)</f>
        <v>x</v>
      </c>
      <c r="AB14" s="25">
        <f>IF('Indicator Date hidden'!AC15="x","x",$AB$2-'Indicator Date hidden'!AC15)</f>
        <v>0</v>
      </c>
      <c r="AC14" s="25">
        <f>IF('Indicator Date hidden'!AD15="x","x",$AC$2-'Indicator Date hidden'!AD15)</f>
        <v>0</v>
      </c>
      <c r="AD14" s="25" t="str">
        <f>IF('Indicator Date hidden'!AE15="x","x",$AD$2-'Indicator Date hidden'!AE15)</f>
        <v>x</v>
      </c>
      <c r="AE14" s="25">
        <f>IF('Indicator Date hidden'!AF15="x","x",$AE$2-'Indicator Date hidden'!AF15)</f>
        <v>0</v>
      </c>
      <c r="AF14" s="25" t="str">
        <f>IF('Indicator Date hidden'!AG15="x","x",$AF$2-'Indicator Date hidden'!AG15)</f>
        <v>x</v>
      </c>
      <c r="AG14" s="25">
        <f>IF('Indicator Date hidden'!AH15="x","x",$AG$2-'Indicator Date hidden'!AH15)</f>
        <v>0</v>
      </c>
      <c r="AH14" s="25">
        <f>IF('Indicator Date hidden'!AI15="x","x",$AH$2-'Indicator Date hidden'!AI15)</f>
        <v>0</v>
      </c>
      <c r="AI14" s="25">
        <f>IF('Indicator Date hidden'!AJ15="x","x",$AI$2-'Indicator Date hidden'!AJ15)</f>
        <v>0</v>
      </c>
      <c r="AJ14" s="25" t="str">
        <f>IF('Indicator Date hidden'!AK15="x","x",$AJ$2-'Indicator Date hidden'!AK15)</f>
        <v>x</v>
      </c>
      <c r="AK14" s="25">
        <f>IF('Indicator Date hidden'!AL15="x","x",$AK$2-'Indicator Date hidden'!AL15)</f>
        <v>1</v>
      </c>
      <c r="AL14" s="25">
        <f>IF('Indicator Date hidden'!AM15="x","x",$AL$2-'Indicator Date hidden'!AM15)</f>
        <v>0</v>
      </c>
      <c r="AM14" s="25">
        <f>IF('Indicator Date hidden'!AN15="x","x",$AM$2-'Indicator Date hidden'!AN15)</f>
        <v>0</v>
      </c>
      <c r="AN14" s="25">
        <f>IF('Indicator Date hidden'!AO15="x","x",$AN$2-'Indicator Date hidden'!AO15)</f>
        <v>0</v>
      </c>
      <c r="AO14" s="25">
        <f>IF('Indicator Date hidden'!AP15="x","x",$AO$2-'Indicator Date hidden'!AP15)</f>
        <v>0</v>
      </c>
      <c r="AP14" s="25">
        <f>IF('Indicator Date hidden'!AQ15="x","x",$AP$2-'Indicator Date hidden'!AQ15)</f>
        <v>0</v>
      </c>
      <c r="AQ14" s="25">
        <f>IF('Indicator Date hidden'!AR15="x","x",$AQ$2-'Indicator Date hidden'!AR15)</f>
        <v>4</v>
      </c>
      <c r="AR14" s="25">
        <f>IF('Indicator Date hidden'!AS15="x","x",$AR$2-'Indicator Date hidden'!AS15)</f>
        <v>0</v>
      </c>
      <c r="AS14" s="25">
        <f>IF('Indicator Date hidden'!AT15="x","x",$AS$2-'Indicator Date hidden'!AT15)</f>
        <v>0</v>
      </c>
      <c r="AT14" s="25">
        <f>IF('Indicator Date hidden'!AU15="x","x",$AT$2-'Indicator Date hidden'!AU15)</f>
        <v>0</v>
      </c>
      <c r="AU14" s="25">
        <f>IF('Indicator Date hidden'!AV15="x","x",$AU$2-'Indicator Date hidden'!AV15)</f>
        <v>4</v>
      </c>
      <c r="AV14" s="25">
        <f>IF('Indicator Date hidden'!AW15="x","x",$AV$2-'Indicator Date hidden'!AW15)</f>
        <v>0</v>
      </c>
      <c r="AW14" s="25">
        <f>IF('Indicator Date hidden'!AX15="x","x",$AW$2-'Indicator Date hidden'!AX15)</f>
        <v>0</v>
      </c>
      <c r="AX14" s="25">
        <f>IF('Indicator Date hidden'!AY15="x","x",$AX$2-'Indicator Date hidden'!AY15)</f>
        <v>0</v>
      </c>
      <c r="AY14" s="25">
        <f>IF('Indicator Date hidden'!AZ15="x","x",$AY$2-'Indicator Date hidden'!AZ15)</f>
        <v>0</v>
      </c>
      <c r="AZ14" s="25">
        <f>IF('Indicator Date hidden'!BA15="x","x",$AZ$2-'Indicator Date hidden'!BA15)</f>
        <v>0</v>
      </c>
      <c r="BA14">
        <f t="shared" si="0"/>
        <v>11</v>
      </c>
      <c r="BB14" s="26">
        <f t="shared" si="1"/>
        <v>0.25</v>
      </c>
      <c r="BC14">
        <f t="shared" si="2"/>
        <v>4</v>
      </c>
      <c r="BD14" s="26">
        <f t="shared" si="3"/>
        <v>0.882274951990076</v>
      </c>
      <c r="BE14" s="28">
        <f t="shared" si="4"/>
        <v>0</v>
      </c>
    </row>
    <row r="15" spans="1:57" x14ac:dyDescent="0.35">
      <c r="A15" t="s">
        <v>7758</v>
      </c>
      <c r="B15" s="25">
        <f>IF('Indicator Date hidden'!C16="x","x",$B$2-'Indicator Date hidden'!C16)</f>
        <v>0</v>
      </c>
      <c r="C15" s="25">
        <f>IF('Indicator Date hidden'!D16="x","x",$C$2-'Indicator Date hidden'!D16)</f>
        <v>0</v>
      </c>
      <c r="D15" s="25">
        <f>IF('Indicator Date hidden'!E16="x","x",$D$2-'Indicator Date hidden'!E16)</f>
        <v>0</v>
      </c>
      <c r="E15" s="25">
        <f>IF('Indicator Date hidden'!F16="x","x",$E$2-'Indicator Date hidden'!F16)</f>
        <v>0</v>
      </c>
      <c r="F15" s="25">
        <f>IF('Indicator Date hidden'!G16="x","x",$F$2-'Indicator Date hidden'!G16)</f>
        <v>0</v>
      </c>
      <c r="G15" s="25">
        <f>IF('Indicator Date hidden'!H16="x","x",$G$2-'Indicator Date hidden'!H16)</f>
        <v>0</v>
      </c>
      <c r="H15" s="25">
        <f>IF('Indicator Date hidden'!I16="x","x",$H$2-'Indicator Date hidden'!I16)</f>
        <v>0</v>
      </c>
      <c r="I15" s="25">
        <f>IF('Indicator Date hidden'!J16="x","x",$I$2-'Indicator Date hidden'!J16)</f>
        <v>0</v>
      </c>
      <c r="J15" s="25">
        <f>IF('Indicator Date hidden'!K16="x","x",$J$2-'Indicator Date hidden'!K16)</f>
        <v>0</v>
      </c>
      <c r="K15" s="25">
        <f>IF('Indicator Date hidden'!L16="x","x",$K$2-'Indicator Date hidden'!L16)</f>
        <v>0</v>
      </c>
      <c r="L15" s="25">
        <f>IF('Indicator Date hidden'!M16="x","x",$L$2-'Indicator Date hidden'!M16)</f>
        <v>0</v>
      </c>
      <c r="M15" s="25">
        <f>IF('Indicator Date hidden'!N16="x","x",$M$2-'Indicator Date hidden'!N16)</f>
        <v>0</v>
      </c>
      <c r="N15" s="25">
        <f>IF('Indicator Date hidden'!O16="x","x",$N$2-'Indicator Date hidden'!O16)</f>
        <v>0</v>
      </c>
      <c r="O15" s="25">
        <f>IF('Indicator Date hidden'!P16="x","x",$O$2-'Indicator Date hidden'!P16)</f>
        <v>0</v>
      </c>
      <c r="P15" s="25">
        <f>IF('Indicator Date hidden'!Q16="x","x",$P$2-'Indicator Date hidden'!Q16)</f>
        <v>0</v>
      </c>
      <c r="Q15" s="25">
        <f>IF('Indicator Date hidden'!R16="x","x",$Q$2-'Indicator Date hidden'!R16)</f>
        <v>3</v>
      </c>
      <c r="R15" s="25">
        <f>IF('Indicator Date hidden'!S16="x","x",$R$2-'Indicator Date hidden'!S16)</f>
        <v>0</v>
      </c>
      <c r="S15" s="25">
        <f>IF('Indicator Date hidden'!T16="x","x",$S$2-'Indicator Date hidden'!T16)</f>
        <v>0</v>
      </c>
      <c r="T15" s="25">
        <f>IF('Indicator Date hidden'!U16="x","x",$T$2-'Indicator Date hidden'!U16)</f>
        <v>0</v>
      </c>
      <c r="U15" s="25">
        <f>IF('Indicator Date hidden'!V16="x","x",$U$2-'Indicator Date hidden'!V16)</f>
        <v>0</v>
      </c>
      <c r="V15" s="25">
        <f>IF('Indicator Date hidden'!W16="x","x",$V$2-'Indicator Date hidden'!W16)</f>
        <v>0</v>
      </c>
      <c r="W15" s="25">
        <f>IF('Indicator Date hidden'!X16="x","x",$W$2-'Indicator Date hidden'!X16)</f>
        <v>0</v>
      </c>
      <c r="X15" s="25">
        <f>IF('Indicator Date hidden'!Y16="x","x",$X$2-'Indicator Date hidden'!Y16)</f>
        <v>3</v>
      </c>
      <c r="Y15" s="25">
        <f>IF('Indicator Date hidden'!Z16="x","x",$Y$2-'Indicator Date hidden'!Z16)</f>
        <v>0</v>
      </c>
      <c r="Z15" s="25">
        <f>IF('Indicator Date hidden'!AA16="x","x",$Z$2-'Indicator Date hidden'!AA16)</f>
        <v>0</v>
      </c>
      <c r="AA15" s="25">
        <f>IF('Indicator Date hidden'!AB16="x","x",$AA$2-'Indicator Date hidden'!AB16)</f>
        <v>0</v>
      </c>
      <c r="AB15" s="25">
        <f>IF('Indicator Date hidden'!AC16="x","x",$AB$2-'Indicator Date hidden'!AC16)</f>
        <v>0</v>
      </c>
      <c r="AC15" s="25">
        <f>IF('Indicator Date hidden'!AD16="x","x",$AC$2-'Indicator Date hidden'!AD16)</f>
        <v>0</v>
      </c>
      <c r="AD15" s="25">
        <f>IF('Indicator Date hidden'!AE16="x","x",$AD$2-'Indicator Date hidden'!AE16)</f>
        <v>0</v>
      </c>
      <c r="AE15" s="25">
        <f>IF('Indicator Date hidden'!AF16="x","x",$AE$2-'Indicator Date hidden'!AF16)</f>
        <v>0</v>
      </c>
      <c r="AF15" s="25">
        <f>IF('Indicator Date hidden'!AG16="x","x",$AF$2-'Indicator Date hidden'!AG16)</f>
        <v>3</v>
      </c>
      <c r="AG15" s="25">
        <f>IF('Indicator Date hidden'!AH16="x","x",$AG$2-'Indicator Date hidden'!AH16)</f>
        <v>0</v>
      </c>
      <c r="AH15" s="25">
        <f>IF('Indicator Date hidden'!AI16="x","x",$AH$2-'Indicator Date hidden'!AI16)</f>
        <v>0</v>
      </c>
      <c r="AI15" s="25">
        <f>IF('Indicator Date hidden'!AJ16="x","x",$AI$2-'Indicator Date hidden'!AJ16)</f>
        <v>0</v>
      </c>
      <c r="AJ15" s="25">
        <f>IF('Indicator Date hidden'!AK16="x","x",$AJ$2-'Indicator Date hidden'!AK16)</f>
        <v>1</v>
      </c>
      <c r="AK15" s="25">
        <f>IF('Indicator Date hidden'!AL16="x","x",$AK$2-'Indicator Date hidden'!AL16)</f>
        <v>1</v>
      </c>
      <c r="AL15" s="25">
        <f>IF('Indicator Date hidden'!AM16="x","x",$AL$2-'Indicator Date hidden'!AM16)</f>
        <v>0</v>
      </c>
      <c r="AM15" s="25">
        <f>IF('Indicator Date hidden'!AN16="x","x",$AM$2-'Indicator Date hidden'!AN16)</f>
        <v>0</v>
      </c>
      <c r="AN15" s="25">
        <f>IF('Indicator Date hidden'!AO16="x","x",$AN$2-'Indicator Date hidden'!AO16)</f>
        <v>0</v>
      </c>
      <c r="AO15" s="25">
        <f>IF('Indicator Date hidden'!AP16="x","x",$AO$2-'Indicator Date hidden'!AP16)</f>
        <v>0</v>
      </c>
      <c r="AP15" s="25">
        <f>IF('Indicator Date hidden'!AQ16="x","x",$AP$2-'Indicator Date hidden'!AQ16)</f>
        <v>0</v>
      </c>
      <c r="AQ15" s="25">
        <f>IF('Indicator Date hidden'!AR16="x","x",$AQ$2-'Indicator Date hidden'!AR16)</f>
        <v>0</v>
      </c>
      <c r="AR15" s="25">
        <f>IF('Indicator Date hidden'!AS16="x","x",$AR$2-'Indicator Date hidden'!AS16)</f>
        <v>0</v>
      </c>
      <c r="AS15" s="25">
        <f>IF('Indicator Date hidden'!AT16="x","x",$AS$2-'Indicator Date hidden'!AT16)</f>
        <v>0</v>
      </c>
      <c r="AT15" s="25">
        <f>IF('Indicator Date hidden'!AU16="x","x",$AT$2-'Indicator Date hidden'!AU16)</f>
        <v>0</v>
      </c>
      <c r="AU15" s="25">
        <f>IF('Indicator Date hidden'!AV16="x","x",$AU$2-'Indicator Date hidden'!AV16)</f>
        <v>1</v>
      </c>
      <c r="AV15" s="25">
        <f>IF('Indicator Date hidden'!AW16="x","x",$AV$2-'Indicator Date hidden'!AW16)</f>
        <v>0</v>
      </c>
      <c r="AW15" s="25">
        <f>IF('Indicator Date hidden'!AX16="x","x",$AW$2-'Indicator Date hidden'!AX16)</f>
        <v>0</v>
      </c>
      <c r="AX15" s="25">
        <f>IF('Indicator Date hidden'!AY16="x","x",$AX$2-'Indicator Date hidden'!AY16)</f>
        <v>0</v>
      </c>
      <c r="AY15" s="25">
        <f>IF('Indicator Date hidden'!AZ16="x","x",$AY$2-'Indicator Date hidden'!AZ16)</f>
        <v>0</v>
      </c>
      <c r="AZ15" s="25">
        <f>IF('Indicator Date hidden'!BA16="x","x",$AZ$2-'Indicator Date hidden'!BA16)</f>
        <v>0</v>
      </c>
      <c r="BA15">
        <f t="shared" si="0"/>
        <v>12</v>
      </c>
      <c r="BB15" s="26">
        <f t="shared" si="1"/>
        <v>0.23529411764705882</v>
      </c>
      <c r="BC15">
        <f t="shared" si="2"/>
        <v>6</v>
      </c>
      <c r="BD15" s="26">
        <f t="shared" si="3"/>
        <v>0.72998080270534449</v>
      </c>
      <c r="BE15" s="28">
        <f t="shared" si="4"/>
        <v>0</v>
      </c>
    </row>
    <row r="16" spans="1:57" x14ac:dyDescent="0.35">
      <c r="A16" t="s">
        <v>7775</v>
      </c>
      <c r="B16" s="25">
        <f>IF('Indicator Date hidden'!C17="x","x",$B$2-'Indicator Date hidden'!C17)</f>
        <v>0</v>
      </c>
      <c r="C16" s="25">
        <f>IF('Indicator Date hidden'!D17="x","x",$C$2-'Indicator Date hidden'!D17)</f>
        <v>0</v>
      </c>
      <c r="D16" s="25">
        <f>IF('Indicator Date hidden'!E17="x","x",$D$2-'Indicator Date hidden'!E17)</f>
        <v>0</v>
      </c>
      <c r="E16" s="25">
        <f>IF('Indicator Date hidden'!F17="x","x",$E$2-'Indicator Date hidden'!F17)</f>
        <v>0</v>
      </c>
      <c r="F16" s="25">
        <f>IF('Indicator Date hidden'!G17="x","x",$F$2-'Indicator Date hidden'!G17)</f>
        <v>0</v>
      </c>
      <c r="G16" s="25">
        <f>IF('Indicator Date hidden'!H17="x","x",$G$2-'Indicator Date hidden'!H17)</f>
        <v>0</v>
      </c>
      <c r="H16" s="25">
        <f>IF('Indicator Date hidden'!I17="x","x",$H$2-'Indicator Date hidden'!I17)</f>
        <v>0</v>
      </c>
      <c r="I16" s="25">
        <f>IF('Indicator Date hidden'!J17="x","x",$I$2-'Indicator Date hidden'!J17)</f>
        <v>0</v>
      </c>
      <c r="J16" s="25">
        <f>IF('Indicator Date hidden'!K17="x","x",$J$2-'Indicator Date hidden'!K17)</f>
        <v>0</v>
      </c>
      <c r="K16" s="25">
        <f>IF('Indicator Date hidden'!L17="x","x",$K$2-'Indicator Date hidden'!L17)</f>
        <v>0</v>
      </c>
      <c r="L16" s="25">
        <f>IF('Indicator Date hidden'!M17="x","x",$L$2-'Indicator Date hidden'!M17)</f>
        <v>0</v>
      </c>
      <c r="M16" s="25">
        <f>IF('Indicator Date hidden'!N17="x","x",$M$2-'Indicator Date hidden'!N17)</f>
        <v>0</v>
      </c>
      <c r="N16" s="25">
        <f>IF('Indicator Date hidden'!O17="x","x",$N$2-'Indicator Date hidden'!O17)</f>
        <v>0</v>
      </c>
      <c r="O16" s="25">
        <f>IF('Indicator Date hidden'!P17="x","x",$O$2-'Indicator Date hidden'!P17)</f>
        <v>0</v>
      </c>
      <c r="P16" s="25">
        <f>IF('Indicator Date hidden'!Q17="x","x",$P$2-'Indicator Date hidden'!Q17)</f>
        <v>0</v>
      </c>
      <c r="Q16" s="25">
        <f>IF('Indicator Date hidden'!R17="x","x",$Q$2-'Indicator Date hidden'!R17)</f>
        <v>2</v>
      </c>
      <c r="R16" s="25">
        <f>IF('Indicator Date hidden'!S17="x","x",$R$2-'Indicator Date hidden'!S17)</f>
        <v>0</v>
      </c>
      <c r="S16" s="25">
        <f>IF('Indicator Date hidden'!T17="x","x",$S$2-'Indicator Date hidden'!T17)</f>
        <v>0</v>
      </c>
      <c r="T16" s="25">
        <f>IF('Indicator Date hidden'!U17="x","x",$T$2-'Indicator Date hidden'!U17)</f>
        <v>0</v>
      </c>
      <c r="U16" s="25" t="str">
        <f>IF('Indicator Date hidden'!V17="x","x",$U$2-'Indicator Date hidden'!V17)</f>
        <v>x</v>
      </c>
      <c r="V16" s="25">
        <f>IF('Indicator Date hidden'!W17="x","x",$V$2-'Indicator Date hidden'!W17)</f>
        <v>0</v>
      </c>
      <c r="W16" s="25">
        <f>IF('Indicator Date hidden'!X17="x","x",$W$2-'Indicator Date hidden'!X17)</f>
        <v>1</v>
      </c>
      <c r="X16" s="25">
        <f>IF('Indicator Date hidden'!Y17="x","x",$X$2-'Indicator Date hidden'!Y17)</f>
        <v>4</v>
      </c>
      <c r="Y16" s="25">
        <f>IF('Indicator Date hidden'!Z17="x","x",$Y$2-'Indicator Date hidden'!Z17)</f>
        <v>0</v>
      </c>
      <c r="Z16" s="25">
        <f>IF('Indicator Date hidden'!AA17="x","x",$Z$2-'Indicator Date hidden'!AA17)</f>
        <v>0</v>
      </c>
      <c r="AA16" s="25">
        <f>IF('Indicator Date hidden'!AB17="x","x",$AA$2-'Indicator Date hidden'!AB17)</f>
        <v>1</v>
      </c>
      <c r="AB16" s="25">
        <f>IF('Indicator Date hidden'!AC17="x","x",$AB$2-'Indicator Date hidden'!AC17)</f>
        <v>0</v>
      </c>
      <c r="AC16" s="25">
        <f>IF('Indicator Date hidden'!AD17="x","x",$AC$2-'Indicator Date hidden'!AD17)</f>
        <v>0</v>
      </c>
      <c r="AD16" s="25" t="str">
        <f>IF('Indicator Date hidden'!AE17="x","x",$AD$2-'Indicator Date hidden'!AE17)</f>
        <v>x</v>
      </c>
      <c r="AE16" s="25">
        <f>IF('Indicator Date hidden'!AF17="x","x",$AE$2-'Indicator Date hidden'!AF17)</f>
        <v>0</v>
      </c>
      <c r="AF16" s="25" t="str">
        <f>IF('Indicator Date hidden'!AG17="x","x",$AF$2-'Indicator Date hidden'!AG17)</f>
        <v>x</v>
      </c>
      <c r="AG16" s="25">
        <f>IF('Indicator Date hidden'!AH17="x","x",$AG$2-'Indicator Date hidden'!AH17)</f>
        <v>0</v>
      </c>
      <c r="AH16" s="25">
        <f>IF('Indicator Date hidden'!AI17="x","x",$AH$2-'Indicator Date hidden'!AI17)</f>
        <v>0</v>
      </c>
      <c r="AI16" s="25">
        <f>IF('Indicator Date hidden'!AJ17="x","x",$AI$2-'Indicator Date hidden'!AJ17)</f>
        <v>0</v>
      </c>
      <c r="AJ16" s="25" t="str">
        <f>IF('Indicator Date hidden'!AK17="x","x",$AJ$2-'Indicator Date hidden'!AK17)</f>
        <v>x</v>
      </c>
      <c r="AK16" s="25">
        <f>IF('Indicator Date hidden'!AL17="x","x",$AK$2-'Indicator Date hidden'!AL17)</f>
        <v>1</v>
      </c>
      <c r="AL16" s="25">
        <f>IF('Indicator Date hidden'!AM17="x","x",$AL$2-'Indicator Date hidden'!AM17)</f>
        <v>0</v>
      </c>
      <c r="AM16" s="25">
        <f>IF('Indicator Date hidden'!AN17="x","x",$AM$2-'Indicator Date hidden'!AN17)</f>
        <v>0</v>
      </c>
      <c r="AN16" s="25">
        <f>IF('Indicator Date hidden'!AO17="x","x",$AN$2-'Indicator Date hidden'!AO17)</f>
        <v>0</v>
      </c>
      <c r="AO16" s="25">
        <f>IF('Indicator Date hidden'!AP17="x","x",$AO$2-'Indicator Date hidden'!AP17)</f>
        <v>0</v>
      </c>
      <c r="AP16" s="25">
        <f>IF('Indicator Date hidden'!AQ17="x","x",$AP$2-'Indicator Date hidden'!AQ17)</f>
        <v>0</v>
      </c>
      <c r="AQ16" s="25">
        <f>IF('Indicator Date hidden'!AR17="x","x",$AQ$2-'Indicator Date hidden'!AR17)</f>
        <v>4</v>
      </c>
      <c r="AR16" s="25">
        <f>IF('Indicator Date hidden'!AS17="x","x",$AR$2-'Indicator Date hidden'!AS17)</f>
        <v>0</v>
      </c>
      <c r="AS16" s="25">
        <f>IF('Indicator Date hidden'!AT17="x","x",$AS$2-'Indicator Date hidden'!AT17)</f>
        <v>0</v>
      </c>
      <c r="AT16" s="25">
        <f>IF('Indicator Date hidden'!AU17="x","x",$AT$2-'Indicator Date hidden'!AU17)</f>
        <v>0</v>
      </c>
      <c r="AU16" s="25" t="str">
        <f>IF('Indicator Date hidden'!AV17="x","x",$AU$2-'Indicator Date hidden'!AV17)</f>
        <v>x</v>
      </c>
      <c r="AV16" s="25">
        <f>IF('Indicator Date hidden'!AW17="x","x",$AV$2-'Indicator Date hidden'!AW17)</f>
        <v>0</v>
      </c>
      <c r="AW16" s="25">
        <f>IF('Indicator Date hidden'!AX17="x","x",$AW$2-'Indicator Date hidden'!AX17)</f>
        <v>0</v>
      </c>
      <c r="AX16" s="25">
        <f>IF('Indicator Date hidden'!AY17="x","x",$AX$2-'Indicator Date hidden'!AY17)</f>
        <v>0</v>
      </c>
      <c r="AY16" s="25">
        <f>IF('Indicator Date hidden'!AZ17="x","x",$AY$2-'Indicator Date hidden'!AZ17)</f>
        <v>0</v>
      </c>
      <c r="AZ16" s="25">
        <f>IF('Indicator Date hidden'!BA17="x","x",$AZ$2-'Indicator Date hidden'!BA17)</f>
        <v>0</v>
      </c>
      <c r="BA16">
        <f t="shared" si="0"/>
        <v>13</v>
      </c>
      <c r="BB16" s="26">
        <f t="shared" si="1"/>
        <v>0.28260869565217389</v>
      </c>
      <c r="BC16">
        <f t="shared" si="2"/>
        <v>6</v>
      </c>
      <c r="BD16" s="26">
        <f t="shared" si="3"/>
        <v>0.87633236394549452</v>
      </c>
      <c r="BE16" s="28">
        <f t="shared" si="4"/>
        <v>0</v>
      </c>
    </row>
    <row r="17" spans="1:57" x14ac:dyDescent="0.35">
      <c r="A17" t="s">
        <v>7767</v>
      </c>
      <c r="B17" s="25">
        <f>IF('Indicator Date hidden'!C18="x","x",$B$2-'Indicator Date hidden'!C18)</f>
        <v>0</v>
      </c>
      <c r="C17" s="25">
        <f>IF('Indicator Date hidden'!D18="x","x",$C$2-'Indicator Date hidden'!D18)</f>
        <v>0</v>
      </c>
      <c r="D17" s="25">
        <f>IF('Indicator Date hidden'!E18="x","x",$D$2-'Indicator Date hidden'!E18)</f>
        <v>0</v>
      </c>
      <c r="E17" s="25">
        <f>IF('Indicator Date hidden'!F18="x","x",$E$2-'Indicator Date hidden'!F18)</f>
        <v>0</v>
      </c>
      <c r="F17" s="25">
        <f>IF('Indicator Date hidden'!G18="x","x",$F$2-'Indicator Date hidden'!G18)</f>
        <v>0</v>
      </c>
      <c r="G17" s="25">
        <f>IF('Indicator Date hidden'!H18="x","x",$G$2-'Indicator Date hidden'!H18)</f>
        <v>0</v>
      </c>
      <c r="H17" s="25">
        <f>IF('Indicator Date hidden'!I18="x","x",$H$2-'Indicator Date hidden'!I18)</f>
        <v>0</v>
      </c>
      <c r="I17" s="25">
        <f>IF('Indicator Date hidden'!J18="x","x",$I$2-'Indicator Date hidden'!J18)</f>
        <v>0</v>
      </c>
      <c r="J17" s="25">
        <f>IF('Indicator Date hidden'!K18="x","x",$J$2-'Indicator Date hidden'!K18)</f>
        <v>0</v>
      </c>
      <c r="K17" s="25">
        <f>IF('Indicator Date hidden'!L18="x","x",$K$2-'Indicator Date hidden'!L18)</f>
        <v>0</v>
      </c>
      <c r="L17" s="25">
        <f>IF('Indicator Date hidden'!M18="x","x",$L$2-'Indicator Date hidden'!M18)</f>
        <v>0</v>
      </c>
      <c r="M17" s="25">
        <f>IF('Indicator Date hidden'!N18="x","x",$M$2-'Indicator Date hidden'!N18)</f>
        <v>0</v>
      </c>
      <c r="N17" s="25">
        <f>IF('Indicator Date hidden'!O18="x","x",$N$2-'Indicator Date hidden'!O18)</f>
        <v>0</v>
      </c>
      <c r="O17" s="25">
        <f>IF('Indicator Date hidden'!P18="x","x",$O$2-'Indicator Date hidden'!P18)</f>
        <v>0</v>
      </c>
      <c r="P17" s="25">
        <f>IF('Indicator Date hidden'!Q18="x","x",$P$2-'Indicator Date hidden'!Q18)</f>
        <v>0</v>
      </c>
      <c r="Q17" s="25">
        <f>IF('Indicator Date hidden'!R18="x","x",$Q$2-'Indicator Date hidden'!R18)</f>
        <v>9</v>
      </c>
      <c r="R17" s="25">
        <f>IF('Indicator Date hidden'!S18="x","x",$R$2-'Indicator Date hidden'!S18)</f>
        <v>0</v>
      </c>
      <c r="S17" s="25">
        <f>IF('Indicator Date hidden'!T18="x","x",$S$2-'Indicator Date hidden'!T18)</f>
        <v>0</v>
      </c>
      <c r="T17" s="25">
        <f>IF('Indicator Date hidden'!U18="x","x",$T$2-'Indicator Date hidden'!U18)</f>
        <v>0</v>
      </c>
      <c r="U17" s="25">
        <f>IF('Indicator Date hidden'!V18="x","x",$U$2-'Indicator Date hidden'!V18)</f>
        <v>0</v>
      </c>
      <c r="V17" s="25">
        <f>IF('Indicator Date hidden'!W18="x","x",$V$2-'Indicator Date hidden'!W18)</f>
        <v>0</v>
      </c>
      <c r="W17" s="25">
        <f>IF('Indicator Date hidden'!X18="x","x",$W$2-'Indicator Date hidden'!X18)</f>
        <v>9</v>
      </c>
      <c r="X17" s="25">
        <f>IF('Indicator Date hidden'!Y18="x","x",$X$2-'Indicator Date hidden'!Y18)</f>
        <v>1</v>
      </c>
      <c r="Y17" s="25">
        <f>IF('Indicator Date hidden'!Z18="x","x",$Y$2-'Indicator Date hidden'!Z18)</f>
        <v>0</v>
      </c>
      <c r="Z17" s="25">
        <f>IF('Indicator Date hidden'!AA18="x","x",$Z$2-'Indicator Date hidden'!AA18)</f>
        <v>0</v>
      </c>
      <c r="AA17" s="25">
        <f>IF('Indicator Date hidden'!AB18="x","x",$AA$2-'Indicator Date hidden'!AB18)</f>
        <v>0</v>
      </c>
      <c r="AB17" s="25">
        <f>IF('Indicator Date hidden'!AC18="x","x",$AB$2-'Indicator Date hidden'!AC18)</f>
        <v>0</v>
      </c>
      <c r="AC17" s="25">
        <f>IF('Indicator Date hidden'!AD18="x","x",$AC$2-'Indicator Date hidden'!AD18)</f>
        <v>0</v>
      </c>
      <c r="AD17" s="25" t="str">
        <f>IF('Indicator Date hidden'!AE18="x","x",$AD$2-'Indicator Date hidden'!AE18)</f>
        <v>x</v>
      </c>
      <c r="AE17" s="25">
        <f>IF('Indicator Date hidden'!AF18="x","x",$AE$2-'Indicator Date hidden'!AF18)</f>
        <v>0</v>
      </c>
      <c r="AF17" s="25">
        <f>IF('Indicator Date hidden'!AG18="x","x",$AF$2-'Indicator Date hidden'!AG18)</f>
        <v>1</v>
      </c>
      <c r="AG17" s="25">
        <f>IF('Indicator Date hidden'!AH18="x","x",$AG$2-'Indicator Date hidden'!AH18)</f>
        <v>0</v>
      </c>
      <c r="AH17" s="25">
        <f>IF('Indicator Date hidden'!AI18="x","x",$AH$2-'Indicator Date hidden'!AI18)</f>
        <v>0</v>
      </c>
      <c r="AI17" s="25">
        <f>IF('Indicator Date hidden'!AJ18="x","x",$AI$2-'Indicator Date hidden'!AJ18)</f>
        <v>0</v>
      </c>
      <c r="AJ17" s="25" t="str">
        <f>IF('Indicator Date hidden'!AK18="x","x",$AJ$2-'Indicator Date hidden'!AK18)</f>
        <v>x</v>
      </c>
      <c r="AK17" s="25">
        <f>IF('Indicator Date hidden'!AL18="x","x",$AK$2-'Indicator Date hidden'!AL18)</f>
        <v>1</v>
      </c>
      <c r="AL17" s="25">
        <f>IF('Indicator Date hidden'!AM18="x","x",$AL$2-'Indicator Date hidden'!AM18)</f>
        <v>0</v>
      </c>
      <c r="AM17" s="25">
        <f>IF('Indicator Date hidden'!AN18="x","x",$AM$2-'Indicator Date hidden'!AN18)</f>
        <v>0</v>
      </c>
      <c r="AN17" s="25">
        <f>IF('Indicator Date hidden'!AO18="x","x",$AN$2-'Indicator Date hidden'!AO18)</f>
        <v>0</v>
      </c>
      <c r="AO17" s="25" t="str">
        <f>IF('Indicator Date hidden'!AP18="x","x",$AO$2-'Indicator Date hidden'!AP18)</f>
        <v>x</v>
      </c>
      <c r="AP17" s="25" t="str">
        <f>IF('Indicator Date hidden'!AQ18="x","x",$AP$2-'Indicator Date hidden'!AQ18)</f>
        <v>x</v>
      </c>
      <c r="AQ17" s="25">
        <f>IF('Indicator Date hidden'!AR18="x","x",$AQ$2-'Indicator Date hidden'!AR18)</f>
        <v>0</v>
      </c>
      <c r="AR17" s="25">
        <f>IF('Indicator Date hidden'!AS18="x","x",$AR$2-'Indicator Date hidden'!AS18)</f>
        <v>0</v>
      </c>
      <c r="AS17" s="25">
        <f>IF('Indicator Date hidden'!AT18="x","x",$AS$2-'Indicator Date hidden'!AT18)</f>
        <v>0</v>
      </c>
      <c r="AT17" s="25">
        <f>IF('Indicator Date hidden'!AU18="x","x",$AT$2-'Indicator Date hidden'!AU18)</f>
        <v>0</v>
      </c>
      <c r="AU17" s="25">
        <f>IF('Indicator Date hidden'!AV18="x","x",$AU$2-'Indicator Date hidden'!AV18)</f>
        <v>5</v>
      </c>
      <c r="AV17" s="25">
        <f>IF('Indicator Date hidden'!AW18="x","x",$AV$2-'Indicator Date hidden'!AW18)</f>
        <v>0</v>
      </c>
      <c r="AW17" s="25">
        <f>IF('Indicator Date hidden'!AX18="x","x",$AW$2-'Indicator Date hidden'!AX18)</f>
        <v>0</v>
      </c>
      <c r="AX17" s="25">
        <f>IF('Indicator Date hidden'!AY18="x","x",$AX$2-'Indicator Date hidden'!AY18)</f>
        <v>0</v>
      </c>
      <c r="AY17" s="25">
        <f>IF('Indicator Date hidden'!AZ18="x","x",$AY$2-'Indicator Date hidden'!AZ18)</f>
        <v>0</v>
      </c>
      <c r="AZ17" s="25">
        <f>IF('Indicator Date hidden'!BA18="x","x",$AZ$2-'Indicator Date hidden'!BA18)</f>
        <v>0</v>
      </c>
      <c r="BA17">
        <f t="shared" si="0"/>
        <v>26</v>
      </c>
      <c r="BB17" s="26">
        <f t="shared" si="1"/>
        <v>0.55319148936170215</v>
      </c>
      <c r="BC17">
        <f t="shared" si="2"/>
        <v>6</v>
      </c>
      <c r="BD17" s="26">
        <f t="shared" si="3"/>
        <v>1.9330112176568308</v>
      </c>
      <c r="BE17" s="28">
        <f t="shared" si="4"/>
        <v>0</v>
      </c>
    </row>
    <row r="18" spans="1:57" x14ac:dyDescent="0.35">
      <c r="A18" t="s">
        <v>7755</v>
      </c>
      <c r="B18" s="25">
        <f>IF('Indicator Date hidden'!C19="x","x",$B$2-'Indicator Date hidden'!C19)</f>
        <v>0</v>
      </c>
      <c r="C18" s="25">
        <f>IF('Indicator Date hidden'!D19="x","x",$C$2-'Indicator Date hidden'!D19)</f>
        <v>0</v>
      </c>
      <c r="D18" s="25">
        <f>IF('Indicator Date hidden'!E19="x","x",$D$2-'Indicator Date hidden'!E19)</f>
        <v>0</v>
      </c>
      <c r="E18" s="25">
        <f>IF('Indicator Date hidden'!F19="x","x",$E$2-'Indicator Date hidden'!F19)</f>
        <v>0</v>
      </c>
      <c r="F18" s="25">
        <f>IF('Indicator Date hidden'!G19="x","x",$F$2-'Indicator Date hidden'!G19)</f>
        <v>0</v>
      </c>
      <c r="G18" s="25">
        <f>IF('Indicator Date hidden'!H19="x","x",$G$2-'Indicator Date hidden'!H19)</f>
        <v>0</v>
      </c>
      <c r="H18" s="25">
        <f>IF('Indicator Date hidden'!I19="x","x",$H$2-'Indicator Date hidden'!I19)</f>
        <v>0</v>
      </c>
      <c r="I18" s="25">
        <f>IF('Indicator Date hidden'!J19="x","x",$I$2-'Indicator Date hidden'!J19)</f>
        <v>0</v>
      </c>
      <c r="J18" s="25">
        <f>IF('Indicator Date hidden'!K19="x","x",$J$2-'Indicator Date hidden'!K19)</f>
        <v>0</v>
      </c>
      <c r="K18" s="25">
        <f>IF('Indicator Date hidden'!L19="x","x",$K$2-'Indicator Date hidden'!L19)</f>
        <v>0</v>
      </c>
      <c r="L18" s="25">
        <f>IF('Indicator Date hidden'!M19="x","x",$L$2-'Indicator Date hidden'!M19)</f>
        <v>0</v>
      </c>
      <c r="M18" s="25">
        <f>IF('Indicator Date hidden'!N19="x","x",$M$2-'Indicator Date hidden'!N19)</f>
        <v>0</v>
      </c>
      <c r="N18" s="25">
        <f>IF('Indicator Date hidden'!O19="x","x",$N$2-'Indicator Date hidden'!O19)</f>
        <v>0</v>
      </c>
      <c r="O18" s="25">
        <f>IF('Indicator Date hidden'!P19="x","x",$O$2-'Indicator Date hidden'!P19)</f>
        <v>0</v>
      </c>
      <c r="P18" s="25">
        <f>IF('Indicator Date hidden'!Q19="x","x",$P$2-'Indicator Date hidden'!Q19)</f>
        <v>0</v>
      </c>
      <c r="Q18" s="25" t="str">
        <f>IF('Indicator Date hidden'!R19="x","x",$Q$2-'Indicator Date hidden'!R19)</f>
        <v>x</v>
      </c>
      <c r="R18" s="25">
        <f>IF('Indicator Date hidden'!S19="x","x",$R$2-'Indicator Date hidden'!S19)</f>
        <v>0</v>
      </c>
      <c r="S18" s="25">
        <f>IF('Indicator Date hidden'!T19="x","x",$S$2-'Indicator Date hidden'!T19)</f>
        <v>0</v>
      </c>
      <c r="T18" s="25">
        <f>IF('Indicator Date hidden'!U19="x","x",$T$2-'Indicator Date hidden'!U19)</f>
        <v>0</v>
      </c>
      <c r="U18" s="25" t="str">
        <f>IF('Indicator Date hidden'!V19="x","x",$U$2-'Indicator Date hidden'!V19)</f>
        <v>x</v>
      </c>
      <c r="V18" s="25">
        <f>IF('Indicator Date hidden'!W19="x","x",$V$2-'Indicator Date hidden'!W19)</f>
        <v>0</v>
      </c>
      <c r="W18" s="25" t="str">
        <f>IF('Indicator Date hidden'!X19="x","x",$W$2-'Indicator Date hidden'!X19)</f>
        <v>x</v>
      </c>
      <c r="X18" s="25">
        <f>IF('Indicator Date hidden'!Y19="x","x",$X$2-'Indicator Date hidden'!Y19)</f>
        <v>1</v>
      </c>
      <c r="Y18" s="25">
        <f>IF('Indicator Date hidden'!Z19="x","x",$Y$2-'Indicator Date hidden'!Z19)</f>
        <v>0</v>
      </c>
      <c r="Z18" s="25">
        <f>IF('Indicator Date hidden'!AA19="x","x",$Z$2-'Indicator Date hidden'!AA19)</f>
        <v>0</v>
      </c>
      <c r="AA18" s="25" t="str">
        <f>IF('Indicator Date hidden'!AB19="x","x",$AA$2-'Indicator Date hidden'!AB19)</f>
        <v>x</v>
      </c>
      <c r="AB18" s="25">
        <f>IF('Indicator Date hidden'!AC19="x","x",$AB$2-'Indicator Date hidden'!AC19)</f>
        <v>0</v>
      </c>
      <c r="AC18" s="25">
        <f>IF('Indicator Date hidden'!AD19="x","x",$AC$2-'Indicator Date hidden'!AD19)</f>
        <v>0</v>
      </c>
      <c r="AD18" s="25" t="str">
        <f>IF('Indicator Date hidden'!AE19="x","x",$AD$2-'Indicator Date hidden'!AE19)</f>
        <v>x</v>
      </c>
      <c r="AE18" s="25">
        <f>IF('Indicator Date hidden'!AF19="x","x",$AE$2-'Indicator Date hidden'!AF19)</f>
        <v>0</v>
      </c>
      <c r="AF18" s="25">
        <f>IF('Indicator Date hidden'!AG19="x","x",$AF$2-'Indicator Date hidden'!AG19)</f>
        <v>1</v>
      </c>
      <c r="AG18" s="25">
        <f>IF('Indicator Date hidden'!AH19="x","x",$AG$2-'Indicator Date hidden'!AH19)</f>
        <v>0</v>
      </c>
      <c r="AH18" s="25">
        <f>IF('Indicator Date hidden'!AI19="x","x",$AH$2-'Indicator Date hidden'!AI19)</f>
        <v>0</v>
      </c>
      <c r="AI18" s="25">
        <f>IF('Indicator Date hidden'!AJ19="x","x",$AI$2-'Indicator Date hidden'!AJ19)</f>
        <v>0</v>
      </c>
      <c r="AJ18" s="25" t="str">
        <f>IF('Indicator Date hidden'!AK19="x","x",$AJ$2-'Indicator Date hidden'!AK19)</f>
        <v>x</v>
      </c>
      <c r="AK18" s="25">
        <f>IF('Indicator Date hidden'!AL19="x","x",$AK$2-'Indicator Date hidden'!AL19)</f>
        <v>1</v>
      </c>
      <c r="AL18" s="25">
        <f>IF('Indicator Date hidden'!AM19="x","x",$AL$2-'Indicator Date hidden'!AM19)</f>
        <v>0</v>
      </c>
      <c r="AM18" s="25">
        <f>IF('Indicator Date hidden'!AN19="x","x",$AM$2-'Indicator Date hidden'!AN19)</f>
        <v>0</v>
      </c>
      <c r="AN18" s="25">
        <f>IF('Indicator Date hidden'!AO19="x","x",$AN$2-'Indicator Date hidden'!AO19)</f>
        <v>0</v>
      </c>
      <c r="AO18" s="25">
        <f>IF('Indicator Date hidden'!AP19="x","x",$AO$2-'Indicator Date hidden'!AP19)</f>
        <v>0</v>
      </c>
      <c r="AP18" s="25">
        <f>IF('Indicator Date hidden'!AQ19="x","x",$AP$2-'Indicator Date hidden'!AQ19)</f>
        <v>0</v>
      </c>
      <c r="AQ18" s="25" t="str">
        <f>IF('Indicator Date hidden'!AR19="x","x",$AQ$2-'Indicator Date hidden'!AR19)</f>
        <v>x</v>
      </c>
      <c r="AR18" s="25">
        <f>IF('Indicator Date hidden'!AS19="x","x",$AR$2-'Indicator Date hidden'!AS19)</f>
        <v>0</v>
      </c>
      <c r="AS18" s="25">
        <f>IF('Indicator Date hidden'!AT19="x","x",$AS$2-'Indicator Date hidden'!AT19)</f>
        <v>0</v>
      </c>
      <c r="AT18" s="25">
        <f>IF('Indicator Date hidden'!AU19="x","x",$AT$2-'Indicator Date hidden'!AU19)</f>
        <v>0</v>
      </c>
      <c r="AU18" s="25" t="str">
        <f>IF('Indicator Date hidden'!AV19="x","x",$AU$2-'Indicator Date hidden'!AV19)</f>
        <v>x</v>
      </c>
      <c r="AV18" s="25">
        <f>IF('Indicator Date hidden'!AW19="x","x",$AV$2-'Indicator Date hidden'!AW19)</f>
        <v>0</v>
      </c>
      <c r="AW18" s="25">
        <f>IF('Indicator Date hidden'!AX19="x","x",$AW$2-'Indicator Date hidden'!AX19)</f>
        <v>0</v>
      </c>
      <c r="AX18" s="25">
        <f>IF('Indicator Date hidden'!AY19="x","x",$AX$2-'Indicator Date hidden'!AY19)</f>
        <v>0</v>
      </c>
      <c r="AY18" s="25">
        <f>IF('Indicator Date hidden'!AZ19="x","x",$AY$2-'Indicator Date hidden'!AZ19)</f>
        <v>0</v>
      </c>
      <c r="AZ18" s="25">
        <f>IF('Indicator Date hidden'!BA19="x","x",$AZ$2-'Indicator Date hidden'!BA19)</f>
        <v>0</v>
      </c>
      <c r="BA18">
        <f t="shared" si="0"/>
        <v>3</v>
      </c>
      <c r="BB18" s="26">
        <f t="shared" si="1"/>
        <v>6.9767441860465115E-2</v>
      </c>
      <c r="BC18">
        <f t="shared" si="2"/>
        <v>3</v>
      </c>
      <c r="BD18" s="26">
        <f t="shared" si="3"/>
        <v>0.25475467790937961</v>
      </c>
      <c r="BE18" s="28">
        <f t="shared" si="4"/>
        <v>0</v>
      </c>
    </row>
    <row r="19" spans="1:57" x14ac:dyDescent="0.35">
      <c r="A19" t="s">
        <v>7769</v>
      </c>
      <c r="B19" s="25">
        <f>IF('Indicator Date hidden'!C20="x","x",$B$2-'Indicator Date hidden'!C20)</f>
        <v>0</v>
      </c>
      <c r="C19" s="25">
        <f>IF('Indicator Date hidden'!D20="x","x",$C$2-'Indicator Date hidden'!D20)</f>
        <v>0</v>
      </c>
      <c r="D19" s="25">
        <f>IF('Indicator Date hidden'!E20="x","x",$D$2-'Indicator Date hidden'!E20)</f>
        <v>0</v>
      </c>
      <c r="E19" s="25">
        <f>IF('Indicator Date hidden'!F20="x","x",$E$2-'Indicator Date hidden'!F20)</f>
        <v>0</v>
      </c>
      <c r="F19" s="25">
        <f>IF('Indicator Date hidden'!G20="x","x",$F$2-'Indicator Date hidden'!G20)</f>
        <v>0</v>
      </c>
      <c r="G19" s="25">
        <f>IF('Indicator Date hidden'!H20="x","x",$G$2-'Indicator Date hidden'!H20)</f>
        <v>0</v>
      </c>
      <c r="H19" s="25">
        <f>IF('Indicator Date hidden'!I20="x","x",$H$2-'Indicator Date hidden'!I20)</f>
        <v>0</v>
      </c>
      <c r="I19" s="25">
        <f>IF('Indicator Date hidden'!J20="x","x",$I$2-'Indicator Date hidden'!J20)</f>
        <v>0</v>
      </c>
      <c r="J19" s="25">
        <f>IF('Indicator Date hidden'!K20="x","x",$J$2-'Indicator Date hidden'!K20)</f>
        <v>0</v>
      </c>
      <c r="K19" s="25">
        <f>IF('Indicator Date hidden'!L20="x","x",$K$2-'Indicator Date hidden'!L20)</f>
        <v>0</v>
      </c>
      <c r="L19" s="25">
        <f>IF('Indicator Date hidden'!M20="x","x",$L$2-'Indicator Date hidden'!M20)</f>
        <v>0</v>
      </c>
      <c r="M19" s="25">
        <f>IF('Indicator Date hidden'!N20="x","x",$M$2-'Indicator Date hidden'!N20)</f>
        <v>0</v>
      </c>
      <c r="N19" s="25">
        <f>IF('Indicator Date hidden'!O20="x","x",$N$2-'Indicator Date hidden'!O20)</f>
        <v>0</v>
      </c>
      <c r="O19" s="25">
        <f>IF('Indicator Date hidden'!P20="x","x",$O$2-'Indicator Date hidden'!P20)</f>
        <v>0</v>
      </c>
      <c r="P19" s="25">
        <f>IF('Indicator Date hidden'!Q20="x","x",$P$2-'Indicator Date hidden'!Q20)</f>
        <v>0</v>
      </c>
      <c r="Q19" s="25">
        <f>IF('Indicator Date hidden'!R20="x","x",$Q$2-'Indicator Date hidden'!R20)</f>
        <v>3</v>
      </c>
      <c r="R19" s="25">
        <f>IF('Indicator Date hidden'!S20="x","x",$R$2-'Indicator Date hidden'!S20)</f>
        <v>0</v>
      </c>
      <c r="S19" s="25">
        <f>IF('Indicator Date hidden'!T20="x","x",$S$2-'Indicator Date hidden'!T20)</f>
        <v>0</v>
      </c>
      <c r="T19" s="25">
        <f>IF('Indicator Date hidden'!U20="x","x",$T$2-'Indicator Date hidden'!U20)</f>
        <v>0</v>
      </c>
      <c r="U19" s="25">
        <f>IF('Indicator Date hidden'!V20="x","x",$U$2-'Indicator Date hidden'!V20)</f>
        <v>0</v>
      </c>
      <c r="V19" s="25">
        <f>IF('Indicator Date hidden'!W20="x","x",$V$2-'Indicator Date hidden'!W20)</f>
        <v>0</v>
      </c>
      <c r="W19" s="25">
        <f>IF('Indicator Date hidden'!X20="x","x",$W$2-'Indicator Date hidden'!X20)</f>
        <v>3</v>
      </c>
      <c r="X19" s="25">
        <f>IF('Indicator Date hidden'!Y20="x","x",$X$2-'Indicator Date hidden'!Y20)</f>
        <v>4</v>
      </c>
      <c r="Y19" s="25">
        <f>IF('Indicator Date hidden'!Z20="x","x",$Y$2-'Indicator Date hidden'!Z20)</f>
        <v>0</v>
      </c>
      <c r="Z19" s="25">
        <f>IF('Indicator Date hidden'!AA20="x","x",$Z$2-'Indicator Date hidden'!AA20)</f>
        <v>0</v>
      </c>
      <c r="AA19" s="25">
        <f>IF('Indicator Date hidden'!AB20="x","x",$AA$2-'Indicator Date hidden'!AB20)</f>
        <v>0</v>
      </c>
      <c r="AB19" s="25">
        <f>IF('Indicator Date hidden'!AC20="x","x",$AB$2-'Indicator Date hidden'!AC20)</f>
        <v>0</v>
      </c>
      <c r="AC19" s="25">
        <f>IF('Indicator Date hidden'!AD20="x","x",$AC$2-'Indicator Date hidden'!AD20)</f>
        <v>0</v>
      </c>
      <c r="AD19" s="25">
        <f>IF('Indicator Date hidden'!AE20="x","x",$AD$2-'Indicator Date hidden'!AE20)</f>
        <v>0</v>
      </c>
      <c r="AE19" s="25">
        <f>IF('Indicator Date hidden'!AF20="x","x",$AE$2-'Indicator Date hidden'!AF20)</f>
        <v>0</v>
      </c>
      <c r="AF19" s="25" t="str">
        <f>IF('Indicator Date hidden'!AG20="x","x",$AF$2-'Indicator Date hidden'!AG20)</f>
        <v>x</v>
      </c>
      <c r="AG19" s="25">
        <f>IF('Indicator Date hidden'!AH20="x","x",$AG$2-'Indicator Date hidden'!AH20)</f>
        <v>0</v>
      </c>
      <c r="AH19" s="25">
        <f>IF('Indicator Date hidden'!AI20="x","x",$AH$2-'Indicator Date hidden'!AI20)</f>
        <v>0</v>
      </c>
      <c r="AI19" s="25">
        <f>IF('Indicator Date hidden'!AJ20="x","x",$AI$2-'Indicator Date hidden'!AJ20)</f>
        <v>0</v>
      </c>
      <c r="AJ19" s="25" t="str">
        <f>IF('Indicator Date hidden'!AK20="x","x",$AJ$2-'Indicator Date hidden'!AK20)</f>
        <v>x</v>
      </c>
      <c r="AK19" s="25">
        <f>IF('Indicator Date hidden'!AL20="x","x",$AK$2-'Indicator Date hidden'!AL20)</f>
        <v>1</v>
      </c>
      <c r="AL19" s="25">
        <f>IF('Indicator Date hidden'!AM20="x","x",$AL$2-'Indicator Date hidden'!AM20)</f>
        <v>0</v>
      </c>
      <c r="AM19" s="25">
        <f>IF('Indicator Date hidden'!AN20="x","x",$AM$2-'Indicator Date hidden'!AN20)</f>
        <v>0</v>
      </c>
      <c r="AN19" s="25">
        <f>IF('Indicator Date hidden'!AO20="x","x",$AN$2-'Indicator Date hidden'!AO20)</f>
        <v>0</v>
      </c>
      <c r="AO19" s="25" t="str">
        <f>IF('Indicator Date hidden'!AP20="x","x",$AO$2-'Indicator Date hidden'!AP20)</f>
        <v>x</v>
      </c>
      <c r="AP19" s="25">
        <f>IF('Indicator Date hidden'!AQ20="x","x",$AP$2-'Indicator Date hidden'!AQ20)</f>
        <v>2</v>
      </c>
      <c r="AQ19" s="25" t="str">
        <f>IF('Indicator Date hidden'!AR20="x","x",$AQ$2-'Indicator Date hidden'!AR20)</f>
        <v>x</v>
      </c>
      <c r="AR19" s="25">
        <f>IF('Indicator Date hidden'!AS20="x","x",$AR$2-'Indicator Date hidden'!AS20)</f>
        <v>0</v>
      </c>
      <c r="AS19" s="25" t="str">
        <f>IF('Indicator Date hidden'!AT20="x","x",$AS$2-'Indicator Date hidden'!AT20)</f>
        <v>x</v>
      </c>
      <c r="AT19" s="25">
        <f>IF('Indicator Date hidden'!AU20="x","x",$AT$2-'Indicator Date hidden'!AU20)</f>
        <v>0</v>
      </c>
      <c r="AU19" s="25" t="str">
        <f>IF('Indicator Date hidden'!AV20="x","x",$AU$2-'Indicator Date hidden'!AV20)</f>
        <v>x</v>
      </c>
      <c r="AV19" s="25">
        <f>IF('Indicator Date hidden'!AW20="x","x",$AV$2-'Indicator Date hidden'!AW20)</f>
        <v>0</v>
      </c>
      <c r="AW19" s="25">
        <f>IF('Indicator Date hidden'!AX20="x","x",$AW$2-'Indicator Date hidden'!AX20)</f>
        <v>0</v>
      </c>
      <c r="AX19" s="25">
        <f>IF('Indicator Date hidden'!AY20="x","x",$AX$2-'Indicator Date hidden'!AY20)</f>
        <v>0</v>
      </c>
      <c r="AY19" s="25">
        <f>IF('Indicator Date hidden'!AZ20="x","x",$AY$2-'Indicator Date hidden'!AZ20)</f>
        <v>0</v>
      </c>
      <c r="AZ19" s="25">
        <f>IF('Indicator Date hidden'!BA20="x","x",$AZ$2-'Indicator Date hidden'!BA20)</f>
        <v>0</v>
      </c>
      <c r="BA19">
        <f t="shared" si="0"/>
        <v>13</v>
      </c>
      <c r="BB19" s="26">
        <f t="shared" si="1"/>
        <v>0.28888888888888886</v>
      </c>
      <c r="BC19">
        <f t="shared" si="2"/>
        <v>5</v>
      </c>
      <c r="BD19" s="26">
        <f t="shared" si="3"/>
        <v>0.88499145563288339</v>
      </c>
      <c r="BE19" s="28">
        <f t="shared" si="4"/>
        <v>0</v>
      </c>
    </row>
    <row r="20" spans="1:57" x14ac:dyDescent="0.35">
      <c r="A20" t="s">
        <v>7756</v>
      </c>
      <c r="B20" s="25">
        <f>IF('Indicator Date hidden'!C21="x","x",$B$2-'Indicator Date hidden'!C21)</f>
        <v>0</v>
      </c>
      <c r="C20" s="25">
        <f>IF('Indicator Date hidden'!D21="x","x",$C$2-'Indicator Date hidden'!D21)</f>
        <v>0</v>
      </c>
      <c r="D20" s="25">
        <f>IF('Indicator Date hidden'!E21="x","x",$D$2-'Indicator Date hidden'!E21)</f>
        <v>0</v>
      </c>
      <c r="E20" s="25">
        <f>IF('Indicator Date hidden'!F21="x","x",$E$2-'Indicator Date hidden'!F21)</f>
        <v>0</v>
      </c>
      <c r="F20" s="25">
        <f>IF('Indicator Date hidden'!G21="x","x",$F$2-'Indicator Date hidden'!G21)</f>
        <v>0</v>
      </c>
      <c r="G20" s="25">
        <f>IF('Indicator Date hidden'!H21="x","x",$G$2-'Indicator Date hidden'!H21)</f>
        <v>0</v>
      </c>
      <c r="H20" s="25">
        <f>IF('Indicator Date hidden'!I21="x","x",$H$2-'Indicator Date hidden'!I21)</f>
        <v>0</v>
      </c>
      <c r="I20" s="25">
        <f>IF('Indicator Date hidden'!J21="x","x",$I$2-'Indicator Date hidden'!J21)</f>
        <v>0</v>
      </c>
      <c r="J20" s="25">
        <f>IF('Indicator Date hidden'!K21="x","x",$J$2-'Indicator Date hidden'!K21)</f>
        <v>0</v>
      </c>
      <c r="K20" s="25">
        <f>IF('Indicator Date hidden'!L21="x","x",$K$2-'Indicator Date hidden'!L21)</f>
        <v>0</v>
      </c>
      <c r="L20" s="25">
        <f>IF('Indicator Date hidden'!M21="x","x",$L$2-'Indicator Date hidden'!M21)</f>
        <v>0</v>
      </c>
      <c r="M20" s="25">
        <f>IF('Indicator Date hidden'!N21="x","x",$M$2-'Indicator Date hidden'!N21)</f>
        <v>0</v>
      </c>
      <c r="N20" s="25">
        <f>IF('Indicator Date hidden'!O21="x","x",$N$2-'Indicator Date hidden'!O21)</f>
        <v>0</v>
      </c>
      <c r="O20" s="25">
        <f>IF('Indicator Date hidden'!P21="x","x",$O$2-'Indicator Date hidden'!P21)</f>
        <v>0</v>
      </c>
      <c r="P20" s="25">
        <f>IF('Indicator Date hidden'!Q21="x","x",$P$2-'Indicator Date hidden'!Q21)</f>
        <v>0</v>
      </c>
      <c r="Q20" s="25">
        <f>IF('Indicator Date hidden'!R21="x","x",$Q$2-'Indicator Date hidden'!R21)</f>
        <v>2</v>
      </c>
      <c r="R20" s="25">
        <f>IF('Indicator Date hidden'!S21="x","x",$R$2-'Indicator Date hidden'!S21)</f>
        <v>0</v>
      </c>
      <c r="S20" s="25">
        <f>IF('Indicator Date hidden'!T21="x","x",$S$2-'Indicator Date hidden'!T21)</f>
        <v>0</v>
      </c>
      <c r="T20" s="25">
        <f>IF('Indicator Date hidden'!U21="x","x",$T$2-'Indicator Date hidden'!U21)</f>
        <v>0</v>
      </c>
      <c r="U20" s="25">
        <f>IF('Indicator Date hidden'!V21="x","x",$U$2-'Indicator Date hidden'!V21)</f>
        <v>0</v>
      </c>
      <c r="V20" s="25">
        <f>IF('Indicator Date hidden'!W21="x","x",$V$2-'Indicator Date hidden'!W21)</f>
        <v>0</v>
      </c>
      <c r="W20" s="25">
        <f>IF('Indicator Date hidden'!X21="x","x",$W$2-'Indicator Date hidden'!X21)</f>
        <v>0</v>
      </c>
      <c r="X20" s="25">
        <f>IF('Indicator Date hidden'!Y21="x","x",$X$2-'Indicator Date hidden'!Y21)</f>
        <v>4</v>
      </c>
      <c r="Y20" s="25">
        <f>IF('Indicator Date hidden'!Z21="x","x",$Y$2-'Indicator Date hidden'!Z21)</f>
        <v>0</v>
      </c>
      <c r="Z20" s="25">
        <f>IF('Indicator Date hidden'!AA21="x","x",$Z$2-'Indicator Date hidden'!AA21)</f>
        <v>0</v>
      </c>
      <c r="AA20" s="25">
        <f>IF('Indicator Date hidden'!AB21="x","x",$AA$2-'Indicator Date hidden'!AB21)</f>
        <v>0</v>
      </c>
      <c r="AB20" s="25">
        <f>IF('Indicator Date hidden'!AC21="x","x",$AB$2-'Indicator Date hidden'!AC21)</f>
        <v>0</v>
      </c>
      <c r="AC20" s="25">
        <f>IF('Indicator Date hidden'!AD21="x","x",$AC$2-'Indicator Date hidden'!AD21)</f>
        <v>0</v>
      </c>
      <c r="AD20" s="25">
        <f>IF('Indicator Date hidden'!AE21="x","x",$AD$2-'Indicator Date hidden'!AE21)</f>
        <v>0</v>
      </c>
      <c r="AE20" s="25">
        <f>IF('Indicator Date hidden'!AF21="x","x",$AE$2-'Indicator Date hidden'!AF21)</f>
        <v>0</v>
      </c>
      <c r="AF20" s="25">
        <f>IF('Indicator Date hidden'!AG21="x","x",$AF$2-'Indicator Date hidden'!AG21)</f>
        <v>2</v>
      </c>
      <c r="AG20" s="25">
        <f>IF('Indicator Date hidden'!AH21="x","x",$AG$2-'Indicator Date hidden'!AH21)</f>
        <v>0</v>
      </c>
      <c r="AH20" s="25">
        <f>IF('Indicator Date hidden'!AI21="x","x",$AH$2-'Indicator Date hidden'!AI21)</f>
        <v>0</v>
      </c>
      <c r="AI20" s="25">
        <f>IF('Indicator Date hidden'!AJ21="x","x",$AI$2-'Indicator Date hidden'!AJ21)</f>
        <v>0</v>
      </c>
      <c r="AJ20" s="25" t="str">
        <f>IF('Indicator Date hidden'!AK21="x","x",$AJ$2-'Indicator Date hidden'!AK21)</f>
        <v>x</v>
      </c>
      <c r="AK20" s="25">
        <f>IF('Indicator Date hidden'!AL21="x","x",$AK$2-'Indicator Date hidden'!AL21)</f>
        <v>1</v>
      </c>
      <c r="AL20" s="25">
        <f>IF('Indicator Date hidden'!AM21="x","x",$AL$2-'Indicator Date hidden'!AM21)</f>
        <v>0</v>
      </c>
      <c r="AM20" s="25">
        <f>IF('Indicator Date hidden'!AN21="x","x",$AM$2-'Indicator Date hidden'!AN21)</f>
        <v>0</v>
      </c>
      <c r="AN20" s="25">
        <f>IF('Indicator Date hidden'!AO21="x","x",$AN$2-'Indicator Date hidden'!AO21)</f>
        <v>0</v>
      </c>
      <c r="AO20" s="25">
        <f>IF('Indicator Date hidden'!AP21="x","x",$AO$2-'Indicator Date hidden'!AP21)</f>
        <v>0</v>
      </c>
      <c r="AP20" s="25">
        <f>IF('Indicator Date hidden'!AQ21="x","x",$AP$2-'Indicator Date hidden'!AQ21)</f>
        <v>0</v>
      </c>
      <c r="AQ20" s="25">
        <f>IF('Indicator Date hidden'!AR21="x","x",$AQ$2-'Indicator Date hidden'!AR21)</f>
        <v>0</v>
      </c>
      <c r="AR20" s="25">
        <f>IF('Indicator Date hidden'!AS21="x","x",$AR$2-'Indicator Date hidden'!AS21)</f>
        <v>0</v>
      </c>
      <c r="AS20" s="25">
        <f>IF('Indicator Date hidden'!AT21="x","x",$AS$2-'Indicator Date hidden'!AT21)</f>
        <v>0</v>
      </c>
      <c r="AT20" s="25">
        <f>IF('Indicator Date hidden'!AU21="x","x",$AT$2-'Indicator Date hidden'!AU21)</f>
        <v>0</v>
      </c>
      <c r="AU20" s="25">
        <f>IF('Indicator Date hidden'!AV21="x","x",$AU$2-'Indicator Date hidden'!AV21)</f>
        <v>8</v>
      </c>
      <c r="AV20" s="25">
        <f>IF('Indicator Date hidden'!AW21="x","x",$AV$2-'Indicator Date hidden'!AW21)</f>
        <v>0</v>
      </c>
      <c r="AW20" s="25">
        <f>IF('Indicator Date hidden'!AX21="x","x",$AW$2-'Indicator Date hidden'!AX21)</f>
        <v>0</v>
      </c>
      <c r="AX20" s="25">
        <f>IF('Indicator Date hidden'!AY21="x","x",$AX$2-'Indicator Date hidden'!AY21)</f>
        <v>0</v>
      </c>
      <c r="AY20" s="25">
        <f>IF('Indicator Date hidden'!AZ21="x","x",$AY$2-'Indicator Date hidden'!AZ21)</f>
        <v>0</v>
      </c>
      <c r="AZ20" s="25">
        <f>IF('Indicator Date hidden'!BA21="x","x",$AZ$2-'Indicator Date hidden'!BA21)</f>
        <v>0</v>
      </c>
      <c r="BA20">
        <f t="shared" si="0"/>
        <v>17</v>
      </c>
      <c r="BB20" s="26">
        <f t="shared" si="1"/>
        <v>0.34</v>
      </c>
      <c r="BC20">
        <f t="shared" si="2"/>
        <v>5</v>
      </c>
      <c r="BD20" s="26">
        <f t="shared" si="3"/>
        <v>1.290116273829611</v>
      </c>
      <c r="BE20" s="28">
        <f t="shared" si="4"/>
        <v>0</v>
      </c>
    </row>
    <row r="21" spans="1:57" x14ac:dyDescent="0.35">
      <c r="A21" t="s">
        <v>7779</v>
      </c>
      <c r="B21" s="25">
        <f>IF('Indicator Date hidden'!C22="x","x",$B$2-'Indicator Date hidden'!C22)</f>
        <v>0</v>
      </c>
      <c r="C21" s="25">
        <f>IF('Indicator Date hidden'!D22="x","x",$C$2-'Indicator Date hidden'!D22)</f>
        <v>0</v>
      </c>
      <c r="D21" s="25">
        <f>IF('Indicator Date hidden'!E22="x","x",$D$2-'Indicator Date hidden'!E22)</f>
        <v>0</v>
      </c>
      <c r="E21" s="25">
        <f>IF('Indicator Date hidden'!F22="x","x",$E$2-'Indicator Date hidden'!F22)</f>
        <v>0</v>
      </c>
      <c r="F21" s="25">
        <f>IF('Indicator Date hidden'!G22="x","x",$F$2-'Indicator Date hidden'!G22)</f>
        <v>0</v>
      </c>
      <c r="G21" s="25">
        <f>IF('Indicator Date hidden'!H22="x","x",$G$2-'Indicator Date hidden'!H22)</f>
        <v>0</v>
      </c>
      <c r="H21" s="25">
        <f>IF('Indicator Date hidden'!I22="x","x",$H$2-'Indicator Date hidden'!I22)</f>
        <v>0</v>
      </c>
      <c r="I21" s="25">
        <f>IF('Indicator Date hidden'!J22="x","x",$I$2-'Indicator Date hidden'!J22)</f>
        <v>0</v>
      </c>
      <c r="J21" s="25">
        <f>IF('Indicator Date hidden'!K22="x","x",$J$2-'Indicator Date hidden'!K22)</f>
        <v>0</v>
      </c>
      <c r="K21" s="25">
        <f>IF('Indicator Date hidden'!L22="x","x",$K$2-'Indicator Date hidden'!L22)</f>
        <v>0</v>
      </c>
      <c r="L21" s="25">
        <f>IF('Indicator Date hidden'!M22="x","x",$L$2-'Indicator Date hidden'!M22)</f>
        <v>0</v>
      </c>
      <c r="M21" s="25">
        <f>IF('Indicator Date hidden'!N22="x","x",$M$2-'Indicator Date hidden'!N22)</f>
        <v>0</v>
      </c>
      <c r="N21" s="25">
        <f>IF('Indicator Date hidden'!O22="x","x",$N$2-'Indicator Date hidden'!O22)</f>
        <v>0</v>
      </c>
      <c r="O21" s="25">
        <f>IF('Indicator Date hidden'!P22="x","x",$O$2-'Indicator Date hidden'!P22)</f>
        <v>0</v>
      </c>
      <c r="P21" s="25">
        <f>IF('Indicator Date hidden'!Q22="x","x",$P$2-'Indicator Date hidden'!Q22)</f>
        <v>0</v>
      </c>
      <c r="Q21" s="25">
        <f>IF('Indicator Date hidden'!R22="x","x",$Q$2-'Indicator Date hidden'!R22)</f>
        <v>4</v>
      </c>
      <c r="R21" s="25">
        <f>IF('Indicator Date hidden'!S22="x","x",$R$2-'Indicator Date hidden'!S22)</f>
        <v>0</v>
      </c>
      <c r="S21" s="25">
        <f>IF('Indicator Date hidden'!T22="x","x",$S$2-'Indicator Date hidden'!T22)</f>
        <v>0</v>
      </c>
      <c r="T21" s="25">
        <f>IF('Indicator Date hidden'!U22="x","x",$T$2-'Indicator Date hidden'!U22)</f>
        <v>0</v>
      </c>
      <c r="U21" s="25">
        <f>IF('Indicator Date hidden'!V22="x","x",$U$2-'Indicator Date hidden'!V22)</f>
        <v>0</v>
      </c>
      <c r="V21" s="25">
        <f>IF('Indicator Date hidden'!W22="x","x",$V$2-'Indicator Date hidden'!W22)</f>
        <v>0</v>
      </c>
      <c r="W21" s="25">
        <f>IF('Indicator Date hidden'!X22="x","x",$W$2-'Indicator Date hidden'!X22)</f>
        <v>4</v>
      </c>
      <c r="X21" s="25">
        <f>IF('Indicator Date hidden'!Y22="x","x",$X$2-'Indicator Date hidden'!Y22)</f>
        <v>2</v>
      </c>
      <c r="Y21" s="25">
        <f>IF('Indicator Date hidden'!Z22="x","x",$Y$2-'Indicator Date hidden'!Z22)</f>
        <v>0</v>
      </c>
      <c r="Z21" s="25">
        <f>IF('Indicator Date hidden'!AA22="x","x",$Z$2-'Indicator Date hidden'!AA22)</f>
        <v>0</v>
      </c>
      <c r="AA21" s="25">
        <f>IF('Indicator Date hidden'!AB22="x","x",$AA$2-'Indicator Date hidden'!AB22)</f>
        <v>1</v>
      </c>
      <c r="AB21" s="25">
        <f>IF('Indicator Date hidden'!AC22="x","x",$AB$2-'Indicator Date hidden'!AC22)</f>
        <v>0</v>
      </c>
      <c r="AC21" s="25">
        <f>IF('Indicator Date hidden'!AD22="x","x",$AC$2-'Indicator Date hidden'!AD22)</f>
        <v>0</v>
      </c>
      <c r="AD21" s="25">
        <f>IF('Indicator Date hidden'!AE22="x","x",$AD$2-'Indicator Date hidden'!AE22)</f>
        <v>0</v>
      </c>
      <c r="AE21" s="25">
        <f>IF('Indicator Date hidden'!AF22="x","x",$AE$2-'Indicator Date hidden'!AF22)</f>
        <v>0</v>
      </c>
      <c r="AF21" s="25">
        <f>IF('Indicator Date hidden'!AG22="x","x",$AF$2-'Indicator Date hidden'!AG22)</f>
        <v>1</v>
      </c>
      <c r="AG21" s="25">
        <f>IF('Indicator Date hidden'!AH22="x","x",$AG$2-'Indicator Date hidden'!AH22)</f>
        <v>0</v>
      </c>
      <c r="AH21" s="25">
        <f>IF('Indicator Date hidden'!AI22="x","x",$AH$2-'Indicator Date hidden'!AI22)</f>
        <v>0</v>
      </c>
      <c r="AI21" s="25">
        <f>IF('Indicator Date hidden'!AJ22="x","x",$AI$2-'Indicator Date hidden'!AJ22)</f>
        <v>0</v>
      </c>
      <c r="AJ21" s="25" t="str">
        <f>IF('Indicator Date hidden'!AK22="x","x",$AJ$2-'Indicator Date hidden'!AK22)</f>
        <v>x</v>
      </c>
      <c r="AK21" s="25" t="str">
        <f>IF('Indicator Date hidden'!AL22="x","x",$AK$2-'Indicator Date hidden'!AL22)</f>
        <v>x</v>
      </c>
      <c r="AL21" s="25">
        <f>IF('Indicator Date hidden'!AM22="x","x",$AL$2-'Indicator Date hidden'!AM22)</f>
        <v>0</v>
      </c>
      <c r="AM21" s="25">
        <f>IF('Indicator Date hidden'!AN22="x","x",$AM$2-'Indicator Date hidden'!AN22)</f>
        <v>0</v>
      </c>
      <c r="AN21" s="25">
        <f>IF('Indicator Date hidden'!AO22="x","x",$AN$2-'Indicator Date hidden'!AO22)</f>
        <v>0</v>
      </c>
      <c r="AO21" s="25">
        <f>IF('Indicator Date hidden'!AP22="x","x",$AO$2-'Indicator Date hidden'!AP22)</f>
        <v>0</v>
      </c>
      <c r="AP21" s="25">
        <f>IF('Indicator Date hidden'!AQ22="x","x",$AP$2-'Indicator Date hidden'!AQ22)</f>
        <v>0</v>
      </c>
      <c r="AQ21" s="25">
        <f>IF('Indicator Date hidden'!AR22="x","x",$AQ$2-'Indicator Date hidden'!AR22)</f>
        <v>0</v>
      </c>
      <c r="AR21" s="25">
        <f>IF('Indicator Date hidden'!AS22="x","x",$AR$2-'Indicator Date hidden'!AS22)</f>
        <v>0</v>
      </c>
      <c r="AS21" s="25">
        <f>IF('Indicator Date hidden'!AT22="x","x",$AS$2-'Indicator Date hidden'!AT22)</f>
        <v>0</v>
      </c>
      <c r="AT21" s="25">
        <f>IF('Indicator Date hidden'!AU22="x","x",$AT$2-'Indicator Date hidden'!AU22)</f>
        <v>0</v>
      </c>
      <c r="AU21" s="25" t="str">
        <f>IF('Indicator Date hidden'!AV22="x","x",$AU$2-'Indicator Date hidden'!AV22)</f>
        <v>x</v>
      </c>
      <c r="AV21" s="25">
        <f>IF('Indicator Date hidden'!AW22="x","x",$AV$2-'Indicator Date hidden'!AW22)</f>
        <v>0</v>
      </c>
      <c r="AW21" s="25">
        <f>IF('Indicator Date hidden'!AX22="x","x",$AW$2-'Indicator Date hidden'!AX22)</f>
        <v>0</v>
      </c>
      <c r="AX21" s="25">
        <f>IF('Indicator Date hidden'!AY22="x","x",$AX$2-'Indicator Date hidden'!AY22)</f>
        <v>0</v>
      </c>
      <c r="AY21" s="25">
        <f>IF('Indicator Date hidden'!AZ22="x","x",$AY$2-'Indicator Date hidden'!AZ22)</f>
        <v>0</v>
      </c>
      <c r="AZ21" s="25">
        <f>IF('Indicator Date hidden'!BA22="x","x",$AZ$2-'Indicator Date hidden'!BA22)</f>
        <v>0</v>
      </c>
      <c r="BA21">
        <f t="shared" si="0"/>
        <v>12</v>
      </c>
      <c r="BB21" s="26">
        <f t="shared" si="1"/>
        <v>0.25</v>
      </c>
      <c r="BC21">
        <f t="shared" si="2"/>
        <v>5</v>
      </c>
      <c r="BD21" s="26">
        <f t="shared" si="3"/>
        <v>0.8539125638299665</v>
      </c>
      <c r="BE21" s="28">
        <f t="shared" si="4"/>
        <v>0</v>
      </c>
    </row>
    <row r="22" spans="1:57" x14ac:dyDescent="0.35">
      <c r="A22" t="s">
        <v>7772</v>
      </c>
      <c r="B22" s="25">
        <f>IF('Indicator Date hidden'!C23="x","x",$B$2-'Indicator Date hidden'!C23)</f>
        <v>0</v>
      </c>
      <c r="C22" s="25">
        <f>IF('Indicator Date hidden'!D23="x","x",$C$2-'Indicator Date hidden'!D23)</f>
        <v>0</v>
      </c>
      <c r="D22" s="25">
        <f>IF('Indicator Date hidden'!E23="x","x",$D$2-'Indicator Date hidden'!E23)</f>
        <v>0</v>
      </c>
      <c r="E22" s="25">
        <f>IF('Indicator Date hidden'!F23="x","x",$E$2-'Indicator Date hidden'!F23)</f>
        <v>0</v>
      </c>
      <c r="F22" s="25">
        <f>IF('Indicator Date hidden'!G23="x","x",$F$2-'Indicator Date hidden'!G23)</f>
        <v>0</v>
      </c>
      <c r="G22" s="25">
        <f>IF('Indicator Date hidden'!H23="x","x",$G$2-'Indicator Date hidden'!H23)</f>
        <v>0</v>
      </c>
      <c r="H22" s="25">
        <f>IF('Indicator Date hidden'!I23="x","x",$H$2-'Indicator Date hidden'!I23)</f>
        <v>0</v>
      </c>
      <c r="I22" s="25">
        <f>IF('Indicator Date hidden'!J23="x","x",$I$2-'Indicator Date hidden'!J23)</f>
        <v>0</v>
      </c>
      <c r="J22" s="25">
        <f>IF('Indicator Date hidden'!K23="x","x",$J$2-'Indicator Date hidden'!K23)</f>
        <v>0</v>
      </c>
      <c r="K22" s="25">
        <f>IF('Indicator Date hidden'!L23="x","x",$K$2-'Indicator Date hidden'!L23)</f>
        <v>0</v>
      </c>
      <c r="L22" s="25">
        <f>IF('Indicator Date hidden'!M23="x","x",$L$2-'Indicator Date hidden'!M23)</f>
        <v>0</v>
      </c>
      <c r="M22" s="25">
        <f>IF('Indicator Date hidden'!N23="x","x",$M$2-'Indicator Date hidden'!N23)</f>
        <v>0</v>
      </c>
      <c r="N22" s="25">
        <f>IF('Indicator Date hidden'!O23="x","x",$N$2-'Indicator Date hidden'!O23)</f>
        <v>0</v>
      </c>
      <c r="O22" s="25">
        <f>IF('Indicator Date hidden'!P23="x","x",$O$2-'Indicator Date hidden'!P23)</f>
        <v>0</v>
      </c>
      <c r="P22" s="25">
        <f>IF('Indicator Date hidden'!Q23="x","x",$P$2-'Indicator Date hidden'!Q23)</f>
        <v>0</v>
      </c>
      <c r="Q22" s="25">
        <f>IF('Indicator Date hidden'!R23="x","x",$Q$2-'Indicator Date hidden'!R23)</f>
        <v>6</v>
      </c>
      <c r="R22" s="25">
        <f>IF('Indicator Date hidden'!S23="x","x",$R$2-'Indicator Date hidden'!S23)</f>
        <v>0</v>
      </c>
      <c r="S22" s="25">
        <f>IF('Indicator Date hidden'!T23="x","x",$S$2-'Indicator Date hidden'!T23)</f>
        <v>0</v>
      </c>
      <c r="T22" s="25">
        <f>IF('Indicator Date hidden'!U23="x","x",$T$2-'Indicator Date hidden'!U23)</f>
        <v>0</v>
      </c>
      <c r="U22" s="25">
        <f>IF('Indicator Date hidden'!V23="x","x",$U$2-'Indicator Date hidden'!V23)</f>
        <v>0</v>
      </c>
      <c r="V22" s="25">
        <f>IF('Indicator Date hidden'!W23="x","x",$V$2-'Indicator Date hidden'!W23)</f>
        <v>0</v>
      </c>
      <c r="W22" s="25">
        <f>IF('Indicator Date hidden'!X23="x","x",$W$2-'Indicator Date hidden'!X23)</f>
        <v>6</v>
      </c>
      <c r="X22" s="25">
        <f>IF('Indicator Date hidden'!Y23="x","x",$X$2-'Indicator Date hidden'!Y23)</f>
        <v>2</v>
      </c>
      <c r="Y22" s="25">
        <f>IF('Indicator Date hidden'!Z23="x","x",$Y$2-'Indicator Date hidden'!Z23)</f>
        <v>0</v>
      </c>
      <c r="Z22" s="25">
        <f>IF('Indicator Date hidden'!AA23="x","x",$Z$2-'Indicator Date hidden'!AA23)</f>
        <v>0</v>
      </c>
      <c r="AA22" s="25">
        <f>IF('Indicator Date hidden'!AB23="x","x",$AA$2-'Indicator Date hidden'!AB23)</f>
        <v>0</v>
      </c>
      <c r="AB22" s="25">
        <f>IF('Indicator Date hidden'!AC23="x","x",$AB$2-'Indicator Date hidden'!AC23)</f>
        <v>0</v>
      </c>
      <c r="AC22" s="25">
        <f>IF('Indicator Date hidden'!AD23="x","x",$AC$2-'Indicator Date hidden'!AD23)</f>
        <v>0</v>
      </c>
      <c r="AD22" s="25">
        <f>IF('Indicator Date hidden'!AE23="x","x",$AD$2-'Indicator Date hidden'!AE23)</f>
        <v>0</v>
      </c>
      <c r="AE22" s="25">
        <f>IF('Indicator Date hidden'!AF23="x","x",$AE$2-'Indicator Date hidden'!AF23)</f>
        <v>0</v>
      </c>
      <c r="AF22" s="25">
        <f>IF('Indicator Date hidden'!AG23="x","x",$AF$2-'Indicator Date hidden'!AG23)</f>
        <v>0</v>
      </c>
      <c r="AG22" s="25">
        <f>IF('Indicator Date hidden'!AH23="x","x",$AG$2-'Indicator Date hidden'!AH23)</f>
        <v>0</v>
      </c>
      <c r="AH22" s="25">
        <f>IF('Indicator Date hidden'!AI23="x","x",$AH$2-'Indicator Date hidden'!AI23)</f>
        <v>0</v>
      </c>
      <c r="AI22" s="25">
        <f>IF('Indicator Date hidden'!AJ23="x","x",$AI$2-'Indicator Date hidden'!AJ23)</f>
        <v>0</v>
      </c>
      <c r="AJ22" s="25" t="str">
        <f>IF('Indicator Date hidden'!AK23="x","x",$AJ$2-'Indicator Date hidden'!AK23)</f>
        <v>x</v>
      </c>
      <c r="AK22" s="25">
        <f>IF('Indicator Date hidden'!AL23="x","x",$AK$2-'Indicator Date hidden'!AL23)</f>
        <v>1</v>
      </c>
      <c r="AL22" s="25">
        <f>IF('Indicator Date hidden'!AM23="x","x",$AL$2-'Indicator Date hidden'!AM23)</f>
        <v>0</v>
      </c>
      <c r="AM22" s="25">
        <f>IF('Indicator Date hidden'!AN23="x","x",$AM$2-'Indicator Date hidden'!AN23)</f>
        <v>0</v>
      </c>
      <c r="AN22" s="25">
        <f>IF('Indicator Date hidden'!AO23="x","x",$AN$2-'Indicator Date hidden'!AO23)</f>
        <v>0</v>
      </c>
      <c r="AO22" s="25">
        <f>IF('Indicator Date hidden'!AP23="x","x",$AO$2-'Indicator Date hidden'!AP23)</f>
        <v>0</v>
      </c>
      <c r="AP22" s="25">
        <f>IF('Indicator Date hidden'!AQ23="x","x",$AP$2-'Indicator Date hidden'!AQ23)</f>
        <v>0</v>
      </c>
      <c r="AQ22" s="25">
        <f>IF('Indicator Date hidden'!AR23="x","x",$AQ$2-'Indicator Date hidden'!AR23)</f>
        <v>4</v>
      </c>
      <c r="AR22" s="25">
        <f>IF('Indicator Date hidden'!AS23="x","x",$AR$2-'Indicator Date hidden'!AS23)</f>
        <v>0</v>
      </c>
      <c r="AS22" s="25">
        <f>IF('Indicator Date hidden'!AT23="x","x",$AS$2-'Indicator Date hidden'!AT23)</f>
        <v>0</v>
      </c>
      <c r="AT22" s="25">
        <f>IF('Indicator Date hidden'!AU23="x","x",$AT$2-'Indicator Date hidden'!AU23)</f>
        <v>0</v>
      </c>
      <c r="AU22" s="25">
        <f>IF('Indicator Date hidden'!AV23="x","x",$AU$2-'Indicator Date hidden'!AV23)</f>
        <v>2</v>
      </c>
      <c r="AV22" s="25">
        <f>IF('Indicator Date hidden'!AW23="x","x",$AV$2-'Indicator Date hidden'!AW23)</f>
        <v>0</v>
      </c>
      <c r="AW22" s="25">
        <f>IF('Indicator Date hidden'!AX23="x","x",$AW$2-'Indicator Date hidden'!AX23)</f>
        <v>0</v>
      </c>
      <c r="AX22" s="25">
        <f>IF('Indicator Date hidden'!AY23="x","x",$AX$2-'Indicator Date hidden'!AY23)</f>
        <v>0</v>
      </c>
      <c r="AY22" s="25">
        <f>IF('Indicator Date hidden'!AZ23="x","x",$AY$2-'Indicator Date hidden'!AZ23)</f>
        <v>0</v>
      </c>
      <c r="AZ22" s="25">
        <f>IF('Indicator Date hidden'!BA23="x","x",$AZ$2-'Indicator Date hidden'!BA23)</f>
        <v>0</v>
      </c>
      <c r="BA22">
        <f t="shared" si="0"/>
        <v>21</v>
      </c>
      <c r="BB22" s="26">
        <f t="shared" si="1"/>
        <v>0.42</v>
      </c>
      <c r="BC22">
        <f t="shared" si="2"/>
        <v>6</v>
      </c>
      <c r="BD22" s="26">
        <f t="shared" si="3"/>
        <v>1.3280060240827223</v>
      </c>
      <c r="BE22" s="28">
        <f t="shared" si="4"/>
        <v>0</v>
      </c>
    </row>
    <row r="23" spans="1:57" x14ac:dyDescent="0.35">
      <c r="A23" t="s">
        <v>7766</v>
      </c>
      <c r="B23" s="25">
        <f>IF('Indicator Date hidden'!C24="x","x",$B$2-'Indicator Date hidden'!C24)</f>
        <v>0</v>
      </c>
      <c r="C23" s="25">
        <f>IF('Indicator Date hidden'!D24="x","x",$C$2-'Indicator Date hidden'!D24)</f>
        <v>0</v>
      </c>
      <c r="D23" s="25">
        <f>IF('Indicator Date hidden'!E24="x","x",$D$2-'Indicator Date hidden'!E24)</f>
        <v>0</v>
      </c>
      <c r="E23" s="25">
        <f>IF('Indicator Date hidden'!F24="x","x",$E$2-'Indicator Date hidden'!F24)</f>
        <v>0</v>
      </c>
      <c r="F23" s="25">
        <f>IF('Indicator Date hidden'!G24="x","x",$F$2-'Indicator Date hidden'!G24)</f>
        <v>0</v>
      </c>
      <c r="G23" s="25">
        <f>IF('Indicator Date hidden'!H24="x","x",$G$2-'Indicator Date hidden'!H24)</f>
        <v>0</v>
      </c>
      <c r="H23" s="25">
        <f>IF('Indicator Date hidden'!I24="x","x",$H$2-'Indicator Date hidden'!I24)</f>
        <v>0</v>
      </c>
      <c r="I23" s="25">
        <f>IF('Indicator Date hidden'!J24="x","x",$I$2-'Indicator Date hidden'!J24)</f>
        <v>0</v>
      </c>
      <c r="J23" s="25">
        <f>IF('Indicator Date hidden'!K24="x","x",$J$2-'Indicator Date hidden'!K24)</f>
        <v>0</v>
      </c>
      <c r="K23" s="25">
        <f>IF('Indicator Date hidden'!L24="x","x",$K$2-'Indicator Date hidden'!L24)</f>
        <v>0</v>
      </c>
      <c r="L23" s="25">
        <f>IF('Indicator Date hidden'!M24="x","x",$L$2-'Indicator Date hidden'!M24)</f>
        <v>0</v>
      </c>
      <c r="M23" s="25">
        <f>IF('Indicator Date hidden'!N24="x","x",$M$2-'Indicator Date hidden'!N24)</f>
        <v>0</v>
      </c>
      <c r="N23" s="25">
        <f>IF('Indicator Date hidden'!O24="x","x",$N$2-'Indicator Date hidden'!O24)</f>
        <v>0</v>
      </c>
      <c r="O23" s="25">
        <f>IF('Indicator Date hidden'!P24="x","x",$O$2-'Indicator Date hidden'!P24)</f>
        <v>0</v>
      </c>
      <c r="P23" s="25">
        <f>IF('Indicator Date hidden'!Q24="x","x",$P$2-'Indicator Date hidden'!Q24)</f>
        <v>0</v>
      </c>
      <c r="Q23" s="25">
        <f>IF('Indicator Date hidden'!R24="x","x",$Q$2-'Indicator Date hidden'!R24)</f>
        <v>2</v>
      </c>
      <c r="R23" s="25">
        <f>IF('Indicator Date hidden'!S24="x","x",$R$2-'Indicator Date hidden'!S24)</f>
        <v>0</v>
      </c>
      <c r="S23" s="25">
        <f>IF('Indicator Date hidden'!T24="x","x",$S$2-'Indicator Date hidden'!T24)</f>
        <v>0</v>
      </c>
      <c r="T23" s="25">
        <f>IF('Indicator Date hidden'!U24="x","x",$T$2-'Indicator Date hidden'!U24)</f>
        <v>0</v>
      </c>
      <c r="U23" s="25">
        <f>IF('Indicator Date hidden'!V24="x","x",$U$2-'Indicator Date hidden'!V24)</f>
        <v>0</v>
      </c>
      <c r="V23" s="25">
        <f>IF('Indicator Date hidden'!W24="x","x",$V$2-'Indicator Date hidden'!W24)</f>
        <v>0</v>
      </c>
      <c r="W23" s="25">
        <f>IF('Indicator Date hidden'!X24="x","x",$W$2-'Indicator Date hidden'!X24)</f>
        <v>2</v>
      </c>
      <c r="X23" s="25">
        <f>IF('Indicator Date hidden'!Y24="x","x",$X$2-'Indicator Date hidden'!Y24)</f>
        <v>1</v>
      </c>
      <c r="Y23" s="25">
        <f>IF('Indicator Date hidden'!Z24="x","x",$Y$2-'Indicator Date hidden'!Z24)</f>
        <v>0</v>
      </c>
      <c r="Z23" s="25">
        <f>IF('Indicator Date hidden'!AA24="x","x",$Z$2-'Indicator Date hidden'!AA24)</f>
        <v>0</v>
      </c>
      <c r="AA23" s="25" t="str">
        <f>IF('Indicator Date hidden'!AB24="x","x",$AA$2-'Indicator Date hidden'!AB24)</f>
        <v>x</v>
      </c>
      <c r="AB23" s="25">
        <f>IF('Indicator Date hidden'!AC24="x","x",$AB$2-'Indicator Date hidden'!AC24)</f>
        <v>0</v>
      </c>
      <c r="AC23" s="25">
        <f>IF('Indicator Date hidden'!AD24="x","x",$AC$2-'Indicator Date hidden'!AD24)</f>
        <v>0</v>
      </c>
      <c r="AD23" s="25" t="str">
        <f>IF('Indicator Date hidden'!AE24="x","x",$AD$2-'Indicator Date hidden'!AE24)</f>
        <v>x</v>
      </c>
      <c r="AE23" s="25">
        <f>IF('Indicator Date hidden'!AF24="x","x",$AE$2-'Indicator Date hidden'!AF24)</f>
        <v>0</v>
      </c>
      <c r="AF23" s="25">
        <f>IF('Indicator Date hidden'!AG24="x","x",$AF$2-'Indicator Date hidden'!AG24)</f>
        <v>6</v>
      </c>
      <c r="AG23" s="25">
        <f>IF('Indicator Date hidden'!AH24="x","x",$AG$2-'Indicator Date hidden'!AH24)</f>
        <v>0</v>
      </c>
      <c r="AH23" s="25">
        <f>IF('Indicator Date hidden'!AI24="x","x",$AH$2-'Indicator Date hidden'!AI24)</f>
        <v>0</v>
      </c>
      <c r="AI23" s="25">
        <f>IF('Indicator Date hidden'!AJ24="x","x",$AI$2-'Indicator Date hidden'!AJ24)</f>
        <v>0</v>
      </c>
      <c r="AJ23" s="25">
        <f>IF('Indicator Date hidden'!AK24="x","x",$AJ$2-'Indicator Date hidden'!AK24)</f>
        <v>1</v>
      </c>
      <c r="AK23" s="25">
        <f>IF('Indicator Date hidden'!AL24="x","x",$AK$2-'Indicator Date hidden'!AL24)</f>
        <v>1</v>
      </c>
      <c r="AL23" s="25">
        <f>IF('Indicator Date hidden'!AM24="x","x",$AL$2-'Indicator Date hidden'!AM24)</f>
        <v>0</v>
      </c>
      <c r="AM23" s="25">
        <f>IF('Indicator Date hidden'!AN24="x","x",$AM$2-'Indicator Date hidden'!AN24)</f>
        <v>0</v>
      </c>
      <c r="AN23" s="25">
        <f>IF('Indicator Date hidden'!AO24="x","x",$AN$2-'Indicator Date hidden'!AO24)</f>
        <v>0</v>
      </c>
      <c r="AO23" s="25" t="str">
        <f>IF('Indicator Date hidden'!AP24="x","x",$AO$2-'Indicator Date hidden'!AP24)</f>
        <v>x</v>
      </c>
      <c r="AP23" s="25">
        <f>IF('Indicator Date hidden'!AQ24="x","x",$AP$2-'Indicator Date hidden'!AQ24)</f>
        <v>2</v>
      </c>
      <c r="AQ23" s="25" t="str">
        <f>IF('Indicator Date hidden'!AR24="x","x",$AQ$2-'Indicator Date hidden'!AR24)</f>
        <v>x</v>
      </c>
      <c r="AR23" s="25">
        <f>IF('Indicator Date hidden'!AS24="x","x",$AR$2-'Indicator Date hidden'!AS24)</f>
        <v>0</v>
      </c>
      <c r="AS23" s="25">
        <f>IF('Indicator Date hidden'!AT24="x","x",$AS$2-'Indicator Date hidden'!AT24)</f>
        <v>0</v>
      </c>
      <c r="AT23" s="25">
        <f>IF('Indicator Date hidden'!AU24="x","x",$AT$2-'Indicator Date hidden'!AU24)</f>
        <v>0</v>
      </c>
      <c r="AU23" s="25">
        <f>IF('Indicator Date hidden'!AV24="x","x",$AU$2-'Indicator Date hidden'!AV24)</f>
        <v>1</v>
      </c>
      <c r="AV23" s="25">
        <f>IF('Indicator Date hidden'!AW24="x","x",$AV$2-'Indicator Date hidden'!AW24)</f>
        <v>0</v>
      </c>
      <c r="AW23" s="25">
        <f>IF('Indicator Date hidden'!AX24="x","x",$AW$2-'Indicator Date hidden'!AX24)</f>
        <v>0</v>
      </c>
      <c r="AX23" s="25">
        <f>IF('Indicator Date hidden'!AY24="x","x",$AX$2-'Indicator Date hidden'!AY24)</f>
        <v>0</v>
      </c>
      <c r="AY23" s="25">
        <f>IF('Indicator Date hidden'!AZ24="x","x",$AY$2-'Indicator Date hidden'!AZ24)</f>
        <v>0</v>
      </c>
      <c r="AZ23" s="25">
        <f>IF('Indicator Date hidden'!BA24="x","x",$AZ$2-'Indicator Date hidden'!BA24)</f>
        <v>0</v>
      </c>
      <c r="BA23">
        <f t="shared" si="0"/>
        <v>16</v>
      </c>
      <c r="BB23" s="26">
        <f t="shared" si="1"/>
        <v>0.34042553191489361</v>
      </c>
      <c r="BC23">
        <f t="shared" si="2"/>
        <v>8</v>
      </c>
      <c r="BD23" s="26">
        <f t="shared" si="3"/>
        <v>0.99523536710863825</v>
      </c>
      <c r="BE23" s="28">
        <f t="shared" si="4"/>
        <v>0</v>
      </c>
    </row>
    <row r="24" spans="1:57" x14ac:dyDescent="0.35">
      <c r="A24" t="s">
        <v>7781</v>
      </c>
      <c r="B24" s="25">
        <f>IF('Indicator Date hidden'!C25="x","x",$B$2-'Indicator Date hidden'!C25)</f>
        <v>0</v>
      </c>
      <c r="C24" s="25">
        <f>IF('Indicator Date hidden'!D25="x","x",$C$2-'Indicator Date hidden'!D25)</f>
        <v>0</v>
      </c>
      <c r="D24" s="25">
        <f>IF('Indicator Date hidden'!E25="x","x",$D$2-'Indicator Date hidden'!E25)</f>
        <v>0</v>
      </c>
      <c r="E24" s="25">
        <f>IF('Indicator Date hidden'!F25="x","x",$E$2-'Indicator Date hidden'!F25)</f>
        <v>0</v>
      </c>
      <c r="F24" s="25">
        <f>IF('Indicator Date hidden'!G25="x","x",$F$2-'Indicator Date hidden'!G25)</f>
        <v>0</v>
      </c>
      <c r="G24" s="25">
        <f>IF('Indicator Date hidden'!H25="x","x",$G$2-'Indicator Date hidden'!H25)</f>
        <v>0</v>
      </c>
      <c r="H24" s="25">
        <f>IF('Indicator Date hidden'!I25="x","x",$H$2-'Indicator Date hidden'!I25)</f>
        <v>0</v>
      </c>
      <c r="I24" s="25">
        <f>IF('Indicator Date hidden'!J25="x","x",$I$2-'Indicator Date hidden'!J25)</f>
        <v>0</v>
      </c>
      <c r="J24" s="25">
        <f>IF('Indicator Date hidden'!K25="x","x",$J$2-'Indicator Date hidden'!K25)</f>
        <v>0</v>
      </c>
      <c r="K24" s="25">
        <f>IF('Indicator Date hidden'!L25="x","x",$K$2-'Indicator Date hidden'!L25)</f>
        <v>0</v>
      </c>
      <c r="L24" s="25">
        <f>IF('Indicator Date hidden'!M25="x","x",$L$2-'Indicator Date hidden'!M25)</f>
        <v>0</v>
      </c>
      <c r="M24" s="25">
        <f>IF('Indicator Date hidden'!N25="x","x",$M$2-'Indicator Date hidden'!N25)</f>
        <v>0</v>
      </c>
      <c r="N24" s="25">
        <f>IF('Indicator Date hidden'!O25="x","x",$N$2-'Indicator Date hidden'!O25)</f>
        <v>0</v>
      </c>
      <c r="O24" s="25">
        <f>IF('Indicator Date hidden'!P25="x","x",$O$2-'Indicator Date hidden'!P25)</f>
        <v>0</v>
      </c>
      <c r="P24" s="25">
        <f>IF('Indicator Date hidden'!Q25="x","x",$P$2-'Indicator Date hidden'!Q25)</f>
        <v>0</v>
      </c>
      <c r="Q24" s="25" t="str">
        <f>IF('Indicator Date hidden'!R25="x","x",$Q$2-'Indicator Date hidden'!R25)</f>
        <v>x</v>
      </c>
      <c r="R24" s="25">
        <f>IF('Indicator Date hidden'!S25="x","x",$R$2-'Indicator Date hidden'!S25)</f>
        <v>0</v>
      </c>
      <c r="S24" s="25">
        <f>IF('Indicator Date hidden'!T25="x","x",$S$2-'Indicator Date hidden'!T25)</f>
        <v>0</v>
      </c>
      <c r="T24" s="25">
        <f>IF('Indicator Date hidden'!U25="x","x",$T$2-'Indicator Date hidden'!U25)</f>
        <v>0</v>
      </c>
      <c r="U24" s="25">
        <f>IF('Indicator Date hidden'!V25="x","x",$U$2-'Indicator Date hidden'!V25)</f>
        <v>0</v>
      </c>
      <c r="V24" s="25">
        <f>IF('Indicator Date hidden'!W25="x","x",$V$2-'Indicator Date hidden'!W25)</f>
        <v>0</v>
      </c>
      <c r="W24" s="25">
        <f>IF('Indicator Date hidden'!X25="x","x",$W$2-'Indicator Date hidden'!X25)</f>
        <v>7</v>
      </c>
      <c r="X24" s="25">
        <f>IF('Indicator Date hidden'!Y25="x","x",$X$2-'Indicator Date hidden'!Y25)</f>
        <v>4</v>
      </c>
      <c r="Y24" s="25">
        <f>IF('Indicator Date hidden'!Z25="x","x",$Y$2-'Indicator Date hidden'!Z25)</f>
        <v>0</v>
      </c>
      <c r="Z24" s="25">
        <f>IF('Indicator Date hidden'!AA25="x","x",$Z$2-'Indicator Date hidden'!AA25)</f>
        <v>0</v>
      </c>
      <c r="AA24" s="25">
        <f>IF('Indicator Date hidden'!AB25="x","x",$AA$2-'Indicator Date hidden'!AB25)</f>
        <v>0</v>
      </c>
      <c r="AB24" s="25">
        <f>IF('Indicator Date hidden'!AC25="x","x",$AB$2-'Indicator Date hidden'!AC25)</f>
        <v>0</v>
      </c>
      <c r="AC24" s="25">
        <f>IF('Indicator Date hidden'!AD25="x","x",$AC$2-'Indicator Date hidden'!AD25)</f>
        <v>0</v>
      </c>
      <c r="AD24" s="25">
        <f>IF('Indicator Date hidden'!AE25="x","x",$AD$2-'Indicator Date hidden'!AE25)</f>
        <v>0</v>
      </c>
      <c r="AE24" s="25">
        <f>IF('Indicator Date hidden'!AF25="x","x",$AE$2-'Indicator Date hidden'!AF25)</f>
        <v>0</v>
      </c>
      <c r="AF24" s="25">
        <f>IF('Indicator Date hidden'!AG25="x","x",$AF$2-'Indicator Date hidden'!AG25)</f>
        <v>4</v>
      </c>
      <c r="AG24" s="25">
        <f>IF('Indicator Date hidden'!AH25="x","x",$AG$2-'Indicator Date hidden'!AH25)</f>
        <v>0</v>
      </c>
      <c r="AH24" s="25">
        <f>IF('Indicator Date hidden'!AI25="x","x",$AH$2-'Indicator Date hidden'!AI25)</f>
        <v>0</v>
      </c>
      <c r="AI24" s="25">
        <f>IF('Indicator Date hidden'!AJ25="x","x",$AI$2-'Indicator Date hidden'!AJ25)</f>
        <v>0</v>
      </c>
      <c r="AJ24" s="25" t="str">
        <f>IF('Indicator Date hidden'!AK25="x","x",$AJ$2-'Indicator Date hidden'!AK25)</f>
        <v>x</v>
      </c>
      <c r="AK24" s="25">
        <f>IF('Indicator Date hidden'!AL25="x","x",$AK$2-'Indicator Date hidden'!AL25)</f>
        <v>1</v>
      </c>
      <c r="AL24" s="25">
        <f>IF('Indicator Date hidden'!AM25="x","x",$AL$2-'Indicator Date hidden'!AM25)</f>
        <v>0</v>
      </c>
      <c r="AM24" s="25">
        <f>IF('Indicator Date hidden'!AN25="x","x",$AM$2-'Indicator Date hidden'!AN25)</f>
        <v>0</v>
      </c>
      <c r="AN24" s="25">
        <f>IF('Indicator Date hidden'!AO25="x","x",$AN$2-'Indicator Date hidden'!AO25)</f>
        <v>0</v>
      </c>
      <c r="AO24" s="25">
        <f>IF('Indicator Date hidden'!AP25="x","x",$AO$2-'Indicator Date hidden'!AP25)</f>
        <v>0</v>
      </c>
      <c r="AP24" s="25">
        <f>IF('Indicator Date hidden'!AQ25="x","x",$AP$2-'Indicator Date hidden'!AQ25)</f>
        <v>0</v>
      </c>
      <c r="AQ24" s="25">
        <f>IF('Indicator Date hidden'!AR25="x","x",$AQ$2-'Indicator Date hidden'!AR25)</f>
        <v>0</v>
      </c>
      <c r="AR24" s="25">
        <f>IF('Indicator Date hidden'!AS25="x","x",$AR$2-'Indicator Date hidden'!AS25)</f>
        <v>0</v>
      </c>
      <c r="AS24" s="25">
        <f>IF('Indicator Date hidden'!AT25="x","x",$AS$2-'Indicator Date hidden'!AT25)</f>
        <v>0</v>
      </c>
      <c r="AT24" s="25">
        <f>IF('Indicator Date hidden'!AU25="x","x",$AT$2-'Indicator Date hidden'!AU25)</f>
        <v>0</v>
      </c>
      <c r="AU24" s="25">
        <f>IF('Indicator Date hidden'!AV25="x","x",$AU$2-'Indicator Date hidden'!AV25)</f>
        <v>1</v>
      </c>
      <c r="AV24" s="25">
        <f>IF('Indicator Date hidden'!AW25="x","x",$AV$2-'Indicator Date hidden'!AW25)</f>
        <v>0</v>
      </c>
      <c r="AW24" s="25">
        <f>IF('Indicator Date hidden'!AX25="x","x",$AW$2-'Indicator Date hidden'!AX25)</f>
        <v>0</v>
      </c>
      <c r="AX24" s="25">
        <f>IF('Indicator Date hidden'!AY25="x","x",$AX$2-'Indicator Date hidden'!AY25)</f>
        <v>0</v>
      </c>
      <c r="AY24" s="25">
        <f>IF('Indicator Date hidden'!AZ25="x","x",$AY$2-'Indicator Date hidden'!AZ25)</f>
        <v>0</v>
      </c>
      <c r="AZ24" s="25">
        <f>IF('Indicator Date hidden'!BA25="x","x",$AZ$2-'Indicator Date hidden'!BA25)</f>
        <v>0</v>
      </c>
      <c r="BA24">
        <f t="shared" si="0"/>
        <v>17</v>
      </c>
      <c r="BB24" s="26">
        <f t="shared" si="1"/>
        <v>0.34693877551020408</v>
      </c>
      <c r="BC24">
        <f t="shared" si="2"/>
        <v>5</v>
      </c>
      <c r="BD24" s="26">
        <f t="shared" si="3"/>
        <v>1.2543966825003519</v>
      </c>
      <c r="BE24" s="28">
        <f t="shared" si="4"/>
        <v>0</v>
      </c>
    </row>
    <row r="25" spans="1:57" x14ac:dyDescent="0.35">
      <c r="A25" t="s">
        <v>7773</v>
      </c>
      <c r="B25" s="25">
        <f>IF('Indicator Date hidden'!C26="x","x",$B$2-'Indicator Date hidden'!C26)</f>
        <v>0</v>
      </c>
      <c r="C25" s="25">
        <f>IF('Indicator Date hidden'!D26="x","x",$C$2-'Indicator Date hidden'!D26)</f>
        <v>0</v>
      </c>
      <c r="D25" s="25">
        <f>IF('Indicator Date hidden'!E26="x","x",$D$2-'Indicator Date hidden'!E26)</f>
        <v>0</v>
      </c>
      <c r="E25" s="25">
        <f>IF('Indicator Date hidden'!F26="x","x",$E$2-'Indicator Date hidden'!F26)</f>
        <v>0</v>
      </c>
      <c r="F25" s="25">
        <f>IF('Indicator Date hidden'!G26="x","x",$F$2-'Indicator Date hidden'!G26)</f>
        <v>0</v>
      </c>
      <c r="G25" s="25">
        <f>IF('Indicator Date hidden'!H26="x","x",$G$2-'Indicator Date hidden'!H26)</f>
        <v>0</v>
      </c>
      <c r="H25" s="25">
        <f>IF('Indicator Date hidden'!I26="x","x",$H$2-'Indicator Date hidden'!I26)</f>
        <v>0</v>
      </c>
      <c r="I25" s="25">
        <f>IF('Indicator Date hidden'!J26="x","x",$I$2-'Indicator Date hidden'!J26)</f>
        <v>0</v>
      </c>
      <c r="J25" s="25">
        <f>IF('Indicator Date hidden'!K26="x","x",$J$2-'Indicator Date hidden'!K26)</f>
        <v>0</v>
      </c>
      <c r="K25" s="25">
        <f>IF('Indicator Date hidden'!L26="x","x",$K$2-'Indicator Date hidden'!L26)</f>
        <v>0</v>
      </c>
      <c r="L25" s="25">
        <f>IF('Indicator Date hidden'!M26="x","x",$L$2-'Indicator Date hidden'!M26)</f>
        <v>0</v>
      </c>
      <c r="M25" s="25">
        <f>IF('Indicator Date hidden'!N26="x","x",$M$2-'Indicator Date hidden'!N26)</f>
        <v>0</v>
      </c>
      <c r="N25" s="25">
        <f>IF('Indicator Date hidden'!O26="x","x",$N$2-'Indicator Date hidden'!O26)</f>
        <v>0</v>
      </c>
      <c r="O25" s="25">
        <f>IF('Indicator Date hidden'!P26="x","x",$O$2-'Indicator Date hidden'!P26)</f>
        <v>0</v>
      </c>
      <c r="P25" s="25">
        <f>IF('Indicator Date hidden'!Q26="x","x",$P$2-'Indicator Date hidden'!Q26)</f>
        <v>0</v>
      </c>
      <c r="Q25" s="25">
        <f>IF('Indicator Date hidden'!R26="x","x",$Q$2-'Indicator Date hidden'!R26)</f>
        <v>1</v>
      </c>
      <c r="R25" s="25">
        <f>IF('Indicator Date hidden'!S26="x","x",$R$2-'Indicator Date hidden'!S26)</f>
        <v>0</v>
      </c>
      <c r="S25" s="25">
        <f>IF('Indicator Date hidden'!T26="x","x",$S$2-'Indicator Date hidden'!T26)</f>
        <v>0</v>
      </c>
      <c r="T25" s="25">
        <f>IF('Indicator Date hidden'!U26="x","x",$T$2-'Indicator Date hidden'!U26)</f>
        <v>0</v>
      </c>
      <c r="U25" s="25">
        <f>IF('Indicator Date hidden'!V26="x","x",$U$2-'Indicator Date hidden'!V26)</f>
        <v>0</v>
      </c>
      <c r="V25" s="25">
        <f>IF('Indicator Date hidden'!W26="x","x",$V$2-'Indicator Date hidden'!W26)</f>
        <v>0</v>
      </c>
      <c r="W25" s="25">
        <f>IF('Indicator Date hidden'!X26="x","x",$W$2-'Indicator Date hidden'!X26)</f>
        <v>7</v>
      </c>
      <c r="X25" s="25">
        <f>IF('Indicator Date hidden'!Y26="x","x",$X$2-'Indicator Date hidden'!Y26)</f>
        <v>1</v>
      </c>
      <c r="Y25" s="25">
        <f>IF('Indicator Date hidden'!Z26="x","x",$Y$2-'Indicator Date hidden'!Z26)</f>
        <v>0</v>
      </c>
      <c r="Z25" s="25">
        <f>IF('Indicator Date hidden'!AA26="x","x",$Z$2-'Indicator Date hidden'!AA26)</f>
        <v>0</v>
      </c>
      <c r="AA25" s="25">
        <f>IF('Indicator Date hidden'!AB26="x","x",$AA$2-'Indicator Date hidden'!AB26)</f>
        <v>1</v>
      </c>
      <c r="AB25" s="25">
        <f>IF('Indicator Date hidden'!AC26="x","x",$AB$2-'Indicator Date hidden'!AC26)</f>
        <v>0</v>
      </c>
      <c r="AC25" s="25">
        <f>IF('Indicator Date hidden'!AD26="x","x",$AC$2-'Indicator Date hidden'!AD26)</f>
        <v>0</v>
      </c>
      <c r="AD25" s="25">
        <f>IF('Indicator Date hidden'!AE26="x","x",$AD$2-'Indicator Date hidden'!AE26)</f>
        <v>0</v>
      </c>
      <c r="AE25" s="25">
        <f>IF('Indicator Date hidden'!AF26="x","x",$AE$2-'Indicator Date hidden'!AF26)</f>
        <v>0</v>
      </c>
      <c r="AF25" s="25">
        <f>IF('Indicator Date hidden'!AG26="x","x",$AF$2-'Indicator Date hidden'!AG26)</f>
        <v>0</v>
      </c>
      <c r="AG25" s="25">
        <f>IF('Indicator Date hidden'!AH26="x","x",$AG$2-'Indicator Date hidden'!AH26)</f>
        <v>0</v>
      </c>
      <c r="AH25" s="25">
        <f>IF('Indicator Date hidden'!AI26="x","x",$AH$2-'Indicator Date hidden'!AI26)</f>
        <v>0</v>
      </c>
      <c r="AI25" s="25">
        <f>IF('Indicator Date hidden'!AJ26="x","x",$AI$2-'Indicator Date hidden'!AJ26)</f>
        <v>0</v>
      </c>
      <c r="AJ25" s="25" t="str">
        <f>IF('Indicator Date hidden'!AK26="x","x",$AJ$2-'Indicator Date hidden'!AK26)</f>
        <v>x</v>
      </c>
      <c r="AK25" s="25">
        <f>IF('Indicator Date hidden'!AL26="x","x",$AK$2-'Indicator Date hidden'!AL26)</f>
        <v>1</v>
      </c>
      <c r="AL25" s="25">
        <f>IF('Indicator Date hidden'!AM26="x","x",$AL$2-'Indicator Date hidden'!AM26)</f>
        <v>0</v>
      </c>
      <c r="AM25" s="25">
        <f>IF('Indicator Date hidden'!AN26="x","x",$AM$2-'Indicator Date hidden'!AN26)</f>
        <v>0</v>
      </c>
      <c r="AN25" s="25">
        <f>IF('Indicator Date hidden'!AO26="x","x",$AN$2-'Indicator Date hidden'!AO26)</f>
        <v>0</v>
      </c>
      <c r="AO25" s="25">
        <f>IF('Indicator Date hidden'!AP26="x","x",$AO$2-'Indicator Date hidden'!AP26)</f>
        <v>0</v>
      </c>
      <c r="AP25" s="25">
        <f>IF('Indicator Date hidden'!AQ26="x","x",$AP$2-'Indicator Date hidden'!AQ26)</f>
        <v>0</v>
      </c>
      <c r="AQ25" s="25">
        <f>IF('Indicator Date hidden'!AR26="x","x",$AQ$2-'Indicator Date hidden'!AR26)</f>
        <v>4</v>
      </c>
      <c r="AR25" s="25">
        <f>IF('Indicator Date hidden'!AS26="x","x",$AR$2-'Indicator Date hidden'!AS26)</f>
        <v>0</v>
      </c>
      <c r="AS25" s="25">
        <f>IF('Indicator Date hidden'!AT26="x","x",$AS$2-'Indicator Date hidden'!AT26)</f>
        <v>0</v>
      </c>
      <c r="AT25" s="25">
        <f>IF('Indicator Date hidden'!AU26="x","x",$AT$2-'Indicator Date hidden'!AU26)</f>
        <v>0</v>
      </c>
      <c r="AU25" s="25">
        <f>IF('Indicator Date hidden'!AV26="x","x",$AU$2-'Indicator Date hidden'!AV26)</f>
        <v>1</v>
      </c>
      <c r="AV25" s="25">
        <f>IF('Indicator Date hidden'!AW26="x","x",$AV$2-'Indicator Date hidden'!AW26)</f>
        <v>0</v>
      </c>
      <c r="AW25" s="25">
        <f>IF('Indicator Date hidden'!AX26="x","x",$AW$2-'Indicator Date hidden'!AX26)</f>
        <v>0</v>
      </c>
      <c r="AX25" s="25">
        <f>IF('Indicator Date hidden'!AY26="x","x",$AX$2-'Indicator Date hidden'!AY26)</f>
        <v>0</v>
      </c>
      <c r="AY25" s="25">
        <f>IF('Indicator Date hidden'!AZ26="x","x",$AY$2-'Indicator Date hidden'!AZ26)</f>
        <v>0</v>
      </c>
      <c r="AZ25" s="25">
        <f>IF('Indicator Date hidden'!BA26="x","x",$AZ$2-'Indicator Date hidden'!BA26)</f>
        <v>0</v>
      </c>
      <c r="BA25">
        <f t="shared" si="0"/>
        <v>16</v>
      </c>
      <c r="BB25" s="26">
        <f t="shared" si="1"/>
        <v>0.32</v>
      </c>
      <c r="BC25">
        <f t="shared" si="2"/>
        <v>7</v>
      </c>
      <c r="BD25" s="26">
        <f t="shared" si="3"/>
        <v>1.1391224692718513</v>
      </c>
      <c r="BE25" s="28">
        <f t="shared" si="4"/>
        <v>0</v>
      </c>
    </row>
    <row r="26" spans="1:57" x14ac:dyDescent="0.35">
      <c r="A26" t="s">
        <v>7777</v>
      </c>
      <c r="B26" s="25">
        <f>IF('Indicator Date hidden'!C27="x","x",$B$2-'Indicator Date hidden'!C27)</f>
        <v>0</v>
      </c>
      <c r="C26" s="25">
        <f>IF('Indicator Date hidden'!D27="x","x",$C$2-'Indicator Date hidden'!D27)</f>
        <v>0</v>
      </c>
      <c r="D26" s="25">
        <f>IF('Indicator Date hidden'!E27="x","x",$D$2-'Indicator Date hidden'!E27)</f>
        <v>0</v>
      </c>
      <c r="E26" s="25">
        <f>IF('Indicator Date hidden'!F27="x","x",$E$2-'Indicator Date hidden'!F27)</f>
        <v>0</v>
      </c>
      <c r="F26" s="25">
        <f>IF('Indicator Date hidden'!G27="x","x",$F$2-'Indicator Date hidden'!G27)</f>
        <v>0</v>
      </c>
      <c r="G26" s="25">
        <f>IF('Indicator Date hidden'!H27="x","x",$G$2-'Indicator Date hidden'!H27)</f>
        <v>0</v>
      </c>
      <c r="H26" s="25">
        <f>IF('Indicator Date hidden'!I27="x","x",$H$2-'Indicator Date hidden'!I27)</f>
        <v>0</v>
      </c>
      <c r="I26" s="25">
        <f>IF('Indicator Date hidden'!J27="x","x",$I$2-'Indicator Date hidden'!J27)</f>
        <v>0</v>
      </c>
      <c r="J26" s="25">
        <f>IF('Indicator Date hidden'!K27="x","x",$J$2-'Indicator Date hidden'!K27)</f>
        <v>0</v>
      </c>
      <c r="K26" s="25">
        <f>IF('Indicator Date hidden'!L27="x","x",$K$2-'Indicator Date hidden'!L27)</f>
        <v>0</v>
      </c>
      <c r="L26" s="25">
        <f>IF('Indicator Date hidden'!M27="x","x",$L$2-'Indicator Date hidden'!M27)</f>
        <v>0</v>
      </c>
      <c r="M26" s="25">
        <f>IF('Indicator Date hidden'!N27="x","x",$M$2-'Indicator Date hidden'!N27)</f>
        <v>0</v>
      </c>
      <c r="N26" s="25">
        <f>IF('Indicator Date hidden'!O27="x","x",$N$2-'Indicator Date hidden'!O27)</f>
        <v>0</v>
      </c>
      <c r="O26" s="25">
        <f>IF('Indicator Date hidden'!P27="x","x",$O$2-'Indicator Date hidden'!P27)</f>
        <v>0</v>
      </c>
      <c r="P26" s="25">
        <f>IF('Indicator Date hidden'!Q27="x","x",$P$2-'Indicator Date hidden'!Q27)</f>
        <v>0</v>
      </c>
      <c r="Q26" s="25" t="str">
        <f>IF('Indicator Date hidden'!R27="x","x",$Q$2-'Indicator Date hidden'!R27)</f>
        <v>x</v>
      </c>
      <c r="R26" s="25">
        <f>IF('Indicator Date hidden'!S27="x","x",$R$2-'Indicator Date hidden'!S27)</f>
        <v>0</v>
      </c>
      <c r="S26" s="25">
        <f>IF('Indicator Date hidden'!T27="x","x",$S$2-'Indicator Date hidden'!T27)</f>
        <v>0</v>
      </c>
      <c r="T26" s="25">
        <f>IF('Indicator Date hidden'!U27="x","x",$T$2-'Indicator Date hidden'!U27)</f>
        <v>0</v>
      </c>
      <c r="U26" s="25" t="str">
        <f>IF('Indicator Date hidden'!V27="x","x",$U$2-'Indicator Date hidden'!V27)</f>
        <v>x</v>
      </c>
      <c r="V26" s="25">
        <f>IF('Indicator Date hidden'!W27="x","x",$V$2-'Indicator Date hidden'!W27)</f>
        <v>0</v>
      </c>
      <c r="W26" s="25">
        <f>IF('Indicator Date hidden'!X27="x","x",$W$2-'Indicator Date hidden'!X27)</f>
        <v>5</v>
      </c>
      <c r="X26" s="25">
        <f>IF('Indicator Date hidden'!Y27="x","x",$X$2-'Indicator Date hidden'!Y27)</f>
        <v>2</v>
      </c>
      <c r="Y26" s="25">
        <f>IF('Indicator Date hidden'!Z27="x","x",$Y$2-'Indicator Date hidden'!Z27)</f>
        <v>0</v>
      </c>
      <c r="Z26" s="25">
        <f>IF('Indicator Date hidden'!AA27="x","x",$Z$2-'Indicator Date hidden'!AA27)</f>
        <v>0</v>
      </c>
      <c r="AA26" s="25" t="str">
        <f>IF('Indicator Date hidden'!AB27="x","x",$AA$2-'Indicator Date hidden'!AB27)</f>
        <v>x</v>
      </c>
      <c r="AB26" s="25">
        <f>IF('Indicator Date hidden'!AC27="x","x",$AB$2-'Indicator Date hidden'!AC27)</f>
        <v>0</v>
      </c>
      <c r="AC26" s="25">
        <f>IF('Indicator Date hidden'!AD27="x","x",$AC$2-'Indicator Date hidden'!AD27)</f>
        <v>0</v>
      </c>
      <c r="AD26" s="25" t="str">
        <f>IF('Indicator Date hidden'!AE27="x","x",$AD$2-'Indicator Date hidden'!AE27)</f>
        <v>x</v>
      </c>
      <c r="AE26" s="25" t="str">
        <f>IF('Indicator Date hidden'!AF27="x","x",$AE$2-'Indicator Date hidden'!AF27)</f>
        <v>x</v>
      </c>
      <c r="AF26" s="25" t="str">
        <f>IF('Indicator Date hidden'!AG27="x","x",$AF$2-'Indicator Date hidden'!AG27)</f>
        <v>x</v>
      </c>
      <c r="AG26" s="25">
        <f>IF('Indicator Date hidden'!AH27="x","x",$AG$2-'Indicator Date hidden'!AH27)</f>
        <v>0</v>
      </c>
      <c r="AH26" s="25">
        <f>IF('Indicator Date hidden'!AI27="x","x",$AH$2-'Indicator Date hidden'!AI27)</f>
        <v>0</v>
      </c>
      <c r="AI26" s="25">
        <f>IF('Indicator Date hidden'!AJ27="x","x",$AI$2-'Indicator Date hidden'!AJ27)</f>
        <v>0</v>
      </c>
      <c r="AJ26" s="25" t="str">
        <f>IF('Indicator Date hidden'!AK27="x","x",$AJ$2-'Indicator Date hidden'!AK27)</f>
        <v>x</v>
      </c>
      <c r="AK26" s="25">
        <f>IF('Indicator Date hidden'!AL27="x","x",$AK$2-'Indicator Date hidden'!AL27)</f>
        <v>1</v>
      </c>
      <c r="AL26" s="25">
        <f>IF('Indicator Date hidden'!AM27="x","x",$AL$2-'Indicator Date hidden'!AM27)</f>
        <v>0</v>
      </c>
      <c r="AM26" s="25">
        <f>IF('Indicator Date hidden'!AN27="x","x",$AM$2-'Indicator Date hidden'!AN27)</f>
        <v>0</v>
      </c>
      <c r="AN26" s="25">
        <f>IF('Indicator Date hidden'!AO27="x","x",$AN$2-'Indicator Date hidden'!AO27)</f>
        <v>0</v>
      </c>
      <c r="AO26" s="25">
        <f>IF('Indicator Date hidden'!AP27="x","x",$AO$2-'Indicator Date hidden'!AP27)</f>
        <v>0</v>
      </c>
      <c r="AP26" s="25">
        <f>IF('Indicator Date hidden'!AQ27="x","x",$AP$2-'Indicator Date hidden'!AQ27)</f>
        <v>0</v>
      </c>
      <c r="AQ26" s="25">
        <f>IF('Indicator Date hidden'!AR27="x","x",$AQ$2-'Indicator Date hidden'!AR27)</f>
        <v>6</v>
      </c>
      <c r="AR26" s="25">
        <f>IF('Indicator Date hidden'!AS27="x","x",$AR$2-'Indicator Date hidden'!AS27)</f>
        <v>0</v>
      </c>
      <c r="AS26" s="25">
        <f>IF('Indicator Date hidden'!AT27="x","x",$AS$2-'Indicator Date hidden'!AT27)</f>
        <v>2</v>
      </c>
      <c r="AT26" s="25">
        <f>IF('Indicator Date hidden'!AU27="x","x",$AT$2-'Indicator Date hidden'!AU27)</f>
        <v>0</v>
      </c>
      <c r="AU26" s="25">
        <f>IF('Indicator Date hidden'!AV27="x","x",$AU$2-'Indicator Date hidden'!AV27)</f>
        <v>3</v>
      </c>
      <c r="AV26" s="25">
        <f>IF('Indicator Date hidden'!AW27="x","x",$AV$2-'Indicator Date hidden'!AW27)</f>
        <v>0</v>
      </c>
      <c r="AW26" s="25">
        <f>IF('Indicator Date hidden'!AX27="x","x",$AW$2-'Indicator Date hidden'!AX27)</f>
        <v>0</v>
      </c>
      <c r="AX26" s="25">
        <f>IF('Indicator Date hidden'!AY27="x","x",$AX$2-'Indicator Date hidden'!AY27)</f>
        <v>0</v>
      </c>
      <c r="AY26" s="25" t="str">
        <f>IF('Indicator Date hidden'!AZ27="x","x",$AY$2-'Indicator Date hidden'!AZ27)</f>
        <v>x</v>
      </c>
      <c r="AZ26" s="25" t="str">
        <f>IF('Indicator Date hidden'!BA27="x","x",$AZ$2-'Indicator Date hidden'!BA27)</f>
        <v>x</v>
      </c>
      <c r="BA26">
        <f t="shared" si="0"/>
        <v>19</v>
      </c>
      <c r="BB26" s="26">
        <f t="shared" si="1"/>
        <v>0.45238095238095238</v>
      </c>
      <c r="BC26">
        <f t="shared" si="2"/>
        <v>6</v>
      </c>
      <c r="BD26" s="26">
        <f t="shared" si="3"/>
        <v>1.2947215356497641</v>
      </c>
      <c r="BE26" s="28">
        <f t="shared" si="4"/>
        <v>0</v>
      </c>
    </row>
    <row r="27" spans="1:57" x14ac:dyDescent="0.35">
      <c r="A27" t="s">
        <v>7760</v>
      </c>
      <c r="B27" s="25">
        <f>IF('Indicator Date hidden'!C28="x","x",$B$2-'Indicator Date hidden'!C28)</f>
        <v>0</v>
      </c>
      <c r="C27" s="25">
        <f>IF('Indicator Date hidden'!D28="x","x",$C$2-'Indicator Date hidden'!D28)</f>
        <v>0</v>
      </c>
      <c r="D27" s="25">
        <f>IF('Indicator Date hidden'!E28="x","x",$D$2-'Indicator Date hidden'!E28)</f>
        <v>0</v>
      </c>
      <c r="E27" s="25">
        <f>IF('Indicator Date hidden'!F28="x","x",$E$2-'Indicator Date hidden'!F28)</f>
        <v>0</v>
      </c>
      <c r="F27" s="25">
        <f>IF('Indicator Date hidden'!G28="x","x",$F$2-'Indicator Date hidden'!G28)</f>
        <v>0</v>
      </c>
      <c r="G27" s="25">
        <f>IF('Indicator Date hidden'!H28="x","x",$G$2-'Indicator Date hidden'!H28)</f>
        <v>0</v>
      </c>
      <c r="H27" s="25">
        <f>IF('Indicator Date hidden'!I28="x","x",$H$2-'Indicator Date hidden'!I28)</f>
        <v>0</v>
      </c>
      <c r="I27" s="25">
        <f>IF('Indicator Date hidden'!J28="x","x",$I$2-'Indicator Date hidden'!J28)</f>
        <v>0</v>
      </c>
      <c r="J27" s="25">
        <f>IF('Indicator Date hidden'!K28="x","x",$J$2-'Indicator Date hidden'!K28)</f>
        <v>0</v>
      </c>
      <c r="K27" s="25">
        <f>IF('Indicator Date hidden'!L28="x","x",$K$2-'Indicator Date hidden'!L28)</f>
        <v>0</v>
      </c>
      <c r="L27" s="25">
        <f>IF('Indicator Date hidden'!M28="x","x",$L$2-'Indicator Date hidden'!M28)</f>
        <v>0</v>
      </c>
      <c r="M27" s="25">
        <f>IF('Indicator Date hidden'!N28="x","x",$M$2-'Indicator Date hidden'!N28)</f>
        <v>0</v>
      </c>
      <c r="N27" s="25">
        <f>IF('Indicator Date hidden'!O28="x","x",$N$2-'Indicator Date hidden'!O28)</f>
        <v>0</v>
      </c>
      <c r="O27" s="25">
        <f>IF('Indicator Date hidden'!P28="x","x",$O$2-'Indicator Date hidden'!P28)</f>
        <v>0</v>
      </c>
      <c r="P27" s="25">
        <f>IF('Indicator Date hidden'!Q28="x","x",$P$2-'Indicator Date hidden'!Q28)</f>
        <v>0</v>
      </c>
      <c r="Q27" s="25" t="str">
        <f>IF('Indicator Date hidden'!R28="x","x",$Q$2-'Indicator Date hidden'!R28)</f>
        <v>x</v>
      </c>
      <c r="R27" s="25">
        <f>IF('Indicator Date hidden'!S28="x","x",$R$2-'Indicator Date hidden'!S28)</f>
        <v>0</v>
      </c>
      <c r="S27" s="25">
        <f>IF('Indicator Date hidden'!T28="x","x",$S$2-'Indicator Date hidden'!T28)</f>
        <v>0</v>
      </c>
      <c r="T27" s="25">
        <f>IF('Indicator Date hidden'!U28="x","x",$T$2-'Indicator Date hidden'!U28)</f>
        <v>0</v>
      </c>
      <c r="U27" s="25" t="str">
        <f>IF('Indicator Date hidden'!V28="x","x",$U$2-'Indicator Date hidden'!V28)</f>
        <v>x</v>
      </c>
      <c r="V27" s="25">
        <f>IF('Indicator Date hidden'!W28="x","x",$V$2-'Indicator Date hidden'!W28)</f>
        <v>0</v>
      </c>
      <c r="W27" s="25">
        <f>IF('Indicator Date hidden'!X28="x","x",$W$2-'Indicator Date hidden'!X28)</f>
        <v>10</v>
      </c>
      <c r="X27" s="25">
        <f>IF('Indicator Date hidden'!Y28="x","x",$X$2-'Indicator Date hidden'!Y28)</f>
        <v>2</v>
      </c>
      <c r="Y27" s="25">
        <f>IF('Indicator Date hidden'!Z28="x","x",$Y$2-'Indicator Date hidden'!Z28)</f>
        <v>0</v>
      </c>
      <c r="Z27" s="25">
        <f>IF('Indicator Date hidden'!AA28="x","x",$Z$2-'Indicator Date hidden'!AA28)</f>
        <v>0</v>
      </c>
      <c r="AA27" s="25" t="str">
        <f>IF('Indicator Date hidden'!AB28="x","x",$AA$2-'Indicator Date hidden'!AB28)</f>
        <v>x</v>
      </c>
      <c r="AB27" s="25">
        <f>IF('Indicator Date hidden'!AC28="x","x",$AB$2-'Indicator Date hidden'!AC28)</f>
        <v>0</v>
      </c>
      <c r="AC27" s="25">
        <f>IF('Indicator Date hidden'!AD28="x","x",$AC$2-'Indicator Date hidden'!AD28)</f>
        <v>0</v>
      </c>
      <c r="AD27" s="25" t="str">
        <f>IF('Indicator Date hidden'!AE28="x","x",$AD$2-'Indicator Date hidden'!AE28)</f>
        <v>x</v>
      </c>
      <c r="AE27" s="25">
        <f>IF('Indicator Date hidden'!AF28="x","x",$AE$2-'Indicator Date hidden'!AF28)</f>
        <v>0</v>
      </c>
      <c r="AF27" s="25">
        <f>IF('Indicator Date hidden'!AG28="x","x",$AF$2-'Indicator Date hidden'!AG28)</f>
        <v>1</v>
      </c>
      <c r="AG27" s="25">
        <f>IF('Indicator Date hidden'!AH28="x","x",$AG$2-'Indicator Date hidden'!AH28)</f>
        <v>0</v>
      </c>
      <c r="AH27" s="25">
        <f>IF('Indicator Date hidden'!AI28="x","x",$AH$2-'Indicator Date hidden'!AI28)</f>
        <v>0</v>
      </c>
      <c r="AI27" s="25">
        <f>IF('Indicator Date hidden'!AJ28="x","x",$AI$2-'Indicator Date hidden'!AJ28)</f>
        <v>0</v>
      </c>
      <c r="AJ27" s="25" t="str">
        <f>IF('Indicator Date hidden'!AK28="x","x",$AJ$2-'Indicator Date hidden'!AK28)</f>
        <v>x</v>
      </c>
      <c r="AK27" s="25">
        <f>IF('Indicator Date hidden'!AL28="x","x",$AK$2-'Indicator Date hidden'!AL28)</f>
        <v>1</v>
      </c>
      <c r="AL27" s="25">
        <f>IF('Indicator Date hidden'!AM28="x","x",$AL$2-'Indicator Date hidden'!AM28)</f>
        <v>0</v>
      </c>
      <c r="AM27" s="25">
        <f>IF('Indicator Date hidden'!AN28="x","x",$AM$2-'Indicator Date hidden'!AN28)</f>
        <v>0</v>
      </c>
      <c r="AN27" s="25">
        <f>IF('Indicator Date hidden'!AO28="x","x",$AN$2-'Indicator Date hidden'!AO28)</f>
        <v>0</v>
      </c>
      <c r="AO27" s="25">
        <f>IF('Indicator Date hidden'!AP28="x","x",$AO$2-'Indicator Date hidden'!AP28)</f>
        <v>0</v>
      </c>
      <c r="AP27" s="25">
        <f>IF('Indicator Date hidden'!AQ28="x","x",$AP$2-'Indicator Date hidden'!AQ28)</f>
        <v>0</v>
      </c>
      <c r="AQ27" s="25">
        <f>IF('Indicator Date hidden'!AR28="x","x",$AQ$2-'Indicator Date hidden'!AR28)</f>
        <v>0</v>
      </c>
      <c r="AR27" s="25">
        <f>IF('Indicator Date hidden'!AS28="x","x",$AR$2-'Indicator Date hidden'!AS28)</f>
        <v>0</v>
      </c>
      <c r="AS27" s="25">
        <f>IF('Indicator Date hidden'!AT28="x","x",$AS$2-'Indicator Date hidden'!AT28)</f>
        <v>0</v>
      </c>
      <c r="AT27" s="25">
        <f>IF('Indicator Date hidden'!AU28="x","x",$AT$2-'Indicator Date hidden'!AU28)</f>
        <v>0</v>
      </c>
      <c r="AU27" s="25">
        <f>IF('Indicator Date hidden'!AV28="x","x",$AU$2-'Indicator Date hidden'!AV28)</f>
        <v>3</v>
      </c>
      <c r="AV27" s="25">
        <f>IF('Indicator Date hidden'!AW28="x","x",$AV$2-'Indicator Date hidden'!AW28)</f>
        <v>0</v>
      </c>
      <c r="AW27" s="25">
        <f>IF('Indicator Date hidden'!AX28="x","x",$AW$2-'Indicator Date hidden'!AX28)</f>
        <v>0</v>
      </c>
      <c r="AX27" s="25">
        <f>IF('Indicator Date hidden'!AY28="x","x",$AX$2-'Indicator Date hidden'!AY28)</f>
        <v>0</v>
      </c>
      <c r="AY27" s="25">
        <f>IF('Indicator Date hidden'!AZ28="x","x",$AY$2-'Indicator Date hidden'!AZ28)</f>
        <v>0</v>
      </c>
      <c r="AZ27" s="25">
        <f>IF('Indicator Date hidden'!BA28="x","x",$AZ$2-'Indicator Date hidden'!BA28)</f>
        <v>0</v>
      </c>
      <c r="BA27">
        <f t="shared" si="0"/>
        <v>17</v>
      </c>
      <c r="BB27" s="26">
        <f t="shared" si="1"/>
        <v>0.36956521739130432</v>
      </c>
      <c r="BC27">
        <f t="shared" si="2"/>
        <v>5</v>
      </c>
      <c r="BD27" s="26">
        <f t="shared" si="3"/>
        <v>1.5373423659336649</v>
      </c>
      <c r="BE27" s="28">
        <f t="shared" si="4"/>
        <v>0</v>
      </c>
    </row>
    <row r="28" spans="1:57" x14ac:dyDescent="0.35">
      <c r="A28" t="s">
        <v>7757</v>
      </c>
      <c r="B28" s="25">
        <f>IF('Indicator Date hidden'!C29="x","x",$B$2-'Indicator Date hidden'!C29)</f>
        <v>0</v>
      </c>
      <c r="C28" s="25">
        <f>IF('Indicator Date hidden'!D29="x","x",$C$2-'Indicator Date hidden'!D29)</f>
        <v>0</v>
      </c>
      <c r="D28" s="25">
        <f>IF('Indicator Date hidden'!E29="x","x",$D$2-'Indicator Date hidden'!E29)</f>
        <v>0</v>
      </c>
      <c r="E28" s="25">
        <f>IF('Indicator Date hidden'!F29="x","x",$E$2-'Indicator Date hidden'!F29)</f>
        <v>0</v>
      </c>
      <c r="F28" s="25">
        <f>IF('Indicator Date hidden'!G29="x","x",$F$2-'Indicator Date hidden'!G29)</f>
        <v>0</v>
      </c>
      <c r="G28" s="25">
        <f>IF('Indicator Date hidden'!H29="x","x",$G$2-'Indicator Date hidden'!H29)</f>
        <v>0</v>
      </c>
      <c r="H28" s="25">
        <f>IF('Indicator Date hidden'!I29="x","x",$H$2-'Indicator Date hidden'!I29)</f>
        <v>0</v>
      </c>
      <c r="I28" s="25">
        <f>IF('Indicator Date hidden'!J29="x","x",$I$2-'Indicator Date hidden'!J29)</f>
        <v>0</v>
      </c>
      <c r="J28" s="25">
        <f>IF('Indicator Date hidden'!K29="x","x",$J$2-'Indicator Date hidden'!K29)</f>
        <v>0</v>
      </c>
      <c r="K28" s="25">
        <f>IF('Indicator Date hidden'!L29="x","x",$K$2-'Indicator Date hidden'!L29)</f>
        <v>0</v>
      </c>
      <c r="L28" s="25">
        <f>IF('Indicator Date hidden'!M29="x","x",$L$2-'Indicator Date hidden'!M29)</f>
        <v>0</v>
      </c>
      <c r="M28" s="25">
        <f>IF('Indicator Date hidden'!N29="x","x",$M$2-'Indicator Date hidden'!N29)</f>
        <v>0</v>
      </c>
      <c r="N28" s="25">
        <f>IF('Indicator Date hidden'!O29="x","x",$N$2-'Indicator Date hidden'!O29)</f>
        <v>0</v>
      </c>
      <c r="O28" s="25">
        <f>IF('Indicator Date hidden'!P29="x","x",$O$2-'Indicator Date hidden'!P29)</f>
        <v>0</v>
      </c>
      <c r="P28" s="25">
        <f>IF('Indicator Date hidden'!Q29="x","x",$P$2-'Indicator Date hidden'!Q29)</f>
        <v>0</v>
      </c>
      <c r="Q28" s="25">
        <f>IF('Indicator Date hidden'!R29="x","x",$Q$2-'Indicator Date hidden'!R29)</f>
        <v>4</v>
      </c>
      <c r="R28" s="25">
        <f>IF('Indicator Date hidden'!S29="x","x",$R$2-'Indicator Date hidden'!S29)</f>
        <v>0</v>
      </c>
      <c r="S28" s="25">
        <f>IF('Indicator Date hidden'!T29="x","x",$S$2-'Indicator Date hidden'!T29)</f>
        <v>0</v>
      </c>
      <c r="T28" s="25">
        <f>IF('Indicator Date hidden'!U29="x","x",$T$2-'Indicator Date hidden'!U29)</f>
        <v>0</v>
      </c>
      <c r="U28" s="25">
        <f>IF('Indicator Date hidden'!V29="x","x",$U$2-'Indicator Date hidden'!V29)</f>
        <v>0</v>
      </c>
      <c r="V28" s="25">
        <f>IF('Indicator Date hidden'!W29="x","x",$V$2-'Indicator Date hidden'!W29)</f>
        <v>0</v>
      </c>
      <c r="W28" s="25">
        <f>IF('Indicator Date hidden'!X29="x","x",$W$2-'Indicator Date hidden'!X29)</f>
        <v>4</v>
      </c>
      <c r="X28" s="25">
        <f>IF('Indicator Date hidden'!Y29="x","x",$X$2-'Indicator Date hidden'!Y29)</f>
        <v>4</v>
      </c>
      <c r="Y28" s="25">
        <f>IF('Indicator Date hidden'!Z29="x","x",$Y$2-'Indicator Date hidden'!Z29)</f>
        <v>0</v>
      </c>
      <c r="Z28" s="25">
        <f>IF('Indicator Date hidden'!AA29="x","x",$Z$2-'Indicator Date hidden'!AA29)</f>
        <v>0</v>
      </c>
      <c r="AA28" s="25">
        <f>IF('Indicator Date hidden'!AB29="x","x",$AA$2-'Indicator Date hidden'!AB29)</f>
        <v>0</v>
      </c>
      <c r="AB28" s="25">
        <f>IF('Indicator Date hidden'!AC29="x","x",$AB$2-'Indicator Date hidden'!AC29)</f>
        <v>0</v>
      </c>
      <c r="AC28" s="25">
        <f>IF('Indicator Date hidden'!AD29="x","x",$AC$2-'Indicator Date hidden'!AD29)</f>
        <v>0</v>
      </c>
      <c r="AD28" s="25">
        <f>IF('Indicator Date hidden'!AE29="x","x",$AD$2-'Indicator Date hidden'!AE29)</f>
        <v>0</v>
      </c>
      <c r="AE28" s="25">
        <f>IF('Indicator Date hidden'!AF29="x","x",$AE$2-'Indicator Date hidden'!AF29)</f>
        <v>0</v>
      </c>
      <c r="AF28" s="25">
        <f>IF('Indicator Date hidden'!AG29="x","x",$AF$2-'Indicator Date hidden'!AG29)</f>
        <v>4</v>
      </c>
      <c r="AG28" s="25">
        <f>IF('Indicator Date hidden'!AH29="x","x",$AG$2-'Indicator Date hidden'!AH29)</f>
        <v>0</v>
      </c>
      <c r="AH28" s="25">
        <f>IF('Indicator Date hidden'!AI29="x","x",$AH$2-'Indicator Date hidden'!AI29)</f>
        <v>0</v>
      </c>
      <c r="AI28" s="25">
        <f>IF('Indicator Date hidden'!AJ29="x","x",$AI$2-'Indicator Date hidden'!AJ29)</f>
        <v>0</v>
      </c>
      <c r="AJ28" s="25" t="str">
        <f>IF('Indicator Date hidden'!AK29="x","x",$AJ$2-'Indicator Date hidden'!AK29)</f>
        <v>x</v>
      </c>
      <c r="AK28" s="25">
        <f>IF('Indicator Date hidden'!AL29="x","x",$AK$2-'Indicator Date hidden'!AL29)</f>
        <v>0</v>
      </c>
      <c r="AL28" s="25">
        <f>IF('Indicator Date hidden'!AM29="x","x",$AL$2-'Indicator Date hidden'!AM29)</f>
        <v>0</v>
      </c>
      <c r="AM28" s="25">
        <f>IF('Indicator Date hidden'!AN29="x","x",$AM$2-'Indicator Date hidden'!AN29)</f>
        <v>0</v>
      </c>
      <c r="AN28" s="25">
        <f>IF('Indicator Date hidden'!AO29="x","x",$AN$2-'Indicator Date hidden'!AO29)</f>
        <v>0</v>
      </c>
      <c r="AO28" s="25">
        <f>IF('Indicator Date hidden'!AP29="x","x",$AO$2-'Indicator Date hidden'!AP29)</f>
        <v>0</v>
      </c>
      <c r="AP28" s="25">
        <f>IF('Indicator Date hidden'!AQ29="x","x",$AP$2-'Indicator Date hidden'!AQ29)</f>
        <v>0</v>
      </c>
      <c r="AQ28" s="25">
        <f>IF('Indicator Date hidden'!AR29="x","x",$AQ$2-'Indicator Date hidden'!AR29)</f>
        <v>0</v>
      </c>
      <c r="AR28" s="25">
        <f>IF('Indicator Date hidden'!AS29="x","x",$AR$2-'Indicator Date hidden'!AS29)</f>
        <v>0</v>
      </c>
      <c r="AS28" s="25">
        <f>IF('Indicator Date hidden'!AT29="x","x",$AS$2-'Indicator Date hidden'!AT29)</f>
        <v>0</v>
      </c>
      <c r="AT28" s="25">
        <f>IF('Indicator Date hidden'!AU29="x","x",$AT$2-'Indicator Date hidden'!AU29)</f>
        <v>0</v>
      </c>
      <c r="AU28" s="25">
        <f>IF('Indicator Date hidden'!AV29="x","x",$AU$2-'Indicator Date hidden'!AV29)</f>
        <v>7</v>
      </c>
      <c r="AV28" s="25">
        <f>IF('Indicator Date hidden'!AW29="x","x",$AV$2-'Indicator Date hidden'!AW29)</f>
        <v>0</v>
      </c>
      <c r="AW28" s="25">
        <f>IF('Indicator Date hidden'!AX29="x","x",$AW$2-'Indicator Date hidden'!AX29)</f>
        <v>0</v>
      </c>
      <c r="AX28" s="25">
        <f>IF('Indicator Date hidden'!AY29="x","x",$AX$2-'Indicator Date hidden'!AY29)</f>
        <v>0</v>
      </c>
      <c r="AY28" s="25">
        <f>IF('Indicator Date hidden'!AZ29="x","x",$AY$2-'Indicator Date hidden'!AZ29)</f>
        <v>0</v>
      </c>
      <c r="AZ28" s="25">
        <f>IF('Indicator Date hidden'!BA29="x","x",$AZ$2-'Indicator Date hidden'!BA29)</f>
        <v>0</v>
      </c>
      <c r="BA28">
        <f t="shared" si="0"/>
        <v>23</v>
      </c>
      <c r="BB28" s="26">
        <f t="shared" si="1"/>
        <v>0.46</v>
      </c>
      <c r="BC28">
        <f t="shared" si="2"/>
        <v>5</v>
      </c>
      <c r="BD28" s="26">
        <f t="shared" si="3"/>
        <v>1.4312232530251876</v>
      </c>
      <c r="BE28" s="28">
        <f t="shared" si="4"/>
        <v>0</v>
      </c>
    </row>
    <row r="29" spans="1:57" x14ac:dyDescent="0.35">
      <c r="A29" t="s">
        <v>7753</v>
      </c>
      <c r="B29" s="25">
        <f>IF('Indicator Date hidden'!C30="x","x",$B$2-'Indicator Date hidden'!C30)</f>
        <v>0</v>
      </c>
      <c r="C29" s="25">
        <f>IF('Indicator Date hidden'!D30="x","x",$C$2-'Indicator Date hidden'!D30)</f>
        <v>0</v>
      </c>
      <c r="D29" s="25">
        <f>IF('Indicator Date hidden'!E30="x","x",$D$2-'Indicator Date hidden'!E30)</f>
        <v>0</v>
      </c>
      <c r="E29" s="25">
        <f>IF('Indicator Date hidden'!F30="x","x",$E$2-'Indicator Date hidden'!F30)</f>
        <v>0</v>
      </c>
      <c r="F29" s="25">
        <f>IF('Indicator Date hidden'!G30="x","x",$F$2-'Indicator Date hidden'!G30)</f>
        <v>0</v>
      </c>
      <c r="G29" s="25">
        <f>IF('Indicator Date hidden'!H30="x","x",$G$2-'Indicator Date hidden'!H30)</f>
        <v>0</v>
      </c>
      <c r="H29" s="25">
        <f>IF('Indicator Date hidden'!I30="x","x",$H$2-'Indicator Date hidden'!I30)</f>
        <v>0</v>
      </c>
      <c r="I29" s="25">
        <f>IF('Indicator Date hidden'!J30="x","x",$I$2-'Indicator Date hidden'!J30)</f>
        <v>0</v>
      </c>
      <c r="J29" s="25">
        <f>IF('Indicator Date hidden'!K30="x","x",$J$2-'Indicator Date hidden'!K30)</f>
        <v>0</v>
      </c>
      <c r="K29" s="25">
        <f>IF('Indicator Date hidden'!L30="x","x",$K$2-'Indicator Date hidden'!L30)</f>
        <v>0</v>
      </c>
      <c r="L29" s="25">
        <f>IF('Indicator Date hidden'!M30="x","x",$L$2-'Indicator Date hidden'!M30)</f>
        <v>0</v>
      </c>
      <c r="M29" s="25">
        <f>IF('Indicator Date hidden'!N30="x","x",$M$2-'Indicator Date hidden'!N30)</f>
        <v>0</v>
      </c>
      <c r="N29" s="25">
        <f>IF('Indicator Date hidden'!O30="x","x",$N$2-'Indicator Date hidden'!O30)</f>
        <v>0</v>
      </c>
      <c r="O29" s="25">
        <f>IF('Indicator Date hidden'!P30="x","x",$O$2-'Indicator Date hidden'!P30)</f>
        <v>0</v>
      </c>
      <c r="P29" s="25">
        <f>IF('Indicator Date hidden'!Q30="x","x",$P$2-'Indicator Date hidden'!Q30)</f>
        <v>0</v>
      </c>
      <c r="Q29" s="25">
        <f>IF('Indicator Date hidden'!R30="x","x",$Q$2-'Indicator Date hidden'!R30)</f>
        <v>4</v>
      </c>
      <c r="R29" s="25">
        <f>IF('Indicator Date hidden'!S30="x","x",$R$2-'Indicator Date hidden'!S30)</f>
        <v>0</v>
      </c>
      <c r="S29" s="25">
        <f>IF('Indicator Date hidden'!T30="x","x",$S$2-'Indicator Date hidden'!T30)</f>
        <v>0</v>
      </c>
      <c r="T29" s="25">
        <f>IF('Indicator Date hidden'!U30="x","x",$T$2-'Indicator Date hidden'!U30)</f>
        <v>0</v>
      </c>
      <c r="U29" s="25">
        <f>IF('Indicator Date hidden'!V30="x","x",$U$2-'Indicator Date hidden'!V30)</f>
        <v>0</v>
      </c>
      <c r="V29" s="25">
        <f>IF('Indicator Date hidden'!W30="x","x",$V$2-'Indicator Date hidden'!W30)</f>
        <v>0</v>
      </c>
      <c r="W29" s="25">
        <f>IF('Indicator Date hidden'!X30="x","x",$W$2-'Indicator Date hidden'!X30)</f>
        <v>4</v>
      </c>
      <c r="X29" s="25" t="str">
        <f>IF('Indicator Date hidden'!Y30="x","x",$X$2-'Indicator Date hidden'!Y30)</f>
        <v>x</v>
      </c>
      <c r="Y29" s="25">
        <f>IF('Indicator Date hidden'!Z30="x","x",$Y$2-'Indicator Date hidden'!Z30)</f>
        <v>0</v>
      </c>
      <c r="Z29" s="25">
        <f>IF('Indicator Date hidden'!AA30="x","x",$Z$2-'Indicator Date hidden'!AA30)</f>
        <v>0</v>
      </c>
      <c r="AA29" s="25">
        <f>IF('Indicator Date hidden'!AB30="x","x",$AA$2-'Indicator Date hidden'!AB30)</f>
        <v>0</v>
      </c>
      <c r="AB29" s="25">
        <f>IF('Indicator Date hidden'!AC30="x","x",$AB$2-'Indicator Date hidden'!AC30)</f>
        <v>0</v>
      </c>
      <c r="AC29" s="25">
        <f>IF('Indicator Date hidden'!AD30="x","x",$AC$2-'Indicator Date hidden'!AD30)</f>
        <v>0</v>
      </c>
      <c r="AD29" s="25">
        <f>IF('Indicator Date hidden'!AE30="x","x",$AD$2-'Indicator Date hidden'!AE30)</f>
        <v>0</v>
      </c>
      <c r="AE29" s="25">
        <f>IF('Indicator Date hidden'!AF30="x","x",$AE$2-'Indicator Date hidden'!AF30)</f>
        <v>0</v>
      </c>
      <c r="AF29" s="25">
        <f>IF('Indicator Date hidden'!AG30="x","x",$AF$2-'Indicator Date hidden'!AG30)</f>
        <v>7</v>
      </c>
      <c r="AG29" s="25">
        <f>IF('Indicator Date hidden'!AH30="x","x",$AG$2-'Indicator Date hidden'!AH30)</f>
        <v>0</v>
      </c>
      <c r="AH29" s="25">
        <f>IF('Indicator Date hidden'!AI30="x","x",$AH$2-'Indicator Date hidden'!AI30)</f>
        <v>0</v>
      </c>
      <c r="AI29" s="25">
        <f>IF('Indicator Date hidden'!AJ30="x","x",$AI$2-'Indicator Date hidden'!AJ30)</f>
        <v>0</v>
      </c>
      <c r="AJ29" s="25">
        <f>IF('Indicator Date hidden'!AK30="x","x",$AJ$2-'Indicator Date hidden'!AK30)</f>
        <v>1</v>
      </c>
      <c r="AK29" s="25">
        <f>IF('Indicator Date hidden'!AL30="x","x",$AK$2-'Indicator Date hidden'!AL30)</f>
        <v>0</v>
      </c>
      <c r="AL29" s="25">
        <f>IF('Indicator Date hidden'!AM30="x","x",$AL$2-'Indicator Date hidden'!AM30)</f>
        <v>0</v>
      </c>
      <c r="AM29" s="25">
        <f>IF('Indicator Date hidden'!AN30="x","x",$AM$2-'Indicator Date hidden'!AN30)</f>
        <v>0</v>
      </c>
      <c r="AN29" s="25">
        <f>IF('Indicator Date hidden'!AO30="x","x",$AN$2-'Indicator Date hidden'!AO30)</f>
        <v>0</v>
      </c>
      <c r="AO29" s="25">
        <f>IF('Indicator Date hidden'!AP30="x","x",$AO$2-'Indicator Date hidden'!AP30)</f>
        <v>0</v>
      </c>
      <c r="AP29" s="25">
        <f>IF('Indicator Date hidden'!AQ30="x","x",$AP$2-'Indicator Date hidden'!AQ30)</f>
        <v>0</v>
      </c>
      <c r="AQ29" s="25">
        <f>IF('Indicator Date hidden'!AR30="x","x",$AQ$2-'Indicator Date hidden'!AR30)</f>
        <v>0</v>
      </c>
      <c r="AR29" s="25">
        <f>IF('Indicator Date hidden'!AS30="x","x",$AR$2-'Indicator Date hidden'!AS30)</f>
        <v>0</v>
      </c>
      <c r="AS29" s="25">
        <f>IF('Indicator Date hidden'!AT30="x","x",$AS$2-'Indicator Date hidden'!AT30)</f>
        <v>0</v>
      </c>
      <c r="AT29" s="25">
        <f>IF('Indicator Date hidden'!AU30="x","x",$AT$2-'Indicator Date hidden'!AU30)</f>
        <v>0</v>
      </c>
      <c r="AU29" s="25">
        <f>IF('Indicator Date hidden'!AV30="x","x",$AU$2-'Indicator Date hidden'!AV30)</f>
        <v>6</v>
      </c>
      <c r="AV29" s="25">
        <f>IF('Indicator Date hidden'!AW30="x","x",$AV$2-'Indicator Date hidden'!AW30)</f>
        <v>0</v>
      </c>
      <c r="AW29" s="25">
        <f>IF('Indicator Date hidden'!AX30="x","x",$AW$2-'Indicator Date hidden'!AX30)</f>
        <v>0</v>
      </c>
      <c r="AX29" s="25">
        <f>IF('Indicator Date hidden'!AY30="x","x",$AX$2-'Indicator Date hidden'!AY30)</f>
        <v>0</v>
      </c>
      <c r="AY29" s="25">
        <f>IF('Indicator Date hidden'!AZ30="x","x",$AY$2-'Indicator Date hidden'!AZ30)</f>
        <v>0</v>
      </c>
      <c r="AZ29" s="25">
        <f>IF('Indicator Date hidden'!BA30="x","x",$AZ$2-'Indicator Date hidden'!BA30)</f>
        <v>0</v>
      </c>
      <c r="BA29">
        <f t="shared" si="0"/>
        <v>22</v>
      </c>
      <c r="BB29" s="26">
        <f t="shared" si="1"/>
        <v>0.44</v>
      </c>
      <c r="BC29">
        <f t="shared" si="2"/>
        <v>5</v>
      </c>
      <c r="BD29" s="26">
        <f t="shared" si="3"/>
        <v>1.4718695594379279</v>
      </c>
      <c r="BE29" s="28">
        <f t="shared" si="4"/>
        <v>0</v>
      </c>
    </row>
    <row r="30" spans="1:57" x14ac:dyDescent="0.35">
      <c r="A30" t="s">
        <v>7801</v>
      </c>
      <c r="B30" s="25">
        <f>IF('Indicator Date hidden'!C31="x","x",$B$2-'Indicator Date hidden'!C31)</f>
        <v>0</v>
      </c>
      <c r="C30" s="25">
        <f>IF('Indicator Date hidden'!D31="x","x",$C$2-'Indicator Date hidden'!D31)</f>
        <v>0</v>
      </c>
      <c r="D30" s="25">
        <f>IF('Indicator Date hidden'!E31="x","x",$D$2-'Indicator Date hidden'!E31)</f>
        <v>0</v>
      </c>
      <c r="E30" s="25">
        <f>IF('Indicator Date hidden'!F31="x","x",$E$2-'Indicator Date hidden'!F31)</f>
        <v>0</v>
      </c>
      <c r="F30" s="25">
        <f>IF('Indicator Date hidden'!G31="x","x",$F$2-'Indicator Date hidden'!G31)</f>
        <v>0</v>
      </c>
      <c r="G30" s="25">
        <f>IF('Indicator Date hidden'!H31="x","x",$G$2-'Indicator Date hidden'!H31)</f>
        <v>0</v>
      </c>
      <c r="H30" s="25">
        <f>IF('Indicator Date hidden'!I31="x","x",$H$2-'Indicator Date hidden'!I31)</f>
        <v>0</v>
      </c>
      <c r="I30" s="25">
        <f>IF('Indicator Date hidden'!J31="x","x",$I$2-'Indicator Date hidden'!J31)</f>
        <v>0</v>
      </c>
      <c r="J30" s="25">
        <f>IF('Indicator Date hidden'!K31="x","x",$J$2-'Indicator Date hidden'!K31)</f>
        <v>0</v>
      </c>
      <c r="K30" s="25">
        <f>IF('Indicator Date hidden'!L31="x","x",$K$2-'Indicator Date hidden'!L31)</f>
        <v>0</v>
      </c>
      <c r="L30" s="25">
        <f>IF('Indicator Date hidden'!M31="x","x",$L$2-'Indicator Date hidden'!M31)</f>
        <v>0</v>
      </c>
      <c r="M30" s="25">
        <f>IF('Indicator Date hidden'!N31="x","x",$M$2-'Indicator Date hidden'!N31)</f>
        <v>0</v>
      </c>
      <c r="N30" s="25">
        <f>IF('Indicator Date hidden'!O31="x","x",$N$2-'Indicator Date hidden'!O31)</f>
        <v>0</v>
      </c>
      <c r="O30" s="25">
        <f>IF('Indicator Date hidden'!P31="x","x",$O$2-'Indicator Date hidden'!P31)</f>
        <v>0</v>
      </c>
      <c r="P30" s="25">
        <f>IF('Indicator Date hidden'!Q31="x","x",$P$2-'Indicator Date hidden'!Q31)</f>
        <v>0</v>
      </c>
      <c r="Q30" s="25" t="str">
        <f>IF('Indicator Date hidden'!R31="x","x",$Q$2-'Indicator Date hidden'!R31)</f>
        <v>x</v>
      </c>
      <c r="R30" s="25">
        <f>IF('Indicator Date hidden'!S31="x","x",$R$2-'Indicator Date hidden'!S31)</f>
        <v>0</v>
      </c>
      <c r="S30" s="25">
        <f>IF('Indicator Date hidden'!T31="x","x",$S$2-'Indicator Date hidden'!T31)</f>
        <v>0</v>
      </c>
      <c r="T30" s="25">
        <f>IF('Indicator Date hidden'!U31="x","x",$T$2-'Indicator Date hidden'!U31)</f>
        <v>0</v>
      </c>
      <c r="U30" s="25">
        <f>IF('Indicator Date hidden'!V31="x","x",$U$2-'Indicator Date hidden'!V31)</f>
        <v>0</v>
      </c>
      <c r="V30" s="25">
        <f>IF('Indicator Date hidden'!W31="x","x",$V$2-'Indicator Date hidden'!W31)</f>
        <v>0</v>
      </c>
      <c r="W30" s="25" t="str">
        <f>IF('Indicator Date hidden'!X31="x","x",$W$2-'Indicator Date hidden'!X31)</f>
        <v>x</v>
      </c>
      <c r="X30" s="25">
        <f>IF('Indicator Date hidden'!Y31="x","x",$X$2-'Indicator Date hidden'!Y31)</f>
        <v>3</v>
      </c>
      <c r="Y30" s="25">
        <f>IF('Indicator Date hidden'!Z31="x","x",$Y$2-'Indicator Date hidden'!Z31)</f>
        <v>0</v>
      </c>
      <c r="Z30" s="25">
        <f>IF('Indicator Date hidden'!AA31="x","x",$Z$2-'Indicator Date hidden'!AA31)</f>
        <v>0</v>
      </c>
      <c r="AA30" s="25">
        <f>IF('Indicator Date hidden'!AB31="x","x",$AA$2-'Indicator Date hidden'!AB31)</f>
        <v>0</v>
      </c>
      <c r="AB30" s="25">
        <f>IF('Indicator Date hidden'!AC31="x","x",$AB$2-'Indicator Date hidden'!AC31)</f>
        <v>0</v>
      </c>
      <c r="AC30" s="25">
        <f>IF('Indicator Date hidden'!AD31="x","x",$AC$2-'Indicator Date hidden'!AD31)</f>
        <v>0</v>
      </c>
      <c r="AD30" s="25">
        <f>IF('Indicator Date hidden'!AE31="x","x",$AD$2-'Indicator Date hidden'!AE31)</f>
        <v>0</v>
      </c>
      <c r="AE30" s="25" t="str">
        <f>IF('Indicator Date hidden'!AF31="x","x",$AE$2-'Indicator Date hidden'!AF31)</f>
        <v>x</v>
      </c>
      <c r="AF30" s="25">
        <f>IF('Indicator Date hidden'!AG31="x","x",$AF$2-'Indicator Date hidden'!AG31)</f>
        <v>6</v>
      </c>
      <c r="AG30" s="25">
        <f>IF('Indicator Date hidden'!AH31="x","x",$AG$2-'Indicator Date hidden'!AH31)</f>
        <v>0</v>
      </c>
      <c r="AH30" s="25">
        <f>IF('Indicator Date hidden'!AI31="x","x",$AH$2-'Indicator Date hidden'!AI31)</f>
        <v>0</v>
      </c>
      <c r="AI30" s="25">
        <f>IF('Indicator Date hidden'!AJ31="x","x",$AI$2-'Indicator Date hidden'!AJ31)</f>
        <v>0</v>
      </c>
      <c r="AJ30" s="25" t="str">
        <f>IF('Indicator Date hidden'!AK31="x","x",$AJ$2-'Indicator Date hidden'!AK31)</f>
        <v>x</v>
      </c>
      <c r="AK30" s="25" t="str">
        <f>IF('Indicator Date hidden'!AL31="x","x",$AK$2-'Indicator Date hidden'!AL31)</f>
        <v>x</v>
      </c>
      <c r="AL30" s="25">
        <f>IF('Indicator Date hidden'!AM31="x","x",$AL$2-'Indicator Date hidden'!AM31)</f>
        <v>0</v>
      </c>
      <c r="AM30" s="25">
        <f>IF('Indicator Date hidden'!AN31="x","x",$AM$2-'Indicator Date hidden'!AN31)</f>
        <v>0</v>
      </c>
      <c r="AN30" s="25">
        <f>IF('Indicator Date hidden'!AO31="x","x",$AN$2-'Indicator Date hidden'!AO31)</f>
        <v>0</v>
      </c>
      <c r="AO30" s="25">
        <f>IF('Indicator Date hidden'!AP31="x","x",$AO$2-'Indicator Date hidden'!AP31)</f>
        <v>0</v>
      </c>
      <c r="AP30" s="25">
        <f>IF('Indicator Date hidden'!AQ31="x","x",$AP$2-'Indicator Date hidden'!AQ31)</f>
        <v>0</v>
      </c>
      <c r="AQ30" s="25">
        <f>IF('Indicator Date hidden'!AR31="x","x",$AQ$2-'Indicator Date hidden'!AR31)</f>
        <v>0</v>
      </c>
      <c r="AR30" s="25">
        <f>IF('Indicator Date hidden'!AS31="x","x",$AR$2-'Indicator Date hidden'!AS31)</f>
        <v>0</v>
      </c>
      <c r="AS30" s="25">
        <f>IF('Indicator Date hidden'!AT31="x","x",$AS$2-'Indicator Date hidden'!AT31)</f>
        <v>0</v>
      </c>
      <c r="AT30" s="25">
        <f>IF('Indicator Date hidden'!AU31="x","x",$AT$2-'Indicator Date hidden'!AU31)</f>
        <v>0</v>
      </c>
      <c r="AU30" s="25">
        <f>IF('Indicator Date hidden'!AV31="x","x",$AU$2-'Indicator Date hidden'!AV31)</f>
        <v>2</v>
      </c>
      <c r="AV30" s="25">
        <f>IF('Indicator Date hidden'!AW31="x","x",$AV$2-'Indicator Date hidden'!AW31)</f>
        <v>0</v>
      </c>
      <c r="AW30" s="25">
        <f>IF('Indicator Date hidden'!AX31="x","x",$AW$2-'Indicator Date hidden'!AX31)</f>
        <v>0</v>
      </c>
      <c r="AX30" s="25">
        <f>IF('Indicator Date hidden'!AY31="x","x",$AX$2-'Indicator Date hidden'!AY31)</f>
        <v>0</v>
      </c>
      <c r="AY30" s="25">
        <f>IF('Indicator Date hidden'!AZ31="x","x",$AY$2-'Indicator Date hidden'!AZ31)</f>
        <v>0</v>
      </c>
      <c r="AZ30" s="25">
        <f>IF('Indicator Date hidden'!BA31="x","x",$AZ$2-'Indicator Date hidden'!BA31)</f>
        <v>0</v>
      </c>
      <c r="BA30">
        <f t="shared" si="0"/>
        <v>11</v>
      </c>
      <c r="BB30" s="26">
        <f t="shared" si="1"/>
        <v>0.2391304347826087</v>
      </c>
      <c r="BC30">
        <f t="shared" si="2"/>
        <v>3</v>
      </c>
      <c r="BD30" s="26">
        <f t="shared" si="3"/>
        <v>1.004008977283086</v>
      </c>
      <c r="BE30" s="28">
        <f t="shared" si="4"/>
        <v>0</v>
      </c>
    </row>
    <row r="31" spans="1:57" x14ac:dyDescent="0.35">
      <c r="A31" t="s">
        <v>7897</v>
      </c>
      <c r="B31" s="25">
        <f>IF('Indicator Date hidden'!C32="x","x",$B$2-'Indicator Date hidden'!C32)</f>
        <v>0</v>
      </c>
      <c r="C31" s="25">
        <f>IF('Indicator Date hidden'!D32="x","x",$C$2-'Indicator Date hidden'!D32)</f>
        <v>0</v>
      </c>
      <c r="D31" s="25">
        <f>IF('Indicator Date hidden'!E32="x","x",$D$2-'Indicator Date hidden'!E32)</f>
        <v>0</v>
      </c>
      <c r="E31" s="25">
        <f>IF('Indicator Date hidden'!F32="x","x",$E$2-'Indicator Date hidden'!F32)</f>
        <v>0</v>
      </c>
      <c r="F31" s="25">
        <f>IF('Indicator Date hidden'!G32="x","x",$F$2-'Indicator Date hidden'!G32)</f>
        <v>0</v>
      </c>
      <c r="G31" s="25">
        <f>IF('Indicator Date hidden'!H32="x","x",$G$2-'Indicator Date hidden'!H32)</f>
        <v>0</v>
      </c>
      <c r="H31" s="25">
        <f>IF('Indicator Date hidden'!I32="x","x",$H$2-'Indicator Date hidden'!I32)</f>
        <v>0</v>
      </c>
      <c r="I31" s="25">
        <f>IF('Indicator Date hidden'!J32="x","x",$I$2-'Indicator Date hidden'!J32)</f>
        <v>0</v>
      </c>
      <c r="J31" s="25">
        <f>IF('Indicator Date hidden'!K32="x","x",$J$2-'Indicator Date hidden'!K32)</f>
        <v>0</v>
      </c>
      <c r="K31" s="25">
        <f>IF('Indicator Date hidden'!L32="x","x",$K$2-'Indicator Date hidden'!L32)</f>
        <v>0</v>
      </c>
      <c r="L31" s="25">
        <f>IF('Indicator Date hidden'!M32="x","x",$L$2-'Indicator Date hidden'!M32)</f>
        <v>0</v>
      </c>
      <c r="M31" s="25">
        <f>IF('Indicator Date hidden'!N32="x","x",$M$2-'Indicator Date hidden'!N32)</f>
        <v>0</v>
      </c>
      <c r="N31" s="25">
        <f>IF('Indicator Date hidden'!O32="x","x",$N$2-'Indicator Date hidden'!O32)</f>
        <v>0</v>
      </c>
      <c r="O31" s="25">
        <f>IF('Indicator Date hidden'!P32="x","x",$O$2-'Indicator Date hidden'!P32)</f>
        <v>0</v>
      </c>
      <c r="P31" s="25">
        <f>IF('Indicator Date hidden'!Q32="x","x",$P$2-'Indicator Date hidden'!Q32)</f>
        <v>0</v>
      </c>
      <c r="Q31" s="25">
        <f>IF('Indicator Date hidden'!R32="x","x",$Q$2-'Indicator Date hidden'!R32)</f>
        <v>4</v>
      </c>
      <c r="R31" s="25">
        <f>IF('Indicator Date hidden'!S32="x","x",$R$2-'Indicator Date hidden'!S32)</f>
        <v>0</v>
      </c>
      <c r="S31" s="25">
        <f>IF('Indicator Date hidden'!T32="x","x",$S$2-'Indicator Date hidden'!T32)</f>
        <v>0</v>
      </c>
      <c r="T31" s="25">
        <f>IF('Indicator Date hidden'!U32="x","x",$T$2-'Indicator Date hidden'!U32)</f>
        <v>0</v>
      </c>
      <c r="U31" s="25">
        <f>IF('Indicator Date hidden'!V32="x","x",$U$2-'Indicator Date hidden'!V32)</f>
        <v>0</v>
      </c>
      <c r="V31" s="25">
        <f>IF('Indicator Date hidden'!W32="x","x",$V$2-'Indicator Date hidden'!W32)</f>
        <v>0</v>
      </c>
      <c r="W31" s="25">
        <f>IF('Indicator Date hidden'!X32="x","x",$W$2-'Indicator Date hidden'!X32)</f>
        <v>0</v>
      </c>
      <c r="X31" s="25">
        <f>IF('Indicator Date hidden'!Y32="x","x",$X$2-'Indicator Date hidden'!Y32)</f>
        <v>2</v>
      </c>
      <c r="Y31" s="25">
        <f>IF('Indicator Date hidden'!Z32="x","x",$Y$2-'Indicator Date hidden'!Z32)</f>
        <v>0</v>
      </c>
      <c r="Z31" s="25">
        <f>IF('Indicator Date hidden'!AA32="x","x",$Z$2-'Indicator Date hidden'!AA32)</f>
        <v>0</v>
      </c>
      <c r="AA31" s="25">
        <f>IF('Indicator Date hidden'!AB32="x","x",$AA$2-'Indicator Date hidden'!AB32)</f>
        <v>0</v>
      </c>
      <c r="AB31" s="25">
        <f>IF('Indicator Date hidden'!AC32="x","x",$AB$2-'Indicator Date hidden'!AC32)</f>
        <v>0</v>
      </c>
      <c r="AC31" s="25">
        <f>IF('Indicator Date hidden'!AD32="x","x",$AC$2-'Indicator Date hidden'!AD32)</f>
        <v>0</v>
      </c>
      <c r="AD31" s="25">
        <f>IF('Indicator Date hidden'!AE32="x","x",$AD$2-'Indicator Date hidden'!AE32)</f>
        <v>0</v>
      </c>
      <c r="AE31" s="25">
        <f>IF('Indicator Date hidden'!AF32="x","x",$AE$2-'Indicator Date hidden'!AF32)</f>
        <v>0</v>
      </c>
      <c r="AF31" s="25">
        <f>IF('Indicator Date hidden'!AG32="x","x",$AF$2-'Indicator Date hidden'!AG32)</f>
        <v>1</v>
      </c>
      <c r="AG31" s="25">
        <f>IF('Indicator Date hidden'!AH32="x","x",$AG$2-'Indicator Date hidden'!AH32)</f>
        <v>0</v>
      </c>
      <c r="AH31" s="25">
        <f>IF('Indicator Date hidden'!AI32="x","x",$AH$2-'Indicator Date hidden'!AI32)</f>
        <v>0</v>
      </c>
      <c r="AI31" s="25">
        <f>IF('Indicator Date hidden'!AJ32="x","x",$AI$2-'Indicator Date hidden'!AJ32)</f>
        <v>0</v>
      </c>
      <c r="AJ31" s="25" t="str">
        <f>IF('Indicator Date hidden'!AK32="x","x",$AJ$2-'Indicator Date hidden'!AK32)</f>
        <v>x</v>
      </c>
      <c r="AK31" s="25">
        <f>IF('Indicator Date hidden'!AL32="x","x",$AK$2-'Indicator Date hidden'!AL32)</f>
        <v>1</v>
      </c>
      <c r="AL31" s="25">
        <f>IF('Indicator Date hidden'!AM32="x","x",$AL$2-'Indicator Date hidden'!AM32)</f>
        <v>0</v>
      </c>
      <c r="AM31" s="25">
        <f>IF('Indicator Date hidden'!AN32="x","x",$AM$2-'Indicator Date hidden'!AN32)</f>
        <v>0</v>
      </c>
      <c r="AN31" s="25">
        <f>IF('Indicator Date hidden'!AO32="x","x",$AN$2-'Indicator Date hidden'!AO32)</f>
        <v>0</v>
      </c>
      <c r="AO31" s="25">
        <f>IF('Indicator Date hidden'!AP32="x","x",$AO$2-'Indicator Date hidden'!AP32)</f>
        <v>0</v>
      </c>
      <c r="AP31" s="25">
        <f>IF('Indicator Date hidden'!AQ32="x","x",$AP$2-'Indicator Date hidden'!AQ32)</f>
        <v>0</v>
      </c>
      <c r="AQ31" s="25">
        <f>IF('Indicator Date hidden'!AR32="x","x",$AQ$2-'Indicator Date hidden'!AR32)</f>
        <v>8</v>
      </c>
      <c r="AR31" s="25">
        <f>IF('Indicator Date hidden'!AS32="x","x",$AR$2-'Indicator Date hidden'!AS32)</f>
        <v>0</v>
      </c>
      <c r="AS31" s="25">
        <f>IF('Indicator Date hidden'!AT32="x","x",$AS$2-'Indicator Date hidden'!AT32)</f>
        <v>0</v>
      </c>
      <c r="AT31" s="25">
        <f>IF('Indicator Date hidden'!AU32="x","x",$AT$2-'Indicator Date hidden'!AU32)</f>
        <v>0</v>
      </c>
      <c r="AU31" s="25">
        <f>IF('Indicator Date hidden'!AV32="x","x",$AU$2-'Indicator Date hidden'!AV32)</f>
        <v>5</v>
      </c>
      <c r="AV31" s="25">
        <f>IF('Indicator Date hidden'!AW32="x","x",$AV$2-'Indicator Date hidden'!AW32)</f>
        <v>0</v>
      </c>
      <c r="AW31" s="25">
        <f>IF('Indicator Date hidden'!AX32="x","x",$AW$2-'Indicator Date hidden'!AX32)</f>
        <v>0</v>
      </c>
      <c r="AX31" s="25">
        <f>IF('Indicator Date hidden'!AY32="x","x",$AX$2-'Indicator Date hidden'!AY32)</f>
        <v>0</v>
      </c>
      <c r="AY31" s="25">
        <f>IF('Indicator Date hidden'!AZ32="x","x",$AY$2-'Indicator Date hidden'!AZ32)</f>
        <v>0</v>
      </c>
      <c r="AZ31" s="25">
        <f>IF('Indicator Date hidden'!BA32="x","x",$AZ$2-'Indicator Date hidden'!BA32)</f>
        <v>0</v>
      </c>
      <c r="BA31">
        <f t="shared" si="0"/>
        <v>21</v>
      </c>
      <c r="BB31" s="26">
        <f t="shared" si="1"/>
        <v>0.42</v>
      </c>
      <c r="BC31">
        <f t="shared" si="2"/>
        <v>6</v>
      </c>
      <c r="BD31" s="26">
        <f t="shared" si="3"/>
        <v>1.4295453822806745</v>
      </c>
      <c r="BE31" s="28">
        <f t="shared" si="4"/>
        <v>0</v>
      </c>
    </row>
    <row r="32" spans="1:57" x14ac:dyDescent="0.35">
      <c r="A32" t="s">
        <v>7791</v>
      </c>
      <c r="B32" s="25">
        <f>IF('Indicator Date hidden'!C33="x","x",$B$2-'Indicator Date hidden'!C33)</f>
        <v>0</v>
      </c>
      <c r="C32" s="25">
        <f>IF('Indicator Date hidden'!D33="x","x",$C$2-'Indicator Date hidden'!D33)</f>
        <v>0</v>
      </c>
      <c r="D32" s="25">
        <f>IF('Indicator Date hidden'!E33="x","x",$D$2-'Indicator Date hidden'!E33)</f>
        <v>0</v>
      </c>
      <c r="E32" s="25">
        <f>IF('Indicator Date hidden'!F33="x","x",$E$2-'Indicator Date hidden'!F33)</f>
        <v>0</v>
      </c>
      <c r="F32" s="25">
        <f>IF('Indicator Date hidden'!G33="x","x",$F$2-'Indicator Date hidden'!G33)</f>
        <v>0</v>
      </c>
      <c r="G32" s="25">
        <f>IF('Indicator Date hidden'!H33="x","x",$G$2-'Indicator Date hidden'!H33)</f>
        <v>0</v>
      </c>
      <c r="H32" s="25">
        <f>IF('Indicator Date hidden'!I33="x","x",$H$2-'Indicator Date hidden'!I33)</f>
        <v>0</v>
      </c>
      <c r="I32" s="25">
        <f>IF('Indicator Date hidden'!J33="x","x",$I$2-'Indicator Date hidden'!J33)</f>
        <v>0</v>
      </c>
      <c r="J32" s="25">
        <f>IF('Indicator Date hidden'!K33="x","x",$J$2-'Indicator Date hidden'!K33)</f>
        <v>0</v>
      </c>
      <c r="K32" s="25">
        <f>IF('Indicator Date hidden'!L33="x","x",$K$2-'Indicator Date hidden'!L33)</f>
        <v>0</v>
      </c>
      <c r="L32" s="25">
        <f>IF('Indicator Date hidden'!M33="x","x",$L$2-'Indicator Date hidden'!M33)</f>
        <v>0</v>
      </c>
      <c r="M32" s="25">
        <f>IF('Indicator Date hidden'!N33="x","x",$M$2-'Indicator Date hidden'!N33)</f>
        <v>0</v>
      </c>
      <c r="N32" s="25">
        <f>IF('Indicator Date hidden'!O33="x","x",$N$2-'Indicator Date hidden'!O33)</f>
        <v>0</v>
      </c>
      <c r="O32" s="25">
        <f>IF('Indicator Date hidden'!P33="x","x",$O$2-'Indicator Date hidden'!P33)</f>
        <v>0</v>
      </c>
      <c r="P32" s="25">
        <f>IF('Indicator Date hidden'!Q33="x","x",$P$2-'Indicator Date hidden'!Q33)</f>
        <v>0</v>
      </c>
      <c r="Q32" s="25">
        <f>IF('Indicator Date hidden'!R33="x","x",$Q$2-'Indicator Date hidden'!R33)</f>
        <v>3</v>
      </c>
      <c r="R32" s="25">
        <f>IF('Indicator Date hidden'!S33="x","x",$R$2-'Indicator Date hidden'!S33)</f>
        <v>0</v>
      </c>
      <c r="S32" s="25">
        <f>IF('Indicator Date hidden'!T33="x","x",$S$2-'Indicator Date hidden'!T33)</f>
        <v>0</v>
      </c>
      <c r="T32" s="25">
        <f>IF('Indicator Date hidden'!U33="x","x",$T$2-'Indicator Date hidden'!U33)</f>
        <v>0</v>
      </c>
      <c r="U32" s="25">
        <f>IF('Indicator Date hidden'!V33="x","x",$U$2-'Indicator Date hidden'!V33)</f>
        <v>0</v>
      </c>
      <c r="V32" s="25">
        <f>IF('Indicator Date hidden'!W33="x","x",$V$2-'Indicator Date hidden'!W33)</f>
        <v>0</v>
      </c>
      <c r="W32" s="25">
        <f>IF('Indicator Date hidden'!X33="x","x",$W$2-'Indicator Date hidden'!X33)</f>
        <v>3</v>
      </c>
      <c r="X32" s="25">
        <f>IF('Indicator Date hidden'!Y33="x","x",$X$2-'Indicator Date hidden'!Y33)</f>
        <v>5</v>
      </c>
      <c r="Y32" s="25">
        <f>IF('Indicator Date hidden'!Z33="x","x",$Y$2-'Indicator Date hidden'!Z33)</f>
        <v>0</v>
      </c>
      <c r="Z32" s="25">
        <f>IF('Indicator Date hidden'!AA33="x","x",$Z$2-'Indicator Date hidden'!AA33)</f>
        <v>0</v>
      </c>
      <c r="AA32" s="25">
        <f>IF('Indicator Date hidden'!AB33="x","x",$AA$2-'Indicator Date hidden'!AB33)</f>
        <v>0</v>
      </c>
      <c r="AB32" s="25">
        <f>IF('Indicator Date hidden'!AC33="x","x",$AB$2-'Indicator Date hidden'!AC33)</f>
        <v>0</v>
      </c>
      <c r="AC32" s="25">
        <f>IF('Indicator Date hidden'!AD33="x","x",$AC$2-'Indicator Date hidden'!AD33)</f>
        <v>0</v>
      </c>
      <c r="AD32" s="25">
        <f>IF('Indicator Date hidden'!AE33="x","x",$AD$2-'Indicator Date hidden'!AE33)</f>
        <v>0</v>
      </c>
      <c r="AE32" s="25">
        <f>IF('Indicator Date hidden'!AF33="x","x",$AE$2-'Indicator Date hidden'!AF33)</f>
        <v>0</v>
      </c>
      <c r="AF32" s="25">
        <f>IF('Indicator Date hidden'!AG33="x","x",$AF$2-'Indicator Date hidden'!AG33)</f>
        <v>6</v>
      </c>
      <c r="AG32" s="25">
        <f>IF('Indicator Date hidden'!AH33="x","x",$AG$2-'Indicator Date hidden'!AH33)</f>
        <v>0</v>
      </c>
      <c r="AH32" s="25">
        <f>IF('Indicator Date hidden'!AI33="x","x",$AH$2-'Indicator Date hidden'!AI33)</f>
        <v>0</v>
      </c>
      <c r="AI32" s="25">
        <f>IF('Indicator Date hidden'!AJ33="x","x",$AI$2-'Indicator Date hidden'!AJ33)</f>
        <v>0</v>
      </c>
      <c r="AJ32" s="25">
        <f>IF('Indicator Date hidden'!AK33="x","x",$AJ$2-'Indicator Date hidden'!AK33)</f>
        <v>0</v>
      </c>
      <c r="AK32" s="25">
        <f>IF('Indicator Date hidden'!AL33="x","x",$AK$2-'Indicator Date hidden'!AL33)</f>
        <v>0</v>
      </c>
      <c r="AL32" s="25">
        <f>IF('Indicator Date hidden'!AM33="x","x",$AL$2-'Indicator Date hidden'!AM33)</f>
        <v>0</v>
      </c>
      <c r="AM32" s="25">
        <f>IF('Indicator Date hidden'!AN33="x","x",$AM$2-'Indicator Date hidden'!AN33)</f>
        <v>0</v>
      </c>
      <c r="AN32" s="25">
        <f>IF('Indicator Date hidden'!AO33="x","x",$AN$2-'Indicator Date hidden'!AO33)</f>
        <v>0</v>
      </c>
      <c r="AO32" s="25">
        <f>IF('Indicator Date hidden'!AP33="x","x",$AO$2-'Indicator Date hidden'!AP33)</f>
        <v>0</v>
      </c>
      <c r="AP32" s="25">
        <f>IF('Indicator Date hidden'!AQ33="x","x",$AP$2-'Indicator Date hidden'!AQ33)</f>
        <v>0</v>
      </c>
      <c r="AQ32" s="25">
        <f>IF('Indicator Date hidden'!AR33="x","x",$AQ$2-'Indicator Date hidden'!AR33)</f>
        <v>0</v>
      </c>
      <c r="AR32" s="25">
        <f>IF('Indicator Date hidden'!AS33="x","x",$AR$2-'Indicator Date hidden'!AS33)</f>
        <v>0</v>
      </c>
      <c r="AS32" s="25">
        <f>IF('Indicator Date hidden'!AT33="x","x",$AS$2-'Indicator Date hidden'!AT33)</f>
        <v>0</v>
      </c>
      <c r="AT32" s="25">
        <f>IF('Indicator Date hidden'!AU33="x","x",$AT$2-'Indicator Date hidden'!AU33)</f>
        <v>0</v>
      </c>
      <c r="AU32" s="25">
        <f>IF('Indicator Date hidden'!AV33="x","x",$AU$2-'Indicator Date hidden'!AV33)</f>
        <v>4</v>
      </c>
      <c r="AV32" s="25">
        <f>IF('Indicator Date hidden'!AW33="x","x",$AV$2-'Indicator Date hidden'!AW33)</f>
        <v>0</v>
      </c>
      <c r="AW32" s="25">
        <f>IF('Indicator Date hidden'!AX33="x","x",$AW$2-'Indicator Date hidden'!AX33)</f>
        <v>0</v>
      </c>
      <c r="AX32" s="25">
        <f>IF('Indicator Date hidden'!AY33="x","x",$AX$2-'Indicator Date hidden'!AY33)</f>
        <v>0</v>
      </c>
      <c r="AY32" s="25">
        <f>IF('Indicator Date hidden'!AZ33="x","x",$AY$2-'Indicator Date hidden'!AZ33)</f>
        <v>0</v>
      </c>
      <c r="AZ32" s="25">
        <f>IF('Indicator Date hidden'!BA33="x","x",$AZ$2-'Indicator Date hidden'!BA33)</f>
        <v>0</v>
      </c>
      <c r="BA32">
        <f t="shared" si="0"/>
        <v>21</v>
      </c>
      <c r="BB32" s="26">
        <f t="shared" si="1"/>
        <v>0.41176470588235292</v>
      </c>
      <c r="BC32">
        <f t="shared" si="2"/>
        <v>5</v>
      </c>
      <c r="BD32" s="26">
        <f t="shared" si="3"/>
        <v>1.3012282371009458</v>
      </c>
      <c r="BE32" s="28">
        <f t="shared" si="4"/>
        <v>0</v>
      </c>
    </row>
    <row r="33" spans="1:57" x14ac:dyDescent="0.35">
      <c r="A33" t="s">
        <v>7784</v>
      </c>
      <c r="B33" s="25">
        <f>IF('Indicator Date hidden'!C34="x","x",$B$2-'Indicator Date hidden'!C34)</f>
        <v>0</v>
      </c>
      <c r="C33" s="25">
        <f>IF('Indicator Date hidden'!D34="x","x",$C$2-'Indicator Date hidden'!D34)</f>
        <v>0</v>
      </c>
      <c r="D33" s="25">
        <f>IF('Indicator Date hidden'!E34="x","x",$D$2-'Indicator Date hidden'!E34)</f>
        <v>0</v>
      </c>
      <c r="E33" s="25">
        <f>IF('Indicator Date hidden'!F34="x","x",$E$2-'Indicator Date hidden'!F34)</f>
        <v>0</v>
      </c>
      <c r="F33" s="25">
        <f>IF('Indicator Date hidden'!G34="x","x",$F$2-'Indicator Date hidden'!G34)</f>
        <v>0</v>
      </c>
      <c r="G33" s="25">
        <f>IF('Indicator Date hidden'!H34="x","x",$G$2-'Indicator Date hidden'!H34)</f>
        <v>0</v>
      </c>
      <c r="H33" s="25">
        <f>IF('Indicator Date hidden'!I34="x","x",$H$2-'Indicator Date hidden'!I34)</f>
        <v>0</v>
      </c>
      <c r="I33" s="25">
        <f>IF('Indicator Date hidden'!J34="x","x",$I$2-'Indicator Date hidden'!J34)</f>
        <v>0</v>
      </c>
      <c r="J33" s="25">
        <f>IF('Indicator Date hidden'!K34="x","x",$J$2-'Indicator Date hidden'!K34)</f>
        <v>0</v>
      </c>
      <c r="K33" s="25">
        <f>IF('Indicator Date hidden'!L34="x","x",$K$2-'Indicator Date hidden'!L34)</f>
        <v>0</v>
      </c>
      <c r="L33" s="25">
        <f>IF('Indicator Date hidden'!M34="x","x",$L$2-'Indicator Date hidden'!M34)</f>
        <v>0</v>
      </c>
      <c r="M33" s="25">
        <f>IF('Indicator Date hidden'!N34="x","x",$M$2-'Indicator Date hidden'!N34)</f>
        <v>0</v>
      </c>
      <c r="N33" s="25">
        <f>IF('Indicator Date hidden'!O34="x","x",$N$2-'Indicator Date hidden'!O34)</f>
        <v>0</v>
      </c>
      <c r="O33" s="25">
        <f>IF('Indicator Date hidden'!P34="x","x",$O$2-'Indicator Date hidden'!P34)</f>
        <v>0</v>
      </c>
      <c r="P33" s="25">
        <f>IF('Indicator Date hidden'!Q34="x","x",$P$2-'Indicator Date hidden'!Q34)</f>
        <v>0</v>
      </c>
      <c r="Q33" s="25" t="str">
        <f>IF('Indicator Date hidden'!R34="x","x",$Q$2-'Indicator Date hidden'!R34)</f>
        <v>x</v>
      </c>
      <c r="R33" s="25">
        <f>IF('Indicator Date hidden'!S34="x","x",$R$2-'Indicator Date hidden'!S34)</f>
        <v>0</v>
      </c>
      <c r="S33" s="25">
        <f>IF('Indicator Date hidden'!T34="x","x",$S$2-'Indicator Date hidden'!T34)</f>
        <v>0</v>
      </c>
      <c r="T33" s="25">
        <f>IF('Indicator Date hidden'!U34="x","x",$T$2-'Indicator Date hidden'!U34)</f>
        <v>0</v>
      </c>
      <c r="U33" s="25" t="str">
        <f>IF('Indicator Date hidden'!V34="x","x",$U$2-'Indicator Date hidden'!V34)</f>
        <v>x</v>
      </c>
      <c r="V33" s="25">
        <f>IF('Indicator Date hidden'!W34="x","x",$V$2-'Indicator Date hidden'!W34)</f>
        <v>0</v>
      </c>
      <c r="W33" s="25" t="str">
        <f>IF('Indicator Date hidden'!X34="x","x",$W$2-'Indicator Date hidden'!X34)</f>
        <v>x</v>
      </c>
      <c r="X33" s="25">
        <f>IF('Indicator Date hidden'!Y34="x","x",$X$2-'Indicator Date hidden'!Y34)</f>
        <v>4</v>
      </c>
      <c r="Y33" s="25">
        <f>IF('Indicator Date hidden'!Z34="x","x",$Y$2-'Indicator Date hidden'!Z34)</f>
        <v>0</v>
      </c>
      <c r="Z33" s="25">
        <f>IF('Indicator Date hidden'!AA34="x","x",$Z$2-'Indicator Date hidden'!AA34)</f>
        <v>0</v>
      </c>
      <c r="AA33" s="25" t="str">
        <f>IF('Indicator Date hidden'!AB34="x","x",$AA$2-'Indicator Date hidden'!AB34)</f>
        <v>x</v>
      </c>
      <c r="AB33" s="25">
        <f>IF('Indicator Date hidden'!AC34="x","x",$AB$2-'Indicator Date hidden'!AC34)</f>
        <v>0</v>
      </c>
      <c r="AC33" s="25">
        <f>IF('Indicator Date hidden'!AD34="x","x",$AC$2-'Indicator Date hidden'!AD34)</f>
        <v>0</v>
      </c>
      <c r="AD33" s="25" t="str">
        <f>IF('Indicator Date hidden'!AE34="x","x",$AD$2-'Indicator Date hidden'!AE34)</f>
        <v>x</v>
      </c>
      <c r="AE33" s="25">
        <f>IF('Indicator Date hidden'!AF34="x","x",$AE$2-'Indicator Date hidden'!AF34)</f>
        <v>0</v>
      </c>
      <c r="AF33" s="25">
        <f>IF('Indicator Date hidden'!AG34="x","x",$AF$2-'Indicator Date hidden'!AG34)</f>
        <v>3</v>
      </c>
      <c r="AG33" s="25">
        <f>IF('Indicator Date hidden'!AH34="x","x",$AG$2-'Indicator Date hidden'!AH34)</f>
        <v>0</v>
      </c>
      <c r="AH33" s="25">
        <f>IF('Indicator Date hidden'!AI34="x","x",$AH$2-'Indicator Date hidden'!AI34)</f>
        <v>0</v>
      </c>
      <c r="AI33" s="25">
        <f>IF('Indicator Date hidden'!AJ34="x","x",$AI$2-'Indicator Date hidden'!AJ34)</f>
        <v>0</v>
      </c>
      <c r="AJ33" s="25" t="str">
        <f>IF('Indicator Date hidden'!AK34="x","x",$AJ$2-'Indicator Date hidden'!AK34)</f>
        <v>x</v>
      </c>
      <c r="AK33" s="25">
        <f>IF('Indicator Date hidden'!AL34="x","x",$AK$2-'Indicator Date hidden'!AL34)</f>
        <v>1</v>
      </c>
      <c r="AL33" s="25">
        <f>IF('Indicator Date hidden'!AM34="x","x",$AL$2-'Indicator Date hidden'!AM34)</f>
        <v>0</v>
      </c>
      <c r="AM33" s="25">
        <f>IF('Indicator Date hidden'!AN34="x","x",$AM$2-'Indicator Date hidden'!AN34)</f>
        <v>0</v>
      </c>
      <c r="AN33" s="25">
        <f>IF('Indicator Date hidden'!AO34="x","x",$AN$2-'Indicator Date hidden'!AO34)</f>
        <v>0</v>
      </c>
      <c r="AO33" s="25">
        <f>IF('Indicator Date hidden'!AP34="x","x",$AO$2-'Indicator Date hidden'!AP34)</f>
        <v>0</v>
      </c>
      <c r="AP33" s="25">
        <f>IF('Indicator Date hidden'!AQ34="x","x",$AP$2-'Indicator Date hidden'!AQ34)</f>
        <v>0</v>
      </c>
      <c r="AQ33" s="25">
        <f>IF('Indicator Date hidden'!AR34="x","x",$AQ$2-'Indicator Date hidden'!AR34)</f>
        <v>4</v>
      </c>
      <c r="AR33" s="25">
        <f>IF('Indicator Date hidden'!AS34="x","x",$AR$2-'Indicator Date hidden'!AS34)</f>
        <v>0</v>
      </c>
      <c r="AS33" s="25">
        <f>IF('Indicator Date hidden'!AT34="x","x",$AS$2-'Indicator Date hidden'!AT34)</f>
        <v>0</v>
      </c>
      <c r="AT33" s="25">
        <f>IF('Indicator Date hidden'!AU34="x","x",$AT$2-'Indicator Date hidden'!AU34)</f>
        <v>0</v>
      </c>
      <c r="AU33" s="25" t="str">
        <f>IF('Indicator Date hidden'!AV34="x","x",$AU$2-'Indicator Date hidden'!AV34)</f>
        <v>x</v>
      </c>
      <c r="AV33" s="25">
        <f>IF('Indicator Date hidden'!AW34="x","x",$AV$2-'Indicator Date hidden'!AW34)</f>
        <v>0</v>
      </c>
      <c r="AW33" s="25">
        <f>IF('Indicator Date hidden'!AX34="x","x",$AW$2-'Indicator Date hidden'!AX34)</f>
        <v>0</v>
      </c>
      <c r="AX33" s="25">
        <f>IF('Indicator Date hidden'!AY34="x","x",$AX$2-'Indicator Date hidden'!AY34)</f>
        <v>0</v>
      </c>
      <c r="AY33" s="25">
        <f>IF('Indicator Date hidden'!AZ34="x","x",$AY$2-'Indicator Date hidden'!AZ34)</f>
        <v>0</v>
      </c>
      <c r="AZ33" s="25">
        <f>IF('Indicator Date hidden'!BA34="x","x",$AZ$2-'Indicator Date hidden'!BA34)</f>
        <v>0</v>
      </c>
      <c r="BA33">
        <f t="shared" si="0"/>
        <v>12</v>
      </c>
      <c r="BB33" s="26">
        <f t="shared" si="1"/>
        <v>0.27272727272727271</v>
      </c>
      <c r="BC33">
        <f t="shared" si="2"/>
        <v>4</v>
      </c>
      <c r="BD33" s="26">
        <f t="shared" si="3"/>
        <v>0.9381712472977406</v>
      </c>
      <c r="BE33" s="28">
        <f t="shared" si="4"/>
        <v>0</v>
      </c>
    </row>
    <row r="34" spans="1:57" x14ac:dyDescent="0.35">
      <c r="A34" t="s">
        <v>7782</v>
      </c>
      <c r="B34" s="25">
        <f>IF('Indicator Date hidden'!C35="x","x",$B$2-'Indicator Date hidden'!C35)</f>
        <v>0</v>
      </c>
      <c r="C34" s="25">
        <f>IF('Indicator Date hidden'!D35="x","x",$C$2-'Indicator Date hidden'!D35)</f>
        <v>0</v>
      </c>
      <c r="D34" s="25">
        <f>IF('Indicator Date hidden'!E35="x","x",$D$2-'Indicator Date hidden'!E35)</f>
        <v>0</v>
      </c>
      <c r="E34" s="25">
        <f>IF('Indicator Date hidden'!F35="x","x",$E$2-'Indicator Date hidden'!F35)</f>
        <v>0</v>
      </c>
      <c r="F34" s="25">
        <f>IF('Indicator Date hidden'!G35="x","x",$F$2-'Indicator Date hidden'!G35)</f>
        <v>0</v>
      </c>
      <c r="G34" s="25">
        <f>IF('Indicator Date hidden'!H35="x","x",$G$2-'Indicator Date hidden'!H35)</f>
        <v>0</v>
      </c>
      <c r="H34" s="25">
        <f>IF('Indicator Date hidden'!I35="x","x",$H$2-'Indicator Date hidden'!I35)</f>
        <v>0</v>
      </c>
      <c r="I34" s="25">
        <f>IF('Indicator Date hidden'!J35="x","x",$I$2-'Indicator Date hidden'!J35)</f>
        <v>0</v>
      </c>
      <c r="J34" s="25">
        <f>IF('Indicator Date hidden'!K35="x","x",$J$2-'Indicator Date hidden'!K35)</f>
        <v>0</v>
      </c>
      <c r="K34" s="25">
        <f>IF('Indicator Date hidden'!L35="x","x",$K$2-'Indicator Date hidden'!L35)</f>
        <v>0</v>
      </c>
      <c r="L34" s="25">
        <f>IF('Indicator Date hidden'!M35="x","x",$L$2-'Indicator Date hidden'!M35)</f>
        <v>0</v>
      </c>
      <c r="M34" s="25">
        <f>IF('Indicator Date hidden'!N35="x","x",$M$2-'Indicator Date hidden'!N35)</f>
        <v>0</v>
      </c>
      <c r="N34" s="25">
        <f>IF('Indicator Date hidden'!O35="x","x",$N$2-'Indicator Date hidden'!O35)</f>
        <v>0</v>
      </c>
      <c r="O34" s="25">
        <f>IF('Indicator Date hidden'!P35="x","x",$O$2-'Indicator Date hidden'!P35)</f>
        <v>0</v>
      </c>
      <c r="P34" s="25">
        <f>IF('Indicator Date hidden'!Q35="x","x",$P$2-'Indicator Date hidden'!Q35)</f>
        <v>0</v>
      </c>
      <c r="Q34" s="25">
        <f>IF('Indicator Date hidden'!R35="x","x",$Q$2-'Indicator Date hidden'!R35)</f>
        <v>4</v>
      </c>
      <c r="R34" s="25">
        <f>IF('Indicator Date hidden'!S35="x","x",$R$2-'Indicator Date hidden'!S35)</f>
        <v>0</v>
      </c>
      <c r="S34" s="25">
        <f>IF('Indicator Date hidden'!T35="x","x",$S$2-'Indicator Date hidden'!T35)</f>
        <v>0</v>
      </c>
      <c r="T34" s="25">
        <f>IF('Indicator Date hidden'!U35="x","x",$T$2-'Indicator Date hidden'!U35)</f>
        <v>0</v>
      </c>
      <c r="U34" s="25">
        <f>IF('Indicator Date hidden'!V35="x","x",$U$2-'Indicator Date hidden'!V35)</f>
        <v>0</v>
      </c>
      <c r="V34" s="25">
        <f>IF('Indicator Date hidden'!W35="x","x",$V$2-'Indicator Date hidden'!W35)</f>
        <v>0</v>
      </c>
      <c r="W34" s="25">
        <f>IF('Indicator Date hidden'!X35="x","x",$W$2-'Indicator Date hidden'!X35)</f>
        <v>4</v>
      </c>
      <c r="X34" s="25">
        <f>IF('Indicator Date hidden'!Y35="x","x",$X$2-'Indicator Date hidden'!Y35)</f>
        <v>5</v>
      </c>
      <c r="Y34" s="25">
        <f>IF('Indicator Date hidden'!Z35="x","x",$Y$2-'Indicator Date hidden'!Z35)</f>
        <v>0</v>
      </c>
      <c r="Z34" s="25">
        <f>IF('Indicator Date hidden'!AA35="x","x",$Z$2-'Indicator Date hidden'!AA35)</f>
        <v>0</v>
      </c>
      <c r="AA34" s="25">
        <f>IF('Indicator Date hidden'!AB35="x","x",$AA$2-'Indicator Date hidden'!AB35)</f>
        <v>0</v>
      </c>
      <c r="AB34" s="25">
        <f>IF('Indicator Date hidden'!AC35="x","x",$AB$2-'Indicator Date hidden'!AC35)</f>
        <v>0</v>
      </c>
      <c r="AC34" s="25">
        <f>IF('Indicator Date hidden'!AD35="x","x",$AC$2-'Indicator Date hidden'!AD35)</f>
        <v>0</v>
      </c>
      <c r="AD34" s="25">
        <f>IF('Indicator Date hidden'!AE35="x","x",$AD$2-'Indicator Date hidden'!AE35)</f>
        <v>0</v>
      </c>
      <c r="AE34" s="25">
        <f>IF('Indicator Date hidden'!AF35="x","x",$AE$2-'Indicator Date hidden'!AF35)</f>
        <v>0</v>
      </c>
      <c r="AF34" s="25">
        <f>IF('Indicator Date hidden'!AG35="x","x",$AF$2-'Indicator Date hidden'!AG35)</f>
        <v>5</v>
      </c>
      <c r="AG34" s="25">
        <f>IF('Indicator Date hidden'!AH35="x","x",$AG$2-'Indicator Date hidden'!AH35)</f>
        <v>0</v>
      </c>
      <c r="AH34" s="25">
        <f>IF('Indicator Date hidden'!AI35="x","x",$AH$2-'Indicator Date hidden'!AI35)</f>
        <v>0</v>
      </c>
      <c r="AI34" s="25">
        <f>IF('Indicator Date hidden'!AJ35="x","x",$AI$2-'Indicator Date hidden'!AJ35)</f>
        <v>0</v>
      </c>
      <c r="AJ34" s="25">
        <f>IF('Indicator Date hidden'!AK35="x","x",$AJ$2-'Indicator Date hidden'!AK35)</f>
        <v>0</v>
      </c>
      <c r="AK34" s="25">
        <f>IF('Indicator Date hidden'!AL35="x","x",$AK$2-'Indicator Date hidden'!AL35)</f>
        <v>1</v>
      </c>
      <c r="AL34" s="25">
        <f>IF('Indicator Date hidden'!AM35="x","x",$AL$2-'Indicator Date hidden'!AM35)</f>
        <v>0</v>
      </c>
      <c r="AM34" s="25">
        <f>IF('Indicator Date hidden'!AN35="x","x",$AM$2-'Indicator Date hidden'!AN35)</f>
        <v>0</v>
      </c>
      <c r="AN34" s="25">
        <f>IF('Indicator Date hidden'!AO35="x","x",$AN$2-'Indicator Date hidden'!AO35)</f>
        <v>0</v>
      </c>
      <c r="AO34" s="25" t="str">
        <f>IF('Indicator Date hidden'!AP35="x","x",$AO$2-'Indicator Date hidden'!AP35)</f>
        <v>x</v>
      </c>
      <c r="AP34" s="25" t="str">
        <f>IF('Indicator Date hidden'!AQ35="x","x",$AP$2-'Indicator Date hidden'!AQ35)</f>
        <v>x</v>
      </c>
      <c r="AQ34" s="25" t="str">
        <f>IF('Indicator Date hidden'!AR35="x","x",$AQ$2-'Indicator Date hidden'!AR35)</f>
        <v>x</v>
      </c>
      <c r="AR34" s="25">
        <f>IF('Indicator Date hidden'!AS35="x","x",$AR$2-'Indicator Date hidden'!AS35)</f>
        <v>0</v>
      </c>
      <c r="AS34" s="25">
        <f>IF('Indicator Date hidden'!AT35="x","x",$AS$2-'Indicator Date hidden'!AT35)</f>
        <v>0</v>
      </c>
      <c r="AT34" s="25">
        <f>IF('Indicator Date hidden'!AU35="x","x",$AT$2-'Indicator Date hidden'!AU35)</f>
        <v>0</v>
      </c>
      <c r="AU34" s="25">
        <f>IF('Indicator Date hidden'!AV35="x","x",$AU$2-'Indicator Date hidden'!AV35)</f>
        <v>4</v>
      </c>
      <c r="AV34" s="25">
        <f>IF('Indicator Date hidden'!AW35="x","x",$AV$2-'Indicator Date hidden'!AW35)</f>
        <v>0</v>
      </c>
      <c r="AW34" s="25">
        <f>IF('Indicator Date hidden'!AX35="x","x",$AW$2-'Indicator Date hidden'!AX35)</f>
        <v>0</v>
      </c>
      <c r="AX34" s="25">
        <f>IF('Indicator Date hidden'!AY35="x","x",$AX$2-'Indicator Date hidden'!AY35)</f>
        <v>0</v>
      </c>
      <c r="AY34" s="25">
        <f>IF('Indicator Date hidden'!AZ35="x","x",$AY$2-'Indicator Date hidden'!AZ35)</f>
        <v>0</v>
      </c>
      <c r="AZ34" s="25">
        <f>IF('Indicator Date hidden'!BA35="x","x",$AZ$2-'Indicator Date hidden'!BA35)</f>
        <v>0</v>
      </c>
      <c r="BA34">
        <f t="shared" si="0"/>
        <v>23</v>
      </c>
      <c r="BB34" s="26">
        <f t="shared" si="1"/>
        <v>0.47916666666666669</v>
      </c>
      <c r="BC34">
        <f t="shared" si="2"/>
        <v>6</v>
      </c>
      <c r="BD34" s="26">
        <f t="shared" si="3"/>
        <v>1.3538461159066622</v>
      </c>
      <c r="BE34" s="28">
        <f t="shared" si="4"/>
        <v>0</v>
      </c>
    </row>
    <row r="35" spans="1:57" x14ac:dyDescent="0.35">
      <c r="A35" t="s">
        <v>8031</v>
      </c>
      <c r="B35" s="25">
        <f>IF('Indicator Date hidden'!C36="x","x",$B$2-'Indicator Date hidden'!C36)</f>
        <v>0</v>
      </c>
      <c r="C35" s="25">
        <f>IF('Indicator Date hidden'!D36="x","x",$C$2-'Indicator Date hidden'!D36)</f>
        <v>0</v>
      </c>
      <c r="D35" s="25">
        <f>IF('Indicator Date hidden'!E36="x","x",$D$2-'Indicator Date hidden'!E36)</f>
        <v>0</v>
      </c>
      <c r="E35" s="25">
        <f>IF('Indicator Date hidden'!F36="x","x",$E$2-'Indicator Date hidden'!F36)</f>
        <v>0</v>
      </c>
      <c r="F35" s="25">
        <f>IF('Indicator Date hidden'!G36="x","x",$F$2-'Indicator Date hidden'!G36)</f>
        <v>0</v>
      </c>
      <c r="G35" s="25">
        <f>IF('Indicator Date hidden'!H36="x","x",$G$2-'Indicator Date hidden'!H36)</f>
        <v>0</v>
      </c>
      <c r="H35" s="25">
        <f>IF('Indicator Date hidden'!I36="x","x",$H$2-'Indicator Date hidden'!I36)</f>
        <v>0</v>
      </c>
      <c r="I35" s="25">
        <f>IF('Indicator Date hidden'!J36="x","x",$I$2-'Indicator Date hidden'!J36)</f>
        <v>0</v>
      </c>
      <c r="J35" s="25">
        <f>IF('Indicator Date hidden'!K36="x","x",$J$2-'Indicator Date hidden'!K36)</f>
        <v>0</v>
      </c>
      <c r="K35" s="25">
        <f>IF('Indicator Date hidden'!L36="x","x",$K$2-'Indicator Date hidden'!L36)</f>
        <v>0</v>
      </c>
      <c r="L35" s="25">
        <f>IF('Indicator Date hidden'!M36="x","x",$L$2-'Indicator Date hidden'!M36)</f>
        <v>0</v>
      </c>
      <c r="M35" s="25">
        <f>IF('Indicator Date hidden'!N36="x","x",$M$2-'Indicator Date hidden'!N36)</f>
        <v>0</v>
      </c>
      <c r="N35" s="25">
        <f>IF('Indicator Date hidden'!O36="x","x",$N$2-'Indicator Date hidden'!O36)</f>
        <v>0</v>
      </c>
      <c r="O35" s="25">
        <f>IF('Indicator Date hidden'!P36="x","x",$O$2-'Indicator Date hidden'!P36)</f>
        <v>0</v>
      </c>
      <c r="P35" s="25">
        <f>IF('Indicator Date hidden'!Q36="x","x",$P$2-'Indicator Date hidden'!Q36)</f>
        <v>0</v>
      </c>
      <c r="Q35" s="25">
        <f>IF('Indicator Date hidden'!R36="x","x",$Q$2-'Indicator Date hidden'!R36)</f>
        <v>4</v>
      </c>
      <c r="R35" s="25">
        <f>IF('Indicator Date hidden'!S36="x","x",$R$2-'Indicator Date hidden'!S36)</f>
        <v>0</v>
      </c>
      <c r="S35" s="25">
        <f>IF('Indicator Date hidden'!T36="x","x",$S$2-'Indicator Date hidden'!T36)</f>
        <v>0</v>
      </c>
      <c r="T35" s="25">
        <f>IF('Indicator Date hidden'!U36="x","x",$T$2-'Indicator Date hidden'!U36)</f>
        <v>0</v>
      </c>
      <c r="U35" s="25">
        <f>IF('Indicator Date hidden'!V36="x","x",$U$2-'Indicator Date hidden'!V36)</f>
        <v>0</v>
      </c>
      <c r="V35" s="25">
        <f>IF('Indicator Date hidden'!W36="x","x",$V$2-'Indicator Date hidden'!W36)</f>
        <v>0</v>
      </c>
      <c r="W35" s="25">
        <f>IF('Indicator Date hidden'!X36="x","x",$W$2-'Indicator Date hidden'!X36)</f>
        <v>4</v>
      </c>
      <c r="X35" s="25" t="str">
        <f>IF('Indicator Date hidden'!Y36="x","x",$X$2-'Indicator Date hidden'!Y36)</f>
        <v>x</v>
      </c>
      <c r="Y35" s="25">
        <f>IF('Indicator Date hidden'!Z36="x","x",$Y$2-'Indicator Date hidden'!Z36)</f>
        <v>0</v>
      </c>
      <c r="Z35" s="25">
        <f>IF('Indicator Date hidden'!AA36="x","x",$Z$2-'Indicator Date hidden'!AA36)</f>
        <v>0</v>
      </c>
      <c r="AA35" s="25">
        <f>IF('Indicator Date hidden'!AB36="x","x",$AA$2-'Indicator Date hidden'!AB36)</f>
        <v>0</v>
      </c>
      <c r="AB35" s="25">
        <f>IF('Indicator Date hidden'!AC36="x","x",$AB$2-'Indicator Date hidden'!AC36)</f>
        <v>0</v>
      </c>
      <c r="AC35" s="25">
        <f>IF('Indicator Date hidden'!AD36="x","x",$AC$2-'Indicator Date hidden'!AD36)</f>
        <v>0</v>
      </c>
      <c r="AD35" s="25">
        <f>IF('Indicator Date hidden'!AE36="x","x",$AD$2-'Indicator Date hidden'!AE36)</f>
        <v>0</v>
      </c>
      <c r="AE35" s="25">
        <f>IF('Indicator Date hidden'!AF36="x","x",$AE$2-'Indicator Date hidden'!AF36)</f>
        <v>0</v>
      </c>
      <c r="AF35" s="25">
        <f>IF('Indicator Date hidden'!AG36="x","x",$AF$2-'Indicator Date hidden'!AG36)</f>
        <v>2</v>
      </c>
      <c r="AG35" s="25">
        <f>IF('Indicator Date hidden'!AH36="x","x",$AG$2-'Indicator Date hidden'!AH36)</f>
        <v>0</v>
      </c>
      <c r="AH35" s="25">
        <f>IF('Indicator Date hidden'!AI36="x","x",$AH$2-'Indicator Date hidden'!AI36)</f>
        <v>0</v>
      </c>
      <c r="AI35" s="25">
        <f>IF('Indicator Date hidden'!AJ36="x","x",$AI$2-'Indicator Date hidden'!AJ36)</f>
        <v>0</v>
      </c>
      <c r="AJ35" s="25">
        <f>IF('Indicator Date hidden'!AK36="x","x",$AJ$2-'Indicator Date hidden'!AK36)</f>
        <v>1</v>
      </c>
      <c r="AK35" s="25">
        <f>IF('Indicator Date hidden'!AL36="x","x",$AK$2-'Indicator Date hidden'!AL36)</f>
        <v>0</v>
      </c>
      <c r="AL35" s="25">
        <f>IF('Indicator Date hidden'!AM36="x","x",$AL$2-'Indicator Date hidden'!AM36)</f>
        <v>0</v>
      </c>
      <c r="AM35" s="25">
        <f>IF('Indicator Date hidden'!AN36="x","x",$AM$2-'Indicator Date hidden'!AN36)</f>
        <v>0</v>
      </c>
      <c r="AN35" s="25">
        <f>IF('Indicator Date hidden'!AO36="x","x",$AN$2-'Indicator Date hidden'!AO36)</f>
        <v>0</v>
      </c>
      <c r="AO35" s="25" t="str">
        <f>IF('Indicator Date hidden'!AP36="x","x",$AO$2-'Indicator Date hidden'!AP36)</f>
        <v>x</v>
      </c>
      <c r="AP35" s="25" t="str">
        <f>IF('Indicator Date hidden'!AQ36="x","x",$AP$2-'Indicator Date hidden'!AQ36)</f>
        <v>x</v>
      </c>
      <c r="AQ35" s="25" t="str">
        <f>IF('Indicator Date hidden'!AR36="x","x",$AQ$2-'Indicator Date hidden'!AR36)</f>
        <v>x</v>
      </c>
      <c r="AR35" s="25">
        <f>IF('Indicator Date hidden'!AS36="x","x",$AR$2-'Indicator Date hidden'!AS36)</f>
        <v>0</v>
      </c>
      <c r="AS35" s="25">
        <f>IF('Indicator Date hidden'!AT36="x","x",$AS$2-'Indicator Date hidden'!AT36)</f>
        <v>0</v>
      </c>
      <c r="AT35" s="25">
        <f>IF('Indicator Date hidden'!AU36="x","x",$AT$2-'Indicator Date hidden'!AU36)</f>
        <v>0</v>
      </c>
      <c r="AU35" s="25">
        <f>IF('Indicator Date hidden'!AV36="x","x",$AU$2-'Indicator Date hidden'!AV36)</f>
        <v>1</v>
      </c>
      <c r="AV35" s="25">
        <f>IF('Indicator Date hidden'!AW36="x","x",$AV$2-'Indicator Date hidden'!AW36)</f>
        <v>0</v>
      </c>
      <c r="AW35" s="25">
        <f>IF('Indicator Date hidden'!AX36="x","x",$AW$2-'Indicator Date hidden'!AX36)</f>
        <v>0</v>
      </c>
      <c r="AX35" s="25">
        <f>IF('Indicator Date hidden'!AY36="x","x",$AX$2-'Indicator Date hidden'!AY36)</f>
        <v>0</v>
      </c>
      <c r="AY35" s="25">
        <f>IF('Indicator Date hidden'!AZ36="x","x",$AY$2-'Indicator Date hidden'!AZ36)</f>
        <v>0</v>
      </c>
      <c r="AZ35" s="25">
        <f>IF('Indicator Date hidden'!BA36="x","x",$AZ$2-'Indicator Date hidden'!BA36)</f>
        <v>0</v>
      </c>
      <c r="BA35">
        <f t="shared" ref="BA35:BA66" si="5">SUM(B35:AZ35)</f>
        <v>12</v>
      </c>
      <c r="BB35" s="26">
        <f t="shared" ref="BB35:BB66" si="6">BA35/COUNT(B35:AZ35)</f>
        <v>0.25531914893617019</v>
      </c>
      <c r="BC35">
        <f t="shared" ref="BC35:BC66" si="7">COUNTIF(B35:AZ35,"&gt;0")</f>
        <v>5</v>
      </c>
      <c r="BD35" s="26">
        <f t="shared" ref="BD35:BD66" si="8">_xlfn.STDEV.P(B35:AZ35)</f>
        <v>0.86216168465339615</v>
      </c>
      <c r="BE35" s="28">
        <f t="shared" ref="BE35:BE66" si="9">MEDIAN(B35:AZ35)</f>
        <v>0</v>
      </c>
    </row>
    <row r="36" spans="1:57" x14ac:dyDescent="0.35">
      <c r="A36" t="s">
        <v>7787</v>
      </c>
      <c r="B36" s="25">
        <f>IF('Indicator Date hidden'!C37="x","x",$B$2-'Indicator Date hidden'!C37)</f>
        <v>0</v>
      </c>
      <c r="C36" s="25">
        <f>IF('Indicator Date hidden'!D37="x","x",$C$2-'Indicator Date hidden'!D37)</f>
        <v>0</v>
      </c>
      <c r="D36" s="25">
        <f>IF('Indicator Date hidden'!E37="x","x",$D$2-'Indicator Date hidden'!E37)</f>
        <v>0</v>
      </c>
      <c r="E36" s="25">
        <f>IF('Indicator Date hidden'!F37="x","x",$E$2-'Indicator Date hidden'!F37)</f>
        <v>0</v>
      </c>
      <c r="F36" s="25">
        <f>IF('Indicator Date hidden'!G37="x","x",$F$2-'Indicator Date hidden'!G37)</f>
        <v>0</v>
      </c>
      <c r="G36" s="25">
        <f>IF('Indicator Date hidden'!H37="x","x",$G$2-'Indicator Date hidden'!H37)</f>
        <v>0</v>
      </c>
      <c r="H36" s="25">
        <f>IF('Indicator Date hidden'!I37="x","x",$H$2-'Indicator Date hidden'!I37)</f>
        <v>0</v>
      </c>
      <c r="I36" s="25">
        <f>IF('Indicator Date hidden'!J37="x","x",$I$2-'Indicator Date hidden'!J37)</f>
        <v>0</v>
      </c>
      <c r="J36" s="25">
        <f>IF('Indicator Date hidden'!K37="x","x",$J$2-'Indicator Date hidden'!K37)</f>
        <v>0</v>
      </c>
      <c r="K36" s="25">
        <f>IF('Indicator Date hidden'!L37="x","x",$K$2-'Indicator Date hidden'!L37)</f>
        <v>0</v>
      </c>
      <c r="L36" s="25">
        <f>IF('Indicator Date hidden'!M37="x","x",$L$2-'Indicator Date hidden'!M37)</f>
        <v>0</v>
      </c>
      <c r="M36" s="25">
        <f>IF('Indicator Date hidden'!N37="x","x",$M$2-'Indicator Date hidden'!N37)</f>
        <v>0</v>
      </c>
      <c r="N36" s="25">
        <f>IF('Indicator Date hidden'!O37="x","x",$N$2-'Indicator Date hidden'!O37)</f>
        <v>0</v>
      </c>
      <c r="O36" s="25">
        <f>IF('Indicator Date hidden'!P37="x","x",$O$2-'Indicator Date hidden'!P37)</f>
        <v>0</v>
      </c>
      <c r="P36" s="25">
        <f>IF('Indicator Date hidden'!Q37="x","x",$P$2-'Indicator Date hidden'!Q37)</f>
        <v>0</v>
      </c>
      <c r="Q36" s="25" t="str">
        <f>IF('Indicator Date hidden'!R37="x","x",$Q$2-'Indicator Date hidden'!R37)</f>
        <v>x</v>
      </c>
      <c r="R36" s="25">
        <f>IF('Indicator Date hidden'!S37="x","x",$R$2-'Indicator Date hidden'!S37)</f>
        <v>0</v>
      </c>
      <c r="S36" s="25">
        <f>IF('Indicator Date hidden'!T37="x","x",$S$2-'Indicator Date hidden'!T37)</f>
        <v>0</v>
      </c>
      <c r="T36" s="25">
        <f>IF('Indicator Date hidden'!U37="x","x",$T$2-'Indicator Date hidden'!U37)</f>
        <v>0</v>
      </c>
      <c r="U36" s="25">
        <f>IF('Indicator Date hidden'!V37="x","x",$U$2-'Indicator Date hidden'!V37)</f>
        <v>0</v>
      </c>
      <c r="V36" s="25">
        <f>IF('Indicator Date hidden'!W37="x","x",$V$2-'Indicator Date hidden'!W37)</f>
        <v>0</v>
      </c>
      <c r="W36" s="25">
        <f>IF('Indicator Date hidden'!X37="x","x",$W$2-'Indicator Date hidden'!X37)</f>
        <v>0</v>
      </c>
      <c r="X36" s="25">
        <f>IF('Indicator Date hidden'!Y37="x","x",$X$2-'Indicator Date hidden'!Y37)</f>
        <v>4</v>
      </c>
      <c r="Y36" s="25">
        <f>IF('Indicator Date hidden'!Z37="x","x",$Y$2-'Indicator Date hidden'!Z37)</f>
        <v>0</v>
      </c>
      <c r="Z36" s="25">
        <f>IF('Indicator Date hidden'!AA37="x","x",$Z$2-'Indicator Date hidden'!AA37)</f>
        <v>0</v>
      </c>
      <c r="AA36" s="25">
        <f>IF('Indicator Date hidden'!AB37="x","x",$AA$2-'Indicator Date hidden'!AB37)</f>
        <v>0</v>
      </c>
      <c r="AB36" s="25">
        <f>IF('Indicator Date hidden'!AC37="x","x",$AB$2-'Indicator Date hidden'!AC37)</f>
        <v>0</v>
      </c>
      <c r="AC36" s="25">
        <f>IF('Indicator Date hidden'!AD37="x","x",$AC$2-'Indicator Date hidden'!AD37)</f>
        <v>0</v>
      </c>
      <c r="AD36" s="25" t="str">
        <f>IF('Indicator Date hidden'!AE37="x","x",$AD$2-'Indicator Date hidden'!AE37)</f>
        <v>x</v>
      </c>
      <c r="AE36" s="25">
        <f>IF('Indicator Date hidden'!AF37="x","x",$AE$2-'Indicator Date hidden'!AF37)</f>
        <v>0</v>
      </c>
      <c r="AF36" s="25">
        <f>IF('Indicator Date hidden'!AG37="x","x",$AF$2-'Indicator Date hidden'!AG37)</f>
        <v>0</v>
      </c>
      <c r="AG36" s="25">
        <f>IF('Indicator Date hidden'!AH37="x","x",$AG$2-'Indicator Date hidden'!AH37)</f>
        <v>0</v>
      </c>
      <c r="AH36" s="25">
        <f>IF('Indicator Date hidden'!AI37="x","x",$AH$2-'Indicator Date hidden'!AI37)</f>
        <v>0</v>
      </c>
      <c r="AI36" s="25">
        <f>IF('Indicator Date hidden'!AJ37="x","x",$AI$2-'Indicator Date hidden'!AJ37)</f>
        <v>0</v>
      </c>
      <c r="AJ36" s="25" t="str">
        <f>IF('Indicator Date hidden'!AK37="x","x",$AJ$2-'Indicator Date hidden'!AK37)</f>
        <v>x</v>
      </c>
      <c r="AK36" s="25">
        <f>IF('Indicator Date hidden'!AL37="x","x",$AK$2-'Indicator Date hidden'!AL37)</f>
        <v>1</v>
      </c>
      <c r="AL36" s="25">
        <f>IF('Indicator Date hidden'!AM37="x","x",$AL$2-'Indicator Date hidden'!AM37)</f>
        <v>0</v>
      </c>
      <c r="AM36" s="25">
        <f>IF('Indicator Date hidden'!AN37="x","x",$AM$2-'Indicator Date hidden'!AN37)</f>
        <v>0</v>
      </c>
      <c r="AN36" s="25">
        <f>IF('Indicator Date hidden'!AO37="x","x",$AN$2-'Indicator Date hidden'!AO37)</f>
        <v>0</v>
      </c>
      <c r="AO36" s="25">
        <f>IF('Indicator Date hidden'!AP37="x","x",$AO$2-'Indicator Date hidden'!AP37)</f>
        <v>0</v>
      </c>
      <c r="AP36" s="25">
        <f>IF('Indicator Date hidden'!AQ37="x","x",$AP$2-'Indicator Date hidden'!AQ37)</f>
        <v>0</v>
      </c>
      <c r="AQ36" s="25">
        <f>IF('Indicator Date hidden'!AR37="x","x",$AQ$2-'Indicator Date hidden'!AR37)</f>
        <v>4</v>
      </c>
      <c r="AR36" s="25">
        <f>IF('Indicator Date hidden'!AS37="x","x",$AR$2-'Indicator Date hidden'!AS37)</f>
        <v>0</v>
      </c>
      <c r="AS36" s="25">
        <f>IF('Indicator Date hidden'!AT37="x","x",$AS$2-'Indicator Date hidden'!AT37)</f>
        <v>0</v>
      </c>
      <c r="AT36" s="25">
        <f>IF('Indicator Date hidden'!AU37="x","x",$AT$2-'Indicator Date hidden'!AU37)</f>
        <v>0</v>
      </c>
      <c r="AU36" s="25">
        <f>IF('Indicator Date hidden'!AV37="x","x",$AU$2-'Indicator Date hidden'!AV37)</f>
        <v>3</v>
      </c>
      <c r="AV36" s="25">
        <f>IF('Indicator Date hidden'!AW37="x","x",$AV$2-'Indicator Date hidden'!AW37)</f>
        <v>0</v>
      </c>
      <c r="AW36" s="25">
        <f>IF('Indicator Date hidden'!AX37="x","x",$AW$2-'Indicator Date hidden'!AX37)</f>
        <v>0</v>
      </c>
      <c r="AX36" s="25">
        <f>IF('Indicator Date hidden'!AY37="x","x",$AX$2-'Indicator Date hidden'!AY37)</f>
        <v>0</v>
      </c>
      <c r="AY36" s="25">
        <f>IF('Indicator Date hidden'!AZ37="x","x",$AY$2-'Indicator Date hidden'!AZ37)</f>
        <v>0</v>
      </c>
      <c r="AZ36" s="25">
        <f>IF('Indicator Date hidden'!BA37="x","x",$AZ$2-'Indicator Date hidden'!BA37)</f>
        <v>0</v>
      </c>
      <c r="BA36">
        <f t="shared" si="5"/>
        <v>12</v>
      </c>
      <c r="BB36" s="26">
        <f t="shared" si="6"/>
        <v>0.25</v>
      </c>
      <c r="BC36">
        <f t="shared" si="7"/>
        <v>4</v>
      </c>
      <c r="BD36" s="26">
        <f t="shared" si="8"/>
        <v>0.90138781886599728</v>
      </c>
      <c r="BE36" s="28">
        <f t="shared" si="9"/>
        <v>0</v>
      </c>
    </row>
    <row r="37" spans="1:57" x14ac:dyDescent="0.35">
      <c r="A37" t="s">
        <v>7789</v>
      </c>
      <c r="B37" s="25">
        <f>IF('Indicator Date hidden'!C38="x","x",$B$2-'Indicator Date hidden'!C38)</f>
        <v>0</v>
      </c>
      <c r="C37" s="25">
        <f>IF('Indicator Date hidden'!D38="x","x",$C$2-'Indicator Date hidden'!D38)</f>
        <v>0</v>
      </c>
      <c r="D37" s="25">
        <f>IF('Indicator Date hidden'!E38="x","x",$D$2-'Indicator Date hidden'!E38)</f>
        <v>0</v>
      </c>
      <c r="E37" s="25">
        <f>IF('Indicator Date hidden'!F38="x","x",$E$2-'Indicator Date hidden'!F38)</f>
        <v>0</v>
      </c>
      <c r="F37" s="25">
        <f>IF('Indicator Date hidden'!G38="x","x",$F$2-'Indicator Date hidden'!G38)</f>
        <v>0</v>
      </c>
      <c r="G37" s="25">
        <f>IF('Indicator Date hidden'!H38="x","x",$G$2-'Indicator Date hidden'!H38)</f>
        <v>0</v>
      </c>
      <c r="H37" s="25">
        <f>IF('Indicator Date hidden'!I38="x","x",$H$2-'Indicator Date hidden'!I38)</f>
        <v>0</v>
      </c>
      <c r="I37" s="25">
        <f>IF('Indicator Date hidden'!J38="x","x",$I$2-'Indicator Date hidden'!J38)</f>
        <v>0</v>
      </c>
      <c r="J37" s="25">
        <f>IF('Indicator Date hidden'!K38="x","x",$J$2-'Indicator Date hidden'!K38)</f>
        <v>0</v>
      </c>
      <c r="K37" s="25">
        <f>IF('Indicator Date hidden'!L38="x","x",$K$2-'Indicator Date hidden'!L38)</f>
        <v>0</v>
      </c>
      <c r="L37" s="25">
        <f>IF('Indicator Date hidden'!M38="x","x",$L$2-'Indicator Date hidden'!M38)</f>
        <v>0</v>
      </c>
      <c r="M37" s="25">
        <f>IF('Indicator Date hidden'!N38="x","x",$M$2-'Indicator Date hidden'!N38)</f>
        <v>0</v>
      </c>
      <c r="N37" s="25">
        <f>IF('Indicator Date hidden'!O38="x","x",$N$2-'Indicator Date hidden'!O38)</f>
        <v>0</v>
      </c>
      <c r="O37" s="25">
        <f>IF('Indicator Date hidden'!P38="x","x",$O$2-'Indicator Date hidden'!P38)</f>
        <v>0</v>
      </c>
      <c r="P37" s="25">
        <f>IF('Indicator Date hidden'!Q38="x","x",$P$2-'Indicator Date hidden'!Q38)</f>
        <v>0</v>
      </c>
      <c r="Q37" s="25">
        <f>IF('Indicator Date hidden'!R38="x","x",$Q$2-'Indicator Date hidden'!R38)</f>
        <v>2</v>
      </c>
      <c r="R37" s="25">
        <f>IF('Indicator Date hidden'!S38="x","x",$R$2-'Indicator Date hidden'!S38)</f>
        <v>0</v>
      </c>
      <c r="S37" s="25">
        <f>IF('Indicator Date hidden'!T38="x","x",$S$2-'Indicator Date hidden'!T38)</f>
        <v>0</v>
      </c>
      <c r="T37" s="25">
        <f>IF('Indicator Date hidden'!U38="x","x",$T$2-'Indicator Date hidden'!U38)</f>
        <v>0</v>
      </c>
      <c r="U37" s="25">
        <f>IF('Indicator Date hidden'!V38="x","x",$U$2-'Indicator Date hidden'!V38)</f>
        <v>0</v>
      </c>
      <c r="V37" s="25">
        <f>IF('Indicator Date hidden'!W38="x","x",$V$2-'Indicator Date hidden'!W38)</f>
        <v>0</v>
      </c>
      <c r="W37" s="25">
        <f>IF('Indicator Date hidden'!X38="x","x",$W$2-'Indicator Date hidden'!X38)</f>
        <v>4</v>
      </c>
      <c r="X37" s="25">
        <f>IF('Indicator Date hidden'!Y38="x","x",$X$2-'Indicator Date hidden'!Y38)</f>
        <v>2</v>
      </c>
      <c r="Y37" s="25">
        <f>IF('Indicator Date hidden'!Z38="x","x",$Y$2-'Indicator Date hidden'!Z38)</f>
        <v>0</v>
      </c>
      <c r="Z37" s="25">
        <f>IF('Indicator Date hidden'!AA38="x","x",$Z$2-'Indicator Date hidden'!AA38)</f>
        <v>0</v>
      </c>
      <c r="AA37" s="25">
        <f>IF('Indicator Date hidden'!AB38="x","x",$AA$2-'Indicator Date hidden'!AB38)</f>
        <v>3</v>
      </c>
      <c r="AB37" s="25">
        <f>IF('Indicator Date hidden'!AC38="x","x",$AB$2-'Indicator Date hidden'!AC38)</f>
        <v>0</v>
      </c>
      <c r="AC37" s="25">
        <f>IF('Indicator Date hidden'!AD38="x","x",$AC$2-'Indicator Date hidden'!AD38)</f>
        <v>0</v>
      </c>
      <c r="AD37" s="25">
        <f>IF('Indicator Date hidden'!AE38="x","x",$AD$2-'Indicator Date hidden'!AE38)</f>
        <v>0</v>
      </c>
      <c r="AE37" s="25">
        <f>IF('Indicator Date hidden'!AF38="x","x",$AE$2-'Indicator Date hidden'!AF38)</f>
        <v>0</v>
      </c>
      <c r="AF37" s="25">
        <f>IF('Indicator Date hidden'!AG38="x","x",$AF$2-'Indicator Date hidden'!AG38)</f>
        <v>2</v>
      </c>
      <c r="AG37" s="25">
        <f>IF('Indicator Date hidden'!AH38="x","x",$AG$2-'Indicator Date hidden'!AH38)</f>
        <v>0</v>
      </c>
      <c r="AH37" s="25">
        <f>IF('Indicator Date hidden'!AI38="x","x",$AH$2-'Indicator Date hidden'!AI38)</f>
        <v>0</v>
      </c>
      <c r="AI37" s="25">
        <f>IF('Indicator Date hidden'!AJ38="x","x",$AI$2-'Indicator Date hidden'!AJ38)</f>
        <v>0</v>
      </c>
      <c r="AJ37" s="25" t="str">
        <f>IF('Indicator Date hidden'!AK38="x","x",$AJ$2-'Indicator Date hidden'!AK38)</f>
        <v>x</v>
      </c>
      <c r="AK37" s="25">
        <f>IF('Indicator Date hidden'!AL38="x","x",$AK$2-'Indicator Date hidden'!AL38)</f>
        <v>1</v>
      </c>
      <c r="AL37" s="25">
        <f>IF('Indicator Date hidden'!AM38="x","x",$AL$2-'Indicator Date hidden'!AM38)</f>
        <v>0</v>
      </c>
      <c r="AM37" s="25">
        <f>IF('Indicator Date hidden'!AN38="x","x",$AM$2-'Indicator Date hidden'!AN38)</f>
        <v>0</v>
      </c>
      <c r="AN37" s="25">
        <f>IF('Indicator Date hidden'!AO38="x","x",$AN$2-'Indicator Date hidden'!AO38)</f>
        <v>0</v>
      </c>
      <c r="AO37" s="25">
        <f>IF('Indicator Date hidden'!AP38="x","x",$AO$2-'Indicator Date hidden'!AP38)</f>
        <v>0</v>
      </c>
      <c r="AP37" s="25">
        <f>IF('Indicator Date hidden'!AQ38="x","x",$AP$2-'Indicator Date hidden'!AQ38)</f>
        <v>0</v>
      </c>
      <c r="AQ37" s="25">
        <f>IF('Indicator Date hidden'!AR38="x","x",$AQ$2-'Indicator Date hidden'!AR38)</f>
        <v>4</v>
      </c>
      <c r="AR37" s="25">
        <f>IF('Indicator Date hidden'!AS38="x","x",$AR$2-'Indicator Date hidden'!AS38)</f>
        <v>0</v>
      </c>
      <c r="AS37" s="25">
        <f>IF('Indicator Date hidden'!AT38="x","x",$AS$2-'Indicator Date hidden'!AT38)</f>
        <v>0</v>
      </c>
      <c r="AT37" s="25">
        <f>IF('Indicator Date hidden'!AU38="x","x",$AT$2-'Indicator Date hidden'!AU38)</f>
        <v>0</v>
      </c>
      <c r="AU37" s="25">
        <f>IF('Indicator Date hidden'!AV38="x","x",$AU$2-'Indicator Date hidden'!AV38)</f>
        <v>4</v>
      </c>
      <c r="AV37" s="25">
        <f>IF('Indicator Date hidden'!AW38="x","x",$AV$2-'Indicator Date hidden'!AW38)</f>
        <v>0</v>
      </c>
      <c r="AW37" s="25">
        <f>IF('Indicator Date hidden'!AX38="x","x",$AW$2-'Indicator Date hidden'!AX38)</f>
        <v>0</v>
      </c>
      <c r="AX37" s="25">
        <f>IF('Indicator Date hidden'!AY38="x","x",$AX$2-'Indicator Date hidden'!AY38)</f>
        <v>0</v>
      </c>
      <c r="AY37" s="25">
        <f>IF('Indicator Date hidden'!AZ38="x","x",$AY$2-'Indicator Date hidden'!AZ38)</f>
        <v>0</v>
      </c>
      <c r="AZ37" s="25">
        <f>IF('Indicator Date hidden'!BA38="x","x",$AZ$2-'Indicator Date hidden'!BA38)</f>
        <v>0</v>
      </c>
      <c r="BA37">
        <f t="shared" si="5"/>
        <v>22</v>
      </c>
      <c r="BB37" s="26">
        <f t="shared" si="6"/>
        <v>0.44</v>
      </c>
      <c r="BC37">
        <f t="shared" si="7"/>
        <v>8</v>
      </c>
      <c r="BD37" s="26">
        <f t="shared" si="8"/>
        <v>1.0983624174196784</v>
      </c>
      <c r="BE37" s="28">
        <f t="shared" si="9"/>
        <v>0</v>
      </c>
    </row>
    <row r="38" spans="1:57" x14ac:dyDescent="0.35">
      <c r="A38" t="s">
        <v>7797</v>
      </c>
      <c r="B38" s="25">
        <f>IF('Indicator Date hidden'!C39="x","x",$B$2-'Indicator Date hidden'!C39)</f>
        <v>0</v>
      </c>
      <c r="C38" s="25">
        <f>IF('Indicator Date hidden'!D39="x","x",$C$2-'Indicator Date hidden'!D39)</f>
        <v>0</v>
      </c>
      <c r="D38" s="25">
        <f>IF('Indicator Date hidden'!E39="x","x",$D$2-'Indicator Date hidden'!E39)</f>
        <v>0</v>
      </c>
      <c r="E38" s="25">
        <f>IF('Indicator Date hidden'!F39="x","x",$E$2-'Indicator Date hidden'!F39)</f>
        <v>0</v>
      </c>
      <c r="F38" s="25">
        <f>IF('Indicator Date hidden'!G39="x","x",$F$2-'Indicator Date hidden'!G39)</f>
        <v>0</v>
      </c>
      <c r="G38" s="25">
        <f>IF('Indicator Date hidden'!H39="x","x",$G$2-'Indicator Date hidden'!H39)</f>
        <v>0</v>
      </c>
      <c r="H38" s="25">
        <f>IF('Indicator Date hidden'!I39="x","x",$H$2-'Indicator Date hidden'!I39)</f>
        <v>0</v>
      </c>
      <c r="I38" s="25">
        <f>IF('Indicator Date hidden'!J39="x","x",$I$2-'Indicator Date hidden'!J39)</f>
        <v>0</v>
      </c>
      <c r="J38" s="25">
        <f>IF('Indicator Date hidden'!K39="x","x",$J$2-'Indicator Date hidden'!K39)</f>
        <v>0</v>
      </c>
      <c r="K38" s="25">
        <f>IF('Indicator Date hidden'!L39="x","x",$K$2-'Indicator Date hidden'!L39)</f>
        <v>0</v>
      </c>
      <c r="L38" s="25">
        <f>IF('Indicator Date hidden'!M39="x","x",$L$2-'Indicator Date hidden'!M39)</f>
        <v>0</v>
      </c>
      <c r="M38" s="25">
        <f>IF('Indicator Date hidden'!N39="x","x",$M$2-'Indicator Date hidden'!N39)</f>
        <v>0</v>
      </c>
      <c r="N38" s="25">
        <f>IF('Indicator Date hidden'!O39="x","x",$N$2-'Indicator Date hidden'!O39)</f>
        <v>0</v>
      </c>
      <c r="O38" s="25">
        <f>IF('Indicator Date hidden'!P39="x","x",$O$2-'Indicator Date hidden'!P39)</f>
        <v>0</v>
      </c>
      <c r="P38" s="25">
        <f>IF('Indicator Date hidden'!Q39="x","x",$P$2-'Indicator Date hidden'!Q39)</f>
        <v>0</v>
      </c>
      <c r="Q38" s="25">
        <f>IF('Indicator Date hidden'!R39="x","x",$Q$2-'Indicator Date hidden'!R39)</f>
        <v>4</v>
      </c>
      <c r="R38" s="25">
        <f>IF('Indicator Date hidden'!S39="x","x",$R$2-'Indicator Date hidden'!S39)</f>
        <v>0</v>
      </c>
      <c r="S38" s="25">
        <f>IF('Indicator Date hidden'!T39="x","x",$S$2-'Indicator Date hidden'!T39)</f>
        <v>0</v>
      </c>
      <c r="T38" s="25">
        <f>IF('Indicator Date hidden'!U39="x","x",$T$2-'Indicator Date hidden'!U39)</f>
        <v>0</v>
      </c>
      <c r="U38" s="25">
        <f>IF('Indicator Date hidden'!V39="x","x",$U$2-'Indicator Date hidden'!V39)</f>
        <v>0</v>
      </c>
      <c r="V38" s="25">
        <f>IF('Indicator Date hidden'!W39="x","x",$V$2-'Indicator Date hidden'!W39)</f>
        <v>0</v>
      </c>
      <c r="W38" s="25">
        <f>IF('Indicator Date hidden'!X39="x","x",$W$2-'Indicator Date hidden'!X39)</f>
        <v>4</v>
      </c>
      <c r="X38" s="25">
        <f>IF('Indicator Date hidden'!Y39="x","x",$X$2-'Indicator Date hidden'!Y39)</f>
        <v>4</v>
      </c>
      <c r="Y38" s="25">
        <f>IF('Indicator Date hidden'!Z39="x","x",$Y$2-'Indicator Date hidden'!Z39)</f>
        <v>0</v>
      </c>
      <c r="Z38" s="25">
        <f>IF('Indicator Date hidden'!AA39="x","x",$Z$2-'Indicator Date hidden'!AA39)</f>
        <v>0</v>
      </c>
      <c r="AA38" s="25">
        <f>IF('Indicator Date hidden'!AB39="x","x",$AA$2-'Indicator Date hidden'!AB39)</f>
        <v>0</v>
      </c>
      <c r="AB38" s="25">
        <f>IF('Indicator Date hidden'!AC39="x","x",$AB$2-'Indicator Date hidden'!AC39)</f>
        <v>0</v>
      </c>
      <c r="AC38" s="25">
        <f>IF('Indicator Date hidden'!AD39="x","x",$AC$2-'Indicator Date hidden'!AD39)</f>
        <v>0</v>
      </c>
      <c r="AD38" s="25">
        <f>IF('Indicator Date hidden'!AE39="x","x",$AD$2-'Indicator Date hidden'!AE39)</f>
        <v>0</v>
      </c>
      <c r="AE38" s="25">
        <f>IF('Indicator Date hidden'!AF39="x","x",$AE$2-'Indicator Date hidden'!AF39)</f>
        <v>0</v>
      </c>
      <c r="AF38" s="25">
        <f>IF('Indicator Date hidden'!AG39="x","x",$AF$2-'Indicator Date hidden'!AG39)</f>
        <v>0</v>
      </c>
      <c r="AG38" s="25">
        <f>IF('Indicator Date hidden'!AH39="x","x",$AG$2-'Indicator Date hidden'!AH39)</f>
        <v>0</v>
      </c>
      <c r="AH38" s="25">
        <f>IF('Indicator Date hidden'!AI39="x","x",$AH$2-'Indicator Date hidden'!AI39)</f>
        <v>0</v>
      </c>
      <c r="AI38" s="25">
        <f>IF('Indicator Date hidden'!AJ39="x","x",$AI$2-'Indicator Date hidden'!AJ39)</f>
        <v>0</v>
      </c>
      <c r="AJ38" s="25">
        <f>IF('Indicator Date hidden'!AK39="x","x",$AJ$2-'Indicator Date hidden'!AK39)</f>
        <v>1</v>
      </c>
      <c r="AK38" s="25">
        <f>IF('Indicator Date hidden'!AL39="x","x",$AK$2-'Indicator Date hidden'!AL39)</f>
        <v>1</v>
      </c>
      <c r="AL38" s="25">
        <f>IF('Indicator Date hidden'!AM39="x","x",$AL$2-'Indicator Date hidden'!AM39)</f>
        <v>0</v>
      </c>
      <c r="AM38" s="25">
        <f>IF('Indicator Date hidden'!AN39="x","x",$AM$2-'Indicator Date hidden'!AN39)</f>
        <v>0</v>
      </c>
      <c r="AN38" s="25">
        <f>IF('Indicator Date hidden'!AO39="x","x",$AN$2-'Indicator Date hidden'!AO39)</f>
        <v>0</v>
      </c>
      <c r="AO38" s="25">
        <f>IF('Indicator Date hidden'!AP39="x","x",$AO$2-'Indicator Date hidden'!AP39)</f>
        <v>0</v>
      </c>
      <c r="AP38" s="25">
        <f>IF('Indicator Date hidden'!AQ39="x","x",$AP$2-'Indicator Date hidden'!AQ39)</f>
        <v>0</v>
      </c>
      <c r="AQ38" s="25">
        <f>IF('Indicator Date hidden'!AR39="x","x",$AQ$2-'Indicator Date hidden'!AR39)</f>
        <v>0</v>
      </c>
      <c r="AR38" s="25">
        <f>IF('Indicator Date hidden'!AS39="x","x",$AR$2-'Indicator Date hidden'!AS39)</f>
        <v>0</v>
      </c>
      <c r="AS38" s="25">
        <f>IF('Indicator Date hidden'!AT39="x","x",$AS$2-'Indicator Date hidden'!AT39)</f>
        <v>0</v>
      </c>
      <c r="AT38" s="25">
        <f>IF('Indicator Date hidden'!AU39="x","x",$AT$2-'Indicator Date hidden'!AU39)</f>
        <v>0</v>
      </c>
      <c r="AU38" s="25">
        <f>IF('Indicator Date hidden'!AV39="x","x",$AU$2-'Indicator Date hidden'!AV39)</f>
        <v>3</v>
      </c>
      <c r="AV38" s="25">
        <f>IF('Indicator Date hidden'!AW39="x","x",$AV$2-'Indicator Date hidden'!AW39)</f>
        <v>0</v>
      </c>
      <c r="AW38" s="25">
        <f>IF('Indicator Date hidden'!AX39="x","x",$AW$2-'Indicator Date hidden'!AX39)</f>
        <v>0</v>
      </c>
      <c r="AX38" s="25">
        <f>IF('Indicator Date hidden'!AY39="x","x",$AX$2-'Indicator Date hidden'!AY39)</f>
        <v>0</v>
      </c>
      <c r="AY38" s="25">
        <f>IF('Indicator Date hidden'!AZ39="x","x",$AY$2-'Indicator Date hidden'!AZ39)</f>
        <v>0</v>
      </c>
      <c r="AZ38" s="25">
        <f>IF('Indicator Date hidden'!BA39="x","x",$AZ$2-'Indicator Date hidden'!BA39)</f>
        <v>0</v>
      </c>
      <c r="BA38">
        <f t="shared" si="5"/>
        <v>17</v>
      </c>
      <c r="BB38" s="26">
        <f t="shared" si="6"/>
        <v>0.33333333333333331</v>
      </c>
      <c r="BC38">
        <f t="shared" si="7"/>
        <v>6</v>
      </c>
      <c r="BD38" s="26">
        <f t="shared" si="8"/>
        <v>1.0226199851298272</v>
      </c>
      <c r="BE38" s="28">
        <f t="shared" si="9"/>
        <v>0</v>
      </c>
    </row>
    <row r="39" spans="1:57" x14ac:dyDescent="0.35">
      <c r="A39" t="s">
        <v>7799</v>
      </c>
      <c r="B39" s="25">
        <f>IF('Indicator Date hidden'!C40="x","x",$B$2-'Indicator Date hidden'!C40)</f>
        <v>0</v>
      </c>
      <c r="C39" s="25">
        <f>IF('Indicator Date hidden'!D40="x","x",$C$2-'Indicator Date hidden'!D40)</f>
        <v>0</v>
      </c>
      <c r="D39" s="25">
        <f>IF('Indicator Date hidden'!E40="x","x",$D$2-'Indicator Date hidden'!E40)</f>
        <v>0</v>
      </c>
      <c r="E39" s="25">
        <f>IF('Indicator Date hidden'!F40="x","x",$E$2-'Indicator Date hidden'!F40)</f>
        <v>0</v>
      </c>
      <c r="F39" s="25">
        <f>IF('Indicator Date hidden'!G40="x","x",$F$2-'Indicator Date hidden'!G40)</f>
        <v>0</v>
      </c>
      <c r="G39" s="25">
        <f>IF('Indicator Date hidden'!H40="x","x",$G$2-'Indicator Date hidden'!H40)</f>
        <v>0</v>
      </c>
      <c r="H39" s="25">
        <f>IF('Indicator Date hidden'!I40="x","x",$H$2-'Indicator Date hidden'!I40)</f>
        <v>0</v>
      </c>
      <c r="I39" s="25">
        <f>IF('Indicator Date hidden'!J40="x","x",$I$2-'Indicator Date hidden'!J40)</f>
        <v>0</v>
      </c>
      <c r="J39" s="25">
        <f>IF('Indicator Date hidden'!K40="x","x",$J$2-'Indicator Date hidden'!K40)</f>
        <v>0</v>
      </c>
      <c r="K39" s="25">
        <f>IF('Indicator Date hidden'!L40="x","x",$K$2-'Indicator Date hidden'!L40)</f>
        <v>0</v>
      </c>
      <c r="L39" s="25">
        <f>IF('Indicator Date hidden'!M40="x","x",$L$2-'Indicator Date hidden'!M40)</f>
        <v>0</v>
      </c>
      <c r="M39" s="25">
        <f>IF('Indicator Date hidden'!N40="x","x",$M$2-'Indicator Date hidden'!N40)</f>
        <v>0</v>
      </c>
      <c r="N39" s="25">
        <f>IF('Indicator Date hidden'!O40="x","x",$N$2-'Indicator Date hidden'!O40)</f>
        <v>0</v>
      </c>
      <c r="O39" s="25">
        <f>IF('Indicator Date hidden'!P40="x","x",$O$2-'Indicator Date hidden'!P40)</f>
        <v>0</v>
      </c>
      <c r="P39" s="25">
        <f>IF('Indicator Date hidden'!Q40="x","x",$P$2-'Indicator Date hidden'!Q40)</f>
        <v>0</v>
      </c>
      <c r="Q39" s="25">
        <f>IF('Indicator Date hidden'!R40="x","x",$Q$2-'Indicator Date hidden'!R40)</f>
        <v>2</v>
      </c>
      <c r="R39" s="25">
        <f>IF('Indicator Date hidden'!S40="x","x",$R$2-'Indicator Date hidden'!S40)</f>
        <v>0</v>
      </c>
      <c r="S39" s="25">
        <f>IF('Indicator Date hidden'!T40="x","x",$S$2-'Indicator Date hidden'!T40)</f>
        <v>0</v>
      </c>
      <c r="T39" s="25">
        <f>IF('Indicator Date hidden'!U40="x","x",$T$2-'Indicator Date hidden'!U40)</f>
        <v>0</v>
      </c>
      <c r="U39" s="25">
        <f>IF('Indicator Date hidden'!V40="x","x",$U$2-'Indicator Date hidden'!V40)</f>
        <v>0</v>
      </c>
      <c r="V39" s="25">
        <f>IF('Indicator Date hidden'!W40="x","x",$V$2-'Indicator Date hidden'!W40)</f>
        <v>0</v>
      </c>
      <c r="W39" s="25">
        <f>IF('Indicator Date hidden'!X40="x","x",$W$2-'Indicator Date hidden'!X40)</f>
        <v>2</v>
      </c>
      <c r="X39" s="25" t="str">
        <f>IF('Indicator Date hidden'!Y40="x","x",$X$2-'Indicator Date hidden'!Y40)</f>
        <v>x</v>
      </c>
      <c r="Y39" s="25">
        <f>IF('Indicator Date hidden'!Z40="x","x",$Y$2-'Indicator Date hidden'!Z40)</f>
        <v>0</v>
      </c>
      <c r="Z39" s="25">
        <f>IF('Indicator Date hidden'!AA40="x","x",$Z$2-'Indicator Date hidden'!AA40)</f>
        <v>0</v>
      </c>
      <c r="AA39" s="25" t="str">
        <f>IF('Indicator Date hidden'!AB40="x","x",$AA$2-'Indicator Date hidden'!AB40)</f>
        <v>x</v>
      </c>
      <c r="AB39" s="25">
        <f>IF('Indicator Date hidden'!AC40="x","x",$AB$2-'Indicator Date hidden'!AC40)</f>
        <v>0</v>
      </c>
      <c r="AC39" s="25">
        <f>IF('Indicator Date hidden'!AD40="x","x",$AC$2-'Indicator Date hidden'!AD40)</f>
        <v>0</v>
      </c>
      <c r="AD39" s="25">
        <f>IF('Indicator Date hidden'!AE40="x","x",$AD$2-'Indicator Date hidden'!AE40)</f>
        <v>0</v>
      </c>
      <c r="AE39" s="25" t="str">
        <f>IF('Indicator Date hidden'!AF40="x","x",$AE$2-'Indicator Date hidden'!AF40)</f>
        <v>x</v>
      </c>
      <c r="AF39" s="25">
        <f>IF('Indicator Date hidden'!AG40="x","x",$AF$2-'Indicator Date hidden'!AG40)</f>
        <v>9</v>
      </c>
      <c r="AG39" s="25">
        <f>IF('Indicator Date hidden'!AH40="x","x",$AG$2-'Indicator Date hidden'!AH40)</f>
        <v>0</v>
      </c>
      <c r="AH39" s="25">
        <f>IF('Indicator Date hidden'!AI40="x","x",$AH$2-'Indicator Date hidden'!AI40)</f>
        <v>0</v>
      </c>
      <c r="AI39" s="25">
        <f>IF('Indicator Date hidden'!AJ40="x","x",$AI$2-'Indicator Date hidden'!AJ40)</f>
        <v>0</v>
      </c>
      <c r="AJ39" s="25" t="str">
        <f>IF('Indicator Date hidden'!AK40="x","x",$AJ$2-'Indicator Date hidden'!AK40)</f>
        <v>x</v>
      </c>
      <c r="AK39" s="25">
        <f>IF('Indicator Date hidden'!AL40="x","x",$AK$2-'Indicator Date hidden'!AL40)</f>
        <v>1</v>
      </c>
      <c r="AL39" s="25">
        <f>IF('Indicator Date hidden'!AM40="x","x",$AL$2-'Indicator Date hidden'!AM40)</f>
        <v>0</v>
      </c>
      <c r="AM39" s="25">
        <f>IF('Indicator Date hidden'!AN40="x","x",$AM$2-'Indicator Date hidden'!AN40)</f>
        <v>0</v>
      </c>
      <c r="AN39" s="25">
        <f>IF('Indicator Date hidden'!AO40="x","x",$AN$2-'Indicator Date hidden'!AO40)</f>
        <v>0</v>
      </c>
      <c r="AO39" s="25" t="str">
        <f>IF('Indicator Date hidden'!AP40="x","x",$AO$2-'Indicator Date hidden'!AP40)</f>
        <v>x</v>
      </c>
      <c r="AP39" s="25" t="str">
        <f>IF('Indicator Date hidden'!AQ40="x","x",$AP$2-'Indicator Date hidden'!AQ40)</f>
        <v>x</v>
      </c>
      <c r="AQ39" s="25">
        <f>IF('Indicator Date hidden'!AR40="x","x",$AQ$2-'Indicator Date hidden'!AR40)</f>
        <v>6</v>
      </c>
      <c r="AR39" s="25">
        <f>IF('Indicator Date hidden'!AS40="x","x",$AR$2-'Indicator Date hidden'!AS40)</f>
        <v>0</v>
      </c>
      <c r="AS39" s="25">
        <f>IF('Indicator Date hidden'!AT40="x","x",$AS$2-'Indicator Date hidden'!AT40)</f>
        <v>0</v>
      </c>
      <c r="AT39" s="25">
        <f>IF('Indicator Date hidden'!AU40="x","x",$AT$2-'Indicator Date hidden'!AU40)</f>
        <v>0</v>
      </c>
      <c r="AU39" s="25">
        <f>IF('Indicator Date hidden'!AV40="x","x",$AU$2-'Indicator Date hidden'!AV40)</f>
        <v>1</v>
      </c>
      <c r="AV39" s="25">
        <f>IF('Indicator Date hidden'!AW40="x","x",$AV$2-'Indicator Date hidden'!AW40)</f>
        <v>0</v>
      </c>
      <c r="AW39" s="25">
        <f>IF('Indicator Date hidden'!AX40="x","x",$AW$2-'Indicator Date hidden'!AX40)</f>
        <v>0</v>
      </c>
      <c r="AX39" s="25">
        <f>IF('Indicator Date hidden'!AY40="x","x",$AX$2-'Indicator Date hidden'!AY40)</f>
        <v>0</v>
      </c>
      <c r="AY39" s="25">
        <f>IF('Indicator Date hidden'!AZ40="x","x",$AY$2-'Indicator Date hidden'!AZ40)</f>
        <v>0</v>
      </c>
      <c r="AZ39" s="25">
        <f>IF('Indicator Date hidden'!BA40="x","x",$AZ$2-'Indicator Date hidden'!BA40)</f>
        <v>0</v>
      </c>
      <c r="BA39">
        <f t="shared" si="5"/>
        <v>21</v>
      </c>
      <c r="BB39" s="26">
        <f t="shared" si="6"/>
        <v>0.46666666666666667</v>
      </c>
      <c r="BC39">
        <f t="shared" si="7"/>
        <v>6</v>
      </c>
      <c r="BD39" s="26">
        <f t="shared" si="8"/>
        <v>1.6138291249213605</v>
      </c>
      <c r="BE39" s="28">
        <f t="shared" si="9"/>
        <v>0</v>
      </c>
    </row>
    <row r="40" spans="1:57" x14ac:dyDescent="0.35">
      <c r="A40" t="s">
        <v>7794</v>
      </c>
      <c r="B40" s="25">
        <f>IF('Indicator Date hidden'!C41="x","x",$B$2-'Indicator Date hidden'!C41)</f>
        <v>0</v>
      </c>
      <c r="C40" s="25">
        <f>IF('Indicator Date hidden'!D41="x","x",$C$2-'Indicator Date hidden'!D41)</f>
        <v>0</v>
      </c>
      <c r="D40" s="25">
        <f>IF('Indicator Date hidden'!E41="x","x",$D$2-'Indicator Date hidden'!E41)</f>
        <v>0</v>
      </c>
      <c r="E40" s="25">
        <f>IF('Indicator Date hidden'!F41="x","x",$E$2-'Indicator Date hidden'!F41)</f>
        <v>0</v>
      </c>
      <c r="F40" s="25">
        <f>IF('Indicator Date hidden'!G41="x","x",$F$2-'Indicator Date hidden'!G41)</f>
        <v>0</v>
      </c>
      <c r="G40" s="25">
        <f>IF('Indicator Date hidden'!H41="x","x",$G$2-'Indicator Date hidden'!H41)</f>
        <v>0</v>
      </c>
      <c r="H40" s="25">
        <f>IF('Indicator Date hidden'!I41="x","x",$H$2-'Indicator Date hidden'!I41)</f>
        <v>0</v>
      </c>
      <c r="I40" s="25">
        <f>IF('Indicator Date hidden'!J41="x","x",$I$2-'Indicator Date hidden'!J41)</f>
        <v>0</v>
      </c>
      <c r="J40" s="25">
        <f>IF('Indicator Date hidden'!K41="x","x",$J$2-'Indicator Date hidden'!K41)</f>
        <v>0</v>
      </c>
      <c r="K40" s="25">
        <f>IF('Indicator Date hidden'!L41="x","x",$K$2-'Indicator Date hidden'!L41)</f>
        <v>0</v>
      </c>
      <c r="L40" s="25">
        <f>IF('Indicator Date hidden'!M41="x","x",$L$2-'Indicator Date hidden'!M41)</f>
        <v>0</v>
      </c>
      <c r="M40" s="25">
        <f>IF('Indicator Date hidden'!N41="x","x",$M$2-'Indicator Date hidden'!N41)</f>
        <v>0</v>
      </c>
      <c r="N40" s="25">
        <f>IF('Indicator Date hidden'!O41="x","x",$N$2-'Indicator Date hidden'!O41)</f>
        <v>0</v>
      </c>
      <c r="O40" s="25">
        <f>IF('Indicator Date hidden'!P41="x","x",$O$2-'Indicator Date hidden'!P41)</f>
        <v>0</v>
      </c>
      <c r="P40" s="25">
        <f>IF('Indicator Date hidden'!Q41="x","x",$P$2-'Indicator Date hidden'!Q41)</f>
        <v>0</v>
      </c>
      <c r="Q40" s="25">
        <f>IF('Indicator Date hidden'!R41="x","x",$Q$2-'Indicator Date hidden'!R41)</f>
        <v>2</v>
      </c>
      <c r="R40" s="25">
        <f>IF('Indicator Date hidden'!S41="x","x",$R$2-'Indicator Date hidden'!S41)</f>
        <v>0</v>
      </c>
      <c r="S40" s="25">
        <f>IF('Indicator Date hidden'!T41="x","x",$S$2-'Indicator Date hidden'!T41)</f>
        <v>0</v>
      </c>
      <c r="T40" s="25">
        <f>IF('Indicator Date hidden'!U41="x","x",$T$2-'Indicator Date hidden'!U41)</f>
        <v>0</v>
      </c>
      <c r="U40" s="25">
        <f>IF('Indicator Date hidden'!V41="x","x",$U$2-'Indicator Date hidden'!V41)</f>
        <v>0</v>
      </c>
      <c r="V40" s="25">
        <f>IF('Indicator Date hidden'!W41="x","x",$V$2-'Indicator Date hidden'!W41)</f>
        <v>0</v>
      </c>
      <c r="W40" s="25">
        <f>IF('Indicator Date hidden'!X41="x","x",$W$2-'Indicator Date hidden'!X41)</f>
        <v>3</v>
      </c>
      <c r="X40" s="25">
        <f>IF('Indicator Date hidden'!Y41="x","x",$X$2-'Indicator Date hidden'!Y41)</f>
        <v>4</v>
      </c>
      <c r="Y40" s="25">
        <f>IF('Indicator Date hidden'!Z41="x","x",$Y$2-'Indicator Date hidden'!Z41)</f>
        <v>0</v>
      </c>
      <c r="Z40" s="25">
        <f>IF('Indicator Date hidden'!AA41="x","x",$Z$2-'Indicator Date hidden'!AA41)</f>
        <v>0</v>
      </c>
      <c r="AA40" s="25">
        <f>IF('Indicator Date hidden'!AB41="x","x",$AA$2-'Indicator Date hidden'!AB41)</f>
        <v>0</v>
      </c>
      <c r="AB40" s="25">
        <f>IF('Indicator Date hidden'!AC41="x","x",$AB$2-'Indicator Date hidden'!AC41)</f>
        <v>0</v>
      </c>
      <c r="AC40" s="25">
        <f>IF('Indicator Date hidden'!AD41="x","x",$AC$2-'Indicator Date hidden'!AD41)</f>
        <v>0</v>
      </c>
      <c r="AD40" s="25">
        <f>IF('Indicator Date hidden'!AE41="x","x",$AD$2-'Indicator Date hidden'!AE41)</f>
        <v>0</v>
      </c>
      <c r="AE40" s="25">
        <f>IF('Indicator Date hidden'!AF41="x","x",$AE$2-'Indicator Date hidden'!AF41)</f>
        <v>0</v>
      </c>
      <c r="AF40" s="25">
        <f>IF('Indicator Date hidden'!AG41="x","x",$AF$2-'Indicator Date hidden'!AG41)</f>
        <v>2</v>
      </c>
      <c r="AG40" s="25">
        <f>IF('Indicator Date hidden'!AH41="x","x",$AG$2-'Indicator Date hidden'!AH41)</f>
        <v>0</v>
      </c>
      <c r="AH40" s="25">
        <f>IF('Indicator Date hidden'!AI41="x","x",$AH$2-'Indicator Date hidden'!AI41)</f>
        <v>0</v>
      </c>
      <c r="AI40" s="25">
        <f>IF('Indicator Date hidden'!AJ41="x","x",$AI$2-'Indicator Date hidden'!AJ41)</f>
        <v>0</v>
      </c>
      <c r="AJ40" s="25">
        <f>IF('Indicator Date hidden'!AK41="x","x",$AJ$2-'Indicator Date hidden'!AK41)</f>
        <v>1</v>
      </c>
      <c r="AK40" s="25">
        <f>IF('Indicator Date hidden'!AL41="x","x",$AK$2-'Indicator Date hidden'!AL41)</f>
        <v>0</v>
      </c>
      <c r="AL40" s="25">
        <f>IF('Indicator Date hidden'!AM41="x","x",$AL$2-'Indicator Date hidden'!AM41)</f>
        <v>0</v>
      </c>
      <c r="AM40" s="25">
        <f>IF('Indicator Date hidden'!AN41="x","x",$AM$2-'Indicator Date hidden'!AN41)</f>
        <v>0</v>
      </c>
      <c r="AN40" s="25">
        <f>IF('Indicator Date hidden'!AO41="x","x",$AN$2-'Indicator Date hidden'!AO41)</f>
        <v>0</v>
      </c>
      <c r="AO40" s="25">
        <f>IF('Indicator Date hidden'!AP41="x","x",$AO$2-'Indicator Date hidden'!AP41)</f>
        <v>0</v>
      </c>
      <c r="AP40" s="25">
        <f>IF('Indicator Date hidden'!AQ41="x","x",$AP$2-'Indicator Date hidden'!AQ41)</f>
        <v>0</v>
      </c>
      <c r="AQ40" s="25" t="str">
        <f>IF('Indicator Date hidden'!AR41="x","x",$AQ$2-'Indicator Date hidden'!AR41)</f>
        <v>x</v>
      </c>
      <c r="AR40" s="25">
        <f>IF('Indicator Date hidden'!AS41="x","x",$AR$2-'Indicator Date hidden'!AS41)</f>
        <v>0</v>
      </c>
      <c r="AS40" s="25">
        <f>IF('Indicator Date hidden'!AT41="x","x",$AS$2-'Indicator Date hidden'!AT41)</f>
        <v>0</v>
      </c>
      <c r="AT40" s="25">
        <f>IF('Indicator Date hidden'!AU41="x","x",$AT$2-'Indicator Date hidden'!AU41)</f>
        <v>0</v>
      </c>
      <c r="AU40" s="25">
        <f>IF('Indicator Date hidden'!AV41="x","x",$AU$2-'Indicator Date hidden'!AV41)</f>
        <v>3</v>
      </c>
      <c r="AV40" s="25">
        <f>IF('Indicator Date hidden'!AW41="x","x",$AV$2-'Indicator Date hidden'!AW41)</f>
        <v>0</v>
      </c>
      <c r="AW40" s="25">
        <f>IF('Indicator Date hidden'!AX41="x","x",$AW$2-'Indicator Date hidden'!AX41)</f>
        <v>0</v>
      </c>
      <c r="AX40" s="25">
        <f>IF('Indicator Date hidden'!AY41="x","x",$AX$2-'Indicator Date hidden'!AY41)</f>
        <v>0</v>
      </c>
      <c r="AY40" s="25">
        <f>IF('Indicator Date hidden'!AZ41="x","x",$AY$2-'Indicator Date hidden'!AZ41)</f>
        <v>0</v>
      </c>
      <c r="AZ40" s="25">
        <f>IF('Indicator Date hidden'!BA41="x","x",$AZ$2-'Indicator Date hidden'!BA41)</f>
        <v>0</v>
      </c>
      <c r="BA40">
        <f t="shared" si="5"/>
        <v>15</v>
      </c>
      <c r="BB40" s="26">
        <f t="shared" si="6"/>
        <v>0.3</v>
      </c>
      <c r="BC40">
        <f t="shared" si="7"/>
        <v>6</v>
      </c>
      <c r="BD40" s="26">
        <f t="shared" si="8"/>
        <v>0.87749643873921224</v>
      </c>
      <c r="BE40" s="28">
        <f t="shared" si="9"/>
        <v>0</v>
      </c>
    </row>
    <row r="41" spans="1:57" x14ac:dyDescent="0.35">
      <c r="A41" t="s">
        <v>7792</v>
      </c>
      <c r="B41" s="25">
        <f>IF('Indicator Date hidden'!C42="x","x",$B$2-'Indicator Date hidden'!C42)</f>
        <v>0</v>
      </c>
      <c r="C41" s="25">
        <f>IF('Indicator Date hidden'!D42="x","x",$C$2-'Indicator Date hidden'!D42)</f>
        <v>0</v>
      </c>
      <c r="D41" s="25">
        <f>IF('Indicator Date hidden'!E42="x","x",$D$2-'Indicator Date hidden'!E42)</f>
        <v>0</v>
      </c>
      <c r="E41" s="25">
        <f>IF('Indicator Date hidden'!F42="x","x",$E$2-'Indicator Date hidden'!F42)</f>
        <v>0</v>
      </c>
      <c r="F41" s="25">
        <f>IF('Indicator Date hidden'!G42="x","x",$F$2-'Indicator Date hidden'!G42)</f>
        <v>0</v>
      </c>
      <c r="G41" s="25">
        <f>IF('Indicator Date hidden'!H42="x","x",$G$2-'Indicator Date hidden'!H42)</f>
        <v>0</v>
      </c>
      <c r="H41" s="25">
        <f>IF('Indicator Date hidden'!I42="x","x",$H$2-'Indicator Date hidden'!I42)</f>
        <v>0</v>
      </c>
      <c r="I41" s="25">
        <f>IF('Indicator Date hidden'!J42="x","x",$I$2-'Indicator Date hidden'!J42)</f>
        <v>0</v>
      </c>
      <c r="J41" s="25">
        <f>IF('Indicator Date hidden'!K42="x","x",$J$2-'Indicator Date hidden'!K42)</f>
        <v>0</v>
      </c>
      <c r="K41" s="25">
        <f>IF('Indicator Date hidden'!L42="x","x",$K$2-'Indicator Date hidden'!L42)</f>
        <v>0</v>
      </c>
      <c r="L41" s="25">
        <f>IF('Indicator Date hidden'!M42="x","x",$L$2-'Indicator Date hidden'!M42)</f>
        <v>0</v>
      </c>
      <c r="M41" s="25">
        <f>IF('Indicator Date hidden'!N42="x","x",$M$2-'Indicator Date hidden'!N42)</f>
        <v>0</v>
      </c>
      <c r="N41" s="25">
        <f>IF('Indicator Date hidden'!O42="x","x",$N$2-'Indicator Date hidden'!O42)</f>
        <v>0</v>
      </c>
      <c r="O41" s="25">
        <f>IF('Indicator Date hidden'!P42="x","x",$O$2-'Indicator Date hidden'!P42)</f>
        <v>0</v>
      </c>
      <c r="P41" s="25">
        <f>IF('Indicator Date hidden'!Q42="x","x",$P$2-'Indicator Date hidden'!Q42)</f>
        <v>0</v>
      </c>
      <c r="Q41" s="25">
        <f>IF('Indicator Date hidden'!R42="x","x",$Q$2-'Indicator Date hidden'!R42)</f>
        <v>0</v>
      </c>
      <c r="R41" s="25">
        <f>IF('Indicator Date hidden'!S42="x","x",$R$2-'Indicator Date hidden'!S42)</f>
        <v>0</v>
      </c>
      <c r="S41" s="25">
        <f>IF('Indicator Date hidden'!T42="x","x",$S$2-'Indicator Date hidden'!T42)</f>
        <v>0</v>
      </c>
      <c r="T41" s="25">
        <f>IF('Indicator Date hidden'!U42="x","x",$T$2-'Indicator Date hidden'!U42)</f>
        <v>0</v>
      </c>
      <c r="U41" s="25">
        <f>IF('Indicator Date hidden'!V42="x","x",$U$2-'Indicator Date hidden'!V42)</f>
        <v>0</v>
      </c>
      <c r="V41" s="25">
        <f>IF('Indicator Date hidden'!W42="x","x",$V$2-'Indicator Date hidden'!W42)</f>
        <v>0</v>
      </c>
      <c r="W41" s="25">
        <f>IF('Indicator Date hidden'!X42="x","x",$W$2-'Indicator Date hidden'!X42)</f>
        <v>1</v>
      </c>
      <c r="X41" s="25" t="str">
        <f>IF('Indicator Date hidden'!Y42="x","x",$X$2-'Indicator Date hidden'!Y42)</f>
        <v>x</v>
      </c>
      <c r="Y41" s="25">
        <f>IF('Indicator Date hidden'!Z42="x","x",$Y$2-'Indicator Date hidden'!Z42)</f>
        <v>0</v>
      </c>
      <c r="Z41" s="25">
        <f>IF('Indicator Date hidden'!AA42="x","x",$Z$2-'Indicator Date hidden'!AA42)</f>
        <v>0</v>
      </c>
      <c r="AA41" s="25">
        <f>IF('Indicator Date hidden'!AB42="x","x",$AA$2-'Indicator Date hidden'!AB42)</f>
        <v>0</v>
      </c>
      <c r="AB41" s="25">
        <f>IF('Indicator Date hidden'!AC42="x","x",$AB$2-'Indicator Date hidden'!AC42)</f>
        <v>0</v>
      </c>
      <c r="AC41" s="25">
        <f>IF('Indicator Date hidden'!AD42="x","x",$AC$2-'Indicator Date hidden'!AD42)</f>
        <v>0</v>
      </c>
      <c r="AD41" s="25">
        <f>IF('Indicator Date hidden'!AE42="x","x",$AD$2-'Indicator Date hidden'!AE42)</f>
        <v>0</v>
      </c>
      <c r="AE41" s="25">
        <f>IF('Indicator Date hidden'!AF42="x","x",$AE$2-'Indicator Date hidden'!AF42)</f>
        <v>0</v>
      </c>
      <c r="AF41" s="25">
        <f>IF('Indicator Date hidden'!AG42="x","x",$AF$2-'Indicator Date hidden'!AG42)</f>
        <v>1</v>
      </c>
      <c r="AG41" s="25">
        <f>IF('Indicator Date hidden'!AH42="x","x",$AG$2-'Indicator Date hidden'!AH42)</f>
        <v>0</v>
      </c>
      <c r="AH41" s="25">
        <f>IF('Indicator Date hidden'!AI42="x","x",$AH$2-'Indicator Date hidden'!AI42)</f>
        <v>0</v>
      </c>
      <c r="AI41" s="25">
        <f>IF('Indicator Date hidden'!AJ42="x","x",$AI$2-'Indicator Date hidden'!AJ42)</f>
        <v>0</v>
      </c>
      <c r="AJ41" s="25">
        <f>IF('Indicator Date hidden'!AK42="x","x",$AJ$2-'Indicator Date hidden'!AK42)</f>
        <v>1</v>
      </c>
      <c r="AK41" s="25">
        <f>IF('Indicator Date hidden'!AL42="x","x",$AK$2-'Indicator Date hidden'!AL42)</f>
        <v>0</v>
      </c>
      <c r="AL41" s="25">
        <f>IF('Indicator Date hidden'!AM42="x","x",$AL$2-'Indicator Date hidden'!AM42)</f>
        <v>0</v>
      </c>
      <c r="AM41" s="25">
        <f>IF('Indicator Date hidden'!AN42="x","x",$AM$2-'Indicator Date hidden'!AN42)</f>
        <v>0</v>
      </c>
      <c r="AN41" s="25">
        <f>IF('Indicator Date hidden'!AO42="x","x",$AN$2-'Indicator Date hidden'!AO42)</f>
        <v>0</v>
      </c>
      <c r="AO41" s="25" t="str">
        <f>IF('Indicator Date hidden'!AP42="x","x",$AO$2-'Indicator Date hidden'!AP42)</f>
        <v>x</v>
      </c>
      <c r="AP41" s="25" t="str">
        <f>IF('Indicator Date hidden'!AQ42="x","x",$AP$2-'Indicator Date hidden'!AQ42)</f>
        <v>x</v>
      </c>
      <c r="AQ41" s="25">
        <f>IF('Indicator Date hidden'!AR42="x","x",$AQ$2-'Indicator Date hidden'!AR42)</f>
        <v>0</v>
      </c>
      <c r="AR41" s="25">
        <f>IF('Indicator Date hidden'!AS42="x","x",$AR$2-'Indicator Date hidden'!AS42)</f>
        <v>0</v>
      </c>
      <c r="AS41" s="25">
        <f>IF('Indicator Date hidden'!AT42="x","x",$AS$2-'Indicator Date hidden'!AT42)</f>
        <v>0</v>
      </c>
      <c r="AT41" s="25">
        <f>IF('Indicator Date hidden'!AU42="x","x",$AT$2-'Indicator Date hidden'!AU42)</f>
        <v>0</v>
      </c>
      <c r="AU41" s="25">
        <f>IF('Indicator Date hidden'!AV42="x","x",$AU$2-'Indicator Date hidden'!AV42)</f>
        <v>2</v>
      </c>
      <c r="AV41" s="25">
        <f>IF('Indicator Date hidden'!AW42="x","x",$AV$2-'Indicator Date hidden'!AW42)</f>
        <v>0</v>
      </c>
      <c r="AW41" s="25">
        <f>IF('Indicator Date hidden'!AX42="x","x",$AW$2-'Indicator Date hidden'!AX42)</f>
        <v>0</v>
      </c>
      <c r="AX41" s="25">
        <f>IF('Indicator Date hidden'!AY42="x","x",$AX$2-'Indicator Date hidden'!AY42)</f>
        <v>0</v>
      </c>
      <c r="AY41" s="25">
        <f>IF('Indicator Date hidden'!AZ42="x","x",$AY$2-'Indicator Date hidden'!AZ42)</f>
        <v>0</v>
      </c>
      <c r="AZ41" s="25">
        <f>IF('Indicator Date hidden'!BA42="x","x",$AZ$2-'Indicator Date hidden'!BA42)</f>
        <v>0</v>
      </c>
      <c r="BA41">
        <f t="shared" si="5"/>
        <v>5</v>
      </c>
      <c r="BB41" s="26">
        <f t="shared" si="6"/>
        <v>0.10416666666666667</v>
      </c>
      <c r="BC41">
        <f t="shared" si="7"/>
        <v>4</v>
      </c>
      <c r="BD41" s="26">
        <f t="shared" si="8"/>
        <v>0.3673998351780916</v>
      </c>
      <c r="BE41" s="28">
        <f t="shared" si="9"/>
        <v>0</v>
      </c>
    </row>
    <row r="42" spans="1:57" x14ac:dyDescent="0.35">
      <c r="A42" t="s">
        <v>7802</v>
      </c>
      <c r="B42" s="25">
        <f>IF('Indicator Date hidden'!C43="x","x",$B$2-'Indicator Date hidden'!C43)</f>
        <v>0</v>
      </c>
      <c r="C42" s="25">
        <f>IF('Indicator Date hidden'!D43="x","x",$C$2-'Indicator Date hidden'!D43)</f>
        <v>0</v>
      </c>
      <c r="D42" s="25">
        <f>IF('Indicator Date hidden'!E43="x","x",$D$2-'Indicator Date hidden'!E43)</f>
        <v>0</v>
      </c>
      <c r="E42" s="25">
        <f>IF('Indicator Date hidden'!F43="x","x",$E$2-'Indicator Date hidden'!F43)</f>
        <v>0</v>
      </c>
      <c r="F42" s="25">
        <f>IF('Indicator Date hidden'!G43="x","x",$F$2-'Indicator Date hidden'!G43)</f>
        <v>0</v>
      </c>
      <c r="G42" s="25">
        <f>IF('Indicator Date hidden'!H43="x","x",$G$2-'Indicator Date hidden'!H43)</f>
        <v>0</v>
      </c>
      <c r="H42" s="25">
        <f>IF('Indicator Date hidden'!I43="x","x",$H$2-'Indicator Date hidden'!I43)</f>
        <v>0</v>
      </c>
      <c r="I42" s="25">
        <f>IF('Indicator Date hidden'!J43="x","x",$I$2-'Indicator Date hidden'!J43)</f>
        <v>0</v>
      </c>
      <c r="J42" s="25">
        <f>IF('Indicator Date hidden'!K43="x","x",$J$2-'Indicator Date hidden'!K43)</f>
        <v>0</v>
      </c>
      <c r="K42" s="25">
        <f>IF('Indicator Date hidden'!L43="x","x",$K$2-'Indicator Date hidden'!L43)</f>
        <v>0</v>
      </c>
      <c r="L42" s="25">
        <f>IF('Indicator Date hidden'!M43="x","x",$L$2-'Indicator Date hidden'!M43)</f>
        <v>0</v>
      </c>
      <c r="M42" s="25">
        <f>IF('Indicator Date hidden'!N43="x","x",$M$2-'Indicator Date hidden'!N43)</f>
        <v>0</v>
      </c>
      <c r="N42" s="25">
        <f>IF('Indicator Date hidden'!O43="x","x",$N$2-'Indicator Date hidden'!O43)</f>
        <v>0</v>
      </c>
      <c r="O42" s="25">
        <f>IF('Indicator Date hidden'!P43="x","x",$O$2-'Indicator Date hidden'!P43)</f>
        <v>0</v>
      </c>
      <c r="P42" s="25">
        <f>IF('Indicator Date hidden'!Q43="x","x",$P$2-'Indicator Date hidden'!Q43)</f>
        <v>0</v>
      </c>
      <c r="Q42" s="25" t="str">
        <f>IF('Indicator Date hidden'!R43="x","x",$Q$2-'Indicator Date hidden'!R43)</f>
        <v>x</v>
      </c>
      <c r="R42" s="25">
        <f>IF('Indicator Date hidden'!S43="x","x",$R$2-'Indicator Date hidden'!S43)</f>
        <v>0</v>
      </c>
      <c r="S42" s="25">
        <f>IF('Indicator Date hidden'!T43="x","x",$S$2-'Indicator Date hidden'!T43)</f>
        <v>0</v>
      </c>
      <c r="T42" s="25">
        <f>IF('Indicator Date hidden'!U43="x","x",$T$2-'Indicator Date hidden'!U43)</f>
        <v>0</v>
      </c>
      <c r="U42" s="25">
        <f>IF('Indicator Date hidden'!V43="x","x",$U$2-'Indicator Date hidden'!V43)</f>
        <v>0</v>
      </c>
      <c r="V42" s="25">
        <f>IF('Indicator Date hidden'!W43="x","x",$V$2-'Indicator Date hidden'!W43)</f>
        <v>0</v>
      </c>
      <c r="W42" s="25">
        <f>IF('Indicator Date hidden'!X43="x","x",$W$2-'Indicator Date hidden'!X43)</f>
        <v>6</v>
      </c>
      <c r="X42" s="25">
        <f>IF('Indicator Date hidden'!Y43="x","x",$X$2-'Indicator Date hidden'!Y43)</f>
        <v>1</v>
      </c>
      <c r="Y42" s="25">
        <f>IF('Indicator Date hidden'!Z43="x","x",$Y$2-'Indicator Date hidden'!Z43)</f>
        <v>0</v>
      </c>
      <c r="Z42" s="25">
        <f>IF('Indicator Date hidden'!AA43="x","x",$Z$2-'Indicator Date hidden'!AA43)</f>
        <v>0</v>
      </c>
      <c r="AA42" s="25">
        <f>IF('Indicator Date hidden'!AB43="x","x",$AA$2-'Indicator Date hidden'!AB43)</f>
        <v>0</v>
      </c>
      <c r="AB42" s="25">
        <f>IF('Indicator Date hidden'!AC43="x","x",$AB$2-'Indicator Date hidden'!AC43)</f>
        <v>0</v>
      </c>
      <c r="AC42" s="25">
        <f>IF('Indicator Date hidden'!AD43="x","x",$AC$2-'Indicator Date hidden'!AD43)</f>
        <v>0</v>
      </c>
      <c r="AD42" s="25">
        <f>IF('Indicator Date hidden'!AE43="x","x",$AD$2-'Indicator Date hidden'!AE43)</f>
        <v>0</v>
      </c>
      <c r="AE42" s="25">
        <f>IF('Indicator Date hidden'!AF43="x","x",$AE$2-'Indicator Date hidden'!AF43)</f>
        <v>0</v>
      </c>
      <c r="AF42" s="25">
        <f>IF('Indicator Date hidden'!AG43="x","x",$AF$2-'Indicator Date hidden'!AG43)</f>
        <v>0</v>
      </c>
      <c r="AG42" s="25">
        <f>IF('Indicator Date hidden'!AH43="x","x",$AG$2-'Indicator Date hidden'!AH43)</f>
        <v>0</v>
      </c>
      <c r="AH42" s="25">
        <f>IF('Indicator Date hidden'!AI43="x","x",$AH$2-'Indicator Date hidden'!AI43)</f>
        <v>0</v>
      </c>
      <c r="AI42" s="25">
        <f>IF('Indicator Date hidden'!AJ43="x","x",$AI$2-'Indicator Date hidden'!AJ43)</f>
        <v>0</v>
      </c>
      <c r="AJ42" s="25" t="str">
        <f>IF('Indicator Date hidden'!AK43="x","x",$AJ$2-'Indicator Date hidden'!AK43)</f>
        <v>x</v>
      </c>
      <c r="AK42" s="25">
        <f>IF('Indicator Date hidden'!AL43="x","x",$AK$2-'Indicator Date hidden'!AL43)</f>
        <v>1</v>
      </c>
      <c r="AL42" s="25">
        <f>IF('Indicator Date hidden'!AM43="x","x",$AL$2-'Indicator Date hidden'!AM43)</f>
        <v>0</v>
      </c>
      <c r="AM42" s="25">
        <f>IF('Indicator Date hidden'!AN43="x","x",$AM$2-'Indicator Date hidden'!AN43)</f>
        <v>0</v>
      </c>
      <c r="AN42" s="25">
        <f>IF('Indicator Date hidden'!AO43="x","x",$AN$2-'Indicator Date hidden'!AO43)</f>
        <v>0</v>
      </c>
      <c r="AO42" s="25">
        <f>IF('Indicator Date hidden'!AP43="x","x",$AO$2-'Indicator Date hidden'!AP43)</f>
        <v>0</v>
      </c>
      <c r="AP42" s="25">
        <f>IF('Indicator Date hidden'!AQ43="x","x",$AP$2-'Indicator Date hidden'!AQ43)</f>
        <v>0</v>
      </c>
      <c r="AQ42" s="25">
        <f>IF('Indicator Date hidden'!AR43="x","x",$AQ$2-'Indicator Date hidden'!AR43)</f>
        <v>4</v>
      </c>
      <c r="AR42" s="25">
        <f>IF('Indicator Date hidden'!AS43="x","x",$AR$2-'Indicator Date hidden'!AS43)</f>
        <v>0</v>
      </c>
      <c r="AS42" s="25">
        <f>IF('Indicator Date hidden'!AT43="x","x",$AS$2-'Indicator Date hidden'!AT43)</f>
        <v>0</v>
      </c>
      <c r="AT42" s="25">
        <f>IF('Indicator Date hidden'!AU43="x","x",$AT$2-'Indicator Date hidden'!AU43)</f>
        <v>0</v>
      </c>
      <c r="AU42" s="25">
        <f>IF('Indicator Date hidden'!AV43="x","x",$AU$2-'Indicator Date hidden'!AV43)</f>
        <v>3</v>
      </c>
      <c r="AV42" s="25">
        <f>IF('Indicator Date hidden'!AW43="x","x",$AV$2-'Indicator Date hidden'!AW43)</f>
        <v>0</v>
      </c>
      <c r="AW42" s="25">
        <f>IF('Indicator Date hidden'!AX43="x","x",$AW$2-'Indicator Date hidden'!AX43)</f>
        <v>0</v>
      </c>
      <c r="AX42" s="25">
        <f>IF('Indicator Date hidden'!AY43="x","x",$AX$2-'Indicator Date hidden'!AY43)</f>
        <v>0</v>
      </c>
      <c r="AY42" s="25">
        <f>IF('Indicator Date hidden'!AZ43="x","x",$AY$2-'Indicator Date hidden'!AZ43)</f>
        <v>0</v>
      </c>
      <c r="AZ42" s="25">
        <f>IF('Indicator Date hidden'!BA43="x","x",$AZ$2-'Indicator Date hidden'!BA43)</f>
        <v>0</v>
      </c>
      <c r="BA42">
        <f t="shared" si="5"/>
        <v>15</v>
      </c>
      <c r="BB42" s="26">
        <f t="shared" si="6"/>
        <v>0.30612244897959184</v>
      </c>
      <c r="BC42">
        <f t="shared" si="7"/>
        <v>5</v>
      </c>
      <c r="BD42" s="26">
        <f t="shared" si="8"/>
        <v>1.0917890510281842</v>
      </c>
      <c r="BE42" s="28">
        <f t="shared" si="9"/>
        <v>0</v>
      </c>
    </row>
    <row r="43" spans="1:57" x14ac:dyDescent="0.35">
      <c r="A43" t="s">
        <v>7790</v>
      </c>
      <c r="B43" s="25">
        <f>IF('Indicator Date hidden'!C44="x","x",$B$2-'Indicator Date hidden'!C44)</f>
        <v>0</v>
      </c>
      <c r="C43" s="25">
        <f>IF('Indicator Date hidden'!D44="x","x",$C$2-'Indicator Date hidden'!D44)</f>
        <v>0</v>
      </c>
      <c r="D43" s="25">
        <f>IF('Indicator Date hidden'!E44="x","x",$D$2-'Indicator Date hidden'!E44)</f>
        <v>0</v>
      </c>
      <c r="E43" s="25">
        <f>IF('Indicator Date hidden'!F44="x","x",$E$2-'Indicator Date hidden'!F44)</f>
        <v>0</v>
      </c>
      <c r="F43" s="25">
        <f>IF('Indicator Date hidden'!G44="x","x",$F$2-'Indicator Date hidden'!G44)</f>
        <v>0</v>
      </c>
      <c r="G43" s="25">
        <f>IF('Indicator Date hidden'!H44="x","x",$G$2-'Indicator Date hidden'!H44)</f>
        <v>0</v>
      </c>
      <c r="H43" s="25">
        <f>IF('Indicator Date hidden'!I44="x","x",$H$2-'Indicator Date hidden'!I44)</f>
        <v>0</v>
      </c>
      <c r="I43" s="25">
        <f>IF('Indicator Date hidden'!J44="x","x",$I$2-'Indicator Date hidden'!J44)</f>
        <v>0</v>
      </c>
      <c r="J43" s="25">
        <f>IF('Indicator Date hidden'!K44="x","x",$J$2-'Indicator Date hidden'!K44)</f>
        <v>0</v>
      </c>
      <c r="K43" s="25">
        <f>IF('Indicator Date hidden'!L44="x","x",$K$2-'Indicator Date hidden'!L44)</f>
        <v>0</v>
      </c>
      <c r="L43" s="25">
        <f>IF('Indicator Date hidden'!M44="x","x",$L$2-'Indicator Date hidden'!M44)</f>
        <v>0</v>
      </c>
      <c r="M43" s="25">
        <f>IF('Indicator Date hidden'!N44="x","x",$M$2-'Indicator Date hidden'!N44)</f>
        <v>0</v>
      </c>
      <c r="N43" s="25">
        <f>IF('Indicator Date hidden'!O44="x","x",$N$2-'Indicator Date hidden'!O44)</f>
        <v>0</v>
      </c>
      <c r="O43" s="25">
        <f>IF('Indicator Date hidden'!P44="x","x",$O$2-'Indicator Date hidden'!P44)</f>
        <v>0</v>
      </c>
      <c r="P43" s="25">
        <f>IF('Indicator Date hidden'!Q44="x","x",$P$2-'Indicator Date hidden'!Q44)</f>
        <v>0</v>
      </c>
      <c r="Q43" s="25">
        <f>IF('Indicator Date hidden'!R44="x","x",$Q$2-'Indicator Date hidden'!R44)</f>
        <v>2</v>
      </c>
      <c r="R43" s="25">
        <f>IF('Indicator Date hidden'!S44="x","x",$R$2-'Indicator Date hidden'!S44)</f>
        <v>0</v>
      </c>
      <c r="S43" s="25">
        <f>IF('Indicator Date hidden'!T44="x","x",$S$2-'Indicator Date hidden'!T44)</f>
        <v>0</v>
      </c>
      <c r="T43" s="25">
        <f>IF('Indicator Date hidden'!U44="x","x",$T$2-'Indicator Date hidden'!U44)</f>
        <v>0</v>
      </c>
      <c r="U43" s="25">
        <f>IF('Indicator Date hidden'!V44="x","x",$U$2-'Indicator Date hidden'!V44)</f>
        <v>0</v>
      </c>
      <c r="V43" s="25">
        <f>IF('Indicator Date hidden'!W44="x","x",$V$2-'Indicator Date hidden'!W44)</f>
        <v>0</v>
      </c>
      <c r="W43" s="25">
        <f>IF('Indicator Date hidden'!X44="x","x",$W$2-'Indicator Date hidden'!X44)</f>
        <v>2</v>
      </c>
      <c r="X43" s="25">
        <f>IF('Indicator Date hidden'!Y44="x","x",$X$2-'Indicator Date hidden'!Y44)</f>
        <v>4</v>
      </c>
      <c r="Y43" s="25">
        <f>IF('Indicator Date hidden'!Z44="x","x",$Y$2-'Indicator Date hidden'!Z44)</f>
        <v>0</v>
      </c>
      <c r="Z43" s="25">
        <f>IF('Indicator Date hidden'!AA44="x","x",$Z$2-'Indicator Date hidden'!AA44)</f>
        <v>0</v>
      </c>
      <c r="AA43" s="25">
        <f>IF('Indicator Date hidden'!AB44="x","x",$AA$2-'Indicator Date hidden'!AB44)</f>
        <v>0</v>
      </c>
      <c r="AB43" s="25">
        <f>IF('Indicator Date hidden'!AC44="x","x",$AB$2-'Indicator Date hidden'!AC44)</f>
        <v>0</v>
      </c>
      <c r="AC43" s="25">
        <f>IF('Indicator Date hidden'!AD44="x","x",$AC$2-'Indicator Date hidden'!AD44)</f>
        <v>0</v>
      </c>
      <c r="AD43" s="25">
        <f>IF('Indicator Date hidden'!AE44="x","x",$AD$2-'Indicator Date hidden'!AE44)</f>
        <v>0</v>
      </c>
      <c r="AE43" s="25">
        <f>IF('Indicator Date hidden'!AF44="x","x",$AE$2-'Indicator Date hidden'!AF44)</f>
        <v>0</v>
      </c>
      <c r="AF43" s="25">
        <f>IF('Indicator Date hidden'!AG44="x","x",$AF$2-'Indicator Date hidden'!AG44)</f>
        <v>5</v>
      </c>
      <c r="AG43" s="25">
        <f>IF('Indicator Date hidden'!AH44="x","x",$AG$2-'Indicator Date hidden'!AH44)</f>
        <v>0</v>
      </c>
      <c r="AH43" s="25">
        <f>IF('Indicator Date hidden'!AI44="x","x",$AH$2-'Indicator Date hidden'!AI44)</f>
        <v>0</v>
      </c>
      <c r="AI43" s="25">
        <f>IF('Indicator Date hidden'!AJ44="x","x",$AI$2-'Indicator Date hidden'!AJ44)</f>
        <v>0</v>
      </c>
      <c r="AJ43" s="25">
        <f>IF('Indicator Date hidden'!AK44="x","x",$AJ$2-'Indicator Date hidden'!AK44)</f>
        <v>1</v>
      </c>
      <c r="AK43" s="25">
        <f>IF('Indicator Date hidden'!AL44="x","x",$AK$2-'Indicator Date hidden'!AL44)</f>
        <v>1</v>
      </c>
      <c r="AL43" s="25">
        <f>IF('Indicator Date hidden'!AM44="x","x",$AL$2-'Indicator Date hidden'!AM44)</f>
        <v>0</v>
      </c>
      <c r="AM43" s="25">
        <f>IF('Indicator Date hidden'!AN44="x","x",$AM$2-'Indicator Date hidden'!AN44)</f>
        <v>0</v>
      </c>
      <c r="AN43" s="25">
        <f>IF('Indicator Date hidden'!AO44="x","x",$AN$2-'Indicator Date hidden'!AO44)</f>
        <v>0</v>
      </c>
      <c r="AO43" s="25">
        <f>IF('Indicator Date hidden'!AP44="x","x",$AO$2-'Indicator Date hidden'!AP44)</f>
        <v>0</v>
      </c>
      <c r="AP43" s="25">
        <f>IF('Indicator Date hidden'!AQ44="x","x",$AP$2-'Indicator Date hidden'!AQ44)</f>
        <v>0</v>
      </c>
      <c r="AQ43" s="25">
        <f>IF('Indicator Date hidden'!AR44="x","x",$AQ$2-'Indicator Date hidden'!AR44)</f>
        <v>0</v>
      </c>
      <c r="AR43" s="25">
        <f>IF('Indicator Date hidden'!AS44="x","x",$AR$2-'Indicator Date hidden'!AS44)</f>
        <v>0</v>
      </c>
      <c r="AS43" s="25">
        <f>IF('Indicator Date hidden'!AT44="x","x",$AS$2-'Indicator Date hidden'!AT44)</f>
        <v>0</v>
      </c>
      <c r="AT43" s="25">
        <f>IF('Indicator Date hidden'!AU44="x","x",$AT$2-'Indicator Date hidden'!AU44)</f>
        <v>0</v>
      </c>
      <c r="AU43" s="25">
        <f>IF('Indicator Date hidden'!AV44="x","x",$AU$2-'Indicator Date hidden'!AV44)</f>
        <v>2</v>
      </c>
      <c r="AV43" s="25">
        <f>IF('Indicator Date hidden'!AW44="x","x",$AV$2-'Indicator Date hidden'!AW44)</f>
        <v>0</v>
      </c>
      <c r="AW43" s="25">
        <f>IF('Indicator Date hidden'!AX44="x","x",$AW$2-'Indicator Date hidden'!AX44)</f>
        <v>0</v>
      </c>
      <c r="AX43" s="25">
        <f>IF('Indicator Date hidden'!AY44="x","x",$AX$2-'Indicator Date hidden'!AY44)</f>
        <v>0</v>
      </c>
      <c r="AY43" s="25">
        <f>IF('Indicator Date hidden'!AZ44="x","x",$AY$2-'Indicator Date hidden'!AZ44)</f>
        <v>0</v>
      </c>
      <c r="AZ43" s="25">
        <f>IF('Indicator Date hidden'!BA44="x","x",$AZ$2-'Indicator Date hidden'!BA44)</f>
        <v>0</v>
      </c>
      <c r="BA43">
        <f t="shared" si="5"/>
        <v>17</v>
      </c>
      <c r="BB43" s="26">
        <f t="shared" si="6"/>
        <v>0.33333333333333331</v>
      </c>
      <c r="BC43">
        <f t="shared" si="7"/>
        <v>7</v>
      </c>
      <c r="BD43" s="26">
        <f t="shared" si="8"/>
        <v>0.98352440815564335</v>
      </c>
      <c r="BE43" s="28">
        <f t="shared" si="9"/>
        <v>0</v>
      </c>
    </row>
    <row r="44" spans="1:57" x14ac:dyDescent="0.35">
      <c r="A44" t="s">
        <v>7869</v>
      </c>
      <c r="B44" s="25">
        <f>IF('Indicator Date hidden'!C45="x","x",$B$2-'Indicator Date hidden'!C45)</f>
        <v>0</v>
      </c>
      <c r="C44" s="25">
        <f>IF('Indicator Date hidden'!D45="x","x",$C$2-'Indicator Date hidden'!D45)</f>
        <v>0</v>
      </c>
      <c r="D44" s="25">
        <f>IF('Indicator Date hidden'!E45="x","x",$D$2-'Indicator Date hidden'!E45)</f>
        <v>0</v>
      </c>
      <c r="E44" s="25">
        <f>IF('Indicator Date hidden'!F45="x","x",$E$2-'Indicator Date hidden'!F45)</f>
        <v>0</v>
      </c>
      <c r="F44" s="25">
        <f>IF('Indicator Date hidden'!G45="x","x",$F$2-'Indicator Date hidden'!G45)</f>
        <v>0</v>
      </c>
      <c r="G44" s="25">
        <f>IF('Indicator Date hidden'!H45="x","x",$G$2-'Indicator Date hidden'!H45)</f>
        <v>0</v>
      </c>
      <c r="H44" s="25">
        <f>IF('Indicator Date hidden'!I45="x","x",$H$2-'Indicator Date hidden'!I45)</f>
        <v>0</v>
      </c>
      <c r="I44" s="25">
        <f>IF('Indicator Date hidden'!J45="x","x",$I$2-'Indicator Date hidden'!J45)</f>
        <v>0</v>
      </c>
      <c r="J44" s="25">
        <f>IF('Indicator Date hidden'!K45="x","x",$J$2-'Indicator Date hidden'!K45)</f>
        <v>0</v>
      </c>
      <c r="K44" s="25">
        <f>IF('Indicator Date hidden'!L45="x","x",$K$2-'Indicator Date hidden'!L45)</f>
        <v>0</v>
      </c>
      <c r="L44" s="25">
        <f>IF('Indicator Date hidden'!M45="x","x",$L$2-'Indicator Date hidden'!M45)</f>
        <v>0</v>
      </c>
      <c r="M44" s="25">
        <f>IF('Indicator Date hidden'!N45="x","x",$M$2-'Indicator Date hidden'!N45)</f>
        <v>0</v>
      </c>
      <c r="N44" s="25">
        <f>IF('Indicator Date hidden'!O45="x","x",$N$2-'Indicator Date hidden'!O45)</f>
        <v>0</v>
      </c>
      <c r="O44" s="25">
        <f>IF('Indicator Date hidden'!P45="x","x",$O$2-'Indicator Date hidden'!P45)</f>
        <v>0</v>
      </c>
      <c r="P44" s="25">
        <f>IF('Indicator Date hidden'!Q45="x","x",$P$2-'Indicator Date hidden'!Q45)</f>
        <v>0</v>
      </c>
      <c r="Q44" s="25" t="str">
        <f>IF('Indicator Date hidden'!R45="x","x",$Q$2-'Indicator Date hidden'!R45)</f>
        <v>x</v>
      </c>
      <c r="R44" s="25">
        <f>IF('Indicator Date hidden'!S45="x","x",$R$2-'Indicator Date hidden'!S45)</f>
        <v>0</v>
      </c>
      <c r="S44" s="25">
        <f>IF('Indicator Date hidden'!T45="x","x",$S$2-'Indicator Date hidden'!T45)</f>
        <v>0</v>
      </c>
      <c r="T44" s="25">
        <f>IF('Indicator Date hidden'!U45="x","x",$T$2-'Indicator Date hidden'!U45)</f>
        <v>0</v>
      </c>
      <c r="U44" s="25" t="str">
        <f>IF('Indicator Date hidden'!V45="x","x",$U$2-'Indicator Date hidden'!V45)</f>
        <v>x</v>
      </c>
      <c r="V44" s="25">
        <f>IF('Indicator Date hidden'!W45="x","x",$V$2-'Indicator Date hidden'!W45)</f>
        <v>0</v>
      </c>
      <c r="W44" s="25" t="str">
        <f>IF('Indicator Date hidden'!X45="x","x",$W$2-'Indicator Date hidden'!X45)</f>
        <v>x</v>
      </c>
      <c r="X44" s="25">
        <f>IF('Indicator Date hidden'!Y45="x","x",$X$2-'Indicator Date hidden'!Y45)</f>
        <v>2</v>
      </c>
      <c r="Y44" s="25">
        <f>IF('Indicator Date hidden'!Z45="x","x",$Y$2-'Indicator Date hidden'!Z45)</f>
        <v>0</v>
      </c>
      <c r="Z44" s="25">
        <f>IF('Indicator Date hidden'!AA45="x","x",$Z$2-'Indicator Date hidden'!AA45)</f>
        <v>0</v>
      </c>
      <c r="AA44" s="25" t="str">
        <f>IF('Indicator Date hidden'!AB45="x","x",$AA$2-'Indicator Date hidden'!AB45)</f>
        <v>x</v>
      </c>
      <c r="AB44" s="25">
        <f>IF('Indicator Date hidden'!AC45="x","x",$AB$2-'Indicator Date hidden'!AC45)</f>
        <v>0</v>
      </c>
      <c r="AC44" s="25">
        <f>IF('Indicator Date hidden'!AD45="x","x",$AC$2-'Indicator Date hidden'!AD45)</f>
        <v>0</v>
      </c>
      <c r="AD44" s="25" t="str">
        <f>IF('Indicator Date hidden'!AE45="x","x",$AD$2-'Indicator Date hidden'!AE45)</f>
        <v>x</v>
      </c>
      <c r="AE44" s="25">
        <f>IF('Indicator Date hidden'!AF45="x","x",$AE$2-'Indicator Date hidden'!AF45)</f>
        <v>0</v>
      </c>
      <c r="AF44" s="25">
        <f>IF('Indicator Date hidden'!AG45="x","x",$AF$2-'Indicator Date hidden'!AG45)</f>
        <v>2</v>
      </c>
      <c r="AG44" s="25">
        <f>IF('Indicator Date hidden'!AH45="x","x",$AG$2-'Indicator Date hidden'!AH45)</f>
        <v>0</v>
      </c>
      <c r="AH44" s="25">
        <f>IF('Indicator Date hidden'!AI45="x","x",$AH$2-'Indicator Date hidden'!AI45)</f>
        <v>0</v>
      </c>
      <c r="AI44" s="25">
        <f>IF('Indicator Date hidden'!AJ45="x","x",$AI$2-'Indicator Date hidden'!AJ45)</f>
        <v>0</v>
      </c>
      <c r="AJ44" s="25" t="str">
        <f>IF('Indicator Date hidden'!AK45="x","x",$AJ$2-'Indicator Date hidden'!AK45)</f>
        <v>x</v>
      </c>
      <c r="AK44" s="25">
        <f>IF('Indicator Date hidden'!AL45="x","x",$AK$2-'Indicator Date hidden'!AL45)</f>
        <v>1</v>
      </c>
      <c r="AL44" s="25">
        <f>IF('Indicator Date hidden'!AM45="x","x",$AL$2-'Indicator Date hidden'!AM45)</f>
        <v>0</v>
      </c>
      <c r="AM44" s="25">
        <f>IF('Indicator Date hidden'!AN45="x","x",$AM$2-'Indicator Date hidden'!AN45)</f>
        <v>0</v>
      </c>
      <c r="AN44" s="25">
        <f>IF('Indicator Date hidden'!AO45="x","x",$AN$2-'Indicator Date hidden'!AO45)</f>
        <v>0</v>
      </c>
      <c r="AO44" s="25">
        <f>IF('Indicator Date hidden'!AP45="x","x",$AO$2-'Indicator Date hidden'!AP45)</f>
        <v>0</v>
      </c>
      <c r="AP44" s="25">
        <f>IF('Indicator Date hidden'!AQ45="x","x",$AP$2-'Indicator Date hidden'!AQ45)</f>
        <v>0</v>
      </c>
      <c r="AQ44" s="25">
        <f>IF('Indicator Date hidden'!AR45="x","x",$AQ$2-'Indicator Date hidden'!AR45)</f>
        <v>0</v>
      </c>
      <c r="AR44" s="25">
        <f>IF('Indicator Date hidden'!AS45="x","x",$AR$2-'Indicator Date hidden'!AS45)</f>
        <v>0</v>
      </c>
      <c r="AS44" s="25">
        <f>IF('Indicator Date hidden'!AT45="x","x",$AS$2-'Indicator Date hidden'!AT45)</f>
        <v>0</v>
      </c>
      <c r="AT44" s="25">
        <f>IF('Indicator Date hidden'!AU45="x","x",$AT$2-'Indicator Date hidden'!AU45)</f>
        <v>0</v>
      </c>
      <c r="AU44" s="25">
        <f>IF('Indicator Date hidden'!AV45="x","x",$AU$2-'Indicator Date hidden'!AV45)</f>
        <v>3</v>
      </c>
      <c r="AV44" s="25">
        <f>IF('Indicator Date hidden'!AW45="x","x",$AV$2-'Indicator Date hidden'!AW45)</f>
        <v>0</v>
      </c>
      <c r="AW44" s="25">
        <f>IF('Indicator Date hidden'!AX45="x","x",$AW$2-'Indicator Date hidden'!AX45)</f>
        <v>0</v>
      </c>
      <c r="AX44" s="25">
        <f>IF('Indicator Date hidden'!AY45="x","x",$AX$2-'Indicator Date hidden'!AY45)</f>
        <v>0</v>
      </c>
      <c r="AY44" s="25">
        <f>IF('Indicator Date hidden'!AZ45="x","x",$AY$2-'Indicator Date hidden'!AZ45)</f>
        <v>0</v>
      </c>
      <c r="AZ44" s="25">
        <f>IF('Indicator Date hidden'!BA45="x","x",$AZ$2-'Indicator Date hidden'!BA45)</f>
        <v>0</v>
      </c>
      <c r="BA44">
        <f t="shared" si="5"/>
        <v>8</v>
      </c>
      <c r="BB44" s="26">
        <f t="shared" si="6"/>
        <v>0.17777777777777778</v>
      </c>
      <c r="BC44">
        <f t="shared" si="7"/>
        <v>4</v>
      </c>
      <c r="BD44" s="26">
        <f t="shared" si="8"/>
        <v>0.60695556816656282</v>
      </c>
      <c r="BE44" s="28">
        <f t="shared" si="9"/>
        <v>0</v>
      </c>
    </row>
    <row r="45" spans="1:57" x14ac:dyDescent="0.35">
      <c r="A45" t="s">
        <v>7804</v>
      </c>
      <c r="B45" s="25">
        <f>IF('Indicator Date hidden'!C46="x","x",$B$2-'Indicator Date hidden'!C46)</f>
        <v>0</v>
      </c>
      <c r="C45" s="25">
        <f>IF('Indicator Date hidden'!D46="x","x",$C$2-'Indicator Date hidden'!D46)</f>
        <v>0</v>
      </c>
      <c r="D45" s="25">
        <f>IF('Indicator Date hidden'!E46="x","x",$D$2-'Indicator Date hidden'!E46)</f>
        <v>0</v>
      </c>
      <c r="E45" s="25">
        <f>IF('Indicator Date hidden'!F46="x","x",$E$2-'Indicator Date hidden'!F46)</f>
        <v>0</v>
      </c>
      <c r="F45" s="25">
        <f>IF('Indicator Date hidden'!G46="x","x",$F$2-'Indicator Date hidden'!G46)</f>
        <v>0</v>
      </c>
      <c r="G45" s="25">
        <f>IF('Indicator Date hidden'!H46="x","x",$G$2-'Indicator Date hidden'!H46)</f>
        <v>0</v>
      </c>
      <c r="H45" s="25">
        <f>IF('Indicator Date hidden'!I46="x","x",$H$2-'Indicator Date hidden'!I46)</f>
        <v>0</v>
      </c>
      <c r="I45" s="25">
        <f>IF('Indicator Date hidden'!J46="x","x",$I$2-'Indicator Date hidden'!J46)</f>
        <v>0</v>
      </c>
      <c r="J45" s="25">
        <f>IF('Indicator Date hidden'!K46="x","x",$J$2-'Indicator Date hidden'!K46)</f>
        <v>0</v>
      </c>
      <c r="K45" s="25">
        <f>IF('Indicator Date hidden'!L46="x","x",$K$2-'Indicator Date hidden'!L46)</f>
        <v>0</v>
      </c>
      <c r="L45" s="25">
        <f>IF('Indicator Date hidden'!M46="x","x",$L$2-'Indicator Date hidden'!M46)</f>
        <v>0</v>
      </c>
      <c r="M45" s="25">
        <f>IF('Indicator Date hidden'!N46="x","x",$M$2-'Indicator Date hidden'!N46)</f>
        <v>0</v>
      </c>
      <c r="N45" s="25">
        <f>IF('Indicator Date hidden'!O46="x","x",$N$2-'Indicator Date hidden'!O46)</f>
        <v>0</v>
      </c>
      <c r="O45" s="25">
        <f>IF('Indicator Date hidden'!P46="x","x",$O$2-'Indicator Date hidden'!P46)</f>
        <v>0</v>
      </c>
      <c r="P45" s="25">
        <f>IF('Indicator Date hidden'!Q46="x","x",$P$2-'Indicator Date hidden'!Q46)</f>
        <v>0</v>
      </c>
      <c r="Q45" s="25" t="str">
        <f>IF('Indicator Date hidden'!R46="x","x",$Q$2-'Indicator Date hidden'!R46)</f>
        <v>x</v>
      </c>
      <c r="R45" s="25">
        <f>IF('Indicator Date hidden'!S46="x","x",$R$2-'Indicator Date hidden'!S46)</f>
        <v>0</v>
      </c>
      <c r="S45" s="25">
        <f>IF('Indicator Date hidden'!T46="x","x",$S$2-'Indicator Date hidden'!T46)</f>
        <v>0</v>
      </c>
      <c r="T45" s="25">
        <f>IF('Indicator Date hidden'!U46="x","x",$T$2-'Indicator Date hidden'!U46)</f>
        <v>0</v>
      </c>
      <c r="U45" s="25" t="str">
        <f>IF('Indicator Date hidden'!V46="x","x",$U$2-'Indicator Date hidden'!V46)</f>
        <v>x</v>
      </c>
      <c r="V45" s="25">
        <f>IF('Indicator Date hidden'!W46="x","x",$V$2-'Indicator Date hidden'!W46)</f>
        <v>0</v>
      </c>
      <c r="W45" s="25" t="str">
        <f>IF('Indicator Date hidden'!X46="x","x",$W$2-'Indicator Date hidden'!X46)</f>
        <v>x</v>
      </c>
      <c r="X45" s="25">
        <f>IF('Indicator Date hidden'!Y46="x","x",$X$2-'Indicator Date hidden'!Y46)</f>
        <v>4</v>
      </c>
      <c r="Y45" s="25">
        <f>IF('Indicator Date hidden'!Z46="x","x",$Y$2-'Indicator Date hidden'!Z46)</f>
        <v>0</v>
      </c>
      <c r="Z45" s="25">
        <f>IF('Indicator Date hidden'!AA46="x","x",$Z$2-'Indicator Date hidden'!AA46)</f>
        <v>0</v>
      </c>
      <c r="AA45" s="25">
        <f>IF('Indicator Date hidden'!AB46="x","x",$AA$2-'Indicator Date hidden'!AB46)</f>
        <v>0</v>
      </c>
      <c r="AB45" s="25">
        <f>IF('Indicator Date hidden'!AC46="x","x",$AB$2-'Indicator Date hidden'!AC46)</f>
        <v>0</v>
      </c>
      <c r="AC45" s="25">
        <f>IF('Indicator Date hidden'!AD46="x","x",$AC$2-'Indicator Date hidden'!AD46)</f>
        <v>0</v>
      </c>
      <c r="AD45" s="25" t="str">
        <f>IF('Indicator Date hidden'!AE46="x","x",$AD$2-'Indicator Date hidden'!AE46)</f>
        <v>x</v>
      </c>
      <c r="AE45" s="25">
        <f>IF('Indicator Date hidden'!AF46="x","x",$AE$2-'Indicator Date hidden'!AF46)</f>
        <v>0</v>
      </c>
      <c r="AF45" s="25" t="str">
        <f>IF('Indicator Date hidden'!AG46="x","x",$AF$2-'Indicator Date hidden'!AG46)</f>
        <v>x</v>
      </c>
      <c r="AG45" s="25">
        <f>IF('Indicator Date hidden'!AH46="x","x",$AG$2-'Indicator Date hidden'!AH46)</f>
        <v>0</v>
      </c>
      <c r="AH45" s="25">
        <f>IF('Indicator Date hidden'!AI46="x","x",$AH$2-'Indicator Date hidden'!AI46)</f>
        <v>0</v>
      </c>
      <c r="AI45" s="25">
        <f>IF('Indicator Date hidden'!AJ46="x","x",$AI$2-'Indicator Date hidden'!AJ46)</f>
        <v>0</v>
      </c>
      <c r="AJ45" s="25" t="str">
        <f>IF('Indicator Date hidden'!AK46="x","x",$AJ$2-'Indicator Date hidden'!AK46)</f>
        <v>x</v>
      </c>
      <c r="AK45" s="25">
        <f>IF('Indicator Date hidden'!AL46="x","x",$AK$2-'Indicator Date hidden'!AL46)</f>
        <v>1</v>
      </c>
      <c r="AL45" s="25">
        <f>IF('Indicator Date hidden'!AM46="x","x",$AL$2-'Indicator Date hidden'!AM46)</f>
        <v>0</v>
      </c>
      <c r="AM45" s="25">
        <f>IF('Indicator Date hidden'!AN46="x","x",$AM$2-'Indicator Date hidden'!AN46)</f>
        <v>0</v>
      </c>
      <c r="AN45" s="25">
        <f>IF('Indicator Date hidden'!AO46="x","x",$AN$2-'Indicator Date hidden'!AO46)</f>
        <v>0</v>
      </c>
      <c r="AO45" s="25" t="str">
        <f>IF('Indicator Date hidden'!AP46="x","x",$AO$2-'Indicator Date hidden'!AP46)</f>
        <v>x</v>
      </c>
      <c r="AP45" s="25" t="str">
        <f>IF('Indicator Date hidden'!AQ46="x","x",$AP$2-'Indicator Date hidden'!AQ46)</f>
        <v>x</v>
      </c>
      <c r="AQ45" s="25">
        <f>IF('Indicator Date hidden'!AR46="x","x",$AQ$2-'Indicator Date hidden'!AR46)</f>
        <v>4</v>
      </c>
      <c r="AR45" s="25">
        <f>IF('Indicator Date hidden'!AS46="x","x",$AR$2-'Indicator Date hidden'!AS46)</f>
        <v>0</v>
      </c>
      <c r="AS45" s="25">
        <f>IF('Indicator Date hidden'!AT46="x","x",$AS$2-'Indicator Date hidden'!AT46)</f>
        <v>0</v>
      </c>
      <c r="AT45" s="25">
        <f>IF('Indicator Date hidden'!AU46="x","x",$AT$2-'Indicator Date hidden'!AU46)</f>
        <v>0</v>
      </c>
      <c r="AU45" s="25">
        <f>IF('Indicator Date hidden'!AV46="x","x",$AU$2-'Indicator Date hidden'!AV46)</f>
        <v>2</v>
      </c>
      <c r="AV45" s="25">
        <f>IF('Indicator Date hidden'!AW46="x","x",$AV$2-'Indicator Date hidden'!AW46)</f>
        <v>0</v>
      </c>
      <c r="AW45" s="25">
        <f>IF('Indicator Date hidden'!AX46="x","x",$AW$2-'Indicator Date hidden'!AX46)</f>
        <v>0</v>
      </c>
      <c r="AX45" s="25">
        <f>IF('Indicator Date hidden'!AY46="x","x",$AX$2-'Indicator Date hidden'!AY46)</f>
        <v>0</v>
      </c>
      <c r="AY45" s="25">
        <f>IF('Indicator Date hidden'!AZ46="x","x",$AY$2-'Indicator Date hidden'!AZ46)</f>
        <v>0</v>
      </c>
      <c r="AZ45" s="25">
        <f>IF('Indicator Date hidden'!BA46="x","x",$AZ$2-'Indicator Date hidden'!BA46)</f>
        <v>0</v>
      </c>
      <c r="BA45">
        <f t="shared" si="5"/>
        <v>11</v>
      </c>
      <c r="BB45" s="26">
        <f t="shared" si="6"/>
        <v>0.2558139534883721</v>
      </c>
      <c r="BC45">
        <f t="shared" si="7"/>
        <v>4</v>
      </c>
      <c r="BD45" s="26">
        <f t="shared" si="8"/>
        <v>0.89164137268282861</v>
      </c>
      <c r="BE45" s="28">
        <f t="shared" si="9"/>
        <v>0</v>
      </c>
    </row>
    <row r="46" spans="1:57" x14ac:dyDescent="0.35">
      <c r="A46" t="s">
        <v>7808</v>
      </c>
      <c r="B46" s="25">
        <f>IF('Indicator Date hidden'!C47="x","x",$B$2-'Indicator Date hidden'!C47)</f>
        <v>0</v>
      </c>
      <c r="C46" s="25">
        <f>IF('Indicator Date hidden'!D47="x","x",$C$2-'Indicator Date hidden'!D47)</f>
        <v>0</v>
      </c>
      <c r="D46" s="25">
        <f>IF('Indicator Date hidden'!E47="x","x",$D$2-'Indicator Date hidden'!E47)</f>
        <v>0</v>
      </c>
      <c r="E46" s="25">
        <f>IF('Indicator Date hidden'!F47="x","x",$E$2-'Indicator Date hidden'!F47)</f>
        <v>0</v>
      </c>
      <c r="F46" s="25">
        <f>IF('Indicator Date hidden'!G47="x","x",$F$2-'Indicator Date hidden'!G47)</f>
        <v>0</v>
      </c>
      <c r="G46" s="25">
        <f>IF('Indicator Date hidden'!H47="x","x",$G$2-'Indicator Date hidden'!H47)</f>
        <v>0</v>
      </c>
      <c r="H46" s="25">
        <f>IF('Indicator Date hidden'!I47="x","x",$H$2-'Indicator Date hidden'!I47)</f>
        <v>0</v>
      </c>
      <c r="I46" s="25">
        <f>IF('Indicator Date hidden'!J47="x","x",$I$2-'Indicator Date hidden'!J47)</f>
        <v>0</v>
      </c>
      <c r="J46" s="25">
        <f>IF('Indicator Date hidden'!K47="x","x",$J$2-'Indicator Date hidden'!K47)</f>
        <v>0</v>
      </c>
      <c r="K46" s="25">
        <f>IF('Indicator Date hidden'!L47="x","x",$K$2-'Indicator Date hidden'!L47)</f>
        <v>0</v>
      </c>
      <c r="L46" s="25">
        <f>IF('Indicator Date hidden'!M47="x","x",$L$2-'Indicator Date hidden'!M47)</f>
        <v>0</v>
      </c>
      <c r="M46" s="25">
        <f>IF('Indicator Date hidden'!N47="x","x",$M$2-'Indicator Date hidden'!N47)</f>
        <v>0</v>
      </c>
      <c r="N46" s="25">
        <f>IF('Indicator Date hidden'!O47="x","x",$N$2-'Indicator Date hidden'!O47)</f>
        <v>0</v>
      </c>
      <c r="O46" s="25">
        <f>IF('Indicator Date hidden'!P47="x","x",$O$2-'Indicator Date hidden'!P47)</f>
        <v>0</v>
      </c>
      <c r="P46" s="25">
        <f>IF('Indicator Date hidden'!Q47="x","x",$P$2-'Indicator Date hidden'!Q47)</f>
        <v>0</v>
      </c>
      <c r="Q46" s="25" t="str">
        <f>IF('Indicator Date hidden'!R47="x","x",$Q$2-'Indicator Date hidden'!R47)</f>
        <v>x</v>
      </c>
      <c r="R46" s="25">
        <f>IF('Indicator Date hidden'!S47="x","x",$R$2-'Indicator Date hidden'!S47)</f>
        <v>0</v>
      </c>
      <c r="S46" s="25">
        <f>IF('Indicator Date hidden'!T47="x","x",$S$2-'Indicator Date hidden'!T47)</f>
        <v>0</v>
      </c>
      <c r="T46" s="25">
        <f>IF('Indicator Date hidden'!U47="x","x",$T$2-'Indicator Date hidden'!U47)</f>
        <v>0</v>
      </c>
      <c r="U46" s="25" t="str">
        <f>IF('Indicator Date hidden'!V47="x","x",$U$2-'Indicator Date hidden'!V47)</f>
        <v>x</v>
      </c>
      <c r="V46" s="25">
        <f>IF('Indicator Date hidden'!W47="x","x",$V$2-'Indicator Date hidden'!W47)</f>
        <v>0</v>
      </c>
      <c r="W46" s="25" t="str">
        <f>IF('Indicator Date hidden'!X47="x","x",$W$2-'Indicator Date hidden'!X47)</f>
        <v>x</v>
      </c>
      <c r="X46" s="25">
        <f>IF('Indicator Date hidden'!Y47="x","x",$X$2-'Indicator Date hidden'!Y47)</f>
        <v>2</v>
      </c>
      <c r="Y46" s="25">
        <f>IF('Indicator Date hidden'!Z47="x","x",$Y$2-'Indicator Date hidden'!Z47)</f>
        <v>0</v>
      </c>
      <c r="Z46" s="25">
        <f>IF('Indicator Date hidden'!AA47="x","x",$Z$2-'Indicator Date hidden'!AA47)</f>
        <v>0</v>
      </c>
      <c r="AA46" s="25">
        <f>IF('Indicator Date hidden'!AB47="x","x",$AA$2-'Indicator Date hidden'!AB47)</f>
        <v>1</v>
      </c>
      <c r="AB46" s="25">
        <f>IF('Indicator Date hidden'!AC47="x","x",$AB$2-'Indicator Date hidden'!AC47)</f>
        <v>0</v>
      </c>
      <c r="AC46" s="25">
        <f>IF('Indicator Date hidden'!AD47="x","x",$AC$2-'Indicator Date hidden'!AD47)</f>
        <v>0</v>
      </c>
      <c r="AD46" s="25" t="str">
        <f>IF('Indicator Date hidden'!AE47="x","x",$AD$2-'Indicator Date hidden'!AE47)</f>
        <v>x</v>
      </c>
      <c r="AE46" s="25">
        <f>IF('Indicator Date hidden'!AF47="x","x",$AE$2-'Indicator Date hidden'!AF47)</f>
        <v>0</v>
      </c>
      <c r="AF46" s="25">
        <f>IF('Indicator Date hidden'!AG47="x","x",$AF$2-'Indicator Date hidden'!AG47)</f>
        <v>1</v>
      </c>
      <c r="AG46" s="25">
        <f>IF('Indicator Date hidden'!AH47="x","x",$AG$2-'Indicator Date hidden'!AH47)</f>
        <v>0</v>
      </c>
      <c r="AH46" s="25">
        <f>IF('Indicator Date hidden'!AI47="x","x",$AH$2-'Indicator Date hidden'!AI47)</f>
        <v>0</v>
      </c>
      <c r="AI46" s="25">
        <f>IF('Indicator Date hidden'!AJ47="x","x",$AI$2-'Indicator Date hidden'!AJ47)</f>
        <v>0</v>
      </c>
      <c r="AJ46" s="25">
        <f>IF('Indicator Date hidden'!AK47="x","x",$AJ$2-'Indicator Date hidden'!AK47)</f>
        <v>1</v>
      </c>
      <c r="AK46" s="25">
        <f>IF('Indicator Date hidden'!AL47="x","x",$AK$2-'Indicator Date hidden'!AL47)</f>
        <v>1</v>
      </c>
      <c r="AL46" s="25">
        <f>IF('Indicator Date hidden'!AM47="x","x",$AL$2-'Indicator Date hidden'!AM47)</f>
        <v>0</v>
      </c>
      <c r="AM46" s="25">
        <f>IF('Indicator Date hidden'!AN47="x","x",$AM$2-'Indicator Date hidden'!AN47)</f>
        <v>0</v>
      </c>
      <c r="AN46" s="25">
        <f>IF('Indicator Date hidden'!AO47="x","x",$AN$2-'Indicator Date hidden'!AO47)</f>
        <v>0</v>
      </c>
      <c r="AO46" s="25">
        <f>IF('Indicator Date hidden'!AP47="x","x",$AO$2-'Indicator Date hidden'!AP47)</f>
        <v>0</v>
      </c>
      <c r="AP46" s="25">
        <f>IF('Indicator Date hidden'!AQ47="x","x",$AP$2-'Indicator Date hidden'!AQ47)</f>
        <v>0</v>
      </c>
      <c r="AQ46" s="25" t="str">
        <f>IF('Indicator Date hidden'!AR47="x","x",$AQ$2-'Indicator Date hidden'!AR47)</f>
        <v>x</v>
      </c>
      <c r="AR46" s="25">
        <f>IF('Indicator Date hidden'!AS47="x","x",$AR$2-'Indicator Date hidden'!AS47)</f>
        <v>0</v>
      </c>
      <c r="AS46" s="25">
        <f>IF('Indicator Date hidden'!AT47="x","x",$AS$2-'Indicator Date hidden'!AT47)</f>
        <v>0</v>
      </c>
      <c r="AT46" s="25">
        <f>IF('Indicator Date hidden'!AU47="x","x",$AT$2-'Indicator Date hidden'!AU47)</f>
        <v>0</v>
      </c>
      <c r="AU46" s="25">
        <f>IF('Indicator Date hidden'!AV47="x","x",$AU$2-'Indicator Date hidden'!AV47)</f>
        <v>3</v>
      </c>
      <c r="AV46" s="25">
        <f>IF('Indicator Date hidden'!AW47="x","x",$AV$2-'Indicator Date hidden'!AW47)</f>
        <v>0</v>
      </c>
      <c r="AW46" s="25">
        <f>IF('Indicator Date hidden'!AX47="x","x",$AW$2-'Indicator Date hidden'!AX47)</f>
        <v>0</v>
      </c>
      <c r="AX46" s="25">
        <f>IF('Indicator Date hidden'!AY47="x","x",$AX$2-'Indicator Date hidden'!AY47)</f>
        <v>0</v>
      </c>
      <c r="AY46" s="25">
        <f>IF('Indicator Date hidden'!AZ47="x","x",$AY$2-'Indicator Date hidden'!AZ47)</f>
        <v>0</v>
      </c>
      <c r="AZ46" s="25">
        <f>IF('Indicator Date hidden'!BA47="x","x",$AZ$2-'Indicator Date hidden'!BA47)</f>
        <v>0</v>
      </c>
      <c r="BA46">
        <f t="shared" si="5"/>
        <v>9</v>
      </c>
      <c r="BB46" s="26">
        <f t="shared" si="6"/>
        <v>0.19565217391304349</v>
      </c>
      <c r="BC46">
        <f t="shared" si="7"/>
        <v>6</v>
      </c>
      <c r="BD46" s="26">
        <f t="shared" si="8"/>
        <v>0.57557401282059684</v>
      </c>
      <c r="BE46" s="28">
        <f t="shared" si="9"/>
        <v>0</v>
      </c>
    </row>
    <row r="47" spans="1:57" x14ac:dyDescent="0.35">
      <c r="A47" t="s">
        <v>7810</v>
      </c>
      <c r="B47" s="25">
        <f>IF('Indicator Date hidden'!C48="x","x",$B$2-'Indicator Date hidden'!C48)</f>
        <v>0</v>
      </c>
      <c r="C47" s="25">
        <f>IF('Indicator Date hidden'!D48="x","x",$C$2-'Indicator Date hidden'!D48)</f>
        <v>0</v>
      </c>
      <c r="D47" s="25">
        <f>IF('Indicator Date hidden'!E48="x","x",$D$2-'Indicator Date hidden'!E48)</f>
        <v>0</v>
      </c>
      <c r="E47" s="25">
        <f>IF('Indicator Date hidden'!F48="x","x",$E$2-'Indicator Date hidden'!F48)</f>
        <v>0</v>
      </c>
      <c r="F47" s="25">
        <f>IF('Indicator Date hidden'!G48="x","x",$F$2-'Indicator Date hidden'!G48)</f>
        <v>0</v>
      </c>
      <c r="G47" s="25">
        <f>IF('Indicator Date hidden'!H48="x","x",$G$2-'Indicator Date hidden'!H48)</f>
        <v>0</v>
      </c>
      <c r="H47" s="25">
        <f>IF('Indicator Date hidden'!I48="x","x",$H$2-'Indicator Date hidden'!I48)</f>
        <v>0</v>
      </c>
      <c r="I47" s="25">
        <f>IF('Indicator Date hidden'!J48="x","x",$I$2-'Indicator Date hidden'!J48)</f>
        <v>0</v>
      </c>
      <c r="J47" s="25">
        <f>IF('Indicator Date hidden'!K48="x","x",$J$2-'Indicator Date hidden'!K48)</f>
        <v>0</v>
      </c>
      <c r="K47" s="25">
        <f>IF('Indicator Date hidden'!L48="x","x",$K$2-'Indicator Date hidden'!L48)</f>
        <v>0</v>
      </c>
      <c r="L47" s="25">
        <f>IF('Indicator Date hidden'!M48="x","x",$L$2-'Indicator Date hidden'!M48)</f>
        <v>0</v>
      </c>
      <c r="M47" s="25">
        <f>IF('Indicator Date hidden'!N48="x","x",$M$2-'Indicator Date hidden'!N48)</f>
        <v>0</v>
      </c>
      <c r="N47" s="25">
        <f>IF('Indicator Date hidden'!O48="x","x",$N$2-'Indicator Date hidden'!O48)</f>
        <v>0</v>
      </c>
      <c r="O47" s="25">
        <f>IF('Indicator Date hidden'!P48="x","x",$O$2-'Indicator Date hidden'!P48)</f>
        <v>0</v>
      </c>
      <c r="P47" s="25">
        <f>IF('Indicator Date hidden'!Q48="x","x",$P$2-'Indicator Date hidden'!Q48)</f>
        <v>0</v>
      </c>
      <c r="Q47" s="25" t="str">
        <f>IF('Indicator Date hidden'!R48="x","x",$Q$2-'Indicator Date hidden'!R48)</f>
        <v>x</v>
      </c>
      <c r="R47" s="25">
        <f>IF('Indicator Date hidden'!S48="x","x",$R$2-'Indicator Date hidden'!S48)</f>
        <v>0</v>
      </c>
      <c r="S47" s="25">
        <f>IF('Indicator Date hidden'!T48="x","x",$S$2-'Indicator Date hidden'!T48)</f>
        <v>0</v>
      </c>
      <c r="T47" s="25">
        <f>IF('Indicator Date hidden'!U48="x","x",$T$2-'Indicator Date hidden'!U48)</f>
        <v>0</v>
      </c>
      <c r="U47" s="25" t="str">
        <f>IF('Indicator Date hidden'!V48="x","x",$U$2-'Indicator Date hidden'!V48)</f>
        <v>x</v>
      </c>
      <c r="V47" s="25">
        <f>IF('Indicator Date hidden'!W48="x","x",$V$2-'Indicator Date hidden'!W48)</f>
        <v>0</v>
      </c>
      <c r="W47" s="25" t="str">
        <f>IF('Indicator Date hidden'!X48="x","x",$W$2-'Indicator Date hidden'!X48)</f>
        <v>x</v>
      </c>
      <c r="X47" s="25">
        <f>IF('Indicator Date hidden'!Y48="x","x",$X$2-'Indicator Date hidden'!Y48)</f>
        <v>3</v>
      </c>
      <c r="Y47" s="25">
        <f>IF('Indicator Date hidden'!Z48="x","x",$Y$2-'Indicator Date hidden'!Z48)</f>
        <v>0</v>
      </c>
      <c r="Z47" s="25">
        <f>IF('Indicator Date hidden'!AA48="x","x",$Z$2-'Indicator Date hidden'!AA48)</f>
        <v>0</v>
      </c>
      <c r="AA47" s="25">
        <f>IF('Indicator Date hidden'!AB48="x","x",$AA$2-'Indicator Date hidden'!AB48)</f>
        <v>1</v>
      </c>
      <c r="AB47" s="25">
        <f>IF('Indicator Date hidden'!AC48="x","x",$AB$2-'Indicator Date hidden'!AC48)</f>
        <v>0</v>
      </c>
      <c r="AC47" s="25">
        <f>IF('Indicator Date hidden'!AD48="x","x",$AC$2-'Indicator Date hidden'!AD48)</f>
        <v>0</v>
      </c>
      <c r="AD47" s="25" t="str">
        <f>IF('Indicator Date hidden'!AE48="x","x",$AD$2-'Indicator Date hidden'!AE48)</f>
        <v>x</v>
      </c>
      <c r="AE47" s="25">
        <f>IF('Indicator Date hidden'!AF48="x","x",$AE$2-'Indicator Date hidden'!AF48)</f>
        <v>0</v>
      </c>
      <c r="AF47" s="25">
        <f>IF('Indicator Date hidden'!AG48="x","x",$AF$2-'Indicator Date hidden'!AG48)</f>
        <v>1</v>
      </c>
      <c r="AG47" s="25">
        <f>IF('Indicator Date hidden'!AH48="x","x",$AG$2-'Indicator Date hidden'!AH48)</f>
        <v>0</v>
      </c>
      <c r="AH47" s="25">
        <f>IF('Indicator Date hidden'!AI48="x","x",$AH$2-'Indicator Date hidden'!AI48)</f>
        <v>0</v>
      </c>
      <c r="AI47" s="25">
        <f>IF('Indicator Date hidden'!AJ48="x","x",$AI$2-'Indicator Date hidden'!AJ48)</f>
        <v>0</v>
      </c>
      <c r="AJ47" s="25" t="str">
        <f>IF('Indicator Date hidden'!AK48="x","x",$AJ$2-'Indicator Date hidden'!AK48)</f>
        <v>x</v>
      </c>
      <c r="AK47" s="25">
        <f>IF('Indicator Date hidden'!AL48="x","x",$AK$2-'Indicator Date hidden'!AL48)</f>
        <v>1</v>
      </c>
      <c r="AL47" s="25">
        <f>IF('Indicator Date hidden'!AM48="x","x",$AL$2-'Indicator Date hidden'!AM48)</f>
        <v>0</v>
      </c>
      <c r="AM47" s="25">
        <f>IF('Indicator Date hidden'!AN48="x","x",$AM$2-'Indicator Date hidden'!AN48)</f>
        <v>0</v>
      </c>
      <c r="AN47" s="25">
        <f>IF('Indicator Date hidden'!AO48="x","x",$AN$2-'Indicator Date hidden'!AO48)</f>
        <v>0</v>
      </c>
      <c r="AO47" s="25">
        <f>IF('Indicator Date hidden'!AP48="x","x",$AO$2-'Indicator Date hidden'!AP48)</f>
        <v>0</v>
      </c>
      <c r="AP47" s="25">
        <f>IF('Indicator Date hidden'!AQ48="x","x",$AP$2-'Indicator Date hidden'!AQ48)</f>
        <v>0</v>
      </c>
      <c r="AQ47" s="25">
        <f>IF('Indicator Date hidden'!AR48="x","x",$AQ$2-'Indicator Date hidden'!AR48)</f>
        <v>0</v>
      </c>
      <c r="AR47" s="25">
        <f>IF('Indicator Date hidden'!AS48="x","x",$AR$2-'Indicator Date hidden'!AS48)</f>
        <v>0</v>
      </c>
      <c r="AS47" s="25">
        <f>IF('Indicator Date hidden'!AT48="x","x",$AS$2-'Indicator Date hidden'!AT48)</f>
        <v>0</v>
      </c>
      <c r="AT47" s="25">
        <f>IF('Indicator Date hidden'!AU48="x","x",$AT$2-'Indicator Date hidden'!AU48)</f>
        <v>0</v>
      </c>
      <c r="AU47" s="25" t="str">
        <f>IF('Indicator Date hidden'!AV48="x","x",$AU$2-'Indicator Date hidden'!AV48)</f>
        <v>x</v>
      </c>
      <c r="AV47" s="25">
        <f>IF('Indicator Date hidden'!AW48="x","x",$AV$2-'Indicator Date hidden'!AW48)</f>
        <v>0</v>
      </c>
      <c r="AW47" s="25">
        <f>IF('Indicator Date hidden'!AX48="x","x",$AW$2-'Indicator Date hidden'!AX48)</f>
        <v>0</v>
      </c>
      <c r="AX47" s="25">
        <f>IF('Indicator Date hidden'!AY48="x","x",$AX$2-'Indicator Date hidden'!AY48)</f>
        <v>0</v>
      </c>
      <c r="AY47" s="25">
        <f>IF('Indicator Date hidden'!AZ48="x","x",$AY$2-'Indicator Date hidden'!AZ48)</f>
        <v>0</v>
      </c>
      <c r="AZ47" s="25">
        <f>IF('Indicator Date hidden'!BA48="x","x",$AZ$2-'Indicator Date hidden'!BA48)</f>
        <v>0</v>
      </c>
      <c r="BA47">
        <f t="shared" si="5"/>
        <v>6</v>
      </c>
      <c r="BB47" s="26">
        <f t="shared" si="6"/>
        <v>0.13333333333333333</v>
      </c>
      <c r="BC47">
        <f t="shared" si="7"/>
        <v>4</v>
      </c>
      <c r="BD47" s="26">
        <f t="shared" si="8"/>
        <v>0.49888765156985887</v>
      </c>
      <c r="BE47" s="28">
        <f t="shared" si="9"/>
        <v>0</v>
      </c>
    </row>
    <row r="48" spans="1:57" x14ac:dyDescent="0.35">
      <c r="A48" t="s">
        <v>7817</v>
      </c>
      <c r="B48" s="25">
        <f>IF('Indicator Date hidden'!C49="x","x",$B$2-'Indicator Date hidden'!C49)</f>
        <v>0</v>
      </c>
      <c r="C48" s="25">
        <f>IF('Indicator Date hidden'!D49="x","x",$C$2-'Indicator Date hidden'!D49)</f>
        <v>0</v>
      </c>
      <c r="D48" s="25">
        <f>IF('Indicator Date hidden'!E49="x","x",$D$2-'Indicator Date hidden'!E49)</f>
        <v>0</v>
      </c>
      <c r="E48" s="25">
        <f>IF('Indicator Date hidden'!F49="x","x",$E$2-'Indicator Date hidden'!F49)</f>
        <v>0</v>
      </c>
      <c r="F48" s="25">
        <f>IF('Indicator Date hidden'!G49="x","x",$F$2-'Indicator Date hidden'!G49)</f>
        <v>0</v>
      </c>
      <c r="G48" s="25">
        <f>IF('Indicator Date hidden'!H49="x","x",$G$2-'Indicator Date hidden'!H49)</f>
        <v>0</v>
      </c>
      <c r="H48" s="25">
        <f>IF('Indicator Date hidden'!I49="x","x",$H$2-'Indicator Date hidden'!I49)</f>
        <v>0</v>
      </c>
      <c r="I48" s="25">
        <f>IF('Indicator Date hidden'!J49="x","x",$I$2-'Indicator Date hidden'!J49)</f>
        <v>0</v>
      </c>
      <c r="J48" s="25">
        <f>IF('Indicator Date hidden'!K49="x","x",$J$2-'Indicator Date hidden'!K49)</f>
        <v>0</v>
      </c>
      <c r="K48" s="25">
        <f>IF('Indicator Date hidden'!L49="x","x",$K$2-'Indicator Date hidden'!L49)</f>
        <v>0</v>
      </c>
      <c r="L48" s="25">
        <f>IF('Indicator Date hidden'!M49="x","x",$L$2-'Indicator Date hidden'!M49)</f>
        <v>0</v>
      </c>
      <c r="M48" s="25">
        <f>IF('Indicator Date hidden'!N49="x","x",$M$2-'Indicator Date hidden'!N49)</f>
        <v>0</v>
      </c>
      <c r="N48" s="25">
        <f>IF('Indicator Date hidden'!O49="x","x",$N$2-'Indicator Date hidden'!O49)</f>
        <v>0</v>
      </c>
      <c r="O48" s="25">
        <f>IF('Indicator Date hidden'!P49="x","x",$O$2-'Indicator Date hidden'!P49)</f>
        <v>0</v>
      </c>
      <c r="P48" s="25">
        <f>IF('Indicator Date hidden'!Q49="x","x",$P$2-'Indicator Date hidden'!Q49)</f>
        <v>0</v>
      </c>
      <c r="Q48" s="25" t="str">
        <f>IF('Indicator Date hidden'!R49="x","x",$Q$2-'Indicator Date hidden'!R49)</f>
        <v>x</v>
      </c>
      <c r="R48" s="25">
        <f>IF('Indicator Date hidden'!S49="x","x",$R$2-'Indicator Date hidden'!S49)</f>
        <v>0</v>
      </c>
      <c r="S48" s="25">
        <f>IF('Indicator Date hidden'!T49="x","x",$S$2-'Indicator Date hidden'!T49)</f>
        <v>0</v>
      </c>
      <c r="T48" s="25">
        <f>IF('Indicator Date hidden'!U49="x","x",$T$2-'Indicator Date hidden'!U49)</f>
        <v>0</v>
      </c>
      <c r="U48" s="25" t="str">
        <f>IF('Indicator Date hidden'!V49="x","x",$U$2-'Indicator Date hidden'!V49)</f>
        <v>x</v>
      </c>
      <c r="V48" s="25">
        <f>IF('Indicator Date hidden'!W49="x","x",$V$2-'Indicator Date hidden'!W49)</f>
        <v>0</v>
      </c>
      <c r="W48" s="25" t="str">
        <f>IF('Indicator Date hidden'!X49="x","x",$W$2-'Indicator Date hidden'!X49)</f>
        <v>x</v>
      </c>
      <c r="X48" s="25">
        <f>IF('Indicator Date hidden'!Y49="x","x",$X$2-'Indicator Date hidden'!Y49)</f>
        <v>4</v>
      </c>
      <c r="Y48" s="25">
        <f>IF('Indicator Date hidden'!Z49="x","x",$Y$2-'Indicator Date hidden'!Z49)</f>
        <v>0</v>
      </c>
      <c r="Z48" s="25">
        <f>IF('Indicator Date hidden'!AA49="x","x",$Z$2-'Indicator Date hidden'!AA49)</f>
        <v>0</v>
      </c>
      <c r="AA48" s="25">
        <f>IF('Indicator Date hidden'!AB49="x","x",$AA$2-'Indicator Date hidden'!AB49)</f>
        <v>0</v>
      </c>
      <c r="AB48" s="25">
        <f>IF('Indicator Date hidden'!AC49="x","x",$AB$2-'Indicator Date hidden'!AC49)</f>
        <v>0</v>
      </c>
      <c r="AC48" s="25">
        <f>IF('Indicator Date hidden'!AD49="x","x",$AC$2-'Indicator Date hidden'!AD49)</f>
        <v>0</v>
      </c>
      <c r="AD48" s="25" t="str">
        <f>IF('Indicator Date hidden'!AE49="x","x",$AD$2-'Indicator Date hidden'!AE49)</f>
        <v>x</v>
      </c>
      <c r="AE48" s="25">
        <f>IF('Indicator Date hidden'!AF49="x","x",$AE$2-'Indicator Date hidden'!AF49)</f>
        <v>0</v>
      </c>
      <c r="AF48" s="25">
        <f>IF('Indicator Date hidden'!AG49="x","x",$AF$2-'Indicator Date hidden'!AG49)</f>
        <v>1</v>
      </c>
      <c r="AG48" s="25">
        <f>IF('Indicator Date hidden'!AH49="x","x",$AG$2-'Indicator Date hidden'!AH49)</f>
        <v>0</v>
      </c>
      <c r="AH48" s="25">
        <f>IF('Indicator Date hidden'!AI49="x","x",$AH$2-'Indicator Date hidden'!AI49)</f>
        <v>0</v>
      </c>
      <c r="AI48" s="25">
        <f>IF('Indicator Date hidden'!AJ49="x","x",$AI$2-'Indicator Date hidden'!AJ49)</f>
        <v>0</v>
      </c>
      <c r="AJ48" s="25" t="str">
        <f>IF('Indicator Date hidden'!AK49="x","x",$AJ$2-'Indicator Date hidden'!AK49)</f>
        <v>x</v>
      </c>
      <c r="AK48" s="25">
        <f>IF('Indicator Date hidden'!AL49="x","x",$AK$2-'Indicator Date hidden'!AL49)</f>
        <v>1</v>
      </c>
      <c r="AL48" s="25">
        <f>IF('Indicator Date hidden'!AM49="x","x",$AL$2-'Indicator Date hidden'!AM49)</f>
        <v>0</v>
      </c>
      <c r="AM48" s="25">
        <f>IF('Indicator Date hidden'!AN49="x","x",$AM$2-'Indicator Date hidden'!AN49)</f>
        <v>0</v>
      </c>
      <c r="AN48" s="25">
        <f>IF('Indicator Date hidden'!AO49="x","x",$AN$2-'Indicator Date hidden'!AO49)</f>
        <v>0</v>
      </c>
      <c r="AO48" s="25">
        <f>IF('Indicator Date hidden'!AP49="x","x",$AO$2-'Indicator Date hidden'!AP49)</f>
        <v>0</v>
      </c>
      <c r="AP48" s="25">
        <f>IF('Indicator Date hidden'!AQ49="x","x",$AP$2-'Indicator Date hidden'!AQ49)</f>
        <v>0</v>
      </c>
      <c r="AQ48" s="25">
        <f>IF('Indicator Date hidden'!AR49="x","x",$AQ$2-'Indicator Date hidden'!AR49)</f>
        <v>0</v>
      </c>
      <c r="AR48" s="25">
        <f>IF('Indicator Date hidden'!AS49="x","x",$AR$2-'Indicator Date hidden'!AS49)</f>
        <v>0</v>
      </c>
      <c r="AS48" s="25">
        <f>IF('Indicator Date hidden'!AT49="x","x",$AS$2-'Indicator Date hidden'!AT49)</f>
        <v>0</v>
      </c>
      <c r="AT48" s="25">
        <f>IF('Indicator Date hidden'!AU49="x","x",$AT$2-'Indicator Date hidden'!AU49)</f>
        <v>0</v>
      </c>
      <c r="AU48" s="25" t="str">
        <f>IF('Indicator Date hidden'!AV49="x","x",$AU$2-'Indicator Date hidden'!AV49)</f>
        <v>x</v>
      </c>
      <c r="AV48" s="25">
        <f>IF('Indicator Date hidden'!AW49="x","x",$AV$2-'Indicator Date hidden'!AW49)</f>
        <v>0</v>
      </c>
      <c r="AW48" s="25">
        <f>IF('Indicator Date hidden'!AX49="x","x",$AW$2-'Indicator Date hidden'!AX49)</f>
        <v>0</v>
      </c>
      <c r="AX48" s="25">
        <f>IF('Indicator Date hidden'!AY49="x","x",$AX$2-'Indicator Date hidden'!AY49)</f>
        <v>0</v>
      </c>
      <c r="AY48" s="25">
        <f>IF('Indicator Date hidden'!AZ49="x","x",$AY$2-'Indicator Date hidden'!AZ49)</f>
        <v>0</v>
      </c>
      <c r="AZ48" s="25">
        <f>IF('Indicator Date hidden'!BA49="x","x",$AZ$2-'Indicator Date hidden'!BA49)</f>
        <v>0</v>
      </c>
      <c r="BA48">
        <f t="shared" si="5"/>
        <v>6</v>
      </c>
      <c r="BB48" s="26">
        <f t="shared" si="6"/>
        <v>0.13333333333333333</v>
      </c>
      <c r="BC48">
        <f t="shared" si="7"/>
        <v>3</v>
      </c>
      <c r="BD48" s="26">
        <f t="shared" si="8"/>
        <v>0.6182412330330469</v>
      </c>
      <c r="BE48" s="28">
        <f t="shared" si="9"/>
        <v>0</v>
      </c>
    </row>
    <row r="49" spans="1:57" x14ac:dyDescent="0.35">
      <c r="A49" t="s">
        <v>7813</v>
      </c>
      <c r="B49" s="25">
        <f>IF('Indicator Date hidden'!C50="x","x",$B$2-'Indicator Date hidden'!C50)</f>
        <v>0</v>
      </c>
      <c r="C49" s="25">
        <f>IF('Indicator Date hidden'!D50="x","x",$C$2-'Indicator Date hidden'!D50)</f>
        <v>0</v>
      </c>
      <c r="D49" s="25">
        <f>IF('Indicator Date hidden'!E50="x","x",$D$2-'Indicator Date hidden'!E50)</f>
        <v>0</v>
      </c>
      <c r="E49" s="25">
        <f>IF('Indicator Date hidden'!F50="x","x",$E$2-'Indicator Date hidden'!F50)</f>
        <v>0</v>
      </c>
      <c r="F49" s="25">
        <f>IF('Indicator Date hidden'!G50="x","x",$F$2-'Indicator Date hidden'!G50)</f>
        <v>0</v>
      </c>
      <c r="G49" s="25">
        <f>IF('Indicator Date hidden'!H50="x","x",$G$2-'Indicator Date hidden'!H50)</f>
        <v>0</v>
      </c>
      <c r="H49" s="25">
        <f>IF('Indicator Date hidden'!I50="x","x",$H$2-'Indicator Date hidden'!I50)</f>
        <v>0</v>
      </c>
      <c r="I49" s="25">
        <f>IF('Indicator Date hidden'!J50="x","x",$I$2-'Indicator Date hidden'!J50)</f>
        <v>0</v>
      </c>
      <c r="J49" s="25">
        <f>IF('Indicator Date hidden'!K50="x","x",$J$2-'Indicator Date hidden'!K50)</f>
        <v>0</v>
      </c>
      <c r="K49" s="25">
        <f>IF('Indicator Date hidden'!L50="x","x",$K$2-'Indicator Date hidden'!L50)</f>
        <v>0</v>
      </c>
      <c r="L49" s="25">
        <f>IF('Indicator Date hidden'!M50="x","x",$L$2-'Indicator Date hidden'!M50)</f>
        <v>0</v>
      </c>
      <c r="M49" s="25">
        <f>IF('Indicator Date hidden'!N50="x","x",$M$2-'Indicator Date hidden'!N50)</f>
        <v>0</v>
      </c>
      <c r="N49" s="25">
        <f>IF('Indicator Date hidden'!O50="x","x",$N$2-'Indicator Date hidden'!O50)</f>
        <v>0</v>
      </c>
      <c r="O49" s="25">
        <f>IF('Indicator Date hidden'!P50="x","x",$O$2-'Indicator Date hidden'!P50)</f>
        <v>0</v>
      </c>
      <c r="P49" s="25">
        <f>IF('Indicator Date hidden'!Q50="x","x",$P$2-'Indicator Date hidden'!Q50)</f>
        <v>0</v>
      </c>
      <c r="Q49" s="25">
        <f>IF('Indicator Date hidden'!R50="x","x",$Q$2-'Indicator Date hidden'!R50)</f>
        <v>8</v>
      </c>
      <c r="R49" s="25">
        <f>IF('Indicator Date hidden'!S50="x","x",$R$2-'Indicator Date hidden'!S50)</f>
        <v>0</v>
      </c>
      <c r="S49" s="25">
        <f>IF('Indicator Date hidden'!T50="x","x",$S$2-'Indicator Date hidden'!T50)</f>
        <v>0</v>
      </c>
      <c r="T49" s="25">
        <f>IF('Indicator Date hidden'!U50="x","x",$T$2-'Indicator Date hidden'!U50)</f>
        <v>0</v>
      </c>
      <c r="U49" s="25" t="str">
        <f>IF('Indicator Date hidden'!V50="x","x",$U$2-'Indicator Date hidden'!V50)</f>
        <v>x</v>
      </c>
      <c r="V49" s="25">
        <f>IF('Indicator Date hidden'!W50="x","x",$V$2-'Indicator Date hidden'!W50)</f>
        <v>0</v>
      </c>
      <c r="W49" s="25">
        <f>IF('Indicator Date hidden'!X50="x","x",$W$2-'Indicator Date hidden'!X50)</f>
        <v>2</v>
      </c>
      <c r="X49" s="25">
        <f>IF('Indicator Date hidden'!Y50="x","x",$X$2-'Indicator Date hidden'!Y50)</f>
        <v>4</v>
      </c>
      <c r="Y49" s="25">
        <f>IF('Indicator Date hidden'!Z50="x","x",$Y$2-'Indicator Date hidden'!Z50)</f>
        <v>0</v>
      </c>
      <c r="Z49" s="25">
        <f>IF('Indicator Date hidden'!AA50="x","x",$Z$2-'Indicator Date hidden'!AA50)</f>
        <v>0</v>
      </c>
      <c r="AA49" s="25">
        <f>IF('Indicator Date hidden'!AB50="x","x",$AA$2-'Indicator Date hidden'!AB50)</f>
        <v>0</v>
      </c>
      <c r="AB49" s="25">
        <f>IF('Indicator Date hidden'!AC50="x","x",$AB$2-'Indicator Date hidden'!AC50)</f>
        <v>0</v>
      </c>
      <c r="AC49" s="25">
        <f>IF('Indicator Date hidden'!AD50="x","x",$AC$2-'Indicator Date hidden'!AD50)</f>
        <v>0</v>
      </c>
      <c r="AD49" s="25">
        <f>IF('Indicator Date hidden'!AE50="x","x",$AD$2-'Indicator Date hidden'!AE50)</f>
        <v>0</v>
      </c>
      <c r="AE49" s="25" t="str">
        <f>IF('Indicator Date hidden'!AF50="x","x",$AE$2-'Indicator Date hidden'!AF50)</f>
        <v>x</v>
      </c>
      <c r="AF49" s="25">
        <f>IF('Indicator Date hidden'!AG50="x","x",$AF$2-'Indicator Date hidden'!AG50)</f>
        <v>1</v>
      </c>
      <c r="AG49" s="25">
        <f>IF('Indicator Date hidden'!AH50="x","x",$AG$2-'Indicator Date hidden'!AH50)</f>
        <v>0</v>
      </c>
      <c r="AH49" s="25">
        <f>IF('Indicator Date hidden'!AI50="x","x",$AH$2-'Indicator Date hidden'!AI50)</f>
        <v>0</v>
      </c>
      <c r="AI49" s="25">
        <f>IF('Indicator Date hidden'!AJ50="x","x",$AI$2-'Indicator Date hidden'!AJ50)</f>
        <v>0</v>
      </c>
      <c r="AJ49" s="25" t="str">
        <f>IF('Indicator Date hidden'!AK50="x","x",$AJ$2-'Indicator Date hidden'!AK50)</f>
        <v>x</v>
      </c>
      <c r="AK49" s="25">
        <f>IF('Indicator Date hidden'!AL50="x","x",$AK$2-'Indicator Date hidden'!AL50)</f>
        <v>0</v>
      </c>
      <c r="AL49" s="25">
        <f>IF('Indicator Date hidden'!AM50="x","x",$AL$2-'Indicator Date hidden'!AM50)</f>
        <v>0</v>
      </c>
      <c r="AM49" s="25">
        <f>IF('Indicator Date hidden'!AN50="x","x",$AM$2-'Indicator Date hidden'!AN50)</f>
        <v>0</v>
      </c>
      <c r="AN49" s="25">
        <f>IF('Indicator Date hidden'!AO50="x","x",$AN$2-'Indicator Date hidden'!AO50)</f>
        <v>0</v>
      </c>
      <c r="AO49" s="25" t="str">
        <f>IF('Indicator Date hidden'!AP50="x","x",$AO$2-'Indicator Date hidden'!AP50)</f>
        <v>x</v>
      </c>
      <c r="AP49" s="25" t="str">
        <f>IF('Indicator Date hidden'!AQ50="x","x",$AP$2-'Indicator Date hidden'!AQ50)</f>
        <v>x</v>
      </c>
      <c r="AQ49" s="25">
        <f>IF('Indicator Date hidden'!AR50="x","x",$AQ$2-'Indicator Date hidden'!AR50)</f>
        <v>4</v>
      </c>
      <c r="AR49" s="25">
        <f>IF('Indicator Date hidden'!AS50="x","x",$AR$2-'Indicator Date hidden'!AS50)</f>
        <v>0</v>
      </c>
      <c r="AS49" s="25">
        <f>IF('Indicator Date hidden'!AT50="x","x",$AS$2-'Indicator Date hidden'!AT50)</f>
        <v>0</v>
      </c>
      <c r="AT49" s="25">
        <f>IF('Indicator Date hidden'!AU50="x","x",$AT$2-'Indicator Date hidden'!AU50)</f>
        <v>0</v>
      </c>
      <c r="AU49" s="25" t="str">
        <f>IF('Indicator Date hidden'!AV50="x","x",$AU$2-'Indicator Date hidden'!AV50)</f>
        <v>x</v>
      </c>
      <c r="AV49" s="25">
        <f>IF('Indicator Date hidden'!AW50="x","x",$AV$2-'Indicator Date hidden'!AW50)</f>
        <v>0</v>
      </c>
      <c r="AW49" s="25">
        <f>IF('Indicator Date hidden'!AX50="x","x",$AW$2-'Indicator Date hidden'!AX50)</f>
        <v>0</v>
      </c>
      <c r="AX49" s="25">
        <f>IF('Indicator Date hidden'!AY50="x","x",$AX$2-'Indicator Date hidden'!AY50)</f>
        <v>0</v>
      </c>
      <c r="AY49" s="25">
        <f>IF('Indicator Date hidden'!AZ50="x","x",$AY$2-'Indicator Date hidden'!AZ50)</f>
        <v>0</v>
      </c>
      <c r="AZ49" s="25">
        <f>IF('Indicator Date hidden'!BA50="x","x",$AZ$2-'Indicator Date hidden'!BA50)</f>
        <v>0</v>
      </c>
      <c r="BA49">
        <f t="shared" si="5"/>
        <v>19</v>
      </c>
      <c r="BB49" s="26">
        <f t="shared" si="6"/>
        <v>0.42222222222222222</v>
      </c>
      <c r="BC49">
        <f t="shared" si="7"/>
        <v>5</v>
      </c>
      <c r="BD49" s="26">
        <f t="shared" si="8"/>
        <v>1.4374188114485538</v>
      </c>
      <c r="BE49" s="28">
        <f t="shared" si="9"/>
        <v>0</v>
      </c>
    </row>
    <row r="50" spans="1:57" x14ac:dyDescent="0.35">
      <c r="A50" t="s">
        <v>7815</v>
      </c>
      <c r="B50" s="25">
        <f>IF('Indicator Date hidden'!C51="x","x",$B$2-'Indicator Date hidden'!C51)</f>
        <v>0</v>
      </c>
      <c r="C50" s="25">
        <f>IF('Indicator Date hidden'!D51="x","x",$C$2-'Indicator Date hidden'!D51)</f>
        <v>0</v>
      </c>
      <c r="D50" s="25">
        <f>IF('Indicator Date hidden'!E51="x","x",$D$2-'Indicator Date hidden'!E51)</f>
        <v>0</v>
      </c>
      <c r="E50" s="25">
        <f>IF('Indicator Date hidden'!F51="x","x",$E$2-'Indicator Date hidden'!F51)</f>
        <v>0</v>
      </c>
      <c r="F50" s="25">
        <f>IF('Indicator Date hidden'!G51="x","x",$F$2-'Indicator Date hidden'!G51)</f>
        <v>0</v>
      </c>
      <c r="G50" s="25">
        <f>IF('Indicator Date hidden'!H51="x","x",$G$2-'Indicator Date hidden'!H51)</f>
        <v>0</v>
      </c>
      <c r="H50" s="25">
        <f>IF('Indicator Date hidden'!I51="x","x",$H$2-'Indicator Date hidden'!I51)</f>
        <v>0</v>
      </c>
      <c r="I50" s="25">
        <f>IF('Indicator Date hidden'!J51="x","x",$I$2-'Indicator Date hidden'!J51)</f>
        <v>0</v>
      </c>
      <c r="J50" s="25">
        <f>IF('Indicator Date hidden'!K51="x","x",$J$2-'Indicator Date hidden'!K51)</f>
        <v>0</v>
      </c>
      <c r="K50" s="25">
        <f>IF('Indicator Date hidden'!L51="x","x",$K$2-'Indicator Date hidden'!L51)</f>
        <v>0</v>
      </c>
      <c r="L50" s="25">
        <f>IF('Indicator Date hidden'!M51="x","x",$L$2-'Indicator Date hidden'!M51)</f>
        <v>0</v>
      </c>
      <c r="M50" s="25">
        <f>IF('Indicator Date hidden'!N51="x","x",$M$2-'Indicator Date hidden'!N51)</f>
        <v>0</v>
      </c>
      <c r="N50" s="25">
        <f>IF('Indicator Date hidden'!O51="x","x",$N$2-'Indicator Date hidden'!O51)</f>
        <v>0</v>
      </c>
      <c r="O50" s="25">
        <f>IF('Indicator Date hidden'!P51="x","x",$O$2-'Indicator Date hidden'!P51)</f>
        <v>0</v>
      </c>
      <c r="P50" s="25">
        <f>IF('Indicator Date hidden'!Q51="x","x",$P$2-'Indicator Date hidden'!Q51)</f>
        <v>0</v>
      </c>
      <c r="Q50" s="25" t="str">
        <f>IF('Indicator Date hidden'!R51="x","x",$Q$2-'Indicator Date hidden'!R51)</f>
        <v>x</v>
      </c>
      <c r="R50" s="25">
        <f>IF('Indicator Date hidden'!S51="x","x",$R$2-'Indicator Date hidden'!S51)</f>
        <v>0</v>
      </c>
      <c r="S50" s="25">
        <f>IF('Indicator Date hidden'!T51="x","x",$S$2-'Indicator Date hidden'!T51)</f>
        <v>0</v>
      </c>
      <c r="T50" s="25">
        <f>IF('Indicator Date hidden'!U51="x","x",$T$2-'Indicator Date hidden'!U51)</f>
        <v>0</v>
      </c>
      <c r="U50" s="25">
        <f>IF('Indicator Date hidden'!V51="x","x",$U$2-'Indicator Date hidden'!V51)</f>
        <v>0</v>
      </c>
      <c r="V50" s="25">
        <f>IF('Indicator Date hidden'!W51="x","x",$V$2-'Indicator Date hidden'!W51)</f>
        <v>0</v>
      </c>
      <c r="W50" s="25" t="str">
        <f>IF('Indicator Date hidden'!X51="x","x",$W$2-'Indicator Date hidden'!X51)</f>
        <v>x</v>
      </c>
      <c r="X50" s="25">
        <f>IF('Indicator Date hidden'!Y51="x","x",$X$2-'Indicator Date hidden'!Y51)</f>
        <v>3</v>
      </c>
      <c r="Y50" s="25">
        <f>IF('Indicator Date hidden'!Z51="x","x",$Y$2-'Indicator Date hidden'!Z51)</f>
        <v>0</v>
      </c>
      <c r="Z50" s="25">
        <f>IF('Indicator Date hidden'!AA51="x","x",$Z$2-'Indicator Date hidden'!AA51)</f>
        <v>0</v>
      </c>
      <c r="AA50" s="25" t="str">
        <f>IF('Indicator Date hidden'!AB51="x","x",$AA$2-'Indicator Date hidden'!AB51)</f>
        <v>x</v>
      </c>
      <c r="AB50" s="25">
        <f>IF('Indicator Date hidden'!AC51="x","x",$AB$2-'Indicator Date hidden'!AC51)</f>
        <v>0</v>
      </c>
      <c r="AC50" s="25">
        <f>IF('Indicator Date hidden'!AD51="x","x",$AC$2-'Indicator Date hidden'!AD51)</f>
        <v>0</v>
      </c>
      <c r="AD50" s="25" t="str">
        <f>IF('Indicator Date hidden'!AE51="x","x",$AD$2-'Indicator Date hidden'!AE51)</f>
        <v>x</v>
      </c>
      <c r="AE50" s="25" t="str">
        <f>IF('Indicator Date hidden'!AF51="x","x",$AE$2-'Indicator Date hidden'!AF51)</f>
        <v>x</v>
      </c>
      <c r="AF50" s="25" t="str">
        <f>IF('Indicator Date hidden'!AG51="x","x",$AF$2-'Indicator Date hidden'!AG51)</f>
        <v>x</v>
      </c>
      <c r="AG50" s="25">
        <f>IF('Indicator Date hidden'!AH51="x","x",$AG$2-'Indicator Date hidden'!AH51)</f>
        <v>0</v>
      </c>
      <c r="AH50" s="25">
        <f>IF('Indicator Date hidden'!AI51="x","x",$AH$2-'Indicator Date hidden'!AI51)</f>
        <v>0</v>
      </c>
      <c r="AI50" s="25">
        <f>IF('Indicator Date hidden'!AJ51="x","x",$AI$2-'Indicator Date hidden'!AJ51)</f>
        <v>0</v>
      </c>
      <c r="AJ50" s="25" t="str">
        <f>IF('Indicator Date hidden'!AK51="x","x",$AJ$2-'Indicator Date hidden'!AK51)</f>
        <v>x</v>
      </c>
      <c r="AK50" s="25">
        <f>IF('Indicator Date hidden'!AL51="x","x",$AK$2-'Indicator Date hidden'!AL51)</f>
        <v>1</v>
      </c>
      <c r="AL50" s="25">
        <f>IF('Indicator Date hidden'!AM51="x","x",$AL$2-'Indicator Date hidden'!AM51)</f>
        <v>0</v>
      </c>
      <c r="AM50" s="25">
        <f>IF('Indicator Date hidden'!AN51="x","x",$AM$2-'Indicator Date hidden'!AN51)</f>
        <v>0</v>
      </c>
      <c r="AN50" s="25">
        <f>IF('Indicator Date hidden'!AO51="x","x",$AN$2-'Indicator Date hidden'!AO51)</f>
        <v>0</v>
      </c>
      <c r="AO50" s="25" t="str">
        <f>IF('Indicator Date hidden'!AP51="x","x",$AO$2-'Indicator Date hidden'!AP51)</f>
        <v>x</v>
      </c>
      <c r="AP50" s="25" t="str">
        <f>IF('Indicator Date hidden'!AQ51="x","x",$AP$2-'Indicator Date hidden'!AQ51)</f>
        <v>x</v>
      </c>
      <c r="AQ50" s="25" t="str">
        <f>IF('Indicator Date hidden'!AR51="x","x",$AQ$2-'Indicator Date hidden'!AR51)</f>
        <v>x</v>
      </c>
      <c r="AR50" s="25">
        <f>IF('Indicator Date hidden'!AS51="x","x",$AR$2-'Indicator Date hidden'!AS51)</f>
        <v>0</v>
      </c>
      <c r="AS50" s="25">
        <f>IF('Indicator Date hidden'!AT51="x","x",$AS$2-'Indicator Date hidden'!AT51)</f>
        <v>0</v>
      </c>
      <c r="AT50" s="25">
        <f>IF('Indicator Date hidden'!AU51="x","x",$AT$2-'Indicator Date hidden'!AU51)</f>
        <v>0</v>
      </c>
      <c r="AU50" s="25" t="str">
        <f>IF('Indicator Date hidden'!AV51="x","x",$AU$2-'Indicator Date hidden'!AV51)</f>
        <v>x</v>
      </c>
      <c r="AV50" s="25">
        <f>IF('Indicator Date hidden'!AW51="x","x",$AV$2-'Indicator Date hidden'!AW51)</f>
        <v>0</v>
      </c>
      <c r="AW50" s="25">
        <f>IF('Indicator Date hidden'!AX51="x","x",$AW$2-'Indicator Date hidden'!AX51)</f>
        <v>0</v>
      </c>
      <c r="AX50" s="25">
        <f>IF('Indicator Date hidden'!AY51="x","x",$AX$2-'Indicator Date hidden'!AY51)</f>
        <v>0</v>
      </c>
      <c r="AY50" s="25">
        <f>IF('Indicator Date hidden'!AZ51="x","x",$AY$2-'Indicator Date hidden'!AZ51)</f>
        <v>8</v>
      </c>
      <c r="AZ50" s="25">
        <f>IF('Indicator Date hidden'!BA51="x","x",$AZ$2-'Indicator Date hidden'!BA51)</f>
        <v>8</v>
      </c>
      <c r="BA50">
        <f t="shared" si="5"/>
        <v>20</v>
      </c>
      <c r="BB50" s="26">
        <f t="shared" si="6"/>
        <v>0.5</v>
      </c>
      <c r="BC50">
        <f t="shared" si="7"/>
        <v>4</v>
      </c>
      <c r="BD50" s="26">
        <f t="shared" si="8"/>
        <v>1.7888543819998317</v>
      </c>
      <c r="BE50" s="28">
        <f t="shared" si="9"/>
        <v>0</v>
      </c>
    </row>
    <row r="51" spans="1:57" x14ac:dyDescent="0.35">
      <c r="A51" t="s">
        <v>7818</v>
      </c>
      <c r="B51" s="25">
        <f>IF('Indicator Date hidden'!C52="x","x",$B$2-'Indicator Date hidden'!C52)</f>
        <v>0</v>
      </c>
      <c r="C51" s="25">
        <f>IF('Indicator Date hidden'!D52="x","x",$C$2-'Indicator Date hidden'!D52)</f>
        <v>0</v>
      </c>
      <c r="D51" s="25">
        <f>IF('Indicator Date hidden'!E52="x","x",$D$2-'Indicator Date hidden'!E52)</f>
        <v>0</v>
      </c>
      <c r="E51" s="25">
        <f>IF('Indicator Date hidden'!F52="x","x",$E$2-'Indicator Date hidden'!F52)</f>
        <v>0</v>
      </c>
      <c r="F51" s="25">
        <f>IF('Indicator Date hidden'!G52="x","x",$F$2-'Indicator Date hidden'!G52)</f>
        <v>0</v>
      </c>
      <c r="G51" s="25">
        <f>IF('Indicator Date hidden'!H52="x","x",$G$2-'Indicator Date hidden'!H52)</f>
        <v>0</v>
      </c>
      <c r="H51" s="25">
        <f>IF('Indicator Date hidden'!I52="x","x",$H$2-'Indicator Date hidden'!I52)</f>
        <v>0</v>
      </c>
      <c r="I51" s="25">
        <f>IF('Indicator Date hidden'!J52="x","x",$I$2-'Indicator Date hidden'!J52)</f>
        <v>0</v>
      </c>
      <c r="J51" s="25">
        <f>IF('Indicator Date hidden'!K52="x","x",$J$2-'Indicator Date hidden'!K52)</f>
        <v>0</v>
      </c>
      <c r="K51" s="25">
        <f>IF('Indicator Date hidden'!L52="x","x",$K$2-'Indicator Date hidden'!L52)</f>
        <v>0</v>
      </c>
      <c r="L51" s="25">
        <f>IF('Indicator Date hidden'!M52="x","x",$L$2-'Indicator Date hidden'!M52)</f>
        <v>0</v>
      </c>
      <c r="M51" s="25">
        <f>IF('Indicator Date hidden'!N52="x","x",$M$2-'Indicator Date hidden'!N52)</f>
        <v>0</v>
      </c>
      <c r="N51" s="25">
        <f>IF('Indicator Date hidden'!O52="x","x",$N$2-'Indicator Date hidden'!O52)</f>
        <v>0</v>
      </c>
      <c r="O51" s="25">
        <f>IF('Indicator Date hidden'!P52="x","x",$O$2-'Indicator Date hidden'!P52)</f>
        <v>0</v>
      </c>
      <c r="P51" s="25">
        <f>IF('Indicator Date hidden'!Q52="x","x",$P$2-'Indicator Date hidden'!Q52)</f>
        <v>0</v>
      </c>
      <c r="Q51" s="25">
        <f>IF('Indicator Date hidden'!R52="x","x",$Q$2-'Indicator Date hidden'!R52)</f>
        <v>1</v>
      </c>
      <c r="R51" s="25">
        <f>IF('Indicator Date hidden'!S52="x","x",$R$2-'Indicator Date hidden'!S52)</f>
        <v>0</v>
      </c>
      <c r="S51" s="25">
        <f>IF('Indicator Date hidden'!T52="x","x",$S$2-'Indicator Date hidden'!T52)</f>
        <v>0</v>
      </c>
      <c r="T51" s="25">
        <f>IF('Indicator Date hidden'!U52="x","x",$T$2-'Indicator Date hidden'!U52)</f>
        <v>0</v>
      </c>
      <c r="U51" s="25">
        <f>IF('Indicator Date hidden'!V52="x","x",$U$2-'Indicator Date hidden'!V52)</f>
        <v>0</v>
      </c>
      <c r="V51" s="25">
        <f>IF('Indicator Date hidden'!W52="x","x",$V$2-'Indicator Date hidden'!W52)</f>
        <v>0</v>
      </c>
      <c r="W51" s="25">
        <f>IF('Indicator Date hidden'!X52="x","x",$W$2-'Indicator Date hidden'!X52)</f>
        <v>1</v>
      </c>
      <c r="X51" s="25">
        <f>IF('Indicator Date hidden'!Y52="x","x",$X$2-'Indicator Date hidden'!Y52)</f>
        <v>2</v>
      </c>
      <c r="Y51" s="25">
        <f>IF('Indicator Date hidden'!Z52="x","x",$Y$2-'Indicator Date hidden'!Z52)</f>
        <v>0</v>
      </c>
      <c r="Z51" s="25">
        <f>IF('Indicator Date hidden'!AA52="x","x",$Z$2-'Indicator Date hidden'!AA52)</f>
        <v>0</v>
      </c>
      <c r="AA51" s="25">
        <f>IF('Indicator Date hidden'!AB52="x","x",$AA$2-'Indicator Date hidden'!AB52)</f>
        <v>0</v>
      </c>
      <c r="AB51" s="25">
        <f>IF('Indicator Date hidden'!AC52="x","x",$AB$2-'Indicator Date hidden'!AC52)</f>
        <v>0</v>
      </c>
      <c r="AC51" s="25">
        <f>IF('Indicator Date hidden'!AD52="x","x",$AC$2-'Indicator Date hidden'!AD52)</f>
        <v>0</v>
      </c>
      <c r="AD51" s="25">
        <f>IF('Indicator Date hidden'!AE52="x","x",$AD$2-'Indicator Date hidden'!AE52)</f>
        <v>0</v>
      </c>
      <c r="AE51" s="25">
        <f>IF('Indicator Date hidden'!AF52="x","x",$AE$2-'Indicator Date hidden'!AF52)</f>
        <v>0</v>
      </c>
      <c r="AF51" s="25">
        <f>IF('Indicator Date hidden'!AG52="x","x",$AF$2-'Indicator Date hidden'!AG52)</f>
        <v>0</v>
      </c>
      <c r="AG51" s="25">
        <f>IF('Indicator Date hidden'!AH52="x","x",$AG$2-'Indicator Date hidden'!AH52)</f>
        <v>0</v>
      </c>
      <c r="AH51" s="25">
        <f>IF('Indicator Date hidden'!AI52="x","x",$AH$2-'Indicator Date hidden'!AI52)</f>
        <v>0</v>
      </c>
      <c r="AI51" s="25">
        <f>IF('Indicator Date hidden'!AJ52="x","x",$AI$2-'Indicator Date hidden'!AJ52)</f>
        <v>0</v>
      </c>
      <c r="AJ51" s="25" t="str">
        <f>IF('Indicator Date hidden'!AK52="x","x",$AJ$2-'Indicator Date hidden'!AK52)</f>
        <v>x</v>
      </c>
      <c r="AK51" s="25">
        <f>IF('Indicator Date hidden'!AL52="x","x",$AK$2-'Indicator Date hidden'!AL52)</f>
        <v>1</v>
      </c>
      <c r="AL51" s="25">
        <f>IF('Indicator Date hidden'!AM52="x","x",$AL$2-'Indicator Date hidden'!AM52)</f>
        <v>0</v>
      </c>
      <c r="AM51" s="25">
        <f>IF('Indicator Date hidden'!AN52="x","x",$AM$2-'Indicator Date hidden'!AN52)</f>
        <v>0</v>
      </c>
      <c r="AN51" s="25">
        <f>IF('Indicator Date hidden'!AO52="x","x",$AN$2-'Indicator Date hidden'!AO52)</f>
        <v>0</v>
      </c>
      <c r="AO51" s="25">
        <f>IF('Indicator Date hidden'!AP52="x","x",$AO$2-'Indicator Date hidden'!AP52)</f>
        <v>0</v>
      </c>
      <c r="AP51" s="25">
        <f>IF('Indicator Date hidden'!AQ52="x","x",$AP$2-'Indicator Date hidden'!AQ52)</f>
        <v>0</v>
      </c>
      <c r="AQ51" s="25">
        <f>IF('Indicator Date hidden'!AR52="x","x",$AQ$2-'Indicator Date hidden'!AR52)</f>
        <v>0</v>
      </c>
      <c r="AR51" s="25">
        <f>IF('Indicator Date hidden'!AS52="x","x",$AR$2-'Indicator Date hidden'!AS52)</f>
        <v>0</v>
      </c>
      <c r="AS51" s="25">
        <f>IF('Indicator Date hidden'!AT52="x","x",$AS$2-'Indicator Date hidden'!AT52)</f>
        <v>0</v>
      </c>
      <c r="AT51" s="25">
        <f>IF('Indicator Date hidden'!AU52="x","x",$AT$2-'Indicator Date hidden'!AU52)</f>
        <v>0</v>
      </c>
      <c r="AU51" s="25">
        <f>IF('Indicator Date hidden'!AV52="x","x",$AU$2-'Indicator Date hidden'!AV52)</f>
        <v>1</v>
      </c>
      <c r="AV51" s="25">
        <f>IF('Indicator Date hidden'!AW52="x","x",$AV$2-'Indicator Date hidden'!AW52)</f>
        <v>0</v>
      </c>
      <c r="AW51" s="25">
        <f>IF('Indicator Date hidden'!AX52="x","x",$AW$2-'Indicator Date hidden'!AX52)</f>
        <v>0</v>
      </c>
      <c r="AX51" s="25">
        <f>IF('Indicator Date hidden'!AY52="x","x",$AX$2-'Indicator Date hidden'!AY52)</f>
        <v>0</v>
      </c>
      <c r="AY51" s="25">
        <f>IF('Indicator Date hidden'!AZ52="x","x",$AY$2-'Indicator Date hidden'!AZ52)</f>
        <v>0</v>
      </c>
      <c r="AZ51" s="25">
        <f>IF('Indicator Date hidden'!BA52="x","x",$AZ$2-'Indicator Date hidden'!BA52)</f>
        <v>0</v>
      </c>
      <c r="BA51">
        <f t="shared" si="5"/>
        <v>6</v>
      </c>
      <c r="BB51" s="26">
        <f t="shared" si="6"/>
        <v>0.12</v>
      </c>
      <c r="BC51">
        <f t="shared" si="7"/>
        <v>5</v>
      </c>
      <c r="BD51" s="26">
        <f t="shared" si="8"/>
        <v>0.38157568056677826</v>
      </c>
      <c r="BE51" s="28">
        <f t="shared" si="9"/>
        <v>0</v>
      </c>
    </row>
    <row r="52" spans="1:57" x14ac:dyDescent="0.35">
      <c r="A52" t="s">
        <v>7820</v>
      </c>
      <c r="B52" s="25">
        <f>IF('Indicator Date hidden'!C53="x","x",$B$2-'Indicator Date hidden'!C53)</f>
        <v>0</v>
      </c>
      <c r="C52" s="25">
        <f>IF('Indicator Date hidden'!D53="x","x",$C$2-'Indicator Date hidden'!D53)</f>
        <v>0</v>
      </c>
      <c r="D52" s="25">
        <f>IF('Indicator Date hidden'!E53="x","x",$D$2-'Indicator Date hidden'!E53)</f>
        <v>0</v>
      </c>
      <c r="E52" s="25">
        <f>IF('Indicator Date hidden'!F53="x","x",$E$2-'Indicator Date hidden'!F53)</f>
        <v>0</v>
      </c>
      <c r="F52" s="25">
        <f>IF('Indicator Date hidden'!G53="x","x",$F$2-'Indicator Date hidden'!G53)</f>
        <v>0</v>
      </c>
      <c r="G52" s="25">
        <f>IF('Indicator Date hidden'!H53="x","x",$G$2-'Indicator Date hidden'!H53)</f>
        <v>0</v>
      </c>
      <c r="H52" s="25">
        <f>IF('Indicator Date hidden'!I53="x","x",$H$2-'Indicator Date hidden'!I53)</f>
        <v>0</v>
      </c>
      <c r="I52" s="25">
        <f>IF('Indicator Date hidden'!J53="x","x",$I$2-'Indicator Date hidden'!J53)</f>
        <v>0</v>
      </c>
      <c r="J52" s="25">
        <f>IF('Indicator Date hidden'!K53="x","x",$J$2-'Indicator Date hidden'!K53)</f>
        <v>0</v>
      </c>
      <c r="K52" s="25">
        <f>IF('Indicator Date hidden'!L53="x","x",$K$2-'Indicator Date hidden'!L53)</f>
        <v>0</v>
      </c>
      <c r="L52" s="25">
        <f>IF('Indicator Date hidden'!M53="x","x",$L$2-'Indicator Date hidden'!M53)</f>
        <v>0</v>
      </c>
      <c r="M52" s="25">
        <f>IF('Indicator Date hidden'!N53="x","x",$M$2-'Indicator Date hidden'!N53)</f>
        <v>0</v>
      </c>
      <c r="N52" s="25">
        <f>IF('Indicator Date hidden'!O53="x","x",$N$2-'Indicator Date hidden'!O53)</f>
        <v>0</v>
      </c>
      <c r="O52" s="25">
        <f>IF('Indicator Date hidden'!P53="x","x",$O$2-'Indicator Date hidden'!P53)</f>
        <v>0</v>
      </c>
      <c r="P52" s="25">
        <f>IF('Indicator Date hidden'!Q53="x","x",$P$2-'Indicator Date hidden'!Q53)</f>
        <v>0</v>
      </c>
      <c r="Q52" s="25">
        <f>IF('Indicator Date hidden'!R53="x","x",$Q$2-'Indicator Date hidden'!R53)</f>
        <v>0</v>
      </c>
      <c r="R52" s="25">
        <f>IF('Indicator Date hidden'!S53="x","x",$R$2-'Indicator Date hidden'!S53)</f>
        <v>0</v>
      </c>
      <c r="S52" s="25">
        <f>IF('Indicator Date hidden'!T53="x","x",$S$2-'Indicator Date hidden'!T53)</f>
        <v>0</v>
      </c>
      <c r="T52" s="25">
        <f>IF('Indicator Date hidden'!U53="x","x",$T$2-'Indicator Date hidden'!U53)</f>
        <v>0</v>
      </c>
      <c r="U52" s="25">
        <f>IF('Indicator Date hidden'!V53="x","x",$U$2-'Indicator Date hidden'!V53)</f>
        <v>0</v>
      </c>
      <c r="V52" s="25">
        <f>IF('Indicator Date hidden'!W53="x","x",$V$2-'Indicator Date hidden'!W53)</f>
        <v>0</v>
      </c>
      <c r="W52" s="25">
        <f>IF('Indicator Date hidden'!X53="x","x",$W$2-'Indicator Date hidden'!X53)</f>
        <v>2</v>
      </c>
      <c r="X52" s="25">
        <f>IF('Indicator Date hidden'!Y53="x","x",$X$2-'Indicator Date hidden'!Y53)</f>
        <v>3</v>
      </c>
      <c r="Y52" s="25">
        <f>IF('Indicator Date hidden'!Z53="x","x",$Y$2-'Indicator Date hidden'!Z53)</f>
        <v>0</v>
      </c>
      <c r="Z52" s="25">
        <f>IF('Indicator Date hidden'!AA53="x","x",$Z$2-'Indicator Date hidden'!AA53)</f>
        <v>0</v>
      </c>
      <c r="AA52" s="25">
        <f>IF('Indicator Date hidden'!AB53="x","x",$AA$2-'Indicator Date hidden'!AB53)</f>
        <v>0</v>
      </c>
      <c r="AB52" s="25">
        <f>IF('Indicator Date hidden'!AC53="x","x",$AB$2-'Indicator Date hidden'!AC53)</f>
        <v>0</v>
      </c>
      <c r="AC52" s="25">
        <f>IF('Indicator Date hidden'!AD53="x","x",$AC$2-'Indicator Date hidden'!AD53)</f>
        <v>0</v>
      </c>
      <c r="AD52" s="25">
        <f>IF('Indicator Date hidden'!AE53="x","x",$AD$2-'Indicator Date hidden'!AE53)</f>
        <v>0</v>
      </c>
      <c r="AE52" s="25">
        <f>IF('Indicator Date hidden'!AF53="x","x",$AE$2-'Indicator Date hidden'!AF53)</f>
        <v>0</v>
      </c>
      <c r="AF52" s="25">
        <f>IF('Indicator Date hidden'!AG53="x","x",$AF$2-'Indicator Date hidden'!AG53)</f>
        <v>0</v>
      </c>
      <c r="AG52" s="25">
        <f>IF('Indicator Date hidden'!AH53="x","x",$AG$2-'Indicator Date hidden'!AH53)</f>
        <v>0</v>
      </c>
      <c r="AH52" s="25">
        <f>IF('Indicator Date hidden'!AI53="x","x",$AH$2-'Indicator Date hidden'!AI53)</f>
        <v>0</v>
      </c>
      <c r="AI52" s="25">
        <f>IF('Indicator Date hidden'!AJ53="x","x",$AI$2-'Indicator Date hidden'!AJ53)</f>
        <v>0</v>
      </c>
      <c r="AJ52" s="25" t="str">
        <f>IF('Indicator Date hidden'!AK53="x","x",$AJ$2-'Indicator Date hidden'!AK53)</f>
        <v>x</v>
      </c>
      <c r="AK52" s="25">
        <f>IF('Indicator Date hidden'!AL53="x","x",$AK$2-'Indicator Date hidden'!AL53)</f>
        <v>1</v>
      </c>
      <c r="AL52" s="25">
        <f>IF('Indicator Date hidden'!AM53="x","x",$AL$2-'Indicator Date hidden'!AM53)</f>
        <v>0</v>
      </c>
      <c r="AM52" s="25">
        <f>IF('Indicator Date hidden'!AN53="x","x",$AM$2-'Indicator Date hidden'!AN53)</f>
        <v>0</v>
      </c>
      <c r="AN52" s="25">
        <f>IF('Indicator Date hidden'!AO53="x","x",$AN$2-'Indicator Date hidden'!AO53)</f>
        <v>0</v>
      </c>
      <c r="AO52" s="25">
        <f>IF('Indicator Date hidden'!AP53="x","x",$AO$2-'Indicator Date hidden'!AP53)</f>
        <v>0</v>
      </c>
      <c r="AP52" s="25">
        <f>IF('Indicator Date hidden'!AQ53="x","x",$AP$2-'Indicator Date hidden'!AQ53)</f>
        <v>0</v>
      </c>
      <c r="AQ52" s="25">
        <f>IF('Indicator Date hidden'!AR53="x","x",$AQ$2-'Indicator Date hidden'!AR53)</f>
        <v>0</v>
      </c>
      <c r="AR52" s="25">
        <f>IF('Indicator Date hidden'!AS53="x","x",$AR$2-'Indicator Date hidden'!AS53)</f>
        <v>0</v>
      </c>
      <c r="AS52" s="25">
        <f>IF('Indicator Date hidden'!AT53="x","x",$AS$2-'Indicator Date hidden'!AT53)</f>
        <v>0</v>
      </c>
      <c r="AT52" s="25">
        <f>IF('Indicator Date hidden'!AU53="x","x",$AT$2-'Indicator Date hidden'!AU53)</f>
        <v>0</v>
      </c>
      <c r="AU52" s="25">
        <f>IF('Indicator Date hidden'!AV53="x","x",$AU$2-'Indicator Date hidden'!AV53)</f>
        <v>1</v>
      </c>
      <c r="AV52" s="25">
        <f>IF('Indicator Date hidden'!AW53="x","x",$AV$2-'Indicator Date hidden'!AW53)</f>
        <v>0</v>
      </c>
      <c r="AW52" s="25">
        <f>IF('Indicator Date hidden'!AX53="x","x",$AW$2-'Indicator Date hidden'!AX53)</f>
        <v>0</v>
      </c>
      <c r="AX52" s="25">
        <f>IF('Indicator Date hidden'!AY53="x","x",$AX$2-'Indicator Date hidden'!AY53)</f>
        <v>0</v>
      </c>
      <c r="AY52" s="25">
        <f>IF('Indicator Date hidden'!AZ53="x","x",$AY$2-'Indicator Date hidden'!AZ53)</f>
        <v>0</v>
      </c>
      <c r="AZ52" s="25">
        <f>IF('Indicator Date hidden'!BA53="x","x",$AZ$2-'Indicator Date hidden'!BA53)</f>
        <v>0</v>
      </c>
      <c r="BA52">
        <f t="shared" si="5"/>
        <v>7</v>
      </c>
      <c r="BB52" s="26">
        <f t="shared" si="6"/>
        <v>0.14000000000000001</v>
      </c>
      <c r="BC52">
        <f t="shared" si="7"/>
        <v>4</v>
      </c>
      <c r="BD52" s="26">
        <f t="shared" si="8"/>
        <v>0.52952809179494909</v>
      </c>
      <c r="BE52" s="28">
        <f t="shared" si="9"/>
        <v>0</v>
      </c>
    </row>
    <row r="53" spans="1:57" x14ac:dyDescent="0.35">
      <c r="A53" t="s">
        <v>7821</v>
      </c>
      <c r="B53" s="25">
        <f>IF('Indicator Date hidden'!C54="x","x",$B$2-'Indicator Date hidden'!C54)</f>
        <v>0</v>
      </c>
      <c r="C53" s="25">
        <f>IF('Indicator Date hidden'!D54="x","x",$C$2-'Indicator Date hidden'!D54)</f>
        <v>0</v>
      </c>
      <c r="D53" s="25">
        <f>IF('Indicator Date hidden'!E54="x","x",$D$2-'Indicator Date hidden'!E54)</f>
        <v>0</v>
      </c>
      <c r="E53" s="25">
        <f>IF('Indicator Date hidden'!F54="x","x",$E$2-'Indicator Date hidden'!F54)</f>
        <v>0</v>
      </c>
      <c r="F53" s="25">
        <f>IF('Indicator Date hidden'!G54="x","x",$F$2-'Indicator Date hidden'!G54)</f>
        <v>0</v>
      </c>
      <c r="G53" s="25">
        <f>IF('Indicator Date hidden'!H54="x","x",$G$2-'Indicator Date hidden'!H54)</f>
        <v>0</v>
      </c>
      <c r="H53" s="25">
        <f>IF('Indicator Date hidden'!I54="x","x",$H$2-'Indicator Date hidden'!I54)</f>
        <v>0</v>
      </c>
      <c r="I53" s="25">
        <f>IF('Indicator Date hidden'!J54="x","x",$I$2-'Indicator Date hidden'!J54)</f>
        <v>0</v>
      </c>
      <c r="J53" s="25">
        <f>IF('Indicator Date hidden'!K54="x","x",$J$2-'Indicator Date hidden'!K54)</f>
        <v>0</v>
      </c>
      <c r="K53" s="25">
        <f>IF('Indicator Date hidden'!L54="x","x",$K$2-'Indicator Date hidden'!L54)</f>
        <v>0</v>
      </c>
      <c r="L53" s="25">
        <f>IF('Indicator Date hidden'!M54="x","x",$L$2-'Indicator Date hidden'!M54)</f>
        <v>0</v>
      </c>
      <c r="M53" s="25">
        <f>IF('Indicator Date hidden'!N54="x","x",$M$2-'Indicator Date hidden'!N54)</f>
        <v>0</v>
      </c>
      <c r="N53" s="25">
        <f>IF('Indicator Date hidden'!O54="x","x",$N$2-'Indicator Date hidden'!O54)</f>
        <v>0</v>
      </c>
      <c r="O53" s="25">
        <f>IF('Indicator Date hidden'!P54="x","x",$O$2-'Indicator Date hidden'!P54)</f>
        <v>0</v>
      </c>
      <c r="P53" s="25">
        <f>IF('Indicator Date hidden'!Q54="x","x",$P$2-'Indicator Date hidden'!Q54)</f>
        <v>0</v>
      </c>
      <c r="Q53" s="25">
        <f>IF('Indicator Date hidden'!R54="x","x",$Q$2-'Indicator Date hidden'!R54)</f>
        <v>0</v>
      </c>
      <c r="R53" s="25">
        <f>IF('Indicator Date hidden'!S54="x","x",$R$2-'Indicator Date hidden'!S54)</f>
        <v>0</v>
      </c>
      <c r="S53" s="25">
        <f>IF('Indicator Date hidden'!T54="x","x",$S$2-'Indicator Date hidden'!T54)</f>
        <v>0</v>
      </c>
      <c r="T53" s="25">
        <f>IF('Indicator Date hidden'!U54="x","x",$T$2-'Indicator Date hidden'!U54)</f>
        <v>0</v>
      </c>
      <c r="U53" s="25">
        <f>IF('Indicator Date hidden'!V54="x","x",$U$2-'Indicator Date hidden'!V54)</f>
        <v>0</v>
      </c>
      <c r="V53" s="25">
        <f>IF('Indicator Date hidden'!W54="x","x",$V$2-'Indicator Date hidden'!W54)</f>
        <v>0</v>
      </c>
      <c r="W53" s="25">
        <f>IF('Indicator Date hidden'!X54="x","x",$W$2-'Indicator Date hidden'!X54)</f>
        <v>0</v>
      </c>
      <c r="X53" s="25">
        <f>IF('Indicator Date hidden'!Y54="x","x",$X$2-'Indicator Date hidden'!Y54)</f>
        <v>4</v>
      </c>
      <c r="Y53" s="25">
        <f>IF('Indicator Date hidden'!Z54="x","x",$Y$2-'Indicator Date hidden'!Z54)</f>
        <v>0</v>
      </c>
      <c r="Z53" s="25">
        <f>IF('Indicator Date hidden'!AA54="x","x",$Z$2-'Indicator Date hidden'!AA54)</f>
        <v>0</v>
      </c>
      <c r="AA53" s="25">
        <f>IF('Indicator Date hidden'!AB54="x","x",$AA$2-'Indicator Date hidden'!AB54)</f>
        <v>0</v>
      </c>
      <c r="AB53" s="25">
        <f>IF('Indicator Date hidden'!AC54="x","x",$AB$2-'Indicator Date hidden'!AC54)</f>
        <v>0</v>
      </c>
      <c r="AC53" s="25">
        <f>IF('Indicator Date hidden'!AD54="x","x",$AC$2-'Indicator Date hidden'!AD54)</f>
        <v>0</v>
      </c>
      <c r="AD53" s="25" t="str">
        <f>IF('Indicator Date hidden'!AE54="x","x",$AD$2-'Indicator Date hidden'!AE54)</f>
        <v>x</v>
      </c>
      <c r="AE53" s="25">
        <f>IF('Indicator Date hidden'!AF54="x","x",$AE$2-'Indicator Date hidden'!AF54)</f>
        <v>0</v>
      </c>
      <c r="AF53" s="25">
        <f>IF('Indicator Date hidden'!AG54="x","x",$AF$2-'Indicator Date hidden'!AG54)</f>
        <v>5</v>
      </c>
      <c r="AG53" s="25">
        <f>IF('Indicator Date hidden'!AH54="x","x",$AG$2-'Indicator Date hidden'!AH54)</f>
        <v>0</v>
      </c>
      <c r="AH53" s="25">
        <f>IF('Indicator Date hidden'!AI54="x","x",$AH$2-'Indicator Date hidden'!AI54)</f>
        <v>0</v>
      </c>
      <c r="AI53" s="25">
        <f>IF('Indicator Date hidden'!AJ54="x","x",$AI$2-'Indicator Date hidden'!AJ54)</f>
        <v>0</v>
      </c>
      <c r="AJ53" s="25">
        <f>IF('Indicator Date hidden'!AK54="x","x",$AJ$2-'Indicator Date hidden'!AK54)</f>
        <v>1</v>
      </c>
      <c r="AK53" s="25">
        <f>IF('Indicator Date hidden'!AL54="x","x",$AK$2-'Indicator Date hidden'!AL54)</f>
        <v>0</v>
      </c>
      <c r="AL53" s="25">
        <f>IF('Indicator Date hidden'!AM54="x","x",$AL$2-'Indicator Date hidden'!AM54)</f>
        <v>0</v>
      </c>
      <c r="AM53" s="25">
        <f>IF('Indicator Date hidden'!AN54="x","x",$AM$2-'Indicator Date hidden'!AN54)</f>
        <v>0</v>
      </c>
      <c r="AN53" s="25">
        <f>IF('Indicator Date hidden'!AO54="x","x",$AN$2-'Indicator Date hidden'!AO54)</f>
        <v>0</v>
      </c>
      <c r="AO53" s="25">
        <f>IF('Indicator Date hidden'!AP54="x","x",$AO$2-'Indicator Date hidden'!AP54)</f>
        <v>0</v>
      </c>
      <c r="AP53" s="25">
        <f>IF('Indicator Date hidden'!AQ54="x","x",$AP$2-'Indicator Date hidden'!AQ54)</f>
        <v>0</v>
      </c>
      <c r="AQ53" s="25">
        <f>IF('Indicator Date hidden'!AR54="x","x",$AQ$2-'Indicator Date hidden'!AR54)</f>
        <v>0</v>
      </c>
      <c r="AR53" s="25">
        <f>IF('Indicator Date hidden'!AS54="x","x",$AR$2-'Indicator Date hidden'!AS54)</f>
        <v>0</v>
      </c>
      <c r="AS53" s="25">
        <f>IF('Indicator Date hidden'!AT54="x","x",$AS$2-'Indicator Date hidden'!AT54)</f>
        <v>0</v>
      </c>
      <c r="AT53" s="25">
        <f>IF('Indicator Date hidden'!AU54="x","x",$AT$2-'Indicator Date hidden'!AU54)</f>
        <v>0</v>
      </c>
      <c r="AU53" s="25">
        <f>IF('Indicator Date hidden'!AV54="x","x",$AU$2-'Indicator Date hidden'!AV54)</f>
        <v>1</v>
      </c>
      <c r="AV53" s="25">
        <f>IF('Indicator Date hidden'!AW54="x","x",$AV$2-'Indicator Date hidden'!AW54)</f>
        <v>0</v>
      </c>
      <c r="AW53" s="25">
        <f>IF('Indicator Date hidden'!AX54="x","x",$AW$2-'Indicator Date hidden'!AX54)</f>
        <v>0</v>
      </c>
      <c r="AX53" s="25">
        <f>IF('Indicator Date hidden'!AY54="x","x",$AX$2-'Indicator Date hidden'!AY54)</f>
        <v>0</v>
      </c>
      <c r="AY53" s="25">
        <f>IF('Indicator Date hidden'!AZ54="x","x",$AY$2-'Indicator Date hidden'!AZ54)</f>
        <v>0</v>
      </c>
      <c r="AZ53" s="25">
        <f>IF('Indicator Date hidden'!BA54="x","x",$AZ$2-'Indicator Date hidden'!BA54)</f>
        <v>0</v>
      </c>
      <c r="BA53">
        <f t="shared" si="5"/>
        <v>11</v>
      </c>
      <c r="BB53" s="26">
        <f t="shared" si="6"/>
        <v>0.22</v>
      </c>
      <c r="BC53">
        <f t="shared" si="7"/>
        <v>4</v>
      </c>
      <c r="BD53" s="26">
        <f t="shared" si="8"/>
        <v>0.90088845036441667</v>
      </c>
      <c r="BE53" s="28">
        <f t="shared" si="9"/>
        <v>0</v>
      </c>
    </row>
    <row r="54" spans="1:57" x14ac:dyDescent="0.35">
      <c r="A54" t="s">
        <v>8010</v>
      </c>
      <c r="B54" s="25">
        <f>IF('Indicator Date hidden'!C55="x","x",$B$2-'Indicator Date hidden'!C55)</f>
        <v>0</v>
      </c>
      <c r="C54" s="25">
        <f>IF('Indicator Date hidden'!D55="x","x",$C$2-'Indicator Date hidden'!D55)</f>
        <v>0</v>
      </c>
      <c r="D54" s="25">
        <f>IF('Indicator Date hidden'!E55="x","x",$D$2-'Indicator Date hidden'!E55)</f>
        <v>0</v>
      </c>
      <c r="E54" s="25">
        <f>IF('Indicator Date hidden'!F55="x","x",$E$2-'Indicator Date hidden'!F55)</f>
        <v>0</v>
      </c>
      <c r="F54" s="25">
        <f>IF('Indicator Date hidden'!G55="x","x",$F$2-'Indicator Date hidden'!G55)</f>
        <v>0</v>
      </c>
      <c r="G54" s="25">
        <f>IF('Indicator Date hidden'!H55="x","x",$G$2-'Indicator Date hidden'!H55)</f>
        <v>0</v>
      </c>
      <c r="H54" s="25">
        <f>IF('Indicator Date hidden'!I55="x","x",$H$2-'Indicator Date hidden'!I55)</f>
        <v>0</v>
      </c>
      <c r="I54" s="25">
        <f>IF('Indicator Date hidden'!J55="x","x",$I$2-'Indicator Date hidden'!J55)</f>
        <v>0</v>
      </c>
      <c r="J54" s="25">
        <f>IF('Indicator Date hidden'!K55="x","x",$J$2-'Indicator Date hidden'!K55)</f>
        <v>0</v>
      </c>
      <c r="K54" s="25">
        <f>IF('Indicator Date hidden'!L55="x","x",$K$2-'Indicator Date hidden'!L55)</f>
        <v>0</v>
      </c>
      <c r="L54" s="25">
        <f>IF('Indicator Date hidden'!M55="x","x",$L$2-'Indicator Date hidden'!M55)</f>
        <v>0</v>
      </c>
      <c r="M54" s="25">
        <f>IF('Indicator Date hidden'!N55="x","x",$M$2-'Indicator Date hidden'!N55)</f>
        <v>0</v>
      </c>
      <c r="N54" s="25">
        <f>IF('Indicator Date hidden'!O55="x","x",$N$2-'Indicator Date hidden'!O55)</f>
        <v>0</v>
      </c>
      <c r="O54" s="25">
        <f>IF('Indicator Date hidden'!P55="x","x",$O$2-'Indicator Date hidden'!P55)</f>
        <v>0</v>
      </c>
      <c r="P54" s="25">
        <f>IF('Indicator Date hidden'!Q55="x","x",$P$2-'Indicator Date hidden'!Q55)</f>
        <v>0</v>
      </c>
      <c r="Q54" s="25" t="str">
        <f>IF('Indicator Date hidden'!R55="x","x",$Q$2-'Indicator Date hidden'!R55)</f>
        <v>x</v>
      </c>
      <c r="R54" s="25">
        <f>IF('Indicator Date hidden'!S55="x","x",$R$2-'Indicator Date hidden'!S55)</f>
        <v>0</v>
      </c>
      <c r="S54" s="25">
        <f>IF('Indicator Date hidden'!T55="x","x",$S$2-'Indicator Date hidden'!T55)</f>
        <v>0</v>
      </c>
      <c r="T54" s="25">
        <f>IF('Indicator Date hidden'!U55="x","x",$T$2-'Indicator Date hidden'!U55)</f>
        <v>0</v>
      </c>
      <c r="U54" s="25">
        <f>IF('Indicator Date hidden'!V55="x","x",$U$2-'Indicator Date hidden'!V55)</f>
        <v>0</v>
      </c>
      <c r="V54" s="25">
        <f>IF('Indicator Date hidden'!W55="x","x",$V$2-'Indicator Date hidden'!W55)</f>
        <v>0</v>
      </c>
      <c r="W54" s="25">
        <f>IF('Indicator Date hidden'!X55="x","x",$W$2-'Indicator Date hidden'!X55)</f>
        <v>6</v>
      </c>
      <c r="X54" s="25">
        <f>IF('Indicator Date hidden'!Y55="x","x",$X$2-'Indicator Date hidden'!Y55)</f>
        <v>4</v>
      </c>
      <c r="Y54" s="25">
        <f>IF('Indicator Date hidden'!Z55="x","x",$Y$2-'Indicator Date hidden'!Z55)</f>
        <v>0</v>
      </c>
      <c r="Z54" s="25">
        <f>IF('Indicator Date hidden'!AA55="x","x",$Z$2-'Indicator Date hidden'!AA55)</f>
        <v>0</v>
      </c>
      <c r="AA54" s="25">
        <f>IF('Indicator Date hidden'!AB55="x","x",$AA$2-'Indicator Date hidden'!AB55)</f>
        <v>0</v>
      </c>
      <c r="AB54" s="25">
        <f>IF('Indicator Date hidden'!AC55="x","x",$AB$2-'Indicator Date hidden'!AC55)</f>
        <v>0</v>
      </c>
      <c r="AC54" s="25">
        <f>IF('Indicator Date hidden'!AD55="x","x",$AC$2-'Indicator Date hidden'!AD55)</f>
        <v>0</v>
      </c>
      <c r="AD54" s="25">
        <f>IF('Indicator Date hidden'!AE55="x","x",$AD$2-'Indicator Date hidden'!AE55)</f>
        <v>0</v>
      </c>
      <c r="AE54" s="25">
        <f>IF('Indicator Date hidden'!AF55="x","x",$AE$2-'Indicator Date hidden'!AF55)</f>
        <v>0</v>
      </c>
      <c r="AF54" s="25">
        <f>IF('Indicator Date hidden'!AG55="x","x",$AF$2-'Indicator Date hidden'!AG55)</f>
        <v>0</v>
      </c>
      <c r="AG54" s="25">
        <f>IF('Indicator Date hidden'!AH55="x","x",$AG$2-'Indicator Date hidden'!AH55)</f>
        <v>0</v>
      </c>
      <c r="AH54" s="25">
        <f>IF('Indicator Date hidden'!AI55="x","x",$AH$2-'Indicator Date hidden'!AI55)</f>
        <v>0</v>
      </c>
      <c r="AI54" s="25">
        <f>IF('Indicator Date hidden'!AJ55="x","x",$AI$2-'Indicator Date hidden'!AJ55)</f>
        <v>0</v>
      </c>
      <c r="AJ54" s="25">
        <f>IF('Indicator Date hidden'!AK55="x","x",$AJ$2-'Indicator Date hidden'!AK55)</f>
        <v>1</v>
      </c>
      <c r="AK54" s="25">
        <f>IF('Indicator Date hidden'!AL55="x","x",$AK$2-'Indicator Date hidden'!AL55)</f>
        <v>1</v>
      </c>
      <c r="AL54" s="25">
        <f>IF('Indicator Date hidden'!AM55="x","x",$AL$2-'Indicator Date hidden'!AM55)</f>
        <v>0</v>
      </c>
      <c r="AM54" s="25">
        <f>IF('Indicator Date hidden'!AN55="x","x",$AM$2-'Indicator Date hidden'!AN55)</f>
        <v>0</v>
      </c>
      <c r="AN54" s="25">
        <f>IF('Indicator Date hidden'!AO55="x","x",$AN$2-'Indicator Date hidden'!AO55)</f>
        <v>0</v>
      </c>
      <c r="AO54" s="25">
        <f>IF('Indicator Date hidden'!AP55="x","x",$AO$2-'Indicator Date hidden'!AP55)</f>
        <v>0</v>
      </c>
      <c r="AP54" s="25">
        <f>IF('Indicator Date hidden'!AQ55="x","x",$AP$2-'Indicator Date hidden'!AQ55)</f>
        <v>0</v>
      </c>
      <c r="AQ54" s="25">
        <f>IF('Indicator Date hidden'!AR55="x","x",$AQ$2-'Indicator Date hidden'!AR55)</f>
        <v>6</v>
      </c>
      <c r="AR54" s="25">
        <f>IF('Indicator Date hidden'!AS55="x","x",$AR$2-'Indicator Date hidden'!AS55)</f>
        <v>0</v>
      </c>
      <c r="AS54" s="25">
        <f>IF('Indicator Date hidden'!AT55="x","x",$AS$2-'Indicator Date hidden'!AT55)</f>
        <v>0</v>
      </c>
      <c r="AT54" s="25">
        <f>IF('Indicator Date hidden'!AU55="x","x",$AT$2-'Indicator Date hidden'!AU55)</f>
        <v>0</v>
      </c>
      <c r="AU54" s="25">
        <f>IF('Indicator Date hidden'!AV55="x","x",$AU$2-'Indicator Date hidden'!AV55)</f>
        <v>1</v>
      </c>
      <c r="AV54" s="25">
        <f>IF('Indicator Date hidden'!AW55="x","x",$AV$2-'Indicator Date hidden'!AW55)</f>
        <v>0</v>
      </c>
      <c r="AW54" s="25">
        <f>IF('Indicator Date hidden'!AX55="x","x",$AW$2-'Indicator Date hidden'!AX55)</f>
        <v>0</v>
      </c>
      <c r="AX54" s="25">
        <f>IF('Indicator Date hidden'!AY55="x","x",$AX$2-'Indicator Date hidden'!AY55)</f>
        <v>0</v>
      </c>
      <c r="AY54" s="25">
        <f>IF('Indicator Date hidden'!AZ55="x","x",$AY$2-'Indicator Date hidden'!AZ55)</f>
        <v>0</v>
      </c>
      <c r="AZ54" s="25">
        <f>IF('Indicator Date hidden'!BA55="x","x",$AZ$2-'Indicator Date hidden'!BA55)</f>
        <v>0</v>
      </c>
      <c r="BA54">
        <f t="shared" si="5"/>
        <v>19</v>
      </c>
      <c r="BB54" s="26">
        <f t="shared" si="6"/>
        <v>0.38</v>
      </c>
      <c r="BC54">
        <f t="shared" si="7"/>
        <v>6</v>
      </c>
      <c r="BD54" s="26">
        <f t="shared" si="8"/>
        <v>1.2944496900227525</v>
      </c>
      <c r="BE54" s="28">
        <f t="shared" si="9"/>
        <v>0</v>
      </c>
    </row>
    <row r="55" spans="1:57" x14ac:dyDescent="0.35">
      <c r="A55" t="s">
        <v>7852</v>
      </c>
      <c r="B55" s="25">
        <f>IF('Indicator Date hidden'!C56="x","x",$B$2-'Indicator Date hidden'!C56)</f>
        <v>0</v>
      </c>
      <c r="C55" s="25">
        <f>IF('Indicator Date hidden'!D56="x","x",$C$2-'Indicator Date hidden'!D56)</f>
        <v>0</v>
      </c>
      <c r="D55" s="25">
        <f>IF('Indicator Date hidden'!E56="x","x",$D$2-'Indicator Date hidden'!E56)</f>
        <v>0</v>
      </c>
      <c r="E55" s="25">
        <f>IF('Indicator Date hidden'!F56="x","x",$E$2-'Indicator Date hidden'!F56)</f>
        <v>0</v>
      </c>
      <c r="F55" s="25">
        <f>IF('Indicator Date hidden'!G56="x","x",$F$2-'Indicator Date hidden'!G56)</f>
        <v>0</v>
      </c>
      <c r="G55" s="25">
        <f>IF('Indicator Date hidden'!H56="x","x",$G$2-'Indicator Date hidden'!H56)</f>
        <v>0</v>
      </c>
      <c r="H55" s="25">
        <f>IF('Indicator Date hidden'!I56="x","x",$H$2-'Indicator Date hidden'!I56)</f>
        <v>0</v>
      </c>
      <c r="I55" s="25">
        <f>IF('Indicator Date hidden'!J56="x","x",$I$2-'Indicator Date hidden'!J56)</f>
        <v>0</v>
      </c>
      <c r="J55" s="25">
        <f>IF('Indicator Date hidden'!K56="x","x",$J$2-'Indicator Date hidden'!K56)</f>
        <v>0</v>
      </c>
      <c r="K55" s="25">
        <f>IF('Indicator Date hidden'!L56="x","x",$K$2-'Indicator Date hidden'!L56)</f>
        <v>0</v>
      </c>
      <c r="L55" s="25">
        <f>IF('Indicator Date hidden'!M56="x","x",$L$2-'Indicator Date hidden'!M56)</f>
        <v>0</v>
      </c>
      <c r="M55" s="25">
        <f>IF('Indicator Date hidden'!N56="x","x",$M$2-'Indicator Date hidden'!N56)</f>
        <v>0</v>
      </c>
      <c r="N55" s="25">
        <f>IF('Indicator Date hidden'!O56="x","x",$N$2-'Indicator Date hidden'!O56)</f>
        <v>0</v>
      </c>
      <c r="O55" s="25">
        <f>IF('Indicator Date hidden'!P56="x","x",$O$2-'Indicator Date hidden'!P56)</f>
        <v>0</v>
      </c>
      <c r="P55" s="25">
        <f>IF('Indicator Date hidden'!Q56="x","x",$P$2-'Indicator Date hidden'!Q56)</f>
        <v>0</v>
      </c>
      <c r="Q55" s="25" t="str">
        <f>IF('Indicator Date hidden'!R56="x","x",$Q$2-'Indicator Date hidden'!R56)</f>
        <v>x</v>
      </c>
      <c r="R55" s="25">
        <f>IF('Indicator Date hidden'!S56="x","x",$R$2-'Indicator Date hidden'!S56)</f>
        <v>0</v>
      </c>
      <c r="S55" s="25">
        <f>IF('Indicator Date hidden'!T56="x","x",$S$2-'Indicator Date hidden'!T56)</f>
        <v>0</v>
      </c>
      <c r="T55" s="25">
        <f>IF('Indicator Date hidden'!U56="x","x",$T$2-'Indicator Date hidden'!U56)</f>
        <v>0</v>
      </c>
      <c r="U55" s="25">
        <f>IF('Indicator Date hidden'!V56="x","x",$U$2-'Indicator Date hidden'!V56)</f>
        <v>0</v>
      </c>
      <c r="V55" s="25">
        <f>IF('Indicator Date hidden'!W56="x","x",$V$2-'Indicator Date hidden'!W56)</f>
        <v>0</v>
      </c>
      <c r="W55" s="25">
        <f>IF('Indicator Date hidden'!X56="x","x",$W$2-'Indicator Date hidden'!X56)</f>
        <v>4</v>
      </c>
      <c r="X55" s="25" t="str">
        <f>IF('Indicator Date hidden'!Y56="x","x",$X$2-'Indicator Date hidden'!Y56)</f>
        <v>x</v>
      </c>
      <c r="Y55" s="25">
        <f>IF('Indicator Date hidden'!Z56="x","x",$Y$2-'Indicator Date hidden'!Z56)</f>
        <v>0</v>
      </c>
      <c r="Z55" s="25">
        <f>IF('Indicator Date hidden'!AA56="x","x",$Z$2-'Indicator Date hidden'!AA56)</f>
        <v>0</v>
      </c>
      <c r="AA55" s="25">
        <f>IF('Indicator Date hidden'!AB56="x","x",$AA$2-'Indicator Date hidden'!AB56)</f>
        <v>0</v>
      </c>
      <c r="AB55" s="25">
        <f>IF('Indicator Date hidden'!AC56="x","x",$AB$2-'Indicator Date hidden'!AC56)</f>
        <v>0</v>
      </c>
      <c r="AC55" s="25">
        <f>IF('Indicator Date hidden'!AD56="x","x",$AC$2-'Indicator Date hidden'!AD56)</f>
        <v>0</v>
      </c>
      <c r="AD55" s="25">
        <f>IF('Indicator Date hidden'!AE56="x","x",$AD$2-'Indicator Date hidden'!AE56)</f>
        <v>0</v>
      </c>
      <c r="AE55" s="25" t="str">
        <f>IF('Indicator Date hidden'!AF56="x","x",$AE$2-'Indicator Date hidden'!AF56)</f>
        <v>x</v>
      </c>
      <c r="AF55" s="25" t="str">
        <f>IF('Indicator Date hidden'!AG56="x","x",$AF$2-'Indicator Date hidden'!AG56)</f>
        <v>x</v>
      </c>
      <c r="AG55" s="25">
        <f>IF('Indicator Date hidden'!AH56="x","x",$AG$2-'Indicator Date hidden'!AH56)</f>
        <v>0</v>
      </c>
      <c r="AH55" s="25">
        <f>IF('Indicator Date hidden'!AI56="x","x",$AH$2-'Indicator Date hidden'!AI56)</f>
        <v>0</v>
      </c>
      <c r="AI55" s="25">
        <f>IF('Indicator Date hidden'!AJ56="x","x",$AI$2-'Indicator Date hidden'!AJ56)</f>
        <v>0</v>
      </c>
      <c r="AJ55" s="25" t="str">
        <f>IF('Indicator Date hidden'!AK56="x","x",$AJ$2-'Indicator Date hidden'!AK56)</f>
        <v>x</v>
      </c>
      <c r="AK55" s="25">
        <f>IF('Indicator Date hidden'!AL56="x","x",$AK$2-'Indicator Date hidden'!AL56)</f>
        <v>1</v>
      </c>
      <c r="AL55" s="25">
        <f>IF('Indicator Date hidden'!AM56="x","x",$AL$2-'Indicator Date hidden'!AM56)</f>
        <v>0</v>
      </c>
      <c r="AM55" s="25">
        <f>IF('Indicator Date hidden'!AN56="x","x",$AM$2-'Indicator Date hidden'!AN56)</f>
        <v>0</v>
      </c>
      <c r="AN55" s="25">
        <f>IF('Indicator Date hidden'!AO56="x","x",$AN$2-'Indicator Date hidden'!AO56)</f>
        <v>0</v>
      </c>
      <c r="AO55" s="25" t="str">
        <f>IF('Indicator Date hidden'!AP56="x","x",$AO$2-'Indicator Date hidden'!AP56)</f>
        <v>x</v>
      </c>
      <c r="AP55" s="25" t="str">
        <f>IF('Indicator Date hidden'!AQ56="x","x",$AP$2-'Indicator Date hidden'!AQ56)</f>
        <v>x</v>
      </c>
      <c r="AQ55" s="25" t="str">
        <f>IF('Indicator Date hidden'!AR56="x","x",$AQ$2-'Indicator Date hidden'!AR56)</f>
        <v>x</v>
      </c>
      <c r="AR55" s="25">
        <f>IF('Indicator Date hidden'!AS56="x","x",$AR$2-'Indicator Date hidden'!AS56)</f>
        <v>0</v>
      </c>
      <c r="AS55" s="25">
        <f>IF('Indicator Date hidden'!AT56="x","x",$AS$2-'Indicator Date hidden'!AT56)</f>
        <v>2</v>
      </c>
      <c r="AT55" s="25">
        <f>IF('Indicator Date hidden'!AU56="x","x",$AT$2-'Indicator Date hidden'!AU56)</f>
        <v>0</v>
      </c>
      <c r="AU55" s="25">
        <f>IF('Indicator Date hidden'!AV56="x","x",$AU$2-'Indicator Date hidden'!AV56)</f>
        <v>1</v>
      </c>
      <c r="AV55" s="25">
        <f>IF('Indicator Date hidden'!AW56="x","x",$AV$2-'Indicator Date hidden'!AW56)</f>
        <v>0</v>
      </c>
      <c r="AW55" s="25">
        <f>IF('Indicator Date hidden'!AX56="x","x",$AW$2-'Indicator Date hidden'!AX56)</f>
        <v>0</v>
      </c>
      <c r="AX55" s="25">
        <f>IF('Indicator Date hidden'!AY56="x","x",$AX$2-'Indicator Date hidden'!AY56)</f>
        <v>0</v>
      </c>
      <c r="AY55" s="25">
        <f>IF('Indicator Date hidden'!AZ56="x","x",$AY$2-'Indicator Date hidden'!AZ56)</f>
        <v>0</v>
      </c>
      <c r="AZ55" s="25">
        <f>IF('Indicator Date hidden'!BA56="x","x",$AZ$2-'Indicator Date hidden'!BA56)</f>
        <v>0</v>
      </c>
      <c r="BA55">
        <f t="shared" si="5"/>
        <v>8</v>
      </c>
      <c r="BB55" s="26">
        <f t="shared" si="6"/>
        <v>0.18604651162790697</v>
      </c>
      <c r="BC55">
        <f t="shared" si="7"/>
        <v>4</v>
      </c>
      <c r="BD55" s="26">
        <f t="shared" si="8"/>
        <v>0.69066243743802314</v>
      </c>
      <c r="BE55" s="28">
        <f t="shared" si="9"/>
        <v>0</v>
      </c>
    </row>
    <row r="56" spans="1:57" x14ac:dyDescent="0.35">
      <c r="A56" t="s">
        <v>7822</v>
      </c>
      <c r="B56" s="25">
        <f>IF('Indicator Date hidden'!C57="x","x",$B$2-'Indicator Date hidden'!C57)</f>
        <v>0</v>
      </c>
      <c r="C56" s="25">
        <f>IF('Indicator Date hidden'!D57="x","x",$C$2-'Indicator Date hidden'!D57)</f>
        <v>0</v>
      </c>
      <c r="D56" s="25">
        <f>IF('Indicator Date hidden'!E57="x","x",$D$2-'Indicator Date hidden'!E57)</f>
        <v>0</v>
      </c>
      <c r="E56" s="25">
        <f>IF('Indicator Date hidden'!F57="x","x",$E$2-'Indicator Date hidden'!F57)</f>
        <v>0</v>
      </c>
      <c r="F56" s="25">
        <f>IF('Indicator Date hidden'!G57="x","x",$F$2-'Indicator Date hidden'!G57)</f>
        <v>0</v>
      </c>
      <c r="G56" s="25">
        <f>IF('Indicator Date hidden'!H57="x","x",$G$2-'Indicator Date hidden'!H57)</f>
        <v>0</v>
      </c>
      <c r="H56" s="25">
        <f>IF('Indicator Date hidden'!I57="x","x",$H$2-'Indicator Date hidden'!I57)</f>
        <v>0</v>
      </c>
      <c r="I56" s="25">
        <f>IF('Indicator Date hidden'!J57="x","x",$I$2-'Indicator Date hidden'!J57)</f>
        <v>0</v>
      </c>
      <c r="J56" s="25">
        <f>IF('Indicator Date hidden'!K57="x","x",$J$2-'Indicator Date hidden'!K57)</f>
        <v>0</v>
      </c>
      <c r="K56" s="25">
        <f>IF('Indicator Date hidden'!L57="x","x",$K$2-'Indicator Date hidden'!L57)</f>
        <v>0</v>
      </c>
      <c r="L56" s="25">
        <f>IF('Indicator Date hidden'!M57="x","x",$L$2-'Indicator Date hidden'!M57)</f>
        <v>0</v>
      </c>
      <c r="M56" s="25">
        <f>IF('Indicator Date hidden'!N57="x","x",$M$2-'Indicator Date hidden'!N57)</f>
        <v>0</v>
      </c>
      <c r="N56" s="25">
        <f>IF('Indicator Date hidden'!O57="x","x",$N$2-'Indicator Date hidden'!O57)</f>
        <v>0</v>
      </c>
      <c r="O56" s="25">
        <f>IF('Indicator Date hidden'!P57="x","x",$O$2-'Indicator Date hidden'!P57)</f>
        <v>0</v>
      </c>
      <c r="P56" s="25">
        <f>IF('Indicator Date hidden'!Q57="x","x",$P$2-'Indicator Date hidden'!Q57)</f>
        <v>0</v>
      </c>
      <c r="Q56" s="25" t="str">
        <f>IF('Indicator Date hidden'!R57="x","x",$Q$2-'Indicator Date hidden'!R57)</f>
        <v>x</v>
      </c>
      <c r="R56" s="25">
        <f>IF('Indicator Date hidden'!S57="x","x",$R$2-'Indicator Date hidden'!S57)</f>
        <v>0</v>
      </c>
      <c r="S56" s="25">
        <f>IF('Indicator Date hidden'!T57="x","x",$S$2-'Indicator Date hidden'!T57)</f>
        <v>0</v>
      </c>
      <c r="T56" s="25">
        <f>IF('Indicator Date hidden'!U57="x","x",$T$2-'Indicator Date hidden'!U57)</f>
        <v>0</v>
      </c>
      <c r="U56" s="25" t="str">
        <f>IF('Indicator Date hidden'!V57="x","x",$U$2-'Indicator Date hidden'!V57)</f>
        <v>x</v>
      </c>
      <c r="V56" s="25">
        <f>IF('Indicator Date hidden'!W57="x","x",$V$2-'Indicator Date hidden'!W57)</f>
        <v>0</v>
      </c>
      <c r="W56" s="25">
        <f>IF('Indicator Date hidden'!X57="x","x",$W$2-'Indicator Date hidden'!X57)</f>
        <v>4</v>
      </c>
      <c r="X56" s="25" t="str">
        <f>IF('Indicator Date hidden'!Y57="x","x",$X$2-'Indicator Date hidden'!Y57)</f>
        <v>x</v>
      </c>
      <c r="Y56" s="25">
        <f>IF('Indicator Date hidden'!Z57="x","x",$Y$2-'Indicator Date hidden'!Z57)</f>
        <v>0</v>
      </c>
      <c r="Z56" s="25">
        <f>IF('Indicator Date hidden'!AA57="x","x",$Z$2-'Indicator Date hidden'!AA57)</f>
        <v>0</v>
      </c>
      <c r="AA56" s="25">
        <f>IF('Indicator Date hidden'!AB57="x","x",$AA$2-'Indicator Date hidden'!AB57)</f>
        <v>0</v>
      </c>
      <c r="AB56" s="25">
        <f>IF('Indicator Date hidden'!AC57="x","x",$AB$2-'Indicator Date hidden'!AC57)</f>
        <v>0</v>
      </c>
      <c r="AC56" s="25">
        <f>IF('Indicator Date hidden'!AD57="x","x",$AC$2-'Indicator Date hidden'!AD57)</f>
        <v>0</v>
      </c>
      <c r="AD56" s="25">
        <f>IF('Indicator Date hidden'!AE57="x","x",$AD$2-'Indicator Date hidden'!AE57)</f>
        <v>0</v>
      </c>
      <c r="AE56" s="25" t="str">
        <f>IF('Indicator Date hidden'!AF57="x","x",$AE$2-'Indicator Date hidden'!AF57)</f>
        <v>x</v>
      </c>
      <c r="AF56" s="25" t="str">
        <f>IF('Indicator Date hidden'!AG57="x","x",$AF$2-'Indicator Date hidden'!AG57)</f>
        <v>x</v>
      </c>
      <c r="AG56" s="25">
        <f>IF('Indicator Date hidden'!AH57="x","x",$AG$2-'Indicator Date hidden'!AH57)</f>
        <v>0</v>
      </c>
      <c r="AH56" s="25">
        <f>IF('Indicator Date hidden'!AI57="x","x",$AH$2-'Indicator Date hidden'!AI57)</f>
        <v>0</v>
      </c>
      <c r="AI56" s="25">
        <f>IF('Indicator Date hidden'!AJ57="x","x",$AI$2-'Indicator Date hidden'!AJ57)</f>
        <v>0</v>
      </c>
      <c r="AJ56" s="25" t="str">
        <f>IF('Indicator Date hidden'!AK57="x","x",$AJ$2-'Indicator Date hidden'!AK57)</f>
        <v>x</v>
      </c>
      <c r="AK56" s="25">
        <f>IF('Indicator Date hidden'!AL57="x","x",$AK$2-'Indicator Date hidden'!AL57)</f>
        <v>1</v>
      </c>
      <c r="AL56" s="25">
        <f>IF('Indicator Date hidden'!AM57="x","x",$AL$2-'Indicator Date hidden'!AM57)</f>
        <v>0</v>
      </c>
      <c r="AM56" s="25">
        <f>IF('Indicator Date hidden'!AN57="x","x",$AM$2-'Indicator Date hidden'!AN57)</f>
        <v>0</v>
      </c>
      <c r="AN56" s="25">
        <f>IF('Indicator Date hidden'!AO57="x","x",$AN$2-'Indicator Date hidden'!AO57)</f>
        <v>0</v>
      </c>
      <c r="AO56" s="25" t="str">
        <f>IF('Indicator Date hidden'!AP57="x","x",$AO$2-'Indicator Date hidden'!AP57)</f>
        <v>x</v>
      </c>
      <c r="AP56" s="25" t="str">
        <f>IF('Indicator Date hidden'!AQ57="x","x",$AP$2-'Indicator Date hidden'!AQ57)</f>
        <v>x</v>
      </c>
      <c r="AQ56" s="25" t="str">
        <f>IF('Indicator Date hidden'!AR57="x","x",$AQ$2-'Indicator Date hidden'!AR57)</f>
        <v>x</v>
      </c>
      <c r="AR56" s="25">
        <f>IF('Indicator Date hidden'!AS57="x","x",$AR$2-'Indicator Date hidden'!AS57)</f>
        <v>0</v>
      </c>
      <c r="AS56" s="25">
        <f>IF('Indicator Date hidden'!AT57="x","x",$AS$2-'Indicator Date hidden'!AT57)</f>
        <v>0</v>
      </c>
      <c r="AT56" s="25">
        <f>IF('Indicator Date hidden'!AU57="x","x",$AT$2-'Indicator Date hidden'!AU57)</f>
        <v>0</v>
      </c>
      <c r="AU56" s="25">
        <f>IF('Indicator Date hidden'!AV57="x","x",$AU$2-'Indicator Date hidden'!AV57)</f>
        <v>1</v>
      </c>
      <c r="AV56" s="25">
        <f>IF('Indicator Date hidden'!AW57="x","x",$AV$2-'Indicator Date hidden'!AW57)</f>
        <v>0</v>
      </c>
      <c r="AW56" s="25">
        <f>IF('Indicator Date hidden'!AX57="x","x",$AW$2-'Indicator Date hidden'!AX57)</f>
        <v>0</v>
      </c>
      <c r="AX56" s="25">
        <f>IF('Indicator Date hidden'!AY57="x","x",$AX$2-'Indicator Date hidden'!AY57)</f>
        <v>0</v>
      </c>
      <c r="AY56" s="25">
        <f>IF('Indicator Date hidden'!AZ57="x","x",$AY$2-'Indicator Date hidden'!AZ57)</f>
        <v>0</v>
      </c>
      <c r="AZ56" s="25">
        <f>IF('Indicator Date hidden'!BA57="x","x",$AZ$2-'Indicator Date hidden'!BA57)</f>
        <v>0</v>
      </c>
      <c r="BA56">
        <f t="shared" si="5"/>
        <v>6</v>
      </c>
      <c r="BB56" s="26">
        <f t="shared" si="6"/>
        <v>0.14285714285714285</v>
      </c>
      <c r="BC56">
        <f t="shared" si="7"/>
        <v>3</v>
      </c>
      <c r="BD56" s="26">
        <f t="shared" si="8"/>
        <v>0.63887656499993994</v>
      </c>
      <c r="BE56" s="28">
        <f t="shared" si="9"/>
        <v>0</v>
      </c>
    </row>
    <row r="57" spans="1:57" x14ac:dyDescent="0.35">
      <c r="A57" t="s">
        <v>7827</v>
      </c>
      <c r="B57" s="25">
        <f>IF('Indicator Date hidden'!C58="x","x",$B$2-'Indicator Date hidden'!C58)</f>
        <v>0</v>
      </c>
      <c r="C57" s="25">
        <f>IF('Indicator Date hidden'!D58="x","x",$C$2-'Indicator Date hidden'!D58)</f>
        <v>0</v>
      </c>
      <c r="D57" s="25">
        <f>IF('Indicator Date hidden'!E58="x","x",$D$2-'Indicator Date hidden'!E58)</f>
        <v>0</v>
      </c>
      <c r="E57" s="25">
        <f>IF('Indicator Date hidden'!F58="x","x",$E$2-'Indicator Date hidden'!F58)</f>
        <v>0</v>
      </c>
      <c r="F57" s="25">
        <f>IF('Indicator Date hidden'!G58="x","x",$F$2-'Indicator Date hidden'!G58)</f>
        <v>0</v>
      </c>
      <c r="G57" s="25">
        <f>IF('Indicator Date hidden'!H58="x","x",$G$2-'Indicator Date hidden'!H58)</f>
        <v>0</v>
      </c>
      <c r="H57" s="25">
        <f>IF('Indicator Date hidden'!I58="x","x",$H$2-'Indicator Date hidden'!I58)</f>
        <v>0</v>
      </c>
      <c r="I57" s="25">
        <f>IF('Indicator Date hidden'!J58="x","x",$I$2-'Indicator Date hidden'!J58)</f>
        <v>0</v>
      </c>
      <c r="J57" s="25">
        <f>IF('Indicator Date hidden'!K58="x","x",$J$2-'Indicator Date hidden'!K58)</f>
        <v>0</v>
      </c>
      <c r="K57" s="25">
        <f>IF('Indicator Date hidden'!L58="x","x",$K$2-'Indicator Date hidden'!L58)</f>
        <v>0</v>
      </c>
      <c r="L57" s="25">
        <f>IF('Indicator Date hidden'!M58="x","x",$L$2-'Indicator Date hidden'!M58)</f>
        <v>0</v>
      </c>
      <c r="M57" s="25">
        <f>IF('Indicator Date hidden'!N58="x","x",$M$2-'Indicator Date hidden'!N58)</f>
        <v>0</v>
      </c>
      <c r="N57" s="25">
        <f>IF('Indicator Date hidden'!O58="x","x",$N$2-'Indicator Date hidden'!O58)</f>
        <v>0</v>
      </c>
      <c r="O57" s="25">
        <f>IF('Indicator Date hidden'!P58="x","x",$O$2-'Indicator Date hidden'!P58)</f>
        <v>0</v>
      </c>
      <c r="P57" s="25">
        <f>IF('Indicator Date hidden'!Q58="x","x",$P$2-'Indicator Date hidden'!Q58)</f>
        <v>0</v>
      </c>
      <c r="Q57" s="25" t="str">
        <f>IF('Indicator Date hidden'!R58="x","x",$Q$2-'Indicator Date hidden'!R58)</f>
        <v>x</v>
      </c>
      <c r="R57" s="25">
        <f>IF('Indicator Date hidden'!S58="x","x",$R$2-'Indicator Date hidden'!S58)</f>
        <v>0</v>
      </c>
      <c r="S57" s="25">
        <f>IF('Indicator Date hidden'!T58="x","x",$S$2-'Indicator Date hidden'!T58)</f>
        <v>0</v>
      </c>
      <c r="T57" s="25">
        <f>IF('Indicator Date hidden'!U58="x","x",$T$2-'Indicator Date hidden'!U58)</f>
        <v>0</v>
      </c>
      <c r="U57" s="25" t="str">
        <f>IF('Indicator Date hidden'!V58="x","x",$U$2-'Indicator Date hidden'!V58)</f>
        <v>x</v>
      </c>
      <c r="V57" s="25">
        <f>IF('Indicator Date hidden'!W58="x","x",$V$2-'Indicator Date hidden'!W58)</f>
        <v>0</v>
      </c>
      <c r="W57" s="25" t="str">
        <f>IF('Indicator Date hidden'!X58="x","x",$W$2-'Indicator Date hidden'!X58)</f>
        <v>x</v>
      </c>
      <c r="X57" s="25">
        <f>IF('Indicator Date hidden'!Y58="x","x",$X$2-'Indicator Date hidden'!Y58)</f>
        <v>2</v>
      </c>
      <c r="Y57" s="25">
        <f>IF('Indicator Date hidden'!Z58="x","x",$Y$2-'Indicator Date hidden'!Z58)</f>
        <v>0</v>
      </c>
      <c r="Z57" s="25">
        <f>IF('Indicator Date hidden'!AA58="x","x",$Z$2-'Indicator Date hidden'!AA58)</f>
        <v>0</v>
      </c>
      <c r="AA57" s="25">
        <f>IF('Indicator Date hidden'!AB58="x","x",$AA$2-'Indicator Date hidden'!AB58)</f>
        <v>1</v>
      </c>
      <c r="AB57" s="25">
        <f>IF('Indicator Date hidden'!AC58="x","x",$AB$2-'Indicator Date hidden'!AC58)</f>
        <v>0</v>
      </c>
      <c r="AC57" s="25">
        <f>IF('Indicator Date hidden'!AD58="x","x",$AC$2-'Indicator Date hidden'!AD58)</f>
        <v>0</v>
      </c>
      <c r="AD57" s="25" t="str">
        <f>IF('Indicator Date hidden'!AE58="x","x",$AD$2-'Indicator Date hidden'!AE58)</f>
        <v>x</v>
      </c>
      <c r="AE57" s="25">
        <f>IF('Indicator Date hidden'!AF58="x","x",$AE$2-'Indicator Date hidden'!AF58)</f>
        <v>0</v>
      </c>
      <c r="AF57" s="25">
        <f>IF('Indicator Date hidden'!AG58="x","x",$AF$2-'Indicator Date hidden'!AG58)</f>
        <v>1</v>
      </c>
      <c r="AG57" s="25">
        <f>IF('Indicator Date hidden'!AH58="x","x",$AG$2-'Indicator Date hidden'!AH58)</f>
        <v>0</v>
      </c>
      <c r="AH57" s="25">
        <f>IF('Indicator Date hidden'!AI58="x","x",$AH$2-'Indicator Date hidden'!AI58)</f>
        <v>0</v>
      </c>
      <c r="AI57" s="25">
        <f>IF('Indicator Date hidden'!AJ58="x","x",$AI$2-'Indicator Date hidden'!AJ58)</f>
        <v>0</v>
      </c>
      <c r="AJ57" s="25" t="str">
        <f>IF('Indicator Date hidden'!AK58="x","x",$AJ$2-'Indicator Date hidden'!AK58)</f>
        <v>x</v>
      </c>
      <c r="AK57" s="25">
        <f>IF('Indicator Date hidden'!AL58="x","x",$AK$2-'Indicator Date hidden'!AL58)</f>
        <v>1</v>
      </c>
      <c r="AL57" s="25">
        <f>IF('Indicator Date hidden'!AM58="x","x",$AL$2-'Indicator Date hidden'!AM58)</f>
        <v>0</v>
      </c>
      <c r="AM57" s="25">
        <f>IF('Indicator Date hidden'!AN58="x","x",$AM$2-'Indicator Date hidden'!AN58)</f>
        <v>0</v>
      </c>
      <c r="AN57" s="25">
        <f>IF('Indicator Date hidden'!AO58="x","x",$AN$2-'Indicator Date hidden'!AO58)</f>
        <v>0</v>
      </c>
      <c r="AO57" s="25">
        <f>IF('Indicator Date hidden'!AP58="x","x",$AO$2-'Indicator Date hidden'!AP58)</f>
        <v>0</v>
      </c>
      <c r="AP57" s="25">
        <f>IF('Indicator Date hidden'!AQ58="x","x",$AP$2-'Indicator Date hidden'!AQ58)</f>
        <v>0</v>
      </c>
      <c r="AQ57" s="25" t="str">
        <f>IF('Indicator Date hidden'!AR58="x","x",$AQ$2-'Indicator Date hidden'!AR58)</f>
        <v>x</v>
      </c>
      <c r="AR57" s="25">
        <f>IF('Indicator Date hidden'!AS58="x","x",$AR$2-'Indicator Date hidden'!AS58)</f>
        <v>0</v>
      </c>
      <c r="AS57" s="25">
        <f>IF('Indicator Date hidden'!AT58="x","x",$AS$2-'Indicator Date hidden'!AT58)</f>
        <v>0</v>
      </c>
      <c r="AT57" s="25">
        <f>IF('Indicator Date hidden'!AU58="x","x",$AT$2-'Indicator Date hidden'!AU58)</f>
        <v>0</v>
      </c>
      <c r="AU57" s="25">
        <f>IF('Indicator Date hidden'!AV58="x","x",$AU$2-'Indicator Date hidden'!AV58)</f>
        <v>3</v>
      </c>
      <c r="AV57" s="25">
        <f>IF('Indicator Date hidden'!AW58="x","x",$AV$2-'Indicator Date hidden'!AW58)</f>
        <v>0</v>
      </c>
      <c r="AW57" s="25">
        <f>IF('Indicator Date hidden'!AX58="x","x",$AW$2-'Indicator Date hidden'!AX58)</f>
        <v>0</v>
      </c>
      <c r="AX57" s="25">
        <f>IF('Indicator Date hidden'!AY58="x","x",$AX$2-'Indicator Date hidden'!AY58)</f>
        <v>0</v>
      </c>
      <c r="AY57" s="25">
        <f>IF('Indicator Date hidden'!AZ58="x","x",$AY$2-'Indicator Date hidden'!AZ58)</f>
        <v>0</v>
      </c>
      <c r="AZ57" s="25">
        <f>IF('Indicator Date hidden'!BA58="x","x",$AZ$2-'Indicator Date hidden'!BA58)</f>
        <v>0</v>
      </c>
      <c r="BA57">
        <f t="shared" si="5"/>
        <v>8</v>
      </c>
      <c r="BB57" s="26">
        <f t="shared" si="6"/>
        <v>0.17777777777777778</v>
      </c>
      <c r="BC57">
        <f t="shared" si="7"/>
        <v>5</v>
      </c>
      <c r="BD57" s="26">
        <f t="shared" si="8"/>
        <v>0.56916659888291987</v>
      </c>
      <c r="BE57" s="28">
        <f t="shared" si="9"/>
        <v>0</v>
      </c>
    </row>
    <row r="58" spans="1:57" x14ac:dyDescent="0.35">
      <c r="A58" t="s">
        <v>7828</v>
      </c>
      <c r="B58" s="25">
        <f>IF('Indicator Date hidden'!C59="x","x",$B$2-'Indicator Date hidden'!C59)</f>
        <v>0</v>
      </c>
      <c r="C58" s="25">
        <f>IF('Indicator Date hidden'!D59="x","x",$C$2-'Indicator Date hidden'!D59)</f>
        <v>0</v>
      </c>
      <c r="D58" s="25">
        <f>IF('Indicator Date hidden'!E59="x","x",$D$2-'Indicator Date hidden'!E59)</f>
        <v>0</v>
      </c>
      <c r="E58" s="25">
        <f>IF('Indicator Date hidden'!F59="x","x",$E$2-'Indicator Date hidden'!F59)</f>
        <v>0</v>
      </c>
      <c r="F58" s="25">
        <f>IF('Indicator Date hidden'!G59="x","x",$F$2-'Indicator Date hidden'!G59)</f>
        <v>0</v>
      </c>
      <c r="G58" s="25">
        <f>IF('Indicator Date hidden'!H59="x","x",$G$2-'Indicator Date hidden'!H59)</f>
        <v>0</v>
      </c>
      <c r="H58" s="25">
        <f>IF('Indicator Date hidden'!I59="x","x",$H$2-'Indicator Date hidden'!I59)</f>
        <v>0</v>
      </c>
      <c r="I58" s="25">
        <f>IF('Indicator Date hidden'!J59="x","x",$I$2-'Indicator Date hidden'!J59)</f>
        <v>0</v>
      </c>
      <c r="J58" s="25">
        <f>IF('Indicator Date hidden'!K59="x","x",$J$2-'Indicator Date hidden'!K59)</f>
        <v>0</v>
      </c>
      <c r="K58" s="25">
        <f>IF('Indicator Date hidden'!L59="x","x",$K$2-'Indicator Date hidden'!L59)</f>
        <v>0</v>
      </c>
      <c r="L58" s="25">
        <f>IF('Indicator Date hidden'!M59="x","x",$L$2-'Indicator Date hidden'!M59)</f>
        <v>0</v>
      </c>
      <c r="M58" s="25">
        <f>IF('Indicator Date hidden'!N59="x","x",$M$2-'Indicator Date hidden'!N59)</f>
        <v>0</v>
      </c>
      <c r="N58" s="25">
        <f>IF('Indicator Date hidden'!O59="x","x",$N$2-'Indicator Date hidden'!O59)</f>
        <v>0</v>
      </c>
      <c r="O58" s="25">
        <f>IF('Indicator Date hidden'!P59="x","x",$O$2-'Indicator Date hidden'!P59)</f>
        <v>0</v>
      </c>
      <c r="P58" s="25">
        <f>IF('Indicator Date hidden'!Q59="x","x",$P$2-'Indicator Date hidden'!Q59)</f>
        <v>0</v>
      </c>
      <c r="Q58" s="25">
        <f>IF('Indicator Date hidden'!R59="x","x",$Q$2-'Indicator Date hidden'!R59)</f>
        <v>3</v>
      </c>
      <c r="R58" s="25">
        <f>IF('Indicator Date hidden'!S59="x","x",$R$2-'Indicator Date hidden'!S59)</f>
        <v>0</v>
      </c>
      <c r="S58" s="25">
        <f>IF('Indicator Date hidden'!T59="x","x",$S$2-'Indicator Date hidden'!T59)</f>
        <v>0</v>
      </c>
      <c r="T58" s="25">
        <f>IF('Indicator Date hidden'!U59="x","x",$T$2-'Indicator Date hidden'!U59)</f>
        <v>0</v>
      </c>
      <c r="U58" s="25">
        <f>IF('Indicator Date hidden'!V59="x","x",$U$2-'Indicator Date hidden'!V59)</f>
        <v>0</v>
      </c>
      <c r="V58" s="25">
        <f>IF('Indicator Date hidden'!W59="x","x",$V$2-'Indicator Date hidden'!W59)</f>
        <v>0</v>
      </c>
      <c r="W58" s="25">
        <f>IF('Indicator Date hidden'!X59="x","x",$W$2-'Indicator Date hidden'!X59)</f>
        <v>0</v>
      </c>
      <c r="X58" s="25">
        <f>IF('Indicator Date hidden'!Y59="x","x",$X$2-'Indicator Date hidden'!Y59)</f>
        <v>4</v>
      </c>
      <c r="Y58" s="25">
        <f>IF('Indicator Date hidden'!Z59="x","x",$Y$2-'Indicator Date hidden'!Z59)</f>
        <v>0</v>
      </c>
      <c r="Z58" s="25">
        <f>IF('Indicator Date hidden'!AA59="x","x",$Z$2-'Indicator Date hidden'!AA59)</f>
        <v>0</v>
      </c>
      <c r="AA58" s="25">
        <f>IF('Indicator Date hidden'!AB59="x","x",$AA$2-'Indicator Date hidden'!AB59)</f>
        <v>0</v>
      </c>
      <c r="AB58" s="25">
        <f>IF('Indicator Date hidden'!AC59="x","x",$AB$2-'Indicator Date hidden'!AC59)</f>
        <v>0</v>
      </c>
      <c r="AC58" s="25">
        <f>IF('Indicator Date hidden'!AD59="x","x",$AC$2-'Indicator Date hidden'!AD59)</f>
        <v>0</v>
      </c>
      <c r="AD58" s="25">
        <f>IF('Indicator Date hidden'!AE59="x","x",$AD$2-'Indicator Date hidden'!AE59)</f>
        <v>0</v>
      </c>
      <c r="AE58" s="25">
        <f>IF('Indicator Date hidden'!AF59="x","x",$AE$2-'Indicator Date hidden'!AF59)</f>
        <v>0</v>
      </c>
      <c r="AF58" s="25">
        <f>IF('Indicator Date hidden'!AG59="x","x",$AF$2-'Indicator Date hidden'!AG59)</f>
        <v>3</v>
      </c>
      <c r="AG58" s="25">
        <f>IF('Indicator Date hidden'!AH59="x","x",$AG$2-'Indicator Date hidden'!AH59)</f>
        <v>0</v>
      </c>
      <c r="AH58" s="25">
        <f>IF('Indicator Date hidden'!AI59="x","x",$AH$2-'Indicator Date hidden'!AI59)</f>
        <v>0</v>
      </c>
      <c r="AI58" s="25">
        <f>IF('Indicator Date hidden'!AJ59="x","x",$AI$2-'Indicator Date hidden'!AJ59)</f>
        <v>0</v>
      </c>
      <c r="AJ58" s="25">
        <f>IF('Indicator Date hidden'!AK59="x","x",$AJ$2-'Indicator Date hidden'!AK59)</f>
        <v>1</v>
      </c>
      <c r="AK58" s="25">
        <f>IF('Indicator Date hidden'!AL59="x","x",$AK$2-'Indicator Date hidden'!AL59)</f>
        <v>0</v>
      </c>
      <c r="AL58" s="25">
        <f>IF('Indicator Date hidden'!AM59="x","x",$AL$2-'Indicator Date hidden'!AM59)</f>
        <v>0</v>
      </c>
      <c r="AM58" s="25">
        <f>IF('Indicator Date hidden'!AN59="x","x",$AM$2-'Indicator Date hidden'!AN59)</f>
        <v>0</v>
      </c>
      <c r="AN58" s="25">
        <f>IF('Indicator Date hidden'!AO59="x","x",$AN$2-'Indicator Date hidden'!AO59)</f>
        <v>0</v>
      </c>
      <c r="AO58" s="25">
        <f>IF('Indicator Date hidden'!AP59="x","x",$AO$2-'Indicator Date hidden'!AP59)</f>
        <v>0</v>
      </c>
      <c r="AP58" s="25">
        <f>IF('Indicator Date hidden'!AQ59="x","x",$AP$2-'Indicator Date hidden'!AQ59)</f>
        <v>0</v>
      </c>
      <c r="AQ58" s="25">
        <f>IF('Indicator Date hidden'!AR59="x","x",$AQ$2-'Indicator Date hidden'!AR59)</f>
        <v>0</v>
      </c>
      <c r="AR58" s="25">
        <f>IF('Indicator Date hidden'!AS59="x","x",$AR$2-'Indicator Date hidden'!AS59)</f>
        <v>0</v>
      </c>
      <c r="AS58" s="25">
        <f>IF('Indicator Date hidden'!AT59="x","x",$AS$2-'Indicator Date hidden'!AT59)</f>
        <v>0</v>
      </c>
      <c r="AT58" s="25">
        <f>IF('Indicator Date hidden'!AU59="x","x",$AT$2-'Indicator Date hidden'!AU59)</f>
        <v>0</v>
      </c>
      <c r="AU58" s="25">
        <f>IF('Indicator Date hidden'!AV59="x","x",$AU$2-'Indicator Date hidden'!AV59)</f>
        <v>7</v>
      </c>
      <c r="AV58" s="25">
        <f>IF('Indicator Date hidden'!AW59="x","x",$AV$2-'Indicator Date hidden'!AW59)</f>
        <v>0</v>
      </c>
      <c r="AW58" s="25">
        <f>IF('Indicator Date hidden'!AX59="x","x",$AW$2-'Indicator Date hidden'!AX59)</f>
        <v>0</v>
      </c>
      <c r="AX58" s="25">
        <f>IF('Indicator Date hidden'!AY59="x","x",$AX$2-'Indicator Date hidden'!AY59)</f>
        <v>0</v>
      </c>
      <c r="AY58" s="25">
        <f>IF('Indicator Date hidden'!AZ59="x","x",$AY$2-'Indicator Date hidden'!AZ59)</f>
        <v>0</v>
      </c>
      <c r="AZ58" s="25">
        <f>IF('Indicator Date hidden'!BA59="x","x",$AZ$2-'Indicator Date hidden'!BA59)</f>
        <v>0</v>
      </c>
      <c r="BA58">
        <f t="shared" si="5"/>
        <v>18</v>
      </c>
      <c r="BB58" s="26">
        <f t="shared" si="6"/>
        <v>0.35294117647058826</v>
      </c>
      <c r="BC58">
        <f t="shared" si="7"/>
        <v>5</v>
      </c>
      <c r="BD58" s="26">
        <f t="shared" si="8"/>
        <v>1.2338927625531195</v>
      </c>
      <c r="BE58" s="28">
        <f t="shared" si="9"/>
        <v>0</v>
      </c>
    </row>
    <row r="59" spans="1:57" x14ac:dyDescent="0.35">
      <c r="A59" t="s">
        <v>7832</v>
      </c>
      <c r="B59" s="25">
        <f>IF('Indicator Date hidden'!C60="x","x",$B$2-'Indicator Date hidden'!C60)</f>
        <v>0</v>
      </c>
      <c r="C59" s="25">
        <f>IF('Indicator Date hidden'!D60="x","x",$C$2-'Indicator Date hidden'!D60)</f>
        <v>0</v>
      </c>
      <c r="D59" s="25">
        <f>IF('Indicator Date hidden'!E60="x","x",$D$2-'Indicator Date hidden'!E60)</f>
        <v>0</v>
      </c>
      <c r="E59" s="25">
        <f>IF('Indicator Date hidden'!F60="x","x",$E$2-'Indicator Date hidden'!F60)</f>
        <v>0</v>
      </c>
      <c r="F59" s="25">
        <f>IF('Indicator Date hidden'!G60="x","x",$F$2-'Indicator Date hidden'!G60)</f>
        <v>0</v>
      </c>
      <c r="G59" s="25">
        <f>IF('Indicator Date hidden'!H60="x","x",$G$2-'Indicator Date hidden'!H60)</f>
        <v>0</v>
      </c>
      <c r="H59" s="25">
        <f>IF('Indicator Date hidden'!I60="x","x",$H$2-'Indicator Date hidden'!I60)</f>
        <v>0</v>
      </c>
      <c r="I59" s="25">
        <f>IF('Indicator Date hidden'!J60="x","x",$I$2-'Indicator Date hidden'!J60)</f>
        <v>0</v>
      </c>
      <c r="J59" s="25">
        <f>IF('Indicator Date hidden'!K60="x","x",$J$2-'Indicator Date hidden'!K60)</f>
        <v>0</v>
      </c>
      <c r="K59" s="25">
        <f>IF('Indicator Date hidden'!L60="x","x",$K$2-'Indicator Date hidden'!L60)</f>
        <v>0</v>
      </c>
      <c r="L59" s="25">
        <f>IF('Indicator Date hidden'!M60="x","x",$L$2-'Indicator Date hidden'!M60)</f>
        <v>0</v>
      </c>
      <c r="M59" s="25">
        <f>IF('Indicator Date hidden'!N60="x","x",$M$2-'Indicator Date hidden'!N60)</f>
        <v>0</v>
      </c>
      <c r="N59" s="25">
        <f>IF('Indicator Date hidden'!O60="x","x",$N$2-'Indicator Date hidden'!O60)</f>
        <v>0</v>
      </c>
      <c r="O59" s="25">
        <f>IF('Indicator Date hidden'!P60="x","x",$O$2-'Indicator Date hidden'!P60)</f>
        <v>0</v>
      </c>
      <c r="P59" s="25">
        <f>IF('Indicator Date hidden'!Q60="x","x",$P$2-'Indicator Date hidden'!Q60)</f>
        <v>0</v>
      </c>
      <c r="Q59" s="25" t="str">
        <f>IF('Indicator Date hidden'!R60="x","x",$Q$2-'Indicator Date hidden'!R60)</f>
        <v>x</v>
      </c>
      <c r="R59" s="25">
        <f>IF('Indicator Date hidden'!S60="x","x",$R$2-'Indicator Date hidden'!S60)</f>
        <v>0</v>
      </c>
      <c r="S59" s="25">
        <f>IF('Indicator Date hidden'!T60="x","x",$S$2-'Indicator Date hidden'!T60)</f>
        <v>0</v>
      </c>
      <c r="T59" s="25">
        <f>IF('Indicator Date hidden'!U60="x","x",$T$2-'Indicator Date hidden'!U60)</f>
        <v>0</v>
      </c>
      <c r="U59" s="25">
        <f>IF('Indicator Date hidden'!V60="x","x",$U$2-'Indicator Date hidden'!V60)</f>
        <v>0</v>
      </c>
      <c r="V59" s="25">
        <f>IF('Indicator Date hidden'!W60="x","x",$V$2-'Indicator Date hidden'!W60)</f>
        <v>0</v>
      </c>
      <c r="W59" s="25">
        <f>IF('Indicator Date hidden'!X60="x","x",$W$2-'Indicator Date hidden'!X60)</f>
        <v>10</v>
      </c>
      <c r="X59" s="25">
        <f>IF('Indicator Date hidden'!Y60="x","x",$X$2-'Indicator Date hidden'!Y60)</f>
        <v>4</v>
      </c>
      <c r="Y59" s="25">
        <f>IF('Indicator Date hidden'!Z60="x","x",$Y$2-'Indicator Date hidden'!Z60)</f>
        <v>0</v>
      </c>
      <c r="Z59" s="25">
        <f>IF('Indicator Date hidden'!AA60="x","x",$Z$2-'Indicator Date hidden'!AA60)</f>
        <v>0</v>
      </c>
      <c r="AA59" s="25">
        <f>IF('Indicator Date hidden'!AB60="x","x",$AA$2-'Indicator Date hidden'!AB60)</f>
        <v>0</v>
      </c>
      <c r="AB59" s="25">
        <f>IF('Indicator Date hidden'!AC60="x","x",$AB$2-'Indicator Date hidden'!AC60)</f>
        <v>0</v>
      </c>
      <c r="AC59" s="25">
        <f>IF('Indicator Date hidden'!AD60="x","x",$AC$2-'Indicator Date hidden'!AD60)</f>
        <v>0</v>
      </c>
      <c r="AD59" s="25" t="str">
        <f>IF('Indicator Date hidden'!AE60="x","x",$AD$2-'Indicator Date hidden'!AE60)</f>
        <v>x</v>
      </c>
      <c r="AE59" s="25">
        <f>IF('Indicator Date hidden'!AF60="x","x",$AE$2-'Indicator Date hidden'!AF60)</f>
        <v>0</v>
      </c>
      <c r="AF59" s="25">
        <f>IF('Indicator Date hidden'!AG60="x","x",$AF$2-'Indicator Date hidden'!AG60)</f>
        <v>5</v>
      </c>
      <c r="AG59" s="25">
        <f>IF('Indicator Date hidden'!AH60="x","x",$AG$2-'Indicator Date hidden'!AH60)</f>
        <v>0</v>
      </c>
      <c r="AH59" s="25">
        <f>IF('Indicator Date hidden'!AI60="x","x",$AH$2-'Indicator Date hidden'!AI60)</f>
        <v>0</v>
      </c>
      <c r="AI59" s="25">
        <f>IF('Indicator Date hidden'!AJ60="x","x",$AI$2-'Indicator Date hidden'!AJ60)</f>
        <v>0</v>
      </c>
      <c r="AJ59" s="25" t="str">
        <f>IF('Indicator Date hidden'!AK60="x","x",$AJ$2-'Indicator Date hidden'!AK60)</f>
        <v>x</v>
      </c>
      <c r="AK59" s="25">
        <f>IF('Indicator Date hidden'!AL60="x","x",$AK$2-'Indicator Date hidden'!AL60)</f>
        <v>1</v>
      </c>
      <c r="AL59" s="25">
        <f>IF('Indicator Date hidden'!AM60="x","x",$AL$2-'Indicator Date hidden'!AM60)</f>
        <v>0</v>
      </c>
      <c r="AM59" s="25">
        <f>IF('Indicator Date hidden'!AN60="x","x",$AM$2-'Indicator Date hidden'!AN60)</f>
        <v>0</v>
      </c>
      <c r="AN59" s="25">
        <f>IF('Indicator Date hidden'!AO60="x","x",$AN$2-'Indicator Date hidden'!AO60)</f>
        <v>0</v>
      </c>
      <c r="AO59" s="25">
        <f>IF('Indicator Date hidden'!AP60="x","x",$AO$2-'Indicator Date hidden'!AP60)</f>
        <v>0</v>
      </c>
      <c r="AP59" s="25">
        <f>IF('Indicator Date hidden'!AQ60="x","x",$AP$2-'Indicator Date hidden'!AQ60)</f>
        <v>0</v>
      </c>
      <c r="AQ59" s="25">
        <f>IF('Indicator Date hidden'!AR60="x","x",$AQ$2-'Indicator Date hidden'!AR60)</f>
        <v>0</v>
      </c>
      <c r="AR59" s="25">
        <f>IF('Indicator Date hidden'!AS60="x","x",$AR$2-'Indicator Date hidden'!AS60)</f>
        <v>0</v>
      </c>
      <c r="AS59" s="25" t="str">
        <f>IF('Indicator Date hidden'!AT60="x","x",$AS$2-'Indicator Date hidden'!AT60)</f>
        <v>x</v>
      </c>
      <c r="AT59" s="25">
        <f>IF('Indicator Date hidden'!AU60="x","x",$AT$2-'Indicator Date hidden'!AU60)</f>
        <v>0</v>
      </c>
      <c r="AU59" s="25" t="str">
        <f>IF('Indicator Date hidden'!AV60="x","x",$AU$2-'Indicator Date hidden'!AV60)</f>
        <v>x</v>
      </c>
      <c r="AV59" s="25">
        <f>IF('Indicator Date hidden'!AW60="x","x",$AV$2-'Indicator Date hidden'!AW60)</f>
        <v>0</v>
      </c>
      <c r="AW59" s="25">
        <f>IF('Indicator Date hidden'!AX60="x","x",$AW$2-'Indicator Date hidden'!AX60)</f>
        <v>0</v>
      </c>
      <c r="AX59" s="25">
        <f>IF('Indicator Date hidden'!AY60="x","x",$AX$2-'Indicator Date hidden'!AY60)</f>
        <v>0</v>
      </c>
      <c r="AY59" s="25">
        <f>IF('Indicator Date hidden'!AZ60="x","x",$AY$2-'Indicator Date hidden'!AZ60)</f>
        <v>0</v>
      </c>
      <c r="AZ59" s="25">
        <f>IF('Indicator Date hidden'!BA60="x","x",$AZ$2-'Indicator Date hidden'!BA60)</f>
        <v>0</v>
      </c>
      <c r="BA59">
        <f t="shared" si="5"/>
        <v>20</v>
      </c>
      <c r="BB59" s="26">
        <f t="shared" si="6"/>
        <v>0.43478260869565216</v>
      </c>
      <c r="BC59">
        <f t="shared" si="7"/>
        <v>4</v>
      </c>
      <c r="BD59" s="26">
        <f t="shared" si="8"/>
        <v>1.702327995691469</v>
      </c>
      <c r="BE59" s="28">
        <f t="shared" si="9"/>
        <v>0</v>
      </c>
    </row>
    <row r="60" spans="1:57" x14ac:dyDescent="0.35">
      <c r="A60" t="s">
        <v>7830</v>
      </c>
      <c r="B60" s="25">
        <f>IF('Indicator Date hidden'!C61="x","x",$B$2-'Indicator Date hidden'!C61)</f>
        <v>0</v>
      </c>
      <c r="C60" s="25">
        <f>IF('Indicator Date hidden'!D61="x","x",$C$2-'Indicator Date hidden'!D61)</f>
        <v>0</v>
      </c>
      <c r="D60" s="25">
        <f>IF('Indicator Date hidden'!E61="x","x",$D$2-'Indicator Date hidden'!E61)</f>
        <v>0</v>
      </c>
      <c r="E60" s="25">
        <f>IF('Indicator Date hidden'!F61="x","x",$E$2-'Indicator Date hidden'!F61)</f>
        <v>0</v>
      </c>
      <c r="F60" s="25">
        <f>IF('Indicator Date hidden'!G61="x","x",$F$2-'Indicator Date hidden'!G61)</f>
        <v>0</v>
      </c>
      <c r="G60" s="25">
        <f>IF('Indicator Date hidden'!H61="x","x",$G$2-'Indicator Date hidden'!H61)</f>
        <v>0</v>
      </c>
      <c r="H60" s="25">
        <f>IF('Indicator Date hidden'!I61="x","x",$H$2-'Indicator Date hidden'!I61)</f>
        <v>0</v>
      </c>
      <c r="I60" s="25">
        <f>IF('Indicator Date hidden'!J61="x","x",$I$2-'Indicator Date hidden'!J61)</f>
        <v>0</v>
      </c>
      <c r="J60" s="25">
        <f>IF('Indicator Date hidden'!K61="x","x",$J$2-'Indicator Date hidden'!K61)</f>
        <v>0</v>
      </c>
      <c r="K60" s="25">
        <f>IF('Indicator Date hidden'!L61="x","x",$K$2-'Indicator Date hidden'!L61)</f>
        <v>0</v>
      </c>
      <c r="L60" s="25">
        <f>IF('Indicator Date hidden'!M61="x","x",$L$2-'Indicator Date hidden'!M61)</f>
        <v>0</v>
      </c>
      <c r="M60" s="25">
        <f>IF('Indicator Date hidden'!N61="x","x",$M$2-'Indicator Date hidden'!N61)</f>
        <v>0</v>
      </c>
      <c r="N60" s="25">
        <f>IF('Indicator Date hidden'!O61="x","x",$N$2-'Indicator Date hidden'!O61)</f>
        <v>0</v>
      </c>
      <c r="O60" s="25">
        <f>IF('Indicator Date hidden'!P61="x","x",$O$2-'Indicator Date hidden'!P61)</f>
        <v>0</v>
      </c>
      <c r="P60" s="25">
        <f>IF('Indicator Date hidden'!Q61="x","x",$P$2-'Indicator Date hidden'!Q61)</f>
        <v>0</v>
      </c>
      <c r="Q60" s="25" t="str">
        <f>IF('Indicator Date hidden'!R61="x","x",$Q$2-'Indicator Date hidden'!R61)</f>
        <v>x</v>
      </c>
      <c r="R60" s="25">
        <f>IF('Indicator Date hidden'!S61="x","x",$R$2-'Indicator Date hidden'!S61)</f>
        <v>0</v>
      </c>
      <c r="S60" s="25">
        <f>IF('Indicator Date hidden'!T61="x","x",$S$2-'Indicator Date hidden'!T61)</f>
        <v>0</v>
      </c>
      <c r="T60" s="25">
        <f>IF('Indicator Date hidden'!U61="x","x",$T$2-'Indicator Date hidden'!U61)</f>
        <v>0</v>
      </c>
      <c r="U60" s="25" t="str">
        <f>IF('Indicator Date hidden'!V61="x","x",$U$2-'Indicator Date hidden'!V61)</f>
        <v>x</v>
      </c>
      <c r="V60" s="25">
        <f>IF('Indicator Date hidden'!W61="x","x",$V$2-'Indicator Date hidden'!W61)</f>
        <v>0</v>
      </c>
      <c r="W60" s="25" t="str">
        <f>IF('Indicator Date hidden'!X61="x","x",$W$2-'Indicator Date hidden'!X61)</f>
        <v>x</v>
      </c>
      <c r="X60" s="25">
        <f>IF('Indicator Date hidden'!Y61="x","x",$X$2-'Indicator Date hidden'!Y61)</f>
        <v>4</v>
      </c>
      <c r="Y60" s="25">
        <f>IF('Indicator Date hidden'!Z61="x","x",$Y$2-'Indicator Date hidden'!Z61)</f>
        <v>0</v>
      </c>
      <c r="Z60" s="25">
        <f>IF('Indicator Date hidden'!AA61="x","x",$Z$2-'Indicator Date hidden'!AA61)</f>
        <v>0</v>
      </c>
      <c r="AA60" s="25" t="str">
        <f>IF('Indicator Date hidden'!AB61="x","x",$AA$2-'Indicator Date hidden'!AB61)</f>
        <v>x</v>
      </c>
      <c r="AB60" s="25">
        <f>IF('Indicator Date hidden'!AC61="x","x",$AB$2-'Indicator Date hidden'!AC61)</f>
        <v>0</v>
      </c>
      <c r="AC60" s="25">
        <f>IF('Indicator Date hidden'!AD61="x","x",$AC$2-'Indicator Date hidden'!AD61)</f>
        <v>0</v>
      </c>
      <c r="AD60" s="25" t="str">
        <f>IF('Indicator Date hidden'!AE61="x","x",$AD$2-'Indicator Date hidden'!AE61)</f>
        <v>x</v>
      </c>
      <c r="AE60" s="25">
        <f>IF('Indicator Date hidden'!AF61="x","x",$AE$2-'Indicator Date hidden'!AF61)</f>
        <v>0</v>
      </c>
      <c r="AF60" s="25">
        <f>IF('Indicator Date hidden'!AG61="x","x",$AF$2-'Indicator Date hidden'!AG61)</f>
        <v>1</v>
      </c>
      <c r="AG60" s="25">
        <f>IF('Indicator Date hidden'!AH61="x","x",$AG$2-'Indicator Date hidden'!AH61)</f>
        <v>0</v>
      </c>
      <c r="AH60" s="25">
        <f>IF('Indicator Date hidden'!AI61="x","x",$AH$2-'Indicator Date hidden'!AI61)</f>
        <v>0</v>
      </c>
      <c r="AI60" s="25">
        <f>IF('Indicator Date hidden'!AJ61="x","x",$AI$2-'Indicator Date hidden'!AJ61)</f>
        <v>0</v>
      </c>
      <c r="AJ60" s="25" t="str">
        <f>IF('Indicator Date hidden'!AK61="x","x",$AJ$2-'Indicator Date hidden'!AK61)</f>
        <v>x</v>
      </c>
      <c r="AK60" s="25">
        <f>IF('Indicator Date hidden'!AL61="x","x",$AK$2-'Indicator Date hidden'!AL61)</f>
        <v>1</v>
      </c>
      <c r="AL60" s="25">
        <f>IF('Indicator Date hidden'!AM61="x","x",$AL$2-'Indicator Date hidden'!AM61)</f>
        <v>0</v>
      </c>
      <c r="AM60" s="25">
        <f>IF('Indicator Date hidden'!AN61="x","x",$AM$2-'Indicator Date hidden'!AN61)</f>
        <v>0</v>
      </c>
      <c r="AN60" s="25">
        <f>IF('Indicator Date hidden'!AO61="x","x",$AN$2-'Indicator Date hidden'!AO61)</f>
        <v>0</v>
      </c>
      <c r="AO60" s="25">
        <f>IF('Indicator Date hidden'!AP61="x","x",$AO$2-'Indicator Date hidden'!AP61)</f>
        <v>0</v>
      </c>
      <c r="AP60" s="25">
        <f>IF('Indicator Date hidden'!AQ61="x","x",$AP$2-'Indicator Date hidden'!AQ61)</f>
        <v>0</v>
      </c>
      <c r="AQ60" s="25">
        <f>IF('Indicator Date hidden'!AR61="x","x",$AQ$2-'Indicator Date hidden'!AR61)</f>
        <v>0</v>
      </c>
      <c r="AR60" s="25">
        <f>IF('Indicator Date hidden'!AS61="x","x",$AR$2-'Indicator Date hidden'!AS61)</f>
        <v>0</v>
      </c>
      <c r="AS60" s="25">
        <f>IF('Indicator Date hidden'!AT61="x","x",$AS$2-'Indicator Date hidden'!AT61)</f>
        <v>0</v>
      </c>
      <c r="AT60" s="25">
        <f>IF('Indicator Date hidden'!AU61="x","x",$AT$2-'Indicator Date hidden'!AU61)</f>
        <v>0</v>
      </c>
      <c r="AU60" s="25" t="str">
        <f>IF('Indicator Date hidden'!AV61="x","x",$AU$2-'Indicator Date hidden'!AV61)</f>
        <v>x</v>
      </c>
      <c r="AV60" s="25">
        <f>IF('Indicator Date hidden'!AW61="x","x",$AV$2-'Indicator Date hidden'!AW61)</f>
        <v>0</v>
      </c>
      <c r="AW60" s="25">
        <f>IF('Indicator Date hidden'!AX61="x","x",$AW$2-'Indicator Date hidden'!AX61)</f>
        <v>0</v>
      </c>
      <c r="AX60" s="25">
        <f>IF('Indicator Date hidden'!AY61="x","x",$AX$2-'Indicator Date hidden'!AY61)</f>
        <v>0</v>
      </c>
      <c r="AY60" s="25">
        <f>IF('Indicator Date hidden'!AZ61="x","x",$AY$2-'Indicator Date hidden'!AZ61)</f>
        <v>0</v>
      </c>
      <c r="AZ60" s="25">
        <f>IF('Indicator Date hidden'!BA61="x","x",$AZ$2-'Indicator Date hidden'!BA61)</f>
        <v>0</v>
      </c>
      <c r="BA60">
        <f t="shared" si="5"/>
        <v>6</v>
      </c>
      <c r="BB60" s="26">
        <f t="shared" si="6"/>
        <v>0.13636363636363635</v>
      </c>
      <c r="BC60">
        <f t="shared" si="7"/>
        <v>3</v>
      </c>
      <c r="BD60" s="26">
        <f t="shared" si="8"/>
        <v>0.62489668567579637</v>
      </c>
      <c r="BE60" s="28">
        <f t="shared" si="9"/>
        <v>0</v>
      </c>
    </row>
    <row r="61" spans="1:57" x14ac:dyDescent="0.35">
      <c r="A61" t="s">
        <v>7834</v>
      </c>
      <c r="B61" s="25">
        <f>IF('Indicator Date hidden'!C62="x","x",$B$2-'Indicator Date hidden'!C62)</f>
        <v>0</v>
      </c>
      <c r="C61" s="25">
        <f>IF('Indicator Date hidden'!D62="x","x",$C$2-'Indicator Date hidden'!D62)</f>
        <v>0</v>
      </c>
      <c r="D61" s="25">
        <f>IF('Indicator Date hidden'!E62="x","x",$D$2-'Indicator Date hidden'!E62)</f>
        <v>0</v>
      </c>
      <c r="E61" s="25">
        <f>IF('Indicator Date hidden'!F62="x","x",$E$2-'Indicator Date hidden'!F62)</f>
        <v>0</v>
      </c>
      <c r="F61" s="25">
        <f>IF('Indicator Date hidden'!G62="x","x",$F$2-'Indicator Date hidden'!G62)</f>
        <v>0</v>
      </c>
      <c r="G61" s="25">
        <f>IF('Indicator Date hidden'!H62="x","x",$G$2-'Indicator Date hidden'!H62)</f>
        <v>0</v>
      </c>
      <c r="H61" s="25">
        <f>IF('Indicator Date hidden'!I62="x","x",$H$2-'Indicator Date hidden'!I62)</f>
        <v>0</v>
      </c>
      <c r="I61" s="25">
        <f>IF('Indicator Date hidden'!J62="x","x",$I$2-'Indicator Date hidden'!J62)</f>
        <v>0</v>
      </c>
      <c r="J61" s="25">
        <f>IF('Indicator Date hidden'!K62="x","x",$J$2-'Indicator Date hidden'!K62)</f>
        <v>0</v>
      </c>
      <c r="K61" s="25">
        <f>IF('Indicator Date hidden'!L62="x","x",$K$2-'Indicator Date hidden'!L62)</f>
        <v>0</v>
      </c>
      <c r="L61" s="25">
        <f>IF('Indicator Date hidden'!M62="x","x",$L$2-'Indicator Date hidden'!M62)</f>
        <v>0</v>
      </c>
      <c r="M61" s="25">
        <f>IF('Indicator Date hidden'!N62="x","x",$M$2-'Indicator Date hidden'!N62)</f>
        <v>0</v>
      </c>
      <c r="N61" s="25">
        <f>IF('Indicator Date hidden'!O62="x","x",$N$2-'Indicator Date hidden'!O62)</f>
        <v>0</v>
      </c>
      <c r="O61" s="25">
        <f>IF('Indicator Date hidden'!P62="x","x",$O$2-'Indicator Date hidden'!P62)</f>
        <v>0</v>
      </c>
      <c r="P61" s="25">
        <f>IF('Indicator Date hidden'!Q62="x","x",$P$2-'Indicator Date hidden'!Q62)</f>
        <v>0</v>
      </c>
      <c r="Q61" s="25" t="str">
        <f>IF('Indicator Date hidden'!R62="x","x",$Q$2-'Indicator Date hidden'!R62)</f>
        <v>x</v>
      </c>
      <c r="R61" s="25">
        <f>IF('Indicator Date hidden'!S62="x","x",$R$2-'Indicator Date hidden'!S62)</f>
        <v>0</v>
      </c>
      <c r="S61" s="25">
        <f>IF('Indicator Date hidden'!T62="x","x",$S$2-'Indicator Date hidden'!T62)</f>
        <v>0</v>
      </c>
      <c r="T61" s="25">
        <f>IF('Indicator Date hidden'!U62="x","x",$T$2-'Indicator Date hidden'!U62)</f>
        <v>0</v>
      </c>
      <c r="U61" s="25" t="str">
        <f>IF('Indicator Date hidden'!V62="x","x",$U$2-'Indicator Date hidden'!V62)</f>
        <v>x</v>
      </c>
      <c r="V61" s="25">
        <f>IF('Indicator Date hidden'!W62="x","x",$V$2-'Indicator Date hidden'!W62)</f>
        <v>0</v>
      </c>
      <c r="W61" s="25" t="str">
        <f>IF('Indicator Date hidden'!X62="x","x",$W$2-'Indicator Date hidden'!X62)</f>
        <v>x</v>
      </c>
      <c r="X61" s="25">
        <f>IF('Indicator Date hidden'!Y62="x","x",$X$2-'Indicator Date hidden'!Y62)</f>
        <v>1</v>
      </c>
      <c r="Y61" s="25">
        <f>IF('Indicator Date hidden'!Z62="x","x",$Y$2-'Indicator Date hidden'!Z62)</f>
        <v>0</v>
      </c>
      <c r="Z61" s="25">
        <f>IF('Indicator Date hidden'!AA62="x","x",$Z$2-'Indicator Date hidden'!AA62)</f>
        <v>0</v>
      </c>
      <c r="AA61" s="25" t="str">
        <f>IF('Indicator Date hidden'!AB62="x","x",$AA$2-'Indicator Date hidden'!AB62)</f>
        <v>x</v>
      </c>
      <c r="AB61" s="25">
        <f>IF('Indicator Date hidden'!AC62="x","x",$AB$2-'Indicator Date hidden'!AC62)</f>
        <v>0</v>
      </c>
      <c r="AC61" s="25">
        <f>IF('Indicator Date hidden'!AD62="x","x",$AC$2-'Indicator Date hidden'!AD62)</f>
        <v>0</v>
      </c>
      <c r="AD61" s="25" t="str">
        <f>IF('Indicator Date hidden'!AE62="x","x",$AD$2-'Indicator Date hidden'!AE62)</f>
        <v>x</v>
      </c>
      <c r="AE61" s="25">
        <f>IF('Indicator Date hidden'!AF62="x","x",$AE$2-'Indicator Date hidden'!AF62)</f>
        <v>0</v>
      </c>
      <c r="AF61" s="25">
        <f>IF('Indicator Date hidden'!AG62="x","x",$AF$2-'Indicator Date hidden'!AG62)</f>
        <v>1</v>
      </c>
      <c r="AG61" s="25">
        <f>IF('Indicator Date hidden'!AH62="x","x",$AG$2-'Indicator Date hidden'!AH62)</f>
        <v>0</v>
      </c>
      <c r="AH61" s="25">
        <f>IF('Indicator Date hidden'!AI62="x","x",$AH$2-'Indicator Date hidden'!AI62)</f>
        <v>0</v>
      </c>
      <c r="AI61" s="25">
        <f>IF('Indicator Date hidden'!AJ62="x","x",$AI$2-'Indicator Date hidden'!AJ62)</f>
        <v>0</v>
      </c>
      <c r="AJ61" s="25" t="str">
        <f>IF('Indicator Date hidden'!AK62="x","x",$AJ$2-'Indicator Date hidden'!AK62)</f>
        <v>x</v>
      </c>
      <c r="AK61" s="25">
        <f>IF('Indicator Date hidden'!AL62="x","x",$AK$2-'Indicator Date hidden'!AL62)</f>
        <v>1</v>
      </c>
      <c r="AL61" s="25">
        <f>IF('Indicator Date hidden'!AM62="x","x",$AL$2-'Indicator Date hidden'!AM62)</f>
        <v>0</v>
      </c>
      <c r="AM61" s="25">
        <f>IF('Indicator Date hidden'!AN62="x","x",$AM$2-'Indicator Date hidden'!AN62)</f>
        <v>0</v>
      </c>
      <c r="AN61" s="25">
        <f>IF('Indicator Date hidden'!AO62="x","x",$AN$2-'Indicator Date hidden'!AO62)</f>
        <v>0</v>
      </c>
      <c r="AO61" s="25">
        <f>IF('Indicator Date hidden'!AP62="x","x",$AO$2-'Indicator Date hidden'!AP62)</f>
        <v>0</v>
      </c>
      <c r="AP61" s="25">
        <f>IF('Indicator Date hidden'!AQ62="x","x",$AP$2-'Indicator Date hidden'!AQ62)</f>
        <v>0</v>
      </c>
      <c r="AQ61" s="25">
        <f>IF('Indicator Date hidden'!AR62="x","x",$AQ$2-'Indicator Date hidden'!AR62)</f>
        <v>0</v>
      </c>
      <c r="AR61" s="25">
        <f>IF('Indicator Date hidden'!AS62="x","x",$AR$2-'Indicator Date hidden'!AS62)</f>
        <v>0</v>
      </c>
      <c r="AS61" s="25">
        <f>IF('Indicator Date hidden'!AT62="x","x",$AS$2-'Indicator Date hidden'!AT62)</f>
        <v>0</v>
      </c>
      <c r="AT61" s="25">
        <f>IF('Indicator Date hidden'!AU62="x","x",$AT$2-'Indicator Date hidden'!AU62)</f>
        <v>0</v>
      </c>
      <c r="AU61" s="25" t="str">
        <f>IF('Indicator Date hidden'!AV62="x","x",$AU$2-'Indicator Date hidden'!AV62)</f>
        <v>x</v>
      </c>
      <c r="AV61" s="25">
        <f>IF('Indicator Date hidden'!AW62="x","x",$AV$2-'Indicator Date hidden'!AW62)</f>
        <v>0</v>
      </c>
      <c r="AW61" s="25">
        <f>IF('Indicator Date hidden'!AX62="x","x",$AW$2-'Indicator Date hidden'!AX62)</f>
        <v>0</v>
      </c>
      <c r="AX61" s="25">
        <f>IF('Indicator Date hidden'!AY62="x","x",$AX$2-'Indicator Date hidden'!AY62)</f>
        <v>0</v>
      </c>
      <c r="AY61" s="25">
        <f>IF('Indicator Date hidden'!AZ62="x","x",$AY$2-'Indicator Date hidden'!AZ62)</f>
        <v>0</v>
      </c>
      <c r="AZ61" s="25">
        <f>IF('Indicator Date hidden'!BA62="x","x",$AZ$2-'Indicator Date hidden'!BA62)</f>
        <v>0</v>
      </c>
      <c r="BA61">
        <f t="shared" si="5"/>
        <v>3</v>
      </c>
      <c r="BB61" s="26">
        <f t="shared" si="6"/>
        <v>6.8181818181818177E-2</v>
      </c>
      <c r="BC61">
        <f t="shared" si="7"/>
        <v>3</v>
      </c>
      <c r="BD61" s="26">
        <f t="shared" si="8"/>
        <v>0.25205764787294127</v>
      </c>
      <c r="BE61" s="28">
        <f t="shared" si="9"/>
        <v>0</v>
      </c>
    </row>
    <row r="62" spans="1:57" x14ac:dyDescent="0.35">
      <c r="A62" t="s">
        <v>7838</v>
      </c>
      <c r="B62" s="25">
        <f>IF('Indicator Date hidden'!C63="x","x",$B$2-'Indicator Date hidden'!C63)</f>
        <v>0</v>
      </c>
      <c r="C62" s="25">
        <f>IF('Indicator Date hidden'!D63="x","x",$C$2-'Indicator Date hidden'!D63)</f>
        <v>0</v>
      </c>
      <c r="D62" s="25">
        <f>IF('Indicator Date hidden'!E63="x","x",$D$2-'Indicator Date hidden'!E63)</f>
        <v>0</v>
      </c>
      <c r="E62" s="25">
        <f>IF('Indicator Date hidden'!F63="x","x",$E$2-'Indicator Date hidden'!F63)</f>
        <v>0</v>
      </c>
      <c r="F62" s="25">
        <f>IF('Indicator Date hidden'!G63="x","x",$F$2-'Indicator Date hidden'!G63)</f>
        <v>0</v>
      </c>
      <c r="G62" s="25">
        <f>IF('Indicator Date hidden'!H63="x","x",$G$2-'Indicator Date hidden'!H63)</f>
        <v>0</v>
      </c>
      <c r="H62" s="25">
        <f>IF('Indicator Date hidden'!I63="x","x",$H$2-'Indicator Date hidden'!I63)</f>
        <v>0</v>
      </c>
      <c r="I62" s="25">
        <f>IF('Indicator Date hidden'!J63="x","x",$I$2-'Indicator Date hidden'!J63)</f>
        <v>0</v>
      </c>
      <c r="J62" s="25">
        <f>IF('Indicator Date hidden'!K63="x","x",$J$2-'Indicator Date hidden'!K63)</f>
        <v>0</v>
      </c>
      <c r="K62" s="25">
        <f>IF('Indicator Date hidden'!L63="x","x",$K$2-'Indicator Date hidden'!L63)</f>
        <v>0</v>
      </c>
      <c r="L62" s="25">
        <f>IF('Indicator Date hidden'!M63="x","x",$L$2-'Indicator Date hidden'!M63)</f>
        <v>0</v>
      </c>
      <c r="M62" s="25">
        <f>IF('Indicator Date hidden'!N63="x","x",$M$2-'Indicator Date hidden'!N63)</f>
        <v>0</v>
      </c>
      <c r="N62" s="25">
        <f>IF('Indicator Date hidden'!O63="x","x",$N$2-'Indicator Date hidden'!O63)</f>
        <v>0</v>
      </c>
      <c r="O62" s="25">
        <f>IF('Indicator Date hidden'!P63="x","x",$O$2-'Indicator Date hidden'!P63)</f>
        <v>0</v>
      </c>
      <c r="P62" s="25">
        <f>IF('Indicator Date hidden'!Q63="x","x",$P$2-'Indicator Date hidden'!Q63)</f>
        <v>0</v>
      </c>
      <c r="Q62" s="25">
        <f>IF('Indicator Date hidden'!R63="x","x",$Q$2-'Indicator Date hidden'!R63)</f>
        <v>2</v>
      </c>
      <c r="R62" s="25">
        <f>IF('Indicator Date hidden'!S63="x","x",$R$2-'Indicator Date hidden'!S63)</f>
        <v>0</v>
      </c>
      <c r="S62" s="25">
        <f>IF('Indicator Date hidden'!T63="x","x",$S$2-'Indicator Date hidden'!T63)</f>
        <v>0</v>
      </c>
      <c r="T62" s="25">
        <f>IF('Indicator Date hidden'!U63="x","x",$T$2-'Indicator Date hidden'!U63)</f>
        <v>0</v>
      </c>
      <c r="U62" s="25">
        <f>IF('Indicator Date hidden'!V63="x","x",$U$2-'Indicator Date hidden'!V63)</f>
        <v>0</v>
      </c>
      <c r="V62" s="25">
        <f>IF('Indicator Date hidden'!W63="x","x",$V$2-'Indicator Date hidden'!W63)</f>
        <v>0</v>
      </c>
      <c r="W62" s="25">
        <f>IF('Indicator Date hidden'!X63="x","x",$W$2-'Indicator Date hidden'!X63)</f>
        <v>2</v>
      </c>
      <c r="X62" s="25" t="str">
        <f>IF('Indicator Date hidden'!Y63="x","x",$X$2-'Indicator Date hidden'!Y63)</f>
        <v>x</v>
      </c>
      <c r="Y62" s="25">
        <f>IF('Indicator Date hidden'!Z63="x","x",$Y$2-'Indicator Date hidden'!Z63)</f>
        <v>0</v>
      </c>
      <c r="Z62" s="25">
        <f>IF('Indicator Date hidden'!AA63="x","x",$Z$2-'Indicator Date hidden'!AA63)</f>
        <v>0</v>
      </c>
      <c r="AA62" s="25">
        <f>IF('Indicator Date hidden'!AB63="x","x",$AA$2-'Indicator Date hidden'!AB63)</f>
        <v>0</v>
      </c>
      <c r="AB62" s="25">
        <f>IF('Indicator Date hidden'!AC63="x","x",$AB$2-'Indicator Date hidden'!AC63)</f>
        <v>0</v>
      </c>
      <c r="AC62" s="25">
        <f>IF('Indicator Date hidden'!AD63="x","x",$AC$2-'Indicator Date hidden'!AD63)</f>
        <v>0</v>
      </c>
      <c r="AD62" s="25">
        <f>IF('Indicator Date hidden'!AE63="x","x",$AD$2-'Indicator Date hidden'!AE63)</f>
        <v>0</v>
      </c>
      <c r="AE62" s="25">
        <f>IF('Indicator Date hidden'!AF63="x","x",$AE$2-'Indicator Date hidden'!AF63)</f>
        <v>0</v>
      </c>
      <c r="AF62" s="25">
        <f>IF('Indicator Date hidden'!AG63="x","x",$AF$2-'Indicator Date hidden'!AG63)</f>
        <v>8</v>
      </c>
      <c r="AG62" s="25">
        <f>IF('Indicator Date hidden'!AH63="x","x",$AG$2-'Indicator Date hidden'!AH63)</f>
        <v>0</v>
      </c>
      <c r="AH62" s="25">
        <f>IF('Indicator Date hidden'!AI63="x","x",$AH$2-'Indicator Date hidden'!AI63)</f>
        <v>0</v>
      </c>
      <c r="AI62" s="25">
        <f>IF('Indicator Date hidden'!AJ63="x","x",$AI$2-'Indicator Date hidden'!AJ63)</f>
        <v>0</v>
      </c>
      <c r="AJ62" s="25" t="str">
        <f>IF('Indicator Date hidden'!AK63="x","x",$AJ$2-'Indicator Date hidden'!AK63)</f>
        <v>x</v>
      </c>
      <c r="AK62" s="25">
        <f>IF('Indicator Date hidden'!AL63="x","x",$AK$2-'Indicator Date hidden'!AL63)</f>
        <v>1</v>
      </c>
      <c r="AL62" s="25">
        <f>IF('Indicator Date hidden'!AM63="x","x",$AL$2-'Indicator Date hidden'!AM63)</f>
        <v>0</v>
      </c>
      <c r="AM62" s="25">
        <f>IF('Indicator Date hidden'!AN63="x","x",$AM$2-'Indicator Date hidden'!AN63)</f>
        <v>0</v>
      </c>
      <c r="AN62" s="25">
        <f>IF('Indicator Date hidden'!AO63="x","x",$AN$2-'Indicator Date hidden'!AO63)</f>
        <v>0</v>
      </c>
      <c r="AO62" s="25">
        <f>IF('Indicator Date hidden'!AP63="x","x",$AO$2-'Indicator Date hidden'!AP63)</f>
        <v>0</v>
      </c>
      <c r="AP62" s="25">
        <f>IF('Indicator Date hidden'!AQ63="x","x",$AP$2-'Indicator Date hidden'!AQ63)</f>
        <v>0</v>
      </c>
      <c r="AQ62" s="25">
        <f>IF('Indicator Date hidden'!AR63="x","x",$AQ$2-'Indicator Date hidden'!AR63)</f>
        <v>0</v>
      </c>
      <c r="AR62" s="25">
        <f>IF('Indicator Date hidden'!AS63="x","x",$AR$2-'Indicator Date hidden'!AS63)</f>
        <v>0</v>
      </c>
      <c r="AS62" s="25">
        <f>IF('Indicator Date hidden'!AT63="x","x",$AS$2-'Indicator Date hidden'!AT63)</f>
        <v>0</v>
      </c>
      <c r="AT62" s="25">
        <f>IF('Indicator Date hidden'!AU63="x","x",$AT$2-'Indicator Date hidden'!AU63)</f>
        <v>0</v>
      </c>
      <c r="AU62" s="25">
        <f>IF('Indicator Date hidden'!AV63="x","x",$AU$2-'Indicator Date hidden'!AV63)</f>
        <v>2</v>
      </c>
      <c r="AV62" s="25">
        <f>IF('Indicator Date hidden'!AW63="x","x",$AV$2-'Indicator Date hidden'!AW63)</f>
        <v>0</v>
      </c>
      <c r="AW62" s="25">
        <f>IF('Indicator Date hidden'!AX63="x","x",$AW$2-'Indicator Date hidden'!AX63)</f>
        <v>0</v>
      </c>
      <c r="AX62" s="25">
        <f>IF('Indicator Date hidden'!AY63="x","x",$AX$2-'Indicator Date hidden'!AY63)</f>
        <v>0</v>
      </c>
      <c r="AY62" s="25">
        <f>IF('Indicator Date hidden'!AZ63="x","x",$AY$2-'Indicator Date hidden'!AZ63)</f>
        <v>0</v>
      </c>
      <c r="AZ62" s="25">
        <f>IF('Indicator Date hidden'!BA63="x","x",$AZ$2-'Indicator Date hidden'!BA63)</f>
        <v>0</v>
      </c>
      <c r="BA62">
        <f t="shared" si="5"/>
        <v>15</v>
      </c>
      <c r="BB62" s="26">
        <f t="shared" si="6"/>
        <v>0.30612244897959184</v>
      </c>
      <c r="BC62">
        <f t="shared" si="7"/>
        <v>5</v>
      </c>
      <c r="BD62" s="26">
        <f t="shared" si="8"/>
        <v>1.2156140907620758</v>
      </c>
      <c r="BE62" s="28">
        <f t="shared" si="9"/>
        <v>0</v>
      </c>
    </row>
    <row r="63" spans="1:57" x14ac:dyDescent="0.35">
      <c r="A63" t="s">
        <v>7848</v>
      </c>
      <c r="B63" s="25">
        <f>IF('Indicator Date hidden'!C64="x","x",$B$2-'Indicator Date hidden'!C64)</f>
        <v>0</v>
      </c>
      <c r="C63" s="25">
        <f>IF('Indicator Date hidden'!D64="x","x",$C$2-'Indicator Date hidden'!D64)</f>
        <v>0</v>
      </c>
      <c r="D63" s="25">
        <f>IF('Indicator Date hidden'!E64="x","x",$D$2-'Indicator Date hidden'!E64)</f>
        <v>0</v>
      </c>
      <c r="E63" s="25">
        <f>IF('Indicator Date hidden'!F64="x","x",$E$2-'Indicator Date hidden'!F64)</f>
        <v>0</v>
      </c>
      <c r="F63" s="25">
        <f>IF('Indicator Date hidden'!G64="x","x",$F$2-'Indicator Date hidden'!G64)</f>
        <v>0</v>
      </c>
      <c r="G63" s="25">
        <f>IF('Indicator Date hidden'!H64="x","x",$G$2-'Indicator Date hidden'!H64)</f>
        <v>0</v>
      </c>
      <c r="H63" s="25">
        <f>IF('Indicator Date hidden'!I64="x","x",$H$2-'Indicator Date hidden'!I64)</f>
        <v>0</v>
      </c>
      <c r="I63" s="25">
        <f>IF('Indicator Date hidden'!J64="x","x",$I$2-'Indicator Date hidden'!J64)</f>
        <v>0</v>
      </c>
      <c r="J63" s="25">
        <f>IF('Indicator Date hidden'!K64="x","x",$J$2-'Indicator Date hidden'!K64)</f>
        <v>0</v>
      </c>
      <c r="K63" s="25">
        <f>IF('Indicator Date hidden'!L64="x","x",$K$2-'Indicator Date hidden'!L64)</f>
        <v>0</v>
      </c>
      <c r="L63" s="25">
        <f>IF('Indicator Date hidden'!M64="x","x",$L$2-'Indicator Date hidden'!M64)</f>
        <v>0</v>
      </c>
      <c r="M63" s="25">
        <f>IF('Indicator Date hidden'!N64="x","x",$M$2-'Indicator Date hidden'!N64)</f>
        <v>0</v>
      </c>
      <c r="N63" s="25">
        <f>IF('Indicator Date hidden'!O64="x","x",$N$2-'Indicator Date hidden'!O64)</f>
        <v>0</v>
      </c>
      <c r="O63" s="25">
        <f>IF('Indicator Date hidden'!P64="x","x",$O$2-'Indicator Date hidden'!P64)</f>
        <v>0</v>
      </c>
      <c r="P63" s="25">
        <f>IF('Indicator Date hidden'!Q64="x","x",$P$2-'Indicator Date hidden'!Q64)</f>
        <v>0</v>
      </c>
      <c r="Q63" s="25">
        <f>IF('Indicator Date hidden'!R64="x","x",$Q$2-'Indicator Date hidden'!R64)</f>
        <v>1</v>
      </c>
      <c r="R63" s="25">
        <f>IF('Indicator Date hidden'!S64="x","x",$R$2-'Indicator Date hidden'!S64)</f>
        <v>0</v>
      </c>
      <c r="S63" s="25">
        <f>IF('Indicator Date hidden'!T64="x","x",$S$2-'Indicator Date hidden'!T64)</f>
        <v>0</v>
      </c>
      <c r="T63" s="25">
        <f>IF('Indicator Date hidden'!U64="x","x",$T$2-'Indicator Date hidden'!U64)</f>
        <v>0</v>
      </c>
      <c r="U63" s="25">
        <f>IF('Indicator Date hidden'!V64="x","x",$U$2-'Indicator Date hidden'!V64)</f>
        <v>0</v>
      </c>
      <c r="V63" s="25">
        <f>IF('Indicator Date hidden'!W64="x","x",$V$2-'Indicator Date hidden'!W64)</f>
        <v>0</v>
      </c>
      <c r="W63" s="25">
        <f>IF('Indicator Date hidden'!X64="x","x",$W$2-'Indicator Date hidden'!X64)</f>
        <v>1</v>
      </c>
      <c r="X63" s="25">
        <f>IF('Indicator Date hidden'!Y64="x","x",$X$2-'Indicator Date hidden'!Y64)</f>
        <v>4</v>
      </c>
      <c r="Y63" s="25">
        <f>IF('Indicator Date hidden'!Z64="x","x",$Y$2-'Indicator Date hidden'!Z64)</f>
        <v>0</v>
      </c>
      <c r="Z63" s="25">
        <f>IF('Indicator Date hidden'!AA64="x","x",$Z$2-'Indicator Date hidden'!AA64)</f>
        <v>0</v>
      </c>
      <c r="AA63" s="25">
        <f>IF('Indicator Date hidden'!AB64="x","x",$AA$2-'Indicator Date hidden'!AB64)</f>
        <v>0</v>
      </c>
      <c r="AB63" s="25">
        <f>IF('Indicator Date hidden'!AC64="x","x",$AB$2-'Indicator Date hidden'!AC64)</f>
        <v>0</v>
      </c>
      <c r="AC63" s="25">
        <f>IF('Indicator Date hidden'!AD64="x","x",$AC$2-'Indicator Date hidden'!AD64)</f>
        <v>0</v>
      </c>
      <c r="AD63" s="25">
        <f>IF('Indicator Date hidden'!AE64="x","x",$AD$2-'Indicator Date hidden'!AE64)</f>
        <v>0</v>
      </c>
      <c r="AE63" s="25">
        <f>IF('Indicator Date hidden'!AF64="x","x",$AE$2-'Indicator Date hidden'!AF64)</f>
        <v>0</v>
      </c>
      <c r="AF63" s="25">
        <f>IF('Indicator Date hidden'!AG64="x","x",$AF$2-'Indicator Date hidden'!AG64)</f>
        <v>10</v>
      </c>
      <c r="AG63" s="25">
        <f>IF('Indicator Date hidden'!AH64="x","x",$AG$2-'Indicator Date hidden'!AH64)</f>
        <v>0</v>
      </c>
      <c r="AH63" s="25">
        <f>IF('Indicator Date hidden'!AI64="x","x",$AH$2-'Indicator Date hidden'!AI64)</f>
        <v>0</v>
      </c>
      <c r="AI63" s="25">
        <f>IF('Indicator Date hidden'!AJ64="x","x",$AI$2-'Indicator Date hidden'!AJ64)</f>
        <v>0</v>
      </c>
      <c r="AJ63" s="25" t="str">
        <f>IF('Indicator Date hidden'!AK64="x","x",$AJ$2-'Indicator Date hidden'!AK64)</f>
        <v>x</v>
      </c>
      <c r="AK63" s="25">
        <f>IF('Indicator Date hidden'!AL64="x","x",$AK$2-'Indicator Date hidden'!AL64)</f>
        <v>1</v>
      </c>
      <c r="AL63" s="25">
        <f>IF('Indicator Date hidden'!AM64="x","x",$AL$2-'Indicator Date hidden'!AM64)</f>
        <v>0</v>
      </c>
      <c r="AM63" s="25">
        <f>IF('Indicator Date hidden'!AN64="x","x",$AM$2-'Indicator Date hidden'!AN64)</f>
        <v>0</v>
      </c>
      <c r="AN63" s="25">
        <f>IF('Indicator Date hidden'!AO64="x","x",$AN$2-'Indicator Date hidden'!AO64)</f>
        <v>0</v>
      </c>
      <c r="AO63" s="25">
        <f>IF('Indicator Date hidden'!AP64="x","x",$AO$2-'Indicator Date hidden'!AP64)</f>
        <v>0</v>
      </c>
      <c r="AP63" s="25">
        <f>IF('Indicator Date hidden'!AQ64="x","x",$AP$2-'Indicator Date hidden'!AQ64)</f>
        <v>0</v>
      </c>
      <c r="AQ63" s="25">
        <f>IF('Indicator Date hidden'!AR64="x","x",$AQ$2-'Indicator Date hidden'!AR64)</f>
        <v>0</v>
      </c>
      <c r="AR63" s="25">
        <f>IF('Indicator Date hidden'!AS64="x","x",$AR$2-'Indicator Date hidden'!AS64)</f>
        <v>0</v>
      </c>
      <c r="AS63" s="25">
        <f>IF('Indicator Date hidden'!AT64="x","x",$AS$2-'Indicator Date hidden'!AT64)</f>
        <v>0</v>
      </c>
      <c r="AT63" s="25">
        <f>IF('Indicator Date hidden'!AU64="x","x",$AT$2-'Indicator Date hidden'!AU64)</f>
        <v>0</v>
      </c>
      <c r="AU63" s="25">
        <f>IF('Indicator Date hidden'!AV64="x","x",$AU$2-'Indicator Date hidden'!AV64)</f>
        <v>1</v>
      </c>
      <c r="AV63" s="25">
        <f>IF('Indicator Date hidden'!AW64="x","x",$AV$2-'Indicator Date hidden'!AW64)</f>
        <v>0</v>
      </c>
      <c r="AW63" s="25">
        <f>IF('Indicator Date hidden'!AX64="x","x",$AW$2-'Indicator Date hidden'!AX64)</f>
        <v>0</v>
      </c>
      <c r="AX63" s="25">
        <f>IF('Indicator Date hidden'!AY64="x","x",$AX$2-'Indicator Date hidden'!AY64)</f>
        <v>0</v>
      </c>
      <c r="AY63" s="25">
        <f>IF('Indicator Date hidden'!AZ64="x","x",$AY$2-'Indicator Date hidden'!AZ64)</f>
        <v>0</v>
      </c>
      <c r="AZ63" s="25">
        <f>IF('Indicator Date hidden'!BA64="x","x",$AZ$2-'Indicator Date hidden'!BA64)</f>
        <v>0</v>
      </c>
      <c r="BA63">
        <f t="shared" si="5"/>
        <v>18</v>
      </c>
      <c r="BB63" s="26">
        <f t="shared" si="6"/>
        <v>0.36</v>
      </c>
      <c r="BC63">
        <f t="shared" si="7"/>
        <v>6</v>
      </c>
      <c r="BD63" s="26">
        <f t="shared" si="8"/>
        <v>1.5067846561469891</v>
      </c>
      <c r="BE63" s="28">
        <f t="shared" si="9"/>
        <v>0</v>
      </c>
    </row>
    <row r="64" spans="1:57" x14ac:dyDescent="0.35">
      <c r="A64" t="s">
        <v>7842</v>
      </c>
      <c r="B64" s="25">
        <f>IF('Indicator Date hidden'!C65="x","x",$B$2-'Indicator Date hidden'!C65)</f>
        <v>0</v>
      </c>
      <c r="C64" s="25">
        <f>IF('Indicator Date hidden'!D65="x","x",$C$2-'Indicator Date hidden'!D65)</f>
        <v>0</v>
      </c>
      <c r="D64" s="25">
        <f>IF('Indicator Date hidden'!E65="x","x",$D$2-'Indicator Date hidden'!E65)</f>
        <v>0</v>
      </c>
      <c r="E64" s="25">
        <f>IF('Indicator Date hidden'!F65="x","x",$E$2-'Indicator Date hidden'!F65)</f>
        <v>0</v>
      </c>
      <c r="F64" s="25">
        <f>IF('Indicator Date hidden'!G65="x","x",$F$2-'Indicator Date hidden'!G65)</f>
        <v>0</v>
      </c>
      <c r="G64" s="25">
        <f>IF('Indicator Date hidden'!H65="x","x",$G$2-'Indicator Date hidden'!H65)</f>
        <v>0</v>
      </c>
      <c r="H64" s="25">
        <f>IF('Indicator Date hidden'!I65="x","x",$H$2-'Indicator Date hidden'!I65)</f>
        <v>0</v>
      </c>
      <c r="I64" s="25">
        <f>IF('Indicator Date hidden'!J65="x","x",$I$2-'Indicator Date hidden'!J65)</f>
        <v>0</v>
      </c>
      <c r="J64" s="25">
        <f>IF('Indicator Date hidden'!K65="x","x",$J$2-'Indicator Date hidden'!K65)</f>
        <v>0</v>
      </c>
      <c r="K64" s="25">
        <f>IF('Indicator Date hidden'!L65="x","x",$K$2-'Indicator Date hidden'!L65)</f>
        <v>0</v>
      </c>
      <c r="L64" s="25">
        <f>IF('Indicator Date hidden'!M65="x","x",$L$2-'Indicator Date hidden'!M65)</f>
        <v>0</v>
      </c>
      <c r="M64" s="25">
        <f>IF('Indicator Date hidden'!N65="x","x",$M$2-'Indicator Date hidden'!N65)</f>
        <v>0</v>
      </c>
      <c r="N64" s="25">
        <f>IF('Indicator Date hidden'!O65="x","x",$N$2-'Indicator Date hidden'!O65)</f>
        <v>0</v>
      </c>
      <c r="O64" s="25">
        <f>IF('Indicator Date hidden'!P65="x","x",$O$2-'Indicator Date hidden'!P65)</f>
        <v>0</v>
      </c>
      <c r="P64" s="25">
        <f>IF('Indicator Date hidden'!Q65="x","x",$P$2-'Indicator Date hidden'!Q65)</f>
        <v>0</v>
      </c>
      <c r="Q64" s="25">
        <f>IF('Indicator Date hidden'!R65="x","x",$Q$2-'Indicator Date hidden'!R65)</f>
        <v>9</v>
      </c>
      <c r="R64" s="25">
        <f>IF('Indicator Date hidden'!S65="x","x",$R$2-'Indicator Date hidden'!S65)</f>
        <v>0</v>
      </c>
      <c r="S64" s="25">
        <f>IF('Indicator Date hidden'!T65="x","x",$S$2-'Indicator Date hidden'!T65)</f>
        <v>0</v>
      </c>
      <c r="T64" s="25">
        <f>IF('Indicator Date hidden'!U65="x","x",$T$2-'Indicator Date hidden'!U65)</f>
        <v>0</v>
      </c>
      <c r="U64" s="25">
        <f>IF('Indicator Date hidden'!V65="x","x",$U$2-'Indicator Date hidden'!V65)</f>
        <v>0</v>
      </c>
      <c r="V64" s="25">
        <f>IF('Indicator Date hidden'!W65="x","x",$V$2-'Indicator Date hidden'!W65)</f>
        <v>0</v>
      </c>
      <c r="W64" s="25">
        <f>IF('Indicator Date hidden'!X65="x","x",$W$2-'Indicator Date hidden'!X65)</f>
        <v>5</v>
      </c>
      <c r="X64" s="25">
        <f>IF('Indicator Date hidden'!Y65="x","x",$X$2-'Indicator Date hidden'!Y65)</f>
        <v>1</v>
      </c>
      <c r="Y64" s="25">
        <f>IF('Indicator Date hidden'!Z65="x","x",$Y$2-'Indicator Date hidden'!Z65)</f>
        <v>0</v>
      </c>
      <c r="Z64" s="25">
        <f>IF('Indicator Date hidden'!AA65="x","x",$Z$2-'Indicator Date hidden'!AA65)</f>
        <v>0</v>
      </c>
      <c r="AA64" s="25">
        <f>IF('Indicator Date hidden'!AB65="x","x",$AA$2-'Indicator Date hidden'!AB65)</f>
        <v>0</v>
      </c>
      <c r="AB64" s="25">
        <f>IF('Indicator Date hidden'!AC65="x","x",$AB$2-'Indicator Date hidden'!AC65)</f>
        <v>0</v>
      </c>
      <c r="AC64" s="25">
        <f>IF('Indicator Date hidden'!AD65="x","x",$AC$2-'Indicator Date hidden'!AD65)</f>
        <v>0</v>
      </c>
      <c r="AD64" s="25">
        <f>IF('Indicator Date hidden'!AE65="x","x",$AD$2-'Indicator Date hidden'!AE65)</f>
        <v>0</v>
      </c>
      <c r="AE64" s="25">
        <f>IF('Indicator Date hidden'!AF65="x","x",$AE$2-'Indicator Date hidden'!AF65)</f>
        <v>0</v>
      </c>
      <c r="AF64" s="25">
        <f>IF('Indicator Date hidden'!AG65="x","x",$AF$2-'Indicator Date hidden'!AG65)</f>
        <v>0</v>
      </c>
      <c r="AG64" s="25">
        <f>IF('Indicator Date hidden'!AH65="x","x",$AG$2-'Indicator Date hidden'!AH65)</f>
        <v>0</v>
      </c>
      <c r="AH64" s="25">
        <f>IF('Indicator Date hidden'!AI65="x","x",$AH$2-'Indicator Date hidden'!AI65)</f>
        <v>0</v>
      </c>
      <c r="AI64" s="25">
        <f>IF('Indicator Date hidden'!AJ65="x","x",$AI$2-'Indicator Date hidden'!AJ65)</f>
        <v>0</v>
      </c>
      <c r="AJ64" s="25">
        <f>IF('Indicator Date hidden'!AK65="x","x",$AJ$2-'Indicator Date hidden'!AK65)</f>
        <v>1</v>
      </c>
      <c r="AK64" s="25">
        <f>IF('Indicator Date hidden'!AL65="x","x",$AK$2-'Indicator Date hidden'!AL65)</f>
        <v>1</v>
      </c>
      <c r="AL64" s="25">
        <f>IF('Indicator Date hidden'!AM65="x","x",$AL$2-'Indicator Date hidden'!AM65)</f>
        <v>0</v>
      </c>
      <c r="AM64" s="25">
        <f>IF('Indicator Date hidden'!AN65="x","x",$AM$2-'Indicator Date hidden'!AN65)</f>
        <v>0</v>
      </c>
      <c r="AN64" s="25">
        <f>IF('Indicator Date hidden'!AO65="x","x",$AN$2-'Indicator Date hidden'!AO65)</f>
        <v>0</v>
      </c>
      <c r="AO64" s="25" t="str">
        <f>IF('Indicator Date hidden'!AP65="x","x",$AO$2-'Indicator Date hidden'!AP65)</f>
        <v>x</v>
      </c>
      <c r="AP64" s="25" t="str">
        <f>IF('Indicator Date hidden'!AQ65="x","x",$AP$2-'Indicator Date hidden'!AQ65)</f>
        <v>x</v>
      </c>
      <c r="AQ64" s="25">
        <f>IF('Indicator Date hidden'!AR65="x","x",$AQ$2-'Indicator Date hidden'!AR65)</f>
        <v>0</v>
      </c>
      <c r="AR64" s="25">
        <f>IF('Indicator Date hidden'!AS65="x","x",$AR$2-'Indicator Date hidden'!AS65)</f>
        <v>0</v>
      </c>
      <c r="AS64" s="25">
        <f>IF('Indicator Date hidden'!AT65="x","x",$AS$2-'Indicator Date hidden'!AT65)</f>
        <v>0</v>
      </c>
      <c r="AT64" s="25">
        <f>IF('Indicator Date hidden'!AU65="x","x",$AT$2-'Indicator Date hidden'!AU65)</f>
        <v>0</v>
      </c>
      <c r="AU64" s="25">
        <f>IF('Indicator Date hidden'!AV65="x","x",$AU$2-'Indicator Date hidden'!AV65)</f>
        <v>1</v>
      </c>
      <c r="AV64" s="25">
        <f>IF('Indicator Date hidden'!AW65="x","x",$AV$2-'Indicator Date hidden'!AW65)</f>
        <v>0</v>
      </c>
      <c r="AW64" s="25">
        <f>IF('Indicator Date hidden'!AX65="x","x",$AW$2-'Indicator Date hidden'!AX65)</f>
        <v>0</v>
      </c>
      <c r="AX64" s="25">
        <f>IF('Indicator Date hidden'!AY65="x","x",$AX$2-'Indicator Date hidden'!AY65)</f>
        <v>0</v>
      </c>
      <c r="AY64" s="25">
        <f>IF('Indicator Date hidden'!AZ65="x","x",$AY$2-'Indicator Date hidden'!AZ65)</f>
        <v>0</v>
      </c>
      <c r="AZ64" s="25">
        <f>IF('Indicator Date hidden'!BA65="x","x",$AZ$2-'Indicator Date hidden'!BA65)</f>
        <v>0</v>
      </c>
      <c r="BA64">
        <f t="shared" si="5"/>
        <v>18</v>
      </c>
      <c r="BB64" s="26">
        <f t="shared" si="6"/>
        <v>0.36734693877551022</v>
      </c>
      <c r="BC64">
        <f t="shared" si="7"/>
        <v>6</v>
      </c>
      <c r="BD64" s="26">
        <f t="shared" si="8"/>
        <v>1.4525681346346322</v>
      </c>
      <c r="BE64" s="28">
        <f t="shared" si="9"/>
        <v>0</v>
      </c>
    </row>
    <row r="65" spans="1:57" x14ac:dyDescent="0.35">
      <c r="A65" t="s">
        <v>7812</v>
      </c>
      <c r="B65" s="25">
        <f>IF('Indicator Date hidden'!C66="x","x",$B$2-'Indicator Date hidden'!C66)</f>
        <v>0</v>
      </c>
      <c r="C65" s="25">
        <f>IF('Indicator Date hidden'!D66="x","x",$C$2-'Indicator Date hidden'!D66)</f>
        <v>0</v>
      </c>
      <c r="D65" s="25">
        <f>IF('Indicator Date hidden'!E66="x","x",$D$2-'Indicator Date hidden'!E66)</f>
        <v>0</v>
      </c>
      <c r="E65" s="25">
        <f>IF('Indicator Date hidden'!F66="x","x",$E$2-'Indicator Date hidden'!F66)</f>
        <v>0</v>
      </c>
      <c r="F65" s="25">
        <f>IF('Indicator Date hidden'!G66="x","x",$F$2-'Indicator Date hidden'!G66)</f>
        <v>0</v>
      </c>
      <c r="G65" s="25">
        <f>IF('Indicator Date hidden'!H66="x","x",$G$2-'Indicator Date hidden'!H66)</f>
        <v>0</v>
      </c>
      <c r="H65" s="25">
        <f>IF('Indicator Date hidden'!I66="x","x",$H$2-'Indicator Date hidden'!I66)</f>
        <v>0</v>
      </c>
      <c r="I65" s="25">
        <f>IF('Indicator Date hidden'!J66="x","x",$I$2-'Indicator Date hidden'!J66)</f>
        <v>0</v>
      </c>
      <c r="J65" s="25">
        <f>IF('Indicator Date hidden'!K66="x","x",$J$2-'Indicator Date hidden'!K66)</f>
        <v>0</v>
      </c>
      <c r="K65" s="25">
        <f>IF('Indicator Date hidden'!L66="x","x",$K$2-'Indicator Date hidden'!L66)</f>
        <v>0</v>
      </c>
      <c r="L65" s="25">
        <f>IF('Indicator Date hidden'!M66="x","x",$L$2-'Indicator Date hidden'!M66)</f>
        <v>0</v>
      </c>
      <c r="M65" s="25">
        <f>IF('Indicator Date hidden'!N66="x","x",$M$2-'Indicator Date hidden'!N66)</f>
        <v>0</v>
      </c>
      <c r="N65" s="25">
        <f>IF('Indicator Date hidden'!O66="x","x",$N$2-'Indicator Date hidden'!O66)</f>
        <v>0</v>
      </c>
      <c r="O65" s="25">
        <f>IF('Indicator Date hidden'!P66="x","x",$O$2-'Indicator Date hidden'!P66)</f>
        <v>0</v>
      </c>
      <c r="P65" s="25">
        <f>IF('Indicator Date hidden'!Q66="x","x",$P$2-'Indicator Date hidden'!Q66)</f>
        <v>0</v>
      </c>
      <c r="Q65" s="25" t="str">
        <f>IF('Indicator Date hidden'!R66="x","x",$Q$2-'Indicator Date hidden'!R66)</f>
        <v>x</v>
      </c>
      <c r="R65" s="25">
        <f>IF('Indicator Date hidden'!S66="x","x",$R$2-'Indicator Date hidden'!S66)</f>
        <v>0</v>
      </c>
      <c r="S65" s="25">
        <f>IF('Indicator Date hidden'!T66="x","x",$S$2-'Indicator Date hidden'!T66)</f>
        <v>0</v>
      </c>
      <c r="T65" s="25">
        <f>IF('Indicator Date hidden'!U66="x","x",$T$2-'Indicator Date hidden'!U66)</f>
        <v>0</v>
      </c>
      <c r="U65" s="25" t="str">
        <f>IF('Indicator Date hidden'!V66="x","x",$U$2-'Indicator Date hidden'!V66)</f>
        <v>x</v>
      </c>
      <c r="V65" s="25">
        <f>IF('Indicator Date hidden'!W66="x","x",$V$2-'Indicator Date hidden'!W66)</f>
        <v>0</v>
      </c>
      <c r="W65" s="25">
        <f>IF('Indicator Date hidden'!X66="x","x",$W$2-'Indicator Date hidden'!X66)</f>
        <v>9</v>
      </c>
      <c r="X65" s="25">
        <f>IF('Indicator Date hidden'!Y66="x","x",$X$2-'Indicator Date hidden'!Y66)</f>
        <v>2</v>
      </c>
      <c r="Y65" s="25">
        <f>IF('Indicator Date hidden'!Z66="x","x",$Y$2-'Indicator Date hidden'!Z66)</f>
        <v>0</v>
      </c>
      <c r="Z65" s="25">
        <f>IF('Indicator Date hidden'!AA66="x","x",$Z$2-'Indicator Date hidden'!AA66)</f>
        <v>0</v>
      </c>
      <c r="AA65" s="25" t="str">
        <f>IF('Indicator Date hidden'!AB66="x","x",$AA$2-'Indicator Date hidden'!AB66)</f>
        <v>x</v>
      </c>
      <c r="AB65" s="25">
        <f>IF('Indicator Date hidden'!AC66="x","x",$AB$2-'Indicator Date hidden'!AC66)</f>
        <v>0</v>
      </c>
      <c r="AC65" s="25">
        <f>IF('Indicator Date hidden'!AD66="x","x",$AC$2-'Indicator Date hidden'!AD66)</f>
        <v>0</v>
      </c>
      <c r="AD65" s="25" t="str">
        <f>IF('Indicator Date hidden'!AE66="x","x",$AD$2-'Indicator Date hidden'!AE66)</f>
        <v>x</v>
      </c>
      <c r="AE65" s="25">
        <f>IF('Indicator Date hidden'!AF66="x","x",$AE$2-'Indicator Date hidden'!AF66)</f>
        <v>0</v>
      </c>
      <c r="AF65" s="25">
        <f>IF('Indicator Date hidden'!AG66="x","x",$AF$2-'Indicator Date hidden'!AG66)</f>
        <v>2</v>
      </c>
      <c r="AG65" s="25">
        <f>IF('Indicator Date hidden'!AH66="x","x",$AG$2-'Indicator Date hidden'!AH66)</f>
        <v>0</v>
      </c>
      <c r="AH65" s="25">
        <f>IF('Indicator Date hidden'!AI66="x","x",$AH$2-'Indicator Date hidden'!AI66)</f>
        <v>0</v>
      </c>
      <c r="AI65" s="25">
        <f>IF('Indicator Date hidden'!AJ66="x","x",$AI$2-'Indicator Date hidden'!AJ66)</f>
        <v>0</v>
      </c>
      <c r="AJ65" s="25" t="str">
        <f>IF('Indicator Date hidden'!AK66="x","x",$AJ$2-'Indicator Date hidden'!AK66)</f>
        <v>x</v>
      </c>
      <c r="AK65" s="25">
        <f>IF('Indicator Date hidden'!AL66="x","x",$AK$2-'Indicator Date hidden'!AL66)</f>
        <v>1</v>
      </c>
      <c r="AL65" s="25">
        <f>IF('Indicator Date hidden'!AM66="x","x",$AL$2-'Indicator Date hidden'!AM66)</f>
        <v>0</v>
      </c>
      <c r="AM65" s="25">
        <f>IF('Indicator Date hidden'!AN66="x","x",$AM$2-'Indicator Date hidden'!AN66)</f>
        <v>0</v>
      </c>
      <c r="AN65" s="25">
        <f>IF('Indicator Date hidden'!AO66="x","x",$AN$2-'Indicator Date hidden'!AO66)</f>
        <v>0</v>
      </c>
      <c r="AO65" s="25">
        <f>IF('Indicator Date hidden'!AP66="x","x",$AO$2-'Indicator Date hidden'!AP66)</f>
        <v>0</v>
      </c>
      <c r="AP65" s="25">
        <f>IF('Indicator Date hidden'!AQ66="x","x",$AP$2-'Indicator Date hidden'!AQ66)</f>
        <v>0</v>
      </c>
      <c r="AQ65" s="25">
        <f>IF('Indicator Date hidden'!AR66="x","x",$AQ$2-'Indicator Date hidden'!AR66)</f>
        <v>0</v>
      </c>
      <c r="AR65" s="25">
        <f>IF('Indicator Date hidden'!AS66="x","x",$AR$2-'Indicator Date hidden'!AS66)</f>
        <v>0</v>
      </c>
      <c r="AS65" s="25">
        <f>IF('Indicator Date hidden'!AT66="x","x",$AS$2-'Indicator Date hidden'!AT66)</f>
        <v>0</v>
      </c>
      <c r="AT65" s="25">
        <f>IF('Indicator Date hidden'!AU66="x","x",$AT$2-'Indicator Date hidden'!AU66)</f>
        <v>0</v>
      </c>
      <c r="AU65" s="25" t="str">
        <f>IF('Indicator Date hidden'!AV66="x","x",$AU$2-'Indicator Date hidden'!AV66)</f>
        <v>x</v>
      </c>
      <c r="AV65" s="25">
        <f>IF('Indicator Date hidden'!AW66="x","x",$AV$2-'Indicator Date hidden'!AW66)</f>
        <v>0</v>
      </c>
      <c r="AW65" s="25">
        <f>IF('Indicator Date hidden'!AX66="x","x",$AW$2-'Indicator Date hidden'!AX66)</f>
        <v>0</v>
      </c>
      <c r="AX65" s="25">
        <f>IF('Indicator Date hidden'!AY66="x","x",$AX$2-'Indicator Date hidden'!AY66)</f>
        <v>0</v>
      </c>
      <c r="AY65" s="25">
        <f>IF('Indicator Date hidden'!AZ66="x","x",$AY$2-'Indicator Date hidden'!AZ66)</f>
        <v>0</v>
      </c>
      <c r="AZ65" s="25">
        <f>IF('Indicator Date hidden'!BA66="x","x",$AZ$2-'Indicator Date hidden'!BA66)</f>
        <v>0</v>
      </c>
      <c r="BA65">
        <f t="shared" si="5"/>
        <v>14</v>
      </c>
      <c r="BB65" s="26">
        <f t="shared" si="6"/>
        <v>0.31111111111111112</v>
      </c>
      <c r="BC65">
        <f t="shared" si="7"/>
        <v>4</v>
      </c>
      <c r="BD65" s="26">
        <f t="shared" si="8"/>
        <v>1.3795687284594451</v>
      </c>
      <c r="BE65" s="28">
        <f t="shared" si="9"/>
        <v>0</v>
      </c>
    </row>
    <row r="66" spans="1:57" x14ac:dyDescent="0.35">
      <c r="A66" t="s">
        <v>7844</v>
      </c>
      <c r="B66" s="25">
        <f>IF('Indicator Date hidden'!C67="x","x",$B$2-'Indicator Date hidden'!C67)</f>
        <v>0</v>
      </c>
      <c r="C66" s="25">
        <f>IF('Indicator Date hidden'!D67="x","x",$C$2-'Indicator Date hidden'!D67)</f>
        <v>0</v>
      </c>
      <c r="D66" s="25">
        <f>IF('Indicator Date hidden'!E67="x","x",$D$2-'Indicator Date hidden'!E67)</f>
        <v>0</v>
      </c>
      <c r="E66" s="25">
        <f>IF('Indicator Date hidden'!F67="x","x",$E$2-'Indicator Date hidden'!F67)</f>
        <v>0</v>
      </c>
      <c r="F66" s="25">
        <f>IF('Indicator Date hidden'!G67="x","x",$F$2-'Indicator Date hidden'!G67)</f>
        <v>0</v>
      </c>
      <c r="G66" s="25">
        <f>IF('Indicator Date hidden'!H67="x","x",$G$2-'Indicator Date hidden'!H67)</f>
        <v>0</v>
      </c>
      <c r="H66" s="25">
        <f>IF('Indicator Date hidden'!I67="x","x",$H$2-'Indicator Date hidden'!I67)</f>
        <v>0</v>
      </c>
      <c r="I66" s="25">
        <f>IF('Indicator Date hidden'!J67="x","x",$I$2-'Indicator Date hidden'!J67)</f>
        <v>0</v>
      </c>
      <c r="J66" s="25">
        <f>IF('Indicator Date hidden'!K67="x","x",$J$2-'Indicator Date hidden'!K67)</f>
        <v>0</v>
      </c>
      <c r="K66" s="25">
        <f>IF('Indicator Date hidden'!L67="x","x",$K$2-'Indicator Date hidden'!L67)</f>
        <v>0</v>
      </c>
      <c r="L66" s="25">
        <f>IF('Indicator Date hidden'!M67="x","x",$L$2-'Indicator Date hidden'!M67)</f>
        <v>0</v>
      </c>
      <c r="M66" s="25">
        <f>IF('Indicator Date hidden'!N67="x","x",$M$2-'Indicator Date hidden'!N67)</f>
        <v>0</v>
      </c>
      <c r="N66" s="25">
        <f>IF('Indicator Date hidden'!O67="x","x",$N$2-'Indicator Date hidden'!O67)</f>
        <v>0</v>
      </c>
      <c r="O66" s="25">
        <f>IF('Indicator Date hidden'!P67="x","x",$O$2-'Indicator Date hidden'!P67)</f>
        <v>0</v>
      </c>
      <c r="P66" s="25">
        <f>IF('Indicator Date hidden'!Q67="x","x",$P$2-'Indicator Date hidden'!Q67)</f>
        <v>0</v>
      </c>
      <c r="Q66" s="25">
        <f>IF('Indicator Date hidden'!R67="x","x",$Q$2-'Indicator Date hidden'!R67)</f>
        <v>3</v>
      </c>
      <c r="R66" s="25">
        <f>IF('Indicator Date hidden'!S67="x","x",$R$2-'Indicator Date hidden'!S67)</f>
        <v>0</v>
      </c>
      <c r="S66" s="25">
        <f>IF('Indicator Date hidden'!T67="x","x",$S$2-'Indicator Date hidden'!T67)</f>
        <v>0</v>
      </c>
      <c r="T66" s="25">
        <f>IF('Indicator Date hidden'!U67="x","x",$T$2-'Indicator Date hidden'!U67)</f>
        <v>0</v>
      </c>
      <c r="U66" s="25">
        <f>IF('Indicator Date hidden'!V67="x","x",$U$2-'Indicator Date hidden'!V67)</f>
        <v>0</v>
      </c>
      <c r="V66" s="25">
        <f>IF('Indicator Date hidden'!W67="x","x",$V$2-'Indicator Date hidden'!W67)</f>
        <v>0</v>
      </c>
      <c r="W66" s="25">
        <f>IF('Indicator Date hidden'!X67="x","x",$W$2-'Indicator Date hidden'!X67)</f>
        <v>0</v>
      </c>
      <c r="X66" s="25">
        <f>IF('Indicator Date hidden'!Y67="x","x",$X$2-'Indicator Date hidden'!Y67)</f>
        <v>4</v>
      </c>
      <c r="Y66" s="25">
        <f>IF('Indicator Date hidden'!Z67="x","x",$Y$2-'Indicator Date hidden'!Z67)</f>
        <v>0</v>
      </c>
      <c r="Z66" s="25">
        <f>IF('Indicator Date hidden'!AA67="x","x",$Z$2-'Indicator Date hidden'!AA67)</f>
        <v>0</v>
      </c>
      <c r="AA66" s="25">
        <f>IF('Indicator Date hidden'!AB67="x","x",$AA$2-'Indicator Date hidden'!AB67)</f>
        <v>0</v>
      </c>
      <c r="AB66" s="25">
        <f>IF('Indicator Date hidden'!AC67="x","x",$AB$2-'Indicator Date hidden'!AC67)</f>
        <v>0</v>
      </c>
      <c r="AC66" s="25">
        <f>IF('Indicator Date hidden'!AD67="x","x",$AC$2-'Indicator Date hidden'!AD67)</f>
        <v>0</v>
      </c>
      <c r="AD66" s="25">
        <f>IF('Indicator Date hidden'!AE67="x","x",$AD$2-'Indicator Date hidden'!AE67)</f>
        <v>0</v>
      </c>
      <c r="AE66" s="25">
        <f>IF('Indicator Date hidden'!AF67="x","x",$AE$2-'Indicator Date hidden'!AF67)</f>
        <v>0</v>
      </c>
      <c r="AF66" s="25">
        <f>IF('Indicator Date hidden'!AG67="x","x",$AF$2-'Indicator Date hidden'!AG67)</f>
        <v>8</v>
      </c>
      <c r="AG66" s="25">
        <f>IF('Indicator Date hidden'!AH67="x","x",$AG$2-'Indicator Date hidden'!AH67)</f>
        <v>0</v>
      </c>
      <c r="AH66" s="25">
        <f>IF('Indicator Date hidden'!AI67="x","x",$AH$2-'Indicator Date hidden'!AI67)</f>
        <v>0</v>
      </c>
      <c r="AI66" s="25">
        <f>IF('Indicator Date hidden'!AJ67="x","x",$AI$2-'Indicator Date hidden'!AJ67)</f>
        <v>0</v>
      </c>
      <c r="AJ66" s="25" t="str">
        <f>IF('Indicator Date hidden'!AK67="x","x",$AJ$2-'Indicator Date hidden'!AK67)</f>
        <v>x</v>
      </c>
      <c r="AK66" s="25">
        <f>IF('Indicator Date hidden'!AL67="x","x",$AK$2-'Indicator Date hidden'!AL67)</f>
        <v>1</v>
      </c>
      <c r="AL66" s="25">
        <f>IF('Indicator Date hidden'!AM67="x","x",$AL$2-'Indicator Date hidden'!AM67)</f>
        <v>0</v>
      </c>
      <c r="AM66" s="25">
        <f>IF('Indicator Date hidden'!AN67="x","x",$AM$2-'Indicator Date hidden'!AN67)</f>
        <v>0</v>
      </c>
      <c r="AN66" s="25">
        <f>IF('Indicator Date hidden'!AO67="x","x",$AN$2-'Indicator Date hidden'!AO67)</f>
        <v>0</v>
      </c>
      <c r="AO66" s="25">
        <f>IF('Indicator Date hidden'!AP67="x","x",$AO$2-'Indicator Date hidden'!AP67)</f>
        <v>0</v>
      </c>
      <c r="AP66" s="25">
        <f>IF('Indicator Date hidden'!AQ67="x","x",$AP$2-'Indicator Date hidden'!AQ67)</f>
        <v>0</v>
      </c>
      <c r="AQ66" s="25">
        <f>IF('Indicator Date hidden'!AR67="x","x",$AQ$2-'Indicator Date hidden'!AR67)</f>
        <v>0</v>
      </c>
      <c r="AR66" s="25">
        <f>IF('Indicator Date hidden'!AS67="x","x",$AR$2-'Indicator Date hidden'!AS67)</f>
        <v>0</v>
      </c>
      <c r="AS66" s="25">
        <f>IF('Indicator Date hidden'!AT67="x","x",$AS$2-'Indicator Date hidden'!AT67)</f>
        <v>0</v>
      </c>
      <c r="AT66" s="25">
        <f>IF('Indicator Date hidden'!AU67="x","x",$AT$2-'Indicator Date hidden'!AU67)</f>
        <v>0</v>
      </c>
      <c r="AU66" s="25">
        <f>IF('Indicator Date hidden'!AV67="x","x",$AU$2-'Indicator Date hidden'!AV67)</f>
        <v>4</v>
      </c>
      <c r="AV66" s="25">
        <f>IF('Indicator Date hidden'!AW67="x","x",$AV$2-'Indicator Date hidden'!AW67)</f>
        <v>0</v>
      </c>
      <c r="AW66" s="25">
        <f>IF('Indicator Date hidden'!AX67="x","x",$AW$2-'Indicator Date hidden'!AX67)</f>
        <v>0</v>
      </c>
      <c r="AX66" s="25">
        <f>IF('Indicator Date hidden'!AY67="x","x",$AX$2-'Indicator Date hidden'!AY67)</f>
        <v>0</v>
      </c>
      <c r="AY66" s="25">
        <f>IF('Indicator Date hidden'!AZ67="x","x",$AY$2-'Indicator Date hidden'!AZ67)</f>
        <v>0</v>
      </c>
      <c r="AZ66" s="25">
        <f>IF('Indicator Date hidden'!BA67="x","x",$AZ$2-'Indicator Date hidden'!BA67)</f>
        <v>0</v>
      </c>
      <c r="BA66">
        <f t="shared" si="5"/>
        <v>20</v>
      </c>
      <c r="BB66" s="26">
        <f t="shared" si="6"/>
        <v>0.4</v>
      </c>
      <c r="BC66">
        <f t="shared" si="7"/>
        <v>5</v>
      </c>
      <c r="BD66" s="26">
        <f t="shared" si="8"/>
        <v>1.4</v>
      </c>
      <c r="BE66" s="28">
        <f t="shared" si="9"/>
        <v>0</v>
      </c>
    </row>
    <row r="67" spans="1:57" x14ac:dyDescent="0.35">
      <c r="A67" t="s">
        <v>7853</v>
      </c>
      <c r="B67" s="25">
        <f>IF('Indicator Date hidden'!C68="x","x",$B$2-'Indicator Date hidden'!C68)</f>
        <v>0</v>
      </c>
      <c r="C67" s="25">
        <f>IF('Indicator Date hidden'!D68="x","x",$C$2-'Indicator Date hidden'!D68)</f>
        <v>0</v>
      </c>
      <c r="D67" s="25">
        <f>IF('Indicator Date hidden'!E68="x","x",$D$2-'Indicator Date hidden'!E68)</f>
        <v>0</v>
      </c>
      <c r="E67" s="25">
        <f>IF('Indicator Date hidden'!F68="x","x",$E$2-'Indicator Date hidden'!F68)</f>
        <v>0</v>
      </c>
      <c r="F67" s="25">
        <f>IF('Indicator Date hidden'!G68="x","x",$F$2-'Indicator Date hidden'!G68)</f>
        <v>0</v>
      </c>
      <c r="G67" s="25">
        <f>IF('Indicator Date hidden'!H68="x","x",$G$2-'Indicator Date hidden'!H68)</f>
        <v>0</v>
      </c>
      <c r="H67" s="25">
        <f>IF('Indicator Date hidden'!I68="x","x",$H$2-'Indicator Date hidden'!I68)</f>
        <v>0</v>
      </c>
      <c r="I67" s="25">
        <f>IF('Indicator Date hidden'!J68="x","x",$I$2-'Indicator Date hidden'!J68)</f>
        <v>0</v>
      </c>
      <c r="J67" s="25">
        <f>IF('Indicator Date hidden'!K68="x","x",$J$2-'Indicator Date hidden'!K68)</f>
        <v>0</v>
      </c>
      <c r="K67" s="25">
        <f>IF('Indicator Date hidden'!L68="x","x",$K$2-'Indicator Date hidden'!L68)</f>
        <v>0</v>
      </c>
      <c r="L67" s="25">
        <f>IF('Indicator Date hidden'!M68="x","x",$L$2-'Indicator Date hidden'!M68)</f>
        <v>0</v>
      </c>
      <c r="M67" s="25">
        <f>IF('Indicator Date hidden'!N68="x","x",$M$2-'Indicator Date hidden'!N68)</f>
        <v>0</v>
      </c>
      <c r="N67" s="25">
        <f>IF('Indicator Date hidden'!O68="x","x",$N$2-'Indicator Date hidden'!O68)</f>
        <v>0</v>
      </c>
      <c r="O67" s="25">
        <f>IF('Indicator Date hidden'!P68="x","x",$O$2-'Indicator Date hidden'!P68)</f>
        <v>0</v>
      </c>
      <c r="P67" s="25">
        <f>IF('Indicator Date hidden'!Q68="x","x",$P$2-'Indicator Date hidden'!Q68)</f>
        <v>0</v>
      </c>
      <c r="Q67" s="25" t="str">
        <f>IF('Indicator Date hidden'!R68="x","x",$Q$2-'Indicator Date hidden'!R68)</f>
        <v>x</v>
      </c>
      <c r="R67" s="25">
        <f>IF('Indicator Date hidden'!S68="x","x",$R$2-'Indicator Date hidden'!S68)</f>
        <v>0</v>
      </c>
      <c r="S67" s="25">
        <f>IF('Indicator Date hidden'!T68="x","x",$S$2-'Indicator Date hidden'!T68)</f>
        <v>0</v>
      </c>
      <c r="T67" s="25">
        <f>IF('Indicator Date hidden'!U68="x","x",$T$2-'Indicator Date hidden'!U68)</f>
        <v>0</v>
      </c>
      <c r="U67" s="25" t="str">
        <f>IF('Indicator Date hidden'!V68="x","x",$U$2-'Indicator Date hidden'!V68)</f>
        <v>x</v>
      </c>
      <c r="V67" s="25">
        <f>IF('Indicator Date hidden'!W68="x","x",$V$2-'Indicator Date hidden'!W68)</f>
        <v>0</v>
      </c>
      <c r="W67" s="25" t="str">
        <f>IF('Indicator Date hidden'!X68="x","x",$W$2-'Indicator Date hidden'!X68)</f>
        <v>x</v>
      </c>
      <c r="X67" s="25">
        <f>IF('Indicator Date hidden'!Y68="x","x",$X$2-'Indicator Date hidden'!Y68)</f>
        <v>4</v>
      </c>
      <c r="Y67" s="25">
        <f>IF('Indicator Date hidden'!Z68="x","x",$Y$2-'Indicator Date hidden'!Z68)</f>
        <v>0</v>
      </c>
      <c r="Z67" s="25">
        <f>IF('Indicator Date hidden'!AA68="x","x",$Z$2-'Indicator Date hidden'!AA68)</f>
        <v>0</v>
      </c>
      <c r="AA67" s="25" t="str">
        <f>IF('Indicator Date hidden'!AB68="x","x",$AA$2-'Indicator Date hidden'!AB68)</f>
        <v>x</v>
      </c>
      <c r="AB67" s="25">
        <f>IF('Indicator Date hidden'!AC68="x","x",$AB$2-'Indicator Date hidden'!AC68)</f>
        <v>0</v>
      </c>
      <c r="AC67" s="25">
        <f>IF('Indicator Date hidden'!AD68="x","x",$AC$2-'Indicator Date hidden'!AD68)</f>
        <v>0</v>
      </c>
      <c r="AD67" s="25" t="str">
        <f>IF('Indicator Date hidden'!AE68="x","x",$AD$2-'Indicator Date hidden'!AE68)</f>
        <v>x</v>
      </c>
      <c r="AE67" s="25">
        <f>IF('Indicator Date hidden'!AF68="x","x",$AE$2-'Indicator Date hidden'!AF68)</f>
        <v>0</v>
      </c>
      <c r="AF67" s="25">
        <f>IF('Indicator Date hidden'!AG68="x","x",$AF$2-'Indicator Date hidden'!AG68)</f>
        <v>1</v>
      </c>
      <c r="AG67" s="25">
        <f>IF('Indicator Date hidden'!AH68="x","x",$AG$2-'Indicator Date hidden'!AH68)</f>
        <v>0</v>
      </c>
      <c r="AH67" s="25">
        <f>IF('Indicator Date hidden'!AI68="x","x",$AH$2-'Indicator Date hidden'!AI68)</f>
        <v>0</v>
      </c>
      <c r="AI67" s="25">
        <f>IF('Indicator Date hidden'!AJ68="x","x",$AI$2-'Indicator Date hidden'!AJ68)</f>
        <v>0</v>
      </c>
      <c r="AJ67" s="25" t="str">
        <f>IF('Indicator Date hidden'!AK68="x","x",$AJ$2-'Indicator Date hidden'!AK68)</f>
        <v>x</v>
      </c>
      <c r="AK67" s="25">
        <f>IF('Indicator Date hidden'!AL68="x","x",$AK$2-'Indicator Date hidden'!AL68)</f>
        <v>1</v>
      </c>
      <c r="AL67" s="25">
        <f>IF('Indicator Date hidden'!AM68="x","x",$AL$2-'Indicator Date hidden'!AM68)</f>
        <v>0</v>
      </c>
      <c r="AM67" s="25">
        <f>IF('Indicator Date hidden'!AN68="x","x",$AM$2-'Indicator Date hidden'!AN68)</f>
        <v>0</v>
      </c>
      <c r="AN67" s="25">
        <f>IF('Indicator Date hidden'!AO68="x","x",$AN$2-'Indicator Date hidden'!AO68)</f>
        <v>0</v>
      </c>
      <c r="AO67" s="25">
        <f>IF('Indicator Date hidden'!AP68="x","x",$AO$2-'Indicator Date hidden'!AP68)</f>
        <v>0</v>
      </c>
      <c r="AP67" s="25">
        <f>IF('Indicator Date hidden'!AQ68="x","x",$AP$2-'Indicator Date hidden'!AQ68)</f>
        <v>0</v>
      </c>
      <c r="AQ67" s="25">
        <f>IF('Indicator Date hidden'!AR68="x","x",$AQ$2-'Indicator Date hidden'!AR68)</f>
        <v>0</v>
      </c>
      <c r="AR67" s="25">
        <f>IF('Indicator Date hidden'!AS68="x","x",$AR$2-'Indicator Date hidden'!AS68)</f>
        <v>0</v>
      </c>
      <c r="AS67" s="25">
        <f>IF('Indicator Date hidden'!AT68="x","x",$AS$2-'Indicator Date hidden'!AT68)</f>
        <v>0</v>
      </c>
      <c r="AT67" s="25">
        <f>IF('Indicator Date hidden'!AU68="x","x",$AT$2-'Indicator Date hidden'!AU68)</f>
        <v>0</v>
      </c>
      <c r="AU67" s="25">
        <f>IF('Indicator Date hidden'!AV68="x","x",$AU$2-'Indicator Date hidden'!AV68)</f>
        <v>1</v>
      </c>
      <c r="AV67" s="25">
        <f>IF('Indicator Date hidden'!AW68="x","x",$AV$2-'Indicator Date hidden'!AW68)</f>
        <v>0</v>
      </c>
      <c r="AW67" s="25">
        <f>IF('Indicator Date hidden'!AX68="x","x",$AW$2-'Indicator Date hidden'!AX68)</f>
        <v>0</v>
      </c>
      <c r="AX67" s="25">
        <f>IF('Indicator Date hidden'!AY68="x","x",$AX$2-'Indicator Date hidden'!AY68)</f>
        <v>0</v>
      </c>
      <c r="AY67" s="25">
        <f>IF('Indicator Date hidden'!AZ68="x","x",$AY$2-'Indicator Date hidden'!AZ68)</f>
        <v>0</v>
      </c>
      <c r="AZ67" s="25">
        <f>IF('Indicator Date hidden'!BA68="x","x",$AZ$2-'Indicator Date hidden'!BA68)</f>
        <v>0</v>
      </c>
      <c r="BA67">
        <f t="shared" ref="BA67:BA98" si="10">SUM(B67:AZ67)</f>
        <v>7</v>
      </c>
      <c r="BB67" s="26">
        <f t="shared" ref="BB67:BB98" si="11">BA67/COUNT(B67:AZ67)</f>
        <v>0.15555555555555556</v>
      </c>
      <c r="BC67">
        <f t="shared" ref="BC67:BC98" si="12">COUNTIF(B67:AZ67,"&gt;0")</f>
        <v>4</v>
      </c>
      <c r="BD67" s="26">
        <f t="shared" ref="BD67:BD98" si="13">_xlfn.STDEV.P(B67:AZ67)</f>
        <v>0.63089198073681729</v>
      </c>
      <c r="BE67" s="28">
        <f t="shared" ref="BE67:BE98" si="14">MEDIAN(B67:AZ67)</f>
        <v>0</v>
      </c>
    </row>
    <row r="68" spans="1:57" x14ac:dyDescent="0.35">
      <c r="A68" t="s">
        <v>7855</v>
      </c>
      <c r="B68" s="25">
        <f>IF('Indicator Date hidden'!C69="x","x",$B$2-'Indicator Date hidden'!C69)</f>
        <v>0</v>
      </c>
      <c r="C68" s="25">
        <f>IF('Indicator Date hidden'!D69="x","x",$C$2-'Indicator Date hidden'!D69)</f>
        <v>0</v>
      </c>
      <c r="D68" s="25">
        <f>IF('Indicator Date hidden'!E69="x","x",$D$2-'Indicator Date hidden'!E69)</f>
        <v>0</v>
      </c>
      <c r="E68" s="25">
        <f>IF('Indicator Date hidden'!F69="x","x",$E$2-'Indicator Date hidden'!F69)</f>
        <v>0</v>
      </c>
      <c r="F68" s="25">
        <f>IF('Indicator Date hidden'!G69="x","x",$F$2-'Indicator Date hidden'!G69)</f>
        <v>0</v>
      </c>
      <c r="G68" s="25">
        <f>IF('Indicator Date hidden'!H69="x","x",$G$2-'Indicator Date hidden'!H69)</f>
        <v>0</v>
      </c>
      <c r="H68" s="25">
        <f>IF('Indicator Date hidden'!I69="x","x",$H$2-'Indicator Date hidden'!I69)</f>
        <v>0</v>
      </c>
      <c r="I68" s="25">
        <f>IF('Indicator Date hidden'!J69="x","x",$I$2-'Indicator Date hidden'!J69)</f>
        <v>0</v>
      </c>
      <c r="J68" s="25">
        <f>IF('Indicator Date hidden'!K69="x","x",$J$2-'Indicator Date hidden'!K69)</f>
        <v>0</v>
      </c>
      <c r="K68" s="25">
        <f>IF('Indicator Date hidden'!L69="x","x",$K$2-'Indicator Date hidden'!L69)</f>
        <v>0</v>
      </c>
      <c r="L68" s="25">
        <f>IF('Indicator Date hidden'!M69="x","x",$L$2-'Indicator Date hidden'!M69)</f>
        <v>0</v>
      </c>
      <c r="M68" s="25">
        <f>IF('Indicator Date hidden'!N69="x","x",$M$2-'Indicator Date hidden'!N69)</f>
        <v>0</v>
      </c>
      <c r="N68" s="25">
        <f>IF('Indicator Date hidden'!O69="x","x",$N$2-'Indicator Date hidden'!O69)</f>
        <v>0</v>
      </c>
      <c r="O68" s="25">
        <f>IF('Indicator Date hidden'!P69="x","x",$O$2-'Indicator Date hidden'!P69)</f>
        <v>0</v>
      </c>
      <c r="P68" s="25">
        <f>IF('Indicator Date hidden'!Q69="x","x",$P$2-'Indicator Date hidden'!Q69)</f>
        <v>0</v>
      </c>
      <c r="Q68" s="25" t="str">
        <f>IF('Indicator Date hidden'!R69="x","x",$Q$2-'Indicator Date hidden'!R69)</f>
        <v>x</v>
      </c>
      <c r="R68" s="25">
        <f>IF('Indicator Date hidden'!S69="x","x",$R$2-'Indicator Date hidden'!S69)</f>
        <v>0</v>
      </c>
      <c r="S68" s="25">
        <f>IF('Indicator Date hidden'!T69="x","x",$S$2-'Indicator Date hidden'!T69)</f>
        <v>0</v>
      </c>
      <c r="T68" s="25">
        <f>IF('Indicator Date hidden'!U69="x","x",$T$2-'Indicator Date hidden'!U69)</f>
        <v>0</v>
      </c>
      <c r="U68" s="25">
        <f>IF('Indicator Date hidden'!V69="x","x",$U$2-'Indicator Date hidden'!V69)</f>
        <v>0</v>
      </c>
      <c r="V68" s="25">
        <f>IF('Indicator Date hidden'!W69="x","x",$V$2-'Indicator Date hidden'!W69)</f>
        <v>0</v>
      </c>
      <c r="W68" s="25" t="str">
        <f>IF('Indicator Date hidden'!X69="x","x",$W$2-'Indicator Date hidden'!X69)</f>
        <v>x</v>
      </c>
      <c r="X68" s="25" t="str">
        <f>IF('Indicator Date hidden'!Y69="x","x",$X$2-'Indicator Date hidden'!Y69)</f>
        <v>x</v>
      </c>
      <c r="Y68" s="25">
        <f>IF('Indicator Date hidden'!Z69="x","x",$Y$2-'Indicator Date hidden'!Z69)</f>
        <v>0</v>
      </c>
      <c r="Z68" s="25">
        <f>IF('Indicator Date hidden'!AA69="x","x",$Z$2-'Indicator Date hidden'!AA69)</f>
        <v>0</v>
      </c>
      <c r="AA68" s="25" t="str">
        <f>IF('Indicator Date hidden'!AB69="x","x",$AA$2-'Indicator Date hidden'!AB69)</f>
        <v>x</v>
      </c>
      <c r="AB68" s="25">
        <f>IF('Indicator Date hidden'!AC69="x","x",$AB$2-'Indicator Date hidden'!AC69)</f>
        <v>0</v>
      </c>
      <c r="AC68" s="25">
        <f>IF('Indicator Date hidden'!AD69="x","x",$AC$2-'Indicator Date hidden'!AD69)</f>
        <v>0</v>
      </c>
      <c r="AD68" s="25" t="str">
        <f>IF('Indicator Date hidden'!AE69="x","x",$AD$2-'Indicator Date hidden'!AE69)</f>
        <v>x</v>
      </c>
      <c r="AE68" s="25" t="str">
        <f>IF('Indicator Date hidden'!AF69="x","x",$AE$2-'Indicator Date hidden'!AF69)</f>
        <v>x</v>
      </c>
      <c r="AF68" s="25" t="str">
        <f>IF('Indicator Date hidden'!AG69="x","x",$AF$2-'Indicator Date hidden'!AG69)</f>
        <v>x</v>
      </c>
      <c r="AG68" s="25">
        <f>IF('Indicator Date hidden'!AH69="x","x",$AG$2-'Indicator Date hidden'!AH69)</f>
        <v>0</v>
      </c>
      <c r="AH68" s="25">
        <f>IF('Indicator Date hidden'!AI69="x","x",$AH$2-'Indicator Date hidden'!AI69)</f>
        <v>0</v>
      </c>
      <c r="AI68" s="25">
        <f>IF('Indicator Date hidden'!AJ69="x","x",$AI$2-'Indicator Date hidden'!AJ69)</f>
        <v>0</v>
      </c>
      <c r="AJ68" s="25" t="str">
        <f>IF('Indicator Date hidden'!AK69="x","x",$AJ$2-'Indicator Date hidden'!AK69)</f>
        <v>x</v>
      </c>
      <c r="AK68" s="25">
        <f>IF('Indicator Date hidden'!AL69="x","x",$AK$2-'Indicator Date hidden'!AL69)</f>
        <v>1</v>
      </c>
      <c r="AL68" s="25">
        <f>IF('Indicator Date hidden'!AM69="x","x",$AL$2-'Indicator Date hidden'!AM69)</f>
        <v>0</v>
      </c>
      <c r="AM68" s="25">
        <f>IF('Indicator Date hidden'!AN69="x","x",$AM$2-'Indicator Date hidden'!AN69)</f>
        <v>0</v>
      </c>
      <c r="AN68" s="25">
        <f>IF('Indicator Date hidden'!AO69="x","x",$AN$2-'Indicator Date hidden'!AO69)</f>
        <v>0</v>
      </c>
      <c r="AO68" s="25">
        <f>IF('Indicator Date hidden'!AP69="x","x",$AO$2-'Indicator Date hidden'!AP69)</f>
        <v>0</v>
      </c>
      <c r="AP68" s="25" t="str">
        <f>IF('Indicator Date hidden'!AQ69="x","x",$AP$2-'Indicator Date hidden'!AQ69)</f>
        <v>x</v>
      </c>
      <c r="AQ68" s="25">
        <f>IF('Indicator Date hidden'!AR69="x","x",$AQ$2-'Indicator Date hidden'!AR69)</f>
        <v>4</v>
      </c>
      <c r="AR68" s="25">
        <f>IF('Indicator Date hidden'!AS69="x","x",$AR$2-'Indicator Date hidden'!AS69)</f>
        <v>0</v>
      </c>
      <c r="AS68" s="25" t="str">
        <f>IF('Indicator Date hidden'!AT69="x","x",$AS$2-'Indicator Date hidden'!AT69)</f>
        <v>x</v>
      </c>
      <c r="AT68" s="25">
        <f>IF('Indicator Date hidden'!AU69="x","x",$AT$2-'Indicator Date hidden'!AU69)</f>
        <v>0</v>
      </c>
      <c r="AU68" s="25" t="str">
        <f>IF('Indicator Date hidden'!AV69="x","x",$AU$2-'Indicator Date hidden'!AV69)</f>
        <v>x</v>
      </c>
      <c r="AV68" s="25">
        <f>IF('Indicator Date hidden'!AW69="x","x",$AV$2-'Indicator Date hidden'!AW69)</f>
        <v>0</v>
      </c>
      <c r="AW68" s="25">
        <f>IF('Indicator Date hidden'!AX69="x","x",$AW$2-'Indicator Date hidden'!AX69)</f>
        <v>0</v>
      </c>
      <c r="AX68" s="25">
        <f>IF('Indicator Date hidden'!AY69="x","x",$AX$2-'Indicator Date hidden'!AY69)</f>
        <v>0</v>
      </c>
      <c r="AY68" s="25">
        <f>IF('Indicator Date hidden'!AZ69="x","x",$AY$2-'Indicator Date hidden'!AZ69)</f>
        <v>0</v>
      </c>
      <c r="AZ68" s="25">
        <f>IF('Indicator Date hidden'!BA69="x","x",$AZ$2-'Indicator Date hidden'!BA69)</f>
        <v>0</v>
      </c>
      <c r="BA68">
        <f t="shared" si="10"/>
        <v>5</v>
      </c>
      <c r="BB68" s="26">
        <f t="shared" si="11"/>
        <v>0.125</v>
      </c>
      <c r="BC68">
        <f t="shared" si="12"/>
        <v>2</v>
      </c>
      <c r="BD68" s="26">
        <f t="shared" si="13"/>
        <v>0.63982419460348638</v>
      </c>
      <c r="BE68" s="28">
        <f t="shared" si="14"/>
        <v>0</v>
      </c>
    </row>
    <row r="69" spans="1:57" x14ac:dyDescent="0.35">
      <c r="A69" t="s">
        <v>7858</v>
      </c>
      <c r="B69" s="25">
        <f>IF('Indicator Date hidden'!C70="x","x",$B$2-'Indicator Date hidden'!C70)</f>
        <v>0</v>
      </c>
      <c r="C69" s="25">
        <f>IF('Indicator Date hidden'!D70="x","x",$C$2-'Indicator Date hidden'!D70)</f>
        <v>0</v>
      </c>
      <c r="D69" s="25">
        <f>IF('Indicator Date hidden'!E70="x","x",$D$2-'Indicator Date hidden'!E70)</f>
        <v>0</v>
      </c>
      <c r="E69" s="25">
        <f>IF('Indicator Date hidden'!F70="x","x",$E$2-'Indicator Date hidden'!F70)</f>
        <v>0</v>
      </c>
      <c r="F69" s="25">
        <f>IF('Indicator Date hidden'!G70="x","x",$F$2-'Indicator Date hidden'!G70)</f>
        <v>0</v>
      </c>
      <c r="G69" s="25">
        <f>IF('Indicator Date hidden'!H70="x","x",$G$2-'Indicator Date hidden'!H70)</f>
        <v>0</v>
      </c>
      <c r="H69" s="25">
        <f>IF('Indicator Date hidden'!I70="x","x",$H$2-'Indicator Date hidden'!I70)</f>
        <v>0</v>
      </c>
      <c r="I69" s="25">
        <f>IF('Indicator Date hidden'!J70="x","x",$I$2-'Indicator Date hidden'!J70)</f>
        <v>0</v>
      </c>
      <c r="J69" s="25">
        <f>IF('Indicator Date hidden'!K70="x","x",$J$2-'Indicator Date hidden'!K70)</f>
        <v>0</v>
      </c>
      <c r="K69" s="25">
        <f>IF('Indicator Date hidden'!L70="x","x",$K$2-'Indicator Date hidden'!L70)</f>
        <v>0</v>
      </c>
      <c r="L69" s="25">
        <f>IF('Indicator Date hidden'!M70="x","x",$L$2-'Indicator Date hidden'!M70)</f>
        <v>0</v>
      </c>
      <c r="M69" s="25">
        <f>IF('Indicator Date hidden'!N70="x","x",$M$2-'Indicator Date hidden'!N70)</f>
        <v>0</v>
      </c>
      <c r="N69" s="25">
        <f>IF('Indicator Date hidden'!O70="x","x",$N$2-'Indicator Date hidden'!O70)</f>
        <v>0</v>
      </c>
      <c r="O69" s="25">
        <f>IF('Indicator Date hidden'!P70="x","x",$O$2-'Indicator Date hidden'!P70)</f>
        <v>0</v>
      </c>
      <c r="P69" s="25">
        <f>IF('Indicator Date hidden'!Q70="x","x",$P$2-'Indicator Date hidden'!Q70)</f>
        <v>0</v>
      </c>
      <c r="Q69" s="25" t="str">
        <f>IF('Indicator Date hidden'!R70="x","x",$Q$2-'Indicator Date hidden'!R70)</f>
        <v>x</v>
      </c>
      <c r="R69" s="25">
        <f>IF('Indicator Date hidden'!S70="x","x",$R$2-'Indicator Date hidden'!S70)</f>
        <v>0</v>
      </c>
      <c r="S69" s="25">
        <f>IF('Indicator Date hidden'!T70="x","x",$S$2-'Indicator Date hidden'!T70)</f>
        <v>0</v>
      </c>
      <c r="T69" s="25">
        <f>IF('Indicator Date hidden'!U70="x","x",$T$2-'Indicator Date hidden'!U70)</f>
        <v>0</v>
      </c>
      <c r="U69" s="25">
        <f>IF('Indicator Date hidden'!V70="x","x",$U$2-'Indicator Date hidden'!V70)</f>
        <v>0</v>
      </c>
      <c r="V69" s="25">
        <f>IF('Indicator Date hidden'!W70="x","x",$V$2-'Indicator Date hidden'!W70)</f>
        <v>0</v>
      </c>
      <c r="W69" s="25">
        <f>IF('Indicator Date hidden'!X70="x","x",$W$2-'Indicator Date hidden'!X70)</f>
        <v>5</v>
      </c>
      <c r="X69" s="25">
        <f>IF('Indicator Date hidden'!Y70="x","x",$X$2-'Indicator Date hidden'!Y70)</f>
        <v>5</v>
      </c>
      <c r="Y69" s="25">
        <f>IF('Indicator Date hidden'!Z70="x","x",$Y$2-'Indicator Date hidden'!Z70)</f>
        <v>0</v>
      </c>
      <c r="Z69" s="25">
        <f>IF('Indicator Date hidden'!AA70="x","x",$Z$2-'Indicator Date hidden'!AA70)</f>
        <v>0</v>
      </c>
      <c r="AA69" s="25">
        <f>IF('Indicator Date hidden'!AB70="x","x",$AA$2-'Indicator Date hidden'!AB70)</f>
        <v>0</v>
      </c>
      <c r="AB69" s="25">
        <f>IF('Indicator Date hidden'!AC70="x","x",$AB$2-'Indicator Date hidden'!AC70)</f>
        <v>0</v>
      </c>
      <c r="AC69" s="25">
        <f>IF('Indicator Date hidden'!AD70="x","x",$AC$2-'Indicator Date hidden'!AD70)</f>
        <v>0</v>
      </c>
      <c r="AD69" s="25">
        <f>IF('Indicator Date hidden'!AE70="x","x",$AD$2-'Indicator Date hidden'!AE70)</f>
        <v>0</v>
      </c>
      <c r="AE69" s="25">
        <f>IF('Indicator Date hidden'!AF70="x","x",$AE$2-'Indicator Date hidden'!AF70)</f>
        <v>0</v>
      </c>
      <c r="AF69" s="25">
        <f>IF('Indicator Date hidden'!AG70="x","x",$AF$2-'Indicator Date hidden'!AG70)</f>
        <v>2</v>
      </c>
      <c r="AG69" s="25">
        <f>IF('Indicator Date hidden'!AH70="x","x",$AG$2-'Indicator Date hidden'!AH70)</f>
        <v>0</v>
      </c>
      <c r="AH69" s="25">
        <f>IF('Indicator Date hidden'!AI70="x","x",$AH$2-'Indicator Date hidden'!AI70)</f>
        <v>0</v>
      </c>
      <c r="AI69" s="25">
        <f>IF('Indicator Date hidden'!AJ70="x","x",$AI$2-'Indicator Date hidden'!AJ70)</f>
        <v>0</v>
      </c>
      <c r="AJ69" s="25">
        <f>IF('Indicator Date hidden'!AK70="x","x",$AJ$2-'Indicator Date hidden'!AK70)</f>
        <v>1</v>
      </c>
      <c r="AK69" s="25">
        <f>IF('Indicator Date hidden'!AL70="x","x",$AK$2-'Indicator Date hidden'!AL70)</f>
        <v>1</v>
      </c>
      <c r="AL69" s="25">
        <f>IF('Indicator Date hidden'!AM70="x","x",$AL$2-'Indicator Date hidden'!AM70)</f>
        <v>0</v>
      </c>
      <c r="AM69" s="25">
        <f>IF('Indicator Date hidden'!AN70="x","x",$AM$2-'Indicator Date hidden'!AN70)</f>
        <v>0</v>
      </c>
      <c r="AN69" s="25">
        <f>IF('Indicator Date hidden'!AO70="x","x",$AN$2-'Indicator Date hidden'!AO70)</f>
        <v>0</v>
      </c>
      <c r="AO69" s="25">
        <f>IF('Indicator Date hidden'!AP70="x","x",$AO$2-'Indicator Date hidden'!AP70)</f>
        <v>0</v>
      </c>
      <c r="AP69" s="25">
        <f>IF('Indicator Date hidden'!AQ70="x","x",$AP$2-'Indicator Date hidden'!AQ70)</f>
        <v>0</v>
      </c>
      <c r="AQ69" s="25">
        <f>IF('Indicator Date hidden'!AR70="x","x",$AQ$2-'Indicator Date hidden'!AR70)</f>
        <v>0</v>
      </c>
      <c r="AR69" s="25">
        <f>IF('Indicator Date hidden'!AS70="x","x",$AR$2-'Indicator Date hidden'!AS70)</f>
        <v>0</v>
      </c>
      <c r="AS69" s="25">
        <f>IF('Indicator Date hidden'!AT70="x","x",$AS$2-'Indicator Date hidden'!AT70)</f>
        <v>0</v>
      </c>
      <c r="AT69" s="25">
        <f>IF('Indicator Date hidden'!AU70="x","x",$AT$2-'Indicator Date hidden'!AU70)</f>
        <v>0</v>
      </c>
      <c r="AU69" s="25">
        <f>IF('Indicator Date hidden'!AV70="x","x",$AU$2-'Indicator Date hidden'!AV70)</f>
        <v>1</v>
      </c>
      <c r="AV69" s="25">
        <f>IF('Indicator Date hidden'!AW70="x","x",$AV$2-'Indicator Date hidden'!AW70)</f>
        <v>0</v>
      </c>
      <c r="AW69" s="25">
        <f>IF('Indicator Date hidden'!AX70="x","x",$AW$2-'Indicator Date hidden'!AX70)</f>
        <v>0</v>
      </c>
      <c r="AX69" s="25">
        <f>IF('Indicator Date hidden'!AY70="x","x",$AX$2-'Indicator Date hidden'!AY70)</f>
        <v>0</v>
      </c>
      <c r="AY69" s="25">
        <f>IF('Indicator Date hidden'!AZ70="x","x",$AY$2-'Indicator Date hidden'!AZ70)</f>
        <v>0</v>
      </c>
      <c r="AZ69" s="25">
        <f>IF('Indicator Date hidden'!BA70="x","x",$AZ$2-'Indicator Date hidden'!BA70)</f>
        <v>0</v>
      </c>
      <c r="BA69">
        <f t="shared" si="10"/>
        <v>15</v>
      </c>
      <c r="BB69" s="26">
        <f t="shared" si="11"/>
        <v>0.3</v>
      </c>
      <c r="BC69">
        <f t="shared" si="12"/>
        <v>6</v>
      </c>
      <c r="BD69" s="26">
        <f t="shared" si="13"/>
        <v>1.0246950765959599</v>
      </c>
      <c r="BE69" s="28">
        <f t="shared" si="14"/>
        <v>0</v>
      </c>
    </row>
    <row r="70" spans="1:57" x14ac:dyDescent="0.35">
      <c r="A70" t="s">
        <v>7846</v>
      </c>
      <c r="B70" s="25">
        <f>IF('Indicator Date hidden'!C71="x","x",$B$2-'Indicator Date hidden'!C71)</f>
        <v>0</v>
      </c>
      <c r="C70" s="25">
        <f>IF('Indicator Date hidden'!D71="x","x",$C$2-'Indicator Date hidden'!D71)</f>
        <v>0</v>
      </c>
      <c r="D70" s="25">
        <f>IF('Indicator Date hidden'!E71="x","x",$D$2-'Indicator Date hidden'!E71)</f>
        <v>0</v>
      </c>
      <c r="E70" s="25">
        <f>IF('Indicator Date hidden'!F71="x","x",$E$2-'Indicator Date hidden'!F71)</f>
        <v>0</v>
      </c>
      <c r="F70" s="25">
        <f>IF('Indicator Date hidden'!G71="x","x",$F$2-'Indicator Date hidden'!G71)</f>
        <v>0</v>
      </c>
      <c r="G70" s="25">
        <f>IF('Indicator Date hidden'!H71="x","x",$G$2-'Indicator Date hidden'!H71)</f>
        <v>0</v>
      </c>
      <c r="H70" s="25">
        <f>IF('Indicator Date hidden'!I71="x","x",$H$2-'Indicator Date hidden'!I71)</f>
        <v>0</v>
      </c>
      <c r="I70" s="25">
        <f>IF('Indicator Date hidden'!J71="x","x",$I$2-'Indicator Date hidden'!J71)</f>
        <v>0</v>
      </c>
      <c r="J70" s="25">
        <f>IF('Indicator Date hidden'!K71="x","x",$J$2-'Indicator Date hidden'!K71)</f>
        <v>0</v>
      </c>
      <c r="K70" s="25">
        <f>IF('Indicator Date hidden'!L71="x","x",$K$2-'Indicator Date hidden'!L71)</f>
        <v>0</v>
      </c>
      <c r="L70" s="25">
        <f>IF('Indicator Date hidden'!M71="x","x",$L$2-'Indicator Date hidden'!M71)</f>
        <v>0</v>
      </c>
      <c r="M70" s="25">
        <f>IF('Indicator Date hidden'!N71="x","x",$M$2-'Indicator Date hidden'!N71)</f>
        <v>0</v>
      </c>
      <c r="N70" s="25">
        <f>IF('Indicator Date hidden'!O71="x","x",$N$2-'Indicator Date hidden'!O71)</f>
        <v>0</v>
      </c>
      <c r="O70" s="25">
        <f>IF('Indicator Date hidden'!P71="x","x",$O$2-'Indicator Date hidden'!P71)</f>
        <v>0</v>
      </c>
      <c r="P70" s="25">
        <f>IF('Indicator Date hidden'!Q71="x","x",$P$2-'Indicator Date hidden'!Q71)</f>
        <v>0</v>
      </c>
      <c r="Q70" s="25">
        <f>IF('Indicator Date hidden'!R71="x","x",$Q$2-'Indicator Date hidden'!R71)</f>
        <v>2</v>
      </c>
      <c r="R70" s="25">
        <f>IF('Indicator Date hidden'!S71="x","x",$R$2-'Indicator Date hidden'!S71)</f>
        <v>0</v>
      </c>
      <c r="S70" s="25">
        <f>IF('Indicator Date hidden'!T71="x","x",$S$2-'Indicator Date hidden'!T71)</f>
        <v>0</v>
      </c>
      <c r="T70" s="25">
        <f>IF('Indicator Date hidden'!U71="x","x",$T$2-'Indicator Date hidden'!U71)</f>
        <v>0</v>
      </c>
      <c r="U70" s="25">
        <f>IF('Indicator Date hidden'!V71="x","x",$U$2-'Indicator Date hidden'!V71)</f>
        <v>0</v>
      </c>
      <c r="V70" s="25">
        <f>IF('Indicator Date hidden'!W71="x","x",$V$2-'Indicator Date hidden'!W71)</f>
        <v>0</v>
      </c>
      <c r="W70" s="25">
        <f>IF('Indicator Date hidden'!X71="x","x",$W$2-'Indicator Date hidden'!X71)</f>
        <v>2</v>
      </c>
      <c r="X70" s="25">
        <f>IF('Indicator Date hidden'!Y71="x","x",$X$2-'Indicator Date hidden'!Y71)</f>
        <v>4</v>
      </c>
      <c r="Y70" s="25">
        <f>IF('Indicator Date hidden'!Z71="x","x",$Y$2-'Indicator Date hidden'!Z71)</f>
        <v>0</v>
      </c>
      <c r="Z70" s="25">
        <f>IF('Indicator Date hidden'!AA71="x","x",$Z$2-'Indicator Date hidden'!AA71)</f>
        <v>0</v>
      </c>
      <c r="AA70" s="25">
        <f>IF('Indicator Date hidden'!AB71="x","x",$AA$2-'Indicator Date hidden'!AB71)</f>
        <v>0</v>
      </c>
      <c r="AB70" s="25">
        <f>IF('Indicator Date hidden'!AC71="x","x",$AB$2-'Indicator Date hidden'!AC71)</f>
        <v>0</v>
      </c>
      <c r="AC70" s="25">
        <f>IF('Indicator Date hidden'!AD71="x","x",$AC$2-'Indicator Date hidden'!AD71)</f>
        <v>0</v>
      </c>
      <c r="AD70" s="25">
        <f>IF('Indicator Date hidden'!AE71="x","x",$AD$2-'Indicator Date hidden'!AE71)</f>
        <v>0</v>
      </c>
      <c r="AE70" s="25" t="str">
        <f>IF('Indicator Date hidden'!AF71="x","x",$AE$2-'Indicator Date hidden'!AF71)</f>
        <v>x</v>
      </c>
      <c r="AF70" s="25">
        <f>IF('Indicator Date hidden'!AG71="x","x",$AF$2-'Indicator Date hidden'!AG71)</f>
        <v>1</v>
      </c>
      <c r="AG70" s="25">
        <f>IF('Indicator Date hidden'!AH71="x","x",$AG$2-'Indicator Date hidden'!AH71)</f>
        <v>0</v>
      </c>
      <c r="AH70" s="25">
        <f>IF('Indicator Date hidden'!AI71="x","x",$AH$2-'Indicator Date hidden'!AI71)</f>
        <v>0</v>
      </c>
      <c r="AI70" s="25">
        <f>IF('Indicator Date hidden'!AJ71="x","x",$AI$2-'Indicator Date hidden'!AJ71)</f>
        <v>0</v>
      </c>
      <c r="AJ70" s="25" t="str">
        <f>IF('Indicator Date hidden'!AK71="x","x",$AJ$2-'Indicator Date hidden'!AK71)</f>
        <v>x</v>
      </c>
      <c r="AK70" s="25">
        <f>IF('Indicator Date hidden'!AL71="x","x",$AK$2-'Indicator Date hidden'!AL71)</f>
        <v>1</v>
      </c>
      <c r="AL70" s="25">
        <f>IF('Indicator Date hidden'!AM71="x","x",$AL$2-'Indicator Date hidden'!AM71)</f>
        <v>0</v>
      </c>
      <c r="AM70" s="25">
        <f>IF('Indicator Date hidden'!AN71="x","x",$AM$2-'Indicator Date hidden'!AN71)</f>
        <v>0</v>
      </c>
      <c r="AN70" s="25">
        <f>IF('Indicator Date hidden'!AO71="x","x",$AN$2-'Indicator Date hidden'!AO71)</f>
        <v>0</v>
      </c>
      <c r="AO70" s="25">
        <f>IF('Indicator Date hidden'!AP71="x","x",$AO$2-'Indicator Date hidden'!AP71)</f>
        <v>1</v>
      </c>
      <c r="AP70" s="25">
        <f>IF('Indicator Date hidden'!AQ71="x","x",$AP$2-'Indicator Date hidden'!AQ71)</f>
        <v>1</v>
      </c>
      <c r="AQ70" s="25">
        <f>IF('Indicator Date hidden'!AR71="x","x",$AQ$2-'Indicator Date hidden'!AR71)</f>
        <v>0</v>
      </c>
      <c r="AR70" s="25">
        <f>IF('Indicator Date hidden'!AS71="x","x",$AR$2-'Indicator Date hidden'!AS71)</f>
        <v>0</v>
      </c>
      <c r="AS70" s="25">
        <f>IF('Indicator Date hidden'!AT71="x","x",$AS$2-'Indicator Date hidden'!AT71)</f>
        <v>0</v>
      </c>
      <c r="AT70" s="25">
        <f>IF('Indicator Date hidden'!AU71="x","x",$AT$2-'Indicator Date hidden'!AU71)</f>
        <v>0</v>
      </c>
      <c r="AU70" s="25">
        <f>IF('Indicator Date hidden'!AV71="x","x",$AU$2-'Indicator Date hidden'!AV71)</f>
        <v>4</v>
      </c>
      <c r="AV70" s="25">
        <f>IF('Indicator Date hidden'!AW71="x","x",$AV$2-'Indicator Date hidden'!AW71)</f>
        <v>0</v>
      </c>
      <c r="AW70" s="25">
        <f>IF('Indicator Date hidden'!AX71="x","x",$AW$2-'Indicator Date hidden'!AX71)</f>
        <v>0</v>
      </c>
      <c r="AX70" s="25">
        <f>IF('Indicator Date hidden'!AY71="x","x",$AX$2-'Indicator Date hidden'!AY71)</f>
        <v>0</v>
      </c>
      <c r="AY70" s="25">
        <f>IF('Indicator Date hidden'!AZ71="x","x",$AY$2-'Indicator Date hidden'!AZ71)</f>
        <v>0</v>
      </c>
      <c r="AZ70" s="25">
        <f>IF('Indicator Date hidden'!BA71="x","x",$AZ$2-'Indicator Date hidden'!BA71)</f>
        <v>0</v>
      </c>
      <c r="BA70">
        <f t="shared" si="10"/>
        <v>16</v>
      </c>
      <c r="BB70" s="26">
        <f t="shared" si="11"/>
        <v>0.32653061224489793</v>
      </c>
      <c r="BC70">
        <f t="shared" si="12"/>
        <v>8</v>
      </c>
      <c r="BD70" s="26">
        <f t="shared" si="13"/>
        <v>0.88957121296748443</v>
      </c>
      <c r="BE70" s="28">
        <f t="shared" si="14"/>
        <v>0</v>
      </c>
    </row>
    <row r="71" spans="1:57" x14ac:dyDescent="0.35">
      <c r="A71" t="s">
        <v>7850</v>
      </c>
      <c r="B71" s="25">
        <f>IF('Indicator Date hidden'!C72="x","x",$B$2-'Indicator Date hidden'!C72)</f>
        <v>0</v>
      </c>
      <c r="C71" s="25">
        <f>IF('Indicator Date hidden'!D72="x","x",$C$2-'Indicator Date hidden'!D72)</f>
        <v>0</v>
      </c>
      <c r="D71" s="25">
        <f>IF('Indicator Date hidden'!E72="x","x",$D$2-'Indicator Date hidden'!E72)</f>
        <v>0</v>
      </c>
      <c r="E71" s="25">
        <f>IF('Indicator Date hidden'!F72="x","x",$E$2-'Indicator Date hidden'!F72)</f>
        <v>0</v>
      </c>
      <c r="F71" s="25">
        <f>IF('Indicator Date hidden'!G72="x","x",$F$2-'Indicator Date hidden'!G72)</f>
        <v>0</v>
      </c>
      <c r="G71" s="25">
        <f>IF('Indicator Date hidden'!H72="x","x",$G$2-'Indicator Date hidden'!H72)</f>
        <v>0</v>
      </c>
      <c r="H71" s="25">
        <f>IF('Indicator Date hidden'!I72="x","x",$H$2-'Indicator Date hidden'!I72)</f>
        <v>0</v>
      </c>
      <c r="I71" s="25">
        <f>IF('Indicator Date hidden'!J72="x","x",$I$2-'Indicator Date hidden'!J72)</f>
        <v>0</v>
      </c>
      <c r="J71" s="25">
        <f>IF('Indicator Date hidden'!K72="x","x",$J$2-'Indicator Date hidden'!K72)</f>
        <v>0</v>
      </c>
      <c r="K71" s="25">
        <f>IF('Indicator Date hidden'!L72="x","x",$K$2-'Indicator Date hidden'!L72)</f>
        <v>0</v>
      </c>
      <c r="L71" s="25">
        <f>IF('Indicator Date hidden'!M72="x","x",$L$2-'Indicator Date hidden'!M72)</f>
        <v>0</v>
      </c>
      <c r="M71" s="25">
        <f>IF('Indicator Date hidden'!N72="x","x",$M$2-'Indicator Date hidden'!N72)</f>
        <v>0</v>
      </c>
      <c r="N71" s="25">
        <f>IF('Indicator Date hidden'!O72="x","x",$N$2-'Indicator Date hidden'!O72)</f>
        <v>0</v>
      </c>
      <c r="O71" s="25">
        <f>IF('Indicator Date hidden'!P72="x","x",$O$2-'Indicator Date hidden'!P72)</f>
        <v>0</v>
      </c>
      <c r="P71" s="25">
        <f>IF('Indicator Date hidden'!Q72="x","x",$P$2-'Indicator Date hidden'!Q72)</f>
        <v>0</v>
      </c>
      <c r="Q71" s="25">
        <f>IF('Indicator Date hidden'!R72="x","x",$Q$2-'Indicator Date hidden'!R72)</f>
        <v>8</v>
      </c>
      <c r="R71" s="25">
        <f>IF('Indicator Date hidden'!S72="x","x",$R$2-'Indicator Date hidden'!S72)</f>
        <v>0</v>
      </c>
      <c r="S71" s="25">
        <f>IF('Indicator Date hidden'!T72="x","x",$S$2-'Indicator Date hidden'!T72)</f>
        <v>0</v>
      </c>
      <c r="T71" s="25">
        <f>IF('Indicator Date hidden'!U72="x","x",$T$2-'Indicator Date hidden'!U72)</f>
        <v>0</v>
      </c>
      <c r="U71" s="25">
        <f>IF('Indicator Date hidden'!V72="x","x",$U$2-'Indicator Date hidden'!V72)</f>
        <v>0</v>
      </c>
      <c r="V71" s="25">
        <f>IF('Indicator Date hidden'!W72="x","x",$V$2-'Indicator Date hidden'!W72)</f>
        <v>0</v>
      </c>
      <c r="W71" s="25">
        <f>IF('Indicator Date hidden'!X72="x","x",$W$2-'Indicator Date hidden'!X72)</f>
        <v>0</v>
      </c>
      <c r="X71" s="25">
        <f>IF('Indicator Date hidden'!Y72="x","x",$X$2-'Indicator Date hidden'!Y72)</f>
        <v>4</v>
      </c>
      <c r="Y71" s="25">
        <f>IF('Indicator Date hidden'!Z72="x","x",$Y$2-'Indicator Date hidden'!Z72)</f>
        <v>0</v>
      </c>
      <c r="Z71" s="25">
        <f>IF('Indicator Date hidden'!AA72="x","x",$Z$2-'Indicator Date hidden'!AA72)</f>
        <v>0</v>
      </c>
      <c r="AA71" s="25">
        <f>IF('Indicator Date hidden'!AB72="x","x",$AA$2-'Indicator Date hidden'!AB72)</f>
        <v>0</v>
      </c>
      <c r="AB71" s="25">
        <f>IF('Indicator Date hidden'!AC72="x","x",$AB$2-'Indicator Date hidden'!AC72)</f>
        <v>0</v>
      </c>
      <c r="AC71" s="25">
        <f>IF('Indicator Date hidden'!AD72="x","x",$AC$2-'Indicator Date hidden'!AD72)</f>
        <v>0</v>
      </c>
      <c r="AD71" s="25">
        <f>IF('Indicator Date hidden'!AE72="x","x",$AD$2-'Indicator Date hidden'!AE72)</f>
        <v>0</v>
      </c>
      <c r="AE71" s="25" t="str">
        <f>IF('Indicator Date hidden'!AF72="x","x",$AE$2-'Indicator Date hidden'!AF72)</f>
        <v>x</v>
      </c>
      <c r="AF71" s="25">
        <f>IF('Indicator Date hidden'!AG72="x","x",$AF$2-'Indicator Date hidden'!AG72)</f>
        <v>3</v>
      </c>
      <c r="AG71" s="25">
        <f>IF('Indicator Date hidden'!AH72="x","x",$AG$2-'Indicator Date hidden'!AH72)</f>
        <v>0</v>
      </c>
      <c r="AH71" s="25">
        <f>IF('Indicator Date hidden'!AI72="x","x",$AH$2-'Indicator Date hidden'!AI72)</f>
        <v>0</v>
      </c>
      <c r="AI71" s="25">
        <f>IF('Indicator Date hidden'!AJ72="x","x",$AI$2-'Indicator Date hidden'!AJ72)</f>
        <v>0</v>
      </c>
      <c r="AJ71" s="25" t="str">
        <f>IF('Indicator Date hidden'!AK72="x","x",$AJ$2-'Indicator Date hidden'!AK72)</f>
        <v>x</v>
      </c>
      <c r="AK71" s="25">
        <f>IF('Indicator Date hidden'!AL72="x","x",$AK$2-'Indicator Date hidden'!AL72)</f>
        <v>1</v>
      </c>
      <c r="AL71" s="25">
        <f>IF('Indicator Date hidden'!AM72="x","x",$AL$2-'Indicator Date hidden'!AM72)</f>
        <v>0</v>
      </c>
      <c r="AM71" s="25">
        <f>IF('Indicator Date hidden'!AN72="x","x",$AM$2-'Indicator Date hidden'!AN72)</f>
        <v>0</v>
      </c>
      <c r="AN71" s="25">
        <f>IF('Indicator Date hidden'!AO72="x","x",$AN$2-'Indicator Date hidden'!AO72)</f>
        <v>0</v>
      </c>
      <c r="AO71" s="25" t="str">
        <f>IF('Indicator Date hidden'!AP72="x","x",$AO$2-'Indicator Date hidden'!AP72)</f>
        <v>x</v>
      </c>
      <c r="AP71" s="25" t="str">
        <f>IF('Indicator Date hidden'!AQ72="x","x",$AP$2-'Indicator Date hidden'!AQ72)</f>
        <v>x</v>
      </c>
      <c r="AQ71" s="25">
        <f>IF('Indicator Date hidden'!AR72="x","x",$AQ$2-'Indicator Date hidden'!AR72)</f>
        <v>0</v>
      </c>
      <c r="AR71" s="25">
        <f>IF('Indicator Date hidden'!AS72="x","x",$AR$2-'Indicator Date hidden'!AS72)</f>
        <v>0</v>
      </c>
      <c r="AS71" s="25">
        <f>IF('Indicator Date hidden'!AT72="x","x",$AS$2-'Indicator Date hidden'!AT72)</f>
        <v>0</v>
      </c>
      <c r="AT71" s="25">
        <f>IF('Indicator Date hidden'!AU72="x","x",$AT$2-'Indicator Date hidden'!AU72)</f>
        <v>0</v>
      </c>
      <c r="AU71" s="25">
        <f>IF('Indicator Date hidden'!AV72="x","x",$AU$2-'Indicator Date hidden'!AV72)</f>
        <v>1</v>
      </c>
      <c r="AV71" s="25">
        <f>IF('Indicator Date hidden'!AW72="x","x",$AV$2-'Indicator Date hidden'!AW72)</f>
        <v>0</v>
      </c>
      <c r="AW71" s="25">
        <f>IF('Indicator Date hidden'!AX72="x","x",$AW$2-'Indicator Date hidden'!AX72)</f>
        <v>0</v>
      </c>
      <c r="AX71" s="25">
        <f>IF('Indicator Date hidden'!AY72="x","x",$AX$2-'Indicator Date hidden'!AY72)</f>
        <v>0</v>
      </c>
      <c r="AY71" s="25">
        <f>IF('Indicator Date hidden'!AZ72="x","x",$AY$2-'Indicator Date hidden'!AZ72)</f>
        <v>0</v>
      </c>
      <c r="AZ71" s="25">
        <f>IF('Indicator Date hidden'!BA72="x","x",$AZ$2-'Indicator Date hidden'!BA72)</f>
        <v>0</v>
      </c>
      <c r="BA71">
        <f t="shared" si="10"/>
        <v>17</v>
      </c>
      <c r="BB71" s="26">
        <f t="shared" si="11"/>
        <v>0.36170212765957449</v>
      </c>
      <c r="BC71">
        <f t="shared" si="12"/>
        <v>5</v>
      </c>
      <c r="BD71" s="26">
        <f t="shared" si="13"/>
        <v>1.3436300769231442</v>
      </c>
      <c r="BE71" s="28">
        <f t="shared" si="14"/>
        <v>0</v>
      </c>
    </row>
    <row r="72" spans="1:57" x14ac:dyDescent="0.35">
      <c r="A72" t="s">
        <v>7864</v>
      </c>
      <c r="B72" s="25">
        <f>IF('Indicator Date hidden'!C73="x","x",$B$2-'Indicator Date hidden'!C73)</f>
        <v>0</v>
      </c>
      <c r="C72" s="25">
        <f>IF('Indicator Date hidden'!D73="x","x",$C$2-'Indicator Date hidden'!D73)</f>
        <v>0</v>
      </c>
      <c r="D72" s="25">
        <f>IF('Indicator Date hidden'!E73="x","x",$D$2-'Indicator Date hidden'!E73)</f>
        <v>0</v>
      </c>
      <c r="E72" s="25">
        <f>IF('Indicator Date hidden'!F73="x","x",$E$2-'Indicator Date hidden'!F73)</f>
        <v>0</v>
      </c>
      <c r="F72" s="25">
        <f>IF('Indicator Date hidden'!G73="x","x",$F$2-'Indicator Date hidden'!G73)</f>
        <v>0</v>
      </c>
      <c r="G72" s="25">
        <f>IF('Indicator Date hidden'!H73="x","x",$G$2-'Indicator Date hidden'!H73)</f>
        <v>0</v>
      </c>
      <c r="H72" s="25">
        <f>IF('Indicator Date hidden'!I73="x","x",$H$2-'Indicator Date hidden'!I73)</f>
        <v>0</v>
      </c>
      <c r="I72" s="25">
        <f>IF('Indicator Date hidden'!J73="x","x",$I$2-'Indicator Date hidden'!J73)</f>
        <v>0</v>
      </c>
      <c r="J72" s="25">
        <f>IF('Indicator Date hidden'!K73="x","x",$J$2-'Indicator Date hidden'!K73)</f>
        <v>0</v>
      </c>
      <c r="K72" s="25">
        <f>IF('Indicator Date hidden'!L73="x","x",$K$2-'Indicator Date hidden'!L73)</f>
        <v>0</v>
      </c>
      <c r="L72" s="25">
        <f>IF('Indicator Date hidden'!M73="x","x",$L$2-'Indicator Date hidden'!M73)</f>
        <v>0</v>
      </c>
      <c r="M72" s="25">
        <f>IF('Indicator Date hidden'!N73="x","x",$M$2-'Indicator Date hidden'!N73)</f>
        <v>0</v>
      </c>
      <c r="N72" s="25">
        <f>IF('Indicator Date hidden'!O73="x","x",$N$2-'Indicator Date hidden'!O73)</f>
        <v>0</v>
      </c>
      <c r="O72" s="25">
        <f>IF('Indicator Date hidden'!P73="x","x",$O$2-'Indicator Date hidden'!P73)</f>
        <v>0</v>
      </c>
      <c r="P72" s="25">
        <f>IF('Indicator Date hidden'!Q73="x","x",$P$2-'Indicator Date hidden'!Q73)</f>
        <v>0</v>
      </c>
      <c r="Q72" s="25">
        <f>IF('Indicator Date hidden'!R73="x","x",$Q$2-'Indicator Date hidden'!R73)</f>
        <v>5</v>
      </c>
      <c r="R72" s="25">
        <f>IF('Indicator Date hidden'!S73="x","x",$R$2-'Indicator Date hidden'!S73)</f>
        <v>0</v>
      </c>
      <c r="S72" s="25">
        <f>IF('Indicator Date hidden'!T73="x","x",$S$2-'Indicator Date hidden'!T73)</f>
        <v>0</v>
      </c>
      <c r="T72" s="25">
        <f>IF('Indicator Date hidden'!U73="x","x",$T$2-'Indicator Date hidden'!U73)</f>
        <v>0</v>
      </c>
      <c r="U72" s="25">
        <f>IF('Indicator Date hidden'!V73="x","x",$U$2-'Indicator Date hidden'!V73)</f>
        <v>0</v>
      </c>
      <c r="V72" s="25">
        <f>IF('Indicator Date hidden'!W73="x","x",$V$2-'Indicator Date hidden'!W73)</f>
        <v>0</v>
      </c>
      <c r="W72" s="25">
        <f>IF('Indicator Date hidden'!X73="x","x",$W$2-'Indicator Date hidden'!X73)</f>
        <v>0</v>
      </c>
      <c r="X72" s="25">
        <f>IF('Indicator Date hidden'!Y73="x","x",$X$2-'Indicator Date hidden'!Y73)</f>
        <v>4</v>
      </c>
      <c r="Y72" s="25">
        <f>IF('Indicator Date hidden'!Z73="x","x",$Y$2-'Indicator Date hidden'!Z73)</f>
        <v>0</v>
      </c>
      <c r="Z72" s="25">
        <f>IF('Indicator Date hidden'!AA73="x","x",$Z$2-'Indicator Date hidden'!AA73)</f>
        <v>0</v>
      </c>
      <c r="AA72" s="25">
        <f>IF('Indicator Date hidden'!AB73="x","x",$AA$2-'Indicator Date hidden'!AB73)</f>
        <v>0</v>
      </c>
      <c r="AB72" s="25">
        <f>IF('Indicator Date hidden'!AC73="x","x",$AB$2-'Indicator Date hidden'!AC73)</f>
        <v>0</v>
      </c>
      <c r="AC72" s="25">
        <f>IF('Indicator Date hidden'!AD73="x","x",$AC$2-'Indicator Date hidden'!AD73)</f>
        <v>0</v>
      </c>
      <c r="AD72" s="25">
        <f>IF('Indicator Date hidden'!AE73="x","x",$AD$2-'Indicator Date hidden'!AE73)</f>
        <v>0</v>
      </c>
      <c r="AE72" s="25">
        <f>IF('Indicator Date hidden'!AF73="x","x",$AE$2-'Indicator Date hidden'!AF73)</f>
        <v>0</v>
      </c>
      <c r="AF72" s="25" t="str">
        <f>IF('Indicator Date hidden'!AG73="x","x",$AF$2-'Indicator Date hidden'!AG73)</f>
        <v>x</v>
      </c>
      <c r="AG72" s="25">
        <f>IF('Indicator Date hidden'!AH73="x","x",$AG$2-'Indicator Date hidden'!AH73)</f>
        <v>0</v>
      </c>
      <c r="AH72" s="25">
        <f>IF('Indicator Date hidden'!AI73="x","x",$AH$2-'Indicator Date hidden'!AI73)</f>
        <v>0</v>
      </c>
      <c r="AI72" s="25">
        <f>IF('Indicator Date hidden'!AJ73="x","x",$AI$2-'Indicator Date hidden'!AJ73)</f>
        <v>0</v>
      </c>
      <c r="AJ72" s="25" t="str">
        <f>IF('Indicator Date hidden'!AK73="x","x",$AJ$2-'Indicator Date hidden'!AK73)</f>
        <v>x</v>
      </c>
      <c r="AK72" s="25">
        <f>IF('Indicator Date hidden'!AL73="x","x",$AK$2-'Indicator Date hidden'!AL73)</f>
        <v>1</v>
      </c>
      <c r="AL72" s="25">
        <f>IF('Indicator Date hidden'!AM73="x","x",$AL$2-'Indicator Date hidden'!AM73)</f>
        <v>0</v>
      </c>
      <c r="AM72" s="25">
        <f>IF('Indicator Date hidden'!AN73="x","x",$AM$2-'Indicator Date hidden'!AN73)</f>
        <v>0</v>
      </c>
      <c r="AN72" s="25">
        <f>IF('Indicator Date hidden'!AO73="x","x",$AN$2-'Indicator Date hidden'!AO73)</f>
        <v>0</v>
      </c>
      <c r="AO72" s="25" t="str">
        <f>IF('Indicator Date hidden'!AP73="x","x",$AO$2-'Indicator Date hidden'!AP73)</f>
        <v>x</v>
      </c>
      <c r="AP72" s="25" t="str">
        <f>IF('Indicator Date hidden'!AQ73="x","x",$AP$2-'Indicator Date hidden'!AQ73)</f>
        <v>x</v>
      </c>
      <c r="AQ72" s="25" t="str">
        <f>IF('Indicator Date hidden'!AR73="x","x",$AQ$2-'Indicator Date hidden'!AR73)</f>
        <v>x</v>
      </c>
      <c r="AR72" s="25">
        <f>IF('Indicator Date hidden'!AS73="x","x",$AR$2-'Indicator Date hidden'!AS73)</f>
        <v>0</v>
      </c>
      <c r="AS72" s="25">
        <f>IF('Indicator Date hidden'!AT73="x","x",$AS$2-'Indicator Date hidden'!AT73)</f>
        <v>0</v>
      </c>
      <c r="AT72" s="25">
        <f>IF('Indicator Date hidden'!AU73="x","x",$AT$2-'Indicator Date hidden'!AU73)</f>
        <v>0</v>
      </c>
      <c r="AU72" s="25">
        <f>IF('Indicator Date hidden'!AV73="x","x",$AU$2-'Indicator Date hidden'!AV73)</f>
        <v>5</v>
      </c>
      <c r="AV72" s="25">
        <f>IF('Indicator Date hidden'!AW73="x","x",$AV$2-'Indicator Date hidden'!AW73)</f>
        <v>0</v>
      </c>
      <c r="AW72" s="25">
        <f>IF('Indicator Date hidden'!AX73="x","x",$AW$2-'Indicator Date hidden'!AX73)</f>
        <v>0</v>
      </c>
      <c r="AX72" s="25">
        <f>IF('Indicator Date hidden'!AY73="x","x",$AX$2-'Indicator Date hidden'!AY73)</f>
        <v>0</v>
      </c>
      <c r="AY72" s="25">
        <f>IF('Indicator Date hidden'!AZ73="x","x",$AY$2-'Indicator Date hidden'!AZ73)</f>
        <v>0</v>
      </c>
      <c r="AZ72" s="25">
        <f>IF('Indicator Date hidden'!BA73="x","x",$AZ$2-'Indicator Date hidden'!BA73)</f>
        <v>0</v>
      </c>
      <c r="BA72">
        <f t="shared" si="10"/>
        <v>15</v>
      </c>
      <c r="BB72" s="26">
        <f t="shared" si="11"/>
        <v>0.32608695652173914</v>
      </c>
      <c r="BC72">
        <f t="shared" si="12"/>
        <v>4</v>
      </c>
      <c r="BD72" s="26">
        <f t="shared" si="13"/>
        <v>1.1619763491211101</v>
      </c>
      <c r="BE72" s="28">
        <f t="shared" si="14"/>
        <v>0</v>
      </c>
    </row>
    <row r="73" spans="1:57" x14ac:dyDescent="0.35">
      <c r="A73" t="s">
        <v>7870</v>
      </c>
      <c r="B73" s="25">
        <f>IF('Indicator Date hidden'!C74="x","x",$B$2-'Indicator Date hidden'!C74)</f>
        <v>0</v>
      </c>
      <c r="C73" s="25">
        <f>IF('Indicator Date hidden'!D74="x","x",$C$2-'Indicator Date hidden'!D74)</f>
        <v>0</v>
      </c>
      <c r="D73" s="25">
        <f>IF('Indicator Date hidden'!E74="x","x",$D$2-'Indicator Date hidden'!E74)</f>
        <v>0</v>
      </c>
      <c r="E73" s="25">
        <f>IF('Indicator Date hidden'!F74="x","x",$E$2-'Indicator Date hidden'!F74)</f>
        <v>0</v>
      </c>
      <c r="F73" s="25">
        <f>IF('Indicator Date hidden'!G74="x","x",$F$2-'Indicator Date hidden'!G74)</f>
        <v>0</v>
      </c>
      <c r="G73" s="25">
        <f>IF('Indicator Date hidden'!H74="x","x",$G$2-'Indicator Date hidden'!H74)</f>
        <v>0</v>
      </c>
      <c r="H73" s="25">
        <f>IF('Indicator Date hidden'!I74="x","x",$H$2-'Indicator Date hidden'!I74)</f>
        <v>0</v>
      </c>
      <c r="I73" s="25">
        <f>IF('Indicator Date hidden'!J74="x","x",$I$2-'Indicator Date hidden'!J74)</f>
        <v>0</v>
      </c>
      <c r="J73" s="25">
        <f>IF('Indicator Date hidden'!K74="x","x",$J$2-'Indicator Date hidden'!K74)</f>
        <v>0</v>
      </c>
      <c r="K73" s="25">
        <f>IF('Indicator Date hidden'!L74="x","x",$K$2-'Indicator Date hidden'!L74)</f>
        <v>0</v>
      </c>
      <c r="L73" s="25">
        <f>IF('Indicator Date hidden'!M74="x","x",$L$2-'Indicator Date hidden'!M74)</f>
        <v>0</v>
      </c>
      <c r="M73" s="25">
        <f>IF('Indicator Date hidden'!N74="x","x",$M$2-'Indicator Date hidden'!N74)</f>
        <v>0</v>
      </c>
      <c r="N73" s="25">
        <f>IF('Indicator Date hidden'!O74="x","x",$N$2-'Indicator Date hidden'!O74)</f>
        <v>0</v>
      </c>
      <c r="O73" s="25">
        <f>IF('Indicator Date hidden'!P74="x","x",$O$2-'Indicator Date hidden'!P74)</f>
        <v>0</v>
      </c>
      <c r="P73" s="25">
        <f>IF('Indicator Date hidden'!Q74="x","x",$P$2-'Indicator Date hidden'!Q74)</f>
        <v>0</v>
      </c>
      <c r="Q73" s="25">
        <f>IF('Indicator Date hidden'!R74="x","x",$Q$2-'Indicator Date hidden'!R74)</f>
        <v>2</v>
      </c>
      <c r="R73" s="25">
        <f>IF('Indicator Date hidden'!S74="x","x",$R$2-'Indicator Date hidden'!S74)</f>
        <v>0</v>
      </c>
      <c r="S73" s="25">
        <f>IF('Indicator Date hidden'!T74="x","x",$S$2-'Indicator Date hidden'!T74)</f>
        <v>0</v>
      </c>
      <c r="T73" s="25">
        <f>IF('Indicator Date hidden'!U74="x","x",$T$2-'Indicator Date hidden'!U74)</f>
        <v>0</v>
      </c>
      <c r="U73" s="25">
        <f>IF('Indicator Date hidden'!V74="x","x",$U$2-'Indicator Date hidden'!V74)</f>
        <v>0</v>
      </c>
      <c r="V73" s="25">
        <f>IF('Indicator Date hidden'!W74="x","x",$V$2-'Indicator Date hidden'!W74)</f>
        <v>0</v>
      </c>
      <c r="W73" s="25">
        <f>IF('Indicator Date hidden'!X74="x","x",$W$2-'Indicator Date hidden'!X74)</f>
        <v>2</v>
      </c>
      <c r="X73" s="25">
        <f>IF('Indicator Date hidden'!Y74="x","x",$X$2-'Indicator Date hidden'!Y74)</f>
        <v>0</v>
      </c>
      <c r="Y73" s="25">
        <f>IF('Indicator Date hidden'!Z74="x","x",$Y$2-'Indicator Date hidden'!Z74)</f>
        <v>0</v>
      </c>
      <c r="Z73" s="25">
        <f>IF('Indicator Date hidden'!AA74="x","x",$Z$2-'Indicator Date hidden'!AA74)</f>
        <v>0</v>
      </c>
      <c r="AA73" s="25">
        <f>IF('Indicator Date hidden'!AB74="x","x",$AA$2-'Indicator Date hidden'!AB74)</f>
        <v>0</v>
      </c>
      <c r="AB73" s="25">
        <f>IF('Indicator Date hidden'!AC74="x","x",$AB$2-'Indicator Date hidden'!AC74)</f>
        <v>0</v>
      </c>
      <c r="AC73" s="25">
        <f>IF('Indicator Date hidden'!AD74="x","x",$AC$2-'Indicator Date hidden'!AD74)</f>
        <v>0</v>
      </c>
      <c r="AD73" s="25">
        <f>IF('Indicator Date hidden'!AE74="x","x",$AD$2-'Indicator Date hidden'!AE74)</f>
        <v>0</v>
      </c>
      <c r="AE73" s="25">
        <f>IF('Indicator Date hidden'!AF74="x","x",$AE$2-'Indicator Date hidden'!AF74)</f>
        <v>0</v>
      </c>
      <c r="AF73" s="25">
        <f>IF('Indicator Date hidden'!AG74="x","x",$AF$2-'Indicator Date hidden'!AG74)</f>
        <v>1</v>
      </c>
      <c r="AG73" s="25">
        <f>IF('Indicator Date hidden'!AH74="x","x",$AG$2-'Indicator Date hidden'!AH74)</f>
        <v>0</v>
      </c>
      <c r="AH73" s="25">
        <f>IF('Indicator Date hidden'!AI74="x","x",$AH$2-'Indicator Date hidden'!AI74)</f>
        <v>0</v>
      </c>
      <c r="AI73" s="25">
        <f>IF('Indicator Date hidden'!AJ74="x","x",$AI$2-'Indicator Date hidden'!AJ74)</f>
        <v>0</v>
      </c>
      <c r="AJ73" s="25">
        <f>IF('Indicator Date hidden'!AK74="x","x",$AJ$2-'Indicator Date hidden'!AK74)</f>
        <v>0</v>
      </c>
      <c r="AK73" s="25">
        <f>IF('Indicator Date hidden'!AL74="x","x",$AK$2-'Indicator Date hidden'!AL74)</f>
        <v>1</v>
      </c>
      <c r="AL73" s="25">
        <f>IF('Indicator Date hidden'!AM74="x","x",$AL$2-'Indicator Date hidden'!AM74)</f>
        <v>0</v>
      </c>
      <c r="AM73" s="25">
        <f>IF('Indicator Date hidden'!AN74="x","x",$AM$2-'Indicator Date hidden'!AN74)</f>
        <v>0</v>
      </c>
      <c r="AN73" s="25">
        <f>IF('Indicator Date hidden'!AO74="x","x",$AN$2-'Indicator Date hidden'!AO74)</f>
        <v>0</v>
      </c>
      <c r="AO73" s="25">
        <f>IF('Indicator Date hidden'!AP74="x","x",$AO$2-'Indicator Date hidden'!AP74)</f>
        <v>0</v>
      </c>
      <c r="AP73" s="25">
        <f>IF('Indicator Date hidden'!AQ74="x","x",$AP$2-'Indicator Date hidden'!AQ74)</f>
        <v>0</v>
      </c>
      <c r="AQ73" s="25">
        <f>IF('Indicator Date hidden'!AR74="x","x",$AQ$2-'Indicator Date hidden'!AR74)</f>
        <v>4</v>
      </c>
      <c r="AR73" s="25">
        <f>IF('Indicator Date hidden'!AS74="x","x",$AR$2-'Indicator Date hidden'!AS74)</f>
        <v>0</v>
      </c>
      <c r="AS73" s="25">
        <f>IF('Indicator Date hidden'!AT74="x","x",$AS$2-'Indicator Date hidden'!AT74)</f>
        <v>0</v>
      </c>
      <c r="AT73" s="25">
        <f>IF('Indicator Date hidden'!AU74="x","x",$AT$2-'Indicator Date hidden'!AU74)</f>
        <v>0</v>
      </c>
      <c r="AU73" s="25">
        <f>IF('Indicator Date hidden'!AV74="x","x",$AU$2-'Indicator Date hidden'!AV74)</f>
        <v>8</v>
      </c>
      <c r="AV73" s="25">
        <f>IF('Indicator Date hidden'!AW74="x","x",$AV$2-'Indicator Date hidden'!AW74)</f>
        <v>0</v>
      </c>
      <c r="AW73" s="25">
        <f>IF('Indicator Date hidden'!AX74="x","x",$AW$2-'Indicator Date hidden'!AX74)</f>
        <v>0</v>
      </c>
      <c r="AX73" s="25">
        <f>IF('Indicator Date hidden'!AY74="x","x",$AX$2-'Indicator Date hidden'!AY74)</f>
        <v>0</v>
      </c>
      <c r="AY73" s="25">
        <f>IF('Indicator Date hidden'!AZ74="x","x",$AY$2-'Indicator Date hidden'!AZ74)</f>
        <v>0</v>
      </c>
      <c r="AZ73" s="25">
        <f>IF('Indicator Date hidden'!BA74="x","x",$AZ$2-'Indicator Date hidden'!BA74)</f>
        <v>0</v>
      </c>
      <c r="BA73">
        <f t="shared" si="10"/>
        <v>18</v>
      </c>
      <c r="BB73" s="26">
        <f t="shared" si="11"/>
        <v>0.35294117647058826</v>
      </c>
      <c r="BC73">
        <f t="shared" si="12"/>
        <v>6</v>
      </c>
      <c r="BD73" s="26">
        <f t="shared" si="13"/>
        <v>1.2806788857104259</v>
      </c>
      <c r="BE73" s="28">
        <f t="shared" si="14"/>
        <v>0</v>
      </c>
    </row>
    <row r="74" spans="1:57" x14ac:dyDescent="0.35">
      <c r="A74" t="s">
        <v>7867</v>
      </c>
      <c r="B74" s="25">
        <f>IF('Indicator Date hidden'!C75="x","x",$B$2-'Indicator Date hidden'!C75)</f>
        <v>0</v>
      </c>
      <c r="C74" s="25">
        <f>IF('Indicator Date hidden'!D75="x","x",$C$2-'Indicator Date hidden'!D75)</f>
        <v>0</v>
      </c>
      <c r="D74" s="25">
        <f>IF('Indicator Date hidden'!E75="x","x",$D$2-'Indicator Date hidden'!E75)</f>
        <v>0</v>
      </c>
      <c r="E74" s="25">
        <f>IF('Indicator Date hidden'!F75="x","x",$E$2-'Indicator Date hidden'!F75)</f>
        <v>0</v>
      </c>
      <c r="F74" s="25">
        <f>IF('Indicator Date hidden'!G75="x","x",$F$2-'Indicator Date hidden'!G75)</f>
        <v>0</v>
      </c>
      <c r="G74" s="25">
        <f>IF('Indicator Date hidden'!H75="x","x",$G$2-'Indicator Date hidden'!H75)</f>
        <v>0</v>
      </c>
      <c r="H74" s="25">
        <f>IF('Indicator Date hidden'!I75="x","x",$H$2-'Indicator Date hidden'!I75)</f>
        <v>0</v>
      </c>
      <c r="I74" s="25">
        <f>IF('Indicator Date hidden'!J75="x","x",$I$2-'Indicator Date hidden'!J75)</f>
        <v>0</v>
      </c>
      <c r="J74" s="25">
        <f>IF('Indicator Date hidden'!K75="x","x",$J$2-'Indicator Date hidden'!K75)</f>
        <v>0</v>
      </c>
      <c r="K74" s="25">
        <f>IF('Indicator Date hidden'!L75="x","x",$K$2-'Indicator Date hidden'!L75)</f>
        <v>0</v>
      </c>
      <c r="L74" s="25">
        <f>IF('Indicator Date hidden'!M75="x","x",$L$2-'Indicator Date hidden'!M75)</f>
        <v>0</v>
      </c>
      <c r="M74" s="25">
        <f>IF('Indicator Date hidden'!N75="x","x",$M$2-'Indicator Date hidden'!N75)</f>
        <v>0</v>
      </c>
      <c r="N74" s="25">
        <f>IF('Indicator Date hidden'!O75="x","x",$N$2-'Indicator Date hidden'!O75)</f>
        <v>0</v>
      </c>
      <c r="O74" s="25">
        <f>IF('Indicator Date hidden'!P75="x","x",$O$2-'Indicator Date hidden'!P75)</f>
        <v>0</v>
      </c>
      <c r="P74" s="25">
        <f>IF('Indicator Date hidden'!Q75="x","x",$P$2-'Indicator Date hidden'!Q75)</f>
        <v>0</v>
      </c>
      <c r="Q74" s="25">
        <f>IF('Indicator Date hidden'!R75="x","x",$Q$2-'Indicator Date hidden'!R75)</f>
        <v>2</v>
      </c>
      <c r="R74" s="25">
        <f>IF('Indicator Date hidden'!S75="x","x",$R$2-'Indicator Date hidden'!S75)</f>
        <v>0</v>
      </c>
      <c r="S74" s="25">
        <f>IF('Indicator Date hidden'!T75="x","x",$S$2-'Indicator Date hidden'!T75)</f>
        <v>0</v>
      </c>
      <c r="T74" s="25">
        <f>IF('Indicator Date hidden'!U75="x","x",$T$2-'Indicator Date hidden'!U75)</f>
        <v>0</v>
      </c>
      <c r="U74" s="25">
        <f>IF('Indicator Date hidden'!V75="x","x",$U$2-'Indicator Date hidden'!V75)</f>
        <v>0</v>
      </c>
      <c r="V74" s="25">
        <f>IF('Indicator Date hidden'!W75="x","x",$V$2-'Indicator Date hidden'!W75)</f>
        <v>0</v>
      </c>
      <c r="W74" s="25">
        <f>IF('Indicator Date hidden'!X75="x","x",$W$2-'Indicator Date hidden'!X75)</f>
        <v>2</v>
      </c>
      <c r="X74" s="25" t="str">
        <f>IF('Indicator Date hidden'!Y75="x","x",$X$2-'Indicator Date hidden'!Y75)</f>
        <v>x</v>
      </c>
      <c r="Y74" s="25">
        <f>IF('Indicator Date hidden'!Z75="x","x",$Y$2-'Indicator Date hidden'!Z75)</f>
        <v>0</v>
      </c>
      <c r="Z74" s="25">
        <f>IF('Indicator Date hidden'!AA75="x","x",$Z$2-'Indicator Date hidden'!AA75)</f>
        <v>0</v>
      </c>
      <c r="AA74" s="25">
        <f>IF('Indicator Date hidden'!AB75="x","x",$AA$2-'Indicator Date hidden'!AB75)</f>
        <v>0</v>
      </c>
      <c r="AB74" s="25">
        <f>IF('Indicator Date hidden'!AC75="x","x",$AB$2-'Indicator Date hidden'!AC75)</f>
        <v>0</v>
      </c>
      <c r="AC74" s="25">
        <f>IF('Indicator Date hidden'!AD75="x","x",$AC$2-'Indicator Date hidden'!AD75)</f>
        <v>0</v>
      </c>
      <c r="AD74" s="25">
        <f>IF('Indicator Date hidden'!AE75="x","x",$AD$2-'Indicator Date hidden'!AE75)</f>
        <v>0</v>
      </c>
      <c r="AE74" s="25">
        <f>IF('Indicator Date hidden'!AF75="x","x",$AE$2-'Indicator Date hidden'!AF75)</f>
        <v>0</v>
      </c>
      <c r="AF74" s="25">
        <f>IF('Indicator Date hidden'!AG75="x","x",$AF$2-'Indicator Date hidden'!AG75)</f>
        <v>0</v>
      </c>
      <c r="AG74" s="25">
        <f>IF('Indicator Date hidden'!AH75="x","x",$AG$2-'Indicator Date hidden'!AH75)</f>
        <v>0</v>
      </c>
      <c r="AH74" s="25">
        <f>IF('Indicator Date hidden'!AI75="x","x",$AH$2-'Indicator Date hidden'!AI75)</f>
        <v>0</v>
      </c>
      <c r="AI74" s="25">
        <f>IF('Indicator Date hidden'!AJ75="x","x",$AI$2-'Indicator Date hidden'!AJ75)</f>
        <v>0</v>
      </c>
      <c r="AJ74" s="25">
        <f>IF('Indicator Date hidden'!AK75="x","x",$AJ$2-'Indicator Date hidden'!AK75)</f>
        <v>1</v>
      </c>
      <c r="AK74" s="25">
        <f>IF('Indicator Date hidden'!AL75="x","x",$AK$2-'Indicator Date hidden'!AL75)</f>
        <v>1</v>
      </c>
      <c r="AL74" s="25">
        <f>IF('Indicator Date hidden'!AM75="x","x",$AL$2-'Indicator Date hidden'!AM75)</f>
        <v>0</v>
      </c>
      <c r="AM74" s="25">
        <f>IF('Indicator Date hidden'!AN75="x","x",$AM$2-'Indicator Date hidden'!AN75)</f>
        <v>0</v>
      </c>
      <c r="AN74" s="25">
        <f>IF('Indicator Date hidden'!AO75="x","x",$AN$2-'Indicator Date hidden'!AO75)</f>
        <v>0</v>
      </c>
      <c r="AO74" s="25">
        <f>IF('Indicator Date hidden'!AP75="x","x",$AO$2-'Indicator Date hidden'!AP75)</f>
        <v>0</v>
      </c>
      <c r="AP74" s="25">
        <f>IF('Indicator Date hidden'!AQ75="x","x",$AP$2-'Indicator Date hidden'!AQ75)</f>
        <v>0</v>
      </c>
      <c r="AQ74" s="25">
        <f>IF('Indicator Date hidden'!AR75="x","x",$AQ$2-'Indicator Date hidden'!AR75)</f>
        <v>4</v>
      </c>
      <c r="AR74" s="25">
        <f>IF('Indicator Date hidden'!AS75="x","x",$AR$2-'Indicator Date hidden'!AS75)</f>
        <v>0</v>
      </c>
      <c r="AS74" s="25">
        <f>IF('Indicator Date hidden'!AT75="x","x",$AS$2-'Indicator Date hidden'!AT75)</f>
        <v>0</v>
      </c>
      <c r="AT74" s="25">
        <f>IF('Indicator Date hidden'!AU75="x","x",$AT$2-'Indicator Date hidden'!AU75)</f>
        <v>0</v>
      </c>
      <c r="AU74" s="25">
        <f>IF('Indicator Date hidden'!AV75="x","x",$AU$2-'Indicator Date hidden'!AV75)</f>
        <v>0</v>
      </c>
      <c r="AV74" s="25">
        <f>IF('Indicator Date hidden'!AW75="x","x",$AV$2-'Indicator Date hidden'!AW75)</f>
        <v>0</v>
      </c>
      <c r="AW74" s="25">
        <f>IF('Indicator Date hidden'!AX75="x","x",$AW$2-'Indicator Date hidden'!AX75)</f>
        <v>0</v>
      </c>
      <c r="AX74" s="25">
        <f>IF('Indicator Date hidden'!AY75="x","x",$AX$2-'Indicator Date hidden'!AY75)</f>
        <v>0</v>
      </c>
      <c r="AY74" s="25">
        <f>IF('Indicator Date hidden'!AZ75="x","x",$AY$2-'Indicator Date hidden'!AZ75)</f>
        <v>0</v>
      </c>
      <c r="AZ74" s="25">
        <f>IF('Indicator Date hidden'!BA75="x","x",$AZ$2-'Indicator Date hidden'!BA75)</f>
        <v>0</v>
      </c>
      <c r="BA74">
        <f t="shared" si="10"/>
        <v>10</v>
      </c>
      <c r="BB74" s="26">
        <f t="shared" si="11"/>
        <v>0.2</v>
      </c>
      <c r="BC74">
        <f t="shared" si="12"/>
        <v>5</v>
      </c>
      <c r="BD74" s="26">
        <f t="shared" si="13"/>
        <v>0.69282032302755092</v>
      </c>
      <c r="BE74" s="28">
        <f t="shared" si="14"/>
        <v>0</v>
      </c>
    </row>
    <row r="75" spans="1:57" x14ac:dyDescent="0.35">
      <c r="A75" t="s">
        <v>7872</v>
      </c>
      <c r="B75" s="25">
        <f>IF('Indicator Date hidden'!C76="x","x",$B$2-'Indicator Date hidden'!C76)</f>
        <v>0</v>
      </c>
      <c r="C75" s="25">
        <f>IF('Indicator Date hidden'!D76="x","x",$C$2-'Indicator Date hidden'!D76)</f>
        <v>0</v>
      </c>
      <c r="D75" s="25">
        <f>IF('Indicator Date hidden'!E76="x","x",$D$2-'Indicator Date hidden'!E76)</f>
        <v>0</v>
      </c>
      <c r="E75" s="25">
        <f>IF('Indicator Date hidden'!F76="x","x",$E$2-'Indicator Date hidden'!F76)</f>
        <v>0</v>
      </c>
      <c r="F75" s="25">
        <f>IF('Indicator Date hidden'!G76="x","x",$F$2-'Indicator Date hidden'!G76)</f>
        <v>0</v>
      </c>
      <c r="G75" s="25">
        <f>IF('Indicator Date hidden'!H76="x","x",$G$2-'Indicator Date hidden'!H76)</f>
        <v>0</v>
      </c>
      <c r="H75" s="25">
        <f>IF('Indicator Date hidden'!I76="x","x",$H$2-'Indicator Date hidden'!I76)</f>
        <v>0</v>
      </c>
      <c r="I75" s="25">
        <f>IF('Indicator Date hidden'!J76="x","x",$I$2-'Indicator Date hidden'!J76)</f>
        <v>0</v>
      </c>
      <c r="J75" s="25">
        <f>IF('Indicator Date hidden'!K76="x","x",$J$2-'Indicator Date hidden'!K76)</f>
        <v>0</v>
      </c>
      <c r="K75" s="25">
        <f>IF('Indicator Date hidden'!L76="x","x",$K$2-'Indicator Date hidden'!L76)</f>
        <v>0</v>
      </c>
      <c r="L75" s="25">
        <f>IF('Indicator Date hidden'!M76="x","x",$L$2-'Indicator Date hidden'!M76)</f>
        <v>0</v>
      </c>
      <c r="M75" s="25">
        <f>IF('Indicator Date hidden'!N76="x","x",$M$2-'Indicator Date hidden'!N76)</f>
        <v>0</v>
      </c>
      <c r="N75" s="25">
        <f>IF('Indicator Date hidden'!O76="x","x",$N$2-'Indicator Date hidden'!O76)</f>
        <v>0</v>
      </c>
      <c r="O75" s="25">
        <f>IF('Indicator Date hidden'!P76="x","x",$O$2-'Indicator Date hidden'!P76)</f>
        <v>0</v>
      </c>
      <c r="P75" s="25">
        <f>IF('Indicator Date hidden'!Q76="x","x",$P$2-'Indicator Date hidden'!Q76)</f>
        <v>0</v>
      </c>
      <c r="Q75" s="25" t="str">
        <f>IF('Indicator Date hidden'!R76="x","x",$Q$2-'Indicator Date hidden'!R76)</f>
        <v>x</v>
      </c>
      <c r="R75" s="25">
        <f>IF('Indicator Date hidden'!S76="x","x",$R$2-'Indicator Date hidden'!S76)</f>
        <v>0</v>
      </c>
      <c r="S75" s="25">
        <f>IF('Indicator Date hidden'!T76="x","x",$S$2-'Indicator Date hidden'!T76)</f>
        <v>0</v>
      </c>
      <c r="T75" s="25">
        <f>IF('Indicator Date hidden'!U76="x","x",$T$2-'Indicator Date hidden'!U76)</f>
        <v>0</v>
      </c>
      <c r="U75" s="25" t="str">
        <f>IF('Indicator Date hidden'!V76="x","x",$U$2-'Indicator Date hidden'!V76)</f>
        <v>x</v>
      </c>
      <c r="V75" s="25">
        <f>IF('Indicator Date hidden'!W76="x","x",$V$2-'Indicator Date hidden'!W76)</f>
        <v>0</v>
      </c>
      <c r="W75" s="25" t="str">
        <f>IF('Indicator Date hidden'!X76="x","x",$W$2-'Indicator Date hidden'!X76)</f>
        <v>x</v>
      </c>
      <c r="X75" s="25">
        <f>IF('Indicator Date hidden'!Y76="x","x",$X$2-'Indicator Date hidden'!Y76)</f>
        <v>2</v>
      </c>
      <c r="Y75" s="25">
        <f>IF('Indicator Date hidden'!Z76="x","x",$Y$2-'Indicator Date hidden'!Z76)</f>
        <v>0</v>
      </c>
      <c r="Z75" s="25">
        <f>IF('Indicator Date hidden'!AA76="x","x",$Z$2-'Indicator Date hidden'!AA76)</f>
        <v>0</v>
      </c>
      <c r="AA75" s="25" t="str">
        <f>IF('Indicator Date hidden'!AB76="x","x",$AA$2-'Indicator Date hidden'!AB76)</f>
        <v>x</v>
      </c>
      <c r="AB75" s="25">
        <f>IF('Indicator Date hidden'!AC76="x","x",$AB$2-'Indicator Date hidden'!AC76)</f>
        <v>0</v>
      </c>
      <c r="AC75" s="25">
        <f>IF('Indicator Date hidden'!AD76="x","x",$AC$2-'Indicator Date hidden'!AD76)</f>
        <v>0</v>
      </c>
      <c r="AD75" s="25" t="str">
        <f>IF('Indicator Date hidden'!AE76="x","x",$AD$2-'Indicator Date hidden'!AE76)</f>
        <v>x</v>
      </c>
      <c r="AE75" s="25">
        <f>IF('Indicator Date hidden'!AF76="x","x",$AE$2-'Indicator Date hidden'!AF76)</f>
        <v>0</v>
      </c>
      <c r="AF75" s="25">
        <f>IF('Indicator Date hidden'!AG76="x","x",$AF$2-'Indicator Date hidden'!AG76)</f>
        <v>1</v>
      </c>
      <c r="AG75" s="25">
        <f>IF('Indicator Date hidden'!AH76="x","x",$AG$2-'Indicator Date hidden'!AH76)</f>
        <v>0</v>
      </c>
      <c r="AH75" s="25">
        <f>IF('Indicator Date hidden'!AI76="x","x",$AH$2-'Indicator Date hidden'!AI76)</f>
        <v>0</v>
      </c>
      <c r="AI75" s="25">
        <f>IF('Indicator Date hidden'!AJ76="x","x",$AI$2-'Indicator Date hidden'!AJ76)</f>
        <v>0</v>
      </c>
      <c r="AJ75" s="25" t="str">
        <f>IF('Indicator Date hidden'!AK76="x","x",$AJ$2-'Indicator Date hidden'!AK76)</f>
        <v>x</v>
      </c>
      <c r="AK75" s="25">
        <f>IF('Indicator Date hidden'!AL76="x","x",$AK$2-'Indicator Date hidden'!AL76)</f>
        <v>1</v>
      </c>
      <c r="AL75" s="25">
        <f>IF('Indicator Date hidden'!AM76="x","x",$AL$2-'Indicator Date hidden'!AM76)</f>
        <v>0</v>
      </c>
      <c r="AM75" s="25">
        <f>IF('Indicator Date hidden'!AN76="x","x",$AM$2-'Indicator Date hidden'!AN76)</f>
        <v>0</v>
      </c>
      <c r="AN75" s="25">
        <f>IF('Indicator Date hidden'!AO76="x","x",$AN$2-'Indicator Date hidden'!AO76)</f>
        <v>0</v>
      </c>
      <c r="AO75" s="25">
        <f>IF('Indicator Date hidden'!AP76="x","x",$AO$2-'Indicator Date hidden'!AP76)</f>
        <v>0</v>
      </c>
      <c r="AP75" s="25">
        <f>IF('Indicator Date hidden'!AQ76="x","x",$AP$2-'Indicator Date hidden'!AQ76)</f>
        <v>0</v>
      </c>
      <c r="AQ75" s="25">
        <f>IF('Indicator Date hidden'!AR76="x","x",$AQ$2-'Indicator Date hidden'!AR76)</f>
        <v>0</v>
      </c>
      <c r="AR75" s="25">
        <f>IF('Indicator Date hidden'!AS76="x","x",$AR$2-'Indicator Date hidden'!AS76)</f>
        <v>0</v>
      </c>
      <c r="AS75" s="25">
        <f>IF('Indicator Date hidden'!AT76="x","x",$AS$2-'Indicator Date hidden'!AT76)</f>
        <v>0</v>
      </c>
      <c r="AT75" s="25">
        <f>IF('Indicator Date hidden'!AU76="x","x",$AT$2-'Indicator Date hidden'!AU76)</f>
        <v>0</v>
      </c>
      <c r="AU75" s="25">
        <f>IF('Indicator Date hidden'!AV76="x","x",$AU$2-'Indicator Date hidden'!AV76)</f>
        <v>1</v>
      </c>
      <c r="AV75" s="25">
        <f>IF('Indicator Date hidden'!AW76="x","x",$AV$2-'Indicator Date hidden'!AW76)</f>
        <v>0</v>
      </c>
      <c r="AW75" s="25">
        <f>IF('Indicator Date hidden'!AX76="x","x",$AW$2-'Indicator Date hidden'!AX76)</f>
        <v>0</v>
      </c>
      <c r="AX75" s="25">
        <f>IF('Indicator Date hidden'!AY76="x","x",$AX$2-'Indicator Date hidden'!AY76)</f>
        <v>0</v>
      </c>
      <c r="AY75" s="25">
        <f>IF('Indicator Date hidden'!AZ76="x","x",$AY$2-'Indicator Date hidden'!AZ76)</f>
        <v>0</v>
      </c>
      <c r="AZ75" s="25">
        <f>IF('Indicator Date hidden'!BA76="x","x",$AZ$2-'Indicator Date hidden'!BA76)</f>
        <v>0</v>
      </c>
      <c r="BA75">
        <f t="shared" si="10"/>
        <v>5</v>
      </c>
      <c r="BB75" s="26">
        <f t="shared" si="11"/>
        <v>0.1111111111111111</v>
      </c>
      <c r="BC75">
        <f t="shared" si="12"/>
        <v>4</v>
      </c>
      <c r="BD75" s="26">
        <f t="shared" si="13"/>
        <v>0.37843080813169783</v>
      </c>
      <c r="BE75" s="28">
        <f t="shared" si="14"/>
        <v>0</v>
      </c>
    </row>
    <row r="76" spans="1:57" x14ac:dyDescent="0.35">
      <c r="A76" t="s">
        <v>7880</v>
      </c>
      <c r="B76" s="25">
        <f>IF('Indicator Date hidden'!C77="x","x",$B$2-'Indicator Date hidden'!C77)</f>
        <v>0</v>
      </c>
      <c r="C76" s="25">
        <f>IF('Indicator Date hidden'!D77="x","x",$C$2-'Indicator Date hidden'!D77)</f>
        <v>0</v>
      </c>
      <c r="D76" s="25">
        <f>IF('Indicator Date hidden'!E77="x","x",$D$2-'Indicator Date hidden'!E77)</f>
        <v>0</v>
      </c>
      <c r="E76" s="25">
        <f>IF('Indicator Date hidden'!F77="x","x",$E$2-'Indicator Date hidden'!F77)</f>
        <v>0</v>
      </c>
      <c r="F76" s="25">
        <f>IF('Indicator Date hidden'!G77="x","x",$F$2-'Indicator Date hidden'!G77)</f>
        <v>0</v>
      </c>
      <c r="G76" s="25">
        <f>IF('Indicator Date hidden'!H77="x","x",$G$2-'Indicator Date hidden'!H77)</f>
        <v>0</v>
      </c>
      <c r="H76" s="25">
        <f>IF('Indicator Date hidden'!I77="x","x",$H$2-'Indicator Date hidden'!I77)</f>
        <v>0</v>
      </c>
      <c r="I76" s="25">
        <f>IF('Indicator Date hidden'!J77="x","x",$I$2-'Indicator Date hidden'!J77)</f>
        <v>0</v>
      </c>
      <c r="J76" s="25">
        <f>IF('Indicator Date hidden'!K77="x","x",$J$2-'Indicator Date hidden'!K77)</f>
        <v>0</v>
      </c>
      <c r="K76" s="25">
        <f>IF('Indicator Date hidden'!L77="x","x",$K$2-'Indicator Date hidden'!L77)</f>
        <v>0</v>
      </c>
      <c r="L76" s="25">
        <f>IF('Indicator Date hidden'!M77="x","x",$L$2-'Indicator Date hidden'!M77)</f>
        <v>0</v>
      </c>
      <c r="M76" s="25">
        <f>IF('Indicator Date hidden'!N77="x","x",$M$2-'Indicator Date hidden'!N77)</f>
        <v>0</v>
      </c>
      <c r="N76" s="25">
        <f>IF('Indicator Date hidden'!O77="x","x",$N$2-'Indicator Date hidden'!O77)</f>
        <v>0</v>
      </c>
      <c r="O76" s="25">
        <f>IF('Indicator Date hidden'!P77="x","x",$O$2-'Indicator Date hidden'!P77)</f>
        <v>0</v>
      </c>
      <c r="P76" s="25">
        <f>IF('Indicator Date hidden'!Q77="x","x",$P$2-'Indicator Date hidden'!Q77)</f>
        <v>0</v>
      </c>
      <c r="Q76" s="25" t="str">
        <f>IF('Indicator Date hidden'!R77="x","x",$Q$2-'Indicator Date hidden'!R77)</f>
        <v>x</v>
      </c>
      <c r="R76" s="25">
        <f>IF('Indicator Date hidden'!S77="x","x",$R$2-'Indicator Date hidden'!S77)</f>
        <v>0</v>
      </c>
      <c r="S76" s="25">
        <f>IF('Indicator Date hidden'!T77="x","x",$S$2-'Indicator Date hidden'!T77)</f>
        <v>0</v>
      </c>
      <c r="T76" s="25">
        <f>IF('Indicator Date hidden'!U77="x","x",$T$2-'Indicator Date hidden'!U77)</f>
        <v>0</v>
      </c>
      <c r="U76" s="25" t="str">
        <f>IF('Indicator Date hidden'!V77="x","x",$U$2-'Indicator Date hidden'!V77)</f>
        <v>x</v>
      </c>
      <c r="V76" s="25">
        <f>IF('Indicator Date hidden'!W77="x","x",$V$2-'Indicator Date hidden'!W77)</f>
        <v>0</v>
      </c>
      <c r="W76" s="25" t="str">
        <f>IF('Indicator Date hidden'!X77="x","x",$W$2-'Indicator Date hidden'!X77)</f>
        <v>x</v>
      </c>
      <c r="X76" s="25">
        <f>IF('Indicator Date hidden'!Y77="x","x",$X$2-'Indicator Date hidden'!Y77)</f>
        <v>2</v>
      </c>
      <c r="Y76" s="25">
        <f>IF('Indicator Date hidden'!Z77="x","x",$Y$2-'Indicator Date hidden'!Z77)</f>
        <v>0</v>
      </c>
      <c r="Z76" s="25">
        <f>IF('Indicator Date hidden'!AA77="x","x",$Z$2-'Indicator Date hidden'!AA77)</f>
        <v>0</v>
      </c>
      <c r="AA76" s="25" t="str">
        <f>IF('Indicator Date hidden'!AB77="x","x",$AA$2-'Indicator Date hidden'!AB77)</f>
        <v>x</v>
      </c>
      <c r="AB76" s="25">
        <f>IF('Indicator Date hidden'!AC77="x","x",$AB$2-'Indicator Date hidden'!AC77)</f>
        <v>0</v>
      </c>
      <c r="AC76" s="25">
        <f>IF('Indicator Date hidden'!AD77="x","x",$AC$2-'Indicator Date hidden'!AD77)</f>
        <v>0</v>
      </c>
      <c r="AD76" s="25" t="str">
        <f>IF('Indicator Date hidden'!AE77="x","x",$AD$2-'Indicator Date hidden'!AE77)</f>
        <v>x</v>
      </c>
      <c r="AE76" s="25">
        <f>IF('Indicator Date hidden'!AF77="x","x",$AE$2-'Indicator Date hidden'!AF77)</f>
        <v>0</v>
      </c>
      <c r="AF76" s="25">
        <f>IF('Indicator Date hidden'!AG77="x","x",$AF$2-'Indicator Date hidden'!AG77)</f>
        <v>1</v>
      </c>
      <c r="AG76" s="25">
        <f>IF('Indicator Date hidden'!AH77="x","x",$AG$2-'Indicator Date hidden'!AH77)</f>
        <v>0</v>
      </c>
      <c r="AH76" s="25">
        <f>IF('Indicator Date hidden'!AI77="x","x",$AH$2-'Indicator Date hidden'!AI77)</f>
        <v>0</v>
      </c>
      <c r="AI76" s="25">
        <f>IF('Indicator Date hidden'!AJ77="x","x",$AI$2-'Indicator Date hidden'!AJ77)</f>
        <v>0</v>
      </c>
      <c r="AJ76" s="25" t="str">
        <f>IF('Indicator Date hidden'!AK77="x","x",$AJ$2-'Indicator Date hidden'!AK77)</f>
        <v>x</v>
      </c>
      <c r="AK76" s="25">
        <f>IF('Indicator Date hidden'!AL77="x","x",$AK$2-'Indicator Date hidden'!AL77)</f>
        <v>1</v>
      </c>
      <c r="AL76" s="25">
        <f>IF('Indicator Date hidden'!AM77="x","x",$AL$2-'Indicator Date hidden'!AM77)</f>
        <v>0</v>
      </c>
      <c r="AM76" s="25">
        <f>IF('Indicator Date hidden'!AN77="x","x",$AM$2-'Indicator Date hidden'!AN77)</f>
        <v>0</v>
      </c>
      <c r="AN76" s="25">
        <f>IF('Indicator Date hidden'!AO77="x","x",$AN$2-'Indicator Date hidden'!AO77)</f>
        <v>0</v>
      </c>
      <c r="AO76" s="25">
        <f>IF('Indicator Date hidden'!AP77="x","x",$AO$2-'Indicator Date hidden'!AP77)</f>
        <v>0</v>
      </c>
      <c r="AP76" s="25">
        <f>IF('Indicator Date hidden'!AQ77="x","x",$AP$2-'Indicator Date hidden'!AQ77)</f>
        <v>0</v>
      </c>
      <c r="AQ76" s="25" t="str">
        <f>IF('Indicator Date hidden'!AR77="x","x",$AQ$2-'Indicator Date hidden'!AR77)</f>
        <v>x</v>
      </c>
      <c r="AR76" s="25">
        <f>IF('Indicator Date hidden'!AS77="x","x",$AR$2-'Indicator Date hidden'!AS77)</f>
        <v>0</v>
      </c>
      <c r="AS76" s="25">
        <f>IF('Indicator Date hidden'!AT77="x","x",$AS$2-'Indicator Date hidden'!AT77)</f>
        <v>0</v>
      </c>
      <c r="AT76" s="25">
        <f>IF('Indicator Date hidden'!AU77="x","x",$AT$2-'Indicator Date hidden'!AU77)</f>
        <v>0</v>
      </c>
      <c r="AU76" s="25" t="str">
        <f>IF('Indicator Date hidden'!AV77="x","x",$AU$2-'Indicator Date hidden'!AV77)</f>
        <v>x</v>
      </c>
      <c r="AV76" s="25">
        <f>IF('Indicator Date hidden'!AW77="x","x",$AV$2-'Indicator Date hidden'!AW77)</f>
        <v>0</v>
      </c>
      <c r="AW76" s="25">
        <f>IF('Indicator Date hidden'!AX77="x","x",$AW$2-'Indicator Date hidden'!AX77)</f>
        <v>0</v>
      </c>
      <c r="AX76" s="25">
        <f>IF('Indicator Date hidden'!AY77="x","x",$AX$2-'Indicator Date hidden'!AY77)</f>
        <v>0</v>
      </c>
      <c r="AY76" s="25">
        <f>IF('Indicator Date hidden'!AZ77="x","x",$AY$2-'Indicator Date hidden'!AZ77)</f>
        <v>0</v>
      </c>
      <c r="AZ76" s="25">
        <f>IF('Indicator Date hidden'!BA77="x","x",$AZ$2-'Indicator Date hidden'!BA77)</f>
        <v>0</v>
      </c>
      <c r="BA76">
        <f t="shared" si="10"/>
        <v>4</v>
      </c>
      <c r="BB76" s="26">
        <f t="shared" si="11"/>
        <v>9.3023255813953487E-2</v>
      </c>
      <c r="BC76">
        <f t="shared" si="12"/>
        <v>3</v>
      </c>
      <c r="BD76" s="26">
        <f t="shared" si="13"/>
        <v>0.36177556246753595</v>
      </c>
      <c r="BE76" s="28">
        <f t="shared" si="14"/>
        <v>0</v>
      </c>
    </row>
    <row r="77" spans="1:57" x14ac:dyDescent="0.35">
      <c r="A77" t="s">
        <v>7874</v>
      </c>
      <c r="B77" s="25">
        <f>IF('Indicator Date hidden'!C78="x","x",$B$2-'Indicator Date hidden'!C78)</f>
        <v>0</v>
      </c>
      <c r="C77" s="25">
        <f>IF('Indicator Date hidden'!D78="x","x",$C$2-'Indicator Date hidden'!D78)</f>
        <v>0</v>
      </c>
      <c r="D77" s="25">
        <f>IF('Indicator Date hidden'!E78="x","x",$D$2-'Indicator Date hidden'!E78)</f>
        <v>0</v>
      </c>
      <c r="E77" s="25">
        <f>IF('Indicator Date hidden'!F78="x","x",$E$2-'Indicator Date hidden'!F78)</f>
        <v>0</v>
      </c>
      <c r="F77" s="25">
        <f>IF('Indicator Date hidden'!G78="x","x",$F$2-'Indicator Date hidden'!G78)</f>
        <v>0</v>
      </c>
      <c r="G77" s="25">
        <f>IF('Indicator Date hidden'!H78="x","x",$G$2-'Indicator Date hidden'!H78)</f>
        <v>0</v>
      </c>
      <c r="H77" s="25">
        <f>IF('Indicator Date hidden'!I78="x","x",$H$2-'Indicator Date hidden'!I78)</f>
        <v>0</v>
      </c>
      <c r="I77" s="25">
        <f>IF('Indicator Date hidden'!J78="x","x",$I$2-'Indicator Date hidden'!J78)</f>
        <v>0</v>
      </c>
      <c r="J77" s="25">
        <f>IF('Indicator Date hidden'!K78="x","x",$J$2-'Indicator Date hidden'!K78)</f>
        <v>0</v>
      </c>
      <c r="K77" s="25">
        <f>IF('Indicator Date hidden'!L78="x","x",$K$2-'Indicator Date hidden'!L78)</f>
        <v>0</v>
      </c>
      <c r="L77" s="25">
        <f>IF('Indicator Date hidden'!M78="x","x",$L$2-'Indicator Date hidden'!M78)</f>
        <v>0</v>
      </c>
      <c r="M77" s="25">
        <f>IF('Indicator Date hidden'!N78="x","x",$M$2-'Indicator Date hidden'!N78)</f>
        <v>0</v>
      </c>
      <c r="N77" s="25">
        <f>IF('Indicator Date hidden'!O78="x","x",$N$2-'Indicator Date hidden'!O78)</f>
        <v>0</v>
      </c>
      <c r="O77" s="25">
        <f>IF('Indicator Date hidden'!P78="x","x",$O$2-'Indicator Date hidden'!P78)</f>
        <v>0</v>
      </c>
      <c r="P77" s="25">
        <f>IF('Indicator Date hidden'!Q78="x","x",$P$2-'Indicator Date hidden'!Q78)</f>
        <v>0</v>
      </c>
      <c r="Q77" s="25">
        <f>IF('Indicator Date hidden'!R78="x","x",$Q$2-'Indicator Date hidden'!R78)</f>
        <v>8</v>
      </c>
      <c r="R77" s="25">
        <f>IF('Indicator Date hidden'!S78="x","x",$R$2-'Indicator Date hidden'!S78)</f>
        <v>0</v>
      </c>
      <c r="S77" s="25">
        <f>IF('Indicator Date hidden'!T78="x","x",$S$2-'Indicator Date hidden'!T78)</f>
        <v>0</v>
      </c>
      <c r="T77" s="25">
        <f>IF('Indicator Date hidden'!U78="x","x",$T$2-'Indicator Date hidden'!U78)</f>
        <v>0</v>
      </c>
      <c r="U77" s="25">
        <f>IF('Indicator Date hidden'!V78="x","x",$U$2-'Indicator Date hidden'!V78)</f>
        <v>0</v>
      </c>
      <c r="V77" s="25">
        <f>IF('Indicator Date hidden'!W78="x","x",$V$2-'Indicator Date hidden'!W78)</f>
        <v>0</v>
      </c>
      <c r="W77" s="25">
        <f>IF('Indicator Date hidden'!X78="x","x",$W$2-'Indicator Date hidden'!X78)</f>
        <v>8</v>
      </c>
      <c r="X77" s="25">
        <f>IF('Indicator Date hidden'!Y78="x","x",$X$2-'Indicator Date hidden'!Y78)</f>
        <v>2</v>
      </c>
      <c r="Y77" s="25">
        <f>IF('Indicator Date hidden'!Z78="x","x",$Y$2-'Indicator Date hidden'!Z78)</f>
        <v>0</v>
      </c>
      <c r="Z77" s="25">
        <f>IF('Indicator Date hidden'!AA78="x","x",$Z$2-'Indicator Date hidden'!AA78)</f>
        <v>0</v>
      </c>
      <c r="AA77" s="25">
        <f>IF('Indicator Date hidden'!AB78="x","x",$AA$2-'Indicator Date hidden'!AB78)</f>
        <v>1</v>
      </c>
      <c r="AB77" s="25">
        <f>IF('Indicator Date hidden'!AC78="x","x",$AB$2-'Indicator Date hidden'!AC78)</f>
        <v>0</v>
      </c>
      <c r="AC77" s="25">
        <f>IF('Indicator Date hidden'!AD78="x","x",$AC$2-'Indicator Date hidden'!AD78)</f>
        <v>0</v>
      </c>
      <c r="AD77" s="25">
        <f>IF('Indicator Date hidden'!AE78="x","x",$AD$2-'Indicator Date hidden'!AE78)</f>
        <v>0</v>
      </c>
      <c r="AE77" s="25">
        <f>IF('Indicator Date hidden'!AF78="x","x",$AE$2-'Indicator Date hidden'!AF78)</f>
        <v>0</v>
      </c>
      <c r="AF77" s="25">
        <f>IF('Indicator Date hidden'!AG78="x","x",$AF$2-'Indicator Date hidden'!AG78)</f>
        <v>2</v>
      </c>
      <c r="AG77" s="25">
        <f>IF('Indicator Date hidden'!AH78="x","x",$AG$2-'Indicator Date hidden'!AH78)</f>
        <v>0</v>
      </c>
      <c r="AH77" s="25">
        <f>IF('Indicator Date hidden'!AI78="x","x",$AH$2-'Indicator Date hidden'!AI78)</f>
        <v>0</v>
      </c>
      <c r="AI77" s="25">
        <f>IF('Indicator Date hidden'!AJ78="x","x",$AI$2-'Indicator Date hidden'!AJ78)</f>
        <v>0</v>
      </c>
      <c r="AJ77" s="25">
        <f>IF('Indicator Date hidden'!AK78="x","x",$AJ$2-'Indicator Date hidden'!AK78)</f>
        <v>1</v>
      </c>
      <c r="AK77" s="25">
        <f>IF('Indicator Date hidden'!AL78="x","x",$AK$2-'Indicator Date hidden'!AL78)</f>
        <v>1</v>
      </c>
      <c r="AL77" s="25">
        <f>IF('Indicator Date hidden'!AM78="x","x",$AL$2-'Indicator Date hidden'!AM78)</f>
        <v>0</v>
      </c>
      <c r="AM77" s="25">
        <f>IF('Indicator Date hidden'!AN78="x","x",$AM$2-'Indicator Date hidden'!AN78)</f>
        <v>0</v>
      </c>
      <c r="AN77" s="25">
        <f>IF('Indicator Date hidden'!AO78="x","x",$AN$2-'Indicator Date hidden'!AO78)</f>
        <v>0</v>
      </c>
      <c r="AO77" s="25">
        <f>IF('Indicator Date hidden'!AP78="x","x",$AO$2-'Indicator Date hidden'!AP78)</f>
        <v>0</v>
      </c>
      <c r="AP77" s="25">
        <f>IF('Indicator Date hidden'!AQ78="x","x",$AP$2-'Indicator Date hidden'!AQ78)</f>
        <v>0</v>
      </c>
      <c r="AQ77" s="25">
        <f>IF('Indicator Date hidden'!AR78="x","x",$AQ$2-'Indicator Date hidden'!AR78)</f>
        <v>0</v>
      </c>
      <c r="AR77" s="25">
        <f>IF('Indicator Date hidden'!AS78="x","x",$AR$2-'Indicator Date hidden'!AS78)</f>
        <v>0</v>
      </c>
      <c r="AS77" s="25">
        <f>IF('Indicator Date hidden'!AT78="x","x",$AS$2-'Indicator Date hidden'!AT78)</f>
        <v>0</v>
      </c>
      <c r="AT77" s="25">
        <f>IF('Indicator Date hidden'!AU78="x","x",$AT$2-'Indicator Date hidden'!AU78)</f>
        <v>0</v>
      </c>
      <c r="AU77" s="25">
        <f>IF('Indicator Date hidden'!AV78="x","x",$AU$2-'Indicator Date hidden'!AV78)</f>
        <v>3</v>
      </c>
      <c r="AV77" s="25">
        <f>IF('Indicator Date hidden'!AW78="x","x",$AV$2-'Indicator Date hidden'!AW78)</f>
        <v>0</v>
      </c>
      <c r="AW77" s="25">
        <f>IF('Indicator Date hidden'!AX78="x","x",$AW$2-'Indicator Date hidden'!AX78)</f>
        <v>0</v>
      </c>
      <c r="AX77" s="25">
        <f>IF('Indicator Date hidden'!AY78="x","x",$AX$2-'Indicator Date hidden'!AY78)</f>
        <v>0</v>
      </c>
      <c r="AY77" s="25">
        <f>IF('Indicator Date hidden'!AZ78="x","x",$AY$2-'Indicator Date hidden'!AZ78)</f>
        <v>0</v>
      </c>
      <c r="AZ77" s="25">
        <f>IF('Indicator Date hidden'!BA78="x","x",$AZ$2-'Indicator Date hidden'!BA78)</f>
        <v>0</v>
      </c>
      <c r="BA77">
        <f t="shared" si="10"/>
        <v>26</v>
      </c>
      <c r="BB77" s="26">
        <f t="shared" si="11"/>
        <v>0.50980392156862742</v>
      </c>
      <c r="BC77">
        <f t="shared" si="12"/>
        <v>8</v>
      </c>
      <c r="BD77" s="26">
        <f t="shared" si="13"/>
        <v>1.6254417079264867</v>
      </c>
      <c r="BE77" s="28">
        <f t="shared" si="14"/>
        <v>0</v>
      </c>
    </row>
    <row r="78" spans="1:57" x14ac:dyDescent="0.35">
      <c r="A78" t="s">
        <v>7873</v>
      </c>
      <c r="B78" s="25">
        <f>IF('Indicator Date hidden'!C79="x","x",$B$2-'Indicator Date hidden'!C79)</f>
        <v>0</v>
      </c>
      <c r="C78" s="25">
        <f>IF('Indicator Date hidden'!D79="x","x",$C$2-'Indicator Date hidden'!D79)</f>
        <v>0</v>
      </c>
      <c r="D78" s="25">
        <f>IF('Indicator Date hidden'!E79="x","x",$D$2-'Indicator Date hidden'!E79)</f>
        <v>0</v>
      </c>
      <c r="E78" s="25">
        <f>IF('Indicator Date hidden'!F79="x","x",$E$2-'Indicator Date hidden'!F79)</f>
        <v>0</v>
      </c>
      <c r="F78" s="25">
        <f>IF('Indicator Date hidden'!G79="x","x",$F$2-'Indicator Date hidden'!G79)</f>
        <v>0</v>
      </c>
      <c r="G78" s="25">
        <f>IF('Indicator Date hidden'!H79="x","x",$G$2-'Indicator Date hidden'!H79)</f>
        <v>0</v>
      </c>
      <c r="H78" s="25">
        <f>IF('Indicator Date hidden'!I79="x","x",$H$2-'Indicator Date hidden'!I79)</f>
        <v>0</v>
      </c>
      <c r="I78" s="25">
        <f>IF('Indicator Date hidden'!J79="x","x",$I$2-'Indicator Date hidden'!J79)</f>
        <v>0</v>
      </c>
      <c r="J78" s="25">
        <f>IF('Indicator Date hidden'!K79="x","x",$J$2-'Indicator Date hidden'!K79)</f>
        <v>0</v>
      </c>
      <c r="K78" s="25">
        <f>IF('Indicator Date hidden'!L79="x","x",$K$2-'Indicator Date hidden'!L79)</f>
        <v>0</v>
      </c>
      <c r="L78" s="25">
        <f>IF('Indicator Date hidden'!M79="x","x",$L$2-'Indicator Date hidden'!M79)</f>
        <v>0</v>
      </c>
      <c r="M78" s="25">
        <f>IF('Indicator Date hidden'!N79="x","x",$M$2-'Indicator Date hidden'!N79)</f>
        <v>0</v>
      </c>
      <c r="N78" s="25">
        <f>IF('Indicator Date hidden'!O79="x","x",$N$2-'Indicator Date hidden'!O79)</f>
        <v>0</v>
      </c>
      <c r="O78" s="25">
        <f>IF('Indicator Date hidden'!P79="x","x",$O$2-'Indicator Date hidden'!P79)</f>
        <v>0</v>
      </c>
      <c r="P78" s="25">
        <f>IF('Indicator Date hidden'!Q79="x","x",$P$2-'Indicator Date hidden'!Q79)</f>
        <v>0</v>
      </c>
      <c r="Q78" s="25">
        <f>IF('Indicator Date hidden'!R79="x","x",$Q$2-'Indicator Date hidden'!R79)</f>
        <v>2</v>
      </c>
      <c r="R78" s="25">
        <f>IF('Indicator Date hidden'!S79="x","x",$R$2-'Indicator Date hidden'!S79)</f>
        <v>0</v>
      </c>
      <c r="S78" s="25">
        <f>IF('Indicator Date hidden'!T79="x","x",$S$2-'Indicator Date hidden'!T79)</f>
        <v>0</v>
      </c>
      <c r="T78" s="25">
        <f>IF('Indicator Date hidden'!U79="x","x",$T$2-'Indicator Date hidden'!U79)</f>
        <v>0</v>
      </c>
      <c r="U78" s="25">
        <f>IF('Indicator Date hidden'!V79="x","x",$U$2-'Indicator Date hidden'!V79)</f>
        <v>0</v>
      </c>
      <c r="V78" s="25">
        <f>IF('Indicator Date hidden'!W79="x","x",$V$2-'Indicator Date hidden'!W79)</f>
        <v>0</v>
      </c>
      <c r="W78" s="25">
        <f>IF('Indicator Date hidden'!X79="x","x",$W$2-'Indicator Date hidden'!X79)</f>
        <v>1</v>
      </c>
      <c r="X78" s="25">
        <f>IF('Indicator Date hidden'!Y79="x","x",$X$2-'Indicator Date hidden'!Y79)</f>
        <v>2</v>
      </c>
      <c r="Y78" s="25">
        <f>IF('Indicator Date hidden'!Z79="x","x",$Y$2-'Indicator Date hidden'!Z79)</f>
        <v>0</v>
      </c>
      <c r="Z78" s="25">
        <f>IF('Indicator Date hidden'!AA79="x","x",$Z$2-'Indicator Date hidden'!AA79)</f>
        <v>0</v>
      </c>
      <c r="AA78" s="25">
        <f>IF('Indicator Date hidden'!AB79="x","x",$AA$2-'Indicator Date hidden'!AB79)</f>
        <v>0</v>
      </c>
      <c r="AB78" s="25">
        <f>IF('Indicator Date hidden'!AC79="x","x",$AB$2-'Indicator Date hidden'!AC79)</f>
        <v>0</v>
      </c>
      <c r="AC78" s="25">
        <f>IF('Indicator Date hidden'!AD79="x","x",$AC$2-'Indicator Date hidden'!AD79)</f>
        <v>0</v>
      </c>
      <c r="AD78" s="25">
        <f>IF('Indicator Date hidden'!AE79="x","x",$AD$2-'Indicator Date hidden'!AE79)</f>
        <v>0</v>
      </c>
      <c r="AE78" s="25">
        <f>IF('Indicator Date hidden'!AF79="x","x",$AE$2-'Indicator Date hidden'!AF79)</f>
        <v>0</v>
      </c>
      <c r="AF78" s="25">
        <f>IF('Indicator Date hidden'!AG79="x","x",$AF$2-'Indicator Date hidden'!AG79)</f>
        <v>2</v>
      </c>
      <c r="AG78" s="25">
        <f>IF('Indicator Date hidden'!AH79="x","x",$AG$2-'Indicator Date hidden'!AH79)</f>
        <v>0</v>
      </c>
      <c r="AH78" s="25">
        <f>IF('Indicator Date hidden'!AI79="x","x",$AH$2-'Indicator Date hidden'!AI79)</f>
        <v>0</v>
      </c>
      <c r="AI78" s="25">
        <f>IF('Indicator Date hidden'!AJ79="x","x",$AI$2-'Indicator Date hidden'!AJ79)</f>
        <v>0</v>
      </c>
      <c r="AJ78" s="25">
        <f>IF('Indicator Date hidden'!AK79="x","x",$AJ$2-'Indicator Date hidden'!AK79)</f>
        <v>1</v>
      </c>
      <c r="AK78" s="25">
        <f>IF('Indicator Date hidden'!AL79="x","x",$AK$2-'Indicator Date hidden'!AL79)</f>
        <v>1</v>
      </c>
      <c r="AL78" s="25">
        <f>IF('Indicator Date hidden'!AM79="x","x",$AL$2-'Indicator Date hidden'!AM79)</f>
        <v>0</v>
      </c>
      <c r="AM78" s="25">
        <f>IF('Indicator Date hidden'!AN79="x","x",$AM$2-'Indicator Date hidden'!AN79)</f>
        <v>0</v>
      </c>
      <c r="AN78" s="25">
        <f>IF('Indicator Date hidden'!AO79="x","x",$AN$2-'Indicator Date hidden'!AO79)</f>
        <v>0</v>
      </c>
      <c r="AO78" s="25">
        <f>IF('Indicator Date hidden'!AP79="x","x",$AO$2-'Indicator Date hidden'!AP79)</f>
        <v>0</v>
      </c>
      <c r="AP78" s="25">
        <f>IF('Indicator Date hidden'!AQ79="x","x",$AP$2-'Indicator Date hidden'!AQ79)</f>
        <v>0</v>
      </c>
      <c r="AQ78" s="25">
        <f>IF('Indicator Date hidden'!AR79="x","x",$AQ$2-'Indicator Date hidden'!AR79)</f>
        <v>0</v>
      </c>
      <c r="AR78" s="25">
        <f>IF('Indicator Date hidden'!AS79="x","x",$AR$2-'Indicator Date hidden'!AS79)</f>
        <v>0</v>
      </c>
      <c r="AS78" s="25">
        <f>IF('Indicator Date hidden'!AT79="x","x",$AS$2-'Indicator Date hidden'!AT79)</f>
        <v>0</v>
      </c>
      <c r="AT78" s="25">
        <f>IF('Indicator Date hidden'!AU79="x","x",$AT$2-'Indicator Date hidden'!AU79)</f>
        <v>0</v>
      </c>
      <c r="AU78" s="25">
        <f>IF('Indicator Date hidden'!AV79="x","x",$AU$2-'Indicator Date hidden'!AV79)</f>
        <v>3</v>
      </c>
      <c r="AV78" s="25">
        <f>IF('Indicator Date hidden'!AW79="x","x",$AV$2-'Indicator Date hidden'!AW79)</f>
        <v>0</v>
      </c>
      <c r="AW78" s="25">
        <f>IF('Indicator Date hidden'!AX79="x","x",$AW$2-'Indicator Date hidden'!AX79)</f>
        <v>0</v>
      </c>
      <c r="AX78" s="25">
        <f>IF('Indicator Date hidden'!AY79="x","x",$AX$2-'Indicator Date hidden'!AY79)</f>
        <v>0</v>
      </c>
      <c r="AY78" s="25">
        <f>IF('Indicator Date hidden'!AZ79="x","x",$AY$2-'Indicator Date hidden'!AZ79)</f>
        <v>0</v>
      </c>
      <c r="AZ78" s="25">
        <f>IF('Indicator Date hidden'!BA79="x","x",$AZ$2-'Indicator Date hidden'!BA79)</f>
        <v>0</v>
      </c>
      <c r="BA78">
        <f t="shared" si="10"/>
        <v>12</v>
      </c>
      <c r="BB78" s="26">
        <f t="shared" si="11"/>
        <v>0.23529411764705882</v>
      </c>
      <c r="BC78">
        <f t="shared" si="12"/>
        <v>7</v>
      </c>
      <c r="BD78" s="26">
        <f t="shared" si="13"/>
        <v>0.64437947941784246</v>
      </c>
      <c r="BE78" s="28">
        <f t="shared" si="14"/>
        <v>0</v>
      </c>
    </row>
    <row r="79" spans="1:57" x14ac:dyDescent="0.35">
      <c r="A79" t="s">
        <v>7877</v>
      </c>
      <c r="B79" s="25">
        <f>IF('Indicator Date hidden'!C80="x","x",$B$2-'Indicator Date hidden'!C80)</f>
        <v>0</v>
      </c>
      <c r="C79" s="25">
        <f>IF('Indicator Date hidden'!D80="x","x",$C$2-'Indicator Date hidden'!D80)</f>
        <v>0</v>
      </c>
      <c r="D79" s="25">
        <f>IF('Indicator Date hidden'!E80="x","x",$D$2-'Indicator Date hidden'!E80)</f>
        <v>0</v>
      </c>
      <c r="E79" s="25">
        <f>IF('Indicator Date hidden'!F80="x","x",$E$2-'Indicator Date hidden'!F80)</f>
        <v>0</v>
      </c>
      <c r="F79" s="25">
        <f>IF('Indicator Date hidden'!G80="x","x",$F$2-'Indicator Date hidden'!G80)</f>
        <v>0</v>
      </c>
      <c r="G79" s="25">
        <f>IF('Indicator Date hidden'!H80="x","x",$G$2-'Indicator Date hidden'!H80)</f>
        <v>0</v>
      </c>
      <c r="H79" s="25">
        <f>IF('Indicator Date hidden'!I80="x","x",$H$2-'Indicator Date hidden'!I80)</f>
        <v>0</v>
      </c>
      <c r="I79" s="25">
        <f>IF('Indicator Date hidden'!J80="x","x",$I$2-'Indicator Date hidden'!J80)</f>
        <v>0</v>
      </c>
      <c r="J79" s="25">
        <f>IF('Indicator Date hidden'!K80="x","x",$J$2-'Indicator Date hidden'!K80)</f>
        <v>0</v>
      </c>
      <c r="K79" s="25">
        <f>IF('Indicator Date hidden'!L80="x","x",$K$2-'Indicator Date hidden'!L80)</f>
        <v>0</v>
      </c>
      <c r="L79" s="25">
        <f>IF('Indicator Date hidden'!M80="x","x",$L$2-'Indicator Date hidden'!M80)</f>
        <v>0</v>
      </c>
      <c r="M79" s="25">
        <f>IF('Indicator Date hidden'!N80="x","x",$M$2-'Indicator Date hidden'!N80)</f>
        <v>0</v>
      </c>
      <c r="N79" s="25">
        <f>IF('Indicator Date hidden'!O80="x","x",$N$2-'Indicator Date hidden'!O80)</f>
        <v>0</v>
      </c>
      <c r="O79" s="25">
        <f>IF('Indicator Date hidden'!P80="x","x",$O$2-'Indicator Date hidden'!P80)</f>
        <v>0</v>
      </c>
      <c r="P79" s="25">
        <f>IF('Indicator Date hidden'!Q80="x","x",$P$2-'Indicator Date hidden'!Q80)</f>
        <v>0</v>
      </c>
      <c r="Q79" s="25" t="str">
        <f>IF('Indicator Date hidden'!R80="x","x",$Q$2-'Indicator Date hidden'!R80)</f>
        <v>x</v>
      </c>
      <c r="R79" s="25">
        <f>IF('Indicator Date hidden'!S80="x","x",$R$2-'Indicator Date hidden'!S80)</f>
        <v>0</v>
      </c>
      <c r="S79" s="25">
        <f>IF('Indicator Date hidden'!T80="x","x",$S$2-'Indicator Date hidden'!T80)</f>
        <v>0</v>
      </c>
      <c r="T79" s="25">
        <f>IF('Indicator Date hidden'!U80="x","x",$T$2-'Indicator Date hidden'!U80)</f>
        <v>0</v>
      </c>
      <c r="U79" s="25">
        <f>IF('Indicator Date hidden'!V80="x","x",$U$2-'Indicator Date hidden'!V80)</f>
        <v>0</v>
      </c>
      <c r="V79" s="25">
        <f>IF('Indicator Date hidden'!W80="x","x",$V$2-'Indicator Date hidden'!W80)</f>
        <v>0</v>
      </c>
      <c r="W79" s="25">
        <f>IF('Indicator Date hidden'!X80="x","x",$W$2-'Indicator Date hidden'!X80)</f>
        <v>10</v>
      </c>
      <c r="X79" s="25">
        <f>IF('Indicator Date hidden'!Y80="x","x",$X$2-'Indicator Date hidden'!Y80)</f>
        <v>4</v>
      </c>
      <c r="Y79" s="25">
        <f>IF('Indicator Date hidden'!Z80="x","x",$Y$2-'Indicator Date hidden'!Z80)</f>
        <v>0</v>
      </c>
      <c r="Z79" s="25">
        <f>IF('Indicator Date hidden'!AA80="x","x",$Z$2-'Indicator Date hidden'!AA80)</f>
        <v>0</v>
      </c>
      <c r="AA79" s="25">
        <f>IF('Indicator Date hidden'!AB80="x","x",$AA$2-'Indicator Date hidden'!AB80)</f>
        <v>0</v>
      </c>
      <c r="AB79" s="25">
        <f>IF('Indicator Date hidden'!AC80="x","x",$AB$2-'Indicator Date hidden'!AC80)</f>
        <v>0</v>
      </c>
      <c r="AC79" s="25">
        <f>IF('Indicator Date hidden'!AD80="x","x",$AC$2-'Indicator Date hidden'!AD80)</f>
        <v>0</v>
      </c>
      <c r="AD79" s="25">
        <f>IF('Indicator Date hidden'!AE80="x","x",$AD$2-'Indicator Date hidden'!AE80)</f>
        <v>0</v>
      </c>
      <c r="AE79" s="25">
        <f>IF('Indicator Date hidden'!AF80="x","x",$AE$2-'Indicator Date hidden'!AF80)</f>
        <v>0</v>
      </c>
      <c r="AF79" s="25">
        <f>IF('Indicator Date hidden'!AG80="x","x",$AF$2-'Indicator Date hidden'!AG80)</f>
        <v>0</v>
      </c>
      <c r="AG79" s="25">
        <f>IF('Indicator Date hidden'!AH80="x","x",$AG$2-'Indicator Date hidden'!AH80)</f>
        <v>0</v>
      </c>
      <c r="AH79" s="25">
        <f>IF('Indicator Date hidden'!AI80="x","x",$AH$2-'Indicator Date hidden'!AI80)</f>
        <v>0</v>
      </c>
      <c r="AI79" s="25">
        <f>IF('Indicator Date hidden'!AJ80="x","x",$AI$2-'Indicator Date hidden'!AJ80)</f>
        <v>0</v>
      </c>
      <c r="AJ79" s="25" t="str">
        <f>IF('Indicator Date hidden'!AK80="x","x",$AJ$2-'Indicator Date hidden'!AK80)</f>
        <v>x</v>
      </c>
      <c r="AK79" s="25">
        <f>IF('Indicator Date hidden'!AL80="x","x",$AK$2-'Indicator Date hidden'!AL80)</f>
        <v>1</v>
      </c>
      <c r="AL79" s="25">
        <f>IF('Indicator Date hidden'!AM80="x","x",$AL$2-'Indicator Date hidden'!AM80)</f>
        <v>0</v>
      </c>
      <c r="AM79" s="25">
        <f>IF('Indicator Date hidden'!AN80="x","x",$AM$2-'Indicator Date hidden'!AN80)</f>
        <v>0</v>
      </c>
      <c r="AN79" s="25">
        <f>IF('Indicator Date hidden'!AO80="x","x",$AN$2-'Indicator Date hidden'!AO80)</f>
        <v>0</v>
      </c>
      <c r="AO79" s="25">
        <f>IF('Indicator Date hidden'!AP80="x","x",$AO$2-'Indicator Date hidden'!AP80)</f>
        <v>0</v>
      </c>
      <c r="AP79" s="25">
        <f>IF('Indicator Date hidden'!AQ80="x","x",$AP$2-'Indicator Date hidden'!AQ80)</f>
        <v>0</v>
      </c>
      <c r="AQ79" s="25">
        <f>IF('Indicator Date hidden'!AR80="x","x",$AQ$2-'Indicator Date hidden'!AR80)</f>
        <v>4</v>
      </c>
      <c r="AR79" s="25">
        <f>IF('Indicator Date hidden'!AS80="x","x",$AR$2-'Indicator Date hidden'!AS80)</f>
        <v>0</v>
      </c>
      <c r="AS79" s="25">
        <f>IF('Indicator Date hidden'!AT80="x","x",$AS$2-'Indicator Date hidden'!AT80)</f>
        <v>0</v>
      </c>
      <c r="AT79" s="25">
        <f>IF('Indicator Date hidden'!AU80="x","x",$AT$2-'Indicator Date hidden'!AU80)</f>
        <v>0</v>
      </c>
      <c r="AU79" s="25">
        <f>IF('Indicator Date hidden'!AV80="x","x",$AU$2-'Indicator Date hidden'!AV80)</f>
        <v>2</v>
      </c>
      <c r="AV79" s="25">
        <f>IF('Indicator Date hidden'!AW80="x","x",$AV$2-'Indicator Date hidden'!AW80)</f>
        <v>0</v>
      </c>
      <c r="AW79" s="25">
        <f>IF('Indicator Date hidden'!AX80="x","x",$AW$2-'Indicator Date hidden'!AX80)</f>
        <v>0</v>
      </c>
      <c r="AX79" s="25">
        <f>IF('Indicator Date hidden'!AY80="x","x",$AX$2-'Indicator Date hidden'!AY80)</f>
        <v>0</v>
      </c>
      <c r="AY79" s="25">
        <f>IF('Indicator Date hidden'!AZ80="x","x",$AY$2-'Indicator Date hidden'!AZ80)</f>
        <v>0</v>
      </c>
      <c r="AZ79" s="25">
        <f>IF('Indicator Date hidden'!BA80="x","x",$AZ$2-'Indicator Date hidden'!BA80)</f>
        <v>0</v>
      </c>
      <c r="BA79">
        <f t="shared" si="10"/>
        <v>21</v>
      </c>
      <c r="BB79" s="26">
        <f t="shared" si="11"/>
        <v>0.42857142857142855</v>
      </c>
      <c r="BC79">
        <f t="shared" si="12"/>
        <v>5</v>
      </c>
      <c r="BD79" s="26">
        <f t="shared" si="13"/>
        <v>1.6162440712835371</v>
      </c>
      <c r="BE79" s="28">
        <f t="shared" si="14"/>
        <v>0</v>
      </c>
    </row>
    <row r="80" spans="1:57" x14ac:dyDescent="0.35">
      <c r="A80" t="s">
        <v>7878</v>
      </c>
      <c r="B80" s="25">
        <f>IF('Indicator Date hidden'!C81="x","x",$B$2-'Indicator Date hidden'!C81)</f>
        <v>0</v>
      </c>
      <c r="C80" s="25">
        <f>IF('Indicator Date hidden'!D81="x","x",$C$2-'Indicator Date hidden'!D81)</f>
        <v>0</v>
      </c>
      <c r="D80" s="25">
        <f>IF('Indicator Date hidden'!E81="x","x",$D$2-'Indicator Date hidden'!E81)</f>
        <v>0</v>
      </c>
      <c r="E80" s="25">
        <f>IF('Indicator Date hidden'!F81="x","x",$E$2-'Indicator Date hidden'!F81)</f>
        <v>0</v>
      </c>
      <c r="F80" s="25">
        <f>IF('Indicator Date hidden'!G81="x","x",$F$2-'Indicator Date hidden'!G81)</f>
        <v>0</v>
      </c>
      <c r="G80" s="25">
        <f>IF('Indicator Date hidden'!H81="x","x",$G$2-'Indicator Date hidden'!H81)</f>
        <v>0</v>
      </c>
      <c r="H80" s="25">
        <f>IF('Indicator Date hidden'!I81="x","x",$H$2-'Indicator Date hidden'!I81)</f>
        <v>0</v>
      </c>
      <c r="I80" s="25">
        <f>IF('Indicator Date hidden'!J81="x","x",$I$2-'Indicator Date hidden'!J81)</f>
        <v>0</v>
      </c>
      <c r="J80" s="25">
        <f>IF('Indicator Date hidden'!K81="x","x",$J$2-'Indicator Date hidden'!K81)</f>
        <v>0</v>
      </c>
      <c r="K80" s="25">
        <f>IF('Indicator Date hidden'!L81="x","x",$K$2-'Indicator Date hidden'!L81)</f>
        <v>0</v>
      </c>
      <c r="L80" s="25">
        <f>IF('Indicator Date hidden'!M81="x","x",$L$2-'Indicator Date hidden'!M81)</f>
        <v>0</v>
      </c>
      <c r="M80" s="25">
        <f>IF('Indicator Date hidden'!N81="x","x",$M$2-'Indicator Date hidden'!N81)</f>
        <v>0</v>
      </c>
      <c r="N80" s="25">
        <f>IF('Indicator Date hidden'!O81="x","x",$N$2-'Indicator Date hidden'!O81)</f>
        <v>0</v>
      </c>
      <c r="O80" s="25">
        <f>IF('Indicator Date hidden'!P81="x","x",$O$2-'Indicator Date hidden'!P81)</f>
        <v>0</v>
      </c>
      <c r="P80" s="25">
        <f>IF('Indicator Date hidden'!Q81="x","x",$P$2-'Indicator Date hidden'!Q81)</f>
        <v>0</v>
      </c>
      <c r="Q80" s="25">
        <f>IF('Indicator Date hidden'!R81="x","x",$Q$2-'Indicator Date hidden'!R81)</f>
        <v>3</v>
      </c>
      <c r="R80" s="25">
        <f>IF('Indicator Date hidden'!S81="x","x",$R$2-'Indicator Date hidden'!S81)</f>
        <v>0</v>
      </c>
      <c r="S80" s="25">
        <f>IF('Indicator Date hidden'!T81="x","x",$S$2-'Indicator Date hidden'!T81)</f>
        <v>0</v>
      </c>
      <c r="T80" s="25">
        <f>IF('Indicator Date hidden'!U81="x","x",$T$2-'Indicator Date hidden'!U81)</f>
        <v>0</v>
      </c>
      <c r="U80" s="25">
        <f>IF('Indicator Date hidden'!V81="x","x",$U$2-'Indicator Date hidden'!V81)</f>
        <v>0</v>
      </c>
      <c r="V80" s="25">
        <f>IF('Indicator Date hidden'!W81="x","x",$V$2-'Indicator Date hidden'!W81)</f>
        <v>0</v>
      </c>
      <c r="W80" s="25">
        <f>IF('Indicator Date hidden'!X81="x","x",$W$2-'Indicator Date hidden'!X81)</f>
        <v>3</v>
      </c>
      <c r="X80" s="25">
        <f>IF('Indicator Date hidden'!Y81="x","x",$X$2-'Indicator Date hidden'!Y81)</f>
        <v>4</v>
      </c>
      <c r="Y80" s="25">
        <f>IF('Indicator Date hidden'!Z81="x","x",$Y$2-'Indicator Date hidden'!Z81)</f>
        <v>0</v>
      </c>
      <c r="Z80" s="25">
        <f>IF('Indicator Date hidden'!AA81="x","x",$Z$2-'Indicator Date hidden'!AA81)</f>
        <v>0</v>
      </c>
      <c r="AA80" s="25" t="str">
        <f>IF('Indicator Date hidden'!AB81="x","x",$AA$2-'Indicator Date hidden'!AB81)</f>
        <v>x</v>
      </c>
      <c r="AB80" s="25">
        <f>IF('Indicator Date hidden'!AC81="x","x",$AB$2-'Indicator Date hidden'!AC81)</f>
        <v>0</v>
      </c>
      <c r="AC80" s="25">
        <f>IF('Indicator Date hidden'!AD81="x","x",$AC$2-'Indicator Date hidden'!AD81)</f>
        <v>0</v>
      </c>
      <c r="AD80" s="25" t="str">
        <f>IF('Indicator Date hidden'!AE81="x","x",$AD$2-'Indicator Date hidden'!AE81)</f>
        <v>x</v>
      </c>
      <c r="AE80" s="25">
        <f>IF('Indicator Date hidden'!AF81="x","x",$AE$2-'Indicator Date hidden'!AF81)</f>
        <v>0</v>
      </c>
      <c r="AF80" s="25">
        <f>IF('Indicator Date hidden'!AG81="x","x",$AF$2-'Indicator Date hidden'!AG81)</f>
        <v>1</v>
      </c>
      <c r="AG80" s="25">
        <f>IF('Indicator Date hidden'!AH81="x","x",$AG$2-'Indicator Date hidden'!AH81)</f>
        <v>0</v>
      </c>
      <c r="AH80" s="25">
        <f>IF('Indicator Date hidden'!AI81="x","x",$AH$2-'Indicator Date hidden'!AI81)</f>
        <v>0</v>
      </c>
      <c r="AI80" s="25">
        <f>IF('Indicator Date hidden'!AJ81="x","x",$AI$2-'Indicator Date hidden'!AJ81)</f>
        <v>0</v>
      </c>
      <c r="AJ80" s="25">
        <f>IF('Indicator Date hidden'!AK81="x","x",$AJ$2-'Indicator Date hidden'!AK81)</f>
        <v>0</v>
      </c>
      <c r="AK80" s="25">
        <f>IF('Indicator Date hidden'!AL81="x","x",$AK$2-'Indicator Date hidden'!AL81)</f>
        <v>0</v>
      </c>
      <c r="AL80" s="25">
        <f>IF('Indicator Date hidden'!AM81="x","x",$AL$2-'Indicator Date hidden'!AM81)</f>
        <v>0</v>
      </c>
      <c r="AM80" s="25">
        <f>IF('Indicator Date hidden'!AN81="x","x",$AM$2-'Indicator Date hidden'!AN81)</f>
        <v>0</v>
      </c>
      <c r="AN80" s="25">
        <f>IF('Indicator Date hidden'!AO81="x","x",$AN$2-'Indicator Date hidden'!AO81)</f>
        <v>0</v>
      </c>
      <c r="AO80" s="25">
        <f>IF('Indicator Date hidden'!AP81="x","x",$AO$2-'Indicator Date hidden'!AP81)</f>
        <v>0</v>
      </c>
      <c r="AP80" s="25">
        <f>IF('Indicator Date hidden'!AQ81="x","x",$AP$2-'Indicator Date hidden'!AQ81)</f>
        <v>0</v>
      </c>
      <c r="AQ80" s="25">
        <f>IF('Indicator Date hidden'!AR81="x","x",$AQ$2-'Indicator Date hidden'!AR81)</f>
        <v>0</v>
      </c>
      <c r="AR80" s="25">
        <f>IF('Indicator Date hidden'!AS81="x","x",$AR$2-'Indicator Date hidden'!AS81)</f>
        <v>0</v>
      </c>
      <c r="AS80" s="25">
        <f>IF('Indicator Date hidden'!AT81="x","x",$AS$2-'Indicator Date hidden'!AT81)</f>
        <v>0</v>
      </c>
      <c r="AT80" s="25">
        <f>IF('Indicator Date hidden'!AU81="x","x",$AT$2-'Indicator Date hidden'!AU81)</f>
        <v>0</v>
      </c>
      <c r="AU80" s="25">
        <f>IF('Indicator Date hidden'!AV81="x","x",$AU$2-'Indicator Date hidden'!AV81)</f>
        <v>1</v>
      </c>
      <c r="AV80" s="25">
        <f>IF('Indicator Date hidden'!AW81="x","x",$AV$2-'Indicator Date hidden'!AW81)</f>
        <v>0</v>
      </c>
      <c r="AW80" s="25">
        <f>IF('Indicator Date hidden'!AX81="x","x",$AW$2-'Indicator Date hidden'!AX81)</f>
        <v>0</v>
      </c>
      <c r="AX80" s="25">
        <f>IF('Indicator Date hidden'!AY81="x","x",$AX$2-'Indicator Date hidden'!AY81)</f>
        <v>0</v>
      </c>
      <c r="AY80" s="25">
        <f>IF('Indicator Date hidden'!AZ81="x","x",$AY$2-'Indicator Date hidden'!AZ81)</f>
        <v>0</v>
      </c>
      <c r="AZ80" s="25">
        <f>IF('Indicator Date hidden'!BA81="x","x",$AZ$2-'Indicator Date hidden'!BA81)</f>
        <v>0</v>
      </c>
      <c r="BA80">
        <f t="shared" si="10"/>
        <v>12</v>
      </c>
      <c r="BB80" s="26">
        <f t="shared" si="11"/>
        <v>0.24489795918367346</v>
      </c>
      <c r="BC80">
        <f t="shared" si="12"/>
        <v>5</v>
      </c>
      <c r="BD80" s="26">
        <f t="shared" si="13"/>
        <v>0.82141272642849417</v>
      </c>
      <c r="BE80" s="28">
        <f t="shared" si="14"/>
        <v>0</v>
      </c>
    </row>
    <row r="81" spans="1:57" x14ac:dyDescent="0.35">
      <c r="A81" t="s">
        <v>7876</v>
      </c>
      <c r="B81" s="25">
        <f>IF('Indicator Date hidden'!C82="x","x",$B$2-'Indicator Date hidden'!C82)</f>
        <v>0</v>
      </c>
      <c r="C81" s="25">
        <f>IF('Indicator Date hidden'!D82="x","x",$C$2-'Indicator Date hidden'!D82)</f>
        <v>0</v>
      </c>
      <c r="D81" s="25">
        <f>IF('Indicator Date hidden'!E82="x","x",$D$2-'Indicator Date hidden'!E82)</f>
        <v>0</v>
      </c>
      <c r="E81" s="25">
        <f>IF('Indicator Date hidden'!F82="x","x",$E$2-'Indicator Date hidden'!F82)</f>
        <v>0</v>
      </c>
      <c r="F81" s="25">
        <f>IF('Indicator Date hidden'!G82="x","x",$F$2-'Indicator Date hidden'!G82)</f>
        <v>0</v>
      </c>
      <c r="G81" s="25">
        <f>IF('Indicator Date hidden'!H82="x","x",$G$2-'Indicator Date hidden'!H82)</f>
        <v>0</v>
      </c>
      <c r="H81" s="25">
        <f>IF('Indicator Date hidden'!I82="x","x",$H$2-'Indicator Date hidden'!I82)</f>
        <v>0</v>
      </c>
      <c r="I81" s="25">
        <f>IF('Indicator Date hidden'!J82="x","x",$I$2-'Indicator Date hidden'!J82)</f>
        <v>0</v>
      </c>
      <c r="J81" s="25">
        <f>IF('Indicator Date hidden'!K82="x","x",$J$2-'Indicator Date hidden'!K82)</f>
        <v>0</v>
      </c>
      <c r="K81" s="25">
        <f>IF('Indicator Date hidden'!L82="x","x",$K$2-'Indicator Date hidden'!L82)</f>
        <v>0</v>
      </c>
      <c r="L81" s="25">
        <f>IF('Indicator Date hidden'!M82="x","x",$L$2-'Indicator Date hidden'!M82)</f>
        <v>0</v>
      </c>
      <c r="M81" s="25">
        <f>IF('Indicator Date hidden'!N82="x","x",$M$2-'Indicator Date hidden'!N82)</f>
        <v>0</v>
      </c>
      <c r="N81" s="25">
        <f>IF('Indicator Date hidden'!O82="x","x",$N$2-'Indicator Date hidden'!O82)</f>
        <v>0</v>
      </c>
      <c r="O81" s="25">
        <f>IF('Indicator Date hidden'!P82="x","x",$O$2-'Indicator Date hidden'!P82)</f>
        <v>0</v>
      </c>
      <c r="P81" s="25">
        <f>IF('Indicator Date hidden'!Q82="x","x",$P$2-'Indicator Date hidden'!Q82)</f>
        <v>0</v>
      </c>
      <c r="Q81" s="25" t="str">
        <f>IF('Indicator Date hidden'!R82="x","x",$Q$2-'Indicator Date hidden'!R82)</f>
        <v>x</v>
      </c>
      <c r="R81" s="25">
        <f>IF('Indicator Date hidden'!S82="x","x",$R$2-'Indicator Date hidden'!S82)</f>
        <v>0</v>
      </c>
      <c r="S81" s="25">
        <f>IF('Indicator Date hidden'!T82="x","x",$S$2-'Indicator Date hidden'!T82)</f>
        <v>0</v>
      </c>
      <c r="T81" s="25">
        <f>IF('Indicator Date hidden'!U82="x","x",$T$2-'Indicator Date hidden'!U82)</f>
        <v>0</v>
      </c>
      <c r="U81" s="25" t="str">
        <f>IF('Indicator Date hidden'!V82="x","x",$U$2-'Indicator Date hidden'!V82)</f>
        <v>x</v>
      </c>
      <c r="V81" s="25">
        <f>IF('Indicator Date hidden'!W82="x","x",$V$2-'Indicator Date hidden'!W82)</f>
        <v>0</v>
      </c>
      <c r="W81" s="25" t="str">
        <f>IF('Indicator Date hidden'!X82="x","x",$W$2-'Indicator Date hidden'!X82)</f>
        <v>x</v>
      </c>
      <c r="X81" s="25">
        <f>IF('Indicator Date hidden'!Y82="x","x",$X$2-'Indicator Date hidden'!Y82)</f>
        <v>1</v>
      </c>
      <c r="Y81" s="25">
        <f>IF('Indicator Date hidden'!Z82="x","x",$Y$2-'Indicator Date hidden'!Z82)</f>
        <v>0</v>
      </c>
      <c r="Z81" s="25">
        <f>IF('Indicator Date hidden'!AA82="x","x",$Z$2-'Indicator Date hidden'!AA82)</f>
        <v>0</v>
      </c>
      <c r="AA81" s="25">
        <f>IF('Indicator Date hidden'!AB82="x","x",$AA$2-'Indicator Date hidden'!AB82)</f>
        <v>0</v>
      </c>
      <c r="AB81" s="25">
        <f>IF('Indicator Date hidden'!AC82="x","x",$AB$2-'Indicator Date hidden'!AC82)</f>
        <v>0</v>
      </c>
      <c r="AC81" s="25">
        <f>IF('Indicator Date hidden'!AD82="x","x",$AC$2-'Indicator Date hidden'!AD82)</f>
        <v>0</v>
      </c>
      <c r="AD81" s="25" t="str">
        <f>IF('Indicator Date hidden'!AE82="x","x",$AD$2-'Indicator Date hidden'!AE82)</f>
        <v>x</v>
      </c>
      <c r="AE81" s="25">
        <f>IF('Indicator Date hidden'!AF82="x","x",$AE$2-'Indicator Date hidden'!AF82)</f>
        <v>0</v>
      </c>
      <c r="AF81" s="25">
        <f>IF('Indicator Date hidden'!AG82="x","x",$AF$2-'Indicator Date hidden'!AG82)</f>
        <v>1</v>
      </c>
      <c r="AG81" s="25">
        <f>IF('Indicator Date hidden'!AH82="x","x",$AG$2-'Indicator Date hidden'!AH82)</f>
        <v>0</v>
      </c>
      <c r="AH81" s="25">
        <f>IF('Indicator Date hidden'!AI82="x","x",$AH$2-'Indicator Date hidden'!AI82)</f>
        <v>0</v>
      </c>
      <c r="AI81" s="25">
        <f>IF('Indicator Date hidden'!AJ82="x","x",$AI$2-'Indicator Date hidden'!AJ82)</f>
        <v>0</v>
      </c>
      <c r="AJ81" s="25" t="str">
        <f>IF('Indicator Date hidden'!AK82="x","x",$AJ$2-'Indicator Date hidden'!AK82)</f>
        <v>x</v>
      </c>
      <c r="AK81" s="25">
        <f>IF('Indicator Date hidden'!AL82="x","x",$AK$2-'Indicator Date hidden'!AL82)</f>
        <v>1</v>
      </c>
      <c r="AL81" s="25">
        <f>IF('Indicator Date hidden'!AM82="x","x",$AL$2-'Indicator Date hidden'!AM82)</f>
        <v>0</v>
      </c>
      <c r="AM81" s="25">
        <f>IF('Indicator Date hidden'!AN82="x","x",$AM$2-'Indicator Date hidden'!AN82)</f>
        <v>0</v>
      </c>
      <c r="AN81" s="25">
        <f>IF('Indicator Date hidden'!AO82="x","x",$AN$2-'Indicator Date hidden'!AO82)</f>
        <v>0</v>
      </c>
      <c r="AO81" s="25">
        <f>IF('Indicator Date hidden'!AP82="x","x",$AO$2-'Indicator Date hidden'!AP82)</f>
        <v>0</v>
      </c>
      <c r="AP81" s="25">
        <f>IF('Indicator Date hidden'!AQ82="x","x",$AP$2-'Indicator Date hidden'!AQ82)</f>
        <v>0</v>
      </c>
      <c r="AQ81" s="25" t="str">
        <f>IF('Indicator Date hidden'!AR82="x","x",$AQ$2-'Indicator Date hidden'!AR82)</f>
        <v>x</v>
      </c>
      <c r="AR81" s="25">
        <f>IF('Indicator Date hidden'!AS82="x","x",$AR$2-'Indicator Date hidden'!AS82)</f>
        <v>0</v>
      </c>
      <c r="AS81" s="25">
        <f>IF('Indicator Date hidden'!AT82="x","x",$AS$2-'Indicator Date hidden'!AT82)</f>
        <v>0</v>
      </c>
      <c r="AT81" s="25">
        <f>IF('Indicator Date hidden'!AU82="x","x",$AT$2-'Indicator Date hidden'!AU82)</f>
        <v>0</v>
      </c>
      <c r="AU81" s="25" t="str">
        <f>IF('Indicator Date hidden'!AV82="x","x",$AU$2-'Indicator Date hidden'!AV82)</f>
        <v>x</v>
      </c>
      <c r="AV81" s="25">
        <f>IF('Indicator Date hidden'!AW82="x","x",$AV$2-'Indicator Date hidden'!AW82)</f>
        <v>0</v>
      </c>
      <c r="AW81" s="25">
        <f>IF('Indicator Date hidden'!AX82="x","x",$AW$2-'Indicator Date hidden'!AX82)</f>
        <v>0</v>
      </c>
      <c r="AX81" s="25">
        <f>IF('Indicator Date hidden'!AY82="x","x",$AX$2-'Indicator Date hidden'!AY82)</f>
        <v>0</v>
      </c>
      <c r="AY81" s="25">
        <f>IF('Indicator Date hidden'!AZ82="x","x",$AY$2-'Indicator Date hidden'!AZ82)</f>
        <v>0</v>
      </c>
      <c r="AZ81" s="25">
        <f>IF('Indicator Date hidden'!BA82="x","x",$AZ$2-'Indicator Date hidden'!BA82)</f>
        <v>0</v>
      </c>
      <c r="BA81">
        <f t="shared" si="10"/>
        <v>3</v>
      </c>
      <c r="BB81" s="26">
        <f t="shared" si="11"/>
        <v>6.8181818181818177E-2</v>
      </c>
      <c r="BC81">
        <f t="shared" si="12"/>
        <v>3</v>
      </c>
      <c r="BD81" s="26">
        <f t="shared" si="13"/>
        <v>0.25205764787294127</v>
      </c>
      <c r="BE81" s="28">
        <f t="shared" si="14"/>
        <v>0</v>
      </c>
    </row>
    <row r="82" spans="1:57" x14ac:dyDescent="0.35">
      <c r="A82" t="s">
        <v>7882</v>
      </c>
      <c r="B82" s="25">
        <f>IF('Indicator Date hidden'!C83="x","x",$B$2-'Indicator Date hidden'!C83)</f>
        <v>0</v>
      </c>
      <c r="C82" s="25">
        <f>IF('Indicator Date hidden'!D83="x","x",$C$2-'Indicator Date hidden'!D83)</f>
        <v>0</v>
      </c>
      <c r="D82" s="25">
        <f>IF('Indicator Date hidden'!E83="x","x",$D$2-'Indicator Date hidden'!E83)</f>
        <v>0</v>
      </c>
      <c r="E82" s="25">
        <f>IF('Indicator Date hidden'!F83="x","x",$E$2-'Indicator Date hidden'!F83)</f>
        <v>0</v>
      </c>
      <c r="F82" s="25">
        <f>IF('Indicator Date hidden'!G83="x","x",$F$2-'Indicator Date hidden'!G83)</f>
        <v>0</v>
      </c>
      <c r="G82" s="25">
        <f>IF('Indicator Date hidden'!H83="x","x",$G$2-'Indicator Date hidden'!H83)</f>
        <v>0</v>
      </c>
      <c r="H82" s="25">
        <f>IF('Indicator Date hidden'!I83="x","x",$H$2-'Indicator Date hidden'!I83)</f>
        <v>0</v>
      </c>
      <c r="I82" s="25">
        <f>IF('Indicator Date hidden'!J83="x","x",$I$2-'Indicator Date hidden'!J83)</f>
        <v>0</v>
      </c>
      <c r="J82" s="25">
        <f>IF('Indicator Date hidden'!K83="x","x",$J$2-'Indicator Date hidden'!K83)</f>
        <v>0</v>
      </c>
      <c r="K82" s="25">
        <f>IF('Indicator Date hidden'!L83="x","x",$K$2-'Indicator Date hidden'!L83)</f>
        <v>0</v>
      </c>
      <c r="L82" s="25">
        <f>IF('Indicator Date hidden'!M83="x","x",$L$2-'Indicator Date hidden'!M83)</f>
        <v>0</v>
      </c>
      <c r="M82" s="25">
        <f>IF('Indicator Date hidden'!N83="x","x",$M$2-'Indicator Date hidden'!N83)</f>
        <v>0</v>
      </c>
      <c r="N82" s="25">
        <f>IF('Indicator Date hidden'!O83="x","x",$N$2-'Indicator Date hidden'!O83)</f>
        <v>0</v>
      </c>
      <c r="O82" s="25">
        <f>IF('Indicator Date hidden'!P83="x","x",$O$2-'Indicator Date hidden'!P83)</f>
        <v>0</v>
      </c>
      <c r="P82" s="25">
        <f>IF('Indicator Date hidden'!Q83="x","x",$P$2-'Indicator Date hidden'!Q83)</f>
        <v>0</v>
      </c>
      <c r="Q82" s="25" t="str">
        <f>IF('Indicator Date hidden'!R83="x","x",$Q$2-'Indicator Date hidden'!R83)</f>
        <v>x</v>
      </c>
      <c r="R82" s="25">
        <f>IF('Indicator Date hidden'!S83="x","x",$R$2-'Indicator Date hidden'!S83)</f>
        <v>0</v>
      </c>
      <c r="S82" s="25">
        <f>IF('Indicator Date hidden'!T83="x","x",$S$2-'Indicator Date hidden'!T83)</f>
        <v>0</v>
      </c>
      <c r="T82" s="25">
        <f>IF('Indicator Date hidden'!U83="x","x",$T$2-'Indicator Date hidden'!U83)</f>
        <v>0</v>
      </c>
      <c r="U82" s="25" t="str">
        <f>IF('Indicator Date hidden'!V83="x","x",$U$2-'Indicator Date hidden'!V83)</f>
        <v>x</v>
      </c>
      <c r="V82" s="25">
        <f>IF('Indicator Date hidden'!W83="x","x",$V$2-'Indicator Date hidden'!W83)</f>
        <v>0</v>
      </c>
      <c r="W82" s="25" t="str">
        <f>IF('Indicator Date hidden'!X83="x","x",$W$2-'Indicator Date hidden'!X83)</f>
        <v>x</v>
      </c>
      <c r="X82" s="25">
        <f>IF('Indicator Date hidden'!Y83="x","x",$X$2-'Indicator Date hidden'!Y83)</f>
        <v>2</v>
      </c>
      <c r="Y82" s="25">
        <f>IF('Indicator Date hidden'!Z83="x","x",$Y$2-'Indicator Date hidden'!Z83)</f>
        <v>0</v>
      </c>
      <c r="Z82" s="25">
        <f>IF('Indicator Date hidden'!AA83="x","x",$Z$2-'Indicator Date hidden'!AA83)</f>
        <v>0</v>
      </c>
      <c r="AA82" s="25" t="str">
        <f>IF('Indicator Date hidden'!AB83="x","x",$AA$2-'Indicator Date hidden'!AB83)</f>
        <v>x</v>
      </c>
      <c r="AB82" s="25">
        <f>IF('Indicator Date hidden'!AC83="x","x",$AB$2-'Indicator Date hidden'!AC83)</f>
        <v>0</v>
      </c>
      <c r="AC82" s="25">
        <f>IF('Indicator Date hidden'!AD83="x","x",$AC$2-'Indicator Date hidden'!AD83)</f>
        <v>0</v>
      </c>
      <c r="AD82" s="25" t="str">
        <f>IF('Indicator Date hidden'!AE83="x","x",$AD$2-'Indicator Date hidden'!AE83)</f>
        <v>x</v>
      </c>
      <c r="AE82" s="25">
        <f>IF('Indicator Date hidden'!AF83="x","x",$AE$2-'Indicator Date hidden'!AF83)</f>
        <v>0</v>
      </c>
      <c r="AF82" s="25">
        <f>IF('Indicator Date hidden'!AG83="x","x",$AF$2-'Indicator Date hidden'!AG83)</f>
        <v>3</v>
      </c>
      <c r="AG82" s="25">
        <f>IF('Indicator Date hidden'!AH83="x","x",$AG$2-'Indicator Date hidden'!AH83)</f>
        <v>0</v>
      </c>
      <c r="AH82" s="25">
        <f>IF('Indicator Date hidden'!AI83="x","x",$AH$2-'Indicator Date hidden'!AI83)</f>
        <v>0</v>
      </c>
      <c r="AI82" s="25">
        <f>IF('Indicator Date hidden'!AJ83="x","x",$AI$2-'Indicator Date hidden'!AJ83)</f>
        <v>0</v>
      </c>
      <c r="AJ82" s="25" t="str">
        <f>IF('Indicator Date hidden'!AK83="x","x",$AJ$2-'Indicator Date hidden'!AK83)</f>
        <v>x</v>
      </c>
      <c r="AK82" s="25">
        <f>IF('Indicator Date hidden'!AL83="x","x",$AK$2-'Indicator Date hidden'!AL83)</f>
        <v>1</v>
      </c>
      <c r="AL82" s="25">
        <f>IF('Indicator Date hidden'!AM83="x","x",$AL$2-'Indicator Date hidden'!AM83)</f>
        <v>0</v>
      </c>
      <c r="AM82" s="25">
        <f>IF('Indicator Date hidden'!AN83="x","x",$AM$2-'Indicator Date hidden'!AN83)</f>
        <v>0</v>
      </c>
      <c r="AN82" s="25">
        <f>IF('Indicator Date hidden'!AO83="x","x",$AN$2-'Indicator Date hidden'!AO83)</f>
        <v>0</v>
      </c>
      <c r="AO82" s="25">
        <f>IF('Indicator Date hidden'!AP83="x","x",$AO$2-'Indicator Date hidden'!AP83)</f>
        <v>0</v>
      </c>
      <c r="AP82" s="25">
        <f>IF('Indicator Date hidden'!AQ83="x","x",$AP$2-'Indicator Date hidden'!AQ83)</f>
        <v>0</v>
      </c>
      <c r="AQ82" s="25" t="str">
        <f>IF('Indicator Date hidden'!AR83="x","x",$AQ$2-'Indicator Date hidden'!AR83)</f>
        <v>x</v>
      </c>
      <c r="AR82" s="25">
        <f>IF('Indicator Date hidden'!AS83="x","x",$AR$2-'Indicator Date hidden'!AS83)</f>
        <v>0</v>
      </c>
      <c r="AS82" s="25">
        <f>IF('Indicator Date hidden'!AT83="x","x",$AS$2-'Indicator Date hidden'!AT83)</f>
        <v>0</v>
      </c>
      <c r="AT82" s="25">
        <f>IF('Indicator Date hidden'!AU83="x","x",$AT$2-'Indicator Date hidden'!AU83)</f>
        <v>0</v>
      </c>
      <c r="AU82" s="25" t="str">
        <f>IF('Indicator Date hidden'!AV83="x","x",$AU$2-'Indicator Date hidden'!AV83)</f>
        <v>x</v>
      </c>
      <c r="AV82" s="25">
        <f>IF('Indicator Date hidden'!AW83="x","x",$AV$2-'Indicator Date hidden'!AW83)</f>
        <v>0</v>
      </c>
      <c r="AW82" s="25">
        <f>IF('Indicator Date hidden'!AX83="x","x",$AW$2-'Indicator Date hidden'!AX83)</f>
        <v>0</v>
      </c>
      <c r="AX82" s="25">
        <f>IF('Indicator Date hidden'!AY83="x","x",$AX$2-'Indicator Date hidden'!AY83)</f>
        <v>0</v>
      </c>
      <c r="AY82" s="25">
        <f>IF('Indicator Date hidden'!AZ83="x","x",$AY$2-'Indicator Date hidden'!AZ83)</f>
        <v>0</v>
      </c>
      <c r="AZ82" s="25">
        <f>IF('Indicator Date hidden'!BA83="x","x",$AZ$2-'Indicator Date hidden'!BA83)</f>
        <v>0</v>
      </c>
      <c r="BA82">
        <f t="shared" si="10"/>
        <v>6</v>
      </c>
      <c r="BB82" s="26">
        <f t="shared" si="11"/>
        <v>0.13953488372093023</v>
      </c>
      <c r="BC82">
        <f t="shared" si="12"/>
        <v>3</v>
      </c>
      <c r="BD82" s="26">
        <f t="shared" si="13"/>
        <v>0.55327336062187538</v>
      </c>
      <c r="BE82" s="28">
        <f t="shared" si="14"/>
        <v>0</v>
      </c>
    </row>
    <row r="83" spans="1:57" x14ac:dyDescent="0.35">
      <c r="A83" t="s">
        <v>7883</v>
      </c>
      <c r="B83" s="25">
        <f>IF('Indicator Date hidden'!C84="x","x",$B$2-'Indicator Date hidden'!C84)</f>
        <v>0</v>
      </c>
      <c r="C83" s="25">
        <f>IF('Indicator Date hidden'!D84="x","x",$C$2-'Indicator Date hidden'!D84)</f>
        <v>0</v>
      </c>
      <c r="D83" s="25">
        <f>IF('Indicator Date hidden'!E84="x","x",$D$2-'Indicator Date hidden'!E84)</f>
        <v>0</v>
      </c>
      <c r="E83" s="25">
        <f>IF('Indicator Date hidden'!F84="x","x",$E$2-'Indicator Date hidden'!F84)</f>
        <v>0</v>
      </c>
      <c r="F83" s="25">
        <f>IF('Indicator Date hidden'!G84="x","x",$F$2-'Indicator Date hidden'!G84)</f>
        <v>0</v>
      </c>
      <c r="G83" s="25">
        <f>IF('Indicator Date hidden'!H84="x","x",$G$2-'Indicator Date hidden'!H84)</f>
        <v>0</v>
      </c>
      <c r="H83" s="25">
        <f>IF('Indicator Date hidden'!I84="x","x",$H$2-'Indicator Date hidden'!I84)</f>
        <v>0</v>
      </c>
      <c r="I83" s="25">
        <f>IF('Indicator Date hidden'!J84="x","x",$I$2-'Indicator Date hidden'!J84)</f>
        <v>0</v>
      </c>
      <c r="J83" s="25">
        <f>IF('Indicator Date hidden'!K84="x","x",$J$2-'Indicator Date hidden'!K84)</f>
        <v>0</v>
      </c>
      <c r="K83" s="25">
        <f>IF('Indicator Date hidden'!L84="x","x",$K$2-'Indicator Date hidden'!L84)</f>
        <v>0</v>
      </c>
      <c r="L83" s="25">
        <f>IF('Indicator Date hidden'!M84="x","x",$L$2-'Indicator Date hidden'!M84)</f>
        <v>0</v>
      </c>
      <c r="M83" s="25">
        <f>IF('Indicator Date hidden'!N84="x","x",$M$2-'Indicator Date hidden'!N84)</f>
        <v>0</v>
      </c>
      <c r="N83" s="25">
        <f>IF('Indicator Date hidden'!O84="x","x",$N$2-'Indicator Date hidden'!O84)</f>
        <v>0</v>
      </c>
      <c r="O83" s="25">
        <f>IF('Indicator Date hidden'!P84="x","x",$O$2-'Indicator Date hidden'!P84)</f>
        <v>0</v>
      </c>
      <c r="P83" s="25">
        <f>IF('Indicator Date hidden'!Q84="x","x",$P$2-'Indicator Date hidden'!Q84)</f>
        <v>0</v>
      </c>
      <c r="Q83" s="25" t="str">
        <f>IF('Indicator Date hidden'!R84="x","x",$Q$2-'Indicator Date hidden'!R84)</f>
        <v>x</v>
      </c>
      <c r="R83" s="25">
        <f>IF('Indicator Date hidden'!S84="x","x",$R$2-'Indicator Date hidden'!S84)</f>
        <v>0</v>
      </c>
      <c r="S83" s="25">
        <f>IF('Indicator Date hidden'!T84="x","x",$S$2-'Indicator Date hidden'!T84)</f>
        <v>0</v>
      </c>
      <c r="T83" s="25">
        <f>IF('Indicator Date hidden'!U84="x","x",$T$2-'Indicator Date hidden'!U84)</f>
        <v>0</v>
      </c>
      <c r="U83" s="25" t="str">
        <f>IF('Indicator Date hidden'!V84="x","x",$U$2-'Indicator Date hidden'!V84)</f>
        <v>x</v>
      </c>
      <c r="V83" s="25">
        <f>IF('Indicator Date hidden'!W84="x","x",$V$2-'Indicator Date hidden'!W84)</f>
        <v>0</v>
      </c>
      <c r="W83" s="25" t="str">
        <f>IF('Indicator Date hidden'!X84="x","x",$W$2-'Indicator Date hidden'!X84)</f>
        <v>x</v>
      </c>
      <c r="X83" s="25">
        <f>IF('Indicator Date hidden'!Y84="x","x",$X$2-'Indicator Date hidden'!Y84)</f>
        <v>2</v>
      </c>
      <c r="Y83" s="25">
        <f>IF('Indicator Date hidden'!Z84="x","x",$Y$2-'Indicator Date hidden'!Z84)</f>
        <v>0</v>
      </c>
      <c r="Z83" s="25">
        <f>IF('Indicator Date hidden'!AA84="x","x",$Z$2-'Indicator Date hidden'!AA84)</f>
        <v>0</v>
      </c>
      <c r="AA83" s="25">
        <f>IF('Indicator Date hidden'!AB84="x","x",$AA$2-'Indicator Date hidden'!AB84)</f>
        <v>1</v>
      </c>
      <c r="AB83" s="25">
        <f>IF('Indicator Date hidden'!AC84="x","x",$AB$2-'Indicator Date hidden'!AC84)</f>
        <v>0</v>
      </c>
      <c r="AC83" s="25">
        <f>IF('Indicator Date hidden'!AD84="x","x",$AC$2-'Indicator Date hidden'!AD84)</f>
        <v>0</v>
      </c>
      <c r="AD83" s="25" t="str">
        <f>IF('Indicator Date hidden'!AE84="x","x",$AD$2-'Indicator Date hidden'!AE84)</f>
        <v>x</v>
      </c>
      <c r="AE83" s="25">
        <f>IF('Indicator Date hidden'!AF84="x","x",$AE$2-'Indicator Date hidden'!AF84)</f>
        <v>0</v>
      </c>
      <c r="AF83" s="25">
        <f>IF('Indicator Date hidden'!AG84="x","x",$AF$2-'Indicator Date hidden'!AG84)</f>
        <v>1</v>
      </c>
      <c r="AG83" s="25">
        <f>IF('Indicator Date hidden'!AH84="x","x",$AG$2-'Indicator Date hidden'!AH84)</f>
        <v>0</v>
      </c>
      <c r="AH83" s="25">
        <f>IF('Indicator Date hidden'!AI84="x","x",$AH$2-'Indicator Date hidden'!AI84)</f>
        <v>0</v>
      </c>
      <c r="AI83" s="25">
        <f>IF('Indicator Date hidden'!AJ84="x","x",$AI$2-'Indicator Date hidden'!AJ84)</f>
        <v>0</v>
      </c>
      <c r="AJ83" s="25" t="str">
        <f>IF('Indicator Date hidden'!AK84="x","x",$AJ$2-'Indicator Date hidden'!AK84)</f>
        <v>x</v>
      </c>
      <c r="AK83" s="25">
        <f>IF('Indicator Date hidden'!AL84="x","x",$AK$2-'Indicator Date hidden'!AL84)</f>
        <v>1</v>
      </c>
      <c r="AL83" s="25">
        <f>IF('Indicator Date hidden'!AM84="x","x",$AL$2-'Indicator Date hidden'!AM84)</f>
        <v>0</v>
      </c>
      <c r="AM83" s="25">
        <f>IF('Indicator Date hidden'!AN84="x","x",$AM$2-'Indicator Date hidden'!AN84)</f>
        <v>0</v>
      </c>
      <c r="AN83" s="25">
        <f>IF('Indicator Date hidden'!AO84="x","x",$AN$2-'Indicator Date hidden'!AO84)</f>
        <v>0</v>
      </c>
      <c r="AO83" s="25">
        <f>IF('Indicator Date hidden'!AP84="x","x",$AO$2-'Indicator Date hidden'!AP84)</f>
        <v>0</v>
      </c>
      <c r="AP83" s="25">
        <f>IF('Indicator Date hidden'!AQ84="x","x",$AP$2-'Indicator Date hidden'!AQ84)</f>
        <v>0</v>
      </c>
      <c r="AQ83" s="25">
        <f>IF('Indicator Date hidden'!AR84="x","x",$AQ$2-'Indicator Date hidden'!AR84)</f>
        <v>0</v>
      </c>
      <c r="AR83" s="25">
        <f>IF('Indicator Date hidden'!AS84="x","x",$AR$2-'Indicator Date hidden'!AS84)</f>
        <v>0</v>
      </c>
      <c r="AS83" s="25">
        <f>IF('Indicator Date hidden'!AT84="x","x",$AS$2-'Indicator Date hidden'!AT84)</f>
        <v>0</v>
      </c>
      <c r="AT83" s="25">
        <f>IF('Indicator Date hidden'!AU84="x","x",$AT$2-'Indicator Date hidden'!AU84)</f>
        <v>0</v>
      </c>
      <c r="AU83" s="25">
        <f>IF('Indicator Date hidden'!AV84="x","x",$AU$2-'Indicator Date hidden'!AV84)</f>
        <v>1</v>
      </c>
      <c r="AV83" s="25">
        <f>IF('Indicator Date hidden'!AW84="x","x",$AV$2-'Indicator Date hidden'!AW84)</f>
        <v>0</v>
      </c>
      <c r="AW83" s="25">
        <f>IF('Indicator Date hidden'!AX84="x","x",$AW$2-'Indicator Date hidden'!AX84)</f>
        <v>0</v>
      </c>
      <c r="AX83" s="25">
        <f>IF('Indicator Date hidden'!AY84="x","x",$AX$2-'Indicator Date hidden'!AY84)</f>
        <v>0</v>
      </c>
      <c r="AY83" s="25">
        <f>IF('Indicator Date hidden'!AZ84="x","x",$AY$2-'Indicator Date hidden'!AZ84)</f>
        <v>0</v>
      </c>
      <c r="AZ83" s="25">
        <f>IF('Indicator Date hidden'!BA84="x","x",$AZ$2-'Indicator Date hidden'!BA84)</f>
        <v>0</v>
      </c>
      <c r="BA83">
        <f t="shared" si="10"/>
        <v>6</v>
      </c>
      <c r="BB83" s="26">
        <f t="shared" si="11"/>
        <v>0.13043478260869565</v>
      </c>
      <c r="BC83">
        <f t="shared" si="12"/>
        <v>5</v>
      </c>
      <c r="BD83" s="26">
        <f t="shared" si="13"/>
        <v>0.39610580778888255</v>
      </c>
      <c r="BE83" s="28">
        <f t="shared" si="14"/>
        <v>0</v>
      </c>
    </row>
    <row r="84" spans="1:57" x14ac:dyDescent="0.35">
      <c r="A84" t="s">
        <v>7885</v>
      </c>
      <c r="B84" s="25">
        <f>IF('Indicator Date hidden'!C85="x","x",$B$2-'Indicator Date hidden'!C85)</f>
        <v>0</v>
      </c>
      <c r="C84" s="25">
        <f>IF('Indicator Date hidden'!D85="x","x",$C$2-'Indicator Date hidden'!D85)</f>
        <v>0</v>
      </c>
      <c r="D84" s="25">
        <f>IF('Indicator Date hidden'!E85="x","x",$D$2-'Indicator Date hidden'!E85)</f>
        <v>0</v>
      </c>
      <c r="E84" s="25">
        <f>IF('Indicator Date hidden'!F85="x","x",$E$2-'Indicator Date hidden'!F85)</f>
        <v>0</v>
      </c>
      <c r="F84" s="25">
        <f>IF('Indicator Date hidden'!G85="x","x",$F$2-'Indicator Date hidden'!G85)</f>
        <v>0</v>
      </c>
      <c r="G84" s="25">
        <f>IF('Indicator Date hidden'!H85="x","x",$G$2-'Indicator Date hidden'!H85)</f>
        <v>0</v>
      </c>
      <c r="H84" s="25">
        <f>IF('Indicator Date hidden'!I85="x","x",$H$2-'Indicator Date hidden'!I85)</f>
        <v>0</v>
      </c>
      <c r="I84" s="25">
        <f>IF('Indicator Date hidden'!J85="x","x",$I$2-'Indicator Date hidden'!J85)</f>
        <v>0</v>
      </c>
      <c r="J84" s="25">
        <f>IF('Indicator Date hidden'!K85="x","x",$J$2-'Indicator Date hidden'!K85)</f>
        <v>0</v>
      </c>
      <c r="K84" s="25">
        <f>IF('Indicator Date hidden'!L85="x","x",$K$2-'Indicator Date hidden'!L85)</f>
        <v>0</v>
      </c>
      <c r="L84" s="25">
        <f>IF('Indicator Date hidden'!M85="x","x",$L$2-'Indicator Date hidden'!M85)</f>
        <v>0</v>
      </c>
      <c r="M84" s="25">
        <f>IF('Indicator Date hidden'!N85="x","x",$M$2-'Indicator Date hidden'!N85)</f>
        <v>0</v>
      </c>
      <c r="N84" s="25">
        <f>IF('Indicator Date hidden'!O85="x","x",$N$2-'Indicator Date hidden'!O85)</f>
        <v>0</v>
      </c>
      <c r="O84" s="25">
        <f>IF('Indicator Date hidden'!P85="x","x",$O$2-'Indicator Date hidden'!P85)</f>
        <v>0</v>
      </c>
      <c r="P84" s="25">
        <f>IF('Indicator Date hidden'!Q85="x","x",$P$2-'Indicator Date hidden'!Q85)</f>
        <v>0</v>
      </c>
      <c r="Q84" s="25">
        <f>IF('Indicator Date hidden'!R85="x","x",$Q$2-'Indicator Date hidden'!R85)</f>
        <v>4</v>
      </c>
      <c r="R84" s="25">
        <f>IF('Indicator Date hidden'!S85="x","x",$R$2-'Indicator Date hidden'!S85)</f>
        <v>0</v>
      </c>
      <c r="S84" s="25">
        <f>IF('Indicator Date hidden'!T85="x","x",$S$2-'Indicator Date hidden'!T85)</f>
        <v>0</v>
      </c>
      <c r="T84" s="25">
        <f>IF('Indicator Date hidden'!U85="x","x",$T$2-'Indicator Date hidden'!U85)</f>
        <v>0</v>
      </c>
      <c r="U84" s="25">
        <f>IF('Indicator Date hidden'!V85="x","x",$U$2-'Indicator Date hidden'!V85)</f>
        <v>0</v>
      </c>
      <c r="V84" s="25">
        <f>IF('Indicator Date hidden'!W85="x","x",$V$2-'Indicator Date hidden'!W85)</f>
        <v>0</v>
      </c>
      <c r="W84" s="25">
        <f>IF('Indicator Date hidden'!X85="x","x",$W$2-'Indicator Date hidden'!X85)</f>
        <v>2</v>
      </c>
      <c r="X84" s="25">
        <f>IF('Indicator Date hidden'!Y85="x","x",$X$2-'Indicator Date hidden'!Y85)</f>
        <v>6</v>
      </c>
      <c r="Y84" s="25">
        <f>IF('Indicator Date hidden'!Z85="x","x",$Y$2-'Indicator Date hidden'!Z85)</f>
        <v>0</v>
      </c>
      <c r="Z84" s="25">
        <f>IF('Indicator Date hidden'!AA85="x","x",$Z$2-'Indicator Date hidden'!AA85)</f>
        <v>0</v>
      </c>
      <c r="AA84" s="25">
        <f>IF('Indicator Date hidden'!AB85="x","x",$AA$2-'Indicator Date hidden'!AB85)</f>
        <v>0</v>
      </c>
      <c r="AB84" s="25">
        <f>IF('Indicator Date hidden'!AC85="x","x",$AB$2-'Indicator Date hidden'!AC85)</f>
        <v>0</v>
      </c>
      <c r="AC84" s="25">
        <f>IF('Indicator Date hidden'!AD85="x","x",$AC$2-'Indicator Date hidden'!AD85)</f>
        <v>0</v>
      </c>
      <c r="AD84" s="25" t="str">
        <f>IF('Indicator Date hidden'!AE85="x","x",$AD$2-'Indicator Date hidden'!AE85)</f>
        <v>x</v>
      </c>
      <c r="AE84" s="25">
        <f>IF('Indicator Date hidden'!AF85="x","x",$AE$2-'Indicator Date hidden'!AF85)</f>
        <v>0</v>
      </c>
      <c r="AF84" s="25">
        <f>IF('Indicator Date hidden'!AG85="x","x",$AF$2-'Indicator Date hidden'!AG85)</f>
        <v>9</v>
      </c>
      <c r="AG84" s="25">
        <f>IF('Indicator Date hidden'!AH85="x","x",$AG$2-'Indicator Date hidden'!AH85)</f>
        <v>0</v>
      </c>
      <c r="AH84" s="25">
        <f>IF('Indicator Date hidden'!AI85="x","x",$AH$2-'Indicator Date hidden'!AI85)</f>
        <v>0</v>
      </c>
      <c r="AI84" s="25">
        <f>IF('Indicator Date hidden'!AJ85="x","x",$AI$2-'Indicator Date hidden'!AJ85)</f>
        <v>0</v>
      </c>
      <c r="AJ84" s="25" t="str">
        <f>IF('Indicator Date hidden'!AK85="x","x",$AJ$2-'Indicator Date hidden'!AK85)</f>
        <v>x</v>
      </c>
      <c r="AK84" s="25">
        <f>IF('Indicator Date hidden'!AL85="x","x",$AK$2-'Indicator Date hidden'!AL85)</f>
        <v>1</v>
      </c>
      <c r="AL84" s="25">
        <f>IF('Indicator Date hidden'!AM85="x","x",$AL$2-'Indicator Date hidden'!AM85)</f>
        <v>0</v>
      </c>
      <c r="AM84" s="25">
        <f>IF('Indicator Date hidden'!AN85="x","x",$AM$2-'Indicator Date hidden'!AN85)</f>
        <v>0</v>
      </c>
      <c r="AN84" s="25">
        <f>IF('Indicator Date hidden'!AO85="x","x",$AN$2-'Indicator Date hidden'!AO85)</f>
        <v>0</v>
      </c>
      <c r="AO84" s="25">
        <f>IF('Indicator Date hidden'!AP85="x","x",$AO$2-'Indicator Date hidden'!AP85)</f>
        <v>0</v>
      </c>
      <c r="AP84" s="25">
        <f>IF('Indicator Date hidden'!AQ85="x","x",$AP$2-'Indicator Date hidden'!AQ85)</f>
        <v>0</v>
      </c>
      <c r="AQ84" s="25">
        <f>IF('Indicator Date hidden'!AR85="x","x",$AQ$2-'Indicator Date hidden'!AR85)</f>
        <v>4</v>
      </c>
      <c r="AR84" s="25">
        <f>IF('Indicator Date hidden'!AS85="x","x",$AR$2-'Indicator Date hidden'!AS85)</f>
        <v>0</v>
      </c>
      <c r="AS84" s="25">
        <f>IF('Indicator Date hidden'!AT85="x","x",$AS$2-'Indicator Date hidden'!AT85)</f>
        <v>0</v>
      </c>
      <c r="AT84" s="25">
        <f>IF('Indicator Date hidden'!AU85="x","x",$AT$2-'Indicator Date hidden'!AU85)</f>
        <v>0</v>
      </c>
      <c r="AU84" s="25">
        <f>IF('Indicator Date hidden'!AV85="x","x",$AU$2-'Indicator Date hidden'!AV85)</f>
        <v>1</v>
      </c>
      <c r="AV84" s="25">
        <f>IF('Indicator Date hidden'!AW85="x","x",$AV$2-'Indicator Date hidden'!AW85)</f>
        <v>0</v>
      </c>
      <c r="AW84" s="25">
        <f>IF('Indicator Date hidden'!AX85="x","x",$AW$2-'Indicator Date hidden'!AX85)</f>
        <v>0</v>
      </c>
      <c r="AX84" s="25">
        <f>IF('Indicator Date hidden'!AY85="x","x",$AX$2-'Indicator Date hidden'!AY85)</f>
        <v>0</v>
      </c>
      <c r="AY84" s="25">
        <f>IF('Indicator Date hidden'!AZ85="x","x",$AY$2-'Indicator Date hidden'!AZ85)</f>
        <v>0</v>
      </c>
      <c r="AZ84" s="25">
        <f>IF('Indicator Date hidden'!BA85="x","x",$AZ$2-'Indicator Date hidden'!BA85)</f>
        <v>0</v>
      </c>
      <c r="BA84">
        <f t="shared" si="10"/>
        <v>27</v>
      </c>
      <c r="BB84" s="26">
        <f t="shared" si="11"/>
        <v>0.55102040816326525</v>
      </c>
      <c r="BC84">
        <f t="shared" si="12"/>
        <v>7</v>
      </c>
      <c r="BD84" s="26">
        <f t="shared" si="13"/>
        <v>1.6910475498666611</v>
      </c>
      <c r="BE84" s="28">
        <f t="shared" si="14"/>
        <v>0</v>
      </c>
    </row>
    <row r="85" spans="1:57" x14ac:dyDescent="0.35">
      <c r="A85" t="s">
        <v>7890</v>
      </c>
      <c r="B85" s="25">
        <f>IF('Indicator Date hidden'!C86="x","x",$B$2-'Indicator Date hidden'!C86)</f>
        <v>0</v>
      </c>
      <c r="C85" s="25">
        <f>IF('Indicator Date hidden'!D86="x","x",$C$2-'Indicator Date hidden'!D86)</f>
        <v>0</v>
      </c>
      <c r="D85" s="25">
        <f>IF('Indicator Date hidden'!E86="x","x",$D$2-'Indicator Date hidden'!E86)</f>
        <v>0</v>
      </c>
      <c r="E85" s="25">
        <f>IF('Indicator Date hidden'!F86="x","x",$E$2-'Indicator Date hidden'!F86)</f>
        <v>0</v>
      </c>
      <c r="F85" s="25">
        <f>IF('Indicator Date hidden'!G86="x","x",$F$2-'Indicator Date hidden'!G86)</f>
        <v>0</v>
      </c>
      <c r="G85" s="25">
        <f>IF('Indicator Date hidden'!H86="x","x",$G$2-'Indicator Date hidden'!H86)</f>
        <v>0</v>
      </c>
      <c r="H85" s="25">
        <f>IF('Indicator Date hidden'!I86="x","x",$H$2-'Indicator Date hidden'!I86)</f>
        <v>0</v>
      </c>
      <c r="I85" s="25">
        <f>IF('Indicator Date hidden'!J86="x","x",$I$2-'Indicator Date hidden'!J86)</f>
        <v>0</v>
      </c>
      <c r="J85" s="25">
        <f>IF('Indicator Date hidden'!K86="x","x",$J$2-'Indicator Date hidden'!K86)</f>
        <v>0</v>
      </c>
      <c r="K85" s="25">
        <f>IF('Indicator Date hidden'!L86="x","x",$K$2-'Indicator Date hidden'!L86)</f>
        <v>0</v>
      </c>
      <c r="L85" s="25">
        <f>IF('Indicator Date hidden'!M86="x","x",$L$2-'Indicator Date hidden'!M86)</f>
        <v>0</v>
      </c>
      <c r="M85" s="25">
        <f>IF('Indicator Date hidden'!N86="x","x",$M$2-'Indicator Date hidden'!N86)</f>
        <v>0</v>
      </c>
      <c r="N85" s="25">
        <f>IF('Indicator Date hidden'!O86="x","x",$N$2-'Indicator Date hidden'!O86)</f>
        <v>0</v>
      </c>
      <c r="O85" s="25">
        <f>IF('Indicator Date hidden'!P86="x","x",$O$2-'Indicator Date hidden'!P86)</f>
        <v>0</v>
      </c>
      <c r="P85" s="25">
        <f>IF('Indicator Date hidden'!Q86="x","x",$P$2-'Indicator Date hidden'!Q86)</f>
        <v>0</v>
      </c>
      <c r="Q85" s="25" t="str">
        <f>IF('Indicator Date hidden'!R86="x","x",$Q$2-'Indicator Date hidden'!R86)</f>
        <v>x</v>
      </c>
      <c r="R85" s="25">
        <f>IF('Indicator Date hidden'!S86="x","x",$R$2-'Indicator Date hidden'!S86)</f>
        <v>0</v>
      </c>
      <c r="S85" s="25">
        <f>IF('Indicator Date hidden'!T86="x","x",$S$2-'Indicator Date hidden'!T86)</f>
        <v>0</v>
      </c>
      <c r="T85" s="25">
        <f>IF('Indicator Date hidden'!U86="x","x",$T$2-'Indicator Date hidden'!U86)</f>
        <v>0</v>
      </c>
      <c r="U85" s="25" t="str">
        <f>IF('Indicator Date hidden'!V86="x","x",$U$2-'Indicator Date hidden'!V86)</f>
        <v>x</v>
      </c>
      <c r="V85" s="25">
        <f>IF('Indicator Date hidden'!W86="x","x",$V$2-'Indicator Date hidden'!W86)</f>
        <v>0</v>
      </c>
      <c r="W85" s="25">
        <f>IF('Indicator Date hidden'!X86="x","x",$W$2-'Indicator Date hidden'!X86)</f>
        <v>4</v>
      </c>
      <c r="X85" s="25">
        <f>IF('Indicator Date hidden'!Y86="x","x",$X$2-'Indicator Date hidden'!Y86)</f>
        <v>4</v>
      </c>
      <c r="Y85" s="25">
        <f>IF('Indicator Date hidden'!Z86="x","x",$Y$2-'Indicator Date hidden'!Z86)</f>
        <v>0</v>
      </c>
      <c r="Z85" s="25">
        <f>IF('Indicator Date hidden'!AA86="x","x",$Z$2-'Indicator Date hidden'!AA86)</f>
        <v>0</v>
      </c>
      <c r="AA85" s="25">
        <f>IF('Indicator Date hidden'!AB86="x","x",$AA$2-'Indicator Date hidden'!AB86)</f>
        <v>3</v>
      </c>
      <c r="AB85" s="25">
        <f>IF('Indicator Date hidden'!AC86="x","x",$AB$2-'Indicator Date hidden'!AC86)</f>
        <v>0</v>
      </c>
      <c r="AC85" s="25">
        <f>IF('Indicator Date hidden'!AD86="x","x",$AC$2-'Indicator Date hidden'!AD86)</f>
        <v>0</v>
      </c>
      <c r="AD85" s="25" t="str">
        <f>IF('Indicator Date hidden'!AE86="x","x",$AD$2-'Indicator Date hidden'!AE86)</f>
        <v>x</v>
      </c>
      <c r="AE85" s="25">
        <f>IF('Indicator Date hidden'!AF86="x","x",$AE$2-'Indicator Date hidden'!AF86)</f>
        <v>0</v>
      </c>
      <c r="AF85" s="25">
        <f>IF('Indicator Date hidden'!AG86="x","x",$AF$2-'Indicator Date hidden'!AG86)</f>
        <v>5</v>
      </c>
      <c r="AG85" s="25">
        <f>IF('Indicator Date hidden'!AH86="x","x",$AG$2-'Indicator Date hidden'!AH86)</f>
        <v>0</v>
      </c>
      <c r="AH85" s="25">
        <f>IF('Indicator Date hidden'!AI86="x","x",$AH$2-'Indicator Date hidden'!AI86)</f>
        <v>0</v>
      </c>
      <c r="AI85" s="25">
        <f>IF('Indicator Date hidden'!AJ86="x","x",$AI$2-'Indicator Date hidden'!AJ86)</f>
        <v>0</v>
      </c>
      <c r="AJ85" s="25" t="str">
        <f>IF('Indicator Date hidden'!AK86="x","x",$AJ$2-'Indicator Date hidden'!AK86)</f>
        <v>x</v>
      </c>
      <c r="AK85" s="25">
        <f>IF('Indicator Date hidden'!AL86="x","x",$AK$2-'Indicator Date hidden'!AL86)</f>
        <v>1</v>
      </c>
      <c r="AL85" s="25">
        <f>IF('Indicator Date hidden'!AM86="x","x",$AL$2-'Indicator Date hidden'!AM86)</f>
        <v>0</v>
      </c>
      <c r="AM85" s="25">
        <f>IF('Indicator Date hidden'!AN86="x","x",$AM$2-'Indicator Date hidden'!AN86)</f>
        <v>0</v>
      </c>
      <c r="AN85" s="25">
        <f>IF('Indicator Date hidden'!AO86="x","x",$AN$2-'Indicator Date hidden'!AO86)</f>
        <v>0</v>
      </c>
      <c r="AO85" s="25">
        <f>IF('Indicator Date hidden'!AP86="x","x",$AO$2-'Indicator Date hidden'!AP86)</f>
        <v>0</v>
      </c>
      <c r="AP85" s="25">
        <f>IF('Indicator Date hidden'!AQ86="x","x",$AP$2-'Indicator Date hidden'!AQ86)</f>
        <v>0</v>
      </c>
      <c r="AQ85" s="25">
        <f>IF('Indicator Date hidden'!AR86="x","x",$AQ$2-'Indicator Date hidden'!AR86)</f>
        <v>4</v>
      </c>
      <c r="AR85" s="25">
        <f>IF('Indicator Date hidden'!AS86="x","x",$AR$2-'Indicator Date hidden'!AS86)</f>
        <v>0</v>
      </c>
      <c r="AS85" s="25">
        <f>IF('Indicator Date hidden'!AT86="x","x",$AS$2-'Indicator Date hidden'!AT86)</f>
        <v>0</v>
      </c>
      <c r="AT85" s="25">
        <f>IF('Indicator Date hidden'!AU86="x","x",$AT$2-'Indicator Date hidden'!AU86)</f>
        <v>0</v>
      </c>
      <c r="AU85" s="25" t="str">
        <f>IF('Indicator Date hidden'!AV86="x","x",$AU$2-'Indicator Date hidden'!AV86)</f>
        <v>x</v>
      </c>
      <c r="AV85" s="25">
        <f>IF('Indicator Date hidden'!AW86="x","x",$AV$2-'Indicator Date hidden'!AW86)</f>
        <v>0</v>
      </c>
      <c r="AW85" s="25">
        <f>IF('Indicator Date hidden'!AX86="x","x",$AW$2-'Indicator Date hidden'!AX86)</f>
        <v>0</v>
      </c>
      <c r="AX85" s="25">
        <f>IF('Indicator Date hidden'!AY86="x","x",$AX$2-'Indicator Date hidden'!AY86)</f>
        <v>0</v>
      </c>
      <c r="AY85" s="25">
        <f>IF('Indicator Date hidden'!AZ86="x","x",$AY$2-'Indicator Date hidden'!AZ86)</f>
        <v>0</v>
      </c>
      <c r="AZ85" s="25">
        <f>IF('Indicator Date hidden'!BA86="x","x",$AZ$2-'Indicator Date hidden'!BA86)</f>
        <v>0</v>
      </c>
      <c r="BA85">
        <f t="shared" si="10"/>
        <v>21</v>
      </c>
      <c r="BB85" s="26">
        <f t="shared" si="11"/>
        <v>0.45652173913043476</v>
      </c>
      <c r="BC85">
        <f t="shared" si="12"/>
        <v>6</v>
      </c>
      <c r="BD85" s="26">
        <f t="shared" si="13"/>
        <v>1.2633034978928379</v>
      </c>
      <c r="BE85" s="28">
        <f t="shared" si="14"/>
        <v>0</v>
      </c>
    </row>
    <row r="86" spans="1:57" x14ac:dyDescent="0.35">
      <c r="A86" t="s">
        <v>7888</v>
      </c>
      <c r="B86" s="25">
        <f>IF('Indicator Date hidden'!C87="x","x",$B$2-'Indicator Date hidden'!C87)</f>
        <v>0</v>
      </c>
      <c r="C86" s="25">
        <f>IF('Indicator Date hidden'!D87="x","x",$C$2-'Indicator Date hidden'!D87)</f>
        <v>0</v>
      </c>
      <c r="D86" s="25">
        <f>IF('Indicator Date hidden'!E87="x","x",$D$2-'Indicator Date hidden'!E87)</f>
        <v>0</v>
      </c>
      <c r="E86" s="25">
        <f>IF('Indicator Date hidden'!F87="x","x",$E$2-'Indicator Date hidden'!F87)</f>
        <v>0</v>
      </c>
      <c r="F86" s="25">
        <f>IF('Indicator Date hidden'!G87="x","x",$F$2-'Indicator Date hidden'!G87)</f>
        <v>0</v>
      </c>
      <c r="G86" s="25">
        <f>IF('Indicator Date hidden'!H87="x","x",$G$2-'Indicator Date hidden'!H87)</f>
        <v>0</v>
      </c>
      <c r="H86" s="25">
        <f>IF('Indicator Date hidden'!I87="x","x",$H$2-'Indicator Date hidden'!I87)</f>
        <v>0</v>
      </c>
      <c r="I86" s="25">
        <f>IF('Indicator Date hidden'!J87="x","x",$I$2-'Indicator Date hidden'!J87)</f>
        <v>0</v>
      </c>
      <c r="J86" s="25">
        <f>IF('Indicator Date hidden'!K87="x","x",$J$2-'Indicator Date hidden'!K87)</f>
        <v>0</v>
      </c>
      <c r="K86" s="25">
        <f>IF('Indicator Date hidden'!L87="x","x",$K$2-'Indicator Date hidden'!L87)</f>
        <v>0</v>
      </c>
      <c r="L86" s="25">
        <f>IF('Indicator Date hidden'!M87="x","x",$L$2-'Indicator Date hidden'!M87)</f>
        <v>0</v>
      </c>
      <c r="M86" s="25">
        <f>IF('Indicator Date hidden'!N87="x","x",$M$2-'Indicator Date hidden'!N87)</f>
        <v>0</v>
      </c>
      <c r="N86" s="25">
        <f>IF('Indicator Date hidden'!O87="x","x",$N$2-'Indicator Date hidden'!O87)</f>
        <v>0</v>
      </c>
      <c r="O86" s="25">
        <f>IF('Indicator Date hidden'!P87="x","x",$O$2-'Indicator Date hidden'!P87)</f>
        <v>0</v>
      </c>
      <c r="P86" s="25">
        <f>IF('Indicator Date hidden'!Q87="x","x",$P$2-'Indicator Date hidden'!Q87)</f>
        <v>0</v>
      </c>
      <c r="Q86" s="25">
        <f>IF('Indicator Date hidden'!R87="x","x",$Q$2-'Indicator Date hidden'!R87)</f>
        <v>2</v>
      </c>
      <c r="R86" s="25">
        <f>IF('Indicator Date hidden'!S87="x","x",$R$2-'Indicator Date hidden'!S87)</f>
        <v>0</v>
      </c>
      <c r="S86" s="25">
        <f>IF('Indicator Date hidden'!T87="x","x",$S$2-'Indicator Date hidden'!T87)</f>
        <v>0</v>
      </c>
      <c r="T86" s="25">
        <f>IF('Indicator Date hidden'!U87="x","x",$T$2-'Indicator Date hidden'!U87)</f>
        <v>0</v>
      </c>
      <c r="U86" s="25">
        <f>IF('Indicator Date hidden'!V87="x","x",$U$2-'Indicator Date hidden'!V87)</f>
        <v>0</v>
      </c>
      <c r="V86" s="25">
        <f>IF('Indicator Date hidden'!W87="x","x",$V$2-'Indicator Date hidden'!W87)</f>
        <v>0</v>
      </c>
      <c r="W86" s="25">
        <f>IF('Indicator Date hidden'!X87="x","x",$W$2-'Indicator Date hidden'!X87)</f>
        <v>2</v>
      </c>
      <c r="X86" s="25">
        <f>IF('Indicator Date hidden'!Y87="x","x",$X$2-'Indicator Date hidden'!Y87)</f>
        <v>4</v>
      </c>
      <c r="Y86" s="25">
        <f>IF('Indicator Date hidden'!Z87="x","x",$Y$2-'Indicator Date hidden'!Z87)</f>
        <v>0</v>
      </c>
      <c r="Z86" s="25">
        <f>IF('Indicator Date hidden'!AA87="x","x",$Z$2-'Indicator Date hidden'!AA87)</f>
        <v>0</v>
      </c>
      <c r="AA86" s="25" t="str">
        <f>IF('Indicator Date hidden'!AB87="x","x",$AA$2-'Indicator Date hidden'!AB87)</f>
        <v>x</v>
      </c>
      <c r="AB86" s="25">
        <f>IF('Indicator Date hidden'!AC87="x","x",$AB$2-'Indicator Date hidden'!AC87)</f>
        <v>0</v>
      </c>
      <c r="AC86" s="25">
        <f>IF('Indicator Date hidden'!AD87="x","x",$AC$2-'Indicator Date hidden'!AD87)</f>
        <v>0</v>
      </c>
      <c r="AD86" s="25" t="str">
        <f>IF('Indicator Date hidden'!AE87="x","x",$AD$2-'Indicator Date hidden'!AE87)</f>
        <v>x</v>
      </c>
      <c r="AE86" s="25">
        <f>IF('Indicator Date hidden'!AF87="x","x",$AE$2-'Indicator Date hidden'!AF87)</f>
        <v>0</v>
      </c>
      <c r="AF86" s="25">
        <f>IF('Indicator Date hidden'!AG87="x","x",$AF$2-'Indicator Date hidden'!AG87)</f>
        <v>3</v>
      </c>
      <c r="AG86" s="25">
        <f>IF('Indicator Date hidden'!AH87="x","x",$AG$2-'Indicator Date hidden'!AH87)</f>
        <v>0</v>
      </c>
      <c r="AH86" s="25">
        <f>IF('Indicator Date hidden'!AI87="x","x",$AH$2-'Indicator Date hidden'!AI87)</f>
        <v>0</v>
      </c>
      <c r="AI86" s="25">
        <f>IF('Indicator Date hidden'!AJ87="x","x",$AI$2-'Indicator Date hidden'!AJ87)</f>
        <v>0</v>
      </c>
      <c r="AJ86" s="25" t="str">
        <f>IF('Indicator Date hidden'!AK87="x","x",$AJ$2-'Indicator Date hidden'!AK87)</f>
        <v>x</v>
      </c>
      <c r="AK86" s="25">
        <f>IF('Indicator Date hidden'!AL87="x","x",$AK$2-'Indicator Date hidden'!AL87)</f>
        <v>0</v>
      </c>
      <c r="AL86" s="25">
        <f>IF('Indicator Date hidden'!AM87="x","x",$AL$2-'Indicator Date hidden'!AM87)</f>
        <v>0</v>
      </c>
      <c r="AM86" s="25">
        <f>IF('Indicator Date hidden'!AN87="x","x",$AM$2-'Indicator Date hidden'!AN87)</f>
        <v>0</v>
      </c>
      <c r="AN86" s="25">
        <f>IF('Indicator Date hidden'!AO87="x","x",$AN$2-'Indicator Date hidden'!AO87)</f>
        <v>0</v>
      </c>
      <c r="AO86" s="25">
        <f>IF('Indicator Date hidden'!AP87="x","x",$AO$2-'Indicator Date hidden'!AP87)</f>
        <v>0</v>
      </c>
      <c r="AP86" s="25">
        <f>IF('Indicator Date hidden'!AQ87="x","x",$AP$2-'Indicator Date hidden'!AQ87)</f>
        <v>0</v>
      </c>
      <c r="AQ86" s="25">
        <f>IF('Indicator Date hidden'!AR87="x","x",$AQ$2-'Indicator Date hidden'!AR87)</f>
        <v>4</v>
      </c>
      <c r="AR86" s="25">
        <f>IF('Indicator Date hidden'!AS87="x","x",$AR$2-'Indicator Date hidden'!AS87)</f>
        <v>0</v>
      </c>
      <c r="AS86" s="25">
        <f>IF('Indicator Date hidden'!AT87="x","x",$AS$2-'Indicator Date hidden'!AT87)</f>
        <v>0</v>
      </c>
      <c r="AT86" s="25">
        <f>IF('Indicator Date hidden'!AU87="x","x",$AT$2-'Indicator Date hidden'!AU87)</f>
        <v>0</v>
      </c>
      <c r="AU86" s="25">
        <f>IF('Indicator Date hidden'!AV87="x","x",$AU$2-'Indicator Date hidden'!AV87)</f>
        <v>2</v>
      </c>
      <c r="AV86" s="25">
        <f>IF('Indicator Date hidden'!AW87="x","x",$AV$2-'Indicator Date hidden'!AW87)</f>
        <v>0</v>
      </c>
      <c r="AW86" s="25">
        <f>IF('Indicator Date hidden'!AX87="x","x",$AW$2-'Indicator Date hidden'!AX87)</f>
        <v>0</v>
      </c>
      <c r="AX86" s="25">
        <f>IF('Indicator Date hidden'!AY87="x","x",$AX$2-'Indicator Date hidden'!AY87)</f>
        <v>0</v>
      </c>
      <c r="AY86" s="25">
        <f>IF('Indicator Date hidden'!AZ87="x","x",$AY$2-'Indicator Date hidden'!AZ87)</f>
        <v>0</v>
      </c>
      <c r="AZ86" s="25">
        <f>IF('Indicator Date hidden'!BA87="x","x",$AZ$2-'Indicator Date hidden'!BA87)</f>
        <v>0</v>
      </c>
      <c r="BA86">
        <f t="shared" si="10"/>
        <v>17</v>
      </c>
      <c r="BB86" s="26">
        <f t="shared" si="11"/>
        <v>0.35416666666666669</v>
      </c>
      <c r="BC86">
        <f t="shared" si="12"/>
        <v>6</v>
      </c>
      <c r="BD86" s="26">
        <f t="shared" si="13"/>
        <v>0.98930917254864714</v>
      </c>
      <c r="BE86" s="28">
        <f t="shared" si="14"/>
        <v>0</v>
      </c>
    </row>
    <row r="87" spans="1:57" x14ac:dyDescent="0.35">
      <c r="A87" t="s">
        <v>7892</v>
      </c>
      <c r="B87" s="25">
        <f>IF('Indicator Date hidden'!C88="x","x",$B$2-'Indicator Date hidden'!C88)</f>
        <v>0</v>
      </c>
      <c r="C87" s="25">
        <f>IF('Indicator Date hidden'!D88="x","x",$C$2-'Indicator Date hidden'!D88)</f>
        <v>0</v>
      </c>
      <c r="D87" s="25">
        <f>IF('Indicator Date hidden'!E88="x","x",$D$2-'Indicator Date hidden'!E88)</f>
        <v>0</v>
      </c>
      <c r="E87" s="25">
        <f>IF('Indicator Date hidden'!F88="x","x",$E$2-'Indicator Date hidden'!F88)</f>
        <v>0</v>
      </c>
      <c r="F87" s="25">
        <f>IF('Indicator Date hidden'!G88="x","x",$F$2-'Indicator Date hidden'!G88)</f>
        <v>0</v>
      </c>
      <c r="G87" s="25">
        <f>IF('Indicator Date hidden'!H88="x","x",$G$2-'Indicator Date hidden'!H88)</f>
        <v>0</v>
      </c>
      <c r="H87" s="25">
        <f>IF('Indicator Date hidden'!I88="x","x",$H$2-'Indicator Date hidden'!I88)</f>
        <v>0</v>
      </c>
      <c r="I87" s="25">
        <f>IF('Indicator Date hidden'!J88="x","x",$I$2-'Indicator Date hidden'!J88)</f>
        <v>0</v>
      </c>
      <c r="J87" s="25">
        <f>IF('Indicator Date hidden'!K88="x","x",$J$2-'Indicator Date hidden'!K88)</f>
        <v>0</v>
      </c>
      <c r="K87" s="25">
        <f>IF('Indicator Date hidden'!L88="x","x",$K$2-'Indicator Date hidden'!L88)</f>
        <v>0</v>
      </c>
      <c r="L87" s="25">
        <f>IF('Indicator Date hidden'!M88="x","x",$L$2-'Indicator Date hidden'!M88)</f>
        <v>0</v>
      </c>
      <c r="M87" s="25">
        <f>IF('Indicator Date hidden'!N88="x","x",$M$2-'Indicator Date hidden'!N88)</f>
        <v>0</v>
      </c>
      <c r="N87" s="25">
        <f>IF('Indicator Date hidden'!O88="x","x",$N$2-'Indicator Date hidden'!O88)</f>
        <v>0</v>
      </c>
      <c r="O87" s="25">
        <f>IF('Indicator Date hidden'!P88="x","x",$O$2-'Indicator Date hidden'!P88)</f>
        <v>0</v>
      </c>
      <c r="P87" s="25">
        <f>IF('Indicator Date hidden'!Q88="x","x",$P$2-'Indicator Date hidden'!Q88)</f>
        <v>0</v>
      </c>
      <c r="Q87" s="25">
        <f>IF('Indicator Date hidden'!R88="x","x",$Q$2-'Indicator Date hidden'!R88)</f>
        <v>3</v>
      </c>
      <c r="R87" s="25">
        <f>IF('Indicator Date hidden'!S88="x","x",$R$2-'Indicator Date hidden'!S88)</f>
        <v>0</v>
      </c>
      <c r="S87" s="25">
        <f>IF('Indicator Date hidden'!T88="x","x",$S$2-'Indicator Date hidden'!T88)</f>
        <v>0</v>
      </c>
      <c r="T87" s="25">
        <f>IF('Indicator Date hidden'!U88="x","x",$T$2-'Indicator Date hidden'!U88)</f>
        <v>0</v>
      </c>
      <c r="U87" s="25">
        <f>IF('Indicator Date hidden'!V88="x","x",$U$2-'Indicator Date hidden'!V88)</f>
        <v>0</v>
      </c>
      <c r="V87" s="25">
        <f>IF('Indicator Date hidden'!W88="x","x",$V$2-'Indicator Date hidden'!W88)</f>
        <v>0</v>
      </c>
      <c r="W87" s="25">
        <f>IF('Indicator Date hidden'!X88="x","x",$W$2-'Indicator Date hidden'!X88)</f>
        <v>4</v>
      </c>
      <c r="X87" s="25">
        <f>IF('Indicator Date hidden'!Y88="x","x",$X$2-'Indicator Date hidden'!Y88)</f>
        <v>1</v>
      </c>
      <c r="Y87" s="25">
        <f>IF('Indicator Date hidden'!Z88="x","x",$Y$2-'Indicator Date hidden'!Z88)</f>
        <v>0</v>
      </c>
      <c r="Z87" s="25">
        <f>IF('Indicator Date hidden'!AA88="x","x",$Z$2-'Indicator Date hidden'!AA88)</f>
        <v>0</v>
      </c>
      <c r="AA87" s="25">
        <f>IF('Indicator Date hidden'!AB88="x","x",$AA$2-'Indicator Date hidden'!AB88)</f>
        <v>0</v>
      </c>
      <c r="AB87" s="25">
        <f>IF('Indicator Date hidden'!AC88="x","x",$AB$2-'Indicator Date hidden'!AC88)</f>
        <v>0</v>
      </c>
      <c r="AC87" s="25">
        <f>IF('Indicator Date hidden'!AD88="x","x",$AC$2-'Indicator Date hidden'!AD88)</f>
        <v>0</v>
      </c>
      <c r="AD87" s="25" t="str">
        <f>IF('Indicator Date hidden'!AE88="x","x",$AD$2-'Indicator Date hidden'!AE88)</f>
        <v>x</v>
      </c>
      <c r="AE87" s="25">
        <f>IF('Indicator Date hidden'!AF88="x","x",$AE$2-'Indicator Date hidden'!AF88)</f>
        <v>0</v>
      </c>
      <c r="AF87" s="25">
        <f>IF('Indicator Date hidden'!AG88="x","x",$AF$2-'Indicator Date hidden'!AG88)</f>
        <v>0</v>
      </c>
      <c r="AG87" s="25">
        <f>IF('Indicator Date hidden'!AH88="x","x",$AG$2-'Indicator Date hidden'!AH88)</f>
        <v>0</v>
      </c>
      <c r="AH87" s="25">
        <f>IF('Indicator Date hidden'!AI88="x","x",$AH$2-'Indicator Date hidden'!AI88)</f>
        <v>0</v>
      </c>
      <c r="AI87" s="25">
        <f>IF('Indicator Date hidden'!AJ88="x","x",$AI$2-'Indicator Date hidden'!AJ88)</f>
        <v>0</v>
      </c>
      <c r="AJ87" s="25" t="str">
        <f>IF('Indicator Date hidden'!AK88="x","x",$AJ$2-'Indicator Date hidden'!AK88)</f>
        <v>x</v>
      </c>
      <c r="AK87" s="25">
        <f>IF('Indicator Date hidden'!AL88="x","x",$AK$2-'Indicator Date hidden'!AL88)</f>
        <v>1</v>
      </c>
      <c r="AL87" s="25">
        <f>IF('Indicator Date hidden'!AM88="x","x",$AL$2-'Indicator Date hidden'!AM88)</f>
        <v>0</v>
      </c>
      <c r="AM87" s="25">
        <f>IF('Indicator Date hidden'!AN88="x","x",$AM$2-'Indicator Date hidden'!AN88)</f>
        <v>0</v>
      </c>
      <c r="AN87" s="25">
        <f>IF('Indicator Date hidden'!AO88="x","x",$AN$2-'Indicator Date hidden'!AO88)</f>
        <v>0</v>
      </c>
      <c r="AO87" s="25" t="str">
        <f>IF('Indicator Date hidden'!AP88="x","x",$AO$2-'Indicator Date hidden'!AP88)</f>
        <v>x</v>
      </c>
      <c r="AP87" s="25" t="str">
        <f>IF('Indicator Date hidden'!AQ88="x","x",$AP$2-'Indicator Date hidden'!AQ88)</f>
        <v>x</v>
      </c>
      <c r="AQ87" s="25">
        <f>IF('Indicator Date hidden'!AR88="x","x",$AQ$2-'Indicator Date hidden'!AR88)</f>
        <v>4</v>
      </c>
      <c r="AR87" s="25">
        <f>IF('Indicator Date hidden'!AS88="x","x",$AR$2-'Indicator Date hidden'!AS88)</f>
        <v>0</v>
      </c>
      <c r="AS87" s="25">
        <f>IF('Indicator Date hidden'!AT88="x","x",$AS$2-'Indicator Date hidden'!AT88)</f>
        <v>0</v>
      </c>
      <c r="AT87" s="25">
        <f>IF('Indicator Date hidden'!AU88="x","x",$AT$2-'Indicator Date hidden'!AU88)</f>
        <v>0</v>
      </c>
      <c r="AU87" s="25">
        <f>IF('Indicator Date hidden'!AV88="x","x",$AU$2-'Indicator Date hidden'!AV88)</f>
        <v>5</v>
      </c>
      <c r="AV87" s="25">
        <f>IF('Indicator Date hidden'!AW88="x","x",$AV$2-'Indicator Date hidden'!AW88)</f>
        <v>0</v>
      </c>
      <c r="AW87" s="25">
        <f>IF('Indicator Date hidden'!AX88="x","x",$AW$2-'Indicator Date hidden'!AX88)</f>
        <v>0</v>
      </c>
      <c r="AX87" s="25">
        <f>IF('Indicator Date hidden'!AY88="x","x",$AX$2-'Indicator Date hidden'!AY88)</f>
        <v>0</v>
      </c>
      <c r="AY87" s="25">
        <f>IF('Indicator Date hidden'!AZ88="x","x",$AY$2-'Indicator Date hidden'!AZ88)</f>
        <v>0</v>
      </c>
      <c r="AZ87" s="25">
        <f>IF('Indicator Date hidden'!BA88="x","x",$AZ$2-'Indicator Date hidden'!BA88)</f>
        <v>0</v>
      </c>
      <c r="BA87">
        <f t="shared" si="10"/>
        <v>18</v>
      </c>
      <c r="BB87" s="26">
        <f t="shared" si="11"/>
        <v>0.38297872340425532</v>
      </c>
      <c r="BC87">
        <f t="shared" si="12"/>
        <v>6</v>
      </c>
      <c r="BD87" s="26">
        <f t="shared" si="13"/>
        <v>1.1402349793169586</v>
      </c>
      <c r="BE87" s="28">
        <f t="shared" si="14"/>
        <v>0</v>
      </c>
    </row>
    <row r="88" spans="1:57" x14ac:dyDescent="0.35">
      <c r="A88" t="s">
        <v>7893</v>
      </c>
      <c r="B88" s="25">
        <f>IF('Indicator Date hidden'!C89="x","x",$B$2-'Indicator Date hidden'!C89)</f>
        <v>0</v>
      </c>
      <c r="C88" s="25">
        <f>IF('Indicator Date hidden'!D89="x","x",$C$2-'Indicator Date hidden'!D89)</f>
        <v>0</v>
      </c>
      <c r="D88" s="25">
        <f>IF('Indicator Date hidden'!E89="x","x",$D$2-'Indicator Date hidden'!E89)</f>
        <v>0</v>
      </c>
      <c r="E88" s="25">
        <f>IF('Indicator Date hidden'!F89="x","x",$E$2-'Indicator Date hidden'!F89)</f>
        <v>0</v>
      </c>
      <c r="F88" s="25">
        <f>IF('Indicator Date hidden'!G89="x","x",$F$2-'Indicator Date hidden'!G89)</f>
        <v>0</v>
      </c>
      <c r="G88" s="25">
        <f>IF('Indicator Date hidden'!H89="x","x",$G$2-'Indicator Date hidden'!H89)</f>
        <v>0</v>
      </c>
      <c r="H88" s="25">
        <f>IF('Indicator Date hidden'!I89="x","x",$H$2-'Indicator Date hidden'!I89)</f>
        <v>0</v>
      </c>
      <c r="I88" s="25">
        <f>IF('Indicator Date hidden'!J89="x","x",$I$2-'Indicator Date hidden'!J89)</f>
        <v>0</v>
      </c>
      <c r="J88" s="25">
        <f>IF('Indicator Date hidden'!K89="x","x",$J$2-'Indicator Date hidden'!K89)</f>
        <v>0</v>
      </c>
      <c r="K88" s="25">
        <f>IF('Indicator Date hidden'!L89="x","x",$K$2-'Indicator Date hidden'!L89)</f>
        <v>0</v>
      </c>
      <c r="L88" s="25">
        <f>IF('Indicator Date hidden'!M89="x","x",$L$2-'Indicator Date hidden'!M89)</f>
        <v>0</v>
      </c>
      <c r="M88" s="25">
        <f>IF('Indicator Date hidden'!N89="x","x",$M$2-'Indicator Date hidden'!N89)</f>
        <v>0</v>
      </c>
      <c r="N88" s="25">
        <f>IF('Indicator Date hidden'!O89="x","x",$N$2-'Indicator Date hidden'!O89)</f>
        <v>0</v>
      </c>
      <c r="O88" s="25">
        <f>IF('Indicator Date hidden'!P89="x","x",$O$2-'Indicator Date hidden'!P89)</f>
        <v>0</v>
      </c>
      <c r="P88" s="25">
        <f>IF('Indicator Date hidden'!Q89="x","x",$P$2-'Indicator Date hidden'!Q89)</f>
        <v>0</v>
      </c>
      <c r="Q88" s="25">
        <f>IF('Indicator Date hidden'!R89="x","x",$Q$2-'Indicator Date hidden'!R89)</f>
        <v>5</v>
      </c>
      <c r="R88" s="25">
        <f>IF('Indicator Date hidden'!S89="x","x",$R$2-'Indicator Date hidden'!S89)</f>
        <v>0</v>
      </c>
      <c r="S88" s="25">
        <f>IF('Indicator Date hidden'!T89="x","x",$S$2-'Indicator Date hidden'!T89)</f>
        <v>0</v>
      </c>
      <c r="T88" s="25">
        <f>IF('Indicator Date hidden'!U89="x","x",$T$2-'Indicator Date hidden'!U89)</f>
        <v>0</v>
      </c>
      <c r="U88" s="25">
        <f>IF('Indicator Date hidden'!V89="x","x",$U$2-'Indicator Date hidden'!V89)</f>
        <v>0</v>
      </c>
      <c r="V88" s="25">
        <f>IF('Indicator Date hidden'!W89="x","x",$V$2-'Indicator Date hidden'!W89)</f>
        <v>0</v>
      </c>
      <c r="W88" s="25">
        <f>IF('Indicator Date hidden'!X89="x","x",$W$2-'Indicator Date hidden'!X89)</f>
        <v>0</v>
      </c>
      <c r="X88" s="25">
        <f>IF('Indicator Date hidden'!Y89="x","x",$X$2-'Indicator Date hidden'!Y89)</f>
        <v>1</v>
      </c>
      <c r="Y88" s="25">
        <f>IF('Indicator Date hidden'!Z89="x","x",$Y$2-'Indicator Date hidden'!Z89)</f>
        <v>0</v>
      </c>
      <c r="Z88" s="25">
        <f>IF('Indicator Date hidden'!AA89="x","x",$Z$2-'Indicator Date hidden'!AA89)</f>
        <v>0</v>
      </c>
      <c r="AA88" s="25">
        <f>IF('Indicator Date hidden'!AB89="x","x",$AA$2-'Indicator Date hidden'!AB89)</f>
        <v>0</v>
      </c>
      <c r="AB88" s="25">
        <f>IF('Indicator Date hidden'!AC89="x","x",$AB$2-'Indicator Date hidden'!AC89)</f>
        <v>0</v>
      </c>
      <c r="AC88" s="25">
        <f>IF('Indicator Date hidden'!AD89="x","x",$AC$2-'Indicator Date hidden'!AD89)</f>
        <v>0</v>
      </c>
      <c r="AD88" s="25">
        <f>IF('Indicator Date hidden'!AE89="x","x",$AD$2-'Indicator Date hidden'!AE89)</f>
        <v>0</v>
      </c>
      <c r="AE88" s="25">
        <f>IF('Indicator Date hidden'!AF89="x","x",$AE$2-'Indicator Date hidden'!AF89)</f>
        <v>0</v>
      </c>
      <c r="AF88" s="25">
        <f>IF('Indicator Date hidden'!AG89="x","x",$AF$2-'Indicator Date hidden'!AG89)</f>
        <v>8</v>
      </c>
      <c r="AG88" s="25">
        <f>IF('Indicator Date hidden'!AH89="x","x",$AG$2-'Indicator Date hidden'!AH89)</f>
        <v>0</v>
      </c>
      <c r="AH88" s="25">
        <f>IF('Indicator Date hidden'!AI89="x","x",$AH$2-'Indicator Date hidden'!AI89)</f>
        <v>0</v>
      </c>
      <c r="AI88" s="25">
        <f>IF('Indicator Date hidden'!AJ89="x","x",$AI$2-'Indicator Date hidden'!AJ89)</f>
        <v>0</v>
      </c>
      <c r="AJ88" s="25">
        <f>IF('Indicator Date hidden'!AK89="x","x",$AJ$2-'Indicator Date hidden'!AK89)</f>
        <v>1</v>
      </c>
      <c r="AK88" s="25">
        <f>IF('Indicator Date hidden'!AL89="x","x",$AK$2-'Indicator Date hidden'!AL89)</f>
        <v>0</v>
      </c>
      <c r="AL88" s="25">
        <f>IF('Indicator Date hidden'!AM89="x","x",$AL$2-'Indicator Date hidden'!AM89)</f>
        <v>0</v>
      </c>
      <c r="AM88" s="25">
        <f>IF('Indicator Date hidden'!AN89="x","x",$AM$2-'Indicator Date hidden'!AN89)</f>
        <v>0</v>
      </c>
      <c r="AN88" s="25">
        <f>IF('Indicator Date hidden'!AO89="x","x",$AN$2-'Indicator Date hidden'!AO89)</f>
        <v>0</v>
      </c>
      <c r="AO88" s="25">
        <f>IF('Indicator Date hidden'!AP89="x","x",$AO$2-'Indicator Date hidden'!AP89)</f>
        <v>1</v>
      </c>
      <c r="AP88" s="25">
        <f>IF('Indicator Date hidden'!AQ89="x","x",$AP$2-'Indicator Date hidden'!AQ89)</f>
        <v>0</v>
      </c>
      <c r="AQ88" s="25">
        <f>IF('Indicator Date hidden'!AR89="x","x",$AQ$2-'Indicator Date hidden'!AR89)</f>
        <v>0</v>
      </c>
      <c r="AR88" s="25">
        <f>IF('Indicator Date hidden'!AS89="x","x",$AR$2-'Indicator Date hidden'!AS89)</f>
        <v>0</v>
      </c>
      <c r="AS88" s="25">
        <f>IF('Indicator Date hidden'!AT89="x","x",$AS$2-'Indicator Date hidden'!AT89)</f>
        <v>0</v>
      </c>
      <c r="AT88" s="25">
        <f>IF('Indicator Date hidden'!AU89="x","x",$AT$2-'Indicator Date hidden'!AU89)</f>
        <v>0</v>
      </c>
      <c r="AU88" s="25">
        <f>IF('Indicator Date hidden'!AV89="x","x",$AU$2-'Indicator Date hidden'!AV89)</f>
        <v>7</v>
      </c>
      <c r="AV88" s="25">
        <f>IF('Indicator Date hidden'!AW89="x","x",$AV$2-'Indicator Date hidden'!AW89)</f>
        <v>0</v>
      </c>
      <c r="AW88" s="25">
        <f>IF('Indicator Date hidden'!AX89="x","x",$AW$2-'Indicator Date hidden'!AX89)</f>
        <v>0</v>
      </c>
      <c r="AX88" s="25">
        <f>IF('Indicator Date hidden'!AY89="x","x",$AX$2-'Indicator Date hidden'!AY89)</f>
        <v>0</v>
      </c>
      <c r="AY88" s="25">
        <f>IF('Indicator Date hidden'!AZ89="x","x",$AY$2-'Indicator Date hidden'!AZ89)</f>
        <v>0</v>
      </c>
      <c r="AZ88" s="25">
        <f>IF('Indicator Date hidden'!BA89="x","x",$AZ$2-'Indicator Date hidden'!BA89)</f>
        <v>0</v>
      </c>
      <c r="BA88">
        <f t="shared" si="10"/>
        <v>23</v>
      </c>
      <c r="BB88" s="26">
        <f t="shared" si="11"/>
        <v>0.45098039215686275</v>
      </c>
      <c r="BC88">
        <f t="shared" si="12"/>
        <v>6</v>
      </c>
      <c r="BD88" s="26">
        <f t="shared" si="13"/>
        <v>1.6004132492087735</v>
      </c>
      <c r="BE88" s="28">
        <f t="shared" si="14"/>
        <v>0</v>
      </c>
    </row>
    <row r="89" spans="1:57" x14ac:dyDescent="0.35">
      <c r="A89" t="s">
        <v>7899</v>
      </c>
      <c r="B89" s="25">
        <f>IF('Indicator Date hidden'!C90="x","x",$B$2-'Indicator Date hidden'!C90)</f>
        <v>0</v>
      </c>
      <c r="C89" s="25">
        <f>IF('Indicator Date hidden'!D90="x","x",$C$2-'Indicator Date hidden'!D90)</f>
        <v>0</v>
      </c>
      <c r="D89" s="25">
        <f>IF('Indicator Date hidden'!E90="x","x",$D$2-'Indicator Date hidden'!E90)</f>
        <v>0</v>
      </c>
      <c r="E89" s="25">
        <f>IF('Indicator Date hidden'!F90="x","x",$E$2-'Indicator Date hidden'!F90)</f>
        <v>0</v>
      </c>
      <c r="F89" s="25">
        <f>IF('Indicator Date hidden'!G90="x","x",$F$2-'Indicator Date hidden'!G90)</f>
        <v>0</v>
      </c>
      <c r="G89" s="25">
        <f>IF('Indicator Date hidden'!H90="x","x",$G$2-'Indicator Date hidden'!H90)</f>
        <v>0</v>
      </c>
      <c r="H89" s="25">
        <f>IF('Indicator Date hidden'!I90="x","x",$H$2-'Indicator Date hidden'!I90)</f>
        <v>0</v>
      </c>
      <c r="I89" s="25">
        <f>IF('Indicator Date hidden'!J90="x","x",$I$2-'Indicator Date hidden'!J90)</f>
        <v>0</v>
      </c>
      <c r="J89" s="25">
        <f>IF('Indicator Date hidden'!K90="x","x",$J$2-'Indicator Date hidden'!K90)</f>
        <v>0</v>
      </c>
      <c r="K89" s="25">
        <f>IF('Indicator Date hidden'!L90="x","x",$K$2-'Indicator Date hidden'!L90)</f>
        <v>0</v>
      </c>
      <c r="L89" s="25">
        <f>IF('Indicator Date hidden'!M90="x","x",$L$2-'Indicator Date hidden'!M90)</f>
        <v>0</v>
      </c>
      <c r="M89" s="25">
        <f>IF('Indicator Date hidden'!N90="x","x",$M$2-'Indicator Date hidden'!N90)</f>
        <v>0</v>
      </c>
      <c r="N89" s="25">
        <f>IF('Indicator Date hidden'!O90="x","x",$N$2-'Indicator Date hidden'!O90)</f>
        <v>0</v>
      </c>
      <c r="O89" s="25">
        <f>IF('Indicator Date hidden'!P90="x","x",$O$2-'Indicator Date hidden'!P90)</f>
        <v>0</v>
      </c>
      <c r="P89" s="25">
        <f>IF('Indicator Date hidden'!Q90="x","x",$P$2-'Indicator Date hidden'!Q90)</f>
        <v>0</v>
      </c>
      <c r="Q89" s="25" t="str">
        <f>IF('Indicator Date hidden'!R90="x","x",$Q$2-'Indicator Date hidden'!R90)</f>
        <v>x</v>
      </c>
      <c r="R89" s="25">
        <f>IF('Indicator Date hidden'!S90="x","x",$R$2-'Indicator Date hidden'!S90)</f>
        <v>0</v>
      </c>
      <c r="S89" s="25">
        <f>IF('Indicator Date hidden'!T90="x","x",$S$2-'Indicator Date hidden'!T90)</f>
        <v>0</v>
      </c>
      <c r="T89" s="25">
        <f>IF('Indicator Date hidden'!U90="x","x",$T$2-'Indicator Date hidden'!U90)</f>
        <v>0</v>
      </c>
      <c r="U89" s="25">
        <f>IF('Indicator Date hidden'!V90="x","x",$U$2-'Indicator Date hidden'!V90)</f>
        <v>0</v>
      </c>
      <c r="V89" s="25">
        <f>IF('Indicator Date hidden'!W90="x","x",$V$2-'Indicator Date hidden'!W90)</f>
        <v>0</v>
      </c>
      <c r="W89" s="25">
        <f>IF('Indicator Date hidden'!X90="x","x",$W$2-'Indicator Date hidden'!X90)</f>
        <v>5</v>
      </c>
      <c r="X89" s="25">
        <f>IF('Indicator Date hidden'!Y90="x","x",$X$2-'Indicator Date hidden'!Y90)</f>
        <v>4</v>
      </c>
      <c r="Y89" s="25">
        <f>IF('Indicator Date hidden'!Z90="x","x",$Y$2-'Indicator Date hidden'!Z90)</f>
        <v>0</v>
      </c>
      <c r="Z89" s="25">
        <f>IF('Indicator Date hidden'!AA90="x","x",$Z$2-'Indicator Date hidden'!AA90)</f>
        <v>0</v>
      </c>
      <c r="AA89" s="25" t="str">
        <f>IF('Indicator Date hidden'!AB90="x","x",$AA$2-'Indicator Date hidden'!AB90)</f>
        <v>x</v>
      </c>
      <c r="AB89" s="25">
        <f>IF('Indicator Date hidden'!AC90="x","x",$AB$2-'Indicator Date hidden'!AC90)</f>
        <v>0</v>
      </c>
      <c r="AC89" s="25">
        <f>IF('Indicator Date hidden'!AD90="x","x",$AC$2-'Indicator Date hidden'!AD90)</f>
        <v>0</v>
      </c>
      <c r="AD89" s="25" t="str">
        <f>IF('Indicator Date hidden'!AE90="x","x",$AD$2-'Indicator Date hidden'!AE90)</f>
        <v>x</v>
      </c>
      <c r="AE89" s="25" t="str">
        <f>IF('Indicator Date hidden'!AF90="x","x",$AE$2-'Indicator Date hidden'!AF90)</f>
        <v>x</v>
      </c>
      <c r="AF89" s="25">
        <f>IF('Indicator Date hidden'!AG90="x","x",$AF$2-'Indicator Date hidden'!AG90)</f>
        <v>7</v>
      </c>
      <c r="AG89" s="25">
        <f>IF('Indicator Date hidden'!AH90="x","x",$AG$2-'Indicator Date hidden'!AH90)</f>
        <v>0</v>
      </c>
      <c r="AH89" s="25">
        <f>IF('Indicator Date hidden'!AI90="x","x",$AH$2-'Indicator Date hidden'!AI90)</f>
        <v>0</v>
      </c>
      <c r="AI89" s="25">
        <f>IF('Indicator Date hidden'!AJ90="x","x",$AI$2-'Indicator Date hidden'!AJ90)</f>
        <v>0</v>
      </c>
      <c r="AJ89" s="25" t="str">
        <f>IF('Indicator Date hidden'!AK90="x","x",$AJ$2-'Indicator Date hidden'!AK90)</f>
        <v>x</v>
      </c>
      <c r="AK89" s="25" t="str">
        <f>IF('Indicator Date hidden'!AL90="x","x",$AK$2-'Indicator Date hidden'!AL90)</f>
        <v>x</v>
      </c>
      <c r="AL89" s="25">
        <f>IF('Indicator Date hidden'!AM90="x","x",$AL$2-'Indicator Date hidden'!AM90)</f>
        <v>0</v>
      </c>
      <c r="AM89" s="25">
        <f>IF('Indicator Date hidden'!AN90="x","x",$AM$2-'Indicator Date hidden'!AN90)</f>
        <v>0</v>
      </c>
      <c r="AN89" s="25">
        <f>IF('Indicator Date hidden'!AO90="x","x",$AN$2-'Indicator Date hidden'!AO90)</f>
        <v>0</v>
      </c>
      <c r="AO89" s="25" t="str">
        <f>IF('Indicator Date hidden'!AP90="x","x",$AO$2-'Indicator Date hidden'!AP90)</f>
        <v>x</v>
      </c>
      <c r="AP89" s="25" t="str">
        <f>IF('Indicator Date hidden'!AQ90="x","x",$AP$2-'Indicator Date hidden'!AQ90)</f>
        <v>x</v>
      </c>
      <c r="AQ89" s="25" t="str">
        <f>IF('Indicator Date hidden'!AR90="x","x",$AQ$2-'Indicator Date hidden'!AR90)</f>
        <v>x</v>
      </c>
      <c r="AR89" s="25">
        <f>IF('Indicator Date hidden'!AS90="x","x",$AR$2-'Indicator Date hidden'!AS90)</f>
        <v>0</v>
      </c>
      <c r="AS89" s="25" t="str">
        <f>IF('Indicator Date hidden'!AT90="x","x",$AS$2-'Indicator Date hidden'!AT90)</f>
        <v>x</v>
      </c>
      <c r="AT89" s="25">
        <f>IF('Indicator Date hidden'!AU90="x","x",$AT$2-'Indicator Date hidden'!AU90)</f>
        <v>0</v>
      </c>
      <c r="AU89" s="25" t="str">
        <f>IF('Indicator Date hidden'!AV90="x","x",$AU$2-'Indicator Date hidden'!AV90)</f>
        <v>x</v>
      </c>
      <c r="AV89" s="25">
        <f>IF('Indicator Date hidden'!AW90="x","x",$AV$2-'Indicator Date hidden'!AW90)</f>
        <v>0</v>
      </c>
      <c r="AW89" s="25">
        <f>IF('Indicator Date hidden'!AX90="x","x",$AW$2-'Indicator Date hidden'!AX90)</f>
        <v>0</v>
      </c>
      <c r="AX89" s="25">
        <f>IF('Indicator Date hidden'!AY90="x","x",$AX$2-'Indicator Date hidden'!AY90)</f>
        <v>0</v>
      </c>
      <c r="AY89" s="25">
        <f>IF('Indicator Date hidden'!AZ90="x","x",$AY$2-'Indicator Date hidden'!AZ90)</f>
        <v>0</v>
      </c>
      <c r="AZ89" s="25">
        <f>IF('Indicator Date hidden'!BA90="x","x",$AZ$2-'Indicator Date hidden'!BA90)</f>
        <v>0</v>
      </c>
      <c r="BA89">
        <f t="shared" si="10"/>
        <v>16</v>
      </c>
      <c r="BB89" s="26">
        <f t="shared" si="11"/>
        <v>0.4</v>
      </c>
      <c r="BC89">
        <f t="shared" si="12"/>
        <v>3</v>
      </c>
      <c r="BD89" s="26">
        <f t="shared" si="13"/>
        <v>1.4456832294800961</v>
      </c>
      <c r="BE89" s="28">
        <f t="shared" si="14"/>
        <v>0</v>
      </c>
    </row>
    <row r="90" spans="1:57" x14ac:dyDescent="0.35">
      <c r="A90" t="s">
        <v>7984</v>
      </c>
      <c r="B90" s="25">
        <f>IF('Indicator Date hidden'!C91="x","x",$B$2-'Indicator Date hidden'!C91)</f>
        <v>0</v>
      </c>
      <c r="C90" s="25">
        <f>IF('Indicator Date hidden'!D91="x","x",$C$2-'Indicator Date hidden'!D91)</f>
        <v>0</v>
      </c>
      <c r="D90" s="25">
        <f>IF('Indicator Date hidden'!E91="x","x",$D$2-'Indicator Date hidden'!E91)</f>
        <v>0</v>
      </c>
      <c r="E90" s="25">
        <f>IF('Indicator Date hidden'!F91="x","x",$E$2-'Indicator Date hidden'!F91)</f>
        <v>0</v>
      </c>
      <c r="F90" s="25">
        <f>IF('Indicator Date hidden'!G91="x","x",$F$2-'Indicator Date hidden'!G91)</f>
        <v>0</v>
      </c>
      <c r="G90" s="25">
        <f>IF('Indicator Date hidden'!H91="x","x",$G$2-'Indicator Date hidden'!H91)</f>
        <v>0</v>
      </c>
      <c r="H90" s="25">
        <f>IF('Indicator Date hidden'!I91="x","x",$H$2-'Indicator Date hidden'!I91)</f>
        <v>0</v>
      </c>
      <c r="I90" s="25">
        <f>IF('Indicator Date hidden'!J91="x","x",$I$2-'Indicator Date hidden'!J91)</f>
        <v>0</v>
      </c>
      <c r="J90" s="25">
        <f>IF('Indicator Date hidden'!K91="x","x",$J$2-'Indicator Date hidden'!K91)</f>
        <v>0</v>
      </c>
      <c r="K90" s="25">
        <f>IF('Indicator Date hidden'!L91="x","x",$K$2-'Indicator Date hidden'!L91)</f>
        <v>0</v>
      </c>
      <c r="L90" s="25">
        <f>IF('Indicator Date hidden'!M91="x","x",$L$2-'Indicator Date hidden'!M91)</f>
        <v>0</v>
      </c>
      <c r="M90" s="25">
        <f>IF('Indicator Date hidden'!N91="x","x",$M$2-'Indicator Date hidden'!N91)</f>
        <v>0</v>
      </c>
      <c r="N90" s="25">
        <f>IF('Indicator Date hidden'!O91="x","x",$N$2-'Indicator Date hidden'!O91)</f>
        <v>0</v>
      </c>
      <c r="O90" s="25">
        <f>IF('Indicator Date hidden'!P91="x","x",$O$2-'Indicator Date hidden'!P91)</f>
        <v>0</v>
      </c>
      <c r="P90" s="25" t="str">
        <f>IF('Indicator Date hidden'!Q91="x","x",$P$2-'Indicator Date hidden'!Q91)</f>
        <v>x</v>
      </c>
      <c r="Q90" s="25" t="str">
        <f>IF('Indicator Date hidden'!R91="x","x",$Q$2-'Indicator Date hidden'!R91)</f>
        <v>x</v>
      </c>
      <c r="R90" s="25">
        <f>IF('Indicator Date hidden'!S91="x","x",$R$2-'Indicator Date hidden'!S91)</f>
        <v>0</v>
      </c>
      <c r="S90" s="25">
        <f>IF('Indicator Date hidden'!T91="x","x",$S$2-'Indicator Date hidden'!T91)</f>
        <v>0</v>
      </c>
      <c r="T90" s="25">
        <f>IF('Indicator Date hidden'!U91="x","x",$T$2-'Indicator Date hidden'!U91)</f>
        <v>0</v>
      </c>
      <c r="U90" s="25" t="str">
        <f>IF('Indicator Date hidden'!V91="x","x",$U$2-'Indicator Date hidden'!V91)</f>
        <v>x</v>
      </c>
      <c r="V90" s="25">
        <f>IF('Indicator Date hidden'!W91="x","x",$V$2-'Indicator Date hidden'!W91)</f>
        <v>0</v>
      </c>
      <c r="W90" s="25">
        <f>IF('Indicator Date hidden'!X91="x","x",$W$2-'Indicator Date hidden'!X91)</f>
        <v>2</v>
      </c>
      <c r="X90" s="25" t="str">
        <f>IF('Indicator Date hidden'!Y91="x","x",$X$2-'Indicator Date hidden'!Y91)</f>
        <v>x</v>
      </c>
      <c r="Y90" s="25">
        <f>IF('Indicator Date hidden'!Z91="x","x",$Y$2-'Indicator Date hidden'!Z91)</f>
        <v>0</v>
      </c>
      <c r="Z90" s="25">
        <f>IF('Indicator Date hidden'!AA91="x","x",$Z$2-'Indicator Date hidden'!AA91)</f>
        <v>0</v>
      </c>
      <c r="AA90" s="25" t="str">
        <f>IF('Indicator Date hidden'!AB91="x","x",$AA$2-'Indicator Date hidden'!AB91)</f>
        <v>x</v>
      </c>
      <c r="AB90" s="25" t="str">
        <f>IF('Indicator Date hidden'!AC91="x","x",$AB$2-'Indicator Date hidden'!AC91)</f>
        <v>x</v>
      </c>
      <c r="AC90" s="25">
        <f>IF('Indicator Date hidden'!AD91="x","x",$AC$2-'Indicator Date hidden'!AD91)</f>
        <v>0</v>
      </c>
      <c r="AD90" s="25">
        <f>IF('Indicator Date hidden'!AE91="x","x",$AD$2-'Indicator Date hidden'!AE91)</f>
        <v>0</v>
      </c>
      <c r="AE90" s="25" t="str">
        <f>IF('Indicator Date hidden'!AF91="x","x",$AE$2-'Indicator Date hidden'!AF91)</f>
        <v>x</v>
      </c>
      <c r="AF90" s="25" t="str">
        <f>IF('Indicator Date hidden'!AG91="x","x",$AF$2-'Indicator Date hidden'!AG91)</f>
        <v>x</v>
      </c>
      <c r="AG90" s="25">
        <f>IF('Indicator Date hidden'!AH91="x","x",$AG$2-'Indicator Date hidden'!AH91)</f>
        <v>0</v>
      </c>
      <c r="AH90" s="25">
        <f>IF('Indicator Date hidden'!AI91="x","x",$AH$2-'Indicator Date hidden'!AI91)</f>
        <v>0</v>
      </c>
      <c r="AI90" s="25">
        <f>IF('Indicator Date hidden'!AJ91="x","x",$AI$2-'Indicator Date hidden'!AJ91)</f>
        <v>0</v>
      </c>
      <c r="AJ90" s="25" t="str">
        <f>IF('Indicator Date hidden'!AK91="x","x",$AJ$2-'Indicator Date hidden'!AK91)</f>
        <v>x</v>
      </c>
      <c r="AK90" s="25" t="str">
        <f>IF('Indicator Date hidden'!AL91="x","x",$AK$2-'Indicator Date hidden'!AL91)</f>
        <v>x</v>
      </c>
      <c r="AL90" s="25">
        <f>IF('Indicator Date hidden'!AM91="x","x",$AL$2-'Indicator Date hidden'!AM91)</f>
        <v>0</v>
      </c>
      <c r="AM90" s="25">
        <f>IF('Indicator Date hidden'!AN91="x","x",$AM$2-'Indicator Date hidden'!AN91)</f>
        <v>0</v>
      </c>
      <c r="AN90" s="25">
        <f>IF('Indicator Date hidden'!AO91="x","x",$AN$2-'Indicator Date hidden'!AO91)</f>
        <v>0</v>
      </c>
      <c r="AO90" s="25" t="str">
        <f>IF('Indicator Date hidden'!AP91="x","x",$AO$2-'Indicator Date hidden'!AP91)</f>
        <v>x</v>
      </c>
      <c r="AP90" s="25" t="str">
        <f>IF('Indicator Date hidden'!AQ91="x","x",$AP$2-'Indicator Date hidden'!AQ91)</f>
        <v>x</v>
      </c>
      <c r="AQ90" s="25" t="str">
        <f>IF('Indicator Date hidden'!AR91="x","x",$AQ$2-'Indicator Date hidden'!AR91)</f>
        <v>x</v>
      </c>
      <c r="AR90" s="25">
        <f>IF('Indicator Date hidden'!AS91="x","x",$AR$2-'Indicator Date hidden'!AS91)</f>
        <v>0</v>
      </c>
      <c r="AS90" s="25">
        <f>IF('Indicator Date hidden'!AT91="x","x",$AS$2-'Indicator Date hidden'!AT91)</f>
        <v>0</v>
      </c>
      <c r="AT90" s="25">
        <f>IF('Indicator Date hidden'!AU91="x","x",$AT$2-'Indicator Date hidden'!AU91)</f>
        <v>0</v>
      </c>
      <c r="AU90" s="25">
        <f>IF('Indicator Date hidden'!AV91="x","x",$AU$2-'Indicator Date hidden'!AV91)</f>
        <v>6</v>
      </c>
      <c r="AV90" s="25">
        <f>IF('Indicator Date hidden'!AW91="x","x",$AV$2-'Indicator Date hidden'!AW91)</f>
        <v>0</v>
      </c>
      <c r="AW90" s="25">
        <f>IF('Indicator Date hidden'!AX91="x","x",$AW$2-'Indicator Date hidden'!AX91)</f>
        <v>0</v>
      </c>
      <c r="AX90" s="25">
        <f>IF('Indicator Date hidden'!AY91="x","x",$AX$2-'Indicator Date hidden'!AY91)</f>
        <v>0</v>
      </c>
      <c r="AY90" s="25">
        <f>IF('Indicator Date hidden'!AZ91="x","x",$AY$2-'Indicator Date hidden'!AZ91)</f>
        <v>0</v>
      </c>
      <c r="AZ90" s="25">
        <f>IF('Indicator Date hidden'!BA91="x","x",$AZ$2-'Indicator Date hidden'!BA91)</f>
        <v>0</v>
      </c>
      <c r="BA90">
        <f t="shared" si="10"/>
        <v>8</v>
      </c>
      <c r="BB90" s="26">
        <f t="shared" si="11"/>
        <v>0.21052631578947367</v>
      </c>
      <c r="BC90">
        <f t="shared" si="12"/>
        <v>2</v>
      </c>
      <c r="BD90" s="26">
        <f t="shared" si="13"/>
        <v>1.0041465278073112</v>
      </c>
      <c r="BE90" s="28">
        <f t="shared" si="14"/>
        <v>0</v>
      </c>
    </row>
    <row r="91" spans="1:57" x14ac:dyDescent="0.35">
      <c r="A91" t="s">
        <v>7903</v>
      </c>
      <c r="B91" s="25">
        <f>IF('Indicator Date hidden'!C92="x","x",$B$2-'Indicator Date hidden'!C92)</f>
        <v>0</v>
      </c>
      <c r="C91" s="25">
        <f>IF('Indicator Date hidden'!D92="x","x",$C$2-'Indicator Date hidden'!D92)</f>
        <v>0</v>
      </c>
      <c r="D91" s="25">
        <f>IF('Indicator Date hidden'!E92="x","x",$D$2-'Indicator Date hidden'!E92)</f>
        <v>0</v>
      </c>
      <c r="E91" s="25">
        <f>IF('Indicator Date hidden'!F92="x","x",$E$2-'Indicator Date hidden'!F92)</f>
        <v>0</v>
      </c>
      <c r="F91" s="25">
        <f>IF('Indicator Date hidden'!G92="x","x",$F$2-'Indicator Date hidden'!G92)</f>
        <v>0</v>
      </c>
      <c r="G91" s="25">
        <f>IF('Indicator Date hidden'!H92="x","x",$G$2-'Indicator Date hidden'!H92)</f>
        <v>0</v>
      </c>
      <c r="H91" s="25">
        <f>IF('Indicator Date hidden'!I92="x","x",$H$2-'Indicator Date hidden'!I92)</f>
        <v>0</v>
      </c>
      <c r="I91" s="25">
        <f>IF('Indicator Date hidden'!J92="x","x",$I$2-'Indicator Date hidden'!J92)</f>
        <v>0</v>
      </c>
      <c r="J91" s="25">
        <f>IF('Indicator Date hidden'!K92="x","x",$J$2-'Indicator Date hidden'!K92)</f>
        <v>0</v>
      </c>
      <c r="K91" s="25">
        <f>IF('Indicator Date hidden'!L92="x","x",$K$2-'Indicator Date hidden'!L92)</f>
        <v>0</v>
      </c>
      <c r="L91" s="25">
        <f>IF('Indicator Date hidden'!M92="x","x",$L$2-'Indicator Date hidden'!M92)</f>
        <v>0</v>
      </c>
      <c r="M91" s="25">
        <f>IF('Indicator Date hidden'!N92="x","x",$M$2-'Indicator Date hidden'!N92)</f>
        <v>0</v>
      </c>
      <c r="N91" s="25">
        <f>IF('Indicator Date hidden'!O92="x","x",$N$2-'Indicator Date hidden'!O92)</f>
        <v>0</v>
      </c>
      <c r="O91" s="25">
        <f>IF('Indicator Date hidden'!P92="x","x",$O$2-'Indicator Date hidden'!P92)</f>
        <v>0</v>
      </c>
      <c r="P91" s="25">
        <f>IF('Indicator Date hidden'!Q92="x","x",$P$2-'Indicator Date hidden'!Q92)</f>
        <v>0</v>
      </c>
      <c r="Q91" s="25" t="str">
        <f>IF('Indicator Date hidden'!R92="x","x",$Q$2-'Indicator Date hidden'!R92)</f>
        <v>x</v>
      </c>
      <c r="R91" s="25">
        <f>IF('Indicator Date hidden'!S92="x","x",$R$2-'Indicator Date hidden'!S92)</f>
        <v>0</v>
      </c>
      <c r="S91" s="25">
        <f>IF('Indicator Date hidden'!T92="x","x",$S$2-'Indicator Date hidden'!T92)</f>
        <v>0</v>
      </c>
      <c r="T91" s="25">
        <f>IF('Indicator Date hidden'!U92="x","x",$T$2-'Indicator Date hidden'!U92)</f>
        <v>0</v>
      </c>
      <c r="U91" s="25" t="str">
        <f>IF('Indicator Date hidden'!V92="x","x",$U$2-'Indicator Date hidden'!V92)</f>
        <v>x</v>
      </c>
      <c r="V91" s="25">
        <f>IF('Indicator Date hidden'!W92="x","x",$V$2-'Indicator Date hidden'!W92)</f>
        <v>0</v>
      </c>
      <c r="W91" s="25">
        <f>IF('Indicator Date hidden'!X92="x","x",$W$2-'Indicator Date hidden'!X92)</f>
        <v>4</v>
      </c>
      <c r="X91" s="25">
        <f>IF('Indicator Date hidden'!Y92="x","x",$X$2-'Indicator Date hidden'!Y92)</f>
        <v>2</v>
      </c>
      <c r="Y91" s="25">
        <f>IF('Indicator Date hidden'!Z92="x","x",$Y$2-'Indicator Date hidden'!Z92)</f>
        <v>0</v>
      </c>
      <c r="Z91" s="25">
        <f>IF('Indicator Date hidden'!AA92="x","x",$Z$2-'Indicator Date hidden'!AA92)</f>
        <v>0</v>
      </c>
      <c r="AA91" s="25" t="str">
        <f>IF('Indicator Date hidden'!AB92="x","x",$AA$2-'Indicator Date hidden'!AB92)</f>
        <v>x</v>
      </c>
      <c r="AB91" s="25">
        <f>IF('Indicator Date hidden'!AC92="x","x",$AB$2-'Indicator Date hidden'!AC92)</f>
        <v>0</v>
      </c>
      <c r="AC91" s="25">
        <f>IF('Indicator Date hidden'!AD92="x","x",$AC$2-'Indicator Date hidden'!AD92)</f>
        <v>0</v>
      </c>
      <c r="AD91" s="25">
        <f>IF('Indicator Date hidden'!AE92="x","x",$AD$2-'Indicator Date hidden'!AE92)</f>
        <v>0</v>
      </c>
      <c r="AE91" s="25">
        <f>IF('Indicator Date hidden'!AF92="x","x",$AE$2-'Indicator Date hidden'!AF92)</f>
        <v>0</v>
      </c>
      <c r="AF91" s="25" t="str">
        <f>IF('Indicator Date hidden'!AG92="x","x",$AF$2-'Indicator Date hidden'!AG92)</f>
        <v>x</v>
      </c>
      <c r="AG91" s="25">
        <f>IF('Indicator Date hidden'!AH92="x","x",$AG$2-'Indicator Date hidden'!AH92)</f>
        <v>0</v>
      </c>
      <c r="AH91" s="25">
        <f>IF('Indicator Date hidden'!AI92="x","x",$AH$2-'Indicator Date hidden'!AI92)</f>
        <v>0</v>
      </c>
      <c r="AI91" s="25">
        <f>IF('Indicator Date hidden'!AJ92="x","x",$AI$2-'Indicator Date hidden'!AJ92)</f>
        <v>0</v>
      </c>
      <c r="AJ91" s="25" t="str">
        <f>IF('Indicator Date hidden'!AK92="x","x",$AJ$2-'Indicator Date hidden'!AK92)</f>
        <v>x</v>
      </c>
      <c r="AK91" s="25">
        <f>IF('Indicator Date hidden'!AL92="x","x",$AK$2-'Indicator Date hidden'!AL92)</f>
        <v>1</v>
      </c>
      <c r="AL91" s="25">
        <f>IF('Indicator Date hidden'!AM92="x","x",$AL$2-'Indicator Date hidden'!AM92)</f>
        <v>0</v>
      </c>
      <c r="AM91" s="25">
        <f>IF('Indicator Date hidden'!AN92="x","x",$AM$2-'Indicator Date hidden'!AN92)</f>
        <v>0</v>
      </c>
      <c r="AN91" s="25">
        <f>IF('Indicator Date hidden'!AO92="x","x",$AN$2-'Indicator Date hidden'!AO92)</f>
        <v>0</v>
      </c>
      <c r="AO91" s="25">
        <f>IF('Indicator Date hidden'!AP92="x","x",$AO$2-'Indicator Date hidden'!AP92)</f>
        <v>0</v>
      </c>
      <c r="AP91" s="25">
        <f>IF('Indicator Date hidden'!AQ92="x","x",$AP$2-'Indicator Date hidden'!AQ92)</f>
        <v>0</v>
      </c>
      <c r="AQ91" s="25">
        <f>IF('Indicator Date hidden'!AR92="x","x",$AQ$2-'Indicator Date hidden'!AR92)</f>
        <v>4</v>
      </c>
      <c r="AR91" s="25">
        <f>IF('Indicator Date hidden'!AS92="x","x",$AR$2-'Indicator Date hidden'!AS92)</f>
        <v>0</v>
      </c>
      <c r="AS91" s="25">
        <f>IF('Indicator Date hidden'!AT92="x","x",$AS$2-'Indicator Date hidden'!AT92)</f>
        <v>0</v>
      </c>
      <c r="AT91" s="25">
        <f>IF('Indicator Date hidden'!AU92="x","x",$AT$2-'Indicator Date hidden'!AU92)</f>
        <v>0</v>
      </c>
      <c r="AU91" s="25" t="str">
        <f>IF('Indicator Date hidden'!AV92="x","x",$AU$2-'Indicator Date hidden'!AV92)</f>
        <v>x</v>
      </c>
      <c r="AV91" s="25">
        <f>IF('Indicator Date hidden'!AW92="x","x",$AV$2-'Indicator Date hidden'!AW92)</f>
        <v>0</v>
      </c>
      <c r="AW91" s="25">
        <f>IF('Indicator Date hidden'!AX92="x","x",$AW$2-'Indicator Date hidden'!AX92)</f>
        <v>0</v>
      </c>
      <c r="AX91" s="25">
        <f>IF('Indicator Date hidden'!AY92="x","x",$AX$2-'Indicator Date hidden'!AY92)</f>
        <v>0</v>
      </c>
      <c r="AY91" s="25">
        <f>IF('Indicator Date hidden'!AZ92="x","x",$AY$2-'Indicator Date hidden'!AZ92)</f>
        <v>0</v>
      </c>
      <c r="AZ91" s="25">
        <f>IF('Indicator Date hidden'!BA92="x","x",$AZ$2-'Indicator Date hidden'!BA92)</f>
        <v>3</v>
      </c>
      <c r="BA91">
        <f t="shared" si="10"/>
        <v>14</v>
      </c>
      <c r="BB91" s="26">
        <f t="shared" si="11"/>
        <v>0.31111111111111112</v>
      </c>
      <c r="BC91">
        <f t="shared" si="12"/>
        <v>5</v>
      </c>
      <c r="BD91" s="26">
        <f t="shared" si="13"/>
        <v>0.9619938143072605</v>
      </c>
      <c r="BE91" s="28">
        <f t="shared" si="14"/>
        <v>0</v>
      </c>
    </row>
    <row r="92" spans="1:57" x14ac:dyDescent="0.35">
      <c r="A92" t="s">
        <v>7905</v>
      </c>
      <c r="B92" s="25">
        <f>IF('Indicator Date hidden'!C93="x","x",$B$2-'Indicator Date hidden'!C93)</f>
        <v>0</v>
      </c>
      <c r="C92" s="25">
        <f>IF('Indicator Date hidden'!D93="x","x",$C$2-'Indicator Date hidden'!D93)</f>
        <v>0</v>
      </c>
      <c r="D92" s="25">
        <f>IF('Indicator Date hidden'!E93="x","x",$D$2-'Indicator Date hidden'!E93)</f>
        <v>0</v>
      </c>
      <c r="E92" s="25">
        <f>IF('Indicator Date hidden'!F93="x","x",$E$2-'Indicator Date hidden'!F93)</f>
        <v>0</v>
      </c>
      <c r="F92" s="25">
        <f>IF('Indicator Date hidden'!G93="x","x",$F$2-'Indicator Date hidden'!G93)</f>
        <v>0</v>
      </c>
      <c r="G92" s="25">
        <f>IF('Indicator Date hidden'!H93="x","x",$G$2-'Indicator Date hidden'!H93)</f>
        <v>0</v>
      </c>
      <c r="H92" s="25">
        <f>IF('Indicator Date hidden'!I93="x","x",$H$2-'Indicator Date hidden'!I93)</f>
        <v>0</v>
      </c>
      <c r="I92" s="25">
        <f>IF('Indicator Date hidden'!J93="x","x",$I$2-'Indicator Date hidden'!J93)</f>
        <v>0</v>
      </c>
      <c r="J92" s="25">
        <f>IF('Indicator Date hidden'!K93="x","x",$J$2-'Indicator Date hidden'!K93)</f>
        <v>0</v>
      </c>
      <c r="K92" s="25">
        <f>IF('Indicator Date hidden'!L93="x","x",$K$2-'Indicator Date hidden'!L93)</f>
        <v>0</v>
      </c>
      <c r="L92" s="25">
        <f>IF('Indicator Date hidden'!M93="x","x",$L$2-'Indicator Date hidden'!M93)</f>
        <v>0</v>
      </c>
      <c r="M92" s="25">
        <f>IF('Indicator Date hidden'!N93="x","x",$M$2-'Indicator Date hidden'!N93)</f>
        <v>0</v>
      </c>
      <c r="N92" s="25">
        <f>IF('Indicator Date hidden'!O93="x","x",$N$2-'Indicator Date hidden'!O93)</f>
        <v>0</v>
      </c>
      <c r="O92" s="25">
        <f>IF('Indicator Date hidden'!P93="x","x",$O$2-'Indicator Date hidden'!P93)</f>
        <v>0</v>
      </c>
      <c r="P92" s="25">
        <f>IF('Indicator Date hidden'!Q93="x","x",$P$2-'Indicator Date hidden'!Q93)</f>
        <v>0</v>
      </c>
      <c r="Q92" s="25" t="str">
        <f>IF('Indicator Date hidden'!R93="x","x",$Q$2-'Indicator Date hidden'!R93)</f>
        <v>x</v>
      </c>
      <c r="R92" s="25">
        <f>IF('Indicator Date hidden'!S93="x","x",$R$2-'Indicator Date hidden'!S93)</f>
        <v>0</v>
      </c>
      <c r="S92" s="25">
        <f>IF('Indicator Date hidden'!T93="x","x",$S$2-'Indicator Date hidden'!T93)</f>
        <v>0</v>
      </c>
      <c r="T92" s="25">
        <f>IF('Indicator Date hidden'!U93="x","x",$T$2-'Indicator Date hidden'!U93)</f>
        <v>0</v>
      </c>
      <c r="U92" s="25" t="str">
        <f>IF('Indicator Date hidden'!V93="x","x",$U$2-'Indicator Date hidden'!V93)</f>
        <v>x</v>
      </c>
      <c r="V92" s="25">
        <f>IF('Indicator Date hidden'!W93="x","x",$V$2-'Indicator Date hidden'!W93)</f>
        <v>0</v>
      </c>
      <c r="W92" s="25">
        <f>IF('Indicator Date hidden'!X93="x","x",$W$2-'Indicator Date hidden'!X93)</f>
        <v>0</v>
      </c>
      <c r="X92" s="25">
        <f>IF('Indicator Date hidden'!Y93="x","x",$X$2-'Indicator Date hidden'!Y93)</f>
        <v>2</v>
      </c>
      <c r="Y92" s="25">
        <f>IF('Indicator Date hidden'!Z93="x","x",$Y$2-'Indicator Date hidden'!Z93)</f>
        <v>0</v>
      </c>
      <c r="Z92" s="25">
        <f>IF('Indicator Date hidden'!AA93="x","x",$Z$2-'Indicator Date hidden'!AA93)</f>
        <v>0</v>
      </c>
      <c r="AA92" s="25" t="str">
        <f>IF('Indicator Date hidden'!AB93="x","x",$AA$2-'Indicator Date hidden'!AB93)</f>
        <v>x</v>
      </c>
      <c r="AB92" s="25">
        <f>IF('Indicator Date hidden'!AC93="x","x",$AB$2-'Indicator Date hidden'!AC93)</f>
        <v>0</v>
      </c>
      <c r="AC92" s="25">
        <f>IF('Indicator Date hidden'!AD93="x","x",$AC$2-'Indicator Date hidden'!AD93)</f>
        <v>0</v>
      </c>
      <c r="AD92" s="25" t="str">
        <f>IF('Indicator Date hidden'!AE93="x","x",$AD$2-'Indicator Date hidden'!AE93)</f>
        <v>x</v>
      </c>
      <c r="AE92" s="25">
        <f>IF('Indicator Date hidden'!AF93="x","x",$AE$2-'Indicator Date hidden'!AF93)</f>
        <v>0</v>
      </c>
      <c r="AF92" s="25" t="str">
        <f>IF('Indicator Date hidden'!AG93="x","x",$AF$2-'Indicator Date hidden'!AG93)</f>
        <v>x</v>
      </c>
      <c r="AG92" s="25">
        <f>IF('Indicator Date hidden'!AH93="x","x",$AG$2-'Indicator Date hidden'!AH93)</f>
        <v>0</v>
      </c>
      <c r="AH92" s="25">
        <f>IF('Indicator Date hidden'!AI93="x","x",$AH$2-'Indicator Date hidden'!AI93)</f>
        <v>0</v>
      </c>
      <c r="AI92" s="25">
        <f>IF('Indicator Date hidden'!AJ93="x","x",$AI$2-'Indicator Date hidden'!AJ93)</f>
        <v>0</v>
      </c>
      <c r="AJ92" s="25" t="str">
        <f>IF('Indicator Date hidden'!AK93="x","x",$AJ$2-'Indicator Date hidden'!AK93)</f>
        <v>x</v>
      </c>
      <c r="AK92" s="25">
        <f>IF('Indicator Date hidden'!AL93="x","x",$AK$2-'Indicator Date hidden'!AL93)</f>
        <v>1</v>
      </c>
      <c r="AL92" s="25">
        <f>IF('Indicator Date hidden'!AM93="x","x",$AL$2-'Indicator Date hidden'!AM93)</f>
        <v>0</v>
      </c>
      <c r="AM92" s="25">
        <f>IF('Indicator Date hidden'!AN93="x","x",$AM$2-'Indicator Date hidden'!AN93)</f>
        <v>0</v>
      </c>
      <c r="AN92" s="25">
        <f>IF('Indicator Date hidden'!AO93="x","x",$AN$2-'Indicator Date hidden'!AO93)</f>
        <v>0</v>
      </c>
      <c r="AO92" s="25">
        <f>IF('Indicator Date hidden'!AP93="x","x",$AO$2-'Indicator Date hidden'!AP93)</f>
        <v>0</v>
      </c>
      <c r="AP92" s="25">
        <f>IF('Indicator Date hidden'!AQ93="x","x",$AP$2-'Indicator Date hidden'!AQ93)</f>
        <v>0</v>
      </c>
      <c r="AQ92" s="25" t="str">
        <f>IF('Indicator Date hidden'!AR93="x","x",$AQ$2-'Indicator Date hidden'!AR93)</f>
        <v>x</v>
      </c>
      <c r="AR92" s="25">
        <f>IF('Indicator Date hidden'!AS93="x","x",$AR$2-'Indicator Date hidden'!AS93)</f>
        <v>0</v>
      </c>
      <c r="AS92" s="25">
        <f>IF('Indicator Date hidden'!AT93="x","x",$AS$2-'Indicator Date hidden'!AT93)</f>
        <v>0</v>
      </c>
      <c r="AT92" s="25">
        <f>IF('Indicator Date hidden'!AU93="x","x",$AT$2-'Indicator Date hidden'!AU93)</f>
        <v>0</v>
      </c>
      <c r="AU92" s="25">
        <f>IF('Indicator Date hidden'!AV93="x","x",$AU$2-'Indicator Date hidden'!AV93)</f>
        <v>1</v>
      </c>
      <c r="AV92" s="25">
        <f>IF('Indicator Date hidden'!AW93="x","x",$AV$2-'Indicator Date hidden'!AW93)</f>
        <v>0</v>
      </c>
      <c r="AW92" s="25">
        <f>IF('Indicator Date hidden'!AX93="x","x",$AW$2-'Indicator Date hidden'!AX93)</f>
        <v>0</v>
      </c>
      <c r="AX92" s="25">
        <f>IF('Indicator Date hidden'!AY93="x","x",$AX$2-'Indicator Date hidden'!AY93)</f>
        <v>0</v>
      </c>
      <c r="AY92" s="25">
        <f>IF('Indicator Date hidden'!AZ93="x","x",$AY$2-'Indicator Date hidden'!AZ93)</f>
        <v>0</v>
      </c>
      <c r="AZ92" s="25">
        <f>IF('Indicator Date hidden'!BA93="x","x",$AZ$2-'Indicator Date hidden'!BA93)</f>
        <v>0</v>
      </c>
      <c r="BA92">
        <f t="shared" si="10"/>
        <v>4</v>
      </c>
      <c r="BB92" s="26">
        <f t="shared" si="11"/>
        <v>9.0909090909090912E-2</v>
      </c>
      <c r="BC92">
        <f t="shared" si="12"/>
        <v>3</v>
      </c>
      <c r="BD92" s="26">
        <f t="shared" si="13"/>
        <v>0.35790944881871867</v>
      </c>
      <c r="BE92" s="28">
        <f t="shared" si="14"/>
        <v>0</v>
      </c>
    </row>
    <row r="93" spans="1:57" x14ac:dyDescent="0.35">
      <c r="A93" t="s">
        <v>7895</v>
      </c>
      <c r="B93" s="25">
        <f>IF('Indicator Date hidden'!C94="x","x",$B$2-'Indicator Date hidden'!C94)</f>
        <v>0</v>
      </c>
      <c r="C93" s="25">
        <f>IF('Indicator Date hidden'!D94="x","x",$C$2-'Indicator Date hidden'!D94)</f>
        <v>0</v>
      </c>
      <c r="D93" s="25">
        <f>IF('Indicator Date hidden'!E94="x","x",$D$2-'Indicator Date hidden'!E94)</f>
        <v>0</v>
      </c>
      <c r="E93" s="25">
        <f>IF('Indicator Date hidden'!F94="x","x",$E$2-'Indicator Date hidden'!F94)</f>
        <v>0</v>
      </c>
      <c r="F93" s="25">
        <f>IF('Indicator Date hidden'!G94="x","x",$F$2-'Indicator Date hidden'!G94)</f>
        <v>0</v>
      </c>
      <c r="G93" s="25">
        <f>IF('Indicator Date hidden'!H94="x","x",$G$2-'Indicator Date hidden'!H94)</f>
        <v>0</v>
      </c>
      <c r="H93" s="25">
        <f>IF('Indicator Date hidden'!I94="x","x",$H$2-'Indicator Date hidden'!I94)</f>
        <v>0</v>
      </c>
      <c r="I93" s="25">
        <f>IF('Indicator Date hidden'!J94="x","x",$I$2-'Indicator Date hidden'!J94)</f>
        <v>0</v>
      </c>
      <c r="J93" s="25">
        <f>IF('Indicator Date hidden'!K94="x","x",$J$2-'Indicator Date hidden'!K94)</f>
        <v>0</v>
      </c>
      <c r="K93" s="25">
        <f>IF('Indicator Date hidden'!L94="x","x",$K$2-'Indicator Date hidden'!L94)</f>
        <v>0</v>
      </c>
      <c r="L93" s="25">
        <f>IF('Indicator Date hidden'!M94="x","x",$L$2-'Indicator Date hidden'!M94)</f>
        <v>0</v>
      </c>
      <c r="M93" s="25">
        <f>IF('Indicator Date hidden'!N94="x","x",$M$2-'Indicator Date hidden'!N94)</f>
        <v>0</v>
      </c>
      <c r="N93" s="25">
        <f>IF('Indicator Date hidden'!O94="x","x",$N$2-'Indicator Date hidden'!O94)</f>
        <v>0</v>
      </c>
      <c r="O93" s="25">
        <f>IF('Indicator Date hidden'!P94="x","x",$O$2-'Indicator Date hidden'!P94)</f>
        <v>0</v>
      </c>
      <c r="P93" s="25">
        <f>IF('Indicator Date hidden'!Q94="x","x",$P$2-'Indicator Date hidden'!Q94)</f>
        <v>0</v>
      </c>
      <c r="Q93" s="25">
        <f>IF('Indicator Date hidden'!R94="x","x",$Q$2-'Indicator Date hidden'!R94)</f>
        <v>2</v>
      </c>
      <c r="R93" s="25">
        <f>IF('Indicator Date hidden'!S94="x","x",$R$2-'Indicator Date hidden'!S94)</f>
        <v>0</v>
      </c>
      <c r="S93" s="25">
        <f>IF('Indicator Date hidden'!T94="x","x",$S$2-'Indicator Date hidden'!T94)</f>
        <v>0</v>
      </c>
      <c r="T93" s="25">
        <f>IF('Indicator Date hidden'!U94="x","x",$T$2-'Indicator Date hidden'!U94)</f>
        <v>0</v>
      </c>
      <c r="U93" s="25">
        <f>IF('Indicator Date hidden'!V94="x","x",$U$2-'Indicator Date hidden'!V94)</f>
        <v>0</v>
      </c>
      <c r="V93" s="25">
        <f>IF('Indicator Date hidden'!W94="x","x",$V$2-'Indicator Date hidden'!W94)</f>
        <v>0</v>
      </c>
      <c r="W93" s="25">
        <f>IF('Indicator Date hidden'!X94="x","x",$W$2-'Indicator Date hidden'!X94)</f>
        <v>0</v>
      </c>
      <c r="X93" s="25">
        <f>IF('Indicator Date hidden'!Y94="x","x",$X$2-'Indicator Date hidden'!Y94)</f>
        <v>1</v>
      </c>
      <c r="Y93" s="25">
        <f>IF('Indicator Date hidden'!Z94="x","x",$Y$2-'Indicator Date hidden'!Z94)</f>
        <v>0</v>
      </c>
      <c r="Z93" s="25">
        <f>IF('Indicator Date hidden'!AA94="x","x",$Z$2-'Indicator Date hidden'!AA94)</f>
        <v>0</v>
      </c>
      <c r="AA93" s="25">
        <f>IF('Indicator Date hidden'!AB94="x","x",$AA$2-'Indicator Date hidden'!AB94)</f>
        <v>0</v>
      </c>
      <c r="AB93" s="25">
        <f>IF('Indicator Date hidden'!AC94="x","x",$AB$2-'Indicator Date hidden'!AC94)</f>
        <v>0</v>
      </c>
      <c r="AC93" s="25">
        <f>IF('Indicator Date hidden'!AD94="x","x",$AC$2-'Indicator Date hidden'!AD94)</f>
        <v>0</v>
      </c>
      <c r="AD93" s="25">
        <f>IF('Indicator Date hidden'!AE94="x","x",$AD$2-'Indicator Date hidden'!AE94)</f>
        <v>0</v>
      </c>
      <c r="AE93" s="25">
        <f>IF('Indicator Date hidden'!AF94="x","x",$AE$2-'Indicator Date hidden'!AF94)</f>
        <v>0</v>
      </c>
      <c r="AF93" s="25">
        <f>IF('Indicator Date hidden'!AG94="x","x",$AF$2-'Indicator Date hidden'!AG94)</f>
        <v>1</v>
      </c>
      <c r="AG93" s="25">
        <f>IF('Indicator Date hidden'!AH94="x","x",$AG$2-'Indicator Date hidden'!AH94)</f>
        <v>0</v>
      </c>
      <c r="AH93" s="25">
        <f>IF('Indicator Date hidden'!AI94="x","x",$AH$2-'Indicator Date hidden'!AI94)</f>
        <v>0</v>
      </c>
      <c r="AI93" s="25">
        <f>IF('Indicator Date hidden'!AJ94="x","x",$AI$2-'Indicator Date hidden'!AJ94)</f>
        <v>0</v>
      </c>
      <c r="AJ93" s="25" t="str">
        <f>IF('Indicator Date hidden'!AK94="x","x",$AJ$2-'Indicator Date hidden'!AK94)</f>
        <v>x</v>
      </c>
      <c r="AK93" s="25">
        <f>IF('Indicator Date hidden'!AL94="x","x",$AK$2-'Indicator Date hidden'!AL94)</f>
        <v>1</v>
      </c>
      <c r="AL93" s="25">
        <f>IF('Indicator Date hidden'!AM94="x","x",$AL$2-'Indicator Date hidden'!AM94)</f>
        <v>0</v>
      </c>
      <c r="AM93" s="25">
        <f>IF('Indicator Date hidden'!AN94="x","x",$AM$2-'Indicator Date hidden'!AN94)</f>
        <v>0</v>
      </c>
      <c r="AN93" s="25">
        <f>IF('Indicator Date hidden'!AO94="x","x",$AN$2-'Indicator Date hidden'!AO94)</f>
        <v>0</v>
      </c>
      <c r="AO93" s="25" t="str">
        <f>IF('Indicator Date hidden'!AP94="x","x",$AO$2-'Indicator Date hidden'!AP94)</f>
        <v>x</v>
      </c>
      <c r="AP93" s="25" t="str">
        <f>IF('Indicator Date hidden'!AQ94="x","x",$AP$2-'Indicator Date hidden'!AQ94)</f>
        <v>x</v>
      </c>
      <c r="AQ93" s="25">
        <f>IF('Indicator Date hidden'!AR94="x","x",$AQ$2-'Indicator Date hidden'!AR94)</f>
        <v>0</v>
      </c>
      <c r="AR93" s="25">
        <f>IF('Indicator Date hidden'!AS94="x","x",$AR$2-'Indicator Date hidden'!AS94)</f>
        <v>0</v>
      </c>
      <c r="AS93" s="25">
        <f>IF('Indicator Date hidden'!AT94="x","x",$AS$2-'Indicator Date hidden'!AT94)</f>
        <v>0</v>
      </c>
      <c r="AT93" s="25">
        <f>IF('Indicator Date hidden'!AU94="x","x",$AT$2-'Indicator Date hidden'!AU94)</f>
        <v>0</v>
      </c>
      <c r="AU93" s="25">
        <f>IF('Indicator Date hidden'!AV94="x","x",$AU$2-'Indicator Date hidden'!AV94)</f>
        <v>5</v>
      </c>
      <c r="AV93" s="25">
        <f>IF('Indicator Date hidden'!AW94="x","x",$AV$2-'Indicator Date hidden'!AW94)</f>
        <v>0</v>
      </c>
      <c r="AW93" s="25">
        <f>IF('Indicator Date hidden'!AX94="x","x",$AW$2-'Indicator Date hidden'!AX94)</f>
        <v>0</v>
      </c>
      <c r="AX93" s="25">
        <f>IF('Indicator Date hidden'!AY94="x","x",$AX$2-'Indicator Date hidden'!AY94)</f>
        <v>0</v>
      </c>
      <c r="AY93" s="25">
        <f>IF('Indicator Date hidden'!AZ94="x","x",$AY$2-'Indicator Date hidden'!AZ94)</f>
        <v>0</v>
      </c>
      <c r="AZ93" s="25">
        <f>IF('Indicator Date hidden'!BA94="x","x",$AZ$2-'Indicator Date hidden'!BA94)</f>
        <v>0</v>
      </c>
      <c r="BA93">
        <f t="shared" si="10"/>
        <v>10</v>
      </c>
      <c r="BB93" s="26">
        <f t="shared" si="11"/>
        <v>0.20833333333333334</v>
      </c>
      <c r="BC93">
        <f t="shared" si="12"/>
        <v>5</v>
      </c>
      <c r="BD93" s="26">
        <f t="shared" si="13"/>
        <v>0.78947063839568399</v>
      </c>
      <c r="BE93" s="28">
        <f t="shared" si="14"/>
        <v>0</v>
      </c>
    </row>
    <row r="94" spans="1:57" x14ac:dyDescent="0.35">
      <c r="A94" t="s">
        <v>7907</v>
      </c>
      <c r="B94" s="25">
        <f>IF('Indicator Date hidden'!C95="x","x",$B$2-'Indicator Date hidden'!C95)</f>
        <v>0</v>
      </c>
      <c r="C94" s="25">
        <f>IF('Indicator Date hidden'!D95="x","x",$C$2-'Indicator Date hidden'!D95)</f>
        <v>0</v>
      </c>
      <c r="D94" s="25">
        <f>IF('Indicator Date hidden'!E95="x","x",$D$2-'Indicator Date hidden'!E95)</f>
        <v>0</v>
      </c>
      <c r="E94" s="25">
        <f>IF('Indicator Date hidden'!F95="x","x",$E$2-'Indicator Date hidden'!F95)</f>
        <v>0</v>
      </c>
      <c r="F94" s="25">
        <f>IF('Indicator Date hidden'!G95="x","x",$F$2-'Indicator Date hidden'!G95)</f>
        <v>0</v>
      </c>
      <c r="G94" s="25">
        <f>IF('Indicator Date hidden'!H95="x","x",$G$2-'Indicator Date hidden'!H95)</f>
        <v>0</v>
      </c>
      <c r="H94" s="25">
        <f>IF('Indicator Date hidden'!I95="x","x",$H$2-'Indicator Date hidden'!I95)</f>
        <v>0</v>
      </c>
      <c r="I94" s="25">
        <f>IF('Indicator Date hidden'!J95="x","x",$I$2-'Indicator Date hidden'!J95)</f>
        <v>0</v>
      </c>
      <c r="J94" s="25">
        <f>IF('Indicator Date hidden'!K95="x","x",$J$2-'Indicator Date hidden'!K95)</f>
        <v>0</v>
      </c>
      <c r="K94" s="25">
        <f>IF('Indicator Date hidden'!L95="x","x",$K$2-'Indicator Date hidden'!L95)</f>
        <v>0</v>
      </c>
      <c r="L94" s="25">
        <f>IF('Indicator Date hidden'!M95="x","x",$L$2-'Indicator Date hidden'!M95)</f>
        <v>0</v>
      </c>
      <c r="M94" s="25">
        <f>IF('Indicator Date hidden'!N95="x","x",$M$2-'Indicator Date hidden'!N95)</f>
        <v>0</v>
      </c>
      <c r="N94" s="25">
        <f>IF('Indicator Date hidden'!O95="x","x",$N$2-'Indicator Date hidden'!O95)</f>
        <v>0</v>
      </c>
      <c r="O94" s="25">
        <f>IF('Indicator Date hidden'!P95="x","x",$O$2-'Indicator Date hidden'!P95)</f>
        <v>0</v>
      </c>
      <c r="P94" s="25">
        <f>IF('Indicator Date hidden'!Q95="x","x",$P$2-'Indicator Date hidden'!Q95)</f>
        <v>0</v>
      </c>
      <c r="Q94" s="25">
        <f>IF('Indicator Date hidden'!R95="x","x",$Q$2-'Indicator Date hidden'!R95)</f>
        <v>2</v>
      </c>
      <c r="R94" s="25">
        <f>IF('Indicator Date hidden'!S95="x","x",$R$2-'Indicator Date hidden'!S95)</f>
        <v>0</v>
      </c>
      <c r="S94" s="25">
        <f>IF('Indicator Date hidden'!T95="x","x",$S$2-'Indicator Date hidden'!T95)</f>
        <v>0</v>
      </c>
      <c r="T94" s="25">
        <f>IF('Indicator Date hidden'!U95="x","x",$T$2-'Indicator Date hidden'!U95)</f>
        <v>0</v>
      </c>
      <c r="U94" s="25">
        <f>IF('Indicator Date hidden'!V95="x","x",$U$2-'Indicator Date hidden'!V95)</f>
        <v>0</v>
      </c>
      <c r="V94" s="25">
        <f>IF('Indicator Date hidden'!W95="x","x",$V$2-'Indicator Date hidden'!W95)</f>
        <v>0</v>
      </c>
      <c r="W94" s="25">
        <f>IF('Indicator Date hidden'!X95="x","x",$W$2-'Indicator Date hidden'!X95)</f>
        <v>3</v>
      </c>
      <c r="X94" s="25">
        <f>IF('Indicator Date hidden'!Y95="x","x",$X$2-'Indicator Date hidden'!Y95)</f>
        <v>2</v>
      </c>
      <c r="Y94" s="25">
        <f>IF('Indicator Date hidden'!Z95="x","x",$Y$2-'Indicator Date hidden'!Z95)</f>
        <v>0</v>
      </c>
      <c r="Z94" s="25">
        <f>IF('Indicator Date hidden'!AA95="x","x",$Z$2-'Indicator Date hidden'!AA95)</f>
        <v>0</v>
      </c>
      <c r="AA94" s="25">
        <f>IF('Indicator Date hidden'!AB95="x","x",$AA$2-'Indicator Date hidden'!AB95)</f>
        <v>0</v>
      </c>
      <c r="AB94" s="25">
        <f>IF('Indicator Date hidden'!AC95="x","x",$AB$2-'Indicator Date hidden'!AC95)</f>
        <v>0</v>
      </c>
      <c r="AC94" s="25">
        <f>IF('Indicator Date hidden'!AD95="x","x",$AC$2-'Indicator Date hidden'!AD95)</f>
        <v>0</v>
      </c>
      <c r="AD94" s="25">
        <f>IF('Indicator Date hidden'!AE95="x","x",$AD$2-'Indicator Date hidden'!AE95)</f>
        <v>0</v>
      </c>
      <c r="AE94" s="25">
        <f>IF('Indicator Date hidden'!AF95="x","x",$AE$2-'Indicator Date hidden'!AF95)</f>
        <v>1</v>
      </c>
      <c r="AF94" s="25">
        <f>IF('Indicator Date hidden'!AG95="x","x",$AF$2-'Indicator Date hidden'!AG95)</f>
        <v>1</v>
      </c>
      <c r="AG94" s="25">
        <f>IF('Indicator Date hidden'!AH95="x","x",$AG$2-'Indicator Date hidden'!AH95)</f>
        <v>0</v>
      </c>
      <c r="AH94" s="25">
        <f>IF('Indicator Date hidden'!AI95="x","x",$AH$2-'Indicator Date hidden'!AI95)</f>
        <v>0</v>
      </c>
      <c r="AI94" s="25">
        <f>IF('Indicator Date hidden'!AJ95="x","x",$AI$2-'Indicator Date hidden'!AJ95)</f>
        <v>0</v>
      </c>
      <c r="AJ94" s="25">
        <f>IF('Indicator Date hidden'!AK95="x","x",$AJ$2-'Indicator Date hidden'!AK95)</f>
        <v>1</v>
      </c>
      <c r="AK94" s="25">
        <f>IF('Indicator Date hidden'!AL95="x","x",$AK$2-'Indicator Date hidden'!AL95)</f>
        <v>1</v>
      </c>
      <c r="AL94" s="25">
        <f>IF('Indicator Date hidden'!AM95="x","x",$AL$2-'Indicator Date hidden'!AM95)</f>
        <v>0</v>
      </c>
      <c r="AM94" s="25">
        <f>IF('Indicator Date hidden'!AN95="x","x",$AM$2-'Indicator Date hidden'!AN95)</f>
        <v>0</v>
      </c>
      <c r="AN94" s="25">
        <f>IF('Indicator Date hidden'!AO95="x","x",$AN$2-'Indicator Date hidden'!AO95)</f>
        <v>0</v>
      </c>
      <c r="AO94" s="25">
        <f>IF('Indicator Date hidden'!AP95="x","x",$AO$2-'Indicator Date hidden'!AP95)</f>
        <v>2</v>
      </c>
      <c r="AP94" s="25">
        <f>IF('Indicator Date hidden'!AQ95="x","x",$AP$2-'Indicator Date hidden'!AQ95)</f>
        <v>1</v>
      </c>
      <c r="AQ94" s="25">
        <f>IF('Indicator Date hidden'!AR95="x","x",$AQ$2-'Indicator Date hidden'!AR95)</f>
        <v>0</v>
      </c>
      <c r="AR94" s="25">
        <f>IF('Indicator Date hidden'!AS95="x","x",$AR$2-'Indicator Date hidden'!AS95)</f>
        <v>0</v>
      </c>
      <c r="AS94" s="25">
        <f>IF('Indicator Date hidden'!AT95="x","x",$AS$2-'Indicator Date hidden'!AT95)</f>
        <v>0</v>
      </c>
      <c r="AT94" s="25">
        <f>IF('Indicator Date hidden'!AU95="x","x",$AT$2-'Indicator Date hidden'!AU95)</f>
        <v>0</v>
      </c>
      <c r="AU94" s="25" t="str">
        <f>IF('Indicator Date hidden'!AV95="x","x",$AU$2-'Indicator Date hidden'!AV95)</f>
        <v>x</v>
      </c>
      <c r="AV94" s="25">
        <f>IF('Indicator Date hidden'!AW95="x","x",$AV$2-'Indicator Date hidden'!AW95)</f>
        <v>0</v>
      </c>
      <c r="AW94" s="25">
        <f>IF('Indicator Date hidden'!AX95="x","x",$AW$2-'Indicator Date hidden'!AX95)</f>
        <v>0</v>
      </c>
      <c r="AX94" s="25">
        <f>IF('Indicator Date hidden'!AY95="x","x",$AX$2-'Indicator Date hidden'!AY95)</f>
        <v>0</v>
      </c>
      <c r="AY94" s="25">
        <f>IF('Indicator Date hidden'!AZ95="x","x",$AY$2-'Indicator Date hidden'!AZ95)</f>
        <v>0</v>
      </c>
      <c r="AZ94" s="25">
        <f>IF('Indicator Date hidden'!BA95="x","x",$AZ$2-'Indicator Date hidden'!BA95)</f>
        <v>0</v>
      </c>
      <c r="BA94">
        <f t="shared" si="10"/>
        <v>14</v>
      </c>
      <c r="BB94" s="26">
        <f t="shared" si="11"/>
        <v>0.28000000000000003</v>
      </c>
      <c r="BC94">
        <f t="shared" si="12"/>
        <v>9</v>
      </c>
      <c r="BD94" s="26">
        <f t="shared" si="13"/>
        <v>0.664529909033446</v>
      </c>
      <c r="BE94" s="28">
        <f t="shared" si="14"/>
        <v>0</v>
      </c>
    </row>
    <row r="95" spans="1:57" x14ac:dyDescent="0.35">
      <c r="A95" t="s">
        <v>7924</v>
      </c>
      <c r="B95" s="25">
        <f>IF('Indicator Date hidden'!C96="x","x",$B$2-'Indicator Date hidden'!C96)</f>
        <v>0</v>
      </c>
      <c r="C95" s="25">
        <f>IF('Indicator Date hidden'!D96="x","x",$C$2-'Indicator Date hidden'!D96)</f>
        <v>0</v>
      </c>
      <c r="D95" s="25">
        <f>IF('Indicator Date hidden'!E96="x","x",$D$2-'Indicator Date hidden'!E96)</f>
        <v>0</v>
      </c>
      <c r="E95" s="25">
        <f>IF('Indicator Date hidden'!F96="x","x",$E$2-'Indicator Date hidden'!F96)</f>
        <v>0</v>
      </c>
      <c r="F95" s="25">
        <f>IF('Indicator Date hidden'!G96="x","x",$F$2-'Indicator Date hidden'!G96)</f>
        <v>0</v>
      </c>
      <c r="G95" s="25">
        <f>IF('Indicator Date hidden'!H96="x","x",$G$2-'Indicator Date hidden'!H96)</f>
        <v>0</v>
      </c>
      <c r="H95" s="25">
        <f>IF('Indicator Date hidden'!I96="x","x",$H$2-'Indicator Date hidden'!I96)</f>
        <v>0</v>
      </c>
      <c r="I95" s="25">
        <f>IF('Indicator Date hidden'!J96="x","x",$I$2-'Indicator Date hidden'!J96)</f>
        <v>0</v>
      </c>
      <c r="J95" s="25">
        <f>IF('Indicator Date hidden'!K96="x","x",$J$2-'Indicator Date hidden'!K96)</f>
        <v>0</v>
      </c>
      <c r="K95" s="25">
        <f>IF('Indicator Date hidden'!L96="x","x",$K$2-'Indicator Date hidden'!L96)</f>
        <v>0</v>
      </c>
      <c r="L95" s="25">
        <f>IF('Indicator Date hidden'!M96="x","x",$L$2-'Indicator Date hidden'!M96)</f>
        <v>0</v>
      </c>
      <c r="M95" s="25">
        <f>IF('Indicator Date hidden'!N96="x","x",$M$2-'Indicator Date hidden'!N96)</f>
        <v>0</v>
      </c>
      <c r="N95" s="25">
        <f>IF('Indicator Date hidden'!O96="x","x",$N$2-'Indicator Date hidden'!O96)</f>
        <v>0</v>
      </c>
      <c r="O95" s="25">
        <f>IF('Indicator Date hidden'!P96="x","x",$O$2-'Indicator Date hidden'!P96)</f>
        <v>0</v>
      </c>
      <c r="P95" s="25">
        <f>IF('Indicator Date hidden'!Q96="x","x",$P$2-'Indicator Date hidden'!Q96)</f>
        <v>0</v>
      </c>
      <c r="Q95" s="25" t="str">
        <f>IF('Indicator Date hidden'!R96="x","x",$Q$2-'Indicator Date hidden'!R96)</f>
        <v>x</v>
      </c>
      <c r="R95" s="25">
        <f>IF('Indicator Date hidden'!S96="x","x",$R$2-'Indicator Date hidden'!S96)</f>
        <v>0</v>
      </c>
      <c r="S95" s="25">
        <f>IF('Indicator Date hidden'!T96="x","x",$S$2-'Indicator Date hidden'!T96)</f>
        <v>0</v>
      </c>
      <c r="T95" s="25">
        <f>IF('Indicator Date hidden'!U96="x","x",$T$2-'Indicator Date hidden'!U96)</f>
        <v>0</v>
      </c>
      <c r="U95" s="25" t="str">
        <f>IF('Indicator Date hidden'!V96="x","x",$U$2-'Indicator Date hidden'!V96)</f>
        <v>x</v>
      </c>
      <c r="V95" s="25">
        <f>IF('Indicator Date hidden'!W96="x","x",$V$2-'Indicator Date hidden'!W96)</f>
        <v>0</v>
      </c>
      <c r="W95" s="25" t="str">
        <f>IF('Indicator Date hidden'!X96="x","x",$W$2-'Indicator Date hidden'!X96)</f>
        <v>x</v>
      </c>
      <c r="X95" s="25">
        <f>IF('Indicator Date hidden'!Y96="x","x",$X$2-'Indicator Date hidden'!Y96)</f>
        <v>2</v>
      </c>
      <c r="Y95" s="25">
        <f>IF('Indicator Date hidden'!Z96="x","x",$Y$2-'Indicator Date hidden'!Z96)</f>
        <v>0</v>
      </c>
      <c r="Z95" s="25">
        <f>IF('Indicator Date hidden'!AA96="x","x",$Z$2-'Indicator Date hidden'!AA96)</f>
        <v>0</v>
      </c>
      <c r="AA95" s="25" t="str">
        <f>IF('Indicator Date hidden'!AB96="x","x",$AA$2-'Indicator Date hidden'!AB96)</f>
        <v>x</v>
      </c>
      <c r="AB95" s="25">
        <f>IF('Indicator Date hidden'!AC96="x","x",$AB$2-'Indicator Date hidden'!AC96)</f>
        <v>0</v>
      </c>
      <c r="AC95" s="25">
        <f>IF('Indicator Date hidden'!AD96="x","x",$AC$2-'Indicator Date hidden'!AD96)</f>
        <v>0</v>
      </c>
      <c r="AD95" s="25" t="str">
        <f>IF('Indicator Date hidden'!AE96="x","x",$AD$2-'Indicator Date hidden'!AE96)</f>
        <v>x</v>
      </c>
      <c r="AE95" s="25">
        <f>IF('Indicator Date hidden'!AF96="x","x",$AE$2-'Indicator Date hidden'!AF96)</f>
        <v>0</v>
      </c>
      <c r="AF95" s="25">
        <f>IF('Indicator Date hidden'!AG96="x","x",$AF$2-'Indicator Date hidden'!AG96)</f>
        <v>1</v>
      </c>
      <c r="AG95" s="25">
        <f>IF('Indicator Date hidden'!AH96="x","x",$AG$2-'Indicator Date hidden'!AH96)</f>
        <v>0</v>
      </c>
      <c r="AH95" s="25">
        <f>IF('Indicator Date hidden'!AI96="x","x",$AH$2-'Indicator Date hidden'!AI96)</f>
        <v>0</v>
      </c>
      <c r="AI95" s="25">
        <f>IF('Indicator Date hidden'!AJ96="x","x",$AI$2-'Indicator Date hidden'!AJ96)</f>
        <v>0</v>
      </c>
      <c r="AJ95" s="25" t="str">
        <f>IF('Indicator Date hidden'!AK96="x","x",$AJ$2-'Indicator Date hidden'!AK96)</f>
        <v>x</v>
      </c>
      <c r="AK95" s="25">
        <f>IF('Indicator Date hidden'!AL96="x","x",$AK$2-'Indicator Date hidden'!AL96)</f>
        <v>1</v>
      </c>
      <c r="AL95" s="25">
        <f>IF('Indicator Date hidden'!AM96="x","x",$AL$2-'Indicator Date hidden'!AM96)</f>
        <v>0</v>
      </c>
      <c r="AM95" s="25">
        <f>IF('Indicator Date hidden'!AN96="x","x",$AM$2-'Indicator Date hidden'!AN96)</f>
        <v>0</v>
      </c>
      <c r="AN95" s="25">
        <f>IF('Indicator Date hidden'!AO96="x","x",$AN$2-'Indicator Date hidden'!AO96)</f>
        <v>0</v>
      </c>
      <c r="AO95" s="25">
        <f>IF('Indicator Date hidden'!AP96="x","x",$AO$2-'Indicator Date hidden'!AP96)</f>
        <v>0</v>
      </c>
      <c r="AP95" s="25">
        <f>IF('Indicator Date hidden'!AQ96="x","x",$AP$2-'Indicator Date hidden'!AQ96)</f>
        <v>0</v>
      </c>
      <c r="AQ95" s="25" t="str">
        <f>IF('Indicator Date hidden'!AR96="x","x",$AQ$2-'Indicator Date hidden'!AR96)</f>
        <v>x</v>
      </c>
      <c r="AR95" s="25">
        <f>IF('Indicator Date hidden'!AS96="x","x",$AR$2-'Indicator Date hidden'!AS96)</f>
        <v>0</v>
      </c>
      <c r="AS95" s="25">
        <f>IF('Indicator Date hidden'!AT96="x","x",$AS$2-'Indicator Date hidden'!AT96)</f>
        <v>0</v>
      </c>
      <c r="AT95" s="25">
        <f>IF('Indicator Date hidden'!AU96="x","x",$AT$2-'Indicator Date hidden'!AU96)</f>
        <v>0</v>
      </c>
      <c r="AU95" s="25">
        <f>IF('Indicator Date hidden'!AV96="x","x",$AU$2-'Indicator Date hidden'!AV96)</f>
        <v>3</v>
      </c>
      <c r="AV95" s="25">
        <f>IF('Indicator Date hidden'!AW96="x","x",$AV$2-'Indicator Date hidden'!AW96)</f>
        <v>0</v>
      </c>
      <c r="AW95" s="25">
        <f>IF('Indicator Date hidden'!AX96="x","x",$AW$2-'Indicator Date hidden'!AX96)</f>
        <v>0</v>
      </c>
      <c r="AX95" s="25">
        <f>IF('Indicator Date hidden'!AY96="x","x",$AX$2-'Indicator Date hidden'!AY96)</f>
        <v>0</v>
      </c>
      <c r="AY95" s="25">
        <f>IF('Indicator Date hidden'!AZ96="x","x",$AY$2-'Indicator Date hidden'!AZ96)</f>
        <v>0</v>
      </c>
      <c r="AZ95" s="25">
        <f>IF('Indicator Date hidden'!BA96="x","x",$AZ$2-'Indicator Date hidden'!BA96)</f>
        <v>0</v>
      </c>
      <c r="BA95">
        <f t="shared" si="10"/>
        <v>7</v>
      </c>
      <c r="BB95" s="26">
        <f t="shared" si="11"/>
        <v>0.15909090909090909</v>
      </c>
      <c r="BC95">
        <f t="shared" si="12"/>
        <v>4</v>
      </c>
      <c r="BD95" s="26">
        <f t="shared" si="13"/>
        <v>0.56178214065037613</v>
      </c>
      <c r="BE95" s="28">
        <f t="shared" si="14"/>
        <v>0</v>
      </c>
    </row>
    <row r="96" spans="1:57" x14ac:dyDescent="0.35">
      <c r="A96" t="s">
        <v>7908</v>
      </c>
      <c r="B96" s="25">
        <f>IF('Indicator Date hidden'!C97="x","x",$B$2-'Indicator Date hidden'!C97)</f>
        <v>0</v>
      </c>
      <c r="C96" s="25">
        <f>IF('Indicator Date hidden'!D97="x","x",$C$2-'Indicator Date hidden'!D97)</f>
        <v>0</v>
      </c>
      <c r="D96" s="25">
        <f>IF('Indicator Date hidden'!E97="x","x",$D$2-'Indicator Date hidden'!E97)</f>
        <v>0</v>
      </c>
      <c r="E96" s="25">
        <f>IF('Indicator Date hidden'!F97="x","x",$E$2-'Indicator Date hidden'!F97)</f>
        <v>0</v>
      </c>
      <c r="F96" s="25">
        <f>IF('Indicator Date hidden'!G97="x","x",$F$2-'Indicator Date hidden'!G97)</f>
        <v>0</v>
      </c>
      <c r="G96" s="25">
        <f>IF('Indicator Date hidden'!H97="x","x",$G$2-'Indicator Date hidden'!H97)</f>
        <v>0</v>
      </c>
      <c r="H96" s="25">
        <f>IF('Indicator Date hidden'!I97="x","x",$H$2-'Indicator Date hidden'!I97)</f>
        <v>0</v>
      </c>
      <c r="I96" s="25">
        <f>IF('Indicator Date hidden'!J97="x","x",$I$2-'Indicator Date hidden'!J97)</f>
        <v>0</v>
      </c>
      <c r="J96" s="25">
        <f>IF('Indicator Date hidden'!K97="x","x",$J$2-'Indicator Date hidden'!K97)</f>
        <v>0</v>
      </c>
      <c r="K96" s="25">
        <f>IF('Indicator Date hidden'!L97="x","x",$K$2-'Indicator Date hidden'!L97)</f>
        <v>0</v>
      </c>
      <c r="L96" s="25">
        <f>IF('Indicator Date hidden'!M97="x","x",$L$2-'Indicator Date hidden'!M97)</f>
        <v>0</v>
      </c>
      <c r="M96" s="25">
        <f>IF('Indicator Date hidden'!N97="x","x",$M$2-'Indicator Date hidden'!N97)</f>
        <v>0</v>
      </c>
      <c r="N96" s="25">
        <f>IF('Indicator Date hidden'!O97="x","x",$N$2-'Indicator Date hidden'!O97)</f>
        <v>0</v>
      </c>
      <c r="O96" s="25">
        <f>IF('Indicator Date hidden'!P97="x","x",$O$2-'Indicator Date hidden'!P97)</f>
        <v>0</v>
      </c>
      <c r="P96" s="25">
        <f>IF('Indicator Date hidden'!Q97="x","x",$P$2-'Indicator Date hidden'!Q97)</f>
        <v>0</v>
      </c>
      <c r="Q96" s="25" t="str">
        <f>IF('Indicator Date hidden'!R97="x","x",$Q$2-'Indicator Date hidden'!R97)</f>
        <v>x</v>
      </c>
      <c r="R96" s="25">
        <f>IF('Indicator Date hidden'!S97="x","x",$R$2-'Indicator Date hidden'!S97)</f>
        <v>0</v>
      </c>
      <c r="S96" s="25">
        <f>IF('Indicator Date hidden'!T97="x","x",$S$2-'Indicator Date hidden'!T97)</f>
        <v>0</v>
      </c>
      <c r="T96" s="25">
        <f>IF('Indicator Date hidden'!U97="x","x",$T$2-'Indicator Date hidden'!U97)</f>
        <v>0</v>
      </c>
      <c r="U96" s="25">
        <f>IF('Indicator Date hidden'!V97="x","x",$U$2-'Indicator Date hidden'!V97)</f>
        <v>0</v>
      </c>
      <c r="V96" s="25">
        <f>IF('Indicator Date hidden'!W97="x","x",$V$2-'Indicator Date hidden'!W97)</f>
        <v>0</v>
      </c>
      <c r="W96" s="25">
        <f>IF('Indicator Date hidden'!X97="x","x",$W$2-'Indicator Date hidden'!X97)</f>
        <v>10</v>
      </c>
      <c r="X96" s="25">
        <f>IF('Indicator Date hidden'!Y97="x","x",$X$2-'Indicator Date hidden'!Y97)</f>
        <v>3</v>
      </c>
      <c r="Y96" s="25">
        <f>IF('Indicator Date hidden'!Z97="x","x",$Y$2-'Indicator Date hidden'!Z97)</f>
        <v>0</v>
      </c>
      <c r="Z96" s="25">
        <f>IF('Indicator Date hidden'!AA97="x","x",$Z$2-'Indicator Date hidden'!AA97)</f>
        <v>0</v>
      </c>
      <c r="AA96" s="25">
        <f>IF('Indicator Date hidden'!AB97="x","x",$AA$2-'Indicator Date hidden'!AB97)</f>
        <v>0</v>
      </c>
      <c r="AB96" s="25">
        <f>IF('Indicator Date hidden'!AC97="x","x",$AB$2-'Indicator Date hidden'!AC97)</f>
        <v>0</v>
      </c>
      <c r="AC96" s="25">
        <f>IF('Indicator Date hidden'!AD97="x","x",$AC$2-'Indicator Date hidden'!AD97)</f>
        <v>0</v>
      </c>
      <c r="AD96" s="25" t="str">
        <f>IF('Indicator Date hidden'!AE97="x","x",$AD$2-'Indicator Date hidden'!AE97)</f>
        <v>x</v>
      </c>
      <c r="AE96" s="25">
        <f>IF('Indicator Date hidden'!AF97="x","x",$AE$2-'Indicator Date hidden'!AF97)</f>
        <v>0</v>
      </c>
      <c r="AF96" s="25" t="str">
        <f>IF('Indicator Date hidden'!AG97="x","x",$AF$2-'Indicator Date hidden'!AG97)</f>
        <v>x</v>
      </c>
      <c r="AG96" s="25">
        <f>IF('Indicator Date hidden'!AH97="x","x",$AG$2-'Indicator Date hidden'!AH97)</f>
        <v>0</v>
      </c>
      <c r="AH96" s="25">
        <f>IF('Indicator Date hidden'!AI97="x","x",$AH$2-'Indicator Date hidden'!AI97)</f>
        <v>0</v>
      </c>
      <c r="AI96" s="25">
        <f>IF('Indicator Date hidden'!AJ97="x","x",$AI$2-'Indicator Date hidden'!AJ97)</f>
        <v>0</v>
      </c>
      <c r="AJ96" s="25">
        <f>IF('Indicator Date hidden'!AK97="x","x",$AJ$2-'Indicator Date hidden'!AK97)</f>
        <v>1</v>
      </c>
      <c r="AK96" s="25">
        <f>IF('Indicator Date hidden'!AL97="x","x",$AK$2-'Indicator Date hidden'!AL97)</f>
        <v>0</v>
      </c>
      <c r="AL96" s="25">
        <f>IF('Indicator Date hidden'!AM97="x","x",$AL$2-'Indicator Date hidden'!AM97)</f>
        <v>0</v>
      </c>
      <c r="AM96" s="25">
        <f>IF('Indicator Date hidden'!AN97="x","x",$AM$2-'Indicator Date hidden'!AN97)</f>
        <v>0</v>
      </c>
      <c r="AN96" s="25">
        <f>IF('Indicator Date hidden'!AO97="x","x",$AN$2-'Indicator Date hidden'!AO97)</f>
        <v>0</v>
      </c>
      <c r="AO96" s="25" t="str">
        <f>IF('Indicator Date hidden'!AP97="x","x",$AO$2-'Indicator Date hidden'!AP97)</f>
        <v>x</v>
      </c>
      <c r="AP96" s="25" t="str">
        <f>IF('Indicator Date hidden'!AQ97="x","x",$AP$2-'Indicator Date hidden'!AQ97)</f>
        <v>x</v>
      </c>
      <c r="AQ96" s="25">
        <f>IF('Indicator Date hidden'!AR97="x","x",$AQ$2-'Indicator Date hidden'!AR97)</f>
        <v>0</v>
      </c>
      <c r="AR96" s="25">
        <f>IF('Indicator Date hidden'!AS97="x","x",$AR$2-'Indicator Date hidden'!AS97)</f>
        <v>0</v>
      </c>
      <c r="AS96" s="25">
        <f>IF('Indicator Date hidden'!AT97="x","x",$AS$2-'Indicator Date hidden'!AT97)</f>
        <v>0</v>
      </c>
      <c r="AT96" s="25">
        <f>IF('Indicator Date hidden'!AU97="x","x",$AT$2-'Indicator Date hidden'!AU97)</f>
        <v>0</v>
      </c>
      <c r="AU96" s="25">
        <f>IF('Indicator Date hidden'!AV97="x","x",$AU$2-'Indicator Date hidden'!AV97)</f>
        <v>7</v>
      </c>
      <c r="AV96" s="25">
        <f>IF('Indicator Date hidden'!AW97="x","x",$AV$2-'Indicator Date hidden'!AW97)</f>
        <v>0</v>
      </c>
      <c r="AW96" s="25">
        <f>IF('Indicator Date hidden'!AX97="x","x",$AW$2-'Indicator Date hidden'!AX97)</f>
        <v>0</v>
      </c>
      <c r="AX96" s="25">
        <f>IF('Indicator Date hidden'!AY97="x","x",$AX$2-'Indicator Date hidden'!AY97)</f>
        <v>0</v>
      </c>
      <c r="AY96" s="25">
        <f>IF('Indicator Date hidden'!AZ97="x","x",$AY$2-'Indicator Date hidden'!AZ97)</f>
        <v>0</v>
      </c>
      <c r="AZ96" s="25">
        <f>IF('Indicator Date hidden'!BA97="x","x",$AZ$2-'Indicator Date hidden'!BA97)</f>
        <v>0</v>
      </c>
      <c r="BA96">
        <f t="shared" si="10"/>
        <v>21</v>
      </c>
      <c r="BB96" s="26">
        <f t="shared" si="11"/>
        <v>0.45652173913043476</v>
      </c>
      <c r="BC96">
        <f t="shared" si="12"/>
        <v>4</v>
      </c>
      <c r="BD96" s="26">
        <f t="shared" si="13"/>
        <v>1.8022512701706603</v>
      </c>
      <c r="BE96" s="28">
        <f t="shared" si="14"/>
        <v>0</v>
      </c>
    </row>
    <row r="97" spans="1:57" x14ac:dyDescent="0.35">
      <c r="A97" t="s">
        <v>7918</v>
      </c>
      <c r="B97" s="25">
        <f>IF('Indicator Date hidden'!C98="x","x",$B$2-'Indicator Date hidden'!C98)</f>
        <v>0</v>
      </c>
      <c r="C97" s="25">
        <f>IF('Indicator Date hidden'!D98="x","x",$C$2-'Indicator Date hidden'!D98)</f>
        <v>0</v>
      </c>
      <c r="D97" s="25">
        <f>IF('Indicator Date hidden'!E98="x","x",$D$2-'Indicator Date hidden'!E98)</f>
        <v>0</v>
      </c>
      <c r="E97" s="25">
        <f>IF('Indicator Date hidden'!F98="x","x",$E$2-'Indicator Date hidden'!F98)</f>
        <v>0</v>
      </c>
      <c r="F97" s="25">
        <f>IF('Indicator Date hidden'!G98="x","x",$F$2-'Indicator Date hidden'!G98)</f>
        <v>0</v>
      </c>
      <c r="G97" s="25">
        <f>IF('Indicator Date hidden'!H98="x","x",$G$2-'Indicator Date hidden'!H98)</f>
        <v>0</v>
      </c>
      <c r="H97" s="25">
        <f>IF('Indicator Date hidden'!I98="x","x",$H$2-'Indicator Date hidden'!I98)</f>
        <v>0</v>
      </c>
      <c r="I97" s="25">
        <f>IF('Indicator Date hidden'!J98="x","x",$I$2-'Indicator Date hidden'!J98)</f>
        <v>0</v>
      </c>
      <c r="J97" s="25">
        <f>IF('Indicator Date hidden'!K98="x","x",$J$2-'Indicator Date hidden'!K98)</f>
        <v>0</v>
      </c>
      <c r="K97" s="25">
        <f>IF('Indicator Date hidden'!L98="x","x",$K$2-'Indicator Date hidden'!L98)</f>
        <v>0</v>
      </c>
      <c r="L97" s="25">
        <f>IF('Indicator Date hidden'!M98="x","x",$L$2-'Indicator Date hidden'!M98)</f>
        <v>0</v>
      </c>
      <c r="M97" s="25">
        <f>IF('Indicator Date hidden'!N98="x","x",$M$2-'Indicator Date hidden'!N98)</f>
        <v>0</v>
      </c>
      <c r="N97" s="25">
        <f>IF('Indicator Date hidden'!O98="x","x",$N$2-'Indicator Date hidden'!O98)</f>
        <v>0</v>
      </c>
      <c r="O97" s="25">
        <f>IF('Indicator Date hidden'!P98="x","x",$O$2-'Indicator Date hidden'!P98)</f>
        <v>0</v>
      </c>
      <c r="P97" s="25">
        <f>IF('Indicator Date hidden'!Q98="x","x",$P$2-'Indicator Date hidden'!Q98)</f>
        <v>0</v>
      </c>
      <c r="Q97" s="25">
        <f>IF('Indicator Date hidden'!R98="x","x",$Q$2-'Indicator Date hidden'!R98)</f>
        <v>5</v>
      </c>
      <c r="R97" s="25">
        <f>IF('Indicator Date hidden'!S98="x","x",$R$2-'Indicator Date hidden'!S98)</f>
        <v>0</v>
      </c>
      <c r="S97" s="25">
        <f>IF('Indicator Date hidden'!T98="x","x",$S$2-'Indicator Date hidden'!T98)</f>
        <v>0</v>
      </c>
      <c r="T97" s="25">
        <f>IF('Indicator Date hidden'!U98="x","x",$T$2-'Indicator Date hidden'!U98)</f>
        <v>0</v>
      </c>
      <c r="U97" s="25">
        <f>IF('Indicator Date hidden'!V98="x","x",$U$2-'Indicator Date hidden'!V98)</f>
        <v>0</v>
      </c>
      <c r="V97" s="25">
        <f>IF('Indicator Date hidden'!W98="x","x",$V$2-'Indicator Date hidden'!W98)</f>
        <v>0</v>
      </c>
      <c r="W97" s="25">
        <f>IF('Indicator Date hidden'!X98="x","x",$W$2-'Indicator Date hidden'!X98)</f>
        <v>0</v>
      </c>
      <c r="X97" s="25" t="str">
        <f>IF('Indicator Date hidden'!Y98="x","x",$X$2-'Indicator Date hidden'!Y98)</f>
        <v>x</v>
      </c>
      <c r="Y97" s="25">
        <f>IF('Indicator Date hidden'!Z98="x","x",$Y$2-'Indicator Date hidden'!Z98)</f>
        <v>0</v>
      </c>
      <c r="Z97" s="25">
        <f>IF('Indicator Date hidden'!AA98="x","x",$Z$2-'Indicator Date hidden'!AA98)</f>
        <v>0</v>
      </c>
      <c r="AA97" s="25">
        <f>IF('Indicator Date hidden'!AB98="x","x",$AA$2-'Indicator Date hidden'!AB98)</f>
        <v>0</v>
      </c>
      <c r="AB97" s="25">
        <f>IF('Indicator Date hidden'!AC98="x","x",$AB$2-'Indicator Date hidden'!AC98)</f>
        <v>0</v>
      </c>
      <c r="AC97" s="25">
        <f>IF('Indicator Date hidden'!AD98="x","x",$AC$2-'Indicator Date hidden'!AD98)</f>
        <v>0</v>
      </c>
      <c r="AD97" s="25" t="str">
        <f>IF('Indicator Date hidden'!AE98="x","x",$AD$2-'Indicator Date hidden'!AE98)</f>
        <v>x</v>
      </c>
      <c r="AE97" s="25">
        <f>IF('Indicator Date hidden'!AF98="x","x",$AE$2-'Indicator Date hidden'!AF98)</f>
        <v>0</v>
      </c>
      <c r="AF97" s="25">
        <f>IF('Indicator Date hidden'!AG98="x","x",$AF$2-'Indicator Date hidden'!AG98)</f>
        <v>3</v>
      </c>
      <c r="AG97" s="25">
        <f>IF('Indicator Date hidden'!AH98="x","x",$AG$2-'Indicator Date hidden'!AH98)</f>
        <v>0</v>
      </c>
      <c r="AH97" s="25">
        <f>IF('Indicator Date hidden'!AI98="x","x",$AH$2-'Indicator Date hidden'!AI98)</f>
        <v>0</v>
      </c>
      <c r="AI97" s="25">
        <f>IF('Indicator Date hidden'!AJ98="x","x",$AI$2-'Indicator Date hidden'!AJ98)</f>
        <v>0</v>
      </c>
      <c r="AJ97" s="25" t="str">
        <f>IF('Indicator Date hidden'!AK98="x","x",$AJ$2-'Indicator Date hidden'!AK98)</f>
        <v>x</v>
      </c>
      <c r="AK97" s="25">
        <f>IF('Indicator Date hidden'!AL98="x","x",$AK$2-'Indicator Date hidden'!AL98)</f>
        <v>1</v>
      </c>
      <c r="AL97" s="25">
        <f>IF('Indicator Date hidden'!AM98="x","x",$AL$2-'Indicator Date hidden'!AM98)</f>
        <v>0</v>
      </c>
      <c r="AM97" s="25">
        <f>IF('Indicator Date hidden'!AN98="x","x",$AM$2-'Indicator Date hidden'!AN98)</f>
        <v>0</v>
      </c>
      <c r="AN97" s="25">
        <f>IF('Indicator Date hidden'!AO98="x","x",$AN$2-'Indicator Date hidden'!AO98)</f>
        <v>0</v>
      </c>
      <c r="AO97" s="25">
        <f>IF('Indicator Date hidden'!AP98="x","x",$AO$2-'Indicator Date hidden'!AP98)</f>
        <v>0</v>
      </c>
      <c r="AP97" s="25">
        <f>IF('Indicator Date hidden'!AQ98="x","x",$AP$2-'Indicator Date hidden'!AQ98)</f>
        <v>0</v>
      </c>
      <c r="AQ97" s="25">
        <f>IF('Indicator Date hidden'!AR98="x","x",$AQ$2-'Indicator Date hidden'!AR98)</f>
        <v>0</v>
      </c>
      <c r="AR97" s="25">
        <f>IF('Indicator Date hidden'!AS98="x","x",$AR$2-'Indicator Date hidden'!AS98)</f>
        <v>0</v>
      </c>
      <c r="AS97" s="25">
        <f>IF('Indicator Date hidden'!AT98="x","x",$AS$2-'Indicator Date hidden'!AT98)</f>
        <v>0</v>
      </c>
      <c r="AT97" s="25">
        <f>IF('Indicator Date hidden'!AU98="x","x",$AT$2-'Indicator Date hidden'!AU98)</f>
        <v>0</v>
      </c>
      <c r="AU97" s="25">
        <f>IF('Indicator Date hidden'!AV98="x","x",$AU$2-'Indicator Date hidden'!AV98)</f>
        <v>5</v>
      </c>
      <c r="AV97" s="25">
        <f>IF('Indicator Date hidden'!AW98="x","x",$AV$2-'Indicator Date hidden'!AW98)</f>
        <v>0</v>
      </c>
      <c r="AW97" s="25">
        <f>IF('Indicator Date hidden'!AX98="x","x",$AW$2-'Indicator Date hidden'!AX98)</f>
        <v>0</v>
      </c>
      <c r="AX97" s="25">
        <f>IF('Indicator Date hidden'!AY98="x","x",$AX$2-'Indicator Date hidden'!AY98)</f>
        <v>0</v>
      </c>
      <c r="AY97" s="25">
        <f>IF('Indicator Date hidden'!AZ98="x","x",$AY$2-'Indicator Date hidden'!AZ98)</f>
        <v>0</v>
      </c>
      <c r="AZ97" s="25">
        <f>IF('Indicator Date hidden'!BA98="x","x",$AZ$2-'Indicator Date hidden'!BA98)</f>
        <v>0</v>
      </c>
      <c r="BA97">
        <f t="shared" si="10"/>
        <v>14</v>
      </c>
      <c r="BB97" s="26">
        <f t="shared" si="11"/>
        <v>0.29166666666666669</v>
      </c>
      <c r="BC97">
        <f t="shared" si="12"/>
        <v>4</v>
      </c>
      <c r="BD97" s="26">
        <f t="shared" si="13"/>
        <v>1.0793194872490515</v>
      </c>
      <c r="BE97" s="28">
        <f t="shared" si="14"/>
        <v>0</v>
      </c>
    </row>
    <row r="98" spans="1:57" x14ac:dyDescent="0.35">
      <c r="A98" t="s">
        <v>7910</v>
      </c>
      <c r="B98" s="25">
        <f>IF('Indicator Date hidden'!C99="x","x",$B$2-'Indicator Date hidden'!C99)</f>
        <v>0</v>
      </c>
      <c r="C98" s="25">
        <f>IF('Indicator Date hidden'!D99="x","x",$C$2-'Indicator Date hidden'!D99)</f>
        <v>0</v>
      </c>
      <c r="D98" s="25">
        <f>IF('Indicator Date hidden'!E99="x","x",$D$2-'Indicator Date hidden'!E99)</f>
        <v>0</v>
      </c>
      <c r="E98" s="25">
        <f>IF('Indicator Date hidden'!F99="x","x",$E$2-'Indicator Date hidden'!F99)</f>
        <v>0</v>
      </c>
      <c r="F98" s="25">
        <f>IF('Indicator Date hidden'!G99="x","x",$F$2-'Indicator Date hidden'!G99)</f>
        <v>0</v>
      </c>
      <c r="G98" s="25">
        <f>IF('Indicator Date hidden'!H99="x","x",$G$2-'Indicator Date hidden'!H99)</f>
        <v>0</v>
      </c>
      <c r="H98" s="25">
        <f>IF('Indicator Date hidden'!I99="x","x",$H$2-'Indicator Date hidden'!I99)</f>
        <v>0</v>
      </c>
      <c r="I98" s="25">
        <f>IF('Indicator Date hidden'!J99="x","x",$I$2-'Indicator Date hidden'!J99)</f>
        <v>0</v>
      </c>
      <c r="J98" s="25">
        <f>IF('Indicator Date hidden'!K99="x","x",$J$2-'Indicator Date hidden'!K99)</f>
        <v>0</v>
      </c>
      <c r="K98" s="25">
        <f>IF('Indicator Date hidden'!L99="x","x",$K$2-'Indicator Date hidden'!L99)</f>
        <v>0</v>
      </c>
      <c r="L98" s="25">
        <f>IF('Indicator Date hidden'!M99="x","x",$L$2-'Indicator Date hidden'!M99)</f>
        <v>0</v>
      </c>
      <c r="M98" s="25">
        <f>IF('Indicator Date hidden'!N99="x","x",$M$2-'Indicator Date hidden'!N99)</f>
        <v>0</v>
      </c>
      <c r="N98" s="25">
        <f>IF('Indicator Date hidden'!O99="x","x",$N$2-'Indicator Date hidden'!O99)</f>
        <v>0</v>
      </c>
      <c r="O98" s="25">
        <f>IF('Indicator Date hidden'!P99="x","x",$O$2-'Indicator Date hidden'!P99)</f>
        <v>0</v>
      </c>
      <c r="P98" s="25">
        <f>IF('Indicator Date hidden'!Q99="x","x",$P$2-'Indicator Date hidden'!Q99)</f>
        <v>0</v>
      </c>
      <c r="Q98" s="25">
        <f>IF('Indicator Date hidden'!R99="x","x",$Q$2-'Indicator Date hidden'!R99)</f>
        <v>1</v>
      </c>
      <c r="R98" s="25">
        <f>IF('Indicator Date hidden'!S99="x","x",$R$2-'Indicator Date hidden'!S99)</f>
        <v>0</v>
      </c>
      <c r="S98" s="25">
        <f>IF('Indicator Date hidden'!T99="x","x",$S$2-'Indicator Date hidden'!T99)</f>
        <v>0</v>
      </c>
      <c r="T98" s="25">
        <f>IF('Indicator Date hidden'!U99="x","x",$T$2-'Indicator Date hidden'!U99)</f>
        <v>0</v>
      </c>
      <c r="U98" s="25">
        <f>IF('Indicator Date hidden'!V99="x","x",$U$2-'Indicator Date hidden'!V99)</f>
        <v>0</v>
      </c>
      <c r="V98" s="25">
        <f>IF('Indicator Date hidden'!W99="x","x",$V$2-'Indicator Date hidden'!W99)</f>
        <v>0</v>
      </c>
      <c r="W98" s="25">
        <f>IF('Indicator Date hidden'!X99="x","x",$W$2-'Indicator Date hidden'!X99)</f>
        <v>1</v>
      </c>
      <c r="X98" s="25">
        <f>IF('Indicator Date hidden'!Y99="x","x",$X$2-'Indicator Date hidden'!Y99)</f>
        <v>4</v>
      </c>
      <c r="Y98" s="25">
        <f>IF('Indicator Date hidden'!Z99="x","x",$Y$2-'Indicator Date hidden'!Z99)</f>
        <v>0</v>
      </c>
      <c r="Z98" s="25">
        <f>IF('Indicator Date hidden'!AA99="x","x",$Z$2-'Indicator Date hidden'!AA99)</f>
        <v>0</v>
      </c>
      <c r="AA98" s="25">
        <f>IF('Indicator Date hidden'!AB99="x","x",$AA$2-'Indicator Date hidden'!AB99)</f>
        <v>0</v>
      </c>
      <c r="AB98" s="25">
        <f>IF('Indicator Date hidden'!AC99="x","x",$AB$2-'Indicator Date hidden'!AC99)</f>
        <v>0</v>
      </c>
      <c r="AC98" s="25">
        <f>IF('Indicator Date hidden'!AD99="x","x",$AC$2-'Indicator Date hidden'!AD99)</f>
        <v>0</v>
      </c>
      <c r="AD98" s="25">
        <f>IF('Indicator Date hidden'!AE99="x","x",$AD$2-'Indicator Date hidden'!AE99)</f>
        <v>0</v>
      </c>
      <c r="AE98" s="25">
        <f>IF('Indicator Date hidden'!AF99="x","x",$AE$2-'Indicator Date hidden'!AF99)</f>
        <v>0</v>
      </c>
      <c r="AF98" s="25">
        <f>IF('Indicator Date hidden'!AG99="x","x",$AF$2-'Indicator Date hidden'!AG99)</f>
        <v>6</v>
      </c>
      <c r="AG98" s="25">
        <f>IF('Indicator Date hidden'!AH99="x","x",$AG$2-'Indicator Date hidden'!AH99)</f>
        <v>0</v>
      </c>
      <c r="AH98" s="25">
        <f>IF('Indicator Date hidden'!AI99="x","x",$AH$2-'Indicator Date hidden'!AI99)</f>
        <v>0</v>
      </c>
      <c r="AI98" s="25">
        <f>IF('Indicator Date hidden'!AJ99="x","x",$AI$2-'Indicator Date hidden'!AJ99)</f>
        <v>0</v>
      </c>
      <c r="AJ98" s="25" t="str">
        <f>IF('Indicator Date hidden'!AK99="x","x",$AJ$2-'Indicator Date hidden'!AK99)</f>
        <v>x</v>
      </c>
      <c r="AK98" s="25">
        <f>IF('Indicator Date hidden'!AL99="x","x",$AK$2-'Indicator Date hidden'!AL99)</f>
        <v>0</v>
      </c>
      <c r="AL98" s="25">
        <f>IF('Indicator Date hidden'!AM99="x","x",$AL$2-'Indicator Date hidden'!AM99)</f>
        <v>0</v>
      </c>
      <c r="AM98" s="25">
        <f>IF('Indicator Date hidden'!AN99="x","x",$AM$2-'Indicator Date hidden'!AN99)</f>
        <v>0</v>
      </c>
      <c r="AN98" s="25">
        <f>IF('Indicator Date hidden'!AO99="x","x",$AN$2-'Indicator Date hidden'!AO99)</f>
        <v>0</v>
      </c>
      <c r="AO98" s="25" t="str">
        <f>IF('Indicator Date hidden'!AP99="x","x",$AO$2-'Indicator Date hidden'!AP99)</f>
        <v>x</v>
      </c>
      <c r="AP98" s="25" t="str">
        <f>IF('Indicator Date hidden'!AQ99="x","x",$AP$2-'Indicator Date hidden'!AQ99)</f>
        <v>x</v>
      </c>
      <c r="AQ98" s="25" t="str">
        <f>IF('Indicator Date hidden'!AR99="x","x",$AQ$2-'Indicator Date hidden'!AR99)</f>
        <v>x</v>
      </c>
      <c r="AR98" s="25">
        <f>IF('Indicator Date hidden'!AS99="x","x",$AR$2-'Indicator Date hidden'!AS99)</f>
        <v>0</v>
      </c>
      <c r="AS98" s="25">
        <f>IF('Indicator Date hidden'!AT99="x","x",$AS$2-'Indicator Date hidden'!AT99)</f>
        <v>0</v>
      </c>
      <c r="AT98" s="25">
        <f>IF('Indicator Date hidden'!AU99="x","x",$AT$2-'Indicator Date hidden'!AU99)</f>
        <v>0</v>
      </c>
      <c r="AU98" s="25">
        <f>IF('Indicator Date hidden'!AV99="x","x",$AU$2-'Indicator Date hidden'!AV99)</f>
        <v>7</v>
      </c>
      <c r="AV98" s="25">
        <f>IF('Indicator Date hidden'!AW99="x","x",$AV$2-'Indicator Date hidden'!AW99)</f>
        <v>0</v>
      </c>
      <c r="AW98" s="25">
        <f>IF('Indicator Date hidden'!AX99="x","x",$AW$2-'Indicator Date hidden'!AX99)</f>
        <v>0</v>
      </c>
      <c r="AX98" s="25">
        <f>IF('Indicator Date hidden'!AY99="x","x",$AX$2-'Indicator Date hidden'!AY99)</f>
        <v>0</v>
      </c>
      <c r="AY98" s="25">
        <f>IF('Indicator Date hidden'!AZ99="x","x",$AY$2-'Indicator Date hidden'!AZ99)</f>
        <v>0</v>
      </c>
      <c r="AZ98" s="25">
        <f>IF('Indicator Date hidden'!BA99="x","x",$AZ$2-'Indicator Date hidden'!BA99)</f>
        <v>0</v>
      </c>
      <c r="BA98">
        <f t="shared" si="10"/>
        <v>19</v>
      </c>
      <c r="BB98" s="26">
        <f t="shared" si="11"/>
        <v>0.40425531914893614</v>
      </c>
      <c r="BC98">
        <f t="shared" si="12"/>
        <v>5</v>
      </c>
      <c r="BD98" s="26">
        <f t="shared" si="13"/>
        <v>1.4241021728239582</v>
      </c>
      <c r="BE98" s="28">
        <f t="shared" si="14"/>
        <v>0</v>
      </c>
    </row>
    <row r="99" spans="1:57" x14ac:dyDescent="0.35">
      <c r="A99" t="s">
        <v>7911</v>
      </c>
      <c r="B99" s="25">
        <f>IF('Indicator Date hidden'!C100="x","x",$B$2-'Indicator Date hidden'!C100)</f>
        <v>0</v>
      </c>
      <c r="C99" s="25">
        <f>IF('Indicator Date hidden'!D100="x","x",$C$2-'Indicator Date hidden'!D100)</f>
        <v>0</v>
      </c>
      <c r="D99" s="25">
        <f>IF('Indicator Date hidden'!E100="x","x",$D$2-'Indicator Date hidden'!E100)</f>
        <v>0</v>
      </c>
      <c r="E99" s="25">
        <f>IF('Indicator Date hidden'!F100="x","x",$E$2-'Indicator Date hidden'!F100)</f>
        <v>0</v>
      </c>
      <c r="F99" s="25">
        <f>IF('Indicator Date hidden'!G100="x","x",$F$2-'Indicator Date hidden'!G100)</f>
        <v>0</v>
      </c>
      <c r="G99" s="25">
        <f>IF('Indicator Date hidden'!H100="x","x",$G$2-'Indicator Date hidden'!H100)</f>
        <v>0</v>
      </c>
      <c r="H99" s="25">
        <f>IF('Indicator Date hidden'!I100="x","x",$H$2-'Indicator Date hidden'!I100)</f>
        <v>0</v>
      </c>
      <c r="I99" s="25">
        <f>IF('Indicator Date hidden'!J100="x","x",$I$2-'Indicator Date hidden'!J100)</f>
        <v>0</v>
      </c>
      <c r="J99" s="25">
        <f>IF('Indicator Date hidden'!K100="x","x",$J$2-'Indicator Date hidden'!K100)</f>
        <v>0</v>
      </c>
      <c r="K99" s="25">
        <f>IF('Indicator Date hidden'!L100="x","x",$K$2-'Indicator Date hidden'!L100)</f>
        <v>0</v>
      </c>
      <c r="L99" s="25">
        <f>IF('Indicator Date hidden'!M100="x","x",$L$2-'Indicator Date hidden'!M100)</f>
        <v>0</v>
      </c>
      <c r="M99" s="25">
        <f>IF('Indicator Date hidden'!N100="x","x",$M$2-'Indicator Date hidden'!N100)</f>
        <v>0</v>
      </c>
      <c r="N99" s="25">
        <f>IF('Indicator Date hidden'!O100="x","x",$N$2-'Indicator Date hidden'!O100)</f>
        <v>0</v>
      </c>
      <c r="O99" s="25">
        <f>IF('Indicator Date hidden'!P100="x","x",$O$2-'Indicator Date hidden'!P100)</f>
        <v>0</v>
      </c>
      <c r="P99" s="25">
        <f>IF('Indicator Date hidden'!Q100="x","x",$P$2-'Indicator Date hidden'!Q100)</f>
        <v>0</v>
      </c>
      <c r="Q99" s="25">
        <f>IF('Indicator Date hidden'!R100="x","x",$Q$2-'Indicator Date hidden'!R100)</f>
        <v>7</v>
      </c>
      <c r="R99" s="25">
        <f>IF('Indicator Date hidden'!S100="x","x",$R$2-'Indicator Date hidden'!S100)</f>
        <v>0</v>
      </c>
      <c r="S99" s="25">
        <f>IF('Indicator Date hidden'!T100="x","x",$S$2-'Indicator Date hidden'!T100)</f>
        <v>0</v>
      </c>
      <c r="T99" s="25">
        <f>IF('Indicator Date hidden'!U100="x","x",$T$2-'Indicator Date hidden'!U100)</f>
        <v>0</v>
      </c>
      <c r="U99" s="25">
        <f>IF('Indicator Date hidden'!V100="x","x",$U$2-'Indicator Date hidden'!V100)</f>
        <v>0</v>
      </c>
      <c r="V99" s="25">
        <f>IF('Indicator Date hidden'!W100="x","x",$V$2-'Indicator Date hidden'!W100)</f>
        <v>0</v>
      </c>
      <c r="W99" s="25">
        <f>IF('Indicator Date hidden'!X100="x","x",$W$2-'Indicator Date hidden'!X100)</f>
        <v>7</v>
      </c>
      <c r="X99" s="25">
        <f>IF('Indicator Date hidden'!Y100="x","x",$X$2-'Indicator Date hidden'!Y100)</f>
        <v>4</v>
      </c>
      <c r="Y99" s="25">
        <f>IF('Indicator Date hidden'!Z100="x","x",$Y$2-'Indicator Date hidden'!Z100)</f>
        <v>0</v>
      </c>
      <c r="Z99" s="25">
        <f>IF('Indicator Date hidden'!AA100="x","x",$Z$2-'Indicator Date hidden'!AA100)</f>
        <v>0</v>
      </c>
      <c r="AA99" s="25" t="str">
        <f>IF('Indicator Date hidden'!AB100="x","x",$AA$2-'Indicator Date hidden'!AB100)</f>
        <v>x</v>
      </c>
      <c r="AB99" s="25">
        <f>IF('Indicator Date hidden'!AC100="x","x",$AB$2-'Indicator Date hidden'!AC100)</f>
        <v>0</v>
      </c>
      <c r="AC99" s="25">
        <f>IF('Indicator Date hidden'!AD100="x","x",$AC$2-'Indicator Date hidden'!AD100)</f>
        <v>0</v>
      </c>
      <c r="AD99" s="25" t="str">
        <f>IF('Indicator Date hidden'!AE100="x","x",$AD$2-'Indicator Date hidden'!AE100)</f>
        <v>x</v>
      </c>
      <c r="AE99" s="25">
        <f>IF('Indicator Date hidden'!AF100="x","x",$AE$2-'Indicator Date hidden'!AF100)</f>
        <v>0</v>
      </c>
      <c r="AF99" s="25" t="str">
        <f>IF('Indicator Date hidden'!AG100="x","x",$AF$2-'Indicator Date hidden'!AG100)</f>
        <v>x</v>
      </c>
      <c r="AG99" s="25">
        <f>IF('Indicator Date hidden'!AH100="x","x",$AG$2-'Indicator Date hidden'!AH100)</f>
        <v>0</v>
      </c>
      <c r="AH99" s="25">
        <f>IF('Indicator Date hidden'!AI100="x","x",$AH$2-'Indicator Date hidden'!AI100)</f>
        <v>0</v>
      </c>
      <c r="AI99" s="25">
        <f>IF('Indicator Date hidden'!AJ100="x","x",$AI$2-'Indicator Date hidden'!AJ100)</f>
        <v>0</v>
      </c>
      <c r="AJ99" s="25">
        <f>IF('Indicator Date hidden'!AK100="x","x",$AJ$2-'Indicator Date hidden'!AK100)</f>
        <v>0</v>
      </c>
      <c r="AK99" s="25">
        <f>IF('Indicator Date hidden'!AL100="x","x",$AK$2-'Indicator Date hidden'!AL100)</f>
        <v>1</v>
      </c>
      <c r="AL99" s="25">
        <f>IF('Indicator Date hidden'!AM100="x","x",$AL$2-'Indicator Date hidden'!AM100)</f>
        <v>0</v>
      </c>
      <c r="AM99" s="25">
        <f>IF('Indicator Date hidden'!AN100="x","x",$AM$2-'Indicator Date hidden'!AN100)</f>
        <v>0</v>
      </c>
      <c r="AN99" s="25">
        <f>IF('Indicator Date hidden'!AO100="x","x",$AN$2-'Indicator Date hidden'!AO100)</f>
        <v>0</v>
      </c>
      <c r="AO99" s="25" t="str">
        <f>IF('Indicator Date hidden'!AP100="x","x",$AO$2-'Indicator Date hidden'!AP100)</f>
        <v>x</v>
      </c>
      <c r="AP99" s="25" t="str">
        <f>IF('Indicator Date hidden'!AQ100="x","x",$AP$2-'Indicator Date hidden'!AQ100)</f>
        <v>x</v>
      </c>
      <c r="AQ99" s="25" t="str">
        <f>IF('Indicator Date hidden'!AR100="x","x",$AQ$2-'Indicator Date hidden'!AR100)</f>
        <v>x</v>
      </c>
      <c r="AR99" s="25">
        <f>IF('Indicator Date hidden'!AS100="x","x",$AR$2-'Indicator Date hidden'!AS100)</f>
        <v>0</v>
      </c>
      <c r="AS99" s="25">
        <f>IF('Indicator Date hidden'!AT100="x","x",$AS$2-'Indicator Date hidden'!AT100)</f>
        <v>0</v>
      </c>
      <c r="AT99" s="25">
        <f>IF('Indicator Date hidden'!AU100="x","x",$AT$2-'Indicator Date hidden'!AU100)</f>
        <v>0</v>
      </c>
      <c r="AU99" s="25">
        <f>IF('Indicator Date hidden'!AV100="x","x",$AU$2-'Indicator Date hidden'!AV100)</f>
        <v>1</v>
      </c>
      <c r="AV99" s="25">
        <f>IF('Indicator Date hidden'!AW100="x","x",$AV$2-'Indicator Date hidden'!AW100)</f>
        <v>0</v>
      </c>
      <c r="AW99" s="25">
        <f>IF('Indicator Date hidden'!AX100="x","x",$AW$2-'Indicator Date hidden'!AX100)</f>
        <v>0</v>
      </c>
      <c r="AX99" s="25">
        <f>IF('Indicator Date hidden'!AY100="x","x",$AX$2-'Indicator Date hidden'!AY100)</f>
        <v>0</v>
      </c>
      <c r="AY99" s="25">
        <f>IF('Indicator Date hidden'!AZ100="x","x",$AY$2-'Indicator Date hidden'!AZ100)</f>
        <v>0</v>
      </c>
      <c r="AZ99" s="25" t="str">
        <f>IF('Indicator Date hidden'!BA100="x","x",$AZ$2-'Indicator Date hidden'!BA100)</f>
        <v>x</v>
      </c>
      <c r="BA99">
        <f t="shared" ref="BA99:BA130" si="15">SUM(B99:AZ99)</f>
        <v>20</v>
      </c>
      <c r="BB99" s="26">
        <f t="shared" ref="BB99:BB130" si="16">BA99/COUNT(B99:AZ99)</f>
        <v>0.45454545454545453</v>
      </c>
      <c r="BC99">
        <f t="shared" ref="BC99:BC130" si="17">COUNTIF(B99:AZ99,"&gt;0")</f>
        <v>5</v>
      </c>
      <c r="BD99" s="26">
        <f t="shared" ref="BD99:BD130" si="18">_xlfn.STDEV.P(B99:AZ99)</f>
        <v>1.5587661999529314</v>
      </c>
      <c r="BE99" s="28">
        <f t="shared" ref="BE99:BE130" si="19">MEDIAN(B99:AZ99)</f>
        <v>0</v>
      </c>
    </row>
    <row r="100" spans="1:57" x14ac:dyDescent="0.35">
      <c r="A100" t="s">
        <v>7915</v>
      </c>
      <c r="B100" s="25">
        <f>IF('Indicator Date hidden'!C101="x","x",$B$2-'Indicator Date hidden'!C101)</f>
        <v>0</v>
      </c>
      <c r="C100" s="25">
        <f>IF('Indicator Date hidden'!D101="x","x",$C$2-'Indicator Date hidden'!D101)</f>
        <v>0</v>
      </c>
      <c r="D100" s="25">
        <f>IF('Indicator Date hidden'!E101="x","x",$D$2-'Indicator Date hidden'!E101)</f>
        <v>0</v>
      </c>
      <c r="E100" s="25">
        <f>IF('Indicator Date hidden'!F101="x","x",$E$2-'Indicator Date hidden'!F101)</f>
        <v>0</v>
      </c>
      <c r="F100" s="25">
        <f>IF('Indicator Date hidden'!G101="x","x",$F$2-'Indicator Date hidden'!G101)</f>
        <v>0</v>
      </c>
      <c r="G100" s="25">
        <f>IF('Indicator Date hidden'!H101="x","x",$G$2-'Indicator Date hidden'!H101)</f>
        <v>0</v>
      </c>
      <c r="H100" s="25">
        <f>IF('Indicator Date hidden'!I101="x","x",$H$2-'Indicator Date hidden'!I101)</f>
        <v>0</v>
      </c>
      <c r="I100" s="25">
        <f>IF('Indicator Date hidden'!J101="x","x",$I$2-'Indicator Date hidden'!J101)</f>
        <v>0</v>
      </c>
      <c r="J100" s="25">
        <f>IF('Indicator Date hidden'!K101="x","x",$J$2-'Indicator Date hidden'!K101)</f>
        <v>0</v>
      </c>
      <c r="K100" s="25">
        <f>IF('Indicator Date hidden'!L101="x","x",$K$2-'Indicator Date hidden'!L101)</f>
        <v>0</v>
      </c>
      <c r="L100" s="25">
        <f>IF('Indicator Date hidden'!M101="x","x",$L$2-'Indicator Date hidden'!M101)</f>
        <v>0</v>
      </c>
      <c r="M100" s="25">
        <f>IF('Indicator Date hidden'!N101="x","x",$M$2-'Indicator Date hidden'!N101)</f>
        <v>0</v>
      </c>
      <c r="N100" s="25">
        <f>IF('Indicator Date hidden'!O101="x","x",$N$2-'Indicator Date hidden'!O101)</f>
        <v>0</v>
      </c>
      <c r="O100" s="25">
        <f>IF('Indicator Date hidden'!P101="x","x",$O$2-'Indicator Date hidden'!P101)</f>
        <v>0</v>
      </c>
      <c r="P100" s="25">
        <f>IF('Indicator Date hidden'!Q101="x","x",$P$2-'Indicator Date hidden'!Q101)</f>
        <v>0</v>
      </c>
      <c r="Q100" s="25" t="str">
        <f>IF('Indicator Date hidden'!R101="x","x",$Q$2-'Indicator Date hidden'!R101)</f>
        <v>x</v>
      </c>
      <c r="R100" s="25">
        <f>IF('Indicator Date hidden'!S101="x","x",$R$2-'Indicator Date hidden'!S101)</f>
        <v>0</v>
      </c>
      <c r="S100" s="25">
        <f>IF('Indicator Date hidden'!T101="x","x",$S$2-'Indicator Date hidden'!T101)</f>
        <v>0</v>
      </c>
      <c r="T100" s="25">
        <f>IF('Indicator Date hidden'!U101="x","x",$T$2-'Indicator Date hidden'!U101)</f>
        <v>0</v>
      </c>
      <c r="U100" s="25" t="str">
        <f>IF('Indicator Date hidden'!V101="x","x",$U$2-'Indicator Date hidden'!V101)</f>
        <v>x</v>
      </c>
      <c r="V100" s="25" t="str">
        <f>IF('Indicator Date hidden'!W101="x","x",$V$2-'Indicator Date hidden'!W101)</f>
        <v>x</v>
      </c>
      <c r="W100" s="25" t="str">
        <f>IF('Indicator Date hidden'!X101="x","x",$W$2-'Indicator Date hidden'!X101)</f>
        <v>x</v>
      </c>
      <c r="X100" s="25" t="str">
        <f>IF('Indicator Date hidden'!Y101="x","x",$X$2-'Indicator Date hidden'!Y101)</f>
        <v>x</v>
      </c>
      <c r="Y100" s="25" t="str">
        <f>IF('Indicator Date hidden'!Z101="x","x",$Y$2-'Indicator Date hidden'!Z101)</f>
        <v>x</v>
      </c>
      <c r="Z100" s="25" t="str">
        <f>IF('Indicator Date hidden'!AA101="x","x",$Z$2-'Indicator Date hidden'!AA101)</f>
        <v>x</v>
      </c>
      <c r="AA100" s="25" t="str">
        <f>IF('Indicator Date hidden'!AB101="x","x",$AA$2-'Indicator Date hidden'!AB101)</f>
        <v>x</v>
      </c>
      <c r="AB100" s="25" t="str">
        <f>IF('Indicator Date hidden'!AC101="x","x",$AB$2-'Indicator Date hidden'!AC101)</f>
        <v>x</v>
      </c>
      <c r="AC100" s="25">
        <f>IF('Indicator Date hidden'!AD101="x","x",$AC$2-'Indicator Date hidden'!AD101)</f>
        <v>0</v>
      </c>
      <c r="AD100" s="25" t="str">
        <f>IF('Indicator Date hidden'!AE101="x","x",$AD$2-'Indicator Date hidden'!AE101)</f>
        <v>x</v>
      </c>
      <c r="AE100" s="25" t="str">
        <f>IF('Indicator Date hidden'!AF101="x","x",$AE$2-'Indicator Date hidden'!AF101)</f>
        <v>x</v>
      </c>
      <c r="AF100" s="25" t="str">
        <f>IF('Indicator Date hidden'!AG101="x","x",$AF$2-'Indicator Date hidden'!AG101)</f>
        <v>x</v>
      </c>
      <c r="AG100" s="25">
        <f>IF('Indicator Date hidden'!AH101="x","x",$AG$2-'Indicator Date hidden'!AH101)</f>
        <v>0</v>
      </c>
      <c r="AH100" s="25">
        <f>IF('Indicator Date hidden'!AI101="x","x",$AH$2-'Indicator Date hidden'!AI101)</f>
        <v>0</v>
      </c>
      <c r="AI100" s="25">
        <f>IF('Indicator Date hidden'!AJ101="x","x",$AI$2-'Indicator Date hidden'!AJ101)</f>
        <v>0</v>
      </c>
      <c r="AJ100" s="25" t="str">
        <f>IF('Indicator Date hidden'!AK101="x","x",$AJ$2-'Indicator Date hidden'!AK101)</f>
        <v>x</v>
      </c>
      <c r="AK100" s="25">
        <f>IF('Indicator Date hidden'!AL101="x","x",$AK$2-'Indicator Date hidden'!AL101)</f>
        <v>1</v>
      </c>
      <c r="AL100" s="25">
        <f>IF('Indicator Date hidden'!AM101="x","x",$AL$2-'Indicator Date hidden'!AM101)</f>
        <v>0</v>
      </c>
      <c r="AM100" s="25">
        <f>IF('Indicator Date hidden'!AN101="x","x",$AM$2-'Indicator Date hidden'!AN101)</f>
        <v>0</v>
      </c>
      <c r="AN100" s="25">
        <f>IF('Indicator Date hidden'!AO101="x","x",$AN$2-'Indicator Date hidden'!AO101)</f>
        <v>0</v>
      </c>
      <c r="AO100" s="25" t="str">
        <f>IF('Indicator Date hidden'!AP101="x","x",$AO$2-'Indicator Date hidden'!AP101)</f>
        <v>x</v>
      </c>
      <c r="AP100" s="25" t="str">
        <f>IF('Indicator Date hidden'!AQ101="x","x",$AP$2-'Indicator Date hidden'!AQ101)</f>
        <v>x</v>
      </c>
      <c r="AQ100" s="25" t="str">
        <f>IF('Indicator Date hidden'!AR101="x","x",$AQ$2-'Indicator Date hidden'!AR101)</f>
        <v>x</v>
      </c>
      <c r="AR100" s="25">
        <f>IF('Indicator Date hidden'!AS101="x","x",$AR$2-'Indicator Date hidden'!AS101)</f>
        <v>0</v>
      </c>
      <c r="AS100" s="25" t="str">
        <f>IF('Indicator Date hidden'!AT101="x","x",$AS$2-'Indicator Date hidden'!AT101)</f>
        <v>x</v>
      </c>
      <c r="AT100" s="25">
        <f>IF('Indicator Date hidden'!AU101="x","x",$AT$2-'Indicator Date hidden'!AU101)</f>
        <v>0</v>
      </c>
      <c r="AU100" s="25" t="str">
        <f>IF('Indicator Date hidden'!AV101="x","x",$AU$2-'Indicator Date hidden'!AV101)</f>
        <v>x</v>
      </c>
      <c r="AV100" s="25">
        <f>IF('Indicator Date hidden'!AW101="x","x",$AV$2-'Indicator Date hidden'!AW101)</f>
        <v>0</v>
      </c>
      <c r="AW100" s="25">
        <f>IF('Indicator Date hidden'!AX101="x","x",$AW$2-'Indicator Date hidden'!AX101)</f>
        <v>0</v>
      </c>
      <c r="AX100" s="25">
        <f>IF('Indicator Date hidden'!AY101="x","x",$AX$2-'Indicator Date hidden'!AY101)</f>
        <v>0</v>
      </c>
      <c r="AY100" s="25" t="str">
        <f>IF('Indicator Date hidden'!AZ101="x","x",$AY$2-'Indicator Date hidden'!AZ101)</f>
        <v>x</v>
      </c>
      <c r="AZ100" s="25" t="str">
        <f>IF('Indicator Date hidden'!BA101="x","x",$AZ$2-'Indicator Date hidden'!BA101)</f>
        <v>x</v>
      </c>
      <c r="BA100">
        <f t="shared" si="15"/>
        <v>1</v>
      </c>
      <c r="BB100" s="26">
        <f t="shared" si="16"/>
        <v>3.2258064516129031E-2</v>
      </c>
      <c r="BC100">
        <f t="shared" si="17"/>
        <v>1</v>
      </c>
      <c r="BD100" s="26">
        <f t="shared" si="18"/>
        <v>0.17668469596940842</v>
      </c>
      <c r="BE100" s="28">
        <f t="shared" si="19"/>
        <v>0</v>
      </c>
    </row>
    <row r="101" spans="1:57" x14ac:dyDescent="0.35">
      <c r="A101" t="s">
        <v>7920</v>
      </c>
      <c r="B101" s="25">
        <f>IF('Indicator Date hidden'!C102="x","x",$B$2-'Indicator Date hidden'!C102)</f>
        <v>0</v>
      </c>
      <c r="C101" s="25">
        <f>IF('Indicator Date hidden'!D102="x","x",$C$2-'Indicator Date hidden'!D102)</f>
        <v>0</v>
      </c>
      <c r="D101" s="25">
        <f>IF('Indicator Date hidden'!E102="x","x",$D$2-'Indicator Date hidden'!E102)</f>
        <v>0</v>
      </c>
      <c r="E101" s="25">
        <f>IF('Indicator Date hidden'!F102="x","x",$E$2-'Indicator Date hidden'!F102)</f>
        <v>0</v>
      </c>
      <c r="F101" s="25">
        <f>IF('Indicator Date hidden'!G102="x","x",$F$2-'Indicator Date hidden'!G102)</f>
        <v>0</v>
      </c>
      <c r="G101" s="25">
        <f>IF('Indicator Date hidden'!H102="x","x",$G$2-'Indicator Date hidden'!H102)</f>
        <v>0</v>
      </c>
      <c r="H101" s="25">
        <f>IF('Indicator Date hidden'!I102="x","x",$H$2-'Indicator Date hidden'!I102)</f>
        <v>0</v>
      </c>
      <c r="I101" s="25">
        <f>IF('Indicator Date hidden'!J102="x","x",$I$2-'Indicator Date hidden'!J102)</f>
        <v>0</v>
      </c>
      <c r="J101" s="25">
        <f>IF('Indicator Date hidden'!K102="x","x",$J$2-'Indicator Date hidden'!K102)</f>
        <v>0</v>
      </c>
      <c r="K101" s="25">
        <f>IF('Indicator Date hidden'!L102="x","x",$K$2-'Indicator Date hidden'!L102)</f>
        <v>0</v>
      </c>
      <c r="L101" s="25">
        <f>IF('Indicator Date hidden'!M102="x","x",$L$2-'Indicator Date hidden'!M102)</f>
        <v>0</v>
      </c>
      <c r="M101" s="25">
        <f>IF('Indicator Date hidden'!N102="x","x",$M$2-'Indicator Date hidden'!N102)</f>
        <v>0</v>
      </c>
      <c r="N101" s="25">
        <f>IF('Indicator Date hidden'!O102="x","x",$N$2-'Indicator Date hidden'!O102)</f>
        <v>0</v>
      </c>
      <c r="O101" s="25">
        <f>IF('Indicator Date hidden'!P102="x","x",$O$2-'Indicator Date hidden'!P102)</f>
        <v>0</v>
      </c>
      <c r="P101" s="25">
        <f>IF('Indicator Date hidden'!Q102="x","x",$P$2-'Indicator Date hidden'!Q102)</f>
        <v>0</v>
      </c>
      <c r="Q101" s="25" t="str">
        <f>IF('Indicator Date hidden'!R102="x","x",$Q$2-'Indicator Date hidden'!R102)</f>
        <v>x</v>
      </c>
      <c r="R101" s="25">
        <f>IF('Indicator Date hidden'!S102="x","x",$R$2-'Indicator Date hidden'!S102)</f>
        <v>0</v>
      </c>
      <c r="S101" s="25">
        <f>IF('Indicator Date hidden'!T102="x","x",$S$2-'Indicator Date hidden'!T102)</f>
        <v>0</v>
      </c>
      <c r="T101" s="25">
        <f>IF('Indicator Date hidden'!U102="x","x",$T$2-'Indicator Date hidden'!U102)</f>
        <v>0</v>
      </c>
      <c r="U101" s="25" t="str">
        <f>IF('Indicator Date hidden'!V102="x","x",$U$2-'Indicator Date hidden'!V102)</f>
        <v>x</v>
      </c>
      <c r="V101" s="25">
        <f>IF('Indicator Date hidden'!W102="x","x",$V$2-'Indicator Date hidden'!W102)</f>
        <v>0</v>
      </c>
      <c r="W101" s="25" t="str">
        <f>IF('Indicator Date hidden'!X102="x","x",$W$2-'Indicator Date hidden'!X102)</f>
        <v>x</v>
      </c>
      <c r="X101" s="25">
        <f>IF('Indicator Date hidden'!Y102="x","x",$X$2-'Indicator Date hidden'!Y102)</f>
        <v>2</v>
      </c>
      <c r="Y101" s="25">
        <f>IF('Indicator Date hidden'!Z102="x","x",$Y$2-'Indicator Date hidden'!Z102)</f>
        <v>0</v>
      </c>
      <c r="Z101" s="25">
        <f>IF('Indicator Date hidden'!AA102="x","x",$Z$2-'Indicator Date hidden'!AA102)</f>
        <v>0</v>
      </c>
      <c r="AA101" s="25" t="str">
        <f>IF('Indicator Date hidden'!AB102="x","x",$AA$2-'Indicator Date hidden'!AB102)</f>
        <v>x</v>
      </c>
      <c r="AB101" s="25">
        <f>IF('Indicator Date hidden'!AC102="x","x",$AB$2-'Indicator Date hidden'!AC102)</f>
        <v>0</v>
      </c>
      <c r="AC101" s="25">
        <f>IF('Indicator Date hidden'!AD102="x","x",$AC$2-'Indicator Date hidden'!AD102)</f>
        <v>0</v>
      </c>
      <c r="AD101" s="25" t="str">
        <f>IF('Indicator Date hidden'!AE102="x","x",$AD$2-'Indicator Date hidden'!AE102)</f>
        <v>x</v>
      </c>
      <c r="AE101" s="25">
        <f>IF('Indicator Date hidden'!AF102="x","x",$AE$2-'Indicator Date hidden'!AF102)</f>
        <v>0</v>
      </c>
      <c r="AF101" s="25">
        <f>IF('Indicator Date hidden'!AG102="x","x",$AF$2-'Indicator Date hidden'!AG102)</f>
        <v>1</v>
      </c>
      <c r="AG101" s="25">
        <f>IF('Indicator Date hidden'!AH102="x","x",$AG$2-'Indicator Date hidden'!AH102)</f>
        <v>0</v>
      </c>
      <c r="AH101" s="25">
        <f>IF('Indicator Date hidden'!AI102="x","x",$AH$2-'Indicator Date hidden'!AI102)</f>
        <v>0</v>
      </c>
      <c r="AI101" s="25">
        <f>IF('Indicator Date hidden'!AJ102="x","x",$AI$2-'Indicator Date hidden'!AJ102)</f>
        <v>0</v>
      </c>
      <c r="AJ101" s="25" t="str">
        <f>IF('Indicator Date hidden'!AK102="x","x",$AJ$2-'Indicator Date hidden'!AK102)</f>
        <v>x</v>
      </c>
      <c r="AK101" s="25">
        <f>IF('Indicator Date hidden'!AL102="x","x",$AK$2-'Indicator Date hidden'!AL102)</f>
        <v>1</v>
      </c>
      <c r="AL101" s="25">
        <f>IF('Indicator Date hidden'!AM102="x","x",$AL$2-'Indicator Date hidden'!AM102)</f>
        <v>0</v>
      </c>
      <c r="AM101" s="25">
        <f>IF('Indicator Date hidden'!AN102="x","x",$AM$2-'Indicator Date hidden'!AN102)</f>
        <v>0</v>
      </c>
      <c r="AN101" s="25">
        <f>IF('Indicator Date hidden'!AO102="x","x",$AN$2-'Indicator Date hidden'!AO102)</f>
        <v>0</v>
      </c>
      <c r="AO101" s="25">
        <f>IF('Indicator Date hidden'!AP102="x","x",$AO$2-'Indicator Date hidden'!AP102)</f>
        <v>0</v>
      </c>
      <c r="AP101" s="25">
        <f>IF('Indicator Date hidden'!AQ102="x","x",$AP$2-'Indicator Date hidden'!AQ102)</f>
        <v>0</v>
      </c>
      <c r="AQ101" s="25" t="str">
        <f>IF('Indicator Date hidden'!AR102="x","x",$AQ$2-'Indicator Date hidden'!AR102)</f>
        <v>x</v>
      </c>
      <c r="AR101" s="25">
        <f>IF('Indicator Date hidden'!AS102="x","x",$AR$2-'Indicator Date hidden'!AS102)</f>
        <v>0</v>
      </c>
      <c r="AS101" s="25">
        <f>IF('Indicator Date hidden'!AT102="x","x",$AS$2-'Indicator Date hidden'!AT102)</f>
        <v>0</v>
      </c>
      <c r="AT101" s="25">
        <f>IF('Indicator Date hidden'!AU102="x","x",$AT$2-'Indicator Date hidden'!AU102)</f>
        <v>0</v>
      </c>
      <c r="AU101" s="25">
        <f>IF('Indicator Date hidden'!AV102="x","x",$AU$2-'Indicator Date hidden'!AV102)</f>
        <v>3</v>
      </c>
      <c r="AV101" s="25">
        <f>IF('Indicator Date hidden'!AW102="x","x",$AV$2-'Indicator Date hidden'!AW102)</f>
        <v>0</v>
      </c>
      <c r="AW101" s="25">
        <f>IF('Indicator Date hidden'!AX102="x","x",$AW$2-'Indicator Date hidden'!AX102)</f>
        <v>0</v>
      </c>
      <c r="AX101" s="25">
        <f>IF('Indicator Date hidden'!AY102="x","x",$AX$2-'Indicator Date hidden'!AY102)</f>
        <v>0</v>
      </c>
      <c r="AY101" s="25">
        <f>IF('Indicator Date hidden'!AZ102="x","x",$AY$2-'Indicator Date hidden'!AZ102)</f>
        <v>0</v>
      </c>
      <c r="AZ101" s="25">
        <f>IF('Indicator Date hidden'!BA102="x","x",$AZ$2-'Indicator Date hidden'!BA102)</f>
        <v>0</v>
      </c>
      <c r="BA101">
        <f t="shared" si="15"/>
        <v>7</v>
      </c>
      <c r="BB101" s="26">
        <f t="shared" si="16"/>
        <v>0.15909090909090909</v>
      </c>
      <c r="BC101">
        <f t="shared" si="17"/>
        <v>4</v>
      </c>
      <c r="BD101" s="26">
        <f t="shared" si="18"/>
        <v>0.56178214065037613</v>
      </c>
      <c r="BE101" s="28">
        <f t="shared" si="19"/>
        <v>0</v>
      </c>
    </row>
    <row r="102" spans="1:57" x14ac:dyDescent="0.35">
      <c r="A102" t="s">
        <v>7922</v>
      </c>
      <c r="B102" s="25">
        <f>IF('Indicator Date hidden'!C103="x","x",$B$2-'Indicator Date hidden'!C103)</f>
        <v>0</v>
      </c>
      <c r="C102" s="25">
        <f>IF('Indicator Date hidden'!D103="x","x",$C$2-'Indicator Date hidden'!D103)</f>
        <v>0</v>
      </c>
      <c r="D102" s="25">
        <f>IF('Indicator Date hidden'!E103="x","x",$D$2-'Indicator Date hidden'!E103)</f>
        <v>0</v>
      </c>
      <c r="E102" s="25">
        <f>IF('Indicator Date hidden'!F103="x","x",$E$2-'Indicator Date hidden'!F103)</f>
        <v>0</v>
      </c>
      <c r="F102" s="25">
        <f>IF('Indicator Date hidden'!G103="x","x",$F$2-'Indicator Date hidden'!G103)</f>
        <v>0</v>
      </c>
      <c r="G102" s="25">
        <f>IF('Indicator Date hidden'!H103="x","x",$G$2-'Indicator Date hidden'!H103)</f>
        <v>0</v>
      </c>
      <c r="H102" s="25">
        <f>IF('Indicator Date hidden'!I103="x","x",$H$2-'Indicator Date hidden'!I103)</f>
        <v>0</v>
      </c>
      <c r="I102" s="25">
        <f>IF('Indicator Date hidden'!J103="x","x",$I$2-'Indicator Date hidden'!J103)</f>
        <v>0</v>
      </c>
      <c r="J102" s="25">
        <f>IF('Indicator Date hidden'!K103="x","x",$J$2-'Indicator Date hidden'!K103)</f>
        <v>0</v>
      </c>
      <c r="K102" s="25">
        <f>IF('Indicator Date hidden'!L103="x","x",$K$2-'Indicator Date hidden'!L103)</f>
        <v>0</v>
      </c>
      <c r="L102" s="25">
        <f>IF('Indicator Date hidden'!M103="x","x",$L$2-'Indicator Date hidden'!M103)</f>
        <v>0</v>
      </c>
      <c r="M102" s="25">
        <f>IF('Indicator Date hidden'!N103="x","x",$M$2-'Indicator Date hidden'!N103)</f>
        <v>0</v>
      </c>
      <c r="N102" s="25">
        <f>IF('Indicator Date hidden'!O103="x","x",$N$2-'Indicator Date hidden'!O103)</f>
        <v>0</v>
      </c>
      <c r="O102" s="25">
        <f>IF('Indicator Date hidden'!P103="x","x",$O$2-'Indicator Date hidden'!P103)</f>
        <v>0</v>
      </c>
      <c r="P102" s="25">
        <f>IF('Indicator Date hidden'!Q103="x","x",$P$2-'Indicator Date hidden'!Q103)</f>
        <v>0</v>
      </c>
      <c r="Q102" s="25" t="str">
        <f>IF('Indicator Date hidden'!R103="x","x",$Q$2-'Indicator Date hidden'!R103)</f>
        <v>x</v>
      </c>
      <c r="R102" s="25">
        <f>IF('Indicator Date hidden'!S103="x","x",$R$2-'Indicator Date hidden'!S103)</f>
        <v>0</v>
      </c>
      <c r="S102" s="25">
        <f>IF('Indicator Date hidden'!T103="x","x",$S$2-'Indicator Date hidden'!T103)</f>
        <v>0</v>
      </c>
      <c r="T102" s="25">
        <f>IF('Indicator Date hidden'!U103="x","x",$T$2-'Indicator Date hidden'!U103)</f>
        <v>0</v>
      </c>
      <c r="U102" s="25" t="str">
        <f>IF('Indicator Date hidden'!V103="x","x",$U$2-'Indicator Date hidden'!V103)</f>
        <v>x</v>
      </c>
      <c r="V102" s="25">
        <f>IF('Indicator Date hidden'!W103="x","x",$V$2-'Indicator Date hidden'!W103)</f>
        <v>0</v>
      </c>
      <c r="W102" s="25" t="str">
        <f>IF('Indicator Date hidden'!X103="x","x",$W$2-'Indicator Date hidden'!X103)</f>
        <v>x</v>
      </c>
      <c r="X102" s="25">
        <f>IF('Indicator Date hidden'!Y103="x","x",$X$2-'Indicator Date hidden'!Y103)</f>
        <v>1</v>
      </c>
      <c r="Y102" s="25">
        <f>IF('Indicator Date hidden'!Z103="x","x",$Y$2-'Indicator Date hidden'!Z103)</f>
        <v>0</v>
      </c>
      <c r="Z102" s="25">
        <f>IF('Indicator Date hidden'!AA103="x","x",$Z$2-'Indicator Date hidden'!AA103)</f>
        <v>0</v>
      </c>
      <c r="AA102" s="25" t="str">
        <f>IF('Indicator Date hidden'!AB103="x","x",$AA$2-'Indicator Date hidden'!AB103)</f>
        <v>x</v>
      </c>
      <c r="AB102" s="25">
        <f>IF('Indicator Date hidden'!AC103="x","x",$AB$2-'Indicator Date hidden'!AC103)</f>
        <v>0</v>
      </c>
      <c r="AC102" s="25">
        <f>IF('Indicator Date hidden'!AD103="x","x",$AC$2-'Indicator Date hidden'!AD103)</f>
        <v>0</v>
      </c>
      <c r="AD102" s="25" t="str">
        <f>IF('Indicator Date hidden'!AE103="x","x",$AD$2-'Indicator Date hidden'!AE103)</f>
        <v>x</v>
      </c>
      <c r="AE102" s="25">
        <f>IF('Indicator Date hidden'!AF103="x","x",$AE$2-'Indicator Date hidden'!AF103)</f>
        <v>0</v>
      </c>
      <c r="AF102" s="25">
        <f>IF('Indicator Date hidden'!AG103="x","x",$AF$2-'Indicator Date hidden'!AG103)</f>
        <v>1</v>
      </c>
      <c r="AG102" s="25">
        <f>IF('Indicator Date hidden'!AH103="x","x",$AG$2-'Indicator Date hidden'!AH103)</f>
        <v>0</v>
      </c>
      <c r="AH102" s="25">
        <f>IF('Indicator Date hidden'!AI103="x","x",$AH$2-'Indicator Date hidden'!AI103)</f>
        <v>0</v>
      </c>
      <c r="AI102" s="25">
        <f>IF('Indicator Date hidden'!AJ103="x","x",$AI$2-'Indicator Date hidden'!AJ103)</f>
        <v>0</v>
      </c>
      <c r="AJ102" s="25" t="str">
        <f>IF('Indicator Date hidden'!AK103="x","x",$AJ$2-'Indicator Date hidden'!AK103)</f>
        <v>x</v>
      </c>
      <c r="AK102" s="25">
        <f>IF('Indicator Date hidden'!AL103="x","x",$AK$2-'Indicator Date hidden'!AL103)</f>
        <v>1</v>
      </c>
      <c r="AL102" s="25">
        <f>IF('Indicator Date hidden'!AM103="x","x",$AL$2-'Indicator Date hidden'!AM103)</f>
        <v>0</v>
      </c>
      <c r="AM102" s="25">
        <f>IF('Indicator Date hidden'!AN103="x","x",$AM$2-'Indicator Date hidden'!AN103)</f>
        <v>0</v>
      </c>
      <c r="AN102" s="25">
        <f>IF('Indicator Date hidden'!AO103="x","x",$AN$2-'Indicator Date hidden'!AO103)</f>
        <v>0</v>
      </c>
      <c r="AO102" s="25">
        <f>IF('Indicator Date hidden'!AP103="x","x",$AO$2-'Indicator Date hidden'!AP103)</f>
        <v>0</v>
      </c>
      <c r="AP102" s="25">
        <f>IF('Indicator Date hidden'!AQ103="x","x",$AP$2-'Indicator Date hidden'!AQ103)</f>
        <v>0</v>
      </c>
      <c r="AQ102" s="25" t="str">
        <f>IF('Indicator Date hidden'!AR103="x","x",$AQ$2-'Indicator Date hidden'!AR103)</f>
        <v>x</v>
      </c>
      <c r="AR102" s="25">
        <f>IF('Indicator Date hidden'!AS103="x","x",$AR$2-'Indicator Date hidden'!AS103)</f>
        <v>0</v>
      </c>
      <c r="AS102" s="25">
        <f>IF('Indicator Date hidden'!AT103="x","x",$AS$2-'Indicator Date hidden'!AT103)</f>
        <v>0</v>
      </c>
      <c r="AT102" s="25">
        <f>IF('Indicator Date hidden'!AU103="x","x",$AT$2-'Indicator Date hidden'!AU103)</f>
        <v>0</v>
      </c>
      <c r="AU102" s="25" t="str">
        <f>IF('Indicator Date hidden'!AV103="x","x",$AU$2-'Indicator Date hidden'!AV103)</f>
        <v>x</v>
      </c>
      <c r="AV102" s="25">
        <f>IF('Indicator Date hidden'!AW103="x","x",$AV$2-'Indicator Date hidden'!AW103)</f>
        <v>0</v>
      </c>
      <c r="AW102" s="25">
        <f>IF('Indicator Date hidden'!AX103="x","x",$AW$2-'Indicator Date hidden'!AX103)</f>
        <v>0</v>
      </c>
      <c r="AX102" s="25">
        <f>IF('Indicator Date hidden'!AY103="x","x",$AX$2-'Indicator Date hidden'!AY103)</f>
        <v>0</v>
      </c>
      <c r="AY102" s="25">
        <f>IF('Indicator Date hidden'!AZ103="x","x",$AY$2-'Indicator Date hidden'!AZ103)</f>
        <v>0</v>
      </c>
      <c r="AZ102" s="25">
        <f>IF('Indicator Date hidden'!BA103="x","x",$AZ$2-'Indicator Date hidden'!BA103)</f>
        <v>0</v>
      </c>
      <c r="BA102">
        <f t="shared" si="15"/>
        <v>3</v>
      </c>
      <c r="BB102" s="26">
        <f t="shared" si="16"/>
        <v>6.9767441860465115E-2</v>
      </c>
      <c r="BC102">
        <f t="shared" si="17"/>
        <v>3</v>
      </c>
      <c r="BD102" s="26">
        <f t="shared" si="18"/>
        <v>0.25475467790937961</v>
      </c>
      <c r="BE102" s="28">
        <f t="shared" si="19"/>
        <v>0</v>
      </c>
    </row>
    <row r="103" spans="1:57" x14ac:dyDescent="0.35">
      <c r="A103" t="s">
        <v>7931</v>
      </c>
      <c r="B103" s="25">
        <f>IF('Indicator Date hidden'!C104="x","x",$B$2-'Indicator Date hidden'!C104)</f>
        <v>0</v>
      </c>
      <c r="C103" s="25">
        <f>IF('Indicator Date hidden'!D104="x","x",$C$2-'Indicator Date hidden'!D104)</f>
        <v>0</v>
      </c>
      <c r="D103" s="25">
        <f>IF('Indicator Date hidden'!E104="x","x",$D$2-'Indicator Date hidden'!E104)</f>
        <v>0</v>
      </c>
      <c r="E103" s="25">
        <f>IF('Indicator Date hidden'!F104="x","x",$E$2-'Indicator Date hidden'!F104)</f>
        <v>0</v>
      </c>
      <c r="F103" s="25">
        <f>IF('Indicator Date hidden'!G104="x","x",$F$2-'Indicator Date hidden'!G104)</f>
        <v>0</v>
      </c>
      <c r="G103" s="25">
        <f>IF('Indicator Date hidden'!H104="x","x",$G$2-'Indicator Date hidden'!H104)</f>
        <v>0</v>
      </c>
      <c r="H103" s="25">
        <f>IF('Indicator Date hidden'!I104="x","x",$H$2-'Indicator Date hidden'!I104)</f>
        <v>0</v>
      </c>
      <c r="I103" s="25">
        <f>IF('Indicator Date hidden'!J104="x","x",$I$2-'Indicator Date hidden'!J104)</f>
        <v>0</v>
      </c>
      <c r="J103" s="25">
        <f>IF('Indicator Date hidden'!K104="x","x",$J$2-'Indicator Date hidden'!K104)</f>
        <v>0</v>
      </c>
      <c r="K103" s="25">
        <f>IF('Indicator Date hidden'!L104="x","x",$K$2-'Indicator Date hidden'!L104)</f>
        <v>0</v>
      </c>
      <c r="L103" s="25">
        <f>IF('Indicator Date hidden'!M104="x","x",$L$2-'Indicator Date hidden'!M104)</f>
        <v>0</v>
      </c>
      <c r="M103" s="25">
        <f>IF('Indicator Date hidden'!N104="x","x",$M$2-'Indicator Date hidden'!N104)</f>
        <v>0</v>
      </c>
      <c r="N103" s="25">
        <f>IF('Indicator Date hidden'!O104="x","x",$N$2-'Indicator Date hidden'!O104)</f>
        <v>0</v>
      </c>
      <c r="O103" s="25">
        <f>IF('Indicator Date hidden'!P104="x","x",$O$2-'Indicator Date hidden'!P104)</f>
        <v>0</v>
      </c>
      <c r="P103" s="25">
        <f>IF('Indicator Date hidden'!Q104="x","x",$P$2-'Indicator Date hidden'!Q104)</f>
        <v>0</v>
      </c>
      <c r="Q103" s="25">
        <f>IF('Indicator Date hidden'!R104="x","x",$Q$2-'Indicator Date hidden'!R104)</f>
        <v>5</v>
      </c>
      <c r="R103" s="25">
        <f>IF('Indicator Date hidden'!S104="x","x",$R$2-'Indicator Date hidden'!S104)</f>
        <v>0</v>
      </c>
      <c r="S103" s="25">
        <f>IF('Indicator Date hidden'!T104="x","x",$S$2-'Indicator Date hidden'!T104)</f>
        <v>0</v>
      </c>
      <c r="T103" s="25">
        <f>IF('Indicator Date hidden'!U104="x","x",$T$2-'Indicator Date hidden'!U104)</f>
        <v>0</v>
      </c>
      <c r="U103" s="25">
        <f>IF('Indicator Date hidden'!V104="x","x",$U$2-'Indicator Date hidden'!V104)</f>
        <v>0</v>
      </c>
      <c r="V103" s="25">
        <f>IF('Indicator Date hidden'!W104="x","x",$V$2-'Indicator Date hidden'!W104)</f>
        <v>0</v>
      </c>
      <c r="W103" s="25">
        <f>IF('Indicator Date hidden'!X104="x","x",$W$2-'Indicator Date hidden'!X104)</f>
        <v>10</v>
      </c>
      <c r="X103" s="25">
        <f>IF('Indicator Date hidden'!Y104="x","x",$X$2-'Indicator Date hidden'!Y104)</f>
        <v>4</v>
      </c>
      <c r="Y103" s="25">
        <f>IF('Indicator Date hidden'!Z104="x","x",$Y$2-'Indicator Date hidden'!Z104)</f>
        <v>0</v>
      </c>
      <c r="Z103" s="25">
        <f>IF('Indicator Date hidden'!AA104="x","x",$Z$2-'Indicator Date hidden'!AA104)</f>
        <v>0</v>
      </c>
      <c r="AA103" s="25">
        <f>IF('Indicator Date hidden'!AB104="x","x",$AA$2-'Indicator Date hidden'!AB104)</f>
        <v>0</v>
      </c>
      <c r="AB103" s="25">
        <f>IF('Indicator Date hidden'!AC104="x","x",$AB$2-'Indicator Date hidden'!AC104)</f>
        <v>0</v>
      </c>
      <c r="AC103" s="25">
        <f>IF('Indicator Date hidden'!AD104="x","x",$AC$2-'Indicator Date hidden'!AD104)</f>
        <v>0</v>
      </c>
      <c r="AD103" s="25">
        <f>IF('Indicator Date hidden'!AE104="x","x",$AD$2-'Indicator Date hidden'!AE104)</f>
        <v>0</v>
      </c>
      <c r="AE103" s="25" t="str">
        <f>IF('Indicator Date hidden'!AF104="x","x",$AE$2-'Indicator Date hidden'!AF104)</f>
        <v>x</v>
      </c>
      <c r="AF103" s="25">
        <f>IF('Indicator Date hidden'!AG104="x","x",$AF$2-'Indicator Date hidden'!AG104)</f>
        <v>3</v>
      </c>
      <c r="AG103" s="25">
        <f>IF('Indicator Date hidden'!AH104="x","x",$AG$2-'Indicator Date hidden'!AH104)</f>
        <v>0</v>
      </c>
      <c r="AH103" s="25">
        <f>IF('Indicator Date hidden'!AI104="x","x",$AH$2-'Indicator Date hidden'!AI104)</f>
        <v>0</v>
      </c>
      <c r="AI103" s="25">
        <f>IF('Indicator Date hidden'!AJ104="x","x",$AI$2-'Indicator Date hidden'!AJ104)</f>
        <v>0</v>
      </c>
      <c r="AJ103" s="25" t="str">
        <f>IF('Indicator Date hidden'!AK104="x","x",$AJ$2-'Indicator Date hidden'!AK104)</f>
        <v>x</v>
      </c>
      <c r="AK103" s="25">
        <f>IF('Indicator Date hidden'!AL104="x","x",$AK$2-'Indicator Date hidden'!AL104)</f>
        <v>1</v>
      </c>
      <c r="AL103" s="25">
        <f>IF('Indicator Date hidden'!AM104="x","x",$AL$2-'Indicator Date hidden'!AM104)</f>
        <v>0</v>
      </c>
      <c r="AM103" s="25">
        <f>IF('Indicator Date hidden'!AN104="x","x",$AM$2-'Indicator Date hidden'!AN104)</f>
        <v>0</v>
      </c>
      <c r="AN103" s="25">
        <f>IF('Indicator Date hidden'!AO104="x","x",$AN$2-'Indicator Date hidden'!AO104)</f>
        <v>0</v>
      </c>
      <c r="AO103" s="25">
        <f>IF('Indicator Date hidden'!AP104="x","x",$AO$2-'Indicator Date hidden'!AP104)</f>
        <v>0</v>
      </c>
      <c r="AP103" s="25">
        <f>IF('Indicator Date hidden'!AQ104="x","x",$AP$2-'Indicator Date hidden'!AQ104)</f>
        <v>0</v>
      </c>
      <c r="AQ103" s="25">
        <f>IF('Indicator Date hidden'!AR104="x","x",$AQ$2-'Indicator Date hidden'!AR104)</f>
        <v>0</v>
      </c>
      <c r="AR103" s="25">
        <f>IF('Indicator Date hidden'!AS104="x","x",$AR$2-'Indicator Date hidden'!AS104)</f>
        <v>0</v>
      </c>
      <c r="AS103" s="25">
        <f>IF('Indicator Date hidden'!AT104="x","x",$AS$2-'Indicator Date hidden'!AT104)</f>
        <v>0</v>
      </c>
      <c r="AT103" s="25">
        <f>IF('Indicator Date hidden'!AU104="x","x",$AT$2-'Indicator Date hidden'!AU104)</f>
        <v>0</v>
      </c>
      <c r="AU103" s="25">
        <f>IF('Indicator Date hidden'!AV104="x","x",$AU$2-'Indicator Date hidden'!AV104)</f>
        <v>5</v>
      </c>
      <c r="AV103" s="25">
        <f>IF('Indicator Date hidden'!AW104="x","x",$AV$2-'Indicator Date hidden'!AW104)</f>
        <v>0</v>
      </c>
      <c r="AW103" s="25">
        <f>IF('Indicator Date hidden'!AX104="x","x",$AW$2-'Indicator Date hidden'!AX104)</f>
        <v>0</v>
      </c>
      <c r="AX103" s="25">
        <f>IF('Indicator Date hidden'!AY104="x","x",$AX$2-'Indicator Date hidden'!AY104)</f>
        <v>0</v>
      </c>
      <c r="AY103" s="25">
        <f>IF('Indicator Date hidden'!AZ104="x","x",$AY$2-'Indicator Date hidden'!AZ104)</f>
        <v>0</v>
      </c>
      <c r="AZ103" s="25">
        <f>IF('Indicator Date hidden'!BA104="x","x",$AZ$2-'Indicator Date hidden'!BA104)</f>
        <v>0</v>
      </c>
      <c r="BA103">
        <f t="shared" si="15"/>
        <v>28</v>
      </c>
      <c r="BB103" s="26">
        <f t="shared" si="16"/>
        <v>0.5714285714285714</v>
      </c>
      <c r="BC103">
        <f t="shared" si="17"/>
        <v>6</v>
      </c>
      <c r="BD103" s="26">
        <f t="shared" si="18"/>
        <v>1.8070158058105026</v>
      </c>
      <c r="BE103" s="28">
        <f t="shared" si="19"/>
        <v>0</v>
      </c>
    </row>
    <row r="104" spans="1:57" x14ac:dyDescent="0.35">
      <c r="A104" t="s">
        <v>7953</v>
      </c>
      <c r="B104" s="25">
        <f>IF('Indicator Date hidden'!C105="x","x",$B$2-'Indicator Date hidden'!C105)</f>
        <v>0</v>
      </c>
      <c r="C104" s="25">
        <f>IF('Indicator Date hidden'!D105="x","x",$C$2-'Indicator Date hidden'!D105)</f>
        <v>0</v>
      </c>
      <c r="D104" s="25">
        <f>IF('Indicator Date hidden'!E105="x","x",$D$2-'Indicator Date hidden'!E105)</f>
        <v>0</v>
      </c>
      <c r="E104" s="25">
        <f>IF('Indicator Date hidden'!F105="x","x",$E$2-'Indicator Date hidden'!F105)</f>
        <v>0</v>
      </c>
      <c r="F104" s="25">
        <f>IF('Indicator Date hidden'!G105="x","x",$F$2-'Indicator Date hidden'!G105)</f>
        <v>0</v>
      </c>
      <c r="G104" s="25">
        <f>IF('Indicator Date hidden'!H105="x","x",$G$2-'Indicator Date hidden'!H105)</f>
        <v>0</v>
      </c>
      <c r="H104" s="25">
        <f>IF('Indicator Date hidden'!I105="x","x",$H$2-'Indicator Date hidden'!I105)</f>
        <v>0</v>
      </c>
      <c r="I104" s="25">
        <f>IF('Indicator Date hidden'!J105="x","x",$I$2-'Indicator Date hidden'!J105)</f>
        <v>0</v>
      </c>
      <c r="J104" s="25">
        <f>IF('Indicator Date hidden'!K105="x","x",$J$2-'Indicator Date hidden'!K105)</f>
        <v>0</v>
      </c>
      <c r="K104" s="25">
        <f>IF('Indicator Date hidden'!L105="x","x",$K$2-'Indicator Date hidden'!L105)</f>
        <v>0</v>
      </c>
      <c r="L104" s="25">
        <f>IF('Indicator Date hidden'!M105="x","x",$L$2-'Indicator Date hidden'!M105)</f>
        <v>0</v>
      </c>
      <c r="M104" s="25">
        <f>IF('Indicator Date hidden'!N105="x","x",$M$2-'Indicator Date hidden'!N105)</f>
        <v>0</v>
      </c>
      <c r="N104" s="25">
        <f>IF('Indicator Date hidden'!O105="x","x",$N$2-'Indicator Date hidden'!O105)</f>
        <v>0</v>
      </c>
      <c r="O104" s="25">
        <f>IF('Indicator Date hidden'!P105="x","x",$O$2-'Indicator Date hidden'!P105)</f>
        <v>0</v>
      </c>
      <c r="P104" s="25">
        <f>IF('Indicator Date hidden'!Q105="x","x",$P$2-'Indicator Date hidden'!Q105)</f>
        <v>0</v>
      </c>
      <c r="Q104" s="25">
        <f>IF('Indicator Date hidden'!R105="x","x",$Q$2-'Indicator Date hidden'!R105)</f>
        <v>4</v>
      </c>
      <c r="R104" s="25">
        <f>IF('Indicator Date hidden'!S105="x","x",$R$2-'Indicator Date hidden'!S105)</f>
        <v>0</v>
      </c>
      <c r="S104" s="25">
        <f>IF('Indicator Date hidden'!T105="x","x",$S$2-'Indicator Date hidden'!T105)</f>
        <v>0</v>
      </c>
      <c r="T104" s="25">
        <f>IF('Indicator Date hidden'!U105="x","x",$T$2-'Indicator Date hidden'!U105)</f>
        <v>0</v>
      </c>
      <c r="U104" s="25">
        <f>IF('Indicator Date hidden'!V105="x","x",$U$2-'Indicator Date hidden'!V105)</f>
        <v>0</v>
      </c>
      <c r="V104" s="25">
        <f>IF('Indicator Date hidden'!W105="x","x",$V$2-'Indicator Date hidden'!W105)</f>
        <v>0</v>
      </c>
      <c r="W104" s="25">
        <f>IF('Indicator Date hidden'!X105="x","x",$W$2-'Indicator Date hidden'!X105)</f>
        <v>0</v>
      </c>
      <c r="X104" s="25">
        <f>IF('Indicator Date hidden'!Y105="x","x",$X$2-'Indicator Date hidden'!Y105)</f>
        <v>4</v>
      </c>
      <c r="Y104" s="25">
        <f>IF('Indicator Date hidden'!Z105="x","x",$Y$2-'Indicator Date hidden'!Z105)</f>
        <v>0</v>
      </c>
      <c r="Z104" s="25">
        <f>IF('Indicator Date hidden'!AA105="x","x",$Z$2-'Indicator Date hidden'!AA105)</f>
        <v>0</v>
      </c>
      <c r="AA104" s="25">
        <f>IF('Indicator Date hidden'!AB105="x","x",$AA$2-'Indicator Date hidden'!AB105)</f>
        <v>0</v>
      </c>
      <c r="AB104" s="25">
        <f>IF('Indicator Date hidden'!AC105="x","x",$AB$2-'Indicator Date hidden'!AC105)</f>
        <v>0</v>
      </c>
      <c r="AC104" s="25">
        <f>IF('Indicator Date hidden'!AD105="x","x",$AC$2-'Indicator Date hidden'!AD105)</f>
        <v>0</v>
      </c>
      <c r="AD104" s="25">
        <f>IF('Indicator Date hidden'!AE105="x","x",$AD$2-'Indicator Date hidden'!AE105)</f>
        <v>0</v>
      </c>
      <c r="AE104" s="25">
        <f>IF('Indicator Date hidden'!AF105="x","x",$AE$2-'Indicator Date hidden'!AF105)</f>
        <v>0</v>
      </c>
      <c r="AF104" s="25">
        <f>IF('Indicator Date hidden'!AG105="x","x",$AF$2-'Indicator Date hidden'!AG105)</f>
        <v>3</v>
      </c>
      <c r="AG104" s="25">
        <f>IF('Indicator Date hidden'!AH105="x","x",$AG$2-'Indicator Date hidden'!AH105)</f>
        <v>0</v>
      </c>
      <c r="AH104" s="25">
        <f>IF('Indicator Date hidden'!AI105="x","x",$AH$2-'Indicator Date hidden'!AI105)</f>
        <v>0</v>
      </c>
      <c r="AI104" s="25">
        <f>IF('Indicator Date hidden'!AJ105="x","x",$AI$2-'Indicator Date hidden'!AJ105)</f>
        <v>0</v>
      </c>
      <c r="AJ104" s="25" t="str">
        <f>IF('Indicator Date hidden'!AK105="x","x",$AJ$2-'Indicator Date hidden'!AK105)</f>
        <v>x</v>
      </c>
      <c r="AK104" s="25">
        <f>IF('Indicator Date hidden'!AL105="x","x",$AK$2-'Indicator Date hidden'!AL105)</f>
        <v>1</v>
      </c>
      <c r="AL104" s="25">
        <f>IF('Indicator Date hidden'!AM105="x","x",$AL$2-'Indicator Date hidden'!AM105)</f>
        <v>0</v>
      </c>
      <c r="AM104" s="25">
        <f>IF('Indicator Date hidden'!AN105="x","x",$AM$2-'Indicator Date hidden'!AN105)</f>
        <v>0</v>
      </c>
      <c r="AN104" s="25">
        <f>IF('Indicator Date hidden'!AO105="x","x",$AN$2-'Indicator Date hidden'!AO105)</f>
        <v>0</v>
      </c>
      <c r="AO104" s="25">
        <f>IF('Indicator Date hidden'!AP105="x","x",$AO$2-'Indicator Date hidden'!AP105)</f>
        <v>1</v>
      </c>
      <c r="AP104" s="25">
        <f>IF('Indicator Date hidden'!AQ105="x","x",$AP$2-'Indicator Date hidden'!AQ105)</f>
        <v>1</v>
      </c>
      <c r="AQ104" s="25">
        <f>IF('Indicator Date hidden'!AR105="x","x",$AQ$2-'Indicator Date hidden'!AR105)</f>
        <v>0</v>
      </c>
      <c r="AR104" s="25">
        <f>IF('Indicator Date hidden'!AS105="x","x",$AR$2-'Indicator Date hidden'!AS105)</f>
        <v>0</v>
      </c>
      <c r="AS104" s="25">
        <f>IF('Indicator Date hidden'!AT105="x","x",$AS$2-'Indicator Date hidden'!AT105)</f>
        <v>0</v>
      </c>
      <c r="AT104" s="25">
        <f>IF('Indicator Date hidden'!AU105="x","x",$AT$2-'Indicator Date hidden'!AU105)</f>
        <v>0</v>
      </c>
      <c r="AU104" s="25">
        <f>IF('Indicator Date hidden'!AV105="x","x",$AU$2-'Indicator Date hidden'!AV105)</f>
        <v>4</v>
      </c>
      <c r="AV104" s="25">
        <f>IF('Indicator Date hidden'!AW105="x","x",$AV$2-'Indicator Date hidden'!AW105)</f>
        <v>0</v>
      </c>
      <c r="AW104" s="25">
        <f>IF('Indicator Date hidden'!AX105="x","x",$AW$2-'Indicator Date hidden'!AX105)</f>
        <v>0</v>
      </c>
      <c r="AX104" s="25">
        <f>IF('Indicator Date hidden'!AY105="x","x",$AX$2-'Indicator Date hidden'!AY105)</f>
        <v>0</v>
      </c>
      <c r="AY104" s="25">
        <f>IF('Indicator Date hidden'!AZ105="x","x",$AY$2-'Indicator Date hidden'!AZ105)</f>
        <v>0</v>
      </c>
      <c r="AZ104" s="25">
        <f>IF('Indicator Date hidden'!BA105="x","x",$AZ$2-'Indicator Date hidden'!BA105)</f>
        <v>0</v>
      </c>
      <c r="BA104">
        <f t="shared" si="15"/>
        <v>18</v>
      </c>
      <c r="BB104" s="26">
        <f t="shared" si="16"/>
        <v>0.36</v>
      </c>
      <c r="BC104">
        <f t="shared" si="17"/>
        <v>7</v>
      </c>
      <c r="BD104" s="26">
        <f t="shared" si="18"/>
        <v>1.034601372510205</v>
      </c>
      <c r="BE104" s="28">
        <f t="shared" si="19"/>
        <v>0</v>
      </c>
    </row>
    <row r="105" spans="1:57" x14ac:dyDescent="0.35">
      <c r="A105" t="s">
        <v>7954</v>
      </c>
      <c r="B105" s="25">
        <f>IF('Indicator Date hidden'!C106="x","x",$B$2-'Indicator Date hidden'!C106)</f>
        <v>0</v>
      </c>
      <c r="C105" s="25">
        <f>IF('Indicator Date hidden'!D106="x","x",$C$2-'Indicator Date hidden'!D106)</f>
        <v>0</v>
      </c>
      <c r="D105" s="25">
        <f>IF('Indicator Date hidden'!E106="x","x",$D$2-'Indicator Date hidden'!E106)</f>
        <v>0</v>
      </c>
      <c r="E105" s="25">
        <f>IF('Indicator Date hidden'!F106="x","x",$E$2-'Indicator Date hidden'!F106)</f>
        <v>0</v>
      </c>
      <c r="F105" s="25">
        <f>IF('Indicator Date hidden'!G106="x","x",$F$2-'Indicator Date hidden'!G106)</f>
        <v>0</v>
      </c>
      <c r="G105" s="25">
        <f>IF('Indicator Date hidden'!H106="x","x",$G$2-'Indicator Date hidden'!H106)</f>
        <v>0</v>
      </c>
      <c r="H105" s="25">
        <f>IF('Indicator Date hidden'!I106="x","x",$H$2-'Indicator Date hidden'!I106)</f>
        <v>0</v>
      </c>
      <c r="I105" s="25">
        <f>IF('Indicator Date hidden'!J106="x","x",$I$2-'Indicator Date hidden'!J106)</f>
        <v>0</v>
      </c>
      <c r="J105" s="25">
        <f>IF('Indicator Date hidden'!K106="x","x",$J$2-'Indicator Date hidden'!K106)</f>
        <v>0</v>
      </c>
      <c r="K105" s="25">
        <f>IF('Indicator Date hidden'!L106="x","x",$K$2-'Indicator Date hidden'!L106)</f>
        <v>0</v>
      </c>
      <c r="L105" s="25">
        <f>IF('Indicator Date hidden'!M106="x","x",$L$2-'Indicator Date hidden'!M106)</f>
        <v>0</v>
      </c>
      <c r="M105" s="25">
        <f>IF('Indicator Date hidden'!N106="x","x",$M$2-'Indicator Date hidden'!N106)</f>
        <v>0</v>
      </c>
      <c r="N105" s="25">
        <f>IF('Indicator Date hidden'!O106="x","x",$N$2-'Indicator Date hidden'!O106)</f>
        <v>0</v>
      </c>
      <c r="O105" s="25">
        <f>IF('Indicator Date hidden'!P106="x","x",$O$2-'Indicator Date hidden'!P106)</f>
        <v>0</v>
      </c>
      <c r="P105" s="25">
        <f>IF('Indicator Date hidden'!Q106="x","x",$P$2-'Indicator Date hidden'!Q106)</f>
        <v>0</v>
      </c>
      <c r="Q105" s="25" t="str">
        <f>IF('Indicator Date hidden'!R106="x","x",$Q$2-'Indicator Date hidden'!R106)</f>
        <v>x</v>
      </c>
      <c r="R105" s="25">
        <f>IF('Indicator Date hidden'!S106="x","x",$R$2-'Indicator Date hidden'!S106)</f>
        <v>0</v>
      </c>
      <c r="S105" s="25">
        <f>IF('Indicator Date hidden'!T106="x","x",$S$2-'Indicator Date hidden'!T106)</f>
        <v>0</v>
      </c>
      <c r="T105" s="25">
        <f>IF('Indicator Date hidden'!U106="x","x",$T$2-'Indicator Date hidden'!U106)</f>
        <v>0</v>
      </c>
      <c r="U105" s="25" t="str">
        <f>IF('Indicator Date hidden'!V106="x","x",$U$2-'Indicator Date hidden'!V106)</f>
        <v>x</v>
      </c>
      <c r="V105" s="25">
        <f>IF('Indicator Date hidden'!W106="x","x",$V$2-'Indicator Date hidden'!W106)</f>
        <v>0</v>
      </c>
      <c r="W105" s="25">
        <f>IF('Indicator Date hidden'!X106="x","x",$W$2-'Indicator Date hidden'!X106)</f>
        <v>8</v>
      </c>
      <c r="X105" s="25">
        <f>IF('Indicator Date hidden'!Y106="x","x",$X$2-'Indicator Date hidden'!Y106)</f>
        <v>4</v>
      </c>
      <c r="Y105" s="25">
        <f>IF('Indicator Date hidden'!Z106="x","x",$Y$2-'Indicator Date hidden'!Z106)</f>
        <v>0</v>
      </c>
      <c r="Z105" s="25">
        <f>IF('Indicator Date hidden'!AA106="x","x",$Z$2-'Indicator Date hidden'!AA106)</f>
        <v>0</v>
      </c>
      <c r="AA105" s="25">
        <f>IF('Indicator Date hidden'!AB106="x","x",$AA$2-'Indicator Date hidden'!AB106)</f>
        <v>0</v>
      </c>
      <c r="AB105" s="25">
        <f>IF('Indicator Date hidden'!AC106="x","x",$AB$2-'Indicator Date hidden'!AC106)</f>
        <v>0</v>
      </c>
      <c r="AC105" s="25">
        <f>IF('Indicator Date hidden'!AD106="x","x",$AC$2-'Indicator Date hidden'!AD106)</f>
        <v>0</v>
      </c>
      <c r="AD105" s="25">
        <f>IF('Indicator Date hidden'!AE106="x","x",$AD$2-'Indicator Date hidden'!AE106)</f>
        <v>0</v>
      </c>
      <c r="AE105" s="25">
        <f>IF('Indicator Date hidden'!AF106="x","x",$AE$2-'Indicator Date hidden'!AF106)</f>
        <v>0</v>
      </c>
      <c r="AF105" s="25">
        <f>IF('Indicator Date hidden'!AG106="x","x",$AF$2-'Indicator Date hidden'!AG106)</f>
        <v>4</v>
      </c>
      <c r="AG105" s="25">
        <f>IF('Indicator Date hidden'!AH106="x","x",$AG$2-'Indicator Date hidden'!AH106)</f>
        <v>0</v>
      </c>
      <c r="AH105" s="25">
        <f>IF('Indicator Date hidden'!AI106="x","x",$AH$2-'Indicator Date hidden'!AI106)</f>
        <v>0</v>
      </c>
      <c r="AI105" s="25">
        <f>IF('Indicator Date hidden'!AJ106="x","x",$AI$2-'Indicator Date hidden'!AJ106)</f>
        <v>0</v>
      </c>
      <c r="AJ105" s="25" t="str">
        <f>IF('Indicator Date hidden'!AK106="x","x",$AJ$2-'Indicator Date hidden'!AK106)</f>
        <v>x</v>
      </c>
      <c r="AK105" s="25">
        <f>IF('Indicator Date hidden'!AL106="x","x",$AK$2-'Indicator Date hidden'!AL106)</f>
        <v>1</v>
      </c>
      <c r="AL105" s="25">
        <f>IF('Indicator Date hidden'!AM106="x","x",$AL$2-'Indicator Date hidden'!AM106)</f>
        <v>0</v>
      </c>
      <c r="AM105" s="25">
        <f>IF('Indicator Date hidden'!AN106="x","x",$AM$2-'Indicator Date hidden'!AN106)</f>
        <v>0</v>
      </c>
      <c r="AN105" s="25">
        <f>IF('Indicator Date hidden'!AO106="x","x",$AN$2-'Indicator Date hidden'!AO106)</f>
        <v>0</v>
      </c>
      <c r="AO105" s="25">
        <f>IF('Indicator Date hidden'!AP106="x","x",$AO$2-'Indicator Date hidden'!AP106)</f>
        <v>0</v>
      </c>
      <c r="AP105" s="25">
        <f>IF('Indicator Date hidden'!AQ106="x","x",$AP$2-'Indicator Date hidden'!AQ106)</f>
        <v>0</v>
      </c>
      <c r="AQ105" s="25">
        <f>IF('Indicator Date hidden'!AR106="x","x",$AQ$2-'Indicator Date hidden'!AR106)</f>
        <v>4</v>
      </c>
      <c r="AR105" s="25">
        <f>IF('Indicator Date hidden'!AS106="x","x",$AR$2-'Indicator Date hidden'!AS106)</f>
        <v>0</v>
      </c>
      <c r="AS105" s="25">
        <f>IF('Indicator Date hidden'!AT106="x","x",$AS$2-'Indicator Date hidden'!AT106)</f>
        <v>0</v>
      </c>
      <c r="AT105" s="25">
        <f>IF('Indicator Date hidden'!AU106="x","x",$AT$2-'Indicator Date hidden'!AU106)</f>
        <v>0</v>
      </c>
      <c r="AU105" s="25">
        <f>IF('Indicator Date hidden'!AV106="x","x",$AU$2-'Indicator Date hidden'!AV106)</f>
        <v>4</v>
      </c>
      <c r="AV105" s="25">
        <f>IF('Indicator Date hidden'!AW106="x","x",$AV$2-'Indicator Date hidden'!AW106)</f>
        <v>0</v>
      </c>
      <c r="AW105" s="25">
        <f>IF('Indicator Date hidden'!AX106="x","x",$AW$2-'Indicator Date hidden'!AX106)</f>
        <v>0</v>
      </c>
      <c r="AX105" s="25">
        <f>IF('Indicator Date hidden'!AY106="x","x",$AX$2-'Indicator Date hidden'!AY106)</f>
        <v>0</v>
      </c>
      <c r="AY105" s="25">
        <f>IF('Indicator Date hidden'!AZ106="x","x",$AY$2-'Indicator Date hidden'!AZ106)</f>
        <v>0</v>
      </c>
      <c r="AZ105" s="25">
        <f>IF('Indicator Date hidden'!BA106="x","x",$AZ$2-'Indicator Date hidden'!BA106)</f>
        <v>0</v>
      </c>
      <c r="BA105">
        <f t="shared" si="15"/>
        <v>25</v>
      </c>
      <c r="BB105" s="26">
        <f t="shared" si="16"/>
        <v>0.52083333333333337</v>
      </c>
      <c r="BC105">
        <f t="shared" si="17"/>
        <v>6</v>
      </c>
      <c r="BD105" s="26">
        <f t="shared" si="18"/>
        <v>1.5544235712600631</v>
      </c>
      <c r="BE105" s="28">
        <f t="shared" si="19"/>
        <v>0</v>
      </c>
    </row>
    <row r="106" spans="1:57" x14ac:dyDescent="0.35">
      <c r="A106" t="s">
        <v>7933</v>
      </c>
      <c r="B106" s="25">
        <f>IF('Indicator Date hidden'!C107="x","x",$B$2-'Indicator Date hidden'!C107)</f>
        <v>0</v>
      </c>
      <c r="C106" s="25">
        <f>IF('Indicator Date hidden'!D107="x","x",$C$2-'Indicator Date hidden'!D107)</f>
        <v>0</v>
      </c>
      <c r="D106" s="25">
        <f>IF('Indicator Date hidden'!E107="x","x",$D$2-'Indicator Date hidden'!E107)</f>
        <v>0</v>
      </c>
      <c r="E106" s="25">
        <f>IF('Indicator Date hidden'!F107="x","x",$E$2-'Indicator Date hidden'!F107)</f>
        <v>0</v>
      </c>
      <c r="F106" s="25">
        <f>IF('Indicator Date hidden'!G107="x","x",$F$2-'Indicator Date hidden'!G107)</f>
        <v>0</v>
      </c>
      <c r="G106" s="25">
        <f>IF('Indicator Date hidden'!H107="x","x",$G$2-'Indicator Date hidden'!H107)</f>
        <v>0</v>
      </c>
      <c r="H106" s="25">
        <f>IF('Indicator Date hidden'!I107="x","x",$H$2-'Indicator Date hidden'!I107)</f>
        <v>0</v>
      </c>
      <c r="I106" s="25">
        <f>IF('Indicator Date hidden'!J107="x","x",$I$2-'Indicator Date hidden'!J107)</f>
        <v>0</v>
      </c>
      <c r="J106" s="25">
        <f>IF('Indicator Date hidden'!K107="x","x",$J$2-'Indicator Date hidden'!K107)</f>
        <v>0</v>
      </c>
      <c r="K106" s="25">
        <f>IF('Indicator Date hidden'!L107="x","x",$K$2-'Indicator Date hidden'!L107)</f>
        <v>0</v>
      </c>
      <c r="L106" s="25">
        <f>IF('Indicator Date hidden'!M107="x","x",$L$2-'Indicator Date hidden'!M107)</f>
        <v>0</v>
      </c>
      <c r="M106" s="25">
        <f>IF('Indicator Date hidden'!N107="x","x",$M$2-'Indicator Date hidden'!N107)</f>
        <v>0</v>
      </c>
      <c r="N106" s="25">
        <f>IF('Indicator Date hidden'!O107="x","x",$N$2-'Indicator Date hidden'!O107)</f>
        <v>0</v>
      </c>
      <c r="O106" s="25">
        <f>IF('Indicator Date hidden'!P107="x","x",$O$2-'Indicator Date hidden'!P107)</f>
        <v>0</v>
      </c>
      <c r="P106" s="25">
        <f>IF('Indicator Date hidden'!Q107="x","x",$P$2-'Indicator Date hidden'!Q107)</f>
        <v>0</v>
      </c>
      <c r="Q106" s="25">
        <f>IF('Indicator Date hidden'!R107="x","x",$Q$2-'Indicator Date hidden'!R107)</f>
        <v>5</v>
      </c>
      <c r="R106" s="25">
        <f>IF('Indicator Date hidden'!S107="x","x",$R$2-'Indicator Date hidden'!S107)</f>
        <v>0</v>
      </c>
      <c r="S106" s="25">
        <f>IF('Indicator Date hidden'!T107="x","x",$S$2-'Indicator Date hidden'!T107)</f>
        <v>0</v>
      </c>
      <c r="T106" s="25">
        <f>IF('Indicator Date hidden'!U107="x","x",$T$2-'Indicator Date hidden'!U107)</f>
        <v>0</v>
      </c>
      <c r="U106" s="25">
        <f>IF('Indicator Date hidden'!V107="x","x",$U$2-'Indicator Date hidden'!V107)</f>
        <v>0</v>
      </c>
      <c r="V106" s="25">
        <f>IF('Indicator Date hidden'!W107="x","x",$V$2-'Indicator Date hidden'!W107)</f>
        <v>0</v>
      </c>
      <c r="W106" s="25">
        <f>IF('Indicator Date hidden'!X107="x","x",$W$2-'Indicator Date hidden'!X107)</f>
        <v>5</v>
      </c>
      <c r="X106" s="25">
        <f>IF('Indicator Date hidden'!Y107="x","x",$X$2-'Indicator Date hidden'!Y107)</f>
        <v>4</v>
      </c>
      <c r="Y106" s="25">
        <f>IF('Indicator Date hidden'!Z107="x","x",$Y$2-'Indicator Date hidden'!Z107)</f>
        <v>0</v>
      </c>
      <c r="Z106" s="25">
        <f>IF('Indicator Date hidden'!AA107="x","x",$Z$2-'Indicator Date hidden'!AA107)</f>
        <v>0</v>
      </c>
      <c r="AA106" s="25">
        <f>IF('Indicator Date hidden'!AB107="x","x",$AA$2-'Indicator Date hidden'!AB107)</f>
        <v>1</v>
      </c>
      <c r="AB106" s="25">
        <f>IF('Indicator Date hidden'!AC107="x","x",$AB$2-'Indicator Date hidden'!AC107)</f>
        <v>0</v>
      </c>
      <c r="AC106" s="25">
        <f>IF('Indicator Date hidden'!AD107="x","x",$AC$2-'Indicator Date hidden'!AD107)</f>
        <v>0</v>
      </c>
      <c r="AD106" s="25" t="str">
        <f>IF('Indicator Date hidden'!AE107="x","x",$AD$2-'Indicator Date hidden'!AE107)</f>
        <v>x</v>
      </c>
      <c r="AE106" s="25">
        <f>IF('Indicator Date hidden'!AF107="x","x",$AE$2-'Indicator Date hidden'!AF107)</f>
        <v>0</v>
      </c>
      <c r="AF106" s="25">
        <f>IF('Indicator Date hidden'!AG107="x","x",$AF$2-'Indicator Date hidden'!AG107)</f>
        <v>4</v>
      </c>
      <c r="AG106" s="25">
        <f>IF('Indicator Date hidden'!AH107="x","x",$AG$2-'Indicator Date hidden'!AH107)</f>
        <v>0</v>
      </c>
      <c r="AH106" s="25">
        <f>IF('Indicator Date hidden'!AI107="x","x",$AH$2-'Indicator Date hidden'!AI107)</f>
        <v>0</v>
      </c>
      <c r="AI106" s="25">
        <f>IF('Indicator Date hidden'!AJ107="x","x",$AI$2-'Indicator Date hidden'!AJ107)</f>
        <v>0</v>
      </c>
      <c r="AJ106" s="25" t="str">
        <f>IF('Indicator Date hidden'!AK107="x","x",$AJ$2-'Indicator Date hidden'!AK107)</f>
        <v>x</v>
      </c>
      <c r="AK106" s="25" t="str">
        <f>IF('Indicator Date hidden'!AL107="x","x",$AK$2-'Indicator Date hidden'!AL107)</f>
        <v>x</v>
      </c>
      <c r="AL106" s="25">
        <f>IF('Indicator Date hidden'!AM107="x","x",$AL$2-'Indicator Date hidden'!AM107)</f>
        <v>0</v>
      </c>
      <c r="AM106" s="25">
        <f>IF('Indicator Date hidden'!AN107="x","x",$AM$2-'Indicator Date hidden'!AN107)</f>
        <v>0</v>
      </c>
      <c r="AN106" s="25">
        <f>IF('Indicator Date hidden'!AO107="x","x",$AN$2-'Indicator Date hidden'!AO107)</f>
        <v>0</v>
      </c>
      <c r="AO106" s="25">
        <f>IF('Indicator Date hidden'!AP107="x","x",$AO$2-'Indicator Date hidden'!AP107)</f>
        <v>1</v>
      </c>
      <c r="AP106" s="25">
        <f>IF('Indicator Date hidden'!AQ107="x","x",$AP$2-'Indicator Date hidden'!AQ107)</f>
        <v>1</v>
      </c>
      <c r="AQ106" s="25">
        <f>IF('Indicator Date hidden'!AR107="x","x",$AQ$2-'Indicator Date hidden'!AR107)</f>
        <v>4</v>
      </c>
      <c r="AR106" s="25">
        <f>IF('Indicator Date hidden'!AS107="x","x",$AR$2-'Indicator Date hidden'!AS107)</f>
        <v>0</v>
      </c>
      <c r="AS106" s="25" t="str">
        <f>IF('Indicator Date hidden'!AT107="x","x",$AS$2-'Indicator Date hidden'!AT107)</f>
        <v>x</v>
      </c>
      <c r="AT106" s="25">
        <f>IF('Indicator Date hidden'!AU107="x","x",$AT$2-'Indicator Date hidden'!AU107)</f>
        <v>0</v>
      </c>
      <c r="AU106" s="25">
        <f>IF('Indicator Date hidden'!AV107="x","x",$AU$2-'Indicator Date hidden'!AV107)</f>
        <v>8</v>
      </c>
      <c r="AV106" s="25">
        <f>IF('Indicator Date hidden'!AW107="x","x",$AV$2-'Indicator Date hidden'!AW107)</f>
        <v>0</v>
      </c>
      <c r="AW106" s="25">
        <f>IF('Indicator Date hidden'!AX107="x","x",$AW$2-'Indicator Date hidden'!AX107)</f>
        <v>0</v>
      </c>
      <c r="AX106" s="25">
        <f>IF('Indicator Date hidden'!AY107="x","x",$AX$2-'Indicator Date hidden'!AY107)</f>
        <v>0</v>
      </c>
      <c r="AY106" s="25">
        <f>IF('Indicator Date hidden'!AZ107="x","x",$AY$2-'Indicator Date hidden'!AZ107)</f>
        <v>0</v>
      </c>
      <c r="AZ106" s="25">
        <f>IF('Indicator Date hidden'!BA107="x","x",$AZ$2-'Indicator Date hidden'!BA107)</f>
        <v>0</v>
      </c>
      <c r="BA106">
        <f t="shared" si="15"/>
        <v>33</v>
      </c>
      <c r="BB106" s="26">
        <f t="shared" si="16"/>
        <v>0.7021276595744681</v>
      </c>
      <c r="BC106">
        <f t="shared" si="17"/>
        <v>9</v>
      </c>
      <c r="BD106" s="26">
        <f t="shared" si="18"/>
        <v>1.7371399044212934</v>
      </c>
      <c r="BE106" s="28">
        <f t="shared" si="19"/>
        <v>0</v>
      </c>
    </row>
    <row r="107" spans="1:57" x14ac:dyDescent="0.35">
      <c r="A107" t="s">
        <v>7939</v>
      </c>
      <c r="B107" s="25">
        <f>IF('Indicator Date hidden'!C108="x","x",$B$2-'Indicator Date hidden'!C108)</f>
        <v>0</v>
      </c>
      <c r="C107" s="25">
        <f>IF('Indicator Date hidden'!D108="x","x",$C$2-'Indicator Date hidden'!D108)</f>
        <v>0</v>
      </c>
      <c r="D107" s="25">
        <f>IF('Indicator Date hidden'!E108="x","x",$D$2-'Indicator Date hidden'!E108)</f>
        <v>0</v>
      </c>
      <c r="E107" s="25">
        <f>IF('Indicator Date hidden'!F108="x","x",$E$2-'Indicator Date hidden'!F108)</f>
        <v>0</v>
      </c>
      <c r="F107" s="25">
        <f>IF('Indicator Date hidden'!G108="x","x",$F$2-'Indicator Date hidden'!G108)</f>
        <v>0</v>
      </c>
      <c r="G107" s="25">
        <f>IF('Indicator Date hidden'!H108="x","x",$G$2-'Indicator Date hidden'!H108)</f>
        <v>0</v>
      </c>
      <c r="H107" s="25">
        <f>IF('Indicator Date hidden'!I108="x","x",$H$2-'Indicator Date hidden'!I108)</f>
        <v>0</v>
      </c>
      <c r="I107" s="25">
        <f>IF('Indicator Date hidden'!J108="x","x",$I$2-'Indicator Date hidden'!J108)</f>
        <v>0</v>
      </c>
      <c r="J107" s="25">
        <f>IF('Indicator Date hidden'!K108="x","x",$J$2-'Indicator Date hidden'!K108)</f>
        <v>0</v>
      </c>
      <c r="K107" s="25">
        <f>IF('Indicator Date hidden'!L108="x","x",$K$2-'Indicator Date hidden'!L108)</f>
        <v>0</v>
      </c>
      <c r="L107" s="25">
        <f>IF('Indicator Date hidden'!M108="x","x",$L$2-'Indicator Date hidden'!M108)</f>
        <v>0</v>
      </c>
      <c r="M107" s="25">
        <f>IF('Indicator Date hidden'!N108="x","x",$M$2-'Indicator Date hidden'!N108)</f>
        <v>0</v>
      </c>
      <c r="N107" s="25">
        <f>IF('Indicator Date hidden'!O108="x","x",$N$2-'Indicator Date hidden'!O108)</f>
        <v>0</v>
      </c>
      <c r="O107" s="25">
        <f>IF('Indicator Date hidden'!P108="x","x",$O$2-'Indicator Date hidden'!P108)</f>
        <v>0</v>
      </c>
      <c r="P107" s="25">
        <f>IF('Indicator Date hidden'!Q108="x","x",$P$2-'Indicator Date hidden'!Q108)</f>
        <v>0</v>
      </c>
      <c r="Q107" s="25">
        <f>IF('Indicator Date hidden'!R108="x","x",$Q$2-'Indicator Date hidden'!R108)</f>
        <v>1</v>
      </c>
      <c r="R107" s="25">
        <f>IF('Indicator Date hidden'!S108="x","x",$R$2-'Indicator Date hidden'!S108)</f>
        <v>0</v>
      </c>
      <c r="S107" s="25">
        <f>IF('Indicator Date hidden'!T108="x","x",$S$2-'Indicator Date hidden'!T108)</f>
        <v>0</v>
      </c>
      <c r="T107" s="25">
        <f>IF('Indicator Date hidden'!U108="x","x",$T$2-'Indicator Date hidden'!U108)</f>
        <v>0</v>
      </c>
      <c r="U107" s="25">
        <f>IF('Indicator Date hidden'!V108="x","x",$U$2-'Indicator Date hidden'!V108)</f>
        <v>0</v>
      </c>
      <c r="V107" s="25">
        <f>IF('Indicator Date hidden'!W108="x","x",$V$2-'Indicator Date hidden'!W108)</f>
        <v>0</v>
      </c>
      <c r="W107" s="25">
        <f>IF('Indicator Date hidden'!X108="x","x",$W$2-'Indicator Date hidden'!X108)</f>
        <v>8</v>
      </c>
      <c r="X107" s="25">
        <f>IF('Indicator Date hidden'!Y108="x","x",$X$2-'Indicator Date hidden'!Y108)</f>
        <v>4</v>
      </c>
      <c r="Y107" s="25">
        <f>IF('Indicator Date hidden'!Z108="x","x",$Y$2-'Indicator Date hidden'!Z108)</f>
        <v>0</v>
      </c>
      <c r="Z107" s="25">
        <f>IF('Indicator Date hidden'!AA108="x","x",$Z$2-'Indicator Date hidden'!AA108)</f>
        <v>0</v>
      </c>
      <c r="AA107" s="25">
        <f>IF('Indicator Date hidden'!AB108="x","x",$AA$2-'Indicator Date hidden'!AB108)</f>
        <v>0</v>
      </c>
      <c r="AB107" s="25">
        <f>IF('Indicator Date hidden'!AC108="x","x",$AB$2-'Indicator Date hidden'!AC108)</f>
        <v>0</v>
      </c>
      <c r="AC107" s="25">
        <f>IF('Indicator Date hidden'!AD108="x","x",$AC$2-'Indicator Date hidden'!AD108)</f>
        <v>0</v>
      </c>
      <c r="AD107" s="25">
        <f>IF('Indicator Date hidden'!AE108="x","x",$AD$2-'Indicator Date hidden'!AE108)</f>
        <v>0</v>
      </c>
      <c r="AE107" s="25">
        <f>IF('Indicator Date hidden'!AF108="x","x",$AE$2-'Indicator Date hidden'!AF108)</f>
        <v>0</v>
      </c>
      <c r="AF107" s="25">
        <f>IF('Indicator Date hidden'!AG108="x","x",$AF$2-'Indicator Date hidden'!AG108)</f>
        <v>3</v>
      </c>
      <c r="AG107" s="25">
        <f>IF('Indicator Date hidden'!AH108="x","x",$AG$2-'Indicator Date hidden'!AH108)</f>
        <v>0</v>
      </c>
      <c r="AH107" s="25">
        <f>IF('Indicator Date hidden'!AI108="x","x",$AH$2-'Indicator Date hidden'!AI108)</f>
        <v>0</v>
      </c>
      <c r="AI107" s="25">
        <f>IF('Indicator Date hidden'!AJ108="x","x",$AI$2-'Indicator Date hidden'!AJ108)</f>
        <v>0</v>
      </c>
      <c r="AJ107" s="25">
        <f>IF('Indicator Date hidden'!AK108="x","x",$AJ$2-'Indicator Date hidden'!AK108)</f>
        <v>0</v>
      </c>
      <c r="AK107" s="25">
        <f>IF('Indicator Date hidden'!AL108="x","x",$AK$2-'Indicator Date hidden'!AL108)</f>
        <v>1</v>
      </c>
      <c r="AL107" s="25">
        <f>IF('Indicator Date hidden'!AM108="x","x",$AL$2-'Indicator Date hidden'!AM108)</f>
        <v>0</v>
      </c>
      <c r="AM107" s="25">
        <f>IF('Indicator Date hidden'!AN108="x","x",$AM$2-'Indicator Date hidden'!AN108)</f>
        <v>0</v>
      </c>
      <c r="AN107" s="25">
        <f>IF('Indicator Date hidden'!AO108="x","x",$AN$2-'Indicator Date hidden'!AO108)</f>
        <v>0</v>
      </c>
      <c r="AO107" s="25">
        <f>IF('Indicator Date hidden'!AP108="x","x",$AO$2-'Indicator Date hidden'!AP108)</f>
        <v>0</v>
      </c>
      <c r="AP107" s="25">
        <f>IF('Indicator Date hidden'!AQ108="x","x",$AP$2-'Indicator Date hidden'!AQ108)</f>
        <v>0</v>
      </c>
      <c r="AQ107" s="25">
        <f>IF('Indicator Date hidden'!AR108="x","x",$AQ$2-'Indicator Date hidden'!AR108)</f>
        <v>0</v>
      </c>
      <c r="AR107" s="25">
        <f>IF('Indicator Date hidden'!AS108="x","x",$AR$2-'Indicator Date hidden'!AS108)</f>
        <v>0</v>
      </c>
      <c r="AS107" s="25">
        <f>IF('Indicator Date hidden'!AT108="x","x",$AS$2-'Indicator Date hidden'!AT108)</f>
        <v>0</v>
      </c>
      <c r="AT107" s="25">
        <f>IF('Indicator Date hidden'!AU108="x","x",$AT$2-'Indicator Date hidden'!AU108)</f>
        <v>0</v>
      </c>
      <c r="AU107" s="25">
        <f>IF('Indicator Date hidden'!AV108="x","x",$AU$2-'Indicator Date hidden'!AV108)</f>
        <v>3</v>
      </c>
      <c r="AV107" s="25">
        <f>IF('Indicator Date hidden'!AW108="x","x",$AV$2-'Indicator Date hidden'!AW108)</f>
        <v>0</v>
      </c>
      <c r="AW107" s="25">
        <f>IF('Indicator Date hidden'!AX108="x","x",$AW$2-'Indicator Date hidden'!AX108)</f>
        <v>0</v>
      </c>
      <c r="AX107" s="25">
        <f>IF('Indicator Date hidden'!AY108="x","x",$AX$2-'Indicator Date hidden'!AY108)</f>
        <v>0</v>
      </c>
      <c r="AY107" s="25">
        <f>IF('Indicator Date hidden'!AZ108="x","x",$AY$2-'Indicator Date hidden'!AZ108)</f>
        <v>0</v>
      </c>
      <c r="AZ107" s="25">
        <f>IF('Indicator Date hidden'!BA108="x","x",$AZ$2-'Indicator Date hidden'!BA108)</f>
        <v>0</v>
      </c>
      <c r="BA107">
        <f t="shared" si="15"/>
        <v>20</v>
      </c>
      <c r="BB107" s="26">
        <f t="shared" si="16"/>
        <v>0.39215686274509803</v>
      </c>
      <c r="BC107">
        <f t="shared" si="17"/>
        <v>6</v>
      </c>
      <c r="BD107" s="26">
        <f t="shared" si="18"/>
        <v>1.344246000078636</v>
      </c>
      <c r="BE107" s="28">
        <f t="shared" si="19"/>
        <v>0</v>
      </c>
    </row>
    <row r="108" spans="1:57" x14ac:dyDescent="0.35">
      <c r="A108" t="s">
        <v>7941</v>
      </c>
      <c r="B108" s="25">
        <f>IF('Indicator Date hidden'!C109="x","x",$B$2-'Indicator Date hidden'!C109)</f>
        <v>0</v>
      </c>
      <c r="C108" s="25">
        <f>IF('Indicator Date hidden'!D109="x","x",$C$2-'Indicator Date hidden'!D109)</f>
        <v>0</v>
      </c>
      <c r="D108" s="25">
        <f>IF('Indicator Date hidden'!E109="x","x",$D$2-'Indicator Date hidden'!E109)</f>
        <v>0</v>
      </c>
      <c r="E108" s="25">
        <f>IF('Indicator Date hidden'!F109="x","x",$E$2-'Indicator Date hidden'!F109)</f>
        <v>0</v>
      </c>
      <c r="F108" s="25">
        <f>IF('Indicator Date hidden'!G109="x","x",$F$2-'Indicator Date hidden'!G109)</f>
        <v>0</v>
      </c>
      <c r="G108" s="25">
        <f>IF('Indicator Date hidden'!H109="x","x",$G$2-'Indicator Date hidden'!H109)</f>
        <v>0</v>
      </c>
      <c r="H108" s="25">
        <f>IF('Indicator Date hidden'!I109="x","x",$H$2-'Indicator Date hidden'!I109)</f>
        <v>0</v>
      </c>
      <c r="I108" s="25">
        <f>IF('Indicator Date hidden'!J109="x","x",$I$2-'Indicator Date hidden'!J109)</f>
        <v>0</v>
      </c>
      <c r="J108" s="25">
        <f>IF('Indicator Date hidden'!K109="x","x",$J$2-'Indicator Date hidden'!K109)</f>
        <v>0</v>
      </c>
      <c r="K108" s="25">
        <f>IF('Indicator Date hidden'!L109="x","x",$K$2-'Indicator Date hidden'!L109)</f>
        <v>0</v>
      </c>
      <c r="L108" s="25">
        <f>IF('Indicator Date hidden'!M109="x","x",$L$2-'Indicator Date hidden'!M109)</f>
        <v>0</v>
      </c>
      <c r="M108" s="25">
        <f>IF('Indicator Date hidden'!N109="x","x",$M$2-'Indicator Date hidden'!N109)</f>
        <v>0</v>
      </c>
      <c r="N108" s="25">
        <f>IF('Indicator Date hidden'!O109="x","x",$N$2-'Indicator Date hidden'!O109)</f>
        <v>0</v>
      </c>
      <c r="O108" s="25">
        <f>IF('Indicator Date hidden'!P109="x","x",$O$2-'Indicator Date hidden'!P109)</f>
        <v>0</v>
      </c>
      <c r="P108" s="25">
        <f>IF('Indicator Date hidden'!Q109="x","x",$P$2-'Indicator Date hidden'!Q109)</f>
        <v>0</v>
      </c>
      <c r="Q108" s="25" t="str">
        <f>IF('Indicator Date hidden'!R109="x","x",$Q$2-'Indicator Date hidden'!R109)</f>
        <v>x</v>
      </c>
      <c r="R108" s="25">
        <f>IF('Indicator Date hidden'!S109="x","x",$R$2-'Indicator Date hidden'!S109)</f>
        <v>0</v>
      </c>
      <c r="S108" s="25">
        <f>IF('Indicator Date hidden'!T109="x","x",$S$2-'Indicator Date hidden'!T109)</f>
        <v>0</v>
      </c>
      <c r="T108" s="25">
        <f>IF('Indicator Date hidden'!U109="x","x",$T$2-'Indicator Date hidden'!U109)</f>
        <v>0</v>
      </c>
      <c r="U108" s="25" t="str">
        <f>IF('Indicator Date hidden'!V109="x","x",$U$2-'Indicator Date hidden'!V109)</f>
        <v>x</v>
      </c>
      <c r="V108" s="25">
        <f>IF('Indicator Date hidden'!W109="x","x",$V$2-'Indicator Date hidden'!W109)</f>
        <v>0</v>
      </c>
      <c r="W108" s="25" t="str">
        <f>IF('Indicator Date hidden'!X109="x","x",$W$2-'Indicator Date hidden'!X109)</f>
        <v>x</v>
      </c>
      <c r="X108" s="25">
        <f>IF('Indicator Date hidden'!Y109="x","x",$X$2-'Indicator Date hidden'!Y109)</f>
        <v>1</v>
      </c>
      <c r="Y108" s="25">
        <f>IF('Indicator Date hidden'!Z109="x","x",$Y$2-'Indicator Date hidden'!Z109)</f>
        <v>0</v>
      </c>
      <c r="Z108" s="25">
        <f>IF('Indicator Date hidden'!AA109="x","x",$Z$2-'Indicator Date hidden'!AA109)</f>
        <v>0</v>
      </c>
      <c r="AA108" s="25" t="str">
        <f>IF('Indicator Date hidden'!AB109="x","x",$AA$2-'Indicator Date hidden'!AB109)</f>
        <v>x</v>
      </c>
      <c r="AB108" s="25">
        <f>IF('Indicator Date hidden'!AC109="x","x",$AB$2-'Indicator Date hidden'!AC109)</f>
        <v>0</v>
      </c>
      <c r="AC108" s="25">
        <f>IF('Indicator Date hidden'!AD109="x","x",$AC$2-'Indicator Date hidden'!AD109)</f>
        <v>0</v>
      </c>
      <c r="AD108" s="25" t="str">
        <f>IF('Indicator Date hidden'!AE109="x","x",$AD$2-'Indicator Date hidden'!AE109)</f>
        <v>x</v>
      </c>
      <c r="AE108" s="25">
        <f>IF('Indicator Date hidden'!AF109="x","x",$AE$2-'Indicator Date hidden'!AF109)</f>
        <v>0</v>
      </c>
      <c r="AF108" s="25" t="str">
        <f>IF('Indicator Date hidden'!AG109="x","x",$AF$2-'Indicator Date hidden'!AG109)</f>
        <v>x</v>
      </c>
      <c r="AG108" s="25">
        <f>IF('Indicator Date hidden'!AH109="x","x",$AG$2-'Indicator Date hidden'!AH109)</f>
        <v>0</v>
      </c>
      <c r="AH108" s="25">
        <f>IF('Indicator Date hidden'!AI109="x","x",$AH$2-'Indicator Date hidden'!AI109)</f>
        <v>0</v>
      </c>
      <c r="AI108" s="25">
        <f>IF('Indicator Date hidden'!AJ109="x","x",$AI$2-'Indicator Date hidden'!AJ109)</f>
        <v>0</v>
      </c>
      <c r="AJ108" s="25" t="str">
        <f>IF('Indicator Date hidden'!AK109="x","x",$AJ$2-'Indicator Date hidden'!AK109)</f>
        <v>x</v>
      </c>
      <c r="AK108" s="25">
        <f>IF('Indicator Date hidden'!AL109="x","x",$AK$2-'Indicator Date hidden'!AL109)</f>
        <v>1</v>
      </c>
      <c r="AL108" s="25">
        <f>IF('Indicator Date hidden'!AM109="x","x",$AL$2-'Indicator Date hidden'!AM109)</f>
        <v>0</v>
      </c>
      <c r="AM108" s="25">
        <f>IF('Indicator Date hidden'!AN109="x","x",$AM$2-'Indicator Date hidden'!AN109)</f>
        <v>0</v>
      </c>
      <c r="AN108" s="25">
        <f>IF('Indicator Date hidden'!AO109="x","x",$AN$2-'Indicator Date hidden'!AO109)</f>
        <v>0</v>
      </c>
      <c r="AO108" s="25">
        <f>IF('Indicator Date hidden'!AP109="x","x",$AO$2-'Indicator Date hidden'!AP109)</f>
        <v>0</v>
      </c>
      <c r="AP108" s="25">
        <f>IF('Indicator Date hidden'!AQ109="x","x",$AP$2-'Indicator Date hidden'!AQ109)</f>
        <v>0</v>
      </c>
      <c r="AQ108" s="25" t="str">
        <f>IF('Indicator Date hidden'!AR109="x","x",$AQ$2-'Indicator Date hidden'!AR109)</f>
        <v>x</v>
      </c>
      <c r="AR108" s="25">
        <f>IF('Indicator Date hidden'!AS109="x","x",$AR$2-'Indicator Date hidden'!AS109)</f>
        <v>0</v>
      </c>
      <c r="AS108" s="25">
        <f>IF('Indicator Date hidden'!AT109="x","x",$AS$2-'Indicator Date hidden'!AT109)</f>
        <v>0</v>
      </c>
      <c r="AT108" s="25">
        <f>IF('Indicator Date hidden'!AU109="x","x",$AT$2-'Indicator Date hidden'!AU109)</f>
        <v>0</v>
      </c>
      <c r="AU108" s="25">
        <f>IF('Indicator Date hidden'!AV109="x","x",$AU$2-'Indicator Date hidden'!AV109)</f>
        <v>3</v>
      </c>
      <c r="AV108" s="25">
        <f>IF('Indicator Date hidden'!AW109="x","x",$AV$2-'Indicator Date hidden'!AW109)</f>
        <v>0</v>
      </c>
      <c r="AW108" s="25">
        <f>IF('Indicator Date hidden'!AX109="x","x",$AW$2-'Indicator Date hidden'!AX109)</f>
        <v>0</v>
      </c>
      <c r="AX108" s="25">
        <f>IF('Indicator Date hidden'!AY109="x","x",$AX$2-'Indicator Date hidden'!AY109)</f>
        <v>0</v>
      </c>
      <c r="AY108" s="25">
        <f>IF('Indicator Date hidden'!AZ109="x","x",$AY$2-'Indicator Date hidden'!AZ109)</f>
        <v>0</v>
      </c>
      <c r="AZ108" s="25">
        <f>IF('Indicator Date hidden'!BA109="x","x",$AZ$2-'Indicator Date hidden'!BA109)</f>
        <v>0</v>
      </c>
      <c r="BA108">
        <f t="shared" si="15"/>
        <v>5</v>
      </c>
      <c r="BB108" s="26">
        <f t="shared" si="16"/>
        <v>0.11627906976744186</v>
      </c>
      <c r="BC108">
        <f t="shared" si="17"/>
        <v>3</v>
      </c>
      <c r="BD108" s="26">
        <f t="shared" si="18"/>
        <v>0.49223280205852848</v>
      </c>
      <c r="BE108" s="28">
        <f t="shared" si="19"/>
        <v>0</v>
      </c>
    </row>
    <row r="109" spans="1:57" x14ac:dyDescent="0.35">
      <c r="A109" t="s">
        <v>7936</v>
      </c>
      <c r="B109" s="25">
        <f>IF('Indicator Date hidden'!C110="x","x",$B$2-'Indicator Date hidden'!C110)</f>
        <v>0</v>
      </c>
      <c r="C109" s="25">
        <f>IF('Indicator Date hidden'!D110="x","x",$C$2-'Indicator Date hidden'!D110)</f>
        <v>0</v>
      </c>
      <c r="D109" s="25">
        <f>IF('Indicator Date hidden'!E110="x","x",$D$2-'Indicator Date hidden'!E110)</f>
        <v>0</v>
      </c>
      <c r="E109" s="25">
        <f>IF('Indicator Date hidden'!F110="x","x",$E$2-'Indicator Date hidden'!F110)</f>
        <v>0</v>
      </c>
      <c r="F109" s="25">
        <f>IF('Indicator Date hidden'!G110="x","x",$F$2-'Indicator Date hidden'!G110)</f>
        <v>0</v>
      </c>
      <c r="G109" s="25">
        <f>IF('Indicator Date hidden'!H110="x","x",$G$2-'Indicator Date hidden'!H110)</f>
        <v>0</v>
      </c>
      <c r="H109" s="25">
        <f>IF('Indicator Date hidden'!I110="x","x",$H$2-'Indicator Date hidden'!I110)</f>
        <v>0</v>
      </c>
      <c r="I109" s="25">
        <f>IF('Indicator Date hidden'!J110="x","x",$I$2-'Indicator Date hidden'!J110)</f>
        <v>0</v>
      </c>
      <c r="J109" s="25">
        <f>IF('Indicator Date hidden'!K110="x","x",$J$2-'Indicator Date hidden'!K110)</f>
        <v>0</v>
      </c>
      <c r="K109" s="25">
        <f>IF('Indicator Date hidden'!L110="x","x",$K$2-'Indicator Date hidden'!L110)</f>
        <v>0</v>
      </c>
      <c r="L109" s="25">
        <f>IF('Indicator Date hidden'!M110="x","x",$L$2-'Indicator Date hidden'!M110)</f>
        <v>0</v>
      </c>
      <c r="M109" s="25">
        <f>IF('Indicator Date hidden'!N110="x","x",$M$2-'Indicator Date hidden'!N110)</f>
        <v>0</v>
      </c>
      <c r="N109" s="25">
        <f>IF('Indicator Date hidden'!O110="x","x",$N$2-'Indicator Date hidden'!O110)</f>
        <v>0</v>
      </c>
      <c r="O109" s="25">
        <f>IF('Indicator Date hidden'!P110="x","x",$O$2-'Indicator Date hidden'!P110)</f>
        <v>0</v>
      </c>
      <c r="P109" s="25" t="str">
        <f>IF('Indicator Date hidden'!Q110="x","x",$P$2-'Indicator Date hidden'!Q110)</f>
        <v>x</v>
      </c>
      <c r="Q109" s="25" t="str">
        <f>IF('Indicator Date hidden'!R110="x","x",$Q$2-'Indicator Date hidden'!R110)</f>
        <v>x</v>
      </c>
      <c r="R109" s="25">
        <f>IF('Indicator Date hidden'!S110="x","x",$R$2-'Indicator Date hidden'!S110)</f>
        <v>0</v>
      </c>
      <c r="S109" s="25">
        <f>IF('Indicator Date hidden'!T110="x","x",$S$2-'Indicator Date hidden'!T110)</f>
        <v>0</v>
      </c>
      <c r="T109" s="25">
        <f>IF('Indicator Date hidden'!U110="x","x",$T$2-'Indicator Date hidden'!U110)</f>
        <v>0</v>
      </c>
      <c r="U109" s="25">
        <f>IF('Indicator Date hidden'!V110="x","x",$U$2-'Indicator Date hidden'!V110)</f>
        <v>0</v>
      </c>
      <c r="V109" s="25">
        <f>IF('Indicator Date hidden'!W110="x","x",$V$2-'Indicator Date hidden'!W110)</f>
        <v>0</v>
      </c>
      <c r="W109" s="25">
        <f>IF('Indicator Date hidden'!X110="x","x",$W$2-'Indicator Date hidden'!X110)</f>
        <v>7</v>
      </c>
      <c r="X109" s="25">
        <f>IF('Indicator Date hidden'!Y110="x","x",$X$2-'Indicator Date hidden'!Y110)</f>
        <v>4</v>
      </c>
      <c r="Y109" s="25">
        <f>IF('Indicator Date hidden'!Z110="x","x",$Y$2-'Indicator Date hidden'!Z110)</f>
        <v>0</v>
      </c>
      <c r="Z109" s="25">
        <f>IF('Indicator Date hidden'!AA110="x","x",$Z$2-'Indicator Date hidden'!AA110)</f>
        <v>0</v>
      </c>
      <c r="AA109" s="25" t="str">
        <f>IF('Indicator Date hidden'!AB110="x","x",$AA$2-'Indicator Date hidden'!AB110)</f>
        <v>x</v>
      </c>
      <c r="AB109" s="25">
        <f>IF('Indicator Date hidden'!AC110="x","x",$AB$2-'Indicator Date hidden'!AC110)</f>
        <v>0</v>
      </c>
      <c r="AC109" s="25">
        <f>IF('Indicator Date hidden'!AD110="x","x",$AC$2-'Indicator Date hidden'!AD110)</f>
        <v>0</v>
      </c>
      <c r="AD109" s="25" t="str">
        <f>IF('Indicator Date hidden'!AE110="x","x",$AD$2-'Indicator Date hidden'!AE110)</f>
        <v>x</v>
      </c>
      <c r="AE109" s="25" t="str">
        <f>IF('Indicator Date hidden'!AF110="x","x",$AE$2-'Indicator Date hidden'!AF110)</f>
        <v>x</v>
      </c>
      <c r="AF109" s="25" t="str">
        <f>IF('Indicator Date hidden'!AG110="x","x",$AF$2-'Indicator Date hidden'!AG110)</f>
        <v>x</v>
      </c>
      <c r="AG109" s="25">
        <f>IF('Indicator Date hidden'!AH110="x","x",$AG$2-'Indicator Date hidden'!AH110)</f>
        <v>0</v>
      </c>
      <c r="AH109" s="25">
        <f>IF('Indicator Date hidden'!AI110="x","x",$AH$2-'Indicator Date hidden'!AI110)</f>
        <v>0</v>
      </c>
      <c r="AI109" s="25">
        <f>IF('Indicator Date hidden'!AJ110="x","x",$AI$2-'Indicator Date hidden'!AJ110)</f>
        <v>0</v>
      </c>
      <c r="AJ109" s="25" t="str">
        <f>IF('Indicator Date hidden'!AK110="x","x",$AJ$2-'Indicator Date hidden'!AK110)</f>
        <v>x</v>
      </c>
      <c r="AK109" s="25" t="str">
        <f>IF('Indicator Date hidden'!AL110="x","x",$AK$2-'Indicator Date hidden'!AL110)</f>
        <v>x</v>
      </c>
      <c r="AL109" s="25">
        <f>IF('Indicator Date hidden'!AM110="x","x",$AL$2-'Indicator Date hidden'!AM110)</f>
        <v>0</v>
      </c>
      <c r="AM109" s="25">
        <f>IF('Indicator Date hidden'!AN110="x","x",$AM$2-'Indicator Date hidden'!AN110)</f>
        <v>0</v>
      </c>
      <c r="AN109" s="25">
        <f>IF('Indicator Date hidden'!AO110="x","x",$AN$2-'Indicator Date hidden'!AO110)</f>
        <v>0</v>
      </c>
      <c r="AO109" s="25" t="str">
        <f>IF('Indicator Date hidden'!AP110="x","x",$AO$2-'Indicator Date hidden'!AP110)</f>
        <v>x</v>
      </c>
      <c r="AP109" s="25" t="str">
        <f>IF('Indicator Date hidden'!AQ110="x","x",$AP$2-'Indicator Date hidden'!AQ110)</f>
        <v>x</v>
      </c>
      <c r="AQ109" s="25">
        <f>IF('Indicator Date hidden'!AR110="x","x",$AQ$2-'Indicator Date hidden'!AR110)</f>
        <v>4</v>
      </c>
      <c r="AR109" s="25">
        <f>IF('Indicator Date hidden'!AS110="x","x",$AR$2-'Indicator Date hidden'!AS110)</f>
        <v>0</v>
      </c>
      <c r="AS109" s="25" t="str">
        <f>IF('Indicator Date hidden'!AT110="x","x",$AS$2-'Indicator Date hidden'!AT110)</f>
        <v>x</v>
      </c>
      <c r="AT109" s="25">
        <f>IF('Indicator Date hidden'!AU110="x","x",$AT$2-'Indicator Date hidden'!AU110)</f>
        <v>0</v>
      </c>
      <c r="AU109" s="25" t="str">
        <f>IF('Indicator Date hidden'!AV110="x","x",$AU$2-'Indicator Date hidden'!AV110)</f>
        <v>x</v>
      </c>
      <c r="AV109" s="25">
        <f>IF('Indicator Date hidden'!AW110="x","x",$AV$2-'Indicator Date hidden'!AW110)</f>
        <v>0</v>
      </c>
      <c r="AW109" s="25">
        <f>IF('Indicator Date hidden'!AX110="x","x",$AW$2-'Indicator Date hidden'!AX110)</f>
        <v>0</v>
      </c>
      <c r="AX109" s="25">
        <f>IF('Indicator Date hidden'!AY110="x","x",$AX$2-'Indicator Date hidden'!AY110)</f>
        <v>0</v>
      </c>
      <c r="AY109" s="25">
        <f>IF('Indicator Date hidden'!AZ110="x","x",$AY$2-'Indicator Date hidden'!AZ110)</f>
        <v>0</v>
      </c>
      <c r="AZ109" s="25">
        <f>IF('Indicator Date hidden'!BA110="x","x",$AZ$2-'Indicator Date hidden'!BA110)</f>
        <v>0</v>
      </c>
      <c r="BA109">
        <f t="shared" si="15"/>
        <v>15</v>
      </c>
      <c r="BB109" s="26">
        <f t="shared" si="16"/>
        <v>0.38461538461538464</v>
      </c>
      <c r="BC109">
        <f t="shared" si="17"/>
        <v>3</v>
      </c>
      <c r="BD109" s="26">
        <f t="shared" si="18"/>
        <v>1.3888823142513684</v>
      </c>
      <c r="BE109" s="28">
        <f t="shared" si="19"/>
        <v>0</v>
      </c>
    </row>
    <row r="110" spans="1:57" x14ac:dyDescent="0.35">
      <c r="A110" t="s">
        <v>7948</v>
      </c>
      <c r="B110" s="25">
        <f>IF('Indicator Date hidden'!C111="x","x",$B$2-'Indicator Date hidden'!C111)</f>
        <v>0</v>
      </c>
      <c r="C110" s="25">
        <f>IF('Indicator Date hidden'!D111="x","x",$C$2-'Indicator Date hidden'!D111)</f>
        <v>0</v>
      </c>
      <c r="D110" s="25">
        <f>IF('Indicator Date hidden'!E111="x","x",$D$2-'Indicator Date hidden'!E111)</f>
        <v>0</v>
      </c>
      <c r="E110" s="25">
        <f>IF('Indicator Date hidden'!F111="x","x",$E$2-'Indicator Date hidden'!F111)</f>
        <v>0</v>
      </c>
      <c r="F110" s="25">
        <f>IF('Indicator Date hidden'!G111="x","x",$F$2-'Indicator Date hidden'!G111)</f>
        <v>0</v>
      </c>
      <c r="G110" s="25">
        <f>IF('Indicator Date hidden'!H111="x","x",$G$2-'Indicator Date hidden'!H111)</f>
        <v>0</v>
      </c>
      <c r="H110" s="25">
        <f>IF('Indicator Date hidden'!I111="x","x",$H$2-'Indicator Date hidden'!I111)</f>
        <v>0</v>
      </c>
      <c r="I110" s="25">
        <f>IF('Indicator Date hidden'!J111="x","x",$I$2-'Indicator Date hidden'!J111)</f>
        <v>0</v>
      </c>
      <c r="J110" s="25">
        <f>IF('Indicator Date hidden'!K111="x","x",$J$2-'Indicator Date hidden'!K111)</f>
        <v>0</v>
      </c>
      <c r="K110" s="25">
        <f>IF('Indicator Date hidden'!L111="x","x",$K$2-'Indicator Date hidden'!L111)</f>
        <v>0</v>
      </c>
      <c r="L110" s="25">
        <f>IF('Indicator Date hidden'!M111="x","x",$L$2-'Indicator Date hidden'!M111)</f>
        <v>0</v>
      </c>
      <c r="M110" s="25">
        <f>IF('Indicator Date hidden'!N111="x","x",$M$2-'Indicator Date hidden'!N111)</f>
        <v>0</v>
      </c>
      <c r="N110" s="25">
        <f>IF('Indicator Date hidden'!O111="x","x",$N$2-'Indicator Date hidden'!O111)</f>
        <v>0</v>
      </c>
      <c r="O110" s="25">
        <f>IF('Indicator Date hidden'!P111="x","x",$O$2-'Indicator Date hidden'!P111)</f>
        <v>0</v>
      </c>
      <c r="P110" s="25">
        <f>IF('Indicator Date hidden'!Q111="x","x",$P$2-'Indicator Date hidden'!Q111)</f>
        <v>0</v>
      </c>
      <c r="Q110" s="25">
        <f>IF('Indicator Date hidden'!R111="x","x",$Q$2-'Indicator Date hidden'!R111)</f>
        <v>3</v>
      </c>
      <c r="R110" s="25">
        <f>IF('Indicator Date hidden'!S111="x","x",$R$2-'Indicator Date hidden'!S111)</f>
        <v>0</v>
      </c>
      <c r="S110" s="25">
        <f>IF('Indicator Date hidden'!T111="x","x",$S$2-'Indicator Date hidden'!T111)</f>
        <v>0</v>
      </c>
      <c r="T110" s="25">
        <f>IF('Indicator Date hidden'!U111="x","x",$T$2-'Indicator Date hidden'!U111)</f>
        <v>0</v>
      </c>
      <c r="U110" s="25">
        <f>IF('Indicator Date hidden'!V111="x","x",$U$2-'Indicator Date hidden'!V111)</f>
        <v>0</v>
      </c>
      <c r="V110" s="25">
        <f>IF('Indicator Date hidden'!W111="x","x",$V$2-'Indicator Date hidden'!W111)</f>
        <v>0</v>
      </c>
      <c r="W110" s="25">
        <f>IF('Indicator Date hidden'!X111="x","x",$W$2-'Indicator Date hidden'!X111)</f>
        <v>2</v>
      </c>
      <c r="X110" s="25">
        <f>IF('Indicator Date hidden'!Y111="x","x",$X$2-'Indicator Date hidden'!Y111)</f>
        <v>4</v>
      </c>
      <c r="Y110" s="25">
        <f>IF('Indicator Date hidden'!Z111="x","x",$Y$2-'Indicator Date hidden'!Z111)</f>
        <v>0</v>
      </c>
      <c r="Z110" s="25">
        <f>IF('Indicator Date hidden'!AA111="x","x",$Z$2-'Indicator Date hidden'!AA111)</f>
        <v>0</v>
      </c>
      <c r="AA110" s="25">
        <f>IF('Indicator Date hidden'!AB111="x","x",$AA$2-'Indicator Date hidden'!AB111)</f>
        <v>0</v>
      </c>
      <c r="AB110" s="25">
        <f>IF('Indicator Date hidden'!AC111="x","x",$AB$2-'Indicator Date hidden'!AC111)</f>
        <v>0</v>
      </c>
      <c r="AC110" s="25">
        <f>IF('Indicator Date hidden'!AD111="x","x",$AC$2-'Indicator Date hidden'!AD111)</f>
        <v>0</v>
      </c>
      <c r="AD110" s="25">
        <f>IF('Indicator Date hidden'!AE111="x","x",$AD$2-'Indicator Date hidden'!AE111)</f>
        <v>0</v>
      </c>
      <c r="AE110" s="25">
        <f>IF('Indicator Date hidden'!AF111="x","x",$AE$2-'Indicator Date hidden'!AF111)</f>
        <v>0</v>
      </c>
      <c r="AF110" s="25">
        <f>IF('Indicator Date hidden'!AG111="x","x",$AF$2-'Indicator Date hidden'!AG111)</f>
        <v>5</v>
      </c>
      <c r="AG110" s="25">
        <f>IF('Indicator Date hidden'!AH111="x","x",$AG$2-'Indicator Date hidden'!AH111)</f>
        <v>0</v>
      </c>
      <c r="AH110" s="25">
        <f>IF('Indicator Date hidden'!AI111="x","x",$AH$2-'Indicator Date hidden'!AI111)</f>
        <v>0</v>
      </c>
      <c r="AI110" s="25">
        <f>IF('Indicator Date hidden'!AJ111="x","x",$AI$2-'Indicator Date hidden'!AJ111)</f>
        <v>0</v>
      </c>
      <c r="AJ110" s="25" t="str">
        <f>IF('Indicator Date hidden'!AK111="x","x",$AJ$2-'Indicator Date hidden'!AK111)</f>
        <v>x</v>
      </c>
      <c r="AK110" s="25">
        <f>IF('Indicator Date hidden'!AL111="x","x",$AK$2-'Indicator Date hidden'!AL111)</f>
        <v>0</v>
      </c>
      <c r="AL110" s="25">
        <f>IF('Indicator Date hidden'!AM111="x","x",$AL$2-'Indicator Date hidden'!AM111)</f>
        <v>0</v>
      </c>
      <c r="AM110" s="25">
        <f>IF('Indicator Date hidden'!AN111="x","x",$AM$2-'Indicator Date hidden'!AN111)</f>
        <v>0</v>
      </c>
      <c r="AN110" s="25">
        <f>IF('Indicator Date hidden'!AO111="x","x",$AN$2-'Indicator Date hidden'!AO111)</f>
        <v>0</v>
      </c>
      <c r="AO110" s="25">
        <f>IF('Indicator Date hidden'!AP111="x","x",$AO$2-'Indicator Date hidden'!AP111)</f>
        <v>0</v>
      </c>
      <c r="AP110" s="25">
        <f>IF('Indicator Date hidden'!AQ111="x","x",$AP$2-'Indicator Date hidden'!AQ111)</f>
        <v>0</v>
      </c>
      <c r="AQ110" s="25">
        <f>IF('Indicator Date hidden'!AR111="x","x",$AQ$2-'Indicator Date hidden'!AR111)</f>
        <v>4</v>
      </c>
      <c r="AR110" s="25">
        <f>IF('Indicator Date hidden'!AS111="x","x",$AR$2-'Indicator Date hidden'!AS111)</f>
        <v>0</v>
      </c>
      <c r="AS110" s="25">
        <f>IF('Indicator Date hidden'!AT111="x","x",$AS$2-'Indicator Date hidden'!AT111)</f>
        <v>0</v>
      </c>
      <c r="AT110" s="25">
        <f>IF('Indicator Date hidden'!AU111="x","x",$AT$2-'Indicator Date hidden'!AU111)</f>
        <v>0</v>
      </c>
      <c r="AU110" s="25">
        <f>IF('Indicator Date hidden'!AV111="x","x",$AU$2-'Indicator Date hidden'!AV111)</f>
        <v>7</v>
      </c>
      <c r="AV110" s="25">
        <f>IF('Indicator Date hidden'!AW111="x","x",$AV$2-'Indicator Date hidden'!AW111)</f>
        <v>0</v>
      </c>
      <c r="AW110" s="25">
        <f>IF('Indicator Date hidden'!AX111="x","x",$AW$2-'Indicator Date hidden'!AX111)</f>
        <v>0</v>
      </c>
      <c r="AX110" s="25">
        <f>IF('Indicator Date hidden'!AY111="x","x",$AX$2-'Indicator Date hidden'!AY111)</f>
        <v>0</v>
      </c>
      <c r="AY110" s="25">
        <f>IF('Indicator Date hidden'!AZ111="x","x",$AY$2-'Indicator Date hidden'!AZ111)</f>
        <v>0</v>
      </c>
      <c r="AZ110" s="25">
        <f>IF('Indicator Date hidden'!BA111="x","x",$AZ$2-'Indicator Date hidden'!BA111)</f>
        <v>0</v>
      </c>
      <c r="BA110">
        <f t="shared" si="15"/>
        <v>25</v>
      </c>
      <c r="BB110" s="26">
        <f t="shared" si="16"/>
        <v>0.5</v>
      </c>
      <c r="BC110">
        <f t="shared" si="17"/>
        <v>6</v>
      </c>
      <c r="BD110" s="26">
        <f t="shared" si="18"/>
        <v>1.4594519519326423</v>
      </c>
      <c r="BE110" s="28">
        <f t="shared" si="19"/>
        <v>0</v>
      </c>
    </row>
    <row r="111" spans="1:57" x14ac:dyDescent="0.35">
      <c r="A111" t="s">
        <v>7952</v>
      </c>
      <c r="B111" s="25">
        <f>IF('Indicator Date hidden'!C112="x","x",$B$2-'Indicator Date hidden'!C112)</f>
        <v>0</v>
      </c>
      <c r="C111" s="25">
        <f>IF('Indicator Date hidden'!D112="x","x",$C$2-'Indicator Date hidden'!D112)</f>
        <v>0</v>
      </c>
      <c r="D111" s="25">
        <f>IF('Indicator Date hidden'!E112="x","x",$D$2-'Indicator Date hidden'!E112)</f>
        <v>0</v>
      </c>
      <c r="E111" s="25">
        <f>IF('Indicator Date hidden'!F112="x","x",$E$2-'Indicator Date hidden'!F112)</f>
        <v>0</v>
      </c>
      <c r="F111" s="25">
        <f>IF('Indicator Date hidden'!G112="x","x",$F$2-'Indicator Date hidden'!G112)</f>
        <v>0</v>
      </c>
      <c r="G111" s="25">
        <f>IF('Indicator Date hidden'!H112="x","x",$G$2-'Indicator Date hidden'!H112)</f>
        <v>0</v>
      </c>
      <c r="H111" s="25">
        <f>IF('Indicator Date hidden'!I112="x","x",$H$2-'Indicator Date hidden'!I112)</f>
        <v>0</v>
      </c>
      <c r="I111" s="25">
        <f>IF('Indicator Date hidden'!J112="x","x",$I$2-'Indicator Date hidden'!J112)</f>
        <v>0</v>
      </c>
      <c r="J111" s="25">
        <f>IF('Indicator Date hidden'!K112="x","x",$J$2-'Indicator Date hidden'!K112)</f>
        <v>0</v>
      </c>
      <c r="K111" s="25">
        <f>IF('Indicator Date hidden'!L112="x","x",$K$2-'Indicator Date hidden'!L112)</f>
        <v>0</v>
      </c>
      <c r="L111" s="25">
        <f>IF('Indicator Date hidden'!M112="x","x",$L$2-'Indicator Date hidden'!M112)</f>
        <v>0</v>
      </c>
      <c r="M111" s="25">
        <f>IF('Indicator Date hidden'!N112="x","x",$M$2-'Indicator Date hidden'!N112)</f>
        <v>0</v>
      </c>
      <c r="N111" s="25">
        <f>IF('Indicator Date hidden'!O112="x","x",$N$2-'Indicator Date hidden'!O112)</f>
        <v>0</v>
      </c>
      <c r="O111" s="25">
        <f>IF('Indicator Date hidden'!P112="x","x",$O$2-'Indicator Date hidden'!P112)</f>
        <v>0</v>
      </c>
      <c r="P111" s="25">
        <f>IF('Indicator Date hidden'!Q112="x","x",$P$2-'Indicator Date hidden'!Q112)</f>
        <v>0</v>
      </c>
      <c r="Q111" s="25" t="str">
        <f>IF('Indicator Date hidden'!R112="x","x",$Q$2-'Indicator Date hidden'!R112)</f>
        <v>x</v>
      </c>
      <c r="R111" s="25">
        <f>IF('Indicator Date hidden'!S112="x","x",$R$2-'Indicator Date hidden'!S112)</f>
        <v>0</v>
      </c>
      <c r="S111" s="25">
        <f>IF('Indicator Date hidden'!T112="x","x",$S$2-'Indicator Date hidden'!T112)</f>
        <v>0</v>
      </c>
      <c r="T111" s="25">
        <f>IF('Indicator Date hidden'!U112="x","x",$T$2-'Indicator Date hidden'!U112)</f>
        <v>0</v>
      </c>
      <c r="U111" s="25">
        <f>IF('Indicator Date hidden'!V112="x","x",$U$2-'Indicator Date hidden'!V112)</f>
        <v>0</v>
      </c>
      <c r="V111" s="25">
        <f>IF('Indicator Date hidden'!W112="x","x",$V$2-'Indicator Date hidden'!W112)</f>
        <v>0</v>
      </c>
      <c r="W111" s="25" t="str">
        <f>IF('Indicator Date hidden'!X112="x","x",$W$2-'Indicator Date hidden'!X112)</f>
        <v>x</v>
      </c>
      <c r="X111" s="25" t="str">
        <f>IF('Indicator Date hidden'!Y112="x","x",$X$2-'Indicator Date hidden'!Y112)</f>
        <v>x</v>
      </c>
      <c r="Y111" s="25">
        <f>IF('Indicator Date hidden'!Z112="x","x",$Y$2-'Indicator Date hidden'!Z112)</f>
        <v>0</v>
      </c>
      <c r="Z111" s="25">
        <f>IF('Indicator Date hidden'!AA112="x","x",$Z$2-'Indicator Date hidden'!AA112)</f>
        <v>0</v>
      </c>
      <c r="AA111" s="25">
        <f>IF('Indicator Date hidden'!AB112="x","x",$AA$2-'Indicator Date hidden'!AB112)</f>
        <v>0</v>
      </c>
      <c r="AB111" s="25">
        <f>IF('Indicator Date hidden'!AC112="x","x",$AB$2-'Indicator Date hidden'!AC112)</f>
        <v>0</v>
      </c>
      <c r="AC111" s="25">
        <f>IF('Indicator Date hidden'!AD112="x","x",$AC$2-'Indicator Date hidden'!AD112)</f>
        <v>0</v>
      </c>
      <c r="AD111" s="25" t="str">
        <f>IF('Indicator Date hidden'!AE112="x","x",$AD$2-'Indicator Date hidden'!AE112)</f>
        <v>x</v>
      </c>
      <c r="AE111" s="25">
        <f>IF('Indicator Date hidden'!AF112="x","x",$AE$2-'Indicator Date hidden'!AF112)</f>
        <v>0</v>
      </c>
      <c r="AF111" s="25">
        <f>IF('Indicator Date hidden'!AG112="x","x",$AF$2-'Indicator Date hidden'!AG112)</f>
        <v>1</v>
      </c>
      <c r="AG111" s="25">
        <f>IF('Indicator Date hidden'!AH112="x","x",$AG$2-'Indicator Date hidden'!AH112)</f>
        <v>0</v>
      </c>
      <c r="AH111" s="25">
        <f>IF('Indicator Date hidden'!AI112="x","x",$AH$2-'Indicator Date hidden'!AI112)</f>
        <v>0</v>
      </c>
      <c r="AI111" s="25">
        <f>IF('Indicator Date hidden'!AJ112="x","x",$AI$2-'Indicator Date hidden'!AJ112)</f>
        <v>0</v>
      </c>
      <c r="AJ111" s="25" t="str">
        <f>IF('Indicator Date hidden'!AK112="x","x",$AJ$2-'Indicator Date hidden'!AK112)</f>
        <v>x</v>
      </c>
      <c r="AK111" s="25">
        <f>IF('Indicator Date hidden'!AL112="x","x",$AK$2-'Indicator Date hidden'!AL112)</f>
        <v>1</v>
      </c>
      <c r="AL111" s="25">
        <f>IF('Indicator Date hidden'!AM112="x","x",$AL$2-'Indicator Date hidden'!AM112)</f>
        <v>0</v>
      </c>
      <c r="AM111" s="25">
        <f>IF('Indicator Date hidden'!AN112="x","x",$AM$2-'Indicator Date hidden'!AN112)</f>
        <v>0</v>
      </c>
      <c r="AN111" s="25">
        <f>IF('Indicator Date hidden'!AO112="x","x",$AN$2-'Indicator Date hidden'!AO112)</f>
        <v>0</v>
      </c>
      <c r="AO111" s="25">
        <f>IF('Indicator Date hidden'!AP112="x","x",$AO$2-'Indicator Date hidden'!AP112)</f>
        <v>0</v>
      </c>
      <c r="AP111" s="25">
        <f>IF('Indicator Date hidden'!AQ112="x","x",$AP$2-'Indicator Date hidden'!AQ112)</f>
        <v>0</v>
      </c>
      <c r="AQ111" s="25">
        <f>IF('Indicator Date hidden'!AR112="x","x",$AQ$2-'Indicator Date hidden'!AR112)</f>
        <v>0</v>
      </c>
      <c r="AR111" s="25">
        <f>IF('Indicator Date hidden'!AS112="x","x",$AR$2-'Indicator Date hidden'!AS112)</f>
        <v>0</v>
      </c>
      <c r="AS111" s="25">
        <f>IF('Indicator Date hidden'!AT112="x","x",$AS$2-'Indicator Date hidden'!AT112)</f>
        <v>0</v>
      </c>
      <c r="AT111" s="25">
        <f>IF('Indicator Date hidden'!AU112="x","x",$AT$2-'Indicator Date hidden'!AU112)</f>
        <v>0</v>
      </c>
      <c r="AU111" s="25">
        <f>IF('Indicator Date hidden'!AV112="x","x",$AU$2-'Indicator Date hidden'!AV112)</f>
        <v>3</v>
      </c>
      <c r="AV111" s="25">
        <f>IF('Indicator Date hidden'!AW112="x","x",$AV$2-'Indicator Date hidden'!AW112)</f>
        <v>0</v>
      </c>
      <c r="AW111" s="25">
        <f>IF('Indicator Date hidden'!AX112="x","x",$AW$2-'Indicator Date hidden'!AX112)</f>
        <v>0</v>
      </c>
      <c r="AX111" s="25">
        <f>IF('Indicator Date hidden'!AY112="x","x",$AX$2-'Indicator Date hidden'!AY112)</f>
        <v>0</v>
      </c>
      <c r="AY111" s="25">
        <f>IF('Indicator Date hidden'!AZ112="x","x",$AY$2-'Indicator Date hidden'!AZ112)</f>
        <v>0</v>
      </c>
      <c r="AZ111" s="25">
        <f>IF('Indicator Date hidden'!BA112="x","x",$AZ$2-'Indicator Date hidden'!BA112)</f>
        <v>0</v>
      </c>
      <c r="BA111">
        <f t="shared" si="15"/>
        <v>5</v>
      </c>
      <c r="BB111" s="26">
        <f t="shared" si="16"/>
        <v>0.10869565217391304</v>
      </c>
      <c r="BC111">
        <f t="shared" si="17"/>
        <v>3</v>
      </c>
      <c r="BD111" s="26">
        <f t="shared" si="18"/>
        <v>0.47677635216220238</v>
      </c>
      <c r="BE111" s="28">
        <f t="shared" si="19"/>
        <v>0</v>
      </c>
    </row>
    <row r="112" spans="1:57" x14ac:dyDescent="0.35">
      <c r="A112" t="s">
        <v>7934</v>
      </c>
      <c r="B112" s="25">
        <f>IF('Indicator Date hidden'!C113="x","x",$B$2-'Indicator Date hidden'!C113)</f>
        <v>0</v>
      </c>
      <c r="C112" s="25">
        <f>IF('Indicator Date hidden'!D113="x","x",$C$2-'Indicator Date hidden'!D113)</f>
        <v>0</v>
      </c>
      <c r="D112" s="25">
        <f>IF('Indicator Date hidden'!E113="x","x",$D$2-'Indicator Date hidden'!E113)</f>
        <v>0</v>
      </c>
      <c r="E112" s="25">
        <f>IF('Indicator Date hidden'!F113="x","x",$E$2-'Indicator Date hidden'!F113)</f>
        <v>0</v>
      </c>
      <c r="F112" s="25">
        <f>IF('Indicator Date hidden'!G113="x","x",$F$2-'Indicator Date hidden'!G113)</f>
        <v>0</v>
      </c>
      <c r="G112" s="25">
        <f>IF('Indicator Date hidden'!H113="x","x",$G$2-'Indicator Date hidden'!H113)</f>
        <v>0</v>
      </c>
      <c r="H112" s="25">
        <f>IF('Indicator Date hidden'!I113="x","x",$H$2-'Indicator Date hidden'!I113)</f>
        <v>0</v>
      </c>
      <c r="I112" s="25">
        <f>IF('Indicator Date hidden'!J113="x","x",$I$2-'Indicator Date hidden'!J113)</f>
        <v>0</v>
      </c>
      <c r="J112" s="25">
        <f>IF('Indicator Date hidden'!K113="x","x",$J$2-'Indicator Date hidden'!K113)</f>
        <v>0</v>
      </c>
      <c r="K112" s="25">
        <f>IF('Indicator Date hidden'!L113="x","x",$K$2-'Indicator Date hidden'!L113)</f>
        <v>0</v>
      </c>
      <c r="L112" s="25">
        <f>IF('Indicator Date hidden'!M113="x","x",$L$2-'Indicator Date hidden'!M113)</f>
        <v>0</v>
      </c>
      <c r="M112" s="25">
        <f>IF('Indicator Date hidden'!N113="x","x",$M$2-'Indicator Date hidden'!N113)</f>
        <v>0</v>
      </c>
      <c r="N112" s="25">
        <f>IF('Indicator Date hidden'!O113="x","x",$N$2-'Indicator Date hidden'!O113)</f>
        <v>0</v>
      </c>
      <c r="O112" s="25">
        <f>IF('Indicator Date hidden'!P113="x","x",$O$2-'Indicator Date hidden'!P113)</f>
        <v>0</v>
      </c>
      <c r="P112" s="25">
        <f>IF('Indicator Date hidden'!Q113="x","x",$P$2-'Indicator Date hidden'!Q113)</f>
        <v>0</v>
      </c>
      <c r="Q112" s="25">
        <f>IF('Indicator Date hidden'!R113="x","x",$Q$2-'Indicator Date hidden'!R113)</f>
        <v>2</v>
      </c>
      <c r="R112" s="25">
        <f>IF('Indicator Date hidden'!S113="x","x",$R$2-'Indicator Date hidden'!S113)</f>
        <v>0</v>
      </c>
      <c r="S112" s="25">
        <f>IF('Indicator Date hidden'!T113="x","x",$S$2-'Indicator Date hidden'!T113)</f>
        <v>0</v>
      </c>
      <c r="T112" s="25">
        <f>IF('Indicator Date hidden'!U113="x","x",$T$2-'Indicator Date hidden'!U113)</f>
        <v>0</v>
      </c>
      <c r="U112" s="25">
        <f>IF('Indicator Date hidden'!V113="x","x",$U$2-'Indicator Date hidden'!V113)</f>
        <v>0</v>
      </c>
      <c r="V112" s="25">
        <f>IF('Indicator Date hidden'!W113="x","x",$V$2-'Indicator Date hidden'!W113)</f>
        <v>0</v>
      </c>
      <c r="W112" s="25">
        <f>IF('Indicator Date hidden'!X113="x","x",$W$2-'Indicator Date hidden'!X113)</f>
        <v>2</v>
      </c>
      <c r="X112" s="25">
        <f>IF('Indicator Date hidden'!Y113="x","x",$X$2-'Indicator Date hidden'!Y113)</f>
        <v>3</v>
      </c>
      <c r="Y112" s="25">
        <f>IF('Indicator Date hidden'!Z113="x","x",$Y$2-'Indicator Date hidden'!Z113)</f>
        <v>0</v>
      </c>
      <c r="Z112" s="25">
        <f>IF('Indicator Date hidden'!AA113="x","x",$Z$2-'Indicator Date hidden'!AA113)</f>
        <v>0</v>
      </c>
      <c r="AA112" s="25">
        <f>IF('Indicator Date hidden'!AB113="x","x",$AA$2-'Indicator Date hidden'!AB113)</f>
        <v>0</v>
      </c>
      <c r="AB112" s="25">
        <f>IF('Indicator Date hidden'!AC113="x","x",$AB$2-'Indicator Date hidden'!AC113)</f>
        <v>0</v>
      </c>
      <c r="AC112" s="25">
        <f>IF('Indicator Date hidden'!AD113="x","x",$AC$2-'Indicator Date hidden'!AD113)</f>
        <v>0</v>
      </c>
      <c r="AD112" s="25">
        <f>IF('Indicator Date hidden'!AE113="x","x",$AD$2-'Indicator Date hidden'!AE113)</f>
        <v>0</v>
      </c>
      <c r="AE112" s="25">
        <f>IF('Indicator Date hidden'!AF113="x","x",$AE$2-'Indicator Date hidden'!AF113)</f>
        <v>0</v>
      </c>
      <c r="AF112" s="25">
        <f>IF('Indicator Date hidden'!AG113="x","x",$AF$2-'Indicator Date hidden'!AG113)</f>
        <v>1</v>
      </c>
      <c r="AG112" s="25">
        <f>IF('Indicator Date hidden'!AH113="x","x",$AG$2-'Indicator Date hidden'!AH113)</f>
        <v>0</v>
      </c>
      <c r="AH112" s="25">
        <f>IF('Indicator Date hidden'!AI113="x","x",$AH$2-'Indicator Date hidden'!AI113)</f>
        <v>0</v>
      </c>
      <c r="AI112" s="25">
        <f>IF('Indicator Date hidden'!AJ113="x","x",$AI$2-'Indicator Date hidden'!AJ113)</f>
        <v>0</v>
      </c>
      <c r="AJ112" s="25">
        <f>IF('Indicator Date hidden'!AK113="x","x",$AJ$2-'Indicator Date hidden'!AK113)</f>
        <v>1</v>
      </c>
      <c r="AK112" s="25">
        <f>IF('Indicator Date hidden'!AL113="x","x",$AK$2-'Indicator Date hidden'!AL113)</f>
        <v>1</v>
      </c>
      <c r="AL112" s="25">
        <f>IF('Indicator Date hidden'!AM113="x","x",$AL$2-'Indicator Date hidden'!AM113)</f>
        <v>0</v>
      </c>
      <c r="AM112" s="25">
        <f>IF('Indicator Date hidden'!AN113="x","x",$AM$2-'Indicator Date hidden'!AN113)</f>
        <v>0</v>
      </c>
      <c r="AN112" s="25">
        <f>IF('Indicator Date hidden'!AO113="x","x",$AN$2-'Indicator Date hidden'!AO113)</f>
        <v>0</v>
      </c>
      <c r="AO112" s="25">
        <f>IF('Indicator Date hidden'!AP113="x","x",$AO$2-'Indicator Date hidden'!AP113)</f>
        <v>0</v>
      </c>
      <c r="AP112" s="25">
        <f>IF('Indicator Date hidden'!AQ113="x","x",$AP$2-'Indicator Date hidden'!AQ113)</f>
        <v>0</v>
      </c>
      <c r="AQ112" s="25">
        <f>IF('Indicator Date hidden'!AR113="x","x",$AQ$2-'Indicator Date hidden'!AR113)</f>
        <v>0</v>
      </c>
      <c r="AR112" s="25">
        <f>IF('Indicator Date hidden'!AS113="x","x",$AR$2-'Indicator Date hidden'!AS113)</f>
        <v>0</v>
      </c>
      <c r="AS112" s="25">
        <f>IF('Indicator Date hidden'!AT113="x","x",$AS$2-'Indicator Date hidden'!AT113)</f>
        <v>0</v>
      </c>
      <c r="AT112" s="25">
        <f>IF('Indicator Date hidden'!AU113="x","x",$AT$2-'Indicator Date hidden'!AU113)</f>
        <v>0</v>
      </c>
      <c r="AU112" s="25">
        <f>IF('Indicator Date hidden'!AV113="x","x",$AU$2-'Indicator Date hidden'!AV113)</f>
        <v>1</v>
      </c>
      <c r="AV112" s="25">
        <f>IF('Indicator Date hidden'!AW113="x","x",$AV$2-'Indicator Date hidden'!AW113)</f>
        <v>0</v>
      </c>
      <c r="AW112" s="25">
        <f>IF('Indicator Date hidden'!AX113="x","x",$AW$2-'Indicator Date hidden'!AX113)</f>
        <v>0</v>
      </c>
      <c r="AX112" s="25">
        <f>IF('Indicator Date hidden'!AY113="x","x",$AX$2-'Indicator Date hidden'!AY113)</f>
        <v>0</v>
      </c>
      <c r="AY112" s="25">
        <f>IF('Indicator Date hidden'!AZ113="x","x",$AY$2-'Indicator Date hidden'!AZ113)</f>
        <v>0</v>
      </c>
      <c r="AZ112" s="25">
        <f>IF('Indicator Date hidden'!BA113="x","x",$AZ$2-'Indicator Date hidden'!BA113)</f>
        <v>0</v>
      </c>
      <c r="BA112">
        <f t="shared" si="15"/>
        <v>11</v>
      </c>
      <c r="BB112" s="26">
        <f t="shared" si="16"/>
        <v>0.21568627450980393</v>
      </c>
      <c r="BC112">
        <f t="shared" si="17"/>
        <v>7</v>
      </c>
      <c r="BD112" s="26">
        <f t="shared" si="18"/>
        <v>0.60435431401656636</v>
      </c>
      <c r="BE112" s="28">
        <f t="shared" si="19"/>
        <v>0</v>
      </c>
    </row>
    <row r="113" spans="1:57" x14ac:dyDescent="0.35">
      <c r="A113" t="s">
        <v>7836</v>
      </c>
      <c r="B113" s="25">
        <f>IF('Indicator Date hidden'!C114="x","x",$B$2-'Indicator Date hidden'!C114)</f>
        <v>0</v>
      </c>
      <c r="C113" s="25">
        <f>IF('Indicator Date hidden'!D114="x","x",$C$2-'Indicator Date hidden'!D114)</f>
        <v>0</v>
      </c>
      <c r="D113" s="25">
        <f>IF('Indicator Date hidden'!E114="x","x",$D$2-'Indicator Date hidden'!E114)</f>
        <v>0</v>
      </c>
      <c r="E113" s="25">
        <f>IF('Indicator Date hidden'!F114="x","x",$E$2-'Indicator Date hidden'!F114)</f>
        <v>0</v>
      </c>
      <c r="F113" s="25">
        <f>IF('Indicator Date hidden'!G114="x","x",$F$2-'Indicator Date hidden'!G114)</f>
        <v>0</v>
      </c>
      <c r="G113" s="25">
        <f>IF('Indicator Date hidden'!H114="x","x",$G$2-'Indicator Date hidden'!H114)</f>
        <v>0</v>
      </c>
      <c r="H113" s="25">
        <f>IF('Indicator Date hidden'!I114="x","x",$H$2-'Indicator Date hidden'!I114)</f>
        <v>0</v>
      </c>
      <c r="I113" s="25">
        <f>IF('Indicator Date hidden'!J114="x","x",$I$2-'Indicator Date hidden'!J114)</f>
        <v>0</v>
      </c>
      <c r="J113" s="25">
        <f>IF('Indicator Date hidden'!K114="x","x",$J$2-'Indicator Date hidden'!K114)</f>
        <v>0</v>
      </c>
      <c r="K113" s="25">
        <f>IF('Indicator Date hidden'!L114="x","x",$K$2-'Indicator Date hidden'!L114)</f>
        <v>0</v>
      </c>
      <c r="L113" s="25">
        <f>IF('Indicator Date hidden'!M114="x","x",$L$2-'Indicator Date hidden'!M114)</f>
        <v>0</v>
      </c>
      <c r="M113" s="25">
        <f>IF('Indicator Date hidden'!N114="x","x",$M$2-'Indicator Date hidden'!N114)</f>
        <v>0</v>
      </c>
      <c r="N113" s="25">
        <f>IF('Indicator Date hidden'!O114="x","x",$N$2-'Indicator Date hidden'!O114)</f>
        <v>0</v>
      </c>
      <c r="O113" s="25">
        <f>IF('Indicator Date hidden'!P114="x","x",$O$2-'Indicator Date hidden'!P114)</f>
        <v>0</v>
      </c>
      <c r="P113" s="25">
        <f>IF('Indicator Date hidden'!Q114="x","x",$P$2-'Indicator Date hidden'!Q114)</f>
        <v>0</v>
      </c>
      <c r="Q113" s="25" t="str">
        <f>IF('Indicator Date hidden'!R114="x","x",$Q$2-'Indicator Date hidden'!R114)</f>
        <v>x</v>
      </c>
      <c r="R113" s="25">
        <f>IF('Indicator Date hidden'!S114="x","x",$R$2-'Indicator Date hidden'!S114)</f>
        <v>0</v>
      </c>
      <c r="S113" s="25">
        <f>IF('Indicator Date hidden'!T114="x","x",$S$2-'Indicator Date hidden'!T114)</f>
        <v>0</v>
      </c>
      <c r="T113" s="25">
        <f>IF('Indicator Date hidden'!U114="x","x",$T$2-'Indicator Date hidden'!U114)</f>
        <v>0</v>
      </c>
      <c r="U113" s="25">
        <f>IF('Indicator Date hidden'!V114="x","x",$U$2-'Indicator Date hidden'!V114)</f>
        <v>0</v>
      </c>
      <c r="V113" s="25">
        <f>IF('Indicator Date hidden'!W114="x","x",$V$2-'Indicator Date hidden'!W114)</f>
        <v>0</v>
      </c>
      <c r="W113" s="25">
        <f>IF('Indicator Date hidden'!X114="x","x",$W$2-'Indicator Date hidden'!X114)</f>
        <v>9</v>
      </c>
      <c r="X113" s="25">
        <f>IF('Indicator Date hidden'!Y114="x","x",$X$2-'Indicator Date hidden'!Y114)</f>
        <v>4</v>
      </c>
      <c r="Y113" s="25">
        <f>IF('Indicator Date hidden'!Z114="x","x",$Y$2-'Indicator Date hidden'!Z114)</f>
        <v>0</v>
      </c>
      <c r="Z113" s="25">
        <f>IF('Indicator Date hidden'!AA114="x","x",$Z$2-'Indicator Date hidden'!AA114)</f>
        <v>0</v>
      </c>
      <c r="AA113" s="25" t="str">
        <f>IF('Indicator Date hidden'!AB114="x","x",$AA$2-'Indicator Date hidden'!AB114)</f>
        <v>x</v>
      </c>
      <c r="AB113" s="25">
        <f>IF('Indicator Date hidden'!AC114="x","x",$AB$2-'Indicator Date hidden'!AC114)</f>
        <v>0</v>
      </c>
      <c r="AC113" s="25">
        <f>IF('Indicator Date hidden'!AD114="x","x",$AC$2-'Indicator Date hidden'!AD114)</f>
        <v>0</v>
      </c>
      <c r="AD113" s="25" t="str">
        <f>IF('Indicator Date hidden'!AE114="x","x",$AD$2-'Indicator Date hidden'!AE114)</f>
        <v>x</v>
      </c>
      <c r="AE113" s="25" t="str">
        <f>IF('Indicator Date hidden'!AF114="x","x",$AE$2-'Indicator Date hidden'!AF114)</f>
        <v>x</v>
      </c>
      <c r="AF113" s="25" t="str">
        <f>IF('Indicator Date hidden'!AG114="x","x",$AF$2-'Indicator Date hidden'!AG114)</f>
        <v>x</v>
      </c>
      <c r="AG113" s="25">
        <f>IF('Indicator Date hidden'!AH114="x","x",$AG$2-'Indicator Date hidden'!AH114)</f>
        <v>0</v>
      </c>
      <c r="AH113" s="25">
        <f>IF('Indicator Date hidden'!AI114="x","x",$AH$2-'Indicator Date hidden'!AI114)</f>
        <v>0</v>
      </c>
      <c r="AI113" s="25">
        <f>IF('Indicator Date hidden'!AJ114="x","x",$AI$2-'Indicator Date hidden'!AJ114)</f>
        <v>0</v>
      </c>
      <c r="AJ113" s="25" t="str">
        <f>IF('Indicator Date hidden'!AK114="x","x",$AJ$2-'Indicator Date hidden'!AK114)</f>
        <v>x</v>
      </c>
      <c r="AK113" s="25">
        <f>IF('Indicator Date hidden'!AL114="x","x",$AK$2-'Indicator Date hidden'!AL114)</f>
        <v>1</v>
      </c>
      <c r="AL113" s="25">
        <f>IF('Indicator Date hidden'!AM114="x","x",$AL$2-'Indicator Date hidden'!AM114)</f>
        <v>0</v>
      </c>
      <c r="AM113" s="25">
        <f>IF('Indicator Date hidden'!AN114="x","x",$AM$2-'Indicator Date hidden'!AN114)</f>
        <v>0</v>
      </c>
      <c r="AN113" s="25">
        <f>IF('Indicator Date hidden'!AO114="x","x",$AN$2-'Indicator Date hidden'!AO114)</f>
        <v>0</v>
      </c>
      <c r="AO113" s="25" t="str">
        <f>IF('Indicator Date hidden'!AP114="x","x",$AO$2-'Indicator Date hidden'!AP114)</f>
        <v>x</v>
      </c>
      <c r="AP113" s="25" t="str">
        <f>IF('Indicator Date hidden'!AQ114="x","x",$AP$2-'Indicator Date hidden'!AQ114)</f>
        <v>x</v>
      </c>
      <c r="AQ113" s="25">
        <f>IF('Indicator Date hidden'!AR114="x","x",$AQ$2-'Indicator Date hidden'!AR114)</f>
        <v>4</v>
      </c>
      <c r="AR113" s="25">
        <f>IF('Indicator Date hidden'!AS114="x","x",$AR$2-'Indicator Date hidden'!AS114)</f>
        <v>0</v>
      </c>
      <c r="AS113" s="25" t="str">
        <f>IF('Indicator Date hidden'!AT114="x","x",$AS$2-'Indicator Date hidden'!AT114)</f>
        <v>x</v>
      </c>
      <c r="AT113" s="25">
        <f>IF('Indicator Date hidden'!AU114="x","x",$AT$2-'Indicator Date hidden'!AU114)</f>
        <v>0</v>
      </c>
      <c r="AU113" s="25" t="str">
        <f>IF('Indicator Date hidden'!AV114="x","x",$AU$2-'Indicator Date hidden'!AV114)</f>
        <v>x</v>
      </c>
      <c r="AV113" s="25">
        <f>IF('Indicator Date hidden'!AW114="x","x",$AV$2-'Indicator Date hidden'!AW114)</f>
        <v>0</v>
      </c>
      <c r="AW113" s="25">
        <f>IF('Indicator Date hidden'!AX114="x","x",$AW$2-'Indicator Date hidden'!AX114)</f>
        <v>0</v>
      </c>
      <c r="AX113" s="25">
        <f>IF('Indicator Date hidden'!AY114="x","x",$AX$2-'Indicator Date hidden'!AY114)</f>
        <v>0</v>
      </c>
      <c r="AY113" s="25">
        <f>IF('Indicator Date hidden'!AZ114="x","x",$AY$2-'Indicator Date hidden'!AZ114)</f>
        <v>0</v>
      </c>
      <c r="AZ113" s="25">
        <f>IF('Indicator Date hidden'!BA114="x","x",$AZ$2-'Indicator Date hidden'!BA114)</f>
        <v>0</v>
      </c>
      <c r="BA113">
        <f t="shared" si="15"/>
        <v>18</v>
      </c>
      <c r="BB113" s="26">
        <f t="shared" si="16"/>
        <v>0.43902439024390244</v>
      </c>
      <c r="BC113">
        <f t="shared" si="17"/>
        <v>4</v>
      </c>
      <c r="BD113" s="26">
        <f t="shared" si="18"/>
        <v>1.6086470680820633</v>
      </c>
      <c r="BE113" s="28">
        <f t="shared" si="19"/>
        <v>0</v>
      </c>
    </row>
    <row r="114" spans="1:57" x14ac:dyDescent="0.35">
      <c r="A114" t="s">
        <v>7930</v>
      </c>
      <c r="B114" s="25">
        <f>IF('Indicator Date hidden'!C115="x","x",$B$2-'Indicator Date hidden'!C115)</f>
        <v>0</v>
      </c>
      <c r="C114" s="25">
        <f>IF('Indicator Date hidden'!D115="x","x",$C$2-'Indicator Date hidden'!D115)</f>
        <v>0</v>
      </c>
      <c r="D114" s="25">
        <f>IF('Indicator Date hidden'!E115="x","x",$D$2-'Indicator Date hidden'!E115)</f>
        <v>0</v>
      </c>
      <c r="E114" s="25">
        <f>IF('Indicator Date hidden'!F115="x","x",$E$2-'Indicator Date hidden'!F115)</f>
        <v>0</v>
      </c>
      <c r="F114" s="25">
        <f>IF('Indicator Date hidden'!G115="x","x",$F$2-'Indicator Date hidden'!G115)</f>
        <v>0</v>
      </c>
      <c r="G114" s="25">
        <f>IF('Indicator Date hidden'!H115="x","x",$G$2-'Indicator Date hidden'!H115)</f>
        <v>0</v>
      </c>
      <c r="H114" s="25">
        <f>IF('Indicator Date hidden'!I115="x","x",$H$2-'Indicator Date hidden'!I115)</f>
        <v>0</v>
      </c>
      <c r="I114" s="25">
        <f>IF('Indicator Date hidden'!J115="x","x",$I$2-'Indicator Date hidden'!J115)</f>
        <v>0</v>
      </c>
      <c r="J114" s="25">
        <f>IF('Indicator Date hidden'!K115="x","x",$J$2-'Indicator Date hidden'!K115)</f>
        <v>0</v>
      </c>
      <c r="K114" s="25">
        <f>IF('Indicator Date hidden'!L115="x","x",$K$2-'Indicator Date hidden'!L115)</f>
        <v>0</v>
      </c>
      <c r="L114" s="25">
        <f>IF('Indicator Date hidden'!M115="x","x",$L$2-'Indicator Date hidden'!M115)</f>
        <v>0</v>
      </c>
      <c r="M114" s="25">
        <f>IF('Indicator Date hidden'!N115="x","x",$M$2-'Indicator Date hidden'!N115)</f>
        <v>0</v>
      </c>
      <c r="N114" s="25">
        <f>IF('Indicator Date hidden'!O115="x","x",$N$2-'Indicator Date hidden'!O115)</f>
        <v>0</v>
      </c>
      <c r="O114" s="25">
        <f>IF('Indicator Date hidden'!P115="x","x",$O$2-'Indicator Date hidden'!P115)</f>
        <v>0</v>
      </c>
      <c r="P114" s="25">
        <f>IF('Indicator Date hidden'!Q115="x","x",$P$2-'Indicator Date hidden'!Q115)</f>
        <v>0</v>
      </c>
      <c r="Q114" s="25">
        <f>IF('Indicator Date hidden'!R115="x","x",$Q$2-'Indicator Date hidden'!R115)</f>
        <v>2</v>
      </c>
      <c r="R114" s="25">
        <f>IF('Indicator Date hidden'!S115="x","x",$R$2-'Indicator Date hidden'!S115)</f>
        <v>0</v>
      </c>
      <c r="S114" s="25">
        <f>IF('Indicator Date hidden'!T115="x","x",$S$2-'Indicator Date hidden'!T115)</f>
        <v>0</v>
      </c>
      <c r="T114" s="25">
        <f>IF('Indicator Date hidden'!U115="x","x",$T$2-'Indicator Date hidden'!U115)</f>
        <v>0</v>
      </c>
      <c r="U114" s="25">
        <f>IF('Indicator Date hidden'!V115="x","x",$U$2-'Indicator Date hidden'!V115)</f>
        <v>0</v>
      </c>
      <c r="V114" s="25">
        <f>IF('Indicator Date hidden'!W115="x","x",$V$2-'Indicator Date hidden'!W115)</f>
        <v>0</v>
      </c>
      <c r="W114" s="25">
        <f>IF('Indicator Date hidden'!X115="x","x",$W$2-'Indicator Date hidden'!X115)</f>
        <v>2</v>
      </c>
      <c r="X114" s="25">
        <f>IF('Indicator Date hidden'!Y115="x","x",$X$2-'Indicator Date hidden'!Y115)</f>
        <v>1</v>
      </c>
      <c r="Y114" s="25">
        <f>IF('Indicator Date hidden'!Z115="x","x",$Y$2-'Indicator Date hidden'!Z115)</f>
        <v>0</v>
      </c>
      <c r="Z114" s="25">
        <f>IF('Indicator Date hidden'!AA115="x","x",$Z$2-'Indicator Date hidden'!AA115)</f>
        <v>0</v>
      </c>
      <c r="AA114" s="25">
        <f>IF('Indicator Date hidden'!AB115="x","x",$AA$2-'Indicator Date hidden'!AB115)</f>
        <v>0</v>
      </c>
      <c r="AB114" s="25">
        <f>IF('Indicator Date hidden'!AC115="x","x",$AB$2-'Indicator Date hidden'!AC115)</f>
        <v>0</v>
      </c>
      <c r="AC114" s="25">
        <f>IF('Indicator Date hidden'!AD115="x","x",$AC$2-'Indicator Date hidden'!AD115)</f>
        <v>0</v>
      </c>
      <c r="AD114" s="25" t="str">
        <f>IF('Indicator Date hidden'!AE115="x","x",$AD$2-'Indicator Date hidden'!AE115)</f>
        <v>x</v>
      </c>
      <c r="AE114" s="25">
        <f>IF('Indicator Date hidden'!AF115="x","x",$AE$2-'Indicator Date hidden'!AF115)</f>
        <v>0</v>
      </c>
      <c r="AF114" s="25">
        <f>IF('Indicator Date hidden'!AG115="x","x",$AF$2-'Indicator Date hidden'!AG115)</f>
        <v>0</v>
      </c>
      <c r="AG114" s="25">
        <f>IF('Indicator Date hidden'!AH115="x","x",$AG$2-'Indicator Date hidden'!AH115)</f>
        <v>0</v>
      </c>
      <c r="AH114" s="25">
        <f>IF('Indicator Date hidden'!AI115="x","x",$AH$2-'Indicator Date hidden'!AI115)</f>
        <v>0</v>
      </c>
      <c r="AI114" s="25">
        <f>IF('Indicator Date hidden'!AJ115="x","x",$AI$2-'Indicator Date hidden'!AJ115)</f>
        <v>0</v>
      </c>
      <c r="AJ114" s="25" t="str">
        <f>IF('Indicator Date hidden'!AK115="x","x",$AJ$2-'Indicator Date hidden'!AK115)</f>
        <v>x</v>
      </c>
      <c r="AK114" s="25">
        <f>IF('Indicator Date hidden'!AL115="x","x",$AK$2-'Indicator Date hidden'!AL115)</f>
        <v>1</v>
      </c>
      <c r="AL114" s="25">
        <f>IF('Indicator Date hidden'!AM115="x","x",$AL$2-'Indicator Date hidden'!AM115)</f>
        <v>0</v>
      </c>
      <c r="AM114" s="25">
        <f>IF('Indicator Date hidden'!AN115="x","x",$AM$2-'Indicator Date hidden'!AN115)</f>
        <v>0</v>
      </c>
      <c r="AN114" s="25">
        <f>IF('Indicator Date hidden'!AO115="x","x",$AN$2-'Indicator Date hidden'!AO115)</f>
        <v>0</v>
      </c>
      <c r="AO114" s="25">
        <f>IF('Indicator Date hidden'!AP115="x","x",$AO$2-'Indicator Date hidden'!AP115)</f>
        <v>1</v>
      </c>
      <c r="AP114" s="25">
        <f>IF('Indicator Date hidden'!AQ115="x","x",$AP$2-'Indicator Date hidden'!AQ115)</f>
        <v>1</v>
      </c>
      <c r="AQ114" s="25">
        <f>IF('Indicator Date hidden'!AR115="x","x",$AQ$2-'Indicator Date hidden'!AR115)</f>
        <v>6</v>
      </c>
      <c r="AR114" s="25">
        <f>IF('Indicator Date hidden'!AS115="x","x",$AR$2-'Indicator Date hidden'!AS115)</f>
        <v>0</v>
      </c>
      <c r="AS114" s="25">
        <f>IF('Indicator Date hidden'!AT115="x","x",$AS$2-'Indicator Date hidden'!AT115)</f>
        <v>0</v>
      </c>
      <c r="AT114" s="25">
        <f>IF('Indicator Date hidden'!AU115="x","x",$AT$2-'Indicator Date hidden'!AU115)</f>
        <v>0</v>
      </c>
      <c r="AU114" s="25">
        <f>IF('Indicator Date hidden'!AV115="x","x",$AU$2-'Indicator Date hidden'!AV115)</f>
        <v>1</v>
      </c>
      <c r="AV114" s="25">
        <f>IF('Indicator Date hidden'!AW115="x","x",$AV$2-'Indicator Date hidden'!AW115)</f>
        <v>0</v>
      </c>
      <c r="AW114" s="25">
        <f>IF('Indicator Date hidden'!AX115="x","x",$AW$2-'Indicator Date hidden'!AX115)</f>
        <v>0</v>
      </c>
      <c r="AX114" s="25">
        <f>IF('Indicator Date hidden'!AY115="x","x",$AX$2-'Indicator Date hidden'!AY115)</f>
        <v>0</v>
      </c>
      <c r="AY114" s="25">
        <f>IF('Indicator Date hidden'!AZ115="x","x",$AY$2-'Indicator Date hidden'!AZ115)</f>
        <v>0</v>
      </c>
      <c r="AZ114" s="25">
        <f>IF('Indicator Date hidden'!BA115="x","x",$AZ$2-'Indicator Date hidden'!BA115)</f>
        <v>0</v>
      </c>
      <c r="BA114">
        <f t="shared" si="15"/>
        <v>15</v>
      </c>
      <c r="BB114" s="26">
        <f t="shared" si="16"/>
        <v>0.30612244897959184</v>
      </c>
      <c r="BC114">
        <f t="shared" si="17"/>
        <v>8</v>
      </c>
      <c r="BD114" s="26">
        <f t="shared" si="18"/>
        <v>0.95199214609719185</v>
      </c>
      <c r="BE114" s="28">
        <f t="shared" si="19"/>
        <v>0</v>
      </c>
    </row>
    <row r="115" spans="1:57" x14ac:dyDescent="0.35">
      <c r="A115" t="s">
        <v>7946</v>
      </c>
      <c r="B115" s="25">
        <f>IF('Indicator Date hidden'!C116="x","x",$B$2-'Indicator Date hidden'!C116)</f>
        <v>0</v>
      </c>
      <c r="C115" s="25">
        <f>IF('Indicator Date hidden'!D116="x","x",$C$2-'Indicator Date hidden'!D116)</f>
        <v>0</v>
      </c>
      <c r="D115" s="25">
        <f>IF('Indicator Date hidden'!E116="x","x",$D$2-'Indicator Date hidden'!E116)</f>
        <v>0</v>
      </c>
      <c r="E115" s="25">
        <f>IF('Indicator Date hidden'!F116="x","x",$E$2-'Indicator Date hidden'!F116)</f>
        <v>0</v>
      </c>
      <c r="F115" s="25">
        <f>IF('Indicator Date hidden'!G116="x","x",$F$2-'Indicator Date hidden'!G116)</f>
        <v>0</v>
      </c>
      <c r="G115" s="25">
        <f>IF('Indicator Date hidden'!H116="x","x",$G$2-'Indicator Date hidden'!H116)</f>
        <v>0</v>
      </c>
      <c r="H115" s="25">
        <f>IF('Indicator Date hidden'!I116="x","x",$H$2-'Indicator Date hidden'!I116)</f>
        <v>0</v>
      </c>
      <c r="I115" s="25">
        <f>IF('Indicator Date hidden'!J116="x","x",$I$2-'Indicator Date hidden'!J116)</f>
        <v>0</v>
      </c>
      <c r="J115" s="25">
        <f>IF('Indicator Date hidden'!K116="x","x",$J$2-'Indicator Date hidden'!K116)</f>
        <v>0</v>
      </c>
      <c r="K115" s="25">
        <f>IF('Indicator Date hidden'!L116="x","x",$K$2-'Indicator Date hidden'!L116)</f>
        <v>0</v>
      </c>
      <c r="L115" s="25">
        <f>IF('Indicator Date hidden'!M116="x","x",$L$2-'Indicator Date hidden'!M116)</f>
        <v>0</v>
      </c>
      <c r="M115" s="25">
        <f>IF('Indicator Date hidden'!N116="x","x",$M$2-'Indicator Date hidden'!N116)</f>
        <v>0</v>
      </c>
      <c r="N115" s="25">
        <f>IF('Indicator Date hidden'!O116="x","x",$N$2-'Indicator Date hidden'!O116)</f>
        <v>0</v>
      </c>
      <c r="O115" s="25">
        <f>IF('Indicator Date hidden'!P116="x","x",$O$2-'Indicator Date hidden'!P116)</f>
        <v>0</v>
      </c>
      <c r="P115" s="25">
        <f>IF('Indicator Date hidden'!Q116="x","x",$P$2-'Indicator Date hidden'!Q116)</f>
        <v>0</v>
      </c>
      <c r="Q115" s="25">
        <f>IF('Indicator Date hidden'!R116="x","x",$Q$2-'Indicator Date hidden'!R116)</f>
        <v>4</v>
      </c>
      <c r="R115" s="25">
        <f>IF('Indicator Date hidden'!S116="x","x",$R$2-'Indicator Date hidden'!S116)</f>
        <v>0</v>
      </c>
      <c r="S115" s="25">
        <f>IF('Indicator Date hidden'!T116="x","x",$S$2-'Indicator Date hidden'!T116)</f>
        <v>0</v>
      </c>
      <c r="T115" s="25">
        <f>IF('Indicator Date hidden'!U116="x","x",$T$2-'Indicator Date hidden'!U116)</f>
        <v>0</v>
      </c>
      <c r="U115" s="25">
        <f>IF('Indicator Date hidden'!V116="x","x",$U$2-'Indicator Date hidden'!V116)</f>
        <v>0</v>
      </c>
      <c r="V115" s="25">
        <f>IF('Indicator Date hidden'!W116="x","x",$V$2-'Indicator Date hidden'!W116)</f>
        <v>0</v>
      </c>
      <c r="W115" s="25">
        <f>IF('Indicator Date hidden'!X116="x","x",$W$2-'Indicator Date hidden'!X116)</f>
        <v>1</v>
      </c>
      <c r="X115" s="25">
        <f>IF('Indicator Date hidden'!Y116="x","x",$X$2-'Indicator Date hidden'!Y116)</f>
        <v>3</v>
      </c>
      <c r="Y115" s="25">
        <f>IF('Indicator Date hidden'!Z116="x","x",$Y$2-'Indicator Date hidden'!Z116)</f>
        <v>0</v>
      </c>
      <c r="Z115" s="25">
        <f>IF('Indicator Date hidden'!AA116="x","x",$Z$2-'Indicator Date hidden'!AA116)</f>
        <v>0</v>
      </c>
      <c r="AA115" s="25">
        <f>IF('Indicator Date hidden'!AB116="x","x",$AA$2-'Indicator Date hidden'!AB116)</f>
        <v>1</v>
      </c>
      <c r="AB115" s="25">
        <f>IF('Indicator Date hidden'!AC116="x","x",$AB$2-'Indicator Date hidden'!AC116)</f>
        <v>0</v>
      </c>
      <c r="AC115" s="25">
        <f>IF('Indicator Date hidden'!AD116="x","x",$AC$2-'Indicator Date hidden'!AD116)</f>
        <v>0</v>
      </c>
      <c r="AD115" s="25" t="str">
        <f>IF('Indicator Date hidden'!AE116="x","x",$AD$2-'Indicator Date hidden'!AE116)</f>
        <v>x</v>
      </c>
      <c r="AE115" s="25">
        <f>IF('Indicator Date hidden'!AF116="x","x",$AE$2-'Indicator Date hidden'!AF116)</f>
        <v>0</v>
      </c>
      <c r="AF115" s="25">
        <f>IF('Indicator Date hidden'!AG116="x","x",$AF$2-'Indicator Date hidden'!AG116)</f>
        <v>1</v>
      </c>
      <c r="AG115" s="25">
        <f>IF('Indicator Date hidden'!AH116="x","x",$AG$2-'Indicator Date hidden'!AH116)</f>
        <v>0</v>
      </c>
      <c r="AH115" s="25">
        <f>IF('Indicator Date hidden'!AI116="x","x",$AH$2-'Indicator Date hidden'!AI116)</f>
        <v>0</v>
      </c>
      <c r="AI115" s="25">
        <f>IF('Indicator Date hidden'!AJ116="x","x",$AI$2-'Indicator Date hidden'!AJ116)</f>
        <v>0</v>
      </c>
      <c r="AJ115" s="25" t="str">
        <f>IF('Indicator Date hidden'!AK116="x","x",$AJ$2-'Indicator Date hidden'!AK116)</f>
        <v>x</v>
      </c>
      <c r="AK115" s="25">
        <f>IF('Indicator Date hidden'!AL116="x","x",$AK$2-'Indicator Date hidden'!AL116)</f>
        <v>1</v>
      </c>
      <c r="AL115" s="25">
        <f>IF('Indicator Date hidden'!AM116="x","x",$AL$2-'Indicator Date hidden'!AM116)</f>
        <v>0</v>
      </c>
      <c r="AM115" s="25">
        <f>IF('Indicator Date hidden'!AN116="x","x",$AM$2-'Indicator Date hidden'!AN116)</f>
        <v>0</v>
      </c>
      <c r="AN115" s="25">
        <f>IF('Indicator Date hidden'!AO116="x","x",$AN$2-'Indicator Date hidden'!AO116)</f>
        <v>0</v>
      </c>
      <c r="AO115" s="25" t="str">
        <f>IF('Indicator Date hidden'!AP116="x","x",$AO$2-'Indicator Date hidden'!AP116)</f>
        <v>x</v>
      </c>
      <c r="AP115" s="25">
        <f>IF('Indicator Date hidden'!AQ116="x","x",$AP$2-'Indicator Date hidden'!AQ116)</f>
        <v>2</v>
      </c>
      <c r="AQ115" s="25">
        <f>IF('Indicator Date hidden'!AR116="x","x",$AQ$2-'Indicator Date hidden'!AR116)</f>
        <v>0</v>
      </c>
      <c r="AR115" s="25">
        <f>IF('Indicator Date hidden'!AS116="x","x",$AR$2-'Indicator Date hidden'!AS116)</f>
        <v>0</v>
      </c>
      <c r="AS115" s="25">
        <f>IF('Indicator Date hidden'!AT116="x","x",$AS$2-'Indicator Date hidden'!AT116)</f>
        <v>0</v>
      </c>
      <c r="AT115" s="25">
        <f>IF('Indicator Date hidden'!AU116="x","x",$AT$2-'Indicator Date hidden'!AU116)</f>
        <v>0</v>
      </c>
      <c r="AU115" s="25">
        <f>IF('Indicator Date hidden'!AV116="x","x",$AU$2-'Indicator Date hidden'!AV116)</f>
        <v>4</v>
      </c>
      <c r="AV115" s="25">
        <f>IF('Indicator Date hidden'!AW116="x","x",$AV$2-'Indicator Date hidden'!AW116)</f>
        <v>0</v>
      </c>
      <c r="AW115" s="25">
        <f>IF('Indicator Date hidden'!AX116="x","x",$AW$2-'Indicator Date hidden'!AX116)</f>
        <v>0</v>
      </c>
      <c r="AX115" s="25">
        <f>IF('Indicator Date hidden'!AY116="x","x",$AX$2-'Indicator Date hidden'!AY116)</f>
        <v>0</v>
      </c>
      <c r="AY115" s="25">
        <f>IF('Indicator Date hidden'!AZ116="x","x",$AY$2-'Indicator Date hidden'!AZ116)</f>
        <v>0</v>
      </c>
      <c r="AZ115" s="25">
        <f>IF('Indicator Date hidden'!BA116="x","x",$AZ$2-'Indicator Date hidden'!BA116)</f>
        <v>0</v>
      </c>
      <c r="BA115">
        <f t="shared" si="15"/>
        <v>17</v>
      </c>
      <c r="BB115" s="26">
        <f t="shared" si="16"/>
        <v>0.35416666666666669</v>
      </c>
      <c r="BC115">
        <f t="shared" si="17"/>
        <v>8</v>
      </c>
      <c r="BD115" s="26">
        <f t="shared" si="18"/>
        <v>0.94625541243131372</v>
      </c>
      <c r="BE115" s="28">
        <f t="shared" si="19"/>
        <v>0</v>
      </c>
    </row>
    <row r="116" spans="1:57" x14ac:dyDescent="0.35">
      <c r="A116" t="s">
        <v>7944</v>
      </c>
      <c r="B116" s="25">
        <f>IF('Indicator Date hidden'!C117="x","x",$B$2-'Indicator Date hidden'!C117)</f>
        <v>0</v>
      </c>
      <c r="C116" s="25">
        <f>IF('Indicator Date hidden'!D117="x","x",$C$2-'Indicator Date hidden'!D117)</f>
        <v>0</v>
      </c>
      <c r="D116" s="25">
        <f>IF('Indicator Date hidden'!E117="x","x",$D$2-'Indicator Date hidden'!E117)</f>
        <v>0</v>
      </c>
      <c r="E116" s="25">
        <f>IF('Indicator Date hidden'!F117="x","x",$E$2-'Indicator Date hidden'!F117)</f>
        <v>0</v>
      </c>
      <c r="F116" s="25">
        <f>IF('Indicator Date hidden'!G117="x","x",$F$2-'Indicator Date hidden'!G117)</f>
        <v>0</v>
      </c>
      <c r="G116" s="25">
        <f>IF('Indicator Date hidden'!H117="x","x",$G$2-'Indicator Date hidden'!H117)</f>
        <v>0</v>
      </c>
      <c r="H116" s="25">
        <f>IF('Indicator Date hidden'!I117="x","x",$H$2-'Indicator Date hidden'!I117)</f>
        <v>0</v>
      </c>
      <c r="I116" s="25">
        <f>IF('Indicator Date hidden'!J117="x","x",$I$2-'Indicator Date hidden'!J117)</f>
        <v>0</v>
      </c>
      <c r="J116" s="25">
        <f>IF('Indicator Date hidden'!K117="x","x",$J$2-'Indicator Date hidden'!K117)</f>
        <v>0</v>
      </c>
      <c r="K116" s="25">
        <f>IF('Indicator Date hidden'!L117="x","x",$K$2-'Indicator Date hidden'!L117)</f>
        <v>0</v>
      </c>
      <c r="L116" s="25">
        <f>IF('Indicator Date hidden'!M117="x","x",$L$2-'Indicator Date hidden'!M117)</f>
        <v>0</v>
      </c>
      <c r="M116" s="25">
        <f>IF('Indicator Date hidden'!N117="x","x",$M$2-'Indicator Date hidden'!N117)</f>
        <v>0</v>
      </c>
      <c r="N116" s="25">
        <f>IF('Indicator Date hidden'!O117="x","x",$N$2-'Indicator Date hidden'!O117)</f>
        <v>0</v>
      </c>
      <c r="O116" s="25">
        <f>IF('Indicator Date hidden'!P117="x","x",$O$2-'Indicator Date hidden'!P117)</f>
        <v>0</v>
      </c>
      <c r="P116" s="25">
        <f>IF('Indicator Date hidden'!Q117="x","x",$P$2-'Indicator Date hidden'!Q117)</f>
        <v>0</v>
      </c>
      <c r="Q116" s="25">
        <f>IF('Indicator Date hidden'!R117="x","x",$Q$2-'Indicator Date hidden'!R117)</f>
        <v>1</v>
      </c>
      <c r="R116" s="25">
        <f>IF('Indicator Date hidden'!S117="x","x",$R$2-'Indicator Date hidden'!S117)</f>
        <v>0</v>
      </c>
      <c r="S116" s="25">
        <f>IF('Indicator Date hidden'!T117="x","x",$S$2-'Indicator Date hidden'!T117)</f>
        <v>0</v>
      </c>
      <c r="T116" s="25">
        <f>IF('Indicator Date hidden'!U117="x","x",$T$2-'Indicator Date hidden'!U117)</f>
        <v>0</v>
      </c>
      <c r="U116" s="25">
        <f>IF('Indicator Date hidden'!V117="x","x",$U$2-'Indicator Date hidden'!V117)</f>
        <v>0</v>
      </c>
      <c r="V116" s="25">
        <f>IF('Indicator Date hidden'!W117="x","x",$V$2-'Indicator Date hidden'!W117)</f>
        <v>0</v>
      </c>
      <c r="W116" s="25">
        <f>IF('Indicator Date hidden'!X117="x","x",$W$2-'Indicator Date hidden'!X117)</f>
        <v>1</v>
      </c>
      <c r="X116" s="25">
        <f>IF('Indicator Date hidden'!Y117="x","x",$X$2-'Indicator Date hidden'!Y117)</f>
        <v>1</v>
      </c>
      <c r="Y116" s="25">
        <f>IF('Indicator Date hidden'!Z117="x","x",$Y$2-'Indicator Date hidden'!Z117)</f>
        <v>0</v>
      </c>
      <c r="Z116" s="25">
        <f>IF('Indicator Date hidden'!AA117="x","x",$Z$2-'Indicator Date hidden'!AA117)</f>
        <v>0</v>
      </c>
      <c r="AA116" s="25" t="str">
        <f>IF('Indicator Date hidden'!AB117="x","x",$AA$2-'Indicator Date hidden'!AB117)</f>
        <v>x</v>
      </c>
      <c r="AB116" s="25">
        <f>IF('Indicator Date hidden'!AC117="x","x",$AB$2-'Indicator Date hidden'!AC117)</f>
        <v>0</v>
      </c>
      <c r="AC116" s="25">
        <f>IF('Indicator Date hidden'!AD117="x","x",$AC$2-'Indicator Date hidden'!AD117)</f>
        <v>0</v>
      </c>
      <c r="AD116" s="25" t="str">
        <f>IF('Indicator Date hidden'!AE117="x","x",$AD$2-'Indicator Date hidden'!AE117)</f>
        <v>x</v>
      </c>
      <c r="AE116" s="25">
        <f>IF('Indicator Date hidden'!AF117="x","x",$AE$2-'Indicator Date hidden'!AF117)</f>
        <v>0</v>
      </c>
      <c r="AF116" s="25">
        <f>IF('Indicator Date hidden'!AG117="x","x",$AF$2-'Indicator Date hidden'!AG117)</f>
        <v>0</v>
      </c>
      <c r="AG116" s="25">
        <f>IF('Indicator Date hidden'!AH117="x","x",$AG$2-'Indicator Date hidden'!AH117)</f>
        <v>0</v>
      </c>
      <c r="AH116" s="25">
        <f>IF('Indicator Date hidden'!AI117="x","x",$AH$2-'Indicator Date hidden'!AI117)</f>
        <v>0</v>
      </c>
      <c r="AI116" s="25">
        <f>IF('Indicator Date hidden'!AJ117="x","x",$AI$2-'Indicator Date hidden'!AJ117)</f>
        <v>0</v>
      </c>
      <c r="AJ116" s="25" t="str">
        <f>IF('Indicator Date hidden'!AK117="x","x",$AJ$2-'Indicator Date hidden'!AK117)</f>
        <v>x</v>
      </c>
      <c r="AK116" s="25">
        <f>IF('Indicator Date hidden'!AL117="x","x",$AK$2-'Indicator Date hidden'!AL117)</f>
        <v>1</v>
      </c>
      <c r="AL116" s="25">
        <f>IF('Indicator Date hidden'!AM117="x","x",$AL$2-'Indicator Date hidden'!AM117)</f>
        <v>0</v>
      </c>
      <c r="AM116" s="25">
        <f>IF('Indicator Date hidden'!AN117="x","x",$AM$2-'Indicator Date hidden'!AN117)</f>
        <v>0</v>
      </c>
      <c r="AN116" s="25">
        <f>IF('Indicator Date hidden'!AO117="x","x",$AN$2-'Indicator Date hidden'!AO117)</f>
        <v>0</v>
      </c>
      <c r="AO116" s="25" t="str">
        <f>IF('Indicator Date hidden'!AP117="x","x",$AO$2-'Indicator Date hidden'!AP117)</f>
        <v>x</v>
      </c>
      <c r="AP116" s="25" t="str">
        <f>IF('Indicator Date hidden'!AQ117="x","x",$AP$2-'Indicator Date hidden'!AQ117)</f>
        <v>x</v>
      </c>
      <c r="AQ116" s="25">
        <f>IF('Indicator Date hidden'!AR117="x","x",$AQ$2-'Indicator Date hidden'!AR117)</f>
        <v>8</v>
      </c>
      <c r="AR116" s="25">
        <f>IF('Indicator Date hidden'!AS117="x","x",$AR$2-'Indicator Date hidden'!AS117)</f>
        <v>0</v>
      </c>
      <c r="AS116" s="25">
        <f>IF('Indicator Date hidden'!AT117="x","x",$AS$2-'Indicator Date hidden'!AT117)</f>
        <v>0</v>
      </c>
      <c r="AT116" s="25">
        <f>IF('Indicator Date hidden'!AU117="x","x",$AT$2-'Indicator Date hidden'!AU117)</f>
        <v>0</v>
      </c>
      <c r="AU116" s="25">
        <f>IF('Indicator Date hidden'!AV117="x","x",$AU$2-'Indicator Date hidden'!AV117)</f>
        <v>3</v>
      </c>
      <c r="AV116" s="25">
        <f>IF('Indicator Date hidden'!AW117="x","x",$AV$2-'Indicator Date hidden'!AW117)</f>
        <v>0</v>
      </c>
      <c r="AW116" s="25">
        <f>IF('Indicator Date hidden'!AX117="x","x",$AW$2-'Indicator Date hidden'!AX117)</f>
        <v>0</v>
      </c>
      <c r="AX116" s="25">
        <f>IF('Indicator Date hidden'!AY117="x","x",$AX$2-'Indicator Date hidden'!AY117)</f>
        <v>0</v>
      </c>
      <c r="AY116" s="25">
        <f>IF('Indicator Date hidden'!AZ117="x","x",$AY$2-'Indicator Date hidden'!AZ117)</f>
        <v>0</v>
      </c>
      <c r="AZ116" s="25">
        <f>IF('Indicator Date hidden'!BA117="x","x",$AZ$2-'Indicator Date hidden'!BA117)</f>
        <v>0</v>
      </c>
      <c r="BA116">
        <f t="shared" si="15"/>
        <v>15</v>
      </c>
      <c r="BB116" s="26">
        <f t="shared" si="16"/>
        <v>0.32608695652173914</v>
      </c>
      <c r="BC116">
        <f t="shared" si="17"/>
        <v>6</v>
      </c>
      <c r="BD116" s="26">
        <f t="shared" si="18"/>
        <v>1.2520304869549503</v>
      </c>
      <c r="BE116" s="28">
        <f t="shared" si="19"/>
        <v>0</v>
      </c>
    </row>
    <row r="117" spans="1:57" x14ac:dyDescent="0.35">
      <c r="A117" t="s">
        <v>7927</v>
      </c>
      <c r="B117" s="25">
        <f>IF('Indicator Date hidden'!C118="x","x",$B$2-'Indicator Date hidden'!C118)</f>
        <v>0</v>
      </c>
      <c r="C117" s="25">
        <f>IF('Indicator Date hidden'!D118="x","x",$C$2-'Indicator Date hidden'!D118)</f>
        <v>0</v>
      </c>
      <c r="D117" s="25">
        <f>IF('Indicator Date hidden'!E118="x","x",$D$2-'Indicator Date hidden'!E118)</f>
        <v>0</v>
      </c>
      <c r="E117" s="25">
        <f>IF('Indicator Date hidden'!F118="x","x",$E$2-'Indicator Date hidden'!F118)</f>
        <v>0</v>
      </c>
      <c r="F117" s="25">
        <f>IF('Indicator Date hidden'!G118="x","x",$F$2-'Indicator Date hidden'!G118)</f>
        <v>0</v>
      </c>
      <c r="G117" s="25">
        <f>IF('Indicator Date hidden'!H118="x","x",$G$2-'Indicator Date hidden'!H118)</f>
        <v>0</v>
      </c>
      <c r="H117" s="25">
        <f>IF('Indicator Date hidden'!I118="x","x",$H$2-'Indicator Date hidden'!I118)</f>
        <v>0</v>
      </c>
      <c r="I117" s="25">
        <f>IF('Indicator Date hidden'!J118="x","x",$I$2-'Indicator Date hidden'!J118)</f>
        <v>0</v>
      </c>
      <c r="J117" s="25">
        <f>IF('Indicator Date hidden'!K118="x","x",$J$2-'Indicator Date hidden'!K118)</f>
        <v>0</v>
      </c>
      <c r="K117" s="25">
        <f>IF('Indicator Date hidden'!L118="x","x",$K$2-'Indicator Date hidden'!L118)</f>
        <v>0</v>
      </c>
      <c r="L117" s="25">
        <f>IF('Indicator Date hidden'!M118="x","x",$L$2-'Indicator Date hidden'!M118)</f>
        <v>0</v>
      </c>
      <c r="M117" s="25">
        <f>IF('Indicator Date hidden'!N118="x","x",$M$2-'Indicator Date hidden'!N118)</f>
        <v>0</v>
      </c>
      <c r="N117" s="25">
        <f>IF('Indicator Date hidden'!O118="x","x",$N$2-'Indicator Date hidden'!O118)</f>
        <v>0</v>
      </c>
      <c r="O117" s="25">
        <f>IF('Indicator Date hidden'!P118="x","x",$O$2-'Indicator Date hidden'!P118)</f>
        <v>0</v>
      </c>
      <c r="P117" s="25">
        <f>IF('Indicator Date hidden'!Q118="x","x",$P$2-'Indicator Date hidden'!Q118)</f>
        <v>0</v>
      </c>
      <c r="Q117" s="25">
        <f>IF('Indicator Date hidden'!R118="x","x",$Q$2-'Indicator Date hidden'!R118)</f>
        <v>3</v>
      </c>
      <c r="R117" s="25">
        <f>IF('Indicator Date hidden'!S118="x","x",$R$2-'Indicator Date hidden'!S118)</f>
        <v>0</v>
      </c>
      <c r="S117" s="25">
        <f>IF('Indicator Date hidden'!T118="x","x",$S$2-'Indicator Date hidden'!T118)</f>
        <v>0</v>
      </c>
      <c r="T117" s="25">
        <f>IF('Indicator Date hidden'!U118="x","x",$T$2-'Indicator Date hidden'!U118)</f>
        <v>0</v>
      </c>
      <c r="U117" s="25">
        <f>IF('Indicator Date hidden'!V118="x","x",$U$2-'Indicator Date hidden'!V118)</f>
        <v>0</v>
      </c>
      <c r="V117" s="25">
        <f>IF('Indicator Date hidden'!W118="x","x",$V$2-'Indicator Date hidden'!W118)</f>
        <v>0</v>
      </c>
      <c r="W117" s="25">
        <f>IF('Indicator Date hidden'!X118="x","x",$W$2-'Indicator Date hidden'!X118)</f>
        <v>3</v>
      </c>
      <c r="X117" s="25">
        <f>IF('Indicator Date hidden'!Y118="x","x",$X$2-'Indicator Date hidden'!Y118)</f>
        <v>4</v>
      </c>
      <c r="Y117" s="25">
        <f>IF('Indicator Date hidden'!Z118="x","x",$Y$2-'Indicator Date hidden'!Z118)</f>
        <v>0</v>
      </c>
      <c r="Z117" s="25">
        <f>IF('Indicator Date hidden'!AA118="x","x",$Z$2-'Indicator Date hidden'!AA118)</f>
        <v>0</v>
      </c>
      <c r="AA117" s="25">
        <f>IF('Indicator Date hidden'!AB118="x","x",$AA$2-'Indicator Date hidden'!AB118)</f>
        <v>0</v>
      </c>
      <c r="AB117" s="25">
        <f>IF('Indicator Date hidden'!AC118="x","x",$AB$2-'Indicator Date hidden'!AC118)</f>
        <v>0</v>
      </c>
      <c r="AC117" s="25">
        <f>IF('Indicator Date hidden'!AD118="x","x",$AC$2-'Indicator Date hidden'!AD118)</f>
        <v>0</v>
      </c>
      <c r="AD117" s="25" t="str">
        <f>IF('Indicator Date hidden'!AE118="x","x",$AD$2-'Indicator Date hidden'!AE118)</f>
        <v>x</v>
      </c>
      <c r="AE117" s="25">
        <f>IF('Indicator Date hidden'!AF118="x","x",$AE$2-'Indicator Date hidden'!AF118)</f>
        <v>0</v>
      </c>
      <c r="AF117" s="25">
        <f>IF('Indicator Date hidden'!AG118="x","x",$AF$2-'Indicator Date hidden'!AG118)</f>
        <v>6</v>
      </c>
      <c r="AG117" s="25">
        <f>IF('Indicator Date hidden'!AH118="x","x",$AG$2-'Indicator Date hidden'!AH118)</f>
        <v>0</v>
      </c>
      <c r="AH117" s="25">
        <f>IF('Indicator Date hidden'!AI118="x","x",$AH$2-'Indicator Date hidden'!AI118)</f>
        <v>0</v>
      </c>
      <c r="AI117" s="25">
        <f>IF('Indicator Date hidden'!AJ118="x","x",$AI$2-'Indicator Date hidden'!AJ118)</f>
        <v>0</v>
      </c>
      <c r="AJ117" s="25" t="str">
        <f>IF('Indicator Date hidden'!AK118="x","x",$AJ$2-'Indicator Date hidden'!AK118)</f>
        <v>x</v>
      </c>
      <c r="AK117" s="25">
        <f>IF('Indicator Date hidden'!AL118="x","x",$AK$2-'Indicator Date hidden'!AL118)</f>
        <v>1</v>
      </c>
      <c r="AL117" s="25">
        <f>IF('Indicator Date hidden'!AM118="x","x",$AL$2-'Indicator Date hidden'!AM118)</f>
        <v>0</v>
      </c>
      <c r="AM117" s="25">
        <f>IF('Indicator Date hidden'!AN118="x","x",$AM$2-'Indicator Date hidden'!AN118)</f>
        <v>0</v>
      </c>
      <c r="AN117" s="25">
        <f>IF('Indicator Date hidden'!AO118="x","x",$AN$2-'Indicator Date hidden'!AO118)</f>
        <v>0</v>
      </c>
      <c r="AO117" s="25">
        <f>IF('Indicator Date hidden'!AP118="x","x",$AO$2-'Indicator Date hidden'!AP118)</f>
        <v>0</v>
      </c>
      <c r="AP117" s="25">
        <f>IF('Indicator Date hidden'!AQ118="x","x",$AP$2-'Indicator Date hidden'!AQ118)</f>
        <v>0</v>
      </c>
      <c r="AQ117" s="25">
        <f>IF('Indicator Date hidden'!AR118="x","x",$AQ$2-'Indicator Date hidden'!AR118)</f>
        <v>4</v>
      </c>
      <c r="AR117" s="25">
        <f>IF('Indicator Date hidden'!AS118="x","x",$AR$2-'Indicator Date hidden'!AS118)</f>
        <v>0</v>
      </c>
      <c r="AS117" s="25">
        <f>IF('Indicator Date hidden'!AT118="x","x",$AS$2-'Indicator Date hidden'!AT118)</f>
        <v>0</v>
      </c>
      <c r="AT117" s="25">
        <f>IF('Indicator Date hidden'!AU118="x","x",$AT$2-'Indicator Date hidden'!AU118)</f>
        <v>0</v>
      </c>
      <c r="AU117" s="25">
        <f>IF('Indicator Date hidden'!AV118="x","x",$AU$2-'Indicator Date hidden'!AV118)</f>
        <v>3</v>
      </c>
      <c r="AV117" s="25">
        <f>IF('Indicator Date hidden'!AW118="x","x",$AV$2-'Indicator Date hidden'!AW118)</f>
        <v>0</v>
      </c>
      <c r="AW117" s="25">
        <f>IF('Indicator Date hidden'!AX118="x","x",$AW$2-'Indicator Date hidden'!AX118)</f>
        <v>0</v>
      </c>
      <c r="AX117" s="25">
        <f>IF('Indicator Date hidden'!AY118="x","x",$AX$2-'Indicator Date hidden'!AY118)</f>
        <v>0</v>
      </c>
      <c r="AY117" s="25">
        <f>IF('Indicator Date hidden'!AZ118="x","x",$AY$2-'Indicator Date hidden'!AZ118)</f>
        <v>0</v>
      </c>
      <c r="AZ117" s="25">
        <f>IF('Indicator Date hidden'!BA118="x","x",$AZ$2-'Indicator Date hidden'!BA118)</f>
        <v>0</v>
      </c>
      <c r="BA117">
        <f t="shared" si="15"/>
        <v>24</v>
      </c>
      <c r="BB117" s="26">
        <f t="shared" si="16"/>
        <v>0.48979591836734693</v>
      </c>
      <c r="BC117">
        <f t="shared" si="17"/>
        <v>7</v>
      </c>
      <c r="BD117" s="26">
        <f t="shared" si="18"/>
        <v>1.3112145636088988</v>
      </c>
      <c r="BE117" s="28">
        <f t="shared" si="19"/>
        <v>0</v>
      </c>
    </row>
    <row r="118" spans="1:57" x14ac:dyDescent="0.35">
      <c r="A118" t="s">
        <v>7947</v>
      </c>
      <c r="B118" s="25">
        <f>IF('Indicator Date hidden'!C119="x","x",$B$2-'Indicator Date hidden'!C119)</f>
        <v>0</v>
      </c>
      <c r="C118" s="25">
        <f>IF('Indicator Date hidden'!D119="x","x",$C$2-'Indicator Date hidden'!D119)</f>
        <v>0</v>
      </c>
      <c r="D118" s="25">
        <f>IF('Indicator Date hidden'!E119="x","x",$D$2-'Indicator Date hidden'!E119)</f>
        <v>0</v>
      </c>
      <c r="E118" s="25">
        <f>IF('Indicator Date hidden'!F119="x","x",$E$2-'Indicator Date hidden'!F119)</f>
        <v>0</v>
      </c>
      <c r="F118" s="25">
        <f>IF('Indicator Date hidden'!G119="x","x",$F$2-'Indicator Date hidden'!G119)</f>
        <v>0</v>
      </c>
      <c r="G118" s="25">
        <f>IF('Indicator Date hidden'!H119="x","x",$G$2-'Indicator Date hidden'!H119)</f>
        <v>0</v>
      </c>
      <c r="H118" s="25">
        <f>IF('Indicator Date hidden'!I119="x","x",$H$2-'Indicator Date hidden'!I119)</f>
        <v>0</v>
      </c>
      <c r="I118" s="25">
        <f>IF('Indicator Date hidden'!J119="x","x",$I$2-'Indicator Date hidden'!J119)</f>
        <v>0</v>
      </c>
      <c r="J118" s="25">
        <f>IF('Indicator Date hidden'!K119="x","x",$J$2-'Indicator Date hidden'!K119)</f>
        <v>0</v>
      </c>
      <c r="K118" s="25">
        <f>IF('Indicator Date hidden'!L119="x","x",$K$2-'Indicator Date hidden'!L119)</f>
        <v>0</v>
      </c>
      <c r="L118" s="25">
        <f>IF('Indicator Date hidden'!M119="x","x",$L$2-'Indicator Date hidden'!M119)</f>
        <v>0</v>
      </c>
      <c r="M118" s="25">
        <f>IF('Indicator Date hidden'!N119="x","x",$M$2-'Indicator Date hidden'!N119)</f>
        <v>0</v>
      </c>
      <c r="N118" s="25">
        <f>IF('Indicator Date hidden'!O119="x","x",$N$2-'Indicator Date hidden'!O119)</f>
        <v>0</v>
      </c>
      <c r="O118" s="25">
        <f>IF('Indicator Date hidden'!P119="x","x",$O$2-'Indicator Date hidden'!P119)</f>
        <v>0</v>
      </c>
      <c r="P118" s="25">
        <f>IF('Indicator Date hidden'!Q119="x","x",$P$2-'Indicator Date hidden'!Q119)</f>
        <v>0</v>
      </c>
      <c r="Q118" s="25">
        <f>IF('Indicator Date hidden'!R119="x","x",$Q$2-'Indicator Date hidden'!R119)</f>
        <v>3</v>
      </c>
      <c r="R118" s="25">
        <f>IF('Indicator Date hidden'!S119="x","x",$R$2-'Indicator Date hidden'!S119)</f>
        <v>0</v>
      </c>
      <c r="S118" s="25">
        <f>IF('Indicator Date hidden'!T119="x","x",$S$2-'Indicator Date hidden'!T119)</f>
        <v>0</v>
      </c>
      <c r="T118" s="25">
        <f>IF('Indicator Date hidden'!U119="x","x",$T$2-'Indicator Date hidden'!U119)</f>
        <v>0</v>
      </c>
      <c r="U118" s="25">
        <f>IF('Indicator Date hidden'!V119="x","x",$U$2-'Indicator Date hidden'!V119)</f>
        <v>0</v>
      </c>
      <c r="V118" s="25">
        <f>IF('Indicator Date hidden'!W119="x","x",$V$2-'Indicator Date hidden'!W119)</f>
        <v>0</v>
      </c>
      <c r="W118" s="25">
        <f>IF('Indicator Date hidden'!X119="x","x",$W$2-'Indicator Date hidden'!X119)</f>
        <v>3</v>
      </c>
      <c r="X118" s="25">
        <f>IF('Indicator Date hidden'!Y119="x","x",$X$2-'Indicator Date hidden'!Y119)</f>
        <v>2</v>
      </c>
      <c r="Y118" s="25">
        <f>IF('Indicator Date hidden'!Z119="x","x",$Y$2-'Indicator Date hidden'!Z119)</f>
        <v>0</v>
      </c>
      <c r="Z118" s="25">
        <f>IF('Indicator Date hidden'!AA119="x","x",$Z$2-'Indicator Date hidden'!AA119)</f>
        <v>0</v>
      </c>
      <c r="AA118" s="25">
        <f>IF('Indicator Date hidden'!AB119="x","x",$AA$2-'Indicator Date hidden'!AB119)</f>
        <v>0</v>
      </c>
      <c r="AB118" s="25">
        <f>IF('Indicator Date hidden'!AC119="x","x",$AB$2-'Indicator Date hidden'!AC119)</f>
        <v>0</v>
      </c>
      <c r="AC118" s="25">
        <f>IF('Indicator Date hidden'!AD119="x","x",$AC$2-'Indicator Date hidden'!AD119)</f>
        <v>0</v>
      </c>
      <c r="AD118" s="25">
        <f>IF('Indicator Date hidden'!AE119="x","x",$AD$2-'Indicator Date hidden'!AE119)</f>
        <v>0</v>
      </c>
      <c r="AE118" s="25">
        <f>IF('Indicator Date hidden'!AF119="x","x",$AE$2-'Indicator Date hidden'!AF119)</f>
        <v>0</v>
      </c>
      <c r="AF118" s="25">
        <f>IF('Indicator Date hidden'!AG119="x","x",$AF$2-'Indicator Date hidden'!AG119)</f>
        <v>4</v>
      </c>
      <c r="AG118" s="25">
        <f>IF('Indicator Date hidden'!AH119="x","x",$AG$2-'Indicator Date hidden'!AH119)</f>
        <v>0</v>
      </c>
      <c r="AH118" s="25">
        <f>IF('Indicator Date hidden'!AI119="x","x",$AH$2-'Indicator Date hidden'!AI119)</f>
        <v>0</v>
      </c>
      <c r="AI118" s="25">
        <f>IF('Indicator Date hidden'!AJ119="x","x",$AI$2-'Indicator Date hidden'!AJ119)</f>
        <v>0</v>
      </c>
      <c r="AJ118" s="25" t="str">
        <f>IF('Indicator Date hidden'!AK119="x","x",$AJ$2-'Indicator Date hidden'!AK119)</f>
        <v>x</v>
      </c>
      <c r="AK118" s="25">
        <f>IF('Indicator Date hidden'!AL119="x","x",$AK$2-'Indicator Date hidden'!AL119)</f>
        <v>1</v>
      </c>
      <c r="AL118" s="25">
        <f>IF('Indicator Date hidden'!AM119="x","x",$AL$2-'Indicator Date hidden'!AM119)</f>
        <v>0</v>
      </c>
      <c r="AM118" s="25">
        <f>IF('Indicator Date hidden'!AN119="x","x",$AM$2-'Indicator Date hidden'!AN119)</f>
        <v>0</v>
      </c>
      <c r="AN118" s="25">
        <f>IF('Indicator Date hidden'!AO119="x","x",$AN$2-'Indicator Date hidden'!AO119)</f>
        <v>0</v>
      </c>
      <c r="AO118" s="25">
        <f>IF('Indicator Date hidden'!AP119="x","x",$AO$2-'Indicator Date hidden'!AP119)</f>
        <v>2</v>
      </c>
      <c r="AP118" s="25">
        <f>IF('Indicator Date hidden'!AQ119="x","x",$AP$2-'Indicator Date hidden'!AQ119)</f>
        <v>2</v>
      </c>
      <c r="AQ118" s="25">
        <f>IF('Indicator Date hidden'!AR119="x","x",$AQ$2-'Indicator Date hidden'!AR119)</f>
        <v>0</v>
      </c>
      <c r="AR118" s="25">
        <f>IF('Indicator Date hidden'!AS119="x","x",$AR$2-'Indicator Date hidden'!AS119)</f>
        <v>0</v>
      </c>
      <c r="AS118" s="25">
        <f>IF('Indicator Date hidden'!AT119="x","x",$AS$2-'Indicator Date hidden'!AT119)</f>
        <v>0</v>
      </c>
      <c r="AT118" s="25">
        <f>IF('Indicator Date hidden'!AU119="x","x",$AT$2-'Indicator Date hidden'!AU119)</f>
        <v>0</v>
      </c>
      <c r="AU118" s="25">
        <f>IF('Indicator Date hidden'!AV119="x","x",$AU$2-'Indicator Date hidden'!AV119)</f>
        <v>5</v>
      </c>
      <c r="AV118" s="25">
        <f>IF('Indicator Date hidden'!AW119="x","x",$AV$2-'Indicator Date hidden'!AW119)</f>
        <v>0</v>
      </c>
      <c r="AW118" s="25">
        <f>IF('Indicator Date hidden'!AX119="x","x",$AW$2-'Indicator Date hidden'!AX119)</f>
        <v>0</v>
      </c>
      <c r="AX118" s="25">
        <f>IF('Indicator Date hidden'!AY119="x","x",$AX$2-'Indicator Date hidden'!AY119)</f>
        <v>0</v>
      </c>
      <c r="AY118" s="25">
        <f>IF('Indicator Date hidden'!AZ119="x","x",$AY$2-'Indicator Date hidden'!AZ119)</f>
        <v>0</v>
      </c>
      <c r="AZ118" s="25">
        <f>IF('Indicator Date hidden'!BA119="x","x",$AZ$2-'Indicator Date hidden'!BA119)</f>
        <v>0</v>
      </c>
      <c r="BA118">
        <f t="shared" si="15"/>
        <v>22</v>
      </c>
      <c r="BB118" s="26">
        <f t="shared" si="16"/>
        <v>0.44</v>
      </c>
      <c r="BC118">
        <f t="shared" si="17"/>
        <v>8</v>
      </c>
      <c r="BD118" s="26">
        <f t="shared" si="18"/>
        <v>1.1164228589562291</v>
      </c>
      <c r="BE118" s="28">
        <f t="shared" si="19"/>
        <v>0</v>
      </c>
    </row>
    <row r="119" spans="1:57" x14ac:dyDescent="0.35">
      <c r="A119" t="s">
        <v>7942</v>
      </c>
      <c r="B119" s="25">
        <f>IF('Indicator Date hidden'!C120="x","x",$B$2-'Indicator Date hidden'!C120)</f>
        <v>0</v>
      </c>
      <c r="C119" s="25">
        <f>IF('Indicator Date hidden'!D120="x","x",$C$2-'Indicator Date hidden'!D120)</f>
        <v>0</v>
      </c>
      <c r="D119" s="25">
        <f>IF('Indicator Date hidden'!E120="x","x",$D$2-'Indicator Date hidden'!E120)</f>
        <v>0</v>
      </c>
      <c r="E119" s="25">
        <f>IF('Indicator Date hidden'!F120="x","x",$E$2-'Indicator Date hidden'!F120)</f>
        <v>0</v>
      </c>
      <c r="F119" s="25">
        <f>IF('Indicator Date hidden'!G120="x","x",$F$2-'Indicator Date hidden'!G120)</f>
        <v>0</v>
      </c>
      <c r="G119" s="25">
        <f>IF('Indicator Date hidden'!H120="x","x",$G$2-'Indicator Date hidden'!H120)</f>
        <v>0</v>
      </c>
      <c r="H119" s="25">
        <f>IF('Indicator Date hidden'!I120="x","x",$H$2-'Indicator Date hidden'!I120)</f>
        <v>0</v>
      </c>
      <c r="I119" s="25">
        <f>IF('Indicator Date hidden'!J120="x","x",$I$2-'Indicator Date hidden'!J120)</f>
        <v>0</v>
      </c>
      <c r="J119" s="25">
        <f>IF('Indicator Date hidden'!K120="x","x",$J$2-'Indicator Date hidden'!K120)</f>
        <v>0</v>
      </c>
      <c r="K119" s="25">
        <f>IF('Indicator Date hidden'!L120="x","x",$K$2-'Indicator Date hidden'!L120)</f>
        <v>0</v>
      </c>
      <c r="L119" s="25">
        <f>IF('Indicator Date hidden'!M120="x","x",$L$2-'Indicator Date hidden'!M120)</f>
        <v>0</v>
      </c>
      <c r="M119" s="25">
        <f>IF('Indicator Date hidden'!N120="x","x",$M$2-'Indicator Date hidden'!N120)</f>
        <v>0</v>
      </c>
      <c r="N119" s="25">
        <f>IF('Indicator Date hidden'!O120="x","x",$N$2-'Indicator Date hidden'!O120)</f>
        <v>0</v>
      </c>
      <c r="O119" s="25">
        <f>IF('Indicator Date hidden'!P120="x","x",$O$2-'Indicator Date hidden'!P120)</f>
        <v>0</v>
      </c>
      <c r="P119" s="25">
        <f>IF('Indicator Date hidden'!Q120="x","x",$P$2-'Indicator Date hidden'!Q120)</f>
        <v>0</v>
      </c>
      <c r="Q119" s="25" t="str">
        <f>IF('Indicator Date hidden'!R120="x","x",$Q$2-'Indicator Date hidden'!R120)</f>
        <v>x</v>
      </c>
      <c r="R119" s="25">
        <f>IF('Indicator Date hidden'!S120="x","x",$R$2-'Indicator Date hidden'!S120)</f>
        <v>0</v>
      </c>
      <c r="S119" s="25">
        <f>IF('Indicator Date hidden'!T120="x","x",$S$2-'Indicator Date hidden'!T120)</f>
        <v>0</v>
      </c>
      <c r="T119" s="25">
        <f>IF('Indicator Date hidden'!U120="x","x",$T$2-'Indicator Date hidden'!U120)</f>
        <v>0</v>
      </c>
      <c r="U119" s="25">
        <f>IF('Indicator Date hidden'!V120="x","x",$U$2-'Indicator Date hidden'!V120)</f>
        <v>0</v>
      </c>
      <c r="V119" s="25">
        <f>IF('Indicator Date hidden'!W120="x","x",$V$2-'Indicator Date hidden'!W120)</f>
        <v>0</v>
      </c>
      <c r="W119" s="25">
        <f>IF('Indicator Date hidden'!X120="x","x",$W$2-'Indicator Date hidden'!X120)</f>
        <v>5</v>
      </c>
      <c r="X119" s="25">
        <f>IF('Indicator Date hidden'!Y120="x","x",$X$2-'Indicator Date hidden'!Y120)</f>
        <v>2</v>
      </c>
      <c r="Y119" s="25">
        <f>IF('Indicator Date hidden'!Z120="x","x",$Y$2-'Indicator Date hidden'!Z120)</f>
        <v>0</v>
      </c>
      <c r="Z119" s="25">
        <f>IF('Indicator Date hidden'!AA120="x","x",$Z$2-'Indicator Date hidden'!AA120)</f>
        <v>0</v>
      </c>
      <c r="AA119" s="25">
        <f>IF('Indicator Date hidden'!AB120="x","x",$AA$2-'Indicator Date hidden'!AB120)</f>
        <v>0</v>
      </c>
      <c r="AB119" s="25">
        <f>IF('Indicator Date hidden'!AC120="x","x",$AB$2-'Indicator Date hidden'!AC120)</f>
        <v>0</v>
      </c>
      <c r="AC119" s="25">
        <f>IF('Indicator Date hidden'!AD120="x","x",$AC$2-'Indicator Date hidden'!AD120)</f>
        <v>0</v>
      </c>
      <c r="AD119" s="25">
        <f>IF('Indicator Date hidden'!AE120="x","x",$AD$2-'Indicator Date hidden'!AE120)</f>
        <v>0</v>
      </c>
      <c r="AE119" s="25">
        <f>IF('Indicator Date hidden'!AF120="x","x",$AE$2-'Indicator Date hidden'!AF120)</f>
        <v>0</v>
      </c>
      <c r="AF119" s="25" t="str">
        <f>IF('Indicator Date hidden'!AG120="x","x",$AF$2-'Indicator Date hidden'!AG120)</f>
        <v>x</v>
      </c>
      <c r="AG119" s="25">
        <f>IF('Indicator Date hidden'!AH120="x","x",$AG$2-'Indicator Date hidden'!AH120)</f>
        <v>0</v>
      </c>
      <c r="AH119" s="25">
        <f>IF('Indicator Date hidden'!AI120="x","x",$AH$2-'Indicator Date hidden'!AI120)</f>
        <v>0</v>
      </c>
      <c r="AI119" s="25">
        <f>IF('Indicator Date hidden'!AJ120="x","x",$AI$2-'Indicator Date hidden'!AJ120)</f>
        <v>0</v>
      </c>
      <c r="AJ119" s="25">
        <f>IF('Indicator Date hidden'!AK120="x","x",$AJ$2-'Indicator Date hidden'!AK120)</f>
        <v>1</v>
      </c>
      <c r="AK119" s="25">
        <f>IF('Indicator Date hidden'!AL120="x","x",$AK$2-'Indicator Date hidden'!AL120)</f>
        <v>1</v>
      </c>
      <c r="AL119" s="25">
        <f>IF('Indicator Date hidden'!AM120="x","x",$AL$2-'Indicator Date hidden'!AM120)</f>
        <v>0</v>
      </c>
      <c r="AM119" s="25">
        <f>IF('Indicator Date hidden'!AN120="x","x",$AM$2-'Indicator Date hidden'!AN120)</f>
        <v>0</v>
      </c>
      <c r="AN119" s="25">
        <f>IF('Indicator Date hidden'!AO120="x","x",$AN$2-'Indicator Date hidden'!AO120)</f>
        <v>0</v>
      </c>
      <c r="AO119" s="25">
        <f>IF('Indicator Date hidden'!AP120="x","x",$AO$2-'Indicator Date hidden'!AP120)</f>
        <v>1</v>
      </c>
      <c r="AP119" s="25">
        <f>IF('Indicator Date hidden'!AQ120="x","x",$AP$2-'Indicator Date hidden'!AQ120)</f>
        <v>1</v>
      </c>
      <c r="AQ119" s="25">
        <f>IF('Indicator Date hidden'!AR120="x","x",$AQ$2-'Indicator Date hidden'!AR120)</f>
        <v>6</v>
      </c>
      <c r="AR119" s="25">
        <f>IF('Indicator Date hidden'!AS120="x","x",$AR$2-'Indicator Date hidden'!AS120)</f>
        <v>0</v>
      </c>
      <c r="AS119" s="25">
        <f>IF('Indicator Date hidden'!AT120="x","x",$AS$2-'Indicator Date hidden'!AT120)</f>
        <v>0</v>
      </c>
      <c r="AT119" s="25">
        <f>IF('Indicator Date hidden'!AU120="x","x",$AT$2-'Indicator Date hidden'!AU120)</f>
        <v>0</v>
      </c>
      <c r="AU119" s="25">
        <f>IF('Indicator Date hidden'!AV120="x","x",$AU$2-'Indicator Date hidden'!AV120)</f>
        <v>1</v>
      </c>
      <c r="AV119" s="25">
        <f>IF('Indicator Date hidden'!AW120="x","x",$AV$2-'Indicator Date hidden'!AW120)</f>
        <v>0</v>
      </c>
      <c r="AW119" s="25">
        <f>IF('Indicator Date hidden'!AX120="x","x",$AW$2-'Indicator Date hidden'!AX120)</f>
        <v>0</v>
      </c>
      <c r="AX119" s="25">
        <f>IF('Indicator Date hidden'!AY120="x","x",$AX$2-'Indicator Date hidden'!AY120)</f>
        <v>0</v>
      </c>
      <c r="AY119" s="25">
        <f>IF('Indicator Date hidden'!AZ120="x","x",$AY$2-'Indicator Date hidden'!AZ120)</f>
        <v>0</v>
      </c>
      <c r="AZ119" s="25">
        <f>IF('Indicator Date hidden'!BA120="x","x",$AZ$2-'Indicator Date hidden'!BA120)</f>
        <v>0</v>
      </c>
      <c r="BA119">
        <f t="shared" si="15"/>
        <v>18</v>
      </c>
      <c r="BB119" s="26">
        <f t="shared" si="16"/>
        <v>0.36734693877551022</v>
      </c>
      <c r="BC119">
        <f t="shared" si="17"/>
        <v>8</v>
      </c>
      <c r="BD119" s="26">
        <f t="shared" si="18"/>
        <v>1.1373775341300223</v>
      </c>
      <c r="BE119" s="28">
        <f t="shared" si="19"/>
        <v>0</v>
      </c>
    </row>
    <row r="120" spans="1:57" x14ac:dyDescent="0.35">
      <c r="A120" t="s">
        <v>7955</v>
      </c>
      <c r="B120" s="25">
        <f>IF('Indicator Date hidden'!C121="x","x",$B$2-'Indicator Date hidden'!C121)</f>
        <v>0</v>
      </c>
      <c r="C120" s="25">
        <f>IF('Indicator Date hidden'!D121="x","x",$C$2-'Indicator Date hidden'!D121)</f>
        <v>0</v>
      </c>
      <c r="D120" s="25">
        <f>IF('Indicator Date hidden'!E121="x","x",$D$2-'Indicator Date hidden'!E121)</f>
        <v>0</v>
      </c>
      <c r="E120" s="25">
        <f>IF('Indicator Date hidden'!F121="x","x",$E$2-'Indicator Date hidden'!F121)</f>
        <v>0</v>
      </c>
      <c r="F120" s="25">
        <f>IF('Indicator Date hidden'!G121="x","x",$F$2-'Indicator Date hidden'!G121)</f>
        <v>0</v>
      </c>
      <c r="G120" s="25">
        <f>IF('Indicator Date hidden'!H121="x","x",$G$2-'Indicator Date hidden'!H121)</f>
        <v>0</v>
      </c>
      <c r="H120" s="25">
        <f>IF('Indicator Date hidden'!I121="x","x",$H$2-'Indicator Date hidden'!I121)</f>
        <v>0</v>
      </c>
      <c r="I120" s="25">
        <f>IF('Indicator Date hidden'!J121="x","x",$I$2-'Indicator Date hidden'!J121)</f>
        <v>0</v>
      </c>
      <c r="J120" s="25">
        <f>IF('Indicator Date hidden'!K121="x","x",$J$2-'Indicator Date hidden'!K121)</f>
        <v>0</v>
      </c>
      <c r="K120" s="25">
        <f>IF('Indicator Date hidden'!L121="x","x",$K$2-'Indicator Date hidden'!L121)</f>
        <v>0</v>
      </c>
      <c r="L120" s="25">
        <f>IF('Indicator Date hidden'!M121="x","x",$L$2-'Indicator Date hidden'!M121)</f>
        <v>0</v>
      </c>
      <c r="M120" s="25">
        <f>IF('Indicator Date hidden'!N121="x","x",$M$2-'Indicator Date hidden'!N121)</f>
        <v>0</v>
      </c>
      <c r="N120" s="25">
        <f>IF('Indicator Date hidden'!O121="x","x",$N$2-'Indicator Date hidden'!O121)</f>
        <v>0</v>
      </c>
      <c r="O120" s="25">
        <f>IF('Indicator Date hidden'!P121="x","x",$O$2-'Indicator Date hidden'!P121)</f>
        <v>0</v>
      </c>
      <c r="P120" s="25">
        <f>IF('Indicator Date hidden'!Q121="x","x",$P$2-'Indicator Date hidden'!Q121)</f>
        <v>0</v>
      </c>
      <c r="Q120" s="25">
        <f>IF('Indicator Date hidden'!R121="x","x",$Q$2-'Indicator Date hidden'!R121)</f>
        <v>1</v>
      </c>
      <c r="R120" s="25">
        <f>IF('Indicator Date hidden'!S121="x","x",$R$2-'Indicator Date hidden'!S121)</f>
        <v>0</v>
      </c>
      <c r="S120" s="25">
        <f>IF('Indicator Date hidden'!T121="x","x",$S$2-'Indicator Date hidden'!T121)</f>
        <v>0</v>
      </c>
      <c r="T120" s="25">
        <f>IF('Indicator Date hidden'!U121="x","x",$T$2-'Indicator Date hidden'!U121)</f>
        <v>0</v>
      </c>
      <c r="U120" s="25">
        <f>IF('Indicator Date hidden'!V121="x","x",$U$2-'Indicator Date hidden'!V121)</f>
        <v>0</v>
      </c>
      <c r="V120" s="25">
        <f>IF('Indicator Date hidden'!W121="x","x",$V$2-'Indicator Date hidden'!W121)</f>
        <v>0</v>
      </c>
      <c r="W120" s="25">
        <f>IF('Indicator Date hidden'!X121="x","x",$W$2-'Indicator Date hidden'!X121)</f>
        <v>1</v>
      </c>
      <c r="X120" s="25">
        <f>IF('Indicator Date hidden'!Y121="x","x",$X$2-'Indicator Date hidden'!Y121)</f>
        <v>4</v>
      </c>
      <c r="Y120" s="25">
        <f>IF('Indicator Date hidden'!Z121="x","x",$Y$2-'Indicator Date hidden'!Z121)</f>
        <v>0</v>
      </c>
      <c r="Z120" s="25">
        <f>IF('Indicator Date hidden'!AA121="x","x",$Z$2-'Indicator Date hidden'!AA121)</f>
        <v>0</v>
      </c>
      <c r="AA120" s="25">
        <f>IF('Indicator Date hidden'!AB121="x","x",$AA$2-'Indicator Date hidden'!AB121)</f>
        <v>0</v>
      </c>
      <c r="AB120" s="25">
        <f>IF('Indicator Date hidden'!AC121="x","x",$AB$2-'Indicator Date hidden'!AC121)</f>
        <v>0</v>
      </c>
      <c r="AC120" s="25">
        <f>IF('Indicator Date hidden'!AD121="x","x",$AC$2-'Indicator Date hidden'!AD121)</f>
        <v>0</v>
      </c>
      <c r="AD120" s="25">
        <f>IF('Indicator Date hidden'!AE121="x","x",$AD$2-'Indicator Date hidden'!AE121)</f>
        <v>0</v>
      </c>
      <c r="AE120" s="25">
        <f>IF('Indicator Date hidden'!AF121="x","x",$AE$2-'Indicator Date hidden'!AF121)</f>
        <v>0</v>
      </c>
      <c r="AF120" s="25">
        <f>IF('Indicator Date hidden'!AG121="x","x",$AF$2-'Indicator Date hidden'!AG121)</f>
        <v>4</v>
      </c>
      <c r="AG120" s="25">
        <f>IF('Indicator Date hidden'!AH121="x","x",$AG$2-'Indicator Date hidden'!AH121)</f>
        <v>0</v>
      </c>
      <c r="AH120" s="25">
        <f>IF('Indicator Date hidden'!AI121="x","x",$AH$2-'Indicator Date hidden'!AI121)</f>
        <v>0</v>
      </c>
      <c r="AI120" s="25">
        <f>IF('Indicator Date hidden'!AJ121="x","x",$AI$2-'Indicator Date hidden'!AJ121)</f>
        <v>0</v>
      </c>
      <c r="AJ120" s="25" t="str">
        <f>IF('Indicator Date hidden'!AK121="x","x",$AJ$2-'Indicator Date hidden'!AK121)</f>
        <v>x</v>
      </c>
      <c r="AK120" s="25">
        <f>IF('Indicator Date hidden'!AL121="x","x",$AK$2-'Indicator Date hidden'!AL121)</f>
        <v>1</v>
      </c>
      <c r="AL120" s="25">
        <f>IF('Indicator Date hidden'!AM121="x","x",$AL$2-'Indicator Date hidden'!AM121)</f>
        <v>0</v>
      </c>
      <c r="AM120" s="25">
        <f>IF('Indicator Date hidden'!AN121="x","x",$AM$2-'Indicator Date hidden'!AN121)</f>
        <v>0</v>
      </c>
      <c r="AN120" s="25">
        <f>IF('Indicator Date hidden'!AO121="x","x",$AN$2-'Indicator Date hidden'!AO121)</f>
        <v>0</v>
      </c>
      <c r="AO120" s="25">
        <f>IF('Indicator Date hidden'!AP121="x","x",$AO$2-'Indicator Date hidden'!AP121)</f>
        <v>1</v>
      </c>
      <c r="AP120" s="25">
        <f>IF('Indicator Date hidden'!AQ121="x","x",$AP$2-'Indicator Date hidden'!AQ121)</f>
        <v>1</v>
      </c>
      <c r="AQ120" s="25">
        <f>IF('Indicator Date hidden'!AR121="x","x",$AQ$2-'Indicator Date hidden'!AR121)</f>
        <v>6</v>
      </c>
      <c r="AR120" s="25">
        <f>IF('Indicator Date hidden'!AS121="x","x",$AR$2-'Indicator Date hidden'!AS121)</f>
        <v>0</v>
      </c>
      <c r="AS120" s="25">
        <f>IF('Indicator Date hidden'!AT121="x","x",$AS$2-'Indicator Date hidden'!AT121)</f>
        <v>0</v>
      </c>
      <c r="AT120" s="25">
        <f>IF('Indicator Date hidden'!AU121="x","x",$AT$2-'Indicator Date hidden'!AU121)</f>
        <v>0</v>
      </c>
      <c r="AU120" s="25">
        <f>IF('Indicator Date hidden'!AV121="x","x",$AU$2-'Indicator Date hidden'!AV121)</f>
        <v>7</v>
      </c>
      <c r="AV120" s="25">
        <f>IF('Indicator Date hidden'!AW121="x","x",$AV$2-'Indicator Date hidden'!AW121)</f>
        <v>0</v>
      </c>
      <c r="AW120" s="25">
        <f>IF('Indicator Date hidden'!AX121="x","x",$AW$2-'Indicator Date hidden'!AX121)</f>
        <v>0</v>
      </c>
      <c r="AX120" s="25">
        <f>IF('Indicator Date hidden'!AY121="x","x",$AX$2-'Indicator Date hidden'!AY121)</f>
        <v>0</v>
      </c>
      <c r="AY120" s="25">
        <f>IF('Indicator Date hidden'!AZ121="x","x",$AY$2-'Indicator Date hidden'!AZ121)</f>
        <v>0</v>
      </c>
      <c r="AZ120" s="25">
        <f>IF('Indicator Date hidden'!BA121="x","x",$AZ$2-'Indicator Date hidden'!BA121)</f>
        <v>0</v>
      </c>
      <c r="BA120">
        <f t="shared" si="15"/>
        <v>26</v>
      </c>
      <c r="BB120" s="26">
        <f t="shared" si="16"/>
        <v>0.52</v>
      </c>
      <c r="BC120">
        <f t="shared" si="17"/>
        <v>9</v>
      </c>
      <c r="BD120" s="26">
        <f t="shared" si="18"/>
        <v>1.4729562111617576</v>
      </c>
      <c r="BE120" s="28">
        <f t="shared" si="19"/>
        <v>0</v>
      </c>
    </row>
    <row r="121" spans="1:57" x14ac:dyDescent="0.35">
      <c r="A121" t="s">
        <v>7968</v>
      </c>
      <c r="B121" s="25">
        <f>IF('Indicator Date hidden'!C122="x","x",$B$2-'Indicator Date hidden'!C122)</f>
        <v>0</v>
      </c>
      <c r="C121" s="25">
        <f>IF('Indicator Date hidden'!D122="x","x",$C$2-'Indicator Date hidden'!D122)</f>
        <v>0</v>
      </c>
      <c r="D121" s="25">
        <f>IF('Indicator Date hidden'!E122="x","x",$D$2-'Indicator Date hidden'!E122)</f>
        <v>0</v>
      </c>
      <c r="E121" s="25">
        <f>IF('Indicator Date hidden'!F122="x","x",$E$2-'Indicator Date hidden'!F122)</f>
        <v>0</v>
      </c>
      <c r="F121" s="25">
        <f>IF('Indicator Date hidden'!G122="x","x",$F$2-'Indicator Date hidden'!G122)</f>
        <v>0</v>
      </c>
      <c r="G121" s="25">
        <f>IF('Indicator Date hidden'!H122="x","x",$G$2-'Indicator Date hidden'!H122)</f>
        <v>0</v>
      </c>
      <c r="H121" s="25">
        <f>IF('Indicator Date hidden'!I122="x","x",$H$2-'Indicator Date hidden'!I122)</f>
        <v>0</v>
      </c>
      <c r="I121" s="25">
        <f>IF('Indicator Date hidden'!J122="x","x",$I$2-'Indicator Date hidden'!J122)</f>
        <v>0</v>
      </c>
      <c r="J121" s="25">
        <f>IF('Indicator Date hidden'!K122="x","x",$J$2-'Indicator Date hidden'!K122)</f>
        <v>0</v>
      </c>
      <c r="K121" s="25">
        <f>IF('Indicator Date hidden'!L122="x","x",$K$2-'Indicator Date hidden'!L122)</f>
        <v>0</v>
      </c>
      <c r="L121" s="25">
        <f>IF('Indicator Date hidden'!M122="x","x",$L$2-'Indicator Date hidden'!M122)</f>
        <v>0</v>
      </c>
      <c r="M121" s="25">
        <f>IF('Indicator Date hidden'!N122="x","x",$M$2-'Indicator Date hidden'!N122)</f>
        <v>0</v>
      </c>
      <c r="N121" s="25">
        <f>IF('Indicator Date hidden'!O122="x","x",$N$2-'Indicator Date hidden'!O122)</f>
        <v>0</v>
      </c>
      <c r="O121" s="25">
        <f>IF('Indicator Date hidden'!P122="x","x",$O$2-'Indicator Date hidden'!P122)</f>
        <v>0</v>
      </c>
      <c r="P121" s="25" t="str">
        <f>IF('Indicator Date hidden'!Q122="x","x",$P$2-'Indicator Date hidden'!Q122)</f>
        <v>x</v>
      </c>
      <c r="Q121" s="25" t="str">
        <f>IF('Indicator Date hidden'!R122="x","x",$Q$2-'Indicator Date hidden'!R122)</f>
        <v>x</v>
      </c>
      <c r="R121" s="25">
        <f>IF('Indicator Date hidden'!S122="x","x",$R$2-'Indicator Date hidden'!S122)</f>
        <v>0</v>
      </c>
      <c r="S121" s="25">
        <f>IF('Indicator Date hidden'!T122="x","x",$S$2-'Indicator Date hidden'!T122)</f>
        <v>0</v>
      </c>
      <c r="T121" s="25">
        <f>IF('Indicator Date hidden'!U122="x","x",$T$2-'Indicator Date hidden'!U122)</f>
        <v>0</v>
      </c>
      <c r="U121" s="25" t="str">
        <f>IF('Indicator Date hidden'!V122="x","x",$U$2-'Indicator Date hidden'!V122)</f>
        <v>x</v>
      </c>
      <c r="V121" s="25">
        <f>IF('Indicator Date hidden'!W122="x","x",$V$2-'Indicator Date hidden'!W122)</f>
        <v>0</v>
      </c>
      <c r="W121" s="25">
        <f>IF('Indicator Date hidden'!X122="x","x",$W$2-'Indicator Date hidden'!X122)</f>
        <v>7</v>
      </c>
      <c r="X121" s="25">
        <f>IF('Indicator Date hidden'!Y122="x","x",$X$2-'Indicator Date hidden'!Y122)</f>
        <v>4</v>
      </c>
      <c r="Y121" s="25">
        <f>IF('Indicator Date hidden'!Z122="x","x",$Y$2-'Indicator Date hidden'!Z122)</f>
        <v>0</v>
      </c>
      <c r="Z121" s="25">
        <f>IF('Indicator Date hidden'!AA122="x","x",$Z$2-'Indicator Date hidden'!AA122)</f>
        <v>0</v>
      </c>
      <c r="AA121" s="25" t="str">
        <f>IF('Indicator Date hidden'!AB122="x","x",$AA$2-'Indicator Date hidden'!AB122)</f>
        <v>x</v>
      </c>
      <c r="AB121" s="25">
        <f>IF('Indicator Date hidden'!AC122="x","x",$AB$2-'Indicator Date hidden'!AC122)</f>
        <v>0</v>
      </c>
      <c r="AC121" s="25">
        <f>IF('Indicator Date hidden'!AD122="x","x",$AC$2-'Indicator Date hidden'!AD122)</f>
        <v>0</v>
      </c>
      <c r="AD121" s="25" t="str">
        <f>IF('Indicator Date hidden'!AE122="x","x",$AD$2-'Indicator Date hidden'!AE122)</f>
        <v>x</v>
      </c>
      <c r="AE121" s="25" t="str">
        <f>IF('Indicator Date hidden'!AF122="x","x",$AE$2-'Indicator Date hidden'!AF122)</f>
        <v>x</v>
      </c>
      <c r="AF121" s="25" t="str">
        <f>IF('Indicator Date hidden'!AG122="x","x",$AF$2-'Indicator Date hidden'!AG122)</f>
        <v>x</v>
      </c>
      <c r="AG121" s="25">
        <f>IF('Indicator Date hidden'!AH122="x","x",$AG$2-'Indicator Date hidden'!AH122)</f>
        <v>0</v>
      </c>
      <c r="AH121" s="25">
        <f>IF('Indicator Date hidden'!AI122="x","x",$AH$2-'Indicator Date hidden'!AI122)</f>
        <v>0</v>
      </c>
      <c r="AI121" s="25">
        <f>IF('Indicator Date hidden'!AJ122="x","x",$AI$2-'Indicator Date hidden'!AJ122)</f>
        <v>0</v>
      </c>
      <c r="AJ121" s="25" t="str">
        <f>IF('Indicator Date hidden'!AK122="x","x",$AJ$2-'Indicator Date hidden'!AK122)</f>
        <v>x</v>
      </c>
      <c r="AK121" s="25">
        <f>IF('Indicator Date hidden'!AL122="x","x",$AK$2-'Indicator Date hidden'!AL122)</f>
        <v>1</v>
      </c>
      <c r="AL121" s="25">
        <f>IF('Indicator Date hidden'!AM122="x","x",$AL$2-'Indicator Date hidden'!AM122)</f>
        <v>0</v>
      </c>
      <c r="AM121" s="25">
        <f>IF('Indicator Date hidden'!AN122="x","x",$AM$2-'Indicator Date hidden'!AN122)</f>
        <v>0</v>
      </c>
      <c r="AN121" s="25">
        <f>IF('Indicator Date hidden'!AO122="x","x",$AN$2-'Indicator Date hidden'!AO122)</f>
        <v>0</v>
      </c>
      <c r="AO121" s="25" t="str">
        <f>IF('Indicator Date hidden'!AP122="x","x",$AO$2-'Indicator Date hidden'!AP122)</f>
        <v>x</v>
      </c>
      <c r="AP121" s="25" t="str">
        <f>IF('Indicator Date hidden'!AQ122="x","x",$AP$2-'Indicator Date hidden'!AQ122)</f>
        <v>x</v>
      </c>
      <c r="AQ121" s="25">
        <f>IF('Indicator Date hidden'!AR122="x","x",$AQ$2-'Indicator Date hidden'!AR122)</f>
        <v>4</v>
      </c>
      <c r="AR121" s="25">
        <f>IF('Indicator Date hidden'!AS122="x","x",$AR$2-'Indicator Date hidden'!AS122)</f>
        <v>1</v>
      </c>
      <c r="AS121" s="25" t="str">
        <f>IF('Indicator Date hidden'!AT122="x","x",$AS$2-'Indicator Date hidden'!AT122)</f>
        <v>x</v>
      </c>
      <c r="AT121" s="25" t="str">
        <f>IF('Indicator Date hidden'!AU122="x","x",$AT$2-'Indicator Date hidden'!AU122)</f>
        <v>x</v>
      </c>
      <c r="AU121" s="25" t="str">
        <f>IF('Indicator Date hidden'!AV122="x","x",$AU$2-'Indicator Date hidden'!AV122)</f>
        <v>x</v>
      </c>
      <c r="AV121" s="25">
        <f>IF('Indicator Date hidden'!AW122="x","x",$AV$2-'Indicator Date hidden'!AW122)</f>
        <v>3</v>
      </c>
      <c r="AW121" s="25">
        <f>IF('Indicator Date hidden'!AX122="x","x",$AW$2-'Indicator Date hidden'!AX122)</f>
        <v>3</v>
      </c>
      <c r="AX121" s="25">
        <f>IF('Indicator Date hidden'!AY122="x","x",$AX$2-'Indicator Date hidden'!AY122)</f>
        <v>0</v>
      </c>
      <c r="AY121" s="25">
        <f>IF('Indicator Date hidden'!AZ122="x","x",$AY$2-'Indicator Date hidden'!AZ122)</f>
        <v>0</v>
      </c>
      <c r="AZ121" s="25">
        <f>IF('Indicator Date hidden'!BA122="x","x",$AZ$2-'Indicator Date hidden'!BA122)</f>
        <v>0</v>
      </c>
      <c r="BA121">
        <f t="shared" si="15"/>
        <v>23</v>
      </c>
      <c r="BB121" s="26">
        <f t="shared" si="16"/>
        <v>0.60526315789473684</v>
      </c>
      <c r="BC121">
        <f t="shared" si="17"/>
        <v>7</v>
      </c>
      <c r="BD121" s="26">
        <f t="shared" si="18"/>
        <v>1.5137870545547005</v>
      </c>
      <c r="BE121" s="28">
        <f t="shared" si="19"/>
        <v>0</v>
      </c>
    </row>
    <row r="122" spans="1:57" x14ac:dyDescent="0.35">
      <c r="A122" t="s">
        <v>7966</v>
      </c>
      <c r="B122" s="25">
        <f>IF('Indicator Date hidden'!C123="x","x",$B$2-'Indicator Date hidden'!C123)</f>
        <v>0</v>
      </c>
      <c r="C122" s="25">
        <f>IF('Indicator Date hidden'!D123="x","x",$C$2-'Indicator Date hidden'!D123)</f>
        <v>0</v>
      </c>
      <c r="D122" s="25">
        <f>IF('Indicator Date hidden'!E123="x","x",$D$2-'Indicator Date hidden'!E123)</f>
        <v>0</v>
      </c>
      <c r="E122" s="25">
        <f>IF('Indicator Date hidden'!F123="x","x",$E$2-'Indicator Date hidden'!F123)</f>
        <v>0</v>
      </c>
      <c r="F122" s="25">
        <f>IF('Indicator Date hidden'!G123="x","x",$F$2-'Indicator Date hidden'!G123)</f>
        <v>0</v>
      </c>
      <c r="G122" s="25">
        <f>IF('Indicator Date hidden'!H123="x","x",$G$2-'Indicator Date hidden'!H123)</f>
        <v>0</v>
      </c>
      <c r="H122" s="25">
        <f>IF('Indicator Date hidden'!I123="x","x",$H$2-'Indicator Date hidden'!I123)</f>
        <v>0</v>
      </c>
      <c r="I122" s="25">
        <f>IF('Indicator Date hidden'!J123="x","x",$I$2-'Indicator Date hidden'!J123)</f>
        <v>0</v>
      </c>
      <c r="J122" s="25">
        <f>IF('Indicator Date hidden'!K123="x","x",$J$2-'Indicator Date hidden'!K123)</f>
        <v>0</v>
      </c>
      <c r="K122" s="25">
        <f>IF('Indicator Date hidden'!L123="x","x",$K$2-'Indicator Date hidden'!L123)</f>
        <v>0</v>
      </c>
      <c r="L122" s="25">
        <f>IF('Indicator Date hidden'!M123="x","x",$L$2-'Indicator Date hidden'!M123)</f>
        <v>0</v>
      </c>
      <c r="M122" s="25">
        <f>IF('Indicator Date hidden'!N123="x","x",$M$2-'Indicator Date hidden'!N123)</f>
        <v>0</v>
      </c>
      <c r="N122" s="25">
        <f>IF('Indicator Date hidden'!O123="x","x",$N$2-'Indicator Date hidden'!O123)</f>
        <v>0</v>
      </c>
      <c r="O122" s="25">
        <f>IF('Indicator Date hidden'!P123="x","x",$O$2-'Indicator Date hidden'!P123)</f>
        <v>0</v>
      </c>
      <c r="P122" s="25">
        <f>IF('Indicator Date hidden'!Q123="x","x",$P$2-'Indicator Date hidden'!Q123)</f>
        <v>0</v>
      </c>
      <c r="Q122" s="25">
        <f>IF('Indicator Date hidden'!R123="x","x",$Q$2-'Indicator Date hidden'!R123)</f>
        <v>3</v>
      </c>
      <c r="R122" s="25">
        <f>IF('Indicator Date hidden'!S123="x","x",$R$2-'Indicator Date hidden'!S123)</f>
        <v>0</v>
      </c>
      <c r="S122" s="25">
        <f>IF('Indicator Date hidden'!T123="x","x",$S$2-'Indicator Date hidden'!T123)</f>
        <v>0</v>
      </c>
      <c r="T122" s="25">
        <f>IF('Indicator Date hidden'!U123="x","x",$T$2-'Indicator Date hidden'!U123)</f>
        <v>0</v>
      </c>
      <c r="U122" s="25">
        <f>IF('Indicator Date hidden'!V123="x","x",$U$2-'Indicator Date hidden'!V123)</f>
        <v>0</v>
      </c>
      <c r="V122" s="25">
        <f>IF('Indicator Date hidden'!W123="x","x",$V$2-'Indicator Date hidden'!W123)</f>
        <v>0</v>
      </c>
      <c r="W122" s="25">
        <f>IF('Indicator Date hidden'!X123="x","x",$W$2-'Indicator Date hidden'!X123)</f>
        <v>3</v>
      </c>
      <c r="X122" s="25" t="str">
        <f>IF('Indicator Date hidden'!Y123="x","x",$X$2-'Indicator Date hidden'!Y123)</f>
        <v>x</v>
      </c>
      <c r="Y122" s="25">
        <f>IF('Indicator Date hidden'!Z123="x","x",$Y$2-'Indicator Date hidden'!Z123)</f>
        <v>0</v>
      </c>
      <c r="Z122" s="25">
        <f>IF('Indicator Date hidden'!AA123="x","x",$Z$2-'Indicator Date hidden'!AA123)</f>
        <v>0</v>
      </c>
      <c r="AA122" s="25">
        <f>IF('Indicator Date hidden'!AB123="x","x",$AA$2-'Indicator Date hidden'!AB123)</f>
        <v>0</v>
      </c>
      <c r="AB122" s="25">
        <f>IF('Indicator Date hidden'!AC123="x","x",$AB$2-'Indicator Date hidden'!AC123)</f>
        <v>0</v>
      </c>
      <c r="AC122" s="25">
        <f>IF('Indicator Date hidden'!AD123="x","x",$AC$2-'Indicator Date hidden'!AD123)</f>
        <v>0</v>
      </c>
      <c r="AD122" s="25">
        <f>IF('Indicator Date hidden'!AE123="x","x",$AD$2-'Indicator Date hidden'!AE123)</f>
        <v>0</v>
      </c>
      <c r="AE122" s="25">
        <f>IF('Indicator Date hidden'!AF123="x","x",$AE$2-'Indicator Date hidden'!AF123)</f>
        <v>0</v>
      </c>
      <c r="AF122" s="25">
        <f>IF('Indicator Date hidden'!AG123="x","x",$AF$2-'Indicator Date hidden'!AG123)</f>
        <v>3</v>
      </c>
      <c r="AG122" s="25">
        <f>IF('Indicator Date hidden'!AH123="x","x",$AG$2-'Indicator Date hidden'!AH123)</f>
        <v>0</v>
      </c>
      <c r="AH122" s="25">
        <f>IF('Indicator Date hidden'!AI123="x","x",$AH$2-'Indicator Date hidden'!AI123)</f>
        <v>0</v>
      </c>
      <c r="AI122" s="25">
        <f>IF('Indicator Date hidden'!AJ123="x","x",$AI$2-'Indicator Date hidden'!AJ123)</f>
        <v>0</v>
      </c>
      <c r="AJ122" s="25">
        <f>IF('Indicator Date hidden'!AK123="x","x",$AJ$2-'Indicator Date hidden'!AK123)</f>
        <v>1</v>
      </c>
      <c r="AK122" s="25">
        <f>IF('Indicator Date hidden'!AL123="x","x",$AK$2-'Indicator Date hidden'!AL123)</f>
        <v>1</v>
      </c>
      <c r="AL122" s="25">
        <f>IF('Indicator Date hidden'!AM123="x","x",$AL$2-'Indicator Date hidden'!AM123)</f>
        <v>0</v>
      </c>
      <c r="AM122" s="25">
        <f>IF('Indicator Date hidden'!AN123="x","x",$AM$2-'Indicator Date hidden'!AN123)</f>
        <v>0</v>
      </c>
      <c r="AN122" s="25">
        <f>IF('Indicator Date hidden'!AO123="x","x",$AN$2-'Indicator Date hidden'!AO123)</f>
        <v>0</v>
      </c>
      <c r="AO122" s="25">
        <f>IF('Indicator Date hidden'!AP123="x","x",$AO$2-'Indicator Date hidden'!AP123)</f>
        <v>0</v>
      </c>
      <c r="AP122" s="25">
        <f>IF('Indicator Date hidden'!AQ123="x","x",$AP$2-'Indicator Date hidden'!AQ123)</f>
        <v>0</v>
      </c>
      <c r="AQ122" s="25">
        <f>IF('Indicator Date hidden'!AR123="x","x",$AQ$2-'Indicator Date hidden'!AR123)</f>
        <v>0</v>
      </c>
      <c r="AR122" s="25">
        <f>IF('Indicator Date hidden'!AS123="x","x",$AR$2-'Indicator Date hidden'!AS123)</f>
        <v>0</v>
      </c>
      <c r="AS122" s="25">
        <f>IF('Indicator Date hidden'!AT123="x","x",$AS$2-'Indicator Date hidden'!AT123)</f>
        <v>0</v>
      </c>
      <c r="AT122" s="25">
        <f>IF('Indicator Date hidden'!AU123="x","x",$AT$2-'Indicator Date hidden'!AU123)</f>
        <v>0</v>
      </c>
      <c r="AU122" s="25">
        <f>IF('Indicator Date hidden'!AV123="x","x",$AU$2-'Indicator Date hidden'!AV123)</f>
        <v>3</v>
      </c>
      <c r="AV122" s="25">
        <f>IF('Indicator Date hidden'!AW123="x","x",$AV$2-'Indicator Date hidden'!AW123)</f>
        <v>0</v>
      </c>
      <c r="AW122" s="25">
        <f>IF('Indicator Date hidden'!AX123="x","x",$AW$2-'Indicator Date hidden'!AX123)</f>
        <v>0</v>
      </c>
      <c r="AX122" s="25">
        <f>IF('Indicator Date hidden'!AY123="x","x",$AX$2-'Indicator Date hidden'!AY123)</f>
        <v>0</v>
      </c>
      <c r="AY122" s="25">
        <f>IF('Indicator Date hidden'!AZ123="x","x",$AY$2-'Indicator Date hidden'!AZ123)</f>
        <v>0</v>
      </c>
      <c r="AZ122" s="25">
        <f>IF('Indicator Date hidden'!BA123="x","x",$AZ$2-'Indicator Date hidden'!BA123)</f>
        <v>0</v>
      </c>
      <c r="BA122">
        <f t="shared" si="15"/>
        <v>14</v>
      </c>
      <c r="BB122" s="26">
        <f t="shared" si="16"/>
        <v>0.28000000000000003</v>
      </c>
      <c r="BC122">
        <f t="shared" si="17"/>
        <v>6</v>
      </c>
      <c r="BD122" s="26">
        <f t="shared" si="18"/>
        <v>0.82559069762201176</v>
      </c>
      <c r="BE122" s="28">
        <f t="shared" si="19"/>
        <v>0</v>
      </c>
    </row>
    <row r="123" spans="1:57" x14ac:dyDescent="0.35">
      <c r="A123" t="s">
        <v>7962</v>
      </c>
      <c r="B123" s="25">
        <f>IF('Indicator Date hidden'!C124="x","x",$B$2-'Indicator Date hidden'!C124)</f>
        <v>0</v>
      </c>
      <c r="C123" s="25">
        <f>IF('Indicator Date hidden'!D124="x","x",$C$2-'Indicator Date hidden'!D124)</f>
        <v>0</v>
      </c>
      <c r="D123" s="25">
        <f>IF('Indicator Date hidden'!E124="x","x",$D$2-'Indicator Date hidden'!E124)</f>
        <v>0</v>
      </c>
      <c r="E123" s="25">
        <f>IF('Indicator Date hidden'!F124="x","x",$E$2-'Indicator Date hidden'!F124)</f>
        <v>0</v>
      </c>
      <c r="F123" s="25">
        <f>IF('Indicator Date hidden'!G124="x","x",$F$2-'Indicator Date hidden'!G124)</f>
        <v>0</v>
      </c>
      <c r="G123" s="25">
        <f>IF('Indicator Date hidden'!H124="x","x",$G$2-'Indicator Date hidden'!H124)</f>
        <v>0</v>
      </c>
      <c r="H123" s="25">
        <f>IF('Indicator Date hidden'!I124="x","x",$H$2-'Indicator Date hidden'!I124)</f>
        <v>0</v>
      </c>
      <c r="I123" s="25">
        <f>IF('Indicator Date hidden'!J124="x","x",$I$2-'Indicator Date hidden'!J124)</f>
        <v>0</v>
      </c>
      <c r="J123" s="25">
        <f>IF('Indicator Date hidden'!K124="x","x",$J$2-'Indicator Date hidden'!K124)</f>
        <v>0</v>
      </c>
      <c r="K123" s="25">
        <f>IF('Indicator Date hidden'!L124="x","x",$K$2-'Indicator Date hidden'!L124)</f>
        <v>0</v>
      </c>
      <c r="L123" s="25">
        <f>IF('Indicator Date hidden'!M124="x","x",$L$2-'Indicator Date hidden'!M124)</f>
        <v>0</v>
      </c>
      <c r="M123" s="25">
        <f>IF('Indicator Date hidden'!N124="x","x",$M$2-'Indicator Date hidden'!N124)</f>
        <v>0</v>
      </c>
      <c r="N123" s="25">
        <f>IF('Indicator Date hidden'!O124="x","x",$N$2-'Indicator Date hidden'!O124)</f>
        <v>0</v>
      </c>
      <c r="O123" s="25">
        <f>IF('Indicator Date hidden'!P124="x","x",$O$2-'Indicator Date hidden'!P124)</f>
        <v>0</v>
      </c>
      <c r="P123" s="25">
        <f>IF('Indicator Date hidden'!Q124="x","x",$P$2-'Indicator Date hidden'!Q124)</f>
        <v>0</v>
      </c>
      <c r="Q123" s="25" t="str">
        <f>IF('Indicator Date hidden'!R124="x","x",$Q$2-'Indicator Date hidden'!R124)</f>
        <v>x</v>
      </c>
      <c r="R123" s="25">
        <f>IF('Indicator Date hidden'!S124="x","x",$R$2-'Indicator Date hidden'!S124)</f>
        <v>0</v>
      </c>
      <c r="S123" s="25">
        <f>IF('Indicator Date hidden'!T124="x","x",$S$2-'Indicator Date hidden'!T124)</f>
        <v>0</v>
      </c>
      <c r="T123" s="25">
        <f>IF('Indicator Date hidden'!U124="x","x",$T$2-'Indicator Date hidden'!U124)</f>
        <v>0</v>
      </c>
      <c r="U123" s="25" t="str">
        <f>IF('Indicator Date hidden'!V124="x","x",$U$2-'Indicator Date hidden'!V124)</f>
        <v>x</v>
      </c>
      <c r="V123" s="25">
        <f>IF('Indicator Date hidden'!W124="x","x",$V$2-'Indicator Date hidden'!W124)</f>
        <v>0</v>
      </c>
      <c r="W123" s="25" t="str">
        <f>IF('Indicator Date hidden'!X124="x","x",$W$2-'Indicator Date hidden'!X124)</f>
        <v>x</v>
      </c>
      <c r="X123" s="25">
        <f>IF('Indicator Date hidden'!Y124="x","x",$X$2-'Indicator Date hidden'!Y124)</f>
        <v>4</v>
      </c>
      <c r="Y123" s="25">
        <f>IF('Indicator Date hidden'!Z124="x","x",$Y$2-'Indicator Date hidden'!Z124)</f>
        <v>0</v>
      </c>
      <c r="Z123" s="25">
        <f>IF('Indicator Date hidden'!AA124="x","x",$Z$2-'Indicator Date hidden'!AA124)</f>
        <v>0</v>
      </c>
      <c r="AA123" s="25" t="str">
        <f>IF('Indicator Date hidden'!AB124="x","x",$AA$2-'Indicator Date hidden'!AB124)</f>
        <v>x</v>
      </c>
      <c r="AB123" s="25">
        <f>IF('Indicator Date hidden'!AC124="x","x",$AB$2-'Indicator Date hidden'!AC124)</f>
        <v>0</v>
      </c>
      <c r="AC123" s="25">
        <f>IF('Indicator Date hidden'!AD124="x","x",$AC$2-'Indicator Date hidden'!AD124)</f>
        <v>0</v>
      </c>
      <c r="AD123" s="25" t="str">
        <f>IF('Indicator Date hidden'!AE124="x","x",$AD$2-'Indicator Date hidden'!AE124)</f>
        <v>x</v>
      </c>
      <c r="AE123" s="25">
        <f>IF('Indicator Date hidden'!AF124="x","x",$AE$2-'Indicator Date hidden'!AF124)</f>
        <v>0</v>
      </c>
      <c r="AF123" s="25">
        <f>IF('Indicator Date hidden'!AG124="x","x",$AF$2-'Indicator Date hidden'!AG124)</f>
        <v>1</v>
      </c>
      <c r="AG123" s="25">
        <f>IF('Indicator Date hidden'!AH124="x","x",$AG$2-'Indicator Date hidden'!AH124)</f>
        <v>0</v>
      </c>
      <c r="AH123" s="25">
        <f>IF('Indicator Date hidden'!AI124="x","x",$AH$2-'Indicator Date hidden'!AI124)</f>
        <v>0</v>
      </c>
      <c r="AI123" s="25">
        <f>IF('Indicator Date hidden'!AJ124="x","x",$AI$2-'Indicator Date hidden'!AJ124)</f>
        <v>0</v>
      </c>
      <c r="AJ123" s="25" t="str">
        <f>IF('Indicator Date hidden'!AK124="x","x",$AJ$2-'Indicator Date hidden'!AK124)</f>
        <v>x</v>
      </c>
      <c r="AK123" s="25">
        <f>IF('Indicator Date hidden'!AL124="x","x",$AK$2-'Indicator Date hidden'!AL124)</f>
        <v>1</v>
      </c>
      <c r="AL123" s="25">
        <f>IF('Indicator Date hidden'!AM124="x","x",$AL$2-'Indicator Date hidden'!AM124)</f>
        <v>0</v>
      </c>
      <c r="AM123" s="25">
        <f>IF('Indicator Date hidden'!AN124="x","x",$AM$2-'Indicator Date hidden'!AN124)</f>
        <v>0</v>
      </c>
      <c r="AN123" s="25">
        <f>IF('Indicator Date hidden'!AO124="x","x",$AN$2-'Indicator Date hidden'!AO124)</f>
        <v>0</v>
      </c>
      <c r="AO123" s="25">
        <f>IF('Indicator Date hidden'!AP124="x","x",$AO$2-'Indicator Date hidden'!AP124)</f>
        <v>0</v>
      </c>
      <c r="AP123" s="25">
        <f>IF('Indicator Date hidden'!AQ124="x","x",$AP$2-'Indicator Date hidden'!AQ124)</f>
        <v>0</v>
      </c>
      <c r="AQ123" s="25">
        <f>IF('Indicator Date hidden'!AR124="x","x",$AQ$2-'Indicator Date hidden'!AR124)</f>
        <v>0</v>
      </c>
      <c r="AR123" s="25">
        <f>IF('Indicator Date hidden'!AS124="x","x",$AR$2-'Indicator Date hidden'!AS124)</f>
        <v>0</v>
      </c>
      <c r="AS123" s="25">
        <f>IF('Indicator Date hidden'!AT124="x","x",$AS$2-'Indicator Date hidden'!AT124)</f>
        <v>0</v>
      </c>
      <c r="AT123" s="25">
        <f>IF('Indicator Date hidden'!AU124="x","x",$AT$2-'Indicator Date hidden'!AU124)</f>
        <v>0</v>
      </c>
      <c r="AU123" s="25" t="str">
        <f>IF('Indicator Date hidden'!AV124="x","x",$AU$2-'Indicator Date hidden'!AV124)</f>
        <v>x</v>
      </c>
      <c r="AV123" s="25">
        <f>IF('Indicator Date hidden'!AW124="x","x",$AV$2-'Indicator Date hidden'!AW124)</f>
        <v>0</v>
      </c>
      <c r="AW123" s="25">
        <f>IF('Indicator Date hidden'!AX124="x","x",$AW$2-'Indicator Date hidden'!AX124)</f>
        <v>0</v>
      </c>
      <c r="AX123" s="25">
        <f>IF('Indicator Date hidden'!AY124="x","x",$AX$2-'Indicator Date hidden'!AY124)</f>
        <v>0</v>
      </c>
      <c r="AY123" s="25">
        <f>IF('Indicator Date hidden'!AZ124="x","x",$AY$2-'Indicator Date hidden'!AZ124)</f>
        <v>0</v>
      </c>
      <c r="AZ123" s="25">
        <f>IF('Indicator Date hidden'!BA124="x","x",$AZ$2-'Indicator Date hidden'!BA124)</f>
        <v>0</v>
      </c>
      <c r="BA123">
        <f t="shared" si="15"/>
        <v>6</v>
      </c>
      <c r="BB123" s="26">
        <f t="shared" si="16"/>
        <v>0.13636363636363635</v>
      </c>
      <c r="BC123">
        <f t="shared" si="17"/>
        <v>3</v>
      </c>
      <c r="BD123" s="26">
        <f t="shared" si="18"/>
        <v>0.62489668567579637</v>
      </c>
      <c r="BE123" s="28">
        <f t="shared" si="19"/>
        <v>0</v>
      </c>
    </row>
    <row r="124" spans="1:57" x14ac:dyDescent="0.35">
      <c r="A124" t="s">
        <v>7970</v>
      </c>
      <c r="B124" s="25">
        <f>IF('Indicator Date hidden'!C125="x","x",$B$2-'Indicator Date hidden'!C125)</f>
        <v>0</v>
      </c>
      <c r="C124" s="25">
        <f>IF('Indicator Date hidden'!D125="x","x",$C$2-'Indicator Date hidden'!D125)</f>
        <v>0</v>
      </c>
      <c r="D124" s="25">
        <f>IF('Indicator Date hidden'!E125="x","x",$D$2-'Indicator Date hidden'!E125)</f>
        <v>0</v>
      </c>
      <c r="E124" s="25">
        <f>IF('Indicator Date hidden'!F125="x","x",$E$2-'Indicator Date hidden'!F125)</f>
        <v>0</v>
      </c>
      <c r="F124" s="25">
        <f>IF('Indicator Date hidden'!G125="x","x",$F$2-'Indicator Date hidden'!G125)</f>
        <v>0</v>
      </c>
      <c r="G124" s="25">
        <f>IF('Indicator Date hidden'!H125="x","x",$G$2-'Indicator Date hidden'!H125)</f>
        <v>0</v>
      </c>
      <c r="H124" s="25">
        <f>IF('Indicator Date hidden'!I125="x","x",$H$2-'Indicator Date hidden'!I125)</f>
        <v>0</v>
      </c>
      <c r="I124" s="25">
        <f>IF('Indicator Date hidden'!J125="x","x",$I$2-'Indicator Date hidden'!J125)</f>
        <v>0</v>
      </c>
      <c r="J124" s="25">
        <f>IF('Indicator Date hidden'!K125="x","x",$J$2-'Indicator Date hidden'!K125)</f>
        <v>0</v>
      </c>
      <c r="K124" s="25">
        <f>IF('Indicator Date hidden'!L125="x","x",$K$2-'Indicator Date hidden'!L125)</f>
        <v>0</v>
      </c>
      <c r="L124" s="25">
        <f>IF('Indicator Date hidden'!M125="x","x",$L$2-'Indicator Date hidden'!M125)</f>
        <v>0</v>
      </c>
      <c r="M124" s="25">
        <f>IF('Indicator Date hidden'!N125="x","x",$M$2-'Indicator Date hidden'!N125)</f>
        <v>0</v>
      </c>
      <c r="N124" s="25">
        <f>IF('Indicator Date hidden'!O125="x","x",$N$2-'Indicator Date hidden'!O125)</f>
        <v>0</v>
      </c>
      <c r="O124" s="25">
        <f>IF('Indicator Date hidden'!P125="x","x",$O$2-'Indicator Date hidden'!P125)</f>
        <v>0</v>
      </c>
      <c r="P124" s="25">
        <f>IF('Indicator Date hidden'!Q125="x","x",$P$2-'Indicator Date hidden'!Q125)</f>
        <v>0</v>
      </c>
      <c r="Q124" s="25" t="str">
        <f>IF('Indicator Date hidden'!R125="x","x",$Q$2-'Indicator Date hidden'!R125)</f>
        <v>x</v>
      </c>
      <c r="R124" s="25">
        <f>IF('Indicator Date hidden'!S125="x","x",$R$2-'Indicator Date hidden'!S125)</f>
        <v>0</v>
      </c>
      <c r="S124" s="25">
        <f>IF('Indicator Date hidden'!T125="x","x",$S$2-'Indicator Date hidden'!T125)</f>
        <v>0</v>
      </c>
      <c r="T124" s="25">
        <f>IF('Indicator Date hidden'!U125="x","x",$T$2-'Indicator Date hidden'!U125)</f>
        <v>0</v>
      </c>
      <c r="U124" s="25" t="str">
        <f>IF('Indicator Date hidden'!V125="x","x",$U$2-'Indicator Date hidden'!V125)</f>
        <v>x</v>
      </c>
      <c r="V124" s="25">
        <f>IF('Indicator Date hidden'!W125="x","x",$V$2-'Indicator Date hidden'!W125)</f>
        <v>0</v>
      </c>
      <c r="W124" s="25" t="str">
        <f>IF('Indicator Date hidden'!X125="x","x",$W$2-'Indicator Date hidden'!X125)</f>
        <v>x</v>
      </c>
      <c r="X124" s="25">
        <f>IF('Indicator Date hidden'!Y125="x","x",$X$2-'Indicator Date hidden'!Y125)</f>
        <v>4</v>
      </c>
      <c r="Y124" s="25">
        <f>IF('Indicator Date hidden'!Z125="x","x",$Y$2-'Indicator Date hidden'!Z125)</f>
        <v>0</v>
      </c>
      <c r="Z124" s="25">
        <f>IF('Indicator Date hidden'!AA125="x","x",$Z$2-'Indicator Date hidden'!AA125)</f>
        <v>0</v>
      </c>
      <c r="AA124" s="25" t="str">
        <f>IF('Indicator Date hidden'!AB125="x","x",$AA$2-'Indicator Date hidden'!AB125)</f>
        <v>x</v>
      </c>
      <c r="AB124" s="25">
        <f>IF('Indicator Date hidden'!AC125="x","x",$AB$2-'Indicator Date hidden'!AC125)</f>
        <v>0</v>
      </c>
      <c r="AC124" s="25">
        <f>IF('Indicator Date hidden'!AD125="x","x",$AC$2-'Indicator Date hidden'!AD125)</f>
        <v>0</v>
      </c>
      <c r="AD124" s="25" t="str">
        <f>IF('Indicator Date hidden'!AE125="x","x",$AD$2-'Indicator Date hidden'!AE125)</f>
        <v>x</v>
      </c>
      <c r="AE124" s="25">
        <f>IF('Indicator Date hidden'!AF125="x","x",$AE$2-'Indicator Date hidden'!AF125)</f>
        <v>0</v>
      </c>
      <c r="AF124" s="25" t="str">
        <f>IF('Indicator Date hidden'!AG125="x","x",$AF$2-'Indicator Date hidden'!AG125)</f>
        <v>x</v>
      </c>
      <c r="AG124" s="25">
        <f>IF('Indicator Date hidden'!AH125="x","x",$AG$2-'Indicator Date hidden'!AH125)</f>
        <v>0</v>
      </c>
      <c r="AH124" s="25">
        <f>IF('Indicator Date hidden'!AI125="x","x",$AH$2-'Indicator Date hidden'!AI125)</f>
        <v>0</v>
      </c>
      <c r="AI124" s="25">
        <f>IF('Indicator Date hidden'!AJ125="x","x",$AI$2-'Indicator Date hidden'!AJ125)</f>
        <v>0</v>
      </c>
      <c r="AJ124" s="25" t="str">
        <f>IF('Indicator Date hidden'!AK125="x","x",$AJ$2-'Indicator Date hidden'!AK125)</f>
        <v>x</v>
      </c>
      <c r="AK124" s="25">
        <f>IF('Indicator Date hidden'!AL125="x","x",$AK$2-'Indicator Date hidden'!AL125)</f>
        <v>1</v>
      </c>
      <c r="AL124" s="25">
        <f>IF('Indicator Date hidden'!AM125="x","x",$AL$2-'Indicator Date hidden'!AM125)</f>
        <v>0</v>
      </c>
      <c r="AM124" s="25">
        <f>IF('Indicator Date hidden'!AN125="x","x",$AM$2-'Indicator Date hidden'!AN125)</f>
        <v>0</v>
      </c>
      <c r="AN124" s="25">
        <f>IF('Indicator Date hidden'!AO125="x","x",$AN$2-'Indicator Date hidden'!AO125)</f>
        <v>0</v>
      </c>
      <c r="AO124" s="25">
        <f>IF('Indicator Date hidden'!AP125="x","x",$AO$2-'Indicator Date hidden'!AP125)</f>
        <v>2</v>
      </c>
      <c r="AP124" s="25" t="str">
        <f>IF('Indicator Date hidden'!AQ125="x","x",$AP$2-'Indicator Date hidden'!AQ125)</f>
        <v>x</v>
      </c>
      <c r="AQ124" s="25">
        <f>IF('Indicator Date hidden'!AR125="x","x",$AQ$2-'Indicator Date hidden'!AR125)</f>
        <v>0</v>
      </c>
      <c r="AR124" s="25">
        <f>IF('Indicator Date hidden'!AS125="x","x",$AR$2-'Indicator Date hidden'!AS125)</f>
        <v>0</v>
      </c>
      <c r="AS124" s="25">
        <f>IF('Indicator Date hidden'!AT125="x","x",$AS$2-'Indicator Date hidden'!AT125)</f>
        <v>0</v>
      </c>
      <c r="AT124" s="25">
        <f>IF('Indicator Date hidden'!AU125="x","x",$AT$2-'Indicator Date hidden'!AU125)</f>
        <v>0</v>
      </c>
      <c r="AU124" s="25" t="str">
        <f>IF('Indicator Date hidden'!AV125="x","x",$AU$2-'Indicator Date hidden'!AV125)</f>
        <v>x</v>
      </c>
      <c r="AV124" s="25">
        <f>IF('Indicator Date hidden'!AW125="x","x",$AV$2-'Indicator Date hidden'!AW125)</f>
        <v>0</v>
      </c>
      <c r="AW124" s="25">
        <f>IF('Indicator Date hidden'!AX125="x","x",$AW$2-'Indicator Date hidden'!AX125)</f>
        <v>0</v>
      </c>
      <c r="AX124" s="25">
        <f>IF('Indicator Date hidden'!AY125="x","x",$AX$2-'Indicator Date hidden'!AY125)</f>
        <v>0</v>
      </c>
      <c r="AY124" s="25" t="str">
        <f>IF('Indicator Date hidden'!AZ125="x","x",$AY$2-'Indicator Date hidden'!AZ125)</f>
        <v>x</v>
      </c>
      <c r="AZ124" s="25">
        <f>IF('Indicator Date hidden'!BA125="x","x",$AZ$2-'Indicator Date hidden'!BA125)</f>
        <v>0</v>
      </c>
      <c r="BA124">
        <f t="shared" si="15"/>
        <v>7</v>
      </c>
      <c r="BB124" s="26">
        <f t="shared" si="16"/>
        <v>0.17073170731707318</v>
      </c>
      <c r="BC124">
        <f t="shared" si="17"/>
        <v>3</v>
      </c>
      <c r="BD124" s="26">
        <f t="shared" si="18"/>
        <v>0.69501496823292719</v>
      </c>
      <c r="BE124" s="28">
        <f t="shared" si="19"/>
        <v>0</v>
      </c>
    </row>
    <row r="125" spans="1:57" x14ac:dyDescent="0.35">
      <c r="A125" t="s">
        <v>7958</v>
      </c>
      <c r="B125" s="25">
        <f>IF('Indicator Date hidden'!C126="x","x",$B$2-'Indicator Date hidden'!C126)</f>
        <v>0</v>
      </c>
      <c r="C125" s="25">
        <f>IF('Indicator Date hidden'!D126="x","x",$C$2-'Indicator Date hidden'!D126)</f>
        <v>0</v>
      </c>
      <c r="D125" s="25">
        <f>IF('Indicator Date hidden'!E126="x","x",$D$2-'Indicator Date hidden'!E126)</f>
        <v>0</v>
      </c>
      <c r="E125" s="25">
        <f>IF('Indicator Date hidden'!F126="x","x",$E$2-'Indicator Date hidden'!F126)</f>
        <v>0</v>
      </c>
      <c r="F125" s="25">
        <f>IF('Indicator Date hidden'!G126="x","x",$F$2-'Indicator Date hidden'!G126)</f>
        <v>0</v>
      </c>
      <c r="G125" s="25">
        <f>IF('Indicator Date hidden'!H126="x","x",$G$2-'Indicator Date hidden'!H126)</f>
        <v>0</v>
      </c>
      <c r="H125" s="25">
        <f>IF('Indicator Date hidden'!I126="x","x",$H$2-'Indicator Date hidden'!I126)</f>
        <v>0</v>
      </c>
      <c r="I125" s="25">
        <f>IF('Indicator Date hidden'!J126="x","x",$I$2-'Indicator Date hidden'!J126)</f>
        <v>0</v>
      </c>
      <c r="J125" s="25">
        <f>IF('Indicator Date hidden'!K126="x","x",$J$2-'Indicator Date hidden'!K126)</f>
        <v>0</v>
      </c>
      <c r="K125" s="25">
        <f>IF('Indicator Date hidden'!L126="x","x",$K$2-'Indicator Date hidden'!L126)</f>
        <v>0</v>
      </c>
      <c r="L125" s="25">
        <f>IF('Indicator Date hidden'!M126="x","x",$L$2-'Indicator Date hidden'!M126)</f>
        <v>0</v>
      </c>
      <c r="M125" s="25">
        <f>IF('Indicator Date hidden'!N126="x","x",$M$2-'Indicator Date hidden'!N126)</f>
        <v>0</v>
      </c>
      <c r="N125" s="25">
        <f>IF('Indicator Date hidden'!O126="x","x",$N$2-'Indicator Date hidden'!O126)</f>
        <v>0</v>
      </c>
      <c r="O125" s="25">
        <f>IF('Indicator Date hidden'!P126="x","x",$O$2-'Indicator Date hidden'!P126)</f>
        <v>0</v>
      </c>
      <c r="P125" s="25">
        <f>IF('Indicator Date hidden'!Q126="x","x",$P$2-'Indicator Date hidden'!Q126)</f>
        <v>0</v>
      </c>
      <c r="Q125" s="25">
        <f>IF('Indicator Date hidden'!R126="x","x",$Q$2-'Indicator Date hidden'!R126)</f>
        <v>2</v>
      </c>
      <c r="R125" s="25">
        <f>IF('Indicator Date hidden'!S126="x","x",$R$2-'Indicator Date hidden'!S126)</f>
        <v>0</v>
      </c>
      <c r="S125" s="25">
        <f>IF('Indicator Date hidden'!T126="x","x",$S$2-'Indicator Date hidden'!T126)</f>
        <v>0</v>
      </c>
      <c r="T125" s="25">
        <f>IF('Indicator Date hidden'!U126="x","x",$T$2-'Indicator Date hidden'!U126)</f>
        <v>0</v>
      </c>
      <c r="U125" s="25">
        <f>IF('Indicator Date hidden'!V126="x","x",$U$2-'Indicator Date hidden'!V126)</f>
        <v>0</v>
      </c>
      <c r="V125" s="25">
        <f>IF('Indicator Date hidden'!W126="x","x",$V$2-'Indicator Date hidden'!W126)</f>
        <v>0</v>
      </c>
      <c r="W125" s="25">
        <f>IF('Indicator Date hidden'!X126="x","x",$W$2-'Indicator Date hidden'!X126)</f>
        <v>8</v>
      </c>
      <c r="X125" s="25">
        <f>IF('Indicator Date hidden'!Y126="x","x",$X$2-'Indicator Date hidden'!Y126)</f>
        <v>0</v>
      </c>
      <c r="Y125" s="25">
        <f>IF('Indicator Date hidden'!Z126="x","x",$Y$2-'Indicator Date hidden'!Z126)</f>
        <v>0</v>
      </c>
      <c r="Z125" s="25">
        <f>IF('Indicator Date hidden'!AA126="x","x",$Z$2-'Indicator Date hidden'!AA126)</f>
        <v>0</v>
      </c>
      <c r="AA125" s="25">
        <f>IF('Indicator Date hidden'!AB126="x","x",$AA$2-'Indicator Date hidden'!AB126)</f>
        <v>0</v>
      </c>
      <c r="AB125" s="25">
        <f>IF('Indicator Date hidden'!AC126="x","x",$AB$2-'Indicator Date hidden'!AC126)</f>
        <v>0</v>
      </c>
      <c r="AC125" s="25">
        <f>IF('Indicator Date hidden'!AD126="x","x",$AC$2-'Indicator Date hidden'!AD126)</f>
        <v>0</v>
      </c>
      <c r="AD125" s="25">
        <f>IF('Indicator Date hidden'!AE126="x","x",$AD$2-'Indicator Date hidden'!AE126)</f>
        <v>0</v>
      </c>
      <c r="AE125" s="25">
        <f>IF('Indicator Date hidden'!AF126="x","x",$AE$2-'Indicator Date hidden'!AF126)</f>
        <v>0</v>
      </c>
      <c r="AF125" s="25">
        <f>IF('Indicator Date hidden'!AG126="x","x",$AF$2-'Indicator Date hidden'!AG126)</f>
        <v>4</v>
      </c>
      <c r="AG125" s="25">
        <f>IF('Indicator Date hidden'!AH126="x","x",$AG$2-'Indicator Date hidden'!AH126)</f>
        <v>0</v>
      </c>
      <c r="AH125" s="25">
        <f>IF('Indicator Date hidden'!AI126="x","x",$AH$2-'Indicator Date hidden'!AI126)</f>
        <v>0</v>
      </c>
      <c r="AI125" s="25">
        <f>IF('Indicator Date hidden'!AJ126="x","x",$AI$2-'Indicator Date hidden'!AJ126)</f>
        <v>0</v>
      </c>
      <c r="AJ125" s="25" t="str">
        <f>IF('Indicator Date hidden'!AK126="x","x",$AJ$2-'Indicator Date hidden'!AK126)</f>
        <v>x</v>
      </c>
      <c r="AK125" s="25">
        <f>IF('Indicator Date hidden'!AL126="x","x",$AK$2-'Indicator Date hidden'!AL126)</f>
        <v>1</v>
      </c>
      <c r="AL125" s="25">
        <f>IF('Indicator Date hidden'!AM126="x","x",$AL$2-'Indicator Date hidden'!AM126)</f>
        <v>0</v>
      </c>
      <c r="AM125" s="25">
        <f>IF('Indicator Date hidden'!AN126="x","x",$AM$2-'Indicator Date hidden'!AN126)</f>
        <v>0</v>
      </c>
      <c r="AN125" s="25">
        <f>IF('Indicator Date hidden'!AO126="x","x",$AN$2-'Indicator Date hidden'!AO126)</f>
        <v>0</v>
      </c>
      <c r="AO125" s="25">
        <f>IF('Indicator Date hidden'!AP126="x","x",$AO$2-'Indicator Date hidden'!AP126)</f>
        <v>0</v>
      </c>
      <c r="AP125" s="25">
        <f>IF('Indicator Date hidden'!AQ126="x","x",$AP$2-'Indicator Date hidden'!AQ126)</f>
        <v>0</v>
      </c>
      <c r="AQ125" s="25">
        <f>IF('Indicator Date hidden'!AR126="x","x",$AQ$2-'Indicator Date hidden'!AR126)</f>
        <v>6</v>
      </c>
      <c r="AR125" s="25">
        <f>IF('Indicator Date hidden'!AS126="x","x",$AR$2-'Indicator Date hidden'!AS126)</f>
        <v>0</v>
      </c>
      <c r="AS125" s="25">
        <f>IF('Indicator Date hidden'!AT126="x","x",$AS$2-'Indicator Date hidden'!AT126)</f>
        <v>0</v>
      </c>
      <c r="AT125" s="25">
        <f>IF('Indicator Date hidden'!AU126="x","x",$AT$2-'Indicator Date hidden'!AU126)</f>
        <v>0</v>
      </c>
      <c r="AU125" s="25" t="str">
        <f>IF('Indicator Date hidden'!AV126="x","x",$AU$2-'Indicator Date hidden'!AV126)</f>
        <v>x</v>
      </c>
      <c r="AV125" s="25">
        <f>IF('Indicator Date hidden'!AW126="x","x",$AV$2-'Indicator Date hidden'!AW126)</f>
        <v>0</v>
      </c>
      <c r="AW125" s="25">
        <f>IF('Indicator Date hidden'!AX126="x","x",$AW$2-'Indicator Date hidden'!AX126)</f>
        <v>0</v>
      </c>
      <c r="AX125" s="25">
        <f>IF('Indicator Date hidden'!AY126="x","x",$AX$2-'Indicator Date hidden'!AY126)</f>
        <v>0</v>
      </c>
      <c r="AY125" s="25">
        <f>IF('Indicator Date hidden'!AZ126="x","x",$AY$2-'Indicator Date hidden'!AZ126)</f>
        <v>0</v>
      </c>
      <c r="AZ125" s="25">
        <f>IF('Indicator Date hidden'!BA126="x","x",$AZ$2-'Indicator Date hidden'!BA126)</f>
        <v>0</v>
      </c>
      <c r="BA125">
        <f t="shared" si="15"/>
        <v>21</v>
      </c>
      <c r="BB125" s="26">
        <f t="shared" si="16"/>
        <v>0.42857142857142855</v>
      </c>
      <c r="BC125">
        <f t="shared" si="17"/>
        <v>5</v>
      </c>
      <c r="BD125" s="26">
        <f t="shared" si="18"/>
        <v>1.5118578920369088</v>
      </c>
      <c r="BE125" s="28">
        <f t="shared" si="19"/>
        <v>0</v>
      </c>
    </row>
    <row r="126" spans="1:57" x14ac:dyDescent="0.35">
      <c r="A126" t="s">
        <v>7956</v>
      </c>
      <c r="B126" s="25">
        <f>IF('Indicator Date hidden'!C127="x","x",$B$2-'Indicator Date hidden'!C127)</f>
        <v>0</v>
      </c>
      <c r="C126" s="25">
        <f>IF('Indicator Date hidden'!D127="x","x",$C$2-'Indicator Date hidden'!D127)</f>
        <v>0</v>
      </c>
      <c r="D126" s="25">
        <f>IF('Indicator Date hidden'!E127="x","x",$D$2-'Indicator Date hidden'!E127)</f>
        <v>0</v>
      </c>
      <c r="E126" s="25">
        <f>IF('Indicator Date hidden'!F127="x","x",$E$2-'Indicator Date hidden'!F127)</f>
        <v>0</v>
      </c>
      <c r="F126" s="25">
        <f>IF('Indicator Date hidden'!G127="x","x",$F$2-'Indicator Date hidden'!G127)</f>
        <v>0</v>
      </c>
      <c r="G126" s="25">
        <f>IF('Indicator Date hidden'!H127="x","x",$G$2-'Indicator Date hidden'!H127)</f>
        <v>0</v>
      </c>
      <c r="H126" s="25">
        <f>IF('Indicator Date hidden'!I127="x","x",$H$2-'Indicator Date hidden'!I127)</f>
        <v>0</v>
      </c>
      <c r="I126" s="25">
        <f>IF('Indicator Date hidden'!J127="x","x",$I$2-'Indicator Date hidden'!J127)</f>
        <v>0</v>
      </c>
      <c r="J126" s="25">
        <f>IF('Indicator Date hidden'!K127="x","x",$J$2-'Indicator Date hidden'!K127)</f>
        <v>0</v>
      </c>
      <c r="K126" s="25">
        <f>IF('Indicator Date hidden'!L127="x","x",$K$2-'Indicator Date hidden'!L127)</f>
        <v>0</v>
      </c>
      <c r="L126" s="25">
        <f>IF('Indicator Date hidden'!M127="x","x",$L$2-'Indicator Date hidden'!M127)</f>
        <v>0</v>
      </c>
      <c r="M126" s="25">
        <f>IF('Indicator Date hidden'!N127="x","x",$M$2-'Indicator Date hidden'!N127)</f>
        <v>0</v>
      </c>
      <c r="N126" s="25">
        <f>IF('Indicator Date hidden'!O127="x","x",$N$2-'Indicator Date hidden'!O127)</f>
        <v>0</v>
      </c>
      <c r="O126" s="25">
        <f>IF('Indicator Date hidden'!P127="x","x",$O$2-'Indicator Date hidden'!P127)</f>
        <v>0</v>
      </c>
      <c r="P126" s="25">
        <f>IF('Indicator Date hidden'!Q127="x","x",$P$2-'Indicator Date hidden'!Q127)</f>
        <v>0</v>
      </c>
      <c r="Q126" s="25">
        <f>IF('Indicator Date hidden'!R127="x","x",$Q$2-'Indicator Date hidden'!R127)</f>
        <v>2</v>
      </c>
      <c r="R126" s="25">
        <f>IF('Indicator Date hidden'!S127="x","x",$R$2-'Indicator Date hidden'!S127)</f>
        <v>0</v>
      </c>
      <c r="S126" s="25">
        <f>IF('Indicator Date hidden'!T127="x","x",$S$2-'Indicator Date hidden'!T127)</f>
        <v>0</v>
      </c>
      <c r="T126" s="25">
        <f>IF('Indicator Date hidden'!U127="x","x",$T$2-'Indicator Date hidden'!U127)</f>
        <v>0</v>
      </c>
      <c r="U126" s="25">
        <f>IF('Indicator Date hidden'!V127="x","x",$U$2-'Indicator Date hidden'!V127)</f>
        <v>0</v>
      </c>
      <c r="V126" s="25">
        <f>IF('Indicator Date hidden'!W127="x","x",$V$2-'Indicator Date hidden'!W127)</f>
        <v>0</v>
      </c>
      <c r="W126" s="25">
        <f>IF('Indicator Date hidden'!X127="x","x",$W$2-'Indicator Date hidden'!X127)</f>
        <v>2</v>
      </c>
      <c r="X126" s="25">
        <f>IF('Indicator Date hidden'!Y127="x","x",$X$2-'Indicator Date hidden'!Y127)</f>
        <v>4</v>
      </c>
      <c r="Y126" s="25">
        <f>IF('Indicator Date hidden'!Z127="x","x",$Y$2-'Indicator Date hidden'!Z127)</f>
        <v>0</v>
      </c>
      <c r="Z126" s="25">
        <f>IF('Indicator Date hidden'!AA127="x","x",$Z$2-'Indicator Date hidden'!AA127)</f>
        <v>0</v>
      </c>
      <c r="AA126" s="25">
        <f>IF('Indicator Date hidden'!AB127="x","x",$AA$2-'Indicator Date hidden'!AB127)</f>
        <v>0</v>
      </c>
      <c r="AB126" s="25">
        <f>IF('Indicator Date hidden'!AC127="x","x",$AB$2-'Indicator Date hidden'!AC127)</f>
        <v>0</v>
      </c>
      <c r="AC126" s="25">
        <f>IF('Indicator Date hidden'!AD127="x","x",$AC$2-'Indicator Date hidden'!AD127)</f>
        <v>0</v>
      </c>
      <c r="AD126" s="25">
        <f>IF('Indicator Date hidden'!AE127="x","x",$AD$2-'Indicator Date hidden'!AE127)</f>
        <v>0</v>
      </c>
      <c r="AE126" s="25">
        <f>IF('Indicator Date hidden'!AF127="x","x",$AE$2-'Indicator Date hidden'!AF127)</f>
        <v>0</v>
      </c>
      <c r="AF126" s="25">
        <f>IF('Indicator Date hidden'!AG127="x","x",$AF$2-'Indicator Date hidden'!AG127)</f>
        <v>2</v>
      </c>
      <c r="AG126" s="25">
        <f>IF('Indicator Date hidden'!AH127="x","x",$AG$2-'Indicator Date hidden'!AH127)</f>
        <v>0</v>
      </c>
      <c r="AH126" s="25">
        <f>IF('Indicator Date hidden'!AI127="x","x",$AH$2-'Indicator Date hidden'!AI127)</f>
        <v>0</v>
      </c>
      <c r="AI126" s="25">
        <f>IF('Indicator Date hidden'!AJ127="x","x",$AI$2-'Indicator Date hidden'!AJ127)</f>
        <v>0</v>
      </c>
      <c r="AJ126" s="25">
        <f>IF('Indicator Date hidden'!AK127="x","x",$AJ$2-'Indicator Date hidden'!AK127)</f>
        <v>1</v>
      </c>
      <c r="AK126" s="25">
        <f>IF('Indicator Date hidden'!AL127="x","x",$AK$2-'Indicator Date hidden'!AL127)</f>
        <v>0</v>
      </c>
      <c r="AL126" s="25">
        <f>IF('Indicator Date hidden'!AM127="x","x",$AL$2-'Indicator Date hidden'!AM127)</f>
        <v>0</v>
      </c>
      <c r="AM126" s="25">
        <f>IF('Indicator Date hidden'!AN127="x","x",$AM$2-'Indicator Date hidden'!AN127)</f>
        <v>0</v>
      </c>
      <c r="AN126" s="25">
        <f>IF('Indicator Date hidden'!AO127="x","x",$AN$2-'Indicator Date hidden'!AO127)</f>
        <v>0</v>
      </c>
      <c r="AO126" s="25">
        <f>IF('Indicator Date hidden'!AP127="x","x",$AO$2-'Indicator Date hidden'!AP127)</f>
        <v>0</v>
      </c>
      <c r="AP126" s="25">
        <f>IF('Indicator Date hidden'!AQ127="x","x",$AP$2-'Indicator Date hidden'!AQ127)</f>
        <v>0</v>
      </c>
      <c r="AQ126" s="25">
        <f>IF('Indicator Date hidden'!AR127="x","x",$AQ$2-'Indicator Date hidden'!AR127)</f>
        <v>0</v>
      </c>
      <c r="AR126" s="25">
        <f>IF('Indicator Date hidden'!AS127="x","x",$AR$2-'Indicator Date hidden'!AS127)</f>
        <v>0</v>
      </c>
      <c r="AS126" s="25">
        <f>IF('Indicator Date hidden'!AT127="x","x",$AS$2-'Indicator Date hidden'!AT127)</f>
        <v>0</v>
      </c>
      <c r="AT126" s="25">
        <f>IF('Indicator Date hidden'!AU127="x","x",$AT$2-'Indicator Date hidden'!AU127)</f>
        <v>0</v>
      </c>
      <c r="AU126" s="25">
        <f>IF('Indicator Date hidden'!AV127="x","x",$AU$2-'Indicator Date hidden'!AV127)</f>
        <v>2</v>
      </c>
      <c r="AV126" s="25">
        <f>IF('Indicator Date hidden'!AW127="x","x",$AV$2-'Indicator Date hidden'!AW127)</f>
        <v>0</v>
      </c>
      <c r="AW126" s="25">
        <f>IF('Indicator Date hidden'!AX127="x","x",$AW$2-'Indicator Date hidden'!AX127)</f>
        <v>0</v>
      </c>
      <c r="AX126" s="25">
        <f>IF('Indicator Date hidden'!AY127="x","x",$AX$2-'Indicator Date hidden'!AY127)</f>
        <v>0</v>
      </c>
      <c r="AY126" s="25">
        <f>IF('Indicator Date hidden'!AZ127="x","x",$AY$2-'Indicator Date hidden'!AZ127)</f>
        <v>0</v>
      </c>
      <c r="AZ126" s="25">
        <f>IF('Indicator Date hidden'!BA127="x","x",$AZ$2-'Indicator Date hidden'!BA127)</f>
        <v>0</v>
      </c>
      <c r="BA126">
        <f t="shared" si="15"/>
        <v>13</v>
      </c>
      <c r="BB126" s="26">
        <f t="shared" si="16"/>
        <v>0.25490196078431371</v>
      </c>
      <c r="BC126">
        <f t="shared" si="17"/>
        <v>6</v>
      </c>
      <c r="BD126" s="26">
        <f t="shared" si="18"/>
        <v>0.7629441748370086</v>
      </c>
      <c r="BE126" s="28">
        <f t="shared" si="19"/>
        <v>0</v>
      </c>
    </row>
    <row r="127" spans="1:57" x14ac:dyDescent="0.35">
      <c r="A127" t="s">
        <v>7957</v>
      </c>
      <c r="B127" s="25">
        <f>IF('Indicator Date hidden'!C128="x","x",$B$2-'Indicator Date hidden'!C128)</f>
        <v>0</v>
      </c>
      <c r="C127" s="25">
        <f>IF('Indicator Date hidden'!D128="x","x",$C$2-'Indicator Date hidden'!D128)</f>
        <v>0</v>
      </c>
      <c r="D127" s="25">
        <f>IF('Indicator Date hidden'!E128="x","x",$D$2-'Indicator Date hidden'!E128)</f>
        <v>0</v>
      </c>
      <c r="E127" s="25">
        <f>IF('Indicator Date hidden'!F128="x","x",$E$2-'Indicator Date hidden'!F128)</f>
        <v>0</v>
      </c>
      <c r="F127" s="25">
        <f>IF('Indicator Date hidden'!G128="x","x",$F$2-'Indicator Date hidden'!G128)</f>
        <v>0</v>
      </c>
      <c r="G127" s="25">
        <f>IF('Indicator Date hidden'!H128="x","x",$G$2-'Indicator Date hidden'!H128)</f>
        <v>0</v>
      </c>
      <c r="H127" s="25">
        <f>IF('Indicator Date hidden'!I128="x","x",$H$2-'Indicator Date hidden'!I128)</f>
        <v>0</v>
      </c>
      <c r="I127" s="25">
        <f>IF('Indicator Date hidden'!J128="x","x",$I$2-'Indicator Date hidden'!J128)</f>
        <v>0</v>
      </c>
      <c r="J127" s="25">
        <f>IF('Indicator Date hidden'!K128="x","x",$J$2-'Indicator Date hidden'!K128)</f>
        <v>0</v>
      </c>
      <c r="K127" s="25">
        <f>IF('Indicator Date hidden'!L128="x","x",$K$2-'Indicator Date hidden'!L128)</f>
        <v>0</v>
      </c>
      <c r="L127" s="25">
        <f>IF('Indicator Date hidden'!M128="x","x",$L$2-'Indicator Date hidden'!M128)</f>
        <v>0</v>
      </c>
      <c r="M127" s="25">
        <f>IF('Indicator Date hidden'!N128="x","x",$M$2-'Indicator Date hidden'!N128)</f>
        <v>0</v>
      </c>
      <c r="N127" s="25">
        <f>IF('Indicator Date hidden'!O128="x","x",$N$2-'Indicator Date hidden'!O128)</f>
        <v>0</v>
      </c>
      <c r="O127" s="25">
        <f>IF('Indicator Date hidden'!P128="x","x",$O$2-'Indicator Date hidden'!P128)</f>
        <v>0</v>
      </c>
      <c r="P127" s="25">
        <f>IF('Indicator Date hidden'!Q128="x","x",$P$2-'Indicator Date hidden'!Q128)</f>
        <v>0</v>
      </c>
      <c r="Q127" s="25">
        <f>IF('Indicator Date hidden'!R128="x","x",$Q$2-'Indicator Date hidden'!R128)</f>
        <v>1</v>
      </c>
      <c r="R127" s="25">
        <f>IF('Indicator Date hidden'!S128="x","x",$R$2-'Indicator Date hidden'!S128)</f>
        <v>0</v>
      </c>
      <c r="S127" s="25">
        <f>IF('Indicator Date hidden'!T128="x","x",$S$2-'Indicator Date hidden'!T128)</f>
        <v>0</v>
      </c>
      <c r="T127" s="25">
        <f>IF('Indicator Date hidden'!U128="x","x",$T$2-'Indicator Date hidden'!U128)</f>
        <v>0</v>
      </c>
      <c r="U127" s="25">
        <f>IF('Indicator Date hidden'!V128="x","x",$U$2-'Indicator Date hidden'!V128)</f>
        <v>0</v>
      </c>
      <c r="V127" s="25">
        <f>IF('Indicator Date hidden'!W128="x","x",$V$2-'Indicator Date hidden'!W128)</f>
        <v>0</v>
      </c>
      <c r="W127" s="25">
        <f>IF('Indicator Date hidden'!X128="x","x",$W$2-'Indicator Date hidden'!X128)</f>
        <v>0</v>
      </c>
      <c r="X127" s="25">
        <f>IF('Indicator Date hidden'!Y128="x","x",$X$2-'Indicator Date hidden'!Y128)</f>
        <v>4</v>
      </c>
      <c r="Y127" s="25">
        <f>IF('Indicator Date hidden'!Z128="x","x",$Y$2-'Indicator Date hidden'!Z128)</f>
        <v>0</v>
      </c>
      <c r="Z127" s="25">
        <f>IF('Indicator Date hidden'!AA128="x","x",$Z$2-'Indicator Date hidden'!AA128)</f>
        <v>0</v>
      </c>
      <c r="AA127" s="25">
        <f>IF('Indicator Date hidden'!AB128="x","x",$AA$2-'Indicator Date hidden'!AB128)</f>
        <v>0</v>
      </c>
      <c r="AB127" s="25">
        <f>IF('Indicator Date hidden'!AC128="x","x",$AB$2-'Indicator Date hidden'!AC128)</f>
        <v>0</v>
      </c>
      <c r="AC127" s="25">
        <f>IF('Indicator Date hidden'!AD128="x","x",$AC$2-'Indicator Date hidden'!AD128)</f>
        <v>0</v>
      </c>
      <c r="AD127" s="25">
        <f>IF('Indicator Date hidden'!AE128="x","x",$AD$2-'Indicator Date hidden'!AE128)</f>
        <v>0</v>
      </c>
      <c r="AE127" s="25" t="str">
        <f>IF('Indicator Date hidden'!AF128="x","x",$AE$2-'Indicator Date hidden'!AF128)</f>
        <v>x</v>
      </c>
      <c r="AF127" s="25">
        <f>IF('Indicator Date hidden'!AG128="x","x",$AF$2-'Indicator Date hidden'!AG128)</f>
        <v>3</v>
      </c>
      <c r="AG127" s="25">
        <f>IF('Indicator Date hidden'!AH128="x","x",$AG$2-'Indicator Date hidden'!AH128)</f>
        <v>0</v>
      </c>
      <c r="AH127" s="25">
        <f>IF('Indicator Date hidden'!AI128="x","x",$AH$2-'Indicator Date hidden'!AI128)</f>
        <v>0</v>
      </c>
      <c r="AI127" s="25">
        <f>IF('Indicator Date hidden'!AJ128="x","x",$AI$2-'Indicator Date hidden'!AJ128)</f>
        <v>0</v>
      </c>
      <c r="AJ127" s="25">
        <f>IF('Indicator Date hidden'!AK128="x","x",$AJ$2-'Indicator Date hidden'!AK128)</f>
        <v>0</v>
      </c>
      <c r="AK127" s="25">
        <f>IF('Indicator Date hidden'!AL128="x","x",$AK$2-'Indicator Date hidden'!AL128)</f>
        <v>1</v>
      </c>
      <c r="AL127" s="25">
        <f>IF('Indicator Date hidden'!AM128="x","x",$AL$2-'Indicator Date hidden'!AM128)</f>
        <v>0</v>
      </c>
      <c r="AM127" s="25">
        <f>IF('Indicator Date hidden'!AN128="x","x",$AM$2-'Indicator Date hidden'!AN128)</f>
        <v>0</v>
      </c>
      <c r="AN127" s="25">
        <f>IF('Indicator Date hidden'!AO128="x","x",$AN$2-'Indicator Date hidden'!AO128)</f>
        <v>0</v>
      </c>
      <c r="AO127" s="25">
        <f>IF('Indicator Date hidden'!AP128="x","x",$AO$2-'Indicator Date hidden'!AP128)</f>
        <v>1</v>
      </c>
      <c r="AP127" s="25">
        <f>IF('Indicator Date hidden'!AQ128="x","x",$AP$2-'Indicator Date hidden'!AQ128)</f>
        <v>1</v>
      </c>
      <c r="AQ127" s="25">
        <f>IF('Indicator Date hidden'!AR128="x","x",$AQ$2-'Indicator Date hidden'!AR128)</f>
        <v>0</v>
      </c>
      <c r="AR127" s="25">
        <f>IF('Indicator Date hidden'!AS128="x","x",$AR$2-'Indicator Date hidden'!AS128)</f>
        <v>0</v>
      </c>
      <c r="AS127" s="25">
        <f>IF('Indicator Date hidden'!AT128="x","x",$AS$2-'Indicator Date hidden'!AT128)</f>
        <v>0</v>
      </c>
      <c r="AT127" s="25">
        <f>IF('Indicator Date hidden'!AU128="x","x",$AT$2-'Indicator Date hidden'!AU128)</f>
        <v>0</v>
      </c>
      <c r="AU127" s="25">
        <f>IF('Indicator Date hidden'!AV128="x","x",$AU$2-'Indicator Date hidden'!AV128)</f>
        <v>6</v>
      </c>
      <c r="AV127" s="25">
        <f>IF('Indicator Date hidden'!AW128="x","x",$AV$2-'Indicator Date hidden'!AW128)</f>
        <v>0</v>
      </c>
      <c r="AW127" s="25">
        <f>IF('Indicator Date hidden'!AX128="x","x",$AW$2-'Indicator Date hidden'!AX128)</f>
        <v>0</v>
      </c>
      <c r="AX127" s="25">
        <f>IF('Indicator Date hidden'!AY128="x","x",$AX$2-'Indicator Date hidden'!AY128)</f>
        <v>0</v>
      </c>
      <c r="AY127" s="25">
        <f>IF('Indicator Date hidden'!AZ128="x","x",$AY$2-'Indicator Date hidden'!AZ128)</f>
        <v>0</v>
      </c>
      <c r="AZ127" s="25">
        <f>IF('Indicator Date hidden'!BA128="x","x",$AZ$2-'Indicator Date hidden'!BA128)</f>
        <v>0</v>
      </c>
      <c r="BA127">
        <f t="shared" si="15"/>
        <v>17</v>
      </c>
      <c r="BB127" s="26">
        <f t="shared" si="16"/>
        <v>0.34</v>
      </c>
      <c r="BC127">
        <f t="shared" si="17"/>
        <v>7</v>
      </c>
      <c r="BD127" s="26">
        <f t="shared" si="18"/>
        <v>1.0883014288330233</v>
      </c>
      <c r="BE127" s="28">
        <f t="shared" si="19"/>
        <v>0</v>
      </c>
    </row>
    <row r="128" spans="1:57" x14ac:dyDescent="0.35">
      <c r="A128" t="s">
        <v>7964</v>
      </c>
      <c r="B128" s="25">
        <f>IF('Indicator Date hidden'!C129="x","x",$B$2-'Indicator Date hidden'!C129)</f>
        <v>0</v>
      </c>
      <c r="C128" s="25">
        <f>IF('Indicator Date hidden'!D129="x","x",$C$2-'Indicator Date hidden'!D129)</f>
        <v>0</v>
      </c>
      <c r="D128" s="25">
        <f>IF('Indicator Date hidden'!E129="x","x",$D$2-'Indicator Date hidden'!E129)</f>
        <v>0</v>
      </c>
      <c r="E128" s="25">
        <f>IF('Indicator Date hidden'!F129="x","x",$E$2-'Indicator Date hidden'!F129)</f>
        <v>0</v>
      </c>
      <c r="F128" s="25">
        <f>IF('Indicator Date hidden'!G129="x","x",$F$2-'Indicator Date hidden'!G129)</f>
        <v>0</v>
      </c>
      <c r="G128" s="25">
        <f>IF('Indicator Date hidden'!H129="x","x",$G$2-'Indicator Date hidden'!H129)</f>
        <v>0</v>
      </c>
      <c r="H128" s="25">
        <f>IF('Indicator Date hidden'!I129="x","x",$H$2-'Indicator Date hidden'!I129)</f>
        <v>0</v>
      </c>
      <c r="I128" s="25">
        <f>IF('Indicator Date hidden'!J129="x","x",$I$2-'Indicator Date hidden'!J129)</f>
        <v>0</v>
      </c>
      <c r="J128" s="25">
        <f>IF('Indicator Date hidden'!K129="x","x",$J$2-'Indicator Date hidden'!K129)</f>
        <v>0</v>
      </c>
      <c r="K128" s="25">
        <f>IF('Indicator Date hidden'!L129="x","x",$K$2-'Indicator Date hidden'!L129)</f>
        <v>0</v>
      </c>
      <c r="L128" s="25">
        <f>IF('Indicator Date hidden'!M129="x","x",$L$2-'Indicator Date hidden'!M129)</f>
        <v>0</v>
      </c>
      <c r="M128" s="25">
        <f>IF('Indicator Date hidden'!N129="x","x",$M$2-'Indicator Date hidden'!N129)</f>
        <v>0</v>
      </c>
      <c r="N128" s="25">
        <f>IF('Indicator Date hidden'!O129="x","x",$N$2-'Indicator Date hidden'!O129)</f>
        <v>0</v>
      </c>
      <c r="O128" s="25">
        <f>IF('Indicator Date hidden'!P129="x","x",$O$2-'Indicator Date hidden'!P129)</f>
        <v>0</v>
      </c>
      <c r="P128" s="25">
        <f>IF('Indicator Date hidden'!Q129="x","x",$P$2-'Indicator Date hidden'!Q129)</f>
        <v>0</v>
      </c>
      <c r="Q128" s="25" t="str">
        <f>IF('Indicator Date hidden'!R129="x","x",$Q$2-'Indicator Date hidden'!R129)</f>
        <v>x</v>
      </c>
      <c r="R128" s="25">
        <f>IF('Indicator Date hidden'!S129="x","x",$R$2-'Indicator Date hidden'!S129)</f>
        <v>0</v>
      </c>
      <c r="S128" s="25">
        <f>IF('Indicator Date hidden'!T129="x","x",$S$2-'Indicator Date hidden'!T129)</f>
        <v>0</v>
      </c>
      <c r="T128" s="25">
        <f>IF('Indicator Date hidden'!U129="x","x",$T$2-'Indicator Date hidden'!U129)</f>
        <v>0</v>
      </c>
      <c r="U128" s="25" t="str">
        <f>IF('Indicator Date hidden'!V129="x","x",$U$2-'Indicator Date hidden'!V129)</f>
        <v>x</v>
      </c>
      <c r="V128" s="25">
        <f>IF('Indicator Date hidden'!W129="x","x",$V$2-'Indicator Date hidden'!W129)</f>
        <v>0</v>
      </c>
      <c r="W128" s="25" t="str">
        <f>IF('Indicator Date hidden'!X129="x","x",$W$2-'Indicator Date hidden'!X129)</f>
        <v>x</v>
      </c>
      <c r="X128" s="25">
        <f>IF('Indicator Date hidden'!Y129="x","x",$X$2-'Indicator Date hidden'!Y129)</f>
        <v>2</v>
      </c>
      <c r="Y128" s="25">
        <f>IF('Indicator Date hidden'!Z129="x","x",$Y$2-'Indicator Date hidden'!Z129)</f>
        <v>0</v>
      </c>
      <c r="Z128" s="25">
        <f>IF('Indicator Date hidden'!AA129="x","x",$Z$2-'Indicator Date hidden'!AA129)</f>
        <v>0</v>
      </c>
      <c r="AA128" s="25">
        <f>IF('Indicator Date hidden'!AB129="x","x",$AA$2-'Indicator Date hidden'!AB129)</f>
        <v>0</v>
      </c>
      <c r="AB128" s="25">
        <f>IF('Indicator Date hidden'!AC129="x","x",$AB$2-'Indicator Date hidden'!AC129)</f>
        <v>0</v>
      </c>
      <c r="AC128" s="25">
        <f>IF('Indicator Date hidden'!AD129="x","x",$AC$2-'Indicator Date hidden'!AD129)</f>
        <v>0</v>
      </c>
      <c r="AD128" s="25" t="str">
        <f>IF('Indicator Date hidden'!AE129="x","x",$AD$2-'Indicator Date hidden'!AE129)</f>
        <v>x</v>
      </c>
      <c r="AE128" s="25">
        <f>IF('Indicator Date hidden'!AF129="x","x",$AE$2-'Indicator Date hidden'!AF129)</f>
        <v>0</v>
      </c>
      <c r="AF128" s="25">
        <f>IF('Indicator Date hidden'!AG129="x","x",$AF$2-'Indicator Date hidden'!AG129)</f>
        <v>1</v>
      </c>
      <c r="AG128" s="25">
        <f>IF('Indicator Date hidden'!AH129="x","x",$AG$2-'Indicator Date hidden'!AH129)</f>
        <v>0</v>
      </c>
      <c r="AH128" s="25">
        <f>IF('Indicator Date hidden'!AI129="x","x",$AH$2-'Indicator Date hidden'!AI129)</f>
        <v>0</v>
      </c>
      <c r="AI128" s="25">
        <f>IF('Indicator Date hidden'!AJ129="x","x",$AI$2-'Indicator Date hidden'!AJ129)</f>
        <v>0</v>
      </c>
      <c r="AJ128" s="25" t="str">
        <f>IF('Indicator Date hidden'!AK129="x","x",$AJ$2-'Indicator Date hidden'!AK129)</f>
        <v>x</v>
      </c>
      <c r="AK128" s="25">
        <f>IF('Indicator Date hidden'!AL129="x","x",$AK$2-'Indicator Date hidden'!AL129)</f>
        <v>1</v>
      </c>
      <c r="AL128" s="25">
        <f>IF('Indicator Date hidden'!AM129="x","x",$AL$2-'Indicator Date hidden'!AM129)</f>
        <v>0</v>
      </c>
      <c r="AM128" s="25">
        <f>IF('Indicator Date hidden'!AN129="x","x",$AM$2-'Indicator Date hidden'!AN129)</f>
        <v>0</v>
      </c>
      <c r="AN128" s="25">
        <f>IF('Indicator Date hidden'!AO129="x","x",$AN$2-'Indicator Date hidden'!AO129)</f>
        <v>0</v>
      </c>
      <c r="AO128" s="25">
        <f>IF('Indicator Date hidden'!AP129="x","x",$AO$2-'Indicator Date hidden'!AP129)</f>
        <v>0</v>
      </c>
      <c r="AP128" s="25">
        <f>IF('Indicator Date hidden'!AQ129="x","x",$AP$2-'Indicator Date hidden'!AQ129)</f>
        <v>0</v>
      </c>
      <c r="AQ128" s="25">
        <f>IF('Indicator Date hidden'!AR129="x","x",$AQ$2-'Indicator Date hidden'!AR129)</f>
        <v>0</v>
      </c>
      <c r="AR128" s="25">
        <f>IF('Indicator Date hidden'!AS129="x","x",$AR$2-'Indicator Date hidden'!AS129)</f>
        <v>0</v>
      </c>
      <c r="AS128" s="25">
        <f>IF('Indicator Date hidden'!AT129="x","x",$AS$2-'Indicator Date hidden'!AT129)</f>
        <v>0</v>
      </c>
      <c r="AT128" s="25">
        <f>IF('Indicator Date hidden'!AU129="x","x",$AT$2-'Indicator Date hidden'!AU129)</f>
        <v>0</v>
      </c>
      <c r="AU128" s="25" t="str">
        <f>IF('Indicator Date hidden'!AV129="x","x",$AU$2-'Indicator Date hidden'!AV129)</f>
        <v>x</v>
      </c>
      <c r="AV128" s="25">
        <f>IF('Indicator Date hidden'!AW129="x","x",$AV$2-'Indicator Date hidden'!AW129)</f>
        <v>0</v>
      </c>
      <c r="AW128" s="25">
        <f>IF('Indicator Date hidden'!AX129="x","x",$AW$2-'Indicator Date hidden'!AX129)</f>
        <v>0</v>
      </c>
      <c r="AX128" s="25">
        <f>IF('Indicator Date hidden'!AY129="x","x",$AX$2-'Indicator Date hidden'!AY129)</f>
        <v>0</v>
      </c>
      <c r="AY128" s="25">
        <f>IF('Indicator Date hidden'!AZ129="x","x",$AY$2-'Indicator Date hidden'!AZ129)</f>
        <v>0</v>
      </c>
      <c r="AZ128" s="25">
        <f>IF('Indicator Date hidden'!BA129="x","x",$AZ$2-'Indicator Date hidden'!BA129)</f>
        <v>0</v>
      </c>
      <c r="BA128">
        <f t="shared" si="15"/>
        <v>4</v>
      </c>
      <c r="BB128" s="26">
        <f t="shared" si="16"/>
        <v>8.8888888888888892E-2</v>
      </c>
      <c r="BC128">
        <f t="shared" si="17"/>
        <v>3</v>
      </c>
      <c r="BD128" s="26">
        <f t="shared" si="18"/>
        <v>0.35416394334464951</v>
      </c>
      <c r="BE128" s="28">
        <f t="shared" si="19"/>
        <v>0</v>
      </c>
    </row>
    <row r="129" spans="1:57" x14ac:dyDescent="0.35">
      <c r="A129" t="s">
        <v>7972</v>
      </c>
      <c r="B129" s="25">
        <f>IF('Indicator Date hidden'!C130="x","x",$B$2-'Indicator Date hidden'!C130)</f>
        <v>0</v>
      </c>
      <c r="C129" s="25">
        <f>IF('Indicator Date hidden'!D130="x","x",$C$2-'Indicator Date hidden'!D130)</f>
        <v>0</v>
      </c>
      <c r="D129" s="25">
        <f>IF('Indicator Date hidden'!E130="x","x",$D$2-'Indicator Date hidden'!E130)</f>
        <v>0</v>
      </c>
      <c r="E129" s="25">
        <f>IF('Indicator Date hidden'!F130="x","x",$E$2-'Indicator Date hidden'!F130)</f>
        <v>0</v>
      </c>
      <c r="F129" s="25">
        <f>IF('Indicator Date hidden'!G130="x","x",$F$2-'Indicator Date hidden'!G130)</f>
        <v>0</v>
      </c>
      <c r="G129" s="25">
        <f>IF('Indicator Date hidden'!H130="x","x",$G$2-'Indicator Date hidden'!H130)</f>
        <v>0</v>
      </c>
      <c r="H129" s="25">
        <f>IF('Indicator Date hidden'!I130="x","x",$H$2-'Indicator Date hidden'!I130)</f>
        <v>0</v>
      </c>
      <c r="I129" s="25">
        <f>IF('Indicator Date hidden'!J130="x","x",$I$2-'Indicator Date hidden'!J130)</f>
        <v>0</v>
      </c>
      <c r="J129" s="25">
        <f>IF('Indicator Date hidden'!K130="x","x",$J$2-'Indicator Date hidden'!K130)</f>
        <v>0</v>
      </c>
      <c r="K129" s="25">
        <f>IF('Indicator Date hidden'!L130="x","x",$K$2-'Indicator Date hidden'!L130)</f>
        <v>0</v>
      </c>
      <c r="L129" s="25">
        <f>IF('Indicator Date hidden'!M130="x","x",$L$2-'Indicator Date hidden'!M130)</f>
        <v>0</v>
      </c>
      <c r="M129" s="25">
        <f>IF('Indicator Date hidden'!N130="x","x",$M$2-'Indicator Date hidden'!N130)</f>
        <v>0</v>
      </c>
      <c r="N129" s="25">
        <f>IF('Indicator Date hidden'!O130="x","x",$N$2-'Indicator Date hidden'!O130)</f>
        <v>0</v>
      </c>
      <c r="O129" s="25">
        <f>IF('Indicator Date hidden'!P130="x","x",$O$2-'Indicator Date hidden'!P130)</f>
        <v>0</v>
      </c>
      <c r="P129" s="25">
        <f>IF('Indicator Date hidden'!Q130="x","x",$P$2-'Indicator Date hidden'!Q130)</f>
        <v>0</v>
      </c>
      <c r="Q129" s="25" t="str">
        <f>IF('Indicator Date hidden'!R130="x","x",$Q$2-'Indicator Date hidden'!R130)</f>
        <v>x</v>
      </c>
      <c r="R129" s="25">
        <f>IF('Indicator Date hidden'!S130="x","x",$R$2-'Indicator Date hidden'!S130)</f>
        <v>0</v>
      </c>
      <c r="S129" s="25">
        <f>IF('Indicator Date hidden'!T130="x","x",$S$2-'Indicator Date hidden'!T130)</f>
        <v>0</v>
      </c>
      <c r="T129" s="25">
        <f>IF('Indicator Date hidden'!U130="x","x",$T$2-'Indicator Date hidden'!U130)</f>
        <v>0</v>
      </c>
      <c r="U129" s="25" t="str">
        <f>IF('Indicator Date hidden'!V130="x","x",$U$2-'Indicator Date hidden'!V130)</f>
        <v>x</v>
      </c>
      <c r="V129" s="25">
        <f>IF('Indicator Date hidden'!W130="x","x",$V$2-'Indicator Date hidden'!W130)</f>
        <v>0</v>
      </c>
      <c r="W129" s="25">
        <f>IF('Indicator Date hidden'!X130="x","x",$W$2-'Indicator Date hidden'!X130)</f>
        <v>5</v>
      </c>
      <c r="X129" s="25">
        <f>IF('Indicator Date hidden'!Y130="x","x",$X$2-'Indicator Date hidden'!Y130)</f>
        <v>2</v>
      </c>
      <c r="Y129" s="25">
        <f>IF('Indicator Date hidden'!Z130="x","x",$Y$2-'Indicator Date hidden'!Z130)</f>
        <v>0</v>
      </c>
      <c r="Z129" s="25">
        <f>IF('Indicator Date hidden'!AA130="x","x",$Z$2-'Indicator Date hidden'!AA130)</f>
        <v>0</v>
      </c>
      <c r="AA129" s="25">
        <f>IF('Indicator Date hidden'!AB130="x","x",$AA$2-'Indicator Date hidden'!AB130)</f>
        <v>0</v>
      </c>
      <c r="AB129" s="25">
        <f>IF('Indicator Date hidden'!AC130="x","x",$AB$2-'Indicator Date hidden'!AC130)</f>
        <v>0</v>
      </c>
      <c r="AC129" s="25">
        <f>IF('Indicator Date hidden'!AD130="x","x",$AC$2-'Indicator Date hidden'!AD130)</f>
        <v>0</v>
      </c>
      <c r="AD129" s="25" t="str">
        <f>IF('Indicator Date hidden'!AE130="x","x",$AD$2-'Indicator Date hidden'!AE130)</f>
        <v>x</v>
      </c>
      <c r="AE129" s="25">
        <f>IF('Indicator Date hidden'!AF130="x","x",$AE$2-'Indicator Date hidden'!AF130)</f>
        <v>0</v>
      </c>
      <c r="AF129" s="25" t="str">
        <f>IF('Indicator Date hidden'!AG130="x","x",$AF$2-'Indicator Date hidden'!AG130)</f>
        <v>x</v>
      </c>
      <c r="AG129" s="25">
        <f>IF('Indicator Date hidden'!AH130="x","x",$AG$2-'Indicator Date hidden'!AH130)</f>
        <v>0</v>
      </c>
      <c r="AH129" s="25">
        <f>IF('Indicator Date hidden'!AI130="x","x",$AH$2-'Indicator Date hidden'!AI130)</f>
        <v>0</v>
      </c>
      <c r="AI129" s="25">
        <f>IF('Indicator Date hidden'!AJ130="x","x",$AI$2-'Indicator Date hidden'!AJ130)</f>
        <v>0</v>
      </c>
      <c r="AJ129" s="25" t="str">
        <f>IF('Indicator Date hidden'!AK130="x","x",$AJ$2-'Indicator Date hidden'!AK130)</f>
        <v>x</v>
      </c>
      <c r="AK129" s="25">
        <f>IF('Indicator Date hidden'!AL130="x","x",$AK$2-'Indicator Date hidden'!AL130)</f>
        <v>1</v>
      </c>
      <c r="AL129" s="25">
        <f>IF('Indicator Date hidden'!AM130="x","x",$AL$2-'Indicator Date hidden'!AM130)</f>
        <v>0</v>
      </c>
      <c r="AM129" s="25">
        <f>IF('Indicator Date hidden'!AN130="x","x",$AM$2-'Indicator Date hidden'!AN130)</f>
        <v>0</v>
      </c>
      <c r="AN129" s="25">
        <f>IF('Indicator Date hidden'!AO130="x","x",$AN$2-'Indicator Date hidden'!AO130)</f>
        <v>0</v>
      </c>
      <c r="AO129" s="25">
        <f>IF('Indicator Date hidden'!AP130="x","x",$AO$2-'Indicator Date hidden'!AP130)</f>
        <v>0</v>
      </c>
      <c r="AP129" s="25">
        <f>IF('Indicator Date hidden'!AQ130="x","x",$AP$2-'Indicator Date hidden'!AQ130)</f>
        <v>0</v>
      </c>
      <c r="AQ129" s="25" t="str">
        <f>IF('Indicator Date hidden'!AR130="x","x",$AQ$2-'Indicator Date hidden'!AR130)</f>
        <v>x</v>
      </c>
      <c r="AR129" s="25">
        <f>IF('Indicator Date hidden'!AS130="x","x",$AR$2-'Indicator Date hidden'!AS130)</f>
        <v>0</v>
      </c>
      <c r="AS129" s="25">
        <f>IF('Indicator Date hidden'!AT130="x","x",$AS$2-'Indicator Date hidden'!AT130)</f>
        <v>0</v>
      </c>
      <c r="AT129" s="25">
        <f>IF('Indicator Date hidden'!AU130="x","x",$AT$2-'Indicator Date hidden'!AU130)</f>
        <v>0</v>
      </c>
      <c r="AU129" s="25">
        <f>IF('Indicator Date hidden'!AV130="x","x",$AU$2-'Indicator Date hidden'!AV130)</f>
        <v>0</v>
      </c>
      <c r="AV129" s="25">
        <f>IF('Indicator Date hidden'!AW130="x","x",$AV$2-'Indicator Date hidden'!AW130)</f>
        <v>0</v>
      </c>
      <c r="AW129" s="25">
        <f>IF('Indicator Date hidden'!AX130="x","x",$AW$2-'Indicator Date hidden'!AX130)</f>
        <v>0</v>
      </c>
      <c r="AX129" s="25">
        <f>IF('Indicator Date hidden'!AY130="x","x",$AX$2-'Indicator Date hidden'!AY130)</f>
        <v>0</v>
      </c>
      <c r="AY129" s="25">
        <f>IF('Indicator Date hidden'!AZ130="x","x",$AY$2-'Indicator Date hidden'!AZ130)</f>
        <v>0</v>
      </c>
      <c r="AZ129" s="25">
        <f>IF('Indicator Date hidden'!BA130="x","x",$AZ$2-'Indicator Date hidden'!BA130)</f>
        <v>0</v>
      </c>
      <c r="BA129">
        <f t="shared" si="15"/>
        <v>8</v>
      </c>
      <c r="BB129" s="26">
        <f t="shared" si="16"/>
        <v>0.17777777777777778</v>
      </c>
      <c r="BC129">
        <f t="shared" si="17"/>
        <v>3</v>
      </c>
      <c r="BD129" s="26">
        <f t="shared" si="18"/>
        <v>0.7969076034240492</v>
      </c>
      <c r="BE129" s="28">
        <f t="shared" si="19"/>
        <v>0</v>
      </c>
    </row>
    <row r="130" spans="1:57" x14ac:dyDescent="0.35">
      <c r="A130" t="s">
        <v>7973</v>
      </c>
      <c r="B130" s="25">
        <f>IF('Indicator Date hidden'!C131="x","x",$B$2-'Indicator Date hidden'!C131)</f>
        <v>0</v>
      </c>
      <c r="C130" s="25">
        <f>IF('Indicator Date hidden'!D131="x","x",$C$2-'Indicator Date hidden'!D131)</f>
        <v>0</v>
      </c>
      <c r="D130" s="25">
        <f>IF('Indicator Date hidden'!E131="x","x",$D$2-'Indicator Date hidden'!E131)</f>
        <v>0</v>
      </c>
      <c r="E130" s="25">
        <f>IF('Indicator Date hidden'!F131="x","x",$E$2-'Indicator Date hidden'!F131)</f>
        <v>0</v>
      </c>
      <c r="F130" s="25">
        <f>IF('Indicator Date hidden'!G131="x","x",$F$2-'Indicator Date hidden'!G131)</f>
        <v>0</v>
      </c>
      <c r="G130" s="25">
        <f>IF('Indicator Date hidden'!H131="x","x",$G$2-'Indicator Date hidden'!H131)</f>
        <v>0</v>
      </c>
      <c r="H130" s="25">
        <f>IF('Indicator Date hidden'!I131="x","x",$H$2-'Indicator Date hidden'!I131)</f>
        <v>0</v>
      </c>
      <c r="I130" s="25">
        <f>IF('Indicator Date hidden'!J131="x","x",$I$2-'Indicator Date hidden'!J131)</f>
        <v>0</v>
      </c>
      <c r="J130" s="25">
        <f>IF('Indicator Date hidden'!K131="x","x",$J$2-'Indicator Date hidden'!K131)</f>
        <v>0</v>
      </c>
      <c r="K130" s="25">
        <f>IF('Indicator Date hidden'!L131="x","x",$K$2-'Indicator Date hidden'!L131)</f>
        <v>0</v>
      </c>
      <c r="L130" s="25">
        <f>IF('Indicator Date hidden'!M131="x","x",$L$2-'Indicator Date hidden'!M131)</f>
        <v>0</v>
      </c>
      <c r="M130" s="25">
        <f>IF('Indicator Date hidden'!N131="x","x",$M$2-'Indicator Date hidden'!N131)</f>
        <v>0</v>
      </c>
      <c r="N130" s="25">
        <f>IF('Indicator Date hidden'!O131="x","x",$N$2-'Indicator Date hidden'!O131)</f>
        <v>0</v>
      </c>
      <c r="O130" s="25">
        <f>IF('Indicator Date hidden'!P131="x","x",$O$2-'Indicator Date hidden'!P131)</f>
        <v>0</v>
      </c>
      <c r="P130" s="25">
        <f>IF('Indicator Date hidden'!Q131="x","x",$P$2-'Indicator Date hidden'!Q131)</f>
        <v>0</v>
      </c>
      <c r="Q130" s="25">
        <f>IF('Indicator Date hidden'!R131="x","x",$Q$2-'Indicator Date hidden'!R131)</f>
        <v>1</v>
      </c>
      <c r="R130" s="25">
        <f>IF('Indicator Date hidden'!S131="x","x",$R$2-'Indicator Date hidden'!S131)</f>
        <v>0</v>
      </c>
      <c r="S130" s="25">
        <f>IF('Indicator Date hidden'!T131="x","x",$S$2-'Indicator Date hidden'!T131)</f>
        <v>0</v>
      </c>
      <c r="T130" s="25">
        <f>IF('Indicator Date hidden'!U131="x","x",$T$2-'Indicator Date hidden'!U131)</f>
        <v>0</v>
      </c>
      <c r="U130" s="25">
        <f>IF('Indicator Date hidden'!V131="x","x",$U$2-'Indicator Date hidden'!V131)</f>
        <v>0</v>
      </c>
      <c r="V130" s="25">
        <f>IF('Indicator Date hidden'!W131="x","x",$V$2-'Indicator Date hidden'!W131)</f>
        <v>0</v>
      </c>
      <c r="W130" s="25">
        <f>IF('Indicator Date hidden'!X131="x","x",$W$2-'Indicator Date hidden'!X131)</f>
        <v>2</v>
      </c>
      <c r="X130" s="25">
        <f>IF('Indicator Date hidden'!Y131="x","x",$X$2-'Indicator Date hidden'!Y131)</f>
        <v>4</v>
      </c>
      <c r="Y130" s="25">
        <f>IF('Indicator Date hidden'!Z131="x","x",$Y$2-'Indicator Date hidden'!Z131)</f>
        <v>0</v>
      </c>
      <c r="Z130" s="25">
        <f>IF('Indicator Date hidden'!AA131="x","x",$Z$2-'Indicator Date hidden'!AA131)</f>
        <v>0</v>
      </c>
      <c r="AA130" s="25">
        <f>IF('Indicator Date hidden'!AB131="x","x",$AA$2-'Indicator Date hidden'!AB131)</f>
        <v>0</v>
      </c>
      <c r="AB130" s="25">
        <f>IF('Indicator Date hidden'!AC131="x","x",$AB$2-'Indicator Date hidden'!AC131)</f>
        <v>0</v>
      </c>
      <c r="AC130" s="25">
        <f>IF('Indicator Date hidden'!AD131="x","x",$AC$2-'Indicator Date hidden'!AD131)</f>
        <v>0</v>
      </c>
      <c r="AD130" s="25">
        <f>IF('Indicator Date hidden'!AE131="x","x",$AD$2-'Indicator Date hidden'!AE131)</f>
        <v>0</v>
      </c>
      <c r="AE130" s="25">
        <f>IF('Indicator Date hidden'!AF131="x","x",$AE$2-'Indicator Date hidden'!AF131)</f>
        <v>0</v>
      </c>
      <c r="AF130" s="25">
        <f>IF('Indicator Date hidden'!AG131="x","x",$AF$2-'Indicator Date hidden'!AG131)</f>
        <v>3</v>
      </c>
      <c r="AG130" s="25">
        <f>IF('Indicator Date hidden'!AH131="x","x",$AG$2-'Indicator Date hidden'!AH131)</f>
        <v>0</v>
      </c>
      <c r="AH130" s="25">
        <f>IF('Indicator Date hidden'!AI131="x","x",$AH$2-'Indicator Date hidden'!AI131)</f>
        <v>0</v>
      </c>
      <c r="AI130" s="25">
        <f>IF('Indicator Date hidden'!AJ131="x","x",$AI$2-'Indicator Date hidden'!AJ131)</f>
        <v>0</v>
      </c>
      <c r="AJ130" s="25">
        <f>IF('Indicator Date hidden'!AK131="x","x",$AJ$2-'Indicator Date hidden'!AK131)</f>
        <v>1</v>
      </c>
      <c r="AK130" s="25">
        <f>IF('Indicator Date hidden'!AL131="x","x",$AK$2-'Indicator Date hidden'!AL131)</f>
        <v>1</v>
      </c>
      <c r="AL130" s="25">
        <f>IF('Indicator Date hidden'!AM131="x","x",$AL$2-'Indicator Date hidden'!AM131)</f>
        <v>0</v>
      </c>
      <c r="AM130" s="25">
        <f>IF('Indicator Date hidden'!AN131="x","x",$AM$2-'Indicator Date hidden'!AN131)</f>
        <v>0</v>
      </c>
      <c r="AN130" s="25">
        <f>IF('Indicator Date hidden'!AO131="x","x",$AN$2-'Indicator Date hidden'!AO131)</f>
        <v>0</v>
      </c>
      <c r="AO130" s="25">
        <f>IF('Indicator Date hidden'!AP131="x","x",$AO$2-'Indicator Date hidden'!AP131)</f>
        <v>0</v>
      </c>
      <c r="AP130" s="25">
        <f>IF('Indicator Date hidden'!AQ131="x","x",$AP$2-'Indicator Date hidden'!AQ131)</f>
        <v>0</v>
      </c>
      <c r="AQ130" s="25">
        <f>IF('Indicator Date hidden'!AR131="x","x",$AQ$2-'Indicator Date hidden'!AR131)</f>
        <v>0</v>
      </c>
      <c r="AR130" s="25">
        <f>IF('Indicator Date hidden'!AS131="x","x",$AR$2-'Indicator Date hidden'!AS131)</f>
        <v>0</v>
      </c>
      <c r="AS130" s="25">
        <f>IF('Indicator Date hidden'!AT131="x","x",$AS$2-'Indicator Date hidden'!AT131)</f>
        <v>0</v>
      </c>
      <c r="AT130" s="25">
        <f>IF('Indicator Date hidden'!AU131="x","x",$AT$2-'Indicator Date hidden'!AU131)</f>
        <v>0</v>
      </c>
      <c r="AU130" s="25">
        <f>IF('Indicator Date hidden'!AV131="x","x",$AU$2-'Indicator Date hidden'!AV131)</f>
        <v>2</v>
      </c>
      <c r="AV130" s="25">
        <f>IF('Indicator Date hidden'!AW131="x","x",$AV$2-'Indicator Date hidden'!AW131)</f>
        <v>0</v>
      </c>
      <c r="AW130" s="25">
        <f>IF('Indicator Date hidden'!AX131="x","x",$AW$2-'Indicator Date hidden'!AX131)</f>
        <v>0</v>
      </c>
      <c r="AX130" s="25">
        <f>IF('Indicator Date hidden'!AY131="x","x",$AX$2-'Indicator Date hidden'!AY131)</f>
        <v>0</v>
      </c>
      <c r="AY130" s="25">
        <f>IF('Indicator Date hidden'!AZ131="x","x",$AY$2-'Indicator Date hidden'!AZ131)</f>
        <v>0</v>
      </c>
      <c r="AZ130" s="25">
        <f>IF('Indicator Date hidden'!BA131="x","x",$AZ$2-'Indicator Date hidden'!BA131)</f>
        <v>0</v>
      </c>
      <c r="BA130">
        <f t="shared" si="15"/>
        <v>14</v>
      </c>
      <c r="BB130" s="26">
        <f t="shared" si="16"/>
        <v>0.27450980392156865</v>
      </c>
      <c r="BC130">
        <f t="shared" si="17"/>
        <v>7</v>
      </c>
      <c r="BD130" s="26">
        <f t="shared" si="18"/>
        <v>0.79405712671829753</v>
      </c>
      <c r="BE130" s="28">
        <f t="shared" si="19"/>
        <v>0</v>
      </c>
    </row>
    <row r="131" spans="1:57" x14ac:dyDescent="0.35">
      <c r="A131" t="s">
        <v>7978</v>
      </c>
      <c r="B131" s="25">
        <f>IF('Indicator Date hidden'!C132="x","x",$B$2-'Indicator Date hidden'!C132)</f>
        <v>0</v>
      </c>
      <c r="C131" s="25">
        <f>IF('Indicator Date hidden'!D132="x","x",$C$2-'Indicator Date hidden'!D132)</f>
        <v>0</v>
      </c>
      <c r="D131" s="25">
        <f>IF('Indicator Date hidden'!E132="x","x",$D$2-'Indicator Date hidden'!E132)</f>
        <v>0</v>
      </c>
      <c r="E131" s="25">
        <f>IF('Indicator Date hidden'!F132="x","x",$E$2-'Indicator Date hidden'!F132)</f>
        <v>0</v>
      </c>
      <c r="F131" s="25">
        <f>IF('Indicator Date hidden'!G132="x","x",$F$2-'Indicator Date hidden'!G132)</f>
        <v>0</v>
      </c>
      <c r="G131" s="25">
        <f>IF('Indicator Date hidden'!H132="x","x",$G$2-'Indicator Date hidden'!H132)</f>
        <v>0</v>
      </c>
      <c r="H131" s="25">
        <f>IF('Indicator Date hidden'!I132="x","x",$H$2-'Indicator Date hidden'!I132)</f>
        <v>0</v>
      </c>
      <c r="I131" s="25">
        <f>IF('Indicator Date hidden'!J132="x","x",$I$2-'Indicator Date hidden'!J132)</f>
        <v>0</v>
      </c>
      <c r="J131" s="25">
        <f>IF('Indicator Date hidden'!K132="x","x",$J$2-'Indicator Date hidden'!K132)</f>
        <v>0</v>
      </c>
      <c r="K131" s="25">
        <f>IF('Indicator Date hidden'!L132="x","x",$K$2-'Indicator Date hidden'!L132)</f>
        <v>0</v>
      </c>
      <c r="L131" s="25">
        <f>IF('Indicator Date hidden'!M132="x","x",$L$2-'Indicator Date hidden'!M132)</f>
        <v>0</v>
      </c>
      <c r="M131" s="25">
        <f>IF('Indicator Date hidden'!N132="x","x",$M$2-'Indicator Date hidden'!N132)</f>
        <v>0</v>
      </c>
      <c r="N131" s="25">
        <f>IF('Indicator Date hidden'!O132="x","x",$N$2-'Indicator Date hidden'!O132)</f>
        <v>0</v>
      </c>
      <c r="O131" s="25">
        <f>IF('Indicator Date hidden'!P132="x","x",$O$2-'Indicator Date hidden'!P132)</f>
        <v>0</v>
      </c>
      <c r="P131" s="25">
        <f>IF('Indicator Date hidden'!Q132="x","x",$P$2-'Indicator Date hidden'!Q132)</f>
        <v>0</v>
      </c>
      <c r="Q131" s="25" t="str">
        <f>IF('Indicator Date hidden'!R132="x","x",$Q$2-'Indicator Date hidden'!R132)</f>
        <v>x</v>
      </c>
      <c r="R131" s="25">
        <f>IF('Indicator Date hidden'!S132="x","x",$R$2-'Indicator Date hidden'!S132)</f>
        <v>0</v>
      </c>
      <c r="S131" s="25">
        <f>IF('Indicator Date hidden'!T132="x","x",$S$2-'Indicator Date hidden'!T132)</f>
        <v>0</v>
      </c>
      <c r="T131" s="25">
        <f>IF('Indicator Date hidden'!U132="x","x",$T$2-'Indicator Date hidden'!U132)</f>
        <v>0</v>
      </c>
      <c r="U131" s="25">
        <f>IF('Indicator Date hidden'!V132="x","x",$U$2-'Indicator Date hidden'!V132)</f>
        <v>0</v>
      </c>
      <c r="V131" s="25">
        <f>IF('Indicator Date hidden'!W132="x","x",$V$2-'Indicator Date hidden'!W132)</f>
        <v>0</v>
      </c>
      <c r="W131" s="25">
        <f>IF('Indicator Date hidden'!X132="x","x",$W$2-'Indicator Date hidden'!X132)</f>
        <v>4</v>
      </c>
      <c r="X131" s="25">
        <f>IF('Indicator Date hidden'!Y132="x","x",$X$2-'Indicator Date hidden'!Y132)</f>
        <v>4</v>
      </c>
      <c r="Y131" s="25">
        <f>IF('Indicator Date hidden'!Z132="x","x",$Y$2-'Indicator Date hidden'!Z132)</f>
        <v>0</v>
      </c>
      <c r="Z131" s="25">
        <f>IF('Indicator Date hidden'!AA132="x","x",$Z$2-'Indicator Date hidden'!AA132)</f>
        <v>0</v>
      </c>
      <c r="AA131" s="25">
        <f>IF('Indicator Date hidden'!AB132="x","x",$AA$2-'Indicator Date hidden'!AB132)</f>
        <v>4</v>
      </c>
      <c r="AB131" s="25">
        <f>IF('Indicator Date hidden'!AC132="x","x",$AB$2-'Indicator Date hidden'!AC132)</f>
        <v>0</v>
      </c>
      <c r="AC131" s="25">
        <f>IF('Indicator Date hidden'!AD132="x","x",$AC$2-'Indicator Date hidden'!AD132)</f>
        <v>0</v>
      </c>
      <c r="AD131" s="25" t="str">
        <f>IF('Indicator Date hidden'!AE132="x","x",$AD$2-'Indicator Date hidden'!AE132)</f>
        <v>x</v>
      </c>
      <c r="AE131" s="25" t="str">
        <f>IF('Indicator Date hidden'!AF132="x","x",$AE$2-'Indicator Date hidden'!AF132)</f>
        <v>x</v>
      </c>
      <c r="AF131" s="25" t="str">
        <f>IF('Indicator Date hidden'!AG132="x","x",$AF$2-'Indicator Date hidden'!AG132)</f>
        <v>x</v>
      </c>
      <c r="AG131" s="25">
        <f>IF('Indicator Date hidden'!AH132="x","x",$AG$2-'Indicator Date hidden'!AH132)</f>
        <v>0</v>
      </c>
      <c r="AH131" s="25">
        <f>IF('Indicator Date hidden'!AI132="x","x",$AH$2-'Indicator Date hidden'!AI132)</f>
        <v>0</v>
      </c>
      <c r="AI131" s="25">
        <f>IF('Indicator Date hidden'!AJ132="x","x",$AI$2-'Indicator Date hidden'!AJ132)</f>
        <v>0</v>
      </c>
      <c r="AJ131" s="25" t="str">
        <f>IF('Indicator Date hidden'!AK132="x","x",$AJ$2-'Indicator Date hidden'!AK132)</f>
        <v>x</v>
      </c>
      <c r="AK131" s="25">
        <f>IF('Indicator Date hidden'!AL132="x","x",$AK$2-'Indicator Date hidden'!AL132)</f>
        <v>1</v>
      </c>
      <c r="AL131" s="25">
        <f>IF('Indicator Date hidden'!AM132="x","x",$AL$2-'Indicator Date hidden'!AM132)</f>
        <v>0</v>
      </c>
      <c r="AM131" s="25">
        <f>IF('Indicator Date hidden'!AN132="x","x",$AM$2-'Indicator Date hidden'!AN132)</f>
        <v>0</v>
      </c>
      <c r="AN131" s="25">
        <f>IF('Indicator Date hidden'!AO132="x","x",$AN$2-'Indicator Date hidden'!AO132)</f>
        <v>0</v>
      </c>
      <c r="AO131" s="25" t="str">
        <f>IF('Indicator Date hidden'!AP132="x","x",$AO$2-'Indicator Date hidden'!AP132)</f>
        <v>x</v>
      </c>
      <c r="AP131" s="25" t="str">
        <f>IF('Indicator Date hidden'!AQ132="x","x",$AP$2-'Indicator Date hidden'!AQ132)</f>
        <v>x</v>
      </c>
      <c r="AQ131" s="25">
        <f>IF('Indicator Date hidden'!AR132="x","x",$AQ$2-'Indicator Date hidden'!AR132)</f>
        <v>4</v>
      </c>
      <c r="AR131" s="25">
        <f>IF('Indicator Date hidden'!AS132="x","x",$AR$2-'Indicator Date hidden'!AS132)</f>
        <v>0</v>
      </c>
      <c r="AS131" s="25" t="str">
        <f>IF('Indicator Date hidden'!AT132="x","x",$AS$2-'Indicator Date hidden'!AT132)</f>
        <v>x</v>
      </c>
      <c r="AT131" s="25">
        <f>IF('Indicator Date hidden'!AU132="x","x",$AT$2-'Indicator Date hidden'!AU132)</f>
        <v>0</v>
      </c>
      <c r="AU131" s="25">
        <f>IF('Indicator Date hidden'!AV132="x","x",$AU$2-'Indicator Date hidden'!AV132)</f>
        <v>1</v>
      </c>
      <c r="AV131" s="25" t="str">
        <f>IF('Indicator Date hidden'!AW132="x","x",$AV$2-'Indicator Date hidden'!AW132)</f>
        <v>x</v>
      </c>
      <c r="AW131" s="25">
        <f>IF('Indicator Date hidden'!AX132="x","x",$AW$2-'Indicator Date hidden'!AX132)</f>
        <v>0</v>
      </c>
      <c r="AX131" s="25">
        <f>IF('Indicator Date hidden'!AY132="x","x",$AX$2-'Indicator Date hidden'!AY132)</f>
        <v>0</v>
      </c>
      <c r="AY131" s="25">
        <f>IF('Indicator Date hidden'!AZ132="x","x",$AY$2-'Indicator Date hidden'!AZ132)</f>
        <v>0</v>
      </c>
      <c r="AZ131" s="25">
        <f>IF('Indicator Date hidden'!BA132="x","x",$AZ$2-'Indicator Date hidden'!BA132)</f>
        <v>4</v>
      </c>
      <c r="BA131">
        <f t="shared" ref="BA131:BA162" si="20">SUM(B131:AZ131)</f>
        <v>22</v>
      </c>
      <c r="BB131" s="26">
        <f t="shared" ref="BB131:BB162" si="21">BA131/COUNT(B131:AZ131)</f>
        <v>0.52380952380952384</v>
      </c>
      <c r="BC131">
        <f t="shared" ref="BC131:BC162" si="22">COUNTIF(B131:AZ131,"&gt;0")</f>
        <v>7</v>
      </c>
      <c r="BD131" s="26">
        <f t="shared" ref="BD131:BD162" si="23">_xlfn.STDEV.P(B131:AZ131)</f>
        <v>1.2953781436890899</v>
      </c>
      <c r="BE131" s="28">
        <f t="shared" ref="BE131:BE162" si="24">MEDIAN(B131:AZ131)</f>
        <v>0</v>
      </c>
    </row>
    <row r="132" spans="1:57" x14ac:dyDescent="0.35">
      <c r="A132" t="s">
        <v>7989</v>
      </c>
      <c r="B132" s="25">
        <f>IF('Indicator Date hidden'!C133="x","x",$B$2-'Indicator Date hidden'!C133)</f>
        <v>0</v>
      </c>
      <c r="C132" s="25">
        <f>IF('Indicator Date hidden'!D133="x","x",$C$2-'Indicator Date hidden'!D133)</f>
        <v>0</v>
      </c>
      <c r="D132" s="25">
        <f>IF('Indicator Date hidden'!E133="x","x",$D$2-'Indicator Date hidden'!E133)</f>
        <v>0</v>
      </c>
      <c r="E132" s="25">
        <f>IF('Indicator Date hidden'!F133="x","x",$E$2-'Indicator Date hidden'!F133)</f>
        <v>0</v>
      </c>
      <c r="F132" s="25">
        <f>IF('Indicator Date hidden'!G133="x","x",$F$2-'Indicator Date hidden'!G133)</f>
        <v>0</v>
      </c>
      <c r="G132" s="25">
        <f>IF('Indicator Date hidden'!H133="x","x",$G$2-'Indicator Date hidden'!H133)</f>
        <v>0</v>
      </c>
      <c r="H132" s="25">
        <f>IF('Indicator Date hidden'!I133="x","x",$H$2-'Indicator Date hidden'!I133)</f>
        <v>0</v>
      </c>
      <c r="I132" s="25">
        <f>IF('Indicator Date hidden'!J133="x","x",$I$2-'Indicator Date hidden'!J133)</f>
        <v>0</v>
      </c>
      <c r="J132" s="25">
        <f>IF('Indicator Date hidden'!K133="x","x",$J$2-'Indicator Date hidden'!K133)</f>
        <v>0</v>
      </c>
      <c r="K132" s="25">
        <f>IF('Indicator Date hidden'!L133="x","x",$K$2-'Indicator Date hidden'!L133)</f>
        <v>2</v>
      </c>
      <c r="L132" s="25">
        <f>IF('Indicator Date hidden'!M133="x","x",$L$2-'Indicator Date hidden'!M133)</f>
        <v>0</v>
      </c>
      <c r="M132" s="25">
        <f>IF('Indicator Date hidden'!N133="x","x",$M$2-'Indicator Date hidden'!N133)</f>
        <v>0</v>
      </c>
      <c r="N132" s="25">
        <f>IF('Indicator Date hidden'!O133="x","x",$N$2-'Indicator Date hidden'!O133)</f>
        <v>0</v>
      </c>
      <c r="O132" s="25">
        <f>IF('Indicator Date hidden'!P133="x","x",$O$2-'Indicator Date hidden'!P133)</f>
        <v>0</v>
      </c>
      <c r="P132" s="25">
        <f>IF('Indicator Date hidden'!Q133="x","x",$P$2-'Indicator Date hidden'!Q133)</f>
        <v>0</v>
      </c>
      <c r="Q132" s="25">
        <f>IF('Indicator Date hidden'!R133="x","x",$Q$2-'Indicator Date hidden'!R133)</f>
        <v>4</v>
      </c>
      <c r="R132" s="25">
        <f>IF('Indicator Date hidden'!S133="x","x",$R$2-'Indicator Date hidden'!S133)</f>
        <v>0</v>
      </c>
      <c r="S132" s="25">
        <f>IF('Indicator Date hidden'!T133="x","x",$S$2-'Indicator Date hidden'!T133)</f>
        <v>0</v>
      </c>
      <c r="T132" s="25">
        <f>IF('Indicator Date hidden'!U133="x","x",$T$2-'Indicator Date hidden'!U133)</f>
        <v>0</v>
      </c>
      <c r="U132" s="25">
        <f>IF('Indicator Date hidden'!V133="x","x",$U$2-'Indicator Date hidden'!V133)</f>
        <v>0</v>
      </c>
      <c r="V132" s="25">
        <f>IF('Indicator Date hidden'!W133="x","x",$V$2-'Indicator Date hidden'!W133)</f>
        <v>0</v>
      </c>
      <c r="W132" s="25">
        <f>IF('Indicator Date hidden'!X133="x","x",$W$2-'Indicator Date hidden'!X133)</f>
        <v>0</v>
      </c>
      <c r="X132" s="25">
        <f>IF('Indicator Date hidden'!Y133="x","x",$X$2-'Indicator Date hidden'!Y133)</f>
        <v>2</v>
      </c>
      <c r="Y132" s="25">
        <f>IF('Indicator Date hidden'!Z133="x","x",$Y$2-'Indicator Date hidden'!Z133)</f>
        <v>2</v>
      </c>
      <c r="Z132" s="25">
        <f>IF('Indicator Date hidden'!AA133="x","x",$Z$2-'Indicator Date hidden'!AA133)</f>
        <v>0</v>
      </c>
      <c r="AA132" s="25" t="str">
        <f>IF('Indicator Date hidden'!AB133="x","x",$AA$2-'Indicator Date hidden'!AB133)</f>
        <v>x</v>
      </c>
      <c r="AB132" s="25" t="str">
        <f>IF('Indicator Date hidden'!AC133="x","x",$AB$2-'Indicator Date hidden'!AC133)</f>
        <v>x</v>
      </c>
      <c r="AC132" s="25">
        <f>IF('Indicator Date hidden'!AD133="x","x",$AC$2-'Indicator Date hidden'!AD133)</f>
        <v>0</v>
      </c>
      <c r="AD132" s="25" t="str">
        <f>IF('Indicator Date hidden'!AE133="x","x",$AD$2-'Indicator Date hidden'!AE133)</f>
        <v>x</v>
      </c>
      <c r="AE132" s="25" t="str">
        <f>IF('Indicator Date hidden'!AF133="x","x",$AE$2-'Indicator Date hidden'!AF133)</f>
        <v>x</v>
      </c>
      <c r="AF132" s="25">
        <f>IF('Indicator Date hidden'!AG133="x","x",$AF$2-'Indicator Date hidden'!AG133)</f>
        <v>4</v>
      </c>
      <c r="AG132" s="25">
        <f>IF('Indicator Date hidden'!AH133="x","x",$AG$2-'Indicator Date hidden'!AH133)</f>
        <v>0</v>
      </c>
      <c r="AH132" s="25">
        <f>IF('Indicator Date hidden'!AI133="x","x",$AH$2-'Indicator Date hidden'!AI133)</f>
        <v>0</v>
      </c>
      <c r="AI132" s="25">
        <f>IF('Indicator Date hidden'!AJ133="x","x",$AI$2-'Indicator Date hidden'!AJ133)</f>
        <v>0</v>
      </c>
      <c r="AJ132" s="25">
        <f>IF('Indicator Date hidden'!AK133="x","x",$AJ$2-'Indicator Date hidden'!AK133)</f>
        <v>1</v>
      </c>
      <c r="AK132" s="25">
        <f>IF('Indicator Date hidden'!AL133="x","x",$AK$2-'Indicator Date hidden'!AL133)</f>
        <v>1</v>
      </c>
      <c r="AL132" s="25">
        <f>IF('Indicator Date hidden'!AM133="x","x",$AL$2-'Indicator Date hidden'!AM133)</f>
        <v>0</v>
      </c>
      <c r="AM132" s="25">
        <f>IF('Indicator Date hidden'!AN133="x","x",$AM$2-'Indicator Date hidden'!AN133)</f>
        <v>0</v>
      </c>
      <c r="AN132" s="25">
        <f>IF('Indicator Date hidden'!AO133="x","x",$AN$2-'Indicator Date hidden'!AO133)</f>
        <v>0</v>
      </c>
      <c r="AO132" s="25" t="str">
        <f>IF('Indicator Date hidden'!AP133="x","x",$AO$2-'Indicator Date hidden'!AP133)</f>
        <v>x</v>
      </c>
      <c r="AP132" s="25" t="str">
        <f>IF('Indicator Date hidden'!AQ133="x","x",$AP$2-'Indicator Date hidden'!AQ133)</f>
        <v>x</v>
      </c>
      <c r="AQ132" s="25">
        <f>IF('Indicator Date hidden'!AR133="x","x",$AQ$2-'Indicator Date hidden'!AR133)</f>
        <v>0</v>
      </c>
      <c r="AR132" s="25">
        <f>IF('Indicator Date hidden'!AS133="x","x",$AR$2-'Indicator Date hidden'!AS133)</f>
        <v>0</v>
      </c>
      <c r="AS132" s="25" t="str">
        <f>IF('Indicator Date hidden'!AT133="x","x",$AS$2-'Indicator Date hidden'!AT133)</f>
        <v>x</v>
      </c>
      <c r="AT132" s="25">
        <f>IF('Indicator Date hidden'!AU133="x","x",$AT$2-'Indicator Date hidden'!AU133)</f>
        <v>0</v>
      </c>
      <c r="AU132" s="25">
        <f>IF('Indicator Date hidden'!AV133="x","x",$AU$2-'Indicator Date hidden'!AV133)</f>
        <v>0</v>
      </c>
      <c r="AV132" s="25">
        <f>IF('Indicator Date hidden'!AW133="x","x",$AV$2-'Indicator Date hidden'!AW133)</f>
        <v>0</v>
      </c>
      <c r="AW132" s="25">
        <f>IF('Indicator Date hidden'!AX133="x","x",$AW$2-'Indicator Date hidden'!AX133)</f>
        <v>0</v>
      </c>
      <c r="AX132" s="25">
        <f>IF('Indicator Date hidden'!AY133="x","x",$AX$2-'Indicator Date hidden'!AY133)</f>
        <v>0</v>
      </c>
      <c r="AY132" s="25">
        <f>IF('Indicator Date hidden'!AZ133="x","x",$AY$2-'Indicator Date hidden'!AZ133)</f>
        <v>0</v>
      </c>
      <c r="AZ132" s="25">
        <f>IF('Indicator Date hidden'!BA133="x","x",$AZ$2-'Indicator Date hidden'!BA133)</f>
        <v>0</v>
      </c>
      <c r="BA132">
        <f t="shared" si="20"/>
        <v>16</v>
      </c>
      <c r="BB132" s="26">
        <f t="shared" si="21"/>
        <v>0.36363636363636365</v>
      </c>
      <c r="BC132">
        <f t="shared" si="22"/>
        <v>7</v>
      </c>
      <c r="BD132" s="26">
        <f t="shared" si="23"/>
        <v>0.95562709280130176</v>
      </c>
      <c r="BE132" s="28">
        <f t="shared" si="24"/>
        <v>0</v>
      </c>
    </row>
    <row r="133" spans="1:57" x14ac:dyDescent="0.35">
      <c r="A133" t="s">
        <v>7974</v>
      </c>
      <c r="B133" s="25">
        <f>IF('Indicator Date hidden'!C134="x","x",$B$2-'Indicator Date hidden'!C134)</f>
        <v>0</v>
      </c>
      <c r="C133" s="25">
        <f>IF('Indicator Date hidden'!D134="x","x",$C$2-'Indicator Date hidden'!D134)</f>
        <v>0</v>
      </c>
      <c r="D133" s="25">
        <f>IF('Indicator Date hidden'!E134="x","x",$D$2-'Indicator Date hidden'!E134)</f>
        <v>0</v>
      </c>
      <c r="E133" s="25">
        <f>IF('Indicator Date hidden'!F134="x","x",$E$2-'Indicator Date hidden'!F134)</f>
        <v>0</v>
      </c>
      <c r="F133" s="25">
        <f>IF('Indicator Date hidden'!G134="x","x",$F$2-'Indicator Date hidden'!G134)</f>
        <v>0</v>
      </c>
      <c r="G133" s="25">
        <f>IF('Indicator Date hidden'!H134="x","x",$G$2-'Indicator Date hidden'!H134)</f>
        <v>0</v>
      </c>
      <c r="H133" s="25">
        <f>IF('Indicator Date hidden'!I134="x","x",$H$2-'Indicator Date hidden'!I134)</f>
        <v>0</v>
      </c>
      <c r="I133" s="25">
        <f>IF('Indicator Date hidden'!J134="x","x",$I$2-'Indicator Date hidden'!J134)</f>
        <v>0</v>
      </c>
      <c r="J133" s="25">
        <f>IF('Indicator Date hidden'!K134="x","x",$J$2-'Indicator Date hidden'!K134)</f>
        <v>0</v>
      </c>
      <c r="K133" s="25">
        <f>IF('Indicator Date hidden'!L134="x","x",$K$2-'Indicator Date hidden'!L134)</f>
        <v>0</v>
      </c>
      <c r="L133" s="25">
        <f>IF('Indicator Date hidden'!M134="x","x",$L$2-'Indicator Date hidden'!M134)</f>
        <v>0</v>
      </c>
      <c r="M133" s="25">
        <f>IF('Indicator Date hidden'!N134="x","x",$M$2-'Indicator Date hidden'!N134)</f>
        <v>0</v>
      </c>
      <c r="N133" s="25">
        <f>IF('Indicator Date hidden'!O134="x","x",$N$2-'Indicator Date hidden'!O134)</f>
        <v>0</v>
      </c>
      <c r="O133" s="25">
        <f>IF('Indicator Date hidden'!P134="x","x",$O$2-'Indicator Date hidden'!P134)</f>
        <v>0</v>
      </c>
      <c r="P133" s="25">
        <f>IF('Indicator Date hidden'!Q134="x","x",$P$2-'Indicator Date hidden'!Q134)</f>
        <v>0</v>
      </c>
      <c r="Q133" s="25" t="str">
        <f>IF('Indicator Date hidden'!R134="x","x",$Q$2-'Indicator Date hidden'!R134)</f>
        <v>x</v>
      </c>
      <c r="R133" s="25">
        <f>IF('Indicator Date hidden'!S134="x","x",$R$2-'Indicator Date hidden'!S134)</f>
        <v>0</v>
      </c>
      <c r="S133" s="25">
        <f>IF('Indicator Date hidden'!T134="x","x",$S$2-'Indicator Date hidden'!T134)</f>
        <v>0</v>
      </c>
      <c r="T133" s="25">
        <f>IF('Indicator Date hidden'!U134="x","x",$T$2-'Indicator Date hidden'!U134)</f>
        <v>0</v>
      </c>
      <c r="U133" s="25">
        <f>IF('Indicator Date hidden'!V134="x","x",$U$2-'Indicator Date hidden'!V134)</f>
        <v>0</v>
      </c>
      <c r="V133" s="25">
        <f>IF('Indicator Date hidden'!W134="x","x",$V$2-'Indicator Date hidden'!W134)</f>
        <v>0</v>
      </c>
      <c r="W133" s="25">
        <f>IF('Indicator Date hidden'!X134="x","x",$W$2-'Indicator Date hidden'!X134)</f>
        <v>6</v>
      </c>
      <c r="X133" s="25">
        <f>IF('Indicator Date hidden'!Y134="x","x",$X$2-'Indicator Date hidden'!Y134)</f>
        <v>1</v>
      </c>
      <c r="Y133" s="25">
        <f>IF('Indicator Date hidden'!Z134="x","x",$Y$2-'Indicator Date hidden'!Z134)</f>
        <v>0</v>
      </c>
      <c r="Z133" s="25">
        <f>IF('Indicator Date hidden'!AA134="x","x",$Z$2-'Indicator Date hidden'!AA134)</f>
        <v>0</v>
      </c>
      <c r="AA133" s="25">
        <f>IF('Indicator Date hidden'!AB134="x","x",$AA$2-'Indicator Date hidden'!AB134)</f>
        <v>0</v>
      </c>
      <c r="AB133" s="25">
        <f>IF('Indicator Date hidden'!AC134="x","x",$AB$2-'Indicator Date hidden'!AC134)</f>
        <v>0</v>
      </c>
      <c r="AC133" s="25">
        <f>IF('Indicator Date hidden'!AD134="x","x",$AC$2-'Indicator Date hidden'!AD134)</f>
        <v>0</v>
      </c>
      <c r="AD133" s="25">
        <f>IF('Indicator Date hidden'!AE134="x","x",$AD$2-'Indicator Date hidden'!AE134)</f>
        <v>0</v>
      </c>
      <c r="AE133" s="25">
        <f>IF('Indicator Date hidden'!AF134="x","x",$AE$2-'Indicator Date hidden'!AF134)</f>
        <v>0</v>
      </c>
      <c r="AF133" s="25">
        <f>IF('Indicator Date hidden'!AG134="x","x",$AF$2-'Indicator Date hidden'!AG134)</f>
        <v>0</v>
      </c>
      <c r="AG133" s="25">
        <f>IF('Indicator Date hidden'!AH134="x","x",$AG$2-'Indicator Date hidden'!AH134)</f>
        <v>0</v>
      </c>
      <c r="AH133" s="25">
        <f>IF('Indicator Date hidden'!AI134="x","x",$AH$2-'Indicator Date hidden'!AI134)</f>
        <v>0</v>
      </c>
      <c r="AI133" s="25">
        <f>IF('Indicator Date hidden'!AJ134="x","x",$AI$2-'Indicator Date hidden'!AJ134)</f>
        <v>0</v>
      </c>
      <c r="AJ133" s="25" t="str">
        <f>IF('Indicator Date hidden'!AK134="x","x",$AJ$2-'Indicator Date hidden'!AK134)</f>
        <v>x</v>
      </c>
      <c r="AK133" s="25">
        <f>IF('Indicator Date hidden'!AL134="x","x",$AK$2-'Indicator Date hidden'!AL134)</f>
        <v>1</v>
      </c>
      <c r="AL133" s="25">
        <f>IF('Indicator Date hidden'!AM134="x","x",$AL$2-'Indicator Date hidden'!AM134)</f>
        <v>0</v>
      </c>
      <c r="AM133" s="25">
        <f>IF('Indicator Date hidden'!AN134="x","x",$AM$2-'Indicator Date hidden'!AN134)</f>
        <v>0</v>
      </c>
      <c r="AN133" s="25">
        <f>IF('Indicator Date hidden'!AO134="x","x",$AN$2-'Indicator Date hidden'!AO134)</f>
        <v>0</v>
      </c>
      <c r="AO133" s="25">
        <f>IF('Indicator Date hidden'!AP134="x","x",$AO$2-'Indicator Date hidden'!AP134)</f>
        <v>0</v>
      </c>
      <c r="AP133" s="25">
        <f>IF('Indicator Date hidden'!AQ134="x","x",$AP$2-'Indicator Date hidden'!AQ134)</f>
        <v>0</v>
      </c>
      <c r="AQ133" s="25">
        <f>IF('Indicator Date hidden'!AR134="x","x",$AQ$2-'Indicator Date hidden'!AR134)</f>
        <v>4</v>
      </c>
      <c r="AR133" s="25">
        <f>IF('Indicator Date hidden'!AS134="x","x",$AR$2-'Indicator Date hidden'!AS134)</f>
        <v>0</v>
      </c>
      <c r="AS133" s="25">
        <f>IF('Indicator Date hidden'!AT134="x","x",$AS$2-'Indicator Date hidden'!AT134)</f>
        <v>0</v>
      </c>
      <c r="AT133" s="25">
        <f>IF('Indicator Date hidden'!AU134="x","x",$AT$2-'Indicator Date hidden'!AU134)</f>
        <v>0</v>
      </c>
      <c r="AU133" s="25">
        <f>IF('Indicator Date hidden'!AV134="x","x",$AU$2-'Indicator Date hidden'!AV134)</f>
        <v>4</v>
      </c>
      <c r="AV133" s="25">
        <f>IF('Indicator Date hidden'!AW134="x","x",$AV$2-'Indicator Date hidden'!AW134)</f>
        <v>0</v>
      </c>
      <c r="AW133" s="25">
        <f>IF('Indicator Date hidden'!AX134="x","x",$AW$2-'Indicator Date hidden'!AX134)</f>
        <v>0</v>
      </c>
      <c r="AX133" s="25">
        <f>IF('Indicator Date hidden'!AY134="x","x",$AX$2-'Indicator Date hidden'!AY134)</f>
        <v>0</v>
      </c>
      <c r="AY133" s="25">
        <f>IF('Indicator Date hidden'!AZ134="x","x",$AY$2-'Indicator Date hidden'!AZ134)</f>
        <v>0</v>
      </c>
      <c r="AZ133" s="25">
        <f>IF('Indicator Date hidden'!BA134="x","x",$AZ$2-'Indicator Date hidden'!BA134)</f>
        <v>0</v>
      </c>
      <c r="BA133">
        <f t="shared" si="20"/>
        <v>16</v>
      </c>
      <c r="BB133" s="26">
        <f t="shared" si="21"/>
        <v>0.32653061224489793</v>
      </c>
      <c r="BC133">
        <f t="shared" si="22"/>
        <v>5</v>
      </c>
      <c r="BD133" s="26">
        <f t="shared" si="23"/>
        <v>1.1497604915104713</v>
      </c>
      <c r="BE133" s="28">
        <f t="shared" si="24"/>
        <v>0</v>
      </c>
    </row>
    <row r="134" spans="1:57" x14ac:dyDescent="0.35">
      <c r="A134" t="s">
        <v>7979</v>
      </c>
      <c r="B134" s="25">
        <f>IF('Indicator Date hidden'!C135="x","x",$B$2-'Indicator Date hidden'!C135)</f>
        <v>0</v>
      </c>
      <c r="C134" s="25">
        <f>IF('Indicator Date hidden'!D135="x","x",$C$2-'Indicator Date hidden'!D135)</f>
        <v>0</v>
      </c>
      <c r="D134" s="25">
        <f>IF('Indicator Date hidden'!E135="x","x",$D$2-'Indicator Date hidden'!E135)</f>
        <v>0</v>
      </c>
      <c r="E134" s="25">
        <f>IF('Indicator Date hidden'!F135="x","x",$E$2-'Indicator Date hidden'!F135)</f>
        <v>0</v>
      </c>
      <c r="F134" s="25">
        <f>IF('Indicator Date hidden'!G135="x","x",$F$2-'Indicator Date hidden'!G135)</f>
        <v>0</v>
      </c>
      <c r="G134" s="25">
        <f>IF('Indicator Date hidden'!H135="x","x",$G$2-'Indicator Date hidden'!H135)</f>
        <v>0</v>
      </c>
      <c r="H134" s="25">
        <f>IF('Indicator Date hidden'!I135="x","x",$H$2-'Indicator Date hidden'!I135)</f>
        <v>0</v>
      </c>
      <c r="I134" s="25">
        <f>IF('Indicator Date hidden'!J135="x","x",$I$2-'Indicator Date hidden'!J135)</f>
        <v>0</v>
      </c>
      <c r="J134" s="25">
        <f>IF('Indicator Date hidden'!K135="x","x",$J$2-'Indicator Date hidden'!K135)</f>
        <v>0</v>
      </c>
      <c r="K134" s="25">
        <f>IF('Indicator Date hidden'!L135="x","x",$K$2-'Indicator Date hidden'!L135)</f>
        <v>0</v>
      </c>
      <c r="L134" s="25">
        <f>IF('Indicator Date hidden'!M135="x","x",$L$2-'Indicator Date hidden'!M135)</f>
        <v>0</v>
      </c>
      <c r="M134" s="25">
        <f>IF('Indicator Date hidden'!N135="x","x",$M$2-'Indicator Date hidden'!N135)</f>
        <v>0</v>
      </c>
      <c r="N134" s="25">
        <f>IF('Indicator Date hidden'!O135="x","x",$N$2-'Indicator Date hidden'!O135)</f>
        <v>0</v>
      </c>
      <c r="O134" s="25">
        <f>IF('Indicator Date hidden'!P135="x","x",$O$2-'Indicator Date hidden'!P135)</f>
        <v>0</v>
      </c>
      <c r="P134" s="25">
        <f>IF('Indicator Date hidden'!Q135="x","x",$P$2-'Indicator Date hidden'!Q135)</f>
        <v>0</v>
      </c>
      <c r="Q134" s="25" t="str">
        <f>IF('Indicator Date hidden'!R135="x","x",$Q$2-'Indicator Date hidden'!R135)</f>
        <v>x</v>
      </c>
      <c r="R134" s="25">
        <f>IF('Indicator Date hidden'!S135="x","x",$R$2-'Indicator Date hidden'!S135)</f>
        <v>0</v>
      </c>
      <c r="S134" s="25">
        <f>IF('Indicator Date hidden'!T135="x","x",$S$2-'Indicator Date hidden'!T135)</f>
        <v>0</v>
      </c>
      <c r="T134" s="25">
        <f>IF('Indicator Date hidden'!U135="x","x",$T$2-'Indicator Date hidden'!U135)</f>
        <v>0</v>
      </c>
      <c r="U134" s="25">
        <f>IF('Indicator Date hidden'!V135="x","x",$U$2-'Indicator Date hidden'!V135)</f>
        <v>0</v>
      </c>
      <c r="V134" s="25">
        <f>IF('Indicator Date hidden'!W135="x","x",$V$2-'Indicator Date hidden'!W135)</f>
        <v>0</v>
      </c>
      <c r="W134" s="25">
        <f>IF('Indicator Date hidden'!X135="x","x",$W$2-'Indicator Date hidden'!X135)</f>
        <v>3</v>
      </c>
      <c r="X134" s="25">
        <f>IF('Indicator Date hidden'!Y135="x","x",$X$2-'Indicator Date hidden'!Y135)</f>
        <v>4</v>
      </c>
      <c r="Y134" s="25">
        <f>IF('Indicator Date hidden'!Z135="x","x",$Y$2-'Indicator Date hidden'!Z135)</f>
        <v>0</v>
      </c>
      <c r="Z134" s="25">
        <f>IF('Indicator Date hidden'!AA135="x","x",$Z$2-'Indicator Date hidden'!AA135)</f>
        <v>0</v>
      </c>
      <c r="AA134" s="25">
        <f>IF('Indicator Date hidden'!AB135="x","x",$AA$2-'Indicator Date hidden'!AB135)</f>
        <v>0</v>
      </c>
      <c r="AB134" s="25">
        <f>IF('Indicator Date hidden'!AC135="x","x",$AB$2-'Indicator Date hidden'!AC135)</f>
        <v>0</v>
      </c>
      <c r="AC134" s="25">
        <f>IF('Indicator Date hidden'!AD135="x","x",$AC$2-'Indicator Date hidden'!AD135)</f>
        <v>0</v>
      </c>
      <c r="AD134" s="25">
        <f>IF('Indicator Date hidden'!AE135="x","x",$AD$2-'Indicator Date hidden'!AE135)</f>
        <v>0</v>
      </c>
      <c r="AE134" s="25">
        <f>IF('Indicator Date hidden'!AF135="x","x",$AE$2-'Indicator Date hidden'!AF135)</f>
        <v>0</v>
      </c>
      <c r="AF134" s="25">
        <f>IF('Indicator Date hidden'!AG135="x","x",$AF$2-'Indicator Date hidden'!AG135)</f>
        <v>4</v>
      </c>
      <c r="AG134" s="25">
        <f>IF('Indicator Date hidden'!AH135="x","x",$AG$2-'Indicator Date hidden'!AH135)</f>
        <v>0</v>
      </c>
      <c r="AH134" s="25">
        <f>IF('Indicator Date hidden'!AI135="x","x",$AH$2-'Indicator Date hidden'!AI135)</f>
        <v>0</v>
      </c>
      <c r="AI134" s="25">
        <f>IF('Indicator Date hidden'!AJ135="x","x",$AI$2-'Indicator Date hidden'!AJ135)</f>
        <v>0</v>
      </c>
      <c r="AJ134" s="25">
        <f>IF('Indicator Date hidden'!AK135="x","x",$AJ$2-'Indicator Date hidden'!AK135)</f>
        <v>1</v>
      </c>
      <c r="AK134" s="25">
        <f>IF('Indicator Date hidden'!AL135="x","x",$AK$2-'Indicator Date hidden'!AL135)</f>
        <v>1</v>
      </c>
      <c r="AL134" s="25">
        <f>IF('Indicator Date hidden'!AM135="x","x",$AL$2-'Indicator Date hidden'!AM135)</f>
        <v>0</v>
      </c>
      <c r="AM134" s="25">
        <f>IF('Indicator Date hidden'!AN135="x","x",$AM$2-'Indicator Date hidden'!AN135)</f>
        <v>0</v>
      </c>
      <c r="AN134" s="25">
        <f>IF('Indicator Date hidden'!AO135="x","x",$AN$2-'Indicator Date hidden'!AO135)</f>
        <v>0</v>
      </c>
      <c r="AO134" s="25" t="str">
        <f>IF('Indicator Date hidden'!AP135="x","x",$AO$2-'Indicator Date hidden'!AP135)</f>
        <v>x</v>
      </c>
      <c r="AP134" s="25" t="str">
        <f>IF('Indicator Date hidden'!AQ135="x","x",$AP$2-'Indicator Date hidden'!AQ135)</f>
        <v>x</v>
      </c>
      <c r="AQ134" s="25">
        <f>IF('Indicator Date hidden'!AR135="x","x",$AQ$2-'Indicator Date hidden'!AR135)</f>
        <v>4</v>
      </c>
      <c r="AR134" s="25">
        <f>IF('Indicator Date hidden'!AS135="x","x",$AR$2-'Indicator Date hidden'!AS135)</f>
        <v>0</v>
      </c>
      <c r="AS134" s="25">
        <f>IF('Indicator Date hidden'!AT135="x","x",$AS$2-'Indicator Date hidden'!AT135)</f>
        <v>0</v>
      </c>
      <c r="AT134" s="25">
        <f>IF('Indicator Date hidden'!AU135="x","x",$AT$2-'Indicator Date hidden'!AU135)</f>
        <v>0</v>
      </c>
      <c r="AU134" s="25">
        <f>IF('Indicator Date hidden'!AV135="x","x",$AU$2-'Indicator Date hidden'!AV135)</f>
        <v>1</v>
      </c>
      <c r="AV134" s="25">
        <f>IF('Indicator Date hidden'!AW135="x","x",$AV$2-'Indicator Date hidden'!AW135)</f>
        <v>0</v>
      </c>
      <c r="AW134" s="25">
        <f>IF('Indicator Date hidden'!AX135="x","x",$AW$2-'Indicator Date hidden'!AX135)</f>
        <v>0</v>
      </c>
      <c r="AX134" s="25">
        <f>IF('Indicator Date hidden'!AY135="x","x",$AX$2-'Indicator Date hidden'!AY135)</f>
        <v>0</v>
      </c>
      <c r="AY134" s="25">
        <f>IF('Indicator Date hidden'!AZ135="x","x",$AY$2-'Indicator Date hidden'!AZ135)</f>
        <v>0</v>
      </c>
      <c r="AZ134" s="25">
        <f>IF('Indicator Date hidden'!BA135="x","x",$AZ$2-'Indicator Date hidden'!BA135)</f>
        <v>0</v>
      </c>
      <c r="BA134">
        <f t="shared" si="20"/>
        <v>18</v>
      </c>
      <c r="BB134" s="26">
        <f t="shared" si="21"/>
        <v>0.375</v>
      </c>
      <c r="BC134">
        <f t="shared" si="22"/>
        <v>7</v>
      </c>
      <c r="BD134" s="26">
        <f t="shared" si="23"/>
        <v>1.0532687216470449</v>
      </c>
      <c r="BE134" s="28">
        <f t="shared" si="24"/>
        <v>0</v>
      </c>
    </row>
    <row r="135" spans="1:57" x14ac:dyDescent="0.35">
      <c r="A135" t="s">
        <v>7988</v>
      </c>
      <c r="B135" s="25">
        <f>IF('Indicator Date hidden'!C136="x","x",$B$2-'Indicator Date hidden'!C136)</f>
        <v>0</v>
      </c>
      <c r="C135" s="25">
        <f>IF('Indicator Date hidden'!D136="x","x",$C$2-'Indicator Date hidden'!D136)</f>
        <v>0</v>
      </c>
      <c r="D135" s="25">
        <f>IF('Indicator Date hidden'!E136="x","x",$D$2-'Indicator Date hidden'!E136)</f>
        <v>0</v>
      </c>
      <c r="E135" s="25">
        <f>IF('Indicator Date hidden'!F136="x","x",$E$2-'Indicator Date hidden'!F136)</f>
        <v>0</v>
      </c>
      <c r="F135" s="25">
        <f>IF('Indicator Date hidden'!G136="x","x",$F$2-'Indicator Date hidden'!G136)</f>
        <v>0</v>
      </c>
      <c r="G135" s="25">
        <f>IF('Indicator Date hidden'!H136="x","x",$G$2-'Indicator Date hidden'!H136)</f>
        <v>0</v>
      </c>
      <c r="H135" s="25">
        <f>IF('Indicator Date hidden'!I136="x","x",$H$2-'Indicator Date hidden'!I136)</f>
        <v>0</v>
      </c>
      <c r="I135" s="25">
        <f>IF('Indicator Date hidden'!J136="x","x",$I$2-'Indicator Date hidden'!J136)</f>
        <v>0</v>
      </c>
      <c r="J135" s="25">
        <f>IF('Indicator Date hidden'!K136="x","x",$J$2-'Indicator Date hidden'!K136)</f>
        <v>0</v>
      </c>
      <c r="K135" s="25">
        <f>IF('Indicator Date hidden'!L136="x","x",$K$2-'Indicator Date hidden'!L136)</f>
        <v>0</v>
      </c>
      <c r="L135" s="25">
        <f>IF('Indicator Date hidden'!M136="x","x",$L$2-'Indicator Date hidden'!M136)</f>
        <v>0</v>
      </c>
      <c r="M135" s="25">
        <f>IF('Indicator Date hidden'!N136="x","x",$M$2-'Indicator Date hidden'!N136)</f>
        <v>0</v>
      </c>
      <c r="N135" s="25">
        <f>IF('Indicator Date hidden'!O136="x","x",$N$2-'Indicator Date hidden'!O136)</f>
        <v>0</v>
      </c>
      <c r="O135" s="25">
        <f>IF('Indicator Date hidden'!P136="x","x",$O$2-'Indicator Date hidden'!P136)</f>
        <v>0</v>
      </c>
      <c r="P135" s="25">
        <f>IF('Indicator Date hidden'!Q136="x","x",$P$2-'Indicator Date hidden'!Q136)</f>
        <v>0</v>
      </c>
      <c r="Q135" s="25" t="str">
        <f>IF('Indicator Date hidden'!R136="x","x",$Q$2-'Indicator Date hidden'!R136)</f>
        <v>x</v>
      </c>
      <c r="R135" s="25">
        <f>IF('Indicator Date hidden'!S136="x","x",$R$2-'Indicator Date hidden'!S136)</f>
        <v>0</v>
      </c>
      <c r="S135" s="25">
        <f>IF('Indicator Date hidden'!T136="x","x",$S$2-'Indicator Date hidden'!T136)</f>
        <v>0</v>
      </c>
      <c r="T135" s="25">
        <f>IF('Indicator Date hidden'!U136="x","x",$T$2-'Indicator Date hidden'!U136)</f>
        <v>0</v>
      </c>
      <c r="U135" s="25">
        <f>IF('Indicator Date hidden'!V136="x","x",$U$2-'Indicator Date hidden'!V136)</f>
        <v>0</v>
      </c>
      <c r="V135" s="25">
        <f>IF('Indicator Date hidden'!W136="x","x",$V$2-'Indicator Date hidden'!W136)</f>
        <v>0</v>
      </c>
      <c r="W135" s="25">
        <f>IF('Indicator Date hidden'!X136="x","x",$W$2-'Indicator Date hidden'!X136)</f>
        <v>2</v>
      </c>
      <c r="X135" s="25">
        <f>IF('Indicator Date hidden'!Y136="x","x",$X$2-'Indicator Date hidden'!Y136)</f>
        <v>2</v>
      </c>
      <c r="Y135" s="25">
        <f>IF('Indicator Date hidden'!Z136="x","x",$Y$2-'Indicator Date hidden'!Z136)</f>
        <v>0</v>
      </c>
      <c r="Z135" s="25">
        <f>IF('Indicator Date hidden'!AA136="x","x",$Z$2-'Indicator Date hidden'!AA136)</f>
        <v>0</v>
      </c>
      <c r="AA135" s="25">
        <f>IF('Indicator Date hidden'!AB136="x","x",$AA$2-'Indicator Date hidden'!AB136)</f>
        <v>0</v>
      </c>
      <c r="AB135" s="25">
        <f>IF('Indicator Date hidden'!AC136="x","x",$AB$2-'Indicator Date hidden'!AC136)</f>
        <v>0</v>
      </c>
      <c r="AC135" s="25">
        <f>IF('Indicator Date hidden'!AD136="x","x",$AC$2-'Indicator Date hidden'!AD136)</f>
        <v>0</v>
      </c>
      <c r="AD135" s="25">
        <f>IF('Indicator Date hidden'!AE136="x","x",$AD$2-'Indicator Date hidden'!AE136)</f>
        <v>0</v>
      </c>
      <c r="AE135" s="25">
        <f>IF('Indicator Date hidden'!AF136="x","x",$AE$2-'Indicator Date hidden'!AF136)</f>
        <v>0</v>
      </c>
      <c r="AF135" s="25">
        <f>IF('Indicator Date hidden'!AG136="x","x",$AF$2-'Indicator Date hidden'!AG136)</f>
        <v>0</v>
      </c>
      <c r="AG135" s="25">
        <f>IF('Indicator Date hidden'!AH136="x","x",$AG$2-'Indicator Date hidden'!AH136)</f>
        <v>0</v>
      </c>
      <c r="AH135" s="25">
        <f>IF('Indicator Date hidden'!AI136="x","x",$AH$2-'Indicator Date hidden'!AI136)</f>
        <v>0</v>
      </c>
      <c r="AI135" s="25">
        <f>IF('Indicator Date hidden'!AJ136="x","x",$AI$2-'Indicator Date hidden'!AJ136)</f>
        <v>0</v>
      </c>
      <c r="AJ135" s="25" t="str">
        <f>IF('Indicator Date hidden'!AK136="x","x",$AJ$2-'Indicator Date hidden'!AK136)</f>
        <v>x</v>
      </c>
      <c r="AK135" s="25">
        <f>IF('Indicator Date hidden'!AL136="x","x",$AK$2-'Indicator Date hidden'!AL136)</f>
        <v>1</v>
      </c>
      <c r="AL135" s="25">
        <f>IF('Indicator Date hidden'!AM136="x","x",$AL$2-'Indicator Date hidden'!AM136)</f>
        <v>0</v>
      </c>
      <c r="AM135" s="25">
        <f>IF('Indicator Date hidden'!AN136="x","x",$AM$2-'Indicator Date hidden'!AN136)</f>
        <v>0</v>
      </c>
      <c r="AN135" s="25">
        <f>IF('Indicator Date hidden'!AO136="x","x",$AN$2-'Indicator Date hidden'!AO136)</f>
        <v>0</v>
      </c>
      <c r="AO135" s="25">
        <f>IF('Indicator Date hidden'!AP136="x","x",$AO$2-'Indicator Date hidden'!AP136)</f>
        <v>1</v>
      </c>
      <c r="AP135" s="25">
        <f>IF('Indicator Date hidden'!AQ136="x","x",$AP$2-'Indicator Date hidden'!AQ136)</f>
        <v>1</v>
      </c>
      <c r="AQ135" s="25">
        <f>IF('Indicator Date hidden'!AR136="x","x",$AQ$2-'Indicator Date hidden'!AR136)</f>
        <v>6</v>
      </c>
      <c r="AR135" s="25">
        <f>IF('Indicator Date hidden'!AS136="x","x",$AR$2-'Indicator Date hidden'!AS136)</f>
        <v>0</v>
      </c>
      <c r="AS135" s="25">
        <f>IF('Indicator Date hidden'!AT136="x","x",$AS$2-'Indicator Date hidden'!AT136)</f>
        <v>0</v>
      </c>
      <c r="AT135" s="25">
        <f>IF('Indicator Date hidden'!AU136="x","x",$AT$2-'Indicator Date hidden'!AU136)</f>
        <v>0</v>
      </c>
      <c r="AU135" s="25">
        <f>IF('Indicator Date hidden'!AV136="x","x",$AU$2-'Indicator Date hidden'!AV136)</f>
        <v>0</v>
      </c>
      <c r="AV135" s="25">
        <f>IF('Indicator Date hidden'!AW136="x","x",$AV$2-'Indicator Date hidden'!AW136)</f>
        <v>0</v>
      </c>
      <c r="AW135" s="25">
        <f>IF('Indicator Date hidden'!AX136="x","x",$AW$2-'Indicator Date hidden'!AX136)</f>
        <v>0</v>
      </c>
      <c r="AX135" s="25">
        <f>IF('Indicator Date hidden'!AY136="x","x",$AX$2-'Indicator Date hidden'!AY136)</f>
        <v>0</v>
      </c>
      <c r="AY135" s="25">
        <f>IF('Indicator Date hidden'!AZ136="x","x",$AY$2-'Indicator Date hidden'!AZ136)</f>
        <v>0</v>
      </c>
      <c r="AZ135" s="25">
        <f>IF('Indicator Date hidden'!BA136="x","x",$AZ$2-'Indicator Date hidden'!BA136)</f>
        <v>0</v>
      </c>
      <c r="BA135">
        <f t="shared" si="20"/>
        <v>13</v>
      </c>
      <c r="BB135" s="26">
        <f t="shared" si="21"/>
        <v>0.26530612244897961</v>
      </c>
      <c r="BC135">
        <f t="shared" si="22"/>
        <v>6</v>
      </c>
      <c r="BD135" s="26">
        <f t="shared" si="23"/>
        <v>0.94275995611845698</v>
      </c>
      <c r="BE135" s="28">
        <f t="shared" si="24"/>
        <v>0</v>
      </c>
    </row>
    <row r="136" spans="1:57" x14ac:dyDescent="0.35">
      <c r="A136" t="s">
        <v>7975</v>
      </c>
      <c r="B136" s="25">
        <f>IF('Indicator Date hidden'!C137="x","x",$B$2-'Indicator Date hidden'!C137)</f>
        <v>0</v>
      </c>
      <c r="C136" s="25">
        <f>IF('Indicator Date hidden'!D137="x","x",$C$2-'Indicator Date hidden'!D137)</f>
        <v>0</v>
      </c>
      <c r="D136" s="25">
        <f>IF('Indicator Date hidden'!E137="x","x",$D$2-'Indicator Date hidden'!E137)</f>
        <v>0</v>
      </c>
      <c r="E136" s="25">
        <f>IF('Indicator Date hidden'!F137="x","x",$E$2-'Indicator Date hidden'!F137)</f>
        <v>0</v>
      </c>
      <c r="F136" s="25">
        <f>IF('Indicator Date hidden'!G137="x","x",$F$2-'Indicator Date hidden'!G137)</f>
        <v>0</v>
      </c>
      <c r="G136" s="25">
        <f>IF('Indicator Date hidden'!H137="x","x",$G$2-'Indicator Date hidden'!H137)</f>
        <v>0</v>
      </c>
      <c r="H136" s="25">
        <f>IF('Indicator Date hidden'!I137="x","x",$H$2-'Indicator Date hidden'!I137)</f>
        <v>0</v>
      </c>
      <c r="I136" s="25">
        <f>IF('Indicator Date hidden'!J137="x","x",$I$2-'Indicator Date hidden'!J137)</f>
        <v>0</v>
      </c>
      <c r="J136" s="25">
        <f>IF('Indicator Date hidden'!K137="x","x",$J$2-'Indicator Date hidden'!K137)</f>
        <v>0</v>
      </c>
      <c r="K136" s="25">
        <f>IF('Indicator Date hidden'!L137="x","x",$K$2-'Indicator Date hidden'!L137)</f>
        <v>0</v>
      </c>
      <c r="L136" s="25">
        <f>IF('Indicator Date hidden'!M137="x","x",$L$2-'Indicator Date hidden'!M137)</f>
        <v>0</v>
      </c>
      <c r="M136" s="25">
        <f>IF('Indicator Date hidden'!N137="x","x",$M$2-'Indicator Date hidden'!N137)</f>
        <v>0</v>
      </c>
      <c r="N136" s="25">
        <f>IF('Indicator Date hidden'!O137="x","x",$N$2-'Indicator Date hidden'!O137)</f>
        <v>0</v>
      </c>
      <c r="O136" s="25">
        <f>IF('Indicator Date hidden'!P137="x","x",$O$2-'Indicator Date hidden'!P137)</f>
        <v>0</v>
      </c>
      <c r="P136" s="25">
        <f>IF('Indicator Date hidden'!Q137="x","x",$P$2-'Indicator Date hidden'!Q137)</f>
        <v>0</v>
      </c>
      <c r="Q136" s="25">
        <f>IF('Indicator Date hidden'!R137="x","x",$Q$2-'Indicator Date hidden'!R137)</f>
        <v>2</v>
      </c>
      <c r="R136" s="25">
        <f>IF('Indicator Date hidden'!S137="x","x",$R$2-'Indicator Date hidden'!S137)</f>
        <v>0</v>
      </c>
      <c r="S136" s="25">
        <f>IF('Indicator Date hidden'!T137="x","x",$S$2-'Indicator Date hidden'!T137)</f>
        <v>0</v>
      </c>
      <c r="T136" s="25">
        <f>IF('Indicator Date hidden'!U137="x","x",$T$2-'Indicator Date hidden'!U137)</f>
        <v>0</v>
      </c>
      <c r="U136" s="25">
        <f>IF('Indicator Date hidden'!V137="x","x",$U$2-'Indicator Date hidden'!V137)</f>
        <v>0</v>
      </c>
      <c r="V136" s="25">
        <f>IF('Indicator Date hidden'!W137="x","x",$V$2-'Indicator Date hidden'!W137)</f>
        <v>0</v>
      </c>
      <c r="W136" s="25">
        <f>IF('Indicator Date hidden'!X137="x","x",$W$2-'Indicator Date hidden'!X137)</f>
        <v>2</v>
      </c>
      <c r="X136" s="25">
        <f>IF('Indicator Date hidden'!Y137="x","x",$X$2-'Indicator Date hidden'!Y137)</f>
        <v>2</v>
      </c>
      <c r="Y136" s="25">
        <f>IF('Indicator Date hidden'!Z137="x","x",$Y$2-'Indicator Date hidden'!Z137)</f>
        <v>0</v>
      </c>
      <c r="Z136" s="25">
        <f>IF('Indicator Date hidden'!AA137="x","x",$Z$2-'Indicator Date hidden'!AA137)</f>
        <v>0</v>
      </c>
      <c r="AA136" s="25">
        <f>IF('Indicator Date hidden'!AB137="x","x",$AA$2-'Indicator Date hidden'!AB137)</f>
        <v>0</v>
      </c>
      <c r="AB136" s="25">
        <f>IF('Indicator Date hidden'!AC137="x","x",$AB$2-'Indicator Date hidden'!AC137)</f>
        <v>0</v>
      </c>
      <c r="AC136" s="25">
        <f>IF('Indicator Date hidden'!AD137="x","x",$AC$2-'Indicator Date hidden'!AD137)</f>
        <v>0</v>
      </c>
      <c r="AD136" s="25">
        <f>IF('Indicator Date hidden'!AE137="x","x",$AD$2-'Indicator Date hidden'!AE137)</f>
        <v>0</v>
      </c>
      <c r="AE136" s="25">
        <f>IF('Indicator Date hidden'!AF137="x","x",$AE$2-'Indicator Date hidden'!AF137)</f>
        <v>0</v>
      </c>
      <c r="AF136" s="25">
        <f>IF('Indicator Date hidden'!AG137="x","x",$AF$2-'Indicator Date hidden'!AG137)</f>
        <v>0</v>
      </c>
      <c r="AG136" s="25">
        <f>IF('Indicator Date hidden'!AH137="x","x",$AG$2-'Indicator Date hidden'!AH137)</f>
        <v>0</v>
      </c>
      <c r="AH136" s="25">
        <f>IF('Indicator Date hidden'!AI137="x","x",$AH$2-'Indicator Date hidden'!AI137)</f>
        <v>0</v>
      </c>
      <c r="AI136" s="25">
        <f>IF('Indicator Date hidden'!AJ137="x","x",$AI$2-'Indicator Date hidden'!AJ137)</f>
        <v>0</v>
      </c>
      <c r="AJ136" s="25">
        <f>IF('Indicator Date hidden'!AK137="x","x",$AJ$2-'Indicator Date hidden'!AK137)</f>
        <v>1</v>
      </c>
      <c r="AK136" s="25">
        <f>IF('Indicator Date hidden'!AL137="x","x",$AK$2-'Indicator Date hidden'!AL137)</f>
        <v>1</v>
      </c>
      <c r="AL136" s="25">
        <f>IF('Indicator Date hidden'!AM137="x","x",$AL$2-'Indicator Date hidden'!AM137)</f>
        <v>0</v>
      </c>
      <c r="AM136" s="25">
        <f>IF('Indicator Date hidden'!AN137="x","x",$AM$2-'Indicator Date hidden'!AN137)</f>
        <v>0</v>
      </c>
      <c r="AN136" s="25">
        <f>IF('Indicator Date hidden'!AO137="x","x",$AN$2-'Indicator Date hidden'!AO137)</f>
        <v>0</v>
      </c>
      <c r="AO136" s="25">
        <f>IF('Indicator Date hidden'!AP137="x","x",$AO$2-'Indicator Date hidden'!AP137)</f>
        <v>0</v>
      </c>
      <c r="AP136" s="25">
        <f>IF('Indicator Date hidden'!AQ137="x","x",$AP$2-'Indicator Date hidden'!AQ137)</f>
        <v>0</v>
      </c>
      <c r="AQ136" s="25">
        <f>IF('Indicator Date hidden'!AR137="x","x",$AQ$2-'Indicator Date hidden'!AR137)</f>
        <v>0</v>
      </c>
      <c r="AR136" s="25">
        <f>IF('Indicator Date hidden'!AS137="x","x",$AR$2-'Indicator Date hidden'!AS137)</f>
        <v>0</v>
      </c>
      <c r="AS136" s="25">
        <f>IF('Indicator Date hidden'!AT137="x","x",$AS$2-'Indicator Date hidden'!AT137)</f>
        <v>0</v>
      </c>
      <c r="AT136" s="25">
        <f>IF('Indicator Date hidden'!AU137="x","x",$AT$2-'Indicator Date hidden'!AU137)</f>
        <v>0</v>
      </c>
      <c r="AU136" s="25">
        <f>IF('Indicator Date hidden'!AV137="x","x",$AU$2-'Indicator Date hidden'!AV137)</f>
        <v>2</v>
      </c>
      <c r="AV136" s="25">
        <f>IF('Indicator Date hidden'!AW137="x","x",$AV$2-'Indicator Date hidden'!AW137)</f>
        <v>0</v>
      </c>
      <c r="AW136" s="25">
        <f>IF('Indicator Date hidden'!AX137="x","x",$AW$2-'Indicator Date hidden'!AX137)</f>
        <v>0</v>
      </c>
      <c r="AX136" s="25">
        <f>IF('Indicator Date hidden'!AY137="x","x",$AX$2-'Indicator Date hidden'!AY137)</f>
        <v>0</v>
      </c>
      <c r="AY136" s="25">
        <f>IF('Indicator Date hidden'!AZ137="x","x",$AY$2-'Indicator Date hidden'!AZ137)</f>
        <v>0</v>
      </c>
      <c r="AZ136" s="25">
        <f>IF('Indicator Date hidden'!BA137="x","x",$AZ$2-'Indicator Date hidden'!BA137)</f>
        <v>0</v>
      </c>
      <c r="BA136">
        <f t="shared" si="20"/>
        <v>10</v>
      </c>
      <c r="BB136" s="26">
        <f t="shared" si="21"/>
        <v>0.19607843137254902</v>
      </c>
      <c r="BC136">
        <f t="shared" si="22"/>
        <v>6</v>
      </c>
      <c r="BD136" s="26">
        <f t="shared" si="23"/>
        <v>0.56079802533627809</v>
      </c>
      <c r="BE136" s="28">
        <f t="shared" si="24"/>
        <v>0</v>
      </c>
    </row>
    <row r="137" spans="1:57" x14ac:dyDescent="0.35">
      <c r="A137" t="s">
        <v>7976</v>
      </c>
      <c r="B137" s="25">
        <f>IF('Indicator Date hidden'!C138="x","x",$B$2-'Indicator Date hidden'!C138)</f>
        <v>0</v>
      </c>
      <c r="C137" s="25">
        <f>IF('Indicator Date hidden'!D138="x","x",$C$2-'Indicator Date hidden'!D138)</f>
        <v>0</v>
      </c>
      <c r="D137" s="25">
        <f>IF('Indicator Date hidden'!E138="x","x",$D$2-'Indicator Date hidden'!E138)</f>
        <v>0</v>
      </c>
      <c r="E137" s="25">
        <f>IF('Indicator Date hidden'!F138="x","x",$E$2-'Indicator Date hidden'!F138)</f>
        <v>0</v>
      </c>
      <c r="F137" s="25">
        <f>IF('Indicator Date hidden'!G138="x","x",$F$2-'Indicator Date hidden'!G138)</f>
        <v>0</v>
      </c>
      <c r="G137" s="25">
        <f>IF('Indicator Date hidden'!H138="x","x",$G$2-'Indicator Date hidden'!H138)</f>
        <v>0</v>
      </c>
      <c r="H137" s="25">
        <f>IF('Indicator Date hidden'!I138="x","x",$H$2-'Indicator Date hidden'!I138)</f>
        <v>0</v>
      </c>
      <c r="I137" s="25">
        <f>IF('Indicator Date hidden'!J138="x","x",$I$2-'Indicator Date hidden'!J138)</f>
        <v>0</v>
      </c>
      <c r="J137" s="25">
        <f>IF('Indicator Date hidden'!K138="x","x",$J$2-'Indicator Date hidden'!K138)</f>
        <v>0</v>
      </c>
      <c r="K137" s="25">
        <f>IF('Indicator Date hidden'!L138="x","x",$K$2-'Indicator Date hidden'!L138)</f>
        <v>0</v>
      </c>
      <c r="L137" s="25">
        <f>IF('Indicator Date hidden'!M138="x","x",$L$2-'Indicator Date hidden'!M138)</f>
        <v>0</v>
      </c>
      <c r="M137" s="25">
        <f>IF('Indicator Date hidden'!N138="x","x",$M$2-'Indicator Date hidden'!N138)</f>
        <v>0</v>
      </c>
      <c r="N137" s="25">
        <f>IF('Indicator Date hidden'!O138="x","x",$N$2-'Indicator Date hidden'!O138)</f>
        <v>0</v>
      </c>
      <c r="O137" s="25">
        <f>IF('Indicator Date hidden'!P138="x","x",$O$2-'Indicator Date hidden'!P138)</f>
        <v>0</v>
      </c>
      <c r="P137" s="25">
        <f>IF('Indicator Date hidden'!Q138="x","x",$P$2-'Indicator Date hidden'!Q138)</f>
        <v>0</v>
      </c>
      <c r="Q137" s="25">
        <f>IF('Indicator Date hidden'!R138="x","x",$Q$2-'Indicator Date hidden'!R138)</f>
        <v>1</v>
      </c>
      <c r="R137" s="25">
        <f>IF('Indicator Date hidden'!S138="x","x",$R$2-'Indicator Date hidden'!S138)</f>
        <v>0</v>
      </c>
      <c r="S137" s="25">
        <f>IF('Indicator Date hidden'!T138="x","x",$S$2-'Indicator Date hidden'!T138)</f>
        <v>0</v>
      </c>
      <c r="T137" s="25">
        <f>IF('Indicator Date hidden'!U138="x","x",$T$2-'Indicator Date hidden'!U138)</f>
        <v>0</v>
      </c>
      <c r="U137" s="25">
        <f>IF('Indicator Date hidden'!V138="x","x",$U$2-'Indicator Date hidden'!V138)</f>
        <v>0</v>
      </c>
      <c r="V137" s="25">
        <f>IF('Indicator Date hidden'!W138="x","x",$V$2-'Indicator Date hidden'!W138)</f>
        <v>0</v>
      </c>
      <c r="W137" s="25">
        <f>IF('Indicator Date hidden'!X138="x","x",$W$2-'Indicator Date hidden'!X138)</f>
        <v>3</v>
      </c>
      <c r="X137" s="25" t="str">
        <f>IF('Indicator Date hidden'!Y138="x","x",$X$2-'Indicator Date hidden'!Y138)</f>
        <v>x</v>
      </c>
      <c r="Y137" s="25">
        <f>IF('Indicator Date hidden'!Z138="x","x",$Y$2-'Indicator Date hidden'!Z138)</f>
        <v>0</v>
      </c>
      <c r="Z137" s="25">
        <f>IF('Indicator Date hidden'!AA138="x","x",$Z$2-'Indicator Date hidden'!AA138)</f>
        <v>0</v>
      </c>
      <c r="AA137" s="25">
        <f>IF('Indicator Date hidden'!AB138="x","x",$AA$2-'Indicator Date hidden'!AB138)</f>
        <v>0</v>
      </c>
      <c r="AB137" s="25">
        <f>IF('Indicator Date hidden'!AC138="x","x",$AB$2-'Indicator Date hidden'!AC138)</f>
        <v>0</v>
      </c>
      <c r="AC137" s="25">
        <f>IF('Indicator Date hidden'!AD138="x","x",$AC$2-'Indicator Date hidden'!AD138)</f>
        <v>0</v>
      </c>
      <c r="AD137" s="25">
        <f>IF('Indicator Date hidden'!AE138="x","x",$AD$2-'Indicator Date hidden'!AE138)</f>
        <v>0</v>
      </c>
      <c r="AE137" s="25">
        <f>IF('Indicator Date hidden'!AF138="x","x",$AE$2-'Indicator Date hidden'!AF138)</f>
        <v>0</v>
      </c>
      <c r="AF137" s="25">
        <f>IF('Indicator Date hidden'!AG138="x","x",$AF$2-'Indicator Date hidden'!AG138)</f>
        <v>1</v>
      </c>
      <c r="AG137" s="25">
        <f>IF('Indicator Date hidden'!AH138="x","x",$AG$2-'Indicator Date hidden'!AH138)</f>
        <v>0</v>
      </c>
      <c r="AH137" s="25">
        <f>IF('Indicator Date hidden'!AI138="x","x",$AH$2-'Indicator Date hidden'!AI138)</f>
        <v>0</v>
      </c>
      <c r="AI137" s="25">
        <f>IF('Indicator Date hidden'!AJ138="x","x",$AI$2-'Indicator Date hidden'!AJ138)</f>
        <v>0</v>
      </c>
      <c r="AJ137" s="25">
        <f>IF('Indicator Date hidden'!AK138="x","x",$AJ$2-'Indicator Date hidden'!AK138)</f>
        <v>1</v>
      </c>
      <c r="AK137" s="25">
        <f>IF('Indicator Date hidden'!AL138="x","x",$AK$2-'Indicator Date hidden'!AL138)</f>
        <v>1</v>
      </c>
      <c r="AL137" s="25">
        <f>IF('Indicator Date hidden'!AM138="x","x",$AL$2-'Indicator Date hidden'!AM138)</f>
        <v>0</v>
      </c>
      <c r="AM137" s="25">
        <f>IF('Indicator Date hidden'!AN138="x","x",$AM$2-'Indicator Date hidden'!AN138)</f>
        <v>0</v>
      </c>
      <c r="AN137" s="25">
        <f>IF('Indicator Date hidden'!AO138="x","x",$AN$2-'Indicator Date hidden'!AO138)</f>
        <v>0</v>
      </c>
      <c r="AO137" s="25">
        <f>IF('Indicator Date hidden'!AP138="x","x",$AO$2-'Indicator Date hidden'!AP138)</f>
        <v>0</v>
      </c>
      <c r="AP137" s="25">
        <f>IF('Indicator Date hidden'!AQ138="x","x",$AP$2-'Indicator Date hidden'!AQ138)</f>
        <v>0</v>
      </c>
      <c r="AQ137" s="25">
        <f>IF('Indicator Date hidden'!AR138="x","x",$AQ$2-'Indicator Date hidden'!AR138)</f>
        <v>0</v>
      </c>
      <c r="AR137" s="25">
        <f>IF('Indicator Date hidden'!AS138="x","x",$AR$2-'Indicator Date hidden'!AS138)</f>
        <v>0</v>
      </c>
      <c r="AS137" s="25">
        <f>IF('Indicator Date hidden'!AT138="x","x",$AS$2-'Indicator Date hidden'!AT138)</f>
        <v>0</v>
      </c>
      <c r="AT137" s="25">
        <f>IF('Indicator Date hidden'!AU138="x","x",$AT$2-'Indicator Date hidden'!AU138)</f>
        <v>0</v>
      </c>
      <c r="AU137" s="25">
        <f>IF('Indicator Date hidden'!AV138="x","x",$AU$2-'Indicator Date hidden'!AV138)</f>
        <v>6</v>
      </c>
      <c r="AV137" s="25">
        <f>IF('Indicator Date hidden'!AW138="x","x",$AV$2-'Indicator Date hidden'!AW138)</f>
        <v>0</v>
      </c>
      <c r="AW137" s="25">
        <f>IF('Indicator Date hidden'!AX138="x","x",$AW$2-'Indicator Date hidden'!AX138)</f>
        <v>0</v>
      </c>
      <c r="AX137" s="25">
        <f>IF('Indicator Date hidden'!AY138="x","x",$AX$2-'Indicator Date hidden'!AY138)</f>
        <v>0</v>
      </c>
      <c r="AY137" s="25">
        <f>IF('Indicator Date hidden'!AZ138="x","x",$AY$2-'Indicator Date hidden'!AZ138)</f>
        <v>0</v>
      </c>
      <c r="AZ137" s="25">
        <f>IF('Indicator Date hidden'!BA138="x","x",$AZ$2-'Indicator Date hidden'!BA138)</f>
        <v>0</v>
      </c>
      <c r="BA137">
        <f t="shared" si="20"/>
        <v>13</v>
      </c>
      <c r="BB137" s="26">
        <f t="shared" si="21"/>
        <v>0.26</v>
      </c>
      <c r="BC137">
        <f t="shared" si="22"/>
        <v>6</v>
      </c>
      <c r="BD137" s="26">
        <f t="shared" si="23"/>
        <v>0.95519631490076429</v>
      </c>
      <c r="BE137" s="28">
        <f t="shared" si="24"/>
        <v>0</v>
      </c>
    </row>
    <row r="138" spans="1:57" x14ac:dyDescent="0.35">
      <c r="A138" t="s">
        <v>7981</v>
      </c>
      <c r="B138" s="25">
        <f>IF('Indicator Date hidden'!C139="x","x",$B$2-'Indicator Date hidden'!C139)</f>
        <v>0</v>
      </c>
      <c r="C138" s="25">
        <f>IF('Indicator Date hidden'!D139="x","x",$C$2-'Indicator Date hidden'!D139)</f>
        <v>0</v>
      </c>
      <c r="D138" s="25">
        <f>IF('Indicator Date hidden'!E139="x","x",$D$2-'Indicator Date hidden'!E139)</f>
        <v>0</v>
      </c>
      <c r="E138" s="25">
        <f>IF('Indicator Date hidden'!F139="x","x",$E$2-'Indicator Date hidden'!F139)</f>
        <v>0</v>
      </c>
      <c r="F138" s="25">
        <f>IF('Indicator Date hidden'!G139="x","x",$F$2-'Indicator Date hidden'!G139)</f>
        <v>0</v>
      </c>
      <c r="G138" s="25">
        <f>IF('Indicator Date hidden'!H139="x","x",$G$2-'Indicator Date hidden'!H139)</f>
        <v>0</v>
      </c>
      <c r="H138" s="25">
        <f>IF('Indicator Date hidden'!I139="x","x",$H$2-'Indicator Date hidden'!I139)</f>
        <v>0</v>
      </c>
      <c r="I138" s="25">
        <f>IF('Indicator Date hidden'!J139="x","x",$I$2-'Indicator Date hidden'!J139)</f>
        <v>0</v>
      </c>
      <c r="J138" s="25">
        <f>IF('Indicator Date hidden'!K139="x","x",$J$2-'Indicator Date hidden'!K139)</f>
        <v>0</v>
      </c>
      <c r="K138" s="25">
        <f>IF('Indicator Date hidden'!L139="x","x",$K$2-'Indicator Date hidden'!L139)</f>
        <v>0</v>
      </c>
      <c r="L138" s="25">
        <f>IF('Indicator Date hidden'!M139="x","x",$L$2-'Indicator Date hidden'!M139)</f>
        <v>0</v>
      </c>
      <c r="M138" s="25">
        <f>IF('Indicator Date hidden'!N139="x","x",$M$2-'Indicator Date hidden'!N139)</f>
        <v>0</v>
      </c>
      <c r="N138" s="25">
        <f>IF('Indicator Date hidden'!O139="x","x",$N$2-'Indicator Date hidden'!O139)</f>
        <v>0</v>
      </c>
      <c r="O138" s="25">
        <f>IF('Indicator Date hidden'!P139="x","x",$O$2-'Indicator Date hidden'!P139)</f>
        <v>0</v>
      </c>
      <c r="P138" s="25">
        <f>IF('Indicator Date hidden'!Q139="x","x",$P$2-'Indicator Date hidden'!Q139)</f>
        <v>0</v>
      </c>
      <c r="Q138" s="25" t="str">
        <f>IF('Indicator Date hidden'!R139="x","x",$Q$2-'Indicator Date hidden'!R139)</f>
        <v>x</v>
      </c>
      <c r="R138" s="25">
        <f>IF('Indicator Date hidden'!S139="x","x",$R$2-'Indicator Date hidden'!S139)</f>
        <v>0</v>
      </c>
      <c r="S138" s="25">
        <f>IF('Indicator Date hidden'!T139="x","x",$S$2-'Indicator Date hidden'!T139)</f>
        <v>0</v>
      </c>
      <c r="T138" s="25">
        <f>IF('Indicator Date hidden'!U139="x","x",$T$2-'Indicator Date hidden'!U139)</f>
        <v>0</v>
      </c>
      <c r="U138" s="25" t="str">
        <f>IF('Indicator Date hidden'!V139="x","x",$U$2-'Indicator Date hidden'!V139)</f>
        <v>x</v>
      </c>
      <c r="V138" s="25">
        <f>IF('Indicator Date hidden'!W139="x","x",$V$2-'Indicator Date hidden'!W139)</f>
        <v>0</v>
      </c>
      <c r="W138" s="25" t="str">
        <f>IF('Indicator Date hidden'!X139="x","x",$W$2-'Indicator Date hidden'!X139)</f>
        <v>x</v>
      </c>
      <c r="X138" s="25">
        <f>IF('Indicator Date hidden'!Y139="x","x",$X$2-'Indicator Date hidden'!Y139)</f>
        <v>2</v>
      </c>
      <c r="Y138" s="25">
        <f>IF('Indicator Date hidden'!Z139="x","x",$Y$2-'Indicator Date hidden'!Z139)</f>
        <v>0</v>
      </c>
      <c r="Z138" s="25">
        <f>IF('Indicator Date hidden'!AA139="x","x",$Z$2-'Indicator Date hidden'!AA139)</f>
        <v>0</v>
      </c>
      <c r="AA138" s="25">
        <f>IF('Indicator Date hidden'!AB139="x","x",$AA$2-'Indicator Date hidden'!AB139)</f>
        <v>0</v>
      </c>
      <c r="AB138" s="25">
        <f>IF('Indicator Date hidden'!AC139="x","x",$AB$2-'Indicator Date hidden'!AC139)</f>
        <v>0</v>
      </c>
      <c r="AC138" s="25">
        <f>IF('Indicator Date hidden'!AD139="x","x",$AC$2-'Indicator Date hidden'!AD139)</f>
        <v>0</v>
      </c>
      <c r="AD138" s="25" t="str">
        <f>IF('Indicator Date hidden'!AE139="x","x",$AD$2-'Indicator Date hidden'!AE139)</f>
        <v>x</v>
      </c>
      <c r="AE138" s="25">
        <f>IF('Indicator Date hidden'!AF139="x","x",$AE$2-'Indicator Date hidden'!AF139)</f>
        <v>0</v>
      </c>
      <c r="AF138" s="25">
        <f>IF('Indicator Date hidden'!AG139="x","x",$AF$2-'Indicator Date hidden'!AG139)</f>
        <v>1</v>
      </c>
      <c r="AG138" s="25">
        <f>IF('Indicator Date hidden'!AH139="x","x",$AG$2-'Indicator Date hidden'!AH139)</f>
        <v>0</v>
      </c>
      <c r="AH138" s="25">
        <f>IF('Indicator Date hidden'!AI139="x","x",$AH$2-'Indicator Date hidden'!AI139)</f>
        <v>0</v>
      </c>
      <c r="AI138" s="25">
        <f>IF('Indicator Date hidden'!AJ139="x","x",$AI$2-'Indicator Date hidden'!AJ139)</f>
        <v>0</v>
      </c>
      <c r="AJ138" s="25" t="str">
        <f>IF('Indicator Date hidden'!AK139="x","x",$AJ$2-'Indicator Date hidden'!AK139)</f>
        <v>x</v>
      </c>
      <c r="AK138" s="25">
        <f>IF('Indicator Date hidden'!AL139="x","x",$AK$2-'Indicator Date hidden'!AL139)</f>
        <v>1</v>
      </c>
      <c r="AL138" s="25">
        <f>IF('Indicator Date hidden'!AM139="x","x",$AL$2-'Indicator Date hidden'!AM139)</f>
        <v>0</v>
      </c>
      <c r="AM138" s="25">
        <f>IF('Indicator Date hidden'!AN139="x","x",$AM$2-'Indicator Date hidden'!AN139)</f>
        <v>0</v>
      </c>
      <c r="AN138" s="25">
        <f>IF('Indicator Date hidden'!AO139="x","x",$AN$2-'Indicator Date hidden'!AO139)</f>
        <v>0</v>
      </c>
      <c r="AO138" s="25">
        <f>IF('Indicator Date hidden'!AP139="x","x",$AO$2-'Indicator Date hidden'!AP139)</f>
        <v>0</v>
      </c>
      <c r="AP138" s="25">
        <f>IF('Indicator Date hidden'!AQ139="x","x",$AP$2-'Indicator Date hidden'!AQ139)</f>
        <v>0</v>
      </c>
      <c r="AQ138" s="25">
        <f>IF('Indicator Date hidden'!AR139="x","x",$AQ$2-'Indicator Date hidden'!AR139)</f>
        <v>0</v>
      </c>
      <c r="AR138" s="25">
        <f>IF('Indicator Date hidden'!AS139="x","x",$AR$2-'Indicator Date hidden'!AS139)</f>
        <v>0</v>
      </c>
      <c r="AS138" s="25">
        <f>IF('Indicator Date hidden'!AT139="x","x",$AS$2-'Indicator Date hidden'!AT139)</f>
        <v>0</v>
      </c>
      <c r="AT138" s="25">
        <f>IF('Indicator Date hidden'!AU139="x","x",$AT$2-'Indicator Date hidden'!AU139)</f>
        <v>0</v>
      </c>
      <c r="AU138" s="25">
        <f>IF('Indicator Date hidden'!AV139="x","x",$AU$2-'Indicator Date hidden'!AV139)</f>
        <v>1</v>
      </c>
      <c r="AV138" s="25">
        <f>IF('Indicator Date hidden'!AW139="x","x",$AV$2-'Indicator Date hidden'!AW139)</f>
        <v>0</v>
      </c>
      <c r="AW138" s="25">
        <f>IF('Indicator Date hidden'!AX139="x","x",$AW$2-'Indicator Date hidden'!AX139)</f>
        <v>0</v>
      </c>
      <c r="AX138" s="25">
        <f>IF('Indicator Date hidden'!AY139="x","x",$AX$2-'Indicator Date hidden'!AY139)</f>
        <v>0</v>
      </c>
      <c r="AY138" s="25">
        <f>IF('Indicator Date hidden'!AZ139="x","x",$AY$2-'Indicator Date hidden'!AZ139)</f>
        <v>0</v>
      </c>
      <c r="AZ138" s="25">
        <f>IF('Indicator Date hidden'!BA139="x","x",$AZ$2-'Indicator Date hidden'!BA139)</f>
        <v>0</v>
      </c>
      <c r="BA138">
        <f t="shared" si="20"/>
        <v>5</v>
      </c>
      <c r="BB138" s="26">
        <f t="shared" si="21"/>
        <v>0.10869565217391304</v>
      </c>
      <c r="BC138">
        <f t="shared" si="22"/>
        <v>4</v>
      </c>
      <c r="BD138" s="26">
        <f t="shared" si="23"/>
        <v>0.37464538999161057</v>
      </c>
      <c r="BE138" s="28">
        <f t="shared" si="24"/>
        <v>0</v>
      </c>
    </row>
    <row r="139" spans="1:57" x14ac:dyDescent="0.35">
      <c r="A139" t="s">
        <v>7986</v>
      </c>
      <c r="B139" s="25">
        <f>IF('Indicator Date hidden'!C140="x","x",$B$2-'Indicator Date hidden'!C140)</f>
        <v>0</v>
      </c>
      <c r="C139" s="25">
        <f>IF('Indicator Date hidden'!D140="x","x",$C$2-'Indicator Date hidden'!D140)</f>
        <v>0</v>
      </c>
      <c r="D139" s="25">
        <f>IF('Indicator Date hidden'!E140="x","x",$D$2-'Indicator Date hidden'!E140)</f>
        <v>0</v>
      </c>
      <c r="E139" s="25">
        <f>IF('Indicator Date hidden'!F140="x","x",$E$2-'Indicator Date hidden'!F140)</f>
        <v>0</v>
      </c>
      <c r="F139" s="25">
        <f>IF('Indicator Date hidden'!G140="x","x",$F$2-'Indicator Date hidden'!G140)</f>
        <v>0</v>
      </c>
      <c r="G139" s="25">
        <f>IF('Indicator Date hidden'!H140="x","x",$G$2-'Indicator Date hidden'!H140)</f>
        <v>0</v>
      </c>
      <c r="H139" s="25">
        <f>IF('Indicator Date hidden'!I140="x","x",$H$2-'Indicator Date hidden'!I140)</f>
        <v>0</v>
      </c>
      <c r="I139" s="25">
        <f>IF('Indicator Date hidden'!J140="x","x",$I$2-'Indicator Date hidden'!J140)</f>
        <v>0</v>
      </c>
      <c r="J139" s="25">
        <f>IF('Indicator Date hidden'!K140="x","x",$J$2-'Indicator Date hidden'!K140)</f>
        <v>0</v>
      </c>
      <c r="K139" s="25">
        <f>IF('Indicator Date hidden'!L140="x","x",$K$2-'Indicator Date hidden'!L140)</f>
        <v>0</v>
      </c>
      <c r="L139" s="25">
        <f>IF('Indicator Date hidden'!M140="x","x",$L$2-'Indicator Date hidden'!M140)</f>
        <v>0</v>
      </c>
      <c r="M139" s="25">
        <f>IF('Indicator Date hidden'!N140="x","x",$M$2-'Indicator Date hidden'!N140)</f>
        <v>0</v>
      </c>
      <c r="N139" s="25">
        <f>IF('Indicator Date hidden'!O140="x","x",$N$2-'Indicator Date hidden'!O140)</f>
        <v>0</v>
      </c>
      <c r="O139" s="25">
        <f>IF('Indicator Date hidden'!P140="x","x",$O$2-'Indicator Date hidden'!P140)</f>
        <v>0</v>
      </c>
      <c r="P139" s="25">
        <f>IF('Indicator Date hidden'!Q140="x","x",$P$2-'Indicator Date hidden'!Q140)</f>
        <v>0</v>
      </c>
      <c r="Q139" s="25" t="str">
        <f>IF('Indicator Date hidden'!R140="x","x",$Q$2-'Indicator Date hidden'!R140)</f>
        <v>x</v>
      </c>
      <c r="R139" s="25">
        <f>IF('Indicator Date hidden'!S140="x","x",$R$2-'Indicator Date hidden'!S140)</f>
        <v>0</v>
      </c>
      <c r="S139" s="25">
        <f>IF('Indicator Date hidden'!T140="x","x",$S$2-'Indicator Date hidden'!T140)</f>
        <v>0</v>
      </c>
      <c r="T139" s="25">
        <f>IF('Indicator Date hidden'!U140="x","x",$T$2-'Indicator Date hidden'!U140)</f>
        <v>0</v>
      </c>
      <c r="U139" s="25" t="str">
        <f>IF('Indicator Date hidden'!V140="x","x",$U$2-'Indicator Date hidden'!V140)</f>
        <v>x</v>
      </c>
      <c r="V139" s="25">
        <f>IF('Indicator Date hidden'!W140="x","x",$V$2-'Indicator Date hidden'!W140)</f>
        <v>0</v>
      </c>
      <c r="W139" s="25" t="str">
        <f>IF('Indicator Date hidden'!X140="x","x",$W$2-'Indicator Date hidden'!X140)</f>
        <v>x</v>
      </c>
      <c r="X139" s="25">
        <f>IF('Indicator Date hidden'!Y140="x","x",$X$2-'Indicator Date hidden'!Y140)</f>
        <v>2</v>
      </c>
      <c r="Y139" s="25">
        <f>IF('Indicator Date hidden'!Z140="x","x",$Y$2-'Indicator Date hidden'!Z140)</f>
        <v>0</v>
      </c>
      <c r="Z139" s="25">
        <f>IF('Indicator Date hidden'!AA140="x","x",$Z$2-'Indicator Date hidden'!AA140)</f>
        <v>0</v>
      </c>
      <c r="AA139" s="25" t="str">
        <f>IF('Indicator Date hidden'!AB140="x","x",$AA$2-'Indicator Date hidden'!AB140)</f>
        <v>x</v>
      </c>
      <c r="AB139" s="25">
        <f>IF('Indicator Date hidden'!AC140="x","x",$AB$2-'Indicator Date hidden'!AC140)</f>
        <v>0</v>
      </c>
      <c r="AC139" s="25">
        <f>IF('Indicator Date hidden'!AD140="x","x",$AC$2-'Indicator Date hidden'!AD140)</f>
        <v>0</v>
      </c>
      <c r="AD139" s="25" t="str">
        <f>IF('Indicator Date hidden'!AE140="x","x",$AD$2-'Indicator Date hidden'!AE140)</f>
        <v>x</v>
      </c>
      <c r="AE139" s="25">
        <f>IF('Indicator Date hidden'!AF140="x","x",$AE$2-'Indicator Date hidden'!AF140)</f>
        <v>0</v>
      </c>
      <c r="AF139" s="25">
        <f>IF('Indicator Date hidden'!AG140="x","x",$AF$2-'Indicator Date hidden'!AG140)</f>
        <v>1</v>
      </c>
      <c r="AG139" s="25">
        <f>IF('Indicator Date hidden'!AH140="x","x",$AG$2-'Indicator Date hidden'!AH140)</f>
        <v>0</v>
      </c>
      <c r="AH139" s="25">
        <f>IF('Indicator Date hidden'!AI140="x","x",$AH$2-'Indicator Date hidden'!AI140)</f>
        <v>0</v>
      </c>
      <c r="AI139" s="25">
        <f>IF('Indicator Date hidden'!AJ140="x","x",$AI$2-'Indicator Date hidden'!AJ140)</f>
        <v>0</v>
      </c>
      <c r="AJ139" s="25" t="str">
        <f>IF('Indicator Date hidden'!AK140="x","x",$AJ$2-'Indicator Date hidden'!AK140)</f>
        <v>x</v>
      </c>
      <c r="AK139" s="25">
        <f>IF('Indicator Date hidden'!AL140="x","x",$AK$2-'Indicator Date hidden'!AL140)</f>
        <v>1</v>
      </c>
      <c r="AL139" s="25">
        <f>IF('Indicator Date hidden'!AM140="x","x",$AL$2-'Indicator Date hidden'!AM140)</f>
        <v>0</v>
      </c>
      <c r="AM139" s="25">
        <f>IF('Indicator Date hidden'!AN140="x","x",$AM$2-'Indicator Date hidden'!AN140)</f>
        <v>0</v>
      </c>
      <c r="AN139" s="25">
        <f>IF('Indicator Date hidden'!AO140="x","x",$AN$2-'Indicator Date hidden'!AO140)</f>
        <v>0</v>
      </c>
      <c r="AO139" s="25">
        <f>IF('Indicator Date hidden'!AP140="x","x",$AO$2-'Indicator Date hidden'!AP140)</f>
        <v>0</v>
      </c>
      <c r="AP139" s="25">
        <f>IF('Indicator Date hidden'!AQ140="x","x",$AP$2-'Indicator Date hidden'!AQ140)</f>
        <v>0</v>
      </c>
      <c r="AQ139" s="25">
        <f>IF('Indicator Date hidden'!AR140="x","x",$AQ$2-'Indicator Date hidden'!AR140)</f>
        <v>0</v>
      </c>
      <c r="AR139" s="25">
        <f>IF('Indicator Date hidden'!AS140="x","x",$AR$2-'Indicator Date hidden'!AS140)</f>
        <v>0</v>
      </c>
      <c r="AS139" s="25">
        <f>IF('Indicator Date hidden'!AT140="x","x",$AS$2-'Indicator Date hidden'!AT140)</f>
        <v>0</v>
      </c>
      <c r="AT139" s="25">
        <f>IF('Indicator Date hidden'!AU140="x","x",$AT$2-'Indicator Date hidden'!AU140)</f>
        <v>0</v>
      </c>
      <c r="AU139" s="25">
        <f>IF('Indicator Date hidden'!AV140="x","x",$AU$2-'Indicator Date hidden'!AV140)</f>
        <v>3</v>
      </c>
      <c r="AV139" s="25">
        <f>IF('Indicator Date hidden'!AW140="x","x",$AV$2-'Indicator Date hidden'!AW140)</f>
        <v>0</v>
      </c>
      <c r="AW139" s="25">
        <f>IF('Indicator Date hidden'!AX140="x","x",$AW$2-'Indicator Date hidden'!AX140)</f>
        <v>0</v>
      </c>
      <c r="AX139" s="25">
        <f>IF('Indicator Date hidden'!AY140="x","x",$AX$2-'Indicator Date hidden'!AY140)</f>
        <v>0</v>
      </c>
      <c r="AY139" s="25">
        <f>IF('Indicator Date hidden'!AZ140="x","x",$AY$2-'Indicator Date hidden'!AZ140)</f>
        <v>0</v>
      </c>
      <c r="AZ139" s="25">
        <f>IF('Indicator Date hidden'!BA140="x","x",$AZ$2-'Indicator Date hidden'!BA140)</f>
        <v>0</v>
      </c>
      <c r="BA139">
        <f t="shared" si="20"/>
        <v>7</v>
      </c>
      <c r="BB139" s="26">
        <f t="shared" si="21"/>
        <v>0.15555555555555556</v>
      </c>
      <c r="BC139">
        <f t="shared" si="22"/>
        <v>4</v>
      </c>
      <c r="BD139" s="26">
        <f t="shared" si="23"/>
        <v>0.55599982236430234</v>
      </c>
      <c r="BE139" s="28">
        <f t="shared" si="24"/>
        <v>0</v>
      </c>
    </row>
    <row r="140" spans="1:57" x14ac:dyDescent="0.35">
      <c r="A140" t="s">
        <v>7991</v>
      </c>
      <c r="B140" s="25">
        <f>IF('Indicator Date hidden'!C141="x","x",$B$2-'Indicator Date hidden'!C141)</f>
        <v>0</v>
      </c>
      <c r="C140" s="25">
        <f>IF('Indicator Date hidden'!D141="x","x",$C$2-'Indicator Date hidden'!D141)</f>
        <v>0</v>
      </c>
      <c r="D140" s="25">
        <f>IF('Indicator Date hidden'!E141="x","x",$D$2-'Indicator Date hidden'!E141)</f>
        <v>0</v>
      </c>
      <c r="E140" s="25">
        <f>IF('Indicator Date hidden'!F141="x","x",$E$2-'Indicator Date hidden'!F141)</f>
        <v>0</v>
      </c>
      <c r="F140" s="25">
        <f>IF('Indicator Date hidden'!G141="x","x",$F$2-'Indicator Date hidden'!G141)</f>
        <v>0</v>
      </c>
      <c r="G140" s="25">
        <f>IF('Indicator Date hidden'!H141="x","x",$G$2-'Indicator Date hidden'!H141)</f>
        <v>0</v>
      </c>
      <c r="H140" s="25">
        <f>IF('Indicator Date hidden'!I141="x","x",$H$2-'Indicator Date hidden'!I141)</f>
        <v>0</v>
      </c>
      <c r="I140" s="25">
        <f>IF('Indicator Date hidden'!J141="x","x",$I$2-'Indicator Date hidden'!J141)</f>
        <v>0</v>
      </c>
      <c r="J140" s="25">
        <f>IF('Indicator Date hidden'!K141="x","x",$J$2-'Indicator Date hidden'!K141)</f>
        <v>0</v>
      </c>
      <c r="K140" s="25">
        <f>IF('Indicator Date hidden'!L141="x","x",$K$2-'Indicator Date hidden'!L141)</f>
        <v>0</v>
      </c>
      <c r="L140" s="25">
        <f>IF('Indicator Date hidden'!M141="x","x",$L$2-'Indicator Date hidden'!M141)</f>
        <v>0</v>
      </c>
      <c r="M140" s="25">
        <f>IF('Indicator Date hidden'!N141="x","x",$M$2-'Indicator Date hidden'!N141)</f>
        <v>0</v>
      </c>
      <c r="N140" s="25">
        <f>IF('Indicator Date hidden'!O141="x","x",$N$2-'Indicator Date hidden'!O141)</f>
        <v>0</v>
      </c>
      <c r="O140" s="25">
        <f>IF('Indicator Date hidden'!P141="x","x",$O$2-'Indicator Date hidden'!P141)</f>
        <v>0</v>
      </c>
      <c r="P140" s="25">
        <f>IF('Indicator Date hidden'!Q141="x","x",$P$2-'Indicator Date hidden'!Q141)</f>
        <v>0</v>
      </c>
      <c r="Q140" s="25" t="str">
        <f>IF('Indicator Date hidden'!R141="x","x",$Q$2-'Indicator Date hidden'!R141)</f>
        <v>x</v>
      </c>
      <c r="R140" s="25">
        <f>IF('Indicator Date hidden'!S141="x","x",$R$2-'Indicator Date hidden'!S141)</f>
        <v>0</v>
      </c>
      <c r="S140" s="25">
        <f>IF('Indicator Date hidden'!T141="x","x",$S$2-'Indicator Date hidden'!T141)</f>
        <v>0</v>
      </c>
      <c r="T140" s="25">
        <f>IF('Indicator Date hidden'!U141="x","x",$T$2-'Indicator Date hidden'!U141)</f>
        <v>0</v>
      </c>
      <c r="U140" s="25" t="str">
        <f>IF('Indicator Date hidden'!V141="x","x",$U$2-'Indicator Date hidden'!V141)</f>
        <v>x</v>
      </c>
      <c r="V140" s="25">
        <f>IF('Indicator Date hidden'!W141="x","x",$V$2-'Indicator Date hidden'!W141)</f>
        <v>0</v>
      </c>
      <c r="W140" s="25" t="str">
        <f>IF('Indicator Date hidden'!X141="x","x",$W$2-'Indicator Date hidden'!X141)</f>
        <v>x</v>
      </c>
      <c r="X140" s="25">
        <f>IF('Indicator Date hidden'!Y141="x","x",$X$2-'Indicator Date hidden'!Y141)</f>
        <v>4</v>
      </c>
      <c r="Y140" s="25">
        <f>IF('Indicator Date hidden'!Z141="x","x",$Y$2-'Indicator Date hidden'!Z141)</f>
        <v>0</v>
      </c>
      <c r="Z140" s="25">
        <f>IF('Indicator Date hidden'!AA141="x","x",$Z$2-'Indicator Date hidden'!AA141)</f>
        <v>0</v>
      </c>
      <c r="AA140" s="25" t="str">
        <f>IF('Indicator Date hidden'!AB141="x","x",$AA$2-'Indicator Date hidden'!AB141)</f>
        <v>x</v>
      </c>
      <c r="AB140" s="25">
        <f>IF('Indicator Date hidden'!AC141="x","x",$AB$2-'Indicator Date hidden'!AC141)</f>
        <v>0</v>
      </c>
      <c r="AC140" s="25">
        <f>IF('Indicator Date hidden'!AD141="x","x",$AC$2-'Indicator Date hidden'!AD141)</f>
        <v>0</v>
      </c>
      <c r="AD140" s="25" t="str">
        <f>IF('Indicator Date hidden'!AE141="x","x",$AD$2-'Indicator Date hidden'!AE141)</f>
        <v>x</v>
      </c>
      <c r="AE140" s="25">
        <f>IF('Indicator Date hidden'!AF141="x","x",$AE$2-'Indicator Date hidden'!AF141)</f>
        <v>0</v>
      </c>
      <c r="AF140" s="25" t="str">
        <f>IF('Indicator Date hidden'!AG141="x","x",$AF$2-'Indicator Date hidden'!AG141)</f>
        <v>x</v>
      </c>
      <c r="AG140" s="25">
        <f>IF('Indicator Date hidden'!AH141="x","x",$AG$2-'Indicator Date hidden'!AH141)</f>
        <v>0</v>
      </c>
      <c r="AH140" s="25">
        <f>IF('Indicator Date hidden'!AI141="x","x",$AH$2-'Indicator Date hidden'!AI141)</f>
        <v>0</v>
      </c>
      <c r="AI140" s="25">
        <f>IF('Indicator Date hidden'!AJ141="x","x",$AI$2-'Indicator Date hidden'!AJ141)</f>
        <v>0</v>
      </c>
      <c r="AJ140" s="25" t="str">
        <f>IF('Indicator Date hidden'!AK141="x","x",$AJ$2-'Indicator Date hidden'!AK141)</f>
        <v>x</v>
      </c>
      <c r="AK140" s="25">
        <f>IF('Indicator Date hidden'!AL141="x","x",$AK$2-'Indicator Date hidden'!AL141)</f>
        <v>1</v>
      </c>
      <c r="AL140" s="25">
        <f>IF('Indicator Date hidden'!AM141="x","x",$AL$2-'Indicator Date hidden'!AM141)</f>
        <v>0</v>
      </c>
      <c r="AM140" s="25">
        <f>IF('Indicator Date hidden'!AN141="x","x",$AM$2-'Indicator Date hidden'!AN141)</f>
        <v>0</v>
      </c>
      <c r="AN140" s="25">
        <f>IF('Indicator Date hidden'!AO141="x","x",$AN$2-'Indicator Date hidden'!AO141)</f>
        <v>0</v>
      </c>
      <c r="AO140" s="25">
        <f>IF('Indicator Date hidden'!AP141="x","x",$AO$2-'Indicator Date hidden'!AP141)</f>
        <v>0</v>
      </c>
      <c r="AP140" s="25">
        <f>IF('Indicator Date hidden'!AQ141="x","x",$AP$2-'Indicator Date hidden'!AQ141)</f>
        <v>0</v>
      </c>
      <c r="AQ140" s="25">
        <f>IF('Indicator Date hidden'!AR141="x","x",$AQ$2-'Indicator Date hidden'!AR141)</f>
        <v>0</v>
      </c>
      <c r="AR140" s="25">
        <f>IF('Indicator Date hidden'!AS141="x","x",$AR$2-'Indicator Date hidden'!AS141)</f>
        <v>0</v>
      </c>
      <c r="AS140" s="25">
        <f>IF('Indicator Date hidden'!AT141="x","x",$AS$2-'Indicator Date hidden'!AT141)</f>
        <v>0</v>
      </c>
      <c r="AT140" s="25">
        <f>IF('Indicator Date hidden'!AU141="x","x",$AT$2-'Indicator Date hidden'!AU141)</f>
        <v>0</v>
      </c>
      <c r="AU140" s="25">
        <f>IF('Indicator Date hidden'!AV141="x","x",$AU$2-'Indicator Date hidden'!AV141)</f>
        <v>0</v>
      </c>
      <c r="AV140" s="25">
        <f>IF('Indicator Date hidden'!AW141="x","x",$AV$2-'Indicator Date hidden'!AW141)</f>
        <v>0</v>
      </c>
      <c r="AW140" s="25">
        <f>IF('Indicator Date hidden'!AX141="x","x",$AW$2-'Indicator Date hidden'!AX141)</f>
        <v>0</v>
      </c>
      <c r="AX140" s="25">
        <f>IF('Indicator Date hidden'!AY141="x","x",$AX$2-'Indicator Date hidden'!AY141)</f>
        <v>0</v>
      </c>
      <c r="AY140" s="25">
        <f>IF('Indicator Date hidden'!AZ141="x","x",$AY$2-'Indicator Date hidden'!AZ141)</f>
        <v>0</v>
      </c>
      <c r="AZ140" s="25">
        <f>IF('Indicator Date hidden'!BA141="x","x",$AZ$2-'Indicator Date hidden'!BA141)</f>
        <v>0</v>
      </c>
      <c r="BA140">
        <f t="shared" si="20"/>
        <v>5</v>
      </c>
      <c r="BB140" s="26">
        <f t="shared" si="21"/>
        <v>0.11363636363636363</v>
      </c>
      <c r="BC140">
        <f t="shared" si="22"/>
        <v>2</v>
      </c>
      <c r="BD140" s="26">
        <f t="shared" si="23"/>
        <v>0.61110589362494327</v>
      </c>
      <c r="BE140" s="28">
        <f t="shared" si="24"/>
        <v>0</v>
      </c>
    </row>
    <row r="141" spans="1:57" x14ac:dyDescent="0.35">
      <c r="A141" t="s">
        <v>7997</v>
      </c>
      <c r="B141" s="25">
        <f>IF('Indicator Date hidden'!C142="x","x",$B$2-'Indicator Date hidden'!C142)</f>
        <v>0</v>
      </c>
      <c r="C141" s="25">
        <f>IF('Indicator Date hidden'!D142="x","x",$C$2-'Indicator Date hidden'!D142)</f>
        <v>0</v>
      </c>
      <c r="D141" s="25">
        <f>IF('Indicator Date hidden'!E142="x","x",$D$2-'Indicator Date hidden'!E142)</f>
        <v>0</v>
      </c>
      <c r="E141" s="25">
        <f>IF('Indicator Date hidden'!F142="x","x",$E$2-'Indicator Date hidden'!F142)</f>
        <v>0</v>
      </c>
      <c r="F141" s="25">
        <f>IF('Indicator Date hidden'!G142="x","x",$F$2-'Indicator Date hidden'!G142)</f>
        <v>0</v>
      </c>
      <c r="G141" s="25">
        <f>IF('Indicator Date hidden'!H142="x","x",$G$2-'Indicator Date hidden'!H142)</f>
        <v>0</v>
      </c>
      <c r="H141" s="25">
        <f>IF('Indicator Date hidden'!I142="x","x",$H$2-'Indicator Date hidden'!I142)</f>
        <v>0</v>
      </c>
      <c r="I141" s="25">
        <f>IF('Indicator Date hidden'!J142="x","x",$I$2-'Indicator Date hidden'!J142)</f>
        <v>0</v>
      </c>
      <c r="J141" s="25">
        <f>IF('Indicator Date hidden'!K142="x","x",$J$2-'Indicator Date hidden'!K142)</f>
        <v>0</v>
      </c>
      <c r="K141" s="25">
        <f>IF('Indicator Date hidden'!L142="x","x",$K$2-'Indicator Date hidden'!L142)</f>
        <v>0</v>
      </c>
      <c r="L141" s="25">
        <f>IF('Indicator Date hidden'!M142="x","x",$L$2-'Indicator Date hidden'!M142)</f>
        <v>0</v>
      </c>
      <c r="M141" s="25">
        <f>IF('Indicator Date hidden'!N142="x","x",$M$2-'Indicator Date hidden'!N142)</f>
        <v>0</v>
      </c>
      <c r="N141" s="25">
        <f>IF('Indicator Date hidden'!O142="x","x",$N$2-'Indicator Date hidden'!O142)</f>
        <v>0</v>
      </c>
      <c r="O141" s="25">
        <f>IF('Indicator Date hidden'!P142="x","x",$O$2-'Indicator Date hidden'!P142)</f>
        <v>0</v>
      </c>
      <c r="P141" s="25">
        <f>IF('Indicator Date hidden'!Q142="x","x",$P$2-'Indicator Date hidden'!Q142)</f>
        <v>0</v>
      </c>
      <c r="Q141" s="25" t="str">
        <f>IF('Indicator Date hidden'!R142="x","x",$Q$2-'Indicator Date hidden'!R142)</f>
        <v>x</v>
      </c>
      <c r="R141" s="25">
        <f>IF('Indicator Date hidden'!S142="x","x",$R$2-'Indicator Date hidden'!S142)</f>
        <v>0</v>
      </c>
      <c r="S141" s="25">
        <f>IF('Indicator Date hidden'!T142="x","x",$S$2-'Indicator Date hidden'!T142)</f>
        <v>0</v>
      </c>
      <c r="T141" s="25">
        <f>IF('Indicator Date hidden'!U142="x","x",$T$2-'Indicator Date hidden'!U142)</f>
        <v>0</v>
      </c>
      <c r="U141" s="25" t="str">
        <f>IF('Indicator Date hidden'!V142="x","x",$U$2-'Indicator Date hidden'!V142)</f>
        <v>x</v>
      </c>
      <c r="V141" s="25">
        <f>IF('Indicator Date hidden'!W142="x","x",$V$2-'Indicator Date hidden'!W142)</f>
        <v>0</v>
      </c>
      <c r="W141" s="25" t="str">
        <f>IF('Indicator Date hidden'!X142="x","x",$W$2-'Indicator Date hidden'!X142)</f>
        <v>x</v>
      </c>
      <c r="X141" s="25">
        <f>IF('Indicator Date hidden'!Y142="x","x",$X$2-'Indicator Date hidden'!Y142)</f>
        <v>2</v>
      </c>
      <c r="Y141" s="25">
        <f>IF('Indicator Date hidden'!Z142="x","x",$Y$2-'Indicator Date hidden'!Z142)</f>
        <v>0</v>
      </c>
      <c r="Z141" s="25">
        <f>IF('Indicator Date hidden'!AA142="x","x",$Z$2-'Indicator Date hidden'!AA142)</f>
        <v>0</v>
      </c>
      <c r="AA141" s="25">
        <f>IF('Indicator Date hidden'!AB142="x","x",$AA$2-'Indicator Date hidden'!AB142)</f>
        <v>1</v>
      </c>
      <c r="AB141" s="25">
        <f>IF('Indicator Date hidden'!AC142="x","x",$AB$2-'Indicator Date hidden'!AC142)</f>
        <v>0</v>
      </c>
      <c r="AC141" s="25">
        <f>IF('Indicator Date hidden'!AD142="x","x",$AC$2-'Indicator Date hidden'!AD142)</f>
        <v>0</v>
      </c>
      <c r="AD141" s="25" t="str">
        <f>IF('Indicator Date hidden'!AE142="x","x",$AD$2-'Indicator Date hidden'!AE142)</f>
        <v>x</v>
      </c>
      <c r="AE141" s="25">
        <f>IF('Indicator Date hidden'!AF142="x","x",$AE$2-'Indicator Date hidden'!AF142)</f>
        <v>0</v>
      </c>
      <c r="AF141" s="25">
        <f>IF('Indicator Date hidden'!AG142="x","x",$AF$2-'Indicator Date hidden'!AG142)</f>
        <v>1</v>
      </c>
      <c r="AG141" s="25">
        <f>IF('Indicator Date hidden'!AH142="x","x",$AG$2-'Indicator Date hidden'!AH142)</f>
        <v>0</v>
      </c>
      <c r="AH141" s="25">
        <f>IF('Indicator Date hidden'!AI142="x","x",$AH$2-'Indicator Date hidden'!AI142)</f>
        <v>0</v>
      </c>
      <c r="AI141" s="25">
        <f>IF('Indicator Date hidden'!AJ142="x","x",$AI$2-'Indicator Date hidden'!AJ142)</f>
        <v>0</v>
      </c>
      <c r="AJ141" s="25" t="str">
        <f>IF('Indicator Date hidden'!AK142="x","x",$AJ$2-'Indicator Date hidden'!AK142)</f>
        <v>x</v>
      </c>
      <c r="AK141" s="25">
        <f>IF('Indicator Date hidden'!AL142="x","x",$AK$2-'Indicator Date hidden'!AL142)</f>
        <v>1</v>
      </c>
      <c r="AL141" s="25">
        <f>IF('Indicator Date hidden'!AM142="x","x",$AL$2-'Indicator Date hidden'!AM142)</f>
        <v>0</v>
      </c>
      <c r="AM141" s="25">
        <f>IF('Indicator Date hidden'!AN142="x","x",$AM$2-'Indicator Date hidden'!AN142)</f>
        <v>0</v>
      </c>
      <c r="AN141" s="25">
        <f>IF('Indicator Date hidden'!AO142="x","x",$AN$2-'Indicator Date hidden'!AO142)</f>
        <v>0</v>
      </c>
      <c r="AO141" s="25">
        <f>IF('Indicator Date hidden'!AP142="x","x",$AO$2-'Indicator Date hidden'!AP142)</f>
        <v>0</v>
      </c>
      <c r="AP141" s="25">
        <f>IF('Indicator Date hidden'!AQ142="x","x",$AP$2-'Indicator Date hidden'!AQ142)</f>
        <v>0</v>
      </c>
      <c r="AQ141" s="25">
        <f>IF('Indicator Date hidden'!AR142="x","x",$AQ$2-'Indicator Date hidden'!AR142)</f>
        <v>0</v>
      </c>
      <c r="AR141" s="25">
        <f>IF('Indicator Date hidden'!AS142="x","x",$AR$2-'Indicator Date hidden'!AS142)</f>
        <v>0</v>
      </c>
      <c r="AS141" s="25">
        <f>IF('Indicator Date hidden'!AT142="x","x",$AS$2-'Indicator Date hidden'!AT142)</f>
        <v>0</v>
      </c>
      <c r="AT141" s="25">
        <f>IF('Indicator Date hidden'!AU142="x","x",$AT$2-'Indicator Date hidden'!AU142)</f>
        <v>0</v>
      </c>
      <c r="AU141" s="25">
        <f>IF('Indicator Date hidden'!AV142="x","x",$AU$2-'Indicator Date hidden'!AV142)</f>
        <v>3</v>
      </c>
      <c r="AV141" s="25">
        <f>IF('Indicator Date hidden'!AW142="x","x",$AV$2-'Indicator Date hidden'!AW142)</f>
        <v>0</v>
      </c>
      <c r="AW141" s="25">
        <f>IF('Indicator Date hidden'!AX142="x","x",$AW$2-'Indicator Date hidden'!AX142)</f>
        <v>0</v>
      </c>
      <c r="AX141" s="25">
        <f>IF('Indicator Date hidden'!AY142="x","x",$AX$2-'Indicator Date hidden'!AY142)</f>
        <v>0</v>
      </c>
      <c r="AY141" s="25">
        <f>IF('Indicator Date hidden'!AZ142="x","x",$AY$2-'Indicator Date hidden'!AZ142)</f>
        <v>0</v>
      </c>
      <c r="AZ141" s="25">
        <f>IF('Indicator Date hidden'!BA142="x","x",$AZ$2-'Indicator Date hidden'!BA142)</f>
        <v>0</v>
      </c>
      <c r="BA141">
        <f t="shared" si="20"/>
        <v>8</v>
      </c>
      <c r="BB141" s="26">
        <f t="shared" si="21"/>
        <v>0.17391304347826086</v>
      </c>
      <c r="BC141">
        <f t="shared" si="22"/>
        <v>5</v>
      </c>
      <c r="BD141" s="26">
        <f t="shared" si="23"/>
        <v>0.56354266942677045</v>
      </c>
      <c r="BE141" s="28">
        <f t="shared" si="24"/>
        <v>0</v>
      </c>
    </row>
    <row r="142" spans="1:57" x14ac:dyDescent="0.35">
      <c r="A142" t="s">
        <v>7998</v>
      </c>
      <c r="B142" s="25">
        <f>IF('Indicator Date hidden'!C143="x","x",$B$2-'Indicator Date hidden'!C143)</f>
        <v>0</v>
      </c>
      <c r="C142" s="25">
        <f>IF('Indicator Date hidden'!D143="x","x",$C$2-'Indicator Date hidden'!D143)</f>
        <v>0</v>
      </c>
      <c r="D142" s="25">
        <f>IF('Indicator Date hidden'!E143="x","x",$D$2-'Indicator Date hidden'!E143)</f>
        <v>0</v>
      </c>
      <c r="E142" s="25">
        <f>IF('Indicator Date hidden'!F143="x","x",$E$2-'Indicator Date hidden'!F143)</f>
        <v>0</v>
      </c>
      <c r="F142" s="25">
        <f>IF('Indicator Date hidden'!G143="x","x",$F$2-'Indicator Date hidden'!G143)</f>
        <v>0</v>
      </c>
      <c r="G142" s="25">
        <f>IF('Indicator Date hidden'!H143="x","x",$G$2-'Indicator Date hidden'!H143)</f>
        <v>0</v>
      </c>
      <c r="H142" s="25">
        <f>IF('Indicator Date hidden'!I143="x","x",$H$2-'Indicator Date hidden'!I143)</f>
        <v>0</v>
      </c>
      <c r="I142" s="25">
        <f>IF('Indicator Date hidden'!J143="x","x",$I$2-'Indicator Date hidden'!J143)</f>
        <v>0</v>
      </c>
      <c r="J142" s="25">
        <f>IF('Indicator Date hidden'!K143="x","x",$J$2-'Indicator Date hidden'!K143)</f>
        <v>0</v>
      </c>
      <c r="K142" s="25">
        <f>IF('Indicator Date hidden'!L143="x","x",$K$2-'Indicator Date hidden'!L143)</f>
        <v>0</v>
      </c>
      <c r="L142" s="25">
        <f>IF('Indicator Date hidden'!M143="x","x",$L$2-'Indicator Date hidden'!M143)</f>
        <v>0</v>
      </c>
      <c r="M142" s="25">
        <f>IF('Indicator Date hidden'!N143="x","x",$M$2-'Indicator Date hidden'!N143)</f>
        <v>0</v>
      </c>
      <c r="N142" s="25">
        <f>IF('Indicator Date hidden'!O143="x","x",$N$2-'Indicator Date hidden'!O143)</f>
        <v>0</v>
      </c>
      <c r="O142" s="25">
        <f>IF('Indicator Date hidden'!P143="x","x",$O$2-'Indicator Date hidden'!P143)</f>
        <v>0</v>
      </c>
      <c r="P142" s="25">
        <f>IF('Indicator Date hidden'!Q143="x","x",$P$2-'Indicator Date hidden'!Q143)</f>
        <v>0</v>
      </c>
      <c r="Q142" s="25" t="str">
        <f>IF('Indicator Date hidden'!R143="x","x",$Q$2-'Indicator Date hidden'!R143)</f>
        <v>x</v>
      </c>
      <c r="R142" s="25">
        <f>IF('Indicator Date hidden'!S143="x","x",$R$2-'Indicator Date hidden'!S143)</f>
        <v>0</v>
      </c>
      <c r="S142" s="25">
        <f>IF('Indicator Date hidden'!T143="x","x",$S$2-'Indicator Date hidden'!T143)</f>
        <v>0</v>
      </c>
      <c r="T142" s="25">
        <f>IF('Indicator Date hidden'!U143="x","x",$T$2-'Indicator Date hidden'!U143)</f>
        <v>0</v>
      </c>
      <c r="U142" s="25" t="str">
        <f>IF('Indicator Date hidden'!V143="x","x",$U$2-'Indicator Date hidden'!V143)</f>
        <v>x</v>
      </c>
      <c r="V142" s="25">
        <f>IF('Indicator Date hidden'!W143="x","x",$V$2-'Indicator Date hidden'!W143)</f>
        <v>0</v>
      </c>
      <c r="W142" s="25" t="str">
        <f>IF('Indicator Date hidden'!X143="x","x",$W$2-'Indicator Date hidden'!X143)</f>
        <v>x</v>
      </c>
      <c r="X142" s="25">
        <f>IF('Indicator Date hidden'!Y143="x","x",$X$2-'Indicator Date hidden'!Y143)</f>
        <v>4</v>
      </c>
      <c r="Y142" s="25">
        <f>IF('Indicator Date hidden'!Z143="x","x",$Y$2-'Indicator Date hidden'!Z143)</f>
        <v>0</v>
      </c>
      <c r="Z142" s="25">
        <f>IF('Indicator Date hidden'!AA143="x","x",$Z$2-'Indicator Date hidden'!AA143)</f>
        <v>0</v>
      </c>
      <c r="AA142" s="25" t="str">
        <f>IF('Indicator Date hidden'!AB143="x","x",$AA$2-'Indicator Date hidden'!AB143)</f>
        <v>x</v>
      </c>
      <c r="AB142" s="25">
        <f>IF('Indicator Date hidden'!AC143="x","x",$AB$2-'Indicator Date hidden'!AC143)</f>
        <v>0</v>
      </c>
      <c r="AC142" s="25">
        <f>IF('Indicator Date hidden'!AD143="x","x",$AC$2-'Indicator Date hidden'!AD143)</f>
        <v>0</v>
      </c>
      <c r="AD142" s="25" t="str">
        <f>IF('Indicator Date hidden'!AE143="x","x",$AD$2-'Indicator Date hidden'!AE143)</f>
        <v>x</v>
      </c>
      <c r="AE142" s="25">
        <f>IF('Indicator Date hidden'!AF143="x","x",$AE$2-'Indicator Date hidden'!AF143)</f>
        <v>0</v>
      </c>
      <c r="AF142" s="25">
        <f>IF('Indicator Date hidden'!AG143="x","x",$AF$2-'Indicator Date hidden'!AG143)</f>
        <v>1</v>
      </c>
      <c r="AG142" s="25">
        <f>IF('Indicator Date hidden'!AH143="x","x",$AG$2-'Indicator Date hidden'!AH143)</f>
        <v>0</v>
      </c>
      <c r="AH142" s="25">
        <f>IF('Indicator Date hidden'!AI143="x","x",$AH$2-'Indicator Date hidden'!AI143)</f>
        <v>0</v>
      </c>
      <c r="AI142" s="25">
        <f>IF('Indicator Date hidden'!AJ143="x","x",$AI$2-'Indicator Date hidden'!AJ143)</f>
        <v>0</v>
      </c>
      <c r="AJ142" s="25">
        <f>IF('Indicator Date hidden'!AK143="x","x",$AJ$2-'Indicator Date hidden'!AK143)</f>
        <v>1</v>
      </c>
      <c r="AK142" s="25">
        <f>IF('Indicator Date hidden'!AL143="x","x",$AK$2-'Indicator Date hidden'!AL143)</f>
        <v>1</v>
      </c>
      <c r="AL142" s="25">
        <f>IF('Indicator Date hidden'!AM143="x","x",$AL$2-'Indicator Date hidden'!AM143)</f>
        <v>0</v>
      </c>
      <c r="AM142" s="25">
        <f>IF('Indicator Date hidden'!AN143="x","x",$AM$2-'Indicator Date hidden'!AN143)</f>
        <v>0</v>
      </c>
      <c r="AN142" s="25">
        <f>IF('Indicator Date hidden'!AO143="x","x",$AN$2-'Indicator Date hidden'!AO143)</f>
        <v>0</v>
      </c>
      <c r="AO142" s="25">
        <f>IF('Indicator Date hidden'!AP143="x","x",$AO$2-'Indicator Date hidden'!AP143)</f>
        <v>0</v>
      </c>
      <c r="AP142" s="25">
        <f>IF('Indicator Date hidden'!AQ143="x","x",$AP$2-'Indicator Date hidden'!AQ143)</f>
        <v>0</v>
      </c>
      <c r="AQ142" s="25" t="str">
        <f>IF('Indicator Date hidden'!AR143="x","x",$AQ$2-'Indicator Date hidden'!AR143)</f>
        <v>x</v>
      </c>
      <c r="AR142" s="25">
        <f>IF('Indicator Date hidden'!AS143="x","x",$AR$2-'Indicator Date hidden'!AS143)</f>
        <v>0</v>
      </c>
      <c r="AS142" s="25">
        <f>IF('Indicator Date hidden'!AT143="x","x",$AS$2-'Indicator Date hidden'!AT143)</f>
        <v>0</v>
      </c>
      <c r="AT142" s="25">
        <f>IF('Indicator Date hidden'!AU143="x","x",$AT$2-'Indicator Date hidden'!AU143)</f>
        <v>0</v>
      </c>
      <c r="AU142" s="25">
        <f>IF('Indicator Date hidden'!AV143="x","x",$AU$2-'Indicator Date hidden'!AV143)</f>
        <v>4</v>
      </c>
      <c r="AV142" s="25">
        <f>IF('Indicator Date hidden'!AW143="x","x",$AV$2-'Indicator Date hidden'!AW143)</f>
        <v>0</v>
      </c>
      <c r="AW142" s="25">
        <f>IF('Indicator Date hidden'!AX143="x","x",$AW$2-'Indicator Date hidden'!AX143)</f>
        <v>0</v>
      </c>
      <c r="AX142" s="25">
        <f>IF('Indicator Date hidden'!AY143="x","x",$AX$2-'Indicator Date hidden'!AY143)</f>
        <v>0</v>
      </c>
      <c r="AY142" s="25">
        <f>IF('Indicator Date hidden'!AZ143="x","x",$AY$2-'Indicator Date hidden'!AZ143)</f>
        <v>0</v>
      </c>
      <c r="AZ142" s="25">
        <f>IF('Indicator Date hidden'!BA143="x","x",$AZ$2-'Indicator Date hidden'!BA143)</f>
        <v>0</v>
      </c>
      <c r="BA142">
        <f t="shared" si="20"/>
        <v>11</v>
      </c>
      <c r="BB142" s="26">
        <f t="shared" si="21"/>
        <v>0.24444444444444444</v>
      </c>
      <c r="BC142">
        <f t="shared" si="22"/>
        <v>5</v>
      </c>
      <c r="BD142" s="26">
        <f t="shared" si="23"/>
        <v>0.84736337621944968</v>
      </c>
      <c r="BE142" s="28">
        <f t="shared" si="24"/>
        <v>0</v>
      </c>
    </row>
    <row r="143" spans="1:57" x14ac:dyDescent="0.35">
      <c r="A143" t="s">
        <v>7999</v>
      </c>
      <c r="B143" s="25">
        <f>IF('Indicator Date hidden'!C144="x","x",$B$2-'Indicator Date hidden'!C144)</f>
        <v>0</v>
      </c>
      <c r="C143" s="25">
        <f>IF('Indicator Date hidden'!D144="x","x",$C$2-'Indicator Date hidden'!D144)</f>
        <v>0</v>
      </c>
      <c r="D143" s="25">
        <f>IF('Indicator Date hidden'!E144="x","x",$D$2-'Indicator Date hidden'!E144)</f>
        <v>0</v>
      </c>
      <c r="E143" s="25">
        <f>IF('Indicator Date hidden'!F144="x","x",$E$2-'Indicator Date hidden'!F144)</f>
        <v>0</v>
      </c>
      <c r="F143" s="25">
        <f>IF('Indicator Date hidden'!G144="x","x",$F$2-'Indicator Date hidden'!G144)</f>
        <v>0</v>
      </c>
      <c r="G143" s="25">
        <f>IF('Indicator Date hidden'!H144="x","x",$G$2-'Indicator Date hidden'!H144)</f>
        <v>0</v>
      </c>
      <c r="H143" s="25">
        <f>IF('Indicator Date hidden'!I144="x","x",$H$2-'Indicator Date hidden'!I144)</f>
        <v>0</v>
      </c>
      <c r="I143" s="25">
        <f>IF('Indicator Date hidden'!J144="x","x",$I$2-'Indicator Date hidden'!J144)</f>
        <v>0</v>
      </c>
      <c r="J143" s="25">
        <f>IF('Indicator Date hidden'!K144="x","x",$J$2-'Indicator Date hidden'!K144)</f>
        <v>0</v>
      </c>
      <c r="K143" s="25">
        <f>IF('Indicator Date hidden'!L144="x","x",$K$2-'Indicator Date hidden'!L144)</f>
        <v>0</v>
      </c>
      <c r="L143" s="25">
        <f>IF('Indicator Date hidden'!M144="x","x",$L$2-'Indicator Date hidden'!M144)</f>
        <v>0</v>
      </c>
      <c r="M143" s="25">
        <f>IF('Indicator Date hidden'!N144="x","x",$M$2-'Indicator Date hidden'!N144)</f>
        <v>0</v>
      </c>
      <c r="N143" s="25">
        <f>IF('Indicator Date hidden'!O144="x","x",$N$2-'Indicator Date hidden'!O144)</f>
        <v>0</v>
      </c>
      <c r="O143" s="25">
        <f>IF('Indicator Date hidden'!P144="x","x",$O$2-'Indicator Date hidden'!P144)</f>
        <v>0</v>
      </c>
      <c r="P143" s="25">
        <f>IF('Indicator Date hidden'!Q144="x","x",$P$2-'Indicator Date hidden'!Q144)</f>
        <v>0</v>
      </c>
      <c r="Q143" s="25">
        <f>IF('Indicator Date hidden'!R144="x","x",$Q$2-'Indicator Date hidden'!R144)</f>
        <v>4</v>
      </c>
      <c r="R143" s="25">
        <f>IF('Indicator Date hidden'!S144="x","x",$R$2-'Indicator Date hidden'!S144)</f>
        <v>0</v>
      </c>
      <c r="S143" s="25">
        <f>IF('Indicator Date hidden'!T144="x","x",$S$2-'Indicator Date hidden'!T144)</f>
        <v>0</v>
      </c>
      <c r="T143" s="25">
        <f>IF('Indicator Date hidden'!U144="x","x",$T$2-'Indicator Date hidden'!U144)</f>
        <v>0</v>
      </c>
      <c r="U143" s="25">
        <f>IF('Indicator Date hidden'!V144="x","x",$U$2-'Indicator Date hidden'!V144)</f>
        <v>0</v>
      </c>
      <c r="V143" s="25">
        <f>IF('Indicator Date hidden'!W144="x","x",$V$2-'Indicator Date hidden'!W144)</f>
        <v>0</v>
      </c>
      <c r="W143" s="25">
        <f>IF('Indicator Date hidden'!X144="x","x",$W$2-'Indicator Date hidden'!X144)</f>
        <v>4</v>
      </c>
      <c r="X143" s="25">
        <f>IF('Indicator Date hidden'!Y144="x","x",$X$2-'Indicator Date hidden'!Y144)</f>
        <v>4</v>
      </c>
      <c r="Y143" s="25">
        <f>IF('Indicator Date hidden'!Z144="x","x",$Y$2-'Indicator Date hidden'!Z144)</f>
        <v>0</v>
      </c>
      <c r="Z143" s="25">
        <f>IF('Indicator Date hidden'!AA144="x","x",$Z$2-'Indicator Date hidden'!AA144)</f>
        <v>0</v>
      </c>
      <c r="AA143" s="25">
        <f>IF('Indicator Date hidden'!AB144="x","x",$AA$2-'Indicator Date hidden'!AB144)</f>
        <v>0</v>
      </c>
      <c r="AB143" s="25">
        <f>IF('Indicator Date hidden'!AC144="x","x",$AB$2-'Indicator Date hidden'!AC144)</f>
        <v>0</v>
      </c>
      <c r="AC143" s="25">
        <f>IF('Indicator Date hidden'!AD144="x","x",$AC$2-'Indicator Date hidden'!AD144)</f>
        <v>0</v>
      </c>
      <c r="AD143" s="25">
        <f>IF('Indicator Date hidden'!AE144="x","x",$AD$2-'Indicator Date hidden'!AE144)</f>
        <v>0</v>
      </c>
      <c r="AE143" s="25">
        <f>IF('Indicator Date hidden'!AF144="x","x",$AE$2-'Indicator Date hidden'!AF144)</f>
        <v>0</v>
      </c>
      <c r="AF143" s="25">
        <f>IF('Indicator Date hidden'!AG144="x","x",$AF$2-'Indicator Date hidden'!AG144)</f>
        <v>2</v>
      </c>
      <c r="AG143" s="25">
        <f>IF('Indicator Date hidden'!AH144="x","x",$AG$2-'Indicator Date hidden'!AH144)</f>
        <v>0</v>
      </c>
      <c r="AH143" s="25">
        <f>IF('Indicator Date hidden'!AI144="x","x",$AH$2-'Indicator Date hidden'!AI144)</f>
        <v>0</v>
      </c>
      <c r="AI143" s="25">
        <f>IF('Indicator Date hidden'!AJ144="x","x",$AI$2-'Indicator Date hidden'!AJ144)</f>
        <v>0</v>
      </c>
      <c r="AJ143" s="25" t="str">
        <f>IF('Indicator Date hidden'!AK144="x","x",$AJ$2-'Indicator Date hidden'!AK144)</f>
        <v>x</v>
      </c>
      <c r="AK143" s="25">
        <f>IF('Indicator Date hidden'!AL144="x","x",$AK$2-'Indicator Date hidden'!AL144)</f>
        <v>0</v>
      </c>
      <c r="AL143" s="25">
        <f>IF('Indicator Date hidden'!AM144="x","x",$AL$2-'Indicator Date hidden'!AM144)</f>
        <v>0</v>
      </c>
      <c r="AM143" s="25">
        <f>IF('Indicator Date hidden'!AN144="x","x",$AM$2-'Indicator Date hidden'!AN144)</f>
        <v>0</v>
      </c>
      <c r="AN143" s="25">
        <f>IF('Indicator Date hidden'!AO144="x","x",$AN$2-'Indicator Date hidden'!AO144)</f>
        <v>0</v>
      </c>
      <c r="AO143" s="25">
        <f>IF('Indicator Date hidden'!AP144="x","x",$AO$2-'Indicator Date hidden'!AP144)</f>
        <v>1</v>
      </c>
      <c r="AP143" s="25">
        <f>IF('Indicator Date hidden'!AQ144="x","x",$AP$2-'Indicator Date hidden'!AQ144)</f>
        <v>1</v>
      </c>
      <c r="AQ143" s="25">
        <f>IF('Indicator Date hidden'!AR144="x","x",$AQ$2-'Indicator Date hidden'!AR144)</f>
        <v>0</v>
      </c>
      <c r="AR143" s="25">
        <f>IF('Indicator Date hidden'!AS144="x","x",$AR$2-'Indicator Date hidden'!AS144)</f>
        <v>0</v>
      </c>
      <c r="AS143" s="25">
        <f>IF('Indicator Date hidden'!AT144="x","x",$AS$2-'Indicator Date hidden'!AT144)</f>
        <v>0</v>
      </c>
      <c r="AT143" s="25">
        <f>IF('Indicator Date hidden'!AU144="x","x",$AT$2-'Indicator Date hidden'!AU144)</f>
        <v>0</v>
      </c>
      <c r="AU143" s="25">
        <f>IF('Indicator Date hidden'!AV144="x","x",$AU$2-'Indicator Date hidden'!AV144)</f>
        <v>2</v>
      </c>
      <c r="AV143" s="25">
        <f>IF('Indicator Date hidden'!AW144="x","x",$AV$2-'Indicator Date hidden'!AW144)</f>
        <v>0</v>
      </c>
      <c r="AW143" s="25">
        <f>IF('Indicator Date hidden'!AX144="x","x",$AW$2-'Indicator Date hidden'!AX144)</f>
        <v>0</v>
      </c>
      <c r="AX143" s="25">
        <f>IF('Indicator Date hidden'!AY144="x","x",$AX$2-'Indicator Date hidden'!AY144)</f>
        <v>0</v>
      </c>
      <c r="AY143" s="25">
        <f>IF('Indicator Date hidden'!AZ144="x","x",$AY$2-'Indicator Date hidden'!AZ144)</f>
        <v>0</v>
      </c>
      <c r="AZ143" s="25">
        <f>IF('Indicator Date hidden'!BA144="x","x",$AZ$2-'Indicator Date hidden'!BA144)</f>
        <v>0</v>
      </c>
      <c r="BA143">
        <f t="shared" si="20"/>
        <v>18</v>
      </c>
      <c r="BB143" s="26">
        <f t="shared" si="21"/>
        <v>0.36</v>
      </c>
      <c r="BC143">
        <f t="shared" si="22"/>
        <v>7</v>
      </c>
      <c r="BD143" s="26">
        <f t="shared" si="23"/>
        <v>1.0150862032359615</v>
      </c>
      <c r="BE143" s="28">
        <f t="shared" si="24"/>
        <v>0</v>
      </c>
    </row>
    <row r="144" spans="1:57" x14ac:dyDescent="0.35">
      <c r="A144" t="s">
        <v>7901</v>
      </c>
      <c r="B144" s="25">
        <f>IF('Indicator Date hidden'!C145="x","x",$B$2-'Indicator Date hidden'!C145)</f>
        <v>0</v>
      </c>
      <c r="C144" s="25">
        <f>IF('Indicator Date hidden'!D145="x","x",$C$2-'Indicator Date hidden'!D145)</f>
        <v>0</v>
      </c>
      <c r="D144" s="25">
        <f>IF('Indicator Date hidden'!E145="x","x",$D$2-'Indicator Date hidden'!E145)</f>
        <v>0</v>
      </c>
      <c r="E144" s="25">
        <f>IF('Indicator Date hidden'!F145="x","x",$E$2-'Indicator Date hidden'!F145)</f>
        <v>0</v>
      </c>
      <c r="F144" s="25">
        <f>IF('Indicator Date hidden'!G145="x","x",$F$2-'Indicator Date hidden'!G145)</f>
        <v>0</v>
      </c>
      <c r="G144" s="25">
        <f>IF('Indicator Date hidden'!H145="x","x",$G$2-'Indicator Date hidden'!H145)</f>
        <v>0</v>
      </c>
      <c r="H144" s="25">
        <f>IF('Indicator Date hidden'!I145="x","x",$H$2-'Indicator Date hidden'!I145)</f>
        <v>0</v>
      </c>
      <c r="I144" s="25">
        <f>IF('Indicator Date hidden'!J145="x","x",$I$2-'Indicator Date hidden'!J145)</f>
        <v>0</v>
      </c>
      <c r="J144" s="25">
        <f>IF('Indicator Date hidden'!K145="x","x",$J$2-'Indicator Date hidden'!K145)</f>
        <v>0</v>
      </c>
      <c r="K144" s="25">
        <f>IF('Indicator Date hidden'!L145="x","x",$K$2-'Indicator Date hidden'!L145)</f>
        <v>0</v>
      </c>
      <c r="L144" s="25">
        <f>IF('Indicator Date hidden'!M145="x","x",$L$2-'Indicator Date hidden'!M145)</f>
        <v>0</v>
      </c>
      <c r="M144" s="25">
        <f>IF('Indicator Date hidden'!N145="x","x",$M$2-'Indicator Date hidden'!N145)</f>
        <v>0</v>
      </c>
      <c r="N144" s="25">
        <f>IF('Indicator Date hidden'!O145="x","x",$N$2-'Indicator Date hidden'!O145)</f>
        <v>0</v>
      </c>
      <c r="O144" s="25">
        <f>IF('Indicator Date hidden'!P145="x","x",$O$2-'Indicator Date hidden'!P145)</f>
        <v>0</v>
      </c>
      <c r="P144" s="25">
        <f>IF('Indicator Date hidden'!Q145="x","x",$P$2-'Indicator Date hidden'!Q145)</f>
        <v>0</v>
      </c>
      <c r="Q144" s="25" t="str">
        <f>IF('Indicator Date hidden'!R145="x","x",$Q$2-'Indicator Date hidden'!R145)</f>
        <v>x</v>
      </c>
      <c r="R144" s="25">
        <f>IF('Indicator Date hidden'!S145="x","x",$R$2-'Indicator Date hidden'!S145)</f>
        <v>0</v>
      </c>
      <c r="S144" s="25">
        <f>IF('Indicator Date hidden'!T145="x","x",$S$2-'Indicator Date hidden'!T145)</f>
        <v>0</v>
      </c>
      <c r="T144" s="25">
        <f>IF('Indicator Date hidden'!U145="x","x",$T$2-'Indicator Date hidden'!U145)</f>
        <v>0</v>
      </c>
      <c r="U144" s="25" t="str">
        <f>IF('Indicator Date hidden'!V145="x","x",$U$2-'Indicator Date hidden'!V145)</f>
        <v>x</v>
      </c>
      <c r="V144" s="25">
        <f>IF('Indicator Date hidden'!W145="x","x",$V$2-'Indicator Date hidden'!W145)</f>
        <v>0</v>
      </c>
      <c r="W144" s="25" t="str">
        <f>IF('Indicator Date hidden'!X145="x","x",$W$2-'Indicator Date hidden'!X145)</f>
        <v>x</v>
      </c>
      <c r="X144" s="25" t="str">
        <f>IF('Indicator Date hidden'!Y145="x","x",$X$2-'Indicator Date hidden'!Y145)</f>
        <v>x</v>
      </c>
      <c r="Y144" s="25">
        <f>IF('Indicator Date hidden'!Z145="x","x",$Y$2-'Indicator Date hidden'!Z145)</f>
        <v>0</v>
      </c>
      <c r="Z144" s="25">
        <f>IF('Indicator Date hidden'!AA145="x","x",$Z$2-'Indicator Date hidden'!AA145)</f>
        <v>0</v>
      </c>
      <c r="AA144" s="25" t="str">
        <f>IF('Indicator Date hidden'!AB145="x","x",$AA$2-'Indicator Date hidden'!AB145)</f>
        <v>x</v>
      </c>
      <c r="AB144" s="25">
        <f>IF('Indicator Date hidden'!AC145="x","x",$AB$2-'Indicator Date hidden'!AC145)</f>
        <v>0</v>
      </c>
      <c r="AC144" s="25">
        <f>IF('Indicator Date hidden'!AD145="x","x",$AC$2-'Indicator Date hidden'!AD145)</f>
        <v>0</v>
      </c>
      <c r="AD144" s="25" t="str">
        <f>IF('Indicator Date hidden'!AE145="x","x",$AD$2-'Indicator Date hidden'!AE145)</f>
        <v>x</v>
      </c>
      <c r="AE144" s="25" t="str">
        <f>IF('Indicator Date hidden'!AF145="x","x",$AE$2-'Indicator Date hidden'!AF145)</f>
        <v>x</v>
      </c>
      <c r="AF144" s="25" t="str">
        <f>IF('Indicator Date hidden'!AG145="x","x",$AF$2-'Indicator Date hidden'!AG145)</f>
        <v>x</v>
      </c>
      <c r="AG144" s="25">
        <f>IF('Indicator Date hidden'!AH145="x","x",$AG$2-'Indicator Date hidden'!AH145)</f>
        <v>0</v>
      </c>
      <c r="AH144" s="25">
        <f>IF('Indicator Date hidden'!AI145="x","x",$AH$2-'Indicator Date hidden'!AI145)</f>
        <v>0</v>
      </c>
      <c r="AI144" s="25">
        <f>IF('Indicator Date hidden'!AJ145="x","x",$AI$2-'Indicator Date hidden'!AJ145)</f>
        <v>0</v>
      </c>
      <c r="AJ144" s="25" t="str">
        <f>IF('Indicator Date hidden'!AK145="x","x",$AJ$2-'Indicator Date hidden'!AK145)</f>
        <v>x</v>
      </c>
      <c r="AK144" s="25">
        <f>IF('Indicator Date hidden'!AL145="x","x",$AK$2-'Indicator Date hidden'!AL145)</f>
        <v>1</v>
      </c>
      <c r="AL144" s="25">
        <f>IF('Indicator Date hidden'!AM145="x","x",$AL$2-'Indicator Date hidden'!AM145)</f>
        <v>0</v>
      </c>
      <c r="AM144" s="25">
        <f>IF('Indicator Date hidden'!AN145="x","x",$AM$2-'Indicator Date hidden'!AN145)</f>
        <v>0</v>
      </c>
      <c r="AN144" s="25">
        <f>IF('Indicator Date hidden'!AO145="x","x",$AN$2-'Indicator Date hidden'!AO145)</f>
        <v>0</v>
      </c>
      <c r="AO144" s="25">
        <f>IF('Indicator Date hidden'!AP145="x","x",$AO$2-'Indicator Date hidden'!AP145)</f>
        <v>0</v>
      </c>
      <c r="AP144" s="25" t="str">
        <f>IF('Indicator Date hidden'!AQ145="x","x",$AP$2-'Indicator Date hidden'!AQ145)</f>
        <v>x</v>
      </c>
      <c r="AQ144" s="25">
        <f>IF('Indicator Date hidden'!AR145="x","x",$AQ$2-'Indicator Date hidden'!AR145)</f>
        <v>0</v>
      </c>
      <c r="AR144" s="25">
        <f>IF('Indicator Date hidden'!AS145="x","x",$AR$2-'Indicator Date hidden'!AS145)</f>
        <v>0</v>
      </c>
      <c r="AS144" s="25" t="str">
        <f>IF('Indicator Date hidden'!AT145="x","x",$AS$2-'Indicator Date hidden'!AT145)</f>
        <v>x</v>
      </c>
      <c r="AT144" s="25">
        <f>IF('Indicator Date hidden'!AU145="x","x",$AT$2-'Indicator Date hidden'!AU145)</f>
        <v>0</v>
      </c>
      <c r="AU144" s="25" t="str">
        <f>IF('Indicator Date hidden'!AV145="x","x",$AU$2-'Indicator Date hidden'!AV145)</f>
        <v>x</v>
      </c>
      <c r="AV144" s="25">
        <f>IF('Indicator Date hidden'!AW145="x","x",$AV$2-'Indicator Date hidden'!AW145)</f>
        <v>0</v>
      </c>
      <c r="AW144" s="25">
        <f>IF('Indicator Date hidden'!AX145="x","x",$AW$2-'Indicator Date hidden'!AX145)</f>
        <v>0</v>
      </c>
      <c r="AX144" s="25">
        <f>IF('Indicator Date hidden'!AY145="x","x",$AX$2-'Indicator Date hidden'!AY145)</f>
        <v>0</v>
      </c>
      <c r="AY144" s="25">
        <f>IF('Indicator Date hidden'!AZ145="x","x",$AY$2-'Indicator Date hidden'!AZ145)</f>
        <v>8</v>
      </c>
      <c r="AZ144" s="25">
        <f>IF('Indicator Date hidden'!BA145="x","x",$AZ$2-'Indicator Date hidden'!BA145)</f>
        <v>0</v>
      </c>
      <c r="BA144">
        <f t="shared" si="20"/>
        <v>9</v>
      </c>
      <c r="BB144" s="26">
        <f t="shared" si="21"/>
        <v>0.23076923076923078</v>
      </c>
      <c r="BC144">
        <f t="shared" si="22"/>
        <v>2</v>
      </c>
      <c r="BD144" s="26">
        <f t="shared" si="23"/>
        <v>1.2702016488718806</v>
      </c>
      <c r="BE144" s="28">
        <f t="shared" si="24"/>
        <v>0</v>
      </c>
    </row>
    <row r="145" spans="1:57" x14ac:dyDescent="0.35">
      <c r="A145" t="s">
        <v>7913</v>
      </c>
      <c r="B145" s="25">
        <f>IF('Indicator Date hidden'!C146="x","x",$B$2-'Indicator Date hidden'!C146)</f>
        <v>0</v>
      </c>
      <c r="C145" s="25">
        <f>IF('Indicator Date hidden'!D146="x","x",$C$2-'Indicator Date hidden'!D146)</f>
        <v>0</v>
      </c>
      <c r="D145" s="25">
        <f>IF('Indicator Date hidden'!E146="x","x",$D$2-'Indicator Date hidden'!E146)</f>
        <v>0</v>
      </c>
      <c r="E145" s="25">
        <f>IF('Indicator Date hidden'!F146="x","x",$E$2-'Indicator Date hidden'!F146)</f>
        <v>0</v>
      </c>
      <c r="F145" s="25">
        <f>IF('Indicator Date hidden'!G146="x","x",$F$2-'Indicator Date hidden'!G146)</f>
        <v>0</v>
      </c>
      <c r="G145" s="25">
        <f>IF('Indicator Date hidden'!H146="x","x",$G$2-'Indicator Date hidden'!H146)</f>
        <v>0</v>
      </c>
      <c r="H145" s="25">
        <f>IF('Indicator Date hidden'!I146="x","x",$H$2-'Indicator Date hidden'!I146)</f>
        <v>0</v>
      </c>
      <c r="I145" s="25">
        <f>IF('Indicator Date hidden'!J146="x","x",$I$2-'Indicator Date hidden'!J146)</f>
        <v>0</v>
      </c>
      <c r="J145" s="25">
        <f>IF('Indicator Date hidden'!K146="x","x",$J$2-'Indicator Date hidden'!K146)</f>
        <v>0</v>
      </c>
      <c r="K145" s="25">
        <f>IF('Indicator Date hidden'!L146="x","x",$K$2-'Indicator Date hidden'!L146)</f>
        <v>0</v>
      </c>
      <c r="L145" s="25">
        <f>IF('Indicator Date hidden'!M146="x","x",$L$2-'Indicator Date hidden'!M146)</f>
        <v>0</v>
      </c>
      <c r="M145" s="25">
        <f>IF('Indicator Date hidden'!N146="x","x",$M$2-'Indicator Date hidden'!N146)</f>
        <v>0</v>
      </c>
      <c r="N145" s="25">
        <f>IF('Indicator Date hidden'!O146="x","x",$N$2-'Indicator Date hidden'!O146)</f>
        <v>0</v>
      </c>
      <c r="O145" s="25">
        <f>IF('Indicator Date hidden'!P146="x","x",$O$2-'Indicator Date hidden'!P146)</f>
        <v>0</v>
      </c>
      <c r="P145" s="25">
        <f>IF('Indicator Date hidden'!Q146="x","x",$P$2-'Indicator Date hidden'!Q146)</f>
        <v>0</v>
      </c>
      <c r="Q145" s="25">
        <f>IF('Indicator Date hidden'!R146="x","x",$Q$2-'Indicator Date hidden'!R146)</f>
        <v>2</v>
      </c>
      <c r="R145" s="25">
        <f>IF('Indicator Date hidden'!S146="x","x",$R$2-'Indicator Date hidden'!S146)</f>
        <v>0</v>
      </c>
      <c r="S145" s="25">
        <f>IF('Indicator Date hidden'!T146="x","x",$S$2-'Indicator Date hidden'!T146)</f>
        <v>0</v>
      </c>
      <c r="T145" s="25">
        <f>IF('Indicator Date hidden'!U146="x","x",$T$2-'Indicator Date hidden'!U146)</f>
        <v>0</v>
      </c>
      <c r="U145" s="25">
        <f>IF('Indicator Date hidden'!V146="x","x",$U$2-'Indicator Date hidden'!V146)</f>
        <v>0</v>
      </c>
      <c r="V145" s="25">
        <f>IF('Indicator Date hidden'!W146="x","x",$V$2-'Indicator Date hidden'!W146)</f>
        <v>0</v>
      </c>
      <c r="W145" s="25">
        <f>IF('Indicator Date hidden'!X146="x","x",$W$2-'Indicator Date hidden'!X146)</f>
        <v>2</v>
      </c>
      <c r="X145" s="25">
        <f>IF('Indicator Date hidden'!Y146="x","x",$X$2-'Indicator Date hidden'!Y146)</f>
        <v>2</v>
      </c>
      <c r="Y145" s="25">
        <f>IF('Indicator Date hidden'!Z146="x","x",$Y$2-'Indicator Date hidden'!Z146)</f>
        <v>0</v>
      </c>
      <c r="Z145" s="25">
        <f>IF('Indicator Date hidden'!AA146="x","x",$Z$2-'Indicator Date hidden'!AA146)</f>
        <v>0</v>
      </c>
      <c r="AA145" s="25" t="str">
        <f>IF('Indicator Date hidden'!AB146="x","x",$AA$2-'Indicator Date hidden'!AB146)</f>
        <v>x</v>
      </c>
      <c r="AB145" s="25">
        <f>IF('Indicator Date hidden'!AC146="x","x",$AB$2-'Indicator Date hidden'!AC146)</f>
        <v>0</v>
      </c>
      <c r="AC145" s="25">
        <f>IF('Indicator Date hidden'!AD146="x","x",$AC$2-'Indicator Date hidden'!AD146)</f>
        <v>0</v>
      </c>
      <c r="AD145" s="25" t="str">
        <f>IF('Indicator Date hidden'!AE146="x","x",$AD$2-'Indicator Date hidden'!AE146)</f>
        <v>x</v>
      </c>
      <c r="AE145" s="25" t="str">
        <f>IF('Indicator Date hidden'!AF146="x","x",$AE$2-'Indicator Date hidden'!AF146)</f>
        <v>x</v>
      </c>
      <c r="AF145" s="25" t="str">
        <f>IF('Indicator Date hidden'!AG146="x","x",$AF$2-'Indicator Date hidden'!AG146)</f>
        <v>x</v>
      </c>
      <c r="AG145" s="25">
        <f>IF('Indicator Date hidden'!AH146="x","x",$AG$2-'Indicator Date hidden'!AH146)</f>
        <v>0</v>
      </c>
      <c r="AH145" s="25">
        <f>IF('Indicator Date hidden'!AI146="x","x",$AH$2-'Indicator Date hidden'!AI146)</f>
        <v>0</v>
      </c>
      <c r="AI145" s="25">
        <f>IF('Indicator Date hidden'!AJ146="x","x",$AI$2-'Indicator Date hidden'!AJ146)</f>
        <v>0</v>
      </c>
      <c r="AJ145" s="25" t="str">
        <f>IF('Indicator Date hidden'!AK146="x","x",$AJ$2-'Indicator Date hidden'!AK146)</f>
        <v>x</v>
      </c>
      <c r="AK145" s="25">
        <f>IF('Indicator Date hidden'!AL146="x","x",$AK$2-'Indicator Date hidden'!AL146)</f>
        <v>1</v>
      </c>
      <c r="AL145" s="25">
        <f>IF('Indicator Date hidden'!AM146="x","x",$AL$2-'Indicator Date hidden'!AM146)</f>
        <v>0</v>
      </c>
      <c r="AM145" s="25">
        <f>IF('Indicator Date hidden'!AN146="x","x",$AM$2-'Indicator Date hidden'!AN146)</f>
        <v>0</v>
      </c>
      <c r="AN145" s="25">
        <f>IF('Indicator Date hidden'!AO146="x","x",$AN$2-'Indicator Date hidden'!AO146)</f>
        <v>0</v>
      </c>
      <c r="AO145" s="25">
        <f>IF('Indicator Date hidden'!AP146="x","x",$AO$2-'Indicator Date hidden'!AP146)</f>
        <v>0</v>
      </c>
      <c r="AP145" s="25">
        <f>IF('Indicator Date hidden'!AQ146="x","x",$AP$2-'Indicator Date hidden'!AQ146)</f>
        <v>0</v>
      </c>
      <c r="AQ145" s="25">
        <f>IF('Indicator Date hidden'!AR146="x","x",$AQ$2-'Indicator Date hidden'!AR146)</f>
        <v>6</v>
      </c>
      <c r="AR145" s="25">
        <f>IF('Indicator Date hidden'!AS146="x","x",$AR$2-'Indicator Date hidden'!AS146)</f>
        <v>0</v>
      </c>
      <c r="AS145" s="25">
        <f>IF('Indicator Date hidden'!AT146="x","x",$AS$2-'Indicator Date hidden'!AT146)</f>
        <v>2</v>
      </c>
      <c r="AT145" s="25">
        <f>IF('Indicator Date hidden'!AU146="x","x",$AT$2-'Indicator Date hidden'!AU146)</f>
        <v>0</v>
      </c>
      <c r="AU145" s="25" t="str">
        <f>IF('Indicator Date hidden'!AV146="x","x",$AU$2-'Indicator Date hidden'!AV146)</f>
        <v>x</v>
      </c>
      <c r="AV145" s="25">
        <f>IF('Indicator Date hidden'!AW146="x","x",$AV$2-'Indicator Date hidden'!AW146)</f>
        <v>0</v>
      </c>
      <c r="AW145" s="25">
        <f>IF('Indicator Date hidden'!AX146="x","x",$AW$2-'Indicator Date hidden'!AX146)</f>
        <v>0</v>
      </c>
      <c r="AX145" s="25">
        <f>IF('Indicator Date hidden'!AY146="x","x",$AX$2-'Indicator Date hidden'!AY146)</f>
        <v>0</v>
      </c>
      <c r="AY145" s="25">
        <f>IF('Indicator Date hidden'!AZ146="x","x",$AY$2-'Indicator Date hidden'!AZ146)</f>
        <v>0</v>
      </c>
      <c r="AZ145" s="25">
        <f>IF('Indicator Date hidden'!BA146="x","x",$AZ$2-'Indicator Date hidden'!BA146)</f>
        <v>0</v>
      </c>
      <c r="BA145">
        <f t="shared" si="20"/>
        <v>15</v>
      </c>
      <c r="BB145" s="26">
        <f t="shared" si="21"/>
        <v>0.33333333333333331</v>
      </c>
      <c r="BC145">
        <f t="shared" si="22"/>
        <v>6</v>
      </c>
      <c r="BD145" s="26">
        <f t="shared" si="23"/>
        <v>1.0327955589886444</v>
      </c>
      <c r="BE145" s="28">
        <f t="shared" si="24"/>
        <v>0</v>
      </c>
    </row>
    <row r="146" spans="1:57" x14ac:dyDescent="0.35">
      <c r="A146" t="s">
        <v>8059</v>
      </c>
      <c r="B146" s="25">
        <f>IF('Indicator Date hidden'!C147="x","x",$B$2-'Indicator Date hidden'!C147)</f>
        <v>0</v>
      </c>
      <c r="C146" s="25">
        <f>IF('Indicator Date hidden'!D147="x","x",$C$2-'Indicator Date hidden'!D147)</f>
        <v>0</v>
      </c>
      <c r="D146" s="25">
        <f>IF('Indicator Date hidden'!E147="x","x",$D$2-'Indicator Date hidden'!E147)</f>
        <v>0</v>
      </c>
      <c r="E146" s="25">
        <f>IF('Indicator Date hidden'!F147="x","x",$E$2-'Indicator Date hidden'!F147)</f>
        <v>0</v>
      </c>
      <c r="F146" s="25">
        <f>IF('Indicator Date hidden'!G147="x","x",$F$2-'Indicator Date hidden'!G147)</f>
        <v>0</v>
      </c>
      <c r="G146" s="25">
        <f>IF('Indicator Date hidden'!H147="x","x",$G$2-'Indicator Date hidden'!H147)</f>
        <v>0</v>
      </c>
      <c r="H146" s="25">
        <f>IF('Indicator Date hidden'!I147="x","x",$H$2-'Indicator Date hidden'!I147)</f>
        <v>0</v>
      </c>
      <c r="I146" s="25">
        <f>IF('Indicator Date hidden'!J147="x","x",$I$2-'Indicator Date hidden'!J147)</f>
        <v>0</v>
      </c>
      <c r="J146" s="25">
        <f>IF('Indicator Date hidden'!K147="x","x",$J$2-'Indicator Date hidden'!K147)</f>
        <v>0</v>
      </c>
      <c r="K146" s="25">
        <f>IF('Indicator Date hidden'!L147="x","x",$K$2-'Indicator Date hidden'!L147)</f>
        <v>0</v>
      </c>
      <c r="L146" s="25">
        <f>IF('Indicator Date hidden'!M147="x","x",$L$2-'Indicator Date hidden'!M147)</f>
        <v>0</v>
      </c>
      <c r="M146" s="25">
        <f>IF('Indicator Date hidden'!N147="x","x",$M$2-'Indicator Date hidden'!N147)</f>
        <v>0</v>
      </c>
      <c r="N146" s="25">
        <f>IF('Indicator Date hidden'!O147="x","x",$N$2-'Indicator Date hidden'!O147)</f>
        <v>0</v>
      </c>
      <c r="O146" s="25">
        <f>IF('Indicator Date hidden'!P147="x","x",$O$2-'Indicator Date hidden'!P147)</f>
        <v>0</v>
      </c>
      <c r="P146" s="25">
        <f>IF('Indicator Date hidden'!Q147="x","x",$P$2-'Indicator Date hidden'!Q147)</f>
        <v>0</v>
      </c>
      <c r="Q146" s="25" t="str">
        <f>IF('Indicator Date hidden'!R147="x","x",$Q$2-'Indicator Date hidden'!R147)</f>
        <v>x</v>
      </c>
      <c r="R146" s="25">
        <f>IF('Indicator Date hidden'!S147="x","x",$R$2-'Indicator Date hidden'!S147)</f>
        <v>0</v>
      </c>
      <c r="S146" s="25">
        <f>IF('Indicator Date hidden'!T147="x","x",$S$2-'Indicator Date hidden'!T147)</f>
        <v>0</v>
      </c>
      <c r="T146" s="25">
        <f>IF('Indicator Date hidden'!U147="x","x",$T$2-'Indicator Date hidden'!U147)</f>
        <v>0</v>
      </c>
      <c r="U146" s="25">
        <f>IF('Indicator Date hidden'!V147="x","x",$U$2-'Indicator Date hidden'!V147)</f>
        <v>0</v>
      </c>
      <c r="V146" s="25">
        <f>IF('Indicator Date hidden'!W147="x","x",$V$2-'Indicator Date hidden'!W147)</f>
        <v>0</v>
      </c>
      <c r="W146" s="25" t="str">
        <f>IF('Indicator Date hidden'!X147="x","x",$W$2-'Indicator Date hidden'!X147)</f>
        <v>x</v>
      </c>
      <c r="X146" s="25">
        <f>IF('Indicator Date hidden'!Y147="x","x",$X$2-'Indicator Date hidden'!Y147)</f>
        <v>2</v>
      </c>
      <c r="Y146" s="25">
        <f>IF('Indicator Date hidden'!Z147="x","x",$Y$2-'Indicator Date hidden'!Z147)</f>
        <v>0</v>
      </c>
      <c r="Z146" s="25">
        <f>IF('Indicator Date hidden'!AA147="x","x",$Z$2-'Indicator Date hidden'!AA147)</f>
        <v>0</v>
      </c>
      <c r="AA146" s="25" t="str">
        <f>IF('Indicator Date hidden'!AB147="x","x",$AA$2-'Indicator Date hidden'!AB147)</f>
        <v>x</v>
      </c>
      <c r="AB146" s="25">
        <f>IF('Indicator Date hidden'!AC147="x","x",$AB$2-'Indicator Date hidden'!AC147)</f>
        <v>0</v>
      </c>
      <c r="AC146" s="25">
        <f>IF('Indicator Date hidden'!AD147="x","x",$AC$2-'Indicator Date hidden'!AD147)</f>
        <v>0</v>
      </c>
      <c r="AD146" s="25" t="str">
        <f>IF('Indicator Date hidden'!AE147="x","x",$AD$2-'Indicator Date hidden'!AE147)</f>
        <v>x</v>
      </c>
      <c r="AE146" s="25" t="str">
        <f>IF('Indicator Date hidden'!AF147="x","x",$AE$2-'Indicator Date hidden'!AF147)</f>
        <v>x</v>
      </c>
      <c r="AF146" s="25" t="str">
        <f>IF('Indicator Date hidden'!AG147="x","x",$AF$2-'Indicator Date hidden'!AG147)</f>
        <v>x</v>
      </c>
      <c r="AG146" s="25">
        <f>IF('Indicator Date hidden'!AH147="x","x",$AG$2-'Indicator Date hidden'!AH147)</f>
        <v>0</v>
      </c>
      <c r="AH146" s="25">
        <f>IF('Indicator Date hidden'!AI147="x","x",$AH$2-'Indicator Date hidden'!AI147)</f>
        <v>0</v>
      </c>
      <c r="AI146" s="25">
        <f>IF('Indicator Date hidden'!AJ147="x","x",$AI$2-'Indicator Date hidden'!AJ147)</f>
        <v>0</v>
      </c>
      <c r="AJ146" s="25" t="str">
        <f>IF('Indicator Date hidden'!AK147="x","x",$AJ$2-'Indicator Date hidden'!AK147)</f>
        <v>x</v>
      </c>
      <c r="AK146" s="25">
        <f>IF('Indicator Date hidden'!AL147="x","x",$AK$2-'Indicator Date hidden'!AL147)</f>
        <v>1</v>
      </c>
      <c r="AL146" s="25">
        <f>IF('Indicator Date hidden'!AM147="x","x",$AL$2-'Indicator Date hidden'!AM147)</f>
        <v>0</v>
      </c>
      <c r="AM146" s="25">
        <f>IF('Indicator Date hidden'!AN147="x","x",$AM$2-'Indicator Date hidden'!AN147)</f>
        <v>0</v>
      </c>
      <c r="AN146" s="25">
        <f>IF('Indicator Date hidden'!AO147="x","x",$AN$2-'Indicator Date hidden'!AO147)</f>
        <v>0</v>
      </c>
      <c r="AO146" s="25">
        <f>IF('Indicator Date hidden'!AP147="x","x",$AO$2-'Indicator Date hidden'!AP147)</f>
        <v>0</v>
      </c>
      <c r="AP146" s="25">
        <f>IF('Indicator Date hidden'!AQ147="x","x",$AP$2-'Indicator Date hidden'!AQ147)</f>
        <v>0</v>
      </c>
      <c r="AQ146" s="25" t="str">
        <f>IF('Indicator Date hidden'!AR147="x","x",$AQ$2-'Indicator Date hidden'!AR147)</f>
        <v>x</v>
      </c>
      <c r="AR146" s="25">
        <f>IF('Indicator Date hidden'!AS147="x","x",$AR$2-'Indicator Date hidden'!AS147)</f>
        <v>0</v>
      </c>
      <c r="AS146" s="25">
        <f>IF('Indicator Date hidden'!AT147="x","x",$AS$2-'Indicator Date hidden'!AT147)</f>
        <v>0</v>
      </c>
      <c r="AT146" s="25">
        <f>IF('Indicator Date hidden'!AU147="x","x",$AT$2-'Indicator Date hidden'!AU147)</f>
        <v>0</v>
      </c>
      <c r="AU146" s="25" t="str">
        <f>IF('Indicator Date hidden'!AV147="x","x",$AU$2-'Indicator Date hidden'!AV147)</f>
        <v>x</v>
      </c>
      <c r="AV146" s="25">
        <f>IF('Indicator Date hidden'!AW147="x","x",$AV$2-'Indicator Date hidden'!AW147)</f>
        <v>0</v>
      </c>
      <c r="AW146" s="25">
        <f>IF('Indicator Date hidden'!AX147="x","x",$AW$2-'Indicator Date hidden'!AX147)</f>
        <v>0</v>
      </c>
      <c r="AX146" s="25">
        <f>IF('Indicator Date hidden'!AY147="x","x",$AX$2-'Indicator Date hidden'!AY147)</f>
        <v>0</v>
      </c>
      <c r="AY146" s="25">
        <f>IF('Indicator Date hidden'!AZ147="x","x",$AY$2-'Indicator Date hidden'!AZ147)</f>
        <v>8</v>
      </c>
      <c r="AZ146" s="25">
        <f>IF('Indicator Date hidden'!BA147="x","x",$AZ$2-'Indicator Date hidden'!BA147)</f>
        <v>0</v>
      </c>
      <c r="BA146">
        <f t="shared" si="20"/>
        <v>11</v>
      </c>
      <c r="BB146" s="26">
        <f t="shared" si="21"/>
        <v>0.26190476190476192</v>
      </c>
      <c r="BC146">
        <f t="shared" si="22"/>
        <v>3</v>
      </c>
      <c r="BD146" s="26">
        <f t="shared" si="23"/>
        <v>1.2546963929767045</v>
      </c>
      <c r="BE146" s="28">
        <f t="shared" si="24"/>
        <v>0</v>
      </c>
    </row>
    <row r="147" spans="1:57" x14ac:dyDescent="0.35">
      <c r="A147" t="s">
        <v>8068</v>
      </c>
      <c r="B147" s="25">
        <f>IF('Indicator Date hidden'!C148="x","x",$B$2-'Indicator Date hidden'!C148)</f>
        <v>0</v>
      </c>
      <c r="C147" s="25">
        <f>IF('Indicator Date hidden'!D148="x","x",$C$2-'Indicator Date hidden'!D148)</f>
        <v>0</v>
      </c>
      <c r="D147" s="25">
        <f>IF('Indicator Date hidden'!E148="x","x",$D$2-'Indicator Date hidden'!E148)</f>
        <v>0</v>
      </c>
      <c r="E147" s="25">
        <f>IF('Indicator Date hidden'!F148="x","x",$E$2-'Indicator Date hidden'!F148)</f>
        <v>0</v>
      </c>
      <c r="F147" s="25">
        <f>IF('Indicator Date hidden'!G148="x","x",$F$2-'Indicator Date hidden'!G148)</f>
        <v>0</v>
      </c>
      <c r="G147" s="25">
        <f>IF('Indicator Date hidden'!H148="x","x",$G$2-'Indicator Date hidden'!H148)</f>
        <v>0</v>
      </c>
      <c r="H147" s="25">
        <f>IF('Indicator Date hidden'!I148="x","x",$H$2-'Indicator Date hidden'!I148)</f>
        <v>0</v>
      </c>
      <c r="I147" s="25">
        <f>IF('Indicator Date hidden'!J148="x","x",$I$2-'Indicator Date hidden'!J148)</f>
        <v>0</v>
      </c>
      <c r="J147" s="25">
        <f>IF('Indicator Date hidden'!K148="x","x",$J$2-'Indicator Date hidden'!K148)</f>
        <v>0</v>
      </c>
      <c r="K147" s="25">
        <f>IF('Indicator Date hidden'!L148="x","x",$K$2-'Indicator Date hidden'!L148)</f>
        <v>0</v>
      </c>
      <c r="L147" s="25">
        <f>IF('Indicator Date hidden'!M148="x","x",$L$2-'Indicator Date hidden'!M148)</f>
        <v>0</v>
      </c>
      <c r="M147" s="25">
        <f>IF('Indicator Date hidden'!N148="x","x",$M$2-'Indicator Date hidden'!N148)</f>
        <v>0</v>
      </c>
      <c r="N147" s="25">
        <f>IF('Indicator Date hidden'!O148="x","x",$N$2-'Indicator Date hidden'!O148)</f>
        <v>0</v>
      </c>
      <c r="O147" s="25">
        <f>IF('Indicator Date hidden'!P148="x","x",$O$2-'Indicator Date hidden'!P148)</f>
        <v>0</v>
      </c>
      <c r="P147" s="25">
        <f>IF('Indicator Date hidden'!Q148="x","x",$P$2-'Indicator Date hidden'!Q148)</f>
        <v>0</v>
      </c>
      <c r="Q147" s="25" t="str">
        <f>IF('Indicator Date hidden'!R148="x","x",$Q$2-'Indicator Date hidden'!R148)</f>
        <v>x</v>
      </c>
      <c r="R147" s="25">
        <f>IF('Indicator Date hidden'!S148="x","x",$R$2-'Indicator Date hidden'!S148)</f>
        <v>0</v>
      </c>
      <c r="S147" s="25">
        <f>IF('Indicator Date hidden'!T148="x","x",$S$2-'Indicator Date hidden'!T148)</f>
        <v>0</v>
      </c>
      <c r="T147" s="25">
        <f>IF('Indicator Date hidden'!U148="x","x",$T$2-'Indicator Date hidden'!U148)</f>
        <v>0</v>
      </c>
      <c r="U147" s="25">
        <f>IF('Indicator Date hidden'!V148="x","x",$U$2-'Indicator Date hidden'!V148)</f>
        <v>0</v>
      </c>
      <c r="V147" s="25">
        <f>IF('Indicator Date hidden'!W148="x","x",$V$2-'Indicator Date hidden'!W148)</f>
        <v>0</v>
      </c>
      <c r="W147" s="25">
        <f>IF('Indicator Date hidden'!X148="x","x",$W$2-'Indicator Date hidden'!X148)</f>
        <v>0</v>
      </c>
      <c r="X147" s="25">
        <f>IF('Indicator Date hidden'!Y148="x","x",$X$2-'Indicator Date hidden'!Y148)</f>
        <v>4</v>
      </c>
      <c r="Y147" s="25">
        <f>IF('Indicator Date hidden'!Z148="x","x",$Y$2-'Indicator Date hidden'!Z148)</f>
        <v>0</v>
      </c>
      <c r="Z147" s="25">
        <f>IF('Indicator Date hidden'!AA148="x","x",$Z$2-'Indicator Date hidden'!AA148)</f>
        <v>0</v>
      </c>
      <c r="AA147" s="25" t="str">
        <f>IF('Indicator Date hidden'!AB148="x","x",$AA$2-'Indicator Date hidden'!AB148)</f>
        <v>x</v>
      </c>
      <c r="AB147" s="25">
        <f>IF('Indicator Date hidden'!AC148="x","x",$AB$2-'Indicator Date hidden'!AC148)</f>
        <v>0</v>
      </c>
      <c r="AC147" s="25">
        <f>IF('Indicator Date hidden'!AD148="x","x",$AC$2-'Indicator Date hidden'!AD148)</f>
        <v>0</v>
      </c>
      <c r="AD147" s="25" t="str">
        <f>IF('Indicator Date hidden'!AE148="x","x",$AD$2-'Indicator Date hidden'!AE148)</f>
        <v>x</v>
      </c>
      <c r="AE147" s="25">
        <f>IF('Indicator Date hidden'!AF148="x","x",$AE$2-'Indicator Date hidden'!AF148)</f>
        <v>0</v>
      </c>
      <c r="AF147" s="25">
        <f>IF('Indicator Date hidden'!AG148="x","x",$AF$2-'Indicator Date hidden'!AG148)</f>
        <v>5</v>
      </c>
      <c r="AG147" s="25">
        <f>IF('Indicator Date hidden'!AH148="x","x",$AG$2-'Indicator Date hidden'!AH148)</f>
        <v>0</v>
      </c>
      <c r="AH147" s="25">
        <f>IF('Indicator Date hidden'!AI148="x","x",$AH$2-'Indicator Date hidden'!AI148)</f>
        <v>0</v>
      </c>
      <c r="AI147" s="25">
        <f>IF('Indicator Date hidden'!AJ148="x","x",$AI$2-'Indicator Date hidden'!AJ148)</f>
        <v>0</v>
      </c>
      <c r="AJ147" s="25" t="str">
        <f>IF('Indicator Date hidden'!AK148="x","x",$AJ$2-'Indicator Date hidden'!AK148)</f>
        <v>x</v>
      </c>
      <c r="AK147" s="25" t="str">
        <f>IF('Indicator Date hidden'!AL148="x","x",$AK$2-'Indicator Date hidden'!AL148)</f>
        <v>x</v>
      </c>
      <c r="AL147" s="25">
        <f>IF('Indicator Date hidden'!AM148="x","x",$AL$2-'Indicator Date hidden'!AM148)</f>
        <v>0</v>
      </c>
      <c r="AM147" s="25">
        <f>IF('Indicator Date hidden'!AN148="x","x",$AM$2-'Indicator Date hidden'!AN148)</f>
        <v>0</v>
      </c>
      <c r="AN147" s="25">
        <f>IF('Indicator Date hidden'!AO148="x","x",$AN$2-'Indicator Date hidden'!AO148)</f>
        <v>0</v>
      </c>
      <c r="AO147" s="25" t="str">
        <f>IF('Indicator Date hidden'!AP148="x","x",$AO$2-'Indicator Date hidden'!AP148)</f>
        <v>x</v>
      </c>
      <c r="AP147" s="25" t="str">
        <f>IF('Indicator Date hidden'!AQ148="x","x",$AP$2-'Indicator Date hidden'!AQ148)</f>
        <v>x</v>
      </c>
      <c r="AQ147" s="25">
        <f>IF('Indicator Date hidden'!AR148="x","x",$AQ$2-'Indicator Date hidden'!AR148)</f>
        <v>4</v>
      </c>
      <c r="AR147" s="25">
        <f>IF('Indicator Date hidden'!AS148="x","x",$AR$2-'Indicator Date hidden'!AS148)</f>
        <v>0</v>
      </c>
      <c r="AS147" s="25">
        <f>IF('Indicator Date hidden'!AT148="x","x",$AS$2-'Indicator Date hidden'!AT148)</f>
        <v>0</v>
      </c>
      <c r="AT147" s="25">
        <f>IF('Indicator Date hidden'!AU148="x","x",$AT$2-'Indicator Date hidden'!AU148)</f>
        <v>0</v>
      </c>
      <c r="AU147" s="25">
        <f>IF('Indicator Date hidden'!AV148="x","x",$AU$2-'Indicator Date hidden'!AV148)</f>
        <v>3</v>
      </c>
      <c r="AV147" s="25">
        <f>IF('Indicator Date hidden'!AW148="x","x",$AV$2-'Indicator Date hidden'!AW148)</f>
        <v>0</v>
      </c>
      <c r="AW147" s="25">
        <f>IF('Indicator Date hidden'!AX148="x","x",$AW$2-'Indicator Date hidden'!AX148)</f>
        <v>0</v>
      </c>
      <c r="AX147" s="25">
        <f>IF('Indicator Date hidden'!AY148="x","x",$AX$2-'Indicator Date hidden'!AY148)</f>
        <v>0</v>
      </c>
      <c r="AY147" s="25">
        <f>IF('Indicator Date hidden'!AZ148="x","x",$AY$2-'Indicator Date hidden'!AZ148)</f>
        <v>0</v>
      </c>
      <c r="AZ147" s="25">
        <f>IF('Indicator Date hidden'!BA148="x","x",$AZ$2-'Indicator Date hidden'!BA148)</f>
        <v>0</v>
      </c>
      <c r="BA147">
        <f t="shared" si="20"/>
        <v>16</v>
      </c>
      <c r="BB147" s="26">
        <f t="shared" si="21"/>
        <v>0.36363636363636365</v>
      </c>
      <c r="BC147">
        <f t="shared" si="22"/>
        <v>4</v>
      </c>
      <c r="BD147" s="26">
        <f t="shared" si="23"/>
        <v>1.1695163936607824</v>
      </c>
      <c r="BE147" s="28">
        <f t="shared" si="24"/>
        <v>0</v>
      </c>
    </row>
    <row r="148" spans="1:57" x14ac:dyDescent="0.35">
      <c r="A148" t="s">
        <v>8018</v>
      </c>
      <c r="B148" s="25">
        <f>IF('Indicator Date hidden'!C149="x","x",$B$2-'Indicator Date hidden'!C149)</f>
        <v>0</v>
      </c>
      <c r="C148" s="25">
        <f>IF('Indicator Date hidden'!D149="x","x",$C$2-'Indicator Date hidden'!D149)</f>
        <v>0</v>
      </c>
      <c r="D148" s="25">
        <f>IF('Indicator Date hidden'!E149="x","x",$D$2-'Indicator Date hidden'!E149)</f>
        <v>0</v>
      </c>
      <c r="E148" s="25">
        <f>IF('Indicator Date hidden'!F149="x","x",$E$2-'Indicator Date hidden'!F149)</f>
        <v>0</v>
      </c>
      <c r="F148" s="25">
        <f>IF('Indicator Date hidden'!G149="x","x",$F$2-'Indicator Date hidden'!G149)</f>
        <v>0</v>
      </c>
      <c r="G148" s="25">
        <f>IF('Indicator Date hidden'!H149="x","x",$G$2-'Indicator Date hidden'!H149)</f>
        <v>0</v>
      </c>
      <c r="H148" s="25">
        <f>IF('Indicator Date hidden'!I149="x","x",$H$2-'Indicator Date hidden'!I149)</f>
        <v>0</v>
      </c>
      <c r="I148" s="25">
        <f>IF('Indicator Date hidden'!J149="x","x",$I$2-'Indicator Date hidden'!J149)</f>
        <v>0</v>
      </c>
      <c r="J148" s="25">
        <f>IF('Indicator Date hidden'!K149="x","x",$J$2-'Indicator Date hidden'!K149)</f>
        <v>0</v>
      </c>
      <c r="K148" s="25">
        <f>IF('Indicator Date hidden'!L149="x","x",$K$2-'Indicator Date hidden'!L149)</f>
        <v>0</v>
      </c>
      <c r="L148" s="25">
        <f>IF('Indicator Date hidden'!M149="x","x",$L$2-'Indicator Date hidden'!M149)</f>
        <v>0</v>
      </c>
      <c r="M148" s="25">
        <f>IF('Indicator Date hidden'!N149="x","x",$M$2-'Indicator Date hidden'!N149)</f>
        <v>0</v>
      </c>
      <c r="N148" s="25">
        <f>IF('Indicator Date hidden'!O149="x","x",$N$2-'Indicator Date hidden'!O149)</f>
        <v>0</v>
      </c>
      <c r="O148" s="25">
        <f>IF('Indicator Date hidden'!P149="x","x",$O$2-'Indicator Date hidden'!P149)</f>
        <v>0</v>
      </c>
      <c r="P148" s="25">
        <f>IF('Indicator Date hidden'!Q149="x","x",$P$2-'Indicator Date hidden'!Q149)</f>
        <v>0</v>
      </c>
      <c r="Q148" s="25">
        <f>IF('Indicator Date hidden'!R149="x","x",$Q$2-'Indicator Date hidden'!R149)</f>
        <v>5</v>
      </c>
      <c r="R148" s="25">
        <f>IF('Indicator Date hidden'!S149="x","x",$R$2-'Indicator Date hidden'!S149)</f>
        <v>0</v>
      </c>
      <c r="S148" s="25">
        <f>IF('Indicator Date hidden'!T149="x","x",$S$2-'Indicator Date hidden'!T149)</f>
        <v>0</v>
      </c>
      <c r="T148" s="25">
        <f>IF('Indicator Date hidden'!U149="x","x",$T$2-'Indicator Date hidden'!U149)</f>
        <v>0</v>
      </c>
      <c r="U148" s="25">
        <f>IF('Indicator Date hidden'!V149="x","x",$U$2-'Indicator Date hidden'!V149)</f>
        <v>0</v>
      </c>
      <c r="V148" s="25">
        <f>IF('Indicator Date hidden'!W149="x","x",$V$2-'Indicator Date hidden'!W149)</f>
        <v>0</v>
      </c>
      <c r="W148" s="25">
        <f>IF('Indicator Date hidden'!X149="x","x",$W$2-'Indicator Date hidden'!X149)</f>
        <v>6</v>
      </c>
      <c r="X148" s="25" t="str">
        <f>IF('Indicator Date hidden'!Y149="x","x",$X$2-'Indicator Date hidden'!Y149)</f>
        <v>x</v>
      </c>
      <c r="Y148" s="25">
        <f>IF('Indicator Date hidden'!Z149="x","x",$Y$2-'Indicator Date hidden'!Z149)</f>
        <v>0</v>
      </c>
      <c r="Z148" s="25">
        <f>IF('Indicator Date hidden'!AA149="x","x",$Z$2-'Indicator Date hidden'!AA149)</f>
        <v>0</v>
      </c>
      <c r="AA148" s="25">
        <f>IF('Indicator Date hidden'!AB149="x","x",$AA$2-'Indicator Date hidden'!AB149)</f>
        <v>0</v>
      </c>
      <c r="AB148" s="25">
        <f>IF('Indicator Date hidden'!AC149="x","x",$AB$2-'Indicator Date hidden'!AC149)</f>
        <v>0</v>
      </c>
      <c r="AC148" s="25">
        <f>IF('Indicator Date hidden'!AD149="x","x",$AC$2-'Indicator Date hidden'!AD149)</f>
        <v>0</v>
      </c>
      <c r="AD148" s="25">
        <f>IF('Indicator Date hidden'!AE149="x","x",$AD$2-'Indicator Date hidden'!AE149)</f>
        <v>0</v>
      </c>
      <c r="AE148" s="25" t="str">
        <f>IF('Indicator Date hidden'!AF149="x","x",$AE$2-'Indicator Date hidden'!AF149)</f>
        <v>x</v>
      </c>
      <c r="AF148" s="25">
        <f>IF('Indicator Date hidden'!AG149="x","x",$AF$2-'Indicator Date hidden'!AG149)</f>
        <v>3</v>
      </c>
      <c r="AG148" s="25">
        <f>IF('Indicator Date hidden'!AH149="x","x",$AG$2-'Indicator Date hidden'!AH149)</f>
        <v>0</v>
      </c>
      <c r="AH148" s="25">
        <f>IF('Indicator Date hidden'!AI149="x","x",$AH$2-'Indicator Date hidden'!AI149)</f>
        <v>0</v>
      </c>
      <c r="AI148" s="25">
        <f>IF('Indicator Date hidden'!AJ149="x","x",$AI$2-'Indicator Date hidden'!AJ149)</f>
        <v>0</v>
      </c>
      <c r="AJ148" s="25" t="str">
        <f>IF('Indicator Date hidden'!AK149="x","x",$AJ$2-'Indicator Date hidden'!AK149)</f>
        <v>x</v>
      </c>
      <c r="AK148" s="25">
        <f>IF('Indicator Date hidden'!AL149="x","x",$AK$2-'Indicator Date hidden'!AL149)</f>
        <v>1</v>
      </c>
      <c r="AL148" s="25">
        <f>IF('Indicator Date hidden'!AM149="x","x",$AL$2-'Indicator Date hidden'!AM149)</f>
        <v>0</v>
      </c>
      <c r="AM148" s="25">
        <f>IF('Indicator Date hidden'!AN149="x","x",$AM$2-'Indicator Date hidden'!AN149)</f>
        <v>0</v>
      </c>
      <c r="AN148" s="25">
        <f>IF('Indicator Date hidden'!AO149="x","x",$AN$2-'Indicator Date hidden'!AO149)</f>
        <v>0</v>
      </c>
      <c r="AO148" s="25" t="str">
        <f>IF('Indicator Date hidden'!AP149="x","x",$AO$2-'Indicator Date hidden'!AP149)</f>
        <v>x</v>
      </c>
      <c r="AP148" s="25" t="str">
        <f>IF('Indicator Date hidden'!AQ149="x","x",$AP$2-'Indicator Date hidden'!AQ149)</f>
        <v>x</v>
      </c>
      <c r="AQ148" s="25" t="str">
        <f>IF('Indicator Date hidden'!AR149="x","x",$AQ$2-'Indicator Date hidden'!AR149)</f>
        <v>x</v>
      </c>
      <c r="AR148" s="25">
        <f>IF('Indicator Date hidden'!AS149="x","x",$AR$2-'Indicator Date hidden'!AS149)</f>
        <v>0</v>
      </c>
      <c r="AS148" s="25">
        <f>IF('Indicator Date hidden'!AT149="x","x",$AS$2-'Indicator Date hidden'!AT149)</f>
        <v>0</v>
      </c>
      <c r="AT148" s="25">
        <f>IF('Indicator Date hidden'!AU149="x","x",$AT$2-'Indicator Date hidden'!AU149)</f>
        <v>0</v>
      </c>
      <c r="AU148" s="25">
        <f>IF('Indicator Date hidden'!AV149="x","x",$AU$2-'Indicator Date hidden'!AV149)</f>
        <v>6</v>
      </c>
      <c r="AV148" s="25">
        <f>IF('Indicator Date hidden'!AW149="x","x",$AV$2-'Indicator Date hidden'!AW149)</f>
        <v>0</v>
      </c>
      <c r="AW148" s="25">
        <f>IF('Indicator Date hidden'!AX149="x","x",$AW$2-'Indicator Date hidden'!AX149)</f>
        <v>0</v>
      </c>
      <c r="AX148" s="25">
        <f>IF('Indicator Date hidden'!AY149="x","x",$AX$2-'Indicator Date hidden'!AY149)</f>
        <v>0</v>
      </c>
      <c r="AY148" s="25">
        <f>IF('Indicator Date hidden'!AZ149="x","x",$AY$2-'Indicator Date hidden'!AZ149)</f>
        <v>0</v>
      </c>
      <c r="AZ148" s="25">
        <f>IF('Indicator Date hidden'!BA149="x","x",$AZ$2-'Indicator Date hidden'!BA149)</f>
        <v>0</v>
      </c>
      <c r="BA148">
        <f t="shared" si="20"/>
        <v>21</v>
      </c>
      <c r="BB148" s="26">
        <f t="shared" si="21"/>
        <v>0.46666666666666667</v>
      </c>
      <c r="BC148">
        <f t="shared" si="22"/>
        <v>5</v>
      </c>
      <c r="BD148" s="26">
        <f t="shared" si="23"/>
        <v>1.4696938456699069</v>
      </c>
      <c r="BE148" s="28">
        <f t="shared" si="24"/>
        <v>0</v>
      </c>
    </row>
    <row r="149" spans="1:57" x14ac:dyDescent="0.35">
      <c r="A149" t="s">
        <v>8001</v>
      </c>
      <c r="B149" s="25">
        <f>IF('Indicator Date hidden'!C150="x","x",$B$2-'Indicator Date hidden'!C150)</f>
        <v>0</v>
      </c>
      <c r="C149" s="25">
        <f>IF('Indicator Date hidden'!D150="x","x",$C$2-'Indicator Date hidden'!D150)</f>
        <v>0</v>
      </c>
      <c r="D149" s="25">
        <f>IF('Indicator Date hidden'!E150="x","x",$D$2-'Indicator Date hidden'!E150)</f>
        <v>0</v>
      </c>
      <c r="E149" s="25">
        <f>IF('Indicator Date hidden'!F150="x","x",$E$2-'Indicator Date hidden'!F150)</f>
        <v>0</v>
      </c>
      <c r="F149" s="25">
        <f>IF('Indicator Date hidden'!G150="x","x",$F$2-'Indicator Date hidden'!G150)</f>
        <v>0</v>
      </c>
      <c r="G149" s="25">
        <f>IF('Indicator Date hidden'!H150="x","x",$G$2-'Indicator Date hidden'!H150)</f>
        <v>0</v>
      </c>
      <c r="H149" s="25">
        <f>IF('Indicator Date hidden'!I150="x","x",$H$2-'Indicator Date hidden'!I150)</f>
        <v>0</v>
      </c>
      <c r="I149" s="25">
        <f>IF('Indicator Date hidden'!J150="x","x",$I$2-'Indicator Date hidden'!J150)</f>
        <v>0</v>
      </c>
      <c r="J149" s="25">
        <f>IF('Indicator Date hidden'!K150="x","x",$J$2-'Indicator Date hidden'!K150)</f>
        <v>0</v>
      </c>
      <c r="K149" s="25">
        <f>IF('Indicator Date hidden'!L150="x","x",$K$2-'Indicator Date hidden'!L150)</f>
        <v>0</v>
      </c>
      <c r="L149" s="25">
        <f>IF('Indicator Date hidden'!M150="x","x",$L$2-'Indicator Date hidden'!M150)</f>
        <v>0</v>
      </c>
      <c r="M149" s="25">
        <f>IF('Indicator Date hidden'!N150="x","x",$M$2-'Indicator Date hidden'!N150)</f>
        <v>0</v>
      </c>
      <c r="N149" s="25">
        <f>IF('Indicator Date hidden'!O150="x","x",$N$2-'Indicator Date hidden'!O150)</f>
        <v>0</v>
      </c>
      <c r="O149" s="25">
        <f>IF('Indicator Date hidden'!P150="x","x",$O$2-'Indicator Date hidden'!P150)</f>
        <v>0</v>
      </c>
      <c r="P149" s="25">
        <f>IF('Indicator Date hidden'!Q150="x","x",$P$2-'Indicator Date hidden'!Q150)</f>
        <v>0</v>
      </c>
      <c r="Q149" s="25" t="str">
        <f>IF('Indicator Date hidden'!R150="x","x",$Q$2-'Indicator Date hidden'!R150)</f>
        <v>x</v>
      </c>
      <c r="R149" s="25">
        <f>IF('Indicator Date hidden'!S150="x","x",$R$2-'Indicator Date hidden'!S150)</f>
        <v>0</v>
      </c>
      <c r="S149" s="25">
        <f>IF('Indicator Date hidden'!T150="x","x",$S$2-'Indicator Date hidden'!T150)</f>
        <v>0</v>
      </c>
      <c r="T149" s="25">
        <f>IF('Indicator Date hidden'!U150="x","x",$T$2-'Indicator Date hidden'!U150)</f>
        <v>0</v>
      </c>
      <c r="U149" s="25" t="str">
        <f>IF('Indicator Date hidden'!V150="x","x",$U$2-'Indicator Date hidden'!V150)</f>
        <v>x</v>
      </c>
      <c r="V149" s="25">
        <f>IF('Indicator Date hidden'!W150="x","x",$V$2-'Indicator Date hidden'!W150)</f>
        <v>0</v>
      </c>
      <c r="W149" s="25">
        <f>IF('Indicator Date hidden'!X150="x","x",$W$2-'Indicator Date hidden'!X150)</f>
        <v>9</v>
      </c>
      <c r="X149" s="25">
        <f>IF('Indicator Date hidden'!Y150="x","x",$X$2-'Indicator Date hidden'!Y150)</f>
        <v>2</v>
      </c>
      <c r="Y149" s="25">
        <f>IF('Indicator Date hidden'!Z150="x","x",$Y$2-'Indicator Date hidden'!Z150)</f>
        <v>0</v>
      </c>
      <c r="Z149" s="25">
        <f>IF('Indicator Date hidden'!AA150="x","x",$Z$2-'Indicator Date hidden'!AA150)</f>
        <v>0</v>
      </c>
      <c r="AA149" s="25" t="str">
        <f>IF('Indicator Date hidden'!AB150="x","x",$AA$2-'Indicator Date hidden'!AB150)</f>
        <v>x</v>
      </c>
      <c r="AB149" s="25">
        <f>IF('Indicator Date hidden'!AC150="x","x",$AB$2-'Indicator Date hidden'!AC150)</f>
        <v>0</v>
      </c>
      <c r="AC149" s="25">
        <f>IF('Indicator Date hidden'!AD150="x","x",$AC$2-'Indicator Date hidden'!AD150)</f>
        <v>0</v>
      </c>
      <c r="AD149" s="25">
        <f>IF('Indicator Date hidden'!AE150="x","x",$AD$2-'Indicator Date hidden'!AE150)</f>
        <v>0</v>
      </c>
      <c r="AE149" s="25">
        <f>IF('Indicator Date hidden'!AF150="x","x",$AE$2-'Indicator Date hidden'!AF150)</f>
        <v>0</v>
      </c>
      <c r="AF149" s="25" t="str">
        <f>IF('Indicator Date hidden'!AG150="x","x",$AF$2-'Indicator Date hidden'!AG150)</f>
        <v>x</v>
      </c>
      <c r="AG149" s="25">
        <f>IF('Indicator Date hidden'!AH150="x","x",$AG$2-'Indicator Date hidden'!AH150)</f>
        <v>0</v>
      </c>
      <c r="AH149" s="25">
        <f>IF('Indicator Date hidden'!AI150="x","x",$AH$2-'Indicator Date hidden'!AI150)</f>
        <v>0</v>
      </c>
      <c r="AI149" s="25">
        <f>IF('Indicator Date hidden'!AJ150="x","x",$AI$2-'Indicator Date hidden'!AJ150)</f>
        <v>0</v>
      </c>
      <c r="AJ149" s="25" t="str">
        <f>IF('Indicator Date hidden'!AK150="x","x",$AJ$2-'Indicator Date hidden'!AK150)</f>
        <v>x</v>
      </c>
      <c r="AK149" s="25">
        <f>IF('Indicator Date hidden'!AL150="x","x",$AK$2-'Indicator Date hidden'!AL150)</f>
        <v>1</v>
      </c>
      <c r="AL149" s="25">
        <f>IF('Indicator Date hidden'!AM150="x","x",$AL$2-'Indicator Date hidden'!AM150)</f>
        <v>0</v>
      </c>
      <c r="AM149" s="25">
        <f>IF('Indicator Date hidden'!AN150="x","x",$AM$2-'Indicator Date hidden'!AN150)</f>
        <v>0</v>
      </c>
      <c r="AN149" s="25">
        <f>IF('Indicator Date hidden'!AO150="x","x",$AN$2-'Indicator Date hidden'!AO150)</f>
        <v>0</v>
      </c>
      <c r="AO149" s="25">
        <f>IF('Indicator Date hidden'!AP150="x","x",$AO$2-'Indicator Date hidden'!AP150)</f>
        <v>1</v>
      </c>
      <c r="AP149" s="25">
        <f>IF('Indicator Date hidden'!AQ150="x","x",$AP$2-'Indicator Date hidden'!AQ150)</f>
        <v>0</v>
      </c>
      <c r="AQ149" s="25" t="str">
        <f>IF('Indicator Date hidden'!AR150="x","x",$AQ$2-'Indicator Date hidden'!AR150)</f>
        <v>x</v>
      </c>
      <c r="AR149" s="25">
        <f>IF('Indicator Date hidden'!AS150="x","x",$AR$2-'Indicator Date hidden'!AS150)</f>
        <v>0</v>
      </c>
      <c r="AS149" s="25">
        <f>IF('Indicator Date hidden'!AT150="x","x",$AS$2-'Indicator Date hidden'!AT150)</f>
        <v>0</v>
      </c>
      <c r="AT149" s="25">
        <f>IF('Indicator Date hidden'!AU150="x","x",$AT$2-'Indicator Date hidden'!AU150)</f>
        <v>0</v>
      </c>
      <c r="AU149" s="25">
        <f>IF('Indicator Date hidden'!AV150="x","x",$AU$2-'Indicator Date hidden'!AV150)</f>
        <v>1</v>
      </c>
      <c r="AV149" s="25">
        <f>IF('Indicator Date hidden'!AW150="x","x",$AV$2-'Indicator Date hidden'!AW150)</f>
        <v>0</v>
      </c>
      <c r="AW149" s="25">
        <f>IF('Indicator Date hidden'!AX150="x","x",$AW$2-'Indicator Date hidden'!AX150)</f>
        <v>0</v>
      </c>
      <c r="AX149" s="25">
        <f>IF('Indicator Date hidden'!AY150="x","x",$AX$2-'Indicator Date hidden'!AY150)</f>
        <v>0</v>
      </c>
      <c r="AY149" s="25">
        <f>IF('Indicator Date hidden'!AZ150="x","x",$AY$2-'Indicator Date hidden'!AZ150)</f>
        <v>0</v>
      </c>
      <c r="AZ149" s="25">
        <f>IF('Indicator Date hidden'!BA150="x","x",$AZ$2-'Indicator Date hidden'!BA150)</f>
        <v>0</v>
      </c>
      <c r="BA149">
        <f t="shared" si="20"/>
        <v>14</v>
      </c>
      <c r="BB149" s="26">
        <f t="shared" si="21"/>
        <v>0.31111111111111112</v>
      </c>
      <c r="BC149">
        <f t="shared" si="22"/>
        <v>5</v>
      </c>
      <c r="BD149" s="26">
        <f t="shared" si="23"/>
        <v>1.3633654800158193</v>
      </c>
      <c r="BE149" s="28">
        <f t="shared" si="24"/>
        <v>0</v>
      </c>
    </row>
    <row r="150" spans="1:57" x14ac:dyDescent="0.35">
      <c r="A150" t="s">
        <v>8003</v>
      </c>
      <c r="B150" s="25">
        <f>IF('Indicator Date hidden'!C151="x","x",$B$2-'Indicator Date hidden'!C151)</f>
        <v>0</v>
      </c>
      <c r="C150" s="25">
        <f>IF('Indicator Date hidden'!D151="x","x",$C$2-'Indicator Date hidden'!D151)</f>
        <v>0</v>
      </c>
      <c r="D150" s="25">
        <f>IF('Indicator Date hidden'!E151="x","x",$D$2-'Indicator Date hidden'!E151)</f>
        <v>0</v>
      </c>
      <c r="E150" s="25">
        <f>IF('Indicator Date hidden'!F151="x","x",$E$2-'Indicator Date hidden'!F151)</f>
        <v>0</v>
      </c>
      <c r="F150" s="25">
        <f>IF('Indicator Date hidden'!G151="x","x",$F$2-'Indicator Date hidden'!G151)</f>
        <v>0</v>
      </c>
      <c r="G150" s="25">
        <f>IF('Indicator Date hidden'!H151="x","x",$G$2-'Indicator Date hidden'!H151)</f>
        <v>0</v>
      </c>
      <c r="H150" s="25">
        <f>IF('Indicator Date hidden'!I151="x","x",$H$2-'Indicator Date hidden'!I151)</f>
        <v>0</v>
      </c>
      <c r="I150" s="25">
        <f>IF('Indicator Date hidden'!J151="x","x",$I$2-'Indicator Date hidden'!J151)</f>
        <v>0</v>
      </c>
      <c r="J150" s="25">
        <f>IF('Indicator Date hidden'!K151="x","x",$J$2-'Indicator Date hidden'!K151)</f>
        <v>0</v>
      </c>
      <c r="K150" s="25">
        <f>IF('Indicator Date hidden'!L151="x","x",$K$2-'Indicator Date hidden'!L151)</f>
        <v>0</v>
      </c>
      <c r="L150" s="25">
        <f>IF('Indicator Date hidden'!M151="x","x",$L$2-'Indicator Date hidden'!M151)</f>
        <v>0</v>
      </c>
      <c r="M150" s="25">
        <f>IF('Indicator Date hidden'!N151="x","x",$M$2-'Indicator Date hidden'!N151)</f>
        <v>0</v>
      </c>
      <c r="N150" s="25">
        <f>IF('Indicator Date hidden'!O151="x","x",$N$2-'Indicator Date hidden'!O151)</f>
        <v>0</v>
      </c>
      <c r="O150" s="25">
        <f>IF('Indicator Date hidden'!P151="x","x",$O$2-'Indicator Date hidden'!P151)</f>
        <v>0</v>
      </c>
      <c r="P150" s="25">
        <f>IF('Indicator Date hidden'!Q151="x","x",$P$2-'Indicator Date hidden'!Q151)</f>
        <v>0</v>
      </c>
      <c r="Q150" s="25">
        <f>IF('Indicator Date hidden'!R151="x","x",$Q$2-'Indicator Date hidden'!R151)</f>
        <v>0</v>
      </c>
      <c r="R150" s="25">
        <f>IF('Indicator Date hidden'!S151="x","x",$R$2-'Indicator Date hidden'!S151)</f>
        <v>0</v>
      </c>
      <c r="S150" s="25">
        <f>IF('Indicator Date hidden'!T151="x","x",$S$2-'Indicator Date hidden'!T151)</f>
        <v>0</v>
      </c>
      <c r="T150" s="25">
        <f>IF('Indicator Date hidden'!U151="x","x",$T$2-'Indicator Date hidden'!U151)</f>
        <v>0</v>
      </c>
      <c r="U150" s="25">
        <f>IF('Indicator Date hidden'!V151="x","x",$U$2-'Indicator Date hidden'!V151)</f>
        <v>0</v>
      </c>
      <c r="V150" s="25">
        <f>IF('Indicator Date hidden'!W151="x","x",$V$2-'Indicator Date hidden'!W151)</f>
        <v>0</v>
      </c>
      <c r="W150" s="25">
        <f>IF('Indicator Date hidden'!X151="x","x",$W$2-'Indicator Date hidden'!X151)</f>
        <v>0</v>
      </c>
      <c r="X150" s="25">
        <f>IF('Indicator Date hidden'!Y151="x","x",$X$2-'Indicator Date hidden'!Y151)</f>
        <v>4</v>
      </c>
      <c r="Y150" s="25">
        <f>IF('Indicator Date hidden'!Z151="x","x",$Y$2-'Indicator Date hidden'!Z151)</f>
        <v>0</v>
      </c>
      <c r="Z150" s="25">
        <f>IF('Indicator Date hidden'!AA151="x","x",$Z$2-'Indicator Date hidden'!AA151)</f>
        <v>0</v>
      </c>
      <c r="AA150" s="25">
        <f>IF('Indicator Date hidden'!AB151="x","x",$AA$2-'Indicator Date hidden'!AB151)</f>
        <v>0</v>
      </c>
      <c r="AB150" s="25">
        <f>IF('Indicator Date hidden'!AC151="x","x",$AB$2-'Indicator Date hidden'!AC151)</f>
        <v>0</v>
      </c>
      <c r="AC150" s="25">
        <f>IF('Indicator Date hidden'!AD151="x","x",$AC$2-'Indicator Date hidden'!AD151)</f>
        <v>0</v>
      </c>
      <c r="AD150" s="25">
        <f>IF('Indicator Date hidden'!AE151="x","x",$AD$2-'Indicator Date hidden'!AE151)</f>
        <v>0</v>
      </c>
      <c r="AE150" s="25">
        <f>IF('Indicator Date hidden'!AF151="x","x",$AE$2-'Indicator Date hidden'!AF151)</f>
        <v>0</v>
      </c>
      <c r="AF150" s="25">
        <f>IF('Indicator Date hidden'!AG151="x","x",$AF$2-'Indicator Date hidden'!AG151)</f>
        <v>2</v>
      </c>
      <c r="AG150" s="25">
        <f>IF('Indicator Date hidden'!AH151="x","x",$AG$2-'Indicator Date hidden'!AH151)</f>
        <v>0</v>
      </c>
      <c r="AH150" s="25">
        <f>IF('Indicator Date hidden'!AI151="x","x",$AH$2-'Indicator Date hidden'!AI151)</f>
        <v>0</v>
      </c>
      <c r="AI150" s="25">
        <f>IF('Indicator Date hidden'!AJ151="x","x",$AI$2-'Indicator Date hidden'!AJ151)</f>
        <v>0</v>
      </c>
      <c r="AJ150" s="25">
        <f>IF('Indicator Date hidden'!AK151="x","x",$AJ$2-'Indicator Date hidden'!AK151)</f>
        <v>1</v>
      </c>
      <c r="AK150" s="25">
        <f>IF('Indicator Date hidden'!AL151="x","x",$AK$2-'Indicator Date hidden'!AL151)</f>
        <v>1</v>
      </c>
      <c r="AL150" s="25">
        <f>IF('Indicator Date hidden'!AM151="x","x",$AL$2-'Indicator Date hidden'!AM151)</f>
        <v>0</v>
      </c>
      <c r="AM150" s="25">
        <f>IF('Indicator Date hidden'!AN151="x","x",$AM$2-'Indicator Date hidden'!AN151)</f>
        <v>0</v>
      </c>
      <c r="AN150" s="25">
        <f>IF('Indicator Date hidden'!AO151="x","x",$AN$2-'Indicator Date hidden'!AO151)</f>
        <v>0</v>
      </c>
      <c r="AO150" s="25">
        <f>IF('Indicator Date hidden'!AP151="x","x",$AO$2-'Indicator Date hidden'!AP151)</f>
        <v>0</v>
      </c>
      <c r="AP150" s="25">
        <f>IF('Indicator Date hidden'!AQ151="x","x",$AP$2-'Indicator Date hidden'!AQ151)</f>
        <v>0</v>
      </c>
      <c r="AQ150" s="25">
        <f>IF('Indicator Date hidden'!AR151="x","x",$AQ$2-'Indicator Date hidden'!AR151)</f>
        <v>0</v>
      </c>
      <c r="AR150" s="25">
        <f>IF('Indicator Date hidden'!AS151="x","x",$AR$2-'Indicator Date hidden'!AS151)</f>
        <v>0</v>
      </c>
      <c r="AS150" s="25">
        <f>IF('Indicator Date hidden'!AT151="x","x",$AS$2-'Indicator Date hidden'!AT151)</f>
        <v>0</v>
      </c>
      <c r="AT150" s="25">
        <f>IF('Indicator Date hidden'!AU151="x","x",$AT$2-'Indicator Date hidden'!AU151)</f>
        <v>0</v>
      </c>
      <c r="AU150" s="25">
        <f>IF('Indicator Date hidden'!AV151="x","x",$AU$2-'Indicator Date hidden'!AV151)</f>
        <v>1</v>
      </c>
      <c r="AV150" s="25">
        <f>IF('Indicator Date hidden'!AW151="x","x",$AV$2-'Indicator Date hidden'!AW151)</f>
        <v>0</v>
      </c>
      <c r="AW150" s="25">
        <f>IF('Indicator Date hidden'!AX151="x","x",$AW$2-'Indicator Date hidden'!AX151)</f>
        <v>0</v>
      </c>
      <c r="AX150" s="25">
        <f>IF('Indicator Date hidden'!AY151="x","x",$AX$2-'Indicator Date hidden'!AY151)</f>
        <v>0</v>
      </c>
      <c r="AY150" s="25">
        <f>IF('Indicator Date hidden'!AZ151="x","x",$AY$2-'Indicator Date hidden'!AZ151)</f>
        <v>0</v>
      </c>
      <c r="AZ150" s="25">
        <f>IF('Indicator Date hidden'!BA151="x","x",$AZ$2-'Indicator Date hidden'!BA151)</f>
        <v>0</v>
      </c>
      <c r="BA150">
        <f t="shared" si="20"/>
        <v>9</v>
      </c>
      <c r="BB150" s="26">
        <f t="shared" si="21"/>
        <v>0.17647058823529413</v>
      </c>
      <c r="BC150">
        <f t="shared" si="22"/>
        <v>5</v>
      </c>
      <c r="BD150" s="26">
        <f t="shared" si="23"/>
        <v>0.64794947615130605</v>
      </c>
      <c r="BE150" s="28">
        <f t="shared" si="24"/>
        <v>0</v>
      </c>
    </row>
    <row r="151" spans="1:57" x14ac:dyDescent="0.35">
      <c r="A151" t="s">
        <v>8015</v>
      </c>
      <c r="B151" s="25">
        <f>IF('Indicator Date hidden'!C152="x","x",$B$2-'Indicator Date hidden'!C152)</f>
        <v>0</v>
      </c>
      <c r="C151" s="25">
        <f>IF('Indicator Date hidden'!D152="x","x",$C$2-'Indicator Date hidden'!D152)</f>
        <v>0</v>
      </c>
      <c r="D151" s="25">
        <f>IF('Indicator Date hidden'!E152="x","x",$D$2-'Indicator Date hidden'!E152)</f>
        <v>0</v>
      </c>
      <c r="E151" s="25">
        <f>IF('Indicator Date hidden'!F152="x","x",$E$2-'Indicator Date hidden'!F152)</f>
        <v>0</v>
      </c>
      <c r="F151" s="25">
        <f>IF('Indicator Date hidden'!G152="x","x",$F$2-'Indicator Date hidden'!G152)</f>
        <v>0</v>
      </c>
      <c r="G151" s="25">
        <f>IF('Indicator Date hidden'!H152="x","x",$G$2-'Indicator Date hidden'!H152)</f>
        <v>0</v>
      </c>
      <c r="H151" s="25">
        <f>IF('Indicator Date hidden'!I152="x","x",$H$2-'Indicator Date hidden'!I152)</f>
        <v>0</v>
      </c>
      <c r="I151" s="25">
        <f>IF('Indicator Date hidden'!J152="x","x",$I$2-'Indicator Date hidden'!J152)</f>
        <v>0</v>
      </c>
      <c r="J151" s="25">
        <f>IF('Indicator Date hidden'!K152="x","x",$J$2-'Indicator Date hidden'!K152)</f>
        <v>0</v>
      </c>
      <c r="K151" s="25">
        <f>IF('Indicator Date hidden'!L152="x","x",$K$2-'Indicator Date hidden'!L152)</f>
        <v>0</v>
      </c>
      <c r="L151" s="25">
        <f>IF('Indicator Date hidden'!M152="x","x",$L$2-'Indicator Date hidden'!M152)</f>
        <v>0</v>
      </c>
      <c r="M151" s="25">
        <f>IF('Indicator Date hidden'!N152="x","x",$M$2-'Indicator Date hidden'!N152)</f>
        <v>0</v>
      </c>
      <c r="N151" s="25">
        <f>IF('Indicator Date hidden'!O152="x","x",$N$2-'Indicator Date hidden'!O152)</f>
        <v>0</v>
      </c>
      <c r="O151" s="25">
        <f>IF('Indicator Date hidden'!P152="x","x",$O$2-'Indicator Date hidden'!P152)</f>
        <v>0</v>
      </c>
      <c r="P151" s="25">
        <f>IF('Indicator Date hidden'!Q152="x","x",$P$2-'Indicator Date hidden'!Q152)</f>
        <v>0</v>
      </c>
      <c r="Q151" s="25">
        <f>IF('Indicator Date hidden'!R152="x","x",$Q$2-'Indicator Date hidden'!R152)</f>
        <v>0</v>
      </c>
      <c r="R151" s="25">
        <f>IF('Indicator Date hidden'!S152="x","x",$R$2-'Indicator Date hidden'!S152)</f>
        <v>0</v>
      </c>
      <c r="S151" s="25">
        <f>IF('Indicator Date hidden'!T152="x","x",$S$2-'Indicator Date hidden'!T152)</f>
        <v>0</v>
      </c>
      <c r="T151" s="25">
        <f>IF('Indicator Date hidden'!U152="x","x",$T$2-'Indicator Date hidden'!U152)</f>
        <v>0</v>
      </c>
      <c r="U151" s="25">
        <f>IF('Indicator Date hidden'!V152="x","x",$U$2-'Indicator Date hidden'!V152)</f>
        <v>0</v>
      </c>
      <c r="V151" s="25">
        <f>IF('Indicator Date hidden'!W152="x","x",$V$2-'Indicator Date hidden'!W152)</f>
        <v>0</v>
      </c>
      <c r="W151" s="25">
        <f>IF('Indicator Date hidden'!X152="x","x",$W$2-'Indicator Date hidden'!X152)</f>
        <v>0</v>
      </c>
      <c r="X151" s="25">
        <f>IF('Indicator Date hidden'!Y152="x","x",$X$2-'Indicator Date hidden'!Y152)</f>
        <v>4</v>
      </c>
      <c r="Y151" s="25">
        <f>IF('Indicator Date hidden'!Z152="x","x",$Y$2-'Indicator Date hidden'!Z152)</f>
        <v>0</v>
      </c>
      <c r="Z151" s="25">
        <f>IF('Indicator Date hidden'!AA152="x","x",$Z$2-'Indicator Date hidden'!AA152)</f>
        <v>0</v>
      </c>
      <c r="AA151" s="25">
        <f>IF('Indicator Date hidden'!AB152="x","x",$AA$2-'Indicator Date hidden'!AB152)</f>
        <v>1</v>
      </c>
      <c r="AB151" s="25">
        <f>IF('Indicator Date hidden'!AC152="x","x",$AB$2-'Indicator Date hidden'!AC152)</f>
        <v>0</v>
      </c>
      <c r="AC151" s="25">
        <f>IF('Indicator Date hidden'!AD152="x","x",$AC$2-'Indicator Date hidden'!AD152)</f>
        <v>0</v>
      </c>
      <c r="AD151" s="25" t="str">
        <f>IF('Indicator Date hidden'!AE152="x","x",$AD$2-'Indicator Date hidden'!AE152)</f>
        <v>x</v>
      </c>
      <c r="AE151" s="25">
        <f>IF('Indicator Date hidden'!AF152="x","x",$AE$2-'Indicator Date hidden'!AF152)</f>
        <v>0</v>
      </c>
      <c r="AF151" s="25">
        <f>IF('Indicator Date hidden'!AG152="x","x",$AF$2-'Indicator Date hidden'!AG152)</f>
        <v>3</v>
      </c>
      <c r="AG151" s="25">
        <f>IF('Indicator Date hidden'!AH152="x","x",$AG$2-'Indicator Date hidden'!AH152)</f>
        <v>0</v>
      </c>
      <c r="AH151" s="25">
        <f>IF('Indicator Date hidden'!AI152="x","x",$AH$2-'Indicator Date hidden'!AI152)</f>
        <v>0</v>
      </c>
      <c r="AI151" s="25">
        <f>IF('Indicator Date hidden'!AJ152="x","x",$AI$2-'Indicator Date hidden'!AJ152)</f>
        <v>0</v>
      </c>
      <c r="AJ151" s="25" t="str">
        <f>IF('Indicator Date hidden'!AK152="x","x",$AJ$2-'Indicator Date hidden'!AK152)</f>
        <v>x</v>
      </c>
      <c r="AK151" s="25">
        <f>IF('Indicator Date hidden'!AL152="x","x",$AK$2-'Indicator Date hidden'!AL152)</f>
        <v>1</v>
      </c>
      <c r="AL151" s="25">
        <f>IF('Indicator Date hidden'!AM152="x","x",$AL$2-'Indicator Date hidden'!AM152)</f>
        <v>0</v>
      </c>
      <c r="AM151" s="25">
        <f>IF('Indicator Date hidden'!AN152="x","x",$AM$2-'Indicator Date hidden'!AN152)</f>
        <v>0</v>
      </c>
      <c r="AN151" s="25">
        <f>IF('Indicator Date hidden'!AO152="x","x",$AN$2-'Indicator Date hidden'!AO152)</f>
        <v>0</v>
      </c>
      <c r="AO151" s="25" t="str">
        <f>IF('Indicator Date hidden'!AP152="x","x",$AO$2-'Indicator Date hidden'!AP152)</f>
        <v>x</v>
      </c>
      <c r="AP151" s="25">
        <f>IF('Indicator Date hidden'!AQ152="x","x",$AP$2-'Indicator Date hidden'!AQ152)</f>
        <v>2</v>
      </c>
      <c r="AQ151" s="25">
        <f>IF('Indicator Date hidden'!AR152="x","x",$AQ$2-'Indicator Date hidden'!AR152)</f>
        <v>0</v>
      </c>
      <c r="AR151" s="25">
        <f>IF('Indicator Date hidden'!AS152="x","x",$AR$2-'Indicator Date hidden'!AS152)</f>
        <v>0</v>
      </c>
      <c r="AS151" s="25">
        <f>IF('Indicator Date hidden'!AT152="x","x",$AS$2-'Indicator Date hidden'!AT152)</f>
        <v>0</v>
      </c>
      <c r="AT151" s="25">
        <f>IF('Indicator Date hidden'!AU152="x","x",$AT$2-'Indicator Date hidden'!AU152)</f>
        <v>0</v>
      </c>
      <c r="AU151" s="25">
        <f>IF('Indicator Date hidden'!AV152="x","x",$AU$2-'Indicator Date hidden'!AV152)</f>
        <v>3</v>
      </c>
      <c r="AV151" s="25">
        <f>IF('Indicator Date hidden'!AW152="x","x",$AV$2-'Indicator Date hidden'!AW152)</f>
        <v>0</v>
      </c>
      <c r="AW151" s="25">
        <f>IF('Indicator Date hidden'!AX152="x","x",$AW$2-'Indicator Date hidden'!AX152)</f>
        <v>0</v>
      </c>
      <c r="AX151" s="25">
        <f>IF('Indicator Date hidden'!AY152="x","x",$AX$2-'Indicator Date hidden'!AY152)</f>
        <v>0</v>
      </c>
      <c r="AY151" s="25">
        <f>IF('Indicator Date hidden'!AZ152="x","x",$AY$2-'Indicator Date hidden'!AZ152)</f>
        <v>0</v>
      </c>
      <c r="AZ151" s="25">
        <f>IF('Indicator Date hidden'!BA152="x","x",$AZ$2-'Indicator Date hidden'!BA152)</f>
        <v>0</v>
      </c>
      <c r="BA151">
        <f t="shared" si="20"/>
        <v>14</v>
      </c>
      <c r="BB151" s="26">
        <f t="shared" si="21"/>
        <v>0.29166666666666669</v>
      </c>
      <c r="BC151">
        <f t="shared" si="22"/>
        <v>6</v>
      </c>
      <c r="BD151" s="26">
        <f t="shared" si="23"/>
        <v>0.86502247883444561</v>
      </c>
      <c r="BE151" s="28">
        <f t="shared" si="24"/>
        <v>0</v>
      </c>
    </row>
    <row r="152" spans="1:57" x14ac:dyDescent="0.35">
      <c r="A152" t="s">
        <v>8029</v>
      </c>
      <c r="B152" s="25">
        <f>IF('Indicator Date hidden'!C153="x","x",$B$2-'Indicator Date hidden'!C153)</f>
        <v>0</v>
      </c>
      <c r="C152" s="25">
        <f>IF('Indicator Date hidden'!D153="x","x",$C$2-'Indicator Date hidden'!D153)</f>
        <v>0</v>
      </c>
      <c r="D152" s="25">
        <f>IF('Indicator Date hidden'!E153="x","x",$D$2-'Indicator Date hidden'!E153)</f>
        <v>0</v>
      </c>
      <c r="E152" s="25">
        <f>IF('Indicator Date hidden'!F153="x","x",$E$2-'Indicator Date hidden'!F153)</f>
        <v>0</v>
      </c>
      <c r="F152" s="25">
        <f>IF('Indicator Date hidden'!G153="x","x",$F$2-'Indicator Date hidden'!G153)</f>
        <v>0</v>
      </c>
      <c r="G152" s="25">
        <f>IF('Indicator Date hidden'!H153="x","x",$G$2-'Indicator Date hidden'!H153)</f>
        <v>0</v>
      </c>
      <c r="H152" s="25">
        <f>IF('Indicator Date hidden'!I153="x","x",$H$2-'Indicator Date hidden'!I153)</f>
        <v>0</v>
      </c>
      <c r="I152" s="25">
        <f>IF('Indicator Date hidden'!J153="x","x",$I$2-'Indicator Date hidden'!J153)</f>
        <v>0</v>
      </c>
      <c r="J152" s="25">
        <f>IF('Indicator Date hidden'!K153="x","x",$J$2-'Indicator Date hidden'!K153)</f>
        <v>0</v>
      </c>
      <c r="K152" s="25">
        <f>IF('Indicator Date hidden'!L153="x","x",$K$2-'Indicator Date hidden'!L153)</f>
        <v>0</v>
      </c>
      <c r="L152" s="25">
        <f>IF('Indicator Date hidden'!M153="x","x",$L$2-'Indicator Date hidden'!M153)</f>
        <v>0</v>
      </c>
      <c r="M152" s="25">
        <f>IF('Indicator Date hidden'!N153="x","x",$M$2-'Indicator Date hidden'!N153)</f>
        <v>0</v>
      </c>
      <c r="N152" s="25">
        <f>IF('Indicator Date hidden'!O153="x","x",$N$2-'Indicator Date hidden'!O153)</f>
        <v>0</v>
      </c>
      <c r="O152" s="25">
        <f>IF('Indicator Date hidden'!P153="x","x",$O$2-'Indicator Date hidden'!P153)</f>
        <v>0</v>
      </c>
      <c r="P152" s="25">
        <f>IF('Indicator Date hidden'!Q153="x","x",$P$2-'Indicator Date hidden'!Q153)</f>
        <v>0</v>
      </c>
      <c r="Q152" s="25" t="str">
        <f>IF('Indicator Date hidden'!R153="x","x",$Q$2-'Indicator Date hidden'!R153)</f>
        <v>x</v>
      </c>
      <c r="R152" s="25">
        <f>IF('Indicator Date hidden'!S153="x","x",$R$2-'Indicator Date hidden'!S153)</f>
        <v>0</v>
      </c>
      <c r="S152" s="25">
        <f>IF('Indicator Date hidden'!T153="x","x",$S$2-'Indicator Date hidden'!T153)</f>
        <v>0</v>
      </c>
      <c r="T152" s="25">
        <f>IF('Indicator Date hidden'!U153="x","x",$T$2-'Indicator Date hidden'!U153)</f>
        <v>0</v>
      </c>
      <c r="U152" s="25">
        <f>IF('Indicator Date hidden'!V153="x","x",$U$2-'Indicator Date hidden'!V153)</f>
        <v>0</v>
      </c>
      <c r="V152" s="25">
        <f>IF('Indicator Date hidden'!W153="x","x",$V$2-'Indicator Date hidden'!W153)</f>
        <v>0</v>
      </c>
      <c r="W152" s="25">
        <f>IF('Indicator Date hidden'!X153="x","x",$W$2-'Indicator Date hidden'!X153)</f>
        <v>2</v>
      </c>
      <c r="X152" s="25">
        <f>IF('Indicator Date hidden'!Y153="x","x",$X$2-'Indicator Date hidden'!Y153)</f>
        <v>2</v>
      </c>
      <c r="Y152" s="25">
        <f>IF('Indicator Date hidden'!Z153="x","x",$Y$2-'Indicator Date hidden'!Z153)</f>
        <v>0</v>
      </c>
      <c r="Z152" s="25">
        <f>IF('Indicator Date hidden'!AA153="x","x",$Z$2-'Indicator Date hidden'!AA153)</f>
        <v>0</v>
      </c>
      <c r="AA152" s="25" t="str">
        <f>IF('Indicator Date hidden'!AB153="x","x",$AA$2-'Indicator Date hidden'!AB153)</f>
        <v>x</v>
      </c>
      <c r="AB152" s="25">
        <f>IF('Indicator Date hidden'!AC153="x","x",$AB$2-'Indicator Date hidden'!AC153)</f>
        <v>0</v>
      </c>
      <c r="AC152" s="25">
        <f>IF('Indicator Date hidden'!AD153="x","x",$AC$2-'Indicator Date hidden'!AD153)</f>
        <v>0</v>
      </c>
      <c r="AD152" s="25" t="str">
        <f>IF('Indicator Date hidden'!AE153="x","x",$AD$2-'Indicator Date hidden'!AE153)</f>
        <v>x</v>
      </c>
      <c r="AE152" s="25" t="str">
        <f>IF('Indicator Date hidden'!AF153="x","x",$AE$2-'Indicator Date hidden'!AF153)</f>
        <v>x</v>
      </c>
      <c r="AF152" s="25">
        <f>IF('Indicator Date hidden'!AG153="x","x",$AF$2-'Indicator Date hidden'!AG153)</f>
        <v>7</v>
      </c>
      <c r="AG152" s="25">
        <f>IF('Indicator Date hidden'!AH153="x","x",$AG$2-'Indicator Date hidden'!AH153)</f>
        <v>0</v>
      </c>
      <c r="AH152" s="25">
        <f>IF('Indicator Date hidden'!AI153="x","x",$AH$2-'Indicator Date hidden'!AI153)</f>
        <v>0</v>
      </c>
      <c r="AI152" s="25">
        <f>IF('Indicator Date hidden'!AJ153="x","x",$AI$2-'Indicator Date hidden'!AJ153)</f>
        <v>0</v>
      </c>
      <c r="AJ152" s="25" t="str">
        <f>IF('Indicator Date hidden'!AK153="x","x",$AJ$2-'Indicator Date hidden'!AK153)</f>
        <v>x</v>
      </c>
      <c r="AK152" s="25" t="str">
        <f>IF('Indicator Date hidden'!AL153="x","x",$AK$2-'Indicator Date hidden'!AL153)</f>
        <v>x</v>
      </c>
      <c r="AL152" s="25">
        <f>IF('Indicator Date hidden'!AM153="x","x",$AL$2-'Indicator Date hidden'!AM153)</f>
        <v>0</v>
      </c>
      <c r="AM152" s="25">
        <f>IF('Indicator Date hidden'!AN153="x","x",$AM$2-'Indicator Date hidden'!AN153)</f>
        <v>0</v>
      </c>
      <c r="AN152" s="25">
        <f>IF('Indicator Date hidden'!AO153="x","x",$AN$2-'Indicator Date hidden'!AO153)</f>
        <v>0</v>
      </c>
      <c r="AO152" s="25">
        <f>IF('Indicator Date hidden'!AP153="x","x",$AO$2-'Indicator Date hidden'!AP153)</f>
        <v>1</v>
      </c>
      <c r="AP152" s="25">
        <f>IF('Indicator Date hidden'!AQ153="x","x",$AP$2-'Indicator Date hidden'!AQ153)</f>
        <v>1</v>
      </c>
      <c r="AQ152" s="25">
        <f>IF('Indicator Date hidden'!AR153="x","x",$AQ$2-'Indicator Date hidden'!AR153)</f>
        <v>0</v>
      </c>
      <c r="AR152" s="25">
        <f>IF('Indicator Date hidden'!AS153="x","x",$AR$2-'Indicator Date hidden'!AS153)</f>
        <v>0</v>
      </c>
      <c r="AS152" s="25">
        <f>IF('Indicator Date hidden'!AT153="x","x",$AS$2-'Indicator Date hidden'!AT153)</f>
        <v>0</v>
      </c>
      <c r="AT152" s="25">
        <f>IF('Indicator Date hidden'!AU153="x","x",$AT$2-'Indicator Date hidden'!AU153)</f>
        <v>0</v>
      </c>
      <c r="AU152" s="25">
        <f>IF('Indicator Date hidden'!AV153="x","x",$AU$2-'Indicator Date hidden'!AV153)</f>
        <v>4</v>
      </c>
      <c r="AV152" s="25">
        <f>IF('Indicator Date hidden'!AW153="x","x",$AV$2-'Indicator Date hidden'!AW153)</f>
        <v>0</v>
      </c>
      <c r="AW152" s="25">
        <f>IF('Indicator Date hidden'!AX153="x","x",$AW$2-'Indicator Date hidden'!AX153)</f>
        <v>0</v>
      </c>
      <c r="AX152" s="25">
        <f>IF('Indicator Date hidden'!AY153="x","x",$AX$2-'Indicator Date hidden'!AY153)</f>
        <v>0</v>
      </c>
      <c r="AY152" s="25">
        <f>IF('Indicator Date hidden'!AZ153="x","x",$AY$2-'Indicator Date hidden'!AZ153)</f>
        <v>0</v>
      </c>
      <c r="AZ152" s="25">
        <f>IF('Indicator Date hidden'!BA153="x","x",$AZ$2-'Indicator Date hidden'!BA153)</f>
        <v>0</v>
      </c>
      <c r="BA152">
        <f t="shared" si="20"/>
        <v>17</v>
      </c>
      <c r="BB152" s="26">
        <f t="shared" si="21"/>
        <v>0.37777777777777777</v>
      </c>
      <c r="BC152">
        <f t="shared" si="22"/>
        <v>6</v>
      </c>
      <c r="BD152" s="26">
        <f t="shared" si="23"/>
        <v>1.2344839477627689</v>
      </c>
      <c r="BE152" s="28">
        <f t="shared" si="24"/>
        <v>0</v>
      </c>
    </row>
    <row r="153" spans="1:57" x14ac:dyDescent="0.35">
      <c r="A153" t="s">
        <v>8009</v>
      </c>
      <c r="B153" s="25">
        <f>IF('Indicator Date hidden'!C154="x","x",$B$2-'Indicator Date hidden'!C154)</f>
        <v>0</v>
      </c>
      <c r="C153" s="25">
        <f>IF('Indicator Date hidden'!D154="x","x",$C$2-'Indicator Date hidden'!D154)</f>
        <v>0</v>
      </c>
      <c r="D153" s="25">
        <f>IF('Indicator Date hidden'!E154="x","x",$D$2-'Indicator Date hidden'!E154)</f>
        <v>0</v>
      </c>
      <c r="E153" s="25">
        <f>IF('Indicator Date hidden'!F154="x","x",$E$2-'Indicator Date hidden'!F154)</f>
        <v>0</v>
      </c>
      <c r="F153" s="25">
        <f>IF('Indicator Date hidden'!G154="x","x",$F$2-'Indicator Date hidden'!G154)</f>
        <v>0</v>
      </c>
      <c r="G153" s="25">
        <f>IF('Indicator Date hidden'!H154="x","x",$G$2-'Indicator Date hidden'!H154)</f>
        <v>0</v>
      </c>
      <c r="H153" s="25">
        <f>IF('Indicator Date hidden'!I154="x","x",$H$2-'Indicator Date hidden'!I154)</f>
        <v>0</v>
      </c>
      <c r="I153" s="25">
        <f>IF('Indicator Date hidden'!J154="x","x",$I$2-'Indicator Date hidden'!J154)</f>
        <v>0</v>
      </c>
      <c r="J153" s="25">
        <f>IF('Indicator Date hidden'!K154="x","x",$J$2-'Indicator Date hidden'!K154)</f>
        <v>0</v>
      </c>
      <c r="K153" s="25">
        <f>IF('Indicator Date hidden'!L154="x","x",$K$2-'Indicator Date hidden'!L154)</f>
        <v>0</v>
      </c>
      <c r="L153" s="25">
        <f>IF('Indicator Date hidden'!M154="x","x",$L$2-'Indicator Date hidden'!M154)</f>
        <v>0</v>
      </c>
      <c r="M153" s="25">
        <f>IF('Indicator Date hidden'!N154="x","x",$M$2-'Indicator Date hidden'!N154)</f>
        <v>0</v>
      </c>
      <c r="N153" s="25">
        <f>IF('Indicator Date hidden'!O154="x","x",$N$2-'Indicator Date hidden'!O154)</f>
        <v>0</v>
      </c>
      <c r="O153" s="25">
        <f>IF('Indicator Date hidden'!P154="x","x",$O$2-'Indicator Date hidden'!P154)</f>
        <v>0</v>
      </c>
      <c r="P153" s="25">
        <f>IF('Indicator Date hidden'!Q154="x","x",$P$2-'Indicator Date hidden'!Q154)</f>
        <v>0</v>
      </c>
      <c r="Q153" s="25">
        <f>IF('Indicator Date hidden'!R154="x","x",$Q$2-'Indicator Date hidden'!R154)</f>
        <v>1</v>
      </c>
      <c r="R153" s="25">
        <f>IF('Indicator Date hidden'!S154="x","x",$R$2-'Indicator Date hidden'!S154)</f>
        <v>0</v>
      </c>
      <c r="S153" s="25">
        <f>IF('Indicator Date hidden'!T154="x","x",$S$2-'Indicator Date hidden'!T154)</f>
        <v>0</v>
      </c>
      <c r="T153" s="25">
        <f>IF('Indicator Date hidden'!U154="x","x",$T$2-'Indicator Date hidden'!U154)</f>
        <v>0</v>
      </c>
      <c r="U153" s="25">
        <f>IF('Indicator Date hidden'!V154="x","x",$U$2-'Indicator Date hidden'!V154)</f>
        <v>0</v>
      </c>
      <c r="V153" s="25">
        <f>IF('Indicator Date hidden'!W154="x","x",$V$2-'Indicator Date hidden'!W154)</f>
        <v>0</v>
      </c>
      <c r="W153" s="25">
        <f>IF('Indicator Date hidden'!X154="x","x",$W$2-'Indicator Date hidden'!X154)</f>
        <v>1</v>
      </c>
      <c r="X153" s="25">
        <f>IF('Indicator Date hidden'!Y154="x","x",$X$2-'Indicator Date hidden'!Y154)</f>
        <v>4</v>
      </c>
      <c r="Y153" s="25">
        <f>IF('Indicator Date hidden'!Z154="x","x",$Y$2-'Indicator Date hidden'!Z154)</f>
        <v>0</v>
      </c>
      <c r="Z153" s="25">
        <f>IF('Indicator Date hidden'!AA154="x","x",$Z$2-'Indicator Date hidden'!AA154)</f>
        <v>0</v>
      </c>
      <c r="AA153" s="25">
        <f>IF('Indicator Date hidden'!AB154="x","x",$AA$2-'Indicator Date hidden'!AB154)</f>
        <v>0</v>
      </c>
      <c r="AB153" s="25">
        <f>IF('Indicator Date hidden'!AC154="x","x",$AB$2-'Indicator Date hidden'!AC154)</f>
        <v>0</v>
      </c>
      <c r="AC153" s="25">
        <f>IF('Indicator Date hidden'!AD154="x","x",$AC$2-'Indicator Date hidden'!AD154)</f>
        <v>0</v>
      </c>
      <c r="AD153" s="25">
        <f>IF('Indicator Date hidden'!AE154="x","x",$AD$2-'Indicator Date hidden'!AE154)</f>
        <v>0</v>
      </c>
      <c r="AE153" s="25">
        <f>IF('Indicator Date hidden'!AF154="x","x",$AE$2-'Indicator Date hidden'!AF154)</f>
        <v>0</v>
      </c>
      <c r="AF153" s="25">
        <f>IF('Indicator Date hidden'!AG154="x","x",$AF$2-'Indicator Date hidden'!AG154)</f>
        <v>2</v>
      </c>
      <c r="AG153" s="25">
        <f>IF('Indicator Date hidden'!AH154="x","x",$AG$2-'Indicator Date hidden'!AH154)</f>
        <v>0</v>
      </c>
      <c r="AH153" s="25">
        <f>IF('Indicator Date hidden'!AI154="x","x",$AH$2-'Indicator Date hidden'!AI154)</f>
        <v>0</v>
      </c>
      <c r="AI153" s="25">
        <f>IF('Indicator Date hidden'!AJ154="x","x",$AI$2-'Indicator Date hidden'!AJ154)</f>
        <v>0</v>
      </c>
      <c r="AJ153" s="25" t="str">
        <f>IF('Indicator Date hidden'!AK154="x","x",$AJ$2-'Indicator Date hidden'!AK154)</f>
        <v>x</v>
      </c>
      <c r="AK153" s="25">
        <f>IF('Indicator Date hidden'!AL154="x","x",$AK$2-'Indicator Date hidden'!AL154)</f>
        <v>1</v>
      </c>
      <c r="AL153" s="25">
        <f>IF('Indicator Date hidden'!AM154="x","x",$AL$2-'Indicator Date hidden'!AM154)</f>
        <v>0</v>
      </c>
      <c r="AM153" s="25">
        <f>IF('Indicator Date hidden'!AN154="x","x",$AM$2-'Indicator Date hidden'!AN154)</f>
        <v>0</v>
      </c>
      <c r="AN153" s="25">
        <f>IF('Indicator Date hidden'!AO154="x","x",$AN$2-'Indicator Date hidden'!AO154)</f>
        <v>0</v>
      </c>
      <c r="AO153" s="25">
        <f>IF('Indicator Date hidden'!AP154="x","x",$AO$2-'Indicator Date hidden'!AP154)</f>
        <v>0</v>
      </c>
      <c r="AP153" s="25">
        <f>IF('Indicator Date hidden'!AQ154="x","x",$AP$2-'Indicator Date hidden'!AQ154)</f>
        <v>0</v>
      </c>
      <c r="AQ153" s="25">
        <f>IF('Indicator Date hidden'!AR154="x","x",$AQ$2-'Indicator Date hidden'!AR154)</f>
        <v>6</v>
      </c>
      <c r="AR153" s="25">
        <f>IF('Indicator Date hidden'!AS154="x","x",$AR$2-'Indicator Date hidden'!AS154)</f>
        <v>0</v>
      </c>
      <c r="AS153" s="25">
        <f>IF('Indicator Date hidden'!AT154="x","x",$AS$2-'Indicator Date hidden'!AT154)</f>
        <v>0</v>
      </c>
      <c r="AT153" s="25">
        <f>IF('Indicator Date hidden'!AU154="x","x",$AT$2-'Indicator Date hidden'!AU154)</f>
        <v>0</v>
      </c>
      <c r="AU153" s="25">
        <f>IF('Indicator Date hidden'!AV154="x","x",$AU$2-'Indicator Date hidden'!AV154)</f>
        <v>1</v>
      </c>
      <c r="AV153" s="25">
        <f>IF('Indicator Date hidden'!AW154="x","x",$AV$2-'Indicator Date hidden'!AW154)</f>
        <v>0</v>
      </c>
      <c r="AW153" s="25">
        <f>IF('Indicator Date hidden'!AX154="x","x",$AW$2-'Indicator Date hidden'!AX154)</f>
        <v>0</v>
      </c>
      <c r="AX153" s="25">
        <f>IF('Indicator Date hidden'!AY154="x","x",$AX$2-'Indicator Date hidden'!AY154)</f>
        <v>0</v>
      </c>
      <c r="AY153" s="25">
        <f>IF('Indicator Date hidden'!AZ154="x","x",$AY$2-'Indicator Date hidden'!AZ154)</f>
        <v>0</v>
      </c>
      <c r="AZ153" s="25">
        <f>IF('Indicator Date hidden'!BA154="x","x",$AZ$2-'Indicator Date hidden'!BA154)</f>
        <v>0</v>
      </c>
      <c r="BA153">
        <f t="shared" si="20"/>
        <v>16</v>
      </c>
      <c r="BB153" s="26">
        <f t="shared" si="21"/>
        <v>0.32</v>
      </c>
      <c r="BC153">
        <f t="shared" si="22"/>
        <v>7</v>
      </c>
      <c r="BD153" s="26">
        <f t="shared" si="23"/>
        <v>1.0476640682967036</v>
      </c>
      <c r="BE153" s="28">
        <f t="shared" si="24"/>
        <v>0</v>
      </c>
    </row>
    <row r="154" spans="1:57" x14ac:dyDescent="0.35">
      <c r="A154" t="s">
        <v>8005</v>
      </c>
      <c r="B154" s="25">
        <f>IF('Indicator Date hidden'!C155="x","x",$B$2-'Indicator Date hidden'!C155)</f>
        <v>0</v>
      </c>
      <c r="C154" s="25">
        <f>IF('Indicator Date hidden'!D155="x","x",$C$2-'Indicator Date hidden'!D155)</f>
        <v>0</v>
      </c>
      <c r="D154" s="25">
        <f>IF('Indicator Date hidden'!E155="x","x",$D$2-'Indicator Date hidden'!E155)</f>
        <v>0</v>
      </c>
      <c r="E154" s="25">
        <f>IF('Indicator Date hidden'!F155="x","x",$E$2-'Indicator Date hidden'!F155)</f>
        <v>0</v>
      </c>
      <c r="F154" s="25">
        <f>IF('Indicator Date hidden'!G155="x","x",$F$2-'Indicator Date hidden'!G155)</f>
        <v>0</v>
      </c>
      <c r="G154" s="25">
        <f>IF('Indicator Date hidden'!H155="x","x",$G$2-'Indicator Date hidden'!H155)</f>
        <v>0</v>
      </c>
      <c r="H154" s="25">
        <f>IF('Indicator Date hidden'!I155="x","x",$H$2-'Indicator Date hidden'!I155)</f>
        <v>0</v>
      </c>
      <c r="I154" s="25">
        <f>IF('Indicator Date hidden'!J155="x","x",$I$2-'Indicator Date hidden'!J155)</f>
        <v>0</v>
      </c>
      <c r="J154" s="25">
        <f>IF('Indicator Date hidden'!K155="x","x",$J$2-'Indicator Date hidden'!K155)</f>
        <v>0</v>
      </c>
      <c r="K154" s="25">
        <f>IF('Indicator Date hidden'!L155="x","x",$K$2-'Indicator Date hidden'!L155)</f>
        <v>0</v>
      </c>
      <c r="L154" s="25">
        <f>IF('Indicator Date hidden'!M155="x","x",$L$2-'Indicator Date hidden'!M155)</f>
        <v>0</v>
      </c>
      <c r="M154" s="25">
        <f>IF('Indicator Date hidden'!N155="x","x",$M$2-'Indicator Date hidden'!N155)</f>
        <v>0</v>
      </c>
      <c r="N154" s="25">
        <f>IF('Indicator Date hidden'!O155="x","x",$N$2-'Indicator Date hidden'!O155)</f>
        <v>0</v>
      </c>
      <c r="O154" s="25">
        <f>IF('Indicator Date hidden'!P155="x","x",$O$2-'Indicator Date hidden'!P155)</f>
        <v>0</v>
      </c>
      <c r="P154" s="25">
        <f>IF('Indicator Date hidden'!Q155="x","x",$P$2-'Indicator Date hidden'!Q155)</f>
        <v>0</v>
      </c>
      <c r="Q154" s="25" t="str">
        <f>IF('Indicator Date hidden'!R155="x","x",$Q$2-'Indicator Date hidden'!R155)</f>
        <v>x</v>
      </c>
      <c r="R154" s="25">
        <f>IF('Indicator Date hidden'!S155="x","x",$R$2-'Indicator Date hidden'!S155)</f>
        <v>0</v>
      </c>
      <c r="S154" s="25">
        <f>IF('Indicator Date hidden'!T155="x","x",$S$2-'Indicator Date hidden'!T155)</f>
        <v>0</v>
      </c>
      <c r="T154" s="25">
        <f>IF('Indicator Date hidden'!U155="x","x",$T$2-'Indicator Date hidden'!U155)</f>
        <v>0</v>
      </c>
      <c r="U154" s="25" t="str">
        <f>IF('Indicator Date hidden'!V155="x","x",$U$2-'Indicator Date hidden'!V155)</f>
        <v>x</v>
      </c>
      <c r="V154" s="25">
        <f>IF('Indicator Date hidden'!W155="x","x",$V$2-'Indicator Date hidden'!W155)</f>
        <v>0</v>
      </c>
      <c r="W154" s="25" t="str">
        <f>IF('Indicator Date hidden'!X155="x","x",$W$2-'Indicator Date hidden'!X155)</f>
        <v>x</v>
      </c>
      <c r="X154" s="25">
        <f>IF('Indicator Date hidden'!Y155="x","x",$X$2-'Indicator Date hidden'!Y155)</f>
        <v>1</v>
      </c>
      <c r="Y154" s="25">
        <f>IF('Indicator Date hidden'!Z155="x","x",$Y$2-'Indicator Date hidden'!Z155)</f>
        <v>0</v>
      </c>
      <c r="Z154" s="25">
        <f>IF('Indicator Date hidden'!AA155="x","x",$Z$2-'Indicator Date hidden'!AA155)</f>
        <v>0</v>
      </c>
      <c r="AA154" s="25" t="str">
        <f>IF('Indicator Date hidden'!AB155="x","x",$AA$2-'Indicator Date hidden'!AB155)</f>
        <v>x</v>
      </c>
      <c r="AB154" s="25">
        <f>IF('Indicator Date hidden'!AC155="x","x",$AB$2-'Indicator Date hidden'!AC155)</f>
        <v>0</v>
      </c>
      <c r="AC154" s="25">
        <f>IF('Indicator Date hidden'!AD155="x","x",$AC$2-'Indicator Date hidden'!AD155)</f>
        <v>0</v>
      </c>
      <c r="AD154" s="25" t="str">
        <f>IF('Indicator Date hidden'!AE155="x","x",$AD$2-'Indicator Date hidden'!AE155)</f>
        <v>x</v>
      </c>
      <c r="AE154" s="25">
        <f>IF('Indicator Date hidden'!AF155="x","x",$AE$2-'Indicator Date hidden'!AF155)</f>
        <v>0</v>
      </c>
      <c r="AF154" s="25" t="str">
        <f>IF('Indicator Date hidden'!AG155="x","x",$AF$2-'Indicator Date hidden'!AG155)</f>
        <v>x</v>
      </c>
      <c r="AG154" s="25">
        <f>IF('Indicator Date hidden'!AH155="x","x",$AG$2-'Indicator Date hidden'!AH155)</f>
        <v>0</v>
      </c>
      <c r="AH154" s="25">
        <f>IF('Indicator Date hidden'!AI155="x","x",$AH$2-'Indicator Date hidden'!AI155)</f>
        <v>0</v>
      </c>
      <c r="AI154" s="25">
        <f>IF('Indicator Date hidden'!AJ155="x","x",$AI$2-'Indicator Date hidden'!AJ155)</f>
        <v>0</v>
      </c>
      <c r="AJ154" s="25" t="str">
        <f>IF('Indicator Date hidden'!AK155="x","x",$AJ$2-'Indicator Date hidden'!AK155)</f>
        <v>x</v>
      </c>
      <c r="AK154" s="25">
        <f>IF('Indicator Date hidden'!AL155="x","x",$AK$2-'Indicator Date hidden'!AL155)</f>
        <v>1</v>
      </c>
      <c r="AL154" s="25">
        <f>IF('Indicator Date hidden'!AM155="x","x",$AL$2-'Indicator Date hidden'!AM155)</f>
        <v>0</v>
      </c>
      <c r="AM154" s="25">
        <f>IF('Indicator Date hidden'!AN155="x","x",$AM$2-'Indicator Date hidden'!AN155)</f>
        <v>0</v>
      </c>
      <c r="AN154" s="25">
        <f>IF('Indicator Date hidden'!AO155="x","x",$AN$2-'Indicator Date hidden'!AO155)</f>
        <v>0</v>
      </c>
      <c r="AO154" s="25">
        <f>IF('Indicator Date hidden'!AP155="x","x",$AO$2-'Indicator Date hidden'!AP155)</f>
        <v>0</v>
      </c>
      <c r="AP154" s="25">
        <f>IF('Indicator Date hidden'!AQ155="x","x",$AP$2-'Indicator Date hidden'!AQ155)</f>
        <v>0</v>
      </c>
      <c r="AQ154" s="25">
        <f>IF('Indicator Date hidden'!AR155="x","x",$AQ$2-'Indicator Date hidden'!AR155)</f>
        <v>8</v>
      </c>
      <c r="AR154" s="25">
        <f>IF('Indicator Date hidden'!AS155="x","x",$AR$2-'Indicator Date hidden'!AS155)</f>
        <v>0</v>
      </c>
      <c r="AS154" s="25">
        <f>IF('Indicator Date hidden'!AT155="x","x",$AS$2-'Indicator Date hidden'!AT155)</f>
        <v>0</v>
      </c>
      <c r="AT154" s="25">
        <f>IF('Indicator Date hidden'!AU155="x","x",$AT$2-'Indicator Date hidden'!AU155)</f>
        <v>0</v>
      </c>
      <c r="AU154" s="25">
        <f>IF('Indicator Date hidden'!AV155="x","x",$AU$2-'Indicator Date hidden'!AV155)</f>
        <v>1</v>
      </c>
      <c r="AV154" s="25">
        <f>IF('Indicator Date hidden'!AW155="x","x",$AV$2-'Indicator Date hidden'!AW155)</f>
        <v>0</v>
      </c>
      <c r="AW154" s="25">
        <f>IF('Indicator Date hidden'!AX155="x","x",$AW$2-'Indicator Date hidden'!AX155)</f>
        <v>0</v>
      </c>
      <c r="AX154" s="25">
        <f>IF('Indicator Date hidden'!AY155="x","x",$AX$2-'Indicator Date hidden'!AY155)</f>
        <v>0</v>
      </c>
      <c r="AY154" s="25">
        <f>IF('Indicator Date hidden'!AZ155="x","x",$AY$2-'Indicator Date hidden'!AZ155)</f>
        <v>0</v>
      </c>
      <c r="AZ154" s="25">
        <f>IF('Indicator Date hidden'!BA155="x","x",$AZ$2-'Indicator Date hidden'!BA155)</f>
        <v>0</v>
      </c>
      <c r="BA154">
        <f t="shared" si="20"/>
        <v>11</v>
      </c>
      <c r="BB154" s="26">
        <f t="shared" si="21"/>
        <v>0.25</v>
      </c>
      <c r="BC154">
        <f t="shared" si="22"/>
        <v>4</v>
      </c>
      <c r="BD154" s="26">
        <f t="shared" si="23"/>
        <v>1.2083986398234949</v>
      </c>
      <c r="BE154" s="28">
        <f t="shared" si="24"/>
        <v>0</v>
      </c>
    </row>
    <row r="155" spans="1:57" x14ac:dyDescent="0.35">
      <c r="A155" t="s">
        <v>8022</v>
      </c>
      <c r="B155" s="25">
        <f>IF('Indicator Date hidden'!C156="x","x",$B$2-'Indicator Date hidden'!C156)</f>
        <v>0</v>
      </c>
      <c r="C155" s="25">
        <f>IF('Indicator Date hidden'!D156="x","x",$C$2-'Indicator Date hidden'!D156)</f>
        <v>0</v>
      </c>
      <c r="D155" s="25">
        <f>IF('Indicator Date hidden'!E156="x","x",$D$2-'Indicator Date hidden'!E156)</f>
        <v>0</v>
      </c>
      <c r="E155" s="25">
        <f>IF('Indicator Date hidden'!F156="x","x",$E$2-'Indicator Date hidden'!F156)</f>
        <v>0</v>
      </c>
      <c r="F155" s="25">
        <f>IF('Indicator Date hidden'!G156="x","x",$F$2-'Indicator Date hidden'!G156)</f>
        <v>0</v>
      </c>
      <c r="G155" s="25">
        <f>IF('Indicator Date hidden'!H156="x","x",$G$2-'Indicator Date hidden'!H156)</f>
        <v>0</v>
      </c>
      <c r="H155" s="25">
        <f>IF('Indicator Date hidden'!I156="x","x",$H$2-'Indicator Date hidden'!I156)</f>
        <v>0</v>
      </c>
      <c r="I155" s="25">
        <f>IF('Indicator Date hidden'!J156="x","x",$I$2-'Indicator Date hidden'!J156)</f>
        <v>0</v>
      </c>
      <c r="J155" s="25">
        <f>IF('Indicator Date hidden'!K156="x","x",$J$2-'Indicator Date hidden'!K156)</f>
        <v>0</v>
      </c>
      <c r="K155" s="25">
        <f>IF('Indicator Date hidden'!L156="x","x",$K$2-'Indicator Date hidden'!L156)</f>
        <v>0</v>
      </c>
      <c r="L155" s="25">
        <f>IF('Indicator Date hidden'!M156="x","x",$L$2-'Indicator Date hidden'!M156)</f>
        <v>0</v>
      </c>
      <c r="M155" s="25">
        <f>IF('Indicator Date hidden'!N156="x","x",$M$2-'Indicator Date hidden'!N156)</f>
        <v>0</v>
      </c>
      <c r="N155" s="25">
        <f>IF('Indicator Date hidden'!O156="x","x",$N$2-'Indicator Date hidden'!O156)</f>
        <v>0</v>
      </c>
      <c r="O155" s="25">
        <f>IF('Indicator Date hidden'!P156="x","x",$O$2-'Indicator Date hidden'!P156)</f>
        <v>0</v>
      </c>
      <c r="P155" s="25">
        <f>IF('Indicator Date hidden'!Q156="x","x",$P$2-'Indicator Date hidden'!Q156)</f>
        <v>0</v>
      </c>
      <c r="Q155" s="25" t="str">
        <f>IF('Indicator Date hidden'!R156="x","x",$Q$2-'Indicator Date hidden'!R156)</f>
        <v>x</v>
      </c>
      <c r="R155" s="25">
        <f>IF('Indicator Date hidden'!S156="x","x",$R$2-'Indicator Date hidden'!S156)</f>
        <v>0</v>
      </c>
      <c r="S155" s="25">
        <f>IF('Indicator Date hidden'!T156="x","x",$S$2-'Indicator Date hidden'!T156)</f>
        <v>0</v>
      </c>
      <c r="T155" s="25">
        <f>IF('Indicator Date hidden'!U156="x","x",$T$2-'Indicator Date hidden'!U156)</f>
        <v>0</v>
      </c>
      <c r="U155" s="25" t="str">
        <f>IF('Indicator Date hidden'!V156="x","x",$U$2-'Indicator Date hidden'!V156)</f>
        <v>x</v>
      </c>
      <c r="V155" s="25">
        <f>IF('Indicator Date hidden'!W156="x","x",$V$2-'Indicator Date hidden'!W156)</f>
        <v>0</v>
      </c>
      <c r="W155" s="25" t="str">
        <f>IF('Indicator Date hidden'!X156="x","x",$W$2-'Indicator Date hidden'!X156)</f>
        <v>x</v>
      </c>
      <c r="X155" s="25">
        <f>IF('Indicator Date hidden'!Y156="x","x",$X$2-'Indicator Date hidden'!Y156)</f>
        <v>2</v>
      </c>
      <c r="Y155" s="25">
        <f>IF('Indicator Date hidden'!Z156="x","x",$Y$2-'Indicator Date hidden'!Z156)</f>
        <v>0</v>
      </c>
      <c r="Z155" s="25">
        <f>IF('Indicator Date hidden'!AA156="x","x",$Z$2-'Indicator Date hidden'!AA156)</f>
        <v>0</v>
      </c>
      <c r="AA155" s="25">
        <f>IF('Indicator Date hidden'!AB156="x","x",$AA$2-'Indicator Date hidden'!AB156)</f>
        <v>0</v>
      </c>
      <c r="AB155" s="25">
        <f>IF('Indicator Date hidden'!AC156="x","x",$AB$2-'Indicator Date hidden'!AC156)</f>
        <v>0</v>
      </c>
      <c r="AC155" s="25">
        <f>IF('Indicator Date hidden'!AD156="x","x",$AC$2-'Indicator Date hidden'!AD156)</f>
        <v>0</v>
      </c>
      <c r="AD155" s="25" t="str">
        <f>IF('Indicator Date hidden'!AE156="x","x",$AD$2-'Indicator Date hidden'!AE156)</f>
        <v>x</v>
      </c>
      <c r="AE155" s="25">
        <f>IF('Indicator Date hidden'!AF156="x","x",$AE$2-'Indicator Date hidden'!AF156)</f>
        <v>0</v>
      </c>
      <c r="AF155" s="25">
        <f>IF('Indicator Date hidden'!AG156="x","x",$AF$2-'Indicator Date hidden'!AG156)</f>
        <v>1</v>
      </c>
      <c r="AG155" s="25">
        <f>IF('Indicator Date hidden'!AH156="x","x",$AG$2-'Indicator Date hidden'!AH156)</f>
        <v>0</v>
      </c>
      <c r="AH155" s="25">
        <f>IF('Indicator Date hidden'!AI156="x","x",$AH$2-'Indicator Date hidden'!AI156)</f>
        <v>0</v>
      </c>
      <c r="AI155" s="25">
        <f>IF('Indicator Date hidden'!AJ156="x","x",$AI$2-'Indicator Date hidden'!AJ156)</f>
        <v>0</v>
      </c>
      <c r="AJ155" s="25" t="str">
        <f>IF('Indicator Date hidden'!AK156="x","x",$AJ$2-'Indicator Date hidden'!AK156)</f>
        <v>x</v>
      </c>
      <c r="AK155" s="25">
        <f>IF('Indicator Date hidden'!AL156="x","x",$AK$2-'Indicator Date hidden'!AL156)</f>
        <v>1</v>
      </c>
      <c r="AL155" s="25">
        <f>IF('Indicator Date hidden'!AM156="x","x",$AL$2-'Indicator Date hidden'!AM156)</f>
        <v>0</v>
      </c>
      <c r="AM155" s="25">
        <f>IF('Indicator Date hidden'!AN156="x","x",$AM$2-'Indicator Date hidden'!AN156)</f>
        <v>0</v>
      </c>
      <c r="AN155" s="25">
        <f>IF('Indicator Date hidden'!AO156="x","x",$AN$2-'Indicator Date hidden'!AO156)</f>
        <v>0</v>
      </c>
      <c r="AO155" s="25">
        <f>IF('Indicator Date hidden'!AP156="x","x",$AO$2-'Indicator Date hidden'!AP156)</f>
        <v>0</v>
      </c>
      <c r="AP155" s="25">
        <f>IF('Indicator Date hidden'!AQ156="x","x",$AP$2-'Indicator Date hidden'!AQ156)</f>
        <v>0</v>
      </c>
      <c r="AQ155" s="25">
        <f>IF('Indicator Date hidden'!AR156="x","x",$AQ$2-'Indicator Date hidden'!AR156)</f>
        <v>0</v>
      </c>
      <c r="AR155" s="25">
        <f>IF('Indicator Date hidden'!AS156="x","x",$AR$2-'Indicator Date hidden'!AS156)</f>
        <v>0</v>
      </c>
      <c r="AS155" s="25">
        <f>IF('Indicator Date hidden'!AT156="x","x",$AS$2-'Indicator Date hidden'!AT156)</f>
        <v>0</v>
      </c>
      <c r="AT155" s="25">
        <f>IF('Indicator Date hidden'!AU156="x","x",$AT$2-'Indicator Date hidden'!AU156)</f>
        <v>0</v>
      </c>
      <c r="AU155" s="25" t="str">
        <f>IF('Indicator Date hidden'!AV156="x","x",$AU$2-'Indicator Date hidden'!AV156)</f>
        <v>x</v>
      </c>
      <c r="AV155" s="25">
        <f>IF('Indicator Date hidden'!AW156="x","x",$AV$2-'Indicator Date hidden'!AW156)</f>
        <v>0</v>
      </c>
      <c r="AW155" s="25">
        <f>IF('Indicator Date hidden'!AX156="x","x",$AW$2-'Indicator Date hidden'!AX156)</f>
        <v>0</v>
      </c>
      <c r="AX155" s="25">
        <f>IF('Indicator Date hidden'!AY156="x","x",$AX$2-'Indicator Date hidden'!AY156)</f>
        <v>0</v>
      </c>
      <c r="AY155" s="25">
        <f>IF('Indicator Date hidden'!AZ156="x","x",$AY$2-'Indicator Date hidden'!AZ156)</f>
        <v>0</v>
      </c>
      <c r="AZ155" s="25">
        <f>IF('Indicator Date hidden'!BA156="x","x",$AZ$2-'Indicator Date hidden'!BA156)</f>
        <v>0</v>
      </c>
      <c r="BA155">
        <f t="shared" si="20"/>
        <v>4</v>
      </c>
      <c r="BB155" s="26">
        <f t="shared" si="21"/>
        <v>8.8888888888888892E-2</v>
      </c>
      <c r="BC155">
        <f t="shared" si="22"/>
        <v>3</v>
      </c>
      <c r="BD155" s="26">
        <f t="shared" si="23"/>
        <v>0.35416394334464951</v>
      </c>
      <c r="BE155" s="28">
        <f t="shared" si="24"/>
        <v>0</v>
      </c>
    </row>
    <row r="156" spans="1:57" x14ac:dyDescent="0.35">
      <c r="A156" t="s">
        <v>8024</v>
      </c>
      <c r="B156" s="25">
        <f>IF('Indicator Date hidden'!C157="x","x",$B$2-'Indicator Date hidden'!C157)</f>
        <v>0</v>
      </c>
      <c r="C156" s="25">
        <f>IF('Indicator Date hidden'!D157="x","x",$C$2-'Indicator Date hidden'!D157)</f>
        <v>0</v>
      </c>
      <c r="D156" s="25">
        <f>IF('Indicator Date hidden'!E157="x","x",$D$2-'Indicator Date hidden'!E157)</f>
        <v>0</v>
      </c>
      <c r="E156" s="25">
        <f>IF('Indicator Date hidden'!F157="x","x",$E$2-'Indicator Date hidden'!F157)</f>
        <v>0</v>
      </c>
      <c r="F156" s="25">
        <f>IF('Indicator Date hidden'!G157="x","x",$F$2-'Indicator Date hidden'!G157)</f>
        <v>0</v>
      </c>
      <c r="G156" s="25">
        <f>IF('Indicator Date hidden'!H157="x","x",$G$2-'Indicator Date hidden'!H157)</f>
        <v>0</v>
      </c>
      <c r="H156" s="25">
        <f>IF('Indicator Date hidden'!I157="x","x",$H$2-'Indicator Date hidden'!I157)</f>
        <v>0</v>
      </c>
      <c r="I156" s="25">
        <f>IF('Indicator Date hidden'!J157="x","x",$I$2-'Indicator Date hidden'!J157)</f>
        <v>0</v>
      </c>
      <c r="J156" s="25">
        <f>IF('Indicator Date hidden'!K157="x","x",$J$2-'Indicator Date hidden'!K157)</f>
        <v>0</v>
      </c>
      <c r="K156" s="25">
        <f>IF('Indicator Date hidden'!L157="x","x",$K$2-'Indicator Date hidden'!L157)</f>
        <v>0</v>
      </c>
      <c r="L156" s="25">
        <f>IF('Indicator Date hidden'!M157="x","x",$L$2-'Indicator Date hidden'!M157)</f>
        <v>0</v>
      </c>
      <c r="M156" s="25">
        <f>IF('Indicator Date hidden'!N157="x","x",$M$2-'Indicator Date hidden'!N157)</f>
        <v>0</v>
      </c>
      <c r="N156" s="25">
        <f>IF('Indicator Date hidden'!O157="x","x",$N$2-'Indicator Date hidden'!O157)</f>
        <v>0</v>
      </c>
      <c r="O156" s="25">
        <f>IF('Indicator Date hidden'!P157="x","x",$O$2-'Indicator Date hidden'!P157)</f>
        <v>0</v>
      </c>
      <c r="P156" s="25">
        <f>IF('Indicator Date hidden'!Q157="x","x",$P$2-'Indicator Date hidden'!Q157)</f>
        <v>0</v>
      </c>
      <c r="Q156" s="25" t="str">
        <f>IF('Indicator Date hidden'!R157="x","x",$Q$2-'Indicator Date hidden'!R157)</f>
        <v>x</v>
      </c>
      <c r="R156" s="25">
        <f>IF('Indicator Date hidden'!S157="x","x",$R$2-'Indicator Date hidden'!S157)</f>
        <v>0</v>
      </c>
      <c r="S156" s="25">
        <f>IF('Indicator Date hidden'!T157="x","x",$S$2-'Indicator Date hidden'!T157)</f>
        <v>0</v>
      </c>
      <c r="T156" s="25">
        <f>IF('Indicator Date hidden'!U157="x","x",$T$2-'Indicator Date hidden'!U157)</f>
        <v>0</v>
      </c>
      <c r="U156" s="25" t="str">
        <f>IF('Indicator Date hidden'!V157="x","x",$U$2-'Indicator Date hidden'!V157)</f>
        <v>x</v>
      </c>
      <c r="V156" s="25">
        <f>IF('Indicator Date hidden'!W157="x","x",$V$2-'Indicator Date hidden'!W157)</f>
        <v>0</v>
      </c>
      <c r="W156" s="25" t="str">
        <f>IF('Indicator Date hidden'!X157="x","x",$W$2-'Indicator Date hidden'!X157)</f>
        <v>x</v>
      </c>
      <c r="X156" s="25">
        <f>IF('Indicator Date hidden'!Y157="x","x",$X$2-'Indicator Date hidden'!Y157)</f>
        <v>3</v>
      </c>
      <c r="Y156" s="25">
        <f>IF('Indicator Date hidden'!Z157="x","x",$Y$2-'Indicator Date hidden'!Z157)</f>
        <v>0</v>
      </c>
      <c r="Z156" s="25">
        <f>IF('Indicator Date hidden'!AA157="x","x",$Z$2-'Indicator Date hidden'!AA157)</f>
        <v>0</v>
      </c>
      <c r="AA156" s="25">
        <f>IF('Indicator Date hidden'!AB157="x","x",$AA$2-'Indicator Date hidden'!AB157)</f>
        <v>0</v>
      </c>
      <c r="AB156" s="25">
        <f>IF('Indicator Date hidden'!AC157="x","x",$AB$2-'Indicator Date hidden'!AC157)</f>
        <v>0</v>
      </c>
      <c r="AC156" s="25">
        <f>IF('Indicator Date hidden'!AD157="x","x",$AC$2-'Indicator Date hidden'!AD157)</f>
        <v>0</v>
      </c>
      <c r="AD156" s="25" t="str">
        <f>IF('Indicator Date hidden'!AE157="x","x",$AD$2-'Indicator Date hidden'!AE157)</f>
        <v>x</v>
      </c>
      <c r="AE156" s="25">
        <f>IF('Indicator Date hidden'!AF157="x","x",$AE$2-'Indicator Date hidden'!AF157)</f>
        <v>0</v>
      </c>
      <c r="AF156" s="25">
        <f>IF('Indicator Date hidden'!AG157="x","x",$AF$2-'Indicator Date hidden'!AG157)</f>
        <v>1</v>
      </c>
      <c r="AG156" s="25">
        <f>IF('Indicator Date hidden'!AH157="x","x",$AG$2-'Indicator Date hidden'!AH157)</f>
        <v>0</v>
      </c>
      <c r="AH156" s="25">
        <f>IF('Indicator Date hidden'!AI157="x","x",$AH$2-'Indicator Date hidden'!AI157)</f>
        <v>0</v>
      </c>
      <c r="AI156" s="25">
        <f>IF('Indicator Date hidden'!AJ157="x","x",$AI$2-'Indicator Date hidden'!AJ157)</f>
        <v>0</v>
      </c>
      <c r="AJ156" s="25" t="str">
        <f>IF('Indicator Date hidden'!AK157="x","x",$AJ$2-'Indicator Date hidden'!AK157)</f>
        <v>x</v>
      </c>
      <c r="AK156" s="25">
        <f>IF('Indicator Date hidden'!AL157="x","x",$AK$2-'Indicator Date hidden'!AL157)</f>
        <v>1</v>
      </c>
      <c r="AL156" s="25">
        <f>IF('Indicator Date hidden'!AM157="x","x",$AL$2-'Indicator Date hidden'!AM157)</f>
        <v>0</v>
      </c>
      <c r="AM156" s="25">
        <f>IF('Indicator Date hidden'!AN157="x","x",$AM$2-'Indicator Date hidden'!AN157)</f>
        <v>0</v>
      </c>
      <c r="AN156" s="25">
        <f>IF('Indicator Date hidden'!AO157="x","x",$AN$2-'Indicator Date hidden'!AO157)</f>
        <v>0</v>
      </c>
      <c r="AO156" s="25">
        <f>IF('Indicator Date hidden'!AP157="x","x",$AO$2-'Indicator Date hidden'!AP157)</f>
        <v>0</v>
      </c>
      <c r="AP156" s="25">
        <f>IF('Indicator Date hidden'!AQ157="x","x",$AP$2-'Indicator Date hidden'!AQ157)</f>
        <v>0</v>
      </c>
      <c r="AQ156" s="25">
        <f>IF('Indicator Date hidden'!AR157="x","x",$AQ$2-'Indicator Date hidden'!AR157)</f>
        <v>0</v>
      </c>
      <c r="AR156" s="25">
        <f>IF('Indicator Date hidden'!AS157="x","x",$AR$2-'Indicator Date hidden'!AS157)</f>
        <v>0</v>
      </c>
      <c r="AS156" s="25">
        <f>IF('Indicator Date hidden'!AT157="x","x",$AS$2-'Indicator Date hidden'!AT157)</f>
        <v>0</v>
      </c>
      <c r="AT156" s="25">
        <f>IF('Indicator Date hidden'!AU157="x","x",$AT$2-'Indicator Date hidden'!AU157)</f>
        <v>0</v>
      </c>
      <c r="AU156" s="25">
        <f>IF('Indicator Date hidden'!AV157="x","x",$AU$2-'Indicator Date hidden'!AV157)</f>
        <v>1</v>
      </c>
      <c r="AV156" s="25">
        <f>IF('Indicator Date hidden'!AW157="x","x",$AV$2-'Indicator Date hidden'!AW157)</f>
        <v>0</v>
      </c>
      <c r="AW156" s="25">
        <f>IF('Indicator Date hidden'!AX157="x","x",$AW$2-'Indicator Date hidden'!AX157)</f>
        <v>0</v>
      </c>
      <c r="AX156" s="25">
        <f>IF('Indicator Date hidden'!AY157="x","x",$AX$2-'Indicator Date hidden'!AY157)</f>
        <v>0</v>
      </c>
      <c r="AY156" s="25">
        <f>IF('Indicator Date hidden'!AZ157="x","x",$AY$2-'Indicator Date hidden'!AZ157)</f>
        <v>0</v>
      </c>
      <c r="AZ156" s="25">
        <f>IF('Indicator Date hidden'!BA157="x","x",$AZ$2-'Indicator Date hidden'!BA157)</f>
        <v>0</v>
      </c>
      <c r="BA156">
        <f t="shared" si="20"/>
        <v>6</v>
      </c>
      <c r="BB156" s="26">
        <f t="shared" si="21"/>
        <v>0.13043478260869565</v>
      </c>
      <c r="BC156">
        <f t="shared" si="22"/>
        <v>4</v>
      </c>
      <c r="BD156" s="26">
        <f t="shared" si="23"/>
        <v>0.49381811702611073</v>
      </c>
      <c r="BE156" s="28">
        <f t="shared" si="24"/>
        <v>0</v>
      </c>
    </row>
    <row r="157" spans="1:57" x14ac:dyDescent="0.35">
      <c r="A157" t="s">
        <v>8007</v>
      </c>
      <c r="B157" s="25">
        <f>IF('Indicator Date hidden'!C158="x","x",$B$2-'Indicator Date hidden'!C158)</f>
        <v>0</v>
      </c>
      <c r="C157" s="25">
        <f>IF('Indicator Date hidden'!D158="x","x",$C$2-'Indicator Date hidden'!D158)</f>
        <v>0</v>
      </c>
      <c r="D157" s="25">
        <f>IF('Indicator Date hidden'!E158="x","x",$D$2-'Indicator Date hidden'!E158)</f>
        <v>0</v>
      </c>
      <c r="E157" s="25">
        <f>IF('Indicator Date hidden'!F158="x","x",$E$2-'Indicator Date hidden'!F158)</f>
        <v>0</v>
      </c>
      <c r="F157" s="25">
        <f>IF('Indicator Date hidden'!G158="x","x",$F$2-'Indicator Date hidden'!G158)</f>
        <v>0</v>
      </c>
      <c r="G157" s="25">
        <f>IF('Indicator Date hidden'!H158="x","x",$G$2-'Indicator Date hidden'!H158)</f>
        <v>0</v>
      </c>
      <c r="H157" s="25">
        <f>IF('Indicator Date hidden'!I158="x","x",$H$2-'Indicator Date hidden'!I158)</f>
        <v>0</v>
      </c>
      <c r="I157" s="25">
        <f>IF('Indicator Date hidden'!J158="x","x",$I$2-'Indicator Date hidden'!J158)</f>
        <v>0</v>
      </c>
      <c r="J157" s="25">
        <f>IF('Indicator Date hidden'!K158="x","x",$J$2-'Indicator Date hidden'!K158)</f>
        <v>0</v>
      </c>
      <c r="K157" s="25">
        <f>IF('Indicator Date hidden'!L158="x","x",$K$2-'Indicator Date hidden'!L158)</f>
        <v>0</v>
      </c>
      <c r="L157" s="25">
        <f>IF('Indicator Date hidden'!M158="x","x",$L$2-'Indicator Date hidden'!M158)</f>
        <v>0</v>
      </c>
      <c r="M157" s="25">
        <f>IF('Indicator Date hidden'!N158="x","x",$M$2-'Indicator Date hidden'!N158)</f>
        <v>0</v>
      </c>
      <c r="N157" s="25">
        <f>IF('Indicator Date hidden'!O158="x","x",$N$2-'Indicator Date hidden'!O158)</f>
        <v>0</v>
      </c>
      <c r="O157" s="25">
        <f>IF('Indicator Date hidden'!P158="x","x",$O$2-'Indicator Date hidden'!P158)</f>
        <v>0</v>
      </c>
      <c r="P157" s="25">
        <f>IF('Indicator Date hidden'!Q158="x","x",$P$2-'Indicator Date hidden'!Q158)</f>
        <v>0</v>
      </c>
      <c r="Q157" s="25" t="str">
        <f>IF('Indicator Date hidden'!R158="x","x",$Q$2-'Indicator Date hidden'!R158)</f>
        <v>x</v>
      </c>
      <c r="R157" s="25">
        <f>IF('Indicator Date hidden'!S158="x","x",$R$2-'Indicator Date hidden'!S158)</f>
        <v>0</v>
      </c>
      <c r="S157" s="25">
        <f>IF('Indicator Date hidden'!T158="x","x",$S$2-'Indicator Date hidden'!T158)</f>
        <v>0</v>
      </c>
      <c r="T157" s="25">
        <f>IF('Indicator Date hidden'!U158="x","x",$T$2-'Indicator Date hidden'!U158)</f>
        <v>0</v>
      </c>
      <c r="U157" s="25">
        <f>IF('Indicator Date hidden'!V158="x","x",$U$2-'Indicator Date hidden'!V158)</f>
        <v>0</v>
      </c>
      <c r="V157" s="25">
        <f>IF('Indicator Date hidden'!W158="x","x",$V$2-'Indicator Date hidden'!W158)</f>
        <v>0</v>
      </c>
      <c r="W157" s="25">
        <f>IF('Indicator Date hidden'!X158="x","x",$W$2-'Indicator Date hidden'!X158)</f>
        <v>7</v>
      </c>
      <c r="X157" s="25">
        <f>IF('Indicator Date hidden'!Y158="x","x",$X$2-'Indicator Date hidden'!Y158)</f>
        <v>4</v>
      </c>
      <c r="Y157" s="25">
        <f>IF('Indicator Date hidden'!Z158="x","x",$Y$2-'Indicator Date hidden'!Z158)</f>
        <v>0</v>
      </c>
      <c r="Z157" s="25">
        <f>IF('Indicator Date hidden'!AA158="x","x",$Z$2-'Indicator Date hidden'!AA158)</f>
        <v>0</v>
      </c>
      <c r="AA157" s="25" t="str">
        <f>IF('Indicator Date hidden'!AB158="x","x",$AA$2-'Indicator Date hidden'!AB158)</f>
        <v>x</v>
      </c>
      <c r="AB157" s="25">
        <f>IF('Indicator Date hidden'!AC158="x","x",$AB$2-'Indicator Date hidden'!AC158)</f>
        <v>0</v>
      </c>
      <c r="AC157" s="25">
        <f>IF('Indicator Date hidden'!AD158="x","x",$AC$2-'Indicator Date hidden'!AD158)</f>
        <v>0</v>
      </c>
      <c r="AD157" s="25">
        <f>IF('Indicator Date hidden'!AE158="x","x",$AD$2-'Indicator Date hidden'!AE158)</f>
        <v>0</v>
      </c>
      <c r="AE157" s="25" t="str">
        <f>IF('Indicator Date hidden'!AF158="x","x",$AE$2-'Indicator Date hidden'!AF158)</f>
        <v>x</v>
      </c>
      <c r="AF157" s="25">
        <f>IF('Indicator Date hidden'!AG158="x","x",$AF$2-'Indicator Date hidden'!AG158)</f>
        <v>8</v>
      </c>
      <c r="AG157" s="25">
        <f>IF('Indicator Date hidden'!AH158="x","x",$AG$2-'Indicator Date hidden'!AH158)</f>
        <v>0</v>
      </c>
      <c r="AH157" s="25">
        <f>IF('Indicator Date hidden'!AI158="x","x",$AH$2-'Indicator Date hidden'!AI158)</f>
        <v>0</v>
      </c>
      <c r="AI157" s="25">
        <f>IF('Indicator Date hidden'!AJ158="x","x",$AI$2-'Indicator Date hidden'!AJ158)</f>
        <v>0</v>
      </c>
      <c r="AJ157" s="25" t="str">
        <f>IF('Indicator Date hidden'!AK158="x","x",$AJ$2-'Indicator Date hidden'!AK158)</f>
        <v>x</v>
      </c>
      <c r="AK157" s="25">
        <f>IF('Indicator Date hidden'!AL158="x","x",$AK$2-'Indicator Date hidden'!AL158)</f>
        <v>1</v>
      </c>
      <c r="AL157" s="25">
        <f>IF('Indicator Date hidden'!AM158="x","x",$AL$2-'Indicator Date hidden'!AM158)</f>
        <v>0</v>
      </c>
      <c r="AM157" s="25">
        <f>IF('Indicator Date hidden'!AN158="x","x",$AM$2-'Indicator Date hidden'!AN158)</f>
        <v>0</v>
      </c>
      <c r="AN157" s="25">
        <f>IF('Indicator Date hidden'!AO158="x","x",$AN$2-'Indicator Date hidden'!AO158)</f>
        <v>0</v>
      </c>
      <c r="AO157" s="25" t="str">
        <f>IF('Indicator Date hidden'!AP158="x","x",$AO$2-'Indicator Date hidden'!AP158)</f>
        <v>x</v>
      </c>
      <c r="AP157" s="25" t="str">
        <f>IF('Indicator Date hidden'!AQ158="x","x",$AP$2-'Indicator Date hidden'!AQ158)</f>
        <v>x</v>
      </c>
      <c r="AQ157" s="25">
        <f>IF('Indicator Date hidden'!AR158="x","x",$AQ$2-'Indicator Date hidden'!AR158)</f>
        <v>6</v>
      </c>
      <c r="AR157" s="25">
        <f>IF('Indicator Date hidden'!AS158="x","x",$AR$2-'Indicator Date hidden'!AS158)</f>
        <v>0</v>
      </c>
      <c r="AS157" s="25" t="str">
        <f>IF('Indicator Date hidden'!AT158="x","x",$AS$2-'Indicator Date hidden'!AT158)</f>
        <v>x</v>
      </c>
      <c r="AT157" s="25">
        <f>IF('Indicator Date hidden'!AU158="x","x",$AT$2-'Indicator Date hidden'!AU158)</f>
        <v>0</v>
      </c>
      <c r="AU157" s="25" t="str">
        <f>IF('Indicator Date hidden'!AV158="x","x",$AU$2-'Indicator Date hidden'!AV158)</f>
        <v>x</v>
      </c>
      <c r="AV157" s="25">
        <f>IF('Indicator Date hidden'!AW158="x","x",$AV$2-'Indicator Date hidden'!AW158)</f>
        <v>0</v>
      </c>
      <c r="AW157" s="25">
        <f>IF('Indicator Date hidden'!AX158="x","x",$AW$2-'Indicator Date hidden'!AX158)</f>
        <v>0</v>
      </c>
      <c r="AX157" s="25">
        <f>IF('Indicator Date hidden'!AY158="x","x",$AX$2-'Indicator Date hidden'!AY158)</f>
        <v>0</v>
      </c>
      <c r="AY157" s="25">
        <f>IF('Indicator Date hidden'!AZ158="x","x",$AY$2-'Indicator Date hidden'!AZ158)</f>
        <v>0</v>
      </c>
      <c r="AZ157" s="25">
        <f>IF('Indicator Date hidden'!BA158="x","x",$AZ$2-'Indicator Date hidden'!BA158)</f>
        <v>0</v>
      </c>
      <c r="BA157">
        <f t="shared" si="20"/>
        <v>26</v>
      </c>
      <c r="BB157" s="26">
        <f t="shared" si="21"/>
        <v>0.60465116279069764</v>
      </c>
      <c r="BC157">
        <f t="shared" si="22"/>
        <v>5</v>
      </c>
      <c r="BD157" s="26">
        <f t="shared" si="23"/>
        <v>1.8694550242289667</v>
      </c>
      <c r="BE157" s="28">
        <f t="shared" si="24"/>
        <v>0</v>
      </c>
    </row>
    <row r="158" spans="1:57" x14ac:dyDescent="0.35">
      <c r="A158" t="s">
        <v>8013</v>
      </c>
      <c r="B158" s="25">
        <f>IF('Indicator Date hidden'!C159="x","x",$B$2-'Indicator Date hidden'!C159)</f>
        <v>0</v>
      </c>
      <c r="C158" s="25">
        <f>IF('Indicator Date hidden'!D159="x","x",$C$2-'Indicator Date hidden'!D159)</f>
        <v>0</v>
      </c>
      <c r="D158" s="25">
        <f>IF('Indicator Date hidden'!E159="x","x",$D$2-'Indicator Date hidden'!E159)</f>
        <v>0</v>
      </c>
      <c r="E158" s="25">
        <f>IF('Indicator Date hidden'!F159="x","x",$E$2-'Indicator Date hidden'!F159)</f>
        <v>0</v>
      </c>
      <c r="F158" s="25">
        <f>IF('Indicator Date hidden'!G159="x","x",$F$2-'Indicator Date hidden'!G159)</f>
        <v>0</v>
      </c>
      <c r="G158" s="25">
        <f>IF('Indicator Date hidden'!H159="x","x",$G$2-'Indicator Date hidden'!H159)</f>
        <v>0</v>
      </c>
      <c r="H158" s="25">
        <f>IF('Indicator Date hidden'!I159="x","x",$H$2-'Indicator Date hidden'!I159)</f>
        <v>0</v>
      </c>
      <c r="I158" s="25">
        <f>IF('Indicator Date hidden'!J159="x","x",$I$2-'Indicator Date hidden'!J159)</f>
        <v>0</v>
      </c>
      <c r="J158" s="25">
        <f>IF('Indicator Date hidden'!K159="x","x",$J$2-'Indicator Date hidden'!K159)</f>
        <v>0</v>
      </c>
      <c r="K158" s="25">
        <f>IF('Indicator Date hidden'!L159="x","x",$K$2-'Indicator Date hidden'!L159)</f>
        <v>0</v>
      </c>
      <c r="L158" s="25">
        <f>IF('Indicator Date hidden'!M159="x","x",$L$2-'Indicator Date hidden'!M159)</f>
        <v>0</v>
      </c>
      <c r="M158" s="25">
        <f>IF('Indicator Date hidden'!N159="x","x",$M$2-'Indicator Date hidden'!N159)</f>
        <v>0</v>
      </c>
      <c r="N158" s="25">
        <f>IF('Indicator Date hidden'!O159="x","x",$N$2-'Indicator Date hidden'!O159)</f>
        <v>0</v>
      </c>
      <c r="O158" s="25">
        <f>IF('Indicator Date hidden'!P159="x","x",$O$2-'Indicator Date hidden'!P159)</f>
        <v>0</v>
      </c>
      <c r="P158" s="25" t="str">
        <f>IF('Indicator Date hidden'!Q159="x","x",$P$2-'Indicator Date hidden'!Q159)</f>
        <v>x</v>
      </c>
      <c r="Q158" s="25">
        <f>IF('Indicator Date hidden'!R159="x","x",$Q$2-'Indicator Date hidden'!R159)</f>
        <v>8</v>
      </c>
      <c r="R158" s="25">
        <f>IF('Indicator Date hidden'!S159="x","x",$R$2-'Indicator Date hidden'!S159)</f>
        <v>0</v>
      </c>
      <c r="S158" s="25">
        <f>IF('Indicator Date hidden'!T159="x","x",$S$2-'Indicator Date hidden'!T159)</f>
        <v>0</v>
      </c>
      <c r="T158" s="25">
        <f>IF('Indicator Date hidden'!U159="x","x",$T$2-'Indicator Date hidden'!U159)</f>
        <v>0</v>
      </c>
      <c r="U158" s="25">
        <f>IF('Indicator Date hidden'!V159="x","x",$U$2-'Indicator Date hidden'!V159)</f>
        <v>0</v>
      </c>
      <c r="V158" s="25">
        <f>IF('Indicator Date hidden'!W159="x","x",$V$2-'Indicator Date hidden'!W159)</f>
        <v>0</v>
      </c>
      <c r="W158" s="25">
        <f>IF('Indicator Date hidden'!X159="x","x",$W$2-'Indicator Date hidden'!X159)</f>
        <v>5</v>
      </c>
      <c r="X158" s="25">
        <f>IF('Indicator Date hidden'!Y159="x","x",$X$2-'Indicator Date hidden'!Y159)</f>
        <v>4</v>
      </c>
      <c r="Y158" s="25">
        <f>IF('Indicator Date hidden'!Z159="x","x",$Y$2-'Indicator Date hidden'!Z159)</f>
        <v>0</v>
      </c>
      <c r="Z158" s="25">
        <f>IF('Indicator Date hidden'!AA159="x","x",$Z$2-'Indicator Date hidden'!AA159)</f>
        <v>0</v>
      </c>
      <c r="AA158" s="25">
        <f>IF('Indicator Date hidden'!AB159="x","x",$AA$2-'Indicator Date hidden'!AB159)</f>
        <v>0</v>
      </c>
      <c r="AB158" s="25" t="str">
        <f>IF('Indicator Date hidden'!AC159="x","x",$AB$2-'Indicator Date hidden'!AC159)</f>
        <v>x</v>
      </c>
      <c r="AC158" s="25">
        <f>IF('Indicator Date hidden'!AD159="x","x",$AC$2-'Indicator Date hidden'!AD159)</f>
        <v>0</v>
      </c>
      <c r="AD158" s="25">
        <f>IF('Indicator Date hidden'!AE159="x","x",$AD$2-'Indicator Date hidden'!AE159)</f>
        <v>0</v>
      </c>
      <c r="AE158" s="25">
        <f>IF('Indicator Date hidden'!AF159="x","x",$AE$2-'Indicator Date hidden'!AF159)</f>
        <v>2</v>
      </c>
      <c r="AF158" s="25" t="str">
        <f>IF('Indicator Date hidden'!AG159="x","x",$AF$2-'Indicator Date hidden'!AG159)</f>
        <v>x</v>
      </c>
      <c r="AG158" s="25">
        <f>IF('Indicator Date hidden'!AH159="x","x",$AG$2-'Indicator Date hidden'!AH159)</f>
        <v>0</v>
      </c>
      <c r="AH158" s="25">
        <f>IF('Indicator Date hidden'!AI159="x","x",$AH$2-'Indicator Date hidden'!AI159)</f>
        <v>0</v>
      </c>
      <c r="AI158" s="25">
        <f>IF('Indicator Date hidden'!AJ159="x","x",$AI$2-'Indicator Date hidden'!AJ159)</f>
        <v>0</v>
      </c>
      <c r="AJ158" s="25">
        <f>IF('Indicator Date hidden'!AK159="x","x",$AJ$2-'Indicator Date hidden'!AK159)</f>
        <v>1</v>
      </c>
      <c r="AK158" s="25">
        <f>IF('Indicator Date hidden'!AL159="x","x",$AK$2-'Indicator Date hidden'!AL159)</f>
        <v>1</v>
      </c>
      <c r="AL158" s="25">
        <f>IF('Indicator Date hidden'!AM159="x","x",$AL$2-'Indicator Date hidden'!AM159)</f>
        <v>0</v>
      </c>
      <c r="AM158" s="25">
        <f>IF('Indicator Date hidden'!AN159="x","x",$AM$2-'Indicator Date hidden'!AN159)</f>
        <v>0</v>
      </c>
      <c r="AN158" s="25">
        <f>IF('Indicator Date hidden'!AO159="x","x",$AN$2-'Indicator Date hidden'!AO159)</f>
        <v>0</v>
      </c>
      <c r="AO158" s="25" t="str">
        <f>IF('Indicator Date hidden'!AP159="x","x",$AO$2-'Indicator Date hidden'!AP159)</f>
        <v>x</v>
      </c>
      <c r="AP158" s="25" t="str">
        <f>IF('Indicator Date hidden'!AQ159="x","x",$AP$2-'Indicator Date hidden'!AQ159)</f>
        <v>x</v>
      </c>
      <c r="AQ158" s="25" t="str">
        <f>IF('Indicator Date hidden'!AR159="x","x",$AQ$2-'Indicator Date hidden'!AR159)</f>
        <v>x</v>
      </c>
      <c r="AR158" s="25">
        <f>IF('Indicator Date hidden'!AS159="x","x",$AR$2-'Indicator Date hidden'!AS159)</f>
        <v>0</v>
      </c>
      <c r="AS158" s="25">
        <f>IF('Indicator Date hidden'!AT159="x","x",$AS$2-'Indicator Date hidden'!AT159)</f>
        <v>0</v>
      </c>
      <c r="AT158" s="25">
        <f>IF('Indicator Date hidden'!AU159="x","x",$AT$2-'Indicator Date hidden'!AU159)</f>
        <v>0</v>
      </c>
      <c r="AU158" s="25" t="str">
        <f>IF('Indicator Date hidden'!AV159="x","x",$AU$2-'Indicator Date hidden'!AV159)</f>
        <v>x</v>
      </c>
      <c r="AV158" s="25">
        <f>IF('Indicator Date hidden'!AW159="x","x",$AV$2-'Indicator Date hidden'!AW159)</f>
        <v>0</v>
      </c>
      <c r="AW158" s="25">
        <f>IF('Indicator Date hidden'!AX159="x","x",$AW$2-'Indicator Date hidden'!AX159)</f>
        <v>0</v>
      </c>
      <c r="AX158" s="25">
        <f>IF('Indicator Date hidden'!AY159="x","x",$AX$2-'Indicator Date hidden'!AY159)</f>
        <v>0</v>
      </c>
      <c r="AY158" s="25">
        <f>IF('Indicator Date hidden'!AZ159="x","x",$AY$2-'Indicator Date hidden'!AZ159)</f>
        <v>4</v>
      </c>
      <c r="AZ158" s="25">
        <f>IF('Indicator Date hidden'!BA159="x","x",$AZ$2-'Indicator Date hidden'!BA159)</f>
        <v>4</v>
      </c>
      <c r="BA158">
        <f t="shared" si="20"/>
        <v>29</v>
      </c>
      <c r="BB158" s="26">
        <f t="shared" si="21"/>
        <v>0.65909090909090906</v>
      </c>
      <c r="BC158">
        <f t="shared" si="22"/>
        <v>8</v>
      </c>
      <c r="BD158" s="26">
        <f t="shared" si="23"/>
        <v>1.6779747237529292</v>
      </c>
      <c r="BE158" s="28">
        <f t="shared" si="24"/>
        <v>0</v>
      </c>
    </row>
    <row r="159" spans="1:57" x14ac:dyDescent="0.35">
      <c r="A159" t="s">
        <v>8071</v>
      </c>
      <c r="B159" s="25">
        <f>IF('Indicator Date hidden'!C160="x","x",$B$2-'Indicator Date hidden'!C160)</f>
        <v>0</v>
      </c>
      <c r="C159" s="25">
        <f>IF('Indicator Date hidden'!D160="x","x",$C$2-'Indicator Date hidden'!D160)</f>
        <v>0</v>
      </c>
      <c r="D159" s="25">
        <f>IF('Indicator Date hidden'!E160="x","x",$D$2-'Indicator Date hidden'!E160)</f>
        <v>0</v>
      </c>
      <c r="E159" s="25">
        <f>IF('Indicator Date hidden'!F160="x","x",$E$2-'Indicator Date hidden'!F160)</f>
        <v>0</v>
      </c>
      <c r="F159" s="25">
        <f>IF('Indicator Date hidden'!G160="x","x",$F$2-'Indicator Date hidden'!G160)</f>
        <v>0</v>
      </c>
      <c r="G159" s="25">
        <f>IF('Indicator Date hidden'!H160="x","x",$G$2-'Indicator Date hidden'!H160)</f>
        <v>0</v>
      </c>
      <c r="H159" s="25">
        <f>IF('Indicator Date hidden'!I160="x","x",$H$2-'Indicator Date hidden'!I160)</f>
        <v>0</v>
      </c>
      <c r="I159" s="25">
        <f>IF('Indicator Date hidden'!J160="x","x",$I$2-'Indicator Date hidden'!J160)</f>
        <v>0</v>
      </c>
      <c r="J159" s="25">
        <f>IF('Indicator Date hidden'!K160="x","x",$J$2-'Indicator Date hidden'!K160)</f>
        <v>0</v>
      </c>
      <c r="K159" s="25">
        <f>IF('Indicator Date hidden'!L160="x","x",$K$2-'Indicator Date hidden'!L160)</f>
        <v>0</v>
      </c>
      <c r="L159" s="25">
        <f>IF('Indicator Date hidden'!M160="x","x",$L$2-'Indicator Date hidden'!M160)</f>
        <v>0</v>
      </c>
      <c r="M159" s="25">
        <f>IF('Indicator Date hidden'!N160="x","x",$M$2-'Indicator Date hidden'!N160)</f>
        <v>0</v>
      </c>
      <c r="N159" s="25">
        <f>IF('Indicator Date hidden'!O160="x","x",$N$2-'Indicator Date hidden'!O160)</f>
        <v>0</v>
      </c>
      <c r="O159" s="25">
        <f>IF('Indicator Date hidden'!P160="x","x",$O$2-'Indicator Date hidden'!P160)</f>
        <v>0</v>
      </c>
      <c r="P159" s="25">
        <f>IF('Indicator Date hidden'!Q160="x","x",$P$2-'Indicator Date hidden'!Q160)</f>
        <v>0</v>
      </c>
      <c r="Q159" s="25">
        <f>IF('Indicator Date hidden'!R160="x","x",$Q$2-'Indicator Date hidden'!R160)</f>
        <v>2</v>
      </c>
      <c r="R159" s="25">
        <f>IF('Indicator Date hidden'!S160="x","x",$R$2-'Indicator Date hidden'!S160)</f>
        <v>0</v>
      </c>
      <c r="S159" s="25">
        <f>IF('Indicator Date hidden'!T160="x","x",$S$2-'Indicator Date hidden'!T160)</f>
        <v>0</v>
      </c>
      <c r="T159" s="25">
        <f>IF('Indicator Date hidden'!U160="x","x",$T$2-'Indicator Date hidden'!U160)</f>
        <v>0</v>
      </c>
      <c r="U159" s="25">
        <f>IF('Indicator Date hidden'!V160="x","x",$U$2-'Indicator Date hidden'!V160)</f>
        <v>0</v>
      </c>
      <c r="V159" s="25">
        <f>IF('Indicator Date hidden'!W160="x","x",$V$2-'Indicator Date hidden'!W160)</f>
        <v>0</v>
      </c>
      <c r="W159" s="25">
        <f>IF('Indicator Date hidden'!X160="x","x",$W$2-'Indicator Date hidden'!X160)</f>
        <v>6</v>
      </c>
      <c r="X159" s="25">
        <f>IF('Indicator Date hidden'!Y160="x","x",$X$2-'Indicator Date hidden'!Y160)</f>
        <v>1</v>
      </c>
      <c r="Y159" s="25">
        <f>IF('Indicator Date hidden'!Z160="x","x",$Y$2-'Indicator Date hidden'!Z160)</f>
        <v>0</v>
      </c>
      <c r="Z159" s="25">
        <f>IF('Indicator Date hidden'!AA160="x","x",$Z$2-'Indicator Date hidden'!AA160)</f>
        <v>0</v>
      </c>
      <c r="AA159" s="25">
        <f>IF('Indicator Date hidden'!AB160="x","x",$AA$2-'Indicator Date hidden'!AB160)</f>
        <v>0</v>
      </c>
      <c r="AB159" s="25">
        <f>IF('Indicator Date hidden'!AC160="x","x",$AB$2-'Indicator Date hidden'!AC160)</f>
        <v>0</v>
      </c>
      <c r="AC159" s="25">
        <f>IF('Indicator Date hidden'!AD160="x","x",$AC$2-'Indicator Date hidden'!AD160)</f>
        <v>0</v>
      </c>
      <c r="AD159" s="25">
        <f>IF('Indicator Date hidden'!AE160="x","x",$AD$2-'Indicator Date hidden'!AE160)</f>
        <v>0</v>
      </c>
      <c r="AE159" s="25">
        <f>IF('Indicator Date hidden'!AF160="x","x",$AE$2-'Indicator Date hidden'!AF160)</f>
        <v>0</v>
      </c>
      <c r="AF159" s="25">
        <f>IF('Indicator Date hidden'!AG160="x","x",$AF$2-'Indicator Date hidden'!AG160)</f>
        <v>2</v>
      </c>
      <c r="AG159" s="25">
        <f>IF('Indicator Date hidden'!AH160="x","x",$AG$2-'Indicator Date hidden'!AH160)</f>
        <v>0</v>
      </c>
      <c r="AH159" s="25">
        <f>IF('Indicator Date hidden'!AI160="x","x",$AH$2-'Indicator Date hidden'!AI160)</f>
        <v>0</v>
      </c>
      <c r="AI159" s="25">
        <f>IF('Indicator Date hidden'!AJ160="x","x",$AI$2-'Indicator Date hidden'!AJ160)</f>
        <v>0</v>
      </c>
      <c r="AJ159" s="25" t="str">
        <f>IF('Indicator Date hidden'!AK160="x","x",$AJ$2-'Indicator Date hidden'!AK160)</f>
        <v>x</v>
      </c>
      <c r="AK159" s="25">
        <f>IF('Indicator Date hidden'!AL160="x","x",$AK$2-'Indicator Date hidden'!AL160)</f>
        <v>1</v>
      </c>
      <c r="AL159" s="25">
        <f>IF('Indicator Date hidden'!AM160="x","x",$AL$2-'Indicator Date hidden'!AM160)</f>
        <v>0</v>
      </c>
      <c r="AM159" s="25">
        <f>IF('Indicator Date hidden'!AN160="x","x",$AM$2-'Indicator Date hidden'!AN160)</f>
        <v>0</v>
      </c>
      <c r="AN159" s="25">
        <f>IF('Indicator Date hidden'!AO160="x","x",$AN$2-'Indicator Date hidden'!AO160)</f>
        <v>0</v>
      </c>
      <c r="AO159" s="25">
        <f>IF('Indicator Date hidden'!AP160="x","x",$AO$2-'Indicator Date hidden'!AP160)</f>
        <v>0</v>
      </c>
      <c r="AP159" s="25">
        <f>IF('Indicator Date hidden'!AQ160="x","x",$AP$2-'Indicator Date hidden'!AQ160)</f>
        <v>0</v>
      </c>
      <c r="AQ159" s="25">
        <f>IF('Indicator Date hidden'!AR160="x","x",$AQ$2-'Indicator Date hidden'!AR160)</f>
        <v>0</v>
      </c>
      <c r="AR159" s="25">
        <f>IF('Indicator Date hidden'!AS160="x","x",$AR$2-'Indicator Date hidden'!AS160)</f>
        <v>0</v>
      </c>
      <c r="AS159" s="25">
        <f>IF('Indicator Date hidden'!AT160="x","x",$AS$2-'Indicator Date hidden'!AT160)</f>
        <v>0</v>
      </c>
      <c r="AT159" s="25">
        <f>IF('Indicator Date hidden'!AU160="x","x",$AT$2-'Indicator Date hidden'!AU160)</f>
        <v>0</v>
      </c>
      <c r="AU159" s="25">
        <f>IF('Indicator Date hidden'!AV160="x","x",$AU$2-'Indicator Date hidden'!AV160)</f>
        <v>2</v>
      </c>
      <c r="AV159" s="25">
        <f>IF('Indicator Date hidden'!AW160="x","x",$AV$2-'Indicator Date hidden'!AW160)</f>
        <v>0</v>
      </c>
      <c r="AW159" s="25">
        <f>IF('Indicator Date hidden'!AX160="x","x",$AW$2-'Indicator Date hidden'!AX160)</f>
        <v>0</v>
      </c>
      <c r="AX159" s="25">
        <f>IF('Indicator Date hidden'!AY160="x","x",$AX$2-'Indicator Date hidden'!AY160)</f>
        <v>0</v>
      </c>
      <c r="AY159" s="25">
        <f>IF('Indicator Date hidden'!AZ160="x","x",$AY$2-'Indicator Date hidden'!AZ160)</f>
        <v>0</v>
      </c>
      <c r="AZ159" s="25">
        <f>IF('Indicator Date hidden'!BA160="x","x",$AZ$2-'Indicator Date hidden'!BA160)</f>
        <v>0</v>
      </c>
      <c r="BA159">
        <f t="shared" si="20"/>
        <v>14</v>
      </c>
      <c r="BB159" s="26">
        <f t="shared" si="21"/>
        <v>0.28000000000000003</v>
      </c>
      <c r="BC159">
        <f t="shared" si="22"/>
        <v>6</v>
      </c>
      <c r="BD159" s="26">
        <f t="shared" si="23"/>
        <v>0.96</v>
      </c>
      <c r="BE159" s="28">
        <f t="shared" si="24"/>
        <v>0</v>
      </c>
    </row>
    <row r="160" spans="1:57" x14ac:dyDescent="0.35">
      <c r="A160" t="s">
        <v>8016</v>
      </c>
      <c r="B160" s="25">
        <f>IF('Indicator Date hidden'!C161="x","x",$B$2-'Indicator Date hidden'!C161)</f>
        <v>0</v>
      </c>
      <c r="C160" s="25">
        <f>IF('Indicator Date hidden'!D161="x","x",$C$2-'Indicator Date hidden'!D161)</f>
        <v>0</v>
      </c>
      <c r="D160" s="25">
        <f>IF('Indicator Date hidden'!E161="x","x",$D$2-'Indicator Date hidden'!E161)</f>
        <v>0</v>
      </c>
      <c r="E160" s="25">
        <f>IF('Indicator Date hidden'!F161="x","x",$E$2-'Indicator Date hidden'!F161)</f>
        <v>0</v>
      </c>
      <c r="F160" s="25">
        <f>IF('Indicator Date hidden'!G161="x","x",$F$2-'Indicator Date hidden'!G161)</f>
        <v>0</v>
      </c>
      <c r="G160" s="25">
        <f>IF('Indicator Date hidden'!H161="x","x",$G$2-'Indicator Date hidden'!H161)</f>
        <v>0</v>
      </c>
      <c r="H160" s="25">
        <f>IF('Indicator Date hidden'!I161="x","x",$H$2-'Indicator Date hidden'!I161)</f>
        <v>0</v>
      </c>
      <c r="I160" s="25">
        <f>IF('Indicator Date hidden'!J161="x","x",$I$2-'Indicator Date hidden'!J161)</f>
        <v>0</v>
      </c>
      <c r="J160" s="25">
        <f>IF('Indicator Date hidden'!K161="x","x",$J$2-'Indicator Date hidden'!K161)</f>
        <v>0</v>
      </c>
      <c r="K160" s="25">
        <f>IF('Indicator Date hidden'!L161="x","x",$K$2-'Indicator Date hidden'!L161)</f>
        <v>0</v>
      </c>
      <c r="L160" s="25">
        <f>IF('Indicator Date hidden'!M161="x","x",$L$2-'Indicator Date hidden'!M161)</f>
        <v>0</v>
      </c>
      <c r="M160" s="25">
        <f>IF('Indicator Date hidden'!N161="x","x",$M$2-'Indicator Date hidden'!N161)</f>
        <v>0</v>
      </c>
      <c r="N160" s="25">
        <f>IF('Indicator Date hidden'!O161="x","x",$N$2-'Indicator Date hidden'!O161)</f>
        <v>0</v>
      </c>
      <c r="O160" s="25">
        <f>IF('Indicator Date hidden'!P161="x","x",$O$2-'Indicator Date hidden'!P161)</f>
        <v>0</v>
      </c>
      <c r="P160" s="25">
        <f>IF('Indicator Date hidden'!Q161="x","x",$P$2-'Indicator Date hidden'!Q161)</f>
        <v>0</v>
      </c>
      <c r="Q160" s="25">
        <f>IF('Indicator Date hidden'!R161="x","x",$Q$2-'Indicator Date hidden'!R161)</f>
        <v>4</v>
      </c>
      <c r="R160" s="25">
        <f>IF('Indicator Date hidden'!S161="x","x",$R$2-'Indicator Date hidden'!S161)</f>
        <v>0</v>
      </c>
      <c r="S160" s="25">
        <f>IF('Indicator Date hidden'!T161="x","x",$S$2-'Indicator Date hidden'!T161)</f>
        <v>0</v>
      </c>
      <c r="T160" s="25">
        <f>IF('Indicator Date hidden'!U161="x","x",$T$2-'Indicator Date hidden'!U161)</f>
        <v>0</v>
      </c>
      <c r="U160" s="25">
        <f>IF('Indicator Date hidden'!V161="x","x",$U$2-'Indicator Date hidden'!V161)</f>
        <v>0</v>
      </c>
      <c r="V160" s="25">
        <f>IF('Indicator Date hidden'!W161="x","x",$V$2-'Indicator Date hidden'!W161)</f>
        <v>0</v>
      </c>
      <c r="W160" s="25">
        <f>IF('Indicator Date hidden'!X161="x","x",$W$2-'Indicator Date hidden'!X161)</f>
        <v>4</v>
      </c>
      <c r="X160" s="25" t="str">
        <f>IF('Indicator Date hidden'!Y161="x","x",$X$2-'Indicator Date hidden'!Y161)</f>
        <v>x</v>
      </c>
      <c r="Y160" s="25">
        <f>IF('Indicator Date hidden'!Z161="x","x",$Y$2-'Indicator Date hidden'!Z161)</f>
        <v>0</v>
      </c>
      <c r="Z160" s="25">
        <f>IF('Indicator Date hidden'!AA161="x","x",$Z$2-'Indicator Date hidden'!AA161)</f>
        <v>0</v>
      </c>
      <c r="AA160" s="25">
        <f>IF('Indicator Date hidden'!AB161="x","x",$AA$2-'Indicator Date hidden'!AB161)</f>
        <v>0</v>
      </c>
      <c r="AB160" s="25">
        <f>IF('Indicator Date hidden'!AC161="x","x",$AB$2-'Indicator Date hidden'!AC161)</f>
        <v>0</v>
      </c>
      <c r="AC160" s="25">
        <f>IF('Indicator Date hidden'!AD161="x","x",$AC$2-'Indicator Date hidden'!AD161)</f>
        <v>0</v>
      </c>
      <c r="AD160" s="25">
        <f>IF('Indicator Date hidden'!AE161="x","x",$AD$2-'Indicator Date hidden'!AE161)</f>
        <v>0</v>
      </c>
      <c r="AE160" s="25" t="str">
        <f>IF('Indicator Date hidden'!AF161="x","x",$AE$2-'Indicator Date hidden'!AF161)</f>
        <v>x</v>
      </c>
      <c r="AF160" s="25" t="str">
        <f>IF('Indicator Date hidden'!AG161="x","x",$AF$2-'Indicator Date hidden'!AG161)</f>
        <v>x</v>
      </c>
      <c r="AG160" s="25">
        <f>IF('Indicator Date hidden'!AH161="x","x",$AG$2-'Indicator Date hidden'!AH161)</f>
        <v>0</v>
      </c>
      <c r="AH160" s="25">
        <f>IF('Indicator Date hidden'!AI161="x","x",$AH$2-'Indicator Date hidden'!AI161)</f>
        <v>0</v>
      </c>
      <c r="AI160" s="25">
        <f>IF('Indicator Date hidden'!AJ161="x","x",$AI$2-'Indicator Date hidden'!AJ161)</f>
        <v>0</v>
      </c>
      <c r="AJ160" s="25">
        <f>IF('Indicator Date hidden'!AK161="x","x",$AJ$2-'Indicator Date hidden'!AK161)</f>
        <v>1</v>
      </c>
      <c r="AK160" s="25">
        <f>IF('Indicator Date hidden'!AL161="x","x",$AK$2-'Indicator Date hidden'!AL161)</f>
        <v>0</v>
      </c>
      <c r="AL160" s="25">
        <f>IF('Indicator Date hidden'!AM161="x","x",$AL$2-'Indicator Date hidden'!AM161)</f>
        <v>0</v>
      </c>
      <c r="AM160" s="25">
        <f>IF('Indicator Date hidden'!AN161="x","x",$AM$2-'Indicator Date hidden'!AN161)</f>
        <v>0</v>
      </c>
      <c r="AN160" s="25">
        <f>IF('Indicator Date hidden'!AO161="x","x",$AN$2-'Indicator Date hidden'!AO161)</f>
        <v>0</v>
      </c>
      <c r="AO160" s="25" t="str">
        <f>IF('Indicator Date hidden'!AP161="x","x",$AO$2-'Indicator Date hidden'!AP161)</f>
        <v>x</v>
      </c>
      <c r="AP160" s="25" t="str">
        <f>IF('Indicator Date hidden'!AQ161="x","x",$AP$2-'Indicator Date hidden'!AQ161)</f>
        <v>x</v>
      </c>
      <c r="AQ160" s="25" t="str">
        <f>IF('Indicator Date hidden'!AR161="x","x",$AQ$2-'Indicator Date hidden'!AR161)</f>
        <v>x</v>
      </c>
      <c r="AR160" s="25">
        <f>IF('Indicator Date hidden'!AS161="x","x",$AR$2-'Indicator Date hidden'!AS161)</f>
        <v>0</v>
      </c>
      <c r="AS160" s="25">
        <f>IF('Indicator Date hidden'!AT161="x","x",$AS$2-'Indicator Date hidden'!AT161)</f>
        <v>0</v>
      </c>
      <c r="AT160" s="25">
        <f>IF('Indicator Date hidden'!AU161="x","x",$AT$2-'Indicator Date hidden'!AU161)</f>
        <v>0</v>
      </c>
      <c r="AU160" s="25">
        <f>IF('Indicator Date hidden'!AV161="x","x",$AU$2-'Indicator Date hidden'!AV161)</f>
        <v>6</v>
      </c>
      <c r="AV160" s="25">
        <f>IF('Indicator Date hidden'!AW161="x","x",$AV$2-'Indicator Date hidden'!AW161)</f>
        <v>0</v>
      </c>
      <c r="AW160" s="25">
        <f>IF('Indicator Date hidden'!AX161="x","x",$AW$2-'Indicator Date hidden'!AX161)</f>
        <v>0</v>
      </c>
      <c r="AX160" s="25">
        <f>IF('Indicator Date hidden'!AY161="x","x",$AX$2-'Indicator Date hidden'!AY161)</f>
        <v>0</v>
      </c>
      <c r="AY160" s="25">
        <f>IF('Indicator Date hidden'!AZ161="x","x",$AY$2-'Indicator Date hidden'!AZ161)</f>
        <v>0</v>
      </c>
      <c r="AZ160" s="25">
        <f>IF('Indicator Date hidden'!BA161="x","x",$AZ$2-'Indicator Date hidden'!BA161)</f>
        <v>0</v>
      </c>
      <c r="BA160">
        <f t="shared" si="20"/>
        <v>15</v>
      </c>
      <c r="BB160" s="26">
        <f t="shared" si="21"/>
        <v>0.33333333333333331</v>
      </c>
      <c r="BC160">
        <f t="shared" si="22"/>
        <v>4</v>
      </c>
      <c r="BD160" s="26">
        <f t="shared" si="23"/>
        <v>1.1925695879998879</v>
      </c>
      <c r="BE160" s="28">
        <f t="shared" si="24"/>
        <v>0</v>
      </c>
    </row>
    <row r="161" spans="1:57" x14ac:dyDescent="0.35">
      <c r="A161" t="s">
        <v>7825</v>
      </c>
      <c r="B161" s="25">
        <f>IF('Indicator Date hidden'!C162="x","x",$B$2-'Indicator Date hidden'!C162)</f>
        <v>0</v>
      </c>
      <c r="C161" s="25">
        <f>IF('Indicator Date hidden'!D162="x","x",$C$2-'Indicator Date hidden'!D162)</f>
        <v>0</v>
      </c>
      <c r="D161" s="25">
        <f>IF('Indicator Date hidden'!E162="x","x",$D$2-'Indicator Date hidden'!E162)</f>
        <v>0</v>
      </c>
      <c r="E161" s="25">
        <f>IF('Indicator Date hidden'!F162="x","x",$E$2-'Indicator Date hidden'!F162)</f>
        <v>0</v>
      </c>
      <c r="F161" s="25">
        <f>IF('Indicator Date hidden'!G162="x","x",$F$2-'Indicator Date hidden'!G162)</f>
        <v>0</v>
      </c>
      <c r="G161" s="25">
        <f>IF('Indicator Date hidden'!H162="x","x",$G$2-'Indicator Date hidden'!H162)</f>
        <v>0</v>
      </c>
      <c r="H161" s="25">
        <f>IF('Indicator Date hidden'!I162="x","x",$H$2-'Indicator Date hidden'!I162)</f>
        <v>0</v>
      </c>
      <c r="I161" s="25">
        <f>IF('Indicator Date hidden'!J162="x","x",$I$2-'Indicator Date hidden'!J162)</f>
        <v>0</v>
      </c>
      <c r="J161" s="25">
        <f>IF('Indicator Date hidden'!K162="x","x",$J$2-'Indicator Date hidden'!K162)</f>
        <v>0</v>
      </c>
      <c r="K161" s="25">
        <f>IF('Indicator Date hidden'!L162="x","x",$K$2-'Indicator Date hidden'!L162)</f>
        <v>0</v>
      </c>
      <c r="L161" s="25">
        <f>IF('Indicator Date hidden'!M162="x","x",$L$2-'Indicator Date hidden'!M162)</f>
        <v>0</v>
      </c>
      <c r="M161" s="25">
        <f>IF('Indicator Date hidden'!N162="x","x",$M$2-'Indicator Date hidden'!N162)</f>
        <v>0</v>
      </c>
      <c r="N161" s="25">
        <f>IF('Indicator Date hidden'!O162="x","x",$N$2-'Indicator Date hidden'!O162)</f>
        <v>0</v>
      </c>
      <c r="O161" s="25">
        <f>IF('Indicator Date hidden'!P162="x","x",$O$2-'Indicator Date hidden'!P162)</f>
        <v>0</v>
      </c>
      <c r="P161" s="25">
        <f>IF('Indicator Date hidden'!Q162="x","x",$P$2-'Indicator Date hidden'!Q162)</f>
        <v>0</v>
      </c>
      <c r="Q161" s="25" t="str">
        <f>IF('Indicator Date hidden'!R162="x","x",$Q$2-'Indicator Date hidden'!R162)</f>
        <v>x</v>
      </c>
      <c r="R161" s="25">
        <f>IF('Indicator Date hidden'!S162="x","x",$R$2-'Indicator Date hidden'!S162)</f>
        <v>0</v>
      </c>
      <c r="S161" s="25">
        <f>IF('Indicator Date hidden'!T162="x","x",$S$2-'Indicator Date hidden'!T162)</f>
        <v>0</v>
      </c>
      <c r="T161" s="25">
        <f>IF('Indicator Date hidden'!U162="x","x",$T$2-'Indicator Date hidden'!U162)</f>
        <v>0</v>
      </c>
      <c r="U161" s="25" t="str">
        <f>IF('Indicator Date hidden'!V162="x","x",$U$2-'Indicator Date hidden'!V162)</f>
        <v>x</v>
      </c>
      <c r="V161" s="25">
        <f>IF('Indicator Date hidden'!W162="x","x",$V$2-'Indicator Date hidden'!W162)</f>
        <v>0</v>
      </c>
      <c r="W161" s="25" t="str">
        <f>IF('Indicator Date hidden'!X162="x","x",$W$2-'Indicator Date hidden'!X162)</f>
        <v>x</v>
      </c>
      <c r="X161" s="25">
        <f>IF('Indicator Date hidden'!Y162="x","x",$X$2-'Indicator Date hidden'!Y162)</f>
        <v>1</v>
      </c>
      <c r="Y161" s="25">
        <f>IF('Indicator Date hidden'!Z162="x","x",$Y$2-'Indicator Date hidden'!Z162)</f>
        <v>0</v>
      </c>
      <c r="Z161" s="25">
        <f>IF('Indicator Date hidden'!AA162="x","x",$Z$2-'Indicator Date hidden'!AA162)</f>
        <v>0</v>
      </c>
      <c r="AA161" s="25">
        <f>IF('Indicator Date hidden'!AB162="x","x",$AA$2-'Indicator Date hidden'!AB162)</f>
        <v>1</v>
      </c>
      <c r="AB161" s="25">
        <f>IF('Indicator Date hidden'!AC162="x","x",$AB$2-'Indicator Date hidden'!AC162)</f>
        <v>0</v>
      </c>
      <c r="AC161" s="25">
        <f>IF('Indicator Date hidden'!AD162="x","x",$AC$2-'Indicator Date hidden'!AD162)</f>
        <v>0</v>
      </c>
      <c r="AD161" s="25" t="str">
        <f>IF('Indicator Date hidden'!AE162="x","x",$AD$2-'Indicator Date hidden'!AE162)</f>
        <v>x</v>
      </c>
      <c r="AE161" s="25">
        <f>IF('Indicator Date hidden'!AF162="x","x",$AE$2-'Indicator Date hidden'!AF162)</f>
        <v>0</v>
      </c>
      <c r="AF161" s="25">
        <f>IF('Indicator Date hidden'!AG162="x","x",$AF$2-'Indicator Date hidden'!AG162)</f>
        <v>1</v>
      </c>
      <c r="AG161" s="25">
        <f>IF('Indicator Date hidden'!AH162="x","x",$AG$2-'Indicator Date hidden'!AH162)</f>
        <v>0</v>
      </c>
      <c r="AH161" s="25">
        <f>IF('Indicator Date hidden'!AI162="x","x",$AH$2-'Indicator Date hidden'!AI162)</f>
        <v>0</v>
      </c>
      <c r="AI161" s="25">
        <f>IF('Indicator Date hidden'!AJ162="x","x",$AI$2-'Indicator Date hidden'!AJ162)</f>
        <v>0</v>
      </c>
      <c r="AJ161" s="25" t="str">
        <f>IF('Indicator Date hidden'!AK162="x","x",$AJ$2-'Indicator Date hidden'!AK162)</f>
        <v>x</v>
      </c>
      <c r="AK161" s="25">
        <f>IF('Indicator Date hidden'!AL162="x","x",$AK$2-'Indicator Date hidden'!AL162)</f>
        <v>1</v>
      </c>
      <c r="AL161" s="25">
        <f>IF('Indicator Date hidden'!AM162="x","x",$AL$2-'Indicator Date hidden'!AM162)</f>
        <v>0</v>
      </c>
      <c r="AM161" s="25">
        <f>IF('Indicator Date hidden'!AN162="x","x",$AM$2-'Indicator Date hidden'!AN162)</f>
        <v>0</v>
      </c>
      <c r="AN161" s="25">
        <f>IF('Indicator Date hidden'!AO162="x","x",$AN$2-'Indicator Date hidden'!AO162)</f>
        <v>0</v>
      </c>
      <c r="AO161" s="25">
        <f>IF('Indicator Date hidden'!AP162="x","x",$AO$2-'Indicator Date hidden'!AP162)</f>
        <v>0</v>
      </c>
      <c r="AP161" s="25">
        <f>IF('Indicator Date hidden'!AQ162="x","x",$AP$2-'Indicator Date hidden'!AQ162)</f>
        <v>0</v>
      </c>
      <c r="AQ161" s="25">
        <f>IF('Indicator Date hidden'!AR162="x","x",$AQ$2-'Indicator Date hidden'!AR162)</f>
        <v>0</v>
      </c>
      <c r="AR161" s="25">
        <f>IF('Indicator Date hidden'!AS162="x","x",$AR$2-'Indicator Date hidden'!AS162)</f>
        <v>0</v>
      </c>
      <c r="AS161" s="25">
        <f>IF('Indicator Date hidden'!AT162="x","x",$AS$2-'Indicator Date hidden'!AT162)</f>
        <v>0</v>
      </c>
      <c r="AT161" s="25">
        <f>IF('Indicator Date hidden'!AU162="x","x",$AT$2-'Indicator Date hidden'!AU162)</f>
        <v>0</v>
      </c>
      <c r="AU161" s="25">
        <f>IF('Indicator Date hidden'!AV162="x","x",$AU$2-'Indicator Date hidden'!AV162)</f>
        <v>1</v>
      </c>
      <c r="AV161" s="25">
        <f>IF('Indicator Date hidden'!AW162="x","x",$AV$2-'Indicator Date hidden'!AW162)</f>
        <v>0</v>
      </c>
      <c r="AW161" s="25">
        <f>IF('Indicator Date hidden'!AX162="x","x",$AW$2-'Indicator Date hidden'!AX162)</f>
        <v>0</v>
      </c>
      <c r="AX161" s="25">
        <f>IF('Indicator Date hidden'!AY162="x","x",$AX$2-'Indicator Date hidden'!AY162)</f>
        <v>0</v>
      </c>
      <c r="AY161" s="25">
        <f>IF('Indicator Date hidden'!AZ162="x","x",$AY$2-'Indicator Date hidden'!AZ162)</f>
        <v>0</v>
      </c>
      <c r="AZ161" s="25">
        <f>IF('Indicator Date hidden'!BA162="x","x",$AZ$2-'Indicator Date hidden'!BA162)</f>
        <v>0</v>
      </c>
      <c r="BA161">
        <f t="shared" si="20"/>
        <v>5</v>
      </c>
      <c r="BB161" s="26">
        <f t="shared" si="21"/>
        <v>0.10869565217391304</v>
      </c>
      <c r="BC161">
        <f t="shared" si="22"/>
        <v>5</v>
      </c>
      <c r="BD161" s="26">
        <f t="shared" si="23"/>
        <v>0.31125697963644244</v>
      </c>
      <c r="BE161" s="28">
        <f t="shared" si="24"/>
        <v>0</v>
      </c>
    </row>
    <row r="162" spans="1:57" x14ac:dyDescent="0.35">
      <c r="A162" t="s">
        <v>7917</v>
      </c>
      <c r="B162" s="25">
        <f>IF('Indicator Date hidden'!C163="x","x",$B$2-'Indicator Date hidden'!C163)</f>
        <v>0</v>
      </c>
      <c r="C162" s="25">
        <f>IF('Indicator Date hidden'!D163="x","x",$C$2-'Indicator Date hidden'!D163)</f>
        <v>0</v>
      </c>
      <c r="D162" s="25">
        <f>IF('Indicator Date hidden'!E163="x","x",$D$2-'Indicator Date hidden'!E163)</f>
        <v>0</v>
      </c>
      <c r="E162" s="25">
        <f>IF('Indicator Date hidden'!F163="x","x",$E$2-'Indicator Date hidden'!F163)</f>
        <v>0</v>
      </c>
      <c r="F162" s="25">
        <f>IF('Indicator Date hidden'!G163="x","x",$F$2-'Indicator Date hidden'!G163)</f>
        <v>0</v>
      </c>
      <c r="G162" s="25">
        <f>IF('Indicator Date hidden'!H163="x","x",$G$2-'Indicator Date hidden'!H163)</f>
        <v>0</v>
      </c>
      <c r="H162" s="25">
        <f>IF('Indicator Date hidden'!I163="x","x",$H$2-'Indicator Date hidden'!I163)</f>
        <v>0</v>
      </c>
      <c r="I162" s="25">
        <f>IF('Indicator Date hidden'!J163="x","x",$I$2-'Indicator Date hidden'!J163)</f>
        <v>0</v>
      </c>
      <c r="J162" s="25">
        <f>IF('Indicator Date hidden'!K163="x","x",$J$2-'Indicator Date hidden'!K163)</f>
        <v>0</v>
      </c>
      <c r="K162" s="25">
        <f>IF('Indicator Date hidden'!L163="x","x",$K$2-'Indicator Date hidden'!L163)</f>
        <v>0</v>
      </c>
      <c r="L162" s="25">
        <f>IF('Indicator Date hidden'!M163="x","x",$L$2-'Indicator Date hidden'!M163)</f>
        <v>0</v>
      </c>
      <c r="M162" s="25">
        <f>IF('Indicator Date hidden'!N163="x","x",$M$2-'Indicator Date hidden'!N163)</f>
        <v>0</v>
      </c>
      <c r="N162" s="25">
        <f>IF('Indicator Date hidden'!O163="x","x",$N$2-'Indicator Date hidden'!O163)</f>
        <v>0</v>
      </c>
      <c r="O162" s="25">
        <f>IF('Indicator Date hidden'!P163="x","x",$O$2-'Indicator Date hidden'!P163)</f>
        <v>0</v>
      </c>
      <c r="P162" s="25">
        <f>IF('Indicator Date hidden'!Q163="x","x",$P$2-'Indicator Date hidden'!Q163)</f>
        <v>0</v>
      </c>
      <c r="Q162" s="25" t="str">
        <f>IF('Indicator Date hidden'!R163="x","x",$Q$2-'Indicator Date hidden'!R163)</f>
        <v>x</v>
      </c>
      <c r="R162" s="25">
        <f>IF('Indicator Date hidden'!S163="x","x",$R$2-'Indicator Date hidden'!S163)</f>
        <v>0</v>
      </c>
      <c r="S162" s="25">
        <f>IF('Indicator Date hidden'!T163="x","x",$S$2-'Indicator Date hidden'!T163)</f>
        <v>0</v>
      </c>
      <c r="T162" s="25">
        <f>IF('Indicator Date hidden'!U163="x","x",$T$2-'Indicator Date hidden'!U163)</f>
        <v>0</v>
      </c>
      <c r="U162" s="25">
        <f>IF('Indicator Date hidden'!V163="x","x",$U$2-'Indicator Date hidden'!V163)</f>
        <v>0</v>
      </c>
      <c r="V162" s="25">
        <f>IF('Indicator Date hidden'!W163="x","x",$V$2-'Indicator Date hidden'!W163)</f>
        <v>0</v>
      </c>
      <c r="W162" s="25">
        <f>IF('Indicator Date hidden'!X163="x","x",$W$2-'Indicator Date hidden'!X163)</f>
        <v>2</v>
      </c>
      <c r="X162" s="25">
        <f>IF('Indicator Date hidden'!Y163="x","x",$X$2-'Indicator Date hidden'!Y163)</f>
        <v>4</v>
      </c>
      <c r="Y162" s="25">
        <f>IF('Indicator Date hidden'!Z163="x","x",$Y$2-'Indicator Date hidden'!Z163)</f>
        <v>0</v>
      </c>
      <c r="Z162" s="25">
        <f>IF('Indicator Date hidden'!AA163="x","x",$Z$2-'Indicator Date hidden'!AA163)</f>
        <v>0</v>
      </c>
      <c r="AA162" s="25">
        <f>IF('Indicator Date hidden'!AB163="x","x",$AA$2-'Indicator Date hidden'!AB163)</f>
        <v>0</v>
      </c>
      <c r="AB162" s="25">
        <f>IF('Indicator Date hidden'!AC163="x","x",$AB$2-'Indicator Date hidden'!AC163)</f>
        <v>0</v>
      </c>
      <c r="AC162" s="25">
        <f>IF('Indicator Date hidden'!AD163="x","x",$AC$2-'Indicator Date hidden'!AD163)</f>
        <v>0</v>
      </c>
      <c r="AD162" s="25">
        <f>IF('Indicator Date hidden'!AE163="x","x",$AD$2-'Indicator Date hidden'!AE163)</f>
        <v>0</v>
      </c>
      <c r="AE162" s="25">
        <f>IF('Indicator Date hidden'!AF163="x","x",$AE$2-'Indicator Date hidden'!AF163)</f>
        <v>0</v>
      </c>
      <c r="AF162" s="25">
        <f>IF('Indicator Date hidden'!AG163="x","x",$AF$2-'Indicator Date hidden'!AG163)</f>
        <v>1</v>
      </c>
      <c r="AG162" s="25">
        <f>IF('Indicator Date hidden'!AH163="x","x",$AG$2-'Indicator Date hidden'!AH163)</f>
        <v>0</v>
      </c>
      <c r="AH162" s="25">
        <f>IF('Indicator Date hidden'!AI163="x","x",$AH$2-'Indicator Date hidden'!AI163)</f>
        <v>0</v>
      </c>
      <c r="AI162" s="25">
        <f>IF('Indicator Date hidden'!AJ163="x","x",$AI$2-'Indicator Date hidden'!AJ163)</f>
        <v>0</v>
      </c>
      <c r="AJ162" s="25">
        <f>IF('Indicator Date hidden'!AK163="x","x",$AJ$2-'Indicator Date hidden'!AK163)</f>
        <v>1</v>
      </c>
      <c r="AK162" s="25">
        <f>IF('Indicator Date hidden'!AL163="x","x",$AK$2-'Indicator Date hidden'!AL163)</f>
        <v>1</v>
      </c>
      <c r="AL162" s="25">
        <f>IF('Indicator Date hidden'!AM163="x","x",$AL$2-'Indicator Date hidden'!AM163)</f>
        <v>0</v>
      </c>
      <c r="AM162" s="25">
        <f>IF('Indicator Date hidden'!AN163="x","x",$AM$2-'Indicator Date hidden'!AN163)</f>
        <v>0</v>
      </c>
      <c r="AN162" s="25">
        <f>IF('Indicator Date hidden'!AO163="x","x",$AN$2-'Indicator Date hidden'!AO163)</f>
        <v>0</v>
      </c>
      <c r="AO162" s="25">
        <f>IF('Indicator Date hidden'!AP163="x","x",$AO$2-'Indicator Date hidden'!AP163)</f>
        <v>0</v>
      </c>
      <c r="AP162" s="25">
        <f>IF('Indicator Date hidden'!AQ163="x","x",$AP$2-'Indicator Date hidden'!AQ163)</f>
        <v>0</v>
      </c>
      <c r="AQ162" s="25">
        <f>IF('Indicator Date hidden'!AR163="x","x",$AQ$2-'Indicator Date hidden'!AR163)</f>
        <v>0</v>
      </c>
      <c r="AR162" s="25">
        <f>IF('Indicator Date hidden'!AS163="x","x",$AR$2-'Indicator Date hidden'!AS163)</f>
        <v>0</v>
      </c>
      <c r="AS162" s="25">
        <f>IF('Indicator Date hidden'!AT163="x","x",$AS$2-'Indicator Date hidden'!AT163)</f>
        <v>0</v>
      </c>
      <c r="AT162" s="25">
        <f>IF('Indicator Date hidden'!AU163="x","x",$AT$2-'Indicator Date hidden'!AU163)</f>
        <v>0</v>
      </c>
      <c r="AU162" s="25">
        <f>IF('Indicator Date hidden'!AV163="x","x",$AU$2-'Indicator Date hidden'!AV163)</f>
        <v>4</v>
      </c>
      <c r="AV162" s="25">
        <f>IF('Indicator Date hidden'!AW163="x","x",$AV$2-'Indicator Date hidden'!AW163)</f>
        <v>0</v>
      </c>
      <c r="AW162" s="25">
        <f>IF('Indicator Date hidden'!AX163="x","x",$AW$2-'Indicator Date hidden'!AX163)</f>
        <v>0</v>
      </c>
      <c r="AX162" s="25">
        <f>IF('Indicator Date hidden'!AY163="x","x",$AX$2-'Indicator Date hidden'!AY163)</f>
        <v>0</v>
      </c>
      <c r="AY162" s="25">
        <f>IF('Indicator Date hidden'!AZ163="x","x",$AY$2-'Indicator Date hidden'!AZ163)</f>
        <v>0</v>
      </c>
      <c r="AZ162" s="25">
        <f>IF('Indicator Date hidden'!BA163="x","x",$AZ$2-'Indicator Date hidden'!BA163)</f>
        <v>0</v>
      </c>
      <c r="BA162">
        <f t="shared" si="20"/>
        <v>13</v>
      </c>
      <c r="BB162" s="26">
        <f t="shared" si="21"/>
        <v>0.26</v>
      </c>
      <c r="BC162">
        <f t="shared" si="22"/>
        <v>6</v>
      </c>
      <c r="BD162" s="26">
        <f t="shared" si="23"/>
        <v>0.84403791384036775</v>
      </c>
      <c r="BE162" s="28">
        <f t="shared" si="24"/>
        <v>0</v>
      </c>
    </row>
    <row r="163" spans="1:57" x14ac:dyDescent="0.35">
      <c r="A163" t="s">
        <v>8002</v>
      </c>
      <c r="B163" s="25">
        <f>IF('Indicator Date hidden'!C164="x","x",$B$2-'Indicator Date hidden'!C164)</f>
        <v>0</v>
      </c>
      <c r="C163" s="25">
        <f>IF('Indicator Date hidden'!D164="x","x",$C$2-'Indicator Date hidden'!D164)</f>
        <v>0</v>
      </c>
      <c r="D163" s="25">
        <f>IF('Indicator Date hidden'!E164="x","x",$D$2-'Indicator Date hidden'!E164)</f>
        <v>0</v>
      </c>
      <c r="E163" s="25">
        <f>IF('Indicator Date hidden'!F164="x","x",$E$2-'Indicator Date hidden'!F164)</f>
        <v>0</v>
      </c>
      <c r="F163" s="25">
        <f>IF('Indicator Date hidden'!G164="x","x",$F$2-'Indicator Date hidden'!G164)</f>
        <v>0</v>
      </c>
      <c r="G163" s="25">
        <f>IF('Indicator Date hidden'!H164="x","x",$G$2-'Indicator Date hidden'!H164)</f>
        <v>0</v>
      </c>
      <c r="H163" s="25">
        <f>IF('Indicator Date hidden'!I164="x","x",$H$2-'Indicator Date hidden'!I164)</f>
        <v>0</v>
      </c>
      <c r="I163" s="25">
        <f>IF('Indicator Date hidden'!J164="x","x",$I$2-'Indicator Date hidden'!J164)</f>
        <v>0</v>
      </c>
      <c r="J163" s="25">
        <f>IF('Indicator Date hidden'!K164="x","x",$J$2-'Indicator Date hidden'!K164)</f>
        <v>0</v>
      </c>
      <c r="K163" s="25">
        <f>IF('Indicator Date hidden'!L164="x","x",$K$2-'Indicator Date hidden'!L164)</f>
        <v>0</v>
      </c>
      <c r="L163" s="25">
        <f>IF('Indicator Date hidden'!M164="x","x",$L$2-'Indicator Date hidden'!M164)</f>
        <v>0</v>
      </c>
      <c r="M163" s="25">
        <f>IF('Indicator Date hidden'!N164="x","x",$M$2-'Indicator Date hidden'!N164)</f>
        <v>0</v>
      </c>
      <c r="N163" s="25">
        <f>IF('Indicator Date hidden'!O164="x","x",$N$2-'Indicator Date hidden'!O164)</f>
        <v>0</v>
      </c>
      <c r="O163" s="25">
        <f>IF('Indicator Date hidden'!P164="x","x",$O$2-'Indicator Date hidden'!P164)</f>
        <v>0</v>
      </c>
      <c r="P163" s="25">
        <f>IF('Indicator Date hidden'!Q164="x","x",$P$2-'Indicator Date hidden'!Q164)</f>
        <v>0</v>
      </c>
      <c r="Q163" s="25">
        <f>IF('Indicator Date hidden'!R164="x","x",$Q$2-'Indicator Date hidden'!R164)</f>
        <v>4</v>
      </c>
      <c r="R163" s="25">
        <f>IF('Indicator Date hidden'!S164="x","x",$R$2-'Indicator Date hidden'!S164)</f>
        <v>0</v>
      </c>
      <c r="S163" s="25">
        <f>IF('Indicator Date hidden'!T164="x","x",$S$2-'Indicator Date hidden'!T164)</f>
        <v>0</v>
      </c>
      <c r="T163" s="25">
        <f>IF('Indicator Date hidden'!U164="x","x",$T$2-'Indicator Date hidden'!U164)</f>
        <v>0</v>
      </c>
      <c r="U163" s="25">
        <f>IF('Indicator Date hidden'!V164="x","x",$U$2-'Indicator Date hidden'!V164)</f>
        <v>0</v>
      </c>
      <c r="V163" s="25">
        <f>IF('Indicator Date hidden'!W164="x","x",$V$2-'Indicator Date hidden'!W164)</f>
        <v>0</v>
      </c>
      <c r="W163" s="25">
        <f>IF('Indicator Date hidden'!X164="x","x",$W$2-'Indicator Date hidden'!X164)</f>
        <v>0</v>
      </c>
      <c r="X163" s="25">
        <f>IF('Indicator Date hidden'!Y164="x","x",$X$2-'Indicator Date hidden'!Y164)</f>
        <v>4</v>
      </c>
      <c r="Y163" s="25">
        <f>IF('Indicator Date hidden'!Z164="x","x",$Y$2-'Indicator Date hidden'!Z164)</f>
        <v>0</v>
      </c>
      <c r="Z163" s="25">
        <f>IF('Indicator Date hidden'!AA164="x","x",$Z$2-'Indicator Date hidden'!AA164)</f>
        <v>0</v>
      </c>
      <c r="AA163" s="25">
        <f>IF('Indicator Date hidden'!AB164="x","x",$AA$2-'Indicator Date hidden'!AB164)</f>
        <v>0</v>
      </c>
      <c r="AB163" s="25">
        <f>IF('Indicator Date hidden'!AC164="x","x",$AB$2-'Indicator Date hidden'!AC164)</f>
        <v>0</v>
      </c>
      <c r="AC163" s="25">
        <f>IF('Indicator Date hidden'!AD164="x","x",$AC$2-'Indicator Date hidden'!AD164)</f>
        <v>0</v>
      </c>
      <c r="AD163" s="25">
        <f>IF('Indicator Date hidden'!AE164="x","x",$AD$2-'Indicator Date hidden'!AE164)</f>
        <v>0</v>
      </c>
      <c r="AE163" s="25">
        <f>IF('Indicator Date hidden'!AF164="x","x",$AE$2-'Indicator Date hidden'!AF164)</f>
        <v>0</v>
      </c>
      <c r="AF163" s="25">
        <f>IF('Indicator Date hidden'!AG164="x","x",$AF$2-'Indicator Date hidden'!AG164)</f>
        <v>4</v>
      </c>
      <c r="AG163" s="25">
        <f>IF('Indicator Date hidden'!AH164="x","x",$AG$2-'Indicator Date hidden'!AH164)</f>
        <v>0</v>
      </c>
      <c r="AH163" s="25">
        <f>IF('Indicator Date hidden'!AI164="x","x",$AH$2-'Indicator Date hidden'!AI164)</f>
        <v>0</v>
      </c>
      <c r="AI163" s="25">
        <f>IF('Indicator Date hidden'!AJ164="x","x",$AI$2-'Indicator Date hidden'!AJ164)</f>
        <v>0</v>
      </c>
      <c r="AJ163" s="25">
        <f>IF('Indicator Date hidden'!AK164="x","x",$AJ$2-'Indicator Date hidden'!AK164)</f>
        <v>1</v>
      </c>
      <c r="AK163" s="25">
        <f>IF('Indicator Date hidden'!AL164="x","x",$AK$2-'Indicator Date hidden'!AL164)</f>
        <v>0</v>
      </c>
      <c r="AL163" s="25">
        <f>IF('Indicator Date hidden'!AM164="x","x",$AL$2-'Indicator Date hidden'!AM164)</f>
        <v>0</v>
      </c>
      <c r="AM163" s="25">
        <f>IF('Indicator Date hidden'!AN164="x","x",$AM$2-'Indicator Date hidden'!AN164)</f>
        <v>0</v>
      </c>
      <c r="AN163" s="25">
        <f>IF('Indicator Date hidden'!AO164="x","x",$AN$2-'Indicator Date hidden'!AO164)</f>
        <v>0</v>
      </c>
      <c r="AO163" s="25" t="str">
        <f>IF('Indicator Date hidden'!AP164="x","x",$AO$2-'Indicator Date hidden'!AP164)</f>
        <v>x</v>
      </c>
      <c r="AP163" s="25" t="str">
        <f>IF('Indicator Date hidden'!AQ164="x","x",$AP$2-'Indicator Date hidden'!AQ164)</f>
        <v>x</v>
      </c>
      <c r="AQ163" s="25">
        <f>IF('Indicator Date hidden'!AR164="x","x",$AQ$2-'Indicator Date hidden'!AR164)</f>
        <v>4</v>
      </c>
      <c r="AR163" s="25">
        <f>IF('Indicator Date hidden'!AS164="x","x",$AR$2-'Indicator Date hidden'!AS164)</f>
        <v>0</v>
      </c>
      <c r="AS163" s="25">
        <f>IF('Indicator Date hidden'!AT164="x","x",$AS$2-'Indicator Date hidden'!AT164)</f>
        <v>0</v>
      </c>
      <c r="AT163" s="25">
        <f>IF('Indicator Date hidden'!AU164="x","x",$AT$2-'Indicator Date hidden'!AU164)</f>
        <v>0</v>
      </c>
      <c r="AU163" s="25">
        <f>IF('Indicator Date hidden'!AV164="x","x",$AU$2-'Indicator Date hidden'!AV164)</f>
        <v>1</v>
      </c>
      <c r="AV163" s="25">
        <f>IF('Indicator Date hidden'!AW164="x","x",$AV$2-'Indicator Date hidden'!AW164)</f>
        <v>0</v>
      </c>
      <c r="AW163" s="25">
        <f>IF('Indicator Date hidden'!AX164="x","x",$AW$2-'Indicator Date hidden'!AX164)</f>
        <v>0</v>
      </c>
      <c r="AX163" s="25">
        <f>IF('Indicator Date hidden'!AY164="x","x",$AX$2-'Indicator Date hidden'!AY164)</f>
        <v>0</v>
      </c>
      <c r="AY163" s="25">
        <f>IF('Indicator Date hidden'!AZ164="x","x",$AY$2-'Indicator Date hidden'!AZ164)</f>
        <v>1</v>
      </c>
      <c r="AZ163" s="25">
        <f>IF('Indicator Date hidden'!BA164="x","x",$AZ$2-'Indicator Date hidden'!BA164)</f>
        <v>1</v>
      </c>
      <c r="BA163">
        <f t="shared" ref="BA163:BA193" si="25">SUM(B163:AZ163)</f>
        <v>20</v>
      </c>
      <c r="BB163" s="26">
        <f t="shared" ref="BB163:BB193" si="26">BA163/COUNT(B163:AZ163)</f>
        <v>0.40816326530612246</v>
      </c>
      <c r="BC163">
        <f t="shared" ref="BC163:BC193" si="27">COUNTIF(B163:AZ163,"&gt;0")</f>
        <v>8</v>
      </c>
      <c r="BD163" s="26">
        <f t="shared" ref="BD163:BD193" si="28">_xlfn.STDEV.P(B163:AZ163)</f>
        <v>1.1050601118923169</v>
      </c>
      <c r="BE163" s="28">
        <f t="shared" ref="BE163:BE193" si="29">MEDIAN(B163:AZ163)</f>
        <v>0</v>
      </c>
    </row>
    <row r="164" spans="1:57" x14ac:dyDescent="0.35">
      <c r="A164" t="s">
        <v>8020</v>
      </c>
      <c r="B164" s="25">
        <f>IF('Indicator Date hidden'!C165="x","x",$B$2-'Indicator Date hidden'!C165)</f>
        <v>0</v>
      </c>
      <c r="C164" s="25">
        <f>IF('Indicator Date hidden'!D165="x","x",$C$2-'Indicator Date hidden'!D165)</f>
        <v>0</v>
      </c>
      <c r="D164" s="25">
        <f>IF('Indicator Date hidden'!E165="x","x",$D$2-'Indicator Date hidden'!E165)</f>
        <v>0</v>
      </c>
      <c r="E164" s="25">
        <f>IF('Indicator Date hidden'!F165="x","x",$E$2-'Indicator Date hidden'!F165)</f>
        <v>0</v>
      </c>
      <c r="F164" s="25">
        <f>IF('Indicator Date hidden'!G165="x","x",$F$2-'Indicator Date hidden'!G165)</f>
        <v>0</v>
      </c>
      <c r="G164" s="25">
        <f>IF('Indicator Date hidden'!H165="x","x",$G$2-'Indicator Date hidden'!H165)</f>
        <v>0</v>
      </c>
      <c r="H164" s="25">
        <f>IF('Indicator Date hidden'!I165="x","x",$H$2-'Indicator Date hidden'!I165)</f>
        <v>0</v>
      </c>
      <c r="I164" s="25">
        <f>IF('Indicator Date hidden'!J165="x","x",$I$2-'Indicator Date hidden'!J165)</f>
        <v>0</v>
      </c>
      <c r="J164" s="25">
        <f>IF('Indicator Date hidden'!K165="x","x",$J$2-'Indicator Date hidden'!K165)</f>
        <v>0</v>
      </c>
      <c r="K164" s="25">
        <f>IF('Indicator Date hidden'!L165="x","x",$K$2-'Indicator Date hidden'!L165)</f>
        <v>0</v>
      </c>
      <c r="L164" s="25">
        <f>IF('Indicator Date hidden'!M165="x","x",$L$2-'Indicator Date hidden'!M165)</f>
        <v>0</v>
      </c>
      <c r="M164" s="25">
        <f>IF('Indicator Date hidden'!N165="x","x",$M$2-'Indicator Date hidden'!N165)</f>
        <v>0</v>
      </c>
      <c r="N164" s="25">
        <f>IF('Indicator Date hidden'!O165="x","x",$N$2-'Indicator Date hidden'!O165)</f>
        <v>0</v>
      </c>
      <c r="O164" s="25">
        <f>IF('Indicator Date hidden'!P165="x","x",$O$2-'Indicator Date hidden'!P165)</f>
        <v>0</v>
      </c>
      <c r="P164" s="25">
        <f>IF('Indicator Date hidden'!Q165="x","x",$P$2-'Indicator Date hidden'!Q165)</f>
        <v>0</v>
      </c>
      <c r="Q164" s="25">
        <f>IF('Indicator Date hidden'!R165="x","x",$Q$2-'Indicator Date hidden'!R165)</f>
        <v>4</v>
      </c>
      <c r="R164" s="25">
        <f>IF('Indicator Date hidden'!S165="x","x",$R$2-'Indicator Date hidden'!S165)</f>
        <v>0</v>
      </c>
      <c r="S164" s="25">
        <f>IF('Indicator Date hidden'!T165="x","x",$S$2-'Indicator Date hidden'!T165)</f>
        <v>0</v>
      </c>
      <c r="T164" s="25">
        <f>IF('Indicator Date hidden'!U165="x","x",$T$2-'Indicator Date hidden'!U165)</f>
        <v>0</v>
      </c>
      <c r="U164" s="25">
        <f>IF('Indicator Date hidden'!V165="x","x",$U$2-'Indicator Date hidden'!V165)</f>
        <v>0</v>
      </c>
      <c r="V164" s="25">
        <f>IF('Indicator Date hidden'!W165="x","x",$V$2-'Indicator Date hidden'!W165)</f>
        <v>0</v>
      </c>
      <c r="W164" s="25">
        <f>IF('Indicator Date hidden'!X165="x","x",$W$2-'Indicator Date hidden'!X165)</f>
        <v>4</v>
      </c>
      <c r="X164" s="25">
        <f>IF('Indicator Date hidden'!Y165="x","x",$X$2-'Indicator Date hidden'!Y165)</f>
        <v>2</v>
      </c>
      <c r="Y164" s="25">
        <f>IF('Indicator Date hidden'!Z165="x","x",$Y$2-'Indicator Date hidden'!Z165)</f>
        <v>0</v>
      </c>
      <c r="Z164" s="25">
        <f>IF('Indicator Date hidden'!AA165="x","x",$Z$2-'Indicator Date hidden'!AA165)</f>
        <v>0</v>
      </c>
      <c r="AA164" s="25">
        <f>IF('Indicator Date hidden'!AB165="x","x",$AA$2-'Indicator Date hidden'!AB165)</f>
        <v>0</v>
      </c>
      <c r="AB164" s="25">
        <f>IF('Indicator Date hidden'!AC165="x","x",$AB$2-'Indicator Date hidden'!AC165)</f>
        <v>0</v>
      </c>
      <c r="AC164" s="25">
        <f>IF('Indicator Date hidden'!AD165="x","x",$AC$2-'Indicator Date hidden'!AD165)</f>
        <v>0</v>
      </c>
      <c r="AD164" s="25">
        <f>IF('Indicator Date hidden'!AE165="x","x",$AD$2-'Indicator Date hidden'!AE165)</f>
        <v>0</v>
      </c>
      <c r="AE164" s="25">
        <f>IF('Indicator Date hidden'!AF165="x","x",$AE$2-'Indicator Date hidden'!AF165)</f>
        <v>0</v>
      </c>
      <c r="AF164" s="25" t="str">
        <f>IF('Indicator Date hidden'!AG165="x","x",$AF$2-'Indicator Date hidden'!AG165)</f>
        <v>x</v>
      </c>
      <c r="AG164" s="25">
        <f>IF('Indicator Date hidden'!AH165="x","x",$AG$2-'Indicator Date hidden'!AH165)</f>
        <v>0</v>
      </c>
      <c r="AH164" s="25">
        <f>IF('Indicator Date hidden'!AI165="x","x",$AH$2-'Indicator Date hidden'!AI165)</f>
        <v>0</v>
      </c>
      <c r="AI164" s="25">
        <f>IF('Indicator Date hidden'!AJ165="x","x",$AI$2-'Indicator Date hidden'!AJ165)</f>
        <v>0</v>
      </c>
      <c r="AJ164" s="25" t="str">
        <f>IF('Indicator Date hidden'!AK165="x","x",$AJ$2-'Indicator Date hidden'!AK165)</f>
        <v>x</v>
      </c>
      <c r="AK164" s="25">
        <f>IF('Indicator Date hidden'!AL165="x","x",$AK$2-'Indicator Date hidden'!AL165)</f>
        <v>1</v>
      </c>
      <c r="AL164" s="25">
        <f>IF('Indicator Date hidden'!AM165="x","x",$AL$2-'Indicator Date hidden'!AM165)</f>
        <v>0</v>
      </c>
      <c r="AM164" s="25">
        <f>IF('Indicator Date hidden'!AN165="x","x",$AM$2-'Indicator Date hidden'!AN165)</f>
        <v>0</v>
      </c>
      <c r="AN164" s="25">
        <f>IF('Indicator Date hidden'!AO165="x","x",$AN$2-'Indicator Date hidden'!AO165)</f>
        <v>0</v>
      </c>
      <c r="AO164" s="25">
        <f>IF('Indicator Date hidden'!AP165="x","x",$AO$2-'Indicator Date hidden'!AP165)</f>
        <v>1</v>
      </c>
      <c r="AP164" s="25">
        <f>IF('Indicator Date hidden'!AQ165="x","x",$AP$2-'Indicator Date hidden'!AQ165)</f>
        <v>1</v>
      </c>
      <c r="AQ164" s="25" t="str">
        <f>IF('Indicator Date hidden'!AR165="x","x",$AQ$2-'Indicator Date hidden'!AR165)</f>
        <v>x</v>
      </c>
      <c r="AR164" s="25">
        <f>IF('Indicator Date hidden'!AS165="x","x",$AR$2-'Indicator Date hidden'!AS165)</f>
        <v>0</v>
      </c>
      <c r="AS164" s="25">
        <f>IF('Indicator Date hidden'!AT165="x","x",$AS$2-'Indicator Date hidden'!AT165)</f>
        <v>0</v>
      </c>
      <c r="AT164" s="25">
        <f>IF('Indicator Date hidden'!AU165="x","x",$AT$2-'Indicator Date hidden'!AU165)</f>
        <v>0</v>
      </c>
      <c r="AU164" s="25">
        <f>IF('Indicator Date hidden'!AV165="x","x",$AU$2-'Indicator Date hidden'!AV165)</f>
        <v>4</v>
      </c>
      <c r="AV164" s="25">
        <f>IF('Indicator Date hidden'!AW165="x","x",$AV$2-'Indicator Date hidden'!AW165)</f>
        <v>0</v>
      </c>
      <c r="AW164" s="25">
        <f>IF('Indicator Date hidden'!AX165="x","x",$AW$2-'Indicator Date hidden'!AX165)</f>
        <v>0</v>
      </c>
      <c r="AX164" s="25">
        <f>IF('Indicator Date hidden'!AY165="x","x",$AX$2-'Indicator Date hidden'!AY165)</f>
        <v>0</v>
      </c>
      <c r="AY164" s="25">
        <f>IF('Indicator Date hidden'!AZ165="x","x",$AY$2-'Indicator Date hidden'!AZ165)</f>
        <v>0</v>
      </c>
      <c r="AZ164" s="25">
        <f>IF('Indicator Date hidden'!BA165="x","x",$AZ$2-'Indicator Date hidden'!BA165)</f>
        <v>0</v>
      </c>
      <c r="BA164">
        <f t="shared" si="25"/>
        <v>17</v>
      </c>
      <c r="BB164" s="26">
        <f t="shared" si="26"/>
        <v>0.35416666666666669</v>
      </c>
      <c r="BC164">
        <f t="shared" si="27"/>
        <v>7</v>
      </c>
      <c r="BD164" s="26">
        <f t="shared" si="28"/>
        <v>1.0101481602000548</v>
      </c>
      <c r="BE164" s="28">
        <f t="shared" si="29"/>
        <v>0</v>
      </c>
    </row>
    <row r="165" spans="1:57" x14ac:dyDescent="0.35">
      <c r="A165" t="s">
        <v>8027</v>
      </c>
      <c r="B165" s="25">
        <f>IF('Indicator Date hidden'!C166="x","x",$B$2-'Indicator Date hidden'!C166)</f>
        <v>0</v>
      </c>
      <c r="C165" s="25">
        <f>IF('Indicator Date hidden'!D166="x","x",$C$2-'Indicator Date hidden'!D166)</f>
        <v>0</v>
      </c>
      <c r="D165" s="25">
        <f>IF('Indicator Date hidden'!E166="x","x",$D$2-'Indicator Date hidden'!E166)</f>
        <v>0</v>
      </c>
      <c r="E165" s="25">
        <f>IF('Indicator Date hidden'!F166="x","x",$E$2-'Indicator Date hidden'!F166)</f>
        <v>0</v>
      </c>
      <c r="F165" s="25">
        <f>IF('Indicator Date hidden'!G166="x","x",$F$2-'Indicator Date hidden'!G166)</f>
        <v>0</v>
      </c>
      <c r="G165" s="25">
        <f>IF('Indicator Date hidden'!H166="x","x",$G$2-'Indicator Date hidden'!H166)</f>
        <v>0</v>
      </c>
      <c r="H165" s="25">
        <f>IF('Indicator Date hidden'!I166="x","x",$H$2-'Indicator Date hidden'!I166)</f>
        <v>0</v>
      </c>
      <c r="I165" s="25">
        <f>IF('Indicator Date hidden'!J166="x","x",$I$2-'Indicator Date hidden'!J166)</f>
        <v>0</v>
      </c>
      <c r="J165" s="25">
        <f>IF('Indicator Date hidden'!K166="x","x",$J$2-'Indicator Date hidden'!K166)</f>
        <v>0</v>
      </c>
      <c r="K165" s="25">
        <f>IF('Indicator Date hidden'!L166="x","x",$K$2-'Indicator Date hidden'!L166)</f>
        <v>0</v>
      </c>
      <c r="L165" s="25">
        <f>IF('Indicator Date hidden'!M166="x","x",$L$2-'Indicator Date hidden'!M166)</f>
        <v>0</v>
      </c>
      <c r="M165" s="25">
        <f>IF('Indicator Date hidden'!N166="x","x",$M$2-'Indicator Date hidden'!N166)</f>
        <v>0</v>
      </c>
      <c r="N165" s="25">
        <f>IF('Indicator Date hidden'!O166="x","x",$N$2-'Indicator Date hidden'!O166)</f>
        <v>0</v>
      </c>
      <c r="O165" s="25">
        <f>IF('Indicator Date hidden'!P166="x","x",$O$2-'Indicator Date hidden'!P166)</f>
        <v>0</v>
      </c>
      <c r="P165" s="25">
        <f>IF('Indicator Date hidden'!Q166="x","x",$P$2-'Indicator Date hidden'!Q166)</f>
        <v>0</v>
      </c>
      <c r="Q165" s="25">
        <f>IF('Indicator Date hidden'!R166="x","x",$Q$2-'Indicator Date hidden'!R166)</f>
        <v>4</v>
      </c>
      <c r="R165" s="25">
        <f>IF('Indicator Date hidden'!S166="x","x",$R$2-'Indicator Date hidden'!S166)</f>
        <v>0</v>
      </c>
      <c r="S165" s="25">
        <f>IF('Indicator Date hidden'!T166="x","x",$S$2-'Indicator Date hidden'!T166)</f>
        <v>0</v>
      </c>
      <c r="T165" s="25">
        <f>IF('Indicator Date hidden'!U166="x","x",$T$2-'Indicator Date hidden'!U166)</f>
        <v>0</v>
      </c>
      <c r="U165" s="25">
        <f>IF('Indicator Date hidden'!V166="x","x",$U$2-'Indicator Date hidden'!V166)</f>
        <v>0</v>
      </c>
      <c r="V165" s="25">
        <f>IF('Indicator Date hidden'!W166="x","x",$V$2-'Indicator Date hidden'!W166)</f>
        <v>0</v>
      </c>
      <c r="W165" s="25">
        <f>IF('Indicator Date hidden'!X166="x","x",$W$2-'Indicator Date hidden'!X166)</f>
        <v>4</v>
      </c>
      <c r="X165" s="25">
        <f>IF('Indicator Date hidden'!Y166="x","x",$X$2-'Indicator Date hidden'!Y166)</f>
        <v>5</v>
      </c>
      <c r="Y165" s="25">
        <f>IF('Indicator Date hidden'!Z166="x","x",$Y$2-'Indicator Date hidden'!Z166)</f>
        <v>0</v>
      </c>
      <c r="Z165" s="25">
        <f>IF('Indicator Date hidden'!AA166="x","x",$Z$2-'Indicator Date hidden'!AA166)</f>
        <v>0</v>
      </c>
      <c r="AA165" s="25">
        <f>IF('Indicator Date hidden'!AB166="x","x",$AA$2-'Indicator Date hidden'!AB166)</f>
        <v>0</v>
      </c>
      <c r="AB165" s="25">
        <f>IF('Indicator Date hidden'!AC166="x","x",$AB$2-'Indicator Date hidden'!AC166)</f>
        <v>0</v>
      </c>
      <c r="AC165" s="25">
        <f>IF('Indicator Date hidden'!AD166="x","x",$AC$2-'Indicator Date hidden'!AD166)</f>
        <v>0</v>
      </c>
      <c r="AD165" s="25">
        <f>IF('Indicator Date hidden'!AE166="x","x",$AD$2-'Indicator Date hidden'!AE166)</f>
        <v>0</v>
      </c>
      <c r="AE165" s="25">
        <f>IF('Indicator Date hidden'!AF166="x","x",$AE$2-'Indicator Date hidden'!AF166)</f>
        <v>0</v>
      </c>
      <c r="AF165" s="25">
        <f>IF('Indicator Date hidden'!AG166="x","x",$AF$2-'Indicator Date hidden'!AG166)</f>
        <v>4</v>
      </c>
      <c r="AG165" s="25">
        <f>IF('Indicator Date hidden'!AH166="x","x",$AG$2-'Indicator Date hidden'!AH166)</f>
        <v>0</v>
      </c>
      <c r="AH165" s="25">
        <f>IF('Indicator Date hidden'!AI166="x","x",$AH$2-'Indicator Date hidden'!AI166)</f>
        <v>0</v>
      </c>
      <c r="AI165" s="25">
        <f>IF('Indicator Date hidden'!AJ166="x","x",$AI$2-'Indicator Date hidden'!AJ166)</f>
        <v>0</v>
      </c>
      <c r="AJ165" s="25" t="str">
        <f>IF('Indicator Date hidden'!AK166="x","x",$AJ$2-'Indicator Date hidden'!AK166)</f>
        <v>x</v>
      </c>
      <c r="AK165" s="25">
        <f>IF('Indicator Date hidden'!AL166="x","x",$AK$2-'Indicator Date hidden'!AL166)</f>
        <v>1</v>
      </c>
      <c r="AL165" s="25">
        <f>IF('Indicator Date hidden'!AM166="x","x",$AL$2-'Indicator Date hidden'!AM166)</f>
        <v>0</v>
      </c>
      <c r="AM165" s="25">
        <f>IF('Indicator Date hidden'!AN166="x","x",$AM$2-'Indicator Date hidden'!AN166)</f>
        <v>0</v>
      </c>
      <c r="AN165" s="25">
        <f>IF('Indicator Date hidden'!AO166="x","x",$AN$2-'Indicator Date hidden'!AO166)</f>
        <v>0</v>
      </c>
      <c r="AO165" s="25" t="str">
        <f>IF('Indicator Date hidden'!AP166="x","x",$AO$2-'Indicator Date hidden'!AP166)</f>
        <v>x</v>
      </c>
      <c r="AP165" s="25" t="str">
        <f>IF('Indicator Date hidden'!AQ166="x","x",$AP$2-'Indicator Date hidden'!AQ166)</f>
        <v>x</v>
      </c>
      <c r="AQ165" s="25">
        <f>IF('Indicator Date hidden'!AR166="x","x",$AQ$2-'Indicator Date hidden'!AR166)</f>
        <v>0</v>
      </c>
      <c r="AR165" s="25">
        <f>IF('Indicator Date hidden'!AS166="x","x",$AR$2-'Indicator Date hidden'!AS166)</f>
        <v>0</v>
      </c>
      <c r="AS165" s="25">
        <f>IF('Indicator Date hidden'!AT166="x","x",$AS$2-'Indicator Date hidden'!AT166)</f>
        <v>0</v>
      </c>
      <c r="AT165" s="25">
        <f>IF('Indicator Date hidden'!AU166="x","x",$AT$2-'Indicator Date hidden'!AU166)</f>
        <v>0</v>
      </c>
      <c r="AU165" s="25">
        <f>IF('Indicator Date hidden'!AV166="x","x",$AU$2-'Indicator Date hidden'!AV166)</f>
        <v>4</v>
      </c>
      <c r="AV165" s="25">
        <f>IF('Indicator Date hidden'!AW166="x","x",$AV$2-'Indicator Date hidden'!AW166)</f>
        <v>0</v>
      </c>
      <c r="AW165" s="25">
        <f>IF('Indicator Date hidden'!AX166="x","x",$AW$2-'Indicator Date hidden'!AX166)</f>
        <v>0</v>
      </c>
      <c r="AX165" s="25">
        <f>IF('Indicator Date hidden'!AY166="x","x",$AX$2-'Indicator Date hidden'!AY166)</f>
        <v>0</v>
      </c>
      <c r="AY165" s="25">
        <f>IF('Indicator Date hidden'!AZ166="x","x",$AY$2-'Indicator Date hidden'!AZ166)</f>
        <v>0</v>
      </c>
      <c r="AZ165" s="25">
        <f>IF('Indicator Date hidden'!BA166="x","x",$AZ$2-'Indicator Date hidden'!BA166)</f>
        <v>0</v>
      </c>
      <c r="BA165">
        <f t="shared" si="25"/>
        <v>22</v>
      </c>
      <c r="BB165" s="26">
        <f t="shared" si="26"/>
        <v>0.45833333333333331</v>
      </c>
      <c r="BC165">
        <f t="shared" si="27"/>
        <v>6</v>
      </c>
      <c r="BD165" s="26">
        <f t="shared" si="28"/>
        <v>1.2903218806001686</v>
      </c>
      <c r="BE165" s="28">
        <f t="shared" si="29"/>
        <v>0</v>
      </c>
    </row>
    <row r="166" spans="1:57" x14ac:dyDescent="0.35">
      <c r="A166" t="s">
        <v>8026</v>
      </c>
      <c r="B166" s="25">
        <f>IF('Indicator Date hidden'!C167="x","x",$B$2-'Indicator Date hidden'!C167)</f>
        <v>0</v>
      </c>
      <c r="C166" s="25">
        <f>IF('Indicator Date hidden'!D167="x","x",$C$2-'Indicator Date hidden'!D167)</f>
        <v>0</v>
      </c>
      <c r="D166" s="25">
        <f>IF('Indicator Date hidden'!E167="x","x",$D$2-'Indicator Date hidden'!E167)</f>
        <v>0</v>
      </c>
      <c r="E166" s="25">
        <f>IF('Indicator Date hidden'!F167="x","x",$E$2-'Indicator Date hidden'!F167)</f>
        <v>0</v>
      </c>
      <c r="F166" s="25">
        <f>IF('Indicator Date hidden'!G167="x","x",$F$2-'Indicator Date hidden'!G167)</f>
        <v>0</v>
      </c>
      <c r="G166" s="25">
        <f>IF('Indicator Date hidden'!H167="x","x",$G$2-'Indicator Date hidden'!H167)</f>
        <v>0</v>
      </c>
      <c r="H166" s="25">
        <f>IF('Indicator Date hidden'!I167="x","x",$H$2-'Indicator Date hidden'!I167)</f>
        <v>0</v>
      </c>
      <c r="I166" s="25">
        <f>IF('Indicator Date hidden'!J167="x","x",$I$2-'Indicator Date hidden'!J167)</f>
        <v>0</v>
      </c>
      <c r="J166" s="25">
        <f>IF('Indicator Date hidden'!K167="x","x",$J$2-'Indicator Date hidden'!K167)</f>
        <v>0</v>
      </c>
      <c r="K166" s="25">
        <f>IF('Indicator Date hidden'!L167="x","x",$K$2-'Indicator Date hidden'!L167)</f>
        <v>0</v>
      </c>
      <c r="L166" s="25">
        <f>IF('Indicator Date hidden'!M167="x","x",$L$2-'Indicator Date hidden'!M167)</f>
        <v>0</v>
      </c>
      <c r="M166" s="25">
        <f>IF('Indicator Date hidden'!N167="x","x",$M$2-'Indicator Date hidden'!N167)</f>
        <v>0</v>
      </c>
      <c r="N166" s="25">
        <f>IF('Indicator Date hidden'!O167="x","x",$N$2-'Indicator Date hidden'!O167)</f>
        <v>0</v>
      </c>
      <c r="O166" s="25">
        <f>IF('Indicator Date hidden'!P167="x","x",$O$2-'Indicator Date hidden'!P167)</f>
        <v>0</v>
      </c>
      <c r="P166" s="25">
        <f>IF('Indicator Date hidden'!Q167="x","x",$P$2-'Indicator Date hidden'!Q167)</f>
        <v>0</v>
      </c>
      <c r="Q166" s="25" t="str">
        <f>IF('Indicator Date hidden'!R167="x","x",$Q$2-'Indicator Date hidden'!R167)</f>
        <v>x</v>
      </c>
      <c r="R166" s="25">
        <f>IF('Indicator Date hidden'!S167="x","x",$R$2-'Indicator Date hidden'!S167)</f>
        <v>0</v>
      </c>
      <c r="S166" s="25">
        <f>IF('Indicator Date hidden'!T167="x","x",$S$2-'Indicator Date hidden'!T167)</f>
        <v>0</v>
      </c>
      <c r="T166" s="25">
        <f>IF('Indicator Date hidden'!U167="x","x",$T$2-'Indicator Date hidden'!U167)</f>
        <v>0</v>
      </c>
      <c r="U166" s="25" t="str">
        <f>IF('Indicator Date hidden'!V167="x","x",$U$2-'Indicator Date hidden'!V167)</f>
        <v>x</v>
      </c>
      <c r="V166" s="25">
        <f>IF('Indicator Date hidden'!W167="x","x",$V$2-'Indicator Date hidden'!W167)</f>
        <v>0</v>
      </c>
      <c r="W166" s="25" t="str">
        <f>IF('Indicator Date hidden'!X167="x","x",$W$2-'Indicator Date hidden'!X167)</f>
        <v>x</v>
      </c>
      <c r="X166" s="25">
        <f>IF('Indicator Date hidden'!Y167="x","x",$X$2-'Indicator Date hidden'!Y167)</f>
        <v>3</v>
      </c>
      <c r="Y166" s="25">
        <f>IF('Indicator Date hidden'!Z167="x","x",$Y$2-'Indicator Date hidden'!Z167)</f>
        <v>0</v>
      </c>
      <c r="Z166" s="25">
        <f>IF('Indicator Date hidden'!AA167="x","x",$Z$2-'Indicator Date hidden'!AA167)</f>
        <v>0</v>
      </c>
      <c r="AA166" s="25">
        <f>IF('Indicator Date hidden'!AB167="x","x",$AA$2-'Indicator Date hidden'!AB167)</f>
        <v>0</v>
      </c>
      <c r="AB166" s="25">
        <f>IF('Indicator Date hidden'!AC167="x","x",$AB$2-'Indicator Date hidden'!AC167)</f>
        <v>0</v>
      </c>
      <c r="AC166" s="25">
        <f>IF('Indicator Date hidden'!AD167="x","x",$AC$2-'Indicator Date hidden'!AD167)</f>
        <v>0</v>
      </c>
      <c r="AD166" s="25" t="str">
        <f>IF('Indicator Date hidden'!AE167="x","x",$AD$2-'Indicator Date hidden'!AE167)</f>
        <v>x</v>
      </c>
      <c r="AE166" s="25">
        <f>IF('Indicator Date hidden'!AF167="x","x",$AE$2-'Indicator Date hidden'!AF167)</f>
        <v>0</v>
      </c>
      <c r="AF166" s="25">
        <f>IF('Indicator Date hidden'!AG167="x","x",$AF$2-'Indicator Date hidden'!AG167)</f>
        <v>1</v>
      </c>
      <c r="AG166" s="25">
        <f>IF('Indicator Date hidden'!AH167="x","x",$AG$2-'Indicator Date hidden'!AH167)</f>
        <v>0</v>
      </c>
      <c r="AH166" s="25">
        <f>IF('Indicator Date hidden'!AI167="x","x",$AH$2-'Indicator Date hidden'!AI167)</f>
        <v>0</v>
      </c>
      <c r="AI166" s="25">
        <f>IF('Indicator Date hidden'!AJ167="x","x",$AI$2-'Indicator Date hidden'!AJ167)</f>
        <v>0</v>
      </c>
      <c r="AJ166" s="25" t="str">
        <f>IF('Indicator Date hidden'!AK167="x","x",$AJ$2-'Indicator Date hidden'!AK167)</f>
        <v>x</v>
      </c>
      <c r="AK166" s="25">
        <f>IF('Indicator Date hidden'!AL167="x","x",$AK$2-'Indicator Date hidden'!AL167)</f>
        <v>1</v>
      </c>
      <c r="AL166" s="25">
        <f>IF('Indicator Date hidden'!AM167="x","x",$AL$2-'Indicator Date hidden'!AM167)</f>
        <v>0</v>
      </c>
      <c r="AM166" s="25">
        <f>IF('Indicator Date hidden'!AN167="x","x",$AM$2-'Indicator Date hidden'!AN167)</f>
        <v>0</v>
      </c>
      <c r="AN166" s="25">
        <f>IF('Indicator Date hidden'!AO167="x","x",$AN$2-'Indicator Date hidden'!AO167)</f>
        <v>0</v>
      </c>
      <c r="AO166" s="25">
        <f>IF('Indicator Date hidden'!AP167="x","x",$AO$2-'Indicator Date hidden'!AP167)</f>
        <v>0</v>
      </c>
      <c r="AP166" s="25">
        <f>IF('Indicator Date hidden'!AQ167="x","x",$AP$2-'Indicator Date hidden'!AQ167)</f>
        <v>0</v>
      </c>
      <c r="AQ166" s="25">
        <f>IF('Indicator Date hidden'!AR167="x","x",$AQ$2-'Indicator Date hidden'!AR167)</f>
        <v>0</v>
      </c>
      <c r="AR166" s="25">
        <f>IF('Indicator Date hidden'!AS167="x","x",$AR$2-'Indicator Date hidden'!AS167)</f>
        <v>0</v>
      </c>
      <c r="AS166" s="25">
        <f>IF('Indicator Date hidden'!AT167="x","x",$AS$2-'Indicator Date hidden'!AT167)</f>
        <v>0</v>
      </c>
      <c r="AT166" s="25">
        <f>IF('Indicator Date hidden'!AU167="x","x",$AT$2-'Indicator Date hidden'!AU167)</f>
        <v>0</v>
      </c>
      <c r="AU166" s="25" t="str">
        <f>IF('Indicator Date hidden'!AV167="x","x",$AU$2-'Indicator Date hidden'!AV167)</f>
        <v>x</v>
      </c>
      <c r="AV166" s="25">
        <f>IF('Indicator Date hidden'!AW167="x","x",$AV$2-'Indicator Date hidden'!AW167)</f>
        <v>0</v>
      </c>
      <c r="AW166" s="25">
        <f>IF('Indicator Date hidden'!AX167="x","x",$AW$2-'Indicator Date hidden'!AX167)</f>
        <v>0</v>
      </c>
      <c r="AX166" s="25">
        <f>IF('Indicator Date hidden'!AY167="x","x",$AX$2-'Indicator Date hidden'!AY167)</f>
        <v>0</v>
      </c>
      <c r="AY166" s="25">
        <f>IF('Indicator Date hidden'!AZ167="x","x",$AY$2-'Indicator Date hidden'!AZ167)</f>
        <v>0</v>
      </c>
      <c r="AZ166" s="25">
        <f>IF('Indicator Date hidden'!BA167="x","x",$AZ$2-'Indicator Date hidden'!BA167)</f>
        <v>0</v>
      </c>
      <c r="BA166">
        <f t="shared" si="25"/>
        <v>5</v>
      </c>
      <c r="BB166" s="26">
        <f t="shared" si="26"/>
        <v>0.1111111111111111</v>
      </c>
      <c r="BC166">
        <f t="shared" si="27"/>
        <v>3</v>
      </c>
      <c r="BD166" s="26">
        <f t="shared" si="28"/>
        <v>0.48176629752619554</v>
      </c>
      <c r="BE166" s="28">
        <f t="shared" si="29"/>
        <v>0</v>
      </c>
    </row>
    <row r="167" spans="1:57" x14ac:dyDescent="0.35">
      <c r="A167" t="s">
        <v>7786</v>
      </c>
      <c r="B167" s="25">
        <f>IF('Indicator Date hidden'!C168="x","x",$B$2-'Indicator Date hidden'!C168)</f>
        <v>0</v>
      </c>
      <c r="C167" s="25">
        <f>IF('Indicator Date hidden'!D168="x","x",$C$2-'Indicator Date hidden'!D168)</f>
        <v>0</v>
      </c>
      <c r="D167" s="25">
        <f>IF('Indicator Date hidden'!E168="x","x",$D$2-'Indicator Date hidden'!E168)</f>
        <v>0</v>
      </c>
      <c r="E167" s="25">
        <f>IF('Indicator Date hidden'!F168="x","x",$E$2-'Indicator Date hidden'!F168)</f>
        <v>0</v>
      </c>
      <c r="F167" s="25">
        <f>IF('Indicator Date hidden'!G168="x","x",$F$2-'Indicator Date hidden'!G168)</f>
        <v>0</v>
      </c>
      <c r="G167" s="25">
        <f>IF('Indicator Date hidden'!H168="x","x",$G$2-'Indicator Date hidden'!H168)</f>
        <v>0</v>
      </c>
      <c r="H167" s="25">
        <f>IF('Indicator Date hidden'!I168="x","x",$H$2-'Indicator Date hidden'!I168)</f>
        <v>0</v>
      </c>
      <c r="I167" s="25">
        <f>IF('Indicator Date hidden'!J168="x","x",$I$2-'Indicator Date hidden'!J168)</f>
        <v>0</v>
      </c>
      <c r="J167" s="25">
        <f>IF('Indicator Date hidden'!K168="x","x",$J$2-'Indicator Date hidden'!K168)</f>
        <v>0</v>
      </c>
      <c r="K167" s="25">
        <f>IF('Indicator Date hidden'!L168="x","x",$K$2-'Indicator Date hidden'!L168)</f>
        <v>0</v>
      </c>
      <c r="L167" s="25">
        <f>IF('Indicator Date hidden'!M168="x","x",$L$2-'Indicator Date hidden'!M168)</f>
        <v>0</v>
      </c>
      <c r="M167" s="25">
        <f>IF('Indicator Date hidden'!N168="x","x",$M$2-'Indicator Date hidden'!N168)</f>
        <v>0</v>
      </c>
      <c r="N167" s="25">
        <f>IF('Indicator Date hidden'!O168="x","x",$N$2-'Indicator Date hidden'!O168)</f>
        <v>0</v>
      </c>
      <c r="O167" s="25">
        <f>IF('Indicator Date hidden'!P168="x","x",$O$2-'Indicator Date hidden'!P168)</f>
        <v>0</v>
      </c>
      <c r="P167" s="25">
        <f>IF('Indicator Date hidden'!Q168="x","x",$P$2-'Indicator Date hidden'!Q168)</f>
        <v>0</v>
      </c>
      <c r="Q167" s="25" t="str">
        <f>IF('Indicator Date hidden'!R168="x","x",$Q$2-'Indicator Date hidden'!R168)</f>
        <v>x</v>
      </c>
      <c r="R167" s="25">
        <f>IF('Indicator Date hidden'!S168="x","x",$R$2-'Indicator Date hidden'!S168)</f>
        <v>0</v>
      </c>
      <c r="S167" s="25">
        <f>IF('Indicator Date hidden'!T168="x","x",$S$2-'Indicator Date hidden'!T168)</f>
        <v>0</v>
      </c>
      <c r="T167" s="25">
        <f>IF('Indicator Date hidden'!U168="x","x",$T$2-'Indicator Date hidden'!U168)</f>
        <v>0</v>
      </c>
      <c r="U167" s="25" t="str">
        <f>IF('Indicator Date hidden'!V168="x","x",$U$2-'Indicator Date hidden'!V168)</f>
        <v>x</v>
      </c>
      <c r="V167" s="25">
        <f>IF('Indicator Date hidden'!W168="x","x",$V$2-'Indicator Date hidden'!W168)</f>
        <v>0</v>
      </c>
      <c r="W167" s="25" t="str">
        <f>IF('Indicator Date hidden'!X168="x","x",$W$2-'Indicator Date hidden'!X168)</f>
        <v>x</v>
      </c>
      <c r="X167" s="25">
        <f>IF('Indicator Date hidden'!Y168="x","x",$X$2-'Indicator Date hidden'!Y168)</f>
        <v>2</v>
      </c>
      <c r="Y167" s="25">
        <f>IF('Indicator Date hidden'!Z168="x","x",$Y$2-'Indicator Date hidden'!Z168)</f>
        <v>0</v>
      </c>
      <c r="Z167" s="25">
        <f>IF('Indicator Date hidden'!AA168="x","x",$Z$2-'Indicator Date hidden'!AA168)</f>
        <v>0</v>
      </c>
      <c r="AA167" s="25">
        <f>IF('Indicator Date hidden'!AB168="x","x",$AA$2-'Indicator Date hidden'!AB168)</f>
        <v>1</v>
      </c>
      <c r="AB167" s="25">
        <f>IF('Indicator Date hidden'!AC168="x","x",$AB$2-'Indicator Date hidden'!AC168)</f>
        <v>0</v>
      </c>
      <c r="AC167" s="25">
        <f>IF('Indicator Date hidden'!AD168="x","x",$AC$2-'Indicator Date hidden'!AD168)</f>
        <v>0</v>
      </c>
      <c r="AD167" s="25" t="str">
        <f>IF('Indicator Date hidden'!AE168="x","x",$AD$2-'Indicator Date hidden'!AE168)</f>
        <v>x</v>
      </c>
      <c r="AE167" s="25">
        <f>IF('Indicator Date hidden'!AF168="x","x",$AE$2-'Indicator Date hidden'!AF168)</f>
        <v>0</v>
      </c>
      <c r="AF167" s="25">
        <f>IF('Indicator Date hidden'!AG168="x","x",$AF$2-'Indicator Date hidden'!AG168)</f>
        <v>1</v>
      </c>
      <c r="AG167" s="25">
        <f>IF('Indicator Date hidden'!AH168="x","x",$AG$2-'Indicator Date hidden'!AH168)</f>
        <v>0</v>
      </c>
      <c r="AH167" s="25">
        <f>IF('Indicator Date hidden'!AI168="x","x",$AH$2-'Indicator Date hidden'!AI168)</f>
        <v>0</v>
      </c>
      <c r="AI167" s="25">
        <f>IF('Indicator Date hidden'!AJ168="x","x",$AI$2-'Indicator Date hidden'!AJ168)</f>
        <v>0</v>
      </c>
      <c r="AJ167" s="25" t="str">
        <f>IF('Indicator Date hidden'!AK168="x","x",$AJ$2-'Indicator Date hidden'!AK168)</f>
        <v>x</v>
      </c>
      <c r="AK167" s="25">
        <f>IF('Indicator Date hidden'!AL168="x","x",$AK$2-'Indicator Date hidden'!AL168)</f>
        <v>1</v>
      </c>
      <c r="AL167" s="25">
        <f>IF('Indicator Date hidden'!AM168="x","x",$AL$2-'Indicator Date hidden'!AM168)</f>
        <v>0</v>
      </c>
      <c r="AM167" s="25">
        <f>IF('Indicator Date hidden'!AN168="x","x",$AM$2-'Indicator Date hidden'!AN168)</f>
        <v>0</v>
      </c>
      <c r="AN167" s="25">
        <f>IF('Indicator Date hidden'!AO168="x","x",$AN$2-'Indicator Date hidden'!AO168)</f>
        <v>0</v>
      </c>
      <c r="AO167" s="25">
        <f>IF('Indicator Date hidden'!AP168="x","x",$AO$2-'Indicator Date hidden'!AP168)</f>
        <v>0</v>
      </c>
      <c r="AP167" s="25">
        <f>IF('Indicator Date hidden'!AQ168="x","x",$AP$2-'Indicator Date hidden'!AQ168)</f>
        <v>0</v>
      </c>
      <c r="AQ167" s="25">
        <f>IF('Indicator Date hidden'!AR168="x","x",$AQ$2-'Indicator Date hidden'!AR168)</f>
        <v>0</v>
      </c>
      <c r="AR167" s="25">
        <f>IF('Indicator Date hidden'!AS168="x","x",$AR$2-'Indicator Date hidden'!AS168)</f>
        <v>0</v>
      </c>
      <c r="AS167" s="25">
        <f>IF('Indicator Date hidden'!AT168="x","x",$AS$2-'Indicator Date hidden'!AT168)</f>
        <v>0</v>
      </c>
      <c r="AT167" s="25">
        <f>IF('Indicator Date hidden'!AU168="x","x",$AT$2-'Indicator Date hidden'!AU168)</f>
        <v>0</v>
      </c>
      <c r="AU167" s="25" t="str">
        <f>IF('Indicator Date hidden'!AV168="x","x",$AU$2-'Indicator Date hidden'!AV168)</f>
        <v>x</v>
      </c>
      <c r="AV167" s="25">
        <f>IF('Indicator Date hidden'!AW168="x","x",$AV$2-'Indicator Date hidden'!AW168)</f>
        <v>0</v>
      </c>
      <c r="AW167" s="25">
        <f>IF('Indicator Date hidden'!AX168="x","x",$AW$2-'Indicator Date hidden'!AX168)</f>
        <v>0</v>
      </c>
      <c r="AX167" s="25">
        <f>IF('Indicator Date hidden'!AY168="x","x",$AX$2-'Indicator Date hidden'!AY168)</f>
        <v>0</v>
      </c>
      <c r="AY167" s="25">
        <f>IF('Indicator Date hidden'!AZ168="x","x",$AY$2-'Indicator Date hidden'!AZ168)</f>
        <v>0</v>
      </c>
      <c r="AZ167" s="25">
        <f>IF('Indicator Date hidden'!BA168="x","x",$AZ$2-'Indicator Date hidden'!BA168)</f>
        <v>0</v>
      </c>
      <c r="BA167">
        <f t="shared" si="25"/>
        <v>5</v>
      </c>
      <c r="BB167" s="26">
        <f t="shared" si="26"/>
        <v>0.1111111111111111</v>
      </c>
      <c r="BC167">
        <f t="shared" si="27"/>
        <v>4</v>
      </c>
      <c r="BD167" s="26">
        <f t="shared" si="28"/>
        <v>0.37843080813169783</v>
      </c>
      <c r="BE167" s="28">
        <f t="shared" si="29"/>
        <v>0</v>
      </c>
    </row>
    <row r="168" spans="1:57" x14ac:dyDescent="0.35">
      <c r="A168" t="s">
        <v>8030</v>
      </c>
      <c r="B168" s="25">
        <f>IF('Indicator Date hidden'!C169="x","x",$B$2-'Indicator Date hidden'!C169)</f>
        <v>0</v>
      </c>
      <c r="C168" s="25">
        <f>IF('Indicator Date hidden'!D169="x","x",$C$2-'Indicator Date hidden'!D169)</f>
        <v>0</v>
      </c>
      <c r="D168" s="25">
        <f>IF('Indicator Date hidden'!E169="x","x",$D$2-'Indicator Date hidden'!E169)</f>
        <v>0</v>
      </c>
      <c r="E168" s="25">
        <f>IF('Indicator Date hidden'!F169="x","x",$E$2-'Indicator Date hidden'!F169)</f>
        <v>0</v>
      </c>
      <c r="F168" s="25">
        <f>IF('Indicator Date hidden'!G169="x","x",$F$2-'Indicator Date hidden'!G169)</f>
        <v>0</v>
      </c>
      <c r="G168" s="25">
        <f>IF('Indicator Date hidden'!H169="x","x",$G$2-'Indicator Date hidden'!H169)</f>
        <v>0</v>
      </c>
      <c r="H168" s="25">
        <f>IF('Indicator Date hidden'!I169="x","x",$H$2-'Indicator Date hidden'!I169)</f>
        <v>0</v>
      </c>
      <c r="I168" s="25">
        <f>IF('Indicator Date hidden'!J169="x","x",$I$2-'Indicator Date hidden'!J169)</f>
        <v>0</v>
      </c>
      <c r="J168" s="25">
        <f>IF('Indicator Date hidden'!K169="x","x",$J$2-'Indicator Date hidden'!K169)</f>
        <v>0</v>
      </c>
      <c r="K168" s="25">
        <f>IF('Indicator Date hidden'!L169="x","x",$K$2-'Indicator Date hidden'!L169)</f>
        <v>0</v>
      </c>
      <c r="L168" s="25">
        <f>IF('Indicator Date hidden'!M169="x","x",$L$2-'Indicator Date hidden'!M169)</f>
        <v>0</v>
      </c>
      <c r="M168" s="25">
        <f>IF('Indicator Date hidden'!N169="x","x",$M$2-'Indicator Date hidden'!N169)</f>
        <v>0</v>
      </c>
      <c r="N168" s="25">
        <f>IF('Indicator Date hidden'!O169="x","x",$N$2-'Indicator Date hidden'!O169)</f>
        <v>0</v>
      </c>
      <c r="O168" s="25">
        <f>IF('Indicator Date hidden'!P169="x","x",$O$2-'Indicator Date hidden'!P169)</f>
        <v>0</v>
      </c>
      <c r="P168" s="25">
        <f>IF('Indicator Date hidden'!Q169="x","x",$P$2-'Indicator Date hidden'!Q169)</f>
        <v>0</v>
      </c>
      <c r="Q168" s="25">
        <f>IF('Indicator Date hidden'!R169="x","x",$Q$2-'Indicator Date hidden'!R169)</f>
        <v>5</v>
      </c>
      <c r="R168" s="25">
        <f>IF('Indicator Date hidden'!S169="x","x",$R$2-'Indicator Date hidden'!S169)</f>
        <v>0</v>
      </c>
      <c r="S168" s="25">
        <f>IF('Indicator Date hidden'!T169="x","x",$S$2-'Indicator Date hidden'!T169)</f>
        <v>0</v>
      </c>
      <c r="T168" s="25">
        <f>IF('Indicator Date hidden'!U169="x","x",$T$2-'Indicator Date hidden'!U169)</f>
        <v>0</v>
      </c>
      <c r="U168" s="25" t="str">
        <f>IF('Indicator Date hidden'!V169="x","x",$U$2-'Indicator Date hidden'!V169)</f>
        <v>x</v>
      </c>
      <c r="V168" s="25">
        <f>IF('Indicator Date hidden'!W169="x","x",$V$2-'Indicator Date hidden'!W169)</f>
        <v>0</v>
      </c>
      <c r="W168" s="25">
        <f>IF('Indicator Date hidden'!X169="x","x",$W$2-'Indicator Date hidden'!X169)</f>
        <v>5</v>
      </c>
      <c r="X168" s="25">
        <f>IF('Indicator Date hidden'!Y169="x","x",$X$2-'Indicator Date hidden'!Y169)</f>
        <v>4</v>
      </c>
      <c r="Y168" s="25">
        <f>IF('Indicator Date hidden'!Z169="x","x",$Y$2-'Indicator Date hidden'!Z169)</f>
        <v>0</v>
      </c>
      <c r="Z168" s="25">
        <f>IF('Indicator Date hidden'!AA169="x","x",$Z$2-'Indicator Date hidden'!AA169)</f>
        <v>0</v>
      </c>
      <c r="AA168" s="25">
        <f>IF('Indicator Date hidden'!AB169="x","x",$AA$2-'Indicator Date hidden'!AB169)</f>
        <v>0</v>
      </c>
      <c r="AB168" s="25">
        <f>IF('Indicator Date hidden'!AC169="x","x",$AB$2-'Indicator Date hidden'!AC169)</f>
        <v>0</v>
      </c>
      <c r="AC168" s="25">
        <f>IF('Indicator Date hidden'!AD169="x","x",$AC$2-'Indicator Date hidden'!AD169)</f>
        <v>0</v>
      </c>
      <c r="AD168" s="25" t="str">
        <f>IF('Indicator Date hidden'!AE169="x","x",$AD$2-'Indicator Date hidden'!AE169)</f>
        <v>x</v>
      </c>
      <c r="AE168" s="25">
        <f>IF('Indicator Date hidden'!AF169="x","x",$AE$2-'Indicator Date hidden'!AF169)</f>
        <v>0</v>
      </c>
      <c r="AF168" s="25">
        <f>IF('Indicator Date hidden'!AG169="x","x",$AF$2-'Indicator Date hidden'!AG169)</f>
        <v>9</v>
      </c>
      <c r="AG168" s="25">
        <f>IF('Indicator Date hidden'!AH169="x","x",$AG$2-'Indicator Date hidden'!AH169)</f>
        <v>0</v>
      </c>
      <c r="AH168" s="25">
        <f>IF('Indicator Date hidden'!AI169="x","x",$AH$2-'Indicator Date hidden'!AI169)</f>
        <v>0</v>
      </c>
      <c r="AI168" s="25">
        <f>IF('Indicator Date hidden'!AJ169="x","x",$AI$2-'Indicator Date hidden'!AJ169)</f>
        <v>0</v>
      </c>
      <c r="AJ168" s="25">
        <f>IF('Indicator Date hidden'!AK169="x","x",$AJ$2-'Indicator Date hidden'!AK169)</f>
        <v>1</v>
      </c>
      <c r="AK168" s="25">
        <f>IF('Indicator Date hidden'!AL169="x","x",$AK$2-'Indicator Date hidden'!AL169)</f>
        <v>1</v>
      </c>
      <c r="AL168" s="25">
        <f>IF('Indicator Date hidden'!AM169="x","x",$AL$2-'Indicator Date hidden'!AM169)</f>
        <v>0</v>
      </c>
      <c r="AM168" s="25">
        <f>IF('Indicator Date hidden'!AN169="x","x",$AM$2-'Indicator Date hidden'!AN169)</f>
        <v>0</v>
      </c>
      <c r="AN168" s="25">
        <f>IF('Indicator Date hidden'!AO169="x","x",$AN$2-'Indicator Date hidden'!AO169)</f>
        <v>0</v>
      </c>
      <c r="AO168" s="25" t="str">
        <f>IF('Indicator Date hidden'!AP169="x","x",$AO$2-'Indicator Date hidden'!AP169)</f>
        <v>x</v>
      </c>
      <c r="AP168" s="25" t="str">
        <f>IF('Indicator Date hidden'!AQ169="x","x",$AP$2-'Indicator Date hidden'!AQ169)</f>
        <v>x</v>
      </c>
      <c r="AQ168" s="25">
        <f>IF('Indicator Date hidden'!AR169="x","x",$AQ$2-'Indicator Date hidden'!AR169)</f>
        <v>6</v>
      </c>
      <c r="AR168" s="25">
        <f>IF('Indicator Date hidden'!AS169="x","x",$AR$2-'Indicator Date hidden'!AS169)</f>
        <v>0</v>
      </c>
      <c r="AS168" s="25">
        <f>IF('Indicator Date hidden'!AT169="x","x",$AS$2-'Indicator Date hidden'!AT169)</f>
        <v>0</v>
      </c>
      <c r="AT168" s="25">
        <f>IF('Indicator Date hidden'!AU169="x","x",$AT$2-'Indicator Date hidden'!AU169)</f>
        <v>0</v>
      </c>
      <c r="AU168" s="25">
        <f>IF('Indicator Date hidden'!AV169="x","x",$AU$2-'Indicator Date hidden'!AV169)</f>
        <v>1</v>
      </c>
      <c r="AV168" s="25">
        <f>IF('Indicator Date hidden'!AW169="x","x",$AV$2-'Indicator Date hidden'!AW169)</f>
        <v>0</v>
      </c>
      <c r="AW168" s="25">
        <f>IF('Indicator Date hidden'!AX169="x","x",$AW$2-'Indicator Date hidden'!AX169)</f>
        <v>0</v>
      </c>
      <c r="AX168" s="25">
        <f>IF('Indicator Date hidden'!AY169="x","x",$AX$2-'Indicator Date hidden'!AY169)</f>
        <v>0</v>
      </c>
      <c r="AY168" s="25">
        <f>IF('Indicator Date hidden'!AZ169="x","x",$AY$2-'Indicator Date hidden'!AZ169)</f>
        <v>0</v>
      </c>
      <c r="AZ168" s="25">
        <f>IF('Indicator Date hidden'!BA169="x","x",$AZ$2-'Indicator Date hidden'!BA169)</f>
        <v>0</v>
      </c>
      <c r="BA168">
        <f t="shared" si="25"/>
        <v>32</v>
      </c>
      <c r="BB168" s="26">
        <f t="shared" si="26"/>
        <v>0.68085106382978722</v>
      </c>
      <c r="BC168">
        <f t="shared" si="27"/>
        <v>8</v>
      </c>
      <c r="BD168" s="26">
        <f t="shared" si="28"/>
        <v>1.8691946494125444</v>
      </c>
      <c r="BE168" s="28">
        <f t="shared" si="29"/>
        <v>0</v>
      </c>
    </row>
    <row r="169" spans="1:57" x14ac:dyDescent="0.35">
      <c r="A169" t="s">
        <v>8035</v>
      </c>
      <c r="B169" s="25">
        <f>IF('Indicator Date hidden'!C170="x","x",$B$2-'Indicator Date hidden'!C170)</f>
        <v>0</v>
      </c>
      <c r="C169" s="25">
        <f>IF('Indicator Date hidden'!D170="x","x",$C$2-'Indicator Date hidden'!D170)</f>
        <v>0</v>
      </c>
      <c r="D169" s="25">
        <f>IF('Indicator Date hidden'!E170="x","x",$D$2-'Indicator Date hidden'!E170)</f>
        <v>0</v>
      </c>
      <c r="E169" s="25">
        <f>IF('Indicator Date hidden'!F170="x","x",$E$2-'Indicator Date hidden'!F170)</f>
        <v>0</v>
      </c>
      <c r="F169" s="25">
        <f>IF('Indicator Date hidden'!G170="x","x",$F$2-'Indicator Date hidden'!G170)</f>
        <v>0</v>
      </c>
      <c r="G169" s="25">
        <f>IF('Indicator Date hidden'!H170="x","x",$G$2-'Indicator Date hidden'!H170)</f>
        <v>0</v>
      </c>
      <c r="H169" s="25">
        <f>IF('Indicator Date hidden'!I170="x","x",$H$2-'Indicator Date hidden'!I170)</f>
        <v>0</v>
      </c>
      <c r="I169" s="25">
        <f>IF('Indicator Date hidden'!J170="x","x",$I$2-'Indicator Date hidden'!J170)</f>
        <v>0</v>
      </c>
      <c r="J169" s="25">
        <f>IF('Indicator Date hidden'!K170="x","x",$J$2-'Indicator Date hidden'!K170)</f>
        <v>0</v>
      </c>
      <c r="K169" s="25">
        <f>IF('Indicator Date hidden'!L170="x","x",$K$2-'Indicator Date hidden'!L170)</f>
        <v>0</v>
      </c>
      <c r="L169" s="25">
        <f>IF('Indicator Date hidden'!M170="x","x",$L$2-'Indicator Date hidden'!M170)</f>
        <v>0</v>
      </c>
      <c r="M169" s="25">
        <f>IF('Indicator Date hidden'!N170="x","x",$M$2-'Indicator Date hidden'!N170)</f>
        <v>0</v>
      </c>
      <c r="N169" s="25">
        <f>IF('Indicator Date hidden'!O170="x","x",$N$2-'Indicator Date hidden'!O170)</f>
        <v>0</v>
      </c>
      <c r="O169" s="25">
        <f>IF('Indicator Date hidden'!P170="x","x",$O$2-'Indicator Date hidden'!P170)</f>
        <v>0</v>
      </c>
      <c r="P169" s="25">
        <f>IF('Indicator Date hidden'!Q170="x","x",$P$2-'Indicator Date hidden'!Q170)</f>
        <v>0</v>
      </c>
      <c r="Q169" s="25">
        <f>IF('Indicator Date hidden'!R170="x","x",$Q$2-'Indicator Date hidden'!R170)</f>
        <v>2</v>
      </c>
      <c r="R169" s="25">
        <f>IF('Indicator Date hidden'!S170="x","x",$R$2-'Indicator Date hidden'!S170)</f>
        <v>0</v>
      </c>
      <c r="S169" s="25">
        <f>IF('Indicator Date hidden'!T170="x","x",$S$2-'Indicator Date hidden'!T170)</f>
        <v>0</v>
      </c>
      <c r="T169" s="25">
        <f>IF('Indicator Date hidden'!U170="x","x",$T$2-'Indicator Date hidden'!U170)</f>
        <v>0</v>
      </c>
      <c r="U169" s="25">
        <f>IF('Indicator Date hidden'!V170="x","x",$U$2-'Indicator Date hidden'!V170)</f>
        <v>0</v>
      </c>
      <c r="V169" s="25">
        <f>IF('Indicator Date hidden'!W170="x","x",$V$2-'Indicator Date hidden'!W170)</f>
        <v>0</v>
      </c>
      <c r="W169" s="25">
        <f>IF('Indicator Date hidden'!X170="x","x",$W$2-'Indicator Date hidden'!X170)</f>
        <v>2</v>
      </c>
      <c r="X169" s="25">
        <f>IF('Indicator Date hidden'!Y170="x","x",$X$2-'Indicator Date hidden'!Y170)</f>
        <v>1</v>
      </c>
      <c r="Y169" s="25">
        <f>IF('Indicator Date hidden'!Z170="x","x",$Y$2-'Indicator Date hidden'!Z170)</f>
        <v>0</v>
      </c>
      <c r="Z169" s="25">
        <f>IF('Indicator Date hidden'!AA170="x","x",$Z$2-'Indicator Date hidden'!AA170)</f>
        <v>0</v>
      </c>
      <c r="AA169" s="25">
        <f>IF('Indicator Date hidden'!AB170="x","x",$AA$2-'Indicator Date hidden'!AB170)</f>
        <v>0</v>
      </c>
      <c r="AB169" s="25">
        <f>IF('Indicator Date hidden'!AC170="x","x",$AB$2-'Indicator Date hidden'!AC170)</f>
        <v>0</v>
      </c>
      <c r="AC169" s="25">
        <f>IF('Indicator Date hidden'!AD170="x","x",$AC$2-'Indicator Date hidden'!AD170)</f>
        <v>0</v>
      </c>
      <c r="AD169" s="25">
        <f>IF('Indicator Date hidden'!AE170="x","x",$AD$2-'Indicator Date hidden'!AE170)</f>
        <v>0</v>
      </c>
      <c r="AE169" s="25">
        <f>IF('Indicator Date hidden'!AF170="x","x",$AE$2-'Indicator Date hidden'!AF170)</f>
        <v>0</v>
      </c>
      <c r="AF169" s="25">
        <f>IF('Indicator Date hidden'!AG170="x","x",$AF$2-'Indicator Date hidden'!AG170)</f>
        <v>4</v>
      </c>
      <c r="AG169" s="25">
        <f>IF('Indicator Date hidden'!AH170="x","x",$AG$2-'Indicator Date hidden'!AH170)</f>
        <v>0</v>
      </c>
      <c r="AH169" s="25">
        <f>IF('Indicator Date hidden'!AI170="x","x",$AH$2-'Indicator Date hidden'!AI170)</f>
        <v>0</v>
      </c>
      <c r="AI169" s="25">
        <f>IF('Indicator Date hidden'!AJ170="x","x",$AI$2-'Indicator Date hidden'!AJ170)</f>
        <v>0</v>
      </c>
      <c r="AJ169" s="25" t="str">
        <f>IF('Indicator Date hidden'!AK170="x","x",$AJ$2-'Indicator Date hidden'!AK170)</f>
        <v>x</v>
      </c>
      <c r="AK169" s="25">
        <f>IF('Indicator Date hidden'!AL170="x","x",$AK$2-'Indicator Date hidden'!AL170)</f>
        <v>1</v>
      </c>
      <c r="AL169" s="25">
        <f>IF('Indicator Date hidden'!AM170="x","x",$AL$2-'Indicator Date hidden'!AM170)</f>
        <v>0</v>
      </c>
      <c r="AM169" s="25">
        <f>IF('Indicator Date hidden'!AN170="x","x",$AM$2-'Indicator Date hidden'!AN170)</f>
        <v>0</v>
      </c>
      <c r="AN169" s="25">
        <f>IF('Indicator Date hidden'!AO170="x","x",$AN$2-'Indicator Date hidden'!AO170)</f>
        <v>0</v>
      </c>
      <c r="AO169" s="25" t="str">
        <f>IF('Indicator Date hidden'!AP170="x","x",$AO$2-'Indicator Date hidden'!AP170)</f>
        <v>x</v>
      </c>
      <c r="AP169" s="25" t="str">
        <f>IF('Indicator Date hidden'!AQ170="x","x",$AP$2-'Indicator Date hidden'!AQ170)</f>
        <v>x</v>
      </c>
      <c r="AQ169" s="25">
        <f>IF('Indicator Date hidden'!AR170="x","x",$AQ$2-'Indicator Date hidden'!AR170)</f>
        <v>6</v>
      </c>
      <c r="AR169" s="25">
        <f>IF('Indicator Date hidden'!AS170="x","x",$AR$2-'Indicator Date hidden'!AS170)</f>
        <v>0</v>
      </c>
      <c r="AS169" s="25">
        <f>IF('Indicator Date hidden'!AT170="x","x",$AS$2-'Indicator Date hidden'!AT170)</f>
        <v>0</v>
      </c>
      <c r="AT169" s="25">
        <f>IF('Indicator Date hidden'!AU170="x","x",$AT$2-'Indicator Date hidden'!AU170)</f>
        <v>0</v>
      </c>
      <c r="AU169" s="25">
        <f>IF('Indicator Date hidden'!AV170="x","x",$AU$2-'Indicator Date hidden'!AV170)</f>
        <v>1</v>
      </c>
      <c r="AV169" s="25">
        <f>IF('Indicator Date hidden'!AW170="x","x",$AV$2-'Indicator Date hidden'!AW170)</f>
        <v>0</v>
      </c>
      <c r="AW169" s="25">
        <f>IF('Indicator Date hidden'!AX170="x","x",$AW$2-'Indicator Date hidden'!AX170)</f>
        <v>0</v>
      </c>
      <c r="AX169" s="25">
        <f>IF('Indicator Date hidden'!AY170="x","x",$AX$2-'Indicator Date hidden'!AY170)</f>
        <v>0</v>
      </c>
      <c r="AY169" s="25">
        <f>IF('Indicator Date hidden'!AZ170="x","x",$AY$2-'Indicator Date hidden'!AZ170)</f>
        <v>0</v>
      </c>
      <c r="AZ169" s="25">
        <f>IF('Indicator Date hidden'!BA170="x","x",$AZ$2-'Indicator Date hidden'!BA170)</f>
        <v>0</v>
      </c>
      <c r="BA169">
        <f t="shared" si="25"/>
        <v>17</v>
      </c>
      <c r="BB169" s="26">
        <f t="shared" si="26"/>
        <v>0.35416666666666669</v>
      </c>
      <c r="BC169">
        <f t="shared" si="27"/>
        <v>7</v>
      </c>
      <c r="BD169" s="26">
        <f t="shared" si="28"/>
        <v>1.0895255720827401</v>
      </c>
      <c r="BE169" s="28">
        <f t="shared" si="29"/>
        <v>0</v>
      </c>
    </row>
    <row r="170" spans="1:57" x14ac:dyDescent="0.35">
      <c r="A170" t="s">
        <v>8049</v>
      </c>
      <c r="B170" s="25">
        <f>IF('Indicator Date hidden'!C171="x","x",$B$2-'Indicator Date hidden'!C171)</f>
        <v>0</v>
      </c>
      <c r="C170" s="25">
        <f>IF('Indicator Date hidden'!D171="x","x",$C$2-'Indicator Date hidden'!D171)</f>
        <v>0</v>
      </c>
      <c r="D170" s="25">
        <f>IF('Indicator Date hidden'!E171="x","x",$D$2-'Indicator Date hidden'!E171)</f>
        <v>0</v>
      </c>
      <c r="E170" s="25">
        <f>IF('Indicator Date hidden'!F171="x","x",$E$2-'Indicator Date hidden'!F171)</f>
        <v>0</v>
      </c>
      <c r="F170" s="25">
        <f>IF('Indicator Date hidden'!G171="x","x",$F$2-'Indicator Date hidden'!G171)</f>
        <v>0</v>
      </c>
      <c r="G170" s="25">
        <f>IF('Indicator Date hidden'!H171="x","x",$G$2-'Indicator Date hidden'!H171)</f>
        <v>0</v>
      </c>
      <c r="H170" s="25">
        <f>IF('Indicator Date hidden'!I171="x","x",$H$2-'Indicator Date hidden'!I171)</f>
        <v>0</v>
      </c>
      <c r="I170" s="25">
        <f>IF('Indicator Date hidden'!J171="x","x",$I$2-'Indicator Date hidden'!J171)</f>
        <v>0</v>
      </c>
      <c r="J170" s="25">
        <f>IF('Indicator Date hidden'!K171="x","x",$J$2-'Indicator Date hidden'!K171)</f>
        <v>0</v>
      </c>
      <c r="K170" s="25">
        <f>IF('Indicator Date hidden'!L171="x","x",$K$2-'Indicator Date hidden'!L171)</f>
        <v>0</v>
      </c>
      <c r="L170" s="25">
        <f>IF('Indicator Date hidden'!M171="x","x",$L$2-'Indicator Date hidden'!M171)</f>
        <v>0</v>
      </c>
      <c r="M170" s="25">
        <f>IF('Indicator Date hidden'!N171="x","x",$M$2-'Indicator Date hidden'!N171)</f>
        <v>0</v>
      </c>
      <c r="N170" s="25">
        <f>IF('Indicator Date hidden'!O171="x","x",$N$2-'Indicator Date hidden'!O171)</f>
        <v>0</v>
      </c>
      <c r="O170" s="25">
        <f>IF('Indicator Date hidden'!P171="x","x",$O$2-'Indicator Date hidden'!P171)</f>
        <v>0</v>
      </c>
      <c r="P170" s="25">
        <f>IF('Indicator Date hidden'!Q171="x","x",$P$2-'Indicator Date hidden'!Q171)</f>
        <v>0</v>
      </c>
      <c r="Q170" s="25">
        <f>IF('Indicator Date hidden'!R171="x","x",$Q$2-'Indicator Date hidden'!R171)</f>
        <v>4</v>
      </c>
      <c r="R170" s="25">
        <f>IF('Indicator Date hidden'!S171="x","x",$R$2-'Indicator Date hidden'!S171)</f>
        <v>0</v>
      </c>
      <c r="S170" s="25">
        <f>IF('Indicator Date hidden'!T171="x","x",$S$2-'Indicator Date hidden'!T171)</f>
        <v>0</v>
      </c>
      <c r="T170" s="25">
        <f>IF('Indicator Date hidden'!U171="x","x",$T$2-'Indicator Date hidden'!U171)</f>
        <v>0</v>
      </c>
      <c r="U170" s="25">
        <f>IF('Indicator Date hidden'!V171="x","x",$U$2-'Indicator Date hidden'!V171)</f>
        <v>0</v>
      </c>
      <c r="V170" s="25">
        <f>IF('Indicator Date hidden'!W171="x","x",$V$2-'Indicator Date hidden'!W171)</f>
        <v>0</v>
      </c>
      <c r="W170" s="25">
        <f>IF('Indicator Date hidden'!X171="x","x",$W$2-'Indicator Date hidden'!X171)</f>
        <v>3</v>
      </c>
      <c r="X170" s="25">
        <f>IF('Indicator Date hidden'!Y171="x","x",$X$2-'Indicator Date hidden'!Y171)</f>
        <v>2</v>
      </c>
      <c r="Y170" s="25">
        <f>IF('Indicator Date hidden'!Z171="x","x",$Y$2-'Indicator Date hidden'!Z171)</f>
        <v>0</v>
      </c>
      <c r="Z170" s="25">
        <f>IF('Indicator Date hidden'!AA171="x","x",$Z$2-'Indicator Date hidden'!AA171)</f>
        <v>0</v>
      </c>
      <c r="AA170" s="25">
        <f>IF('Indicator Date hidden'!AB171="x","x",$AA$2-'Indicator Date hidden'!AB171)</f>
        <v>0</v>
      </c>
      <c r="AB170" s="25">
        <f>IF('Indicator Date hidden'!AC171="x","x",$AB$2-'Indicator Date hidden'!AC171)</f>
        <v>0</v>
      </c>
      <c r="AC170" s="25">
        <f>IF('Indicator Date hidden'!AD171="x","x",$AC$2-'Indicator Date hidden'!AD171)</f>
        <v>0</v>
      </c>
      <c r="AD170" s="25">
        <f>IF('Indicator Date hidden'!AE171="x","x",$AD$2-'Indicator Date hidden'!AE171)</f>
        <v>0</v>
      </c>
      <c r="AE170" s="25">
        <f>IF('Indicator Date hidden'!AF171="x","x",$AE$2-'Indicator Date hidden'!AF171)</f>
        <v>0</v>
      </c>
      <c r="AF170" s="25">
        <f>IF('Indicator Date hidden'!AG171="x","x",$AF$2-'Indicator Date hidden'!AG171)</f>
        <v>1</v>
      </c>
      <c r="AG170" s="25">
        <f>IF('Indicator Date hidden'!AH171="x","x",$AG$2-'Indicator Date hidden'!AH171)</f>
        <v>0</v>
      </c>
      <c r="AH170" s="25">
        <f>IF('Indicator Date hidden'!AI171="x","x",$AH$2-'Indicator Date hidden'!AI171)</f>
        <v>0</v>
      </c>
      <c r="AI170" s="25">
        <f>IF('Indicator Date hidden'!AJ171="x","x",$AI$2-'Indicator Date hidden'!AJ171)</f>
        <v>0</v>
      </c>
      <c r="AJ170" s="25" t="str">
        <f>IF('Indicator Date hidden'!AK171="x","x",$AJ$2-'Indicator Date hidden'!AK171)</f>
        <v>x</v>
      </c>
      <c r="AK170" s="25">
        <f>IF('Indicator Date hidden'!AL171="x","x",$AK$2-'Indicator Date hidden'!AL171)</f>
        <v>0</v>
      </c>
      <c r="AL170" s="25">
        <f>IF('Indicator Date hidden'!AM171="x","x",$AL$2-'Indicator Date hidden'!AM171)</f>
        <v>0</v>
      </c>
      <c r="AM170" s="25">
        <f>IF('Indicator Date hidden'!AN171="x","x",$AM$2-'Indicator Date hidden'!AN171)</f>
        <v>0</v>
      </c>
      <c r="AN170" s="25">
        <f>IF('Indicator Date hidden'!AO171="x","x",$AN$2-'Indicator Date hidden'!AO171)</f>
        <v>0</v>
      </c>
      <c r="AO170" s="25">
        <f>IF('Indicator Date hidden'!AP171="x","x",$AO$2-'Indicator Date hidden'!AP171)</f>
        <v>1</v>
      </c>
      <c r="AP170" s="25">
        <f>IF('Indicator Date hidden'!AQ171="x","x",$AP$2-'Indicator Date hidden'!AQ171)</f>
        <v>0</v>
      </c>
      <c r="AQ170" s="25">
        <f>IF('Indicator Date hidden'!AR171="x","x",$AQ$2-'Indicator Date hidden'!AR171)</f>
        <v>0</v>
      </c>
      <c r="AR170" s="25">
        <f>IF('Indicator Date hidden'!AS171="x","x",$AR$2-'Indicator Date hidden'!AS171)</f>
        <v>0</v>
      </c>
      <c r="AS170" s="25">
        <f>IF('Indicator Date hidden'!AT171="x","x",$AS$2-'Indicator Date hidden'!AT171)</f>
        <v>0</v>
      </c>
      <c r="AT170" s="25">
        <f>IF('Indicator Date hidden'!AU171="x","x",$AT$2-'Indicator Date hidden'!AU171)</f>
        <v>0</v>
      </c>
      <c r="AU170" s="25">
        <f>IF('Indicator Date hidden'!AV171="x","x",$AU$2-'Indicator Date hidden'!AV171)</f>
        <v>2</v>
      </c>
      <c r="AV170" s="25">
        <f>IF('Indicator Date hidden'!AW171="x","x",$AV$2-'Indicator Date hidden'!AW171)</f>
        <v>0</v>
      </c>
      <c r="AW170" s="25">
        <f>IF('Indicator Date hidden'!AX171="x","x",$AW$2-'Indicator Date hidden'!AX171)</f>
        <v>0</v>
      </c>
      <c r="AX170" s="25">
        <f>IF('Indicator Date hidden'!AY171="x","x",$AX$2-'Indicator Date hidden'!AY171)</f>
        <v>0</v>
      </c>
      <c r="AY170" s="25">
        <f>IF('Indicator Date hidden'!AZ171="x","x",$AY$2-'Indicator Date hidden'!AZ171)</f>
        <v>0</v>
      </c>
      <c r="AZ170" s="25">
        <f>IF('Indicator Date hidden'!BA171="x","x",$AZ$2-'Indicator Date hidden'!BA171)</f>
        <v>0</v>
      </c>
      <c r="BA170">
        <f t="shared" si="25"/>
        <v>13</v>
      </c>
      <c r="BB170" s="26">
        <f t="shared" si="26"/>
        <v>0.26</v>
      </c>
      <c r="BC170">
        <f t="shared" si="27"/>
        <v>6</v>
      </c>
      <c r="BD170" s="26">
        <f t="shared" si="28"/>
        <v>0.79523581408284172</v>
      </c>
      <c r="BE170" s="28">
        <f t="shared" si="29"/>
        <v>0</v>
      </c>
    </row>
    <row r="171" spans="1:57" x14ac:dyDescent="0.35">
      <c r="A171" t="s">
        <v>8033</v>
      </c>
      <c r="B171" s="25">
        <f>IF('Indicator Date hidden'!C172="x","x",$B$2-'Indicator Date hidden'!C172)</f>
        <v>0</v>
      </c>
      <c r="C171" s="25">
        <f>IF('Indicator Date hidden'!D172="x","x",$C$2-'Indicator Date hidden'!D172)</f>
        <v>0</v>
      </c>
      <c r="D171" s="25">
        <f>IF('Indicator Date hidden'!E172="x","x",$D$2-'Indicator Date hidden'!E172)</f>
        <v>0</v>
      </c>
      <c r="E171" s="25">
        <f>IF('Indicator Date hidden'!F172="x","x",$E$2-'Indicator Date hidden'!F172)</f>
        <v>0</v>
      </c>
      <c r="F171" s="25">
        <f>IF('Indicator Date hidden'!G172="x","x",$F$2-'Indicator Date hidden'!G172)</f>
        <v>0</v>
      </c>
      <c r="G171" s="25">
        <f>IF('Indicator Date hidden'!H172="x","x",$G$2-'Indicator Date hidden'!H172)</f>
        <v>0</v>
      </c>
      <c r="H171" s="25">
        <f>IF('Indicator Date hidden'!I172="x","x",$H$2-'Indicator Date hidden'!I172)</f>
        <v>0</v>
      </c>
      <c r="I171" s="25">
        <f>IF('Indicator Date hidden'!J172="x","x",$I$2-'Indicator Date hidden'!J172)</f>
        <v>0</v>
      </c>
      <c r="J171" s="25">
        <f>IF('Indicator Date hidden'!K172="x","x",$J$2-'Indicator Date hidden'!K172)</f>
        <v>0</v>
      </c>
      <c r="K171" s="25">
        <f>IF('Indicator Date hidden'!L172="x","x",$K$2-'Indicator Date hidden'!L172)</f>
        <v>0</v>
      </c>
      <c r="L171" s="25">
        <f>IF('Indicator Date hidden'!M172="x","x",$L$2-'Indicator Date hidden'!M172)</f>
        <v>0</v>
      </c>
      <c r="M171" s="25">
        <f>IF('Indicator Date hidden'!N172="x","x",$M$2-'Indicator Date hidden'!N172)</f>
        <v>0</v>
      </c>
      <c r="N171" s="25">
        <f>IF('Indicator Date hidden'!O172="x","x",$N$2-'Indicator Date hidden'!O172)</f>
        <v>0</v>
      </c>
      <c r="O171" s="25">
        <f>IF('Indicator Date hidden'!P172="x","x",$O$2-'Indicator Date hidden'!P172)</f>
        <v>0</v>
      </c>
      <c r="P171" s="25">
        <f>IF('Indicator Date hidden'!Q172="x","x",$P$2-'Indicator Date hidden'!Q172)</f>
        <v>0</v>
      </c>
      <c r="Q171" s="25">
        <f>IF('Indicator Date hidden'!R172="x","x",$Q$2-'Indicator Date hidden'!R172)</f>
        <v>8</v>
      </c>
      <c r="R171" s="25">
        <f>IF('Indicator Date hidden'!S172="x","x",$R$2-'Indicator Date hidden'!S172)</f>
        <v>0</v>
      </c>
      <c r="S171" s="25">
        <f>IF('Indicator Date hidden'!T172="x","x",$S$2-'Indicator Date hidden'!T172)</f>
        <v>0</v>
      </c>
      <c r="T171" s="25">
        <f>IF('Indicator Date hidden'!U172="x","x",$T$2-'Indicator Date hidden'!U172)</f>
        <v>0</v>
      </c>
      <c r="U171" s="25">
        <f>IF('Indicator Date hidden'!V172="x","x",$U$2-'Indicator Date hidden'!V172)</f>
        <v>0</v>
      </c>
      <c r="V171" s="25">
        <f>IF('Indicator Date hidden'!W172="x","x",$V$2-'Indicator Date hidden'!W172)</f>
        <v>0</v>
      </c>
      <c r="W171" s="25">
        <f>IF('Indicator Date hidden'!X172="x","x",$W$2-'Indicator Date hidden'!X172)</f>
        <v>2</v>
      </c>
      <c r="X171" s="25">
        <f>IF('Indicator Date hidden'!Y172="x","x",$X$2-'Indicator Date hidden'!Y172)</f>
        <v>4</v>
      </c>
      <c r="Y171" s="25">
        <f>IF('Indicator Date hidden'!Z172="x","x",$Y$2-'Indicator Date hidden'!Z172)</f>
        <v>0</v>
      </c>
      <c r="Z171" s="25">
        <f>IF('Indicator Date hidden'!AA172="x","x",$Z$2-'Indicator Date hidden'!AA172)</f>
        <v>0</v>
      </c>
      <c r="AA171" s="25">
        <f>IF('Indicator Date hidden'!AB172="x","x",$AA$2-'Indicator Date hidden'!AB172)</f>
        <v>0</v>
      </c>
      <c r="AB171" s="25">
        <f>IF('Indicator Date hidden'!AC172="x","x",$AB$2-'Indicator Date hidden'!AC172)</f>
        <v>0</v>
      </c>
      <c r="AC171" s="25">
        <f>IF('Indicator Date hidden'!AD172="x","x",$AC$2-'Indicator Date hidden'!AD172)</f>
        <v>0</v>
      </c>
      <c r="AD171" s="25">
        <f>IF('Indicator Date hidden'!AE172="x","x",$AD$2-'Indicator Date hidden'!AE172)</f>
        <v>0</v>
      </c>
      <c r="AE171" s="25">
        <f>IF('Indicator Date hidden'!AF172="x","x",$AE$2-'Indicator Date hidden'!AF172)</f>
        <v>0</v>
      </c>
      <c r="AF171" s="25">
        <f>IF('Indicator Date hidden'!AG172="x","x",$AF$2-'Indicator Date hidden'!AG172)</f>
        <v>1</v>
      </c>
      <c r="AG171" s="25">
        <f>IF('Indicator Date hidden'!AH172="x","x",$AG$2-'Indicator Date hidden'!AH172)</f>
        <v>0</v>
      </c>
      <c r="AH171" s="25">
        <f>IF('Indicator Date hidden'!AI172="x","x",$AH$2-'Indicator Date hidden'!AI172)</f>
        <v>0</v>
      </c>
      <c r="AI171" s="25">
        <f>IF('Indicator Date hidden'!AJ172="x","x",$AI$2-'Indicator Date hidden'!AJ172)</f>
        <v>0</v>
      </c>
      <c r="AJ171" s="25">
        <f>IF('Indicator Date hidden'!AK172="x","x",$AJ$2-'Indicator Date hidden'!AK172)</f>
        <v>1</v>
      </c>
      <c r="AK171" s="25">
        <f>IF('Indicator Date hidden'!AL172="x","x",$AK$2-'Indicator Date hidden'!AL172)</f>
        <v>1</v>
      </c>
      <c r="AL171" s="25">
        <f>IF('Indicator Date hidden'!AM172="x","x",$AL$2-'Indicator Date hidden'!AM172)</f>
        <v>0</v>
      </c>
      <c r="AM171" s="25">
        <f>IF('Indicator Date hidden'!AN172="x","x",$AM$2-'Indicator Date hidden'!AN172)</f>
        <v>0</v>
      </c>
      <c r="AN171" s="25">
        <f>IF('Indicator Date hidden'!AO172="x","x",$AN$2-'Indicator Date hidden'!AO172)</f>
        <v>0</v>
      </c>
      <c r="AO171" s="25">
        <f>IF('Indicator Date hidden'!AP172="x","x",$AO$2-'Indicator Date hidden'!AP172)</f>
        <v>0</v>
      </c>
      <c r="AP171" s="25">
        <f>IF('Indicator Date hidden'!AQ172="x","x",$AP$2-'Indicator Date hidden'!AQ172)</f>
        <v>0</v>
      </c>
      <c r="AQ171" s="25">
        <f>IF('Indicator Date hidden'!AR172="x","x",$AQ$2-'Indicator Date hidden'!AR172)</f>
        <v>0</v>
      </c>
      <c r="AR171" s="25">
        <f>IF('Indicator Date hidden'!AS172="x","x",$AR$2-'Indicator Date hidden'!AS172)</f>
        <v>0</v>
      </c>
      <c r="AS171" s="25">
        <f>IF('Indicator Date hidden'!AT172="x","x",$AS$2-'Indicator Date hidden'!AT172)</f>
        <v>0</v>
      </c>
      <c r="AT171" s="25">
        <f>IF('Indicator Date hidden'!AU172="x","x",$AT$2-'Indicator Date hidden'!AU172)</f>
        <v>0</v>
      </c>
      <c r="AU171" s="25">
        <f>IF('Indicator Date hidden'!AV172="x","x",$AU$2-'Indicator Date hidden'!AV172)</f>
        <v>4</v>
      </c>
      <c r="AV171" s="25">
        <f>IF('Indicator Date hidden'!AW172="x","x",$AV$2-'Indicator Date hidden'!AW172)</f>
        <v>0</v>
      </c>
      <c r="AW171" s="25">
        <f>IF('Indicator Date hidden'!AX172="x","x",$AW$2-'Indicator Date hidden'!AX172)</f>
        <v>0</v>
      </c>
      <c r="AX171" s="25">
        <f>IF('Indicator Date hidden'!AY172="x","x",$AX$2-'Indicator Date hidden'!AY172)</f>
        <v>0</v>
      </c>
      <c r="AY171" s="25">
        <f>IF('Indicator Date hidden'!AZ172="x","x",$AY$2-'Indicator Date hidden'!AZ172)</f>
        <v>0</v>
      </c>
      <c r="AZ171" s="25">
        <f>IF('Indicator Date hidden'!BA172="x","x",$AZ$2-'Indicator Date hidden'!BA172)</f>
        <v>0</v>
      </c>
      <c r="BA171">
        <f t="shared" si="25"/>
        <v>21</v>
      </c>
      <c r="BB171" s="26">
        <f t="shared" si="26"/>
        <v>0.41176470588235292</v>
      </c>
      <c r="BC171">
        <f t="shared" si="27"/>
        <v>7</v>
      </c>
      <c r="BD171" s="26">
        <f t="shared" si="28"/>
        <v>1.3601682506685981</v>
      </c>
      <c r="BE171" s="28">
        <f t="shared" si="29"/>
        <v>0</v>
      </c>
    </row>
    <row r="172" spans="1:57" x14ac:dyDescent="0.35">
      <c r="A172" t="s">
        <v>7938</v>
      </c>
      <c r="B172" s="25">
        <f>IF('Indicator Date hidden'!C173="x","x",$B$2-'Indicator Date hidden'!C173)</f>
        <v>0</v>
      </c>
      <c r="C172" s="25">
        <f>IF('Indicator Date hidden'!D173="x","x",$C$2-'Indicator Date hidden'!D173)</f>
        <v>0</v>
      </c>
      <c r="D172" s="25">
        <f>IF('Indicator Date hidden'!E173="x","x",$D$2-'Indicator Date hidden'!E173)</f>
        <v>0</v>
      </c>
      <c r="E172" s="25">
        <f>IF('Indicator Date hidden'!F173="x","x",$E$2-'Indicator Date hidden'!F173)</f>
        <v>0</v>
      </c>
      <c r="F172" s="25">
        <f>IF('Indicator Date hidden'!G173="x","x",$F$2-'Indicator Date hidden'!G173)</f>
        <v>0</v>
      </c>
      <c r="G172" s="25">
        <f>IF('Indicator Date hidden'!H173="x","x",$G$2-'Indicator Date hidden'!H173)</f>
        <v>0</v>
      </c>
      <c r="H172" s="25">
        <f>IF('Indicator Date hidden'!I173="x","x",$H$2-'Indicator Date hidden'!I173)</f>
        <v>0</v>
      </c>
      <c r="I172" s="25">
        <f>IF('Indicator Date hidden'!J173="x","x",$I$2-'Indicator Date hidden'!J173)</f>
        <v>0</v>
      </c>
      <c r="J172" s="25">
        <f>IF('Indicator Date hidden'!K173="x","x",$J$2-'Indicator Date hidden'!K173)</f>
        <v>0</v>
      </c>
      <c r="K172" s="25">
        <f>IF('Indicator Date hidden'!L173="x","x",$K$2-'Indicator Date hidden'!L173)</f>
        <v>0</v>
      </c>
      <c r="L172" s="25">
        <f>IF('Indicator Date hidden'!M173="x","x",$L$2-'Indicator Date hidden'!M173)</f>
        <v>0</v>
      </c>
      <c r="M172" s="25">
        <f>IF('Indicator Date hidden'!N173="x","x",$M$2-'Indicator Date hidden'!N173)</f>
        <v>0</v>
      </c>
      <c r="N172" s="25">
        <f>IF('Indicator Date hidden'!O173="x","x",$N$2-'Indicator Date hidden'!O173)</f>
        <v>0</v>
      </c>
      <c r="O172" s="25">
        <f>IF('Indicator Date hidden'!P173="x","x",$O$2-'Indicator Date hidden'!P173)</f>
        <v>0</v>
      </c>
      <c r="P172" s="25">
        <f>IF('Indicator Date hidden'!Q173="x","x",$P$2-'Indicator Date hidden'!Q173)</f>
        <v>0</v>
      </c>
      <c r="Q172" s="25">
        <f>IF('Indicator Date hidden'!R173="x","x",$Q$2-'Indicator Date hidden'!R173)</f>
        <v>3</v>
      </c>
      <c r="R172" s="25">
        <f>IF('Indicator Date hidden'!S173="x","x",$R$2-'Indicator Date hidden'!S173)</f>
        <v>0</v>
      </c>
      <c r="S172" s="25">
        <f>IF('Indicator Date hidden'!T173="x","x",$S$2-'Indicator Date hidden'!T173)</f>
        <v>0</v>
      </c>
      <c r="T172" s="25">
        <f>IF('Indicator Date hidden'!U173="x","x",$T$2-'Indicator Date hidden'!U173)</f>
        <v>0</v>
      </c>
      <c r="U172" s="25">
        <f>IF('Indicator Date hidden'!V173="x","x",$U$2-'Indicator Date hidden'!V173)</f>
        <v>0</v>
      </c>
      <c r="V172" s="25">
        <f>IF('Indicator Date hidden'!W173="x","x",$V$2-'Indicator Date hidden'!W173)</f>
        <v>0</v>
      </c>
      <c r="W172" s="25">
        <f>IF('Indicator Date hidden'!X173="x","x",$W$2-'Indicator Date hidden'!X173)</f>
        <v>3</v>
      </c>
      <c r="X172" s="25">
        <f>IF('Indicator Date hidden'!Y173="x","x",$X$2-'Indicator Date hidden'!Y173)</f>
        <v>4</v>
      </c>
      <c r="Y172" s="25">
        <f>IF('Indicator Date hidden'!Z173="x","x",$Y$2-'Indicator Date hidden'!Z173)</f>
        <v>0</v>
      </c>
      <c r="Z172" s="25">
        <f>IF('Indicator Date hidden'!AA173="x","x",$Z$2-'Indicator Date hidden'!AA173)</f>
        <v>0</v>
      </c>
      <c r="AA172" s="25">
        <f>IF('Indicator Date hidden'!AB173="x","x",$AA$2-'Indicator Date hidden'!AB173)</f>
        <v>1</v>
      </c>
      <c r="AB172" s="25">
        <f>IF('Indicator Date hidden'!AC173="x","x",$AB$2-'Indicator Date hidden'!AC173)</f>
        <v>0</v>
      </c>
      <c r="AC172" s="25">
        <f>IF('Indicator Date hidden'!AD173="x","x",$AC$2-'Indicator Date hidden'!AD173)</f>
        <v>0</v>
      </c>
      <c r="AD172" s="25" t="str">
        <f>IF('Indicator Date hidden'!AE173="x","x",$AD$2-'Indicator Date hidden'!AE173)</f>
        <v>x</v>
      </c>
      <c r="AE172" s="25">
        <f>IF('Indicator Date hidden'!AF173="x","x",$AE$2-'Indicator Date hidden'!AF173)</f>
        <v>0</v>
      </c>
      <c r="AF172" s="25">
        <f>IF('Indicator Date hidden'!AG173="x","x",$AF$2-'Indicator Date hidden'!AG173)</f>
        <v>5</v>
      </c>
      <c r="AG172" s="25">
        <f>IF('Indicator Date hidden'!AH173="x","x",$AG$2-'Indicator Date hidden'!AH173)</f>
        <v>0</v>
      </c>
      <c r="AH172" s="25">
        <f>IF('Indicator Date hidden'!AI173="x","x",$AH$2-'Indicator Date hidden'!AI173)</f>
        <v>0</v>
      </c>
      <c r="AI172" s="25">
        <f>IF('Indicator Date hidden'!AJ173="x","x",$AI$2-'Indicator Date hidden'!AJ173)</f>
        <v>0</v>
      </c>
      <c r="AJ172" s="25">
        <f>IF('Indicator Date hidden'!AK173="x","x",$AJ$2-'Indicator Date hidden'!AK173)</f>
        <v>1</v>
      </c>
      <c r="AK172" s="25">
        <f>IF('Indicator Date hidden'!AL173="x","x",$AK$2-'Indicator Date hidden'!AL173)</f>
        <v>1</v>
      </c>
      <c r="AL172" s="25">
        <f>IF('Indicator Date hidden'!AM173="x","x",$AL$2-'Indicator Date hidden'!AM173)</f>
        <v>0</v>
      </c>
      <c r="AM172" s="25">
        <f>IF('Indicator Date hidden'!AN173="x","x",$AM$2-'Indicator Date hidden'!AN173)</f>
        <v>0</v>
      </c>
      <c r="AN172" s="25">
        <f>IF('Indicator Date hidden'!AO173="x","x",$AN$2-'Indicator Date hidden'!AO173)</f>
        <v>0</v>
      </c>
      <c r="AO172" s="25">
        <f>IF('Indicator Date hidden'!AP173="x","x",$AO$2-'Indicator Date hidden'!AP173)</f>
        <v>1</v>
      </c>
      <c r="AP172" s="25">
        <f>IF('Indicator Date hidden'!AQ173="x","x",$AP$2-'Indicator Date hidden'!AQ173)</f>
        <v>1</v>
      </c>
      <c r="AQ172" s="25">
        <f>IF('Indicator Date hidden'!AR173="x","x",$AQ$2-'Indicator Date hidden'!AR173)</f>
        <v>0</v>
      </c>
      <c r="AR172" s="25">
        <f>IF('Indicator Date hidden'!AS173="x","x",$AR$2-'Indicator Date hidden'!AS173)</f>
        <v>0</v>
      </c>
      <c r="AS172" s="25">
        <f>IF('Indicator Date hidden'!AT173="x","x",$AS$2-'Indicator Date hidden'!AT173)</f>
        <v>0</v>
      </c>
      <c r="AT172" s="25">
        <f>IF('Indicator Date hidden'!AU173="x","x",$AT$2-'Indicator Date hidden'!AU173)</f>
        <v>0</v>
      </c>
      <c r="AU172" s="25">
        <f>IF('Indicator Date hidden'!AV173="x","x",$AU$2-'Indicator Date hidden'!AV173)</f>
        <v>1</v>
      </c>
      <c r="AV172" s="25">
        <f>IF('Indicator Date hidden'!AW173="x","x",$AV$2-'Indicator Date hidden'!AW173)</f>
        <v>0</v>
      </c>
      <c r="AW172" s="25">
        <f>IF('Indicator Date hidden'!AX173="x","x",$AW$2-'Indicator Date hidden'!AX173)</f>
        <v>0</v>
      </c>
      <c r="AX172" s="25">
        <f>IF('Indicator Date hidden'!AY173="x","x",$AX$2-'Indicator Date hidden'!AY173)</f>
        <v>0</v>
      </c>
      <c r="AY172" s="25">
        <f>IF('Indicator Date hidden'!AZ173="x","x",$AY$2-'Indicator Date hidden'!AZ173)</f>
        <v>0</v>
      </c>
      <c r="AZ172" s="25">
        <f>IF('Indicator Date hidden'!BA173="x","x",$AZ$2-'Indicator Date hidden'!BA173)</f>
        <v>0</v>
      </c>
      <c r="BA172">
        <f t="shared" si="25"/>
        <v>21</v>
      </c>
      <c r="BB172" s="26">
        <f t="shared" si="26"/>
        <v>0.42</v>
      </c>
      <c r="BC172">
        <f t="shared" si="27"/>
        <v>10</v>
      </c>
      <c r="BD172" s="26">
        <f t="shared" si="28"/>
        <v>1.06</v>
      </c>
      <c r="BE172" s="28">
        <f t="shared" si="29"/>
        <v>0</v>
      </c>
    </row>
    <row r="173" spans="1:57" x14ac:dyDescent="0.35">
      <c r="A173" t="s">
        <v>8039</v>
      </c>
      <c r="B173" s="25">
        <f>IF('Indicator Date hidden'!C174="x","x",$B$2-'Indicator Date hidden'!C174)</f>
        <v>0</v>
      </c>
      <c r="C173" s="25">
        <f>IF('Indicator Date hidden'!D174="x","x",$C$2-'Indicator Date hidden'!D174)</f>
        <v>0</v>
      </c>
      <c r="D173" s="25">
        <f>IF('Indicator Date hidden'!E174="x","x",$D$2-'Indicator Date hidden'!E174)</f>
        <v>0</v>
      </c>
      <c r="E173" s="25">
        <f>IF('Indicator Date hidden'!F174="x","x",$E$2-'Indicator Date hidden'!F174)</f>
        <v>0</v>
      </c>
      <c r="F173" s="25">
        <f>IF('Indicator Date hidden'!G174="x","x",$F$2-'Indicator Date hidden'!G174)</f>
        <v>0</v>
      </c>
      <c r="G173" s="25">
        <f>IF('Indicator Date hidden'!H174="x","x",$G$2-'Indicator Date hidden'!H174)</f>
        <v>0</v>
      </c>
      <c r="H173" s="25">
        <f>IF('Indicator Date hidden'!I174="x","x",$H$2-'Indicator Date hidden'!I174)</f>
        <v>0</v>
      </c>
      <c r="I173" s="25">
        <f>IF('Indicator Date hidden'!J174="x","x",$I$2-'Indicator Date hidden'!J174)</f>
        <v>0</v>
      </c>
      <c r="J173" s="25">
        <f>IF('Indicator Date hidden'!K174="x","x",$J$2-'Indicator Date hidden'!K174)</f>
        <v>0</v>
      </c>
      <c r="K173" s="25">
        <f>IF('Indicator Date hidden'!L174="x","x",$K$2-'Indicator Date hidden'!L174)</f>
        <v>0</v>
      </c>
      <c r="L173" s="25">
        <f>IF('Indicator Date hidden'!M174="x","x",$L$2-'Indicator Date hidden'!M174)</f>
        <v>0</v>
      </c>
      <c r="M173" s="25">
        <f>IF('Indicator Date hidden'!N174="x","x",$M$2-'Indicator Date hidden'!N174)</f>
        <v>0</v>
      </c>
      <c r="N173" s="25">
        <f>IF('Indicator Date hidden'!O174="x","x",$N$2-'Indicator Date hidden'!O174)</f>
        <v>0</v>
      </c>
      <c r="O173" s="25">
        <f>IF('Indicator Date hidden'!P174="x","x",$O$2-'Indicator Date hidden'!P174)</f>
        <v>0</v>
      </c>
      <c r="P173" s="25">
        <f>IF('Indicator Date hidden'!Q174="x","x",$P$2-'Indicator Date hidden'!Q174)</f>
        <v>0</v>
      </c>
      <c r="Q173" s="25">
        <f>IF('Indicator Date hidden'!R174="x","x",$Q$2-'Indicator Date hidden'!R174)</f>
        <v>4</v>
      </c>
      <c r="R173" s="25">
        <f>IF('Indicator Date hidden'!S174="x","x",$R$2-'Indicator Date hidden'!S174)</f>
        <v>0</v>
      </c>
      <c r="S173" s="25">
        <f>IF('Indicator Date hidden'!T174="x","x",$S$2-'Indicator Date hidden'!T174)</f>
        <v>0</v>
      </c>
      <c r="T173" s="25">
        <f>IF('Indicator Date hidden'!U174="x","x",$T$2-'Indicator Date hidden'!U174)</f>
        <v>0</v>
      </c>
      <c r="U173" s="25">
        <f>IF('Indicator Date hidden'!V174="x","x",$U$2-'Indicator Date hidden'!V174)</f>
        <v>0</v>
      </c>
      <c r="V173" s="25">
        <f>IF('Indicator Date hidden'!W174="x","x",$V$2-'Indicator Date hidden'!W174)</f>
        <v>0</v>
      </c>
      <c r="W173" s="25">
        <f>IF('Indicator Date hidden'!X174="x","x",$W$2-'Indicator Date hidden'!X174)</f>
        <v>5</v>
      </c>
      <c r="X173" s="25">
        <f>IF('Indicator Date hidden'!Y174="x","x",$X$2-'Indicator Date hidden'!Y174)</f>
        <v>3</v>
      </c>
      <c r="Y173" s="25">
        <f>IF('Indicator Date hidden'!Z174="x","x",$Y$2-'Indicator Date hidden'!Z174)</f>
        <v>0</v>
      </c>
      <c r="Z173" s="25">
        <f>IF('Indicator Date hidden'!AA174="x","x",$Z$2-'Indicator Date hidden'!AA174)</f>
        <v>0</v>
      </c>
      <c r="AA173" s="25" t="str">
        <f>IF('Indicator Date hidden'!AB174="x","x",$AA$2-'Indicator Date hidden'!AB174)</f>
        <v>x</v>
      </c>
      <c r="AB173" s="25">
        <f>IF('Indicator Date hidden'!AC174="x","x",$AB$2-'Indicator Date hidden'!AC174)</f>
        <v>0</v>
      </c>
      <c r="AC173" s="25">
        <f>IF('Indicator Date hidden'!AD174="x","x",$AC$2-'Indicator Date hidden'!AD174)</f>
        <v>0</v>
      </c>
      <c r="AD173" s="25">
        <f>IF('Indicator Date hidden'!AE174="x","x",$AD$2-'Indicator Date hidden'!AE174)</f>
        <v>0</v>
      </c>
      <c r="AE173" s="25" t="str">
        <f>IF('Indicator Date hidden'!AF174="x","x",$AE$2-'Indicator Date hidden'!AF174)</f>
        <v>x</v>
      </c>
      <c r="AF173" s="25">
        <f>IF('Indicator Date hidden'!AG174="x","x",$AF$2-'Indicator Date hidden'!AG174)</f>
        <v>6</v>
      </c>
      <c r="AG173" s="25">
        <f>IF('Indicator Date hidden'!AH174="x","x",$AG$2-'Indicator Date hidden'!AH174)</f>
        <v>0</v>
      </c>
      <c r="AH173" s="25">
        <f>IF('Indicator Date hidden'!AI174="x","x",$AH$2-'Indicator Date hidden'!AI174)</f>
        <v>0</v>
      </c>
      <c r="AI173" s="25">
        <f>IF('Indicator Date hidden'!AJ174="x","x",$AI$2-'Indicator Date hidden'!AJ174)</f>
        <v>0</v>
      </c>
      <c r="AJ173" s="25">
        <f>IF('Indicator Date hidden'!AK174="x","x",$AJ$2-'Indicator Date hidden'!AK174)</f>
        <v>1</v>
      </c>
      <c r="AK173" s="25">
        <f>IF('Indicator Date hidden'!AL174="x","x",$AK$2-'Indicator Date hidden'!AL174)</f>
        <v>1</v>
      </c>
      <c r="AL173" s="25">
        <f>IF('Indicator Date hidden'!AM174="x","x",$AL$2-'Indicator Date hidden'!AM174)</f>
        <v>0</v>
      </c>
      <c r="AM173" s="25">
        <f>IF('Indicator Date hidden'!AN174="x","x",$AM$2-'Indicator Date hidden'!AN174)</f>
        <v>0</v>
      </c>
      <c r="AN173" s="25">
        <f>IF('Indicator Date hidden'!AO174="x","x",$AN$2-'Indicator Date hidden'!AO174)</f>
        <v>0</v>
      </c>
      <c r="AO173" s="25" t="str">
        <f>IF('Indicator Date hidden'!AP174="x","x",$AO$2-'Indicator Date hidden'!AP174)</f>
        <v>x</v>
      </c>
      <c r="AP173" s="25" t="str">
        <f>IF('Indicator Date hidden'!AQ174="x","x",$AP$2-'Indicator Date hidden'!AQ174)</f>
        <v>x</v>
      </c>
      <c r="AQ173" s="25">
        <f>IF('Indicator Date hidden'!AR174="x","x",$AQ$2-'Indicator Date hidden'!AR174)</f>
        <v>6</v>
      </c>
      <c r="AR173" s="25">
        <f>IF('Indicator Date hidden'!AS174="x","x",$AR$2-'Indicator Date hidden'!AS174)</f>
        <v>0</v>
      </c>
      <c r="AS173" s="25">
        <f>IF('Indicator Date hidden'!AT174="x","x",$AS$2-'Indicator Date hidden'!AT174)</f>
        <v>0</v>
      </c>
      <c r="AT173" s="25">
        <f>IF('Indicator Date hidden'!AU174="x","x",$AT$2-'Indicator Date hidden'!AU174)</f>
        <v>0</v>
      </c>
      <c r="AU173" s="25">
        <f>IF('Indicator Date hidden'!AV174="x","x",$AU$2-'Indicator Date hidden'!AV174)</f>
        <v>4</v>
      </c>
      <c r="AV173" s="25">
        <f>IF('Indicator Date hidden'!AW174="x","x",$AV$2-'Indicator Date hidden'!AW174)</f>
        <v>0</v>
      </c>
      <c r="AW173" s="25">
        <f>IF('Indicator Date hidden'!AX174="x","x",$AW$2-'Indicator Date hidden'!AX174)</f>
        <v>0</v>
      </c>
      <c r="AX173" s="25">
        <f>IF('Indicator Date hidden'!AY174="x","x",$AX$2-'Indicator Date hidden'!AY174)</f>
        <v>0</v>
      </c>
      <c r="AY173" s="25">
        <f>IF('Indicator Date hidden'!AZ174="x","x",$AY$2-'Indicator Date hidden'!AZ174)</f>
        <v>0</v>
      </c>
      <c r="AZ173" s="25">
        <f>IF('Indicator Date hidden'!BA174="x","x",$AZ$2-'Indicator Date hidden'!BA174)</f>
        <v>0</v>
      </c>
      <c r="BA173">
        <f t="shared" si="25"/>
        <v>30</v>
      </c>
      <c r="BB173" s="26">
        <f t="shared" si="26"/>
        <v>0.63829787234042556</v>
      </c>
      <c r="BC173">
        <f t="shared" si="27"/>
        <v>8</v>
      </c>
      <c r="BD173" s="26">
        <f t="shared" si="28"/>
        <v>1.6035271218227041</v>
      </c>
      <c r="BE173" s="28">
        <f t="shared" si="29"/>
        <v>0</v>
      </c>
    </row>
    <row r="174" spans="1:57" x14ac:dyDescent="0.35">
      <c r="A174" t="s">
        <v>8032</v>
      </c>
      <c r="B174" s="25">
        <f>IF('Indicator Date hidden'!C175="x","x",$B$2-'Indicator Date hidden'!C175)</f>
        <v>0</v>
      </c>
      <c r="C174" s="25">
        <f>IF('Indicator Date hidden'!D175="x","x",$C$2-'Indicator Date hidden'!D175)</f>
        <v>0</v>
      </c>
      <c r="D174" s="25">
        <f>IF('Indicator Date hidden'!E175="x","x",$D$2-'Indicator Date hidden'!E175)</f>
        <v>0</v>
      </c>
      <c r="E174" s="25">
        <f>IF('Indicator Date hidden'!F175="x","x",$E$2-'Indicator Date hidden'!F175)</f>
        <v>0</v>
      </c>
      <c r="F174" s="25">
        <f>IF('Indicator Date hidden'!G175="x","x",$F$2-'Indicator Date hidden'!G175)</f>
        <v>0</v>
      </c>
      <c r="G174" s="25">
        <f>IF('Indicator Date hidden'!H175="x","x",$G$2-'Indicator Date hidden'!H175)</f>
        <v>0</v>
      </c>
      <c r="H174" s="25">
        <f>IF('Indicator Date hidden'!I175="x","x",$H$2-'Indicator Date hidden'!I175)</f>
        <v>0</v>
      </c>
      <c r="I174" s="25">
        <f>IF('Indicator Date hidden'!J175="x","x",$I$2-'Indicator Date hidden'!J175)</f>
        <v>0</v>
      </c>
      <c r="J174" s="25">
        <f>IF('Indicator Date hidden'!K175="x","x",$J$2-'Indicator Date hidden'!K175)</f>
        <v>0</v>
      </c>
      <c r="K174" s="25">
        <f>IF('Indicator Date hidden'!L175="x","x",$K$2-'Indicator Date hidden'!L175)</f>
        <v>0</v>
      </c>
      <c r="L174" s="25">
        <f>IF('Indicator Date hidden'!M175="x","x",$L$2-'Indicator Date hidden'!M175)</f>
        <v>0</v>
      </c>
      <c r="M174" s="25">
        <f>IF('Indicator Date hidden'!N175="x","x",$M$2-'Indicator Date hidden'!N175)</f>
        <v>0</v>
      </c>
      <c r="N174" s="25">
        <f>IF('Indicator Date hidden'!O175="x","x",$N$2-'Indicator Date hidden'!O175)</f>
        <v>0</v>
      </c>
      <c r="O174" s="25">
        <f>IF('Indicator Date hidden'!P175="x","x",$O$2-'Indicator Date hidden'!P175)</f>
        <v>0</v>
      </c>
      <c r="P174" s="25">
        <f>IF('Indicator Date hidden'!Q175="x","x",$P$2-'Indicator Date hidden'!Q175)</f>
        <v>0</v>
      </c>
      <c r="Q174" s="25">
        <f>IF('Indicator Date hidden'!R175="x","x",$Q$2-'Indicator Date hidden'!R175)</f>
        <v>0</v>
      </c>
      <c r="R174" s="25">
        <f>IF('Indicator Date hidden'!S175="x","x",$R$2-'Indicator Date hidden'!S175)</f>
        <v>0</v>
      </c>
      <c r="S174" s="25">
        <f>IF('Indicator Date hidden'!T175="x","x",$S$2-'Indicator Date hidden'!T175)</f>
        <v>0</v>
      </c>
      <c r="T174" s="25">
        <f>IF('Indicator Date hidden'!U175="x","x",$T$2-'Indicator Date hidden'!U175)</f>
        <v>0</v>
      </c>
      <c r="U174" s="25">
        <f>IF('Indicator Date hidden'!V175="x","x",$U$2-'Indicator Date hidden'!V175)</f>
        <v>0</v>
      </c>
      <c r="V174" s="25">
        <f>IF('Indicator Date hidden'!W175="x","x",$V$2-'Indicator Date hidden'!W175)</f>
        <v>0</v>
      </c>
      <c r="W174" s="25">
        <f>IF('Indicator Date hidden'!X175="x","x",$W$2-'Indicator Date hidden'!X175)</f>
        <v>0</v>
      </c>
      <c r="X174" s="25">
        <f>IF('Indicator Date hidden'!Y175="x","x",$X$2-'Indicator Date hidden'!Y175)</f>
        <v>4</v>
      </c>
      <c r="Y174" s="25">
        <f>IF('Indicator Date hidden'!Z175="x","x",$Y$2-'Indicator Date hidden'!Z175)</f>
        <v>0</v>
      </c>
      <c r="Z174" s="25">
        <f>IF('Indicator Date hidden'!AA175="x","x",$Z$2-'Indicator Date hidden'!AA175)</f>
        <v>0</v>
      </c>
      <c r="AA174" s="25">
        <f>IF('Indicator Date hidden'!AB175="x","x",$AA$2-'Indicator Date hidden'!AB175)</f>
        <v>0</v>
      </c>
      <c r="AB174" s="25">
        <f>IF('Indicator Date hidden'!AC175="x","x",$AB$2-'Indicator Date hidden'!AC175)</f>
        <v>0</v>
      </c>
      <c r="AC174" s="25">
        <f>IF('Indicator Date hidden'!AD175="x","x",$AC$2-'Indicator Date hidden'!AD175)</f>
        <v>0</v>
      </c>
      <c r="AD174" s="25">
        <f>IF('Indicator Date hidden'!AE175="x","x",$AD$2-'Indicator Date hidden'!AE175)</f>
        <v>0</v>
      </c>
      <c r="AE174" s="25">
        <f>IF('Indicator Date hidden'!AF175="x","x",$AE$2-'Indicator Date hidden'!AF175)</f>
        <v>0</v>
      </c>
      <c r="AF174" s="25">
        <f>IF('Indicator Date hidden'!AG175="x","x",$AF$2-'Indicator Date hidden'!AG175)</f>
        <v>2</v>
      </c>
      <c r="AG174" s="25">
        <f>IF('Indicator Date hidden'!AH175="x","x",$AG$2-'Indicator Date hidden'!AH175)</f>
        <v>0</v>
      </c>
      <c r="AH174" s="25">
        <f>IF('Indicator Date hidden'!AI175="x","x",$AH$2-'Indicator Date hidden'!AI175)</f>
        <v>0</v>
      </c>
      <c r="AI174" s="25">
        <f>IF('Indicator Date hidden'!AJ175="x","x",$AI$2-'Indicator Date hidden'!AJ175)</f>
        <v>0</v>
      </c>
      <c r="AJ174" s="25">
        <f>IF('Indicator Date hidden'!AK175="x","x",$AJ$2-'Indicator Date hidden'!AK175)</f>
        <v>1</v>
      </c>
      <c r="AK174" s="25">
        <f>IF('Indicator Date hidden'!AL175="x","x",$AK$2-'Indicator Date hidden'!AL175)</f>
        <v>1</v>
      </c>
      <c r="AL174" s="25">
        <f>IF('Indicator Date hidden'!AM175="x","x",$AL$2-'Indicator Date hidden'!AM175)</f>
        <v>0</v>
      </c>
      <c r="AM174" s="25">
        <f>IF('Indicator Date hidden'!AN175="x","x",$AM$2-'Indicator Date hidden'!AN175)</f>
        <v>0</v>
      </c>
      <c r="AN174" s="25">
        <f>IF('Indicator Date hidden'!AO175="x","x",$AN$2-'Indicator Date hidden'!AO175)</f>
        <v>0</v>
      </c>
      <c r="AO174" s="25">
        <f>IF('Indicator Date hidden'!AP175="x","x",$AO$2-'Indicator Date hidden'!AP175)</f>
        <v>0</v>
      </c>
      <c r="AP174" s="25">
        <f>IF('Indicator Date hidden'!AQ175="x","x",$AP$2-'Indicator Date hidden'!AQ175)</f>
        <v>0</v>
      </c>
      <c r="AQ174" s="25">
        <f>IF('Indicator Date hidden'!AR175="x","x",$AQ$2-'Indicator Date hidden'!AR175)</f>
        <v>0</v>
      </c>
      <c r="AR174" s="25">
        <f>IF('Indicator Date hidden'!AS175="x","x",$AR$2-'Indicator Date hidden'!AS175)</f>
        <v>0</v>
      </c>
      <c r="AS174" s="25">
        <f>IF('Indicator Date hidden'!AT175="x","x",$AS$2-'Indicator Date hidden'!AT175)</f>
        <v>0</v>
      </c>
      <c r="AT174" s="25">
        <f>IF('Indicator Date hidden'!AU175="x","x",$AT$2-'Indicator Date hidden'!AU175)</f>
        <v>0</v>
      </c>
      <c r="AU174" s="25">
        <f>IF('Indicator Date hidden'!AV175="x","x",$AU$2-'Indicator Date hidden'!AV175)</f>
        <v>3</v>
      </c>
      <c r="AV174" s="25">
        <f>IF('Indicator Date hidden'!AW175="x","x",$AV$2-'Indicator Date hidden'!AW175)</f>
        <v>0</v>
      </c>
      <c r="AW174" s="25">
        <f>IF('Indicator Date hidden'!AX175="x","x",$AW$2-'Indicator Date hidden'!AX175)</f>
        <v>0</v>
      </c>
      <c r="AX174" s="25">
        <f>IF('Indicator Date hidden'!AY175="x","x",$AX$2-'Indicator Date hidden'!AY175)</f>
        <v>0</v>
      </c>
      <c r="AY174" s="25">
        <f>IF('Indicator Date hidden'!AZ175="x","x",$AY$2-'Indicator Date hidden'!AZ175)</f>
        <v>0</v>
      </c>
      <c r="AZ174" s="25">
        <f>IF('Indicator Date hidden'!BA175="x","x",$AZ$2-'Indicator Date hidden'!BA175)</f>
        <v>0</v>
      </c>
      <c r="BA174">
        <f t="shared" si="25"/>
        <v>11</v>
      </c>
      <c r="BB174" s="26">
        <f t="shared" si="26"/>
        <v>0.21568627450980393</v>
      </c>
      <c r="BC174">
        <f t="shared" si="27"/>
        <v>5</v>
      </c>
      <c r="BD174" s="26">
        <f t="shared" si="28"/>
        <v>0.74921463429579604</v>
      </c>
      <c r="BE174" s="28">
        <f t="shared" si="29"/>
        <v>0</v>
      </c>
    </row>
    <row r="175" spans="1:57" x14ac:dyDescent="0.35">
      <c r="A175" t="s">
        <v>8041</v>
      </c>
      <c r="B175" s="25">
        <f>IF('Indicator Date hidden'!C176="x","x",$B$2-'Indicator Date hidden'!C176)</f>
        <v>0</v>
      </c>
      <c r="C175" s="25">
        <f>IF('Indicator Date hidden'!D176="x","x",$C$2-'Indicator Date hidden'!D176)</f>
        <v>0</v>
      </c>
      <c r="D175" s="25">
        <f>IF('Indicator Date hidden'!E176="x","x",$D$2-'Indicator Date hidden'!E176)</f>
        <v>0</v>
      </c>
      <c r="E175" s="25">
        <f>IF('Indicator Date hidden'!F176="x","x",$E$2-'Indicator Date hidden'!F176)</f>
        <v>0</v>
      </c>
      <c r="F175" s="25">
        <f>IF('Indicator Date hidden'!G176="x","x",$F$2-'Indicator Date hidden'!G176)</f>
        <v>0</v>
      </c>
      <c r="G175" s="25">
        <f>IF('Indicator Date hidden'!H176="x","x",$G$2-'Indicator Date hidden'!H176)</f>
        <v>0</v>
      </c>
      <c r="H175" s="25">
        <f>IF('Indicator Date hidden'!I176="x","x",$H$2-'Indicator Date hidden'!I176)</f>
        <v>0</v>
      </c>
      <c r="I175" s="25">
        <f>IF('Indicator Date hidden'!J176="x","x",$I$2-'Indicator Date hidden'!J176)</f>
        <v>0</v>
      </c>
      <c r="J175" s="25">
        <f>IF('Indicator Date hidden'!K176="x","x",$J$2-'Indicator Date hidden'!K176)</f>
        <v>0</v>
      </c>
      <c r="K175" s="25">
        <f>IF('Indicator Date hidden'!L176="x","x",$K$2-'Indicator Date hidden'!L176)</f>
        <v>0</v>
      </c>
      <c r="L175" s="25">
        <f>IF('Indicator Date hidden'!M176="x","x",$L$2-'Indicator Date hidden'!M176)</f>
        <v>0</v>
      </c>
      <c r="M175" s="25">
        <f>IF('Indicator Date hidden'!N176="x","x",$M$2-'Indicator Date hidden'!N176)</f>
        <v>0</v>
      </c>
      <c r="N175" s="25">
        <f>IF('Indicator Date hidden'!O176="x","x",$N$2-'Indicator Date hidden'!O176)</f>
        <v>0</v>
      </c>
      <c r="O175" s="25">
        <f>IF('Indicator Date hidden'!P176="x","x",$O$2-'Indicator Date hidden'!P176)</f>
        <v>0</v>
      </c>
      <c r="P175" s="25">
        <f>IF('Indicator Date hidden'!Q176="x","x",$P$2-'Indicator Date hidden'!Q176)</f>
        <v>0</v>
      </c>
      <c r="Q175" s="25" t="str">
        <f>IF('Indicator Date hidden'!R176="x","x",$Q$2-'Indicator Date hidden'!R176)</f>
        <v>x</v>
      </c>
      <c r="R175" s="25">
        <f>IF('Indicator Date hidden'!S176="x","x",$R$2-'Indicator Date hidden'!S176)</f>
        <v>0</v>
      </c>
      <c r="S175" s="25">
        <f>IF('Indicator Date hidden'!T176="x","x",$S$2-'Indicator Date hidden'!T176)</f>
        <v>0</v>
      </c>
      <c r="T175" s="25">
        <f>IF('Indicator Date hidden'!U176="x","x",$T$2-'Indicator Date hidden'!U176)</f>
        <v>0</v>
      </c>
      <c r="U175" s="25">
        <f>IF('Indicator Date hidden'!V176="x","x",$U$2-'Indicator Date hidden'!V176)</f>
        <v>0</v>
      </c>
      <c r="V175" s="25">
        <f>IF('Indicator Date hidden'!W176="x","x",$V$2-'Indicator Date hidden'!W176)</f>
        <v>0</v>
      </c>
      <c r="W175" s="25">
        <f>IF('Indicator Date hidden'!X176="x","x",$W$2-'Indicator Date hidden'!X176)</f>
        <v>2</v>
      </c>
      <c r="X175" s="25">
        <f>IF('Indicator Date hidden'!Y176="x","x",$X$2-'Indicator Date hidden'!Y176)</f>
        <v>4</v>
      </c>
      <c r="Y175" s="25">
        <f>IF('Indicator Date hidden'!Z176="x","x",$Y$2-'Indicator Date hidden'!Z176)</f>
        <v>0</v>
      </c>
      <c r="Z175" s="25">
        <f>IF('Indicator Date hidden'!AA176="x","x",$Z$2-'Indicator Date hidden'!AA176)</f>
        <v>0</v>
      </c>
      <c r="AA175" s="25" t="str">
        <f>IF('Indicator Date hidden'!AB176="x","x",$AA$2-'Indicator Date hidden'!AB176)</f>
        <v>x</v>
      </c>
      <c r="AB175" s="25">
        <f>IF('Indicator Date hidden'!AC176="x","x",$AB$2-'Indicator Date hidden'!AC176)</f>
        <v>0</v>
      </c>
      <c r="AC175" s="25">
        <f>IF('Indicator Date hidden'!AD176="x","x",$AC$2-'Indicator Date hidden'!AD176)</f>
        <v>0</v>
      </c>
      <c r="AD175" s="25" t="str">
        <f>IF('Indicator Date hidden'!AE176="x","x",$AD$2-'Indicator Date hidden'!AE176)</f>
        <v>x</v>
      </c>
      <c r="AE175" s="25">
        <f>IF('Indicator Date hidden'!AF176="x","x",$AE$2-'Indicator Date hidden'!AF176)</f>
        <v>0</v>
      </c>
      <c r="AF175" s="25">
        <f>IF('Indicator Date hidden'!AG176="x","x",$AF$2-'Indicator Date hidden'!AG176)</f>
        <v>4</v>
      </c>
      <c r="AG175" s="25">
        <f>IF('Indicator Date hidden'!AH176="x","x",$AG$2-'Indicator Date hidden'!AH176)</f>
        <v>0</v>
      </c>
      <c r="AH175" s="25">
        <f>IF('Indicator Date hidden'!AI176="x","x",$AH$2-'Indicator Date hidden'!AI176)</f>
        <v>0</v>
      </c>
      <c r="AI175" s="25">
        <f>IF('Indicator Date hidden'!AJ176="x","x",$AI$2-'Indicator Date hidden'!AJ176)</f>
        <v>0</v>
      </c>
      <c r="AJ175" s="25" t="str">
        <f>IF('Indicator Date hidden'!AK176="x","x",$AJ$2-'Indicator Date hidden'!AK176)</f>
        <v>x</v>
      </c>
      <c r="AK175" s="25">
        <f>IF('Indicator Date hidden'!AL176="x","x",$AK$2-'Indicator Date hidden'!AL176)</f>
        <v>1</v>
      </c>
      <c r="AL175" s="25">
        <f>IF('Indicator Date hidden'!AM176="x","x",$AL$2-'Indicator Date hidden'!AM176)</f>
        <v>0</v>
      </c>
      <c r="AM175" s="25">
        <f>IF('Indicator Date hidden'!AN176="x","x",$AM$2-'Indicator Date hidden'!AN176)</f>
        <v>0</v>
      </c>
      <c r="AN175" s="25">
        <f>IF('Indicator Date hidden'!AO176="x","x",$AN$2-'Indicator Date hidden'!AO176)</f>
        <v>0</v>
      </c>
      <c r="AO175" s="25" t="str">
        <f>IF('Indicator Date hidden'!AP176="x","x",$AO$2-'Indicator Date hidden'!AP176)</f>
        <v>x</v>
      </c>
      <c r="AP175" s="25" t="str">
        <f>IF('Indicator Date hidden'!AQ176="x","x",$AP$2-'Indicator Date hidden'!AQ176)</f>
        <v>x</v>
      </c>
      <c r="AQ175" s="25">
        <f>IF('Indicator Date hidden'!AR176="x","x",$AQ$2-'Indicator Date hidden'!AR176)</f>
        <v>4</v>
      </c>
      <c r="AR175" s="25">
        <f>IF('Indicator Date hidden'!AS176="x","x",$AR$2-'Indicator Date hidden'!AS176)</f>
        <v>0</v>
      </c>
      <c r="AS175" s="25" t="str">
        <f>IF('Indicator Date hidden'!AT176="x","x",$AS$2-'Indicator Date hidden'!AT176)</f>
        <v>x</v>
      </c>
      <c r="AT175" s="25">
        <f>IF('Indicator Date hidden'!AU176="x","x",$AT$2-'Indicator Date hidden'!AU176)</f>
        <v>0</v>
      </c>
      <c r="AU175" s="25">
        <f>IF('Indicator Date hidden'!AV176="x","x",$AU$2-'Indicator Date hidden'!AV176)</f>
        <v>3</v>
      </c>
      <c r="AV175" s="25">
        <f>IF('Indicator Date hidden'!AW176="x","x",$AV$2-'Indicator Date hidden'!AW176)</f>
        <v>0</v>
      </c>
      <c r="AW175" s="25">
        <f>IF('Indicator Date hidden'!AX176="x","x",$AW$2-'Indicator Date hidden'!AX176)</f>
        <v>0</v>
      </c>
      <c r="AX175" s="25">
        <f>IF('Indicator Date hidden'!AY176="x","x",$AX$2-'Indicator Date hidden'!AY176)</f>
        <v>0</v>
      </c>
      <c r="AY175" s="25">
        <f>IF('Indicator Date hidden'!AZ176="x","x",$AY$2-'Indicator Date hidden'!AZ176)</f>
        <v>0</v>
      </c>
      <c r="AZ175" s="25">
        <f>IF('Indicator Date hidden'!BA176="x","x",$AZ$2-'Indicator Date hidden'!BA176)</f>
        <v>0</v>
      </c>
      <c r="BA175">
        <f t="shared" si="25"/>
        <v>18</v>
      </c>
      <c r="BB175" s="26">
        <f t="shared" si="26"/>
        <v>0.40909090909090912</v>
      </c>
      <c r="BC175">
        <f t="shared" si="27"/>
        <v>6</v>
      </c>
      <c r="BD175" s="26">
        <f t="shared" si="28"/>
        <v>1.1143318792846604</v>
      </c>
      <c r="BE175" s="28">
        <f t="shared" si="29"/>
        <v>0</v>
      </c>
    </row>
    <row r="176" spans="1:57" x14ac:dyDescent="0.35">
      <c r="A176" t="s">
        <v>8042</v>
      </c>
      <c r="B176" s="25">
        <f>IF('Indicator Date hidden'!C177="x","x",$B$2-'Indicator Date hidden'!C177)</f>
        <v>0</v>
      </c>
      <c r="C176" s="25">
        <f>IF('Indicator Date hidden'!D177="x","x",$C$2-'Indicator Date hidden'!D177)</f>
        <v>0</v>
      </c>
      <c r="D176" s="25">
        <f>IF('Indicator Date hidden'!E177="x","x",$D$2-'Indicator Date hidden'!E177)</f>
        <v>0</v>
      </c>
      <c r="E176" s="25">
        <f>IF('Indicator Date hidden'!F177="x","x",$E$2-'Indicator Date hidden'!F177)</f>
        <v>0</v>
      </c>
      <c r="F176" s="25">
        <f>IF('Indicator Date hidden'!G177="x","x",$F$2-'Indicator Date hidden'!G177)</f>
        <v>0</v>
      </c>
      <c r="G176" s="25">
        <f>IF('Indicator Date hidden'!H177="x","x",$G$2-'Indicator Date hidden'!H177)</f>
        <v>0</v>
      </c>
      <c r="H176" s="25">
        <f>IF('Indicator Date hidden'!I177="x","x",$H$2-'Indicator Date hidden'!I177)</f>
        <v>0</v>
      </c>
      <c r="I176" s="25">
        <f>IF('Indicator Date hidden'!J177="x","x",$I$2-'Indicator Date hidden'!J177)</f>
        <v>0</v>
      </c>
      <c r="J176" s="25">
        <f>IF('Indicator Date hidden'!K177="x","x",$J$2-'Indicator Date hidden'!K177)</f>
        <v>0</v>
      </c>
      <c r="K176" s="25">
        <f>IF('Indicator Date hidden'!L177="x","x",$K$2-'Indicator Date hidden'!L177)</f>
        <v>0</v>
      </c>
      <c r="L176" s="25">
        <f>IF('Indicator Date hidden'!M177="x","x",$L$2-'Indicator Date hidden'!M177)</f>
        <v>0</v>
      </c>
      <c r="M176" s="25">
        <f>IF('Indicator Date hidden'!N177="x","x",$M$2-'Indicator Date hidden'!N177)</f>
        <v>0</v>
      </c>
      <c r="N176" s="25">
        <f>IF('Indicator Date hidden'!O177="x","x",$N$2-'Indicator Date hidden'!O177)</f>
        <v>0</v>
      </c>
      <c r="O176" s="25">
        <f>IF('Indicator Date hidden'!P177="x","x",$O$2-'Indicator Date hidden'!P177)</f>
        <v>0</v>
      </c>
      <c r="P176" s="25">
        <f>IF('Indicator Date hidden'!Q177="x","x",$P$2-'Indicator Date hidden'!Q177)</f>
        <v>0</v>
      </c>
      <c r="Q176" s="25">
        <f>IF('Indicator Date hidden'!R177="x","x",$Q$2-'Indicator Date hidden'!R177)</f>
        <v>8</v>
      </c>
      <c r="R176" s="25">
        <f>IF('Indicator Date hidden'!S177="x","x",$R$2-'Indicator Date hidden'!S177)</f>
        <v>0</v>
      </c>
      <c r="S176" s="25">
        <f>IF('Indicator Date hidden'!T177="x","x",$S$2-'Indicator Date hidden'!T177)</f>
        <v>0</v>
      </c>
      <c r="T176" s="25">
        <f>IF('Indicator Date hidden'!U177="x","x",$T$2-'Indicator Date hidden'!U177)</f>
        <v>0</v>
      </c>
      <c r="U176" s="25" t="str">
        <f>IF('Indicator Date hidden'!V177="x","x",$U$2-'Indicator Date hidden'!V177)</f>
        <v>x</v>
      </c>
      <c r="V176" s="25">
        <f>IF('Indicator Date hidden'!W177="x","x",$V$2-'Indicator Date hidden'!W177)</f>
        <v>0</v>
      </c>
      <c r="W176" s="25" t="str">
        <f>IF('Indicator Date hidden'!X177="x","x",$W$2-'Indicator Date hidden'!X177)</f>
        <v>x</v>
      </c>
      <c r="X176" s="25">
        <f>IF('Indicator Date hidden'!Y177="x","x",$X$2-'Indicator Date hidden'!Y177)</f>
        <v>4</v>
      </c>
      <c r="Y176" s="25">
        <f>IF('Indicator Date hidden'!Z177="x","x",$Y$2-'Indicator Date hidden'!Z177)</f>
        <v>0</v>
      </c>
      <c r="Z176" s="25">
        <f>IF('Indicator Date hidden'!AA177="x","x",$Z$2-'Indicator Date hidden'!AA177)</f>
        <v>0</v>
      </c>
      <c r="AA176" s="25">
        <f>IF('Indicator Date hidden'!AB177="x","x",$AA$2-'Indicator Date hidden'!AB177)</f>
        <v>1</v>
      </c>
      <c r="AB176" s="25">
        <f>IF('Indicator Date hidden'!AC177="x","x",$AB$2-'Indicator Date hidden'!AC177)</f>
        <v>0</v>
      </c>
      <c r="AC176" s="25">
        <f>IF('Indicator Date hidden'!AD177="x","x",$AC$2-'Indicator Date hidden'!AD177)</f>
        <v>0</v>
      </c>
      <c r="AD176" s="25" t="str">
        <f>IF('Indicator Date hidden'!AE177="x","x",$AD$2-'Indicator Date hidden'!AE177)</f>
        <v>x</v>
      </c>
      <c r="AE176" s="25">
        <f>IF('Indicator Date hidden'!AF177="x","x",$AE$2-'Indicator Date hidden'!AF177)</f>
        <v>0</v>
      </c>
      <c r="AF176" s="25" t="str">
        <f>IF('Indicator Date hidden'!AG177="x","x",$AF$2-'Indicator Date hidden'!AG177)</f>
        <v>x</v>
      </c>
      <c r="AG176" s="25">
        <f>IF('Indicator Date hidden'!AH177="x","x",$AG$2-'Indicator Date hidden'!AH177)</f>
        <v>0</v>
      </c>
      <c r="AH176" s="25">
        <f>IF('Indicator Date hidden'!AI177="x","x",$AH$2-'Indicator Date hidden'!AI177)</f>
        <v>0</v>
      </c>
      <c r="AI176" s="25">
        <f>IF('Indicator Date hidden'!AJ177="x","x",$AI$2-'Indicator Date hidden'!AJ177)</f>
        <v>0</v>
      </c>
      <c r="AJ176" s="25" t="str">
        <f>IF('Indicator Date hidden'!AK177="x","x",$AJ$2-'Indicator Date hidden'!AK177)</f>
        <v>x</v>
      </c>
      <c r="AK176" s="25">
        <f>IF('Indicator Date hidden'!AL177="x","x",$AK$2-'Indicator Date hidden'!AL177)</f>
        <v>1</v>
      </c>
      <c r="AL176" s="25">
        <f>IF('Indicator Date hidden'!AM177="x","x",$AL$2-'Indicator Date hidden'!AM177)</f>
        <v>0</v>
      </c>
      <c r="AM176" s="25">
        <f>IF('Indicator Date hidden'!AN177="x","x",$AM$2-'Indicator Date hidden'!AN177)</f>
        <v>0</v>
      </c>
      <c r="AN176" s="25">
        <f>IF('Indicator Date hidden'!AO177="x","x",$AN$2-'Indicator Date hidden'!AO177)</f>
        <v>0</v>
      </c>
      <c r="AO176" s="25">
        <f>IF('Indicator Date hidden'!AP177="x","x",$AO$2-'Indicator Date hidden'!AP177)</f>
        <v>1</v>
      </c>
      <c r="AP176" s="25">
        <f>IF('Indicator Date hidden'!AQ177="x","x",$AP$2-'Indicator Date hidden'!AQ177)</f>
        <v>1</v>
      </c>
      <c r="AQ176" s="25">
        <f>IF('Indicator Date hidden'!AR177="x","x",$AQ$2-'Indicator Date hidden'!AR177)</f>
        <v>4</v>
      </c>
      <c r="AR176" s="25">
        <f>IF('Indicator Date hidden'!AS177="x","x",$AR$2-'Indicator Date hidden'!AS177)</f>
        <v>0</v>
      </c>
      <c r="AS176" s="25">
        <f>IF('Indicator Date hidden'!AT177="x","x",$AS$2-'Indicator Date hidden'!AT177)</f>
        <v>0</v>
      </c>
      <c r="AT176" s="25">
        <f>IF('Indicator Date hidden'!AU177="x","x",$AT$2-'Indicator Date hidden'!AU177)</f>
        <v>0</v>
      </c>
      <c r="AU176" s="25">
        <f>IF('Indicator Date hidden'!AV177="x","x",$AU$2-'Indicator Date hidden'!AV177)</f>
        <v>1</v>
      </c>
      <c r="AV176" s="25">
        <f>IF('Indicator Date hidden'!AW177="x","x",$AV$2-'Indicator Date hidden'!AW177)</f>
        <v>0</v>
      </c>
      <c r="AW176" s="25">
        <f>IF('Indicator Date hidden'!AX177="x","x",$AW$2-'Indicator Date hidden'!AX177)</f>
        <v>0</v>
      </c>
      <c r="AX176" s="25">
        <f>IF('Indicator Date hidden'!AY177="x","x",$AX$2-'Indicator Date hidden'!AY177)</f>
        <v>0</v>
      </c>
      <c r="AY176" s="25">
        <f>IF('Indicator Date hidden'!AZ177="x","x",$AY$2-'Indicator Date hidden'!AZ177)</f>
        <v>0</v>
      </c>
      <c r="AZ176" s="25">
        <f>IF('Indicator Date hidden'!BA177="x","x",$AZ$2-'Indicator Date hidden'!BA177)</f>
        <v>0</v>
      </c>
      <c r="BA176">
        <f t="shared" si="25"/>
        <v>21</v>
      </c>
      <c r="BB176" s="26">
        <f t="shared" si="26"/>
        <v>0.45652173913043476</v>
      </c>
      <c r="BC176">
        <f t="shared" si="27"/>
        <v>8</v>
      </c>
      <c r="BD176" s="26">
        <f t="shared" si="28"/>
        <v>1.4096950292933457</v>
      </c>
      <c r="BE176" s="28">
        <f t="shared" si="29"/>
        <v>0</v>
      </c>
    </row>
    <row r="177" spans="1:57" x14ac:dyDescent="0.35">
      <c r="A177" t="s">
        <v>8043</v>
      </c>
      <c r="B177" s="25">
        <f>IF('Indicator Date hidden'!C178="x","x",$B$2-'Indicator Date hidden'!C178)</f>
        <v>0</v>
      </c>
      <c r="C177" s="25">
        <f>IF('Indicator Date hidden'!D178="x","x",$C$2-'Indicator Date hidden'!D178)</f>
        <v>0</v>
      </c>
      <c r="D177" s="25">
        <f>IF('Indicator Date hidden'!E178="x","x",$D$2-'Indicator Date hidden'!E178)</f>
        <v>0</v>
      </c>
      <c r="E177" s="25">
        <f>IF('Indicator Date hidden'!F178="x","x",$E$2-'Indicator Date hidden'!F178)</f>
        <v>0</v>
      </c>
      <c r="F177" s="25">
        <f>IF('Indicator Date hidden'!G178="x","x",$F$2-'Indicator Date hidden'!G178)</f>
        <v>0</v>
      </c>
      <c r="G177" s="25">
        <f>IF('Indicator Date hidden'!H178="x","x",$G$2-'Indicator Date hidden'!H178)</f>
        <v>0</v>
      </c>
      <c r="H177" s="25">
        <f>IF('Indicator Date hidden'!I178="x","x",$H$2-'Indicator Date hidden'!I178)</f>
        <v>0</v>
      </c>
      <c r="I177" s="25">
        <f>IF('Indicator Date hidden'!J178="x","x",$I$2-'Indicator Date hidden'!J178)</f>
        <v>0</v>
      </c>
      <c r="J177" s="25">
        <f>IF('Indicator Date hidden'!K178="x","x",$J$2-'Indicator Date hidden'!K178)</f>
        <v>0</v>
      </c>
      <c r="K177" s="25">
        <f>IF('Indicator Date hidden'!L178="x","x",$K$2-'Indicator Date hidden'!L178)</f>
        <v>0</v>
      </c>
      <c r="L177" s="25">
        <f>IF('Indicator Date hidden'!M178="x","x",$L$2-'Indicator Date hidden'!M178)</f>
        <v>0</v>
      </c>
      <c r="M177" s="25">
        <f>IF('Indicator Date hidden'!N178="x","x",$M$2-'Indicator Date hidden'!N178)</f>
        <v>0</v>
      </c>
      <c r="N177" s="25">
        <f>IF('Indicator Date hidden'!O178="x","x",$N$2-'Indicator Date hidden'!O178)</f>
        <v>0</v>
      </c>
      <c r="O177" s="25">
        <f>IF('Indicator Date hidden'!P178="x","x",$O$2-'Indicator Date hidden'!P178)</f>
        <v>0</v>
      </c>
      <c r="P177" s="25">
        <f>IF('Indicator Date hidden'!Q178="x","x",$P$2-'Indicator Date hidden'!Q178)</f>
        <v>0</v>
      </c>
      <c r="Q177" s="25">
        <f>IF('Indicator Date hidden'!R178="x","x",$Q$2-'Indicator Date hidden'!R178)</f>
        <v>2</v>
      </c>
      <c r="R177" s="25">
        <f>IF('Indicator Date hidden'!S178="x","x",$R$2-'Indicator Date hidden'!S178)</f>
        <v>0</v>
      </c>
      <c r="S177" s="25">
        <f>IF('Indicator Date hidden'!T178="x","x",$S$2-'Indicator Date hidden'!T178)</f>
        <v>0</v>
      </c>
      <c r="T177" s="25">
        <f>IF('Indicator Date hidden'!U178="x","x",$T$2-'Indicator Date hidden'!U178)</f>
        <v>0</v>
      </c>
      <c r="U177" s="25">
        <f>IF('Indicator Date hidden'!V178="x","x",$U$2-'Indicator Date hidden'!V178)</f>
        <v>0</v>
      </c>
      <c r="V177" s="25">
        <f>IF('Indicator Date hidden'!W178="x","x",$V$2-'Indicator Date hidden'!W178)</f>
        <v>0</v>
      </c>
      <c r="W177" s="25">
        <f>IF('Indicator Date hidden'!X178="x","x",$W$2-'Indicator Date hidden'!X178)</f>
        <v>2</v>
      </c>
      <c r="X177" s="25">
        <f>IF('Indicator Date hidden'!Y178="x","x",$X$2-'Indicator Date hidden'!Y178)</f>
        <v>4</v>
      </c>
      <c r="Y177" s="25">
        <f>IF('Indicator Date hidden'!Z178="x","x",$Y$2-'Indicator Date hidden'!Z178)</f>
        <v>0</v>
      </c>
      <c r="Z177" s="25">
        <f>IF('Indicator Date hidden'!AA178="x","x",$Z$2-'Indicator Date hidden'!AA178)</f>
        <v>0</v>
      </c>
      <c r="AA177" s="25">
        <f>IF('Indicator Date hidden'!AB178="x","x",$AA$2-'Indicator Date hidden'!AB178)</f>
        <v>0</v>
      </c>
      <c r="AB177" s="25">
        <f>IF('Indicator Date hidden'!AC178="x","x",$AB$2-'Indicator Date hidden'!AC178)</f>
        <v>0</v>
      </c>
      <c r="AC177" s="25">
        <f>IF('Indicator Date hidden'!AD178="x","x",$AC$2-'Indicator Date hidden'!AD178)</f>
        <v>0</v>
      </c>
      <c r="AD177" s="25" t="str">
        <f>IF('Indicator Date hidden'!AE178="x","x",$AD$2-'Indicator Date hidden'!AE178)</f>
        <v>x</v>
      </c>
      <c r="AE177" s="25">
        <f>IF('Indicator Date hidden'!AF178="x","x",$AE$2-'Indicator Date hidden'!AF178)</f>
        <v>0</v>
      </c>
      <c r="AF177" s="25">
        <f>IF('Indicator Date hidden'!AG178="x","x",$AF$2-'Indicator Date hidden'!AG178)</f>
        <v>3</v>
      </c>
      <c r="AG177" s="25">
        <f>IF('Indicator Date hidden'!AH178="x","x",$AG$2-'Indicator Date hidden'!AH178)</f>
        <v>0</v>
      </c>
      <c r="AH177" s="25">
        <f>IF('Indicator Date hidden'!AI178="x","x",$AH$2-'Indicator Date hidden'!AI178)</f>
        <v>0</v>
      </c>
      <c r="AI177" s="25">
        <f>IF('Indicator Date hidden'!AJ178="x","x",$AI$2-'Indicator Date hidden'!AJ178)</f>
        <v>0</v>
      </c>
      <c r="AJ177" s="25" t="str">
        <f>IF('Indicator Date hidden'!AK178="x","x",$AJ$2-'Indicator Date hidden'!AK178)</f>
        <v>x</v>
      </c>
      <c r="AK177" s="25">
        <f>IF('Indicator Date hidden'!AL178="x","x",$AK$2-'Indicator Date hidden'!AL178)</f>
        <v>1</v>
      </c>
      <c r="AL177" s="25">
        <f>IF('Indicator Date hidden'!AM178="x","x",$AL$2-'Indicator Date hidden'!AM178)</f>
        <v>0</v>
      </c>
      <c r="AM177" s="25">
        <f>IF('Indicator Date hidden'!AN178="x","x",$AM$2-'Indicator Date hidden'!AN178)</f>
        <v>0</v>
      </c>
      <c r="AN177" s="25">
        <f>IF('Indicator Date hidden'!AO178="x","x",$AN$2-'Indicator Date hidden'!AO178)</f>
        <v>0</v>
      </c>
      <c r="AO177" s="25">
        <f>IF('Indicator Date hidden'!AP178="x","x",$AO$2-'Indicator Date hidden'!AP178)</f>
        <v>0</v>
      </c>
      <c r="AP177" s="25">
        <f>IF('Indicator Date hidden'!AQ178="x","x",$AP$2-'Indicator Date hidden'!AQ178)</f>
        <v>0</v>
      </c>
      <c r="AQ177" s="25">
        <f>IF('Indicator Date hidden'!AR178="x","x",$AQ$2-'Indicator Date hidden'!AR178)</f>
        <v>4</v>
      </c>
      <c r="AR177" s="25">
        <f>IF('Indicator Date hidden'!AS178="x","x",$AR$2-'Indicator Date hidden'!AS178)</f>
        <v>0</v>
      </c>
      <c r="AS177" s="25">
        <f>IF('Indicator Date hidden'!AT178="x","x",$AS$2-'Indicator Date hidden'!AT178)</f>
        <v>0</v>
      </c>
      <c r="AT177" s="25">
        <f>IF('Indicator Date hidden'!AU178="x","x",$AT$2-'Indicator Date hidden'!AU178)</f>
        <v>0</v>
      </c>
      <c r="AU177" s="25">
        <f>IF('Indicator Date hidden'!AV178="x","x",$AU$2-'Indicator Date hidden'!AV178)</f>
        <v>3</v>
      </c>
      <c r="AV177" s="25">
        <f>IF('Indicator Date hidden'!AW178="x","x",$AV$2-'Indicator Date hidden'!AW178)</f>
        <v>0</v>
      </c>
      <c r="AW177" s="25">
        <f>IF('Indicator Date hidden'!AX178="x","x",$AW$2-'Indicator Date hidden'!AX178)</f>
        <v>0</v>
      </c>
      <c r="AX177" s="25">
        <f>IF('Indicator Date hidden'!AY178="x","x",$AX$2-'Indicator Date hidden'!AY178)</f>
        <v>0</v>
      </c>
      <c r="AY177" s="25">
        <f>IF('Indicator Date hidden'!AZ178="x","x",$AY$2-'Indicator Date hidden'!AZ178)</f>
        <v>0</v>
      </c>
      <c r="AZ177" s="25">
        <f>IF('Indicator Date hidden'!BA178="x","x",$AZ$2-'Indicator Date hidden'!BA178)</f>
        <v>0</v>
      </c>
      <c r="BA177">
        <f t="shared" si="25"/>
        <v>19</v>
      </c>
      <c r="BB177" s="26">
        <f t="shared" si="26"/>
        <v>0.38775510204081631</v>
      </c>
      <c r="BC177">
        <f t="shared" si="27"/>
        <v>7</v>
      </c>
      <c r="BD177" s="26">
        <f t="shared" si="28"/>
        <v>1.0265123542823911</v>
      </c>
      <c r="BE177" s="28">
        <f t="shared" si="29"/>
        <v>0</v>
      </c>
    </row>
    <row r="178" spans="1:57" x14ac:dyDescent="0.35">
      <c r="A178" t="s">
        <v>8044</v>
      </c>
      <c r="B178" s="25">
        <f>IF('Indicator Date hidden'!C179="x","x",$B$2-'Indicator Date hidden'!C179)</f>
        <v>0</v>
      </c>
      <c r="C178" s="25">
        <f>IF('Indicator Date hidden'!D179="x","x",$C$2-'Indicator Date hidden'!D179)</f>
        <v>0</v>
      </c>
      <c r="D178" s="25">
        <f>IF('Indicator Date hidden'!E179="x","x",$D$2-'Indicator Date hidden'!E179)</f>
        <v>0</v>
      </c>
      <c r="E178" s="25">
        <f>IF('Indicator Date hidden'!F179="x","x",$E$2-'Indicator Date hidden'!F179)</f>
        <v>0</v>
      </c>
      <c r="F178" s="25">
        <f>IF('Indicator Date hidden'!G179="x","x",$F$2-'Indicator Date hidden'!G179)</f>
        <v>0</v>
      </c>
      <c r="G178" s="25">
        <f>IF('Indicator Date hidden'!H179="x","x",$G$2-'Indicator Date hidden'!H179)</f>
        <v>0</v>
      </c>
      <c r="H178" s="25">
        <f>IF('Indicator Date hidden'!I179="x","x",$H$2-'Indicator Date hidden'!I179)</f>
        <v>0</v>
      </c>
      <c r="I178" s="25">
        <f>IF('Indicator Date hidden'!J179="x","x",$I$2-'Indicator Date hidden'!J179)</f>
        <v>0</v>
      </c>
      <c r="J178" s="25">
        <f>IF('Indicator Date hidden'!K179="x","x",$J$2-'Indicator Date hidden'!K179)</f>
        <v>0</v>
      </c>
      <c r="K178" s="25">
        <f>IF('Indicator Date hidden'!L179="x","x",$K$2-'Indicator Date hidden'!L179)</f>
        <v>0</v>
      </c>
      <c r="L178" s="25">
        <f>IF('Indicator Date hidden'!M179="x","x",$L$2-'Indicator Date hidden'!M179)</f>
        <v>0</v>
      </c>
      <c r="M178" s="25">
        <f>IF('Indicator Date hidden'!N179="x","x",$M$2-'Indicator Date hidden'!N179)</f>
        <v>0</v>
      </c>
      <c r="N178" s="25">
        <f>IF('Indicator Date hidden'!O179="x","x",$N$2-'Indicator Date hidden'!O179)</f>
        <v>0</v>
      </c>
      <c r="O178" s="25">
        <f>IF('Indicator Date hidden'!P179="x","x",$O$2-'Indicator Date hidden'!P179)</f>
        <v>0</v>
      </c>
      <c r="P178" s="25">
        <f>IF('Indicator Date hidden'!Q179="x","x",$P$2-'Indicator Date hidden'!Q179)</f>
        <v>0</v>
      </c>
      <c r="Q178" s="25" t="str">
        <f>IF('Indicator Date hidden'!R179="x","x",$Q$2-'Indicator Date hidden'!R179)</f>
        <v>x</v>
      </c>
      <c r="R178" s="25">
        <f>IF('Indicator Date hidden'!S179="x","x",$R$2-'Indicator Date hidden'!S179)</f>
        <v>0</v>
      </c>
      <c r="S178" s="25">
        <f>IF('Indicator Date hidden'!T179="x","x",$S$2-'Indicator Date hidden'!T179)</f>
        <v>0</v>
      </c>
      <c r="T178" s="25">
        <f>IF('Indicator Date hidden'!U179="x","x",$T$2-'Indicator Date hidden'!U179)</f>
        <v>0</v>
      </c>
      <c r="U178" s="25">
        <f>IF('Indicator Date hidden'!V179="x","x",$U$2-'Indicator Date hidden'!V179)</f>
        <v>0</v>
      </c>
      <c r="V178" s="25">
        <f>IF('Indicator Date hidden'!W179="x","x",$V$2-'Indicator Date hidden'!W179)</f>
        <v>0</v>
      </c>
      <c r="W178" s="25">
        <f>IF('Indicator Date hidden'!X179="x","x",$W$2-'Indicator Date hidden'!X179)</f>
        <v>1</v>
      </c>
      <c r="X178" s="25">
        <f>IF('Indicator Date hidden'!Y179="x","x",$X$2-'Indicator Date hidden'!Y179)</f>
        <v>3</v>
      </c>
      <c r="Y178" s="25">
        <f>IF('Indicator Date hidden'!Z179="x","x",$Y$2-'Indicator Date hidden'!Z179)</f>
        <v>0</v>
      </c>
      <c r="Z178" s="25">
        <f>IF('Indicator Date hidden'!AA179="x","x",$Z$2-'Indicator Date hidden'!AA179)</f>
        <v>0</v>
      </c>
      <c r="AA178" s="25" t="str">
        <f>IF('Indicator Date hidden'!AB179="x","x",$AA$2-'Indicator Date hidden'!AB179)</f>
        <v>x</v>
      </c>
      <c r="AB178" s="25">
        <f>IF('Indicator Date hidden'!AC179="x","x",$AB$2-'Indicator Date hidden'!AC179)</f>
        <v>0</v>
      </c>
      <c r="AC178" s="25">
        <f>IF('Indicator Date hidden'!AD179="x","x",$AC$2-'Indicator Date hidden'!AD179)</f>
        <v>0</v>
      </c>
      <c r="AD178" s="25">
        <f>IF('Indicator Date hidden'!AE179="x","x",$AD$2-'Indicator Date hidden'!AE179)</f>
        <v>0</v>
      </c>
      <c r="AE178" s="25">
        <f>IF('Indicator Date hidden'!AF179="x","x",$AE$2-'Indicator Date hidden'!AF179)</f>
        <v>0</v>
      </c>
      <c r="AF178" s="25">
        <f>IF('Indicator Date hidden'!AG179="x","x",$AF$2-'Indicator Date hidden'!AG179)</f>
        <v>1</v>
      </c>
      <c r="AG178" s="25">
        <f>IF('Indicator Date hidden'!AH179="x","x",$AG$2-'Indicator Date hidden'!AH179)</f>
        <v>0</v>
      </c>
      <c r="AH178" s="25">
        <f>IF('Indicator Date hidden'!AI179="x","x",$AH$2-'Indicator Date hidden'!AI179)</f>
        <v>0</v>
      </c>
      <c r="AI178" s="25">
        <f>IF('Indicator Date hidden'!AJ179="x","x",$AI$2-'Indicator Date hidden'!AJ179)</f>
        <v>0</v>
      </c>
      <c r="AJ178" s="25">
        <f>IF('Indicator Date hidden'!AK179="x","x",$AJ$2-'Indicator Date hidden'!AK179)</f>
        <v>1</v>
      </c>
      <c r="AK178" s="25">
        <f>IF('Indicator Date hidden'!AL179="x","x",$AK$2-'Indicator Date hidden'!AL179)</f>
        <v>0</v>
      </c>
      <c r="AL178" s="25">
        <f>IF('Indicator Date hidden'!AM179="x","x",$AL$2-'Indicator Date hidden'!AM179)</f>
        <v>0</v>
      </c>
      <c r="AM178" s="25">
        <f>IF('Indicator Date hidden'!AN179="x","x",$AM$2-'Indicator Date hidden'!AN179)</f>
        <v>0</v>
      </c>
      <c r="AN178" s="25">
        <f>IF('Indicator Date hidden'!AO179="x","x",$AN$2-'Indicator Date hidden'!AO179)</f>
        <v>0</v>
      </c>
      <c r="AO178" s="25">
        <f>IF('Indicator Date hidden'!AP179="x","x",$AO$2-'Indicator Date hidden'!AP179)</f>
        <v>0</v>
      </c>
      <c r="AP178" s="25">
        <f>IF('Indicator Date hidden'!AQ179="x","x",$AP$2-'Indicator Date hidden'!AQ179)</f>
        <v>0</v>
      </c>
      <c r="AQ178" s="25">
        <f>IF('Indicator Date hidden'!AR179="x","x",$AQ$2-'Indicator Date hidden'!AR179)</f>
        <v>0</v>
      </c>
      <c r="AR178" s="25">
        <f>IF('Indicator Date hidden'!AS179="x","x",$AR$2-'Indicator Date hidden'!AS179)</f>
        <v>0</v>
      </c>
      <c r="AS178" s="25">
        <f>IF('Indicator Date hidden'!AT179="x","x",$AS$2-'Indicator Date hidden'!AT179)</f>
        <v>0</v>
      </c>
      <c r="AT178" s="25">
        <f>IF('Indicator Date hidden'!AU179="x","x",$AT$2-'Indicator Date hidden'!AU179)</f>
        <v>0</v>
      </c>
      <c r="AU178" s="25">
        <f>IF('Indicator Date hidden'!AV179="x","x",$AU$2-'Indicator Date hidden'!AV179)</f>
        <v>1</v>
      </c>
      <c r="AV178" s="25">
        <f>IF('Indicator Date hidden'!AW179="x","x",$AV$2-'Indicator Date hidden'!AW179)</f>
        <v>0</v>
      </c>
      <c r="AW178" s="25">
        <f>IF('Indicator Date hidden'!AX179="x","x",$AW$2-'Indicator Date hidden'!AX179)</f>
        <v>0</v>
      </c>
      <c r="AX178" s="25">
        <f>IF('Indicator Date hidden'!AY179="x","x",$AX$2-'Indicator Date hidden'!AY179)</f>
        <v>0</v>
      </c>
      <c r="AY178" s="25">
        <f>IF('Indicator Date hidden'!AZ179="x","x",$AY$2-'Indicator Date hidden'!AZ179)</f>
        <v>0</v>
      </c>
      <c r="AZ178" s="25">
        <f>IF('Indicator Date hidden'!BA179="x","x",$AZ$2-'Indicator Date hidden'!BA179)</f>
        <v>0</v>
      </c>
      <c r="BA178">
        <f t="shared" si="25"/>
        <v>7</v>
      </c>
      <c r="BB178" s="26">
        <f t="shared" si="26"/>
        <v>0.14285714285714285</v>
      </c>
      <c r="BC178">
        <f t="shared" si="27"/>
        <v>5</v>
      </c>
      <c r="BD178" s="26">
        <f t="shared" si="28"/>
        <v>0.49487165930539351</v>
      </c>
      <c r="BE178" s="28">
        <f t="shared" si="29"/>
        <v>0</v>
      </c>
    </row>
    <row r="179" spans="1:57" x14ac:dyDescent="0.35">
      <c r="A179" t="s">
        <v>8037</v>
      </c>
      <c r="B179" s="25">
        <f>IF('Indicator Date hidden'!C180="x","x",$B$2-'Indicator Date hidden'!C180)</f>
        <v>0</v>
      </c>
      <c r="C179" s="25">
        <f>IF('Indicator Date hidden'!D180="x","x",$C$2-'Indicator Date hidden'!D180)</f>
        <v>0</v>
      </c>
      <c r="D179" s="25">
        <f>IF('Indicator Date hidden'!E180="x","x",$D$2-'Indicator Date hidden'!E180)</f>
        <v>0</v>
      </c>
      <c r="E179" s="25">
        <f>IF('Indicator Date hidden'!F180="x","x",$E$2-'Indicator Date hidden'!F180)</f>
        <v>0</v>
      </c>
      <c r="F179" s="25">
        <f>IF('Indicator Date hidden'!G180="x","x",$F$2-'Indicator Date hidden'!G180)</f>
        <v>0</v>
      </c>
      <c r="G179" s="25">
        <f>IF('Indicator Date hidden'!H180="x","x",$G$2-'Indicator Date hidden'!H180)</f>
        <v>0</v>
      </c>
      <c r="H179" s="25">
        <f>IF('Indicator Date hidden'!I180="x","x",$H$2-'Indicator Date hidden'!I180)</f>
        <v>0</v>
      </c>
      <c r="I179" s="25">
        <f>IF('Indicator Date hidden'!J180="x","x",$I$2-'Indicator Date hidden'!J180)</f>
        <v>0</v>
      </c>
      <c r="J179" s="25">
        <f>IF('Indicator Date hidden'!K180="x","x",$J$2-'Indicator Date hidden'!K180)</f>
        <v>0</v>
      </c>
      <c r="K179" s="25">
        <f>IF('Indicator Date hidden'!L180="x","x",$K$2-'Indicator Date hidden'!L180)</f>
        <v>0</v>
      </c>
      <c r="L179" s="25">
        <f>IF('Indicator Date hidden'!M180="x","x",$L$2-'Indicator Date hidden'!M180)</f>
        <v>0</v>
      </c>
      <c r="M179" s="25">
        <f>IF('Indicator Date hidden'!N180="x","x",$M$2-'Indicator Date hidden'!N180)</f>
        <v>0</v>
      </c>
      <c r="N179" s="25">
        <f>IF('Indicator Date hidden'!O180="x","x",$N$2-'Indicator Date hidden'!O180)</f>
        <v>0</v>
      </c>
      <c r="O179" s="25">
        <f>IF('Indicator Date hidden'!P180="x","x",$O$2-'Indicator Date hidden'!P180)</f>
        <v>0</v>
      </c>
      <c r="P179" s="25">
        <f>IF('Indicator Date hidden'!Q180="x","x",$P$2-'Indicator Date hidden'!Q180)</f>
        <v>0</v>
      </c>
      <c r="Q179" s="25" t="str">
        <f>IF('Indicator Date hidden'!R180="x","x",$Q$2-'Indicator Date hidden'!R180)</f>
        <v>x</v>
      </c>
      <c r="R179" s="25">
        <f>IF('Indicator Date hidden'!S180="x","x",$R$2-'Indicator Date hidden'!S180)</f>
        <v>0</v>
      </c>
      <c r="S179" s="25">
        <f>IF('Indicator Date hidden'!T180="x","x",$S$2-'Indicator Date hidden'!T180)</f>
        <v>0</v>
      </c>
      <c r="T179" s="25">
        <f>IF('Indicator Date hidden'!U180="x","x",$T$2-'Indicator Date hidden'!U180)</f>
        <v>0</v>
      </c>
      <c r="U179" s="25">
        <f>IF('Indicator Date hidden'!V180="x","x",$U$2-'Indicator Date hidden'!V180)</f>
        <v>0</v>
      </c>
      <c r="V179" s="25">
        <f>IF('Indicator Date hidden'!W180="x","x",$V$2-'Indicator Date hidden'!W180)</f>
        <v>0</v>
      </c>
      <c r="W179" s="25" t="str">
        <f>IF('Indicator Date hidden'!X180="x","x",$W$2-'Indicator Date hidden'!X180)</f>
        <v>x</v>
      </c>
      <c r="X179" s="25">
        <f>IF('Indicator Date hidden'!Y180="x","x",$X$2-'Indicator Date hidden'!Y180)</f>
        <v>4</v>
      </c>
      <c r="Y179" s="25">
        <f>IF('Indicator Date hidden'!Z180="x","x",$Y$2-'Indicator Date hidden'!Z180)</f>
        <v>0</v>
      </c>
      <c r="Z179" s="25">
        <f>IF('Indicator Date hidden'!AA180="x","x",$Z$2-'Indicator Date hidden'!AA180)</f>
        <v>0</v>
      </c>
      <c r="AA179" s="25" t="str">
        <f>IF('Indicator Date hidden'!AB180="x","x",$AA$2-'Indicator Date hidden'!AB180)</f>
        <v>x</v>
      </c>
      <c r="AB179" s="25">
        <f>IF('Indicator Date hidden'!AC180="x","x",$AB$2-'Indicator Date hidden'!AC180)</f>
        <v>0</v>
      </c>
      <c r="AC179" s="25">
        <f>IF('Indicator Date hidden'!AD180="x","x",$AC$2-'Indicator Date hidden'!AD180)</f>
        <v>0</v>
      </c>
      <c r="AD179" s="25" t="str">
        <f>IF('Indicator Date hidden'!AE180="x","x",$AD$2-'Indicator Date hidden'!AE180)</f>
        <v>x</v>
      </c>
      <c r="AE179" s="25" t="str">
        <f>IF('Indicator Date hidden'!AF180="x","x",$AE$2-'Indicator Date hidden'!AF180)</f>
        <v>x</v>
      </c>
      <c r="AF179" s="25" t="str">
        <f>IF('Indicator Date hidden'!AG180="x","x",$AF$2-'Indicator Date hidden'!AG180)</f>
        <v>x</v>
      </c>
      <c r="AG179" s="25">
        <f>IF('Indicator Date hidden'!AH180="x","x",$AG$2-'Indicator Date hidden'!AH180)</f>
        <v>0</v>
      </c>
      <c r="AH179" s="25">
        <f>IF('Indicator Date hidden'!AI180="x","x",$AH$2-'Indicator Date hidden'!AI180)</f>
        <v>0</v>
      </c>
      <c r="AI179" s="25">
        <f>IF('Indicator Date hidden'!AJ180="x","x",$AI$2-'Indicator Date hidden'!AJ180)</f>
        <v>0</v>
      </c>
      <c r="AJ179" s="25" t="str">
        <f>IF('Indicator Date hidden'!AK180="x","x",$AJ$2-'Indicator Date hidden'!AK180)</f>
        <v>x</v>
      </c>
      <c r="AK179" s="25">
        <f>IF('Indicator Date hidden'!AL180="x","x",$AK$2-'Indicator Date hidden'!AL180)</f>
        <v>1</v>
      </c>
      <c r="AL179" s="25">
        <f>IF('Indicator Date hidden'!AM180="x","x",$AL$2-'Indicator Date hidden'!AM180)</f>
        <v>0</v>
      </c>
      <c r="AM179" s="25">
        <f>IF('Indicator Date hidden'!AN180="x","x",$AM$2-'Indicator Date hidden'!AN180)</f>
        <v>0</v>
      </c>
      <c r="AN179" s="25">
        <f>IF('Indicator Date hidden'!AO180="x","x",$AN$2-'Indicator Date hidden'!AO180)</f>
        <v>0</v>
      </c>
      <c r="AO179" s="25" t="str">
        <f>IF('Indicator Date hidden'!AP180="x","x",$AO$2-'Indicator Date hidden'!AP180)</f>
        <v>x</v>
      </c>
      <c r="AP179" s="25" t="str">
        <f>IF('Indicator Date hidden'!AQ180="x","x",$AP$2-'Indicator Date hidden'!AQ180)</f>
        <v>x</v>
      </c>
      <c r="AQ179" s="25" t="str">
        <f>IF('Indicator Date hidden'!AR180="x","x",$AQ$2-'Indicator Date hidden'!AR180)</f>
        <v>x</v>
      </c>
      <c r="AR179" s="25">
        <f>IF('Indicator Date hidden'!AS180="x","x",$AR$2-'Indicator Date hidden'!AS180)</f>
        <v>0</v>
      </c>
      <c r="AS179" s="25">
        <f>IF('Indicator Date hidden'!AT180="x","x",$AS$2-'Indicator Date hidden'!AT180)</f>
        <v>0</v>
      </c>
      <c r="AT179" s="25">
        <f>IF('Indicator Date hidden'!AU180="x","x",$AT$2-'Indicator Date hidden'!AU180)</f>
        <v>0</v>
      </c>
      <c r="AU179" s="25">
        <f>IF('Indicator Date hidden'!AV180="x","x",$AU$2-'Indicator Date hidden'!AV180)</f>
        <v>1</v>
      </c>
      <c r="AV179" s="25">
        <f>IF('Indicator Date hidden'!AW180="x","x",$AV$2-'Indicator Date hidden'!AW180)</f>
        <v>0</v>
      </c>
      <c r="AW179" s="25">
        <f>IF('Indicator Date hidden'!AX180="x","x",$AW$2-'Indicator Date hidden'!AX180)</f>
        <v>0</v>
      </c>
      <c r="AX179" s="25">
        <f>IF('Indicator Date hidden'!AY180="x","x",$AX$2-'Indicator Date hidden'!AY180)</f>
        <v>0</v>
      </c>
      <c r="AY179" s="25">
        <f>IF('Indicator Date hidden'!AZ180="x","x",$AY$2-'Indicator Date hidden'!AZ180)</f>
        <v>9</v>
      </c>
      <c r="AZ179" s="25">
        <f>IF('Indicator Date hidden'!BA180="x","x",$AZ$2-'Indicator Date hidden'!BA180)</f>
        <v>9</v>
      </c>
      <c r="BA179">
        <f t="shared" si="25"/>
        <v>24</v>
      </c>
      <c r="BB179" s="26">
        <f t="shared" si="26"/>
        <v>0.58536585365853655</v>
      </c>
      <c r="BC179">
        <f t="shared" si="27"/>
        <v>5</v>
      </c>
      <c r="BD179" s="26">
        <f t="shared" si="28"/>
        <v>2.011862500224515</v>
      </c>
      <c r="BE179" s="28">
        <f t="shared" si="29"/>
        <v>0</v>
      </c>
    </row>
    <row r="180" spans="1:57" x14ac:dyDescent="0.35">
      <c r="A180" t="s">
        <v>8046</v>
      </c>
      <c r="B180" s="25">
        <f>IF('Indicator Date hidden'!C181="x","x",$B$2-'Indicator Date hidden'!C181)</f>
        <v>0</v>
      </c>
      <c r="C180" s="25">
        <f>IF('Indicator Date hidden'!D181="x","x",$C$2-'Indicator Date hidden'!D181)</f>
        <v>0</v>
      </c>
      <c r="D180" s="25">
        <f>IF('Indicator Date hidden'!E181="x","x",$D$2-'Indicator Date hidden'!E181)</f>
        <v>0</v>
      </c>
      <c r="E180" s="25">
        <f>IF('Indicator Date hidden'!F181="x","x",$E$2-'Indicator Date hidden'!F181)</f>
        <v>0</v>
      </c>
      <c r="F180" s="25">
        <f>IF('Indicator Date hidden'!G181="x","x",$F$2-'Indicator Date hidden'!G181)</f>
        <v>0</v>
      </c>
      <c r="G180" s="25">
        <f>IF('Indicator Date hidden'!H181="x","x",$G$2-'Indicator Date hidden'!H181)</f>
        <v>0</v>
      </c>
      <c r="H180" s="25">
        <f>IF('Indicator Date hidden'!I181="x","x",$H$2-'Indicator Date hidden'!I181)</f>
        <v>0</v>
      </c>
      <c r="I180" s="25">
        <f>IF('Indicator Date hidden'!J181="x","x",$I$2-'Indicator Date hidden'!J181)</f>
        <v>0</v>
      </c>
      <c r="J180" s="25">
        <f>IF('Indicator Date hidden'!K181="x","x",$J$2-'Indicator Date hidden'!K181)</f>
        <v>0</v>
      </c>
      <c r="K180" s="25">
        <f>IF('Indicator Date hidden'!L181="x","x",$K$2-'Indicator Date hidden'!L181)</f>
        <v>0</v>
      </c>
      <c r="L180" s="25">
        <f>IF('Indicator Date hidden'!M181="x","x",$L$2-'Indicator Date hidden'!M181)</f>
        <v>0</v>
      </c>
      <c r="M180" s="25">
        <f>IF('Indicator Date hidden'!N181="x","x",$M$2-'Indicator Date hidden'!N181)</f>
        <v>0</v>
      </c>
      <c r="N180" s="25">
        <f>IF('Indicator Date hidden'!O181="x","x",$N$2-'Indicator Date hidden'!O181)</f>
        <v>0</v>
      </c>
      <c r="O180" s="25">
        <f>IF('Indicator Date hidden'!P181="x","x",$O$2-'Indicator Date hidden'!P181)</f>
        <v>0</v>
      </c>
      <c r="P180" s="25" t="str">
        <f>IF('Indicator Date hidden'!Q181="x","x",$P$2-'Indicator Date hidden'!Q181)</f>
        <v>x</v>
      </c>
      <c r="Q180" s="25" t="str">
        <f>IF('Indicator Date hidden'!R181="x","x",$Q$2-'Indicator Date hidden'!R181)</f>
        <v>x</v>
      </c>
      <c r="R180" s="25">
        <f>IF('Indicator Date hidden'!S181="x","x",$R$2-'Indicator Date hidden'!S181)</f>
        <v>0</v>
      </c>
      <c r="S180" s="25">
        <f>IF('Indicator Date hidden'!T181="x","x",$S$2-'Indicator Date hidden'!T181)</f>
        <v>0</v>
      </c>
      <c r="T180" s="25">
        <f>IF('Indicator Date hidden'!U181="x","x",$T$2-'Indicator Date hidden'!U181)</f>
        <v>0</v>
      </c>
      <c r="U180" s="25">
        <f>IF('Indicator Date hidden'!V181="x","x",$U$2-'Indicator Date hidden'!V181)</f>
        <v>0</v>
      </c>
      <c r="V180" s="25">
        <f>IF('Indicator Date hidden'!W181="x","x",$V$2-'Indicator Date hidden'!W181)</f>
        <v>0</v>
      </c>
      <c r="W180" s="25">
        <f>IF('Indicator Date hidden'!X181="x","x",$W$2-'Indicator Date hidden'!X181)</f>
        <v>7</v>
      </c>
      <c r="X180" s="25">
        <f>IF('Indicator Date hidden'!Y181="x","x",$X$2-'Indicator Date hidden'!Y181)</f>
        <v>4</v>
      </c>
      <c r="Y180" s="25">
        <f>IF('Indicator Date hidden'!Z181="x","x",$Y$2-'Indicator Date hidden'!Z181)</f>
        <v>0</v>
      </c>
      <c r="Z180" s="25">
        <f>IF('Indicator Date hidden'!AA181="x","x",$Z$2-'Indicator Date hidden'!AA181)</f>
        <v>0</v>
      </c>
      <c r="AA180" s="25" t="str">
        <f>IF('Indicator Date hidden'!AB181="x","x",$AA$2-'Indicator Date hidden'!AB181)</f>
        <v>x</v>
      </c>
      <c r="AB180" s="25">
        <f>IF('Indicator Date hidden'!AC181="x","x",$AB$2-'Indicator Date hidden'!AC181)</f>
        <v>0</v>
      </c>
      <c r="AC180" s="25">
        <f>IF('Indicator Date hidden'!AD181="x","x",$AC$2-'Indicator Date hidden'!AD181)</f>
        <v>0</v>
      </c>
      <c r="AD180" s="25" t="str">
        <f>IF('Indicator Date hidden'!AE181="x","x",$AD$2-'Indicator Date hidden'!AE181)</f>
        <v>x</v>
      </c>
      <c r="AE180" s="25" t="str">
        <f>IF('Indicator Date hidden'!AF181="x","x",$AE$2-'Indicator Date hidden'!AF181)</f>
        <v>x</v>
      </c>
      <c r="AF180" s="25" t="str">
        <f>IF('Indicator Date hidden'!AG181="x","x",$AF$2-'Indicator Date hidden'!AG181)</f>
        <v>x</v>
      </c>
      <c r="AG180" s="25">
        <f>IF('Indicator Date hidden'!AH181="x","x",$AG$2-'Indicator Date hidden'!AH181)</f>
        <v>0</v>
      </c>
      <c r="AH180" s="25">
        <f>IF('Indicator Date hidden'!AI181="x","x",$AH$2-'Indicator Date hidden'!AI181)</f>
        <v>0</v>
      </c>
      <c r="AI180" s="25">
        <f>IF('Indicator Date hidden'!AJ181="x","x",$AI$2-'Indicator Date hidden'!AJ181)</f>
        <v>0</v>
      </c>
      <c r="AJ180" s="25" t="str">
        <f>IF('Indicator Date hidden'!AK181="x","x",$AJ$2-'Indicator Date hidden'!AK181)</f>
        <v>x</v>
      </c>
      <c r="AK180" s="25" t="str">
        <f>IF('Indicator Date hidden'!AL181="x","x",$AK$2-'Indicator Date hidden'!AL181)</f>
        <v>x</v>
      </c>
      <c r="AL180" s="25">
        <f>IF('Indicator Date hidden'!AM181="x","x",$AL$2-'Indicator Date hidden'!AM181)</f>
        <v>0</v>
      </c>
      <c r="AM180" s="25">
        <f>IF('Indicator Date hidden'!AN181="x","x",$AM$2-'Indicator Date hidden'!AN181)</f>
        <v>0</v>
      </c>
      <c r="AN180" s="25">
        <f>IF('Indicator Date hidden'!AO181="x","x",$AN$2-'Indicator Date hidden'!AO181)</f>
        <v>0</v>
      </c>
      <c r="AO180" s="25" t="str">
        <f>IF('Indicator Date hidden'!AP181="x","x",$AO$2-'Indicator Date hidden'!AP181)</f>
        <v>x</v>
      </c>
      <c r="AP180" s="25" t="str">
        <f>IF('Indicator Date hidden'!AQ181="x","x",$AP$2-'Indicator Date hidden'!AQ181)</f>
        <v>x</v>
      </c>
      <c r="AQ180" s="25" t="str">
        <f>IF('Indicator Date hidden'!AR181="x","x",$AQ$2-'Indicator Date hidden'!AR181)</f>
        <v>x</v>
      </c>
      <c r="AR180" s="25">
        <f>IF('Indicator Date hidden'!AS181="x","x",$AR$2-'Indicator Date hidden'!AS181)</f>
        <v>0</v>
      </c>
      <c r="AS180" s="25" t="str">
        <f>IF('Indicator Date hidden'!AT181="x","x",$AS$2-'Indicator Date hidden'!AT181)</f>
        <v>x</v>
      </c>
      <c r="AT180" s="25">
        <f>IF('Indicator Date hidden'!AU181="x","x",$AT$2-'Indicator Date hidden'!AU181)</f>
        <v>0</v>
      </c>
      <c r="AU180" s="25" t="str">
        <f>IF('Indicator Date hidden'!AV181="x","x",$AU$2-'Indicator Date hidden'!AV181)</f>
        <v>x</v>
      </c>
      <c r="AV180" s="25">
        <f>IF('Indicator Date hidden'!AW181="x","x",$AV$2-'Indicator Date hidden'!AW181)</f>
        <v>1</v>
      </c>
      <c r="AW180" s="25">
        <f>IF('Indicator Date hidden'!AX181="x","x",$AW$2-'Indicator Date hidden'!AX181)</f>
        <v>0</v>
      </c>
      <c r="AX180" s="25">
        <f>IF('Indicator Date hidden'!AY181="x","x",$AX$2-'Indicator Date hidden'!AY181)</f>
        <v>0</v>
      </c>
      <c r="AY180" s="25">
        <f>IF('Indicator Date hidden'!AZ181="x","x",$AY$2-'Indicator Date hidden'!AZ181)</f>
        <v>2</v>
      </c>
      <c r="AZ180" s="25">
        <f>IF('Indicator Date hidden'!BA181="x","x",$AZ$2-'Indicator Date hidden'!BA181)</f>
        <v>0</v>
      </c>
      <c r="BA180">
        <f t="shared" si="25"/>
        <v>14</v>
      </c>
      <c r="BB180" s="26">
        <f t="shared" si="26"/>
        <v>0.36842105263157893</v>
      </c>
      <c r="BC180">
        <f t="shared" si="27"/>
        <v>4</v>
      </c>
      <c r="BD180" s="26">
        <f t="shared" si="28"/>
        <v>1.3062814364200901</v>
      </c>
      <c r="BE180" s="28">
        <f t="shared" si="29"/>
        <v>0</v>
      </c>
    </row>
    <row r="181" spans="1:57" x14ac:dyDescent="0.35">
      <c r="A181" t="s">
        <v>8050</v>
      </c>
      <c r="B181" s="25">
        <f>IF('Indicator Date hidden'!C182="x","x",$B$2-'Indicator Date hidden'!C182)</f>
        <v>0</v>
      </c>
      <c r="C181" s="25">
        <f>IF('Indicator Date hidden'!D182="x","x",$C$2-'Indicator Date hidden'!D182)</f>
        <v>0</v>
      </c>
      <c r="D181" s="25">
        <f>IF('Indicator Date hidden'!E182="x","x",$D$2-'Indicator Date hidden'!E182)</f>
        <v>0</v>
      </c>
      <c r="E181" s="25">
        <f>IF('Indicator Date hidden'!F182="x","x",$E$2-'Indicator Date hidden'!F182)</f>
        <v>0</v>
      </c>
      <c r="F181" s="25">
        <f>IF('Indicator Date hidden'!G182="x","x",$F$2-'Indicator Date hidden'!G182)</f>
        <v>0</v>
      </c>
      <c r="G181" s="25">
        <f>IF('Indicator Date hidden'!H182="x","x",$G$2-'Indicator Date hidden'!H182)</f>
        <v>0</v>
      </c>
      <c r="H181" s="25">
        <f>IF('Indicator Date hidden'!I182="x","x",$H$2-'Indicator Date hidden'!I182)</f>
        <v>0</v>
      </c>
      <c r="I181" s="25">
        <f>IF('Indicator Date hidden'!J182="x","x",$I$2-'Indicator Date hidden'!J182)</f>
        <v>0</v>
      </c>
      <c r="J181" s="25">
        <f>IF('Indicator Date hidden'!K182="x","x",$J$2-'Indicator Date hidden'!K182)</f>
        <v>0</v>
      </c>
      <c r="K181" s="25">
        <f>IF('Indicator Date hidden'!L182="x","x",$K$2-'Indicator Date hidden'!L182)</f>
        <v>0</v>
      </c>
      <c r="L181" s="25">
        <f>IF('Indicator Date hidden'!M182="x","x",$L$2-'Indicator Date hidden'!M182)</f>
        <v>0</v>
      </c>
      <c r="M181" s="25">
        <f>IF('Indicator Date hidden'!N182="x","x",$M$2-'Indicator Date hidden'!N182)</f>
        <v>0</v>
      </c>
      <c r="N181" s="25">
        <f>IF('Indicator Date hidden'!O182="x","x",$N$2-'Indicator Date hidden'!O182)</f>
        <v>0</v>
      </c>
      <c r="O181" s="25">
        <f>IF('Indicator Date hidden'!P182="x","x",$O$2-'Indicator Date hidden'!P182)</f>
        <v>0</v>
      </c>
      <c r="P181" s="25">
        <f>IF('Indicator Date hidden'!Q182="x","x",$P$2-'Indicator Date hidden'!Q182)</f>
        <v>0</v>
      </c>
      <c r="Q181" s="25">
        <f>IF('Indicator Date hidden'!R182="x","x",$Q$2-'Indicator Date hidden'!R182)</f>
        <v>3</v>
      </c>
      <c r="R181" s="25">
        <f>IF('Indicator Date hidden'!S182="x","x",$R$2-'Indicator Date hidden'!S182)</f>
        <v>0</v>
      </c>
      <c r="S181" s="25">
        <f>IF('Indicator Date hidden'!T182="x","x",$S$2-'Indicator Date hidden'!T182)</f>
        <v>0</v>
      </c>
      <c r="T181" s="25">
        <f>IF('Indicator Date hidden'!U182="x","x",$T$2-'Indicator Date hidden'!U182)</f>
        <v>0</v>
      </c>
      <c r="U181" s="25">
        <f>IF('Indicator Date hidden'!V182="x","x",$U$2-'Indicator Date hidden'!V182)</f>
        <v>0</v>
      </c>
      <c r="V181" s="25">
        <f>IF('Indicator Date hidden'!W182="x","x",$V$2-'Indicator Date hidden'!W182)</f>
        <v>0</v>
      </c>
      <c r="W181" s="25">
        <f>IF('Indicator Date hidden'!X182="x","x",$W$2-'Indicator Date hidden'!X182)</f>
        <v>3</v>
      </c>
      <c r="X181" s="25">
        <f>IF('Indicator Date hidden'!Y182="x","x",$X$2-'Indicator Date hidden'!Y182)</f>
        <v>4</v>
      </c>
      <c r="Y181" s="25">
        <f>IF('Indicator Date hidden'!Z182="x","x",$Y$2-'Indicator Date hidden'!Z182)</f>
        <v>0</v>
      </c>
      <c r="Z181" s="25">
        <f>IF('Indicator Date hidden'!AA182="x","x",$Z$2-'Indicator Date hidden'!AA182)</f>
        <v>0</v>
      </c>
      <c r="AA181" s="25">
        <f>IF('Indicator Date hidden'!AB182="x","x",$AA$2-'Indicator Date hidden'!AB182)</f>
        <v>0</v>
      </c>
      <c r="AB181" s="25">
        <f>IF('Indicator Date hidden'!AC182="x","x",$AB$2-'Indicator Date hidden'!AC182)</f>
        <v>0</v>
      </c>
      <c r="AC181" s="25">
        <f>IF('Indicator Date hidden'!AD182="x","x",$AC$2-'Indicator Date hidden'!AD182)</f>
        <v>0</v>
      </c>
      <c r="AD181" s="25">
        <f>IF('Indicator Date hidden'!AE182="x","x",$AD$2-'Indicator Date hidden'!AE182)</f>
        <v>0</v>
      </c>
      <c r="AE181" s="25">
        <f>IF('Indicator Date hidden'!AF182="x","x",$AE$2-'Indicator Date hidden'!AF182)</f>
        <v>0</v>
      </c>
      <c r="AF181" s="25">
        <f>IF('Indicator Date hidden'!AG182="x","x",$AF$2-'Indicator Date hidden'!AG182)</f>
        <v>1</v>
      </c>
      <c r="AG181" s="25">
        <f>IF('Indicator Date hidden'!AH182="x","x",$AG$2-'Indicator Date hidden'!AH182)</f>
        <v>0</v>
      </c>
      <c r="AH181" s="25">
        <f>IF('Indicator Date hidden'!AI182="x","x",$AH$2-'Indicator Date hidden'!AI182)</f>
        <v>0</v>
      </c>
      <c r="AI181" s="25">
        <f>IF('Indicator Date hidden'!AJ182="x","x",$AI$2-'Indicator Date hidden'!AJ182)</f>
        <v>0</v>
      </c>
      <c r="AJ181" s="25">
        <f>IF('Indicator Date hidden'!AK182="x","x",$AJ$2-'Indicator Date hidden'!AK182)</f>
        <v>1</v>
      </c>
      <c r="AK181" s="25">
        <f>IF('Indicator Date hidden'!AL182="x","x",$AK$2-'Indicator Date hidden'!AL182)</f>
        <v>0</v>
      </c>
      <c r="AL181" s="25">
        <f>IF('Indicator Date hidden'!AM182="x","x",$AL$2-'Indicator Date hidden'!AM182)</f>
        <v>0</v>
      </c>
      <c r="AM181" s="25">
        <f>IF('Indicator Date hidden'!AN182="x","x",$AM$2-'Indicator Date hidden'!AN182)</f>
        <v>0</v>
      </c>
      <c r="AN181" s="25">
        <f>IF('Indicator Date hidden'!AO182="x","x",$AN$2-'Indicator Date hidden'!AO182)</f>
        <v>0</v>
      </c>
      <c r="AO181" s="25">
        <f>IF('Indicator Date hidden'!AP182="x","x",$AO$2-'Indicator Date hidden'!AP182)</f>
        <v>1</v>
      </c>
      <c r="AP181" s="25">
        <f>IF('Indicator Date hidden'!AQ182="x","x",$AP$2-'Indicator Date hidden'!AQ182)</f>
        <v>0</v>
      </c>
      <c r="AQ181" s="25" t="str">
        <f>IF('Indicator Date hidden'!AR182="x","x",$AQ$2-'Indicator Date hidden'!AR182)</f>
        <v>x</v>
      </c>
      <c r="AR181" s="25">
        <f>IF('Indicator Date hidden'!AS182="x","x",$AR$2-'Indicator Date hidden'!AS182)</f>
        <v>0</v>
      </c>
      <c r="AS181" s="25">
        <f>IF('Indicator Date hidden'!AT182="x","x",$AS$2-'Indicator Date hidden'!AT182)</f>
        <v>0</v>
      </c>
      <c r="AT181" s="25">
        <f>IF('Indicator Date hidden'!AU182="x","x",$AT$2-'Indicator Date hidden'!AU182)</f>
        <v>0</v>
      </c>
      <c r="AU181" s="25">
        <f>IF('Indicator Date hidden'!AV182="x","x",$AU$2-'Indicator Date hidden'!AV182)</f>
        <v>2</v>
      </c>
      <c r="AV181" s="25">
        <f>IF('Indicator Date hidden'!AW182="x","x",$AV$2-'Indicator Date hidden'!AW182)</f>
        <v>0</v>
      </c>
      <c r="AW181" s="25">
        <f>IF('Indicator Date hidden'!AX182="x","x",$AW$2-'Indicator Date hidden'!AX182)</f>
        <v>0</v>
      </c>
      <c r="AX181" s="25">
        <f>IF('Indicator Date hidden'!AY182="x","x",$AX$2-'Indicator Date hidden'!AY182)</f>
        <v>0</v>
      </c>
      <c r="AY181" s="25">
        <f>IF('Indicator Date hidden'!AZ182="x","x",$AY$2-'Indicator Date hidden'!AZ182)</f>
        <v>0</v>
      </c>
      <c r="AZ181" s="25">
        <f>IF('Indicator Date hidden'!BA182="x","x",$AZ$2-'Indicator Date hidden'!BA182)</f>
        <v>0</v>
      </c>
      <c r="BA181">
        <f t="shared" si="25"/>
        <v>15</v>
      </c>
      <c r="BB181" s="26">
        <f t="shared" si="26"/>
        <v>0.3</v>
      </c>
      <c r="BC181">
        <f t="shared" si="27"/>
        <v>7</v>
      </c>
      <c r="BD181" s="26">
        <f t="shared" si="28"/>
        <v>0.8544003745317531</v>
      </c>
      <c r="BE181" s="28">
        <f t="shared" si="29"/>
        <v>0</v>
      </c>
    </row>
    <row r="182" spans="1:57" x14ac:dyDescent="0.35">
      <c r="A182" t="s">
        <v>8051</v>
      </c>
      <c r="B182" s="25">
        <f>IF('Indicator Date hidden'!C183="x","x",$B$2-'Indicator Date hidden'!C183)</f>
        <v>0</v>
      </c>
      <c r="C182" s="25">
        <f>IF('Indicator Date hidden'!D183="x","x",$C$2-'Indicator Date hidden'!D183)</f>
        <v>0</v>
      </c>
      <c r="D182" s="25">
        <f>IF('Indicator Date hidden'!E183="x","x",$D$2-'Indicator Date hidden'!E183)</f>
        <v>0</v>
      </c>
      <c r="E182" s="25">
        <f>IF('Indicator Date hidden'!F183="x","x",$E$2-'Indicator Date hidden'!F183)</f>
        <v>0</v>
      </c>
      <c r="F182" s="25">
        <f>IF('Indicator Date hidden'!G183="x","x",$F$2-'Indicator Date hidden'!G183)</f>
        <v>0</v>
      </c>
      <c r="G182" s="25">
        <f>IF('Indicator Date hidden'!H183="x","x",$G$2-'Indicator Date hidden'!H183)</f>
        <v>0</v>
      </c>
      <c r="H182" s="25">
        <f>IF('Indicator Date hidden'!I183="x","x",$H$2-'Indicator Date hidden'!I183)</f>
        <v>0</v>
      </c>
      <c r="I182" s="25">
        <f>IF('Indicator Date hidden'!J183="x","x",$I$2-'Indicator Date hidden'!J183)</f>
        <v>0</v>
      </c>
      <c r="J182" s="25">
        <f>IF('Indicator Date hidden'!K183="x","x",$J$2-'Indicator Date hidden'!K183)</f>
        <v>0</v>
      </c>
      <c r="K182" s="25">
        <f>IF('Indicator Date hidden'!L183="x","x",$K$2-'Indicator Date hidden'!L183)</f>
        <v>0</v>
      </c>
      <c r="L182" s="25">
        <f>IF('Indicator Date hidden'!M183="x","x",$L$2-'Indicator Date hidden'!M183)</f>
        <v>0</v>
      </c>
      <c r="M182" s="25">
        <f>IF('Indicator Date hidden'!N183="x","x",$M$2-'Indicator Date hidden'!N183)</f>
        <v>0</v>
      </c>
      <c r="N182" s="25">
        <f>IF('Indicator Date hidden'!O183="x","x",$N$2-'Indicator Date hidden'!O183)</f>
        <v>0</v>
      </c>
      <c r="O182" s="25">
        <f>IF('Indicator Date hidden'!P183="x","x",$O$2-'Indicator Date hidden'!P183)</f>
        <v>0</v>
      </c>
      <c r="P182" s="25">
        <f>IF('Indicator Date hidden'!Q183="x","x",$P$2-'Indicator Date hidden'!Q183)</f>
        <v>0</v>
      </c>
      <c r="Q182" s="25">
        <f>IF('Indicator Date hidden'!R183="x","x",$Q$2-'Indicator Date hidden'!R183)</f>
        <v>2</v>
      </c>
      <c r="R182" s="25">
        <f>IF('Indicator Date hidden'!S183="x","x",$R$2-'Indicator Date hidden'!S183)</f>
        <v>0</v>
      </c>
      <c r="S182" s="25">
        <f>IF('Indicator Date hidden'!T183="x","x",$S$2-'Indicator Date hidden'!T183)</f>
        <v>0</v>
      </c>
      <c r="T182" s="25">
        <f>IF('Indicator Date hidden'!U183="x","x",$T$2-'Indicator Date hidden'!U183)</f>
        <v>0</v>
      </c>
      <c r="U182" s="25">
        <f>IF('Indicator Date hidden'!V183="x","x",$U$2-'Indicator Date hidden'!V183)</f>
        <v>0</v>
      </c>
      <c r="V182" s="25">
        <f>IF('Indicator Date hidden'!W183="x","x",$V$2-'Indicator Date hidden'!W183)</f>
        <v>0</v>
      </c>
      <c r="W182" s="25" t="str">
        <f>IF('Indicator Date hidden'!X183="x","x",$W$2-'Indicator Date hidden'!X183)</f>
        <v>x</v>
      </c>
      <c r="X182" s="25">
        <f>IF('Indicator Date hidden'!Y183="x","x",$X$2-'Indicator Date hidden'!Y183)</f>
        <v>1</v>
      </c>
      <c r="Y182" s="25">
        <f>IF('Indicator Date hidden'!Z183="x","x",$Y$2-'Indicator Date hidden'!Z183)</f>
        <v>0</v>
      </c>
      <c r="Z182" s="25">
        <f>IF('Indicator Date hidden'!AA183="x","x",$Z$2-'Indicator Date hidden'!AA183)</f>
        <v>0</v>
      </c>
      <c r="AA182" s="25">
        <f>IF('Indicator Date hidden'!AB183="x","x",$AA$2-'Indicator Date hidden'!AB183)</f>
        <v>0</v>
      </c>
      <c r="AB182" s="25">
        <f>IF('Indicator Date hidden'!AC183="x","x",$AB$2-'Indicator Date hidden'!AC183)</f>
        <v>0</v>
      </c>
      <c r="AC182" s="25">
        <f>IF('Indicator Date hidden'!AD183="x","x",$AC$2-'Indicator Date hidden'!AD183)</f>
        <v>0</v>
      </c>
      <c r="AD182" s="25" t="str">
        <f>IF('Indicator Date hidden'!AE183="x","x",$AD$2-'Indicator Date hidden'!AE183)</f>
        <v>x</v>
      </c>
      <c r="AE182" s="25">
        <f>IF('Indicator Date hidden'!AF183="x","x",$AE$2-'Indicator Date hidden'!AF183)</f>
        <v>0</v>
      </c>
      <c r="AF182" s="25">
        <f>IF('Indicator Date hidden'!AG183="x","x",$AF$2-'Indicator Date hidden'!AG183)</f>
        <v>0</v>
      </c>
      <c r="AG182" s="25">
        <f>IF('Indicator Date hidden'!AH183="x","x",$AG$2-'Indicator Date hidden'!AH183)</f>
        <v>0</v>
      </c>
      <c r="AH182" s="25">
        <f>IF('Indicator Date hidden'!AI183="x","x",$AH$2-'Indicator Date hidden'!AI183)</f>
        <v>0</v>
      </c>
      <c r="AI182" s="25">
        <f>IF('Indicator Date hidden'!AJ183="x","x",$AI$2-'Indicator Date hidden'!AJ183)</f>
        <v>0</v>
      </c>
      <c r="AJ182" s="25">
        <f>IF('Indicator Date hidden'!AK183="x","x",$AJ$2-'Indicator Date hidden'!AK183)</f>
        <v>1</v>
      </c>
      <c r="AK182" s="25">
        <f>IF('Indicator Date hidden'!AL183="x","x",$AK$2-'Indicator Date hidden'!AL183)</f>
        <v>1</v>
      </c>
      <c r="AL182" s="25">
        <f>IF('Indicator Date hidden'!AM183="x","x",$AL$2-'Indicator Date hidden'!AM183)</f>
        <v>0</v>
      </c>
      <c r="AM182" s="25">
        <f>IF('Indicator Date hidden'!AN183="x","x",$AM$2-'Indicator Date hidden'!AN183)</f>
        <v>0</v>
      </c>
      <c r="AN182" s="25">
        <f>IF('Indicator Date hidden'!AO183="x","x",$AN$2-'Indicator Date hidden'!AO183)</f>
        <v>0</v>
      </c>
      <c r="AO182" s="25">
        <f>IF('Indicator Date hidden'!AP183="x","x",$AO$2-'Indicator Date hidden'!AP183)</f>
        <v>1</v>
      </c>
      <c r="AP182" s="25">
        <f>IF('Indicator Date hidden'!AQ183="x","x",$AP$2-'Indicator Date hidden'!AQ183)</f>
        <v>0</v>
      </c>
      <c r="AQ182" s="25" t="str">
        <f>IF('Indicator Date hidden'!AR183="x","x",$AQ$2-'Indicator Date hidden'!AR183)</f>
        <v>x</v>
      </c>
      <c r="AR182" s="25">
        <f>IF('Indicator Date hidden'!AS183="x","x",$AR$2-'Indicator Date hidden'!AS183)</f>
        <v>0</v>
      </c>
      <c r="AS182" s="25">
        <f>IF('Indicator Date hidden'!AT183="x","x",$AS$2-'Indicator Date hidden'!AT183)</f>
        <v>0</v>
      </c>
      <c r="AT182" s="25">
        <f>IF('Indicator Date hidden'!AU183="x","x",$AT$2-'Indicator Date hidden'!AU183)</f>
        <v>0</v>
      </c>
      <c r="AU182" s="25">
        <f>IF('Indicator Date hidden'!AV183="x","x",$AU$2-'Indicator Date hidden'!AV183)</f>
        <v>1</v>
      </c>
      <c r="AV182" s="25">
        <f>IF('Indicator Date hidden'!AW183="x","x",$AV$2-'Indicator Date hidden'!AW183)</f>
        <v>0</v>
      </c>
      <c r="AW182" s="25">
        <f>IF('Indicator Date hidden'!AX183="x","x",$AW$2-'Indicator Date hidden'!AX183)</f>
        <v>0</v>
      </c>
      <c r="AX182" s="25">
        <f>IF('Indicator Date hidden'!AY183="x","x",$AX$2-'Indicator Date hidden'!AY183)</f>
        <v>0</v>
      </c>
      <c r="AY182" s="25">
        <f>IF('Indicator Date hidden'!AZ183="x","x",$AY$2-'Indicator Date hidden'!AZ183)</f>
        <v>0</v>
      </c>
      <c r="AZ182" s="25">
        <f>IF('Indicator Date hidden'!BA183="x","x",$AZ$2-'Indicator Date hidden'!BA183)</f>
        <v>0</v>
      </c>
      <c r="BA182">
        <f t="shared" si="25"/>
        <v>7</v>
      </c>
      <c r="BB182" s="26">
        <f t="shared" si="26"/>
        <v>0.14583333333333334</v>
      </c>
      <c r="BC182">
        <f t="shared" si="27"/>
        <v>6</v>
      </c>
      <c r="BD182" s="26">
        <f t="shared" si="28"/>
        <v>0.40771637064126931</v>
      </c>
      <c r="BE182" s="28">
        <f t="shared" si="29"/>
        <v>0</v>
      </c>
    </row>
    <row r="183" spans="1:57" x14ac:dyDescent="0.35">
      <c r="A183" t="s">
        <v>7738</v>
      </c>
      <c r="B183" s="25">
        <f>IF('Indicator Date hidden'!C184="x","x",$B$2-'Indicator Date hidden'!C184)</f>
        <v>0</v>
      </c>
      <c r="C183" s="25">
        <f>IF('Indicator Date hidden'!D184="x","x",$C$2-'Indicator Date hidden'!D184)</f>
        <v>0</v>
      </c>
      <c r="D183" s="25">
        <f>IF('Indicator Date hidden'!E184="x","x",$D$2-'Indicator Date hidden'!E184)</f>
        <v>0</v>
      </c>
      <c r="E183" s="25">
        <f>IF('Indicator Date hidden'!F184="x","x",$E$2-'Indicator Date hidden'!F184)</f>
        <v>0</v>
      </c>
      <c r="F183" s="25">
        <f>IF('Indicator Date hidden'!G184="x","x",$F$2-'Indicator Date hidden'!G184)</f>
        <v>0</v>
      </c>
      <c r="G183" s="25">
        <f>IF('Indicator Date hidden'!H184="x","x",$G$2-'Indicator Date hidden'!H184)</f>
        <v>0</v>
      </c>
      <c r="H183" s="25">
        <f>IF('Indicator Date hidden'!I184="x","x",$H$2-'Indicator Date hidden'!I184)</f>
        <v>0</v>
      </c>
      <c r="I183" s="25">
        <f>IF('Indicator Date hidden'!J184="x","x",$I$2-'Indicator Date hidden'!J184)</f>
        <v>0</v>
      </c>
      <c r="J183" s="25">
        <f>IF('Indicator Date hidden'!K184="x","x",$J$2-'Indicator Date hidden'!K184)</f>
        <v>0</v>
      </c>
      <c r="K183" s="25">
        <f>IF('Indicator Date hidden'!L184="x","x",$K$2-'Indicator Date hidden'!L184)</f>
        <v>0</v>
      </c>
      <c r="L183" s="25">
        <f>IF('Indicator Date hidden'!M184="x","x",$L$2-'Indicator Date hidden'!M184)</f>
        <v>0</v>
      </c>
      <c r="M183" s="25">
        <f>IF('Indicator Date hidden'!N184="x","x",$M$2-'Indicator Date hidden'!N184)</f>
        <v>0</v>
      </c>
      <c r="N183" s="25">
        <f>IF('Indicator Date hidden'!O184="x","x",$N$2-'Indicator Date hidden'!O184)</f>
        <v>0</v>
      </c>
      <c r="O183" s="25">
        <f>IF('Indicator Date hidden'!P184="x","x",$O$2-'Indicator Date hidden'!P184)</f>
        <v>0</v>
      </c>
      <c r="P183" s="25">
        <f>IF('Indicator Date hidden'!Q184="x","x",$P$2-'Indicator Date hidden'!Q184)</f>
        <v>0</v>
      </c>
      <c r="Q183" s="25" t="str">
        <f>IF('Indicator Date hidden'!R184="x","x",$Q$2-'Indicator Date hidden'!R184)</f>
        <v>x</v>
      </c>
      <c r="R183" s="25">
        <f>IF('Indicator Date hidden'!S184="x","x",$R$2-'Indicator Date hidden'!S184)</f>
        <v>0</v>
      </c>
      <c r="S183" s="25">
        <f>IF('Indicator Date hidden'!T184="x","x",$S$2-'Indicator Date hidden'!T184)</f>
        <v>0</v>
      </c>
      <c r="T183" s="25">
        <f>IF('Indicator Date hidden'!U184="x","x",$T$2-'Indicator Date hidden'!U184)</f>
        <v>0</v>
      </c>
      <c r="U183" s="25" t="str">
        <f>IF('Indicator Date hidden'!V184="x","x",$U$2-'Indicator Date hidden'!V184)</f>
        <v>x</v>
      </c>
      <c r="V183" s="25">
        <f>IF('Indicator Date hidden'!W184="x","x",$V$2-'Indicator Date hidden'!W184)</f>
        <v>0</v>
      </c>
      <c r="W183" s="25" t="str">
        <f>IF('Indicator Date hidden'!X184="x","x",$W$2-'Indicator Date hidden'!X184)</f>
        <v>x</v>
      </c>
      <c r="X183" s="25">
        <f>IF('Indicator Date hidden'!Y184="x","x",$X$2-'Indicator Date hidden'!Y184)</f>
        <v>4</v>
      </c>
      <c r="Y183" s="25">
        <f>IF('Indicator Date hidden'!Z184="x","x",$Y$2-'Indicator Date hidden'!Z184)</f>
        <v>0</v>
      </c>
      <c r="Z183" s="25">
        <f>IF('Indicator Date hidden'!AA184="x","x",$Z$2-'Indicator Date hidden'!AA184)</f>
        <v>0</v>
      </c>
      <c r="AA183" s="25" t="str">
        <f>IF('Indicator Date hidden'!AB184="x","x",$AA$2-'Indicator Date hidden'!AB184)</f>
        <v>x</v>
      </c>
      <c r="AB183" s="25">
        <f>IF('Indicator Date hidden'!AC184="x","x",$AB$2-'Indicator Date hidden'!AC184)</f>
        <v>0</v>
      </c>
      <c r="AC183" s="25">
        <f>IF('Indicator Date hidden'!AD184="x","x",$AC$2-'Indicator Date hidden'!AD184)</f>
        <v>0</v>
      </c>
      <c r="AD183" s="25" t="str">
        <f>IF('Indicator Date hidden'!AE184="x","x",$AD$2-'Indicator Date hidden'!AE184)</f>
        <v>x</v>
      </c>
      <c r="AE183" s="25">
        <f>IF('Indicator Date hidden'!AF184="x","x",$AE$2-'Indicator Date hidden'!AF184)</f>
        <v>0</v>
      </c>
      <c r="AF183" s="25" t="str">
        <f>IF('Indicator Date hidden'!AG184="x","x",$AF$2-'Indicator Date hidden'!AG184)</f>
        <v>x</v>
      </c>
      <c r="AG183" s="25">
        <f>IF('Indicator Date hidden'!AH184="x","x",$AG$2-'Indicator Date hidden'!AH184)</f>
        <v>0</v>
      </c>
      <c r="AH183" s="25">
        <f>IF('Indicator Date hidden'!AI184="x","x",$AH$2-'Indicator Date hidden'!AI184)</f>
        <v>0</v>
      </c>
      <c r="AI183" s="25">
        <f>IF('Indicator Date hidden'!AJ184="x","x",$AI$2-'Indicator Date hidden'!AJ184)</f>
        <v>0</v>
      </c>
      <c r="AJ183" s="25" t="str">
        <f>IF('Indicator Date hidden'!AK184="x","x",$AJ$2-'Indicator Date hidden'!AK184)</f>
        <v>x</v>
      </c>
      <c r="AK183" s="25">
        <f>IF('Indicator Date hidden'!AL184="x","x",$AK$2-'Indicator Date hidden'!AL184)</f>
        <v>1</v>
      </c>
      <c r="AL183" s="25">
        <f>IF('Indicator Date hidden'!AM184="x","x",$AL$2-'Indicator Date hidden'!AM184)</f>
        <v>0</v>
      </c>
      <c r="AM183" s="25">
        <f>IF('Indicator Date hidden'!AN184="x","x",$AM$2-'Indicator Date hidden'!AN184)</f>
        <v>0</v>
      </c>
      <c r="AN183" s="25">
        <f>IF('Indicator Date hidden'!AO184="x","x",$AN$2-'Indicator Date hidden'!AO184)</f>
        <v>0</v>
      </c>
      <c r="AO183" s="25" t="str">
        <f>IF('Indicator Date hidden'!AP184="x","x",$AO$2-'Indicator Date hidden'!AP184)</f>
        <v>x</v>
      </c>
      <c r="AP183" s="25" t="str">
        <f>IF('Indicator Date hidden'!AQ184="x","x",$AP$2-'Indicator Date hidden'!AQ184)</f>
        <v>x</v>
      </c>
      <c r="AQ183" s="25">
        <f>IF('Indicator Date hidden'!AR184="x","x",$AQ$2-'Indicator Date hidden'!AR184)</f>
        <v>0</v>
      </c>
      <c r="AR183" s="25">
        <f>IF('Indicator Date hidden'!AS184="x","x",$AR$2-'Indicator Date hidden'!AS184)</f>
        <v>0</v>
      </c>
      <c r="AS183" s="25">
        <f>IF('Indicator Date hidden'!AT184="x","x",$AS$2-'Indicator Date hidden'!AT184)</f>
        <v>0</v>
      </c>
      <c r="AT183" s="25">
        <f>IF('Indicator Date hidden'!AU184="x","x",$AT$2-'Indicator Date hidden'!AU184)</f>
        <v>0</v>
      </c>
      <c r="AU183" s="25" t="str">
        <f>IF('Indicator Date hidden'!AV184="x","x",$AU$2-'Indicator Date hidden'!AV184)</f>
        <v>x</v>
      </c>
      <c r="AV183" s="25">
        <f>IF('Indicator Date hidden'!AW184="x","x",$AV$2-'Indicator Date hidden'!AW184)</f>
        <v>0</v>
      </c>
      <c r="AW183" s="25">
        <f>IF('Indicator Date hidden'!AX184="x","x",$AW$2-'Indicator Date hidden'!AX184)</f>
        <v>0</v>
      </c>
      <c r="AX183" s="25">
        <f>IF('Indicator Date hidden'!AY184="x","x",$AX$2-'Indicator Date hidden'!AY184)</f>
        <v>0</v>
      </c>
      <c r="AY183" s="25">
        <f>IF('Indicator Date hidden'!AZ184="x","x",$AY$2-'Indicator Date hidden'!AZ184)</f>
        <v>0</v>
      </c>
      <c r="AZ183" s="25">
        <f>IF('Indicator Date hidden'!BA184="x","x",$AZ$2-'Indicator Date hidden'!BA184)</f>
        <v>0</v>
      </c>
      <c r="BA183">
        <f t="shared" si="25"/>
        <v>5</v>
      </c>
      <c r="BB183" s="26">
        <f t="shared" si="26"/>
        <v>0.12195121951219512</v>
      </c>
      <c r="BC183">
        <f t="shared" si="27"/>
        <v>2</v>
      </c>
      <c r="BD183" s="26">
        <f t="shared" si="28"/>
        <v>0.63226738521052295</v>
      </c>
      <c r="BE183" s="28">
        <f t="shared" si="29"/>
        <v>0</v>
      </c>
    </row>
    <row r="184" spans="1:57" x14ac:dyDescent="0.35">
      <c r="A184" t="s">
        <v>7840</v>
      </c>
      <c r="B184" s="25">
        <f>IF('Indicator Date hidden'!C185="x","x",$B$2-'Indicator Date hidden'!C185)</f>
        <v>0</v>
      </c>
      <c r="C184" s="25">
        <f>IF('Indicator Date hidden'!D185="x","x",$C$2-'Indicator Date hidden'!D185)</f>
        <v>0</v>
      </c>
      <c r="D184" s="25">
        <f>IF('Indicator Date hidden'!E185="x","x",$D$2-'Indicator Date hidden'!E185)</f>
        <v>0</v>
      </c>
      <c r="E184" s="25">
        <f>IF('Indicator Date hidden'!F185="x","x",$E$2-'Indicator Date hidden'!F185)</f>
        <v>0</v>
      </c>
      <c r="F184" s="25">
        <f>IF('Indicator Date hidden'!G185="x","x",$F$2-'Indicator Date hidden'!G185)</f>
        <v>0</v>
      </c>
      <c r="G184" s="25">
        <f>IF('Indicator Date hidden'!H185="x","x",$G$2-'Indicator Date hidden'!H185)</f>
        <v>0</v>
      </c>
      <c r="H184" s="25">
        <f>IF('Indicator Date hidden'!I185="x","x",$H$2-'Indicator Date hidden'!I185)</f>
        <v>0</v>
      </c>
      <c r="I184" s="25">
        <f>IF('Indicator Date hidden'!J185="x","x",$I$2-'Indicator Date hidden'!J185)</f>
        <v>0</v>
      </c>
      <c r="J184" s="25">
        <f>IF('Indicator Date hidden'!K185="x","x",$J$2-'Indicator Date hidden'!K185)</f>
        <v>0</v>
      </c>
      <c r="K184" s="25">
        <f>IF('Indicator Date hidden'!L185="x","x",$K$2-'Indicator Date hidden'!L185)</f>
        <v>0</v>
      </c>
      <c r="L184" s="25">
        <f>IF('Indicator Date hidden'!M185="x","x",$L$2-'Indicator Date hidden'!M185)</f>
        <v>0</v>
      </c>
      <c r="M184" s="25">
        <f>IF('Indicator Date hidden'!N185="x","x",$M$2-'Indicator Date hidden'!N185)</f>
        <v>0</v>
      </c>
      <c r="N184" s="25">
        <f>IF('Indicator Date hidden'!O185="x","x",$N$2-'Indicator Date hidden'!O185)</f>
        <v>0</v>
      </c>
      <c r="O184" s="25">
        <f>IF('Indicator Date hidden'!P185="x","x",$O$2-'Indicator Date hidden'!P185)</f>
        <v>0</v>
      </c>
      <c r="P184" s="25">
        <f>IF('Indicator Date hidden'!Q185="x","x",$P$2-'Indicator Date hidden'!Q185)</f>
        <v>0</v>
      </c>
      <c r="Q184" s="25" t="str">
        <f>IF('Indicator Date hidden'!R185="x","x",$Q$2-'Indicator Date hidden'!R185)</f>
        <v>x</v>
      </c>
      <c r="R184" s="25">
        <f>IF('Indicator Date hidden'!S185="x","x",$R$2-'Indicator Date hidden'!S185)</f>
        <v>0</v>
      </c>
      <c r="S184" s="25">
        <f>IF('Indicator Date hidden'!T185="x","x",$S$2-'Indicator Date hidden'!T185)</f>
        <v>0</v>
      </c>
      <c r="T184" s="25">
        <f>IF('Indicator Date hidden'!U185="x","x",$T$2-'Indicator Date hidden'!U185)</f>
        <v>0</v>
      </c>
      <c r="U184" s="25" t="str">
        <f>IF('Indicator Date hidden'!V185="x","x",$U$2-'Indicator Date hidden'!V185)</f>
        <v>x</v>
      </c>
      <c r="V184" s="25">
        <f>IF('Indicator Date hidden'!W185="x","x",$V$2-'Indicator Date hidden'!W185)</f>
        <v>0</v>
      </c>
      <c r="W184" s="25" t="str">
        <f>IF('Indicator Date hidden'!X185="x","x",$W$2-'Indicator Date hidden'!X185)</f>
        <v>x</v>
      </c>
      <c r="X184" s="25">
        <f>IF('Indicator Date hidden'!Y185="x","x",$X$2-'Indicator Date hidden'!Y185)</f>
        <v>1</v>
      </c>
      <c r="Y184" s="25">
        <f>IF('Indicator Date hidden'!Z185="x","x",$Y$2-'Indicator Date hidden'!Z185)</f>
        <v>0</v>
      </c>
      <c r="Z184" s="25">
        <f>IF('Indicator Date hidden'!AA185="x","x",$Z$2-'Indicator Date hidden'!AA185)</f>
        <v>0</v>
      </c>
      <c r="AA184" s="25">
        <f>IF('Indicator Date hidden'!AB185="x","x",$AA$2-'Indicator Date hidden'!AB185)</f>
        <v>1</v>
      </c>
      <c r="AB184" s="25">
        <f>IF('Indicator Date hidden'!AC185="x","x",$AB$2-'Indicator Date hidden'!AC185)</f>
        <v>0</v>
      </c>
      <c r="AC184" s="25">
        <f>IF('Indicator Date hidden'!AD185="x","x",$AC$2-'Indicator Date hidden'!AD185)</f>
        <v>0</v>
      </c>
      <c r="AD184" s="25" t="str">
        <f>IF('Indicator Date hidden'!AE185="x","x",$AD$2-'Indicator Date hidden'!AE185)</f>
        <v>x</v>
      </c>
      <c r="AE184" s="25">
        <f>IF('Indicator Date hidden'!AF185="x","x",$AE$2-'Indicator Date hidden'!AF185)</f>
        <v>0</v>
      </c>
      <c r="AF184" s="25">
        <f>IF('Indicator Date hidden'!AG185="x","x",$AF$2-'Indicator Date hidden'!AG185)</f>
        <v>1</v>
      </c>
      <c r="AG184" s="25">
        <f>IF('Indicator Date hidden'!AH185="x","x",$AG$2-'Indicator Date hidden'!AH185)</f>
        <v>0</v>
      </c>
      <c r="AH184" s="25">
        <f>IF('Indicator Date hidden'!AI185="x","x",$AH$2-'Indicator Date hidden'!AI185)</f>
        <v>0</v>
      </c>
      <c r="AI184" s="25">
        <f>IF('Indicator Date hidden'!AJ185="x","x",$AI$2-'Indicator Date hidden'!AJ185)</f>
        <v>0</v>
      </c>
      <c r="AJ184" s="25" t="str">
        <f>IF('Indicator Date hidden'!AK185="x","x",$AJ$2-'Indicator Date hidden'!AK185)</f>
        <v>x</v>
      </c>
      <c r="AK184" s="25">
        <f>IF('Indicator Date hidden'!AL185="x","x",$AK$2-'Indicator Date hidden'!AL185)</f>
        <v>1</v>
      </c>
      <c r="AL184" s="25">
        <f>IF('Indicator Date hidden'!AM185="x","x",$AL$2-'Indicator Date hidden'!AM185)</f>
        <v>0</v>
      </c>
      <c r="AM184" s="25">
        <f>IF('Indicator Date hidden'!AN185="x","x",$AM$2-'Indicator Date hidden'!AN185)</f>
        <v>0</v>
      </c>
      <c r="AN184" s="25">
        <f>IF('Indicator Date hidden'!AO185="x","x",$AN$2-'Indicator Date hidden'!AO185)</f>
        <v>0</v>
      </c>
      <c r="AO184" s="25">
        <f>IF('Indicator Date hidden'!AP185="x","x",$AO$2-'Indicator Date hidden'!AP185)</f>
        <v>0</v>
      </c>
      <c r="AP184" s="25">
        <f>IF('Indicator Date hidden'!AQ185="x","x",$AP$2-'Indicator Date hidden'!AQ185)</f>
        <v>0</v>
      </c>
      <c r="AQ184" s="25">
        <f>IF('Indicator Date hidden'!AR185="x","x",$AQ$2-'Indicator Date hidden'!AR185)</f>
        <v>0</v>
      </c>
      <c r="AR184" s="25">
        <f>IF('Indicator Date hidden'!AS185="x","x",$AR$2-'Indicator Date hidden'!AS185)</f>
        <v>0</v>
      </c>
      <c r="AS184" s="25">
        <f>IF('Indicator Date hidden'!AT185="x","x",$AS$2-'Indicator Date hidden'!AT185)</f>
        <v>0</v>
      </c>
      <c r="AT184" s="25">
        <f>IF('Indicator Date hidden'!AU185="x","x",$AT$2-'Indicator Date hidden'!AU185)</f>
        <v>0</v>
      </c>
      <c r="AU184" s="25" t="str">
        <f>IF('Indicator Date hidden'!AV185="x","x",$AU$2-'Indicator Date hidden'!AV185)</f>
        <v>x</v>
      </c>
      <c r="AV184" s="25">
        <f>IF('Indicator Date hidden'!AW185="x","x",$AV$2-'Indicator Date hidden'!AW185)</f>
        <v>0</v>
      </c>
      <c r="AW184" s="25">
        <f>IF('Indicator Date hidden'!AX185="x","x",$AW$2-'Indicator Date hidden'!AX185)</f>
        <v>0</v>
      </c>
      <c r="AX184" s="25">
        <f>IF('Indicator Date hidden'!AY185="x","x",$AX$2-'Indicator Date hidden'!AY185)</f>
        <v>0</v>
      </c>
      <c r="AY184" s="25">
        <f>IF('Indicator Date hidden'!AZ185="x","x",$AY$2-'Indicator Date hidden'!AZ185)</f>
        <v>0</v>
      </c>
      <c r="AZ184" s="25">
        <f>IF('Indicator Date hidden'!BA185="x","x",$AZ$2-'Indicator Date hidden'!BA185)</f>
        <v>0</v>
      </c>
      <c r="BA184">
        <f t="shared" si="25"/>
        <v>4</v>
      </c>
      <c r="BB184" s="26">
        <f t="shared" si="26"/>
        <v>8.8888888888888892E-2</v>
      </c>
      <c r="BC184">
        <f t="shared" si="27"/>
        <v>4</v>
      </c>
      <c r="BD184" s="26">
        <f t="shared" si="28"/>
        <v>0.28458329944145994</v>
      </c>
      <c r="BE184" s="28">
        <f t="shared" si="29"/>
        <v>0</v>
      </c>
    </row>
    <row r="185" spans="1:57" x14ac:dyDescent="0.35">
      <c r="A185" t="s">
        <v>8055</v>
      </c>
      <c r="B185" s="25">
        <f>IF('Indicator Date hidden'!C186="x","x",$B$2-'Indicator Date hidden'!C186)</f>
        <v>0</v>
      </c>
      <c r="C185" s="25">
        <f>IF('Indicator Date hidden'!D186="x","x",$C$2-'Indicator Date hidden'!D186)</f>
        <v>0</v>
      </c>
      <c r="D185" s="25">
        <f>IF('Indicator Date hidden'!E186="x","x",$D$2-'Indicator Date hidden'!E186)</f>
        <v>0</v>
      </c>
      <c r="E185" s="25">
        <f>IF('Indicator Date hidden'!F186="x","x",$E$2-'Indicator Date hidden'!F186)</f>
        <v>0</v>
      </c>
      <c r="F185" s="25">
        <f>IF('Indicator Date hidden'!G186="x","x",$F$2-'Indicator Date hidden'!G186)</f>
        <v>0</v>
      </c>
      <c r="G185" s="25">
        <f>IF('Indicator Date hidden'!H186="x","x",$G$2-'Indicator Date hidden'!H186)</f>
        <v>0</v>
      </c>
      <c r="H185" s="25">
        <f>IF('Indicator Date hidden'!I186="x","x",$H$2-'Indicator Date hidden'!I186)</f>
        <v>0</v>
      </c>
      <c r="I185" s="25">
        <f>IF('Indicator Date hidden'!J186="x","x",$I$2-'Indicator Date hidden'!J186)</f>
        <v>0</v>
      </c>
      <c r="J185" s="25">
        <f>IF('Indicator Date hidden'!K186="x","x",$J$2-'Indicator Date hidden'!K186)</f>
        <v>0</v>
      </c>
      <c r="K185" s="25">
        <f>IF('Indicator Date hidden'!L186="x","x",$K$2-'Indicator Date hidden'!L186)</f>
        <v>0</v>
      </c>
      <c r="L185" s="25">
        <f>IF('Indicator Date hidden'!M186="x","x",$L$2-'Indicator Date hidden'!M186)</f>
        <v>0</v>
      </c>
      <c r="M185" s="25">
        <f>IF('Indicator Date hidden'!N186="x","x",$M$2-'Indicator Date hidden'!N186)</f>
        <v>0</v>
      </c>
      <c r="N185" s="25">
        <f>IF('Indicator Date hidden'!O186="x","x",$N$2-'Indicator Date hidden'!O186)</f>
        <v>0</v>
      </c>
      <c r="O185" s="25">
        <f>IF('Indicator Date hidden'!P186="x","x",$O$2-'Indicator Date hidden'!P186)</f>
        <v>0</v>
      </c>
      <c r="P185" s="25">
        <f>IF('Indicator Date hidden'!Q186="x","x",$P$2-'Indicator Date hidden'!Q186)</f>
        <v>0</v>
      </c>
      <c r="Q185" s="25" t="str">
        <f>IF('Indicator Date hidden'!R186="x","x",$Q$2-'Indicator Date hidden'!R186)</f>
        <v>x</v>
      </c>
      <c r="R185" s="25">
        <f>IF('Indicator Date hidden'!S186="x","x",$R$2-'Indicator Date hidden'!S186)</f>
        <v>0</v>
      </c>
      <c r="S185" s="25">
        <f>IF('Indicator Date hidden'!T186="x","x",$S$2-'Indicator Date hidden'!T186)</f>
        <v>0</v>
      </c>
      <c r="T185" s="25">
        <f>IF('Indicator Date hidden'!U186="x","x",$T$2-'Indicator Date hidden'!U186)</f>
        <v>0</v>
      </c>
      <c r="U185" s="25" t="str">
        <f>IF('Indicator Date hidden'!V186="x","x",$U$2-'Indicator Date hidden'!V186)</f>
        <v>x</v>
      </c>
      <c r="V185" s="25">
        <f>IF('Indicator Date hidden'!W186="x","x",$V$2-'Indicator Date hidden'!W186)</f>
        <v>0</v>
      </c>
      <c r="W185" s="25">
        <f>IF('Indicator Date hidden'!X186="x","x",$W$2-'Indicator Date hidden'!X186)</f>
        <v>2</v>
      </c>
      <c r="X185" s="25">
        <f>IF('Indicator Date hidden'!Y186="x","x",$X$2-'Indicator Date hidden'!Y186)</f>
        <v>3</v>
      </c>
      <c r="Y185" s="25">
        <f>IF('Indicator Date hidden'!Z186="x","x",$Y$2-'Indicator Date hidden'!Z186)</f>
        <v>0</v>
      </c>
      <c r="Z185" s="25">
        <f>IF('Indicator Date hidden'!AA186="x","x",$Z$2-'Indicator Date hidden'!AA186)</f>
        <v>0</v>
      </c>
      <c r="AA185" s="25" t="str">
        <f>IF('Indicator Date hidden'!AB186="x","x",$AA$2-'Indicator Date hidden'!AB186)</f>
        <v>x</v>
      </c>
      <c r="AB185" s="25">
        <f>IF('Indicator Date hidden'!AC186="x","x",$AB$2-'Indicator Date hidden'!AC186)</f>
        <v>0</v>
      </c>
      <c r="AC185" s="25">
        <f>IF('Indicator Date hidden'!AD186="x","x",$AC$2-'Indicator Date hidden'!AD186)</f>
        <v>0</v>
      </c>
      <c r="AD185" s="25" t="str">
        <f>IF('Indicator Date hidden'!AE186="x","x",$AD$2-'Indicator Date hidden'!AE186)</f>
        <v>x</v>
      </c>
      <c r="AE185" s="25">
        <f>IF('Indicator Date hidden'!AF186="x","x",$AE$2-'Indicator Date hidden'!AF186)</f>
        <v>0</v>
      </c>
      <c r="AF185" s="25">
        <f>IF('Indicator Date hidden'!AG186="x","x",$AF$2-'Indicator Date hidden'!AG186)</f>
        <v>0</v>
      </c>
      <c r="AG185" s="25">
        <f>IF('Indicator Date hidden'!AH186="x","x",$AG$2-'Indicator Date hidden'!AH186)</f>
        <v>0</v>
      </c>
      <c r="AH185" s="25">
        <f>IF('Indicator Date hidden'!AI186="x","x",$AH$2-'Indicator Date hidden'!AI186)</f>
        <v>0</v>
      </c>
      <c r="AI185" s="25">
        <f>IF('Indicator Date hidden'!AJ186="x","x",$AI$2-'Indicator Date hidden'!AJ186)</f>
        <v>0</v>
      </c>
      <c r="AJ185" s="25" t="str">
        <f>IF('Indicator Date hidden'!AK186="x","x",$AJ$2-'Indicator Date hidden'!AK186)</f>
        <v>x</v>
      </c>
      <c r="AK185" s="25">
        <f>IF('Indicator Date hidden'!AL186="x","x",$AK$2-'Indicator Date hidden'!AL186)</f>
        <v>1</v>
      </c>
      <c r="AL185" s="25">
        <f>IF('Indicator Date hidden'!AM186="x","x",$AL$2-'Indicator Date hidden'!AM186)</f>
        <v>0</v>
      </c>
      <c r="AM185" s="25">
        <f>IF('Indicator Date hidden'!AN186="x","x",$AM$2-'Indicator Date hidden'!AN186)</f>
        <v>0</v>
      </c>
      <c r="AN185" s="25">
        <f>IF('Indicator Date hidden'!AO186="x","x",$AN$2-'Indicator Date hidden'!AO186)</f>
        <v>0</v>
      </c>
      <c r="AO185" s="25">
        <f>IF('Indicator Date hidden'!AP186="x","x",$AO$2-'Indicator Date hidden'!AP186)</f>
        <v>0</v>
      </c>
      <c r="AP185" s="25">
        <f>IF('Indicator Date hidden'!AQ186="x","x",$AP$2-'Indicator Date hidden'!AQ186)</f>
        <v>0</v>
      </c>
      <c r="AQ185" s="25">
        <f>IF('Indicator Date hidden'!AR186="x","x",$AQ$2-'Indicator Date hidden'!AR186)</f>
        <v>4</v>
      </c>
      <c r="AR185" s="25">
        <f>IF('Indicator Date hidden'!AS186="x","x",$AR$2-'Indicator Date hidden'!AS186)</f>
        <v>0</v>
      </c>
      <c r="AS185" s="25">
        <f>IF('Indicator Date hidden'!AT186="x","x",$AS$2-'Indicator Date hidden'!AT186)</f>
        <v>0</v>
      </c>
      <c r="AT185" s="25">
        <f>IF('Indicator Date hidden'!AU186="x","x",$AT$2-'Indicator Date hidden'!AU186)</f>
        <v>0</v>
      </c>
      <c r="AU185" s="25" t="str">
        <f>IF('Indicator Date hidden'!AV186="x","x",$AU$2-'Indicator Date hidden'!AV186)</f>
        <v>x</v>
      </c>
      <c r="AV185" s="25">
        <f>IF('Indicator Date hidden'!AW186="x","x",$AV$2-'Indicator Date hidden'!AW186)</f>
        <v>0</v>
      </c>
      <c r="AW185" s="25">
        <f>IF('Indicator Date hidden'!AX186="x","x",$AW$2-'Indicator Date hidden'!AX186)</f>
        <v>0</v>
      </c>
      <c r="AX185" s="25">
        <f>IF('Indicator Date hidden'!AY186="x","x",$AX$2-'Indicator Date hidden'!AY186)</f>
        <v>1</v>
      </c>
      <c r="AY185" s="25">
        <f>IF('Indicator Date hidden'!AZ186="x","x",$AY$2-'Indicator Date hidden'!AZ186)</f>
        <v>0</v>
      </c>
      <c r="AZ185" s="25">
        <f>IF('Indicator Date hidden'!BA186="x","x",$AZ$2-'Indicator Date hidden'!BA186)</f>
        <v>0</v>
      </c>
      <c r="BA185">
        <f t="shared" si="25"/>
        <v>11</v>
      </c>
      <c r="BB185" s="26">
        <f t="shared" si="26"/>
        <v>0.24444444444444444</v>
      </c>
      <c r="BC185">
        <f t="shared" si="27"/>
        <v>5</v>
      </c>
      <c r="BD185" s="26">
        <f t="shared" si="28"/>
        <v>0.79318081322554435</v>
      </c>
      <c r="BE185" s="28">
        <f t="shared" si="29"/>
        <v>0</v>
      </c>
    </row>
    <row r="186" spans="1:57" x14ac:dyDescent="0.35">
      <c r="A186" t="s">
        <v>8053</v>
      </c>
      <c r="B186" s="25">
        <f>IF('Indicator Date hidden'!C187="x","x",$B$2-'Indicator Date hidden'!C187)</f>
        <v>0</v>
      </c>
      <c r="C186" s="25">
        <f>IF('Indicator Date hidden'!D187="x","x",$C$2-'Indicator Date hidden'!D187)</f>
        <v>0</v>
      </c>
      <c r="D186" s="25">
        <f>IF('Indicator Date hidden'!E187="x","x",$D$2-'Indicator Date hidden'!E187)</f>
        <v>0</v>
      </c>
      <c r="E186" s="25">
        <f>IF('Indicator Date hidden'!F187="x","x",$E$2-'Indicator Date hidden'!F187)</f>
        <v>0</v>
      </c>
      <c r="F186" s="25">
        <f>IF('Indicator Date hidden'!G187="x","x",$F$2-'Indicator Date hidden'!G187)</f>
        <v>0</v>
      </c>
      <c r="G186" s="25">
        <f>IF('Indicator Date hidden'!H187="x","x",$G$2-'Indicator Date hidden'!H187)</f>
        <v>0</v>
      </c>
      <c r="H186" s="25">
        <f>IF('Indicator Date hidden'!I187="x","x",$H$2-'Indicator Date hidden'!I187)</f>
        <v>0</v>
      </c>
      <c r="I186" s="25">
        <f>IF('Indicator Date hidden'!J187="x","x",$I$2-'Indicator Date hidden'!J187)</f>
        <v>0</v>
      </c>
      <c r="J186" s="25">
        <f>IF('Indicator Date hidden'!K187="x","x",$J$2-'Indicator Date hidden'!K187)</f>
        <v>0</v>
      </c>
      <c r="K186" s="25">
        <f>IF('Indicator Date hidden'!L187="x","x",$K$2-'Indicator Date hidden'!L187)</f>
        <v>0</v>
      </c>
      <c r="L186" s="25">
        <f>IF('Indicator Date hidden'!M187="x","x",$L$2-'Indicator Date hidden'!M187)</f>
        <v>0</v>
      </c>
      <c r="M186" s="25">
        <f>IF('Indicator Date hidden'!N187="x","x",$M$2-'Indicator Date hidden'!N187)</f>
        <v>0</v>
      </c>
      <c r="N186" s="25">
        <f>IF('Indicator Date hidden'!O187="x","x",$N$2-'Indicator Date hidden'!O187)</f>
        <v>0</v>
      </c>
      <c r="O186" s="25">
        <f>IF('Indicator Date hidden'!P187="x","x",$O$2-'Indicator Date hidden'!P187)</f>
        <v>0</v>
      </c>
      <c r="P186" s="25">
        <f>IF('Indicator Date hidden'!Q187="x","x",$P$2-'Indicator Date hidden'!Q187)</f>
        <v>0</v>
      </c>
      <c r="Q186" s="25" t="str">
        <f>IF('Indicator Date hidden'!R187="x","x",$Q$2-'Indicator Date hidden'!R187)</f>
        <v>x</v>
      </c>
      <c r="R186" s="25">
        <f>IF('Indicator Date hidden'!S187="x","x",$R$2-'Indicator Date hidden'!S187)</f>
        <v>0</v>
      </c>
      <c r="S186" s="25">
        <f>IF('Indicator Date hidden'!T187="x","x",$S$2-'Indicator Date hidden'!T187)</f>
        <v>0</v>
      </c>
      <c r="T186" s="25">
        <f>IF('Indicator Date hidden'!U187="x","x",$T$2-'Indicator Date hidden'!U187)</f>
        <v>0</v>
      </c>
      <c r="U186" s="25">
        <f>IF('Indicator Date hidden'!V187="x","x",$U$2-'Indicator Date hidden'!V187)</f>
        <v>0</v>
      </c>
      <c r="V186" s="25">
        <f>IF('Indicator Date hidden'!W187="x","x",$V$2-'Indicator Date hidden'!W187)</f>
        <v>0</v>
      </c>
      <c r="W186" s="25">
        <f>IF('Indicator Date hidden'!X187="x","x",$W$2-'Indicator Date hidden'!X187)</f>
        <v>3</v>
      </c>
      <c r="X186" s="25">
        <f>IF('Indicator Date hidden'!Y187="x","x",$X$2-'Indicator Date hidden'!Y187)</f>
        <v>4</v>
      </c>
      <c r="Y186" s="25">
        <f>IF('Indicator Date hidden'!Z187="x","x",$Y$2-'Indicator Date hidden'!Z187)</f>
        <v>0</v>
      </c>
      <c r="Z186" s="25">
        <f>IF('Indicator Date hidden'!AA187="x","x",$Z$2-'Indicator Date hidden'!AA187)</f>
        <v>0</v>
      </c>
      <c r="AA186" s="25">
        <f>IF('Indicator Date hidden'!AB187="x","x",$AA$2-'Indicator Date hidden'!AB187)</f>
        <v>0</v>
      </c>
      <c r="AB186" s="25">
        <f>IF('Indicator Date hidden'!AC187="x","x",$AB$2-'Indicator Date hidden'!AC187)</f>
        <v>0</v>
      </c>
      <c r="AC186" s="25">
        <f>IF('Indicator Date hidden'!AD187="x","x",$AC$2-'Indicator Date hidden'!AD187)</f>
        <v>0</v>
      </c>
      <c r="AD186" s="25" t="str">
        <f>IF('Indicator Date hidden'!AE187="x","x",$AD$2-'Indicator Date hidden'!AE187)</f>
        <v>x</v>
      </c>
      <c r="AE186" s="25">
        <f>IF('Indicator Date hidden'!AF187="x","x",$AE$2-'Indicator Date hidden'!AF187)</f>
        <v>0</v>
      </c>
      <c r="AF186" s="25">
        <f>IF('Indicator Date hidden'!AG187="x","x",$AF$2-'Indicator Date hidden'!AG187)</f>
        <v>0</v>
      </c>
      <c r="AG186" s="25">
        <f>IF('Indicator Date hidden'!AH187="x","x",$AG$2-'Indicator Date hidden'!AH187)</f>
        <v>0</v>
      </c>
      <c r="AH186" s="25">
        <f>IF('Indicator Date hidden'!AI187="x","x",$AH$2-'Indicator Date hidden'!AI187)</f>
        <v>0</v>
      </c>
      <c r="AI186" s="25">
        <f>IF('Indicator Date hidden'!AJ187="x","x",$AI$2-'Indicator Date hidden'!AJ187)</f>
        <v>0</v>
      </c>
      <c r="AJ186" s="25" t="str">
        <f>IF('Indicator Date hidden'!AK187="x","x",$AJ$2-'Indicator Date hidden'!AK187)</f>
        <v>x</v>
      </c>
      <c r="AK186" s="25">
        <f>IF('Indicator Date hidden'!AL187="x","x",$AK$2-'Indicator Date hidden'!AL187)</f>
        <v>1</v>
      </c>
      <c r="AL186" s="25">
        <f>IF('Indicator Date hidden'!AM187="x","x",$AL$2-'Indicator Date hidden'!AM187)</f>
        <v>0</v>
      </c>
      <c r="AM186" s="25">
        <f>IF('Indicator Date hidden'!AN187="x","x",$AM$2-'Indicator Date hidden'!AN187)</f>
        <v>0</v>
      </c>
      <c r="AN186" s="25">
        <f>IF('Indicator Date hidden'!AO187="x","x",$AN$2-'Indicator Date hidden'!AO187)</f>
        <v>0</v>
      </c>
      <c r="AO186" s="25">
        <f>IF('Indicator Date hidden'!AP187="x","x",$AO$2-'Indicator Date hidden'!AP187)</f>
        <v>0</v>
      </c>
      <c r="AP186" s="25">
        <f>IF('Indicator Date hidden'!AQ187="x","x",$AP$2-'Indicator Date hidden'!AQ187)</f>
        <v>0</v>
      </c>
      <c r="AQ186" s="25">
        <f>IF('Indicator Date hidden'!AR187="x","x",$AQ$2-'Indicator Date hidden'!AR187)</f>
        <v>4</v>
      </c>
      <c r="AR186" s="25">
        <f>IF('Indicator Date hidden'!AS187="x","x",$AR$2-'Indicator Date hidden'!AS187)</f>
        <v>0</v>
      </c>
      <c r="AS186" s="25">
        <f>IF('Indicator Date hidden'!AT187="x","x",$AS$2-'Indicator Date hidden'!AT187)</f>
        <v>0</v>
      </c>
      <c r="AT186" s="25">
        <f>IF('Indicator Date hidden'!AU187="x","x",$AT$2-'Indicator Date hidden'!AU187)</f>
        <v>0</v>
      </c>
      <c r="AU186" s="25">
        <f>IF('Indicator Date hidden'!AV187="x","x",$AU$2-'Indicator Date hidden'!AV187)</f>
        <v>1</v>
      </c>
      <c r="AV186" s="25">
        <f>IF('Indicator Date hidden'!AW187="x","x",$AV$2-'Indicator Date hidden'!AW187)</f>
        <v>0</v>
      </c>
      <c r="AW186" s="25">
        <f>IF('Indicator Date hidden'!AX187="x","x",$AW$2-'Indicator Date hidden'!AX187)</f>
        <v>0</v>
      </c>
      <c r="AX186" s="25">
        <f>IF('Indicator Date hidden'!AY187="x","x",$AX$2-'Indicator Date hidden'!AY187)</f>
        <v>0</v>
      </c>
      <c r="AY186" s="25">
        <f>IF('Indicator Date hidden'!AZ187="x","x",$AY$2-'Indicator Date hidden'!AZ187)</f>
        <v>0</v>
      </c>
      <c r="AZ186" s="25">
        <f>IF('Indicator Date hidden'!BA187="x","x",$AZ$2-'Indicator Date hidden'!BA187)</f>
        <v>0</v>
      </c>
      <c r="BA186">
        <f t="shared" si="25"/>
        <v>13</v>
      </c>
      <c r="BB186" s="26">
        <f t="shared" si="26"/>
        <v>0.27083333333333331</v>
      </c>
      <c r="BC186">
        <f t="shared" si="27"/>
        <v>5</v>
      </c>
      <c r="BD186" s="26">
        <f t="shared" si="28"/>
        <v>0.90690828581995475</v>
      </c>
      <c r="BE186" s="28">
        <f t="shared" si="29"/>
        <v>0</v>
      </c>
    </row>
    <row r="187" spans="1:57" x14ac:dyDescent="0.35">
      <c r="A187" t="s">
        <v>8057</v>
      </c>
      <c r="B187" s="25">
        <f>IF('Indicator Date hidden'!C188="x","x",$B$2-'Indicator Date hidden'!C188)</f>
        <v>0</v>
      </c>
      <c r="C187" s="25">
        <f>IF('Indicator Date hidden'!D188="x","x",$C$2-'Indicator Date hidden'!D188)</f>
        <v>0</v>
      </c>
      <c r="D187" s="25">
        <f>IF('Indicator Date hidden'!E188="x","x",$D$2-'Indicator Date hidden'!E188)</f>
        <v>0</v>
      </c>
      <c r="E187" s="25">
        <f>IF('Indicator Date hidden'!F188="x","x",$E$2-'Indicator Date hidden'!F188)</f>
        <v>0</v>
      </c>
      <c r="F187" s="25">
        <f>IF('Indicator Date hidden'!G188="x","x",$F$2-'Indicator Date hidden'!G188)</f>
        <v>0</v>
      </c>
      <c r="G187" s="25">
        <f>IF('Indicator Date hidden'!H188="x","x",$G$2-'Indicator Date hidden'!H188)</f>
        <v>0</v>
      </c>
      <c r="H187" s="25">
        <f>IF('Indicator Date hidden'!I188="x","x",$H$2-'Indicator Date hidden'!I188)</f>
        <v>0</v>
      </c>
      <c r="I187" s="25">
        <f>IF('Indicator Date hidden'!J188="x","x",$I$2-'Indicator Date hidden'!J188)</f>
        <v>0</v>
      </c>
      <c r="J187" s="25">
        <f>IF('Indicator Date hidden'!K188="x","x",$J$2-'Indicator Date hidden'!K188)</f>
        <v>0</v>
      </c>
      <c r="K187" s="25">
        <f>IF('Indicator Date hidden'!L188="x","x",$K$2-'Indicator Date hidden'!L188)</f>
        <v>0</v>
      </c>
      <c r="L187" s="25">
        <f>IF('Indicator Date hidden'!M188="x","x",$L$2-'Indicator Date hidden'!M188)</f>
        <v>0</v>
      </c>
      <c r="M187" s="25">
        <f>IF('Indicator Date hidden'!N188="x","x",$M$2-'Indicator Date hidden'!N188)</f>
        <v>0</v>
      </c>
      <c r="N187" s="25">
        <f>IF('Indicator Date hidden'!O188="x","x",$N$2-'Indicator Date hidden'!O188)</f>
        <v>0</v>
      </c>
      <c r="O187" s="25">
        <f>IF('Indicator Date hidden'!P188="x","x",$O$2-'Indicator Date hidden'!P188)</f>
        <v>0</v>
      </c>
      <c r="P187" s="25">
        <f>IF('Indicator Date hidden'!Q188="x","x",$P$2-'Indicator Date hidden'!Q188)</f>
        <v>0</v>
      </c>
      <c r="Q187" s="25">
        <f>IF('Indicator Date hidden'!R188="x","x",$Q$2-'Indicator Date hidden'!R188)</f>
        <v>8</v>
      </c>
      <c r="R187" s="25">
        <f>IF('Indicator Date hidden'!S188="x","x",$R$2-'Indicator Date hidden'!S188)</f>
        <v>0</v>
      </c>
      <c r="S187" s="25">
        <f>IF('Indicator Date hidden'!T188="x","x",$S$2-'Indicator Date hidden'!T188)</f>
        <v>0</v>
      </c>
      <c r="T187" s="25">
        <f>IF('Indicator Date hidden'!U188="x","x",$T$2-'Indicator Date hidden'!U188)</f>
        <v>0</v>
      </c>
      <c r="U187" s="25">
        <f>IF('Indicator Date hidden'!V188="x","x",$U$2-'Indicator Date hidden'!V188)</f>
        <v>0</v>
      </c>
      <c r="V187" s="25">
        <f>IF('Indicator Date hidden'!W188="x","x",$V$2-'Indicator Date hidden'!W188)</f>
        <v>0</v>
      </c>
      <c r="W187" s="25">
        <f>IF('Indicator Date hidden'!X188="x","x",$W$2-'Indicator Date hidden'!X188)</f>
        <v>8</v>
      </c>
      <c r="X187" s="25">
        <f>IF('Indicator Date hidden'!Y188="x","x",$X$2-'Indicator Date hidden'!Y188)</f>
        <v>1</v>
      </c>
      <c r="Y187" s="25">
        <f>IF('Indicator Date hidden'!Z188="x","x",$Y$2-'Indicator Date hidden'!Z188)</f>
        <v>0</v>
      </c>
      <c r="Z187" s="25">
        <f>IF('Indicator Date hidden'!AA188="x","x",$Z$2-'Indicator Date hidden'!AA188)</f>
        <v>0</v>
      </c>
      <c r="AA187" s="25">
        <f>IF('Indicator Date hidden'!AB188="x","x",$AA$2-'Indicator Date hidden'!AB188)</f>
        <v>0</v>
      </c>
      <c r="AB187" s="25">
        <f>IF('Indicator Date hidden'!AC188="x","x",$AB$2-'Indicator Date hidden'!AC188)</f>
        <v>0</v>
      </c>
      <c r="AC187" s="25">
        <f>IF('Indicator Date hidden'!AD188="x","x",$AC$2-'Indicator Date hidden'!AD188)</f>
        <v>0</v>
      </c>
      <c r="AD187" s="25" t="str">
        <f>IF('Indicator Date hidden'!AE188="x","x",$AD$2-'Indicator Date hidden'!AE188)</f>
        <v>x</v>
      </c>
      <c r="AE187" s="25" t="str">
        <f>IF('Indicator Date hidden'!AF188="x","x",$AE$2-'Indicator Date hidden'!AF188)</f>
        <v>x</v>
      </c>
      <c r="AF187" s="25">
        <f>IF('Indicator Date hidden'!AG188="x","x",$AF$2-'Indicator Date hidden'!AG188)</f>
        <v>10</v>
      </c>
      <c r="AG187" s="25">
        <f>IF('Indicator Date hidden'!AH188="x","x",$AG$2-'Indicator Date hidden'!AH188)</f>
        <v>0</v>
      </c>
      <c r="AH187" s="25">
        <f>IF('Indicator Date hidden'!AI188="x","x",$AH$2-'Indicator Date hidden'!AI188)</f>
        <v>0</v>
      </c>
      <c r="AI187" s="25">
        <f>IF('Indicator Date hidden'!AJ188="x","x",$AI$2-'Indicator Date hidden'!AJ188)</f>
        <v>0</v>
      </c>
      <c r="AJ187" s="25" t="str">
        <f>IF('Indicator Date hidden'!AK188="x","x",$AJ$2-'Indicator Date hidden'!AK188)</f>
        <v>x</v>
      </c>
      <c r="AK187" s="25">
        <f>IF('Indicator Date hidden'!AL188="x","x",$AK$2-'Indicator Date hidden'!AL188)</f>
        <v>1</v>
      </c>
      <c r="AL187" s="25">
        <f>IF('Indicator Date hidden'!AM188="x","x",$AL$2-'Indicator Date hidden'!AM188)</f>
        <v>0</v>
      </c>
      <c r="AM187" s="25">
        <f>IF('Indicator Date hidden'!AN188="x","x",$AM$2-'Indicator Date hidden'!AN188)</f>
        <v>0</v>
      </c>
      <c r="AN187" s="25">
        <f>IF('Indicator Date hidden'!AO188="x","x",$AN$2-'Indicator Date hidden'!AO188)</f>
        <v>0</v>
      </c>
      <c r="AO187" s="25" t="str">
        <f>IF('Indicator Date hidden'!AP188="x","x",$AO$2-'Indicator Date hidden'!AP188)</f>
        <v>x</v>
      </c>
      <c r="AP187" s="25" t="str">
        <f>IF('Indicator Date hidden'!AQ188="x","x",$AP$2-'Indicator Date hidden'!AQ188)</f>
        <v>x</v>
      </c>
      <c r="AQ187" s="25">
        <f>IF('Indicator Date hidden'!AR188="x","x",$AQ$2-'Indicator Date hidden'!AR188)</f>
        <v>8</v>
      </c>
      <c r="AR187" s="25">
        <f>IF('Indicator Date hidden'!AS188="x","x",$AR$2-'Indicator Date hidden'!AS188)</f>
        <v>0</v>
      </c>
      <c r="AS187" s="25">
        <f>IF('Indicator Date hidden'!AT188="x","x",$AS$2-'Indicator Date hidden'!AT188)</f>
        <v>0</v>
      </c>
      <c r="AT187" s="25">
        <f>IF('Indicator Date hidden'!AU188="x","x",$AT$2-'Indicator Date hidden'!AU188)</f>
        <v>0</v>
      </c>
      <c r="AU187" s="25">
        <f>IF('Indicator Date hidden'!AV188="x","x",$AU$2-'Indicator Date hidden'!AV188)</f>
        <v>1</v>
      </c>
      <c r="AV187" s="25">
        <f>IF('Indicator Date hidden'!AW188="x","x",$AV$2-'Indicator Date hidden'!AW188)</f>
        <v>0</v>
      </c>
      <c r="AW187" s="25">
        <f>IF('Indicator Date hidden'!AX188="x","x",$AW$2-'Indicator Date hidden'!AX188)</f>
        <v>0</v>
      </c>
      <c r="AX187" s="25">
        <f>IF('Indicator Date hidden'!AY188="x","x",$AX$2-'Indicator Date hidden'!AY188)</f>
        <v>0</v>
      </c>
      <c r="AY187" s="25">
        <f>IF('Indicator Date hidden'!AZ188="x","x",$AY$2-'Indicator Date hidden'!AZ188)</f>
        <v>0</v>
      </c>
      <c r="AZ187" s="25">
        <f>IF('Indicator Date hidden'!BA188="x","x",$AZ$2-'Indicator Date hidden'!BA188)</f>
        <v>3</v>
      </c>
      <c r="BA187">
        <f t="shared" si="25"/>
        <v>40</v>
      </c>
      <c r="BB187" s="26">
        <f t="shared" si="26"/>
        <v>0.86956521739130432</v>
      </c>
      <c r="BC187">
        <f t="shared" si="27"/>
        <v>8</v>
      </c>
      <c r="BD187" s="26">
        <f t="shared" si="28"/>
        <v>2.4192048249119229</v>
      </c>
      <c r="BE187" s="28">
        <f t="shared" si="29"/>
        <v>0</v>
      </c>
    </row>
    <row r="188" spans="1:57" x14ac:dyDescent="0.35">
      <c r="A188" t="s">
        <v>8066</v>
      </c>
      <c r="B188" s="25">
        <f>IF('Indicator Date hidden'!C189="x","x",$B$2-'Indicator Date hidden'!C189)</f>
        <v>0</v>
      </c>
      <c r="C188" s="25">
        <f>IF('Indicator Date hidden'!D189="x","x",$C$2-'Indicator Date hidden'!D189)</f>
        <v>0</v>
      </c>
      <c r="D188" s="25">
        <f>IF('Indicator Date hidden'!E189="x","x",$D$2-'Indicator Date hidden'!E189)</f>
        <v>0</v>
      </c>
      <c r="E188" s="25">
        <f>IF('Indicator Date hidden'!F189="x","x",$E$2-'Indicator Date hidden'!F189)</f>
        <v>0</v>
      </c>
      <c r="F188" s="25">
        <f>IF('Indicator Date hidden'!G189="x","x",$F$2-'Indicator Date hidden'!G189)</f>
        <v>0</v>
      </c>
      <c r="G188" s="25">
        <f>IF('Indicator Date hidden'!H189="x","x",$G$2-'Indicator Date hidden'!H189)</f>
        <v>0</v>
      </c>
      <c r="H188" s="25">
        <f>IF('Indicator Date hidden'!I189="x","x",$H$2-'Indicator Date hidden'!I189)</f>
        <v>0</v>
      </c>
      <c r="I188" s="25">
        <f>IF('Indicator Date hidden'!J189="x","x",$I$2-'Indicator Date hidden'!J189)</f>
        <v>0</v>
      </c>
      <c r="J188" s="25">
        <f>IF('Indicator Date hidden'!K189="x","x",$J$2-'Indicator Date hidden'!K189)</f>
        <v>0</v>
      </c>
      <c r="K188" s="25">
        <f>IF('Indicator Date hidden'!L189="x","x",$K$2-'Indicator Date hidden'!L189)</f>
        <v>0</v>
      </c>
      <c r="L188" s="25">
        <f>IF('Indicator Date hidden'!M189="x","x",$L$2-'Indicator Date hidden'!M189)</f>
        <v>0</v>
      </c>
      <c r="M188" s="25">
        <f>IF('Indicator Date hidden'!N189="x","x",$M$2-'Indicator Date hidden'!N189)</f>
        <v>0</v>
      </c>
      <c r="N188" s="25">
        <f>IF('Indicator Date hidden'!O189="x","x",$N$2-'Indicator Date hidden'!O189)</f>
        <v>0</v>
      </c>
      <c r="O188" s="25">
        <f>IF('Indicator Date hidden'!P189="x","x",$O$2-'Indicator Date hidden'!P189)</f>
        <v>0</v>
      </c>
      <c r="P188" s="25">
        <f>IF('Indicator Date hidden'!Q189="x","x",$P$2-'Indicator Date hidden'!Q189)</f>
        <v>0</v>
      </c>
      <c r="Q188" s="25">
        <f>IF('Indicator Date hidden'!R189="x","x",$Q$2-'Indicator Date hidden'!R189)</f>
        <v>7</v>
      </c>
      <c r="R188" s="25">
        <f>IF('Indicator Date hidden'!S189="x","x",$R$2-'Indicator Date hidden'!S189)</f>
        <v>0</v>
      </c>
      <c r="S188" s="25">
        <f>IF('Indicator Date hidden'!T189="x","x",$S$2-'Indicator Date hidden'!T189)</f>
        <v>0</v>
      </c>
      <c r="T188" s="25">
        <f>IF('Indicator Date hidden'!U189="x","x",$T$2-'Indicator Date hidden'!U189)</f>
        <v>0</v>
      </c>
      <c r="U188" s="25">
        <f>IF('Indicator Date hidden'!V189="x","x",$U$2-'Indicator Date hidden'!V189)</f>
        <v>0</v>
      </c>
      <c r="V188" s="25">
        <f>IF('Indicator Date hidden'!W189="x","x",$V$2-'Indicator Date hidden'!W189)</f>
        <v>0</v>
      </c>
      <c r="W188" s="25">
        <f>IF('Indicator Date hidden'!X189="x","x",$W$2-'Indicator Date hidden'!X189)</f>
        <v>1</v>
      </c>
      <c r="X188" s="25">
        <f>IF('Indicator Date hidden'!Y189="x","x",$X$2-'Indicator Date hidden'!Y189)</f>
        <v>4</v>
      </c>
      <c r="Y188" s="25">
        <f>IF('Indicator Date hidden'!Z189="x","x",$Y$2-'Indicator Date hidden'!Z189)</f>
        <v>0</v>
      </c>
      <c r="Z188" s="25">
        <f>IF('Indicator Date hidden'!AA189="x","x",$Z$2-'Indicator Date hidden'!AA189)</f>
        <v>0</v>
      </c>
      <c r="AA188" s="25" t="str">
        <f>IF('Indicator Date hidden'!AB189="x","x",$AA$2-'Indicator Date hidden'!AB189)</f>
        <v>x</v>
      </c>
      <c r="AB188" s="25">
        <f>IF('Indicator Date hidden'!AC189="x","x",$AB$2-'Indicator Date hidden'!AC189)</f>
        <v>0</v>
      </c>
      <c r="AC188" s="25">
        <f>IF('Indicator Date hidden'!AD189="x","x",$AC$2-'Indicator Date hidden'!AD189)</f>
        <v>0</v>
      </c>
      <c r="AD188" s="25">
        <f>IF('Indicator Date hidden'!AE189="x","x",$AD$2-'Indicator Date hidden'!AE189)</f>
        <v>0</v>
      </c>
      <c r="AE188" s="25" t="str">
        <f>IF('Indicator Date hidden'!AF189="x","x",$AE$2-'Indicator Date hidden'!AF189)</f>
        <v>x</v>
      </c>
      <c r="AF188" s="25">
        <f>IF('Indicator Date hidden'!AG189="x","x",$AF$2-'Indicator Date hidden'!AG189)</f>
        <v>3</v>
      </c>
      <c r="AG188" s="25">
        <f>IF('Indicator Date hidden'!AH189="x","x",$AG$2-'Indicator Date hidden'!AH189)</f>
        <v>0</v>
      </c>
      <c r="AH188" s="25">
        <f>IF('Indicator Date hidden'!AI189="x","x",$AH$2-'Indicator Date hidden'!AI189)</f>
        <v>0</v>
      </c>
      <c r="AI188" s="25">
        <f>IF('Indicator Date hidden'!AJ189="x","x",$AI$2-'Indicator Date hidden'!AJ189)</f>
        <v>0</v>
      </c>
      <c r="AJ188" s="25" t="str">
        <f>IF('Indicator Date hidden'!AK189="x","x",$AJ$2-'Indicator Date hidden'!AK189)</f>
        <v>x</v>
      </c>
      <c r="AK188" s="25">
        <f>IF('Indicator Date hidden'!AL189="x","x",$AK$2-'Indicator Date hidden'!AL189)</f>
        <v>1</v>
      </c>
      <c r="AL188" s="25">
        <f>IF('Indicator Date hidden'!AM189="x","x",$AL$2-'Indicator Date hidden'!AM189)</f>
        <v>0</v>
      </c>
      <c r="AM188" s="25">
        <f>IF('Indicator Date hidden'!AN189="x","x",$AM$2-'Indicator Date hidden'!AN189)</f>
        <v>0</v>
      </c>
      <c r="AN188" s="25">
        <f>IF('Indicator Date hidden'!AO189="x","x",$AN$2-'Indicator Date hidden'!AO189)</f>
        <v>0</v>
      </c>
      <c r="AO188" s="25" t="str">
        <f>IF('Indicator Date hidden'!AP189="x","x",$AO$2-'Indicator Date hidden'!AP189)</f>
        <v>x</v>
      </c>
      <c r="AP188" s="25" t="str">
        <f>IF('Indicator Date hidden'!AQ189="x","x",$AP$2-'Indicator Date hidden'!AQ189)</f>
        <v>x</v>
      </c>
      <c r="AQ188" s="25">
        <f>IF('Indicator Date hidden'!AR189="x","x",$AQ$2-'Indicator Date hidden'!AR189)</f>
        <v>4</v>
      </c>
      <c r="AR188" s="25">
        <f>IF('Indicator Date hidden'!AS189="x","x",$AR$2-'Indicator Date hidden'!AS189)</f>
        <v>0</v>
      </c>
      <c r="AS188" s="25" t="str">
        <f>IF('Indicator Date hidden'!AT189="x","x",$AS$2-'Indicator Date hidden'!AT189)</f>
        <v>x</v>
      </c>
      <c r="AT188" s="25">
        <f>IF('Indicator Date hidden'!AU189="x","x",$AT$2-'Indicator Date hidden'!AU189)</f>
        <v>0</v>
      </c>
      <c r="AU188" s="25">
        <f>IF('Indicator Date hidden'!AV189="x","x",$AU$2-'Indicator Date hidden'!AV189)</f>
        <v>1</v>
      </c>
      <c r="AV188" s="25">
        <f>IF('Indicator Date hidden'!AW189="x","x",$AV$2-'Indicator Date hidden'!AW189)</f>
        <v>0</v>
      </c>
      <c r="AW188" s="25">
        <f>IF('Indicator Date hidden'!AX189="x","x",$AW$2-'Indicator Date hidden'!AX189)</f>
        <v>0</v>
      </c>
      <c r="AX188" s="25">
        <f>IF('Indicator Date hidden'!AY189="x","x",$AX$2-'Indicator Date hidden'!AY189)</f>
        <v>0</v>
      </c>
      <c r="AY188" s="25">
        <f>IF('Indicator Date hidden'!AZ189="x","x",$AY$2-'Indicator Date hidden'!AZ189)</f>
        <v>0</v>
      </c>
      <c r="AZ188" s="25">
        <f>IF('Indicator Date hidden'!BA189="x","x",$AZ$2-'Indicator Date hidden'!BA189)</f>
        <v>0</v>
      </c>
      <c r="BA188">
        <f t="shared" si="25"/>
        <v>21</v>
      </c>
      <c r="BB188" s="26">
        <f t="shared" si="26"/>
        <v>0.46666666666666667</v>
      </c>
      <c r="BC188">
        <f t="shared" si="27"/>
        <v>7</v>
      </c>
      <c r="BD188" s="26">
        <f t="shared" si="28"/>
        <v>1.3597385369580759</v>
      </c>
      <c r="BE188" s="28">
        <f t="shared" si="29"/>
        <v>0</v>
      </c>
    </row>
    <row r="189" spans="1:57" x14ac:dyDescent="0.35">
      <c r="A189" t="s">
        <v>8060</v>
      </c>
      <c r="B189" s="25">
        <f>IF('Indicator Date hidden'!C190="x","x",$B$2-'Indicator Date hidden'!C190)</f>
        <v>0</v>
      </c>
      <c r="C189" s="25">
        <f>IF('Indicator Date hidden'!D190="x","x",$C$2-'Indicator Date hidden'!D190)</f>
        <v>0</v>
      </c>
      <c r="D189" s="25">
        <f>IF('Indicator Date hidden'!E190="x","x",$D$2-'Indicator Date hidden'!E190)</f>
        <v>0</v>
      </c>
      <c r="E189" s="25">
        <f>IF('Indicator Date hidden'!F190="x","x",$E$2-'Indicator Date hidden'!F190)</f>
        <v>0</v>
      </c>
      <c r="F189" s="25">
        <f>IF('Indicator Date hidden'!G190="x","x",$F$2-'Indicator Date hidden'!G190)</f>
        <v>0</v>
      </c>
      <c r="G189" s="25">
        <f>IF('Indicator Date hidden'!H190="x","x",$G$2-'Indicator Date hidden'!H190)</f>
        <v>0</v>
      </c>
      <c r="H189" s="25">
        <f>IF('Indicator Date hidden'!I190="x","x",$H$2-'Indicator Date hidden'!I190)</f>
        <v>0</v>
      </c>
      <c r="I189" s="25">
        <f>IF('Indicator Date hidden'!J190="x","x",$I$2-'Indicator Date hidden'!J190)</f>
        <v>0</v>
      </c>
      <c r="J189" s="25">
        <f>IF('Indicator Date hidden'!K190="x","x",$J$2-'Indicator Date hidden'!K190)</f>
        <v>0</v>
      </c>
      <c r="K189" s="25">
        <f>IF('Indicator Date hidden'!L190="x","x",$K$2-'Indicator Date hidden'!L190)</f>
        <v>0</v>
      </c>
      <c r="L189" s="25">
        <f>IF('Indicator Date hidden'!M190="x","x",$L$2-'Indicator Date hidden'!M190)</f>
        <v>0</v>
      </c>
      <c r="M189" s="25">
        <f>IF('Indicator Date hidden'!N190="x","x",$M$2-'Indicator Date hidden'!N190)</f>
        <v>0</v>
      </c>
      <c r="N189" s="25">
        <f>IF('Indicator Date hidden'!O190="x","x",$N$2-'Indicator Date hidden'!O190)</f>
        <v>0</v>
      </c>
      <c r="O189" s="25">
        <f>IF('Indicator Date hidden'!P190="x","x",$O$2-'Indicator Date hidden'!P190)</f>
        <v>0</v>
      </c>
      <c r="P189" s="25">
        <f>IF('Indicator Date hidden'!Q190="x","x",$P$2-'Indicator Date hidden'!Q190)</f>
        <v>0</v>
      </c>
      <c r="Q189" s="25" t="str">
        <f>IF('Indicator Date hidden'!R190="x","x",$Q$2-'Indicator Date hidden'!R190)</f>
        <v>x</v>
      </c>
      <c r="R189" s="25">
        <f>IF('Indicator Date hidden'!S190="x","x",$R$2-'Indicator Date hidden'!S190)</f>
        <v>0</v>
      </c>
      <c r="S189" s="25">
        <f>IF('Indicator Date hidden'!T190="x","x",$S$2-'Indicator Date hidden'!T190)</f>
        <v>0</v>
      </c>
      <c r="T189" s="25">
        <f>IF('Indicator Date hidden'!U190="x","x",$T$2-'Indicator Date hidden'!U190)</f>
        <v>0</v>
      </c>
      <c r="U189" s="25" t="str">
        <f>IF('Indicator Date hidden'!V190="x","x",$U$2-'Indicator Date hidden'!V190)</f>
        <v>x</v>
      </c>
      <c r="V189" s="25">
        <f>IF('Indicator Date hidden'!W190="x","x",$V$2-'Indicator Date hidden'!W190)</f>
        <v>0</v>
      </c>
      <c r="W189" s="25">
        <f>IF('Indicator Date hidden'!X190="x","x",$W$2-'Indicator Date hidden'!X190)</f>
        <v>5</v>
      </c>
      <c r="X189" s="25" t="str">
        <f>IF('Indicator Date hidden'!Y190="x","x",$X$2-'Indicator Date hidden'!Y190)</f>
        <v>x</v>
      </c>
      <c r="Y189" s="25">
        <f>IF('Indicator Date hidden'!Z190="x","x",$Y$2-'Indicator Date hidden'!Z190)</f>
        <v>0</v>
      </c>
      <c r="Z189" s="25">
        <f>IF('Indicator Date hidden'!AA190="x","x",$Z$2-'Indicator Date hidden'!AA190)</f>
        <v>0</v>
      </c>
      <c r="AA189" s="25">
        <f>IF('Indicator Date hidden'!AB190="x","x",$AA$2-'Indicator Date hidden'!AB190)</f>
        <v>0</v>
      </c>
      <c r="AB189" s="25">
        <f>IF('Indicator Date hidden'!AC190="x","x",$AB$2-'Indicator Date hidden'!AC190)</f>
        <v>0</v>
      </c>
      <c r="AC189" s="25">
        <f>IF('Indicator Date hidden'!AD190="x","x",$AC$2-'Indicator Date hidden'!AD190)</f>
        <v>0</v>
      </c>
      <c r="AD189" s="25">
        <f>IF('Indicator Date hidden'!AE190="x","x",$AD$2-'Indicator Date hidden'!AE190)</f>
        <v>0</v>
      </c>
      <c r="AE189" s="25">
        <f>IF('Indicator Date hidden'!AF190="x","x",$AE$2-'Indicator Date hidden'!AF190)</f>
        <v>0</v>
      </c>
      <c r="AF189" s="25">
        <f>IF('Indicator Date hidden'!AG190="x","x",$AF$2-'Indicator Date hidden'!AG190)</f>
        <v>7</v>
      </c>
      <c r="AG189" s="25">
        <f>IF('Indicator Date hidden'!AH190="x","x",$AG$2-'Indicator Date hidden'!AH190)</f>
        <v>0</v>
      </c>
      <c r="AH189" s="25">
        <f>IF('Indicator Date hidden'!AI190="x","x",$AH$2-'Indicator Date hidden'!AI190)</f>
        <v>0</v>
      </c>
      <c r="AI189" s="25">
        <f>IF('Indicator Date hidden'!AJ190="x","x",$AI$2-'Indicator Date hidden'!AJ190)</f>
        <v>0</v>
      </c>
      <c r="AJ189" s="25" t="str">
        <f>IF('Indicator Date hidden'!AK190="x","x",$AJ$2-'Indicator Date hidden'!AK190)</f>
        <v>x</v>
      </c>
      <c r="AK189" s="25">
        <f>IF('Indicator Date hidden'!AL190="x","x",$AK$2-'Indicator Date hidden'!AL190)</f>
        <v>1</v>
      </c>
      <c r="AL189" s="25">
        <f>IF('Indicator Date hidden'!AM190="x","x",$AL$2-'Indicator Date hidden'!AM190)</f>
        <v>0</v>
      </c>
      <c r="AM189" s="25">
        <f>IF('Indicator Date hidden'!AN190="x","x",$AM$2-'Indicator Date hidden'!AN190)</f>
        <v>0</v>
      </c>
      <c r="AN189" s="25">
        <f>IF('Indicator Date hidden'!AO190="x","x",$AN$2-'Indicator Date hidden'!AO190)</f>
        <v>0</v>
      </c>
      <c r="AO189" s="25">
        <f>IF('Indicator Date hidden'!AP190="x","x",$AO$2-'Indicator Date hidden'!AP190)</f>
        <v>0</v>
      </c>
      <c r="AP189" s="25">
        <f>IF('Indicator Date hidden'!AQ190="x","x",$AP$2-'Indicator Date hidden'!AQ190)</f>
        <v>0</v>
      </c>
      <c r="AQ189" s="25">
        <f>IF('Indicator Date hidden'!AR190="x","x",$AQ$2-'Indicator Date hidden'!AR190)</f>
        <v>0</v>
      </c>
      <c r="AR189" s="25">
        <f>IF('Indicator Date hidden'!AS190="x","x",$AR$2-'Indicator Date hidden'!AS190)</f>
        <v>0</v>
      </c>
      <c r="AS189" s="25">
        <f>IF('Indicator Date hidden'!AT190="x","x",$AS$2-'Indicator Date hidden'!AT190)</f>
        <v>0</v>
      </c>
      <c r="AT189" s="25">
        <f>IF('Indicator Date hidden'!AU190="x","x",$AT$2-'Indicator Date hidden'!AU190)</f>
        <v>0</v>
      </c>
      <c r="AU189" s="25">
        <f>IF('Indicator Date hidden'!AV190="x","x",$AU$2-'Indicator Date hidden'!AV190)</f>
        <v>3</v>
      </c>
      <c r="AV189" s="25">
        <f>IF('Indicator Date hidden'!AW190="x","x",$AV$2-'Indicator Date hidden'!AW190)</f>
        <v>0</v>
      </c>
      <c r="AW189" s="25">
        <f>IF('Indicator Date hidden'!AX190="x","x",$AW$2-'Indicator Date hidden'!AX190)</f>
        <v>0</v>
      </c>
      <c r="AX189" s="25">
        <f>IF('Indicator Date hidden'!AY190="x","x",$AX$2-'Indicator Date hidden'!AY190)</f>
        <v>0</v>
      </c>
      <c r="AY189" s="25">
        <f>IF('Indicator Date hidden'!AZ190="x","x",$AY$2-'Indicator Date hidden'!AZ190)</f>
        <v>0</v>
      </c>
      <c r="AZ189" s="25">
        <f>IF('Indicator Date hidden'!BA190="x","x",$AZ$2-'Indicator Date hidden'!BA190)</f>
        <v>0</v>
      </c>
      <c r="BA189">
        <f t="shared" si="25"/>
        <v>16</v>
      </c>
      <c r="BB189" s="26">
        <f t="shared" si="26"/>
        <v>0.34042553191489361</v>
      </c>
      <c r="BC189">
        <f t="shared" si="27"/>
        <v>4</v>
      </c>
      <c r="BD189" s="26">
        <f t="shared" si="28"/>
        <v>1.2928048962521967</v>
      </c>
      <c r="BE189" s="28">
        <f t="shared" si="29"/>
        <v>0</v>
      </c>
    </row>
    <row r="190" spans="1:57" x14ac:dyDescent="0.35">
      <c r="A190" t="s">
        <v>8064</v>
      </c>
      <c r="B190" s="25">
        <f>IF('Indicator Date hidden'!C191="x","x",$B$2-'Indicator Date hidden'!C191)</f>
        <v>0</v>
      </c>
      <c r="C190" s="25">
        <f>IF('Indicator Date hidden'!D191="x","x",$C$2-'Indicator Date hidden'!D191)</f>
        <v>0</v>
      </c>
      <c r="D190" s="25">
        <f>IF('Indicator Date hidden'!E191="x","x",$D$2-'Indicator Date hidden'!E191)</f>
        <v>0</v>
      </c>
      <c r="E190" s="25">
        <f>IF('Indicator Date hidden'!F191="x","x",$E$2-'Indicator Date hidden'!F191)</f>
        <v>0</v>
      </c>
      <c r="F190" s="25">
        <f>IF('Indicator Date hidden'!G191="x","x",$F$2-'Indicator Date hidden'!G191)</f>
        <v>0</v>
      </c>
      <c r="G190" s="25">
        <f>IF('Indicator Date hidden'!H191="x","x",$G$2-'Indicator Date hidden'!H191)</f>
        <v>0</v>
      </c>
      <c r="H190" s="25">
        <f>IF('Indicator Date hidden'!I191="x","x",$H$2-'Indicator Date hidden'!I191)</f>
        <v>0</v>
      </c>
      <c r="I190" s="25">
        <f>IF('Indicator Date hidden'!J191="x","x",$I$2-'Indicator Date hidden'!J191)</f>
        <v>0</v>
      </c>
      <c r="J190" s="25">
        <f>IF('Indicator Date hidden'!K191="x","x",$J$2-'Indicator Date hidden'!K191)</f>
        <v>0</v>
      </c>
      <c r="K190" s="25">
        <f>IF('Indicator Date hidden'!L191="x","x",$K$2-'Indicator Date hidden'!L191)</f>
        <v>0</v>
      </c>
      <c r="L190" s="25">
        <f>IF('Indicator Date hidden'!M191="x","x",$L$2-'Indicator Date hidden'!M191)</f>
        <v>0</v>
      </c>
      <c r="M190" s="25">
        <f>IF('Indicator Date hidden'!N191="x","x",$M$2-'Indicator Date hidden'!N191)</f>
        <v>0</v>
      </c>
      <c r="N190" s="25">
        <f>IF('Indicator Date hidden'!O191="x","x",$N$2-'Indicator Date hidden'!O191)</f>
        <v>0</v>
      </c>
      <c r="O190" s="25">
        <f>IF('Indicator Date hidden'!P191="x","x",$O$2-'Indicator Date hidden'!P191)</f>
        <v>0</v>
      </c>
      <c r="P190" s="25">
        <f>IF('Indicator Date hidden'!Q191="x","x",$P$2-'Indicator Date hidden'!Q191)</f>
        <v>0</v>
      </c>
      <c r="Q190" s="25">
        <f>IF('Indicator Date hidden'!R191="x","x",$Q$2-'Indicator Date hidden'!R191)</f>
        <v>3</v>
      </c>
      <c r="R190" s="25">
        <f>IF('Indicator Date hidden'!S191="x","x",$R$2-'Indicator Date hidden'!S191)</f>
        <v>0</v>
      </c>
      <c r="S190" s="25">
        <f>IF('Indicator Date hidden'!T191="x","x",$S$2-'Indicator Date hidden'!T191)</f>
        <v>0</v>
      </c>
      <c r="T190" s="25">
        <f>IF('Indicator Date hidden'!U191="x","x",$T$2-'Indicator Date hidden'!U191)</f>
        <v>0</v>
      </c>
      <c r="U190" s="25">
        <f>IF('Indicator Date hidden'!V191="x","x",$U$2-'Indicator Date hidden'!V191)</f>
        <v>0</v>
      </c>
      <c r="V190" s="25">
        <f>IF('Indicator Date hidden'!W191="x","x",$V$2-'Indicator Date hidden'!W191)</f>
        <v>0</v>
      </c>
      <c r="W190" s="25">
        <f>IF('Indicator Date hidden'!X191="x","x",$W$2-'Indicator Date hidden'!X191)</f>
        <v>1</v>
      </c>
      <c r="X190" s="25">
        <f>IF('Indicator Date hidden'!Y191="x","x",$X$2-'Indicator Date hidden'!Y191)</f>
        <v>1</v>
      </c>
      <c r="Y190" s="25">
        <f>IF('Indicator Date hidden'!Z191="x","x",$Y$2-'Indicator Date hidden'!Z191)</f>
        <v>0</v>
      </c>
      <c r="Z190" s="25">
        <f>IF('Indicator Date hidden'!AA191="x","x",$Z$2-'Indicator Date hidden'!AA191)</f>
        <v>0</v>
      </c>
      <c r="AA190" s="25">
        <f>IF('Indicator Date hidden'!AB191="x","x",$AA$2-'Indicator Date hidden'!AB191)</f>
        <v>0</v>
      </c>
      <c r="AB190" s="25">
        <f>IF('Indicator Date hidden'!AC191="x","x",$AB$2-'Indicator Date hidden'!AC191)</f>
        <v>0</v>
      </c>
      <c r="AC190" s="25">
        <f>IF('Indicator Date hidden'!AD191="x","x",$AC$2-'Indicator Date hidden'!AD191)</f>
        <v>0</v>
      </c>
      <c r="AD190" s="25">
        <f>IF('Indicator Date hidden'!AE191="x","x",$AD$2-'Indicator Date hidden'!AE191)</f>
        <v>0</v>
      </c>
      <c r="AE190" s="25">
        <f>IF('Indicator Date hidden'!AF191="x","x",$AE$2-'Indicator Date hidden'!AF191)</f>
        <v>0</v>
      </c>
      <c r="AF190" s="25">
        <f>IF('Indicator Date hidden'!AG191="x","x",$AF$2-'Indicator Date hidden'!AG191)</f>
        <v>1</v>
      </c>
      <c r="AG190" s="25">
        <f>IF('Indicator Date hidden'!AH191="x","x",$AG$2-'Indicator Date hidden'!AH191)</f>
        <v>0</v>
      </c>
      <c r="AH190" s="25">
        <f>IF('Indicator Date hidden'!AI191="x","x",$AH$2-'Indicator Date hidden'!AI191)</f>
        <v>0</v>
      </c>
      <c r="AI190" s="25">
        <f>IF('Indicator Date hidden'!AJ191="x","x",$AI$2-'Indicator Date hidden'!AJ191)</f>
        <v>0</v>
      </c>
      <c r="AJ190" s="25" t="str">
        <f>IF('Indicator Date hidden'!AK191="x","x",$AJ$2-'Indicator Date hidden'!AK191)</f>
        <v>x</v>
      </c>
      <c r="AK190" s="25">
        <f>IF('Indicator Date hidden'!AL191="x","x",$AK$2-'Indicator Date hidden'!AL191)</f>
        <v>1</v>
      </c>
      <c r="AL190" s="25">
        <f>IF('Indicator Date hidden'!AM191="x","x",$AL$2-'Indicator Date hidden'!AM191)</f>
        <v>0</v>
      </c>
      <c r="AM190" s="25">
        <f>IF('Indicator Date hidden'!AN191="x","x",$AM$2-'Indicator Date hidden'!AN191)</f>
        <v>0</v>
      </c>
      <c r="AN190" s="25">
        <f>IF('Indicator Date hidden'!AO191="x","x",$AN$2-'Indicator Date hidden'!AO191)</f>
        <v>0</v>
      </c>
      <c r="AO190" s="25" t="str">
        <f>IF('Indicator Date hidden'!AP191="x","x",$AO$2-'Indicator Date hidden'!AP191)</f>
        <v>x</v>
      </c>
      <c r="AP190" s="25" t="str">
        <f>IF('Indicator Date hidden'!AQ191="x","x",$AP$2-'Indicator Date hidden'!AQ191)</f>
        <v>x</v>
      </c>
      <c r="AQ190" s="25">
        <f>IF('Indicator Date hidden'!AR191="x","x",$AQ$2-'Indicator Date hidden'!AR191)</f>
        <v>0</v>
      </c>
      <c r="AR190" s="25">
        <f>IF('Indicator Date hidden'!AS191="x","x",$AR$2-'Indicator Date hidden'!AS191)</f>
        <v>0</v>
      </c>
      <c r="AS190" s="25">
        <f>IF('Indicator Date hidden'!AT191="x","x",$AS$2-'Indicator Date hidden'!AT191)</f>
        <v>0</v>
      </c>
      <c r="AT190" s="25">
        <f>IF('Indicator Date hidden'!AU191="x","x",$AT$2-'Indicator Date hidden'!AU191)</f>
        <v>0</v>
      </c>
      <c r="AU190" s="25">
        <f>IF('Indicator Date hidden'!AV191="x","x",$AU$2-'Indicator Date hidden'!AV191)</f>
        <v>5</v>
      </c>
      <c r="AV190" s="25">
        <f>IF('Indicator Date hidden'!AW191="x","x",$AV$2-'Indicator Date hidden'!AW191)</f>
        <v>0</v>
      </c>
      <c r="AW190" s="25">
        <f>IF('Indicator Date hidden'!AX191="x","x",$AW$2-'Indicator Date hidden'!AX191)</f>
        <v>0</v>
      </c>
      <c r="AX190" s="25">
        <f>IF('Indicator Date hidden'!AY191="x","x",$AX$2-'Indicator Date hidden'!AY191)</f>
        <v>0</v>
      </c>
      <c r="AY190" s="25">
        <f>IF('Indicator Date hidden'!AZ191="x","x",$AY$2-'Indicator Date hidden'!AZ191)</f>
        <v>0</v>
      </c>
      <c r="AZ190" s="25">
        <f>IF('Indicator Date hidden'!BA191="x","x",$AZ$2-'Indicator Date hidden'!BA191)</f>
        <v>0</v>
      </c>
      <c r="BA190">
        <f t="shared" si="25"/>
        <v>12</v>
      </c>
      <c r="BB190" s="26">
        <f t="shared" si="26"/>
        <v>0.25</v>
      </c>
      <c r="BC190">
        <f t="shared" si="27"/>
        <v>6</v>
      </c>
      <c r="BD190" s="26">
        <f t="shared" si="28"/>
        <v>0.8539125638299665</v>
      </c>
      <c r="BE190" s="28">
        <f t="shared" si="29"/>
        <v>0</v>
      </c>
    </row>
    <row r="191" spans="1:57" x14ac:dyDescent="0.35">
      <c r="A191" t="s">
        <v>8069</v>
      </c>
      <c r="B191" s="25">
        <f>IF('Indicator Date hidden'!C192="x","x",$B$2-'Indicator Date hidden'!C192)</f>
        <v>0</v>
      </c>
      <c r="C191" s="25">
        <f>IF('Indicator Date hidden'!D192="x","x",$C$2-'Indicator Date hidden'!D192)</f>
        <v>0</v>
      </c>
      <c r="D191" s="25">
        <f>IF('Indicator Date hidden'!E192="x","x",$D$2-'Indicator Date hidden'!E192)</f>
        <v>0</v>
      </c>
      <c r="E191" s="25">
        <f>IF('Indicator Date hidden'!F192="x","x",$E$2-'Indicator Date hidden'!F192)</f>
        <v>0</v>
      </c>
      <c r="F191" s="25">
        <f>IF('Indicator Date hidden'!G192="x","x",$F$2-'Indicator Date hidden'!G192)</f>
        <v>0</v>
      </c>
      <c r="G191" s="25">
        <f>IF('Indicator Date hidden'!H192="x","x",$G$2-'Indicator Date hidden'!H192)</f>
        <v>0</v>
      </c>
      <c r="H191" s="25">
        <f>IF('Indicator Date hidden'!I192="x","x",$H$2-'Indicator Date hidden'!I192)</f>
        <v>0</v>
      </c>
      <c r="I191" s="25">
        <f>IF('Indicator Date hidden'!J192="x","x",$I$2-'Indicator Date hidden'!J192)</f>
        <v>0</v>
      </c>
      <c r="J191" s="25">
        <f>IF('Indicator Date hidden'!K192="x","x",$J$2-'Indicator Date hidden'!K192)</f>
        <v>0</v>
      </c>
      <c r="K191" s="25">
        <f>IF('Indicator Date hidden'!L192="x","x",$K$2-'Indicator Date hidden'!L192)</f>
        <v>0</v>
      </c>
      <c r="L191" s="25">
        <f>IF('Indicator Date hidden'!M192="x","x",$L$2-'Indicator Date hidden'!M192)</f>
        <v>0</v>
      </c>
      <c r="M191" s="25">
        <f>IF('Indicator Date hidden'!N192="x","x",$M$2-'Indicator Date hidden'!N192)</f>
        <v>0</v>
      </c>
      <c r="N191" s="25">
        <f>IF('Indicator Date hidden'!O192="x","x",$N$2-'Indicator Date hidden'!O192)</f>
        <v>0</v>
      </c>
      <c r="O191" s="25">
        <f>IF('Indicator Date hidden'!P192="x","x",$O$2-'Indicator Date hidden'!P192)</f>
        <v>0</v>
      </c>
      <c r="P191" s="25">
        <f>IF('Indicator Date hidden'!Q192="x","x",$P$2-'Indicator Date hidden'!Q192)</f>
        <v>0</v>
      </c>
      <c r="Q191" s="25">
        <f>IF('Indicator Date hidden'!R192="x","x",$Q$2-'Indicator Date hidden'!R192)</f>
        <v>1</v>
      </c>
      <c r="R191" s="25">
        <f>IF('Indicator Date hidden'!S192="x","x",$R$2-'Indicator Date hidden'!S192)</f>
        <v>0</v>
      </c>
      <c r="S191" s="25">
        <f>IF('Indicator Date hidden'!T192="x","x",$S$2-'Indicator Date hidden'!T192)</f>
        <v>0</v>
      </c>
      <c r="T191" s="25">
        <f>IF('Indicator Date hidden'!U192="x","x",$T$2-'Indicator Date hidden'!U192)</f>
        <v>0</v>
      </c>
      <c r="U191" s="25" t="str">
        <f>IF('Indicator Date hidden'!V192="x","x",$U$2-'Indicator Date hidden'!V192)</f>
        <v>x</v>
      </c>
      <c r="V191" s="25">
        <f>IF('Indicator Date hidden'!W192="x","x",$V$2-'Indicator Date hidden'!W192)</f>
        <v>0</v>
      </c>
      <c r="W191" s="25">
        <f>IF('Indicator Date hidden'!X192="x","x",$W$2-'Indicator Date hidden'!X192)</f>
        <v>1</v>
      </c>
      <c r="X191" s="25">
        <f>IF('Indicator Date hidden'!Y192="x","x",$X$2-'Indicator Date hidden'!Y192)</f>
        <v>4</v>
      </c>
      <c r="Y191" s="25">
        <f>IF('Indicator Date hidden'!Z192="x","x",$Y$2-'Indicator Date hidden'!Z192)</f>
        <v>0</v>
      </c>
      <c r="Z191" s="25">
        <f>IF('Indicator Date hidden'!AA192="x","x",$Z$2-'Indicator Date hidden'!AA192)</f>
        <v>0</v>
      </c>
      <c r="AA191" s="25">
        <f>IF('Indicator Date hidden'!AB192="x","x",$AA$2-'Indicator Date hidden'!AB192)</f>
        <v>0</v>
      </c>
      <c r="AB191" s="25">
        <f>IF('Indicator Date hidden'!AC192="x","x",$AB$2-'Indicator Date hidden'!AC192)</f>
        <v>0</v>
      </c>
      <c r="AC191" s="25">
        <f>IF('Indicator Date hidden'!AD192="x","x",$AC$2-'Indicator Date hidden'!AD192)</f>
        <v>0</v>
      </c>
      <c r="AD191" s="25">
        <f>IF('Indicator Date hidden'!AE192="x","x",$AD$2-'Indicator Date hidden'!AE192)</f>
        <v>0</v>
      </c>
      <c r="AE191" s="25">
        <f>IF('Indicator Date hidden'!AF192="x","x",$AE$2-'Indicator Date hidden'!AF192)</f>
        <v>0</v>
      </c>
      <c r="AF191" s="25">
        <f>IF('Indicator Date hidden'!AG192="x","x",$AF$2-'Indicator Date hidden'!AG192)</f>
        <v>8</v>
      </c>
      <c r="AG191" s="25">
        <f>IF('Indicator Date hidden'!AH192="x","x",$AG$2-'Indicator Date hidden'!AH192)</f>
        <v>0</v>
      </c>
      <c r="AH191" s="25">
        <f>IF('Indicator Date hidden'!AI192="x","x",$AH$2-'Indicator Date hidden'!AI192)</f>
        <v>0</v>
      </c>
      <c r="AI191" s="25">
        <f>IF('Indicator Date hidden'!AJ192="x","x",$AI$2-'Indicator Date hidden'!AJ192)</f>
        <v>0</v>
      </c>
      <c r="AJ191" s="25">
        <f>IF('Indicator Date hidden'!AK192="x","x",$AJ$2-'Indicator Date hidden'!AK192)</f>
        <v>0</v>
      </c>
      <c r="AK191" s="25">
        <f>IF('Indicator Date hidden'!AL192="x","x",$AK$2-'Indicator Date hidden'!AL192)</f>
        <v>0</v>
      </c>
      <c r="AL191" s="25">
        <f>IF('Indicator Date hidden'!AM192="x","x",$AL$2-'Indicator Date hidden'!AM192)</f>
        <v>0</v>
      </c>
      <c r="AM191" s="25">
        <f>IF('Indicator Date hidden'!AN192="x","x",$AM$2-'Indicator Date hidden'!AN192)</f>
        <v>0</v>
      </c>
      <c r="AN191" s="25">
        <f>IF('Indicator Date hidden'!AO192="x","x",$AN$2-'Indicator Date hidden'!AO192)</f>
        <v>0</v>
      </c>
      <c r="AO191" s="25">
        <f>IF('Indicator Date hidden'!AP192="x","x",$AO$2-'Indicator Date hidden'!AP192)</f>
        <v>1</v>
      </c>
      <c r="AP191" s="25">
        <f>IF('Indicator Date hidden'!AQ192="x","x",$AP$2-'Indicator Date hidden'!AQ192)</f>
        <v>1</v>
      </c>
      <c r="AQ191" s="25">
        <f>IF('Indicator Date hidden'!AR192="x","x",$AQ$2-'Indicator Date hidden'!AR192)</f>
        <v>0</v>
      </c>
      <c r="AR191" s="25">
        <f>IF('Indicator Date hidden'!AS192="x","x",$AR$2-'Indicator Date hidden'!AS192)</f>
        <v>0</v>
      </c>
      <c r="AS191" s="25">
        <f>IF('Indicator Date hidden'!AT192="x","x",$AS$2-'Indicator Date hidden'!AT192)</f>
        <v>0</v>
      </c>
      <c r="AT191" s="25">
        <f>IF('Indicator Date hidden'!AU192="x","x",$AT$2-'Indicator Date hidden'!AU192)</f>
        <v>0</v>
      </c>
      <c r="AU191" s="25">
        <f>IF('Indicator Date hidden'!AV192="x","x",$AU$2-'Indicator Date hidden'!AV192)</f>
        <v>1</v>
      </c>
      <c r="AV191" s="25">
        <f>IF('Indicator Date hidden'!AW192="x","x",$AV$2-'Indicator Date hidden'!AW192)</f>
        <v>0</v>
      </c>
      <c r="AW191" s="25">
        <f>IF('Indicator Date hidden'!AX192="x","x",$AW$2-'Indicator Date hidden'!AX192)</f>
        <v>0</v>
      </c>
      <c r="AX191" s="25">
        <f>IF('Indicator Date hidden'!AY192="x","x",$AX$2-'Indicator Date hidden'!AY192)</f>
        <v>0</v>
      </c>
      <c r="AY191" s="25">
        <f>IF('Indicator Date hidden'!AZ192="x","x",$AY$2-'Indicator Date hidden'!AZ192)</f>
        <v>3</v>
      </c>
      <c r="AZ191" s="25">
        <f>IF('Indicator Date hidden'!BA192="x","x",$AZ$2-'Indicator Date hidden'!BA192)</f>
        <v>3</v>
      </c>
      <c r="BA191">
        <f t="shared" si="25"/>
        <v>23</v>
      </c>
      <c r="BB191" s="26">
        <f t="shared" si="26"/>
        <v>0.46</v>
      </c>
      <c r="BC191">
        <f t="shared" si="27"/>
        <v>9</v>
      </c>
      <c r="BD191" s="26">
        <f t="shared" si="28"/>
        <v>1.3595587519485872</v>
      </c>
      <c r="BE191" s="28">
        <f t="shared" si="29"/>
        <v>0</v>
      </c>
    </row>
    <row r="192" spans="1:57" x14ac:dyDescent="0.35">
      <c r="A192" t="s">
        <v>8072</v>
      </c>
      <c r="B192" s="25">
        <f>IF('Indicator Date hidden'!C193="x","x",$B$2-'Indicator Date hidden'!C193)</f>
        <v>0</v>
      </c>
      <c r="C192" s="25">
        <f>IF('Indicator Date hidden'!D193="x","x",$C$2-'Indicator Date hidden'!D193)</f>
        <v>0</v>
      </c>
      <c r="D192" s="25">
        <f>IF('Indicator Date hidden'!E193="x","x",$D$2-'Indicator Date hidden'!E193)</f>
        <v>0</v>
      </c>
      <c r="E192" s="25">
        <f>IF('Indicator Date hidden'!F193="x","x",$E$2-'Indicator Date hidden'!F193)</f>
        <v>0</v>
      </c>
      <c r="F192" s="25">
        <f>IF('Indicator Date hidden'!G193="x","x",$F$2-'Indicator Date hidden'!G193)</f>
        <v>0</v>
      </c>
      <c r="G192" s="25">
        <f>IF('Indicator Date hidden'!H193="x","x",$G$2-'Indicator Date hidden'!H193)</f>
        <v>0</v>
      </c>
      <c r="H192" s="25">
        <f>IF('Indicator Date hidden'!I193="x","x",$H$2-'Indicator Date hidden'!I193)</f>
        <v>0</v>
      </c>
      <c r="I192" s="25">
        <f>IF('Indicator Date hidden'!J193="x","x",$I$2-'Indicator Date hidden'!J193)</f>
        <v>0</v>
      </c>
      <c r="J192" s="25">
        <f>IF('Indicator Date hidden'!K193="x","x",$J$2-'Indicator Date hidden'!K193)</f>
        <v>0</v>
      </c>
      <c r="K192" s="25">
        <f>IF('Indicator Date hidden'!L193="x","x",$K$2-'Indicator Date hidden'!L193)</f>
        <v>0</v>
      </c>
      <c r="L192" s="25">
        <f>IF('Indicator Date hidden'!M193="x","x",$L$2-'Indicator Date hidden'!M193)</f>
        <v>0</v>
      </c>
      <c r="M192" s="25">
        <f>IF('Indicator Date hidden'!N193="x","x",$M$2-'Indicator Date hidden'!N193)</f>
        <v>0</v>
      </c>
      <c r="N192" s="25">
        <f>IF('Indicator Date hidden'!O193="x","x",$N$2-'Indicator Date hidden'!O193)</f>
        <v>0</v>
      </c>
      <c r="O192" s="25">
        <f>IF('Indicator Date hidden'!P193="x","x",$O$2-'Indicator Date hidden'!P193)</f>
        <v>0</v>
      </c>
      <c r="P192" s="25">
        <f>IF('Indicator Date hidden'!Q193="x","x",$P$2-'Indicator Date hidden'!Q193)</f>
        <v>0</v>
      </c>
      <c r="Q192" s="25">
        <f>IF('Indicator Date hidden'!R193="x","x",$Q$2-'Indicator Date hidden'!R193)</f>
        <v>0</v>
      </c>
      <c r="R192" s="25">
        <f>IF('Indicator Date hidden'!S193="x","x",$R$2-'Indicator Date hidden'!S193)</f>
        <v>0</v>
      </c>
      <c r="S192" s="25">
        <f>IF('Indicator Date hidden'!T193="x","x",$S$2-'Indicator Date hidden'!T193)</f>
        <v>0</v>
      </c>
      <c r="T192" s="25">
        <f>IF('Indicator Date hidden'!U193="x","x",$T$2-'Indicator Date hidden'!U193)</f>
        <v>0</v>
      </c>
      <c r="U192" s="25">
        <f>IF('Indicator Date hidden'!V193="x","x",$U$2-'Indicator Date hidden'!V193)</f>
        <v>0</v>
      </c>
      <c r="V192" s="25">
        <f>IF('Indicator Date hidden'!W193="x","x",$V$2-'Indicator Date hidden'!W193)</f>
        <v>0</v>
      </c>
      <c r="W192" s="25">
        <f>IF('Indicator Date hidden'!X193="x","x",$W$2-'Indicator Date hidden'!X193)</f>
        <v>1</v>
      </c>
      <c r="X192" s="25">
        <f>IF('Indicator Date hidden'!Y193="x","x",$X$2-'Indicator Date hidden'!Y193)</f>
        <v>2</v>
      </c>
      <c r="Y192" s="25">
        <f>IF('Indicator Date hidden'!Z193="x","x",$Y$2-'Indicator Date hidden'!Z193)</f>
        <v>0</v>
      </c>
      <c r="Z192" s="25">
        <f>IF('Indicator Date hidden'!AA193="x","x",$Z$2-'Indicator Date hidden'!AA193)</f>
        <v>0</v>
      </c>
      <c r="AA192" s="25">
        <f>IF('Indicator Date hidden'!AB193="x","x",$AA$2-'Indicator Date hidden'!AB193)</f>
        <v>0</v>
      </c>
      <c r="AB192" s="25">
        <f>IF('Indicator Date hidden'!AC193="x","x",$AB$2-'Indicator Date hidden'!AC193)</f>
        <v>0</v>
      </c>
      <c r="AC192" s="25">
        <f>IF('Indicator Date hidden'!AD193="x","x",$AC$2-'Indicator Date hidden'!AD193)</f>
        <v>0</v>
      </c>
      <c r="AD192" s="25">
        <f>IF('Indicator Date hidden'!AE193="x","x",$AD$2-'Indicator Date hidden'!AE193)</f>
        <v>0</v>
      </c>
      <c r="AE192" s="25">
        <f>IF('Indicator Date hidden'!AF193="x","x",$AE$2-'Indicator Date hidden'!AF193)</f>
        <v>0</v>
      </c>
      <c r="AF192" s="25">
        <f>IF('Indicator Date hidden'!AG193="x","x",$AF$2-'Indicator Date hidden'!AG193)</f>
        <v>3</v>
      </c>
      <c r="AG192" s="25">
        <f>IF('Indicator Date hidden'!AH193="x","x",$AG$2-'Indicator Date hidden'!AH193)</f>
        <v>0</v>
      </c>
      <c r="AH192" s="25">
        <f>IF('Indicator Date hidden'!AI193="x","x",$AH$2-'Indicator Date hidden'!AI193)</f>
        <v>0</v>
      </c>
      <c r="AI192" s="25">
        <f>IF('Indicator Date hidden'!AJ193="x","x",$AI$2-'Indicator Date hidden'!AJ193)</f>
        <v>0</v>
      </c>
      <c r="AJ192" s="25" t="str">
        <f>IF('Indicator Date hidden'!AK193="x","x",$AJ$2-'Indicator Date hidden'!AK193)</f>
        <v>x</v>
      </c>
      <c r="AK192" s="25">
        <f>IF('Indicator Date hidden'!AL193="x","x",$AK$2-'Indicator Date hidden'!AL193)</f>
        <v>1</v>
      </c>
      <c r="AL192" s="25">
        <f>IF('Indicator Date hidden'!AM193="x","x",$AL$2-'Indicator Date hidden'!AM193)</f>
        <v>0</v>
      </c>
      <c r="AM192" s="25">
        <f>IF('Indicator Date hidden'!AN193="x","x",$AM$2-'Indicator Date hidden'!AN193)</f>
        <v>0</v>
      </c>
      <c r="AN192" s="25">
        <f>IF('Indicator Date hidden'!AO193="x","x",$AN$2-'Indicator Date hidden'!AO193)</f>
        <v>0</v>
      </c>
      <c r="AO192" s="25">
        <f>IF('Indicator Date hidden'!AP193="x","x",$AO$2-'Indicator Date hidden'!AP193)</f>
        <v>1</v>
      </c>
      <c r="AP192" s="25">
        <f>IF('Indicator Date hidden'!AQ193="x","x",$AP$2-'Indicator Date hidden'!AQ193)</f>
        <v>1</v>
      </c>
      <c r="AQ192" s="25">
        <f>IF('Indicator Date hidden'!AR193="x","x",$AQ$2-'Indicator Date hidden'!AR193)</f>
        <v>6</v>
      </c>
      <c r="AR192" s="25">
        <f>IF('Indicator Date hidden'!AS193="x","x",$AR$2-'Indicator Date hidden'!AS193)</f>
        <v>0</v>
      </c>
      <c r="AS192" s="25">
        <f>IF('Indicator Date hidden'!AT193="x","x",$AS$2-'Indicator Date hidden'!AT193)</f>
        <v>0</v>
      </c>
      <c r="AT192" s="25">
        <f>IF('Indicator Date hidden'!AU193="x","x",$AT$2-'Indicator Date hidden'!AU193)</f>
        <v>0</v>
      </c>
      <c r="AU192" s="25">
        <f>IF('Indicator Date hidden'!AV193="x","x",$AU$2-'Indicator Date hidden'!AV193)</f>
        <v>7</v>
      </c>
      <c r="AV192" s="25">
        <f>IF('Indicator Date hidden'!AW193="x","x",$AV$2-'Indicator Date hidden'!AW193)</f>
        <v>0</v>
      </c>
      <c r="AW192" s="25">
        <f>IF('Indicator Date hidden'!AX193="x","x",$AW$2-'Indicator Date hidden'!AX193)</f>
        <v>0</v>
      </c>
      <c r="AX192" s="25">
        <f>IF('Indicator Date hidden'!AY193="x","x",$AX$2-'Indicator Date hidden'!AY193)</f>
        <v>0</v>
      </c>
      <c r="AY192" s="25">
        <f>IF('Indicator Date hidden'!AZ193="x","x",$AY$2-'Indicator Date hidden'!AZ193)</f>
        <v>0</v>
      </c>
      <c r="AZ192" s="25">
        <f>IF('Indicator Date hidden'!BA193="x","x",$AZ$2-'Indicator Date hidden'!BA193)</f>
        <v>0</v>
      </c>
      <c r="BA192">
        <f t="shared" si="25"/>
        <v>22</v>
      </c>
      <c r="BB192" s="26">
        <f t="shared" si="26"/>
        <v>0.44</v>
      </c>
      <c r="BC192">
        <f t="shared" si="27"/>
        <v>8</v>
      </c>
      <c r="BD192" s="26">
        <f t="shared" si="28"/>
        <v>1.3588230201170424</v>
      </c>
      <c r="BE192" s="28">
        <f t="shared" si="29"/>
        <v>0</v>
      </c>
    </row>
    <row r="193" spans="1:57" x14ac:dyDescent="0.35">
      <c r="A193" t="s">
        <v>8073</v>
      </c>
      <c r="B193" s="25">
        <f>IF('Indicator Date hidden'!C194="x","x",$B$2-'Indicator Date hidden'!C194)</f>
        <v>0</v>
      </c>
      <c r="C193" s="25">
        <f>IF('Indicator Date hidden'!D194="x","x",$C$2-'Indicator Date hidden'!D194)</f>
        <v>0</v>
      </c>
      <c r="D193" s="25">
        <f>IF('Indicator Date hidden'!E194="x","x",$D$2-'Indicator Date hidden'!E194)</f>
        <v>0</v>
      </c>
      <c r="E193" s="25">
        <f>IF('Indicator Date hidden'!F194="x","x",$E$2-'Indicator Date hidden'!F194)</f>
        <v>0</v>
      </c>
      <c r="F193" s="25">
        <f>IF('Indicator Date hidden'!G194="x","x",$F$2-'Indicator Date hidden'!G194)</f>
        <v>0</v>
      </c>
      <c r="G193" s="25">
        <f>IF('Indicator Date hidden'!H194="x","x",$G$2-'Indicator Date hidden'!H194)</f>
        <v>0</v>
      </c>
      <c r="H193" s="25">
        <f>IF('Indicator Date hidden'!I194="x","x",$H$2-'Indicator Date hidden'!I194)</f>
        <v>0</v>
      </c>
      <c r="I193" s="25">
        <f>IF('Indicator Date hidden'!J194="x","x",$I$2-'Indicator Date hidden'!J194)</f>
        <v>0</v>
      </c>
      <c r="J193" s="25">
        <f>IF('Indicator Date hidden'!K194="x","x",$J$2-'Indicator Date hidden'!K194)</f>
        <v>0</v>
      </c>
      <c r="K193" s="25">
        <f>IF('Indicator Date hidden'!L194="x","x",$K$2-'Indicator Date hidden'!L194)</f>
        <v>0</v>
      </c>
      <c r="L193" s="25">
        <f>IF('Indicator Date hidden'!M194="x","x",$L$2-'Indicator Date hidden'!M194)</f>
        <v>0</v>
      </c>
      <c r="M193" s="25">
        <f>IF('Indicator Date hidden'!N194="x","x",$M$2-'Indicator Date hidden'!N194)</f>
        <v>0</v>
      </c>
      <c r="N193" s="25">
        <f>IF('Indicator Date hidden'!O194="x","x",$N$2-'Indicator Date hidden'!O194)</f>
        <v>0</v>
      </c>
      <c r="O193" s="25">
        <f>IF('Indicator Date hidden'!P194="x","x",$O$2-'Indicator Date hidden'!P194)</f>
        <v>0</v>
      </c>
      <c r="P193" s="25">
        <f>IF('Indicator Date hidden'!Q194="x","x",$P$2-'Indicator Date hidden'!Q194)</f>
        <v>0</v>
      </c>
      <c r="Q193" s="25">
        <f>IF('Indicator Date hidden'!R194="x","x",$Q$2-'Indicator Date hidden'!R194)</f>
        <v>0</v>
      </c>
      <c r="R193" s="25">
        <f>IF('Indicator Date hidden'!S194="x","x",$R$2-'Indicator Date hidden'!S194)</f>
        <v>0</v>
      </c>
      <c r="S193" s="25">
        <f>IF('Indicator Date hidden'!T194="x","x",$S$2-'Indicator Date hidden'!T194)</f>
        <v>0</v>
      </c>
      <c r="T193" s="25">
        <f>IF('Indicator Date hidden'!U194="x","x",$T$2-'Indicator Date hidden'!U194)</f>
        <v>0</v>
      </c>
      <c r="U193" s="25">
        <f>IF('Indicator Date hidden'!V194="x","x",$U$2-'Indicator Date hidden'!V194)</f>
        <v>0</v>
      </c>
      <c r="V193" s="25">
        <f>IF('Indicator Date hidden'!W194="x","x",$V$2-'Indicator Date hidden'!W194)</f>
        <v>0</v>
      </c>
      <c r="W193" s="25">
        <f>IF('Indicator Date hidden'!X194="x","x",$W$2-'Indicator Date hidden'!X194)</f>
        <v>0</v>
      </c>
      <c r="X193" s="25">
        <f>IF('Indicator Date hidden'!Y194="x","x",$X$2-'Indicator Date hidden'!Y194)</f>
        <v>3</v>
      </c>
      <c r="Y193" s="25">
        <f>IF('Indicator Date hidden'!Z194="x","x",$Y$2-'Indicator Date hidden'!Z194)</f>
        <v>0</v>
      </c>
      <c r="Z193" s="25">
        <f>IF('Indicator Date hidden'!AA194="x","x",$Z$2-'Indicator Date hidden'!AA194)</f>
        <v>0</v>
      </c>
      <c r="AA193" s="25">
        <f>IF('Indicator Date hidden'!AB194="x","x",$AA$2-'Indicator Date hidden'!AB194)</f>
        <v>0</v>
      </c>
      <c r="AB193" s="25">
        <f>IF('Indicator Date hidden'!AC194="x","x",$AB$2-'Indicator Date hidden'!AC194)</f>
        <v>0</v>
      </c>
      <c r="AC193" s="25">
        <f>IF('Indicator Date hidden'!AD194="x","x",$AC$2-'Indicator Date hidden'!AD194)</f>
        <v>0</v>
      </c>
      <c r="AD193" s="25">
        <f>IF('Indicator Date hidden'!AE194="x","x",$AD$2-'Indicator Date hidden'!AE194)</f>
        <v>0</v>
      </c>
      <c r="AE193" s="25">
        <f>IF('Indicator Date hidden'!AF194="x","x",$AE$2-'Indicator Date hidden'!AF194)</f>
        <v>0</v>
      </c>
      <c r="AF193" s="25" t="str">
        <f>IF('Indicator Date hidden'!AG194="x","x",$AF$2-'Indicator Date hidden'!AG194)</f>
        <v>x</v>
      </c>
      <c r="AG193" s="25">
        <f>IF('Indicator Date hidden'!AH194="x","x",$AG$2-'Indicator Date hidden'!AH194)</f>
        <v>0</v>
      </c>
      <c r="AH193" s="25">
        <f>IF('Indicator Date hidden'!AI194="x","x",$AH$2-'Indicator Date hidden'!AI194)</f>
        <v>0</v>
      </c>
      <c r="AI193" s="25">
        <f>IF('Indicator Date hidden'!AJ194="x","x",$AI$2-'Indicator Date hidden'!AJ194)</f>
        <v>0</v>
      </c>
      <c r="AJ193" s="25">
        <f>IF('Indicator Date hidden'!AK194="x","x",$AJ$2-'Indicator Date hidden'!AK194)</f>
        <v>1</v>
      </c>
      <c r="AK193" s="25">
        <f>IF('Indicator Date hidden'!AL194="x","x",$AK$2-'Indicator Date hidden'!AL194)</f>
        <v>1</v>
      </c>
      <c r="AL193" s="25">
        <f>IF('Indicator Date hidden'!AM194="x","x",$AL$2-'Indicator Date hidden'!AM194)</f>
        <v>0</v>
      </c>
      <c r="AM193" s="25">
        <f>IF('Indicator Date hidden'!AN194="x","x",$AM$2-'Indicator Date hidden'!AN194)</f>
        <v>0</v>
      </c>
      <c r="AN193" s="25">
        <f>IF('Indicator Date hidden'!AO194="x","x",$AN$2-'Indicator Date hidden'!AO194)</f>
        <v>0</v>
      </c>
      <c r="AO193" s="25" t="str">
        <f>IF('Indicator Date hidden'!AP194="x","x",$AO$2-'Indicator Date hidden'!AP194)</f>
        <v>x</v>
      </c>
      <c r="AP193" s="25" t="str">
        <f>IF('Indicator Date hidden'!AQ194="x","x",$AP$2-'Indicator Date hidden'!AQ194)</f>
        <v>x</v>
      </c>
      <c r="AQ193" s="25">
        <f>IF('Indicator Date hidden'!AR194="x","x",$AQ$2-'Indicator Date hidden'!AR194)</f>
        <v>0</v>
      </c>
      <c r="AR193" s="25">
        <f>IF('Indicator Date hidden'!AS194="x","x",$AR$2-'Indicator Date hidden'!AS194)</f>
        <v>0</v>
      </c>
      <c r="AS193" s="25">
        <f>IF('Indicator Date hidden'!AT194="x","x",$AS$2-'Indicator Date hidden'!AT194)</f>
        <v>0</v>
      </c>
      <c r="AT193" s="25">
        <f>IF('Indicator Date hidden'!AU194="x","x",$AT$2-'Indicator Date hidden'!AU194)</f>
        <v>0</v>
      </c>
      <c r="AU193" s="25">
        <f>IF('Indicator Date hidden'!AV194="x","x",$AU$2-'Indicator Date hidden'!AV194)</f>
        <v>3</v>
      </c>
      <c r="AV193" s="25">
        <f>IF('Indicator Date hidden'!AW194="x","x",$AV$2-'Indicator Date hidden'!AW194)</f>
        <v>0</v>
      </c>
      <c r="AW193" s="25">
        <f>IF('Indicator Date hidden'!AX194="x","x",$AW$2-'Indicator Date hidden'!AX194)</f>
        <v>0</v>
      </c>
      <c r="AX193" s="25">
        <f>IF('Indicator Date hidden'!AY194="x","x",$AX$2-'Indicator Date hidden'!AY194)</f>
        <v>0</v>
      </c>
      <c r="AY193" s="25">
        <f>IF('Indicator Date hidden'!AZ194="x","x",$AY$2-'Indicator Date hidden'!AZ194)</f>
        <v>0</v>
      </c>
      <c r="AZ193" s="25">
        <f>IF('Indicator Date hidden'!BA194="x","x",$AZ$2-'Indicator Date hidden'!BA194)</f>
        <v>0</v>
      </c>
      <c r="BA193">
        <f t="shared" si="25"/>
        <v>8</v>
      </c>
      <c r="BB193" s="26">
        <f t="shared" si="26"/>
        <v>0.16666666666666666</v>
      </c>
      <c r="BC193">
        <f t="shared" si="27"/>
        <v>4</v>
      </c>
      <c r="BD193" s="26">
        <f t="shared" si="28"/>
        <v>0.62360956446232352</v>
      </c>
      <c r="BE193" s="28">
        <f t="shared" si="29"/>
        <v>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dimension ref="A1:BB192"/>
  <sheetViews>
    <sheetView workbookViewId="0"/>
  </sheetViews>
  <sheetFormatPr defaultColWidth="9.453125" defaultRowHeight="14.5" x14ac:dyDescent="0.35"/>
  <cols>
    <col min="2" max="52" width="5" bestFit="1" customWidth="1"/>
  </cols>
  <sheetData>
    <row r="1" spans="1:54" ht="276" customHeight="1" x14ac:dyDescent="0.35">
      <c r="A1" t="s">
        <v>7560</v>
      </c>
      <c r="B1" s="24" t="s">
        <v>8871</v>
      </c>
      <c r="C1" s="24" t="s">
        <v>8872</v>
      </c>
      <c r="D1" s="24" t="s">
        <v>8873</v>
      </c>
      <c r="E1" s="24" t="s">
        <v>8874</v>
      </c>
      <c r="F1" s="24" t="s">
        <v>8875</v>
      </c>
      <c r="G1" s="24" t="s">
        <v>8876</v>
      </c>
      <c r="H1" s="24" t="s">
        <v>8877</v>
      </c>
      <c r="I1" s="24" t="s">
        <v>8878</v>
      </c>
      <c r="J1" s="24" t="s">
        <v>8879</v>
      </c>
      <c r="K1" s="24" t="s">
        <v>8880</v>
      </c>
      <c r="L1" s="24" t="s">
        <v>8881</v>
      </c>
      <c r="M1" s="24" t="s">
        <v>8882</v>
      </c>
      <c r="N1" s="24" t="s">
        <v>8883</v>
      </c>
      <c r="O1" s="24" t="s">
        <v>8884</v>
      </c>
      <c r="P1" s="24" t="s">
        <v>8885</v>
      </c>
      <c r="Q1" s="24" t="s">
        <v>8886</v>
      </c>
      <c r="R1" s="24" t="s">
        <v>8887</v>
      </c>
      <c r="S1" s="24" t="s">
        <v>8888</v>
      </c>
      <c r="T1" s="24" t="s">
        <v>8888</v>
      </c>
      <c r="U1" s="24" t="s">
        <v>8889</v>
      </c>
      <c r="V1" s="24" t="s">
        <v>8890</v>
      </c>
      <c r="W1" s="24" t="s">
        <v>8891</v>
      </c>
      <c r="X1" s="24" t="s">
        <v>8892</v>
      </c>
      <c r="Y1" s="24" t="s">
        <v>8893</v>
      </c>
      <c r="Z1" s="24" t="s">
        <v>8894</v>
      </c>
      <c r="AA1" s="24" t="s">
        <v>8895</v>
      </c>
      <c r="AB1" s="24" t="s">
        <v>8896</v>
      </c>
      <c r="AC1" s="24" t="s">
        <v>8897</v>
      </c>
      <c r="AD1" s="24" t="s">
        <v>8898</v>
      </c>
      <c r="AE1" s="24" t="s">
        <v>7706</v>
      </c>
      <c r="AF1" s="24" t="s">
        <v>7622</v>
      </c>
      <c r="AG1" s="24" t="s">
        <v>8899</v>
      </c>
      <c r="AH1" s="24" t="s">
        <v>8899</v>
      </c>
      <c r="AI1" s="24" t="s">
        <v>8899</v>
      </c>
      <c r="AJ1" s="24" t="s">
        <v>8900</v>
      </c>
      <c r="AK1" s="24" t="s">
        <v>8901</v>
      </c>
      <c r="AL1" s="24" t="s">
        <v>8902</v>
      </c>
      <c r="AM1" s="24" t="s">
        <v>8903</v>
      </c>
      <c r="AN1" s="24" t="s">
        <v>8904</v>
      </c>
      <c r="AO1" s="24" t="s">
        <v>8905</v>
      </c>
      <c r="AP1" s="24" t="s">
        <v>8906</v>
      </c>
      <c r="AQ1" s="24" t="s">
        <v>8907</v>
      </c>
      <c r="AR1" s="24" t="s">
        <v>8908</v>
      </c>
      <c r="AS1" s="24" t="s">
        <v>8909</v>
      </c>
      <c r="AT1" s="24" t="s">
        <v>8910</v>
      </c>
      <c r="AU1" s="24" t="s">
        <v>8911</v>
      </c>
      <c r="AV1" s="24" t="s">
        <v>8912</v>
      </c>
      <c r="AW1" s="24" t="s">
        <v>8913</v>
      </c>
      <c r="AX1" s="24" t="s">
        <v>8914</v>
      </c>
      <c r="AY1" s="24" t="s">
        <v>8915</v>
      </c>
      <c r="AZ1" s="24" t="s">
        <v>8916</v>
      </c>
      <c r="BA1" s="24" t="s">
        <v>8943</v>
      </c>
      <c r="BB1" s="24" t="s">
        <v>8944</v>
      </c>
    </row>
    <row r="2" spans="1:54" x14ac:dyDescent="0.35">
      <c r="A2" t="s">
        <v>7727</v>
      </c>
      <c r="B2" s="25" t="e">
        <f>IF('Crisis Indicator Data'!#REF!="No Data",1,IF(#REF!&lt;&gt;"",1,0))</f>
        <v>#REF!</v>
      </c>
      <c r="C2" s="25" t="e">
        <f>IF('Crisis Indicator Data'!#REF!="No Data",1,IF(#REF!&lt;&gt;"",1,0))</f>
        <v>#REF!</v>
      </c>
      <c r="D2" s="25" t="e">
        <f>IF('Crisis Indicator Data'!#REF!="No Data",1,IF(#REF!&lt;&gt;"",1,0))</f>
        <v>#REF!</v>
      </c>
      <c r="E2" s="25" t="e">
        <f>IF('Crisis Indicator Data'!#REF!="No Data",1,IF(#REF!&lt;&gt;"",1,0))</f>
        <v>#REF!</v>
      </c>
      <c r="F2" s="25" t="e">
        <f>IF('Crisis Indicator Data'!#REF!="No Data",1,IF(#REF!&lt;&gt;"",1,0))</f>
        <v>#REF!</v>
      </c>
      <c r="G2" s="25" t="e">
        <f>IF('Crisis Indicator Data'!#REF!="No Data",1,IF(#REF!&lt;&gt;"",1,0))</f>
        <v>#REF!</v>
      </c>
      <c r="H2" s="25" t="e">
        <f>IF('Crisis Indicator Data'!#REF!="No Data",1,IF(#REF!&lt;&gt;"",1,0))</f>
        <v>#REF!</v>
      </c>
      <c r="I2" s="25" t="e">
        <f>IF('Crisis Indicator Data'!#REF!="No Data",1,IF(#REF!&lt;&gt;"",1,0))</f>
        <v>#REF!</v>
      </c>
      <c r="J2" s="25" t="e">
        <f>IF('Crisis Indicator Data'!#REF!="No Data",1,IF(#REF!&lt;&gt;"",1,0))</f>
        <v>#REF!</v>
      </c>
      <c r="K2" s="25" t="e">
        <f>IF('Crisis Indicator Data'!#REF!="No Data",1,IF(#REF!&lt;&gt;"",1,0))</f>
        <v>#REF!</v>
      </c>
      <c r="L2" s="25" t="e">
        <f>IF('Crisis Indicator Data'!#REF!="No Data",1,IF(#REF!&lt;&gt;"",1,0))</f>
        <v>#REF!</v>
      </c>
      <c r="M2" s="25" t="e">
        <f>IF('Crisis Indicator Data'!#REF!="No Data",1,IF(#REF!&lt;&gt;"",1,0))</f>
        <v>#REF!</v>
      </c>
      <c r="N2" s="25" t="e">
        <f>IF('Crisis Indicator Data'!#REF!="No Data",1,IF(#REF!&lt;&gt;"",1,0))</f>
        <v>#REF!</v>
      </c>
      <c r="O2" s="25" t="e">
        <f>IF('Crisis Indicator Data'!#REF!="No Data",1,IF(#REF!&lt;&gt;"",1,0))</f>
        <v>#REF!</v>
      </c>
      <c r="P2" s="25" t="e">
        <f>IF('Crisis Indicator Data'!#REF!="No Data",1,IF(#REF!&lt;&gt;"",1,0))</f>
        <v>#REF!</v>
      </c>
      <c r="Q2" s="25" t="e">
        <f>IF('Crisis Indicator Data'!#REF!="No Data",1,IF(#REF!&lt;&gt;"",1,0))</f>
        <v>#REF!</v>
      </c>
      <c r="R2" s="25" t="e">
        <f>IF('Crisis Indicator Data'!#REF!="No Data",1,IF(#REF!&lt;&gt;"",1,0))</f>
        <v>#REF!</v>
      </c>
      <c r="S2" s="25" t="e">
        <f>IF('Crisis Indicator Data'!#REF!="No Data",1,IF(#REF!&lt;&gt;"",1,0))</f>
        <v>#REF!</v>
      </c>
      <c r="T2" s="25" t="e">
        <f>IF('Crisis Indicator Data'!#REF!="No Data",1,IF(#REF!&lt;&gt;"",1,0))</f>
        <v>#REF!</v>
      </c>
      <c r="U2" s="25" t="e">
        <f>IF('Crisis Indicator Data'!#REF!="No Data",1,IF(#REF!&lt;&gt;"",1,0))</f>
        <v>#REF!</v>
      </c>
      <c r="V2" s="25" t="e">
        <f>IF('Crisis Indicator Data'!#REF!="No Data",1,IF(#REF!&lt;&gt;"",1,0))</f>
        <v>#REF!</v>
      </c>
      <c r="W2" s="25" t="e">
        <f>IF('Crisis Indicator Data'!#REF!="No Data",1,IF(#REF!&lt;&gt;"",1,0))</f>
        <v>#REF!</v>
      </c>
      <c r="X2" s="25" t="e">
        <f>IF('Crisis Indicator Data'!#REF!="No Data",1,IF(#REF!&lt;&gt;"",1,0))</f>
        <v>#REF!</v>
      </c>
      <c r="Y2" s="25" t="e">
        <f>IF('Crisis Indicator Data'!#REF!="No Data",1,IF(#REF!&lt;&gt;"",1,0))</f>
        <v>#REF!</v>
      </c>
      <c r="Z2" s="25" t="e">
        <f>IF('Crisis Indicator Data'!#REF!="No Data",1,IF(#REF!&lt;&gt;"",1,0))</f>
        <v>#REF!</v>
      </c>
      <c r="AA2" s="25" t="e">
        <f>IF('Crisis Indicator Data'!#REF!="No Data",1,IF(#REF!&lt;&gt;"",1,0))</f>
        <v>#REF!</v>
      </c>
      <c r="AB2" s="25" t="e">
        <f>IF('Crisis Indicator Data'!#REF!="No Data",1,IF(#REF!&lt;&gt;"",1,0))</f>
        <v>#REF!</v>
      </c>
      <c r="AC2" s="25" t="e">
        <f>IF('Crisis Indicator Data'!#REF!="No Data",1,IF(#REF!&lt;&gt;"",1,0))</f>
        <v>#REF!</v>
      </c>
      <c r="AD2" s="25" t="e">
        <f>IF('Crisis Indicator Data'!#REF!="No Data",1,IF(#REF!&lt;&gt;"",1,0))</f>
        <v>#REF!</v>
      </c>
      <c r="AE2" s="25" t="e">
        <f>IF('Crisis Indicator Data'!#REF!="No Data",1,IF(#REF!&lt;&gt;"",1,0))</f>
        <v>#REF!</v>
      </c>
      <c r="AF2" s="25" t="e">
        <f>IF('Crisis Indicator Data'!#REF!="No Data",1,IF(#REF!&lt;&gt;"",1,0))</f>
        <v>#REF!</v>
      </c>
      <c r="AG2" s="25" t="e">
        <f>IF('Crisis Indicator Data'!#REF!="No Data",1,IF(#REF!&lt;&gt;"",1,0))</f>
        <v>#REF!</v>
      </c>
      <c r="AH2" s="25" t="e">
        <f>IF('Crisis Indicator Data'!#REF!="No Data",1,IF(#REF!&lt;&gt;"",1,0))</f>
        <v>#REF!</v>
      </c>
      <c r="AI2" s="25" t="e">
        <f>IF('Crisis Indicator Data'!#REF!="No Data",1,IF(#REF!&lt;&gt;"",1,0))</f>
        <v>#REF!</v>
      </c>
      <c r="AJ2" s="25" t="e">
        <f>IF('Crisis Indicator Data'!#REF!="No Data",1,IF(#REF!&lt;&gt;"",1,0))</f>
        <v>#REF!</v>
      </c>
      <c r="AK2" s="25" t="e">
        <f>IF('Crisis Indicator Data'!#REF!="No Data",1,IF(#REF!&lt;&gt;"",1,0))</f>
        <v>#REF!</v>
      </c>
      <c r="AL2" s="25" t="e">
        <f>IF('Crisis Indicator Data'!#REF!="No Data",1,IF(#REF!&lt;&gt;"",1,0))</f>
        <v>#REF!</v>
      </c>
      <c r="AM2" s="25" t="e">
        <f>IF('Crisis Indicator Data'!#REF!="No Data",1,IF(#REF!&lt;&gt;"",1,0))</f>
        <v>#REF!</v>
      </c>
      <c r="AN2" s="25" t="e">
        <f>IF('Crisis Indicator Data'!#REF!="No Data",1,IF(#REF!&lt;&gt;"",1,0))</f>
        <v>#REF!</v>
      </c>
      <c r="AO2" s="25" t="e">
        <f>IF('Crisis Indicator Data'!#REF!="No Data",1,IF(#REF!&lt;&gt;"",1,0))</f>
        <v>#REF!</v>
      </c>
      <c r="AP2" s="25" t="e">
        <f>IF('Crisis Indicator Data'!#REF!="No Data",1,IF(#REF!&lt;&gt;"",1,0))</f>
        <v>#REF!</v>
      </c>
      <c r="AQ2" s="25" t="e">
        <f>IF('Crisis Indicator Data'!#REF!="No Data",1,IF(#REF!&lt;&gt;"",1,0))</f>
        <v>#REF!</v>
      </c>
      <c r="AR2" s="25" t="e">
        <f>IF('Crisis Indicator Data'!#REF!="No Data",1,IF(#REF!&lt;&gt;"",1,0))</f>
        <v>#REF!</v>
      </c>
      <c r="AS2" s="25" t="e">
        <f>IF('Crisis Indicator Data'!#REF!="No Data",1,IF(#REF!&lt;&gt;"",1,0))</f>
        <v>#REF!</v>
      </c>
      <c r="AT2" s="25" t="e">
        <f>IF('Crisis Indicator Data'!#REF!="No Data",1,IF(#REF!&lt;&gt;"",1,0))</f>
        <v>#REF!</v>
      </c>
      <c r="AU2" s="25" t="e">
        <f>IF('Crisis Indicator Data'!#REF!="No Data",1,IF(#REF!&lt;&gt;"",1,0))</f>
        <v>#REF!</v>
      </c>
      <c r="AV2" s="25" t="e">
        <f>IF('Crisis Indicator Data'!#REF!="No Data",1,IF(#REF!&lt;&gt;"",1,0))</f>
        <v>#REF!</v>
      </c>
      <c r="AW2" s="25" t="e">
        <f>IF('Crisis Indicator Data'!#REF!="No Data",1,IF(#REF!&lt;&gt;"",1,0))</f>
        <v>#REF!</v>
      </c>
      <c r="AX2" s="25" t="e">
        <f>IF('Crisis Indicator Data'!#REF!="No Data",1,IF(#REF!&lt;&gt;"",1,0))</f>
        <v>#REF!</v>
      </c>
      <c r="AY2" s="25" t="e">
        <f>IF('Crisis Indicator Data'!#REF!="No Data",1,IF(#REF!&lt;&gt;"",1,0))</f>
        <v>#REF!</v>
      </c>
      <c r="AZ2" s="25" t="e">
        <f>IF('Crisis Indicator Data'!#REF!="No Data",1,IF(#REF!&lt;&gt;"",1,0))</f>
        <v>#REF!</v>
      </c>
      <c r="BA2" t="e">
        <f t="shared" ref="BA2:BA33" si="0">SUM(B2:AZ2)</f>
        <v>#REF!</v>
      </c>
      <c r="BB2" s="27" t="e">
        <f t="shared" ref="BB2:BB33" si="1">BA2/51</f>
        <v>#REF!</v>
      </c>
    </row>
    <row r="3" spans="1:54" x14ac:dyDescent="0.35">
      <c r="A3" t="s">
        <v>7732</v>
      </c>
      <c r="B3" s="25" t="e">
        <f>IF('Crisis Indicator Data'!#REF!="No Data",1,IF(#REF!&lt;&gt;"",1,0))</f>
        <v>#REF!</v>
      </c>
      <c r="C3" s="25" t="e">
        <f>IF('Crisis Indicator Data'!#REF!="No Data",1,IF(#REF!&lt;&gt;"",1,0))</f>
        <v>#REF!</v>
      </c>
      <c r="D3" s="25" t="e">
        <f>IF('Crisis Indicator Data'!#REF!="No Data",1,IF(#REF!&lt;&gt;"",1,0))</f>
        <v>#REF!</v>
      </c>
      <c r="E3" s="25" t="e">
        <f>IF('Crisis Indicator Data'!#REF!="No Data",1,IF(#REF!&lt;&gt;"",1,0))</f>
        <v>#REF!</v>
      </c>
      <c r="F3" s="25" t="e">
        <f>IF('Crisis Indicator Data'!#REF!="No Data",1,IF(#REF!&lt;&gt;"",1,0))</f>
        <v>#REF!</v>
      </c>
      <c r="G3" s="25" t="e">
        <f>IF('Crisis Indicator Data'!#REF!="No Data",1,IF(#REF!&lt;&gt;"",1,0))</f>
        <v>#REF!</v>
      </c>
      <c r="H3" s="25" t="e">
        <f>IF('Crisis Indicator Data'!#REF!="No Data",1,IF(#REF!&lt;&gt;"",1,0))</f>
        <v>#REF!</v>
      </c>
      <c r="I3" s="25" t="e">
        <f>IF('Crisis Indicator Data'!#REF!="No Data",1,IF(#REF!&lt;&gt;"",1,0))</f>
        <v>#REF!</v>
      </c>
      <c r="J3" s="25" t="e">
        <f>IF('Crisis Indicator Data'!#REF!="No Data",1,IF(#REF!&lt;&gt;"",1,0))</f>
        <v>#REF!</v>
      </c>
      <c r="K3" s="25" t="e">
        <f>IF('Crisis Indicator Data'!#REF!="No Data",1,IF(#REF!&lt;&gt;"",1,0))</f>
        <v>#REF!</v>
      </c>
      <c r="L3" s="25" t="e">
        <f>IF('Crisis Indicator Data'!#REF!="No Data",1,IF(#REF!&lt;&gt;"",1,0))</f>
        <v>#REF!</v>
      </c>
      <c r="M3" s="25" t="e">
        <f>IF('Crisis Indicator Data'!#REF!="No Data",1,IF(#REF!&lt;&gt;"",1,0))</f>
        <v>#REF!</v>
      </c>
      <c r="N3" s="25" t="e">
        <f>IF('Crisis Indicator Data'!#REF!="No Data",1,IF(#REF!&lt;&gt;"",1,0))</f>
        <v>#REF!</v>
      </c>
      <c r="O3" s="25" t="e">
        <f>IF('Crisis Indicator Data'!#REF!="No Data",1,IF(#REF!&lt;&gt;"",1,0))</f>
        <v>#REF!</v>
      </c>
      <c r="P3" s="25" t="e">
        <f>IF('Crisis Indicator Data'!#REF!="No Data",1,IF(#REF!&lt;&gt;"",1,0))</f>
        <v>#REF!</v>
      </c>
      <c r="Q3" s="25" t="e">
        <f>IF('Crisis Indicator Data'!#REF!="No Data",1,IF(#REF!&lt;&gt;"",1,0))</f>
        <v>#REF!</v>
      </c>
      <c r="R3" s="25" t="e">
        <f>IF('Crisis Indicator Data'!#REF!="No Data",1,IF(#REF!&lt;&gt;"",1,0))</f>
        <v>#REF!</v>
      </c>
      <c r="S3" s="25" t="e">
        <f>IF('Crisis Indicator Data'!#REF!="No Data",1,IF(#REF!&lt;&gt;"",1,0))</f>
        <v>#REF!</v>
      </c>
      <c r="T3" s="25" t="e">
        <f>IF('Crisis Indicator Data'!#REF!="No Data",1,IF(#REF!&lt;&gt;"",1,0))</f>
        <v>#REF!</v>
      </c>
      <c r="U3" s="25" t="e">
        <f>IF('Crisis Indicator Data'!#REF!="No Data",1,IF(#REF!&lt;&gt;"",1,0))</f>
        <v>#REF!</v>
      </c>
      <c r="V3" s="25" t="e">
        <f>IF('Crisis Indicator Data'!#REF!="No Data",1,IF(#REF!&lt;&gt;"",1,0))</f>
        <v>#REF!</v>
      </c>
      <c r="W3" s="25" t="e">
        <f>IF('Crisis Indicator Data'!#REF!="No Data",1,IF(#REF!&lt;&gt;"",1,0))</f>
        <v>#REF!</v>
      </c>
      <c r="X3" s="25" t="e">
        <f>IF('Crisis Indicator Data'!#REF!="No Data",1,IF(#REF!&lt;&gt;"",1,0))</f>
        <v>#REF!</v>
      </c>
      <c r="Y3" s="25" t="e">
        <f>IF('Crisis Indicator Data'!#REF!="No Data",1,IF(#REF!&lt;&gt;"",1,0))</f>
        <v>#REF!</v>
      </c>
      <c r="Z3" s="25" t="e">
        <f>IF('Crisis Indicator Data'!#REF!="No Data",1,IF(#REF!&lt;&gt;"",1,0))</f>
        <v>#REF!</v>
      </c>
      <c r="AA3" s="25" t="e">
        <f>IF('Crisis Indicator Data'!#REF!="No Data",1,IF(#REF!&lt;&gt;"",1,0))</f>
        <v>#REF!</v>
      </c>
      <c r="AB3" s="25" t="e">
        <f>IF('Crisis Indicator Data'!#REF!="No Data",1,IF(#REF!&lt;&gt;"",1,0))</f>
        <v>#REF!</v>
      </c>
      <c r="AC3" s="25" t="e">
        <f>IF('Crisis Indicator Data'!#REF!="No Data",1,IF(#REF!&lt;&gt;"",1,0))</f>
        <v>#REF!</v>
      </c>
      <c r="AD3" s="25" t="e">
        <f>IF('Crisis Indicator Data'!#REF!="No Data",1,IF(#REF!&lt;&gt;"",1,0))</f>
        <v>#REF!</v>
      </c>
      <c r="AE3" s="25" t="e">
        <f>IF('Crisis Indicator Data'!#REF!="No Data",1,IF(#REF!&lt;&gt;"",1,0))</f>
        <v>#REF!</v>
      </c>
      <c r="AF3" s="25" t="e">
        <f>IF('Crisis Indicator Data'!#REF!="No Data",1,IF(#REF!&lt;&gt;"",1,0))</f>
        <v>#REF!</v>
      </c>
      <c r="AG3" s="25" t="e">
        <f>IF('Crisis Indicator Data'!#REF!="No Data",1,IF(#REF!&lt;&gt;"",1,0))</f>
        <v>#REF!</v>
      </c>
      <c r="AH3" s="25" t="e">
        <f>IF('Crisis Indicator Data'!#REF!="No Data",1,IF(#REF!&lt;&gt;"",1,0))</f>
        <v>#REF!</v>
      </c>
      <c r="AI3" s="25" t="e">
        <f>IF('Crisis Indicator Data'!#REF!="No Data",1,IF(#REF!&lt;&gt;"",1,0))</f>
        <v>#REF!</v>
      </c>
      <c r="AJ3" s="25" t="e">
        <f>IF('Crisis Indicator Data'!#REF!="No Data",1,IF(#REF!&lt;&gt;"",1,0))</f>
        <v>#REF!</v>
      </c>
      <c r="AK3" s="25" t="e">
        <f>IF('Crisis Indicator Data'!#REF!="No Data",1,IF(#REF!&lt;&gt;"",1,0))</f>
        <v>#REF!</v>
      </c>
      <c r="AL3" s="25" t="e">
        <f>IF('Crisis Indicator Data'!#REF!="No Data",1,IF(#REF!&lt;&gt;"",1,0))</f>
        <v>#REF!</v>
      </c>
      <c r="AM3" s="25" t="e">
        <f>IF('Crisis Indicator Data'!#REF!="No Data",1,IF(#REF!&lt;&gt;"",1,0))</f>
        <v>#REF!</v>
      </c>
      <c r="AN3" s="25" t="e">
        <f>IF('Crisis Indicator Data'!#REF!="No Data",1,IF(#REF!&lt;&gt;"",1,0))</f>
        <v>#REF!</v>
      </c>
      <c r="AO3" s="25" t="e">
        <f>IF('Crisis Indicator Data'!#REF!="No Data",1,IF(#REF!&lt;&gt;"",1,0))</f>
        <v>#REF!</v>
      </c>
      <c r="AP3" s="25" t="e">
        <f>IF('Crisis Indicator Data'!#REF!="No Data",1,IF(#REF!&lt;&gt;"",1,0))</f>
        <v>#REF!</v>
      </c>
      <c r="AQ3" s="25" t="e">
        <f>IF('Crisis Indicator Data'!#REF!="No Data",1,IF(#REF!&lt;&gt;"",1,0))</f>
        <v>#REF!</v>
      </c>
      <c r="AR3" s="25" t="e">
        <f>IF('Crisis Indicator Data'!#REF!="No Data",1,IF(#REF!&lt;&gt;"",1,0))</f>
        <v>#REF!</v>
      </c>
      <c r="AS3" s="25" t="e">
        <f>IF('Crisis Indicator Data'!#REF!="No Data",1,IF(#REF!&lt;&gt;"",1,0))</f>
        <v>#REF!</v>
      </c>
      <c r="AT3" s="25" t="e">
        <f>IF('Crisis Indicator Data'!#REF!="No Data",1,IF(#REF!&lt;&gt;"",1,0))</f>
        <v>#REF!</v>
      </c>
      <c r="AU3" s="25" t="e">
        <f>IF('Crisis Indicator Data'!#REF!="No Data",1,IF(#REF!&lt;&gt;"",1,0))</f>
        <v>#REF!</v>
      </c>
      <c r="AV3" s="25" t="e">
        <f>IF('Crisis Indicator Data'!#REF!="No Data",1,IF(#REF!&lt;&gt;"",1,0))</f>
        <v>#REF!</v>
      </c>
      <c r="AW3" s="25" t="e">
        <f>IF('Crisis Indicator Data'!#REF!="No Data",1,IF(#REF!&lt;&gt;"",1,0))</f>
        <v>#REF!</v>
      </c>
      <c r="AX3" s="25" t="e">
        <f>IF('Crisis Indicator Data'!#REF!="No Data",1,IF(#REF!&lt;&gt;"",1,0))</f>
        <v>#REF!</v>
      </c>
      <c r="AY3" s="25" t="e">
        <f>IF('Crisis Indicator Data'!#REF!="No Data",1,IF(#REF!&lt;&gt;"",1,0))</f>
        <v>#REF!</v>
      </c>
      <c r="AZ3" s="25" t="e">
        <f>IF('Crisis Indicator Data'!#REF!="No Data",1,IF(#REF!&lt;&gt;"",1,0))</f>
        <v>#REF!</v>
      </c>
      <c r="BA3" t="e">
        <f t="shared" si="0"/>
        <v>#REF!</v>
      </c>
      <c r="BB3" s="27" t="e">
        <f t="shared" si="1"/>
        <v>#REF!</v>
      </c>
    </row>
    <row r="4" spans="1:54" x14ac:dyDescent="0.35">
      <c r="A4" t="s">
        <v>7819</v>
      </c>
      <c r="B4" s="25" t="e">
        <f>IF('Crisis Indicator Data'!#REF!="No Data",1,IF(#REF!&lt;&gt;"",1,0))</f>
        <v>#REF!</v>
      </c>
      <c r="C4" s="25" t="e">
        <f>IF('Crisis Indicator Data'!#REF!="No Data",1,IF(#REF!&lt;&gt;"",1,0))</f>
        <v>#REF!</v>
      </c>
      <c r="D4" s="25" t="e">
        <f>IF('Crisis Indicator Data'!#REF!="No Data",1,IF(#REF!&lt;&gt;"",1,0))</f>
        <v>#REF!</v>
      </c>
      <c r="E4" s="25" t="e">
        <f>IF('Crisis Indicator Data'!#REF!="No Data",1,IF(#REF!&lt;&gt;"",1,0))</f>
        <v>#REF!</v>
      </c>
      <c r="F4" s="25" t="e">
        <f>IF('Crisis Indicator Data'!#REF!="No Data",1,IF(#REF!&lt;&gt;"",1,0))</f>
        <v>#REF!</v>
      </c>
      <c r="G4" s="25" t="e">
        <f>IF('Crisis Indicator Data'!#REF!="No Data",1,IF(#REF!&lt;&gt;"",1,0))</f>
        <v>#REF!</v>
      </c>
      <c r="H4" s="25" t="e">
        <f>IF('Crisis Indicator Data'!#REF!="No Data",1,IF(#REF!&lt;&gt;"",1,0))</f>
        <v>#REF!</v>
      </c>
      <c r="I4" s="25" t="e">
        <f>IF('Crisis Indicator Data'!#REF!="No Data",1,IF(#REF!&lt;&gt;"",1,0))</f>
        <v>#REF!</v>
      </c>
      <c r="J4" s="25" t="e">
        <f>IF('Crisis Indicator Data'!#REF!="No Data",1,IF(#REF!&lt;&gt;"",1,0))</f>
        <v>#REF!</v>
      </c>
      <c r="K4" s="25" t="e">
        <f>IF('Crisis Indicator Data'!#REF!="No Data",1,IF(#REF!&lt;&gt;"",1,0))</f>
        <v>#REF!</v>
      </c>
      <c r="L4" s="25" t="e">
        <f>IF('Crisis Indicator Data'!#REF!="No Data",1,IF(#REF!&lt;&gt;"",1,0))</f>
        <v>#REF!</v>
      </c>
      <c r="M4" s="25" t="e">
        <f>IF('Crisis Indicator Data'!#REF!="No Data",1,IF(#REF!&lt;&gt;"",1,0))</f>
        <v>#REF!</v>
      </c>
      <c r="N4" s="25" t="e">
        <f>IF('Crisis Indicator Data'!#REF!="No Data",1,IF(#REF!&lt;&gt;"",1,0))</f>
        <v>#REF!</v>
      </c>
      <c r="O4" s="25" t="e">
        <f>IF('Crisis Indicator Data'!#REF!="No Data",1,IF(#REF!&lt;&gt;"",1,0))</f>
        <v>#REF!</v>
      </c>
      <c r="P4" s="25" t="e">
        <f>IF('Crisis Indicator Data'!#REF!="No Data",1,IF(#REF!&lt;&gt;"",1,0))</f>
        <v>#REF!</v>
      </c>
      <c r="Q4" s="25" t="e">
        <f>IF('Crisis Indicator Data'!#REF!="No Data",1,IF(#REF!&lt;&gt;"",1,0))</f>
        <v>#REF!</v>
      </c>
      <c r="R4" s="25" t="e">
        <f>IF('Crisis Indicator Data'!#REF!="No Data",1,IF(#REF!&lt;&gt;"",1,0))</f>
        <v>#REF!</v>
      </c>
      <c r="S4" s="25" t="e">
        <f>IF('Crisis Indicator Data'!#REF!="No Data",1,IF(#REF!&lt;&gt;"",1,0))</f>
        <v>#REF!</v>
      </c>
      <c r="T4" s="25" t="e">
        <f>IF('Crisis Indicator Data'!#REF!="No Data",1,IF(#REF!&lt;&gt;"",1,0))</f>
        <v>#REF!</v>
      </c>
      <c r="U4" s="25" t="e">
        <f>IF('Crisis Indicator Data'!#REF!="No Data",1,IF(#REF!&lt;&gt;"",1,0))</f>
        <v>#REF!</v>
      </c>
      <c r="V4" s="25" t="e">
        <f>IF('Crisis Indicator Data'!#REF!="No Data",1,IF(#REF!&lt;&gt;"",1,0))</f>
        <v>#REF!</v>
      </c>
      <c r="W4" s="25" t="e">
        <f>IF('Crisis Indicator Data'!#REF!="No Data",1,IF(#REF!&lt;&gt;"",1,0))</f>
        <v>#REF!</v>
      </c>
      <c r="X4" s="25" t="e">
        <f>IF('Crisis Indicator Data'!#REF!="No Data",1,IF(#REF!&lt;&gt;"",1,0))</f>
        <v>#REF!</v>
      </c>
      <c r="Y4" s="25" t="e">
        <f>IF('Crisis Indicator Data'!#REF!="No Data",1,IF(#REF!&lt;&gt;"",1,0))</f>
        <v>#REF!</v>
      </c>
      <c r="Z4" s="25" t="e">
        <f>IF('Crisis Indicator Data'!#REF!="No Data",1,IF(#REF!&lt;&gt;"",1,0))</f>
        <v>#REF!</v>
      </c>
      <c r="AA4" s="25" t="e">
        <f>IF('Crisis Indicator Data'!#REF!="No Data",1,IF(#REF!&lt;&gt;"",1,0))</f>
        <v>#REF!</v>
      </c>
      <c r="AB4" s="25" t="e">
        <f>IF('Crisis Indicator Data'!#REF!="No Data",1,IF(#REF!&lt;&gt;"",1,0))</f>
        <v>#REF!</v>
      </c>
      <c r="AC4" s="25" t="e">
        <f>IF('Crisis Indicator Data'!#REF!="No Data",1,IF(#REF!&lt;&gt;"",1,0))</f>
        <v>#REF!</v>
      </c>
      <c r="AD4" s="25" t="e">
        <f>IF('Crisis Indicator Data'!#REF!="No Data",1,IF(#REF!&lt;&gt;"",1,0))</f>
        <v>#REF!</v>
      </c>
      <c r="AE4" s="25" t="e">
        <f>IF('Crisis Indicator Data'!#REF!="No Data",1,IF(#REF!&lt;&gt;"",1,0))</f>
        <v>#REF!</v>
      </c>
      <c r="AF4" s="25" t="e">
        <f>IF('Crisis Indicator Data'!#REF!="No Data",1,IF(#REF!&lt;&gt;"",1,0))</f>
        <v>#REF!</v>
      </c>
      <c r="AG4" s="25" t="e">
        <f>IF('Crisis Indicator Data'!#REF!="No Data",1,IF(#REF!&lt;&gt;"",1,0))</f>
        <v>#REF!</v>
      </c>
      <c r="AH4" s="25" t="e">
        <f>IF('Crisis Indicator Data'!#REF!="No Data",1,IF(#REF!&lt;&gt;"",1,0))</f>
        <v>#REF!</v>
      </c>
      <c r="AI4" s="25" t="e">
        <f>IF('Crisis Indicator Data'!#REF!="No Data",1,IF(#REF!&lt;&gt;"",1,0))</f>
        <v>#REF!</v>
      </c>
      <c r="AJ4" s="25" t="e">
        <f>IF('Crisis Indicator Data'!#REF!="No Data",1,IF(#REF!&lt;&gt;"",1,0))</f>
        <v>#REF!</v>
      </c>
      <c r="AK4" s="25" t="e">
        <f>IF('Crisis Indicator Data'!#REF!="No Data",1,IF(#REF!&lt;&gt;"",1,0))</f>
        <v>#REF!</v>
      </c>
      <c r="AL4" s="25" t="e">
        <f>IF('Crisis Indicator Data'!#REF!="No Data",1,IF(#REF!&lt;&gt;"",1,0))</f>
        <v>#REF!</v>
      </c>
      <c r="AM4" s="25" t="e">
        <f>IF('Crisis Indicator Data'!#REF!="No Data",1,IF(#REF!&lt;&gt;"",1,0))</f>
        <v>#REF!</v>
      </c>
      <c r="AN4" s="25" t="e">
        <f>IF('Crisis Indicator Data'!#REF!="No Data",1,IF(#REF!&lt;&gt;"",1,0))</f>
        <v>#REF!</v>
      </c>
      <c r="AO4" s="25" t="e">
        <f>IF('Crisis Indicator Data'!#REF!="No Data",1,IF(#REF!&lt;&gt;"",1,0))</f>
        <v>#REF!</v>
      </c>
      <c r="AP4" s="25" t="e">
        <f>IF('Crisis Indicator Data'!#REF!="No Data",1,IF(#REF!&lt;&gt;"",1,0))</f>
        <v>#REF!</v>
      </c>
      <c r="AQ4" s="25" t="e">
        <f>IF('Crisis Indicator Data'!#REF!="No Data",1,IF(#REF!&lt;&gt;"",1,0))</f>
        <v>#REF!</v>
      </c>
      <c r="AR4" s="25" t="e">
        <f>IF('Crisis Indicator Data'!#REF!="No Data",1,IF(#REF!&lt;&gt;"",1,0))</f>
        <v>#REF!</v>
      </c>
      <c r="AS4" s="25" t="e">
        <f>IF('Crisis Indicator Data'!#REF!="No Data",1,IF(#REF!&lt;&gt;"",1,0))</f>
        <v>#REF!</v>
      </c>
      <c r="AT4" s="25" t="e">
        <f>IF('Crisis Indicator Data'!#REF!="No Data",1,IF(#REF!&lt;&gt;"",1,0))</f>
        <v>#REF!</v>
      </c>
      <c r="AU4" s="25" t="e">
        <f>IF('Crisis Indicator Data'!#REF!="No Data",1,IF(#REF!&lt;&gt;"",1,0))</f>
        <v>#REF!</v>
      </c>
      <c r="AV4" s="25" t="e">
        <f>IF('Crisis Indicator Data'!#REF!="No Data",1,IF(#REF!&lt;&gt;"",1,0))</f>
        <v>#REF!</v>
      </c>
      <c r="AW4" s="25" t="e">
        <f>IF('Crisis Indicator Data'!#REF!="No Data",1,IF(#REF!&lt;&gt;"",1,0))</f>
        <v>#REF!</v>
      </c>
      <c r="AX4" s="25" t="e">
        <f>IF('Crisis Indicator Data'!#REF!="No Data",1,IF(#REF!&lt;&gt;"",1,0))</f>
        <v>#REF!</v>
      </c>
      <c r="AY4" s="25" t="e">
        <f>IF('Crisis Indicator Data'!#REF!="No Data",1,IF(#REF!&lt;&gt;"",1,0))</f>
        <v>#REF!</v>
      </c>
      <c r="AZ4" s="25" t="e">
        <f>IF('Crisis Indicator Data'!#REF!="No Data",1,IF(#REF!&lt;&gt;"",1,0))</f>
        <v>#REF!</v>
      </c>
      <c r="BA4" t="e">
        <f t="shared" si="0"/>
        <v>#REF!</v>
      </c>
      <c r="BB4" s="27" t="e">
        <f t="shared" si="1"/>
        <v>#REF!</v>
      </c>
    </row>
    <row r="5" spans="1:54" x14ac:dyDescent="0.35">
      <c r="A5" t="s">
        <v>7728</v>
      </c>
      <c r="B5" s="25" t="e">
        <f>IF('Crisis Indicator Data'!#REF!="No Data",1,IF(#REF!&lt;&gt;"",1,0))</f>
        <v>#REF!</v>
      </c>
      <c r="C5" s="25" t="e">
        <f>IF('Crisis Indicator Data'!#REF!="No Data",1,IF(#REF!&lt;&gt;"",1,0))</f>
        <v>#REF!</v>
      </c>
      <c r="D5" s="25" t="e">
        <f>IF('Crisis Indicator Data'!#REF!="No Data",1,IF(#REF!&lt;&gt;"",1,0))</f>
        <v>#REF!</v>
      </c>
      <c r="E5" s="25" t="e">
        <f>IF('Crisis Indicator Data'!#REF!="No Data",1,IF(#REF!&lt;&gt;"",1,0))</f>
        <v>#REF!</v>
      </c>
      <c r="F5" s="25" t="e">
        <f>IF('Crisis Indicator Data'!#REF!="No Data",1,IF(#REF!&lt;&gt;"",1,0))</f>
        <v>#REF!</v>
      </c>
      <c r="G5" s="25" t="e">
        <f>IF('Crisis Indicator Data'!#REF!="No Data",1,IF(#REF!&lt;&gt;"",1,0))</f>
        <v>#REF!</v>
      </c>
      <c r="H5" s="25" t="e">
        <f>IF('Crisis Indicator Data'!#REF!="No Data",1,IF(#REF!&lt;&gt;"",1,0))</f>
        <v>#REF!</v>
      </c>
      <c r="I5" s="25" t="e">
        <f>IF('Crisis Indicator Data'!#REF!="No Data",1,IF(#REF!&lt;&gt;"",1,0))</f>
        <v>#REF!</v>
      </c>
      <c r="J5" s="25" t="e">
        <f>IF('Crisis Indicator Data'!#REF!="No Data",1,IF(#REF!&lt;&gt;"",1,0))</f>
        <v>#REF!</v>
      </c>
      <c r="K5" s="25" t="e">
        <f>IF('Crisis Indicator Data'!#REF!="No Data",1,IF(#REF!&lt;&gt;"",1,0))</f>
        <v>#REF!</v>
      </c>
      <c r="L5" s="25" t="e">
        <f>IF('Crisis Indicator Data'!#REF!="No Data",1,IF(#REF!&lt;&gt;"",1,0))</f>
        <v>#REF!</v>
      </c>
      <c r="M5" s="25" t="e">
        <f>IF('Crisis Indicator Data'!#REF!="No Data",1,IF(#REF!&lt;&gt;"",1,0))</f>
        <v>#REF!</v>
      </c>
      <c r="N5" s="25" t="e">
        <f>IF('Crisis Indicator Data'!#REF!="No Data",1,IF(#REF!&lt;&gt;"",1,0))</f>
        <v>#REF!</v>
      </c>
      <c r="O5" s="25" t="e">
        <f>IF('Crisis Indicator Data'!#REF!="No Data",1,IF(#REF!&lt;&gt;"",1,0))</f>
        <v>#REF!</v>
      </c>
      <c r="P5" s="25" t="e">
        <f>IF('Crisis Indicator Data'!#REF!="No Data",1,IF(#REF!&lt;&gt;"",1,0))</f>
        <v>#REF!</v>
      </c>
      <c r="Q5" s="25" t="e">
        <f>IF('Crisis Indicator Data'!#REF!="No Data",1,IF(#REF!&lt;&gt;"",1,0))</f>
        <v>#REF!</v>
      </c>
      <c r="R5" s="25" t="e">
        <f>IF('Crisis Indicator Data'!#REF!="No Data",1,IF(#REF!&lt;&gt;"",1,0))</f>
        <v>#REF!</v>
      </c>
      <c r="S5" s="25" t="e">
        <f>IF('Crisis Indicator Data'!#REF!="No Data",1,IF(#REF!&lt;&gt;"",1,0))</f>
        <v>#REF!</v>
      </c>
      <c r="T5" s="25" t="e">
        <f>IF('Crisis Indicator Data'!#REF!="No Data",1,IF(#REF!&lt;&gt;"",1,0))</f>
        <v>#REF!</v>
      </c>
      <c r="U5" s="25" t="e">
        <f>IF('Crisis Indicator Data'!#REF!="No Data",1,IF(#REF!&lt;&gt;"",1,0))</f>
        <v>#REF!</v>
      </c>
      <c r="V5" s="25" t="e">
        <f>IF('Crisis Indicator Data'!#REF!="No Data",1,IF(#REF!&lt;&gt;"",1,0))</f>
        <v>#REF!</v>
      </c>
      <c r="W5" s="25" t="e">
        <f>IF('Crisis Indicator Data'!#REF!="No Data",1,IF(#REF!&lt;&gt;"",1,0))</f>
        <v>#REF!</v>
      </c>
      <c r="X5" s="25" t="e">
        <f>IF('Crisis Indicator Data'!#REF!="No Data",1,IF(#REF!&lt;&gt;"",1,0))</f>
        <v>#REF!</v>
      </c>
      <c r="Y5" s="25" t="e">
        <f>IF('Crisis Indicator Data'!#REF!="No Data",1,IF(#REF!&lt;&gt;"",1,0))</f>
        <v>#REF!</v>
      </c>
      <c r="Z5" s="25" t="e">
        <f>IF('Crisis Indicator Data'!#REF!="No Data",1,IF(#REF!&lt;&gt;"",1,0))</f>
        <v>#REF!</v>
      </c>
      <c r="AA5" s="25" t="e">
        <f>IF('Crisis Indicator Data'!#REF!="No Data",1,IF(#REF!&lt;&gt;"",1,0))</f>
        <v>#REF!</v>
      </c>
      <c r="AB5" s="25" t="e">
        <f>IF('Crisis Indicator Data'!#REF!="No Data",1,IF(#REF!&lt;&gt;"",1,0))</f>
        <v>#REF!</v>
      </c>
      <c r="AC5" s="25" t="e">
        <f>IF('Crisis Indicator Data'!#REF!="No Data",1,IF(#REF!&lt;&gt;"",1,0))</f>
        <v>#REF!</v>
      </c>
      <c r="AD5" s="25" t="e">
        <f>IF('Crisis Indicator Data'!#REF!="No Data",1,IF(#REF!&lt;&gt;"",1,0))</f>
        <v>#REF!</v>
      </c>
      <c r="AE5" s="25" t="e">
        <f>IF('Crisis Indicator Data'!#REF!="No Data",1,IF(#REF!&lt;&gt;"",1,0))</f>
        <v>#REF!</v>
      </c>
      <c r="AF5" s="25" t="e">
        <f>IF('Crisis Indicator Data'!#REF!="No Data",1,IF(#REF!&lt;&gt;"",1,0))</f>
        <v>#REF!</v>
      </c>
      <c r="AG5" s="25" t="e">
        <f>IF('Crisis Indicator Data'!#REF!="No Data",1,IF(#REF!&lt;&gt;"",1,0))</f>
        <v>#REF!</v>
      </c>
      <c r="AH5" s="25" t="e">
        <f>IF('Crisis Indicator Data'!#REF!="No Data",1,IF(#REF!&lt;&gt;"",1,0))</f>
        <v>#REF!</v>
      </c>
      <c r="AI5" s="25" t="e">
        <f>IF('Crisis Indicator Data'!#REF!="No Data",1,IF(#REF!&lt;&gt;"",1,0))</f>
        <v>#REF!</v>
      </c>
      <c r="AJ5" s="25" t="e">
        <f>IF('Crisis Indicator Data'!#REF!="No Data",1,IF(#REF!&lt;&gt;"",1,0))</f>
        <v>#REF!</v>
      </c>
      <c r="AK5" s="25" t="e">
        <f>IF('Crisis Indicator Data'!#REF!="No Data",1,IF(#REF!&lt;&gt;"",1,0))</f>
        <v>#REF!</v>
      </c>
      <c r="AL5" s="25" t="e">
        <f>IF('Crisis Indicator Data'!#REF!="No Data",1,IF(#REF!&lt;&gt;"",1,0))</f>
        <v>#REF!</v>
      </c>
      <c r="AM5" s="25" t="e">
        <f>IF('Crisis Indicator Data'!#REF!="No Data",1,IF(#REF!&lt;&gt;"",1,0))</f>
        <v>#REF!</v>
      </c>
      <c r="AN5" s="25" t="e">
        <f>IF('Crisis Indicator Data'!#REF!="No Data",1,IF(#REF!&lt;&gt;"",1,0))</f>
        <v>#REF!</v>
      </c>
      <c r="AO5" s="25" t="e">
        <f>IF('Crisis Indicator Data'!#REF!="No Data",1,IF(#REF!&lt;&gt;"",1,0))</f>
        <v>#REF!</v>
      </c>
      <c r="AP5" s="25" t="e">
        <f>IF('Crisis Indicator Data'!#REF!="No Data",1,IF(#REF!&lt;&gt;"",1,0))</f>
        <v>#REF!</v>
      </c>
      <c r="AQ5" s="25" t="e">
        <f>IF('Crisis Indicator Data'!#REF!="No Data",1,IF(#REF!&lt;&gt;"",1,0))</f>
        <v>#REF!</v>
      </c>
      <c r="AR5" s="25" t="e">
        <f>IF('Crisis Indicator Data'!#REF!="No Data",1,IF(#REF!&lt;&gt;"",1,0))</f>
        <v>#REF!</v>
      </c>
      <c r="AS5" s="25" t="e">
        <f>IF('Crisis Indicator Data'!#REF!="No Data",1,IF(#REF!&lt;&gt;"",1,0))</f>
        <v>#REF!</v>
      </c>
      <c r="AT5" s="25" t="e">
        <f>IF('Crisis Indicator Data'!#REF!="No Data",1,IF(#REF!&lt;&gt;"",1,0))</f>
        <v>#REF!</v>
      </c>
      <c r="AU5" s="25" t="e">
        <f>IF('Crisis Indicator Data'!#REF!="No Data",1,IF(#REF!&lt;&gt;"",1,0))</f>
        <v>#REF!</v>
      </c>
      <c r="AV5" s="25" t="e">
        <f>IF('Crisis Indicator Data'!#REF!="No Data",1,IF(#REF!&lt;&gt;"",1,0))</f>
        <v>#REF!</v>
      </c>
      <c r="AW5" s="25" t="e">
        <f>IF('Crisis Indicator Data'!#REF!="No Data",1,IF(#REF!&lt;&gt;"",1,0))</f>
        <v>#REF!</v>
      </c>
      <c r="AX5" s="25" t="e">
        <f>IF('Crisis Indicator Data'!#REF!="No Data",1,IF(#REF!&lt;&gt;"",1,0))</f>
        <v>#REF!</v>
      </c>
      <c r="AY5" s="25" t="e">
        <f>IF('Crisis Indicator Data'!#REF!="No Data",1,IF(#REF!&lt;&gt;"",1,0))</f>
        <v>#REF!</v>
      </c>
      <c r="AZ5" s="25" t="e">
        <f>IF('Crisis Indicator Data'!#REF!="No Data",1,IF(#REF!&lt;&gt;"",1,0))</f>
        <v>#REF!</v>
      </c>
      <c r="BA5" t="e">
        <f t="shared" si="0"/>
        <v>#REF!</v>
      </c>
      <c r="BB5" s="27" t="e">
        <f t="shared" si="1"/>
        <v>#REF!</v>
      </c>
    </row>
    <row r="6" spans="1:54" x14ac:dyDescent="0.35">
      <c r="A6" t="s">
        <v>7746</v>
      </c>
      <c r="B6" s="25" t="e">
        <f>IF('Crisis Indicator Data'!#REF!="No Data",1,IF(#REF!&lt;&gt;"",1,0))</f>
        <v>#REF!</v>
      </c>
      <c r="C6" s="25" t="e">
        <f>IF('Crisis Indicator Data'!#REF!="No Data",1,IF(#REF!&lt;&gt;"",1,0))</f>
        <v>#REF!</v>
      </c>
      <c r="D6" s="25" t="e">
        <f>IF('Crisis Indicator Data'!#REF!="No Data",1,IF(#REF!&lt;&gt;"",1,0))</f>
        <v>#REF!</v>
      </c>
      <c r="E6" s="25" t="e">
        <f>IF('Crisis Indicator Data'!#REF!="No Data",1,IF(#REF!&lt;&gt;"",1,0))</f>
        <v>#REF!</v>
      </c>
      <c r="F6" s="25" t="e">
        <f>IF('Crisis Indicator Data'!#REF!="No Data",1,IF(#REF!&lt;&gt;"",1,0))</f>
        <v>#REF!</v>
      </c>
      <c r="G6" s="25" t="e">
        <f>IF('Crisis Indicator Data'!#REF!="No Data",1,IF(#REF!&lt;&gt;"",1,0))</f>
        <v>#REF!</v>
      </c>
      <c r="H6" s="25" t="e">
        <f>IF('Crisis Indicator Data'!#REF!="No Data",1,IF(#REF!&lt;&gt;"",1,0))</f>
        <v>#REF!</v>
      </c>
      <c r="I6" s="25" t="e">
        <f>IF('Crisis Indicator Data'!#REF!="No Data",1,IF(#REF!&lt;&gt;"",1,0))</f>
        <v>#REF!</v>
      </c>
      <c r="J6" s="25" t="e">
        <f>IF('Crisis Indicator Data'!#REF!="No Data",1,IF(#REF!&lt;&gt;"",1,0))</f>
        <v>#REF!</v>
      </c>
      <c r="K6" s="25" t="e">
        <f>IF('Crisis Indicator Data'!#REF!="No Data",1,IF(#REF!&lt;&gt;"",1,0))</f>
        <v>#REF!</v>
      </c>
      <c r="L6" s="25" t="e">
        <f>IF('Crisis Indicator Data'!#REF!="No Data",1,IF(#REF!&lt;&gt;"",1,0))</f>
        <v>#REF!</v>
      </c>
      <c r="M6" s="25" t="e">
        <f>IF('Crisis Indicator Data'!#REF!="No Data",1,IF(#REF!&lt;&gt;"",1,0))</f>
        <v>#REF!</v>
      </c>
      <c r="N6" s="25" t="e">
        <f>IF('Crisis Indicator Data'!#REF!="No Data",1,IF(#REF!&lt;&gt;"",1,0))</f>
        <v>#REF!</v>
      </c>
      <c r="O6" s="25" t="e">
        <f>IF('Crisis Indicator Data'!#REF!="No Data",1,IF(#REF!&lt;&gt;"",1,0))</f>
        <v>#REF!</v>
      </c>
      <c r="P6" s="25" t="e">
        <f>IF('Crisis Indicator Data'!#REF!="No Data",1,IF(#REF!&lt;&gt;"",1,0))</f>
        <v>#REF!</v>
      </c>
      <c r="Q6" s="25" t="e">
        <f>IF('Crisis Indicator Data'!#REF!="No Data",1,IF(#REF!&lt;&gt;"",1,0))</f>
        <v>#REF!</v>
      </c>
      <c r="R6" s="25" t="e">
        <f>IF('Crisis Indicator Data'!#REF!="No Data",1,IF(#REF!&lt;&gt;"",1,0))</f>
        <v>#REF!</v>
      </c>
      <c r="S6" s="25" t="e">
        <f>IF('Crisis Indicator Data'!#REF!="No Data",1,IF(#REF!&lt;&gt;"",1,0))</f>
        <v>#REF!</v>
      </c>
      <c r="T6" s="25" t="e">
        <f>IF('Crisis Indicator Data'!#REF!="No Data",1,IF(#REF!&lt;&gt;"",1,0))</f>
        <v>#REF!</v>
      </c>
      <c r="U6" s="25" t="e">
        <f>IF('Crisis Indicator Data'!#REF!="No Data",1,IF(#REF!&lt;&gt;"",1,0))</f>
        <v>#REF!</v>
      </c>
      <c r="V6" s="25" t="e">
        <f>IF('Crisis Indicator Data'!#REF!="No Data",1,IF(#REF!&lt;&gt;"",1,0))</f>
        <v>#REF!</v>
      </c>
      <c r="W6" s="25" t="e">
        <f>IF('Crisis Indicator Data'!#REF!="No Data",1,IF(#REF!&lt;&gt;"",1,0))</f>
        <v>#REF!</v>
      </c>
      <c r="X6" s="25" t="e">
        <f>IF('Crisis Indicator Data'!#REF!="No Data",1,IF(#REF!&lt;&gt;"",1,0))</f>
        <v>#REF!</v>
      </c>
      <c r="Y6" s="25" t="e">
        <f>IF('Crisis Indicator Data'!#REF!="No Data",1,IF(#REF!&lt;&gt;"",1,0))</f>
        <v>#REF!</v>
      </c>
      <c r="Z6" s="25" t="e">
        <f>IF('Crisis Indicator Data'!#REF!="No Data",1,IF(#REF!&lt;&gt;"",1,0))</f>
        <v>#REF!</v>
      </c>
      <c r="AA6" s="25" t="e">
        <f>IF('Crisis Indicator Data'!#REF!="No Data",1,IF(#REF!&lt;&gt;"",1,0))</f>
        <v>#REF!</v>
      </c>
      <c r="AB6" s="25" t="e">
        <f>IF('Crisis Indicator Data'!#REF!="No Data",1,IF(#REF!&lt;&gt;"",1,0))</f>
        <v>#REF!</v>
      </c>
      <c r="AC6" s="25" t="e">
        <f>IF('Crisis Indicator Data'!#REF!="No Data",1,IF(#REF!&lt;&gt;"",1,0))</f>
        <v>#REF!</v>
      </c>
      <c r="AD6" s="25" t="e">
        <f>IF('Crisis Indicator Data'!#REF!="No Data",1,IF(#REF!&lt;&gt;"",1,0))</f>
        <v>#REF!</v>
      </c>
      <c r="AE6" s="25" t="e">
        <f>IF('Crisis Indicator Data'!#REF!="No Data",1,IF(#REF!&lt;&gt;"",1,0))</f>
        <v>#REF!</v>
      </c>
      <c r="AF6" s="25" t="e">
        <f>IF('Crisis Indicator Data'!#REF!="No Data",1,IF(#REF!&lt;&gt;"",1,0))</f>
        <v>#REF!</v>
      </c>
      <c r="AG6" s="25" t="e">
        <f>IF('Crisis Indicator Data'!#REF!="No Data",1,IF(#REF!&lt;&gt;"",1,0))</f>
        <v>#REF!</v>
      </c>
      <c r="AH6" s="25" t="e">
        <f>IF('Crisis Indicator Data'!#REF!="No Data",1,IF(#REF!&lt;&gt;"",1,0))</f>
        <v>#REF!</v>
      </c>
      <c r="AI6" s="25" t="e">
        <f>IF('Crisis Indicator Data'!#REF!="No Data",1,IF(#REF!&lt;&gt;"",1,0))</f>
        <v>#REF!</v>
      </c>
      <c r="AJ6" s="25" t="e">
        <f>IF('Crisis Indicator Data'!#REF!="No Data",1,IF(#REF!&lt;&gt;"",1,0))</f>
        <v>#REF!</v>
      </c>
      <c r="AK6" s="25" t="e">
        <f>IF('Crisis Indicator Data'!#REF!="No Data",1,IF(#REF!&lt;&gt;"",1,0))</f>
        <v>#REF!</v>
      </c>
      <c r="AL6" s="25" t="e">
        <f>IF('Crisis Indicator Data'!#REF!="No Data",1,IF(#REF!&lt;&gt;"",1,0))</f>
        <v>#REF!</v>
      </c>
      <c r="AM6" s="25" t="e">
        <f>IF('Crisis Indicator Data'!#REF!="No Data",1,IF(#REF!&lt;&gt;"",1,0))</f>
        <v>#REF!</v>
      </c>
      <c r="AN6" s="25" t="e">
        <f>IF('Crisis Indicator Data'!#REF!="No Data",1,IF(#REF!&lt;&gt;"",1,0))</f>
        <v>#REF!</v>
      </c>
      <c r="AO6" s="25" t="e">
        <f>IF('Crisis Indicator Data'!#REF!="No Data",1,IF(#REF!&lt;&gt;"",1,0))</f>
        <v>#REF!</v>
      </c>
      <c r="AP6" s="25" t="e">
        <f>IF('Crisis Indicator Data'!#REF!="No Data",1,IF(#REF!&lt;&gt;"",1,0))</f>
        <v>#REF!</v>
      </c>
      <c r="AQ6" s="25" t="e">
        <f>IF('Crisis Indicator Data'!#REF!="No Data",1,IF(#REF!&lt;&gt;"",1,0))</f>
        <v>#REF!</v>
      </c>
      <c r="AR6" s="25" t="e">
        <f>IF('Crisis Indicator Data'!#REF!="No Data",1,IF(#REF!&lt;&gt;"",1,0))</f>
        <v>#REF!</v>
      </c>
      <c r="AS6" s="25" t="e">
        <f>IF('Crisis Indicator Data'!#REF!="No Data",1,IF(#REF!&lt;&gt;"",1,0))</f>
        <v>#REF!</v>
      </c>
      <c r="AT6" s="25" t="e">
        <f>IF('Crisis Indicator Data'!#REF!="No Data",1,IF(#REF!&lt;&gt;"",1,0))</f>
        <v>#REF!</v>
      </c>
      <c r="AU6" s="25" t="e">
        <f>IF('Crisis Indicator Data'!#REF!="No Data",1,IF(#REF!&lt;&gt;"",1,0))</f>
        <v>#REF!</v>
      </c>
      <c r="AV6" s="25" t="e">
        <f>IF('Crisis Indicator Data'!#REF!="No Data",1,IF(#REF!&lt;&gt;"",1,0))</f>
        <v>#REF!</v>
      </c>
      <c r="AW6" s="25" t="e">
        <f>IF('Crisis Indicator Data'!#REF!="No Data",1,IF(#REF!&lt;&gt;"",1,0))</f>
        <v>#REF!</v>
      </c>
      <c r="AX6" s="25" t="e">
        <f>IF('Crisis Indicator Data'!#REF!="No Data",1,IF(#REF!&lt;&gt;"",1,0))</f>
        <v>#REF!</v>
      </c>
      <c r="AY6" s="25" t="e">
        <f>IF('Crisis Indicator Data'!#REF!="No Data",1,IF(#REF!&lt;&gt;"",1,0))</f>
        <v>#REF!</v>
      </c>
      <c r="AZ6" s="25" t="e">
        <f>IF('Crisis Indicator Data'!#REF!="No Data",1,IF(#REF!&lt;&gt;"",1,0))</f>
        <v>#REF!</v>
      </c>
      <c r="BA6" t="e">
        <f t="shared" si="0"/>
        <v>#REF!</v>
      </c>
      <c r="BB6" s="27" t="e">
        <f t="shared" si="1"/>
        <v>#REF!</v>
      </c>
    </row>
    <row r="7" spans="1:54" x14ac:dyDescent="0.35">
      <c r="A7" t="s">
        <v>7740</v>
      </c>
      <c r="B7" s="25" t="e">
        <f>IF('Crisis Indicator Data'!#REF!="No Data",1,IF(#REF!&lt;&gt;"",1,0))</f>
        <v>#REF!</v>
      </c>
      <c r="C7" s="25" t="e">
        <f>IF('Crisis Indicator Data'!#REF!="No Data",1,IF(#REF!&lt;&gt;"",1,0))</f>
        <v>#REF!</v>
      </c>
      <c r="D7" s="25" t="e">
        <f>IF('Crisis Indicator Data'!#REF!="No Data",1,IF(#REF!&lt;&gt;"",1,0))</f>
        <v>#REF!</v>
      </c>
      <c r="E7" s="25" t="e">
        <f>IF('Crisis Indicator Data'!#REF!="No Data",1,IF(#REF!&lt;&gt;"",1,0))</f>
        <v>#REF!</v>
      </c>
      <c r="F7" s="25" t="e">
        <f>IF('Crisis Indicator Data'!#REF!="No Data",1,IF(#REF!&lt;&gt;"",1,0))</f>
        <v>#REF!</v>
      </c>
      <c r="G7" s="25" t="e">
        <f>IF('Crisis Indicator Data'!#REF!="No Data",1,IF(#REF!&lt;&gt;"",1,0))</f>
        <v>#REF!</v>
      </c>
      <c r="H7" s="25" t="e">
        <f>IF('Crisis Indicator Data'!#REF!="No Data",1,IF(#REF!&lt;&gt;"",1,0))</f>
        <v>#REF!</v>
      </c>
      <c r="I7" s="25" t="e">
        <f>IF('Crisis Indicator Data'!#REF!="No Data",1,IF(#REF!&lt;&gt;"",1,0))</f>
        <v>#REF!</v>
      </c>
      <c r="J7" s="25" t="e">
        <f>IF('Crisis Indicator Data'!#REF!="No Data",1,IF(#REF!&lt;&gt;"",1,0))</f>
        <v>#REF!</v>
      </c>
      <c r="K7" s="25" t="e">
        <f>IF('Crisis Indicator Data'!#REF!="No Data",1,IF(#REF!&lt;&gt;"",1,0))</f>
        <v>#REF!</v>
      </c>
      <c r="L7" s="25" t="e">
        <f>IF('Crisis Indicator Data'!#REF!="No Data",1,IF(#REF!&lt;&gt;"",1,0))</f>
        <v>#REF!</v>
      </c>
      <c r="M7" s="25" t="e">
        <f>IF('Crisis Indicator Data'!#REF!="No Data",1,IF(#REF!&lt;&gt;"",1,0))</f>
        <v>#REF!</v>
      </c>
      <c r="N7" s="25" t="e">
        <f>IF('Crisis Indicator Data'!#REF!="No Data",1,IF(#REF!&lt;&gt;"",1,0))</f>
        <v>#REF!</v>
      </c>
      <c r="O7" s="25" t="e">
        <f>IF('Crisis Indicator Data'!#REF!="No Data",1,IF(#REF!&lt;&gt;"",1,0))</f>
        <v>#REF!</v>
      </c>
      <c r="P7" s="25" t="e">
        <f>IF('Crisis Indicator Data'!#REF!="No Data",1,IF(#REF!&lt;&gt;"",1,0))</f>
        <v>#REF!</v>
      </c>
      <c r="Q7" s="25" t="e">
        <f>IF('Crisis Indicator Data'!#REF!="No Data",1,IF(#REF!&lt;&gt;"",1,0))</f>
        <v>#REF!</v>
      </c>
      <c r="R7" s="25" t="e">
        <f>IF('Crisis Indicator Data'!#REF!="No Data",1,IF(#REF!&lt;&gt;"",1,0))</f>
        <v>#REF!</v>
      </c>
      <c r="S7" s="25" t="e">
        <f>IF('Crisis Indicator Data'!#REF!="No Data",1,IF(#REF!&lt;&gt;"",1,0))</f>
        <v>#REF!</v>
      </c>
      <c r="T7" s="25" t="e">
        <f>IF('Crisis Indicator Data'!#REF!="No Data",1,IF(#REF!&lt;&gt;"",1,0))</f>
        <v>#REF!</v>
      </c>
      <c r="U7" s="25" t="e">
        <f>IF('Crisis Indicator Data'!#REF!="No Data",1,IF(#REF!&lt;&gt;"",1,0))</f>
        <v>#REF!</v>
      </c>
      <c r="V7" s="25" t="e">
        <f>IF('Crisis Indicator Data'!#REF!="No Data",1,IF(#REF!&lt;&gt;"",1,0))</f>
        <v>#REF!</v>
      </c>
      <c r="W7" s="25" t="e">
        <f>IF('Crisis Indicator Data'!#REF!="No Data",1,IF(#REF!&lt;&gt;"",1,0))</f>
        <v>#REF!</v>
      </c>
      <c r="X7" s="25" t="e">
        <f>IF('Crisis Indicator Data'!#REF!="No Data",1,IF(#REF!&lt;&gt;"",1,0))</f>
        <v>#REF!</v>
      </c>
      <c r="Y7" s="25" t="e">
        <f>IF('Crisis Indicator Data'!#REF!="No Data",1,IF(#REF!&lt;&gt;"",1,0))</f>
        <v>#REF!</v>
      </c>
      <c r="Z7" s="25" t="e">
        <f>IF('Crisis Indicator Data'!#REF!="No Data",1,IF(#REF!&lt;&gt;"",1,0))</f>
        <v>#REF!</v>
      </c>
      <c r="AA7" s="25" t="e">
        <f>IF('Crisis Indicator Data'!#REF!="No Data",1,IF(#REF!&lt;&gt;"",1,0))</f>
        <v>#REF!</v>
      </c>
      <c r="AB7" s="25" t="e">
        <f>IF('Crisis Indicator Data'!#REF!="No Data",1,IF(#REF!&lt;&gt;"",1,0))</f>
        <v>#REF!</v>
      </c>
      <c r="AC7" s="25" t="e">
        <f>IF('Crisis Indicator Data'!#REF!="No Data",1,IF(#REF!&lt;&gt;"",1,0))</f>
        <v>#REF!</v>
      </c>
      <c r="AD7" s="25" t="e">
        <f>IF('Crisis Indicator Data'!#REF!="No Data",1,IF(#REF!&lt;&gt;"",1,0))</f>
        <v>#REF!</v>
      </c>
      <c r="AE7" s="25" t="e">
        <f>IF('Crisis Indicator Data'!#REF!="No Data",1,IF(#REF!&lt;&gt;"",1,0))</f>
        <v>#REF!</v>
      </c>
      <c r="AF7" s="25" t="e">
        <f>IF('Crisis Indicator Data'!#REF!="No Data",1,IF(#REF!&lt;&gt;"",1,0))</f>
        <v>#REF!</v>
      </c>
      <c r="AG7" s="25" t="e">
        <f>IF('Crisis Indicator Data'!#REF!="No Data",1,IF(#REF!&lt;&gt;"",1,0))</f>
        <v>#REF!</v>
      </c>
      <c r="AH7" s="25" t="e">
        <f>IF('Crisis Indicator Data'!#REF!="No Data",1,IF(#REF!&lt;&gt;"",1,0))</f>
        <v>#REF!</v>
      </c>
      <c r="AI7" s="25" t="e">
        <f>IF('Crisis Indicator Data'!#REF!="No Data",1,IF(#REF!&lt;&gt;"",1,0))</f>
        <v>#REF!</v>
      </c>
      <c r="AJ7" s="25" t="e">
        <f>IF('Crisis Indicator Data'!#REF!="No Data",1,IF(#REF!&lt;&gt;"",1,0))</f>
        <v>#REF!</v>
      </c>
      <c r="AK7" s="25" t="e">
        <f>IF('Crisis Indicator Data'!#REF!="No Data",1,IF(#REF!&lt;&gt;"",1,0))</f>
        <v>#REF!</v>
      </c>
      <c r="AL7" s="25" t="e">
        <f>IF('Crisis Indicator Data'!#REF!="No Data",1,IF(#REF!&lt;&gt;"",1,0))</f>
        <v>#REF!</v>
      </c>
      <c r="AM7" s="25" t="e">
        <f>IF('Crisis Indicator Data'!#REF!="No Data",1,IF(#REF!&lt;&gt;"",1,0))</f>
        <v>#REF!</v>
      </c>
      <c r="AN7" s="25" t="e">
        <f>IF('Crisis Indicator Data'!#REF!="No Data",1,IF(#REF!&lt;&gt;"",1,0))</f>
        <v>#REF!</v>
      </c>
      <c r="AO7" s="25" t="e">
        <f>IF('Crisis Indicator Data'!#REF!="No Data",1,IF(#REF!&lt;&gt;"",1,0))</f>
        <v>#REF!</v>
      </c>
      <c r="AP7" s="25" t="e">
        <f>IF('Crisis Indicator Data'!#REF!="No Data",1,IF(#REF!&lt;&gt;"",1,0))</f>
        <v>#REF!</v>
      </c>
      <c r="AQ7" s="25" t="e">
        <f>IF('Crisis Indicator Data'!#REF!="No Data",1,IF(#REF!&lt;&gt;"",1,0))</f>
        <v>#REF!</v>
      </c>
      <c r="AR7" s="25" t="e">
        <f>IF('Crisis Indicator Data'!#REF!="No Data",1,IF(#REF!&lt;&gt;"",1,0))</f>
        <v>#REF!</v>
      </c>
      <c r="AS7" s="25" t="e">
        <f>IF('Crisis Indicator Data'!#REF!="No Data",1,IF(#REF!&lt;&gt;"",1,0))</f>
        <v>#REF!</v>
      </c>
      <c r="AT7" s="25" t="e">
        <f>IF('Crisis Indicator Data'!#REF!="No Data",1,IF(#REF!&lt;&gt;"",1,0))</f>
        <v>#REF!</v>
      </c>
      <c r="AU7" s="25" t="e">
        <f>IF('Crisis Indicator Data'!#REF!="No Data",1,IF(#REF!&lt;&gt;"",1,0))</f>
        <v>#REF!</v>
      </c>
      <c r="AV7" s="25" t="e">
        <f>IF('Crisis Indicator Data'!#REF!="No Data",1,IF(#REF!&lt;&gt;"",1,0))</f>
        <v>#REF!</v>
      </c>
      <c r="AW7" s="25" t="e">
        <f>IF('Crisis Indicator Data'!#REF!="No Data",1,IF(#REF!&lt;&gt;"",1,0))</f>
        <v>#REF!</v>
      </c>
      <c r="AX7" s="25" t="e">
        <f>IF('Crisis Indicator Data'!#REF!="No Data",1,IF(#REF!&lt;&gt;"",1,0))</f>
        <v>#REF!</v>
      </c>
      <c r="AY7" s="25" t="e">
        <f>IF('Crisis Indicator Data'!#REF!="No Data",1,IF(#REF!&lt;&gt;"",1,0))</f>
        <v>#REF!</v>
      </c>
      <c r="AZ7" s="25" t="e">
        <f>IF('Crisis Indicator Data'!#REF!="No Data",1,IF(#REF!&lt;&gt;"",1,0))</f>
        <v>#REF!</v>
      </c>
      <c r="BA7" t="e">
        <f t="shared" si="0"/>
        <v>#REF!</v>
      </c>
      <c r="BB7" s="27" t="e">
        <f t="shared" si="1"/>
        <v>#REF!</v>
      </c>
    </row>
    <row r="8" spans="1:54" x14ac:dyDescent="0.35">
      <c r="A8" t="s">
        <v>7742</v>
      </c>
      <c r="B8" s="25" t="e">
        <f>IF('Crisis Indicator Data'!#REF!="No Data",1,IF(#REF!&lt;&gt;"",1,0))</f>
        <v>#REF!</v>
      </c>
      <c r="C8" s="25" t="e">
        <f>IF('Crisis Indicator Data'!#REF!="No Data",1,IF(#REF!&lt;&gt;"",1,0))</f>
        <v>#REF!</v>
      </c>
      <c r="D8" s="25" t="e">
        <f>IF('Crisis Indicator Data'!#REF!="No Data",1,IF(#REF!&lt;&gt;"",1,0))</f>
        <v>#REF!</v>
      </c>
      <c r="E8" s="25" t="e">
        <f>IF('Crisis Indicator Data'!#REF!="No Data",1,IF(#REF!&lt;&gt;"",1,0))</f>
        <v>#REF!</v>
      </c>
      <c r="F8" s="25" t="e">
        <f>IF('Crisis Indicator Data'!#REF!="No Data",1,IF(#REF!&lt;&gt;"",1,0))</f>
        <v>#REF!</v>
      </c>
      <c r="G8" s="25" t="e">
        <f>IF('Crisis Indicator Data'!#REF!="No Data",1,IF(#REF!&lt;&gt;"",1,0))</f>
        <v>#REF!</v>
      </c>
      <c r="H8" s="25" t="e">
        <f>IF('Crisis Indicator Data'!#REF!="No Data",1,IF(#REF!&lt;&gt;"",1,0))</f>
        <v>#REF!</v>
      </c>
      <c r="I8" s="25" t="e">
        <f>IF('Crisis Indicator Data'!#REF!="No Data",1,IF(#REF!&lt;&gt;"",1,0))</f>
        <v>#REF!</v>
      </c>
      <c r="J8" s="25" t="e">
        <f>IF('Crisis Indicator Data'!#REF!="No Data",1,IF(#REF!&lt;&gt;"",1,0))</f>
        <v>#REF!</v>
      </c>
      <c r="K8" s="25" t="e">
        <f>IF('Crisis Indicator Data'!#REF!="No Data",1,IF(#REF!&lt;&gt;"",1,0))</f>
        <v>#REF!</v>
      </c>
      <c r="L8" s="25" t="e">
        <f>IF('Crisis Indicator Data'!#REF!="No Data",1,IF(#REF!&lt;&gt;"",1,0))</f>
        <v>#REF!</v>
      </c>
      <c r="M8" s="25" t="e">
        <f>IF('Crisis Indicator Data'!#REF!="No Data",1,IF(#REF!&lt;&gt;"",1,0))</f>
        <v>#REF!</v>
      </c>
      <c r="N8" s="25" t="e">
        <f>IF('Crisis Indicator Data'!#REF!="No Data",1,IF(#REF!&lt;&gt;"",1,0))</f>
        <v>#REF!</v>
      </c>
      <c r="O8" s="25" t="e">
        <f>IF('Crisis Indicator Data'!#REF!="No Data",1,IF(#REF!&lt;&gt;"",1,0))</f>
        <v>#REF!</v>
      </c>
      <c r="P8" s="25" t="e">
        <f>IF('Crisis Indicator Data'!#REF!="No Data",1,IF(#REF!&lt;&gt;"",1,0))</f>
        <v>#REF!</v>
      </c>
      <c r="Q8" s="25" t="e">
        <f>IF('Crisis Indicator Data'!#REF!="No Data",1,IF(#REF!&lt;&gt;"",1,0))</f>
        <v>#REF!</v>
      </c>
      <c r="R8" s="25" t="e">
        <f>IF('Crisis Indicator Data'!#REF!="No Data",1,IF(#REF!&lt;&gt;"",1,0))</f>
        <v>#REF!</v>
      </c>
      <c r="S8" s="25" t="e">
        <f>IF('Crisis Indicator Data'!#REF!="No Data",1,IF(#REF!&lt;&gt;"",1,0))</f>
        <v>#REF!</v>
      </c>
      <c r="T8" s="25" t="e">
        <f>IF('Crisis Indicator Data'!#REF!="No Data",1,IF(#REF!&lt;&gt;"",1,0))</f>
        <v>#REF!</v>
      </c>
      <c r="U8" s="25" t="e">
        <f>IF('Crisis Indicator Data'!#REF!="No Data",1,IF(#REF!&lt;&gt;"",1,0))</f>
        <v>#REF!</v>
      </c>
      <c r="V8" s="25" t="e">
        <f>IF('Crisis Indicator Data'!#REF!="No Data",1,IF(#REF!&lt;&gt;"",1,0))</f>
        <v>#REF!</v>
      </c>
      <c r="W8" s="25" t="e">
        <f>IF('Crisis Indicator Data'!#REF!="No Data",1,IF(#REF!&lt;&gt;"",1,0))</f>
        <v>#REF!</v>
      </c>
      <c r="X8" s="25" t="e">
        <f>IF('Crisis Indicator Data'!#REF!="No Data",1,IF(#REF!&lt;&gt;"",1,0))</f>
        <v>#REF!</v>
      </c>
      <c r="Y8" s="25" t="e">
        <f>IF('Crisis Indicator Data'!#REF!="No Data",1,IF(#REF!&lt;&gt;"",1,0))</f>
        <v>#REF!</v>
      </c>
      <c r="Z8" s="25" t="e">
        <f>IF('Crisis Indicator Data'!#REF!="No Data",1,IF(#REF!&lt;&gt;"",1,0))</f>
        <v>#REF!</v>
      </c>
      <c r="AA8" s="25" t="e">
        <f>IF('Crisis Indicator Data'!#REF!="No Data",1,IF(#REF!&lt;&gt;"",1,0))</f>
        <v>#REF!</v>
      </c>
      <c r="AB8" s="25" t="e">
        <f>IF('Crisis Indicator Data'!#REF!="No Data",1,IF(#REF!&lt;&gt;"",1,0))</f>
        <v>#REF!</v>
      </c>
      <c r="AC8" s="25" t="e">
        <f>IF('Crisis Indicator Data'!#REF!="No Data",1,IF(#REF!&lt;&gt;"",1,0))</f>
        <v>#REF!</v>
      </c>
      <c r="AD8" s="25" t="e">
        <f>IF('Crisis Indicator Data'!#REF!="No Data",1,IF(#REF!&lt;&gt;"",1,0))</f>
        <v>#REF!</v>
      </c>
      <c r="AE8" s="25" t="e">
        <f>IF('Crisis Indicator Data'!#REF!="No Data",1,IF(#REF!&lt;&gt;"",1,0))</f>
        <v>#REF!</v>
      </c>
      <c r="AF8" s="25" t="e">
        <f>IF('Crisis Indicator Data'!#REF!="No Data",1,IF(#REF!&lt;&gt;"",1,0))</f>
        <v>#REF!</v>
      </c>
      <c r="AG8" s="25" t="e">
        <f>IF('Crisis Indicator Data'!#REF!="No Data",1,IF(#REF!&lt;&gt;"",1,0))</f>
        <v>#REF!</v>
      </c>
      <c r="AH8" s="25" t="e">
        <f>IF('Crisis Indicator Data'!#REF!="No Data",1,IF(#REF!&lt;&gt;"",1,0))</f>
        <v>#REF!</v>
      </c>
      <c r="AI8" s="25" t="e">
        <f>IF('Crisis Indicator Data'!#REF!="No Data",1,IF(#REF!&lt;&gt;"",1,0))</f>
        <v>#REF!</v>
      </c>
      <c r="AJ8" s="25" t="e">
        <f>IF('Crisis Indicator Data'!#REF!="No Data",1,IF(#REF!&lt;&gt;"",1,0))</f>
        <v>#REF!</v>
      </c>
      <c r="AK8" s="25" t="e">
        <f>IF('Crisis Indicator Data'!#REF!="No Data",1,IF(#REF!&lt;&gt;"",1,0))</f>
        <v>#REF!</v>
      </c>
      <c r="AL8" s="25" t="e">
        <f>IF('Crisis Indicator Data'!#REF!="No Data",1,IF(#REF!&lt;&gt;"",1,0))</f>
        <v>#REF!</v>
      </c>
      <c r="AM8" s="25" t="e">
        <f>IF('Crisis Indicator Data'!#REF!="No Data",1,IF(#REF!&lt;&gt;"",1,0))</f>
        <v>#REF!</v>
      </c>
      <c r="AN8" s="25" t="e">
        <f>IF('Crisis Indicator Data'!#REF!="No Data",1,IF(#REF!&lt;&gt;"",1,0))</f>
        <v>#REF!</v>
      </c>
      <c r="AO8" s="25" t="e">
        <f>IF('Crisis Indicator Data'!#REF!="No Data",1,IF(#REF!&lt;&gt;"",1,0))</f>
        <v>#REF!</v>
      </c>
      <c r="AP8" s="25" t="e">
        <f>IF('Crisis Indicator Data'!#REF!="No Data",1,IF(#REF!&lt;&gt;"",1,0))</f>
        <v>#REF!</v>
      </c>
      <c r="AQ8" s="25" t="e">
        <f>IF('Crisis Indicator Data'!#REF!="No Data",1,IF(#REF!&lt;&gt;"",1,0))</f>
        <v>#REF!</v>
      </c>
      <c r="AR8" s="25" t="e">
        <f>IF('Crisis Indicator Data'!#REF!="No Data",1,IF(#REF!&lt;&gt;"",1,0))</f>
        <v>#REF!</v>
      </c>
      <c r="AS8" s="25" t="e">
        <f>IF('Crisis Indicator Data'!#REF!="No Data",1,IF(#REF!&lt;&gt;"",1,0))</f>
        <v>#REF!</v>
      </c>
      <c r="AT8" s="25" t="e">
        <f>IF('Crisis Indicator Data'!#REF!="No Data",1,IF(#REF!&lt;&gt;"",1,0))</f>
        <v>#REF!</v>
      </c>
      <c r="AU8" s="25" t="e">
        <f>IF('Crisis Indicator Data'!#REF!="No Data",1,IF(#REF!&lt;&gt;"",1,0))</f>
        <v>#REF!</v>
      </c>
      <c r="AV8" s="25" t="e">
        <f>IF('Crisis Indicator Data'!#REF!="No Data",1,IF(#REF!&lt;&gt;"",1,0))</f>
        <v>#REF!</v>
      </c>
      <c r="AW8" s="25" t="e">
        <f>IF('Crisis Indicator Data'!#REF!="No Data",1,IF(#REF!&lt;&gt;"",1,0))</f>
        <v>#REF!</v>
      </c>
      <c r="AX8" s="25" t="e">
        <f>IF('Crisis Indicator Data'!#REF!="No Data",1,IF(#REF!&lt;&gt;"",1,0))</f>
        <v>#REF!</v>
      </c>
      <c r="AY8" s="25" t="e">
        <f>IF('Crisis Indicator Data'!#REF!="No Data",1,IF(#REF!&lt;&gt;"",1,0))</f>
        <v>#REF!</v>
      </c>
      <c r="AZ8" s="25" t="e">
        <f>IF('Crisis Indicator Data'!#REF!="No Data",1,IF(#REF!&lt;&gt;"",1,0))</f>
        <v>#REF!</v>
      </c>
      <c r="BA8" t="e">
        <f t="shared" si="0"/>
        <v>#REF!</v>
      </c>
      <c r="BB8" s="27" t="e">
        <f t="shared" si="1"/>
        <v>#REF!</v>
      </c>
    </row>
    <row r="9" spans="1:54" x14ac:dyDescent="0.35">
      <c r="A9" t="s">
        <v>7748</v>
      </c>
      <c r="B9" s="25" t="e">
        <f>IF('Crisis Indicator Data'!#REF!="No Data",1,IF(#REF!&lt;&gt;"",1,0))</f>
        <v>#REF!</v>
      </c>
      <c r="C9" s="25" t="e">
        <f>IF('Crisis Indicator Data'!#REF!="No Data",1,IF(#REF!&lt;&gt;"",1,0))</f>
        <v>#REF!</v>
      </c>
      <c r="D9" s="25" t="e">
        <f>IF('Crisis Indicator Data'!#REF!="No Data",1,IF(#REF!&lt;&gt;"",1,0))</f>
        <v>#REF!</v>
      </c>
      <c r="E9" s="25" t="e">
        <f>IF('Crisis Indicator Data'!#REF!="No Data",1,IF(#REF!&lt;&gt;"",1,0))</f>
        <v>#REF!</v>
      </c>
      <c r="F9" s="25" t="e">
        <f>IF('Crisis Indicator Data'!#REF!="No Data",1,IF(#REF!&lt;&gt;"",1,0))</f>
        <v>#REF!</v>
      </c>
      <c r="G9" s="25" t="e">
        <f>IF('Crisis Indicator Data'!#REF!="No Data",1,IF(#REF!&lt;&gt;"",1,0))</f>
        <v>#REF!</v>
      </c>
      <c r="H9" s="25" t="e">
        <f>IF('Crisis Indicator Data'!#REF!="No Data",1,IF(#REF!&lt;&gt;"",1,0))</f>
        <v>#REF!</v>
      </c>
      <c r="I9" s="25" t="e">
        <f>IF('Crisis Indicator Data'!#REF!="No Data",1,IF(#REF!&lt;&gt;"",1,0))</f>
        <v>#REF!</v>
      </c>
      <c r="J9" s="25" t="e">
        <f>IF('Crisis Indicator Data'!#REF!="No Data",1,IF(#REF!&lt;&gt;"",1,0))</f>
        <v>#REF!</v>
      </c>
      <c r="K9" s="25" t="e">
        <f>IF('Crisis Indicator Data'!#REF!="No Data",1,IF(#REF!&lt;&gt;"",1,0))</f>
        <v>#REF!</v>
      </c>
      <c r="L9" s="25" t="e">
        <f>IF('Crisis Indicator Data'!#REF!="No Data",1,IF(#REF!&lt;&gt;"",1,0))</f>
        <v>#REF!</v>
      </c>
      <c r="M9" s="25" t="e">
        <f>IF('Crisis Indicator Data'!#REF!="No Data",1,IF(#REF!&lt;&gt;"",1,0))</f>
        <v>#REF!</v>
      </c>
      <c r="N9" s="25" t="e">
        <f>IF('Crisis Indicator Data'!#REF!="No Data",1,IF(#REF!&lt;&gt;"",1,0))</f>
        <v>#REF!</v>
      </c>
      <c r="O9" s="25" t="e">
        <f>IF('Crisis Indicator Data'!#REF!="No Data",1,IF(#REF!&lt;&gt;"",1,0))</f>
        <v>#REF!</v>
      </c>
      <c r="P9" s="25" t="e">
        <f>IF('Crisis Indicator Data'!#REF!="No Data",1,IF(#REF!&lt;&gt;"",1,0))</f>
        <v>#REF!</v>
      </c>
      <c r="Q9" s="25" t="e">
        <f>IF('Crisis Indicator Data'!#REF!="No Data",1,IF(#REF!&lt;&gt;"",1,0))</f>
        <v>#REF!</v>
      </c>
      <c r="R9" s="25" t="e">
        <f>IF('Crisis Indicator Data'!#REF!="No Data",1,IF(#REF!&lt;&gt;"",1,0))</f>
        <v>#REF!</v>
      </c>
      <c r="S9" s="25" t="e">
        <f>IF('Crisis Indicator Data'!#REF!="No Data",1,IF(#REF!&lt;&gt;"",1,0))</f>
        <v>#REF!</v>
      </c>
      <c r="T9" s="25" t="e">
        <f>IF('Crisis Indicator Data'!#REF!="No Data",1,IF(#REF!&lt;&gt;"",1,0))</f>
        <v>#REF!</v>
      </c>
      <c r="U9" s="25" t="e">
        <f>IF('Crisis Indicator Data'!#REF!="No Data",1,IF(#REF!&lt;&gt;"",1,0))</f>
        <v>#REF!</v>
      </c>
      <c r="V9" s="25" t="e">
        <f>IF('Crisis Indicator Data'!#REF!="No Data",1,IF(#REF!&lt;&gt;"",1,0))</f>
        <v>#REF!</v>
      </c>
      <c r="W9" s="25" t="e">
        <f>IF('Crisis Indicator Data'!#REF!="No Data",1,IF(#REF!&lt;&gt;"",1,0))</f>
        <v>#REF!</v>
      </c>
      <c r="X9" s="25" t="e">
        <f>IF('Crisis Indicator Data'!#REF!="No Data",1,IF(#REF!&lt;&gt;"",1,0))</f>
        <v>#REF!</v>
      </c>
      <c r="Y9" s="25" t="e">
        <f>IF('Crisis Indicator Data'!#REF!="No Data",1,IF(#REF!&lt;&gt;"",1,0))</f>
        <v>#REF!</v>
      </c>
      <c r="Z9" s="25" t="e">
        <f>IF('Crisis Indicator Data'!#REF!="No Data",1,IF(#REF!&lt;&gt;"",1,0))</f>
        <v>#REF!</v>
      </c>
      <c r="AA9" s="25" t="e">
        <f>IF('Crisis Indicator Data'!#REF!="No Data",1,IF(#REF!&lt;&gt;"",1,0))</f>
        <v>#REF!</v>
      </c>
      <c r="AB9" s="25" t="e">
        <f>IF('Crisis Indicator Data'!#REF!="No Data",1,IF(#REF!&lt;&gt;"",1,0))</f>
        <v>#REF!</v>
      </c>
      <c r="AC9" s="25" t="e">
        <f>IF('Crisis Indicator Data'!#REF!="No Data",1,IF(#REF!&lt;&gt;"",1,0))</f>
        <v>#REF!</v>
      </c>
      <c r="AD9" s="25" t="e">
        <f>IF('Crisis Indicator Data'!#REF!="No Data",1,IF(#REF!&lt;&gt;"",1,0))</f>
        <v>#REF!</v>
      </c>
      <c r="AE9" s="25" t="e">
        <f>IF('Crisis Indicator Data'!#REF!="No Data",1,IF(#REF!&lt;&gt;"",1,0))</f>
        <v>#REF!</v>
      </c>
      <c r="AF9" s="25" t="e">
        <f>IF('Crisis Indicator Data'!#REF!="No Data",1,IF(#REF!&lt;&gt;"",1,0))</f>
        <v>#REF!</v>
      </c>
      <c r="AG9" s="25" t="e">
        <f>IF('Crisis Indicator Data'!#REF!="No Data",1,IF(#REF!&lt;&gt;"",1,0))</f>
        <v>#REF!</v>
      </c>
      <c r="AH9" s="25" t="e">
        <f>IF('Crisis Indicator Data'!#REF!="No Data",1,IF(#REF!&lt;&gt;"",1,0))</f>
        <v>#REF!</v>
      </c>
      <c r="AI9" s="25" t="e">
        <f>IF('Crisis Indicator Data'!#REF!="No Data",1,IF(#REF!&lt;&gt;"",1,0))</f>
        <v>#REF!</v>
      </c>
      <c r="AJ9" s="25" t="e">
        <f>IF('Crisis Indicator Data'!#REF!="No Data",1,IF(#REF!&lt;&gt;"",1,0))</f>
        <v>#REF!</v>
      </c>
      <c r="AK9" s="25" t="e">
        <f>IF('Crisis Indicator Data'!#REF!="No Data",1,IF(#REF!&lt;&gt;"",1,0))</f>
        <v>#REF!</v>
      </c>
      <c r="AL9" s="25" t="e">
        <f>IF('Crisis Indicator Data'!#REF!="No Data",1,IF(#REF!&lt;&gt;"",1,0))</f>
        <v>#REF!</v>
      </c>
      <c r="AM9" s="25" t="e">
        <f>IF('Crisis Indicator Data'!#REF!="No Data",1,IF(#REF!&lt;&gt;"",1,0))</f>
        <v>#REF!</v>
      </c>
      <c r="AN9" s="25" t="e">
        <f>IF('Crisis Indicator Data'!#REF!="No Data",1,IF(#REF!&lt;&gt;"",1,0))</f>
        <v>#REF!</v>
      </c>
      <c r="AO9" s="25" t="e">
        <f>IF('Crisis Indicator Data'!#REF!="No Data",1,IF(#REF!&lt;&gt;"",1,0))</f>
        <v>#REF!</v>
      </c>
      <c r="AP9" s="25" t="e">
        <f>IF('Crisis Indicator Data'!#REF!="No Data",1,IF(#REF!&lt;&gt;"",1,0))</f>
        <v>#REF!</v>
      </c>
      <c r="AQ9" s="25" t="e">
        <f>IF('Crisis Indicator Data'!#REF!="No Data",1,IF(#REF!&lt;&gt;"",1,0))</f>
        <v>#REF!</v>
      </c>
      <c r="AR9" s="25" t="e">
        <f>IF('Crisis Indicator Data'!#REF!="No Data",1,IF(#REF!&lt;&gt;"",1,0))</f>
        <v>#REF!</v>
      </c>
      <c r="AS9" s="25" t="e">
        <f>IF('Crisis Indicator Data'!#REF!="No Data",1,IF(#REF!&lt;&gt;"",1,0))</f>
        <v>#REF!</v>
      </c>
      <c r="AT9" s="25" t="e">
        <f>IF('Crisis Indicator Data'!#REF!="No Data",1,IF(#REF!&lt;&gt;"",1,0))</f>
        <v>#REF!</v>
      </c>
      <c r="AU9" s="25" t="e">
        <f>IF('Crisis Indicator Data'!#REF!="No Data",1,IF(#REF!&lt;&gt;"",1,0))</f>
        <v>#REF!</v>
      </c>
      <c r="AV9" s="25" t="e">
        <f>IF('Crisis Indicator Data'!#REF!="No Data",1,IF(#REF!&lt;&gt;"",1,0))</f>
        <v>#REF!</v>
      </c>
      <c r="AW9" s="25" t="e">
        <f>IF('Crisis Indicator Data'!#REF!="No Data",1,IF(#REF!&lt;&gt;"",1,0))</f>
        <v>#REF!</v>
      </c>
      <c r="AX9" s="25" t="e">
        <f>IF('Crisis Indicator Data'!#REF!="No Data",1,IF(#REF!&lt;&gt;"",1,0))</f>
        <v>#REF!</v>
      </c>
      <c r="AY9" s="25" t="e">
        <f>IF('Crisis Indicator Data'!#REF!="No Data",1,IF(#REF!&lt;&gt;"",1,0))</f>
        <v>#REF!</v>
      </c>
      <c r="AZ9" s="25" t="e">
        <f>IF('Crisis Indicator Data'!#REF!="No Data",1,IF(#REF!&lt;&gt;"",1,0))</f>
        <v>#REF!</v>
      </c>
      <c r="BA9" t="e">
        <f t="shared" si="0"/>
        <v>#REF!</v>
      </c>
      <c r="BB9" s="27" t="e">
        <f t="shared" si="1"/>
        <v>#REF!</v>
      </c>
    </row>
    <row r="10" spans="1:54" x14ac:dyDescent="0.35">
      <c r="A10" t="s">
        <v>7750</v>
      </c>
      <c r="B10" s="25" t="e">
        <f>IF('Crisis Indicator Data'!#REF!="No Data",1,IF(#REF!&lt;&gt;"",1,0))</f>
        <v>#REF!</v>
      </c>
      <c r="C10" s="25" t="e">
        <f>IF('Crisis Indicator Data'!#REF!="No Data",1,IF(#REF!&lt;&gt;"",1,0))</f>
        <v>#REF!</v>
      </c>
      <c r="D10" s="25" t="e">
        <f>IF('Crisis Indicator Data'!#REF!="No Data",1,IF(#REF!&lt;&gt;"",1,0))</f>
        <v>#REF!</v>
      </c>
      <c r="E10" s="25" t="e">
        <f>IF('Crisis Indicator Data'!#REF!="No Data",1,IF(#REF!&lt;&gt;"",1,0))</f>
        <v>#REF!</v>
      </c>
      <c r="F10" s="25" t="e">
        <f>IF('Crisis Indicator Data'!#REF!="No Data",1,IF(#REF!&lt;&gt;"",1,0))</f>
        <v>#REF!</v>
      </c>
      <c r="G10" s="25" t="e">
        <f>IF('Crisis Indicator Data'!#REF!="No Data",1,IF(#REF!&lt;&gt;"",1,0))</f>
        <v>#REF!</v>
      </c>
      <c r="H10" s="25" t="e">
        <f>IF('Crisis Indicator Data'!#REF!="No Data",1,IF(#REF!&lt;&gt;"",1,0))</f>
        <v>#REF!</v>
      </c>
      <c r="I10" s="25" t="e">
        <f>IF('Crisis Indicator Data'!#REF!="No Data",1,IF(#REF!&lt;&gt;"",1,0))</f>
        <v>#REF!</v>
      </c>
      <c r="J10" s="25" t="e">
        <f>IF('Crisis Indicator Data'!#REF!="No Data",1,IF(#REF!&lt;&gt;"",1,0))</f>
        <v>#REF!</v>
      </c>
      <c r="K10" s="25" t="e">
        <f>IF('Crisis Indicator Data'!#REF!="No Data",1,IF(#REF!&lt;&gt;"",1,0))</f>
        <v>#REF!</v>
      </c>
      <c r="L10" s="25" t="e">
        <f>IF('Crisis Indicator Data'!#REF!="No Data",1,IF(#REF!&lt;&gt;"",1,0))</f>
        <v>#REF!</v>
      </c>
      <c r="M10" s="25" t="e">
        <f>IF('Crisis Indicator Data'!#REF!="No Data",1,IF(#REF!&lt;&gt;"",1,0))</f>
        <v>#REF!</v>
      </c>
      <c r="N10" s="25" t="e">
        <f>IF('Crisis Indicator Data'!#REF!="No Data",1,IF(#REF!&lt;&gt;"",1,0))</f>
        <v>#REF!</v>
      </c>
      <c r="O10" s="25" t="e">
        <f>IF('Crisis Indicator Data'!#REF!="No Data",1,IF(#REF!&lt;&gt;"",1,0))</f>
        <v>#REF!</v>
      </c>
      <c r="P10" s="25" t="e">
        <f>IF('Crisis Indicator Data'!#REF!="No Data",1,IF(#REF!&lt;&gt;"",1,0))</f>
        <v>#REF!</v>
      </c>
      <c r="Q10" s="25" t="e">
        <f>IF('Crisis Indicator Data'!#REF!="No Data",1,IF(#REF!&lt;&gt;"",1,0))</f>
        <v>#REF!</v>
      </c>
      <c r="R10" s="25" t="e">
        <f>IF('Crisis Indicator Data'!#REF!="No Data",1,IF(#REF!&lt;&gt;"",1,0))</f>
        <v>#REF!</v>
      </c>
      <c r="S10" s="25" t="e">
        <f>IF('Crisis Indicator Data'!#REF!="No Data",1,IF(#REF!&lt;&gt;"",1,0))</f>
        <v>#REF!</v>
      </c>
      <c r="T10" s="25" t="e">
        <f>IF('Crisis Indicator Data'!#REF!="No Data",1,IF(#REF!&lt;&gt;"",1,0))</f>
        <v>#REF!</v>
      </c>
      <c r="U10" s="25" t="e">
        <f>IF('Crisis Indicator Data'!#REF!="No Data",1,IF(#REF!&lt;&gt;"",1,0))</f>
        <v>#REF!</v>
      </c>
      <c r="V10" s="25" t="e">
        <f>IF('Crisis Indicator Data'!#REF!="No Data",1,IF(#REF!&lt;&gt;"",1,0))</f>
        <v>#REF!</v>
      </c>
      <c r="W10" s="25" t="e">
        <f>IF('Crisis Indicator Data'!#REF!="No Data",1,IF(#REF!&lt;&gt;"",1,0))</f>
        <v>#REF!</v>
      </c>
      <c r="X10" s="25" t="e">
        <f>IF('Crisis Indicator Data'!#REF!="No Data",1,IF(#REF!&lt;&gt;"",1,0))</f>
        <v>#REF!</v>
      </c>
      <c r="Y10" s="25" t="e">
        <f>IF('Crisis Indicator Data'!#REF!="No Data",1,IF(#REF!&lt;&gt;"",1,0))</f>
        <v>#REF!</v>
      </c>
      <c r="Z10" s="25" t="e">
        <f>IF('Crisis Indicator Data'!#REF!="No Data",1,IF(#REF!&lt;&gt;"",1,0))</f>
        <v>#REF!</v>
      </c>
      <c r="AA10" s="25" t="e">
        <f>IF('Crisis Indicator Data'!#REF!="No Data",1,IF(#REF!&lt;&gt;"",1,0))</f>
        <v>#REF!</v>
      </c>
      <c r="AB10" s="25" t="e">
        <f>IF('Crisis Indicator Data'!#REF!="No Data",1,IF(#REF!&lt;&gt;"",1,0))</f>
        <v>#REF!</v>
      </c>
      <c r="AC10" s="25" t="e">
        <f>IF('Crisis Indicator Data'!#REF!="No Data",1,IF(#REF!&lt;&gt;"",1,0))</f>
        <v>#REF!</v>
      </c>
      <c r="AD10" s="25" t="e">
        <f>IF('Crisis Indicator Data'!#REF!="No Data",1,IF(#REF!&lt;&gt;"",1,0))</f>
        <v>#REF!</v>
      </c>
      <c r="AE10" s="25" t="e">
        <f>IF('Crisis Indicator Data'!#REF!="No Data",1,IF(#REF!&lt;&gt;"",1,0))</f>
        <v>#REF!</v>
      </c>
      <c r="AF10" s="25" t="e">
        <f>IF('Crisis Indicator Data'!#REF!="No Data",1,IF(#REF!&lt;&gt;"",1,0))</f>
        <v>#REF!</v>
      </c>
      <c r="AG10" s="25" t="e">
        <f>IF('Crisis Indicator Data'!#REF!="No Data",1,IF(#REF!&lt;&gt;"",1,0))</f>
        <v>#REF!</v>
      </c>
      <c r="AH10" s="25" t="e">
        <f>IF('Crisis Indicator Data'!#REF!="No Data",1,IF(#REF!&lt;&gt;"",1,0))</f>
        <v>#REF!</v>
      </c>
      <c r="AI10" s="25" t="e">
        <f>IF('Crisis Indicator Data'!#REF!="No Data",1,IF(#REF!&lt;&gt;"",1,0))</f>
        <v>#REF!</v>
      </c>
      <c r="AJ10" s="25" t="e">
        <f>IF('Crisis Indicator Data'!#REF!="No Data",1,IF(#REF!&lt;&gt;"",1,0))</f>
        <v>#REF!</v>
      </c>
      <c r="AK10" s="25" t="e">
        <f>IF('Crisis Indicator Data'!#REF!="No Data",1,IF(#REF!&lt;&gt;"",1,0))</f>
        <v>#REF!</v>
      </c>
      <c r="AL10" s="25" t="e">
        <f>IF('Crisis Indicator Data'!#REF!="No Data",1,IF(#REF!&lt;&gt;"",1,0))</f>
        <v>#REF!</v>
      </c>
      <c r="AM10" s="25" t="e">
        <f>IF('Crisis Indicator Data'!#REF!="No Data",1,IF(#REF!&lt;&gt;"",1,0))</f>
        <v>#REF!</v>
      </c>
      <c r="AN10" s="25" t="e">
        <f>IF('Crisis Indicator Data'!#REF!="No Data",1,IF(#REF!&lt;&gt;"",1,0))</f>
        <v>#REF!</v>
      </c>
      <c r="AO10" s="25" t="e">
        <f>IF('Crisis Indicator Data'!#REF!="No Data",1,IF(#REF!&lt;&gt;"",1,0))</f>
        <v>#REF!</v>
      </c>
      <c r="AP10" s="25" t="e">
        <f>IF('Crisis Indicator Data'!#REF!="No Data",1,IF(#REF!&lt;&gt;"",1,0))</f>
        <v>#REF!</v>
      </c>
      <c r="AQ10" s="25" t="e">
        <f>IF('Crisis Indicator Data'!#REF!="No Data",1,IF(#REF!&lt;&gt;"",1,0))</f>
        <v>#REF!</v>
      </c>
      <c r="AR10" s="25" t="e">
        <f>IF('Crisis Indicator Data'!#REF!="No Data",1,IF(#REF!&lt;&gt;"",1,0))</f>
        <v>#REF!</v>
      </c>
      <c r="AS10" s="25" t="e">
        <f>IF('Crisis Indicator Data'!#REF!="No Data",1,IF(#REF!&lt;&gt;"",1,0))</f>
        <v>#REF!</v>
      </c>
      <c r="AT10" s="25" t="e">
        <f>IF('Crisis Indicator Data'!#REF!="No Data",1,IF(#REF!&lt;&gt;"",1,0))</f>
        <v>#REF!</v>
      </c>
      <c r="AU10" s="25" t="e">
        <f>IF('Crisis Indicator Data'!#REF!="No Data",1,IF(#REF!&lt;&gt;"",1,0))</f>
        <v>#REF!</v>
      </c>
      <c r="AV10" s="25" t="e">
        <f>IF('Crisis Indicator Data'!#REF!="No Data",1,IF(#REF!&lt;&gt;"",1,0))</f>
        <v>#REF!</v>
      </c>
      <c r="AW10" s="25" t="e">
        <f>IF('Crisis Indicator Data'!#REF!="No Data",1,IF(#REF!&lt;&gt;"",1,0))</f>
        <v>#REF!</v>
      </c>
      <c r="AX10" s="25" t="e">
        <f>IF('Crisis Indicator Data'!#REF!="No Data",1,IF(#REF!&lt;&gt;"",1,0))</f>
        <v>#REF!</v>
      </c>
      <c r="AY10" s="25" t="e">
        <f>IF('Crisis Indicator Data'!#REF!="No Data",1,IF(#REF!&lt;&gt;"",1,0))</f>
        <v>#REF!</v>
      </c>
      <c r="AZ10" s="25" t="e">
        <f>IF('Crisis Indicator Data'!#REF!="No Data",1,IF(#REF!&lt;&gt;"",1,0))</f>
        <v>#REF!</v>
      </c>
      <c r="BA10" t="e">
        <f t="shared" si="0"/>
        <v>#REF!</v>
      </c>
      <c r="BB10" s="27" t="e">
        <f t="shared" si="1"/>
        <v>#REF!</v>
      </c>
    </row>
    <row r="11" spans="1:54" x14ac:dyDescent="0.35">
      <c r="A11" t="s">
        <v>7752</v>
      </c>
      <c r="B11" s="25" t="e">
        <f>IF('Crisis Indicator Data'!#REF!="No Data",1,IF(#REF!&lt;&gt;"",1,0))</f>
        <v>#REF!</v>
      </c>
      <c r="C11" s="25" t="e">
        <f>IF('Crisis Indicator Data'!#REF!="No Data",1,IF(#REF!&lt;&gt;"",1,0))</f>
        <v>#REF!</v>
      </c>
      <c r="D11" s="25" t="e">
        <f>IF('Crisis Indicator Data'!#REF!="No Data",1,IF(#REF!&lt;&gt;"",1,0))</f>
        <v>#REF!</v>
      </c>
      <c r="E11" s="25" t="e">
        <f>IF('Crisis Indicator Data'!#REF!="No Data",1,IF(#REF!&lt;&gt;"",1,0))</f>
        <v>#REF!</v>
      </c>
      <c r="F11" s="25" t="e">
        <f>IF('Crisis Indicator Data'!#REF!="No Data",1,IF(#REF!&lt;&gt;"",1,0))</f>
        <v>#REF!</v>
      </c>
      <c r="G11" s="25" t="e">
        <f>IF('Crisis Indicator Data'!#REF!="No Data",1,IF(#REF!&lt;&gt;"",1,0))</f>
        <v>#REF!</v>
      </c>
      <c r="H11" s="25" t="e">
        <f>IF('Crisis Indicator Data'!#REF!="No Data",1,IF(#REF!&lt;&gt;"",1,0))</f>
        <v>#REF!</v>
      </c>
      <c r="I11" s="25" t="e">
        <f>IF('Crisis Indicator Data'!#REF!="No Data",1,IF(#REF!&lt;&gt;"",1,0))</f>
        <v>#REF!</v>
      </c>
      <c r="J11" s="25" t="e">
        <f>IF('Crisis Indicator Data'!#REF!="No Data",1,IF(#REF!&lt;&gt;"",1,0))</f>
        <v>#REF!</v>
      </c>
      <c r="K11" s="25" t="e">
        <f>IF('Crisis Indicator Data'!#REF!="No Data",1,IF(#REF!&lt;&gt;"",1,0))</f>
        <v>#REF!</v>
      </c>
      <c r="L11" s="25" t="e">
        <f>IF('Crisis Indicator Data'!#REF!="No Data",1,IF(#REF!&lt;&gt;"",1,0))</f>
        <v>#REF!</v>
      </c>
      <c r="M11" s="25" t="e">
        <f>IF('Crisis Indicator Data'!#REF!="No Data",1,IF(#REF!&lt;&gt;"",1,0))</f>
        <v>#REF!</v>
      </c>
      <c r="N11" s="25" t="e">
        <f>IF('Crisis Indicator Data'!#REF!="No Data",1,IF(#REF!&lt;&gt;"",1,0))</f>
        <v>#REF!</v>
      </c>
      <c r="O11" s="25" t="e">
        <f>IF('Crisis Indicator Data'!#REF!="No Data",1,IF(#REF!&lt;&gt;"",1,0))</f>
        <v>#REF!</v>
      </c>
      <c r="P11" s="25" t="e">
        <f>IF('Crisis Indicator Data'!#REF!="No Data",1,IF(#REF!&lt;&gt;"",1,0))</f>
        <v>#REF!</v>
      </c>
      <c r="Q11" s="25" t="e">
        <f>IF('Crisis Indicator Data'!#REF!="No Data",1,IF(#REF!&lt;&gt;"",1,0))</f>
        <v>#REF!</v>
      </c>
      <c r="R11" s="25" t="e">
        <f>IF('Crisis Indicator Data'!#REF!="No Data",1,IF(#REF!&lt;&gt;"",1,0))</f>
        <v>#REF!</v>
      </c>
      <c r="S11" s="25" t="e">
        <f>IF('Crisis Indicator Data'!#REF!="No Data",1,IF(#REF!&lt;&gt;"",1,0))</f>
        <v>#REF!</v>
      </c>
      <c r="T11" s="25" t="e">
        <f>IF('Crisis Indicator Data'!#REF!="No Data",1,IF(#REF!&lt;&gt;"",1,0))</f>
        <v>#REF!</v>
      </c>
      <c r="U11" s="25" t="e">
        <f>IF('Crisis Indicator Data'!#REF!="No Data",1,IF(#REF!&lt;&gt;"",1,0))</f>
        <v>#REF!</v>
      </c>
      <c r="V11" s="25" t="e">
        <f>IF('Crisis Indicator Data'!#REF!="No Data",1,IF(#REF!&lt;&gt;"",1,0))</f>
        <v>#REF!</v>
      </c>
      <c r="W11" s="25" t="e">
        <f>IF('Crisis Indicator Data'!#REF!="No Data",1,IF(#REF!&lt;&gt;"",1,0))</f>
        <v>#REF!</v>
      </c>
      <c r="X11" s="25" t="e">
        <f>IF('Crisis Indicator Data'!#REF!="No Data",1,IF(#REF!&lt;&gt;"",1,0))</f>
        <v>#REF!</v>
      </c>
      <c r="Y11" s="25" t="e">
        <f>IF('Crisis Indicator Data'!#REF!="No Data",1,IF(#REF!&lt;&gt;"",1,0))</f>
        <v>#REF!</v>
      </c>
      <c r="Z11" s="25" t="e">
        <f>IF('Crisis Indicator Data'!#REF!="No Data",1,IF(#REF!&lt;&gt;"",1,0))</f>
        <v>#REF!</v>
      </c>
      <c r="AA11" s="25" t="e">
        <f>IF('Crisis Indicator Data'!#REF!="No Data",1,IF(#REF!&lt;&gt;"",1,0))</f>
        <v>#REF!</v>
      </c>
      <c r="AB11" s="25" t="e">
        <f>IF('Crisis Indicator Data'!#REF!="No Data",1,IF(#REF!&lt;&gt;"",1,0))</f>
        <v>#REF!</v>
      </c>
      <c r="AC11" s="25" t="e">
        <f>IF('Crisis Indicator Data'!#REF!="No Data",1,IF(#REF!&lt;&gt;"",1,0))</f>
        <v>#REF!</v>
      </c>
      <c r="AD11" s="25" t="e">
        <f>IF('Crisis Indicator Data'!#REF!="No Data",1,IF(#REF!&lt;&gt;"",1,0))</f>
        <v>#REF!</v>
      </c>
      <c r="AE11" s="25" t="e">
        <f>IF('Crisis Indicator Data'!#REF!="No Data",1,IF(#REF!&lt;&gt;"",1,0))</f>
        <v>#REF!</v>
      </c>
      <c r="AF11" s="25" t="e">
        <f>IF('Crisis Indicator Data'!#REF!="No Data",1,IF(#REF!&lt;&gt;"",1,0))</f>
        <v>#REF!</v>
      </c>
      <c r="AG11" s="25" t="e">
        <f>IF('Crisis Indicator Data'!#REF!="No Data",1,IF(#REF!&lt;&gt;"",1,0))</f>
        <v>#REF!</v>
      </c>
      <c r="AH11" s="25" t="e">
        <f>IF('Crisis Indicator Data'!#REF!="No Data",1,IF(#REF!&lt;&gt;"",1,0))</f>
        <v>#REF!</v>
      </c>
      <c r="AI11" s="25" t="e">
        <f>IF('Crisis Indicator Data'!#REF!="No Data",1,IF(#REF!&lt;&gt;"",1,0))</f>
        <v>#REF!</v>
      </c>
      <c r="AJ11" s="25" t="e">
        <f>IF('Crisis Indicator Data'!#REF!="No Data",1,IF(#REF!&lt;&gt;"",1,0))</f>
        <v>#REF!</v>
      </c>
      <c r="AK11" s="25" t="e">
        <f>IF('Crisis Indicator Data'!#REF!="No Data",1,IF(#REF!&lt;&gt;"",1,0))</f>
        <v>#REF!</v>
      </c>
      <c r="AL11" s="25" t="e">
        <f>IF('Crisis Indicator Data'!#REF!="No Data",1,IF(#REF!&lt;&gt;"",1,0))</f>
        <v>#REF!</v>
      </c>
      <c r="AM11" s="25" t="e">
        <f>IF('Crisis Indicator Data'!#REF!="No Data",1,IF(#REF!&lt;&gt;"",1,0))</f>
        <v>#REF!</v>
      </c>
      <c r="AN11" s="25" t="e">
        <f>IF('Crisis Indicator Data'!#REF!="No Data",1,IF(#REF!&lt;&gt;"",1,0))</f>
        <v>#REF!</v>
      </c>
      <c r="AO11" s="25" t="e">
        <f>IF('Crisis Indicator Data'!#REF!="No Data",1,IF(#REF!&lt;&gt;"",1,0))</f>
        <v>#REF!</v>
      </c>
      <c r="AP11" s="25" t="e">
        <f>IF('Crisis Indicator Data'!#REF!="No Data",1,IF(#REF!&lt;&gt;"",1,0))</f>
        <v>#REF!</v>
      </c>
      <c r="AQ11" s="25" t="e">
        <f>IF('Crisis Indicator Data'!#REF!="No Data",1,IF(#REF!&lt;&gt;"",1,0))</f>
        <v>#REF!</v>
      </c>
      <c r="AR11" s="25" t="e">
        <f>IF('Crisis Indicator Data'!#REF!="No Data",1,IF(#REF!&lt;&gt;"",1,0))</f>
        <v>#REF!</v>
      </c>
      <c r="AS11" s="25" t="e">
        <f>IF('Crisis Indicator Data'!#REF!="No Data",1,IF(#REF!&lt;&gt;"",1,0))</f>
        <v>#REF!</v>
      </c>
      <c r="AT11" s="25" t="e">
        <f>IF('Crisis Indicator Data'!#REF!="No Data",1,IF(#REF!&lt;&gt;"",1,0))</f>
        <v>#REF!</v>
      </c>
      <c r="AU11" s="25" t="e">
        <f>IF('Crisis Indicator Data'!#REF!="No Data",1,IF(#REF!&lt;&gt;"",1,0))</f>
        <v>#REF!</v>
      </c>
      <c r="AV11" s="25" t="e">
        <f>IF('Crisis Indicator Data'!#REF!="No Data",1,IF(#REF!&lt;&gt;"",1,0))</f>
        <v>#REF!</v>
      </c>
      <c r="AW11" s="25" t="e">
        <f>IF('Crisis Indicator Data'!#REF!="No Data",1,IF(#REF!&lt;&gt;"",1,0))</f>
        <v>#REF!</v>
      </c>
      <c r="AX11" s="25" t="e">
        <f>IF('Crisis Indicator Data'!#REF!="No Data",1,IF(#REF!&lt;&gt;"",1,0))</f>
        <v>#REF!</v>
      </c>
      <c r="AY11" s="25" t="e">
        <f>IF('Crisis Indicator Data'!#REF!="No Data",1,IF(#REF!&lt;&gt;"",1,0))</f>
        <v>#REF!</v>
      </c>
      <c r="AZ11" s="25" t="e">
        <f>IF('Crisis Indicator Data'!#REF!="No Data",1,IF(#REF!&lt;&gt;"",1,0))</f>
        <v>#REF!</v>
      </c>
      <c r="BA11" t="e">
        <f t="shared" si="0"/>
        <v>#REF!</v>
      </c>
      <c r="BB11" s="27" t="e">
        <f t="shared" si="1"/>
        <v>#REF!</v>
      </c>
    </row>
    <row r="12" spans="1:54" x14ac:dyDescent="0.35">
      <c r="A12" t="s">
        <v>7764</v>
      </c>
      <c r="B12" s="25" t="e">
        <f>IF('Crisis Indicator Data'!#REF!="No Data",1,IF(#REF!&lt;&gt;"",1,0))</f>
        <v>#REF!</v>
      </c>
      <c r="C12" s="25" t="e">
        <f>IF('Crisis Indicator Data'!#REF!="No Data",1,IF(#REF!&lt;&gt;"",1,0))</f>
        <v>#REF!</v>
      </c>
      <c r="D12" s="25" t="e">
        <f>IF('Crisis Indicator Data'!#REF!="No Data",1,IF(#REF!&lt;&gt;"",1,0))</f>
        <v>#REF!</v>
      </c>
      <c r="E12" s="25" t="e">
        <f>IF('Crisis Indicator Data'!#REF!="No Data",1,IF(#REF!&lt;&gt;"",1,0))</f>
        <v>#REF!</v>
      </c>
      <c r="F12" s="25" t="e">
        <f>IF('Crisis Indicator Data'!#REF!="No Data",1,IF(#REF!&lt;&gt;"",1,0))</f>
        <v>#REF!</v>
      </c>
      <c r="G12" s="25" t="e">
        <f>IF('Crisis Indicator Data'!#REF!="No Data",1,IF(#REF!&lt;&gt;"",1,0))</f>
        <v>#REF!</v>
      </c>
      <c r="H12" s="25" t="e">
        <f>IF('Crisis Indicator Data'!#REF!="No Data",1,IF(#REF!&lt;&gt;"",1,0))</f>
        <v>#REF!</v>
      </c>
      <c r="I12" s="25" t="e">
        <f>IF('Crisis Indicator Data'!#REF!="No Data",1,IF(#REF!&lt;&gt;"",1,0))</f>
        <v>#REF!</v>
      </c>
      <c r="J12" s="25" t="e">
        <f>IF('Crisis Indicator Data'!#REF!="No Data",1,IF(#REF!&lt;&gt;"",1,0))</f>
        <v>#REF!</v>
      </c>
      <c r="K12" s="25" t="e">
        <f>IF('Crisis Indicator Data'!#REF!="No Data",1,IF(#REF!&lt;&gt;"",1,0))</f>
        <v>#REF!</v>
      </c>
      <c r="L12" s="25" t="e">
        <f>IF('Crisis Indicator Data'!#REF!="No Data",1,IF(#REF!&lt;&gt;"",1,0))</f>
        <v>#REF!</v>
      </c>
      <c r="M12" s="25" t="e">
        <f>IF('Crisis Indicator Data'!#REF!="No Data",1,IF(#REF!&lt;&gt;"",1,0))</f>
        <v>#REF!</v>
      </c>
      <c r="N12" s="25" t="e">
        <f>IF('Crisis Indicator Data'!#REF!="No Data",1,IF(#REF!&lt;&gt;"",1,0))</f>
        <v>#REF!</v>
      </c>
      <c r="O12" s="25" t="e">
        <f>IF('Crisis Indicator Data'!#REF!="No Data",1,IF(#REF!&lt;&gt;"",1,0))</f>
        <v>#REF!</v>
      </c>
      <c r="P12" s="25" t="e">
        <f>IF('Crisis Indicator Data'!#REF!="No Data",1,IF(#REF!&lt;&gt;"",1,0))</f>
        <v>#REF!</v>
      </c>
      <c r="Q12" s="25" t="e">
        <f>IF('Crisis Indicator Data'!#REF!="No Data",1,IF(#REF!&lt;&gt;"",1,0))</f>
        <v>#REF!</v>
      </c>
      <c r="R12" s="25" t="e">
        <f>IF('Crisis Indicator Data'!#REF!="No Data",1,IF(#REF!&lt;&gt;"",1,0))</f>
        <v>#REF!</v>
      </c>
      <c r="S12" s="25" t="e">
        <f>IF('Crisis Indicator Data'!#REF!="No Data",1,IF(#REF!&lt;&gt;"",1,0))</f>
        <v>#REF!</v>
      </c>
      <c r="T12" s="25" t="e">
        <f>IF('Crisis Indicator Data'!#REF!="No Data",1,IF(#REF!&lt;&gt;"",1,0))</f>
        <v>#REF!</v>
      </c>
      <c r="U12" s="25" t="e">
        <f>IF('Crisis Indicator Data'!#REF!="No Data",1,IF(#REF!&lt;&gt;"",1,0))</f>
        <v>#REF!</v>
      </c>
      <c r="V12" s="25" t="e">
        <f>IF('Crisis Indicator Data'!#REF!="No Data",1,IF(#REF!&lt;&gt;"",1,0))</f>
        <v>#REF!</v>
      </c>
      <c r="W12" s="25" t="e">
        <f>IF('Crisis Indicator Data'!#REF!="No Data",1,IF(#REF!&lt;&gt;"",1,0))</f>
        <v>#REF!</v>
      </c>
      <c r="X12" s="25" t="e">
        <f>IF('Crisis Indicator Data'!#REF!="No Data",1,IF(#REF!&lt;&gt;"",1,0))</f>
        <v>#REF!</v>
      </c>
      <c r="Y12" s="25" t="e">
        <f>IF('Crisis Indicator Data'!#REF!="No Data",1,IF(#REF!&lt;&gt;"",1,0))</f>
        <v>#REF!</v>
      </c>
      <c r="Z12" s="25" t="e">
        <f>IF('Crisis Indicator Data'!#REF!="No Data",1,IF(#REF!&lt;&gt;"",1,0))</f>
        <v>#REF!</v>
      </c>
      <c r="AA12" s="25" t="e">
        <f>IF('Crisis Indicator Data'!#REF!="No Data",1,IF(#REF!&lt;&gt;"",1,0))</f>
        <v>#REF!</v>
      </c>
      <c r="AB12" s="25" t="e">
        <f>IF('Crisis Indicator Data'!#REF!="No Data",1,IF(#REF!&lt;&gt;"",1,0))</f>
        <v>#REF!</v>
      </c>
      <c r="AC12" s="25" t="e">
        <f>IF('Crisis Indicator Data'!#REF!="No Data",1,IF(#REF!&lt;&gt;"",1,0))</f>
        <v>#REF!</v>
      </c>
      <c r="AD12" s="25" t="e">
        <f>IF('Crisis Indicator Data'!#REF!="No Data",1,IF(#REF!&lt;&gt;"",1,0))</f>
        <v>#REF!</v>
      </c>
      <c r="AE12" s="25" t="e">
        <f>IF('Crisis Indicator Data'!#REF!="No Data",1,IF(#REF!&lt;&gt;"",1,0))</f>
        <v>#REF!</v>
      </c>
      <c r="AF12" s="25" t="e">
        <f>IF('Crisis Indicator Data'!#REF!="No Data",1,IF(#REF!&lt;&gt;"",1,0))</f>
        <v>#REF!</v>
      </c>
      <c r="AG12" s="25" t="e">
        <f>IF('Crisis Indicator Data'!#REF!="No Data",1,IF(#REF!&lt;&gt;"",1,0))</f>
        <v>#REF!</v>
      </c>
      <c r="AH12" s="25" t="e">
        <f>IF('Crisis Indicator Data'!#REF!="No Data",1,IF(#REF!&lt;&gt;"",1,0))</f>
        <v>#REF!</v>
      </c>
      <c r="AI12" s="25" t="e">
        <f>IF('Crisis Indicator Data'!#REF!="No Data",1,IF(#REF!&lt;&gt;"",1,0))</f>
        <v>#REF!</v>
      </c>
      <c r="AJ12" s="25" t="e">
        <f>IF('Crisis Indicator Data'!#REF!="No Data",1,IF(#REF!&lt;&gt;"",1,0))</f>
        <v>#REF!</v>
      </c>
      <c r="AK12" s="25" t="e">
        <f>IF('Crisis Indicator Data'!#REF!="No Data",1,IF(#REF!&lt;&gt;"",1,0))</f>
        <v>#REF!</v>
      </c>
      <c r="AL12" s="25" t="e">
        <f>IF('Crisis Indicator Data'!#REF!="No Data",1,IF(#REF!&lt;&gt;"",1,0))</f>
        <v>#REF!</v>
      </c>
      <c r="AM12" s="25" t="e">
        <f>IF('Crisis Indicator Data'!#REF!="No Data",1,IF(#REF!&lt;&gt;"",1,0))</f>
        <v>#REF!</v>
      </c>
      <c r="AN12" s="25" t="e">
        <f>IF('Crisis Indicator Data'!#REF!="No Data",1,IF(#REF!&lt;&gt;"",1,0))</f>
        <v>#REF!</v>
      </c>
      <c r="AO12" s="25" t="e">
        <f>IF('Crisis Indicator Data'!#REF!="No Data",1,IF(#REF!&lt;&gt;"",1,0))</f>
        <v>#REF!</v>
      </c>
      <c r="AP12" s="25" t="e">
        <f>IF('Crisis Indicator Data'!#REF!="No Data",1,IF(#REF!&lt;&gt;"",1,0))</f>
        <v>#REF!</v>
      </c>
      <c r="AQ12" s="25" t="e">
        <f>IF('Crisis Indicator Data'!#REF!="No Data",1,IF(#REF!&lt;&gt;"",1,0))</f>
        <v>#REF!</v>
      </c>
      <c r="AR12" s="25" t="e">
        <f>IF('Crisis Indicator Data'!#REF!="No Data",1,IF(#REF!&lt;&gt;"",1,0))</f>
        <v>#REF!</v>
      </c>
      <c r="AS12" s="25" t="e">
        <f>IF('Crisis Indicator Data'!#REF!="No Data",1,IF(#REF!&lt;&gt;"",1,0))</f>
        <v>#REF!</v>
      </c>
      <c r="AT12" s="25" t="e">
        <f>IF('Crisis Indicator Data'!#REF!="No Data",1,IF(#REF!&lt;&gt;"",1,0))</f>
        <v>#REF!</v>
      </c>
      <c r="AU12" s="25" t="e">
        <f>IF('Crisis Indicator Data'!#REF!="No Data",1,IF(#REF!&lt;&gt;"",1,0))</f>
        <v>#REF!</v>
      </c>
      <c r="AV12" s="25" t="e">
        <f>IF('Crisis Indicator Data'!#REF!="No Data",1,IF(#REF!&lt;&gt;"",1,0))</f>
        <v>#REF!</v>
      </c>
      <c r="AW12" s="25" t="e">
        <f>IF('Crisis Indicator Data'!#REF!="No Data",1,IF(#REF!&lt;&gt;"",1,0))</f>
        <v>#REF!</v>
      </c>
      <c r="AX12" s="25" t="e">
        <f>IF('Crisis Indicator Data'!#REF!="No Data",1,IF(#REF!&lt;&gt;"",1,0))</f>
        <v>#REF!</v>
      </c>
      <c r="AY12" s="25" t="e">
        <f>IF('Crisis Indicator Data'!#REF!="No Data",1,IF(#REF!&lt;&gt;"",1,0))</f>
        <v>#REF!</v>
      </c>
      <c r="AZ12" s="25" t="e">
        <f>IF('Crisis Indicator Data'!#REF!="No Data",1,IF(#REF!&lt;&gt;"",1,0))</f>
        <v>#REF!</v>
      </c>
      <c r="BA12" t="e">
        <f t="shared" si="0"/>
        <v>#REF!</v>
      </c>
      <c r="BB12" s="27" t="e">
        <f t="shared" si="1"/>
        <v>#REF!</v>
      </c>
    </row>
    <row r="13" spans="1:54" x14ac:dyDescent="0.35">
      <c r="A13" t="s">
        <v>7762</v>
      </c>
      <c r="B13" s="25" t="e">
        <f>IF('Crisis Indicator Data'!#REF!="No Data",1,IF(#REF!&lt;&gt;"",1,0))</f>
        <v>#REF!</v>
      </c>
      <c r="C13" s="25" t="e">
        <f>IF('Crisis Indicator Data'!#REF!="No Data",1,IF(#REF!&lt;&gt;"",1,0))</f>
        <v>#REF!</v>
      </c>
      <c r="D13" s="25" t="e">
        <f>IF('Crisis Indicator Data'!#REF!="No Data",1,IF(#REF!&lt;&gt;"",1,0))</f>
        <v>#REF!</v>
      </c>
      <c r="E13" s="25" t="e">
        <f>IF('Crisis Indicator Data'!#REF!="No Data",1,IF(#REF!&lt;&gt;"",1,0))</f>
        <v>#REF!</v>
      </c>
      <c r="F13" s="25" t="e">
        <f>IF('Crisis Indicator Data'!#REF!="No Data",1,IF(#REF!&lt;&gt;"",1,0))</f>
        <v>#REF!</v>
      </c>
      <c r="G13" s="25" t="e">
        <f>IF('Crisis Indicator Data'!#REF!="No Data",1,IF(#REF!&lt;&gt;"",1,0))</f>
        <v>#REF!</v>
      </c>
      <c r="H13" s="25" t="e">
        <f>IF('Crisis Indicator Data'!#REF!="No Data",1,IF(#REF!&lt;&gt;"",1,0))</f>
        <v>#REF!</v>
      </c>
      <c r="I13" s="25" t="e">
        <f>IF('Crisis Indicator Data'!#REF!="No Data",1,IF(#REF!&lt;&gt;"",1,0))</f>
        <v>#REF!</v>
      </c>
      <c r="J13" s="25" t="e">
        <f>IF('Crisis Indicator Data'!#REF!="No Data",1,IF(#REF!&lt;&gt;"",1,0))</f>
        <v>#REF!</v>
      </c>
      <c r="K13" s="25" t="e">
        <f>IF('Crisis Indicator Data'!#REF!="No Data",1,IF(#REF!&lt;&gt;"",1,0))</f>
        <v>#REF!</v>
      </c>
      <c r="L13" s="25" t="e">
        <f>IF('Crisis Indicator Data'!#REF!="No Data",1,IF(#REF!&lt;&gt;"",1,0))</f>
        <v>#REF!</v>
      </c>
      <c r="M13" s="25" t="e">
        <f>IF('Crisis Indicator Data'!#REF!="No Data",1,IF(#REF!&lt;&gt;"",1,0))</f>
        <v>#REF!</v>
      </c>
      <c r="N13" s="25" t="e">
        <f>IF('Crisis Indicator Data'!#REF!="No Data",1,IF(#REF!&lt;&gt;"",1,0))</f>
        <v>#REF!</v>
      </c>
      <c r="O13" s="25" t="e">
        <f>IF('Crisis Indicator Data'!#REF!="No Data",1,IF(#REF!&lt;&gt;"",1,0))</f>
        <v>#REF!</v>
      </c>
      <c r="P13" s="25" t="e">
        <f>IF('Crisis Indicator Data'!#REF!="No Data",1,IF(#REF!&lt;&gt;"",1,0))</f>
        <v>#REF!</v>
      </c>
      <c r="Q13" s="25" t="e">
        <f>IF('Crisis Indicator Data'!#REF!="No Data",1,IF(#REF!&lt;&gt;"",1,0))</f>
        <v>#REF!</v>
      </c>
      <c r="R13" s="25" t="e">
        <f>IF('Crisis Indicator Data'!#REF!="No Data",1,IF(#REF!&lt;&gt;"",1,0))</f>
        <v>#REF!</v>
      </c>
      <c r="S13" s="25" t="e">
        <f>IF('Crisis Indicator Data'!#REF!="No Data",1,IF(#REF!&lt;&gt;"",1,0))</f>
        <v>#REF!</v>
      </c>
      <c r="T13" s="25" t="e">
        <f>IF('Crisis Indicator Data'!#REF!="No Data",1,IF(#REF!&lt;&gt;"",1,0))</f>
        <v>#REF!</v>
      </c>
      <c r="U13" s="25" t="e">
        <f>IF('Crisis Indicator Data'!#REF!="No Data",1,IF(#REF!&lt;&gt;"",1,0))</f>
        <v>#REF!</v>
      </c>
      <c r="V13" s="25" t="e">
        <f>IF('Crisis Indicator Data'!#REF!="No Data",1,IF(#REF!&lt;&gt;"",1,0))</f>
        <v>#REF!</v>
      </c>
      <c r="W13" s="25" t="e">
        <f>IF('Crisis Indicator Data'!#REF!="No Data",1,IF(#REF!&lt;&gt;"",1,0))</f>
        <v>#REF!</v>
      </c>
      <c r="X13" s="25" t="e">
        <f>IF('Crisis Indicator Data'!#REF!="No Data",1,IF(#REF!&lt;&gt;"",1,0))</f>
        <v>#REF!</v>
      </c>
      <c r="Y13" s="25" t="e">
        <f>IF('Crisis Indicator Data'!#REF!="No Data",1,IF(#REF!&lt;&gt;"",1,0))</f>
        <v>#REF!</v>
      </c>
      <c r="Z13" s="25" t="e">
        <f>IF('Crisis Indicator Data'!#REF!="No Data",1,IF(#REF!&lt;&gt;"",1,0))</f>
        <v>#REF!</v>
      </c>
      <c r="AA13" s="25" t="e">
        <f>IF('Crisis Indicator Data'!#REF!="No Data",1,IF(#REF!&lt;&gt;"",1,0))</f>
        <v>#REF!</v>
      </c>
      <c r="AB13" s="25" t="e">
        <f>IF('Crisis Indicator Data'!#REF!="No Data",1,IF(#REF!&lt;&gt;"",1,0))</f>
        <v>#REF!</v>
      </c>
      <c r="AC13" s="25" t="e">
        <f>IF('Crisis Indicator Data'!#REF!="No Data",1,IF(#REF!&lt;&gt;"",1,0))</f>
        <v>#REF!</v>
      </c>
      <c r="AD13" s="25" t="e">
        <f>IF('Crisis Indicator Data'!#REF!="No Data",1,IF(#REF!&lt;&gt;"",1,0))</f>
        <v>#REF!</v>
      </c>
      <c r="AE13" s="25" t="e">
        <f>IF('Crisis Indicator Data'!#REF!="No Data",1,IF(#REF!&lt;&gt;"",1,0))</f>
        <v>#REF!</v>
      </c>
      <c r="AF13" s="25" t="e">
        <f>IF('Crisis Indicator Data'!#REF!="No Data",1,IF(#REF!&lt;&gt;"",1,0))</f>
        <v>#REF!</v>
      </c>
      <c r="AG13" s="25" t="e">
        <f>IF('Crisis Indicator Data'!#REF!="No Data",1,IF(#REF!&lt;&gt;"",1,0))</f>
        <v>#REF!</v>
      </c>
      <c r="AH13" s="25" t="e">
        <f>IF('Crisis Indicator Data'!#REF!="No Data",1,IF(#REF!&lt;&gt;"",1,0))</f>
        <v>#REF!</v>
      </c>
      <c r="AI13" s="25" t="e">
        <f>IF('Crisis Indicator Data'!#REF!="No Data",1,IF(#REF!&lt;&gt;"",1,0))</f>
        <v>#REF!</v>
      </c>
      <c r="AJ13" s="25" t="e">
        <f>IF('Crisis Indicator Data'!#REF!="No Data",1,IF(#REF!&lt;&gt;"",1,0))</f>
        <v>#REF!</v>
      </c>
      <c r="AK13" s="25" t="e">
        <f>IF('Crisis Indicator Data'!#REF!="No Data",1,IF(#REF!&lt;&gt;"",1,0))</f>
        <v>#REF!</v>
      </c>
      <c r="AL13" s="25" t="e">
        <f>IF('Crisis Indicator Data'!#REF!="No Data",1,IF(#REF!&lt;&gt;"",1,0))</f>
        <v>#REF!</v>
      </c>
      <c r="AM13" s="25" t="e">
        <f>IF('Crisis Indicator Data'!#REF!="No Data",1,IF(#REF!&lt;&gt;"",1,0))</f>
        <v>#REF!</v>
      </c>
      <c r="AN13" s="25" t="e">
        <f>IF('Crisis Indicator Data'!#REF!="No Data",1,IF(#REF!&lt;&gt;"",1,0))</f>
        <v>#REF!</v>
      </c>
      <c r="AO13" s="25" t="e">
        <f>IF('Crisis Indicator Data'!#REF!="No Data",1,IF(#REF!&lt;&gt;"",1,0))</f>
        <v>#REF!</v>
      </c>
      <c r="AP13" s="25" t="e">
        <f>IF('Crisis Indicator Data'!#REF!="No Data",1,IF(#REF!&lt;&gt;"",1,0))</f>
        <v>#REF!</v>
      </c>
      <c r="AQ13" s="25" t="e">
        <f>IF('Crisis Indicator Data'!#REF!="No Data",1,IF(#REF!&lt;&gt;"",1,0))</f>
        <v>#REF!</v>
      </c>
      <c r="AR13" s="25" t="e">
        <f>IF('Crisis Indicator Data'!#REF!="No Data",1,IF(#REF!&lt;&gt;"",1,0))</f>
        <v>#REF!</v>
      </c>
      <c r="AS13" s="25" t="e">
        <f>IF('Crisis Indicator Data'!#REF!="No Data",1,IF(#REF!&lt;&gt;"",1,0))</f>
        <v>#REF!</v>
      </c>
      <c r="AT13" s="25" t="e">
        <f>IF('Crisis Indicator Data'!#REF!="No Data",1,IF(#REF!&lt;&gt;"",1,0))</f>
        <v>#REF!</v>
      </c>
      <c r="AU13" s="25" t="e">
        <f>IF('Crisis Indicator Data'!#REF!="No Data",1,IF(#REF!&lt;&gt;"",1,0))</f>
        <v>#REF!</v>
      </c>
      <c r="AV13" s="25" t="e">
        <f>IF('Crisis Indicator Data'!#REF!="No Data",1,IF(#REF!&lt;&gt;"",1,0))</f>
        <v>#REF!</v>
      </c>
      <c r="AW13" s="25" t="e">
        <f>IF('Crisis Indicator Data'!#REF!="No Data",1,IF(#REF!&lt;&gt;"",1,0))</f>
        <v>#REF!</v>
      </c>
      <c r="AX13" s="25" t="e">
        <f>IF('Crisis Indicator Data'!#REF!="No Data",1,IF(#REF!&lt;&gt;"",1,0))</f>
        <v>#REF!</v>
      </c>
      <c r="AY13" s="25" t="e">
        <f>IF('Crisis Indicator Data'!#REF!="No Data",1,IF(#REF!&lt;&gt;"",1,0))</f>
        <v>#REF!</v>
      </c>
      <c r="AZ13" s="25" t="e">
        <f>IF('Crisis Indicator Data'!#REF!="No Data",1,IF(#REF!&lt;&gt;"",1,0))</f>
        <v>#REF!</v>
      </c>
      <c r="BA13" t="e">
        <f t="shared" si="0"/>
        <v>#REF!</v>
      </c>
      <c r="BB13" s="27" t="e">
        <f t="shared" si="1"/>
        <v>#REF!</v>
      </c>
    </row>
    <row r="14" spans="1:54" x14ac:dyDescent="0.35">
      <c r="A14" t="s">
        <v>7758</v>
      </c>
      <c r="B14" s="25" t="e">
        <f>IF('Crisis Indicator Data'!#REF!="No Data",1,IF(#REF!&lt;&gt;"",1,0))</f>
        <v>#REF!</v>
      </c>
      <c r="C14" s="25" t="e">
        <f>IF('Crisis Indicator Data'!#REF!="No Data",1,IF(#REF!&lt;&gt;"",1,0))</f>
        <v>#REF!</v>
      </c>
      <c r="D14" s="25" t="e">
        <f>IF('Crisis Indicator Data'!#REF!="No Data",1,IF(#REF!&lt;&gt;"",1,0))</f>
        <v>#REF!</v>
      </c>
      <c r="E14" s="25" t="e">
        <f>IF('Crisis Indicator Data'!#REF!="No Data",1,IF(#REF!&lt;&gt;"",1,0))</f>
        <v>#REF!</v>
      </c>
      <c r="F14" s="25" t="e">
        <f>IF('Crisis Indicator Data'!#REF!="No Data",1,IF(#REF!&lt;&gt;"",1,0))</f>
        <v>#REF!</v>
      </c>
      <c r="G14" s="25" t="e">
        <f>IF('Crisis Indicator Data'!#REF!="No Data",1,IF(#REF!&lt;&gt;"",1,0))</f>
        <v>#REF!</v>
      </c>
      <c r="H14" s="25" t="e">
        <f>IF('Crisis Indicator Data'!#REF!="No Data",1,IF(#REF!&lt;&gt;"",1,0))</f>
        <v>#REF!</v>
      </c>
      <c r="I14" s="25" t="e">
        <f>IF('Crisis Indicator Data'!#REF!="No Data",1,IF(#REF!&lt;&gt;"",1,0))</f>
        <v>#REF!</v>
      </c>
      <c r="J14" s="25" t="e">
        <f>IF('Crisis Indicator Data'!#REF!="No Data",1,IF(#REF!&lt;&gt;"",1,0))</f>
        <v>#REF!</v>
      </c>
      <c r="K14" s="25" t="e">
        <f>IF('Crisis Indicator Data'!#REF!="No Data",1,IF(#REF!&lt;&gt;"",1,0))</f>
        <v>#REF!</v>
      </c>
      <c r="L14" s="25" t="e">
        <f>IF('Crisis Indicator Data'!#REF!="No Data",1,IF(#REF!&lt;&gt;"",1,0))</f>
        <v>#REF!</v>
      </c>
      <c r="M14" s="25" t="e">
        <f>IF('Crisis Indicator Data'!#REF!="No Data",1,IF(#REF!&lt;&gt;"",1,0))</f>
        <v>#REF!</v>
      </c>
      <c r="N14" s="25" t="e">
        <f>IF('Crisis Indicator Data'!#REF!="No Data",1,IF(#REF!&lt;&gt;"",1,0))</f>
        <v>#REF!</v>
      </c>
      <c r="O14" s="25" t="e">
        <f>IF('Crisis Indicator Data'!#REF!="No Data",1,IF(#REF!&lt;&gt;"",1,0))</f>
        <v>#REF!</v>
      </c>
      <c r="P14" s="25" t="e">
        <f>IF('Crisis Indicator Data'!#REF!="No Data",1,IF(#REF!&lt;&gt;"",1,0))</f>
        <v>#REF!</v>
      </c>
      <c r="Q14" s="25" t="e">
        <f>IF('Crisis Indicator Data'!#REF!="No Data",1,IF(#REF!&lt;&gt;"",1,0))</f>
        <v>#REF!</v>
      </c>
      <c r="R14" s="25" t="e">
        <f>IF('Crisis Indicator Data'!#REF!="No Data",1,IF(#REF!&lt;&gt;"",1,0))</f>
        <v>#REF!</v>
      </c>
      <c r="S14" s="25" t="e">
        <f>IF('Crisis Indicator Data'!#REF!="No Data",1,IF(#REF!&lt;&gt;"",1,0))</f>
        <v>#REF!</v>
      </c>
      <c r="T14" s="25" t="e">
        <f>IF('Crisis Indicator Data'!#REF!="No Data",1,IF(#REF!&lt;&gt;"",1,0))</f>
        <v>#REF!</v>
      </c>
      <c r="U14" s="25" t="e">
        <f>IF('Crisis Indicator Data'!#REF!="No Data",1,IF(#REF!&lt;&gt;"",1,0))</f>
        <v>#REF!</v>
      </c>
      <c r="V14" s="25" t="e">
        <f>IF('Crisis Indicator Data'!#REF!="No Data",1,IF(#REF!&lt;&gt;"",1,0))</f>
        <v>#REF!</v>
      </c>
      <c r="W14" s="25" t="e">
        <f>IF('Crisis Indicator Data'!#REF!="No Data",1,IF(#REF!&lt;&gt;"",1,0))</f>
        <v>#REF!</v>
      </c>
      <c r="X14" s="25" t="e">
        <f>IF('Crisis Indicator Data'!#REF!="No Data",1,IF(#REF!&lt;&gt;"",1,0))</f>
        <v>#REF!</v>
      </c>
      <c r="Y14" s="25" t="e">
        <f>IF('Crisis Indicator Data'!#REF!="No Data",1,IF(#REF!&lt;&gt;"",1,0))</f>
        <v>#REF!</v>
      </c>
      <c r="Z14" s="25" t="e">
        <f>IF('Crisis Indicator Data'!#REF!="No Data",1,IF(#REF!&lt;&gt;"",1,0))</f>
        <v>#REF!</v>
      </c>
      <c r="AA14" s="25" t="e">
        <f>IF('Crisis Indicator Data'!#REF!="No Data",1,IF(#REF!&lt;&gt;"",1,0))</f>
        <v>#REF!</v>
      </c>
      <c r="AB14" s="25" t="e">
        <f>IF('Crisis Indicator Data'!#REF!="No Data",1,IF(#REF!&lt;&gt;"",1,0))</f>
        <v>#REF!</v>
      </c>
      <c r="AC14" s="25" t="e">
        <f>IF('Crisis Indicator Data'!#REF!="No Data",1,IF(#REF!&lt;&gt;"",1,0))</f>
        <v>#REF!</v>
      </c>
      <c r="AD14" s="25" t="e">
        <f>IF('Crisis Indicator Data'!#REF!="No Data",1,IF(#REF!&lt;&gt;"",1,0))</f>
        <v>#REF!</v>
      </c>
      <c r="AE14" s="25" t="e">
        <f>IF('Crisis Indicator Data'!#REF!="No Data",1,IF(#REF!&lt;&gt;"",1,0))</f>
        <v>#REF!</v>
      </c>
      <c r="AF14" s="25" t="e">
        <f>IF('Crisis Indicator Data'!#REF!="No Data",1,IF(#REF!&lt;&gt;"",1,0))</f>
        <v>#REF!</v>
      </c>
      <c r="AG14" s="25" t="e">
        <f>IF('Crisis Indicator Data'!#REF!="No Data",1,IF(#REF!&lt;&gt;"",1,0))</f>
        <v>#REF!</v>
      </c>
      <c r="AH14" s="25" t="e">
        <f>IF('Crisis Indicator Data'!#REF!="No Data",1,IF(#REF!&lt;&gt;"",1,0))</f>
        <v>#REF!</v>
      </c>
      <c r="AI14" s="25" t="e">
        <f>IF('Crisis Indicator Data'!#REF!="No Data",1,IF(#REF!&lt;&gt;"",1,0))</f>
        <v>#REF!</v>
      </c>
      <c r="AJ14" s="25" t="e">
        <f>IF('Crisis Indicator Data'!#REF!="No Data",1,IF(#REF!&lt;&gt;"",1,0))</f>
        <v>#REF!</v>
      </c>
      <c r="AK14" s="25" t="e">
        <f>IF('Crisis Indicator Data'!#REF!="No Data",1,IF(#REF!&lt;&gt;"",1,0))</f>
        <v>#REF!</v>
      </c>
      <c r="AL14" s="25" t="e">
        <f>IF('Crisis Indicator Data'!#REF!="No Data",1,IF(#REF!&lt;&gt;"",1,0))</f>
        <v>#REF!</v>
      </c>
      <c r="AM14" s="25" t="e">
        <f>IF('Crisis Indicator Data'!#REF!="No Data",1,IF(#REF!&lt;&gt;"",1,0))</f>
        <v>#REF!</v>
      </c>
      <c r="AN14" s="25" t="e">
        <f>IF('Crisis Indicator Data'!#REF!="No Data",1,IF(#REF!&lt;&gt;"",1,0))</f>
        <v>#REF!</v>
      </c>
      <c r="AO14" s="25" t="e">
        <f>IF('Crisis Indicator Data'!#REF!="No Data",1,IF(#REF!&lt;&gt;"",1,0))</f>
        <v>#REF!</v>
      </c>
      <c r="AP14" s="25" t="e">
        <f>IF('Crisis Indicator Data'!#REF!="No Data",1,IF(#REF!&lt;&gt;"",1,0))</f>
        <v>#REF!</v>
      </c>
      <c r="AQ14" s="25" t="e">
        <f>IF('Crisis Indicator Data'!#REF!="No Data",1,IF(#REF!&lt;&gt;"",1,0))</f>
        <v>#REF!</v>
      </c>
      <c r="AR14" s="25" t="e">
        <f>IF('Crisis Indicator Data'!#REF!="No Data",1,IF(#REF!&lt;&gt;"",1,0))</f>
        <v>#REF!</v>
      </c>
      <c r="AS14" s="25" t="e">
        <f>IF('Crisis Indicator Data'!#REF!="No Data",1,IF(#REF!&lt;&gt;"",1,0))</f>
        <v>#REF!</v>
      </c>
      <c r="AT14" s="25" t="e">
        <f>IF('Crisis Indicator Data'!#REF!="No Data",1,IF(#REF!&lt;&gt;"",1,0))</f>
        <v>#REF!</v>
      </c>
      <c r="AU14" s="25" t="e">
        <f>IF('Crisis Indicator Data'!#REF!="No Data",1,IF(#REF!&lt;&gt;"",1,0))</f>
        <v>#REF!</v>
      </c>
      <c r="AV14" s="25" t="e">
        <f>IF('Crisis Indicator Data'!#REF!="No Data",1,IF(#REF!&lt;&gt;"",1,0))</f>
        <v>#REF!</v>
      </c>
      <c r="AW14" s="25" t="e">
        <f>IF('Crisis Indicator Data'!#REF!="No Data",1,IF(#REF!&lt;&gt;"",1,0))</f>
        <v>#REF!</v>
      </c>
      <c r="AX14" s="25" t="e">
        <f>IF('Crisis Indicator Data'!#REF!="No Data",1,IF(#REF!&lt;&gt;"",1,0))</f>
        <v>#REF!</v>
      </c>
      <c r="AY14" s="25" t="e">
        <f>IF('Crisis Indicator Data'!#REF!="No Data",1,IF(#REF!&lt;&gt;"",1,0))</f>
        <v>#REF!</v>
      </c>
      <c r="AZ14" s="25" t="e">
        <f>IF('Crisis Indicator Data'!#REF!="No Data",1,IF(#REF!&lt;&gt;"",1,0))</f>
        <v>#REF!</v>
      </c>
      <c r="BA14" t="e">
        <f t="shared" si="0"/>
        <v>#REF!</v>
      </c>
      <c r="BB14" s="27" t="e">
        <f t="shared" si="1"/>
        <v>#REF!</v>
      </c>
    </row>
    <row r="15" spans="1:54" x14ac:dyDescent="0.35">
      <c r="A15" t="s">
        <v>7775</v>
      </c>
      <c r="B15" s="25" t="e">
        <f>IF('Crisis Indicator Data'!#REF!="No Data",1,IF(#REF!&lt;&gt;"",1,0))</f>
        <v>#REF!</v>
      </c>
      <c r="C15" s="25" t="e">
        <f>IF('Crisis Indicator Data'!#REF!="No Data",1,IF(#REF!&lt;&gt;"",1,0))</f>
        <v>#REF!</v>
      </c>
      <c r="D15" s="25" t="e">
        <f>IF('Crisis Indicator Data'!#REF!="No Data",1,IF(#REF!&lt;&gt;"",1,0))</f>
        <v>#REF!</v>
      </c>
      <c r="E15" s="25" t="e">
        <f>IF('Crisis Indicator Data'!#REF!="No Data",1,IF(#REF!&lt;&gt;"",1,0))</f>
        <v>#REF!</v>
      </c>
      <c r="F15" s="25" t="e">
        <f>IF('Crisis Indicator Data'!#REF!="No Data",1,IF(#REF!&lt;&gt;"",1,0))</f>
        <v>#REF!</v>
      </c>
      <c r="G15" s="25" t="e">
        <f>IF('Crisis Indicator Data'!#REF!="No Data",1,IF(#REF!&lt;&gt;"",1,0))</f>
        <v>#REF!</v>
      </c>
      <c r="H15" s="25" t="e">
        <f>IF('Crisis Indicator Data'!#REF!="No Data",1,IF(#REF!&lt;&gt;"",1,0))</f>
        <v>#REF!</v>
      </c>
      <c r="I15" s="25" t="e">
        <f>IF('Crisis Indicator Data'!#REF!="No Data",1,IF(#REF!&lt;&gt;"",1,0))</f>
        <v>#REF!</v>
      </c>
      <c r="J15" s="25" t="e">
        <f>IF('Crisis Indicator Data'!#REF!="No Data",1,IF(#REF!&lt;&gt;"",1,0))</f>
        <v>#REF!</v>
      </c>
      <c r="K15" s="25" t="e">
        <f>IF('Crisis Indicator Data'!#REF!="No Data",1,IF(#REF!&lt;&gt;"",1,0))</f>
        <v>#REF!</v>
      </c>
      <c r="L15" s="25" t="e">
        <f>IF('Crisis Indicator Data'!#REF!="No Data",1,IF(#REF!&lt;&gt;"",1,0))</f>
        <v>#REF!</v>
      </c>
      <c r="M15" s="25" t="e">
        <f>IF('Crisis Indicator Data'!#REF!="No Data",1,IF(#REF!&lt;&gt;"",1,0))</f>
        <v>#REF!</v>
      </c>
      <c r="N15" s="25" t="e">
        <f>IF('Crisis Indicator Data'!#REF!="No Data",1,IF(#REF!&lt;&gt;"",1,0))</f>
        <v>#REF!</v>
      </c>
      <c r="O15" s="25" t="e">
        <f>IF('Crisis Indicator Data'!#REF!="No Data",1,IF(#REF!&lt;&gt;"",1,0))</f>
        <v>#REF!</v>
      </c>
      <c r="P15" s="25" t="e">
        <f>IF('Crisis Indicator Data'!#REF!="No Data",1,IF(#REF!&lt;&gt;"",1,0))</f>
        <v>#REF!</v>
      </c>
      <c r="Q15" s="25" t="e">
        <f>IF('Crisis Indicator Data'!#REF!="No Data",1,IF(#REF!&lt;&gt;"",1,0))</f>
        <v>#REF!</v>
      </c>
      <c r="R15" s="25" t="e">
        <f>IF('Crisis Indicator Data'!#REF!="No Data",1,IF(#REF!&lt;&gt;"",1,0))</f>
        <v>#REF!</v>
      </c>
      <c r="S15" s="25" t="e">
        <f>IF('Crisis Indicator Data'!#REF!="No Data",1,IF(#REF!&lt;&gt;"",1,0))</f>
        <v>#REF!</v>
      </c>
      <c r="T15" s="25" t="e">
        <f>IF('Crisis Indicator Data'!#REF!="No Data",1,IF(#REF!&lt;&gt;"",1,0))</f>
        <v>#REF!</v>
      </c>
      <c r="U15" s="25" t="e">
        <f>IF('Crisis Indicator Data'!#REF!="No Data",1,IF(#REF!&lt;&gt;"",1,0))</f>
        <v>#REF!</v>
      </c>
      <c r="V15" s="25" t="e">
        <f>IF('Crisis Indicator Data'!#REF!="No Data",1,IF(#REF!&lt;&gt;"",1,0))</f>
        <v>#REF!</v>
      </c>
      <c r="W15" s="25" t="e">
        <f>IF('Crisis Indicator Data'!#REF!="No Data",1,IF(#REF!&lt;&gt;"",1,0))</f>
        <v>#REF!</v>
      </c>
      <c r="X15" s="25" t="e">
        <f>IF('Crisis Indicator Data'!#REF!="No Data",1,IF(#REF!&lt;&gt;"",1,0))</f>
        <v>#REF!</v>
      </c>
      <c r="Y15" s="25" t="e">
        <f>IF('Crisis Indicator Data'!#REF!="No Data",1,IF(#REF!&lt;&gt;"",1,0))</f>
        <v>#REF!</v>
      </c>
      <c r="Z15" s="25" t="e">
        <f>IF('Crisis Indicator Data'!#REF!="No Data",1,IF(#REF!&lt;&gt;"",1,0))</f>
        <v>#REF!</v>
      </c>
      <c r="AA15" s="25" t="e">
        <f>IF('Crisis Indicator Data'!#REF!="No Data",1,IF(#REF!&lt;&gt;"",1,0))</f>
        <v>#REF!</v>
      </c>
      <c r="AB15" s="25" t="e">
        <f>IF('Crisis Indicator Data'!#REF!="No Data",1,IF(#REF!&lt;&gt;"",1,0))</f>
        <v>#REF!</v>
      </c>
      <c r="AC15" s="25" t="e">
        <f>IF('Crisis Indicator Data'!#REF!="No Data",1,IF(#REF!&lt;&gt;"",1,0))</f>
        <v>#REF!</v>
      </c>
      <c r="AD15" s="25" t="e">
        <f>IF('Crisis Indicator Data'!#REF!="No Data",1,IF(#REF!&lt;&gt;"",1,0))</f>
        <v>#REF!</v>
      </c>
      <c r="AE15" s="25" t="e">
        <f>IF('Crisis Indicator Data'!#REF!="No Data",1,IF(#REF!&lt;&gt;"",1,0))</f>
        <v>#REF!</v>
      </c>
      <c r="AF15" s="25" t="e">
        <f>IF('Crisis Indicator Data'!#REF!="No Data",1,IF(#REF!&lt;&gt;"",1,0))</f>
        <v>#REF!</v>
      </c>
      <c r="AG15" s="25" t="e">
        <f>IF('Crisis Indicator Data'!#REF!="No Data",1,IF(#REF!&lt;&gt;"",1,0))</f>
        <v>#REF!</v>
      </c>
      <c r="AH15" s="25" t="e">
        <f>IF('Crisis Indicator Data'!#REF!="No Data",1,IF(#REF!&lt;&gt;"",1,0))</f>
        <v>#REF!</v>
      </c>
      <c r="AI15" s="25" t="e">
        <f>IF('Crisis Indicator Data'!#REF!="No Data",1,IF(#REF!&lt;&gt;"",1,0))</f>
        <v>#REF!</v>
      </c>
      <c r="AJ15" s="25" t="e">
        <f>IF('Crisis Indicator Data'!#REF!="No Data",1,IF(#REF!&lt;&gt;"",1,0))</f>
        <v>#REF!</v>
      </c>
      <c r="AK15" s="25" t="e">
        <f>IF('Crisis Indicator Data'!#REF!="No Data",1,IF(#REF!&lt;&gt;"",1,0))</f>
        <v>#REF!</v>
      </c>
      <c r="AL15" s="25" t="e">
        <f>IF('Crisis Indicator Data'!#REF!="No Data",1,IF(#REF!&lt;&gt;"",1,0))</f>
        <v>#REF!</v>
      </c>
      <c r="AM15" s="25" t="e">
        <f>IF('Crisis Indicator Data'!#REF!="No Data",1,IF(#REF!&lt;&gt;"",1,0))</f>
        <v>#REF!</v>
      </c>
      <c r="AN15" s="25" t="e">
        <f>IF('Crisis Indicator Data'!#REF!="No Data",1,IF(#REF!&lt;&gt;"",1,0))</f>
        <v>#REF!</v>
      </c>
      <c r="AO15" s="25" t="e">
        <f>IF('Crisis Indicator Data'!#REF!="No Data",1,IF(#REF!&lt;&gt;"",1,0))</f>
        <v>#REF!</v>
      </c>
      <c r="AP15" s="25" t="e">
        <f>IF('Crisis Indicator Data'!#REF!="No Data",1,IF(#REF!&lt;&gt;"",1,0))</f>
        <v>#REF!</v>
      </c>
      <c r="AQ15" s="25" t="e">
        <f>IF('Crisis Indicator Data'!#REF!="No Data",1,IF(#REF!&lt;&gt;"",1,0))</f>
        <v>#REF!</v>
      </c>
      <c r="AR15" s="25" t="e">
        <f>IF('Crisis Indicator Data'!#REF!="No Data",1,IF(#REF!&lt;&gt;"",1,0))</f>
        <v>#REF!</v>
      </c>
      <c r="AS15" s="25" t="e">
        <f>IF('Crisis Indicator Data'!#REF!="No Data",1,IF(#REF!&lt;&gt;"",1,0))</f>
        <v>#REF!</v>
      </c>
      <c r="AT15" s="25" t="e">
        <f>IF('Crisis Indicator Data'!#REF!="No Data",1,IF(#REF!&lt;&gt;"",1,0))</f>
        <v>#REF!</v>
      </c>
      <c r="AU15" s="25" t="e">
        <f>IF('Crisis Indicator Data'!#REF!="No Data",1,IF(#REF!&lt;&gt;"",1,0))</f>
        <v>#REF!</v>
      </c>
      <c r="AV15" s="25" t="e">
        <f>IF('Crisis Indicator Data'!#REF!="No Data",1,IF(#REF!&lt;&gt;"",1,0))</f>
        <v>#REF!</v>
      </c>
      <c r="AW15" s="25" t="e">
        <f>IF('Crisis Indicator Data'!#REF!="No Data",1,IF(#REF!&lt;&gt;"",1,0))</f>
        <v>#REF!</v>
      </c>
      <c r="AX15" s="25" t="e">
        <f>IF('Crisis Indicator Data'!#REF!="No Data",1,IF(#REF!&lt;&gt;"",1,0))</f>
        <v>#REF!</v>
      </c>
      <c r="AY15" s="25" t="e">
        <f>IF('Crisis Indicator Data'!#REF!="No Data",1,IF(#REF!&lt;&gt;"",1,0))</f>
        <v>#REF!</v>
      </c>
      <c r="AZ15" s="25" t="e">
        <f>IF('Crisis Indicator Data'!#REF!="No Data",1,IF(#REF!&lt;&gt;"",1,0))</f>
        <v>#REF!</v>
      </c>
      <c r="BA15" t="e">
        <f t="shared" si="0"/>
        <v>#REF!</v>
      </c>
      <c r="BB15" s="27" t="e">
        <f t="shared" si="1"/>
        <v>#REF!</v>
      </c>
    </row>
    <row r="16" spans="1:54" x14ac:dyDescent="0.35">
      <c r="A16" t="s">
        <v>7767</v>
      </c>
      <c r="B16" s="25" t="e">
        <f>IF('Crisis Indicator Data'!#REF!="No Data",1,IF(#REF!&lt;&gt;"",1,0))</f>
        <v>#REF!</v>
      </c>
      <c r="C16" s="25" t="e">
        <f>IF('Crisis Indicator Data'!#REF!="No Data",1,IF(#REF!&lt;&gt;"",1,0))</f>
        <v>#REF!</v>
      </c>
      <c r="D16" s="25" t="e">
        <f>IF('Crisis Indicator Data'!#REF!="No Data",1,IF(#REF!&lt;&gt;"",1,0))</f>
        <v>#REF!</v>
      </c>
      <c r="E16" s="25" t="e">
        <f>IF('Crisis Indicator Data'!#REF!="No Data",1,IF(#REF!&lt;&gt;"",1,0))</f>
        <v>#REF!</v>
      </c>
      <c r="F16" s="25" t="e">
        <f>IF('Crisis Indicator Data'!#REF!="No Data",1,IF(#REF!&lt;&gt;"",1,0))</f>
        <v>#REF!</v>
      </c>
      <c r="G16" s="25" t="e">
        <f>IF('Crisis Indicator Data'!#REF!="No Data",1,IF(#REF!&lt;&gt;"",1,0))</f>
        <v>#REF!</v>
      </c>
      <c r="H16" s="25" t="e">
        <f>IF('Crisis Indicator Data'!#REF!="No Data",1,IF(#REF!&lt;&gt;"",1,0))</f>
        <v>#REF!</v>
      </c>
      <c r="I16" s="25" t="e">
        <f>IF('Crisis Indicator Data'!#REF!="No Data",1,IF(#REF!&lt;&gt;"",1,0))</f>
        <v>#REF!</v>
      </c>
      <c r="J16" s="25" t="e">
        <f>IF('Crisis Indicator Data'!#REF!="No Data",1,IF(#REF!&lt;&gt;"",1,0))</f>
        <v>#REF!</v>
      </c>
      <c r="K16" s="25" t="e">
        <f>IF('Crisis Indicator Data'!#REF!="No Data",1,IF(#REF!&lt;&gt;"",1,0))</f>
        <v>#REF!</v>
      </c>
      <c r="L16" s="25" t="e">
        <f>IF('Crisis Indicator Data'!#REF!="No Data",1,IF(#REF!&lt;&gt;"",1,0))</f>
        <v>#REF!</v>
      </c>
      <c r="M16" s="25" t="e">
        <f>IF('Crisis Indicator Data'!#REF!="No Data",1,IF(#REF!&lt;&gt;"",1,0))</f>
        <v>#REF!</v>
      </c>
      <c r="N16" s="25" t="e">
        <f>IF('Crisis Indicator Data'!#REF!="No Data",1,IF(#REF!&lt;&gt;"",1,0))</f>
        <v>#REF!</v>
      </c>
      <c r="O16" s="25" t="e">
        <f>IF('Crisis Indicator Data'!#REF!="No Data",1,IF(#REF!&lt;&gt;"",1,0))</f>
        <v>#REF!</v>
      </c>
      <c r="P16" s="25" t="e">
        <f>IF('Crisis Indicator Data'!#REF!="No Data",1,IF(#REF!&lt;&gt;"",1,0))</f>
        <v>#REF!</v>
      </c>
      <c r="Q16" s="25" t="e">
        <f>IF('Crisis Indicator Data'!#REF!="No Data",1,IF(#REF!&lt;&gt;"",1,0))</f>
        <v>#REF!</v>
      </c>
      <c r="R16" s="25" t="e">
        <f>IF('Crisis Indicator Data'!#REF!="No Data",1,IF(#REF!&lt;&gt;"",1,0))</f>
        <v>#REF!</v>
      </c>
      <c r="S16" s="25" t="e">
        <f>IF('Crisis Indicator Data'!#REF!="No Data",1,IF(#REF!&lt;&gt;"",1,0))</f>
        <v>#REF!</v>
      </c>
      <c r="T16" s="25" t="e">
        <f>IF('Crisis Indicator Data'!#REF!="No Data",1,IF(#REF!&lt;&gt;"",1,0))</f>
        <v>#REF!</v>
      </c>
      <c r="U16" s="25" t="e">
        <f>IF('Crisis Indicator Data'!#REF!="No Data",1,IF(#REF!&lt;&gt;"",1,0))</f>
        <v>#REF!</v>
      </c>
      <c r="V16" s="25" t="e">
        <f>IF('Crisis Indicator Data'!#REF!="No Data",1,IF(#REF!&lt;&gt;"",1,0))</f>
        <v>#REF!</v>
      </c>
      <c r="W16" s="25" t="e">
        <f>IF('Crisis Indicator Data'!#REF!="No Data",1,IF(#REF!&lt;&gt;"",1,0))</f>
        <v>#REF!</v>
      </c>
      <c r="X16" s="25" t="e">
        <f>IF('Crisis Indicator Data'!#REF!="No Data",1,IF(#REF!&lt;&gt;"",1,0))</f>
        <v>#REF!</v>
      </c>
      <c r="Y16" s="25" t="e">
        <f>IF('Crisis Indicator Data'!#REF!="No Data",1,IF(#REF!&lt;&gt;"",1,0))</f>
        <v>#REF!</v>
      </c>
      <c r="Z16" s="25" t="e">
        <f>IF('Crisis Indicator Data'!#REF!="No Data",1,IF(#REF!&lt;&gt;"",1,0))</f>
        <v>#REF!</v>
      </c>
      <c r="AA16" s="25" t="e">
        <f>IF('Crisis Indicator Data'!#REF!="No Data",1,IF(#REF!&lt;&gt;"",1,0))</f>
        <v>#REF!</v>
      </c>
      <c r="AB16" s="25" t="e">
        <f>IF('Crisis Indicator Data'!#REF!="No Data",1,IF(#REF!&lt;&gt;"",1,0))</f>
        <v>#REF!</v>
      </c>
      <c r="AC16" s="25" t="e">
        <f>IF('Crisis Indicator Data'!#REF!="No Data",1,IF(#REF!&lt;&gt;"",1,0))</f>
        <v>#REF!</v>
      </c>
      <c r="AD16" s="25" t="e">
        <f>IF('Crisis Indicator Data'!#REF!="No Data",1,IF(#REF!&lt;&gt;"",1,0))</f>
        <v>#REF!</v>
      </c>
      <c r="AE16" s="25" t="e">
        <f>IF('Crisis Indicator Data'!#REF!="No Data",1,IF(#REF!&lt;&gt;"",1,0))</f>
        <v>#REF!</v>
      </c>
      <c r="AF16" s="25" t="e">
        <f>IF('Crisis Indicator Data'!#REF!="No Data",1,IF(#REF!&lt;&gt;"",1,0))</f>
        <v>#REF!</v>
      </c>
      <c r="AG16" s="25" t="e">
        <f>IF('Crisis Indicator Data'!#REF!="No Data",1,IF(#REF!&lt;&gt;"",1,0))</f>
        <v>#REF!</v>
      </c>
      <c r="AH16" s="25" t="e">
        <f>IF('Crisis Indicator Data'!#REF!="No Data",1,IF(#REF!&lt;&gt;"",1,0))</f>
        <v>#REF!</v>
      </c>
      <c r="AI16" s="25" t="e">
        <f>IF('Crisis Indicator Data'!#REF!="No Data",1,IF(#REF!&lt;&gt;"",1,0))</f>
        <v>#REF!</v>
      </c>
      <c r="AJ16" s="25" t="e">
        <f>IF('Crisis Indicator Data'!#REF!="No Data",1,IF(#REF!&lt;&gt;"",1,0))</f>
        <v>#REF!</v>
      </c>
      <c r="AK16" s="25" t="e">
        <f>IF('Crisis Indicator Data'!#REF!="No Data",1,IF(#REF!&lt;&gt;"",1,0))</f>
        <v>#REF!</v>
      </c>
      <c r="AL16" s="25" t="e">
        <f>IF('Crisis Indicator Data'!#REF!="No Data",1,IF(#REF!&lt;&gt;"",1,0))</f>
        <v>#REF!</v>
      </c>
      <c r="AM16" s="25" t="e">
        <f>IF('Crisis Indicator Data'!#REF!="No Data",1,IF(#REF!&lt;&gt;"",1,0))</f>
        <v>#REF!</v>
      </c>
      <c r="AN16" s="25" t="e">
        <f>IF('Crisis Indicator Data'!#REF!="No Data",1,IF(#REF!&lt;&gt;"",1,0))</f>
        <v>#REF!</v>
      </c>
      <c r="AO16" s="25" t="e">
        <f>IF('Crisis Indicator Data'!#REF!="No Data",1,IF(#REF!&lt;&gt;"",1,0))</f>
        <v>#REF!</v>
      </c>
      <c r="AP16" s="25" t="e">
        <f>IF('Crisis Indicator Data'!#REF!="No Data",1,IF(#REF!&lt;&gt;"",1,0))</f>
        <v>#REF!</v>
      </c>
      <c r="AQ16" s="25" t="e">
        <f>IF('Crisis Indicator Data'!#REF!="No Data",1,IF(#REF!&lt;&gt;"",1,0))</f>
        <v>#REF!</v>
      </c>
      <c r="AR16" s="25" t="e">
        <f>IF('Crisis Indicator Data'!#REF!="No Data",1,IF(#REF!&lt;&gt;"",1,0))</f>
        <v>#REF!</v>
      </c>
      <c r="AS16" s="25" t="e">
        <f>IF('Crisis Indicator Data'!#REF!="No Data",1,IF(#REF!&lt;&gt;"",1,0))</f>
        <v>#REF!</v>
      </c>
      <c r="AT16" s="25" t="e">
        <f>IF('Crisis Indicator Data'!#REF!="No Data",1,IF(#REF!&lt;&gt;"",1,0))</f>
        <v>#REF!</v>
      </c>
      <c r="AU16" s="25" t="e">
        <f>IF('Crisis Indicator Data'!#REF!="No Data",1,IF(#REF!&lt;&gt;"",1,0))</f>
        <v>#REF!</v>
      </c>
      <c r="AV16" s="25" t="e">
        <f>IF('Crisis Indicator Data'!#REF!="No Data",1,IF(#REF!&lt;&gt;"",1,0))</f>
        <v>#REF!</v>
      </c>
      <c r="AW16" s="25" t="e">
        <f>IF('Crisis Indicator Data'!#REF!="No Data",1,IF(#REF!&lt;&gt;"",1,0))</f>
        <v>#REF!</v>
      </c>
      <c r="AX16" s="25" t="e">
        <f>IF('Crisis Indicator Data'!#REF!="No Data",1,IF(#REF!&lt;&gt;"",1,0))</f>
        <v>#REF!</v>
      </c>
      <c r="AY16" s="25" t="e">
        <f>IF('Crisis Indicator Data'!#REF!="No Data",1,IF(#REF!&lt;&gt;"",1,0))</f>
        <v>#REF!</v>
      </c>
      <c r="AZ16" s="25" t="e">
        <f>IF('Crisis Indicator Data'!#REF!="No Data",1,IF(#REF!&lt;&gt;"",1,0))</f>
        <v>#REF!</v>
      </c>
      <c r="BA16" t="e">
        <f t="shared" si="0"/>
        <v>#REF!</v>
      </c>
      <c r="BB16" s="27" t="e">
        <f t="shared" si="1"/>
        <v>#REF!</v>
      </c>
    </row>
    <row r="17" spans="1:54" x14ac:dyDescent="0.35">
      <c r="A17" t="s">
        <v>7755</v>
      </c>
      <c r="B17" s="25" t="e">
        <f>IF('Crisis Indicator Data'!#REF!="No Data",1,IF(#REF!&lt;&gt;"",1,0))</f>
        <v>#REF!</v>
      </c>
      <c r="C17" s="25" t="e">
        <f>IF('Crisis Indicator Data'!#REF!="No Data",1,IF(#REF!&lt;&gt;"",1,0))</f>
        <v>#REF!</v>
      </c>
      <c r="D17" s="25" t="e">
        <f>IF('Crisis Indicator Data'!#REF!="No Data",1,IF(#REF!&lt;&gt;"",1,0))</f>
        <v>#REF!</v>
      </c>
      <c r="E17" s="25" t="e">
        <f>IF('Crisis Indicator Data'!#REF!="No Data",1,IF(#REF!&lt;&gt;"",1,0))</f>
        <v>#REF!</v>
      </c>
      <c r="F17" s="25" t="e">
        <f>IF('Crisis Indicator Data'!#REF!="No Data",1,IF(#REF!&lt;&gt;"",1,0))</f>
        <v>#REF!</v>
      </c>
      <c r="G17" s="25" t="e">
        <f>IF('Crisis Indicator Data'!#REF!="No Data",1,IF(#REF!&lt;&gt;"",1,0))</f>
        <v>#REF!</v>
      </c>
      <c r="H17" s="25" t="e">
        <f>IF('Crisis Indicator Data'!#REF!="No Data",1,IF(#REF!&lt;&gt;"",1,0))</f>
        <v>#REF!</v>
      </c>
      <c r="I17" s="25" t="e">
        <f>IF('Crisis Indicator Data'!#REF!="No Data",1,IF(#REF!&lt;&gt;"",1,0))</f>
        <v>#REF!</v>
      </c>
      <c r="J17" s="25" t="e">
        <f>IF('Crisis Indicator Data'!#REF!="No Data",1,IF(#REF!&lt;&gt;"",1,0))</f>
        <v>#REF!</v>
      </c>
      <c r="K17" s="25" t="e">
        <f>IF('Crisis Indicator Data'!#REF!="No Data",1,IF(#REF!&lt;&gt;"",1,0))</f>
        <v>#REF!</v>
      </c>
      <c r="L17" s="25" t="e">
        <f>IF('Crisis Indicator Data'!#REF!="No Data",1,IF(#REF!&lt;&gt;"",1,0))</f>
        <v>#REF!</v>
      </c>
      <c r="M17" s="25" t="e">
        <f>IF('Crisis Indicator Data'!#REF!="No Data",1,IF(#REF!&lt;&gt;"",1,0))</f>
        <v>#REF!</v>
      </c>
      <c r="N17" s="25" t="e">
        <f>IF('Crisis Indicator Data'!#REF!="No Data",1,IF(#REF!&lt;&gt;"",1,0))</f>
        <v>#REF!</v>
      </c>
      <c r="O17" s="25" t="e">
        <f>IF('Crisis Indicator Data'!#REF!="No Data",1,IF(#REF!&lt;&gt;"",1,0))</f>
        <v>#REF!</v>
      </c>
      <c r="P17" s="25" t="e">
        <f>IF('Crisis Indicator Data'!#REF!="No Data",1,IF(#REF!&lt;&gt;"",1,0))</f>
        <v>#REF!</v>
      </c>
      <c r="Q17" s="25" t="e">
        <f>IF('Crisis Indicator Data'!#REF!="No Data",1,IF(#REF!&lt;&gt;"",1,0))</f>
        <v>#REF!</v>
      </c>
      <c r="R17" s="25" t="e">
        <f>IF('Crisis Indicator Data'!#REF!="No Data",1,IF(#REF!&lt;&gt;"",1,0))</f>
        <v>#REF!</v>
      </c>
      <c r="S17" s="25" t="e">
        <f>IF('Crisis Indicator Data'!#REF!="No Data",1,IF(#REF!&lt;&gt;"",1,0))</f>
        <v>#REF!</v>
      </c>
      <c r="T17" s="25" t="e">
        <f>IF('Crisis Indicator Data'!#REF!="No Data",1,IF(#REF!&lt;&gt;"",1,0))</f>
        <v>#REF!</v>
      </c>
      <c r="U17" s="25" t="e">
        <f>IF('Crisis Indicator Data'!#REF!="No Data",1,IF(#REF!&lt;&gt;"",1,0))</f>
        <v>#REF!</v>
      </c>
      <c r="V17" s="25" t="e">
        <f>IF('Crisis Indicator Data'!#REF!="No Data",1,IF(#REF!&lt;&gt;"",1,0))</f>
        <v>#REF!</v>
      </c>
      <c r="W17" s="25" t="e">
        <f>IF('Crisis Indicator Data'!#REF!="No Data",1,IF(#REF!&lt;&gt;"",1,0))</f>
        <v>#REF!</v>
      </c>
      <c r="X17" s="25" t="e">
        <f>IF('Crisis Indicator Data'!#REF!="No Data",1,IF(#REF!&lt;&gt;"",1,0))</f>
        <v>#REF!</v>
      </c>
      <c r="Y17" s="25" t="e">
        <f>IF('Crisis Indicator Data'!#REF!="No Data",1,IF(#REF!&lt;&gt;"",1,0))</f>
        <v>#REF!</v>
      </c>
      <c r="Z17" s="25" t="e">
        <f>IF('Crisis Indicator Data'!#REF!="No Data",1,IF(#REF!&lt;&gt;"",1,0))</f>
        <v>#REF!</v>
      </c>
      <c r="AA17" s="25" t="e">
        <f>IF('Crisis Indicator Data'!#REF!="No Data",1,IF(#REF!&lt;&gt;"",1,0))</f>
        <v>#REF!</v>
      </c>
      <c r="AB17" s="25" t="e">
        <f>IF('Crisis Indicator Data'!#REF!="No Data",1,IF(#REF!&lt;&gt;"",1,0))</f>
        <v>#REF!</v>
      </c>
      <c r="AC17" s="25" t="e">
        <f>IF('Crisis Indicator Data'!#REF!="No Data",1,IF(#REF!&lt;&gt;"",1,0))</f>
        <v>#REF!</v>
      </c>
      <c r="AD17" s="25" t="e">
        <f>IF('Crisis Indicator Data'!#REF!="No Data",1,IF(#REF!&lt;&gt;"",1,0))</f>
        <v>#REF!</v>
      </c>
      <c r="AE17" s="25" t="e">
        <f>IF('Crisis Indicator Data'!#REF!="No Data",1,IF(#REF!&lt;&gt;"",1,0))</f>
        <v>#REF!</v>
      </c>
      <c r="AF17" s="25" t="e">
        <f>IF('Crisis Indicator Data'!#REF!="No Data",1,IF(#REF!&lt;&gt;"",1,0))</f>
        <v>#REF!</v>
      </c>
      <c r="AG17" s="25" t="e">
        <f>IF('Crisis Indicator Data'!#REF!="No Data",1,IF(#REF!&lt;&gt;"",1,0))</f>
        <v>#REF!</v>
      </c>
      <c r="AH17" s="25" t="e">
        <f>IF('Crisis Indicator Data'!#REF!="No Data",1,IF(#REF!&lt;&gt;"",1,0))</f>
        <v>#REF!</v>
      </c>
      <c r="AI17" s="25" t="e">
        <f>IF('Crisis Indicator Data'!#REF!="No Data",1,IF(#REF!&lt;&gt;"",1,0))</f>
        <v>#REF!</v>
      </c>
      <c r="AJ17" s="25" t="e">
        <f>IF('Crisis Indicator Data'!#REF!="No Data",1,IF(#REF!&lt;&gt;"",1,0))</f>
        <v>#REF!</v>
      </c>
      <c r="AK17" s="25" t="e">
        <f>IF('Crisis Indicator Data'!#REF!="No Data",1,IF(#REF!&lt;&gt;"",1,0))</f>
        <v>#REF!</v>
      </c>
      <c r="AL17" s="25" t="e">
        <f>IF('Crisis Indicator Data'!#REF!="No Data",1,IF(#REF!&lt;&gt;"",1,0))</f>
        <v>#REF!</v>
      </c>
      <c r="AM17" s="25" t="e">
        <f>IF('Crisis Indicator Data'!#REF!="No Data",1,IF(#REF!&lt;&gt;"",1,0))</f>
        <v>#REF!</v>
      </c>
      <c r="AN17" s="25" t="e">
        <f>IF('Crisis Indicator Data'!#REF!="No Data",1,IF(#REF!&lt;&gt;"",1,0))</f>
        <v>#REF!</v>
      </c>
      <c r="AO17" s="25" t="e">
        <f>IF('Crisis Indicator Data'!#REF!="No Data",1,IF(#REF!&lt;&gt;"",1,0))</f>
        <v>#REF!</v>
      </c>
      <c r="AP17" s="25" t="e">
        <f>IF('Crisis Indicator Data'!#REF!="No Data",1,IF(#REF!&lt;&gt;"",1,0))</f>
        <v>#REF!</v>
      </c>
      <c r="AQ17" s="25" t="e">
        <f>IF('Crisis Indicator Data'!#REF!="No Data",1,IF(#REF!&lt;&gt;"",1,0))</f>
        <v>#REF!</v>
      </c>
      <c r="AR17" s="25" t="e">
        <f>IF('Crisis Indicator Data'!#REF!="No Data",1,IF(#REF!&lt;&gt;"",1,0))</f>
        <v>#REF!</v>
      </c>
      <c r="AS17" s="25" t="e">
        <f>IF('Crisis Indicator Data'!#REF!="No Data",1,IF(#REF!&lt;&gt;"",1,0))</f>
        <v>#REF!</v>
      </c>
      <c r="AT17" s="25" t="e">
        <f>IF('Crisis Indicator Data'!#REF!="No Data",1,IF(#REF!&lt;&gt;"",1,0))</f>
        <v>#REF!</v>
      </c>
      <c r="AU17" s="25" t="e">
        <f>IF('Crisis Indicator Data'!#REF!="No Data",1,IF(#REF!&lt;&gt;"",1,0))</f>
        <v>#REF!</v>
      </c>
      <c r="AV17" s="25" t="e">
        <f>IF('Crisis Indicator Data'!#REF!="No Data",1,IF(#REF!&lt;&gt;"",1,0))</f>
        <v>#REF!</v>
      </c>
      <c r="AW17" s="25" t="e">
        <f>IF('Crisis Indicator Data'!#REF!="No Data",1,IF(#REF!&lt;&gt;"",1,0))</f>
        <v>#REF!</v>
      </c>
      <c r="AX17" s="25" t="e">
        <f>IF('Crisis Indicator Data'!#REF!="No Data",1,IF(#REF!&lt;&gt;"",1,0))</f>
        <v>#REF!</v>
      </c>
      <c r="AY17" s="25" t="e">
        <f>IF('Crisis Indicator Data'!#REF!="No Data",1,IF(#REF!&lt;&gt;"",1,0))</f>
        <v>#REF!</v>
      </c>
      <c r="AZ17" s="25" t="e">
        <f>IF('Crisis Indicator Data'!#REF!="No Data",1,IF(#REF!&lt;&gt;"",1,0))</f>
        <v>#REF!</v>
      </c>
      <c r="BA17" t="e">
        <f t="shared" si="0"/>
        <v>#REF!</v>
      </c>
      <c r="BB17" s="27" t="e">
        <f t="shared" si="1"/>
        <v>#REF!</v>
      </c>
    </row>
    <row r="18" spans="1:54" x14ac:dyDescent="0.35">
      <c r="A18" t="s">
        <v>7769</v>
      </c>
      <c r="B18" s="25" t="e">
        <f>IF('Crisis Indicator Data'!#REF!="No Data",1,IF(#REF!&lt;&gt;"",1,0))</f>
        <v>#REF!</v>
      </c>
      <c r="C18" s="25" t="e">
        <f>IF('Crisis Indicator Data'!#REF!="No Data",1,IF(#REF!&lt;&gt;"",1,0))</f>
        <v>#REF!</v>
      </c>
      <c r="D18" s="25" t="e">
        <f>IF('Crisis Indicator Data'!#REF!="No Data",1,IF(#REF!&lt;&gt;"",1,0))</f>
        <v>#REF!</v>
      </c>
      <c r="E18" s="25" t="e">
        <f>IF('Crisis Indicator Data'!#REF!="No Data",1,IF(#REF!&lt;&gt;"",1,0))</f>
        <v>#REF!</v>
      </c>
      <c r="F18" s="25" t="e">
        <f>IF('Crisis Indicator Data'!#REF!="No Data",1,IF(#REF!&lt;&gt;"",1,0))</f>
        <v>#REF!</v>
      </c>
      <c r="G18" s="25" t="e">
        <f>IF('Crisis Indicator Data'!#REF!="No Data",1,IF(#REF!&lt;&gt;"",1,0))</f>
        <v>#REF!</v>
      </c>
      <c r="H18" s="25" t="e">
        <f>IF('Crisis Indicator Data'!#REF!="No Data",1,IF(#REF!&lt;&gt;"",1,0))</f>
        <v>#REF!</v>
      </c>
      <c r="I18" s="25" t="e">
        <f>IF('Crisis Indicator Data'!#REF!="No Data",1,IF(#REF!&lt;&gt;"",1,0))</f>
        <v>#REF!</v>
      </c>
      <c r="J18" s="25" t="e">
        <f>IF('Crisis Indicator Data'!#REF!="No Data",1,IF(#REF!&lt;&gt;"",1,0))</f>
        <v>#REF!</v>
      </c>
      <c r="K18" s="25" t="e">
        <f>IF('Crisis Indicator Data'!#REF!="No Data",1,IF(#REF!&lt;&gt;"",1,0))</f>
        <v>#REF!</v>
      </c>
      <c r="L18" s="25" t="e">
        <f>IF('Crisis Indicator Data'!#REF!="No Data",1,IF(#REF!&lt;&gt;"",1,0))</f>
        <v>#REF!</v>
      </c>
      <c r="M18" s="25" t="e">
        <f>IF('Crisis Indicator Data'!#REF!="No Data",1,IF(#REF!&lt;&gt;"",1,0))</f>
        <v>#REF!</v>
      </c>
      <c r="N18" s="25" t="e">
        <f>IF('Crisis Indicator Data'!#REF!="No Data",1,IF(#REF!&lt;&gt;"",1,0))</f>
        <v>#REF!</v>
      </c>
      <c r="O18" s="25" t="e">
        <f>IF('Crisis Indicator Data'!#REF!="No Data",1,IF(#REF!&lt;&gt;"",1,0))</f>
        <v>#REF!</v>
      </c>
      <c r="P18" s="25" t="e">
        <f>IF('Crisis Indicator Data'!#REF!="No Data",1,IF(#REF!&lt;&gt;"",1,0))</f>
        <v>#REF!</v>
      </c>
      <c r="Q18" s="25" t="e">
        <f>IF('Crisis Indicator Data'!#REF!="No Data",1,IF(#REF!&lt;&gt;"",1,0))</f>
        <v>#REF!</v>
      </c>
      <c r="R18" s="25" t="e">
        <f>IF('Crisis Indicator Data'!#REF!="No Data",1,IF(#REF!&lt;&gt;"",1,0))</f>
        <v>#REF!</v>
      </c>
      <c r="S18" s="25" t="e">
        <f>IF('Crisis Indicator Data'!#REF!="No Data",1,IF(#REF!&lt;&gt;"",1,0))</f>
        <v>#REF!</v>
      </c>
      <c r="T18" s="25" t="e">
        <f>IF('Crisis Indicator Data'!#REF!="No Data",1,IF(#REF!&lt;&gt;"",1,0))</f>
        <v>#REF!</v>
      </c>
      <c r="U18" s="25" t="e">
        <f>IF('Crisis Indicator Data'!#REF!="No Data",1,IF(#REF!&lt;&gt;"",1,0))</f>
        <v>#REF!</v>
      </c>
      <c r="V18" s="25" t="e">
        <f>IF('Crisis Indicator Data'!#REF!="No Data",1,IF(#REF!&lt;&gt;"",1,0))</f>
        <v>#REF!</v>
      </c>
      <c r="W18" s="25" t="e">
        <f>IF('Crisis Indicator Data'!#REF!="No Data",1,IF(#REF!&lt;&gt;"",1,0))</f>
        <v>#REF!</v>
      </c>
      <c r="X18" s="25" t="e">
        <f>IF('Crisis Indicator Data'!#REF!="No Data",1,IF(#REF!&lt;&gt;"",1,0))</f>
        <v>#REF!</v>
      </c>
      <c r="Y18" s="25" t="e">
        <f>IF('Crisis Indicator Data'!#REF!="No Data",1,IF(#REF!&lt;&gt;"",1,0))</f>
        <v>#REF!</v>
      </c>
      <c r="Z18" s="25" t="e">
        <f>IF('Crisis Indicator Data'!#REF!="No Data",1,IF(#REF!&lt;&gt;"",1,0))</f>
        <v>#REF!</v>
      </c>
      <c r="AA18" s="25" t="e">
        <f>IF('Crisis Indicator Data'!#REF!="No Data",1,IF(#REF!&lt;&gt;"",1,0))</f>
        <v>#REF!</v>
      </c>
      <c r="AB18" s="25" t="e">
        <f>IF('Crisis Indicator Data'!#REF!="No Data",1,IF(#REF!&lt;&gt;"",1,0))</f>
        <v>#REF!</v>
      </c>
      <c r="AC18" s="25" t="e">
        <f>IF('Crisis Indicator Data'!#REF!="No Data",1,IF(#REF!&lt;&gt;"",1,0))</f>
        <v>#REF!</v>
      </c>
      <c r="AD18" s="25" t="e">
        <f>IF('Crisis Indicator Data'!#REF!="No Data",1,IF(#REF!&lt;&gt;"",1,0))</f>
        <v>#REF!</v>
      </c>
      <c r="AE18" s="25" t="e">
        <f>IF('Crisis Indicator Data'!#REF!="No Data",1,IF(#REF!&lt;&gt;"",1,0))</f>
        <v>#REF!</v>
      </c>
      <c r="AF18" s="25" t="e">
        <f>IF('Crisis Indicator Data'!#REF!="No Data",1,IF(#REF!&lt;&gt;"",1,0))</f>
        <v>#REF!</v>
      </c>
      <c r="AG18" s="25" t="e">
        <f>IF('Crisis Indicator Data'!#REF!="No Data",1,IF(#REF!&lt;&gt;"",1,0))</f>
        <v>#REF!</v>
      </c>
      <c r="AH18" s="25" t="e">
        <f>IF('Crisis Indicator Data'!#REF!="No Data",1,IF(#REF!&lt;&gt;"",1,0))</f>
        <v>#REF!</v>
      </c>
      <c r="AI18" s="25" t="e">
        <f>IF('Crisis Indicator Data'!#REF!="No Data",1,IF(#REF!&lt;&gt;"",1,0))</f>
        <v>#REF!</v>
      </c>
      <c r="AJ18" s="25" t="e">
        <f>IF('Crisis Indicator Data'!#REF!="No Data",1,IF(#REF!&lt;&gt;"",1,0))</f>
        <v>#REF!</v>
      </c>
      <c r="AK18" s="25" t="e">
        <f>IF('Crisis Indicator Data'!#REF!="No Data",1,IF(#REF!&lt;&gt;"",1,0))</f>
        <v>#REF!</v>
      </c>
      <c r="AL18" s="25" t="e">
        <f>IF('Crisis Indicator Data'!#REF!="No Data",1,IF(#REF!&lt;&gt;"",1,0))</f>
        <v>#REF!</v>
      </c>
      <c r="AM18" s="25" t="e">
        <f>IF('Crisis Indicator Data'!#REF!="No Data",1,IF(#REF!&lt;&gt;"",1,0))</f>
        <v>#REF!</v>
      </c>
      <c r="AN18" s="25" t="e">
        <f>IF('Crisis Indicator Data'!#REF!="No Data",1,IF(#REF!&lt;&gt;"",1,0))</f>
        <v>#REF!</v>
      </c>
      <c r="AO18" s="25" t="e">
        <f>IF('Crisis Indicator Data'!#REF!="No Data",1,IF(#REF!&lt;&gt;"",1,0))</f>
        <v>#REF!</v>
      </c>
      <c r="AP18" s="25" t="e">
        <f>IF('Crisis Indicator Data'!#REF!="No Data",1,IF(#REF!&lt;&gt;"",1,0))</f>
        <v>#REF!</v>
      </c>
      <c r="AQ18" s="25" t="e">
        <f>IF('Crisis Indicator Data'!#REF!="No Data",1,IF(#REF!&lt;&gt;"",1,0))</f>
        <v>#REF!</v>
      </c>
      <c r="AR18" s="25" t="e">
        <f>IF('Crisis Indicator Data'!#REF!="No Data",1,IF(#REF!&lt;&gt;"",1,0))</f>
        <v>#REF!</v>
      </c>
      <c r="AS18" s="25" t="e">
        <f>IF('Crisis Indicator Data'!#REF!="No Data",1,IF(#REF!&lt;&gt;"",1,0))</f>
        <v>#REF!</v>
      </c>
      <c r="AT18" s="25" t="e">
        <f>IF('Crisis Indicator Data'!#REF!="No Data",1,IF(#REF!&lt;&gt;"",1,0))</f>
        <v>#REF!</v>
      </c>
      <c r="AU18" s="25" t="e">
        <f>IF('Crisis Indicator Data'!#REF!="No Data",1,IF(#REF!&lt;&gt;"",1,0))</f>
        <v>#REF!</v>
      </c>
      <c r="AV18" s="25" t="e">
        <f>IF('Crisis Indicator Data'!#REF!="No Data",1,IF(#REF!&lt;&gt;"",1,0))</f>
        <v>#REF!</v>
      </c>
      <c r="AW18" s="25" t="e">
        <f>IF('Crisis Indicator Data'!#REF!="No Data",1,IF(#REF!&lt;&gt;"",1,0))</f>
        <v>#REF!</v>
      </c>
      <c r="AX18" s="25" t="e">
        <f>IF('Crisis Indicator Data'!#REF!="No Data",1,IF(#REF!&lt;&gt;"",1,0))</f>
        <v>#REF!</v>
      </c>
      <c r="AY18" s="25" t="e">
        <f>IF('Crisis Indicator Data'!#REF!="No Data",1,IF(#REF!&lt;&gt;"",1,0))</f>
        <v>#REF!</v>
      </c>
      <c r="AZ18" s="25" t="e">
        <f>IF('Crisis Indicator Data'!#REF!="No Data",1,IF(#REF!&lt;&gt;"",1,0))</f>
        <v>#REF!</v>
      </c>
      <c r="BA18" t="e">
        <f t="shared" si="0"/>
        <v>#REF!</v>
      </c>
      <c r="BB18" s="27" t="e">
        <f t="shared" si="1"/>
        <v>#REF!</v>
      </c>
    </row>
    <row r="19" spans="1:54" x14ac:dyDescent="0.35">
      <c r="A19" t="s">
        <v>7756</v>
      </c>
      <c r="B19" s="25" t="e">
        <f>IF('Crisis Indicator Data'!#REF!="No Data",1,IF(#REF!&lt;&gt;"",1,0))</f>
        <v>#REF!</v>
      </c>
      <c r="C19" s="25" t="e">
        <f>IF('Crisis Indicator Data'!#REF!="No Data",1,IF(#REF!&lt;&gt;"",1,0))</f>
        <v>#REF!</v>
      </c>
      <c r="D19" s="25" t="e">
        <f>IF('Crisis Indicator Data'!#REF!="No Data",1,IF(#REF!&lt;&gt;"",1,0))</f>
        <v>#REF!</v>
      </c>
      <c r="E19" s="25" t="e">
        <f>IF('Crisis Indicator Data'!#REF!="No Data",1,IF(#REF!&lt;&gt;"",1,0))</f>
        <v>#REF!</v>
      </c>
      <c r="F19" s="25" t="e">
        <f>IF('Crisis Indicator Data'!#REF!="No Data",1,IF(#REF!&lt;&gt;"",1,0))</f>
        <v>#REF!</v>
      </c>
      <c r="G19" s="25" t="e">
        <f>IF('Crisis Indicator Data'!#REF!="No Data",1,IF(#REF!&lt;&gt;"",1,0))</f>
        <v>#REF!</v>
      </c>
      <c r="H19" s="25" t="e">
        <f>IF('Crisis Indicator Data'!#REF!="No Data",1,IF(#REF!&lt;&gt;"",1,0))</f>
        <v>#REF!</v>
      </c>
      <c r="I19" s="25" t="e">
        <f>IF('Crisis Indicator Data'!#REF!="No Data",1,IF(#REF!&lt;&gt;"",1,0))</f>
        <v>#REF!</v>
      </c>
      <c r="J19" s="25" t="e">
        <f>IF('Crisis Indicator Data'!#REF!="No Data",1,IF(#REF!&lt;&gt;"",1,0))</f>
        <v>#REF!</v>
      </c>
      <c r="K19" s="25" t="e">
        <f>IF('Crisis Indicator Data'!#REF!="No Data",1,IF(#REF!&lt;&gt;"",1,0))</f>
        <v>#REF!</v>
      </c>
      <c r="L19" s="25" t="e">
        <f>IF('Crisis Indicator Data'!#REF!="No Data",1,IF(#REF!&lt;&gt;"",1,0))</f>
        <v>#REF!</v>
      </c>
      <c r="M19" s="25" t="e">
        <f>IF('Crisis Indicator Data'!#REF!="No Data",1,IF(#REF!&lt;&gt;"",1,0))</f>
        <v>#REF!</v>
      </c>
      <c r="N19" s="25" t="e">
        <f>IF('Crisis Indicator Data'!#REF!="No Data",1,IF(#REF!&lt;&gt;"",1,0))</f>
        <v>#REF!</v>
      </c>
      <c r="O19" s="25" t="e">
        <f>IF('Crisis Indicator Data'!#REF!="No Data",1,IF(#REF!&lt;&gt;"",1,0))</f>
        <v>#REF!</v>
      </c>
      <c r="P19" s="25" t="e">
        <f>IF('Crisis Indicator Data'!#REF!="No Data",1,IF(#REF!&lt;&gt;"",1,0))</f>
        <v>#REF!</v>
      </c>
      <c r="Q19" s="25" t="e">
        <f>IF('Crisis Indicator Data'!#REF!="No Data",1,IF(#REF!&lt;&gt;"",1,0))</f>
        <v>#REF!</v>
      </c>
      <c r="R19" s="25" t="e">
        <f>IF('Crisis Indicator Data'!#REF!="No Data",1,IF(#REF!&lt;&gt;"",1,0))</f>
        <v>#REF!</v>
      </c>
      <c r="S19" s="25" t="e">
        <f>IF('Crisis Indicator Data'!#REF!="No Data",1,IF(#REF!&lt;&gt;"",1,0))</f>
        <v>#REF!</v>
      </c>
      <c r="T19" s="25" t="e">
        <f>IF('Crisis Indicator Data'!#REF!="No Data",1,IF(#REF!&lt;&gt;"",1,0))</f>
        <v>#REF!</v>
      </c>
      <c r="U19" s="25" t="e">
        <f>IF('Crisis Indicator Data'!#REF!="No Data",1,IF(#REF!&lt;&gt;"",1,0))</f>
        <v>#REF!</v>
      </c>
      <c r="V19" s="25" t="e">
        <f>IF('Crisis Indicator Data'!#REF!="No Data",1,IF(#REF!&lt;&gt;"",1,0))</f>
        <v>#REF!</v>
      </c>
      <c r="W19" s="25" t="e">
        <f>IF('Crisis Indicator Data'!#REF!="No Data",1,IF(#REF!&lt;&gt;"",1,0))</f>
        <v>#REF!</v>
      </c>
      <c r="X19" s="25" t="e">
        <f>IF('Crisis Indicator Data'!#REF!="No Data",1,IF(#REF!&lt;&gt;"",1,0))</f>
        <v>#REF!</v>
      </c>
      <c r="Y19" s="25" t="e">
        <f>IF('Crisis Indicator Data'!#REF!="No Data",1,IF(#REF!&lt;&gt;"",1,0))</f>
        <v>#REF!</v>
      </c>
      <c r="Z19" s="25" t="e">
        <f>IF('Crisis Indicator Data'!#REF!="No Data",1,IF(#REF!&lt;&gt;"",1,0))</f>
        <v>#REF!</v>
      </c>
      <c r="AA19" s="25" t="e">
        <f>IF('Crisis Indicator Data'!#REF!="No Data",1,IF(#REF!&lt;&gt;"",1,0))</f>
        <v>#REF!</v>
      </c>
      <c r="AB19" s="25" t="e">
        <f>IF('Crisis Indicator Data'!#REF!="No Data",1,IF(#REF!&lt;&gt;"",1,0))</f>
        <v>#REF!</v>
      </c>
      <c r="AC19" s="25" t="e">
        <f>IF('Crisis Indicator Data'!#REF!="No Data",1,IF(#REF!&lt;&gt;"",1,0))</f>
        <v>#REF!</v>
      </c>
      <c r="AD19" s="25" t="e">
        <f>IF('Crisis Indicator Data'!#REF!="No Data",1,IF(#REF!&lt;&gt;"",1,0))</f>
        <v>#REF!</v>
      </c>
      <c r="AE19" s="25" t="e">
        <f>IF('Crisis Indicator Data'!#REF!="No Data",1,IF(#REF!&lt;&gt;"",1,0))</f>
        <v>#REF!</v>
      </c>
      <c r="AF19" s="25" t="e">
        <f>IF('Crisis Indicator Data'!#REF!="No Data",1,IF(#REF!&lt;&gt;"",1,0))</f>
        <v>#REF!</v>
      </c>
      <c r="AG19" s="25" t="e">
        <f>IF('Crisis Indicator Data'!#REF!="No Data",1,IF(#REF!&lt;&gt;"",1,0))</f>
        <v>#REF!</v>
      </c>
      <c r="AH19" s="25" t="e">
        <f>IF('Crisis Indicator Data'!#REF!="No Data",1,IF(#REF!&lt;&gt;"",1,0))</f>
        <v>#REF!</v>
      </c>
      <c r="AI19" s="25" t="e">
        <f>IF('Crisis Indicator Data'!#REF!="No Data",1,IF(#REF!&lt;&gt;"",1,0))</f>
        <v>#REF!</v>
      </c>
      <c r="AJ19" s="25" t="e">
        <f>IF('Crisis Indicator Data'!#REF!="No Data",1,IF(#REF!&lt;&gt;"",1,0))</f>
        <v>#REF!</v>
      </c>
      <c r="AK19" s="25" t="e">
        <f>IF('Crisis Indicator Data'!#REF!="No Data",1,IF(#REF!&lt;&gt;"",1,0))</f>
        <v>#REF!</v>
      </c>
      <c r="AL19" s="25" t="e">
        <f>IF('Crisis Indicator Data'!#REF!="No Data",1,IF(#REF!&lt;&gt;"",1,0))</f>
        <v>#REF!</v>
      </c>
      <c r="AM19" s="25" t="e">
        <f>IF('Crisis Indicator Data'!#REF!="No Data",1,IF(#REF!&lt;&gt;"",1,0))</f>
        <v>#REF!</v>
      </c>
      <c r="AN19" s="25" t="e">
        <f>IF('Crisis Indicator Data'!#REF!="No Data",1,IF(#REF!&lt;&gt;"",1,0))</f>
        <v>#REF!</v>
      </c>
      <c r="AO19" s="25" t="e">
        <f>IF('Crisis Indicator Data'!#REF!="No Data",1,IF(#REF!&lt;&gt;"",1,0))</f>
        <v>#REF!</v>
      </c>
      <c r="AP19" s="25" t="e">
        <f>IF('Crisis Indicator Data'!#REF!="No Data",1,IF(#REF!&lt;&gt;"",1,0))</f>
        <v>#REF!</v>
      </c>
      <c r="AQ19" s="25" t="e">
        <f>IF('Crisis Indicator Data'!#REF!="No Data",1,IF(#REF!&lt;&gt;"",1,0))</f>
        <v>#REF!</v>
      </c>
      <c r="AR19" s="25" t="e">
        <f>IF('Crisis Indicator Data'!#REF!="No Data",1,IF(#REF!&lt;&gt;"",1,0))</f>
        <v>#REF!</v>
      </c>
      <c r="AS19" s="25" t="e">
        <f>IF('Crisis Indicator Data'!#REF!="No Data",1,IF(#REF!&lt;&gt;"",1,0))</f>
        <v>#REF!</v>
      </c>
      <c r="AT19" s="25" t="e">
        <f>IF('Crisis Indicator Data'!#REF!="No Data",1,IF(#REF!&lt;&gt;"",1,0))</f>
        <v>#REF!</v>
      </c>
      <c r="AU19" s="25" t="e">
        <f>IF('Crisis Indicator Data'!#REF!="No Data",1,IF(#REF!&lt;&gt;"",1,0))</f>
        <v>#REF!</v>
      </c>
      <c r="AV19" s="25" t="e">
        <f>IF('Crisis Indicator Data'!#REF!="No Data",1,IF(#REF!&lt;&gt;"",1,0))</f>
        <v>#REF!</v>
      </c>
      <c r="AW19" s="25" t="e">
        <f>IF('Crisis Indicator Data'!#REF!="No Data",1,IF(#REF!&lt;&gt;"",1,0))</f>
        <v>#REF!</v>
      </c>
      <c r="AX19" s="25" t="e">
        <f>IF('Crisis Indicator Data'!#REF!="No Data",1,IF(#REF!&lt;&gt;"",1,0))</f>
        <v>#REF!</v>
      </c>
      <c r="AY19" s="25" t="e">
        <f>IF('Crisis Indicator Data'!#REF!="No Data",1,IF(#REF!&lt;&gt;"",1,0))</f>
        <v>#REF!</v>
      </c>
      <c r="AZ19" s="25" t="e">
        <f>IF('Crisis Indicator Data'!#REF!="No Data",1,IF(#REF!&lt;&gt;"",1,0))</f>
        <v>#REF!</v>
      </c>
      <c r="BA19" t="e">
        <f t="shared" si="0"/>
        <v>#REF!</v>
      </c>
      <c r="BB19" s="27" t="e">
        <f t="shared" si="1"/>
        <v>#REF!</v>
      </c>
    </row>
    <row r="20" spans="1:54" x14ac:dyDescent="0.35">
      <c r="A20" t="s">
        <v>7779</v>
      </c>
      <c r="B20" s="25" t="e">
        <f>IF('Crisis Indicator Data'!#REF!="No Data",1,IF(#REF!&lt;&gt;"",1,0))</f>
        <v>#REF!</v>
      </c>
      <c r="C20" s="25" t="e">
        <f>IF('Crisis Indicator Data'!#REF!="No Data",1,IF(#REF!&lt;&gt;"",1,0))</f>
        <v>#REF!</v>
      </c>
      <c r="D20" s="25" t="e">
        <f>IF('Crisis Indicator Data'!#REF!="No Data",1,IF(#REF!&lt;&gt;"",1,0))</f>
        <v>#REF!</v>
      </c>
      <c r="E20" s="25" t="e">
        <f>IF('Crisis Indicator Data'!#REF!="No Data",1,IF(#REF!&lt;&gt;"",1,0))</f>
        <v>#REF!</v>
      </c>
      <c r="F20" s="25" t="e">
        <f>IF('Crisis Indicator Data'!#REF!="No Data",1,IF(#REF!&lt;&gt;"",1,0))</f>
        <v>#REF!</v>
      </c>
      <c r="G20" s="25" t="e">
        <f>IF('Crisis Indicator Data'!#REF!="No Data",1,IF(#REF!&lt;&gt;"",1,0))</f>
        <v>#REF!</v>
      </c>
      <c r="H20" s="25" t="e">
        <f>IF('Crisis Indicator Data'!#REF!="No Data",1,IF(#REF!&lt;&gt;"",1,0))</f>
        <v>#REF!</v>
      </c>
      <c r="I20" s="25" t="e">
        <f>IF('Crisis Indicator Data'!#REF!="No Data",1,IF(#REF!&lt;&gt;"",1,0))</f>
        <v>#REF!</v>
      </c>
      <c r="J20" s="25" t="e">
        <f>IF('Crisis Indicator Data'!#REF!="No Data",1,IF(#REF!&lt;&gt;"",1,0))</f>
        <v>#REF!</v>
      </c>
      <c r="K20" s="25" t="e">
        <f>IF('Crisis Indicator Data'!#REF!="No Data",1,IF(#REF!&lt;&gt;"",1,0))</f>
        <v>#REF!</v>
      </c>
      <c r="L20" s="25" t="e">
        <f>IF('Crisis Indicator Data'!#REF!="No Data",1,IF(#REF!&lt;&gt;"",1,0))</f>
        <v>#REF!</v>
      </c>
      <c r="M20" s="25" t="e">
        <f>IF('Crisis Indicator Data'!#REF!="No Data",1,IF(#REF!&lt;&gt;"",1,0))</f>
        <v>#REF!</v>
      </c>
      <c r="N20" s="25" t="e">
        <f>IF('Crisis Indicator Data'!#REF!="No Data",1,IF(#REF!&lt;&gt;"",1,0))</f>
        <v>#REF!</v>
      </c>
      <c r="O20" s="25" t="e">
        <f>IF('Crisis Indicator Data'!#REF!="No Data",1,IF(#REF!&lt;&gt;"",1,0))</f>
        <v>#REF!</v>
      </c>
      <c r="P20" s="25" t="e">
        <f>IF('Crisis Indicator Data'!#REF!="No Data",1,IF(#REF!&lt;&gt;"",1,0))</f>
        <v>#REF!</v>
      </c>
      <c r="Q20" s="25" t="e">
        <f>IF('Crisis Indicator Data'!#REF!="No Data",1,IF(#REF!&lt;&gt;"",1,0))</f>
        <v>#REF!</v>
      </c>
      <c r="R20" s="25" t="e">
        <f>IF('Crisis Indicator Data'!#REF!="No Data",1,IF(#REF!&lt;&gt;"",1,0))</f>
        <v>#REF!</v>
      </c>
      <c r="S20" s="25" t="e">
        <f>IF('Crisis Indicator Data'!#REF!="No Data",1,IF(#REF!&lt;&gt;"",1,0))</f>
        <v>#REF!</v>
      </c>
      <c r="T20" s="25" t="e">
        <f>IF('Crisis Indicator Data'!#REF!="No Data",1,IF(#REF!&lt;&gt;"",1,0))</f>
        <v>#REF!</v>
      </c>
      <c r="U20" s="25" t="e">
        <f>IF('Crisis Indicator Data'!#REF!="No Data",1,IF(#REF!&lt;&gt;"",1,0))</f>
        <v>#REF!</v>
      </c>
      <c r="V20" s="25" t="e">
        <f>IF('Crisis Indicator Data'!#REF!="No Data",1,IF(#REF!&lt;&gt;"",1,0))</f>
        <v>#REF!</v>
      </c>
      <c r="W20" s="25" t="e">
        <f>IF('Crisis Indicator Data'!#REF!="No Data",1,IF(#REF!&lt;&gt;"",1,0))</f>
        <v>#REF!</v>
      </c>
      <c r="X20" s="25" t="e">
        <f>IF('Crisis Indicator Data'!#REF!="No Data",1,IF(#REF!&lt;&gt;"",1,0))</f>
        <v>#REF!</v>
      </c>
      <c r="Y20" s="25" t="e">
        <f>IF('Crisis Indicator Data'!#REF!="No Data",1,IF(#REF!&lt;&gt;"",1,0))</f>
        <v>#REF!</v>
      </c>
      <c r="Z20" s="25" t="e">
        <f>IF('Crisis Indicator Data'!#REF!="No Data",1,IF(#REF!&lt;&gt;"",1,0))</f>
        <v>#REF!</v>
      </c>
      <c r="AA20" s="25" t="e">
        <f>IF('Crisis Indicator Data'!#REF!="No Data",1,IF(#REF!&lt;&gt;"",1,0))</f>
        <v>#REF!</v>
      </c>
      <c r="AB20" s="25" t="e">
        <f>IF('Crisis Indicator Data'!#REF!="No Data",1,IF(#REF!&lt;&gt;"",1,0))</f>
        <v>#REF!</v>
      </c>
      <c r="AC20" s="25" t="e">
        <f>IF('Crisis Indicator Data'!#REF!="No Data",1,IF(#REF!&lt;&gt;"",1,0))</f>
        <v>#REF!</v>
      </c>
      <c r="AD20" s="25" t="e">
        <f>IF('Crisis Indicator Data'!#REF!="No Data",1,IF(#REF!&lt;&gt;"",1,0))</f>
        <v>#REF!</v>
      </c>
      <c r="AE20" s="25" t="e">
        <f>IF('Crisis Indicator Data'!#REF!="No Data",1,IF(#REF!&lt;&gt;"",1,0))</f>
        <v>#REF!</v>
      </c>
      <c r="AF20" s="25" t="e">
        <f>IF('Crisis Indicator Data'!#REF!="No Data",1,IF(#REF!&lt;&gt;"",1,0))</f>
        <v>#REF!</v>
      </c>
      <c r="AG20" s="25" t="e">
        <f>IF('Crisis Indicator Data'!#REF!="No Data",1,IF(#REF!&lt;&gt;"",1,0))</f>
        <v>#REF!</v>
      </c>
      <c r="AH20" s="25" t="e">
        <f>IF('Crisis Indicator Data'!#REF!="No Data",1,IF(#REF!&lt;&gt;"",1,0))</f>
        <v>#REF!</v>
      </c>
      <c r="AI20" s="25" t="e">
        <f>IF('Crisis Indicator Data'!#REF!="No Data",1,IF(#REF!&lt;&gt;"",1,0))</f>
        <v>#REF!</v>
      </c>
      <c r="AJ20" s="25" t="e">
        <f>IF('Crisis Indicator Data'!#REF!="No Data",1,IF(#REF!&lt;&gt;"",1,0))</f>
        <v>#REF!</v>
      </c>
      <c r="AK20" s="25" t="e">
        <f>IF('Crisis Indicator Data'!#REF!="No Data",1,IF(#REF!&lt;&gt;"",1,0))</f>
        <v>#REF!</v>
      </c>
      <c r="AL20" s="25" t="e">
        <f>IF('Crisis Indicator Data'!#REF!="No Data",1,IF(#REF!&lt;&gt;"",1,0))</f>
        <v>#REF!</v>
      </c>
      <c r="AM20" s="25" t="e">
        <f>IF('Crisis Indicator Data'!#REF!="No Data",1,IF(#REF!&lt;&gt;"",1,0))</f>
        <v>#REF!</v>
      </c>
      <c r="AN20" s="25" t="e">
        <f>IF('Crisis Indicator Data'!#REF!="No Data",1,IF(#REF!&lt;&gt;"",1,0))</f>
        <v>#REF!</v>
      </c>
      <c r="AO20" s="25" t="e">
        <f>IF('Crisis Indicator Data'!#REF!="No Data",1,IF(#REF!&lt;&gt;"",1,0))</f>
        <v>#REF!</v>
      </c>
      <c r="AP20" s="25" t="e">
        <f>IF('Crisis Indicator Data'!#REF!="No Data",1,IF(#REF!&lt;&gt;"",1,0))</f>
        <v>#REF!</v>
      </c>
      <c r="AQ20" s="25" t="e">
        <f>IF('Crisis Indicator Data'!#REF!="No Data",1,IF(#REF!&lt;&gt;"",1,0))</f>
        <v>#REF!</v>
      </c>
      <c r="AR20" s="25" t="e">
        <f>IF('Crisis Indicator Data'!#REF!="No Data",1,IF(#REF!&lt;&gt;"",1,0))</f>
        <v>#REF!</v>
      </c>
      <c r="AS20" s="25" t="e">
        <f>IF('Crisis Indicator Data'!#REF!="No Data",1,IF(#REF!&lt;&gt;"",1,0))</f>
        <v>#REF!</v>
      </c>
      <c r="AT20" s="25" t="e">
        <f>IF('Crisis Indicator Data'!#REF!="No Data",1,IF(#REF!&lt;&gt;"",1,0))</f>
        <v>#REF!</v>
      </c>
      <c r="AU20" s="25" t="e">
        <f>IF('Crisis Indicator Data'!#REF!="No Data",1,IF(#REF!&lt;&gt;"",1,0))</f>
        <v>#REF!</v>
      </c>
      <c r="AV20" s="25" t="e">
        <f>IF('Crisis Indicator Data'!#REF!="No Data",1,IF(#REF!&lt;&gt;"",1,0))</f>
        <v>#REF!</v>
      </c>
      <c r="AW20" s="25" t="e">
        <f>IF('Crisis Indicator Data'!#REF!="No Data",1,IF(#REF!&lt;&gt;"",1,0))</f>
        <v>#REF!</v>
      </c>
      <c r="AX20" s="25" t="e">
        <f>IF('Crisis Indicator Data'!#REF!="No Data",1,IF(#REF!&lt;&gt;"",1,0))</f>
        <v>#REF!</v>
      </c>
      <c r="AY20" s="25" t="e">
        <f>IF('Crisis Indicator Data'!#REF!="No Data",1,IF(#REF!&lt;&gt;"",1,0))</f>
        <v>#REF!</v>
      </c>
      <c r="AZ20" s="25" t="e">
        <f>IF('Crisis Indicator Data'!#REF!="No Data",1,IF(#REF!&lt;&gt;"",1,0))</f>
        <v>#REF!</v>
      </c>
      <c r="BA20" t="e">
        <f t="shared" si="0"/>
        <v>#REF!</v>
      </c>
      <c r="BB20" s="27" t="e">
        <f t="shared" si="1"/>
        <v>#REF!</v>
      </c>
    </row>
    <row r="21" spans="1:54" x14ac:dyDescent="0.35">
      <c r="A21" t="s">
        <v>7772</v>
      </c>
      <c r="B21" s="25" t="e">
        <f>IF('Crisis Indicator Data'!#REF!="No Data",1,IF(#REF!&lt;&gt;"",1,0))</f>
        <v>#REF!</v>
      </c>
      <c r="C21" s="25" t="e">
        <f>IF('Crisis Indicator Data'!#REF!="No Data",1,IF(#REF!&lt;&gt;"",1,0))</f>
        <v>#REF!</v>
      </c>
      <c r="D21" s="25" t="e">
        <f>IF('Crisis Indicator Data'!#REF!="No Data",1,IF(#REF!&lt;&gt;"",1,0))</f>
        <v>#REF!</v>
      </c>
      <c r="E21" s="25" t="e">
        <f>IF('Crisis Indicator Data'!#REF!="No Data",1,IF(#REF!&lt;&gt;"",1,0))</f>
        <v>#REF!</v>
      </c>
      <c r="F21" s="25" t="e">
        <f>IF('Crisis Indicator Data'!#REF!="No Data",1,IF(#REF!&lt;&gt;"",1,0))</f>
        <v>#REF!</v>
      </c>
      <c r="G21" s="25" t="e">
        <f>IF('Crisis Indicator Data'!#REF!="No Data",1,IF(#REF!&lt;&gt;"",1,0))</f>
        <v>#REF!</v>
      </c>
      <c r="H21" s="25" t="e">
        <f>IF('Crisis Indicator Data'!#REF!="No Data",1,IF(#REF!&lt;&gt;"",1,0))</f>
        <v>#REF!</v>
      </c>
      <c r="I21" s="25" t="e">
        <f>IF('Crisis Indicator Data'!#REF!="No Data",1,IF(#REF!&lt;&gt;"",1,0))</f>
        <v>#REF!</v>
      </c>
      <c r="J21" s="25" t="e">
        <f>IF('Crisis Indicator Data'!#REF!="No Data",1,IF(#REF!&lt;&gt;"",1,0))</f>
        <v>#REF!</v>
      </c>
      <c r="K21" s="25" t="e">
        <f>IF('Crisis Indicator Data'!#REF!="No Data",1,IF(#REF!&lt;&gt;"",1,0))</f>
        <v>#REF!</v>
      </c>
      <c r="L21" s="25" t="e">
        <f>IF('Crisis Indicator Data'!#REF!="No Data",1,IF(#REF!&lt;&gt;"",1,0))</f>
        <v>#REF!</v>
      </c>
      <c r="M21" s="25" t="e">
        <f>IF('Crisis Indicator Data'!#REF!="No Data",1,IF(#REF!&lt;&gt;"",1,0))</f>
        <v>#REF!</v>
      </c>
      <c r="N21" s="25" t="e">
        <f>IF('Crisis Indicator Data'!#REF!="No Data",1,IF(#REF!&lt;&gt;"",1,0))</f>
        <v>#REF!</v>
      </c>
      <c r="O21" s="25" t="e">
        <f>IF('Crisis Indicator Data'!#REF!="No Data",1,IF(#REF!&lt;&gt;"",1,0))</f>
        <v>#REF!</v>
      </c>
      <c r="P21" s="25" t="e">
        <f>IF('Crisis Indicator Data'!#REF!="No Data",1,IF(#REF!&lt;&gt;"",1,0))</f>
        <v>#REF!</v>
      </c>
      <c r="Q21" s="25" t="e">
        <f>IF('Crisis Indicator Data'!#REF!="No Data",1,IF(#REF!&lt;&gt;"",1,0))</f>
        <v>#REF!</v>
      </c>
      <c r="R21" s="25" t="e">
        <f>IF('Crisis Indicator Data'!#REF!="No Data",1,IF(#REF!&lt;&gt;"",1,0))</f>
        <v>#REF!</v>
      </c>
      <c r="S21" s="25" t="e">
        <f>IF('Crisis Indicator Data'!#REF!="No Data",1,IF(#REF!&lt;&gt;"",1,0))</f>
        <v>#REF!</v>
      </c>
      <c r="T21" s="25" t="e">
        <f>IF('Crisis Indicator Data'!#REF!="No Data",1,IF(#REF!&lt;&gt;"",1,0))</f>
        <v>#REF!</v>
      </c>
      <c r="U21" s="25" t="e">
        <f>IF('Crisis Indicator Data'!#REF!="No Data",1,IF(#REF!&lt;&gt;"",1,0))</f>
        <v>#REF!</v>
      </c>
      <c r="V21" s="25" t="e">
        <f>IF('Crisis Indicator Data'!#REF!="No Data",1,IF(#REF!&lt;&gt;"",1,0))</f>
        <v>#REF!</v>
      </c>
      <c r="W21" s="25" t="e">
        <f>IF('Crisis Indicator Data'!#REF!="No Data",1,IF(#REF!&lt;&gt;"",1,0))</f>
        <v>#REF!</v>
      </c>
      <c r="X21" s="25" t="e">
        <f>IF('Crisis Indicator Data'!#REF!="No Data",1,IF(#REF!&lt;&gt;"",1,0))</f>
        <v>#REF!</v>
      </c>
      <c r="Y21" s="25" t="e">
        <f>IF('Crisis Indicator Data'!#REF!="No Data",1,IF(#REF!&lt;&gt;"",1,0))</f>
        <v>#REF!</v>
      </c>
      <c r="Z21" s="25" t="e">
        <f>IF('Crisis Indicator Data'!#REF!="No Data",1,IF(#REF!&lt;&gt;"",1,0))</f>
        <v>#REF!</v>
      </c>
      <c r="AA21" s="25" t="e">
        <f>IF('Crisis Indicator Data'!#REF!="No Data",1,IF(#REF!&lt;&gt;"",1,0))</f>
        <v>#REF!</v>
      </c>
      <c r="AB21" s="25" t="e">
        <f>IF('Crisis Indicator Data'!#REF!="No Data",1,IF(#REF!&lt;&gt;"",1,0))</f>
        <v>#REF!</v>
      </c>
      <c r="AC21" s="25" t="e">
        <f>IF('Crisis Indicator Data'!#REF!="No Data",1,IF(#REF!&lt;&gt;"",1,0))</f>
        <v>#REF!</v>
      </c>
      <c r="AD21" s="25" t="e">
        <f>IF('Crisis Indicator Data'!#REF!="No Data",1,IF(#REF!&lt;&gt;"",1,0))</f>
        <v>#REF!</v>
      </c>
      <c r="AE21" s="25" t="e">
        <f>IF('Crisis Indicator Data'!#REF!="No Data",1,IF(#REF!&lt;&gt;"",1,0))</f>
        <v>#REF!</v>
      </c>
      <c r="AF21" s="25" t="e">
        <f>IF('Crisis Indicator Data'!#REF!="No Data",1,IF(#REF!&lt;&gt;"",1,0))</f>
        <v>#REF!</v>
      </c>
      <c r="AG21" s="25" t="e">
        <f>IF('Crisis Indicator Data'!#REF!="No Data",1,IF(#REF!&lt;&gt;"",1,0))</f>
        <v>#REF!</v>
      </c>
      <c r="AH21" s="25" t="e">
        <f>IF('Crisis Indicator Data'!#REF!="No Data",1,IF(#REF!&lt;&gt;"",1,0))</f>
        <v>#REF!</v>
      </c>
      <c r="AI21" s="25" t="e">
        <f>IF('Crisis Indicator Data'!#REF!="No Data",1,IF(#REF!&lt;&gt;"",1,0))</f>
        <v>#REF!</v>
      </c>
      <c r="AJ21" s="25" t="e">
        <f>IF('Crisis Indicator Data'!#REF!="No Data",1,IF(#REF!&lt;&gt;"",1,0))</f>
        <v>#REF!</v>
      </c>
      <c r="AK21" s="25" t="e">
        <f>IF('Crisis Indicator Data'!#REF!="No Data",1,IF(#REF!&lt;&gt;"",1,0))</f>
        <v>#REF!</v>
      </c>
      <c r="AL21" s="25" t="e">
        <f>IF('Crisis Indicator Data'!#REF!="No Data",1,IF(#REF!&lt;&gt;"",1,0))</f>
        <v>#REF!</v>
      </c>
      <c r="AM21" s="25" t="e">
        <f>IF('Crisis Indicator Data'!#REF!="No Data",1,IF(#REF!&lt;&gt;"",1,0))</f>
        <v>#REF!</v>
      </c>
      <c r="AN21" s="25" t="e">
        <f>IF('Crisis Indicator Data'!#REF!="No Data",1,IF(#REF!&lt;&gt;"",1,0))</f>
        <v>#REF!</v>
      </c>
      <c r="AO21" s="25" t="e">
        <f>IF('Crisis Indicator Data'!#REF!="No Data",1,IF(#REF!&lt;&gt;"",1,0))</f>
        <v>#REF!</v>
      </c>
      <c r="AP21" s="25" t="e">
        <f>IF('Crisis Indicator Data'!#REF!="No Data",1,IF(#REF!&lt;&gt;"",1,0))</f>
        <v>#REF!</v>
      </c>
      <c r="AQ21" s="25" t="e">
        <f>IF('Crisis Indicator Data'!#REF!="No Data",1,IF(#REF!&lt;&gt;"",1,0))</f>
        <v>#REF!</v>
      </c>
      <c r="AR21" s="25" t="e">
        <f>IF('Crisis Indicator Data'!#REF!="No Data",1,IF(#REF!&lt;&gt;"",1,0))</f>
        <v>#REF!</v>
      </c>
      <c r="AS21" s="25" t="e">
        <f>IF('Crisis Indicator Data'!#REF!="No Data",1,IF(#REF!&lt;&gt;"",1,0))</f>
        <v>#REF!</v>
      </c>
      <c r="AT21" s="25" t="e">
        <f>IF('Crisis Indicator Data'!#REF!="No Data",1,IF(#REF!&lt;&gt;"",1,0))</f>
        <v>#REF!</v>
      </c>
      <c r="AU21" s="25" t="e">
        <f>IF('Crisis Indicator Data'!#REF!="No Data",1,IF(#REF!&lt;&gt;"",1,0))</f>
        <v>#REF!</v>
      </c>
      <c r="AV21" s="25" t="e">
        <f>IF('Crisis Indicator Data'!#REF!="No Data",1,IF(#REF!&lt;&gt;"",1,0))</f>
        <v>#REF!</v>
      </c>
      <c r="AW21" s="25" t="e">
        <f>IF('Crisis Indicator Data'!#REF!="No Data",1,IF(#REF!&lt;&gt;"",1,0))</f>
        <v>#REF!</v>
      </c>
      <c r="AX21" s="25" t="e">
        <f>IF('Crisis Indicator Data'!#REF!="No Data",1,IF(#REF!&lt;&gt;"",1,0))</f>
        <v>#REF!</v>
      </c>
      <c r="AY21" s="25" t="e">
        <f>IF('Crisis Indicator Data'!#REF!="No Data",1,IF(#REF!&lt;&gt;"",1,0))</f>
        <v>#REF!</v>
      </c>
      <c r="AZ21" s="25" t="e">
        <f>IF('Crisis Indicator Data'!#REF!="No Data",1,IF(#REF!&lt;&gt;"",1,0))</f>
        <v>#REF!</v>
      </c>
      <c r="BA21" t="e">
        <f t="shared" si="0"/>
        <v>#REF!</v>
      </c>
      <c r="BB21" s="27" t="e">
        <f t="shared" si="1"/>
        <v>#REF!</v>
      </c>
    </row>
    <row r="22" spans="1:54" x14ac:dyDescent="0.35">
      <c r="A22" t="s">
        <v>7766</v>
      </c>
      <c r="B22" s="25" t="e">
        <f>IF('Crisis Indicator Data'!#REF!="No Data",1,IF(#REF!&lt;&gt;"",1,0))</f>
        <v>#REF!</v>
      </c>
      <c r="C22" s="25" t="e">
        <f>IF('Crisis Indicator Data'!#REF!="No Data",1,IF(#REF!&lt;&gt;"",1,0))</f>
        <v>#REF!</v>
      </c>
      <c r="D22" s="25" t="e">
        <f>IF('Crisis Indicator Data'!#REF!="No Data",1,IF(#REF!&lt;&gt;"",1,0))</f>
        <v>#REF!</v>
      </c>
      <c r="E22" s="25" t="e">
        <f>IF('Crisis Indicator Data'!#REF!="No Data",1,IF(#REF!&lt;&gt;"",1,0))</f>
        <v>#REF!</v>
      </c>
      <c r="F22" s="25" t="e">
        <f>IF('Crisis Indicator Data'!#REF!="No Data",1,IF(#REF!&lt;&gt;"",1,0))</f>
        <v>#REF!</v>
      </c>
      <c r="G22" s="25" t="e">
        <f>IF('Crisis Indicator Data'!#REF!="No Data",1,IF(#REF!&lt;&gt;"",1,0))</f>
        <v>#REF!</v>
      </c>
      <c r="H22" s="25" t="e">
        <f>IF('Crisis Indicator Data'!#REF!="No Data",1,IF(#REF!&lt;&gt;"",1,0))</f>
        <v>#REF!</v>
      </c>
      <c r="I22" s="25" t="e">
        <f>IF('Crisis Indicator Data'!#REF!="No Data",1,IF(#REF!&lt;&gt;"",1,0))</f>
        <v>#REF!</v>
      </c>
      <c r="J22" s="25" t="e">
        <f>IF('Crisis Indicator Data'!#REF!="No Data",1,IF(#REF!&lt;&gt;"",1,0))</f>
        <v>#REF!</v>
      </c>
      <c r="K22" s="25" t="e">
        <f>IF('Crisis Indicator Data'!#REF!="No Data",1,IF(#REF!&lt;&gt;"",1,0))</f>
        <v>#REF!</v>
      </c>
      <c r="L22" s="25" t="e">
        <f>IF('Crisis Indicator Data'!#REF!="No Data",1,IF(#REF!&lt;&gt;"",1,0))</f>
        <v>#REF!</v>
      </c>
      <c r="M22" s="25" t="e">
        <f>IF('Crisis Indicator Data'!#REF!="No Data",1,IF(#REF!&lt;&gt;"",1,0))</f>
        <v>#REF!</v>
      </c>
      <c r="N22" s="25" t="e">
        <f>IF('Crisis Indicator Data'!#REF!="No Data",1,IF(#REF!&lt;&gt;"",1,0))</f>
        <v>#REF!</v>
      </c>
      <c r="O22" s="25" t="e">
        <f>IF('Crisis Indicator Data'!#REF!="No Data",1,IF(#REF!&lt;&gt;"",1,0))</f>
        <v>#REF!</v>
      </c>
      <c r="P22" s="25" t="e">
        <f>IF('Crisis Indicator Data'!#REF!="No Data",1,IF(#REF!&lt;&gt;"",1,0))</f>
        <v>#REF!</v>
      </c>
      <c r="Q22" s="25" t="e">
        <f>IF('Crisis Indicator Data'!#REF!="No Data",1,IF(#REF!&lt;&gt;"",1,0))</f>
        <v>#REF!</v>
      </c>
      <c r="R22" s="25" t="e">
        <f>IF('Crisis Indicator Data'!#REF!="No Data",1,IF(#REF!&lt;&gt;"",1,0))</f>
        <v>#REF!</v>
      </c>
      <c r="S22" s="25" t="e">
        <f>IF('Crisis Indicator Data'!#REF!="No Data",1,IF(#REF!&lt;&gt;"",1,0))</f>
        <v>#REF!</v>
      </c>
      <c r="T22" s="25" t="e">
        <f>IF('Crisis Indicator Data'!#REF!="No Data",1,IF(#REF!&lt;&gt;"",1,0))</f>
        <v>#REF!</v>
      </c>
      <c r="U22" s="25" t="e">
        <f>IF('Crisis Indicator Data'!#REF!="No Data",1,IF(#REF!&lt;&gt;"",1,0))</f>
        <v>#REF!</v>
      </c>
      <c r="V22" s="25" t="e">
        <f>IF('Crisis Indicator Data'!#REF!="No Data",1,IF(#REF!&lt;&gt;"",1,0))</f>
        <v>#REF!</v>
      </c>
      <c r="W22" s="25" t="e">
        <f>IF('Crisis Indicator Data'!#REF!="No Data",1,IF(#REF!&lt;&gt;"",1,0))</f>
        <v>#REF!</v>
      </c>
      <c r="X22" s="25" t="e">
        <f>IF('Crisis Indicator Data'!#REF!="No Data",1,IF(#REF!&lt;&gt;"",1,0))</f>
        <v>#REF!</v>
      </c>
      <c r="Y22" s="25" t="e">
        <f>IF('Crisis Indicator Data'!#REF!="No Data",1,IF(#REF!&lt;&gt;"",1,0))</f>
        <v>#REF!</v>
      </c>
      <c r="Z22" s="25" t="e">
        <f>IF('Crisis Indicator Data'!#REF!="No Data",1,IF(#REF!&lt;&gt;"",1,0))</f>
        <v>#REF!</v>
      </c>
      <c r="AA22" s="25" t="e">
        <f>IF('Crisis Indicator Data'!#REF!="No Data",1,IF(#REF!&lt;&gt;"",1,0))</f>
        <v>#REF!</v>
      </c>
      <c r="AB22" s="25" t="e">
        <f>IF('Crisis Indicator Data'!#REF!="No Data",1,IF(#REF!&lt;&gt;"",1,0))</f>
        <v>#REF!</v>
      </c>
      <c r="AC22" s="25" t="e">
        <f>IF('Crisis Indicator Data'!#REF!="No Data",1,IF(#REF!&lt;&gt;"",1,0))</f>
        <v>#REF!</v>
      </c>
      <c r="AD22" s="25" t="e">
        <f>IF('Crisis Indicator Data'!#REF!="No Data",1,IF(#REF!&lt;&gt;"",1,0))</f>
        <v>#REF!</v>
      </c>
      <c r="AE22" s="25" t="e">
        <f>IF('Crisis Indicator Data'!#REF!="No Data",1,IF(#REF!&lt;&gt;"",1,0))</f>
        <v>#REF!</v>
      </c>
      <c r="AF22" s="25" t="e">
        <f>IF('Crisis Indicator Data'!#REF!="No Data",1,IF(#REF!&lt;&gt;"",1,0))</f>
        <v>#REF!</v>
      </c>
      <c r="AG22" s="25" t="e">
        <f>IF('Crisis Indicator Data'!#REF!="No Data",1,IF(#REF!&lt;&gt;"",1,0))</f>
        <v>#REF!</v>
      </c>
      <c r="AH22" s="25" t="e">
        <f>IF('Crisis Indicator Data'!#REF!="No Data",1,IF(#REF!&lt;&gt;"",1,0))</f>
        <v>#REF!</v>
      </c>
      <c r="AI22" s="25" t="e">
        <f>IF('Crisis Indicator Data'!#REF!="No Data",1,IF(#REF!&lt;&gt;"",1,0))</f>
        <v>#REF!</v>
      </c>
      <c r="AJ22" s="25" t="e">
        <f>IF('Crisis Indicator Data'!#REF!="No Data",1,IF(#REF!&lt;&gt;"",1,0))</f>
        <v>#REF!</v>
      </c>
      <c r="AK22" s="25" t="e">
        <f>IF('Crisis Indicator Data'!#REF!="No Data",1,IF(#REF!&lt;&gt;"",1,0))</f>
        <v>#REF!</v>
      </c>
      <c r="AL22" s="25" t="e">
        <f>IF('Crisis Indicator Data'!#REF!="No Data",1,IF(#REF!&lt;&gt;"",1,0))</f>
        <v>#REF!</v>
      </c>
      <c r="AM22" s="25" t="e">
        <f>IF('Crisis Indicator Data'!#REF!="No Data",1,IF(#REF!&lt;&gt;"",1,0))</f>
        <v>#REF!</v>
      </c>
      <c r="AN22" s="25" t="e">
        <f>IF('Crisis Indicator Data'!#REF!="No Data",1,IF(#REF!&lt;&gt;"",1,0))</f>
        <v>#REF!</v>
      </c>
      <c r="AO22" s="25" t="e">
        <f>IF('Crisis Indicator Data'!#REF!="No Data",1,IF(#REF!&lt;&gt;"",1,0))</f>
        <v>#REF!</v>
      </c>
      <c r="AP22" s="25" t="e">
        <f>IF('Crisis Indicator Data'!#REF!="No Data",1,IF(#REF!&lt;&gt;"",1,0))</f>
        <v>#REF!</v>
      </c>
      <c r="AQ22" s="25" t="e">
        <f>IF('Crisis Indicator Data'!#REF!="No Data",1,IF(#REF!&lt;&gt;"",1,0))</f>
        <v>#REF!</v>
      </c>
      <c r="AR22" s="25" t="e">
        <f>IF('Crisis Indicator Data'!#REF!="No Data",1,IF(#REF!&lt;&gt;"",1,0))</f>
        <v>#REF!</v>
      </c>
      <c r="AS22" s="25" t="e">
        <f>IF('Crisis Indicator Data'!#REF!="No Data",1,IF(#REF!&lt;&gt;"",1,0))</f>
        <v>#REF!</v>
      </c>
      <c r="AT22" s="25" t="e">
        <f>IF('Crisis Indicator Data'!#REF!="No Data",1,IF(#REF!&lt;&gt;"",1,0))</f>
        <v>#REF!</v>
      </c>
      <c r="AU22" s="25" t="e">
        <f>IF('Crisis Indicator Data'!#REF!="No Data",1,IF(#REF!&lt;&gt;"",1,0))</f>
        <v>#REF!</v>
      </c>
      <c r="AV22" s="25" t="e">
        <f>IF('Crisis Indicator Data'!#REF!="No Data",1,IF(#REF!&lt;&gt;"",1,0))</f>
        <v>#REF!</v>
      </c>
      <c r="AW22" s="25" t="e">
        <f>IF('Crisis Indicator Data'!#REF!="No Data",1,IF(#REF!&lt;&gt;"",1,0))</f>
        <v>#REF!</v>
      </c>
      <c r="AX22" s="25" t="e">
        <f>IF('Crisis Indicator Data'!#REF!="No Data",1,IF(#REF!&lt;&gt;"",1,0))</f>
        <v>#REF!</v>
      </c>
      <c r="AY22" s="25" t="e">
        <f>IF('Crisis Indicator Data'!#REF!="No Data",1,IF(#REF!&lt;&gt;"",1,0))</f>
        <v>#REF!</v>
      </c>
      <c r="AZ22" s="25" t="e">
        <f>IF('Crisis Indicator Data'!#REF!="No Data",1,IF(#REF!&lt;&gt;"",1,0))</f>
        <v>#REF!</v>
      </c>
      <c r="BA22" t="e">
        <f t="shared" si="0"/>
        <v>#REF!</v>
      </c>
      <c r="BB22" s="27" t="e">
        <f t="shared" si="1"/>
        <v>#REF!</v>
      </c>
    </row>
    <row r="23" spans="1:54" x14ac:dyDescent="0.35">
      <c r="A23" t="s">
        <v>7781</v>
      </c>
      <c r="B23" s="25" t="e">
        <f>IF('Crisis Indicator Data'!#REF!="No Data",1,IF(#REF!&lt;&gt;"",1,0))</f>
        <v>#REF!</v>
      </c>
      <c r="C23" s="25" t="e">
        <f>IF('Crisis Indicator Data'!#REF!="No Data",1,IF(#REF!&lt;&gt;"",1,0))</f>
        <v>#REF!</v>
      </c>
      <c r="D23" s="25" t="e">
        <f>IF('Crisis Indicator Data'!#REF!="No Data",1,IF(#REF!&lt;&gt;"",1,0))</f>
        <v>#REF!</v>
      </c>
      <c r="E23" s="25" t="e">
        <f>IF('Crisis Indicator Data'!#REF!="No Data",1,IF(#REF!&lt;&gt;"",1,0))</f>
        <v>#REF!</v>
      </c>
      <c r="F23" s="25" t="e">
        <f>IF('Crisis Indicator Data'!#REF!="No Data",1,IF(#REF!&lt;&gt;"",1,0))</f>
        <v>#REF!</v>
      </c>
      <c r="G23" s="25" t="e">
        <f>IF('Crisis Indicator Data'!#REF!="No Data",1,IF(#REF!&lt;&gt;"",1,0))</f>
        <v>#REF!</v>
      </c>
      <c r="H23" s="25" t="e">
        <f>IF('Crisis Indicator Data'!#REF!="No Data",1,IF(#REF!&lt;&gt;"",1,0))</f>
        <v>#REF!</v>
      </c>
      <c r="I23" s="25" t="e">
        <f>IF('Crisis Indicator Data'!#REF!="No Data",1,IF(#REF!&lt;&gt;"",1,0))</f>
        <v>#REF!</v>
      </c>
      <c r="J23" s="25" t="e">
        <f>IF('Crisis Indicator Data'!#REF!="No Data",1,IF(#REF!&lt;&gt;"",1,0))</f>
        <v>#REF!</v>
      </c>
      <c r="K23" s="25" t="e">
        <f>IF('Crisis Indicator Data'!#REF!="No Data",1,IF(#REF!&lt;&gt;"",1,0))</f>
        <v>#REF!</v>
      </c>
      <c r="L23" s="25" t="e">
        <f>IF('Crisis Indicator Data'!#REF!="No Data",1,IF(#REF!&lt;&gt;"",1,0))</f>
        <v>#REF!</v>
      </c>
      <c r="M23" s="25" t="e">
        <f>IF('Crisis Indicator Data'!#REF!="No Data",1,IF(#REF!&lt;&gt;"",1,0))</f>
        <v>#REF!</v>
      </c>
      <c r="N23" s="25" t="e">
        <f>IF('Crisis Indicator Data'!#REF!="No Data",1,IF(#REF!&lt;&gt;"",1,0))</f>
        <v>#REF!</v>
      </c>
      <c r="O23" s="25" t="e">
        <f>IF('Crisis Indicator Data'!#REF!="No Data",1,IF(#REF!&lt;&gt;"",1,0))</f>
        <v>#REF!</v>
      </c>
      <c r="P23" s="25" t="e">
        <f>IF('Crisis Indicator Data'!#REF!="No Data",1,IF(#REF!&lt;&gt;"",1,0))</f>
        <v>#REF!</v>
      </c>
      <c r="Q23" s="25" t="e">
        <f>IF('Crisis Indicator Data'!#REF!="No Data",1,IF(#REF!&lt;&gt;"",1,0))</f>
        <v>#REF!</v>
      </c>
      <c r="R23" s="25" t="e">
        <f>IF('Crisis Indicator Data'!#REF!="No Data",1,IF(#REF!&lt;&gt;"",1,0))</f>
        <v>#REF!</v>
      </c>
      <c r="S23" s="25" t="e">
        <f>IF('Crisis Indicator Data'!#REF!="No Data",1,IF(#REF!&lt;&gt;"",1,0))</f>
        <v>#REF!</v>
      </c>
      <c r="T23" s="25" t="e">
        <f>IF('Crisis Indicator Data'!#REF!="No Data",1,IF(#REF!&lt;&gt;"",1,0))</f>
        <v>#REF!</v>
      </c>
      <c r="U23" s="25" t="e">
        <f>IF('Crisis Indicator Data'!#REF!="No Data",1,IF(#REF!&lt;&gt;"",1,0))</f>
        <v>#REF!</v>
      </c>
      <c r="V23" s="25" t="e">
        <f>IF('Crisis Indicator Data'!#REF!="No Data",1,IF(#REF!&lt;&gt;"",1,0))</f>
        <v>#REF!</v>
      </c>
      <c r="W23" s="25" t="e">
        <f>IF('Crisis Indicator Data'!#REF!="No Data",1,IF(#REF!&lt;&gt;"",1,0))</f>
        <v>#REF!</v>
      </c>
      <c r="X23" s="25" t="e">
        <f>IF('Crisis Indicator Data'!#REF!="No Data",1,IF(#REF!&lt;&gt;"",1,0))</f>
        <v>#REF!</v>
      </c>
      <c r="Y23" s="25" t="e">
        <f>IF('Crisis Indicator Data'!#REF!="No Data",1,IF(#REF!&lt;&gt;"",1,0))</f>
        <v>#REF!</v>
      </c>
      <c r="Z23" s="25" t="e">
        <f>IF('Crisis Indicator Data'!#REF!="No Data",1,IF(#REF!&lt;&gt;"",1,0))</f>
        <v>#REF!</v>
      </c>
      <c r="AA23" s="25" t="e">
        <f>IF('Crisis Indicator Data'!#REF!="No Data",1,IF(#REF!&lt;&gt;"",1,0))</f>
        <v>#REF!</v>
      </c>
      <c r="AB23" s="25" t="e">
        <f>IF('Crisis Indicator Data'!#REF!="No Data",1,IF(#REF!&lt;&gt;"",1,0))</f>
        <v>#REF!</v>
      </c>
      <c r="AC23" s="25" t="e">
        <f>IF('Crisis Indicator Data'!#REF!="No Data",1,IF(#REF!&lt;&gt;"",1,0))</f>
        <v>#REF!</v>
      </c>
      <c r="AD23" s="25" t="e">
        <f>IF('Crisis Indicator Data'!#REF!="No Data",1,IF(#REF!&lt;&gt;"",1,0))</f>
        <v>#REF!</v>
      </c>
      <c r="AE23" s="25" t="e">
        <f>IF('Crisis Indicator Data'!#REF!="No Data",1,IF(#REF!&lt;&gt;"",1,0))</f>
        <v>#REF!</v>
      </c>
      <c r="AF23" s="25" t="e">
        <f>IF('Crisis Indicator Data'!#REF!="No Data",1,IF(#REF!&lt;&gt;"",1,0))</f>
        <v>#REF!</v>
      </c>
      <c r="AG23" s="25" t="e">
        <f>IF('Crisis Indicator Data'!#REF!="No Data",1,IF(#REF!&lt;&gt;"",1,0))</f>
        <v>#REF!</v>
      </c>
      <c r="AH23" s="25" t="e">
        <f>IF('Crisis Indicator Data'!#REF!="No Data",1,IF(#REF!&lt;&gt;"",1,0))</f>
        <v>#REF!</v>
      </c>
      <c r="AI23" s="25" t="e">
        <f>IF('Crisis Indicator Data'!#REF!="No Data",1,IF(#REF!&lt;&gt;"",1,0))</f>
        <v>#REF!</v>
      </c>
      <c r="AJ23" s="25" t="e">
        <f>IF('Crisis Indicator Data'!#REF!="No Data",1,IF(#REF!&lt;&gt;"",1,0))</f>
        <v>#REF!</v>
      </c>
      <c r="AK23" s="25" t="e">
        <f>IF('Crisis Indicator Data'!#REF!="No Data",1,IF(#REF!&lt;&gt;"",1,0))</f>
        <v>#REF!</v>
      </c>
      <c r="AL23" s="25" t="e">
        <f>IF('Crisis Indicator Data'!#REF!="No Data",1,IF(#REF!&lt;&gt;"",1,0))</f>
        <v>#REF!</v>
      </c>
      <c r="AM23" s="25" t="e">
        <f>IF('Crisis Indicator Data'!#REF!="No Data",1,IF(#REF!&lt;&gt;"",1,0))</f>
        <v>#REF!</v>
      </c>
      <c r="AN23" s="25" t="e">
        <f>IF('Crisis Indicator Data'!#REF!="No Data",1,IF(#REF!&lt;&gt;"",1,0))</f>
        <v>#REF!</v>
      </c>
      <c r="AO23" s="25" t="e">
        <f>IF('Crisis Indicator Data'!#REF!="No Data",1,IF(#REF!&lt;&gt;"",1,0))</f>
        <v>#REF!</v>
      </c>
      <c r="AP23" s="25" t="e">
        <f>IF('Crisis Indicator Data'!#REF!="No Data",1,IF(#REF!&lt;&gt;"",1,0))</f>
        <v>#REF!</v>
      </c>
      <c r="AQ23" s="25" t="e">
        <f>IF('Crisis Indicator Data'!#REF!="No Data",1,IF(#REF!&lt;&gt;"",1,0))</f>
        <v>#REF!</v>
      </c>
      <c r="AR23" s="25" t="e">
        <f>IF('Crisis Indicator Data'!#REF!="No Data",1,IF(#REF!&lt;&gt;"",1,0))</f>
        <v>#REF!</v>
      </c>
      <c r="AS23" s="25" t="e">
        <f>IF('Crisis Indicator Data'!#REF!="No Data",1,IF(#REF!&lt;&gt;"",1,0))</f>
        <v>#REF!</v>
      </c>
      <c r="AT23" s="25" t="e">
        <f>IF('Crisis Indicator Data'!#REF!="No Data",1,IF(#REF!&lt;&gt;"",1,0))</f>
        <v>#REF!</v>
      </c>
      <c r="AU23" s="25" t="e">
        <f>IF('Crisis Indicator Data'!#REF!="No Data",1,IF(#REF!&lt;&gt;"",1,0))</f>
        <v>#REF!</v>
      </c>
      <c r="AV23" s="25" t="e">
        <f>IF('Crisis Indicator Data'!#REF!="No Data",1,IF(#REF!&lt;&gt;"",1,0))</f>
        <v>#REF!</v>
      </c>
      <c r="AW23" s="25" t="e">
        <f>IF('Crisis Indicator Data'!#REF!="No Data",1,IF(#REF!&lt;&gt;"",1,0))</f>
        <v>#REF!</v>
      </c>
      <c r="AX23" s="25" t="e">
        <f>IF('Crisis Indicator Data'!#REF!="No Data",1,IF(#REF!&lt;&gt;"",1,0))</f>
        <v>#REF!</v>
      </c>
      <c r="AY23" s="25" t="e">
        <f>IF('Crisis Indicator Data'!#REF!="No Data",1,IF(#REF!&lt;&gt;"",1,0))</f>
        <v>#REF!</v>
      </c>
      <c r="AZ23" s="25" t="e">
        <f>IF('Crisis Indicator Data'!#REF!="No Data",1,IF(#REF!&lt;&gt;"",1,0))</f>
        <v>#REF!</v>
      </c>
      <c r="BA23" t="e">
        <f t="shared" si="0"/>
        <v>#REF!</v>
      </c>
      <c r="BB23" s="27" t="e">
        <f t="shared" si="1"/>
        <v>#REF!</v>
      </c>
    </row>
    <row r="24" spans="1:54" x14ac:dyDescent="0.35">
      <c r="A24" t="s">
        <v>7773</v>
      </c>
      <c r="B24" s="25" t="e">
        <f>IF('Crisis Indicator Data'!#REF!="No Data",1,IF(#REF!&lt;&gt;"",1,0))</f>
        <v>#REF!</v>
      </c>
      <c r="C24" s="25" t="e">
        <f>IF('Crisis Indicator Data'!#REF!="No Data",1,IF(#REF!&lt;&gt;"",1,0))</f>
        <v>#REF!</v>
      </c>
      <c r="D24" s="25" t="e">
        <f>IF('Crisis Indicator Data'!#REF!="No Data",1,IF(#REF!&lt;&gt;"",1,0))</f>
        <v>#REF!</v>
      </c>
      <c r="E24" s="25" t="e">
        <f>IF('Crisis Indicator Data'!#REF!="No Data",1,IF(#REF!&lt;&gt;"",1,0))</f>
        <v>#REF!</v>
      </c>
      <c r="F24" s="25" t="e">
        <f>IF('Crisis Indicator Data'!#REF!="No Data",1,IF(#REF!&lt;&gt;"",1,0))</f>
        <v>#REF!</v>
      </c>
      <c r="G24" s="25" t="e">
        <f>IF('Crisis Indicator Data'!#REF!="No Data",1,IF(#REF!&lt;&gt;"",1,0))</f>
        <v>#REF!</v>
      </c>
      <c r="H24" s="25" t="e">
        <f>IF('Crisis Indicator Data'!#REF!="No Data",1,IF(#REF!&lt;&gt;"",1,0))</f>
        <v>#REF!</v>
      </c>
      <c r="I24" s="25" t="e">
        <f>IF('Crisis Indicator Data'!#REF!="No Data",1,IF(#REF!&lt;&gt;"",1,0))</f>
        <v>#REF!</v>
      </c>
      <c r="J24" s="25" t="e">
        <f>IF('Crisis Indicator Data'!#REF!="No Data",1,IF(#REF!&lt;&gt;"",1,0))</f>
        <v>#REF!</v>
      </c>
      <c r="K24" s="25" t="e">
        <f>IF('Crisis Indicator Data'!#REF!="No Data",1,IF(#REF!&lt;&gt;"",1,0))</f>
        <v>#REF!</v>
      </c>
      <c r="L24" s="25" t="e">
        <f>IF('Crisis Indicator Data'!#REF!="No Data",1,IF(#REF!&lt;&gt;"",1,0))</f>
        <v>#REF!</v>
      </c>
      <c r="M24" s="25" t="e">
        <f>IF('Crisis Indicator Data'!#REF!="No Data",1,IF(#REF!&lt;&gt;"",1,0))</f>
        <v>#REF!</v>
      </c>
      <c r="N24" s="25" t="e">
        <f>IF('Crisis Indicator Data'!#REF!="No Data",1,IF(#REF!&lt;&gt;"",1,0))</f>
        <v>#REF!</v>
      </c>
      <c r="O24" s="25" t="e">
        <f>IF('Crisis Indicator Data'!#REF!="No Data",1,IF(#REF!&lt;&gt;"",1,0))</f>
        <v>#REF!</v>
      </c>
      <c r="P24" s="25" t="e">
        <f>IF('Crisis Indicator Data'!#REF!="No Data",1,IF(#REF!&lt;&gt;"",1,0))</f>
        <v>#REF!</v>
      </c>
      <c r="Q24" s="25" t="e">
        <f>IF('Crisis Indicator Data'!#REF!="No Data",1,IF(#REF!&lt;&gt;"",1,0))</f>
        <v>#REF!</v>
      </c>
      <c r="R24" s="25" t="e">
        <f>IF('Crisis Indicator Data'!#REF!="No Data",1,IF(#REF!&lt;&gt;"",1,0))</f>
        <v>#REF!</v>
      </c>
      <c r="S24" s="25" t="e">
        <f>IF('Crisis Indicator Data'!#REF!="No Data",1,IF(#REF!&lt;&gt;"",1,0))</f>
        <v>#REF!</v>
      </c>
      <c r="T24" s="25" t="e">
        <f>IF('Crisis Indicator Data'!#REF!="No Data",1,IF(#REF!&lt;&gt;"",1,0))</f>
        <v>#REF!</v>
      </c>
      <c r="U24" s="25" t="e">
        <f>IF('Crisis Indicator Data'!#REF!="No Data",1,IF(#REF!&lt;&gt;"",1,0))</f>
        <v>#REF!</v>
      </c>
      <c r="V24" s="25" t="e">
        <f>IF('Crisis Indicator Data'!#REF!="No Data",1,IF(#REF!&lt;&gt;"",1,0))</f>
        <v>#REF!</v>
      </c>
      <c r="W24" s="25" t="e">
        <f>IF('Crisis Indicator Data'!#REF!="No Data",1,IF(#REF!&lt;&gt;"",1,0))</f>
        <v>#REF!</v>
      </c>
      <c r="X24" s="25" t="e">
        <f>IF('Crisis Indicator Data'!#REF!="No Data",1,IF(#REF!&lt;&gt;"",1,0))</f>
        <v>#REF!</v>
      </c>
      <c r="Y24" s="25" t="e">
        <f>IF('Crisis Indicator Data'!#REF!="No Data",1,IF(#REF!&lt;&gt;"",1,0))</f>
        <v>#REF!</v>
      </c>
      <c r="Z24" s="25" t="e">
        <f>IF('Crisis Indicator Data'!#REF!="No Data",1,IF(#REF!&lt;&gt;"",1,0))</f>
        <v>#REF!</v>
      </c>
      <c r="AA24" s="25" t="e">
        <f>IF('Crisis Indicator Data'!#REF!="No Data",1,IF(#REF!&lt;&gt;"",1,0))</f>
        <v>#REF!</v>
      </c>
      <c r="AB24" s="25" t="e">
        <f>IF('Crisis Indicator Data'!#REF!="No Data",1,IF(#REF!&lt;&gt;"",1,0))</f>
        <v>#REF!</v>
      </c>
      <c r="AC24" s="25" t="e">
        <f>IF('Crisis Indicator Data'!#REF!="No Data",1,IF(#REF!&lt;&gt;"",1,0))</f>
        <v>#REF!</v>
      </c>
      <c r="AD24" s="25" t="e">
        <f>IF('Crisis Indicator Data'!#REF!="No Data",1,IF(#REF!&lt;&gt;"",1,0))</f>
        <v>#REF!</v>
      </c>
      <c r="AE24" s="25" t="e">
        <f>IF('Crisis Indicator Data'!#REF!="No Data",1,IF(#REF!&lt;&gt;"",1,0))</f>
        <v>#REF!</v>
      </c>
      <c r="AF24" s="25" t="e">
        <f>IF('Crisis Indicator Data'!#REF!="No Data",1,IF(#REF!&lt;&gt;"",1,0))</f>
        <v>#REF!</v>
      </c>
      <c r="AG24" s="25" t="e">
        <f>IF('Crisis Indicator Data'!#REF!="No Data",1,IF(#REF!&lt;&gt;"",1,0))</f>
        <v>#REF!</v>
      </c>
      <c r="AH24" s="25" t="e">
        <f>IF('Crisis Indicator Data'!#REF!="No Data",1,IF(#REF!&lt;&gt;"",1,0))</f>
        <v>#REF!</v>
      </c>
      <c r="AI24" s="25" t="e">
        <f>IF('Crisis Indicator Data'!#REF!="No Data",1,IF(#REF!&lt;&gt;"",1,0))</f>
        <v>#REF!</v>
      </c>
      <c r="AJ24" s="25" t="e">
        <f>IF('Crisis Indicator Data'!#REF!="No Data",1,IF(#REF!&lt;&gt;"",1,0))</f>
        <v>#REF!</v>
      </c>
      <c r="AK24" s="25" t="e">
        <f>IF('Crisis Indicator Data'!#REF!="No Data",1,IF(#REF!&lt;&gt;"",1,0))</f>
        <v>#REF!</v>
      </c>
      <c r="AL24" s="25" t="e">
        <f>IF('Crisis Indicator Data'!#REF!="No Data",1,IF(#REF!&lt;&gt;"",1,0))</f>
        <v>#REF!</v>
      </c>
      <c r="AM24" s="25" t="e">
        <f>IF('Crisis Indicator Data'!#REF!="No Data",1,IF(#REF!&lt;&gt;"",1,0))</f>
        <v>#REF!</v>
      </c>
      <c r="AN24" s="25" t="e">
        <f>IF('Crisis Indicator Data'!#REF!="No Data",1,IF(#REF!&lt;&gt;"",1,0))</f>
        <v>#REF!</v>
      </c>
      <c r="AO24" s="25" t="e">
        <f>IF('Crisis Indicator Data'!#REF!="No Data",1,IF(#REF!&lt;&gt;"",1,0))</f>
        <v>#REF!</v>
      </c>
      <c r="AP24" s="25" t="e">
        <f>IF('Crisis Indicator Data'!#REF!="No Data",1,IF(#REF!&lt;&gt;"",1,0))</f>
        <v>#REF!</v>
      </c>
      <c r="AQ24" s="25" t="e">
        <f>IF('Crisis Indicator Data'!#REF!="No Data",1,IF(#REF!&lt;&gt;"",1,0))</f>
        <v>#REF!</v>
      </c>
      <c r="AR24" s="25" t="e">
        <f>IF('Crisis Indicator Data'!#REF!="No Data",1,IF(#REF!&lt;&gt;"",1,0))</f>
        <v>#REF!</v>
      </c>
      <c r="AS24" s="25" t="e">
        <f>IF('Crisis Indicator Data'!#REF!="No Data",1,IF(#REF!&lt;&gt;"",1,0))</f>
        <v>#REF!</v>
      </c>
      <c r="AT24" s="25" t="e">
        <f>IF('Crisis Indicator Data'!#REF!="No Data",1,IF(#REF!&lt;&gt;"",1,0))</f>
        <v>#REF!</v>
      </c>
      <c r="AU24" s="25" t="e">
        <f>IF('Crisis Indicator Data'!#REF!="No Data",1,IF(#REF!&lt;&gt;"",1,0))</f>
        <v>#REF!</v>
      </c>
      <c r="AV24" s="25" t="e">
        <f>IF('Crisis Indicator Data'!#REF!="No Data",1,IF(#REF!&lt;&gt;"",1,0))</f>
        <v>#REF!</v>
      </c>
      <c r="AW24" s="25" t="e">
        <f>IF('Crisis Indicator Data'!#REF!="No Data",1,IF(#REF!&lt;&gt;"",1,0))</f>
        <v>#REF!</v>
      </c>
      <c r="AX24" s="25" t="e">
        <f>IF('Crisis Indicator Data'!#REF!="No Data",1,IF(#REF!&lt;&gt;"",1,0))</f>
        <v>#REF!</v>
      </c>
      <c r="AY24" s="25" t="e">
        <f>IF('Crisis Indicator Data'!#REF!="No Data",1,IF(#REF!&lt;&gt;"",1,0))</f>
        <v>#REF!</v>
      </c>
      <c r="AZ24" s="25" t="e">
        <f>IF('Crisis Indicator Data'!#REF!="No Data",1,IF(#REF!&lt;&gt;"",1,0))</f>
        <v>#REF!</v>
      </c>
      <c r="BA24" t="e">
        <f t="shared" si="0"/>
        <v>#REF!</v>
      </c>
      <c r="BB24" s="27" t="e">
        <f t="shared" si="1"/>
        <v>#REF!</v>
      </c>
    </row>
    <row r="25" spans="1:54" x14ac:dyDescent="0.35">
      <c r="A25" t="s">
        <v>7777</v>
      </c>
      <c r="B25" s="25" t="e">
        <f>IF('Crisis Indicator Data'!#REF!="No Data",1,IF(#REF!&lt;&gt;"",1,0))</f>
        <v>#REF!</v>
      </c>
      <c r="C25" s="25" t="e">
        <f>IF('Crisis Indicator Data'!#REF!="No Data",1,IF(#REF!&lt;&gt;"",1,0))</f>
        <v>#REF!</v>
      </c>
      <c r="D25" s="25" t="e">
        <f>IF('Crisis Indicator Data'!#REF!="No Data",1,IF(#REF!&lt;&gt;"",1,0))</f>
        <v>#REF!</v>
      </c>
      <c r="E25" s="25" t="e">
        <f>IF('Crisis Indicator Data'!#REF!="No Data",1,IF(#REF!&lt;&gt;"",1,0))</f>
        <v>#REF!</v>
      </c>
      <c r="F25" s="25" t="e">
        <f>IF('Crisis Indicator Data'!#REF!="No Data",1,IF(#REF!&lt;&gt;"",1,0))</f>
        <v>#REF!</v>
      </c>
      <c r="G25" s="25" t="e">
        <f>IF('Crisis Indicator Data'!#REF!="No Data",1,IF(#REF!&lt;&gt;"",1,0))</f>
        <v>#REF!</v>
      </c>
      <c r="H25" s="25" t="e">
        <f>IF('Crisis Indicator Data'!#REF!="No Data",1,IF(#REF!&lt;&gt;"",1,0))</f>
        <v>#REF!</v>
      </c>
      <c r="I25" s="25" t="e">
        <f>IF('Crisis Indicator Data'!#REF!="No Data",1,IF(#REF!&lt;&gt;"",1,0))</f>
        <v>#REF!</v>
      </c>
      <c r="J25" s="25" t="e">
        <f>IF('Crisis Indicator Data'!#REF!="No Data",1,IF(#REF!&lt;&gt;"",1,0))</f>
        <v>#REF!</v>
      </c>
      <c r="K25" s="25" t="e">
        <f>IF('Crisis Indicator Data'!#REF!="No Data",1,IF(#REF!&lt;&gt;"",1,0))</f>
        <v>#REF!</v>
      </c>
      <c r="L25" s="25" t="e">
        <f>IF('Crisis Indicator Data'!#REF!="No Data",1,IF(#REF!&lt;&gt;"",1,0))</f>
        <v>#REF!</v>
      </c>
      <c r="M25" s="25" t="e">
        <f>IF('Crisis Indicator Data'!#REF!="No Data",1,IF(#REF!&lt;&gt;"",1,0))</f>
        <v>#REF!</v>
      </c>
      <c r="N25" s="25" t="e">
        <f>IF('Crisis Indicator Data'!#REF!="No Data",1,IF(#REF!&lt;&gt;"",1,0))</f>
        <v>#REF!</v>
      </c>
      <c r="O25" s="25" t="e">
        <f>IF('Crisis Indicator Data'!#REF!="No Data",1,IF(#REF!&lt;&gt;"",1,0))</f>
        <v>#REF!</v>
      </c>
      <c r="P25" s="25" t="e">
        <f>IF('Crisis Indicator Data'!#REF!="No Data",1,IF(#REF!&lt;&gt;"",1,0))</f>
        <v>#REF!</v>
      </c>
      <c r="Q25" s="25" t="e">
        <f>IF('Crisis Indicator Data'!#REF!="No Data",1,IF(#REF!&lt;&gt;"",1,0))</f>
        <v>#REF!</v>
      </c>
      <c r="R25" s="25" t="e">
        <f>IF('Crisis Indicator Data'!#REF!="No Data",1,IF(#REF!&lt;&gt;"",1,0))</f>
        <v>#REF!</v>
      </c>
      <c r="S25" s="25" t="e">
        <f>IF('Crisis Indicator Data'!#REF!="No Data",1,IF(#REF!&lt;&gt;"",1,0))</f>
        <v>#REF!</v>
      </c>
      <c r="T25" s="25" t="e">
        <f>IF('Crisis Indicator Data'!#REF!="No Data",1,IF(#REF!&lt;&gt;"",1,0))</f>
        <v>#REF!</v>
      </c>
      <c r="U25" s="25" t="e">
        <f>IF('Crisis Indicator Data'!#REF!="No Data",1,IF(#REF!&lt;&gt;"",1,0))</f>
        <v>#REF!</v>
      </c>
      <c r="V25" s="25" t="e">
        <f>IF('Crisis Indicator Data'!#REF!="No Data",1,IF(#REF!&lt;&gt;"",1,0))</f>
        <v>#REF!</v>
      </c>
      <c r="W25" s="25" t="e">
        <f>IF('Crisis Indicator Data'!#REF!="No Data",1,IF(#REF!&lt;&gt;"",1,0))</f>
        <v>#REF!</v>
      </c>
      <c r="X25" s="25" t="e">
        <f>IF('Crisis Indicator Data'!#REF!="No Data",1,IF(#REF!&lt;&gt;"",1,0))</f>
        <v>#REF!</v>
      </c>
      <c r="Y25" s="25" t="e">
        <f>IF('Crisis Indicator Data'!#REF!="No Data",1,IF(#REF!&lt;&gt;"",1,0))</f>
        <v>#REF!</v>
      </c>
      <c r="Z25" s="25" t="e">
        <f>IF('Crisis Indicator Data'!#REF!="No Data",1,IF(#REF!&lt;&gt;"",1,0))</f>
        <v>#REF!</v>
      </c>
      <c r="AA25" s="25" t="e">
        <f>IF('Crisis Indicator Data'!#REF!="No Data",1,IF(#REF!&lt;&gt;"",1,0))</f>
        <v>#REF!</v>
      </c>
      <c r="AB25" s="25" t="e">
        <f>IF('Crisis Indicator Data'!#REF!="No Data",1,IF(#REF!&lt;&gt;"",1,0))</f>
        <v>#REF!</v>
      </c>
      <c r="AC25" s="25" t="e">
        <f>IF('Crisis Indicator Data'!#REF!="No Data",1,IF(#REF!&lt;&gt;"",1,0))</f>
        <v>#REF!</v>
      </c>
      <c r="AD25" s="25" t="e">
        <f>IF('Crisis Indicator Data'!#REF!="No Data",1,IF(#REF!&lt;&gt;"",1,0))</f>
        <v>#REF!</v>
      </c>
      <c r="AE25" s="25" t="e">
        <f>IF('Crisis Indicator Data'!#REF!="No Data",1,IF(#REF!&lt;&gt;"",1,0))</f>
        <v>#REF!</v>
      </c>
      <c r="AF25" s="25" t="e">
        <f>IF('Crisis Indicator Data'!#REF!="No Data",1,IF(#REF!&lt;&gt;"",1,0))</f>
        <v>#REF!</v>
      </c>
      <c r="AG25" s="25" t="e">
        <f>IF('Crisis Indicator Data'!#REF!="No Data",1,IF(#REF!&lt;&gt;"",1,0))</f>
        <v>#REF!</v>
      </c>
      <c r="AH25" s="25" t="e">
        <f>IF('Crisis Indicator Data'!#REF!="No Data",1,IF(#REF!&lt;&gt;"",1,0))</f>
        <v>#REF!</v>
      </c>
      <c r="AI25" s="25" t="e">
        <f>IF('Crisis Indicator Data'!#REF!="No Data",1,IF(#REF!&lt;&gt;"",1,0))</f>
        <v>#REF!</v>
      </c>
      <c r="AJ25" s="25" t="e">
        <f>IF('Crisis Indicator Data'!#REF!="No Data",1,IF(#REF!&lt;&gt;"",1,0))</f>
        <v>#REF!</v>
      </c>
      <c r="AK25" s="25" t="e">
        <f>IF('Crisis Indicator Data'!#REF!="No Data",1,IF(#REF!&lt;&gt;"",1,0))</f>
        <v>#REF!</v>
      </c>
      <c r="AL25" s="25" t="e">
        <f>IF('Crisis Indicator Data'!#REF!="No Data",1,IF(#REF!&lt;&gt;"",1,0))</f>
        <v>#REF!</v>
      </c>
      <c r="AM25" s="25" t="e">
        <f>IF('Crisis Indicator Data'!#REF!="No Data",1,IF(#REF!&lt;&gt;"",1,0))</f>
        <v>#REF!</v>
      </c>
      <c r="AN25" s="25" t="e">
        <f>IF('Crisis Indicator Data'!#REF!="No Data",1,IF(#REF!&lt;&gt;"",1,0))</f>
        <v>#REF!</v>
      </c>
      <c r="AO25" s="25" t="e">
        <f>IF('Crisis Indicator Data'!#REF!="No Data",1,IF(#REF!&lt;&gt;"",1,0))</f>
        <v>#REF!</v>
      </c>
      <c r="AP25" s="25" t="e">
        <f>IF('Crisis Indicator Data'!#REF!="No Data",1,IF(#REF!&lt;&gt;"",1,0))</f>
        <v>#REF!</v>
      </c>
      <c r="AQ25" s="25" t="e">
        <f>IF('Crisis Indicator Data'!#REF!="No Data",1,IF(#REF!&lt;&gt;"",1,0))</f>
        <v>#REF!</v>
      </c>
      <c r="AR25" s="25" t="e">
        <f>IF('Crisis Indicator Data'!#REF!="No Data",1,IF(#REF!&lt;&gt;"",1,0))</f>
        <v>#REF!</v>
      </c>
      <c r="AS25" s="25" t="e">
        <f>IF('Crisis Indicator Data'!#REF!="No Data",1,IF(#REF!&lt;&gt;"",1,0))</f>
        <v>#REF!</v>
      </c>
      <c r="AT25" s="25" t="e">
        <f>IF('Crisis Indicator Data'!#REF!="No Data",1,IF(#REF!&lt;&gt;"",1,0))</f>
        <v>#REF!</v>
      </c>
      <c r="AU25" s="25" t="e">
        <f>IF('Crisis Indicator Data'!#REF!="No Data",1,IF(#REF!&lt;&gt;"",1,0))</f>
        <v>#REF!</v>
      </c>
      <c r="AV25" s="25" t="e">
        <f>IF('Crisis Indicator Data'!#REF!="No Data",1,IF(#REF!&lt;&gt;"",1,0))</f>
        <v>#REF!</v>
      </c>
      <c r="AW25" s="25" t="e">
        <f>IF('Crisis Indicator Data'!#REF!="No Data",1,IF(#REF!&lt;&gt;"",1,0))</f>
        <v>#REF!</v>
      </c>
      <c r="AX25" s="25" t="e">
        <f>IF('Crisis Indicator Data'!#REF!="No Data",1,IF(#REF!&lt;&gt;"",1,0))</f>
        <v>#REF!</v>
      </c>
      <c r="AY25" s="25" t="e">
        <f>IF('Crisis Indicator Data'!#REF!="No Data",1,IF(#REF!&lt;&gt;"",1,0))</f>
        <v>#REF!</v>
      </c>
      <c r="AZ25" s="25" t="e">
        <f>IF('Crisis Indicator Data'!#REF!="No Data",1,IF(#REF!&lt;&gt;"",1,0))</f>
        <v>#REF!</v>
      </c>
      <c r="BA25" t="e">
        <f t="shared" si="0"/>
        <v>#REF!</v>
      </c>
      <c r="BB25" s="27" t="e">
        <f t="shared" si="1"/>
        <v>#REF!</v>
      </c>
    </row>
    <row r="26" spans="1:54" x14ac:dyDescent="0.35">
      <c r="A26" t="s">
        <v>7760</v>
      </c>
      <c r="B26" s="25" t="e">
        <f>IF('Crisis Indicator Data'!#REF!="No Data",1,IF(#REF!&lt;&gt;"",1,0))</f>
        <v>#REF!</v>
      </c>
      <c r="C26" s="25" t="e">
        <f>IF('Crisis Indicator Data'!#REF!="No Data",1,IF(#REF!&lt;&gt;"",1,0))</f>
        <v>#REF!</v>
      </c>
      <c r="D26" s="25" t="e">
        <f>IF('Crisis Indicator Data'!#REF!="No Data",1,IF(#REF!&lt;&gt;"",1,0))</f>
        <v>#REF!</v>
      </c>
      <c r="E26" s="25" t="e">
        <f>IF('Crisis Indicator Data'!#REF!="No Data",1,IF(#REF!&lt;&gt;"",1,0))</f>
        <v>#REF!</v>
      </c>
      <c r="F26" s="25" t="e">
        <f>IF('Crisis Indicator Data'!#REF!="No Data",1,IF(#REF!&lt;&gt;"",1,0))</f>
        <v>#REF!</v>
      </c>
      <c r="G26" s="25" t="e">
        <f>IF('Crisis Indicator Data'!#REF!="No Data",1,IF(#REF!&lt;&gt;"",1,0))</f>
        <v>#REF!</v>
      </c>
      <c r="H26" s="25" t="e">
        <f>IF('Crisis Indicator Data'!#REF!="No Data",1,IF(#REF!&lt;&gt;"",1,0))</f>
        <v>#REF!</v>
      </c>
      <c r="I26" s="25" t="e">
        <f>IF('Crisis Indicator Data'!#REF!="No Data",1,IF(#REF!&lt;&gt;"",1,0))</f>
        <v>#REF!</v>
      </c>
      <c r="J26" s="25" t="e">
        <f>IF('Crisis Indicator Data'!#REF!="No Data",1,IF(#REF!&lt;&gt;"",1,0))</f>
        <v>#REF!</v>
      </c>
      <c r="K26" s="25" t="e">
        <f>IF('Crisis Indicator Data'!#REF!="No Data",1,IF(#REF!&lt;&gt;"",1,0))</f>
        <v>#REF!</v>
      </c>
      <c r="L26" s="25" t="e">
        <f>IF('Crisis Indicator Data'!#REF!="No Data",1,IF(#REF!&lt;&gt;"",1,0))</f>
        <v>#REF!</v>
      </c>
      <c r="M26" s="25" t="e">
        <f>IF('Crisis Indicator Data'!#REF!="No Data",1,IF(#REF!&lt;&gt;"",1,0))</f>
        <v>#REF!</v>
      </c>
      <c r="N26" s="25" t="e">
        <f>IF('Crisis Indicator Data'!#REF!="No Data",1,IF(#REF!&lt;&gt;"",1,0))</f>
        <v>#REF!</v>
      </c>
      <c r="O26" s="25" t="e">
        <f>IF('Crisis Indicator Data'!#REF!="No Data",1,IF(#REF!&lt;&gt;"",1,0))</f>
        <v>#REF!</v>
      </c>
      <c r="P26" s="25" t="e">
        <f>IF('Crisis Indicator Data'!#REF!="No Data",1,IF(#REF!&lt;&gt;"",1,0))</f>
        <v>#REF!</v>
      </c>
      <c r="Q26" s="25" t="e">
        <f>IF('Crisis Indicator Data'!#REF!="No Data",1,IF(#REF!&lt;&gt;"",1,0))</f>
        <v>#REF!</v>
      </c>
      <c r="R26" s="25" t="e">
        <f>IF('Crisis Indicator Data'!#REF!="No Data",1,IF(#REF!&lt;&gt;"",1,0))</f>
        <v>#REF!</v>
      </c>
      <c r="S26" s="25" t="e">
        <f>IF('Crisis Indicator Data'!#REF!="No Data",1,IF(#REF!&lt;&gt;"",1,0))</f>
        <v>#REF!</v>
      </c>
      <c r="T26" s="25" t="e">
        <f>IF('Crisis Indicator Data'!#REF!="No Data",1,IF(#REF!&lt;&gt;"",1,0))</f>
        <v>#REF!</v>
      </c>
      <c r="U26" s="25" t="e">
        <f>IF('Crisis Indicator Data'!#REF!="No Data",1,IF(#REF!&lt;&gt;"",1,0))</f>
        <v>#REF!</v>
      </c>
      <c r="V26" s="25" t="e">
        <f>IF('Crisis Indicator Data'!#REF!="No Data",1,IF(#REF!&lt;&gt;"",1,0))</f>
        <v>#REF!</v>
      </c>
      <c r="W26" s="25" t="e">
        <f>IF('Crisis Indicator Data'!#REF!="No Data",1,IF(#REF!&lt;&gt;"",1,0))</f>
        <v>#REF!</v>
      </c>
      <c r="X26" s="25" t="e">
        <f>IF('Crisis Indicator Data'!#REF!="No Data",1,IF(#REF!&lt;&gt;"",1,0))</f>
        <v>#REF!</v>
      </c>
      <c r="Y26" s="25" t="e">
        <f>IF('Crisis Indicator Data'!#REF!="No Data",1,IF(#REF!&lt;&gt;"",1,0))</f>
        <v>#REF!</v>
      </c>
      <c r="Z26" s="25" t="e">
        <f>IF('Crisis Indicator Data'!#REF!="No Data",1,IF(#REF!&lt;&gt;"",1,0))</f>
        <v>#REF!</v>
      </c>
      <c r="AA26" s="25" t="e">
        <f>IF('Crisis Indicator Data'!#REF!="No Data",1,IF(#REF!&lt;&gt;"",1,0))</f>
        <v>#REF!</v>
      </c>
      <c r="AB26" s="25" t="e">
        <f>IF('Crisis Indicator Data'!#REF!="No Data",1,IF(#REF!&lt;&gt;"",1,0))</f>
        <v>#REF!</v>
      </c>
      <c r="AC26" s="25" t="e">
        <f>IF('Crisis Indicator Data'!#REF!="No Data",1,IF(#REF!&lt;&gt;"",1,0))</f>
        <v>#REF!</v>
      </c>
      <c r="AD26" s="25" t="e">
        <f>IF('Crisis Indicator Data'!#REF!="No Data",1,IF(#REF!&lt;&gt;"",1,0))</f>
        <v>#REF!</v>
      </c>
      <c r="AE26" s="25" t="e">
        <f>IF('Crisis Indicator Data'!#REF!="No Data",1,IF(#REF!&lt;&gt;"",1,0))</f>
        <v>#REF!</v>
      </c>
      <c r="AF26" s="25" t="e">
        <f>IF('Crisis Indicator Data'!#REF!="No Data",1,IF(#REF!&lt;&gt;"",1,0))</f>
        <v>#REF!</v>
      </c>
      <c r="AG26" s="25" t="e">
        <f>IF('Crisis Indicator Data'!#REF!="No Data",1,IF(#REF!&lt;&gt;"",1,0))</f>
        <v>#REF!</v>
      </c>
      <c r="AH26" s="25" t="e">
        <f>IF('Crisis Indicator Data'!#REF!="No Data",1,IF(#REF!&lt;&gt;"",1,0))</f>
        <v>#REF!</v>
      </c>
      <c r="AI26" s="25" t="e">
        <f>IF('Crisis Indicator Data'!#REF!="No Data",1,IF(#REF!&lt;&gt;"",1,0))</f>
        <v>#REF!</v>
      </c>
      <c r="AJ26" s="25" t="e">
        <f>IF('Crisis Indicator Data'!#REF!="No Data",1,IF(#REF!&lt;&gt;"",1,0))</f>
        <v>#REF!</v>
      </c>
      <c r="AK26" s="25" t="e">
        <f>IF('Crisis Indicator Data'!#REF!="No Data",1,IF(#REF!&lt;&gt;"",1,0))</f>
        <v>#REF!</v>
      </c>
      <c r="AL26" s="25" t="e">
        <f>IF('Crisis Indicator Data'!#REF!="No Data",1,IF(#REF!&lt;&gt;"",1,0))</f>
        <v>#REF!</v>
      </c>
      <c r="AM26" s="25" t="e">
        <f>IF('Crisis Indicator Data'!#REF!="No Data",1,IF(#REF!&lt;&gt;"",1,0))</f>
        <v>#REF!</v>
      </c>
      <c r="AN26" s="25" t="e">
        <f>IF('Crisis Indicator Data'!#REF!="No Data",1,IF(#REF!&lt;&gt;"",1,0))</f>
        <v>#REF!</v>
      </c>
      <c r="AO26" s="25" t="e">
        <f>IF('Crisis Indicator Data'!#REF!="No Data",1,IF(#REF!&lt;&gt;"",1,0))</f>
        <v>#REF!</v>
      </c>
      <c r="AP26" s="25" t="e">
        <f>IF('Crisis Indicator Data'!#REF!="No Data",1,IF(#REF!&lt;&gt;"",1,0))</f>
        <v>#REF!</v>
      </c>
      <c r="AQ26" s="25" t="e">
        <f>IF('Crisis Indicator Data'!#REF!="No Data",1,IF(#REF!&lt;&gt;"",1,0))</f>
        <v>#REF!</v>
      </c>
      <c r="AR26" s="25" t="e">
        <f>IF('Crisis Indicator Data'!#REF!="No Data",1,IF(#REF!&lt;&gt;"",1,0))</f>
        <v>#REF!</v>
      </c>
      <c r="AS26" s="25" t="e">
        <f>IF('Crisis Indicator Data'!#REF!="No Data",1,IF(#REF!&lt;&gt;"",1,0))</f>
        <v>#REF!</v>
      </c>
      <c r="AT26" s="25" t="e">
        <f>IF('Crisis Indicator Data'!#REF!="No Data",1,IF(#REF!&lt;&gt;"",1,0))</f>
        <v>#REF!</v>
      </c>
      <c r="AU26" s="25" t="e">
        <f>IF('Crisis Indicator Data'!#REF!="No Data",1,IF(#REF!&lt;&gt;"",1,0))</f>
        <v>#REF!</v>
      </c>
      <c r="AV26" s="25" t="e">
        <f>IF('Crisis Indicator Data'!#REF!="No Data",1,IF(#REF!&lt;&gt;"",1,0))</f>
        <v>#REF!</v>
      </c>
      <c r="AW26" s="25" t="e">
        <f>IF('Crisis Indicator Data'!#REF!="No Data",1,IF(#REF!&lt;&gt;"",1,0))</f>
        <v>#REF!</v>
      </c>
      <c r="AX26" s="25" t="e">
        <f>IF('Crisis Indicator Data'!#REF!="No Data",1,IF(#REF!&lt;&gt;"",1,0))</f>
        <v>#REF!</v>
      </c>
      <c r="AY26" s="25" t="e">
        <f>IF('Crisis Indicator Data'!#REF!="No Data",1,IF(#REF!&lt;&gt;"",1,0))</f>
        <v>#REF!</v>
      </c>
      <c r="AZ26" s="25" t="e">
        <f>IF('Crisis Indicator Data'!#REF!="No Data",1,IF(#REF!&lt;&gt;"",1,0))</f>
        <v>#REF!</v>
      </c>
      <c r="BA26" t="e">
        <f t="shared" si="0"/>
        <v>#REF!</v>
      </c>
      <c r="BB26" s="27" t="e">
        <f t="shared" si="1"/>
        <v>#REF!</v>
      </c>
    </row>
    <row r="27" spans="1:54" x14ac:dyDescent="0.35">
      <c r="A27" t="s">
        <v>7757</v>
      </c>
      <c r="B27" s="25" t="e">
        <f>IF('Crisis Indicator Data'!#REF!="No Data",1,IF(#REF!&lt;&gt;"",1,0))</f>
        <v>#REF!</v>
      </c>
      <c r="C27" s="25" t="e">
        <f>IF('Crisis Indicator Data'!#REF!="No Data",1,IF(#REF!&lt;&gt;"",1,0))</f>
        <v>#REF!</v>
      </c>
      <c r="D27" s="25" t="e">
        <f>IF('Crisis Indicator Data'!#REF!="No Data",1,IF(#REF!&lt;&gt;"",1,0))</f>
        <v>#REF!</v>
      </c>
      <c r="E27" s="25" t="e">
        <f>IF('Crisis Indicator Data'!#REF!="No Data",1,IF(#REF!&lt;&gt;"",1,0))</f>
        <v>#REF!</v>
      </c>
      <c r="F27" s="25" t="e">
        <f>IF('Crisis Indicator Data'!#REF!="No Data",1,IF(#REF!&lt;&gt;"",1,0))</f>
        <v>#REF!</v>
      </c>
      <c r="G27" s="25" t="e">
        <f>IF('Crisis Indicator Data'!#REF!="No Data",1,IF(#REF!&lt;&gt;"",1,0))</f>
        <v>#REF!</v>
      </c>
      <c r="H27" s="25" t="e">
        <f>IF('Crisis Indicator Data'!#REF!="No Data",1,IF(#REF!&lt;&gt;"",1,0))</f>
        <v>#REF!</v>
      </c>
      <c r="I27" s="25" t="e">
        <f>IF('Crisis Indicator Data'!#REF!="No Data",1,IF(#REF!&lt;&gt;"",1,0))</f>
        <v>#REF!</v>
      </c>
      <c r="J27" s="25" t="e">
        <f>IF('Crisis Indicator Data'!#REF!="No Data",1,IF(#REF!&lt;&gt;"",1,0))</f>
        <v>#REF!</v>
      </c>
      <c r="K27" s="25" t="e">
        <f>IF('Crisis Indicator Data'!#REF!="No Data",1,IF(#REF!&lt;&gt;"",1,0))</f>
        <v>#REF!</v>
      </c>
      <c r="L27" s="25" t="e">
        <f>IF('Crisis Indicator Data'!#REF!="No Data",1,IF(#REF!&lt;&gt;"",1,0))</f>
        <v>#REF!</v>
      </c>
      <c r="M27" s="25" t="e">
        <f>IF('Crisis Indicator Data'!#REF!="No Data",1,IF(#REF!&lt;&gt;"",1,0))</f>
        <v>#REF!</v>
      </c>
      <c r="N27" s="25" t="e">
        <f>IF('Crisis Indicator Data'!#REF!="No Data",1,IF(#REF!&lt;&gt;"",1,0))</f>
        <v>#REF!</v>
      </c>
      <c r="O27" s="25" t="e">
        <f>IF('Crisis Indicator Data'!#REF!="No Data",1,IF(#REF!&lt;&gt;"",1,0))</f>
        <v>#REF!</v>
      </c>
      <c r="P27" s="25" t="e">
        <f>IF('Crisis Indicator Data'!#REF!="No Data",1,IF(#REF!&lt;&gt;"",1,0))</f>
        <v>#REF!</v>
      </c>
      <c r="Q27" s="25" t="e">
        <f>IF('Crisis Indicator Data'!#REF!="No Data",1,IF(#REF!&lt;&gt;"",1,0))</f>
        <v>#REF!</v>
      </c>
      <c r="R27" s="25" t="e">
        <f>IF('Crisis Indicator Data'!#REF!="No Data",1,IF(#REF!&lt;&gt;"",1,0))</f>
        <v>#REF!</v>
      </c>
      <c r="S27" s="25" t="e">
        <f>IF('Crisis Indicator Data'!#REF!="No Data",1,IF(#REF!&lt;&gt;"",1,0))</f>
        <v>#REF!</v>
      </c>
      <c r="T27" s="25" t="e">
        <f>IF('Crisis Indicator Data'!#REF!="No Data",1,IF(#REF!&lt;&gt;"",1,0))</f>
        <v>#REF!</v>
      </c>
      <c r="U27" s="25" t="e">
        <f>IF('Crisis Indicator Data'!#REF!="No Data",1,IF(#REF!&lt;&gt;"",1,0))</f>
        <v>#REF!</v>
      </c>
      <c r="V27" s="25" t="e">
        <f>IF('Crisis Indicator Data'!#REF!="No Data",1,IF(#REF!&lt;&gt;"",1,0))</f>
        <v>#REF!</v>
      </c>
      <c r="W27" s="25" t="e">
        <f>IF('Crisis Indicator Data'!#REF!="No Data",1,IF(#REF!&lt;&gt;"",1,0))</f>
        <v>#REF!</v>
      </c>
      <c r="X27" s="25" t="e">
        <f>IF('Crisis Indicator Data'!#REF!="No Data",1,IF(#REF!&lt;&gt;"",1,0))</f>
        <v>#REF!</v>
      </c>
      <c r="Y27" s="25" t="e">
        <f>IF('Crisis Indicator Data'!#REF!="No Data",1,IF(#REF!&lt;&gt;"",1,0))</f>
        <v>#REF!</v>
      </c>
      <c r="Z27" s="25" t="e">
        <f>IF('Crisis Indicator Data'!#REF!="No Data",1,IF(#REF!&lt;&gt;"",1,0))</f>
        <v>#REF!</v>
      </c>
      <c r="AA27" s="25" t="e">
        <f>IF('Crisis Indicator Data'!#REF!="No Data",1,IF(#REF!&lt;&gt;"",1,0))</f>
        <v>#REF!</v>
      </c>
      <c r="AB27" s="25" t="e">
        <f>IF('Crisis Indicator Data'!#REF!="No Data",1,IF(#REF!&lt;&gt;"",1,0))</f>
        <v>#REF!</v>
      </c>
      <c r="AC27" s="25" t="e">
        <f>IF('Crisis Indicator Data'!#REF!="No Data",1,IF(#REF!&lt;&gt;"",1,0))</f>
        <v>#REF!</v>
      </c>
      <c r="AD27" s="25" t="e">
        <f>IF('Crisis Indicator Data'!#REF!="No Data",1,IF(#REF!&lt;&gt;"",1,0))</f>
        <v>#REF!</v>
      </c>
      <c r="AE27" s="25" t="e">
        <f>IF('Crisis Indicator Data'!#REF!="No Data",1,IF(#REF!&lt;&gt;"",1,0))</f>
        <v>#REF!</v>
      </c>
      <c r="AF27" s="25" t="e">
        <f>IF('Crisis Indicator Data'!#REF!="No Data",1,IF(#REF!&lt;&gt;"",1,0))</f>
        <v>#REF!</v>
      </c>
      <c r="AG27" s="25" t="e">
        <f>IF('Crisis Indicator Data'!#REF!="No Data",1,IF(#REF!&lt;&gt;"",1,0))</f>
        <v>#REF!</v>
      </c>
      <c r="AH27" s="25" t="e">
        <f>IF('Crisis Indicator Data'!#REF!="No Data",1,IF(#REF!&lt;&gt;"",1,0))</f>
        <v>#REF!</v>
      </c>
      <c r="AI27" s="25" t="e">
        <f>IF('Crisis Indicator Data'!#REF!="No Data",1,IF(#REF!&lt;&gt;"",1,0))</f>
        <v>#REF!</v>
      </c>
      <c r="AJ27" s="25" t="e">
        <f>IF('Crisis Indicator Data'!#REF!="No Data",1,IF(#REF!&lt;&gt;"",1,0))</f>
        <v>#REF!</v>
      </c>
      <c r="AK27" s="25" t="e">
        <f>IF('Crisis Indicator Data'!#REF!="No Data",1,IF(#REF!&lt;&gt;"",1,0))</f>
        <v>#REF!</v>
      </c>
      <c r="AL27" s="25" t="e">
        <f>IF('Crisis Indicator Data'!#REF!="No Data",1,IF(#REF!&lt;&gt;"",1,0))</f>
        <v>#REF!</v>
      </c>
      <c r="AM27" s="25" t="e">
        <f>IF('Crisis Indicator Data'!#REF!="No Data",1,IF(#REF!&lt;&gt;"",1,0))</f>
        <v>#REF!</v>
      </c>
      <c r="AN27" s="25" t="e">
        <f>IF('Crisis Indicator Data'!#REF!="No Data",1,IF(#REF!&lt;&gt;"",1,0))</f>
        <v>#REF!</v>
      </c>
      <c r="AO27" s="25" t="e">
        <f>IF('Crisis Indicator Data'!#REF!="No Data",1,IF(#REF!&lt;&gt;"",1,0))</f>
        <v>#REF!</v>
      </c>
      <c r="AP27" s="25" t="e">
        <f>IF('Crisis Indicator Data'!#REF!="No Data",1,IF(#REF!&lt;&gt;"",1,0))</f>
        <v>#REF!</v>
      </c>
      <c r="AQ27" s="25" t="e">
        <f>IF('Crisis Indicator Data'!#REF!="No Data",1,IF(#REF!&lt;&gt;"",1,0))</f>
        <v>#REF!</v>
      </c>
      <c r="AR27" s="25" t="e">
        <f>IF('Crisis Indicator Data'!#REF!="No Data",1,IF(#REF!&lt;&gt;"",1,0))</f>
        <v>#REF!</v>
      </c>
      <c r="AS27" s="25" t="e">
        <f>IF('Crisis Indicator Data'!#REF!="No Data",1,IF(#REF!&lt;&gt;"",1,0))</f>
        <v>#REF!</v>
      </c>
      <c r="AT27" s="25" t="e">
        <f>IF('Crisis Indicator Data'!#REF!="No Data",1,IF(#REF!&lt;&gt;"",1,0))</f>
        <v>#REF!</v>
      </c>
      <c r="AU27" s="25" t="e">
        <f>IF('Crisis Indicator Data'!#REF!="No Data",1,IF(#REF!&lt;&gt;"",1,0))</f>
        <v>#REF!</v>
      </c>
      <c r="AV27" s="25" t="e">
        <f>IF('Crisis Indicator Data'!#REF!="No Data",1,IF(#REF!&lt;&gt;"",1,0))</f>
        <v>#REF!</v>
      </c>
      <c r="AW27" s="25" t="e">
        <f>IF('Crisis Indicator Data'!#REF!="No Data",1,IF(#REF!&lt;&gt;"",1,0))</f>
        <v>#REF!</v>
      </c>
      <c r="AX27" s="25" t="e">
        <f>IF('Crisis Indicator Data'!#REF!="No Data",1,IF(#REF!&lt;&gt;"",1,0))</f>
        <v>#REF!</v>
      </c>
      <c r="AY27" s="25" t="e">
        <f>IF('Crisis Indicator Data'!#REF!="No Data",1,IF(#REF!&lt;&gt;"",1,0))</f>
        <v>#REF!</v>
      </c>
      <c r="AZ27" s="25" t="e">
        <f>IF('Crisis Indicator Data'!#REF!="No Data",1,IF(#REF!&lt;&gt;"",1,0))</f>
        <v>#REF!</v>
      </c>
      <c r="BA27" t="e">
        <f t="shared" si="0"/>
        <v>#REF!</v>
      </c>
      <c r="BB27" s="27" t="e">
        <f t="shared" si="1"/>
        <v>#REF!</v>
      </c>
    </row>
    <row r="28" spans="1:54" x14ac:dyDescent="0.35">
      <c r="A28" t="s">
        <v>7753</v>
      </c>
      <c r="B28" s="25" t="e">
        <f>IF('Crisis Indicator Data'!#REF!="No Data",1,IF(#REF!&lt;&gt;"",1,0))</f>
        <v>#REF!</v>
      </c>
      <c r="C28" s="25" t="e">
        <f>IF('Crisis Indicator Data'!#REF!="No Data",1,IF(#REF!&lt;&gt;"",1,0))</f>
        <v>#REF!</v>
      </c>
      <c r="D28" s="25" t="e">
        <f>IF('Crisis Indicator Data'!#REF!="No Data",1,IF(#REF!&lt;&gt;"",1,0))</f>
        <v>#REF!</v>
      </c>
      <c r="E28" s="25" t="e">
        <f>IF('Crisis Indicator Data'!#REF!="No Data",1,IF(#REF!&lt;&gt;"",1,0))</f>
        <v>#REF!</v>
      </c>
      <c r="F28" s="25" t="e">
        <f>IF('Crisis Indicator Data'!#REF!="No Data",1,IF(#REF!&lt;&gt;"",1,0))</f>
        <v>#REF!</v>
      </c>
      <c r="G28" s="25" t="e">
        <f>IF('Crisis Indicator Data'!#REF!="No Data",1,IF(#REF!&lt;&gt;"",1,0))</f>
        <v>#REF!</v>
      </c>
      <c r="H28" s="25" t="e">
        <f>IF('Crisis Indicator Data'!#REF!="No Data",1,IF(#REF!&lt;&gt;"",1,0))</f>
        <v>#REF!</v>
      </c>
      <c r="I28" s="25" t="e">
        <f>IF('Crisis Indicator Data'!#REF!="No Data",1,IF(#REF!&lt;&gt;"",1,0))</f>
        <v>#REF!</v>
      </c>
      <c r="J28" s="25" t="e">
        <f>IF('Crisis Indicator Data'!#REF!="No Data",1,IF(#REF!&lt;&gt;"",1,0))</f>
        <v>#REF!</v>
      </c>
      <c r="K28" s="25" t="e">
        <f>IF('Crisis Indicator Data'!#REF!="No Data",1,IF(#REF!&lt;&gt;"",1,0))</f>
        <v>#REF!</v>
      </c>
      <c r="L28" s="25" t="e">
        <f>IF('Crisis Indicator Data'!#REF!="No Data",1,IF(#REF!&lt;&gt;"",1,0))</f>
        <v>#REF!</v>
      </c>
      <c r="M28" s="25" t="e">
        <f>IF('Crisis Indicator Data'!#REF!="No Data",1,IF(#REF!&lt;&gt;"",1,0))</f>
        <v>#REF!</v>
      </c>
      <c r="N28" s="25" t="e">
        <f>IF('Crisis Indicator Data'!#REF!="No Data",1,IF(#REF!&lt;&gt;"",1,0))</f>
        <v>#REF!</v>
      </c>
      <c r="O28" s="25" t="e">
        <f>IF('Crisis Indicator Data'!#REF!="No Data",1,IF(#REF!&lt;&gt;"",1,0))</f>
        <v>#REF!</v>
      </c>
      <c r="P28" s="25" t="e">
        <f>IF('Crisis Indicator Data'!#REF!="No Data",1,IF(#REF!&lt;&gt;"",1,0))</f>
        <v>#REF!</v>
      </c>
      <c r="Q28" s="25" t="e">
        <f>IF('Crisis Indicator Data'!#REF!="No Data",1,IF(#REF!&lt;&gt;"",1,0))</f>
        <v>#REF!</v>
      </c>
      <c r="R28" s="25" t="e">
        <f>IF('Crisis Indicator Data'!#REF!="No Data",1,IF(#REF!&lt;&gt;"",1,0))</f>
        <v>#REF!</v>
      </c>
      <c r="S28" s="25" t="e">
        <f>IF('Crisis Indicator Data'!#REF!="No Data",1,IF(#REF!&lt;&gt;"",1,0))</f>
        <v>#REF!</v>
      </c>
      <c r="T28" s="25" t="e">
        <f>IF('Crisis Indicator Data'!#REF!="No Data",1,IF(#REF!&lt;&gt;"",1,0))</f>
        <v>#REF!</v>
      </c>
      <c r="U28" s="25" t="e">
        <f>IF('Crisis Indicator Data'!#REF!="No Data",1,IF(#REF!&lt;&gt;"",1,0))</f>
        <v>#REF!</v>
      </c>
      <c r="V28" s="25" t="e">
        <f>IF('Crisis Indicator Data'!#REF!="No Data",1,IF(#REF!&lt;&gt;"",1,0))</f>
        <v>#REF!</v>
      </c>
      <c r="W28" s="25" t="e">
        <f>IF('Crisis Indicator Data'!#REF!="No Data",1,IF(#REF!&lt;&gt;"",1,0))</f>
        <v>#REF!</v>
      </c>
      <c r="X28" s="25" t="e">
        <f>IF('Crisis Indicator Data'!#REF!="No Data",1,IF(#REF!&lt;&gt;"",1,0))</f>
        <v>#REF!</v>
      </c>
      <c r="Y28" s="25" t="e">
        <f>IF('Crisis Indicator Data'!#REF!="No Data",1,IF(#REF!&lt;&gt;"",1,0))</f>
        <v>#REF!</v>
      </c>
      <c r="Z28" s="25" t="e">
        <f>IF('Crisis Indicator Data'!#REF!="No Data",1,IF(#REF!&lt;&gt;"",1,0))</f>
        <v>#REF!</v>
      </c>
      <c r="AA28" s="25" t="e">
        <f>IF('Crisis Indicator Data'!#REF!="No Data",1,IF(#REF!&lt;&gt;"",1,0))</f>
        <v>#REF!</v>
      </c>
      <c r="AB28" s="25" t="e">
        <f>IF('Crisis Indicator Data'!#REF!="No Data",1,IF(#REF!&lt;&gt;"",1,0))</f>
        <v>#REF!</v>
      </c>
      <c r="AC28" s="25" t="e">
        <f>IF('Crisis Indicator Data'!#REF!="No Data",1,IF(#REF!&lt;&gt;"",1,0))</f>
        <v>#REF!</v>
      </c>
      <c r="AD28" s="25" t="e">
        <f>IF('Crisis Indicator Data'!#REF!="No Data",1,IF(#REF!&lt;&gt;"",1,0))</f>
        <v>#REF!</v>
      </c>
      <c r="AE28" s="25" t="e">
        <f>IF('Crisis Indicator Data'!#REF!="No Data",1,IF(#REF!&lt;&gt;"",1,0))</f>
        <v>#REF!</v>
      </c>
      <c r="AF28" s="25" t="e">
        <f>IF('Crisis Indicator Data'!#REF!="No Data",1,IF(#REF!&lt;&gt;"",1,0))</f>
        <v>#REF!</v>
      </c>
      <c r="AG28" s="25" t="e">
        <f>IF('Crisis Indicator Data'!#REF!="No Data",1,IF(#REF!&lt;&gt;"",1,0))</f>
        <v>#REF!</v>
      </c>
      <c r="AH28" s="25" t="e">
        <f>IF('Crisis Indicator Data'!#REF!="No Data",1,IF(#REF!&lt;&gt;"",1,0))</f>
        <v>#REF!</v>
      </c>
      <c r="AI28" s="25" t="e">
        <f>IF('Crisis Indicator Data'!#REF!="No Data",1,IF(#REF!&lt;&gt;"",1,0))</f>
        <v>#REF!</v>
      </c>
      <c r="AJ28" s="25" t="e">
        <f>IF('Crisis Indicator Data'!#REF!="No Data",1,IF(#REF!&lt;&gt;"",1,0))</f>
        <v>#REF!</v>
      </c>
      <c r="AK28" s="25" t="e">
        <f>IF('Crisis Indicator Data'!#REF!="No Data",1,IF(#REF!&lt;&gt;"",1,0))</f>
        <v>#REF!</v>
      </c>
      <c r="AL28" s="25" t="e">
        <f>IF('Crisis Indicator Data'!#REF!="No Data",1,IF(#REF!&lt;&gt;"",1,0))</f>
        <v>#REF!</v>
      </c>
      <c r="AM28" s="25" t="e">
        <f>IF('Crisis Indicator Data'!#REF!="No Data",1,IF(#REF!&lt;&gt;"",1,0))</f>
        <v>#REF!</v>
      </c>
      <c r="AN28" s="25" t="e">
        <f>IF('Crisis Indicator Data'!#REF!="No Data",1,IF(#REF!&lt;&gt;"",1,0))</f>
        <v>#REF!</v>
      </c>
      <c r="AO28" s="25" t="e">
        <f>IF('Crisis Indicator Data'!#REF!="No Data",1,IF(#REF!&lt;&gt;"",1,0))</f>
        <v>#REF!</v>
      </c>
      <c r="AP28" s="25" t="e">
        <f>IF('Crisis Indicator Data'!#REF!="No Data",1,IF(#REF!&lt;&gt;"",1,0))</f>
        <v>#REF!</v>
      </c>
      <c r="AQ28" s="25" t="e">
        <f>IF('Crisis Indicator Data'!#REF!="No Data",1,IF(#REF!&lt;&gt;"",1,0))</f>
        <v>#REF!</v>
      </c>
      <c r="AR28" s="25" t="e">
        <f>IF('Crisis Indicator Data'!#REF!="No Data",1,IF(#REF!&lt;&gt;"",1,0))</f>
        <v>#REF!</v>
      </c>
      <c r="AS28" s="25" t="e">
        <f>IF('Crisis Indicator Data'!#REF!="No Data",1,IF(#REF!&lt;&gt;"",1,0))</f>
        <v>#REF!</v>
      </c>
      <c r="AT28" s="25" t="e">
        <f>IF('Crisis Indicator Data'!#REF!="No Data",1,IF(#REF!&lt;&gt;"",1,0))</f>
        <v>#REF!</v>
      </c>
      <c r="AU28" s="25" t="e">
        <f>IF('Crisis Indicator Data'!#REF!="No Data",1,IF(#REF!&lt;&gt;"",1,0))</f>
        <v>#REF!</v>
      </c>
      <c r="AV28" s="25" t="e">
        <f>IF('Crisis Indicator Data'!#REF!="No Data",1,IF(#REF!&lt;&gt;"",1,0))</f>
        <v>#REF!</v>
      </c>
      <c r="AW28" s="25" t="e">
        <f>IF('Crisis Indicator Data'!#REF!="No Data",1,IF(#REF!&lt;&gt;"",1,0))</f>
        <v>#REF!</v>
      </c>
      <c r="AX28" s="25" t="e">
        <f>IF('Crisis Indicator Data'!#REF!="No Data",1,IF(#REF!&lt;&gt;"",1,0))</f>
        <v>#REF!</v>
      </c>
      <c r="AY28" s="25" t="e">
        <f>IF('Crisis Indicator Data'!#REF!="No Data",1,IF(#REF!&lt;&gt;"",1,0))</f>
        <v>#REF!</v>
      </c>
      <c r="AZ28" s="25" t="e">
        <f>IF('Crisis Indicator Data'!#REF!="No Data",1,IF(#REF!&lt;&gt;"",1,0))</f>
        <v>#REF!</v>
      </c>
      <c r="BA28" t="e">
        <f t="shared" si="0"/>
        <v>#REF!</v>
      </c>
      <c r="BB28" s="27" t="e">
        <f t="shared" si="1"/>
        <v>#REF!</v>
      </c>
    </row>
    <row r="29" spans="1:54" x14ac:dyDescent="0.35">
      <c r="A29" t="s">
        <v>7801</v>
      </c>
      <c r="B29" s="25" t="e">
        <f>IF('Crisis Indicator Data'!#REF!="No Data",1,IF(#REF!&lt;&gt;"",1,0))</f>
        <v>#REF!</v>
      </c>
      <c r="C29" s="25" t="e">
        <f>IF('Crisis Indicator Data'!#REF!="No Data",1,IF(#REF!&lt;&gt;"",1,0))</f>
        <v>#REF!</v>
      </c>
      <c r="D29" s="25" t="e">
        <f>IF('Crisis Indicator Data'!#REF!="No Data",1,IF(#REF!&lt;&gt;"",1,0))</f>
        <v>#REF!</v>
      </c>
      <c r="E29" s="25" t="e">
        <f>IF('Crisis Indicator Data'!#REF!="No Data",1,IF(#REF!&lt;&gt;"",1,0))</f>
        <v>#REF!</v>
      </c>
      <c r="F29" s="25" t="e">
        <f>IF('Crisis Indicator Data'!#REF!="No Data",1,IF(#REF!&lt;&gt;"",1,0))</f>
        <v>#REF!</v>
      </c>
      <c r="G29" s="25" t="e">
        <f>IF('Crisis Indicator Data'!#REF!="No Data",1,IF(#REF!&lt;&gt;"",1,0))</f>
        <v>#REF!</v>
      </c>
      <c r="H29" s="25" t="e">
        <f>IF('Crisis Indicator Data'!#REF!="No Data",1,IF(#REF!&lt;&gt;"",1,0))</f>
        <v>#REF!</v>
      </c>
      <c r="I29" s="25" t="e">
        <f>IF('Crisis Indicator Data'!#REF!="No Data",1,IF(#REF!&lt;&gt;"",1,0))</f>
        <v>#REF!</v>
      </c>
      <c r="J29" s="25" t="e">
        <f>IF('Crisis Indicator Data'!#REF!="No Data",1,IF(#REF!&lt;&gt;"",1,0))</f>
        <v>#REF!</v>
      </c>
      <c r="K29" s="25" t="e">
        <f>IF('Crisis Indicator Data'!#REF!="No Data",1,IF(#REF!&lt;&gt;"",1,0))</f>
        <v>#REF!</v>
      </c>
      <c r="L29" s="25" t="e">
        <f>IF('Crisis Indicator Data'!#REF!="No Data",1,IF(#REF!&lt;&gt;"",1,0))</f>
        <v>#REF!</v>
      </c>
      <c r="M29" s="25" t="e">
        <f>IF('Crisis Indicator Data'!#REF!="No Data",1,IF(#REF!&lt;&gt;"",1,0))</f>
        <v>#REF!</v>
      </c>
      <c r="N29" s="25" t="e">
        <f>IF('Crisis Indicator Data'!#REF!="No Data",1,IF(#REF!&lt;&gt;"",1,0))</f>
        <v>#REF!</v>
      </c>
      <c r="O29" s="25" t="e">
        <f>IF('Crisis Indicator Data'!#REF!="No Data",1,IF(#REF!&lt;&gt;"",1,0))</f>
        <v>#REF!</v>
      </c>
      <c r="P29" s="25" t="e">
        <f>IF('Crisis Indicator Data'!#REF!="No Data",1,IF(#REF!&lt;&gt;"",1,0))</f>
        <v>#REF!</v>
      </c>
      <c r="Q29" s="25" t="e">
        <f>IF('Crisis Indicator Data'!#REF!="No Data",1,IF(#REF!&lt;&gt;"",1,0))</f>
        <v>#REF!</v>
      </c>
      <c r="R29" s="25" t="e">
        <f>IF('Crisis Indicator Data'!#REF!="No Data",1,IF(#REF!&lt;&gt;"",1,0))</f>
        <v>#REF!</v>
      </c>
      <c r="S29" s="25" t="e">
        <f>IF('Crisis Indicator Data'!#REF!="No Data",1,IF(#REF!&lt;&gt;"",1,0))</f>
        <v>#REF!</v>
      </c>
      <c r="T29" s="25" t="e">
        <f>IF('Crisis Indicator Data'!#REF!="No Data",1,IF(#REF!&lt;&gt;"",1,0))</f>
        <v>#REF!</v>
      </c>
      <c r="U29" s="25" t="e">
        <f>IF('Crisis Indicator Data'!#REF!="No Data",1,IF(#REF!&lt;&gt;"",1,0))</f>
        <v>#REF!</v>
      </c>
      <c r="V29" s="25" t="e">
        <f>IF('Crisis Indicator Data'!#REF!="No Data",1,IF(#REF!&lt;&gt;"",1,0))</f>
        <v>#REF!</v>
      </c>
      <c r="W29" s="25" t="e">
        <f>IF('Crisis Indicator Data'!#REF!="No Data",1,IF(#REF!&lt;&gt;"",1,0))</f>
        <v>#REF!</v>
      </c>
      <c r="X29" s="25" t="e">
        <f>IF('Crisis Indicator Data'!#REF!="No Data",1,IF(#REF!&lt;&gt;"",1,0))</f>
        <v>#REF!</v>
      </c>
      <c r="Y29" s="25" t="e">
        <f>IF('Crisis Indicator Data'!#REF!="No Data",1,IF(#REF!&lt;&gt;"",1,0))</f>
        <v>#REF!</v>
      </c>
      <c r="Z29" s="25" t="e">
        <f>IF('Crisis Indicator Data'!#REF!="No Data",1,IF(#REF!&lt;&gt;"",1,0))</f>
        <v>#REF!</v>
      </c>
      <c r="AA29" s="25" t="e">
        <f>IF('Crisis Indicator Data'!#REF!="No Data",1,IF(#REF!&lt;&gt;"",1,0))</f>
        <v>#REF!</v>
      </c>
      <c r="AB29" s="25" t="e">
        <f>IF('Crisis Indicator Data'!#REF!="No Data",1,IF(#REF!&lt;&gt;"",1,0))</f>
        <v>#REF!</v>
      </c>
      <c r="AC29" s="25" t="e">
        <f>IF('Crisis Indicator Data'!#REF!="No Data",1,IF(#REF!&lt;&gt;"",1,0))</f>
        <v>#REF!</v>
      </c>
      <c r="AD29" s="25" t="e">
        <f>IF('Crisis Indicator Data'!#REF!="No Data",1,IF(#REF!&lt;&gt;"",1,0))</f>
        <v>#REF!</v>
      </c>
      <c r="AE29" s="25" t="e">
        <f>IF('Crisis Indicator Data'!#REF!="No Data",1,IF(#REF!&lt;&gt;"",1,0))</f>
        <v>#REF!</v>
      </c>
      <c r="AF29" s="25" t="e">
        <f>IF('Crisis Indicator Data'!#REF!="No Data",1,IF(#REF!&lt;&gt;"",1,0))</f>
        <v>#REF!</v>
      </c>
      <c r="AG29" s="25" t="e">
        <f>IF('Crisis Indicator Data'!#REF!="No Data",1,IF(#REF!&lt;&gt;"",1,0))</f>
        <v>#REF!</v>
      </c>
      <c r="AH29" s="25" t="e">
        <f>IF('Crisis Indicator Data'!#REF!="No Data",1,IF(#REF!&lt;&gt;"",1,0))</f>
        <v>#REF!</v>
      </c>
      <c r="AI29" s="25" t="e">
        <f>IF('Crisis Indicator Data'!#REF!="No Data",1,IF(#REF!&lt;&gt;"",1,0))</f>
        <v>#REF!</v>
      </c>
      <c r="AJ29" s="25" t="e">
        <f>IF('Crisis Indicator Data'!#REF!="No Data",1,IF(#REF!&lt;&gt;"",1,0))</f>
        <v>#REF!</v>
      </c>
      <c r="AK29" s="25" t="e">
        <f>IF('Crisis Indicator Data'!#REF!="No Data",1,IF(#REF!&lt;&gt;"",1,0))</f>
        <v>#REF!</v>
      </c>
      <c r="AL29" s="25" t="e">
        <f>IF('Crisis Indicator Data'!#REF!="No Data",1,IF(#REF!&lt;&gt;"",1,0))</f>
        <v>#REF!</v>
      </c>
      <c r="AM29" s="25" t="e">
        <f>IF('Crisis Indicator Data'!#REF!="No Data",1,IF(#REF!&lt;&gt;"",1,0))</f>
        <v>#REF!</v>
      </c>
      <c r="AN29" s="25" t="e">
        <f>IF('Crisis Indicator Data'!#REF!="No Data",1,IF(#REF!&lt;&gt;"",1,0))</f>
        <v>#REF!</v>
      </c>
      <c r="AO29" s="25" t="e">
        <f>IF('Crisis Indicator Data'!#REF!="No Data",1,IF(#REF!&lt;&gt;"",1,0))</f>
        <v>#REF!</v>
      </c>
      <c r="AP29" s="25" t="e">
        <f>IF('Crisis Indicator Data'!#REF!="No Data",1,IF(#REF!&lt;&gt;"",1,0))</f>
        <v>#REF!</v>
      </c>
      <c r="AQ29" s="25" t="e">
        <f>IF('Crisis Indicator Data'!#REF!="No Data",1,IF(#REF!&lt;&gt;"",1,0))</f>
        <v>#REF!</v>
      </c>
      <c r="AR29" s="25" t="e">
        <f>IF('Crisis Indicator Data'!#REF!="No Data",1,IF(#REF!&lt;&gt;"",1,0))</f>
        <v>#REF!</v>
      </c>
      <c r="AS29" s="25" t="e">
        <f>IF('Crisis Indicator Data'!#REF!="No Data",1,IF(#REF!&lt;&gt;"",1,0))</f>
        <v>#REF!</v>
      </c>
      <c r="AT29" s="25" t="e">
        <f>IF('Crisis Indicator Data'!#REF!="No Data",1,IF(#REF!&lt;&gt;"",1,0))</f>
        <v>#REF!</v>
      </c>
      <c r="AU29" s="25" t="e">
        <f>IF('Crisis Indicator Data'!#REF!="No Data",1,IF(#REF!&lt;&gt;"",1,0))</f>
        <v>#REF!</v>
      </c>
      <c r="AV29" s="25" t="e">
        <f>IF('Crisis Indicator Data'!#REF!="No Data",1,IF(#REF!&lt;&gt;"",1,0))</f>
        <v>#REF!</v>
      </c>
      <c r="AW29" s="25" t="e">
        <f>IF('Crisis Indicator Data'!#REF!="No Data",1,IF(#REF!&lt;&gt;"",1,0))</f>
        <v>#REF!</v>
      </c>
      <c r="AX29" s="25" t="e">
        <f>IF('Crisis Indicator Data'!#REF!="No Data",1,IF(#REF!&lt;&gt;"",1,0))</f>
        <v>#REF!</v>
      </c>
      <c r="AY29" s="25" t="e">
        <f>IF('Crisis Indicator Data'!#REF!="No Data",1,IF(#REF!&lt;&gt;"",1,0))</f>
        <v>#REF!</v>
      </c>
      <c r="AZ29" s="25" t="e">
        <f>IF('Crisis Indicator Data'!#REF!="No Data",1,IF(#REF!&lt;&gt;"",1,0))</f>
        <v>#REF!</v>
      </c>
      <c r="BA29" t="e">
        <f t="shared" si="0"/>
        <v>#REF!</v>
      </c>
      <c r="BB29" s="27" t="e">
        <f t="shared" si="1"/>
        <v>#REF!</v>
      </c>
    </row>
    <row r="30" spans="1:54" x14ac:dyDescent="0.35">
      <c r="A30" t="s">
        <v>7897</v>
      </c>
      <c r="B30" s="25" t="e">
        <f>IF('Crisis Indicator Data'!#REF!="No Data",1,IF(#REF!&lt;&gt;"",1,0))</f>
        <v>#REF!</v>
      </c>
      <c r="C30" s="25" t="e">
        <f>IF('Crisis Indicator Data'!#REF!="No Data",1,IF(#REF!&lt;&gt;"",1,0))</f>
        <v>#REF!</v>
      </c>
      <c r="D30" s="25" t="e">
        <f>IF('Crisis Indicator Data'!#REF!="No Data",1,IF(#REF!&lt;&gt;"",1,0))</f>
        <v>#REF!</v>
      </c>
      <c r="E30" s="25" t="e">
        <f>IF('Crisis Indicator Data'!#REF!="No Data",1,IF(#REF!&lt;&gt;"",1,0))</f>
        <v>#REF!</v>
      </c>
      <c r="F30" s="25" t="e">
        <f>IF('Crisis Indicator Data'!#REF!="No Data",1,IF(#REF!&lt;&gt;"",1,0))</f>
        <v>#REF!</v>
      </c>
      <c r="G30" s="25" t="e">
        <f>IF('Crisis Indicator Data'!#REF!="No Data",1,IF(#REF!&lt;&gt;"",1,0))</f>
        <v>#REF!</v>
      </c>
      <c r="H30" s="25" t="e">
        <f>IF('Crisis Indicator Data'!#REF!="No Data",1,IF(#REF!&lt;&gt;"",1,0))</f>
        <v>#REF!</v>
      </c>
      <c r="I30" s="25" t="e">
        <f>IF('Crisis Indicator Data'!#REF!="No Data",1,IF(#REF!&lt;&gt;"",1,0))</f>
        <v>#REF!</v>
      </c>
      <c r="J30" s="25" t="e">
        <f>IF('Crisis Indicator Data'!#REF!="No Data",1,IF(#REF!&lt;&gt;"",1,0))</f>
        <v>#REF!</v>
      </c>
      <c r="K30" s="25" t="e">
        <f>IF('Crisis Indicator Data'!#REF!="No Data",1,IF(#REF!&lt;&gt;"",1,0))</f>
        <v>#REF!</v>
      </c>
      <c r="L30" s="25" t="e">
        <f>IF('Crisis Indicator Data'!#REF!="No Data",1,IF(#REF!&lt;&gt;"",1,0))</f>
        <v>#REF!</v>
      </c>
      <c r="M30" s="25" t="e">
        <f>IF('Crisis Indicator Data'!#REF!="No Data",1,IF(#REF!&lt;&gt;"",1,0))</f>
        <v>#REF!</v>
      </c>
      <c r="N30" s="25" t="e">
        <f>IF('Crisis Indicator Data'!#REF!="No Data",1,IF(#REF!&lt;&gt;"",1,0))</f>
        <v>#REF!</v>
      </c>
      <c r="O30" s="25" t="e">
        <f>IF('Crisis Indicator Data'!#REF!="No Data",1,IF(#REF!&lt;&gt;"",1,0))</f>
        <v>#REF!</v>
      </c>
      <c r="P30" s="25" t="e">
        <f>IF('Crisis Indicator Data'!#REF!="No Data",1,IF(#REF!&lt;&gt;"",1,0))</f>
        <v>#REF!</v>
      </c>
      <c r="Q30" s="25" t="e">
        <f>IF('Crisis Indicator Data'!#REF!="No Data",1,IF(#REF!&lt;&gt;"",1,0))</f>
        <v>#REF!</v>
      </c>
      <c r="R30" s="25" t="e">
        <f>IF('Crisis Indicator Data'!#REF!="No Data",1,IF(#REF!&lt;&gt;"",1,0))</f>
        <v>#REF!</v>
      </c>
      <c r="S30" s="25" t="e">
        <f>IF('Crisis Indicator Data'!#REF!="No Data",1,IF(#REF!&lt;&gt;"",1,0))</f>
        <v>#REF!</v>
      </c>
      <c r="T30" s="25" t="e">
        <f>IF('Crisis Indicator Data'!#REF!="No Data",1,IF(#REF!&lt;&gt;"",1,0))</f>
        <v>#REF!</v>
      </c>
      <c r="U30" s="25" t="e">
        <f>IF('Crisis Indicator Data'!#REF!="No Data",1,IF(#REF!&lt;&gt;"",1,0))</f>
        <v>#REF!</v>
      </c>
      <c r="V30" s="25" t="e">
        <f>IF('Crisis Indicator Data'!#REF!="No Data",1,IF(#REF!&lt;&gt;"",1,0))</f>
        <v>#REF!</v>
      </c>
      <c r="W30" s="25" t="e">
        <f>IF('Crisis Indicator Data'!#REF!="No Data",1,IF(#REF!&lt;&gt;"",1,0))</f>
        <v>#REF!</v>
      </c>
      <c r="X30" s="25" t="e">
        <f>IF('Crisis Indicator Data'!#REF!="No Data",1,IF(#REF!&lt;&gt;"",1,0))</f>
        <v>#REF!</v>
      </c>
      <c r="Y30" s="25" t="e">
        <f>IF('Crisis Indicator Data'!#REF!="No Data",1,IF(#REF!&lt;&gt;"",1,0))</f>
        <v>#REF!</v>
      </c>
      <c r="Z30" s="25" t="e">
        <f>IF('Crisis Indicator Data'!#REF!="No Data",1,IF(#REF!&lt;&gt;"",1,0))</f>
        <v>#REF!</v>
      </c>
      <c r="AA30" s="25" t="e">
        <f>IF('Crisis Indicator Data'!#REF!="No Data",1,IF(#REF!&lt;&gt;"",1,0))</f>
        <v>#REF!</v>
      </c>
      <c r="AB30" s="25" t="e">
        <f>IF('Crisis Indicator Data'!#REF!="No Data",1,IF(#REF!&lt;&gt;"",1,0))</f>
        <v>#REF!</v>
      </c>
      <c r="AC30" s="25" t="e">
        <f>IF('Crisis Indicator Data'!#REF!="No Data",1,IF(#REF!&lt;&gt;"",1,0))</f>
        <v>#REF!</v>
      </c>
      <c r="AD30" s="25" t="e">
        <f>IF('Crisis Indicator Data'!#REF!="No Data",1,IF(#REF!&lt;&gt;"",1,0))</f>
        <v>#REF!</v>
      </c>
      <c r="AE30" s="25" t="e">
        <f>IF('Crisis Indicator Data'!#REF!="No Data",1,IF(#REF!&lt;&gt;"",1,0))</f>
        <v>#REF!</v>
      </c>
      <c r="AF30" s="25" t="e">
        <f>IF('Crisis Indicator Data'!#REF!="No Data",1,IF(#REF!&lt;&gt;"",1,0))</f>
        <v>#REF!</v>
      </c>
      <c r="AG30" s="25" t="e">
        <f>IF('Crisis Indicator Data'!#REF!="No Data",1,IF(#REF!&lt;&gt;"",1,0))</f>
        <v>#REF!</v>
      </c>
      <c r="AH30" s="25" t="e">
        <f>IF('Crisis Indicator Data'!#REF!="No Data",1,IF(#REF!&lt;&gt;"",1,0))</f>
        <v>#REF!</v>
      </c>
      <c r="AI30" s="25" t="e">
        <f>IF('Crisis Indicator Data'!#REF!="No Data",1,IF(#REF!&lt;&gt;"",1,0))</f>
        <v>#REF!</v>
      </c>
      <c r="AJ30" s="25" t="e">
        <f>IF('Crisis Indicator Data'!#REF!="No Data",1,IF(#REF!&lt;&gt;"",1,0))</f>
        <v>#REF!</v>
      </c>
      <c r="AK30" s="25" t="e">
        <f>IF('Crisis Indicator Data'!#REF!="No Data",1,IF(#REF!&lt;&gt;"",1,0))</f>
        <v>#REF!</v>
      </c>
      <c r="AL30" s="25" t="e">
        <f>IF('Crisis Indicator Data'!#REF!="No Data",1,IF(#REF!&lt;&gt;"",1,0))</f>
        <v>#REF!</v>
      </c>
      <c r="AM30" s="25" t="e">
        <f>IF('Crisis Indicator Data'!#REF!="No Data",1,IF(#REF!&lt;&gt;"",1,0))</f>
        <v>#REF!</v>
      </c>
      <c r="AN30" s="25" t="e">
        <f>IF('Crisis Indicator Data'!#REF!="No Data",1,IF(#REF!&lt;&gt;"",1,0))</f>
        <v>#REF!</v>
      </c>
      <c r="AO30" s="25" t="e">
        <f>IF('Crisis Indicator Data'!#REF!="No Data",1,IF(#REF!&lt;&gt;"",1,0))</f>
        <v>#REF!</v>
      </c>
      <c r="AP30" s="25" t="e">
        <f>IF('Crisis Indicator Data'!#REF!="No Data",1,IF(#REF!&lt;&gt;"",1,0))</f>
        <v>#REF!</v>
      </c>
      <c r="AQ30" s="25" t="e">
        <f>IF('Crisis Indicator Data'!#REF!="No Data",1,IF(#REF!&lt;&gt;"",1,0))</f>
        <v>#REF!</v>
      </c>
      <c r="AR30" s="25" t="e">
        <f>IF('Crisis Indicator Data'!#REF!="No Data",1,IF(#REF!&lt;&gt;"",1,0))</f>
        <v>#REF!</v>
      </c>
      <c r="AS30" s="25" t="e">
        <f>IF('Crisis Indicator Data'!#REF!="No Data",1,IF(#REF!&lt;&gt;"",1,0))</f>
        <v>#REF!</v>
      </c>
      <c r="AT30" s="25" t="e">
        <f>IF('Crisis Indicator Data'!#REF!="No Data",1,IF(#REF!&lt;&gt;"",1,0))</f>
        <v>#REF!</v>
      </c>
      <c r="AU30" s="25" t="e">
        <f>IF('Crisis Indicator Data'!#REF!="No Data",1,IF(#REF!&lt;&gt;"",1,0))</f>
        <v>#REF!</v>
      </c>
      <c r="AV30" s="25" t="e">
        <f>IF('Crisis Indicator Data'!#REF!="No Data",1,IF(#REF!&lt;&gt;"",1,0))</f>
        <v>#REF!</v>
      </c>
      <c r="AW30" s="25" t="e">
        <f>IF('Crisis Indicator Data'!#REF!="No Data",1,IF(#REF!&lt;&gt;"",1,0))</f>
        <v>#REF!</v>
      </c>
      <c r="AX30" s="25" t="e">
        <f>IF('Crisis Indicator Data'!#REF!="No Data",1,IF(#REF!&lt;&gt;"",1,0))</f>
        <v>#REF!</v>
      </c>
      <c r="AY30" s="25" t="e">
        <f>IF('Crisis Indicator Data'!#REF!="No Data",1,IF(#REF!&lt;&gt;"",1,0))</f>
        <v>#REF!</v>
      </c>
      <c r="AZ30" s="25" t="e">
        <f>IF('Crisis Indicator Data'!#REF!="No Data",1,IF(#REF!&lt;&gt;"",1,0))</f>
        <v>#REF!</v>
      </c>
      <c r="BA30" t="e">
        <f t="shared" si="0"/>
        <v>#REF!</v>
      </c>
      <c r="BB30" s="27" t="e">
        <f t="shared" si="1"/>
        <v>#REF!</v>
      </c>
    </row>
    <row r="31" spans="1:54" x14ac:dyDescent="0.35">
      <c r="A31" t="s">
        <v>7791</v>
      </c>
      <c r="B31" s="25" t="e">
        <f>IF('Crisis Indicator Data'!#REF!="No Data",1,IF(#REF!&lt;&gt;"",1,0))</f>
        <v>#REF!</v>
      </c>
      <c r="C31" s="25" t="e">
        <f>IF('Crisis Indicator Data'!#REF!="No Data",1,IF(#REF!&lt;&gt;"",1,0))</f>
        <v>#REF!</v>
      </c>
      <c r="D31" s="25" t="e">
        <f>IF('Crisis Indicator Data'!#REF!="No Data",1,IF(#REF!&lt;&gt;"",1,0))</f>
        <v>#REF!</v>
      </c>
      <c r="E31" s="25" t="e">
        <f>IF('Crisis Indicator Data'!#REF!="No Data",1,IF(#REF!&lt;&gt;"",1,0))</f>
        <v>#REF!</v>
      </c>
      <c r="F31" s="25" t="e">
        <f>IF('Crisis Indicator Data'!#REF!="No Data",1,IF(#REF!&lt;&gt;"",1,0))</f>
        <v>#REF!</v>
      </c>
      <c r="G31" s="25" t="e">
        <f>IF('Crisis Indicator Data'!#REF!="No Data",1,IF(#REF!&lt;&gt;"",1,0))</f>
        <v>#REF!</v>
      </c>
      <c r="H31" s="25" t="e">
        <f>IF('Crisis Indicator Data'!#REF!="No Data",1,IF(#REF!&lt;&gt;"",1,0))</f>
        <v>#REF!</v>
      </c>
      <c r="I31" s="25" t="e">
        <f>IF('Crisis Indicator Data'!#REF!="No Data",1,IF(#REF!&lt;&gt;"",1,0))</f>
        <v>#REF!</v>
      </c>
      <c r="J31" s="25" t="e">
        <f>IF('Crisis Indicator Data'!#REF!="No Data",1,IF(#REF!&lt;&gt;"",1,0))</f>
        <v>#REF!</v>
      </c>
      <c r="K31" s="25" t="e">
        <f>IF('Crisis Indicator Data'!#REF!="No Data",1,IF(#REF!&lt;&gt;"",1,0))</f>
        <v>#REF!</v>
      </c>
      <c r="L31" s="25" t="e">
        <f>IF('Crisis Indicator Data'!#REF!="No Data",1,IF(#REF!&lt;&gt;"",1,0))</f>
        <v>#REF!</v>
      </c>
      <c r="M31" s="25" t="e">
        <f>IF('Crisis Indicator Data'!#REF!="No Data",1,IF(#REF!&lt;&gt;"",1,0))</f>
        <v>#REF!</v>
      </c>
      <c r="N31" s="25" t="e">
        <f>IF('Crisis Indicator Data'!#REF!="No Data",1,IF(#REF!&lt;&gt;"",1,0))</f>
        <v>#REF!</v>
      </c>
      <c r="O31" s="25" t="e">
        <f>IF('Crisis Indicator Data'!#REF!="No Data",1,IF(#REF!&lt;&gt;"",1,0))</f>
        <v>#REF!</v>
      </c>
      <c r="P31" s="25" t="e">
        <f>IF('Crisis Indicator Data'!#REF!="No Data",1,IF(#REF!&lt;&gt;"",1,0))</f>
        <v>#REF!</v>
      </c>
      <c r="Q31" s="25" t="e">
        <f>IF('Crisis Indicator Data'!#REF!="No Data",1,IF(#REF!&lt;&gt;"",1,0))</f>
        <v>#REF!</v>
      </c>
      <c r="R31" s="25" t="e">
        <f>IF('Crisis Indicator Data'!#REF!="No Data",1,IF(#REF!&lt;&gt;"",1,0))</f>
        <v>#REF!</v>
      </c>
      <c r="S31" s="25" t="e">
        <f>IF('Crisis Indicator Data'!#REF!="No Data",1,IF(#REF!&lt;&gt;"",1,0))</f>
        <v>#REF!</v>
      </c>
      <c r="T31" s="25" t="e">
        <f>IF('Crisis Indicator Data'!#REF!="No Data",1,IF(#REF!&lt;&gt;"",1,0))</f>
        <v>#REF!</v>
      </c>
      <c r="U31" s="25" t="e">
        <f>IF('Crisis Indicator Data'!#REF!="No Data",1,IF(#REF!&lt;&gt;"",1,0))</f>
        <v>#REF!</v>
      </c>
      <c r="V31" s="25" t="e">
        <f>IF('Crisis Indicator Data'!#REF!="No Data",1,IF(#REF!&lt;&gt;"",1,0))</f>
        <v>#REF!</v>
      </c>
      <c r="W31" s="25" t="e">
        <f>IF('Crisis Indicator Data'!#REF!="No Data",1,IF(#REF!&lt;&gt;"",1,0))</f>
        <v>#REF!</v>
      </c>
      <c r="X31" s="25" t="e">
        <f>IF('Crisis Indicator Data'!#REF!="No Data",1,IF(#REF!&lt;&gt;"",1,0))</f>
        <v>#REF!</v>
      </c>
      <c r="Y31" s="25" t="e">
        <f>IF('Crisis Indicator Data'!#REF!="No Data",1,IF(#REF!&lt;&gt;"",1,0))</f>
        <v>#REF!</v>
      </c>
      <c r="Z31" s="25" t="e">
        <f>IF('Crisis Indicator Data'!#REF!="No Data",1,IF(#REF!&lt;&gt;"",1,0))</f>
        <v>#REF!</v>
      </c>
      <c r="AA31" s="25" t="e">
        <f>IF('Crisis Indicator Data'!#REF!="No Data",1,IF(#REF!&lt;&gt;"",1,0))</f>
        <v>#REF!</v>
      </c>
      <c r="AB31" s="25" t="e">
        <f>IF('Crisis Indicator Data'!#REF!="No Data",1,IF(#REF!&lt;&gt;"",1,0))</f>
        <v>#REF!</v>
      </c>
      <c r="AC31" s="25" t="e">
        <f>IF('Crisis Indicator Data'!#REF!="No Data",1,IF(#REF!&lt;&gt;"",1,0))</f>
        <v>#REF!</v>
      </c>
      <c r="AD31" s="25" t="e">
        <f>IF('Crisis Indicator Data'!#REF!="No Data",1,IF(#REF!&lt;&gt;"",1,0))</f>
        <v>#REF!</v>
      </c>
      <c r="AE31" s="25" t="e">
        <f>IF('Crisis Indicator Data'!#REF!="No Data",1,IF(#REF!&lt;&gt;"",1,0))</f>
        <v>#REF!</v>
      </c>
      <c r="AF31" s="25" t="e">
        <f>IF('Crisis Indicator Data'!#REF!="No Data",1,IF(#REF!&lt;&gt;"",1,0))</f>
        <v>#REF!</v>
      </c>
      <c r="AG31" s="25" t="e">
        <f>IF('Crisis Indicator Data'!#REF!="No Data",1,IF(#REF!&lt;&gt;"",1,0))</f>
        <v>#REF!</v>
      </c>
      <c r="AH31" s="25" t="e">
        <f>IF('Crisis Indicator Data'!#REF!="No Data",1,IF(#REF!&lt;&gt;"",1,0))</f>
        <v>#REF!</v>
      </c>
      <c r="AI31" s="25" t="e">
        <f>IF('Crisis Indicator Data'!#REF!="No Data",1,IF(#REF!&lt;&gt;"",1,0))</f>
        <v>#REF!</v>
      </c>
      <c r="AJ31" s="25" t="e">
        <f>IF('Crisis Indicator Data'!#REF!="No Data",1,IF(#REF!&lt;&gt;"",1,0))</f>
        <v>#REF!</v>
      </c>
      <c r="AK31" s="25" t="e">
        <f>IF('Crisis Indicator Data'!#REF!="No Data",1,IF(#REF!&lt;&gt;"",1,0))</f>
        <v>#REF!</v>
      </c>
      <c r="AL31" s="25" t="e">
        <f>IF('Crisis Indicator Data'!#REF!="No Data",1,IF(#REF!&lt;&gt;"",1,0))</f>
        <v>#REF!</v>
      </c>
      <c r="AM31" s="25" t="e">
        <f>IF('Crisis Indicator Data'!#REF!="No Data",1,IF(#REF!&lt;&gt;"",1,0))</f>
        <v>#REF!</v>
      </c>
      <c r="AN31" s="25" t="e">
        <f>IF('Crisis Indicator Data'!#REF!="No Data",1,IF(#REF!&lt;&gt;"",1,0))</f>
        <v>#REF!</v>
      </c>
      <c r="AO31" s="25" t="e">
        <f>IF('Crisis Indicator Data'!#REF!="No Data",1,IF(#REF!&lt;&gt;"",1,0))</f>
        <v>#REF!</v>
      </c>
      <c r="AP31" s="25" t="e">
        <f>IF('Crisis Indicator Data'!#REF!="No Data",1,IF(#REF!&lt;&gt;"",1,0))</f>
        <v>#REF!</v>
      </c>
      <c r="AQ31" s="25" t="e">
        <f>IF('Crisis Indicator Data'!#REF!="No Data",1,IF(#REF!&lt;&gt;"",1,0))</f>
        <v>#REF!</v>
      </c>
      <c r="AR31" s="25" t="e">
        <f>IF('Crisis Indicator Data'!#REF!="No Data",1,IF(#REF!&lt;&gt;"",1,0))</f>
        <v>#REF!</v>
      </c>
      <c r="AS31" s="25" t="e">
        <f>IF('Crisis Indicator Data'!#REF!="No Data",1,IF(#REF!&lt;&gt;"",1,0))</f>
        <v>#REF!</v>
      </c>
      <c r="AT31" s="25" t="e">
        <f>IF('Crisis Indicator Data'!#REF!="No Data",1,IF(#REF!&lt;&gt;"",1,0))</f>
        <v>#REF!</v>
      </c>
      <c r="AU31" s="25" t="e">
        <f>IF('Crisis Indicator Data'!#REF!="No Data",1,IF(#REF!&lt;&gt;"",1,0))</f>
        <v>#REF!</v>
      </c>
      <c r="AV31" s="25" t="e">
        <f>IF('Crisis Indicator Data'!#REF!="No Data",1,IF(#REF!&lt;&gt;"",1,0))</f>
        <v>#REF!</v>
      </c>
      <c r="AW31" s="25" t="e">
        <f>IF('Crisis Indicator Data'!#REF!="No Data",1,IF(#REF!&lt;&gt;"",1,0))</f>
        <v>#REF!</v>
      </c>
      <c r="AX31" s="25" t="e">
        <f>IF('Crisis Indicator Data'!#REF!="No Data",1,IF(#REF!&lt;&gt;"",1,0))</f>
        <v>#REF!</v>
      </c>
      <c r="AY31" s="25" t="e">
        <f>IF('Crisis Indicator Data'!#REF!="No Data",1,IF(#REF!&lt;&gt;"",1,0))</f>
        <v>#REF!</v>
      </c>
      <c r="AZ31" s="25" t="e">
        <f>IF('Crisis Indicator Data'!#REF!="No Data",1,IF(#REF!&lt;&gt;"",1,0))</f>
        <v>#REF!</v>
      </c>
      <c r="BA31" t="e">
        <f t="shared" si="0"/>
        <v>#REF!</v>
      </c>
      <c r="BB31" s="27" t="e">
        <f t="shared" si="1"/>
        <v>#REF!</v>
      </c>
    </row>
    <row r="32" spans="1:54" x14ac:dyDescent="0.35">
      <c r="A32" t="s">
        <v>7784</v>
      </c>
      <c r="B32" s="25" t="e">
        <f>IF('Crisis Indicator Data'!#REF!="No Data",1,IF(#REF!&lt;&gt;"",1,0))</f>
        <v>#REF!</v>
      </c>
      <c r="C32" s="25" t="e">
        <f>IF('Crisis Indicator Data'!#REF!="No Data",1,IF(#REF!&lt;&gt;"",1,0))</f>
        <v>#REF!</v>
      </c>
      <c r="D32" s="25" t="e">
        <f>IF('Crisis Indicator Data'!#REF!="No Data",1,IF(#REF!&lt;&gt;"",1,0))</f>
        <v>#REF!</v>
      </c>
      <c r="E32" s="25" t="e">
        <f>IF('Crisis Indicator Data'!#REF!="No Data",1,IF(#REF!&lt;&gt;"",1,0))</f>
        <v>#REF!</v>
      </c>
      <c r="F32" s="25" t="e">
        <f>IF('Crisis Indicator Data'!#REF!="No Data",1,IF(#REF!&lt;&gt;"",1,0))</f>
        <v>#REF!</v>
      </c>
      <c r="G32" s="25" t="e">
        <f>IF('Crisis Indicator Data'!#REF!="No Data",1,IF(#REF!&lt;&gt;"",1,0))</f>
        <v>#REF!</v>
      </c>
      <c r="H32" s="25" t="e">
        <f>IF('Crisis Indicator Data'!#REF!="No Data",1,IF(#REF!&lt;&gt;"",1,0))</f>
        <v>#REF!</v>
      </c>
      <c r="I32" s="25" t="e">
        <f>IF('Crisis Indicator Data'!#REF!="No Data",1,IF(#REF!&lt;&gt;"",1,0))</f>
        <v>#REF!</v>
      </c>
      <c r="J32" s="25" t="e">
        <f>IF('Crisis Indicator Data'!#REF!="No Data",1,IF(#REF!&lt;&gt;"",1,0))</f>
        <v>#REF!</v>
      </c>
      <c r="K32" s="25" t="e">
        <f>IF('Crisis Indicator Data'!#REF!="No Data",1,IF(#REF!&lt;&gt;"",1,0))</f>
        <v>#REF!</v>
      </c>
      <c r="L32" s="25" t="e">
        <f>IF('Crisis Indicator Data'!#REF!="No Data",1,IF(#REF!&lt;&gt;"",1,0))</f>
        <v>#REF!</v>
      </c>
      <c r="M32" s="25" t="e">
        <f>IF('Crisis Indicator Data'!#REF!="No Data",1,IF(#REF!&lt;&gt;"",1,0))</f>
        <v>#REF!</v>
      </c>
      <c r="N32" s="25" t="e">
        <f>IF('Crisis Indicator Data'!#REF!="No Data",1,IF(#REF!&lt;&gt;"",1,0))</f>
        <v>#REF!</v>
      </c>
      <c r="O32" s="25" t="e">
        <f>IF('Crisis Indicator Data'!#REF!="No Data",1,IF(#REF!&lt;&gt;"",1,0))</f>
        <v>#REF!</v>
      </c>
      <c r="P32" s="25" t="e">
        <f>IF('Crisis Indicator Data'!#REF!="No Data",1,IF(#REF!&lt;&gt;"",1,0))</f>
        <v>#REF!</v>
      </c>
      <c r="Q32" s="25" t="e">
        <f>IF('Crisis Indicator Data'!#REF!="No Data",1,IF(#REF!&lt;&gt;"",1,0))</f>
        <v>#REF!</v>
      </c>
      <c r="R32" s="25" t="e">
        <f>IF('Crisis Indicator Data'!#REF!="No Data",1,IF(#REF!&lt;&gt;"",1,0))</f>
        <v>#REF!</v>
      </c>
      <c r="S32" s="25" t="e">
        <f>IF('Crisis Indicator Data'!#REF!="No Data",1,IF(#REF!&lt;&gt;"",1,0))</f>
        <v>#REF!</v>
      </c>
      <c r="T32" s="25" t="e">
        <f>IF('Crisis Indicator Data'!#REF!="No Data",1,IF(#REF!&lt;&gt;"",1,0))</f>
        <v>#REF!</v>
      </c>
      <c r="U32" s="25" t="e">
        <f>IF('Crisis Indicator Data'!#REF!="No Data",1,IF(#REF!&lt;&gt;"",1,0))</f>
        <v>#REF!</v>
      </c>
      <c r="V32" s="25" t="e">
        <f>IF('Crisis Indicator Data'!#REF!="No Data",1,IF(#REF!&lt;&gt;"",1,0))</f>
        <v>#REF!</v>
      </c>
      <c r="W32" s="25" t="e">
        <f>IF('Crisis Indicator Data'!#REF!="No Data",1,IF(#REF!&lt;&gt;"",1,0))</f>
        <v>#REF!</v>
      </c>
      <c r="X32" s="25" t="e">
        <f>IF('Crisis Indicator Data'!#REF!="No Data",1,IF(#REF!&lt;&gt;"",1,0))</f>
        <v>#REF!</v>
      </c>
      <c r="Y32" s="25" t="e">
        <f>IF('Crisis Indicator Data'!#REF!="No Data",1,IF(#REF!&lt;&gt;"",1,0))</f>
        <v>#REF!</v>
      </c>
      <c r="Z32" s="25" t="e">
        <f>IF('Crisis Indicator Data'!#REF!="No Data",1,IF(#REF!&lt;&gt;"",1,0))</f>
        <v>#REF!</v>
      </c>
      <c r="AA32" s="25" t="e">
        <f>IF('Crisis Indicator Data'!#REF!="No Data",1,IF(#REF!&lt;&gt;"",1,0))</f>
        <v>#REF!</v>
      </c>
      <c r="AB32" s="25" t="e">
        <f>IF('Crisis Indicator Data'!#REF!="No Data",1,IF(#REF!&lt;&gt;"",1,0))</f>
        <v>#REF!</v>
      </c>
      <c r="AC32" s="25" t="e">
        <f>IF('Crisis Indicator Data'!#REF!="No Data",1,IF(#REF!&lt;&gt;"",1,0))</f>
        <v>#REF!</v>
      </c>
      <c r="AD32" s="25" t="e">
        <f>IF('Crisis Indicator Data'!#REF!="No Data",1,IF(#REF!&lt;&gt;"",1,0))</f>
        <v>#REF!</v>
      </c>
      <c r="AE32" s="25" t="e">
        <f>IF('Crisis Indicator Data'!#REF!="No Data",1,IF(#REF!&lt;&gt;"",1,0))</f>
        <v>#REF!</v>
      </c>
      <c r="AF32" s="25" t="e">
        <f>IF('Crisis Indicator Data'!#REF!="No Data",1,IF(#REF!&lt;&gt;"",1,0))</f>
        <v>#REF!</v>
      </c>
      <c r="AG32" s="25" t="e">
        <f>IF('Crisis Indicator Data'!#REF!="No Data",1,IF(#REF!&lt;&gt;"",1,0))</f>
        <v>#REF!</v>
      </c>
      <c r="AH32" s="25" t="e">
        <f>IF('Crisis Indicator Data'!#REF!="No Data",1,IF(#REF!&lt;&gt;"",1,0))</f>
        <v>#REF!</v>
      </c>
      <c r="AI32" s="25" t="e">
        <f>IF('Crisis Indicator Data'!#REF!="No Data",1,IF(#REF!&lt;&gt;"",1,0))</f>
        <v>#REF!</v>
      </c>
      <c r="AJ32" s="25" t="e">
        <f>IF('Crisis Indicator Data'!#REF!="No Data",1,IF(#REF!&lt;&gt;"",1,0))</f>
        <v>#REF!</v>
      </c>
      <c r="AK32" s="25" t="e">
        <f>IF('Crisis Indicator Data'!#REF!="No Data",1,IF(#REF!&lt;&gt;"",1,0))</f>
        <v>#REF!</v>
      </c>
      <c r="AL32" s="25" t="e">
        <f>IF('Crisis Indicator Data'!#REF!="No Data",1,IF(#REF!&lt;&gt;"",1,0))</f>
        <v>#REF!</v>
      </c>
      <c r="AM32" s="25" t="e">
        <f>IF('Crisis Indicator Data'!#REF!="No Data",1,IF(#REF!&lt;&gt;"",1,0))</f>
        <v>#REF!</v>
      </c>
      <c r="AN32" s="25" t="e">
        <f>IF('Crisis Indicator Data'!#REF!="No Data",1,IF(#REF!&lt;&gt;"",1,0))</f>
        <v>#REF!</v>
      </c>
      <c r="AO32" s="25" t="e">
        <f>IF('Crisis Indicator Data'!#REF!="No Data",1,IF(#REF!&lt;&gt;"",1,0))</f>
        <v>#REF!</v>
      </c>
      <c r="AP32" s="25" t="e">
        <f>IF('Crisis Indicator Data'!#REF!="No Data",1,IF(#REF!&lt;&gt;"",1,0))</f>
        <v>#REF!</v>
      </c>
      <c r="AQ32" s="25" t="e">
        <f>IF('Crisis Indicator Data'!#REF!="No Data",1,IF(#REF!&lt;&gt;"",1,0))</f>
        <v>#REF!</v>
      </c>
      <c r="AR32" s="25" t="e">
        <f>IF('Crisis Indicator Data'!#REF!="No Data",1,IF(#REF!&lt;&gt;"",1,0))</f>
        <v>#REF!</v>
      </c>
      <c r="AS32" s="25" t="e">
        <f>IF('Crisis Indicator Data'!#REF!="No Data",1,IF(#REF!&lt;&gt;"",1,0))</f>
        <v>#REF!</v>
      </c>
      <c r="AT32" s="25" t="e">
        <f>IF('Crisis Indicator Data'!#REF!="No Data",1,IF(#REF!&lt;&gt;"",1,0))</f>
        <v>#REF!</v>
      </c>
      <c r="AU32" s="25" t="e">
        <f>IF('Crisis Indicator Data'!#REF!="No Data",1,IF(#REF!&lt;&gt;"",1,0))</f>
        <v>#REF!</v>
      </c>
      <c r="AV32" s="25" t="e">
        <f>IF('Crisis Indicator Data'!#REF!="No Data",1,IF(#REF!&lt;&gt;"",1,0))</f>
        <v>#REF!</v>
      </c>
      <c r="AW32" s="25" t="e">
        <f>IF('Crisis Indicator Data'!#REF!="No Data",1,IF(#REF!&lt;&gt;"",1,0))</f>
        <v>#REF!</v>
      </c>
      <c r="AX32" s="25" t="e">
        <f>IF('Crisis Indicator Data'!#REF!="No Data",1,IF(#REF!&lt;&gt;"",1,0))</f>
        <v>#REF!</v>
      </c>
      <c r="AY32" s="25" t="e">
        <f>IF('Crisis Indicator Data'!#REF!="No Data",1,IF(#REF!&lt;&gt;"",1,0))</f>
        <v>#REF!</v>
      </c>
      <c r="AZ32" s="25" t="e">
        <f>IF('Crisis Indicator Data'!#REF!="No Data",1,IF(#REF!&lt;&gt;"",1,0))</f>
        <v>#REF!</v>
      </c>
      <c r="BA32" t="e">
        <f t="shared" si="0"/>
        <v>#REF!</v>
      </c>
      <c r="BB32" s="27" t="e">
        <f t="shared" si="1"/>
        <v>#REF!</v>
      </c>
    </row>
    <row r="33" spans="1:54" x14ac:dyDescent="0.35">
      <c r="A33" t="s">
        <v>7782</v>
      </c>
      <c r="B33" s="25" t="e">
        <f>IF('Crisis Indicator Data'!#REF!="No Data",1,IF(#REF!&lt;&gt;"",1,0))</f>
        <v>#REF!</v>
      </c>
      <c r="C33" s="25" t="e">
        <f>IF('Crisis Indicator Data'!#REF!="No Data",1,IF(#REF!&lt;&gt;"",1,0))</f>
        <v>#REF!</v>
      </c>
      <c r="D33" s="25" t="e">
        <f>IF('Crisis Indicator Data'!#REF!="No Data",1,IF(#REF!&lt;&gt;"",1,0))</f>
        <v>#REF!</v>
      </c>
      <c r="E33" s="25" t="e">
        <f>IF('Crisis Indicator Data'!#REF!="No Data",1,IF(#REF!&lt;&gt;"",1,0))</f>
        <v>#REF!</v>
      </c>
      <c r="F33" s="25" t="e">
        <f>IF('Crisis Indicator Data'!#REF!="No Data",1,IF(#REF!&lt;&gt;"",1,0))</f>
        <v>#REF!</v>
      </c>
      <c r="G33" s="25" t="e">
        <f>IF('Crisis Indicator Data'!#REF!="No Data",1,IF(#REF!&lt;&gt;"",1,0))</f>
        <v>#REF!</v>
      </c>
      <c r="H33" s="25" t="e">
        <f>IF('Crisis Indicator Data'!#REF!="No Data",1,IF(#REF!&lt;&gt;"",1,0))</f>
        <v>#REF!</v>
      </c>
      <c r="I33" s="25" t="e">
        <f>IF('Crisis Indicator Data'!#REF!="No Data",1,IF(#REF!&lt;&gt;"",1,0))</f>
        <v>#REF!</v>
      </c>
      <c r="J33" s="25" t="e">
        <f>IF('Crisis Indicator Data'!#REF!="No Data",1,IF(#REF!&lt;&gt;"",1,0))</f>
        <v>#REF!</v>
      </c>
      <c r="K33" s="25" t="e">
        <f>IF('Crisis Indicator Data'!#REF!="No Data",1,IF(#REF!&lt;&gt;"",1,0))</f>
        <v>#REF!</v>
      </c>
      <c r="L33" s="25" t="e">
        <f>IF('Crisis Indicator Data'!#REF!="No Data",1,IF(#REF!&lt;&gt;"",1,0))</f>
        <v>#REF!</v>
      </c>
      <c r="M33" s="25" t="e">
        <f>IF('Crisis Indicator Data'!#REF!="No Data",1,IF(#REF!&lt;&gt;"",1,0))</f>
        <v>#REF!</v>
      </c>
      <c r="N33" s="25" t="e">
        <f>IF('Crisis Indicator Data'!#REF!="No Data",1,IF(#REF!&lt;&gt;"",1,0))</f>
        <v>#REF!</v>
      </c>
      <c r="O33" s="25" t="e">
        <f>IF('Crisis Indicator Data'!#REF!="No Data",1,IF(#REF!&lt;&gt;"",1,0))</f>
        <v>#REF!</v>
      </c>
      <c r="P33" s="25" t="e">
        <f>IF('Crisis Indicator Data'!#REF!="No Data",1,IF(#REF!&lt;&gt;"",1,0))</f>
        <v>#REF!</v>
      </c>
      <c r="Q33" s="25" t="e">
        <f>IF('Crisis Indicator Data'!#REF!="No Data",1,IF(#REF!&lt;&gt;"",1,0))</f>
        <v>#REF!</v>
      </c>
      <c r="R33" s="25" t="e">
        <f>IF('Crisis Indicator Data'!#REF!="No Data",1,IF(#REF!&lt;&gt;"",1,0))</f>
        <v>#REF!</v>
      </c>
      <c r="S33" s="25" t="e">
        <f>IF('Crisis Indicator Data'!#REF!="No Data",1,IF(#REF!&lt;&gt;"",1,0))</f>
        <v>#REF!</v>
      </c>
      <c r="T33" s="25" t="e">
        <f>IF('Crisis Indicator Data'!#REF!="No Data",1,IF(#REF!&lt;&gt;"",1,0))</f>
        <v>#REF!</v>
      </c>
      <c r="U33" s="25" t="e">
        <f>IF('Crisis Indicator Data'!#REF!="No Data",1,IF(#REF!&lt;&gt;"",1,0))</f>
        <v>#REF!</v>
      </c>
      <c r="V33" s="25" t="e">
        <f>IF('Crisis Indicator Data'!#REF!="No Data",1,IF(#REF!&lt;&gt;"",1,0))</f>
        <v>#REF!</v>
      </c>
      <c r="W33" s="25" t="e">
        <f>IF('Crisis Indicator Data'!#REF!="No Data",1,IF(#REF!&lt;&gt;"",1,0))</f>
        <v>#REF!</v>
      </c>
      <c r="X33" s="25" t="e">
        <f>IF('Crisis Indicator Data'!#REF!="No Data",1,IF(#REF!&lt;&gt;"",1,0))</f>
        <v>#REF!</v>
      </c>
      <c r="Y33" s="25" t="e">
        <f>IF('Crisis Indicator Data'!#REF!="No Data",1,IF(#REF!&lt;&gt;"",1,0))</f>
        <v>#REF!</v>
      </c>
      <c r="Z33" s="25" t="e">
        <f>IF('Crisis Indicator Data'!#REF!="No Data",1,IF(#REF!&lt;&gt;"",1,0))</f>
        <v>#REF!</v>
      </c>
      <c r="AA33" s="25" t="e">
        <f>IF('Crisis Indicator Data'!#REF!="No Data",1,IF(#REF!&lt;&gt;"",1,0))</f>
        <v>#REF!</v>
      </c>
      <c r="AB33" s="25" t="e">
        <f>IF('Crisis Indicator Data'!#REF!="No Data",1,IF(#REF!&lt;&gt;"",1,0))</f>
        <v>#REF!</v>
      </c>
      <c r="AC33" s="25" t="e">
        <f>IF('Crisis Indicator Data'!#REF!="No Data",1,IF(#REF!&lt;&gt;"",1,0))</f>
        <v>#REF!</v>
      </c>
      <c r="AD33" s="25" t="e">
        <f>IF('Crisis Indicator Data'!#REF!="No Data",1,IF(#REF!&lt;&gt;"",1,0))</f>
        <v>#REF!</v>
      </c>
      <c r="AE33" s="25" t="e">
        <f>IF('Crisis Indicator Data'!#REF!="No Data",1,IF(#REF!&lt;&gt;"",1,0))</f>
        <v>#REF!</v>
      </c>
      <c r="AF33" s="25" t="e">
        <f>IF('Crisis Indicator Data'!#REF!="No Data",1,IF(#REF!&lt;&gt;"",1,0))</f>
        <v>#REF!</v>
      </c>
      <c r="AG33" s="25" t="e">
        <f>IF('Crisis Indicator Data'!#REF!="No Data",1,IF(#REF!&lt;&gt;"",1,0))</f>
        <v>#REF!</v>
      </c>
      <c r="AH33" s="25" t="e">
        <f>IF('Crisis Indicator Data'!#REF!="No Data",1,IF(#REF!&lt;&gt;"",1,0))</f>
        <v>#REF!</v>
      </c>
      <c r="AI33" s="25" t="e">
        <f>IF('Crisis Indicator Data'!#REF!="No Data",1,IF(#REF!&lt;&gt;"",1,0))</f>
        <v>#REF!</v>
      </c>
      <c r="AJ33" s="25" t="e">
        <f>IF('Crisis Indicator Data'!#REF!="No Data",1,IF(#REF!&lt;&gt;"",1,0))</f>
        <v>#REF!</v>
      </c>
      <c r="AK33" s="25" t="e">
        <f>IF('Crisis Indicator Data'!#REF!="No Data",1,IF(#REF!&lt;&gt;"",1,0))</f>
        <v>#REF!</v>
      </c>
      <c r="AL33" s="25" t="e">
        <f>IF('Crisis Indicator Data'!#REF!="No Data",1,IF(#REF!&lt;&gt;"",1,0))</f>
        <v>#REF!</v>
      </c>
      <c r="AM33" s="25" t="e">
        <f>IF('Crisis Indicator Data'!#REF!="No Data",1,IF(#REF!&lt;&gt;"",1,0))</f>
        <v>#REF!</v>
      </c>
      <c r="AN33" s="25" t="e">
        <f>IF('Crisis Indicator Data'!#REF!="No Data",1,IF(#REF!&lt;&gt;"",1,0))</f>
        <v>#REF!</v>
      </c>
      <c r="AO33" s="25" t="e">
        <f>IF('Crisis Indicator Data'!#REF!="No Data",1,IF(#REF!&lt;&gt;"",1,0))</f>
        <v>#REF!</v>
      </c>
      <c r="AP33" s="25" t="e">
        <f>IF('Crisis Indicator Data'!#REF!="No Data",1,IF(#REF!&lt;&gt;"",1,0))</f>
        <v>#REF!</v>
      </c>
      <c r="AQ33" s="25" t="e">
        <f>IF('Crisis Indicator Data'!#REF!="No Data",1,IF(#REF!&lt;&gt;"",1,0))</f>
        <v>#REF!</v>
      </c>
      <c r="AR33" s="25" t="e">
        <f>IF('Crisis Indicator Data'!#REF!="No Data",1,IF(#REF!&lt;&gt;"",1,0))</f>
        <v>#REF!</v>
      </c>
      <c r="AS33" s="25" t="e">
        <f>IF('Crisis Indicator Data'!#REF!="No Data",1,IF(#REF!&lt;&gt;"",1,0))</f>
        <v>#REF!</v>
      </c>
      <c r="AT33" s="25" t="e">
        <f>IF('Crisis Indicator Data'!#REF!="No Data",1,IF(#REF!&lt;&gt;"",1,0))</f>
        <v>#REF!</v>
      </c>
      <c r="AU33" s="25" t="e">
        <f>IF('Crisis Indicator Data'!#REF!="No Data",1,IF(#REF!&lt;&gt;"",1,0))</f>
        <v>#REF!</v>
      </c>
      <c r="AV33" s="25" t="e">
        <f>IF('Crisis Indicator Data'!#REF!="No Data",1,IF(#REF!&lt;&gt;"",1,0))</f>
        <v>#REF!</v>
      </c>
      <c r="AW33" s="25" t="e">
        <f>IF('Crisis Indicator Data'!#REF!="No Data",1,IF(#REF!&lt;&gt;"",1,0))</f>
        <v>#REF!</v>
      </c>
      <c r="AX33" s="25" t="e">
        <f>IF('Crisis Indicator Data'!#REF!="No Data",1,IF(#REF!&lt;&gt;"",1,0))</f>
        <v>#REF!</v>
      </c>
      <c r="AY33" s="25" t="e">
        <f>IF('Crisis Indicator Data'!#REF!="No Data",1,IF(#REF!&lt;&gt;"",1,0))</f>
        <v>#REF!</v>
      </c>
      <c r="AZ33" s="25" t="e">
        <f>IF('Crisis Indicator Data'!#REF!="No Data",1,IF(#REF!&lt;&gt;"",1,0))</f>
        <v>#REF!</v>
      </c>
      <c r="BA33" t="e">
        <f t="shared" si="0"/>
        <v>#REF!</v>
      </c>
      <c r="BB33" s="27" t="e">
        <f t="shared" si="1"/>
        <v>#REF!</v>
      </c>
    </row>
    <row r="34" spans="1:54" x14ac:dyDescent="0.35">
      <c r="A34" t="s">
        <v>8031</v>
      </c>
      <c r="B34" s="25" t="e">
        <f>IF('Crisis Indicator Data'!#REF!="No Data",1,IF(#REF!&lt;&gt;"",1,0))</f>
        <v>#REF!</v>
      </c>
      <c r="C34" s="25" t="e">
        <f>IF('Crisis Indicator Data'!#REF!="No Data",1,IF(#REF!&lt;&gt;"",1,0))</f>
        <v>#REF!</v>
      </c>
      <c r="D34" s="25" t="e">
        <f>IF('Crisis Indicator Data'!#REF!="No Data",1,IF(#REF!&lt;&gt;"",1,0))</f>
        <v>#REF!</v>
      </c>
      <c r="E34" s="25" t="e">
        <f>IF('Crisis Indicator Data'!#REF!="No Data",1,IF(#REF!&lt;&gt;"",1,0))</f>
        <v>#REF!</v>
      </c>
      <c r="F34" s="25" t="e">
        <f>IF('Crisis Indicator Data'!#REF!="No Data",1,IF(#REF!&lt;&gt;"",1,0))</f>
        <v>#REF!</v>
      </c>
      <c r="G34" s="25" t="e">
        <f>IF('Crisis Indicator Data'!#REF!="No Data",1,IF(#REF!&lt;&gt;"",1,0))</f>
        <v>#REF!</v>
      </c>
      <c r="H34" s="25" t="e">
        <f>IF('Crisis Indicator Data'!#REF!="No Data",1,IF(#REF!&lt;&gt;"",1,0))</f>
        <v>#REF!</v>
      </c>
      <c r="I34" s="25" t="e">
        <f>IF('Crisis Indicator Data'!#REF!="No Data",1,IF(#REF!&lt;&gt;"",1,0))</f>
        <v>#REF!</v>
      </c>
      <c r="J34" s="25" t="e">
        <f>IF('Crisis Indicator Data'!#REF!="No Data",1,IF(#REF!&lt;&gt;"",1,0))</f>
        <v>#REF!</v>
      </c>
      <c r="K34" s="25" t="e">
        <f>IF('Crisis Indicator Data'!#REF!="No Data",1,IF(#REF!&lt;&gt;"",1,0))</f>
        <v>#REF!</v>
      </c>
      <c r="L34" s="25" t="e">
        <f>IF('Crisis Indicator Data'!#REF!="No Data",1,IF(#REF!&lt;&gt;"",1,0))</f>
        <v>#REF!</v>
      </c>
      <c r="M34" s="25" t="e">
        <f>IF('Crisis Indicator Data'!#REF!="No Data",1,IF(#REF!&lt;&gt;"",1,0))</f>
        <v>#REF!</v>
      </c>
      <c r="N34" s="25" t="e">
        <f>IF('Crisis Indicator Data'!#REF!="No Data",1,IF(#REF!&lt;&gt;"",1,0))</f>
        <v>#REF!</v>
      </c>
      <c r="O34" s="25" t="e">
        <f>IF('Crisis Indicator Data'!#REF!="No Data",1,IF(#REF!&lt;&gt;"",1,0))</f>
        <v>#REF!</v>
      </c>
      <c r="P34" s="25" t="e">
        <f>IF('Crisis Indicator Data'!#REF!="No Data",1,IF(#REF!&lt;&gt;"",1,0))</f>
        <v>#REF!</v>
      </c>
      <c r="Q34" s="25" t="e">
        <f>IF('Crisis Indicator Data'!#REF!="No Data",1,IF(#REF!&lt;&gt;"",1,0))</f>
        <v>#REF!</v>
      </c>
      <c r="R34" s="25" t="e">
        <f>IF('Crisis Indicator Data'!#REF!="No Data",1,IF(#REF!&lt;&gt;"",1,0))</f>
        <v>#REF!</v>
      </c>
      <c r="S34" s="25" t="e">
        <f>IF('Crisis Indicator Data'!#REF!="No Data",1,IF(#REF!&lt;&gt;"",1,0))</f>
        <v>#REF!</v>
      </c>
      <c r="T34" s="25" t="e">
        <f>IF('Crisis Indicator Data'!#REF!="No Data",1,IF(#REF!&lt;&gt;"",1,0))</f>
        <v>#REF!</v>
      </c>
      <c r="U34" s="25" t="e">
        <f>IF('Crisis Indicator Data'!#REF!="No Data",1,IF(#REF!&lt;&gt;"",1,0))</f>
        <v>#REF!</v>
      </c>
      <c r="V34" s="25" t="e">
        <f>IF('Crisis Indicator Data'!#REF!="No Data",1,IF(#REF!&lt;&gt;"",1,0))</f>
        <v>#REF!</v>
      </c>
      <c r="W34" s="25" t="e">
        <f>IF('Crisis Indicator Data'!#REF!="No Data",1,IF(#REF!&lt;&gt;"",1,0))</f>
        <v>#REF!</v>
      </c>
      <c r="X34" s="25" t="e">
        <f>IF('Crisis Indicator Data'!#REF!="No Data",1,IF(#REF!&lt;&gt;"",1,0))</f>
        <v>#REF!</v>
      </c>
      <c r="Y34" s="25" t="e">
        <f>IF('Crisis Indicator Data'!#REF!="No Data",1,IF(#REF!&lt;&gt;"",1,0))</f>
        <v>#REF!</v>
      </c>
      <c r="Z34" s="25" t="e">
        <f>IF('Crisis Indicator Data'!#REF!="No Data",1,IF(#REF!&lt;&gt;"",1,0))</f>
        <v>#REF!</v>
      </c>
      <c r="AA34" s="25" t="e">
        <f>IF('Crisis Indicator Data'!#REF!="No Data",1,IF(#REF!&lt;&gt;"",1,0))</f>
        <v>#REF!</v>
      </c>
      <c r="AB34" s="25" t="e">
        <f>IF('Crisis Indicator Data'!#REF!="No Data",1,IF(#REF!&lt;&gt;"",1,0))</f>
        <v>#REF!</v>
      </c>
      <c r="AC34" s="25" t="e">
        <f>IF('Crisis Indicator Data'!#REF!="No Data",1,IF(#REF!&lt;&gt;"",1,0))</f>
        <v>#REF!</v>
      </c>
      <c r="AD34" s="25" t="e">
        <f>IF('Crisis Indicator Data'!#REF!="No Data",1,IF(#REF!&lt;&gt;"",1,0))</f>
        <v>#REF!</v>
      </c>
      <c r="AE34" s="25" t="e">
        <f>IF('Crisis Indicator Data'!#REF!="No Data",1,IF(#REF!&lt;&gt;"",1,0))</f>
        <v>#REF!</v>
      </c>
      <c r="AF34" s="25" t="e">
        <f>IF('Crisis Indicator Data'!#REF!="No Data",1,IF(#REF!&lt;&gt;"",1,0))</f>
        <v>#REF!</v>
      </c>
      <c r="AG34" s="25" t="e">
        <f>IF('Crisis Indicator Data'!#REF!="No Data",1,IF(#REF!&lt;&gt;"",1,0))</f>
        <v>#REF!</v>
      </c>
      <c r="AH34" s="25" t="e">
        <f>IF('Crisis Indicator Data'!#REF!="No Data",1,IF(#REF!&lt;&gt;"",1,0))</f>
        <v>#REF!</v>
      </c>
      <c r="AI34" s="25" t="e">
        <f>IF('Crisis Indicator Data'!#REF!="No Data",1,IF(#REF!&lt;&gt;"",1,0))</f>
        <v>#REF!</v>
      </c>
      <c r="AJ34" s="25" t="e">
        <f>IF('Crisis Indicator Data'!#REF!="No Data",1,IF(#REF!&lt;&gt;"",1,0))</f>
        <v>#REF!</v>
      </c>
      <c r="AK34" s="25" t="e">
        <f>IF('Crisis Indicator Data'!#REF!="No Data",1,IF(#REF!&lt;&gt;"",1,0))</f>
        <v>#REF!</v>
      </c>
      <c r="AL34" s="25" t="e">
        <f>IF('Crisis Indicator Data'!#REF!="No Data",1,IF(#REF!&lt;&gt;"",1,0))</f>
        <v>#REF!</v>
      </c>
      <c r="AM34" s="25" t="e">
        <f>IF('Crisis Indicator Data'!#REF!="No Data",1,IF(#REF!&lt;&gt;"",1,0))</f>
        <v>#REF!</v>
      </c>
      <c r="AN34" s="25" t="e">
        <f>IF('Crisis Indicator Data'!#REF!="No Data",1,IF(#REF!&lt;&gt;"",1,0))</f>
        <v>#REF!</v>
      </c>
      <c r="AO34" s="25" t="e">
        <f>IF('Crisis Indicator Data'!#REF!="No Data",1,IF(#REF!&lt;&gt;"",1,0))</f>
        <v>#REF!</v>
      </c>
      <c r="AP34" s="25" t="e">
        <f>IF('Crisis Indicator Data'!#REF!="No Data",1,IF(#REF!&lt;&gt;"",1,0))</f>
        <v>#REF!</v>
      </c>
      <c r="AQ34" s="25" t="e">
        <f>IF('Crisis Indicator Data'!#REF!="No Data",1,IF(#REF!&lt;&gt;"",1,0))</f>
        <v>#REF!</v>
      </c>
      <c r="AR34" s="25" t="e">
        <f>IF('Crisis Indicator Data'!#REF!="No Data",1,IF(#REF!&lt;&gt;"",1,0))</f>
        <v>#REF!</v>
      </c>
      <c r="AS34" s="25" t="e">
        <f>IF('Crisis Indicator Data'!#REF!="No Data",1,IF(#REF!&lt;&gt;"",1,0))</f>
        <v>#REF!</v>
      </c>
      <c r="AT34" s="25" t="e">
        <f>IF('Crisis Indicator Data'!#REF!="No Data",1,IF(#REF!&lt;&gt;"",1,0))</f>
        <v>#REF!</v>
      </c>
      <c r="AU34" s="25" t="e">
        <f>IF('Crisis Indicator Data'!#REF!="No Data",1,IF(#REF!&lt;&gt;"",1,0))</f>
        <v>#REF!</v>
      </c>
      <c r="AV34" s="25" t="e">
        <f>IF('Crisis Indicator Data'!#REF!="No Data",1,IF(#REF!&lt;&gt;"",1,0))</f>
        <v>#REF!</v>
      </c>
      <c r="AW34" s="25" t="e">
        <f>IF('Crisis Indicator Data'!#REF!="No Data",1,IF(#REF!&lt;&gt;"",1,0))</f>
        <v>#REF!</v>
      </c>
      <c r="AX34" s="25" t="e">
        <f>IF('Crisis Indicator Data'!#REF!="No Data",1,IF(#REF!&lt;&gt;"",1,0))</f>
        <v>#REF!</v>
      </c>
      <c r="AY34" s="25" t="e">
        <f>IF('Crisis Indicator Data'!#REF!="No Data",1,IF(#REF!&lt;&gt;"",1,0))</f>
        <v>#REF!</v>
      </c>
      <c r="AZ34" s="25" t="e">
        <f>IF('Crisis Indicator Data'!#REF!="No Data",1,IF(#REF!&lt;&gt;"",1,0))</f>
        <v>#REF!</v>
      </c>
      <c r="BA34" t="e">
        <f t="shared" ref="BA34:BA65" si="2">SUM(B34:AZ34)</f>
        <v>#REF!</v>
      </c>
      <c r="BB34" s="27" t="e">
        <f t="shared" ref="BB34:BB65" si="3">BA34/51</f>
        <v>#REF!</v>
      </c>
    </row>
    <row r="35" spans="1:54" x14ac:dyDescent="0.35">
      <c r="A35" t="s">
        <v>7787</v>
      </c>
      <c r="B35" s="25" t="e">
        <f>IF('Crisis Indicator Data'!#REF!="No Data",1,IF(#REF!&lt;&gt;"",1,0))</f>
        <v>#REF!</v>
      </c>
      <c r="C35" s="25" t="e">
        <f>IF('Crisis Indicator Data'!#REF!="No Data",1,IF(#REF!&lt;&gt;"",1,0))</f>
        <v>#REF!</v>
      </c>
      <c r="D35" s="25" t="e">
        <f>IF('Crisis Indicator Data'!#REF!="No Data",1,IF(#REF!&lt;&gt;"",1,0))</f>
        <v>#REF!</v>
      </c>
      <c r="E35" s="25" t="e">
        <f>IF('Crisis Indicator Data'!#REF!="No Data",1,IF(#REF!&lt;&gt;"",1,0))</f>
        <v>#REF!</v>
      </c>
      <c r="F35" s="25" t="e">
        <f>IF('Crisis Indicator Data'!#REF!="No Data",1,IF(#REF!&lt;&gt;"",1,0))</f>
        <v>#REF!</v>
      </c>
      <c r="G35" s="25" t="e">
        <f>IF('Crisis Indicator Data'!#REF!="No Data",1,IF(#REF!&lt;&gt;"",1,0))</f>
        <v>#REF!</v>
      </c>
      <c r="H35" s="25" t="e">
        <f>IF('Crisis Indicator Data'!#REF!="No Data",1,IF(#REF!&lt;&gt;"",1,0))</f>
        <v>#REF!</v>
      </c>
      <c r="I35" s="25" t="e">
        <f>IF('Crisis Indicator Data'!#REF!="No Data",1,IF(#REF!&lt;&gt;"",1,0))</f>
        <v>#REF!</v>
      </c>
      <c r="J35" s="25" t="e">
        <f>IF('Crisis Indicator Data'!#REF!="No Data",1,IF(#REF!&lt;&gt;"",1,0))</f>
        <v>#REF!</v>
      </c>
      <c r="K35" s="25" t="e">
        <f>IF('Crisis Indicator Data'!#REF!="No Data",1,IF(#REF!&lt;&gt;"",1,0))</f>
        <v>#REF!</v>
      </c>
      <c r="L35" s="25" t="e">
        <f>IF('Crisis Indicator Data'!#REF!="No Data",1,IF(#REF!&lt;&gt;"",1,0))</f>
        <v>#REF!</v>
      </c>
      <c r="M35" s="25" t="e">
        <f>IF('Crisis Indicator Data'!#REF!="No Data",1,IF(#REF!&lt;&gt;"",1,0))</f>
        <v>#REF!</v>
      </c>
      <c r="N35" s="25" t="e">
        <f>IF('Crisis Indicator Data'!#REF!="No Data",1,IF(#REF!&lt;&gt;"",1,0))</f>
        <v>#REF!</v>
      </c>
      <c r="O35" s="25" t="e">
        <f>IF('Crisis Indicator Data'!#REF!="No Data",1,IF(#REF!&lt;&gt;"",1,0))</f>
        <v>#REF!</v>
      </c>
      <c r="P35" s="25" t="e">
        <f>IF('Crisis Indicator Data'!#REF!="No Data",1,IF(#REF!&lt;&gt;"",1,0))</f>
        <v>#REF!</v>
      </c>
      <c r="Q35" s="25" t="e">
        <f>IF('Crisis Indicator Data'!#REF!="No Data",1,IF(#REF!&lt;&gt;"",1,0))</f>
        <v>#REF!</v>
      </c>
      <c r="R35" s="25" t="e">
        <f>IF('Crisis Indicator Data'!#REF!="No Data",1,IF(#REF!&lt;&gt;"",1,0))</f>
        <v>#REF!</v>
      </c>
      <c r="S35" s="25" t="e">
        <f>IF('Crisis Indicator Data'!#REF!="No Data",1,IF(#REF!&lt;&gt;"",1,0))</f>
        <v>#REF!</v>
      </c>
      <c r="T35" s="25" t="e">
        <f>IF('Crisis Indicator Data'!#REF!="No Data",1,IF(#REF!&lt;&gt;"",1,0))</f>
        <v>#REF!</v>
      </c>
      <c r="U35" s="25" t="e">
        <f>IF('Crisis Indicator Data'!#REF!="No Data",1,IF(#REF!&lt;&gt;"",1,0))</f>
        <v>#REF!</v>
      </c>
      <c r="V35" s="25" t="e">
        <f>IF('Crisis Indicator Data'!#REF!="No Data",1,IF(#REF!&lt;&gt;"",1,0))</f>
        <v>#REF!</v>
      </c>
      <c r="W35" s="25" t="e">
        <f>IF('Crisis Indicator Data'!#REF!="No Data",1,IF(#REF!&lt;&gt;"",1,0))</f>
        <v>#REF!</v>
      </c>
      <c r="X35" s="25" t="e">
        <f>IF('Crisis Indicator Data'!#REF!="No Data",1,IF(#REF!&lt;&gt;"",1,0))</f>
        <v>#REF!</v>
      </c>
      <c r="Y35" s="25" t="e">
        <f>IF('Crisis Indicator Data'!#REF!="No Data",1,IF(#REF!&lt;&gt;"",1,0))</f>
        <v>#REF!</v>
      </c>
      <c r="Z35" s="25" t="e">
        <f>IF('Crisis Indicator Data'!#REF!="No Data",1,IF(#REF!&lt;&gt;"",1,0))</f>
        <v>#REF!</v>
      </c>
      <c r="AA35" s="25" t="e">
        <f>IF('Crisis Indicator Data'!#REF!="No Data",1,IF(#REF!&lt;&gt;"",1,0))</f>
        <v>#REF!</v>
      </c>
      <c r="AB35" s="25" t="e">
        <f>IF('Crisis Indicator Data'!#REF!="No Data",1,IF(#REF!&lt;&gt;"",1,0))</f>
        <v>#REF!</v>
      </c>
      <c r="AC35" s="25" t="e">
        <f>IF('Crisis Indicator Data'!#REF!="No Data",1,IF(#REF!&lt;&gt;"",1,0))</f>
        <v>#REF!</v>
      </c>
      <c r="AD35" s="25" t="e">
        <f>IF('Crisis Indicator Data'!#REF!="No Data",1,IF(#REF!&lt;&gt;"",1,0))</f>
        <v>#REF!</v>
      </c>
      <c r="AE35" s="25" t="e">
        <f>IF('Crisis Indicator Data'!#REF!="No Data",1,IF(#REF!&lt;&gt;"",1,0))</f>
        <v>#REF!</v>
      </c>
      <c r="AF35" s="25" t="e">
        <f>IF('Crisis Indicator Data'!#REF!="No Data",1,IF(#REF!&lt;&gt;"",1,0))</f>
        <v>#REF!</v>
      </c>
      <c r="AG35" s="25" t="e">
        <f>IF('Crisis Indicator Data'!#REF!="No Data",1,IF(#REF!&lt;&gt;"",1,0))</f>
        <v>#REF!</v>
      </c>
      <c r="AH35" s="25" t="e">
        <f>IF('Crisis Indicator Data'!#REF!="No Data",1,IF(#REF!&lt;&gt;"",1,0))</f>
        <v>#REF!</v>
      </c>
      <c r="AI35" s="25" t="e">
        <f>IF('Crisis Indicator Data'!#REF!="No Data",1,IF(#REF!&lt;&gt;"",1,0))</f>
        <v>#REF!</v>
      </c>
      <c r="AJ35" s="25" t="e">
        <f>IF('Crisis Indicator Data'!#REF!="No Data",1,IF(#REF!&lt;&gt;"",1,0))</f>
        <v>#REF!</v>
      </c>
      <c r="AK35" s="25" t="e">
        <f>IF('Crisis Indicator Data'!#REF!="No Data",1,IF(#REF!&lt;&gt;"",1,0))</f>
        <v>#REF!</v>
      </c>
      <c r="AL35" s="25" t="e">
        <f>IF('Crisis Indicator Data'!#REF!="No Data",1,IF(#REF!&lt;&gt;"",1,0))</f>
        <v>#REF!</v>
      </c>
      <c r="AM35" s="25" t="e">
        <f>IF('Crisis Indicator Data'!#REF!="No Data",1,IF(#REF!&lt;&gt;"",1,0))</f>
        <v>#REF!</v>
      </c>
      <c r="AN35" s="25" t="e">
        <f>IF('Crisis Indicator Data'!#REF!="No Data",1,IF(#REF!&lt;&gt;"",1,0))</f>
        <v>#REF!</v>
      </c>
      <c r="AO35" s="25" t="e">
        <f>IF('Crisis Indicator Data'!#REF!="No Data",1,IF(#REF!&lt;&gt;"",1,0))</f>
        <v>#REF!</v>
      </c>
      <c r="AP35" s="25" t="e">
        <f>IF('Crisis Indicator Data'!#REF!="No Data",1,IF(#REF!&lt;&gt;"",1,0))</f>
        <v>#REF!</v>
      </c>
      <c r="AQ35" s="25" t="e">
        <f>IF('Crisis Indicator Data'!#REF!="No Data",1,IF(#REF!&lt;&gt;"",1,0))</f>
        <v>#REF!</v>
      </c>
      <c r="AR35" s="25" t="e">
        <f>IF('Crisis Indicator Data'!#REF!="No Data",1,IF(#REF!&lt;&gt;"",1,0))</f>
        <v>#REF!</v>
      </c>
      <c r="AS35" s="25" t="e">
        <f>IF('Crisis Indicator Data'!#REF!="No Data",1,IF(#REF!&lt;&gt;"",1,0))</f>
        <v>#REF!</v>
      </c>
      <c r="AT35" s="25" t="e">
        <f>IF('Crisis Indicator Data'!#REF!="No Data",1,IF(#REF!&lt;&gt;"",1,0))</f>
        <v>#REF!</v>
      </c>
      <c r="AU35" s="25" t="e">
        <f>IF('Crisis Indicator Data'!#REF!="No Data",1,IF(#REF!&lt;&gt;"",1,0))</f>
        <v>#REF!</v>
      </c>
      <c r="AV35" s="25" t="e">
        <f>IF('Crisis Indicator Data'!#REF!="No Data",1,IF(#REF!&lt;&gt;"",1,0))</f>
        <v>#REF!</v>
      </c>
      <c r="AW35" s="25" t="e">
        <f>IF('Crisis Indicator Data'!#REF!="No Data",1,IF(#REF!&lt;&gt;"",1,0))</f>
        <v>#REF!</v>
      </c>
      <c r="AX35" s="25" t="e">
        <f>IF('Crisis Indicator Data'!#REF!="No Data",1,IF(#REF!&lt;&gt;"",1,0))</f>
        <v>#REF!</v>
      </c>
      <c r="AY35" s="25" t="e">
        <f>IF('Crisis Indicator Data'!#REF!="No Data",1,IF(#REF!&lt;&gt;"",1,0))</f>
        <v>#REF!</v>
      </c>
      <c r="AZ35" s="25" t="e">
        <f>IF('Crisis Indicator Data'!#REF!="No Data",1,IF(#REF!&lt;&gt;"",1,0))</f>
        <v>#REF!</v>
      </c>
      <c r="BA35" t="e">
        <f t="shared" si="2"/>
        <v>#REF!</v>
      </c>
      <c r="BB35" s="27" t="e">
        <f t="shared" si="3"/>
        <v>#REF!</v>
      </c>
    </row>
    <row r="36" spans="1:54" x14ac:dyDescent="0.35">
      <c r="A36" t="s">
        <v>7789</v>
      </c>
      <c r="B36" s="25" t="e">
        <f>IF('Crisis Indicator Data'!#REF!="No Data",1,IF(#REF!&lt;&gt;"",1,0))</f>
        <v>#REF!</v>
      </c>
      <c r="C36" s="25" t="e">
        <f>IF('Crisis Indicator Data'!#REF!="No Data",1,IF(#REF!&lt;&gt;"",1,0))</f>
        <v>#REF!</v>
      </c>
      <c r="D36" s="25" t="e">
        <f>IF('Crisis Indicator Data'!#REF!="No Data",1,IF(#REF!&lt;&gt;"",1,0))</f>
        <v>#REF!</v>
      </c>
      <c r="E36" s="25" t="e">
        <f>IF('Crisis Indicator Data'!#REF!="No Data",1,IF(#REF!&lt;&gt;"",1,0))</f>
        <v>#REF!</v>
      </c>
      <c r="F36" s="25" t="e">
        <f>IF('Crisis Indicator Data'!#REF!="No Data",1,IF(#REF!&lt;&gt;"",1,0))</f>
        <v>#REF!</v>
      </c>
      <c r="G36" s="25" t="e">
        <f>IF('Crisis Indicator Data'!#REF!="No Data",1,IF(#REF!&lt;&gt;"",1,0))</f>
        <v>#REF!</v>
      </c>
      <c r="H36" s="25" t="e">
        <f>IF('Crisis Indicator Data'!#REF!="No Data",1,IF(#REF!&lt;&gt;"",1,0))</f>
        <v>#REF!</v>
      </c>
      <c r="I36" s="25" t="e">
        <f>IF('Crisis Indicator Data'!#REF!="No Data",1,IF(#REF!&lt;&gt;"",1,0))</f>
        <v>#REF!</v>
      </c>
      <c r="J36" s="25" t="e">
        <f>IF('Crisis Indicator Data'!#REF!="No Data",1,IF(#REF!&lt;&gt;"",1,0))</f>
        <v>#REF!</v>
      </c>
      <c r="K36" s="25" t="e">
        <f>IF('Crisis Indicator Data'!#REF!="No Data",1,IF(#REF!&lt;&gt;"",1,0))</f>
        <v>#REF!</v>
      </c>
      <c r="L36" s="25" t="e">
        <f>IF('Crisis Indicator Data'!#REF!="No Data",1,IF(#REF!&lt;&gt;"",1,0))</f>
        <v>#REF!</v>
      </c>
      <c r="M36" s="25" t="e">
        <f>IF('Crisis Indicator Data'!#REF!="No Data",1,IF(#REF!&lt;&gt;"",1,0))</f>
        <v>#REF!</v>
      </c>
      <c r="N36" s="25" t="e">
        <f>IF('Crisis Indicator Data'!#REF!="No Data",1,IF(#REF!&lt;&gt;"",1,0))</f>
        <v>#REF!</v>
      </c>
      <c r="O36" s="25" t="e">
        <f>IF('Crisis Indicator Data'!#REF!="No Data",1,IF(#REF!&lt;&gt;"",1,0))</f>
        <v>#REF!</v>
      </c>
      <c r="P36" s="25" t="e">
        <f>IF('Crisis Indicator Data'!#REF!="No Data",1,IF(#REF!&lt;&gt;"",1,0))</f>
        <v>#REF!</v>
      </c>
      <c r="Q36" s="25" t="e">
        <f>IF('Crisis Indicator Data'!#REF!="No Data",1,IF(#REF!&lt;&gt;"",1,0))</f>
        <v>#REF!</v>
      </c>
      <c r="R36" s="25" t="e">
        <f>IF('Crisis Indicator Data'!#REF!="No Data",1,IF(#REF!&lt;&gt;"",1,0))</f>
        <v>#REF!</v>
      </c>
      <c r="S36" s="25" t="e">
        <f>IF('Crisis Indicator Data'!#REF!="No Data",1,IF(#REF!&lt;&gt;"",1,0))</f>
        <v>#REF!</v>
      </c>
      <c r="T36" s="25" t="e">
        <f>IF('Crisis Indicator Data'!#REF!="No Data",1,IF(#REF!&lt;&gt;"",1,0))</f>
        <v>#REF!</v>
      </c>
      <c r="U36" s="25" t="e">
        <f>IF('Crisis Indicator Data'!#REF!="No Data",1,IF(#REF!&lt;&gt;"",1,0))</f>
        <v>#REF!</v>
      </c>
      <c r="V36" s="25" t="e">
        <f>IF('Crisis Indicator Data'!#REF!="No Data",1,IF(#REF!&lt;&gt;"",1,0))</f>
        <v>#REF!</v>
      </c>
      <c r="W36" s="25" t="e">
        <f>IF('Crisis Indicator Data'!#REF!="No Data",1,IF(#REF!&lt;&gt;"",1,0))</f>
        <v>#REF!</v>
      </c>
      <c r="X36" s="25" t="e">
        <f>IF('Crisis Indicator Data'!#REF!="No Data",1,IF(#REF!&lt;&gt;"",1,0))</f>
        <v>#REF!</v>
      </c>
      <c r="Y36" s="25" t="e">
        <f>IF('Crisis Indicator Data'!#REF!="No Data",1,IF(#REF!&lt;&gt;"",1,0))</f>
        <v>#REF!</v>
      </c>
      <c r="Z36" s="25" t="e">
        <f>IF('Crisis Indicator Data'!#REF!="No Data",1,IF(#REF!&lt;&gt;"",1,0))</f>
        <v>#REF!</v>
      </c>
      <c r="AA36" s="25" t="e">
        <f>IF('Crisis Indicator Data'!#REF!="No Data",1,IF(#REF!&lt;&gt;"",1,0))</f>
        <v>#REF!</v>
      </c>
      <c r="AB36" s="25" t="e">
        <f>IF('Crisis Indicator Data'!#REF!="No Data",1,IF(#REF!&lt;&gt;"",1,0))</f>
        <v>#REF!</v>
      </c>
      <c r="AC36" s="25" t="e">
        <f>IF('Crisis Indicator Data'!#REF!="No Data",1,IF(#REF!&lt;&gt;"",1,0))</f>
        <v>#REF!</v>
      </c>
      <c r="AD36" s="25" t="e">
        <f>IF('Crisis Indicator Data'!#REF!="No Data",1,IF(#REF!&lt;&gt;"",1,0))</f>
        <v>#REF!</v>
      </c>
      <c r="AE36" s="25" t="e">
        <f>IF('Crisis Indicator Data'!#REF!="No Data",1,IF(#REF!&lt;&gt;"",1,0))</f>
        <v>#REF!</v>
      </c>
      <c r="AF36" s="25" t="e">
        <f>IF('Crisis Indicator Data'!#REF!="No Data",1,IF(#REF!&lt;&gt;"",1,0))</f>
        <v>#REF!</v>
      </c>
      <c r="AG36" s="25" t="e">
        <f>IF('Crisis Indicator Data'!#REF!="No Data",1,IF(#REF!&lt;&gt;"",1,0))</f>
        <v>#REF!</v>
      </c>
      <c r="AH36" s="25" t="e">
        <f>IF('Crisis Indicator Data'!#REF!="No Data",1,IF(#REF!&lt;&gt;"",1,0))</f>
        <v>#REF!</v>
      </c>
      <c r="AI36" s="25" t="e">
        <f>IF('Crisis Indicator Data'!#REF!="No Data",1,IF(#REF!&lt;&gt;"",1,0))</f>
        <v>#REF!</v>
      </c>
      <c r="AJ36" s="25" t="e">
        <f>IF('Crisis Indicator Data'!#REF!="No Data",1,IF(#REF!&lt;&gt;"",1,0))</f>
        <v>#REF!</v>
      </c>
      <c r="AK36" s="25" t="e">
        <f>IF('Crisis Indicator Data'!#REF!="No Data",1,IF(#REF!&lt;&gt;"",1,0))</f>
        <v>#REF!</v>
      </c>
      <c r="AL36" s="25" t="e">
        <f>IF('Crisis Indicator Data'!#REF!="No Data",1,IF(#REF!&lt;&gt;"",1,0))</f>
        <v>#REF!</v>
      </c>
      <c r="AM36" s="25" t="e">
        <f>IF('Crisis Indicator Data'!#REF!="No Data",1,IF(#REF!&lt;&gt;"",1,0))</f>
        <v>#REF!</v>
      </c>
      <c r="AN36" s="25" t="e">
        <f>IF('Crisis Indicator Data'!#REF!="No Data",1,IF(#REF!&lt;&gt;"",1,0))</f>
        <v>#REF!</v>
      </c>
      <c r="AO36" s="25" t="e">
        <f>IF('Crisis Indicator Data'!#REF!="No Data",1,IF(#REF!&lt;&gt;"",1,0))</f>
        <v>#REF!</v>
      </c>
      <c r="AP36" s="25" t="e">
        <f>IF('Crisis Indicator Data'!#REF!="No Data",1,IF(#REF!&lt;&gt;"",1,0))</f>
        <v>#REF!</v>
      </c>
      <c r="AQ36" s="25" t="e">
        <f>IF('Crisis Indicator Data'!#REF!="No Data",1,IF(#REF!&lt;&gt;"",1,0))</f>
        <v>#REF!</v>
      </c>
      <c r="AR36" s="25" t="e">
        <f>IF('Crisis Indicator Data'!#REF!="No Data",1,IF(#REF!&lt;&gt;"",1,0))</f>
        <v>#REF!</v>
      </c>
      <c r="AS36" s="25" t="e">
        <f>IF('Crisis Indicator Data'!#REF!="No Data",1,IF(#REF!&lt;&gt;"",1,0))</f>
        <v>#REF!</v>
      </c>
      <c r="AT36" s="25" t="e">
        <f>IF('Crisis Indicator Data'!#REF!="No Data",1,IF(#REF!&lt;&gt;"",1,0))</f>
        <v>#REF!</v>
      </c>
      <c r="AU36" s="25" t="e">
        <f>IF('Crisis Indicator Data'!#REF!="No Data",1,IF(#REF!&lt;&gt;"",1,0))</f>
        <v>#REF!</v>
      </c>
      <c r="AV36" s="25" t="e">
        <f>IF('Crisis Indicator Data'!#REF!="No Data",1,IF(#REF!&lt;&gt;"",1,0))</f>
        <v>#REF!</v>
      </c>
      <c r="AW36" s="25" t="e">
        <f>IF('Crisis Indicator Data'!#REF!="No Data",1,IF(#REF!&lt;&gt;"",1,0))</f>
        <v>#REF!</v>
      </c>
      <c r="AX36" s="25" t="e">
        <f>IF('Crisis Indicator Data'!#REF!="No Data",1,IF(#REF!&lt;&gt;"",1,0))</f>
        <v>#REF!</v>
      </c>
      <c r="AY36" s="25" t="e">
        <f>IF('Crisis Indicator Data'!#REF!="No Data",1,IF(#REF!&lt;&gt;"",1,0))</f>
        <v>#REF!</v>
      </c>
      <c r="AZ36" s="25" t="e">
        <f>IF('Crisis Indicator Data'!#REF!="No Data",1,IF(#REF!&lt;&gt;"",1,0))</f>
        <v>#REF!</v>
      </c>
      <c r="BA36" t="e">
        <f t="shared" si="2"/>
        <v>#REF!</v>
      </c>
      <c r="BB36" s="27" t="e">
        <f t="shared" si="3"/>
        <v>#REF!</v>
      </c>
    </row>
    <row r="37" spans="1:54" x14ac:dyDescent="0.35">
      <c r="A37" t="s">
        <v>7797</v>
      </c>
      <c r="B37" s="25" t="e">
        <f>IF('Crisis Indicator Data'!#REF!="No Data",1,IF(#REF!&lt;&gt;"",1,0))</f>
        <v>#REF!</v>
      </c>
      <c r="C37" s="25" t="e">
        <f>IF('Crisis Indicator Data'!#REF!="No Data",1,IF(#REF!&lt;&gt;"",1,0))</f>
        <v>#REF!</v>
      </c>
      <c r="D37" s="25" t="e">
        <f>IF('Crisis Indicator Data'!#REF!="No Data",1,IF(#REF!&lt;&gt;"",1,0))</f>
        <v>#REF!</v>
      </c>
      <c r="E37" s="25" t="e">
        <f>IF('Crisis Indicator Data'!#REF!="No Data",1,IF(#REF!&lt;&gt;"",1,0))</f>
        <v>#REF!</v>
      </c>
      <c r="F37" s="25" t="e">
        <f>IF('Crisis Indicator Data'!#REF!="No Data",1,IF(#REF!&lt;&gt;"",1,0))</f>
        <v>#REF!</v>
      </c>
      <c r="G37" s="25" t="e">
        <f>IF('Crisis Indicator Data'!#REF!="No Data",1,IF(#REF!&lt;&gt;"",1,0))</f>
        <v>#REF!</v>
      </c>
      <c r="H37" s="25" t="e">
        <f>IF('Crisis Indicator Data'!#REF!="No Data",1,IF(#REF!&lt;&gt;"",1,0))</f>
        <v>#REF!</v>
      </c>
      <c r="I37" s="25" t="e">
        <f>IF('Crisis Indicator Data'!#REF!="No Data",1,IF(#REF!&lt;&gt;"",1,0))</f>
        <v>#REF!</v>
      </c>
      <c r="J37" s="25" t="e">
        <f>IF('Crisis Indicator Data'!#REF!="No Data",1,IF(#REF!&lt;&gt;"",1,0))</f>
        <v>#REF!</v>
      </c>
      <c r="K37" s="25" t="e">
        <f>IF('Crisis Indicator Data'!#REF!="No Data",1,IF(#REF!&lt;&gt;"",1,0))</f>
        <v>#REF!</v>
      </c>
      <c r="L37" s="25" t="e">
        <f>IF('Crisis Indicator Data'!#REF!="No Data",1,IF(#REF!&lt;&gt;"",1,0))</f>
        <v>#REF!</v>
      </c>
      <c r="M37" s="25" t="e">
        <f>IF('Crisis Indicator Data'!#REF!="No Data",1,IF(#REF!&lt;&gt;"",1,0))</f>
        <v>#REF!</v>
      </c>
      <c r="N37" s="25" t="e">
        <f>IF('Crisis Indicator Data'!#REF!="No Data",1,IF(#REF!&lt;&gt;"",1,0))</f>
        <v>#REF!</v>
      </c>
      <c r="O37" s="25" t="e">
        <f>IF('Crisis Indicator Data'!#REF!="No Data",1,IF(#REF!&lt;&gt;"",1,0))</f>
        <v>#REF!</v>
      </c>
      <c r="P37" s="25" t="e">
        <f>IF('Crisis Indicator Data'!#REF!="No Data",1,IF(#REF!&lt;&gt;"",1,0))</f>
        <v>#REF!</v>
      </c>
      <c r="Q37" s="25" t="e">
        <f>IF('Crisis Indicator Data'!#REF!="No Data",1,IF(#REF!&lt;&gt;"",1,0))</f>
        <v>#REF!</v>
      </c>
      <c r="R37" s="25" t="e">
        <f>IF('Crisis Indicator Data'!#REF!="No Data",1,IF(#REF!&lt;&gt;"",1,0))</f>
        <v>#REF!</v>
      </c>
      <c r="S37" s="25" t="e">
        <f>IF('Crisis Indicator Data'!#REF!="No Data",1,IF(#REF!&lt;&gt;"",1,0))</f>
        <v>#REF!</v>
      </c>
      <c r="T37" s="25" t="e">
        <f>IF('Crisis Indicator Data'!#REF!="No Data",1,IF(#REF!&lt;&gt;"",1,0))</f>
        <v>#REF!</v>
      </c>
      <c r="U37" s="25" t="e">
        <f>IF('Crisis Indicator Data'!#REF!="No Data",1,IF(#REF!&lt;&gt;"",1,0))</f>
        <v>#REF!</v>
      </c>
      <c r="V37" s="25" t="e">
        <f>IF('Crisis Indicator Data'!#REF!="No Data",1,IF(#REF!&lt;&gt;"",1,0))</f>
        <v>#REF!</v>
      </c>
      <c r="W37" s="25" t="e">
        <f>IF('Crisis Indicator Data'!#REF!="No Data",1,IF(#REF!&lt;&gt;"",1,0))</f>
        <v>#REF!</v>
      </c>
      <c r="X37" s="25" t="e">
        <f>IF('Crisis Indicator Data'!#REF!="No Data",1,IF(#REF!&lt;&gt;"",1,0))</f>
        <v>#REF!</v>
      </c>
      <c r="Y37" s="25" t="e">
        <f>IF('Crisis Indicator Data'!#REF!="No Data",1,IF(#REF!&lt;&gt;"",1,0))</f>
        <v>#REF!</v>
      </c>
      <c r="Z37" s="25" t="e">
        <f>IF('Crisis Indicator Data'!#REF!="No Data",1,IF(#REF!&lt;&gt;"",1,0))</f>
        <v>#REF!</v>
      </c>
      <c r="AA37" s="25" t="e">
        <f>IF('Crisis Indicator Data'!#REF!="No Data",1,IF(#REF!&lt;&gt;"",1,0))</f>
        <v>#REF!</v>
      </c>
      <c r="AB37" s="25" t="e">
        <f>IF('Crisis Indicator Data'!#REF!="No Data",1,IF(#REF!&lt;&gt;"",1,0))</f>
        <v>#REF!</v>
      </c>
      <c r="AC37" s="25" t="e">
        <f>IF('Crisis Indicator Data'!#REF!="No Data",1,IF(#REF!&lt;&gt;"",1,0))</f>
        <v>#REF!</v>
      </c>
      <c r="AD37" s="25" t="e">
        <f>IF('Crisis Indicator Data'!#REF!="No Data",1,IF(#REF!&lt;&gt;"",1,0))</f>
        <v>#REF!</v>
      </c>
      <c r="AE37" s="25" t="e">
        <f>IF('Crisis Indicator Data'!#REF!="No Data",1,IF(#REF!&lt;&gt;"",1,0))</f>
        <v>#REF!</v>
      </c>
      <c r="AF37" s="25" t="e">
        <f>IF('Crisis Indicator Data'!#REF!="No Data",1,IF(#REF!&lt;&gt;"",1,0))</f>
        <v>#REF!</v>
      </c>
      <c r="AG37" s="25" t="e">
        <f>IF('Crisis Indicator Data'!#REF!="No Data",1,IF(#REF!&lt;&gt;"",1,0))</f>
        <v>#REF!</v>
      </c>
      <c r="AH37" s="25" t="e">
        <f>IF('Crisis Indicator Data'!#REF!="No Data",1,IF(#REF!&lt;&gt;"",1,0))</f>
        <v>#REF!</v>
      </c>
      <c r="AI37" s="25" t="e">
        <f>IF('Crisis Indicator Data'!#REF!="No Data",1,IF(#REF!&lt;&gt;"",1,0))</f>
        <v>#REF!</v>
      </c>
      <c r="AJ37" s="25" t="e">
        <f>IF('Crisis Indicator Data'!#REF!="No Data",1,IF(#REF!&lt;&gt;"",1,0))</f>
        <v>#REF!</v>
      </c>
      <c r="AK37" s="25" t="e">
        <f>IF('Crisis Indicator Data'!#REF!="No Data",1,IF(#REF!&lt;&gt;"",1,0))</f>
        <v>#REF!</v>
      </c>
      <c r="AL37" s="25" t="e">
        <f>IF('Crisis Indicator Data'!#REF!="No Data",1,IF(#REF!&lt;&gt;"",1,0))</f>
        <v>#REF!</v>
      </c>
      <c r="AM37" s="25" t="e">
        <f>IF('Crisis Indicator Data'!#REF!="No Data",1,IF(#REF!&lt;&gt;"",1,0))</f>
        <v>#REF!</v>
      </c>
      <c r="AN37" s="25" t="e">
        <f>IF('Crisis Indicator Data'!#REF!="No Data",1,IF(#REF!&lt;&gt;"",1,0))</f>
        <v>#REF!</v>
      </c>
      <c r="AO37" s="25" t="e">
        <f>IF('Crisis Indicator Data'!#REF!="No Data",1,IF(#REF!&lt;&gt;"",1,0))</f>
        <v>#REF!</v>
      </c>
      <c r="AP37" s="25" t="e">
        <f>IF('Crisis Indicator Data'!#REF!="No Data",1,IF(#REF!&lt;&gt;"",1,0))</f>
        <v>#REF!</v>
      </c>
      <c r="AQ37" s="25" t="e">
        <f>IF('Crisis Indicator Data'!#REF!="No Data",1,IF(#REF!&lt;&gt;"",1,0))</f>
        <v>#REF!</v>
      </c>
      <c r="AR37" s="25" t="e">
        <f>IF('Crisis Indicator Data'!#REF!="No Data",1,IF(#REF!&lt;&gt;"",1,0))</f>
        <v>#REF!</v>
      </c>
      <c r="AS37" s="25" t="e">
        <f>IF('Crisis Indicator Data'!#REF!="No Data",1,IF(#REF!&lt;&gt;"",1,0))</f>
        <v>#REF!</v>
      </c>
      <c r="AT37" s="25" t="e">
        <f>IF('Crisis Indicator Data'!#REF!="No Data",1,IF(#REF!&lt;&gt;"",1,0))</f>
        <v>#REF!</v>
      </c>
      <c r="AU37" s="25" t="e">
        <f>IF('Crisis Indicator Data'!#REF!="No Data",1,IF(#REF!&lt;&gt;"",1,0))</f>
        <v>#REF!</v>
      </c>
      <c r="AV37" s="25" t="e">
        <f>IF('Crisis Indicator Data'!#REF!="No Data",1,IF(#REF!&lt;&gt;"",1,0))</f>
        <v>#REF!</v>
      </c>
      <c r="AW37" s="25" t="e">
        <f>IF('Crisis Indicator Data'!#REF!="No Data",1,IF(#REF!&lt;&gt;"",1,0))</f>
        <v>#REF!</v>
      </c>
      <c r="AX37" s="25" t="e">
        <f>IF('Crisis Indicator Data'!#REF!="No Data",1,IF(#REF!&lt;&gt;"",1,0))</f>
        <v>#REF!</v>
      </c>
      <c r="AY37" s="25" t="e">
        <f>IF('Crisis Indicator Data'!#REF!="No Data",1,IF(#REF!&lt;&gt;"",1,0))</f>
        <v>#REF!</v>
      </c>
      <c r="AZ37" s="25" t="e">
        <f>IF('Crisis Indicator Data'!#REF!="No Data",1,IF(#REF!&lt;&gt;"",1,0))</f>
        <v>#REF!</v>
      </c>
      <c r="BA37" t="e">
        <f t="shared" si="2"/>
        <v>#REF!</v>
      </c>
      <c r="BB37" s="27" t="e">
        <f t="shared" si="3"/>
        <v>#REF!</v>
      </c>
    </row>
    <row r="38" spans="1:54" x14ac:dyDescent="0.35">
      <c r="A38" t="s">
        <v>7799</v>
      </c>
      <c r="B38" s="25" t="e">
        <f>IF('Crisis Indicator Data'!#REF!="No Data",1,IF(#REF!&lt;&gt;"",1,0))</f>
        <v>#REF!</v>
      </c>
      <c r="C38" s="25" t="e">
        <f>IF('Crisis Indicator Data'!#REF!="No Data",1,IF(#REF!&lt;&gt;"",1,0))</f>
        <v>#REF!</v>
      </c>
      <c r="D38" s="25" t="e">
        <f>IF('Crisis Indicator Data'!#REF!="No Data",1,IF(#REF!&lt;&gt;"",1,0))</f>
        <v>#REF!</v>
      </c>
      <c r="E38" s="25" t="e">
        <f>IF('Crisis Indicator Data'!#REF!="No Data",1,IF(#REF!&lt;&gt;"",1,0))</f>
        <v>#REF!</v>
      </c>
      <c r="F38" s="25" t="e">
        <f>IF('Crisis Indicator Data'!#REF!="No Data",1,IF(#REF!&lt;&gt;"",1,0))</f>
        <v>#REF!</v>
      </c>
      <c r="G38" s="25" t="e">
        <f>IF('Crisis Indicator Data'!#REF!="No Data",1,IF(#REF!&lt;&gt;"",1,0))</f>
        <v>#REF!</v>
      </c>
      <c r="H38" s="25" t="e">
        <f>IF('Crisis Indicator Data'!#REF!="No Data",1,IF(#REF!&lt;&gt;"",1,0))</f>
        <v>#REF!</v>
      </c>
      <c r="I38" s="25" t="e">
        <f>IF('Crisis Indicator Data'!#REF!="No Data",1,IF(#REF!&lt;&gt;"",1,0))</f>
        <v>#REF!</v>
      </c>
      <c r="J38" s="25" t="e">
        <f>IF('Crisis Indicator Data'!#REF!="No Data",1,IF(#REF!&lt;&gt;"",1,0))</f>
        <v>#REF!</v>
      </c>
      <c r="K38" s="25" t="e">
        <f>IF('Crisis Indicator Data'!#REF!="No Data",1,IF(#REF!&lt;&gt;"",1,0))</f>
        <v>#REF!</v>
      </c>
      <c r="L38" s="25" t="e">
        <f>IF('Crisis Indicator Data'!#REF!="No Data",1,IF(#REF!&lt;&gt;"",1,0))</f>
        <v>#REF!</v>
      </c>
      <c r="M38" s="25" t="e">
        <f>IF('Crisis Indicator Data'!#REF!="No Data",1,IF(#REF!&lt;&gt;"",1,0))</f>
        <v>#REF!</v>
      </c>
      <c r="N38" s="25" t="e">
        <f>IF('Crisis Indicator Data'!#REF!="No Data",1,IF(#REF!&lt;&gt;"",1,0))</f>
        <v>#REF!</v>
      </c>
      <c r="O38" s="25" t="e">
        <f>IF('Crisis Indicator Data'!#REF!="No Data",1,IF(#REF!&lt;&gt;"",1,0))</f>
        <v>#REF!</v>
      </c>
      <c r="P38" s="25" t="e">
        <f>IF('Crisis Indicator Data'!#REF!="No Data",1,IF(#REF!&lt;&gt;"",1,0))</f>
        <v>#REF!</v>
      </c>
      <c r="Q38" s="25" t="e">
        <f>IF('Crisis Indicator Data'!#REF!="No Data",1,IF(#REF!&lt;&gt;"",1,0))</f>
        <v>#REF!</v>
      </c>
      <c r="R38" s="25" t="e">
        <f>IF('Crisis Indicator Data'!#REF!="No Data",1,IF(#REF!&lt;&gt;"",1,0))</f>
        <v>#REF!</v>
      </c>
      <c r="S38" s="25" t="e">
        <f>IF('Crisis Indicator Data'!#REF!="No Data",1,IF(#REF!&lt;&gt;"",1,0))</f>
        <v>#REF!</v>
      </c>
      <c r="T38" s="25" t="e">
        <f>IF('Crisis Indicator Data'!#REF!="No Data",1,IF(#REF!&lt;&gt;"",1,0))</f>
        <v>#REF!</v>
      </c>
      <c r="U38" s="25" t="e">
        <f>IF('Crisis Indicator Data'!#REF!="No Data",1,IF(#REF!&lt;&gt;"",1,0))</f>
        <v>#REF!</v>
      </c>
      <c r="V38" s="25" t="e">
        <f>IF('Crisis Indicator Data'!#REF!="No Data",1,IF(#REF!&lt;&gt;"",1,0))</f>
        <v>#REF!</v>
      </c>
      <c r="W38" s="25" t="e">
        <f>IF('Crisis Indicator Data'!#REF!="No Data",1,IF(#REF!&lt;&gt;"",1,0))</f>
        <v>#REF!</v>
      </c>
      <c r="X38" s="25" t="e">
        <f>IF('Crisis Indicator Data'!#REF!="No Data",1,IF(#REF!&lt;&gt;"",1,0))</f>
        <v>#REF!</v>
      </c>
      <c r="Y38" s="25" t="e">
        <f>IF('Crisis Indicator Data'!#REF!="No Data",1,IF(#REF!&lt;&gt;"",1,0))</f>
        <v>#REF!</v>
      </c>
      <c r="Z38" s="25" t="e">
        <f>IF('Crisis Indicator Data'!#REF!="No Data",1,IF(#REF!&lt;&gt;"",1,0))</f>
        <v>#REF!</v>
      </c>
      <c r="AA38" s="25" t="e">
        <f>IF('Crisis Indicator Data'!#REF!="No Data",1,IF(#REF!&lt;&gt;"",1,0))</f>
        <v>#REF!</v>
      </c>
      <c r="AB38" s="25" t="e">
        <f>IF('Crisis Indicator Data'!#REF!="No Data",1,IF(#REF!&lt;&gt;"",1,0))</f>
        <v>#REF!</v>
      </c>
      <c r="AC38" s="25" t="e">
        <f>IF('Crisis Indicator Data'!#REF!="No Data",1,IF(#REF!&lt;&gt;"",1,0))</f>
        <v>#REF!</v>
      </c>
      <c r="AD38" s="25" t="e">
        <f>IF('Crisis Indicator Data'!#REF!="No Data",1,IF(#REF!&lt;&gt;"",1,0))</f>
        <v>#REF!</v>
      </c>
      <c r="AE38" s="25" t="e">
        <f>IF('Crisis Indicator Data'!#REF!="No Data",1,IF(#REF!&lt;&gt;"",1,0))</f>
        <v>#REF!</v>
      </c>
      <c r="AF38" s="25" t="e">
        <f>IF('Crisis Indicator Data'!#REF!="No Data",1,IF(#REF!&lt;&gt;"",1,0))</f>
        <v>#REF!</v>
      </c>
      <c r="AG38" s="25" t="e">
        <f>IF('Crisis Indicator Data'!#REF!="No Data",1,IF(#REF!&lt;&gt;"",1,0))</f>
        <v>#REF!</v>
      </c>
      <c r="AH38" s="25" t="e">
        <f>IF('Crisis Indicator Data'!#REF!="No Data",1,IF(#REF!&lt;&gt;"",1,0))</f>
        <v>#REF!</v>
      </c>
      <c r="AI38" s="25" t="e">
        <f>IF('Crisis Indicator Data'!#REF!="No Data",1,IF(#REF!&lt;&gt;"",1,0))</f>
        <v>#REF!</v>
      </c>
      <c r="AJ38" s="25" t="e">
        <f>IF('Crisis Indicator Data'!#REF!="No Data",1,IF(#REF!&lt;&gt;"",1,0))</f>
        <v>#REF!</v>
      </c>
      <c r="AK38" s="25" t="e">
        <f>IF('Crisis Indicator Data'!#REF!="No Data",1,IF(#REF!&lt;&gt;"",1,0))</f>
        <v>#REF!</v>
      </c>
      <c r="AL38" s="25" t="e">
        <f>IF('Crisis Indicator Data'!#REF!="No Data",1,IF(#REF!&lt;&gt;"",1,0))</f>
        <v>#REF!</v>
      </c>
      <c r="AM38" s="25" t="e">
        <f>IF('Crisis Indicator Data'!#REF!="No Data",1,IF(#REF!&lt;&gt;"",1,0))</f>
        <v>#REF!</v>
      </c>
      <c r="AN38" s="25" t="e">
        <f>IF('Crisis Indicator Data'!#REF!="No Data",1,IF(#REF!&lt;&gt;"",1,0))</f>
        <v>#REF!</v>
      </c>
      <c r="AO38" s="25" t="e">
        <f>IF('Crisis Indicator Data'!#REF!="No Data",1,IF(#REF!&lt;&gt;"",1,0))</f>
        <v>#REF!</v>
      </c>
      <c r="AP38" s="25" t="e">
        <f>IF('Crisis Indicator Data'!#REF!="No Data",1,IF(#REF!&lt;&gt;"",1,0))</f>
        <v>#REF!</v>
      </c>
      <c r="AQ38" s="25" t="e">
        <f>IF('Crisis Indicator Data'!#REF!="No Data",1,IF(#REF!&lt;&gt;"",1,0))</f>
        <v>#REF!</v>
      </c>
      <c r="AR38" s="25" t="e">
        <f>IF('Crisis Indicator Data'!#REF!="No Data",1,IF(#REF!&lt;&gt;"",1,0))</f>
        <v>#REF!</v>
      </c>
      <c r="AS38" s="25" t="e">
        <f>IF('Crisis Indicator Data'!#REF!="No Data",1,IF(#REF!&lt;&gt;"",1,0))</f>
        <v>#REF!</v>
      </c>
      <c r="AT38" s="25" t="e">
        <f>IF('Crisis Indicator Data'!#REF!="No Data",1,IF(#REF!&lt;&gt;"",1,0))</f>
        <v>#REF!</v>
      </c>
      <c r="AU38" s="25" t="e">
        <f>IF('Crisis Indicator Data'!#REF!="No Data",1,IF(#REF!&lt;&gt;"",1,0))</f>
        <v>#REF!</v>
      </c>
      <c r="AV38" s="25" t="e">
        <f>IF('Crisis Indicator Data'!#REF!="No Data",1,IF(#REF!&lt;&gt;"",1,0))</f>
        <v>#REF!</v>
      </c>
      <c r="AW38" s="25" t="e">
        <f>IF('Crisis Indicator Data'!#REF!="No Data",1,IF(#REF!&lt;&gt;"",1,0))</f>
        <v>#REF!</v>
      </c>
      <c r="AX38" s="25" t="e">
        <f>IF('Crisis Indicator Data'!#REF!="No Data",1,IF(#REF!&lt;&gt;"",1,0))</f>
        <v>#REF!</v>
      </c>
      <c r="AY38" s="25" t="e">
        <f>IF('Crisis Indicator Data'!#REF!="No Data",1,IF(#REF!&lt;&gt;"",1,0))</f>
        <v>#REF!</v>
      </c>
      <c r="AZ38" s="25" t="e">
        <f>IF('Crisis Indicator Data'!#REF!="No Data",1,IF(#REF!&lt;&gt;"",1,0))</f>
        <v>#REF!</v>
      </c>
      <c r="BA38" t="e">
        <f t="shared" si="2"/>
        <v>#REF!</v>
      </c>
      <c r="BB38" s="27" t="e">
        <f t="shared" si="3"/>
        <v>#REF!</v>
      </c>
    </row>
    <row r="39" spans="1:54" x14ac:dyDescent="0.35">
      <c r="A39" t="s">
        <v>7794</v>
      </c>
      <c r="B39" s="25" t="e">
        <f>IF('Crisis Indicator Data'!#REF!="No Data",1,IF(#REF!&lt;&gt;"",1,0))</f>
        <v>#REF!</v>
      </c>
      <c r="C39" s="25" t="e">
        <f>IF('Crisis Indicator Data'!#REF!="No Data",1,IF(#REF!&lt;&gt;"",1,0))</f>
        <v>#REF!</v>
      </c>
      <c r="D39" s="25" t="e">
        <f>IF('Crisis Indicator Data'!#REF!="No Data",1,IF(#REF!&lt;&gt;"",1,0))</f>
        <v>#REF!</v>
      </c>
      <c r="E39" s="25" t="e">
        <f>IF('Crisis Indicator Data'!#REF!="No Data",1,IF(#REF!&lt;&gt;"",1,0))</f>
        <v>#REF!</v>
      </c>
      <c r="F39" s="25" t="e">
        <f>IF('Crisis Indicator Data'!#REF!="No Data",1,IF(#REF!&lt;&gt;"",1,0))</f>
        <v>#REF!</v>
      </c>
      <c r="G39" s="25" t="e">
        <f>IF('Crisis Indicator Data'!#REF!="No Data",1,IF(#REF!&lt;&gt;"",1,0))</f>
        <v>#REF!</v>
      </c>
      <c r="H39" s="25" t="e">
        <f>IF('Crisis Indicator Data'!#REF!="No Data",1,IF(#REF!&lt;&gt;"",1,0))</f>
        <v>#REF!</v>
      </c>
      <c r="I39" s="25" t="e">
        <f>IF('Crisis Indicator Data'!#REF!="No Data",1,IF(#REF!&lt;&gt;"",1,0))</f>
        <v>#REF!</v>
      </c>
      <c r="J39" s="25" t="e">
        <f>IF('Crisis Indicator Data'!#REF!="No Data",1,IF(#REF!&lt;&gt;"",1,0))</f>
        <v>#REF!</v>
      </c>
      <c r="K39" s="25" t="e">
        <f>IF('Crisis Indicator Data'!#REF!="No Data",1,IF(#REF!&lt;&gt;"",1,0))</f>
        <v>#REF!</v>
      </c>
      <c r="L39" s="25" t="e">
        <f>IF('Crisis Indicator Data'!#REF!="No Data",1,IF(#REF!&lt;&gt;"",1,0))</f>
        <v>#REF!</v>
      </c>
      <c r="M39" s="25" t="e">
        <f>IF('Crisis Indicator Data'!#REF!="No Data",1,IF(#REF!&lt;&gt;"",1,0))</f>
        <v>#REF!</v>
      </c>
      <c r="N39" s="25" t="e">
        <f>IF('Crisis Indicator Data'!#REF!="No Data",1,IF(#REF!&lt;&gt;"",1,0))</f>
        <v>#REF!</v>
      </c>
      <c r="O39" s="25" t="e">
        <f>IF('Crisis Indicator Data'!#REF!="No Data",1,IF(#REF!&lt;&gt;"",1,0))</f>
        <v>#REF!</v>
      </c>
      <c r="P39" s="25" t="e">
        <f>IF('Crisis Indicator Data'!#REF!="No Data",1,IF(#REF!&lt;&gt;"",1,0))</f>
        <v>#REF!</v>
      </c>
      <c r="Q39" s="25" t="e">
        <f>IF('Crisis Indicator Data'!#REF!="No Data",1,IF(#REF!&lt;&gt;"",1,0))</f>
        <v>#REF!</v>
      </c>
      <c r="R39" s="25" t="e">
        <f>IF('Crisis Indicator Data'!#REF!="No Data",1,IF(#REF!&lt;&gt;"",1,0))</f>
        <v>#REF!</v>
      </c>
      <c r="S39" s="25" t="e">
        <f>IF('Crisis Indicator Data'!#REF!="No Data",1,IF(#REF!&lt;&gt;"",1,0))</f>
        <v>#REF!</v>
      </c>
      <c r="T39" s="25" t="e">
        <f>IF('Crisis Indicator Data'!#REF!="No Data",1,IF(#REF!&lt;&gt;"",1,0))</f>
        <v>#REF!</v>
      </c>
      <c r="U39" s="25" t="e">
        <f>IF('Crisis Indicator Data'!#REF!="No Data",1,IF(#REF!&lt;&gt;"",1,0))</f>
        <v>#REF!</v>
      </c>
      <c r="V39" s="25" t="e">
        <f>IF('Crisis Indicator Data'!#REF!="No Data",1,IF(#REF!&lt;&gt;"",1,0))</f>
        <v>#REF!</v>
      </c>
      <c r="W39" s="25" t="e">
        <f>IF('Crisis Indicator Data'!#REF!="No Data",1,IF(#REF!&lt;&gt;"",1,0))</f>
        <v>#REF!</v>
      </c>
      <c r="X39" s="25" t="e">
        <f>IF('Crisis Indicator Data'!#REF!="No Data",1,IF(#REF!&lt;&gt;"",1,0))</f>
        <v>#REF!</v>
      </c>
      <c r="Y39" s="25" t="e">
        <f>IF('Crisis Indicator Data'!#REF!="No Data",1,IF(#REF!&lt;&gt;"",1,0))</f>
        <v>#REF!</v>
      </c>
      <c r="Z39" s="25" t="e">
        <f>IF('Crisis Indicator Data'!#REF!="No Data",1,IF(#REF!&lt;&gt;"",1,0))</f>
        <v>#REF!</v>
      </c>
      <c r="AA39" s="25" t="e">
        <f>IF('Crisis Indicator Data'!#REF!="No Data",1,IF(#REF!&lt;&gt;"",1,0))</f>
        <v>#REF!</v>
      </c>
      <c r="AB39" s="25" t="e">
        <f>IF('Crisis Indicator Data'!#REF!="No Data",1,IF(#REF!&lt;&gt;"",1,0))</f>
        <v>#REF!</v>
      </c>
      <c r="AC39" s="25" t="e">
        <f>IF('Crisis Indicator Data'!#REF!="No Data",1,IF(#REF!&lt;&gt;"",1,0))</f>
        <v>#REF!</v>
      </c>
      <c r="AD39" s="25" t="e">
        <f>IF('Crisis Indicator Data'!#REF!="No Data",1,IF(#REF!&lt;&gt;"",1,0))</f>
        <v>#REF!</v>
      </c>
      <c r="AE39" s="25" t="e">
        <f>IF('Crisis Indicator Data'!#REF!="No Data",1,IF(#REF!&lt;&gt;"",1,0))</f>
        <v>#REF!</v>
      </c>
      <c r="AF39" s="25" t="e">
        <f>IF('Crisis Indicator Data'!#REF!="No Data",1,IF(#REF!&lt;&gt;"",1,0))</f>
        <v>#REF!</v>
      </c>
      <c r="AG39" s="25" t="e">
        <f>IF('Crisis Indicator Data'!#REF!="No Data",1,IF(#REF!&lt;&gt;"",1,0))</f>
        <v>#REF!</v>
      </c>
      <c r="AH39" s="25" t="e">
        <f>IF('Crisis Indicator Data'!#REF!="No Data",1,IF(#REF!&lt;&gt;"",1,0))</f>
        <v>#REF!</v>
      </c>
      <c r="AI39" s="25" t="e">
        <f>IF('Crisis Indicator Data'!#REF!="No Data",1,IF(#REF!&lt;&gt;"",1,0))</f>
        <v>#REF!</v>
      </c>
      <c r="AJ39" s="25" t="e">
        <f>IF('Crisis Indicator Data'!#REF!="No Data",1,IF(#REF!&lt;&gt;"",1,0))</f>
        <v>#REF!</v>
      </c>
      <c r="AK39" s="25" t="e">
        <f>IF('Crisis Indicator Data'!#REF!="No Data",1,IF(#REF!&lt;&gt;"",1,0))</f>
        <v>#REF!</v>
      </c>
      <c r="AL39" s="25" t="e">
        <f>IF('Crisis Indicator Data'!#REF!="No Data",1,IF(#REF!&lt;&gt;"",1,0))</f>
        <v>#REF!</v>
      </c>
      <c r="AM39" s="25" t="e">
        <f>IF('Crisis Indicator Data'!#REF!="No Data",1,IF(#REF!&lt;&gt;"",1,0))</f>
        <v>#REF!</v>
      </c>
      <c r="AN39" s="25" t="e">
        <f>IF('Crisis Indicator Data'!#REF!="No Data",1,IF(#REF!&lt;&gt;"",1,0))</f>
        <v>#REF!</v>
      </c>
      <c r="AO39" s="25" t="e">
        <f>IF('Crisis Indicator Data'!#REF!="No Data",1,IF(#REF!&lt;&gt;"",1,0))</f>
        <v>#REF!</v>
      </c>
      <c r="AP39" s="25" t="e">
        <f>IF('Crisis Indicator Data'!#REF!="No Data",1,IF(#REF!&lt;&gt;"",1,0))</f>
        <v>#REF!</v>
      </c>
      <c r="AQ39" s="25" t="e">
        <f>IF('Crisis Indicator Data'!#REF!="No Data",1,IF(#REF!&lt;&gt;"",1,0))</f>
        <v>#REF!</v>
      </c>
      <c r="AR39" s="25" t="e">
        <f>IF('Crisis Indicator Data'!#REF!="No Data",1,IF(#REF!&lt;&gt;"",1,0))</f>
        <v>#REF!</v>
      </c>
      <c r="AS39" s="25" t="e">
        <f>IF('Crisis Indicator Data'!#REF!="No Data",1,IF(#REF!&lt;&gt;"",1,0))</f>
        <v>#REF!</v>
      </c>
      <c r="AT39" s="25" t="e">
        <f>IF('Crisis Indicator Data'!#REF!="No Data",1,IF(#REF!&lt;&gt;"",1,0))</f>
        <v>#REF!</v>
      </c>
      <c r="AU39" s="25" t="e">
        <f>IF('Crisis Indicator Data'!#REF!="No Data",1,IF(#REF!&lt;&gt;"",1,0))</f>
        <v>#REF!</v>
      </c>
      <c r="AV39" s="25" t="e">
        <f>IF('Crisis Indicator Data'!#REF!="No Data",1,IF(#REF!&lt;&gt;"",1,0))</f>
        <v>#REF!</v>
      </c>
      <c r="AW39" s="25" t="e">
        <f>IF('Crisis Indicator Data'!#REF!="No Data",1,IF(#REF!&lt;&gt;"",1,0))</f>
        <v>#REF!</v>
      </c>
      <c r="AX39" s="25" t="e">
        <f>IF('Crisis Indicator Data'!#REF!="No Data",1,IF(#REF!&lt;&gt;"",1,0))</f>
        <v>#REF!</v>
      </c>
      <c r="AY39" s="25" t="e">
        <f>IF('Crisis Indicator Data'!#REF!="No Data",1,IF(#REF!&lt;&gt;"",1,0))</f>
        <v>#REF!</v>
      </c>
      <c r="AZ39" s="25" t="e">
        <f>IF('Crisis Indicator Data'!#REF!="No Data",1,IF(#REF!&lt;&gt;"",1,0))</f>
        <v>#REF!</v>
      </c>
      <c r="BA39" t="e">
        <f t="shared" si="2"/>
        <v>#REF!</v>
      </c>
      <c r="BB39" s="27" t="e">
        <f t="shared" si="3"/>
        <v>#REF!</v>
      </c>
    </row>
    <row r="40" spans="1:54" x14ac:dyDescent="0.35">
      <c r="A40" t="s">
        <v>7792</v>
      </c>
      <c r="B40" s="25" t="e">
        <f>IF('Crisis Indicator Data'!#REF!="No Data",1,IF(#REF!&lt;&gt;"",1,0))</f>
        <v>#REF!</v>
      </c>
      <c r="C40" s="25" t="e">
        <f>IF('Crisis Indicator Data'!#REF!="No Data",1,IF(#REF!&lt;&gt;"",1,0))</f>
        <v>#REF!</v>
      </c>
      <c r="D40" s="25" t="e">
        <f>IF('Crisis Indicator Data'!#REF!="No Data",1,IF(#REF!&lt;&gt;"",1,0))</f>
        <v>#REF!</v>
      </c>
      <c r="E40" s="25" t="e">
        <f>IF('Crisis Indicator Data'!#REF!="No Data",1,IF(#REF!&lt;&gt;"",1,0))</f>
        <v>#REF!</v>
      </c>
      <c r="F40" s="25" t="e">
        <f>IF('Crisis Indicator Data'!#REF!="No Data",1,IF(#REF!&lt;&gt;"",1,0))</f>
        <v>#REF!</v>
      </c>
      <c r="G40" s="25" t="e">
        <f>IF('Crisis Indicator Data'!#REF!="No Data",1,IF(#REF!&lt;&gt;"",1,0))</f>
        <v>#REF!</v>
      </c>
      <c r="H40" s="25" t="e">
        <f>IF('Crisis Indicator Data'!#REF!="No Data",1,IF(#REF!&lt;&gt;"",1,0))</f>
        <v>#REF!</v>
      </c>
      <c r="I40" s="25" t="e">
        <f>IF('Crisis Indicator Data'!#REF!="No Data",1,IF(#REF!&lt;&gt;"",1,0))</f>
        <v>#REF!</v>
      </c>
      <c r="J40" s="25" t="e">
        <f>IF('Crisis Indicator Data'!#REF!="No Data",1,IF(#REF!&lt;&gt;"",1,0))</f>
        <v>#REF!</v>
      </c>
      <c r="K40" s="25" t="e">
        <f>IF('Crisis Indicator Data'!#REF!="No Data",1,IF(#REF!&lt;&gt;"",1,0))</f>
        <v>#REF!</v>
      </c>
      <c r="L40" s="25" t="e">
        <f>IF('Crisis Indicator Data'!#REF!="No Data",1,IF(#REF!&lt;&gt;"",1,0))</f>
        <v>#REF!</v>
      </c>
      <c r="M40" s="25" t="e">
        <f>IF('Crisis Indicator Data'!#REF!="No Data",1,IF(#REF!&lt;&gt;"",1,0))</f>
        <v>#REF!</v>
      </c>
      <c r="N40" s="25" t="e">
        <f>IF('Crisis Indicator Data'!#REF!="No Data",1,IF(#REF!&lt;&gt;"",1,0))</f>
        <v>#REF!</v>
      </c>
      <c r="O40" s="25" t="e">
        <f>IF('Crisis Indicator Data'!#REF!="No Data",1,IF(#REF!&lt;&gt;"",1,0))</f>
        <v>#REF!</v>
      </c>
      <c r="P40" s="25" t="e">
        <f>IF('Crisis Indicator Data'!#REF!="No Data",1,IF(#REF!&lt;&gt;"",1,0))</f>
        <v>#REF!</v>
      </c>
      <c r="Q40" s="25" t="e">
        <f>IF('Crisis Indicator Data'!#REF!="No Data",1,IF(#REF!&lt;&gt;"",1,0))</f>
        <v>#REF!</v>
      </c>
      <c r="R40" s="25" t="e">
        <f>IF('Crisis Indicator Data'!#REF!="No Data",1,IF(#REF!&lt;&gt;"",1,0))</f>
        <v>#REF!</v>
      </c>
      <c r="S40" s="25" t="e">
        <f>IF('Crisis Indicator Data'!#REF!="No Data",1,IF(#REF!&lt;&gt;"",1,0))</f>
        <v>#REF!</v>
      </c>
      <c r="T40" s="25" t="e">
        <f>IF('Crisis Indicator Data'!#REF!="No Data",1,IF(#REF!&lt;&gt;"",1,0))</f>
        <v>#REF!</v>
      </c>
      <c r="U40" s="25" t="e">
        <f>IF('Crisis Indicator Data'!#REF!="No Data",1,IF(#REF!&lt;&gt;"",1,0))</f>
        <v>#REF!</v>
      </c>
      <c r="V40" s="25" t="e">
        <f>IF('Crisis Indicator Data'!#REF!="No Data",1,IF(#REF!&lt;&gt;"",1,0))</f>
        <v>#REF!</v>
      </c>
      <c r="W40" s="25" t="e">
        <f>IF('Crisis Indicator Data'!#REF!="No Data",1,IF(#REF!&lt;&gt;"",1,0))</f>
        <v>#REF!</v>
      </c>
      <c r="X40" s="25" t="e">
        <f>IF('Crisis Indicator Data'!#REF!="No Data",1,IF(#REF!&lt;&gt;"",1,0))</f>
        <v>#REF!</v>
      </c>
      <c r="Y40" s="25" t="e">
        <f>IF('Crisis Indicator Data'!#REF!="No Data",1,IF(#REF!&lt;&gt;"",1,0))</f>
        <v>#REF!</v>
      </c>
      <c r="Z40" s="25" t="e">
        <f>IF('Crisis Indicator Data'!#REF!="No Data",1,IF(#REF!&lt;&gt;"",1,0))</f>
        <v>#REF!</v>
      </c>
      <c r="AA40" s="25" t="e">
        <f>IF('Crisis Indicator Data'!#REF!="No Data",1,IF(#REF!&lt;&gt;"",1,0))</f>
        <v>#REF!</v>
      </c>
      <c r="AB40" s="25" t="e">
        <f>IF('Crisis Indicator Data'!#REF!="No Data",1,IF(#REF!&lt;&gt;"",1,0))</f>
        <v>#REF!</v>
      </c>
      <c r="AC40" s="25" t="e">
        <f>IF('Crisis Indicator Data'!#REF!="No Data",1,IF(#REF!&lt;&gt;"",1,0))</f>
        <v>#REF!</v>
      </c>
      <c r="AD40" s="25" t="e">
        <f>IF('Crisis Indicator Data'!#REF!="No Data",1,IF(#REF!&lt;&gt;"",1,0))</f>
        <v>#REF!</v>
      </c>
      <c r="AE40" s="25" t="e">
        <f>IF('Crisis Indicator Data'!#REF!="No Data",1,IF(#REF!&lt;&gt;"",1,0))</f>
        <v>#REF!</v>
      </c>
      <c r="AF40" s="25" t="e">
        <f>IF('Crisis Indicator Data'!#REF!="No Data",1,IF(#REF!&lt;&gt;"",1,0))</f>
        <v>#REF!</v>
      </c>
      <c r="AG40" s="25" t="e">
        <f>IF('Crisis Indicator Data'!#REF!="No Data",1,IF(#REF!&lt;&gt;"",1,0))</f>
        <v>#REF!</v>
      </c>
      <c r="AH40" s="25" t="e">
        <f>IF('Crisis Indicator Data'!#REF!="No Data",1,IF(#REF!&lt;&gt;"",1,0))</f>
        <v>#REF!</v>
      </c>
      <c r="AI40" s="25" t="e">
        <f>IF('Crisis Indicator Data'!#REF!="No Data",1,IF(#REF!&lt;&gt;"",1,0))</f>
        <v>#REF!</v>
      </c>
      <c r="AJ40" s="25" t="e">
        <f>IF('Crisis Indicator Data'!#REF!="No Data",1,IF(#REF!&lt;&gt;"",1,0))</f>
        <v>#REF!</v>
      </c>
      <c r="AK40" s="25" t="e">
        <f>IF('Crisis Indicator Data'!#REF!="No Data",1,IF(#REF!&lt;&gt;"",1,0))</f>
        <v>#REF!</v>
      </c>
      <c r="AL40" s="25" t="e">
        <f>IF('Crisis Indicator Data'!#REF!="No Data",1,IF(#REF!&lt;&gt;"",1,0))</f>
        <v>#REF!</v>
      </c>
      <c r="AM40" s="25" t="e">
        <f>IF('Crisis Indicator Data'!#REF!="No Data",1,IF(#REF!&lt;&gt;"",1,0))</f>
        <v>#REF!</v>
      </c>
      <c r="AN40" s="25" t="e">
        <f>IF('Crisis Indicator Data'!#REF!="No Data",1,IF(#REF!&lt;&gt;"",1,0))</f>
        <v>#REF!</v>
      </c>
      <c r="AO40" s="25" t="e">
        <f>IF('Crisis Indicator Data'!#REF!="No Data",1,IF(#REF!&lt;&gt;"",1,0))</f>
        <v>#REF!</v>
      </c>
      <c r="AP40" s="25" t="e">
        <f>IF('Crisis Indicator Data'!#REF!="No Data",1,IF(#REF!&lt;&gt;"",1,0))</f>
        <v>#REF!</v>
      </c>
      <c r="AQ40" s="25" t="e">
        <f>IF('Crisis Indicator Data'!#REF!="No Data",1,IF(#REF!&lt;&gt;"",1,0))</f>
        <v>#REF!</v>
      </c>
      <c r="AR40" s="25" t="e">
        <f>IF('Crisis Indicator Data'!#REF!="No Data",1,IF(#REF!&lt;&gt;"",1,0))</f>
        <v>#REF!</v>
      </c>
      <c r="AS40" s="25" t="e">
        <f>IF('Crisis Indicator Data'!#REF!="No Data",1,IF(#REF!&lt;&gt;"",1,0))</f>
        <v>#REF!</v>
      </c>
      <c r="AT40" s="25" t="e">
        <f>IF('Crisis Indicator Data'!#REF!="No Data",1,IF(#REF!&lt;&gt;"",1,0))</f>
        <v>#REF!</v>
      </c>
      <c r="AU40" s="25" t="e">
        <f>IF('Crisis Indicator Data'!#REF!="No Data",1,IF(#REF!&lt;&gt;"",1,0))</f>
        <v>#REF!</v>
      </c>
      <c r="AV40" s="25" t="e">
        <f>IF('Crisis Indicator Data'!#REF!="No Data",1,IF(#REF!&lt;&gt;"",1,0))</f>
        <v>#REF!</v>
      </c>
      <c r="AW40" s="25" t="e">
        <f>IF('Crisis Indicator Data'!#REF!="No Data",1,IF(#REF!&lt;&gt;"",1,0))</f>
        <v>#REF!</v>
      </c>
      <c r="AX40" s="25" t="e">
        <f>IF('Crisis Indicator Data'!#REF!="No Data",1,IF(#REF!&lt;&gt;"",1,0))</f>
        <v>#REF!</v>
      </c>
      <c r="AY40" s="25" t="e">
        <f>IF('Crisis Indicator Data'!#REF!="No Data",1,IF(#REF!&lt;&gt;"",1,0))</f>
        <v>#REF!</v>
      </c>
      <c r="AZ40" s="25" t="e">
        <f>IF('Crisis Indicator Data'!#REF!="No Data",1,IF(#REF!&lt;&gt;"",1,0))</f>
        <v>#REF!</v>
      </c>
      <c r="BA40" t="e">
        <f t="shared" si="2"/>
        <v>#REF!</v>
      </c>
      <c r="BB40" s="27" t="e">
        <f t="shared" si="3"/>
        <v>#REF!</v>
      </c>
    </row>
    <row r="41" spans="1:54" x14ac:dyDescent="0.35">
      <c r="A41" t="s">
        <v>7802</v>
      </c>
      <c r="B41" s="25" t="e">
        <f>IF('Crisis Indicator Data'!#REF!="No Data",1,IF(#REF!&lt;&gt;"",1,0))</f>
        <v>#REF!</v>
      </c>
      <c r="C41" s="25" t="e">
        <f>IF('Crisis Indicator Data'!#REF!="No Data",1,IF(#REF!&lt;&gt;"",1,0))</f>
        <v>#REF!</v>
      </c>
      <c r="D41" s="25" t="e">
        <f>IF('Crisis Indicator Data'!#REF!="No Data",1,IF(#REF!&lt;&gt;"",1,0))</f>
        <v>#REF!</v>
      </c>
      <c r="E41" s="25" t="e">
        <f>IF('Crisis Indicator Data'!#REF!="No Data",1,IF(#REF!&lt;&gt;"",1,0))</f>
        <v>#REF!</v>
      </c>
      <c r="F41" s="25" t="e">
        <f>IF('Crisis Indicator Data'!#REF!="No Data",1,IF(#REF!&lt;&gt;"",1,0))</f>
        <v>#REF!</v>
      </c>
      <c r="G41" s="25" t="e">
        <f>IF('Crisis Indicator Data'!#REF!="No Data",1,IF(#REF!&lt;&gt;"",1,0))</f>
        <v>#REF!</v>
      </c>
      <c r="H41" s="25" t="e">
        <f>IF('Crisis Indicator Data'!#REF!="No Data",1,IF(#REF!&lt;&gt;"",1,0))</f>
        <v>#REF!</v>
      </c>
      <c r="I41" s="25" t="e">
        <f>IF('Crisis Indicator Data'!#REF!="No Data",1,IF(#REF!&lt;&gt;"",1,0))</f>
        <v>#REF!</v>
      </c>
      <c r="J41" s="25" t="e">
        <f>IF('Crisis Indicator Data'!#REF!="No Data",1,IF(#REF!&lt;&gt;"",1,0))</f>
        <v>#REF!</v>
      </c>
      <c r="K41" s="25" t="e">
        <f>IF('Crisis Indicator Data'!#REF!="No Data",1,IF(#REF!&lt;&gt;"",1,0))</f>
        <v>#REF!</v>
      </c>
      <c r="L41" s="25" t="e">
        <f>IF('Crisis Indicator Data'!#REF!="No Data",1,IF(#REF!&lt;&gt;"",1,0))</f>
        <v>#REF!</v>
      </c>
      <c r="M41" s="25" t="e">
        <f>IF('Crisis Indicator Data'!#REF!="No Data",1,IF(#REF!&lt;&gt;"",1,0))</f>
        <v>#REF!</v>
      </c>
      <c r="N41" s="25" t="e">
        <f>IF('Crisis Indicator Data'!#REF!="No Data",1,IF(#REF!&lt;&gt;"",1,0))</f>
        <v>#REF!</v>
      </c>
      <c r="O41" s="25" t="e">
        <f>IF('Crisis Indicator Data'!#REF!="No Data",1,IF(#REF!&lt;&gt;"",1,0))</f>
        <v>#REF!</v>
      </c>
      <c r="P41" s="25" t="e">
        <f>IF('Crisis Indicator Data'!#REF!="No Data",1,IF(#REF!&lt;&gt;"",1,0))</f>
        <v>#REF!</v>
      </c>
      <c r="Q41" s="25" t="e">
        <f>IF('Crisis Indicator Data'!#REF!="No Data",1,IF(#REF!&lt;&gt;"",1,0))</f>
        <v>#REF!</v>
      </c>
      <c r="R41" s="25" t="e">
        <f>IF('Crisis Indicator Data'!#REF!="No Data",1,IF(#REF!&lt;&gt;"",1,0))</f>
        <v>#REF!</v>
      </c>
      <c r="S41" s="25" t="e">
        <f>IF('Crisis Indicator Data'!#REF!="No Data",1,IF(#REF!&lt;&gt;"",1,0))</f>
        <v>#REF!</v>
      </c>
      <c r="T41" s="25" t="e">
        <f>IF('Crisis Indicator Data'!#REF!="No Data",1,IF(#REF!&lt;&gt;"",1,0))</f>
        <v>#REF!</v>
      </c>
      <c r="U41" s="25" t="e">
        <f>IF('Crisis Indicator Data'!#REF!="No Data",1,IF(#REF!&lt;&gt;"",1,0))</f>
        <v>#REF!</v>
      </c>
      <c r="V41" s="25" t="e">
        <f>IF('Crisis Indicator Data'!#REF!="No Data",1,IF(#REF!&lt;&gt;"",1,0))</f>
        <v>#REF!</v>
      </c>
      <c r="W41" s="25" t="e">
        <f>IF('Crisis Indicator Data'!#REF!="No Data",1,IF(#REF!&lt;&gt;"",1,0))</f>
        <v>#REF!</v>
      </c>
      <c r="X41" s="25" t="e">
        <f>IF('Crisis Indicator Data'!#REF!="No Data",1,IF(#REF!&lt;&gt;"",1,0))</f>
        <v>#REF!</v>
      </c>
      <c r="Y41" s="25" t="e">
        <f>IF('Crisis Indicator Data'!#REF!="No Data",1,IF(#REF!&lt;&gt;"",1,0))</f>
        <v>#REF!</v>
      </c>
      <c r="Z41" s="25" t="e">
        <f>IF('Crisis Indicator Data'!#REF!="No Data",1,IF(#REF!&lt;&gt;"",1,0))</f>
        <v>#REF!</v>
      </c>
      <c r="AA41" s="25" t="e">
        <f>IF('Crisis Indicator Data'!#REF!="No Data",1,IF(#REF!&lt;&gt;"",1,0))</f>
        <v>#REF!</v>
      </c>
      <c r="AB41" s="25" t="e">
        <f>IF('Crisis Indicator Data'!#REF!="No Data",1,IF(#REF!&lt;&gt;"",1,0))</f>
        <v>#REF!</v>
      </c>
      <c r="AC41" s="25" t="e">
        <f>IF('Crisis Indicator Data'!#REF!="No Data",1,IF(#REF!&lt;&gt;"",1,0))</f>
        <v>#REF!</v>
      </c>
      <c r="AD41" s="25" t="e">
        <f>IF('Crisis Indicator Data'!#REF!="No Data",1,IF(#REF!&lt;&gt;"",1,0))</f>
        <v>#REF!</v>
      </c>
      <c r="AE41" s="25" t="e">
        <f>IF('Crisis Indicator Data'!#REF!="No Data",1,IF(#REF!&lt;&gt;"",1,0))</f>
        <v>#REF!</v>
      </c>
      <c r="AF41" s="25" t="e">
        <f>IF('Crisis Indicator Data'!#REF!="No Data",1,IF(#REF!&lt;&gt;"",1,0))</f>
        <v>#REF!</v>
      </c>
      <c r="AG41" s="25" t="e">
        <f>IF('Crisis Indicator Data'!#REF!="No Data",1,IF(#REF!&lt;&gt;"",1,0))</f>
        <v>#REF!</v>
      </c>
      <c r="AH41" s="25" t="e">
        <f>IF('Crisis Indicator Data'!#REF!="No Data",1,IF(#REF!&lt;&gt;"",1,0))</f>
        <v>#REF!</v>
      </c>
      <c r="AI41" s="25" t="e">
        <f>IF('Crisis Indicator Data'!#REF!="No Data",1,IF(#REF!&lt;&gt;"",1,0))</f>
        <v>#REF!</v>
      </c>
      <c r="AJ41" s="25" t="e">
        <f>IF('Crisis Indicator Data'!#REF!="No Data",1,IF(#REF!&lt;&gt;"",1,0))</f>
        <v>#REF!</v>
      </c>
      <c r="AK41" s="25" t="e">
        <f>IF('Crisis Indicator Data'!#REF!="No Data",1,IF(#REF!&lt;&gt;"",1,0))</f>
        <v>#REF!</v>
      </c>
      <c r="AL41" s="25" t="e">
        <f>IF('Crisis Indicator Data'!#REF!="No Data",1,IF(#REF!&lt;&gt;"",1,0))</f>
        <v>#REF!</v>
      </c>
      <c r="AM41" s="25" t="e">
        <f>IF('Crisis Indicator Data'!#REF!="No Data",1,IF(#REF!&lt;&gt;"",1,0))</f>
        <v>#REF!</v>
      </c>
      <c r="AN41" s="25" t="e">
        <f>IF('Crisis Indicator Data'!#REF!="No Data",1,IF(#REF!&lt;&gt;"",1,0))</f>
        <v>#REF!</v>
      </c>
      <c r="AO41" s="25" t="e">
        <f>IF('Crisis Indicator Data'!#REF!="No Data",1,IF(#REF!&lt;&gt;"",1,0))</f>
        <v>#REF!</v>
      </c>
      <c r="AP41" s="25" t="e">
        <f>IF('Crisis Indicator Data'!#REF!="No Data",1,IF(#REF!&lt;&gt;"",1,0))</f>
        <v>#REF!</v>
      </c>
      <c r="AQ41" s="25" t="e">
        <f>IF('Crisis Indicator Data'!#REF!="No Data",1,IF(#REF!&lt;&gt;"",1,0))</f>
        <v>#REF!</v>
      </c>
      <c r="AR41" s="25" t="e">
        <f>IF('Crisis Indicator Data'!#REF!="No Data",1,IF(#REF!&lt;&gt;"",1,0))</f>
        <v>#REF!</v>
      </c>
      <c r="AS41" s="25" t="e">
        <f>IF('Crisis Indicator Data'!#REF!="No Data",1,IF(#REF!&lt;&gt;"",1,0))</f>
        <v>#REF!</v>
      </c>
      <c r="AT41" s="25" t="e">
        <f>IF('Crisis Indicator Data'!#REF!="No Data",1,IF(#REF!&lt;&gt;"",1,0))</f>
        <v>#REF!</v>
      </c>
      <c r="AU41" s="25" t="e">
        <f>IF('Crisis Indicator Data'!#REF!="No Data",1,IF(#REF!&lt;&gt;"",1,0))</f>
        <v>#REF!</v>
      </c>
      <c r="AV41" s="25" t="e">
        <f>IF('Crisis Indicator Data'!#REF!="No Data",1,IF(#REF!&lt;&gt;"",1,0))</f>
        <v>#REF!</v>
      </c>
      <c r="AW41" s="25" t="e">
        <f>IF('Crisis Indicator Data'!#REF!="No Data",1,IF(#REF!&lt;&gt;"",1,0))</f>
        <v>#REF!</v>
      </c>
      <c r="AX41" s="25" t="e">
        <f>IF('Crisis Indicator Data'!#REF!="No Data",1,IF(#REF!&lt;&gt;"",1,0))</f>
        <v>#REF!</v>
      </c>
      <c r="AY41" s="25" t="e">
        <f>IF('Crisis Indicator Data'!#REF!="No Data",1,IF(#REF!&lt;&gt;"",1,0))</f>
        <v>#REF!</v>
      </c>
      <c r="AZ41" s="25" t="e">
        <f>IF('Crisis Indicator Data'!#REF!="No Data",1,IF(#REF!&lt;&gt;"",1,0))</f>
        <v>#REF!</v>
      </c>
      <c r="BA41" t="e">
        <f t="shared" si="2"/>
        <v>#REF!</v>
      </c>
      <c r="BB41" s="27" t="e">
        <f t="shared" si="3"/>
        <v>#REF!</v>
      </c>
    </row>
    <row r="42" spans="1:54" x14ac:dyDescent="0.35">
      <c r="A42" t="s">
        <v>7790</v>
      </c>
      <c r="B42" s="25" t="e">
        <f>IF('Crisis Indicator Data'!#REF!="No Data",1,IF(#REF!&lt;&gt;"",1,0))</f>
        <v>#REF!</v>
      </c>
      <c r="C42" s="25" t="e">
        <f>IF('Crisis Indicator Data'!#REF!="No Data",1,IF(#REF!&lt;&gt;"",1,0))</f>
        <v>#REF!</v>
      </c>
      <c r="D42" s="25" t="e">
        <f>IF('Crisis Indicator Data'!#REF!="No Data",1,IF(#REF!&lt;&gt;"",1,0))</f>
        <v>#REF!</v>
      </c>
      <c r="E42" s="25" t="e">
        <f>IF('Crisis Indicator Data'!#REF!="No Data",1,IF(#REF!&lt;&gt;"",1,0))</f>
        <v>#REF!</v>
      </c>
      <c r="F42" s="25" t="e">
        <f>IF('Crisis Indicator Data'!#REF!="No Data",1,IF(#REF!&lt;&gt;"",1,0))</f>
        <v>#REF!</v>
      </c>
      <c r="G42" s="25" t="e">
        <f>IF('Crisis Indicator Data'!#REF!="No Data",1,IF(#REF!&lt;&gt;"",1,0))</f>
        <v>#REF!</v>
      </c>
      <c r="H42" s="25" t="e">
        <f>IF('Crisis Indicator Data'!#REF!="No Data",1,IF(#REF!&lt;&gt;"",1,0))</f>
        <v>#REF!</v>
      </c>
      <c r="I42" s="25" t="e">
        <f>IF('Crisis Indicator Data'!#REF!="No Data",1,IF(#REF!&lt;&gt;"",1,0))</f>
        <v>#REF!</v>
      </c>
      <c r="J42" s="25" t="e">
        <f>IF('Crisis Indicator Data'!#REF!="No Data",1,IF(#REF!&lt;&gt;"",1,0))</f>
        <v>#REF!</v>
      </c>
      <c r="K42" s="25" t="e">
        <f>IF('Crisis Indicator Data'!#REF!="No Data",1,IF(#REF!&lt;&gt;"",1,0))</f>
        <v>#REF!</v>
      </c>
      <c r="L42" s="25" t="e">
        <f>IF('Crisis Indicator Data'!#REF!="No Data",1,IF(#REF!&lt;&gt;"",1,0))</f>
        <v>#REF!</v>
      </c>
      <c r="M42" s="25" t="e">
        <f>IF('Crisis Indicator Data'!#REF!="No Data",1,IF(#REF!&lt;&gt;"",1,0))</f>
        <v>#REF!</v>
      </c>
      <c r="N42" s="25" t="e">
        <f>IF('Crisis Indicator Data'!#REF!="No Data",1,IF(#REF!&lt;&gt;"",1,0))</f>
        <v>#REF!</v>
      </c>
      <c r="O42" s="25" t="e">
        <f>IF('Crisis Indicator Data'!#REF!="No Data",1,IF(#REF!&lt;&gt;"",1,0))</f>
        <v>#REF!</v>
      </c>
      <c r="P42" s="25" t="e">
        <f>IF('Crisis Indicator Data'!#REF!="No Data",1,IF(#REF!&lt;&gt;"",1,0))</f>
        <v>#REF!</v>
      </c>
      <c r="Q42" s="25" t="e">
        <f>IF('Crisis Indicator Data'!#REF!="No Data",1,IF(#REF!&lt;&gt;"",1,0))</f>
        <v>#REF!</v>
      </c>
      <c r="R42" s="25" t="e">
        <f>IF('Crisis Indicator Data'!#REF!="No Data",1,IF(#REF!&lt;&gt;"",1,0))</f>
        <v>#REF!</v>
      </c>
      <c r="S42" s="25" t="e">
        <f>IF('Crisis Indicator Data'!#REF!="No Data",1,IF(#REF!&lt;&gt;"",1,0))</f>
        <v>#REF!</v>
      </c>
      <c r="T42" s="25" t="e">
        <f>IF('Crisis Indicator Data'!#REF!="No Data",1,IF(#REF!&lt;&gt;"",1,0))</f>
        <v>#REF!</v>
      </c>
      <c r="U42" s="25" t="e">
        <f>IF('Crisis Indicator Data'!#REF!="No Data",1,IF(#REF!&lt;&gt;"",1,0))</f>
        <v>#REF!</v>
      </c>
      <c r="V42" s="25" t="e">
        <f>IF('Crisis Indicator Data'!#REF!="No Data",1,IF(#REF!&lt;&gt;"",1,0))</f>
        <v>#REF!</v>
      </c>
      <c r="W42" s="25" t="e">
        <f>IF('Crisis Indicator Data'!#REF!="No Data",1,IF(#REF!&lt;&gt;"",1,0))</f>
        <v>#REF!</v>
      </c>
      <c r="X42" s="25" t="e">
        <f>IF('Crisis Indicator Data'!#REF!="No Data",1,IF(#REF!&lt;&gt;"",1,0))</f>
        <v>#REF!</v>
      </c>
      <c r="Y42" s="25" t="e">
        <f>IF('Crisis Indicator Data'!#REF!="No Data",1,IF(#REF!&lt;&gt;"",1,0))</f>
        <v>#REF!</v>
      </c>
      <c r="Z42" s="25" t="e">
        <f>IF('Crisis Indicator Data'!#REF!="No Data",1,IF(#REF!&lt;&gt;"",1,0))</f>
        <v>#REF!</v>
      </c>
      <c r="AA42" s="25" t="e">
        <f>IF('Crisis Indicator Data'!#REF!="No Data",1,IF(#REF!&lt;&gt;"",1,0))</f>
        <v>#REF!</v>
      </c>
      <c r="AB42" s="25" t="e">
        <f>IF('Crisis Indicator Data'!#REF!="No Data",1,IF(#REF!&lt;&gt;"",1,0))</f>
        <v>#REF!</v>
      </c>
      <c r="AC42" s="25" t="e">
        <f>IF('Crisis Indicator Data'!#REF!="No Data",1,IF(#REF!&lt;&gt;"",1,0))</f>
        <v>#REF!</v>
      </c>
      <c r="AD42" s="25" t="e">
        <f>IF('Crisis Indicator Data'!#REF!="No Data",1,IF(#REF!&lt;&gt;"",1,0))</f>
        <v>#REF!</v>
      </c>
      <c r="AE42" s="25" t="e">
        <f>IF('Crisis Indicator Data'!#REF!="No Data",1,IF(#REF!&lt;&gt;"",1,0))</f>
        <v>#REF!</v>
      </c>
      <c r="AF42" s="25" t="e">
        <f>IF('Crisis Indicator Data'!#REF!="No Data",1,IF(#REF!&lt;&gt;"",1,0))</f>
        <v>#REF!</v>
      </c>
      <c r="AG42" s="25" t="e">
        <f>IF('Crisis Indicator Data'!#REF!="No Data",1,IF(#REF!&lt;&gt;"",1,0))</f>
        <v>#REF!</v>
      </c>
      <c r="AH42" s="25" t="e">
        <f>IF('Crisis Indicator Data'!#REF!="No Data",1,IF(#REF!&lt;&gt;"",1,0))</f>
        <v>#REF!</v>
      </c>
      <c r="AI42" s="25" t="e">
        <f>IF('Crisis Indicator Data'!#REF!="No Data",1,IF(#REF!&lt;&gt;"",1,0))</f>
        <v>#REF!</v>
      </c>
      <c r="AJ42" s="25" t="e">
        <f>IF('Crisis Indicator Data'!#REF!="No Data",1,IF(#REF!&lt;&gt;"",1,0))</f>
        <v>#REF!</v>
      </c>
      <c r="AK42" s="25" t="e">
        <f>IF('Crisis Indicator Data'!#REF!="No Data",1,IF(#REF!&lt;&gt;"",1,0))</f>
        <v>#REF!</v>
      </c>
      <c r="AL42" s="25" t="e">
        <f>IF('Crisis Indicator Data'!#REF!="No Data",1,IF(#REF!&lt;&gt;"",1,0))</f>
        <v>#REF!</v>
      </c>
      <c r="AM42" s="25" t="e">
        <f>IF('Crisis Indicator Data'!#REF!="No Data",1,IF(#REF!&lt;&gt;"",1,0))</f>
        <v>#REF!</v>
      </c>
      <c r="AN42" s="25" t="e">
        <f>IF('Crisis Indicator Data'!#REF!="No Data",1,IF(#REF!&lt;&gt;"",1,0))</f>
        <v>#REF!</v>
      </c>
      <c r="AO42" s="25" t="e">
        <f>IF('Crisis Indicator Data'!#REF!="No Data",1,IF(#REF!&lt;&gt;"",1,0))</f>
        <v>#REF!</v>
      </c>
      <c r="AP42" s="25" t="e">
        <f>IF('Crisis Indicator Data'!#REF!="No Data",1,IF(#REF!&lt;&gt;"",1,0))</f>
        <v>#REF!</v>
      </c>
      <c r="AQ42" s="25" t="e">
        <f>IF('Crisis Indicator Data'!#REF!="No Data",1,IF(#REF!&lt;&gt;"",1,0))</f>
        <v>#REF!</v>
      </c>
      <c r="AR42" s="25" t="e">
        <f>IF('Crisis Indicator Data'!#REF!="No Data",1,IF(#REF!&lt;&gt;"",1,0))</f>
        <v>#REF!</v>
      </c>
      <c r="AS42" s="25" t="e">
        <f>IF('Crisis Indicator Data'!#REF!="No Data",1,IF(#REF!&lt;&gt;"",1,0))</f>
        <v>#REF!</v>
      </c>
      <c r="AT42" s="25" t="e">
        <f>IF('Crisis Indicator Data'!#REF!="No Data",1,IF(#REF!&lt;&gt;"",1,0))</f>
        <v>#REF!</v>
      </c>
      <c r="AU42" s="25" t="e">
        <f>IF('Crisis Indicator Data'!#REF!="No Data",1,IF(#REF!&lt;&gt;"",1,0))</f>
        <v>#REF!</v>
      </c>
      <c r="AV42" s="25" t="e">
        <f>IF('Crisis Indicator Data'!#REF!="No Data",1,IF(#REF!&lt;&gt;"",1,0))</f>
        <v>#REF!</v>
      </c>
      <c r="AW42" s="25" t="e">
        <f>IF('Crisis Indicator Data'!#REF!="No Data",1,IF(#REF!&lt;&gt;"",1,0))</f>
        <v>#REF!</v>
      </c>
      <c r="AX42" s="25" t="e">
        <f>IF('Crisis Indicator Data'!#REF!="No Data",1,IF(#REF!&lt;&gt;"",1,0))</f>
        <v>#REF!</v>
      </c>
      <c r="AY42" s="25" t="e">
        <f>IF('Crisis Indicator Data'!#REF!="No Data",1,IF(#REF!&lt;&gt;"",1,0))</f>
        <v>#REF!</v>
      </c>
      <c r="AZ42" s="25" t="e">
        <f>IF('Crisis Indicator Data'!#REF!="No Data",1,IF(#REF!&lt;&gt;"",1,0))</f>
        <v>#REF!</v>
      </c>
      <c r="BA42" t="e">
        <f t="shared" si="2"/>
        <v>#REF!</v>
      </c>
      <c r="BB42" s="27" t="e">
        <f t="shared" si="3"/>
        <v>#REF!</v>
      </c>
    </row>
    <row r="43" spans="1:54" x14ac:dyDescent="0.35">
      <c r="A43" t="s">
        <v>7869</v>
      </c>
      <c r="B43" s="25" t="e">
        <f>IF('Crisis Indicator Data'!#REF!="No Data",1,IF(#REF!&lt;&gt;"",1,0))</f>
        <v>#REF!</v>
      </c>
      <c r="C43" s="25" t="e">
        <f>IF('Crisis Indicator Data'!#REF!="No Data",1,IF(#REF!&lt;&gt;"",1,0))</f>
        <v>#REF!</v>
      </c>
      <c r="D43" s="25" t="e">
        <f>IF('Crisis Indicator Data'!#REF!="No Data",1,IF(#REF!&lt;&gt;"",1,0))</f>
        <v>#REF!</v>
      </c>
      <c r="E43" s="25" t="e">
        <f>IF('Crisis Indicator Data'!#REF!="No Data",1,IF(#REF!&lt;&gt;"",1,0))</f>
        <v>#REF!</v>
      </c>
      <c r="F43" s="25" t="e">
        <f>IF('Crisis Indicator Data'!#REF!="No Data",1,IF(#REF!&lt;&gt;"",1,0))</f>
        <v>#REF!</v>
      </c>
      <c r="G43" s="25" t="e">
        <f>IF('Crisis Indicator Data'!#REF!="No Data",1,IF(#REF!&lt;&gt;"",1,0))</f>
        <v>#REF!</v>
      </c>
      <c r="H43" s="25" t="e">
        <f>IF('Crisis Indicator Data'!#REF!="No Data",1,IF(#REF!&lt;&gt;"",1,0))</f>
        <v>#REF!</v>
      </c>
      <c r="I43" s="25" t="e">
        <f>IF('Crisis Indicator Data'!#REF!="No Data",1,IF(#REF!&lt;&gt;"",1,0))</f>
        <v>#REF!</v>
      </c>
      <c r="J43" s="25" t="e">
        <f>IF('Crisis Indicator Data'!#REF!="No Data",1,IF(#REF!&lt;&gt;"",1,0))</f>
        <v>#REF!</v>
      </c>
      <c r="K43" s="25" t="e">
        <f>IF('Crisis Indicator Data'!#REF!="No Data",1,IF(#REF!&lt;&gt;"",1,0))</f>
        <v>#REF!</v>
      </c>
      <c r="L43" s="25" t="e">
        <f>IF('Crisis Indicator Data'!#REF!="No Data",1,IF(#REF!&lt;&gt;"",1,0))</f>
        <v>#REF!</v>
      </c>
      <c r="M43" s="25" t="e">
        <f>IF('Crisis Indicator Data'!#REF!="No Data",1,IF(#REF!&lt;&gt;"",1,0))</f>
        <v>#REF!</v>
      </c>
      <c r="N43" s="25" t="e">
        <f>IF('Crisis Indicator Data'!#REF!="No Data",1,IF(#REF!&lt;&gt;"",1,0))</f>
        <v>#REF!</v>
      </c>
      <c r="O43" s="25" t="e">
        <f>IF('Crisis Indicator Data'!#REF!="No Data",1,IF(#REF!&lt;&gt;"",1,0))</f>
        <v>#REF!</v>
      </c>
      <c r="P43" s="25" t="e">
        <f>IF('Crisis Indicator Data'!#REF!="No Data",1,IF(#REF!&lt;&gt;"",1,0))</f>
        <v>#REF!</v>
      </c>
      <c r="Q43" s="25" t="e">
        <f>IF('Crisis Indicator Data'!#REF!="No Data",1,IF(#REF!&lt;&gt;"",1,0))</f>
        <v>#REF!</v>
      </c>
      <c r="R43" s="25" t="e">
        <f>IF('Crisis Indicator Data'!#REF!="No Data",1,IF(#REF!&lt;&gt;"",1,0))</f>
        <v>#REF!</v>
      </c>
      <c r="S43" s="25" t="e">
        <f>IF('Crisis Indicator Data'!#REF!="No Data",1,IF(#REF!&lt;&gt;"",1,0))</f>
        <v>#REF!</v>
      </c>
      <c r="T43" s="25" t="e">
        <f>IF('Crisis Indicator Data'!#REF!="No Data",1,IF(#REF!&lt;&gt;"",1,0))</f>
        <v>#REF!</v>
      </c>
      <c r="U43" s="25" t="e">
        <f>IF('Crisis Indicator Data'!#REF!="No Data",1,IF(#REF!&lt;&gt;"",1,0))</f>
        <v>#REF!</v>
      </c>
      <c r="V43" s="25" t="e">
        <f>IF('Crisis Indicator Data'!#REF!="No Data",1,IF(#REF!&lt;&gt;"",1,0))</f>
        <v>#REF!</v>
      </c>
      <c r="W43" s="25" t="e">
        <f>IF('Crisis Indicator Data'!#REF!="No Data",1,IF(#REF!&lt;&gt;"",1,0))</f>
        <v>#REF!</v>
      </c>
      <c r="X43" s="25" t="e">
        <f>IF('Crisis Indicator Data'!#REF!="No Data",1,IF(#REF!&lt;&gt;"",1,0))</f>
        <v>#REF!</v>
      </c>
      <c r="Y43" s="25" t="e">
        <f>IF('Crisis Indicator Data'!#REF!="No Data",1,IF(#REF!&lt;&gt;"",1,0))</f>
        <v>#REF!</v>
      </c>
      <c r="Z43" s="25" t="e">
        <f>IF('Crisis Indicator Data'!#REF!="No Data",1,IF(#REF!&lt;&gt;"",1,0))</f>
        <v>#REF!</v>
      </c>
      <c r="AA43" s="25" t="e">
        <f>IF('Crisis Indicator Data'!#REF!="No Data",1,IF(#REF!&lt;&gt;"",1,0))</f>
        <v>#REF!</v>
      </c>
      <c r="AB43" s="25" t="e">
        <f>IF('Crisis Indicator Data'!#REF!="No Data",1,IF(#REF!&lt;&gt;"",1,0))</f>
        <v>#REF!</v>
      </c>
      <c r="AC43" s="25" t="e">
        <f>IF('Crisis Indicator Data'!#REF!="No Data",1,IF(#REF!&lt;&gt;"",1,0))</f>
        <v>#REF!</v>
      </c>
      <c r="AD43" s="25" t="e">
        <f>IF('Crisis Indicator Data'!#REF!="No Data",1,IF(#REF!&lt;&gt;"",1,0))</f>
        <v>#REF!</v>
      </c>
      <c r="AE43" s="25" t="e">
        <f>IF('Crisis Indicator Data'!#REF!="No Data",1,IF(#REF!&lt;&gt;"",1,0))</f>
        <v>#REF!</v>
      </c>
      <c r="AF43" s="25" t="e">
        <f>IF('Crisis Indicator Data'!#REF!="No Data",1,IF(#REF!&lt;&gt;"",1,0))</f>
        <v>#REF!</v>
      </c>
      <c r="AG43" s="25" t="e">
        <f>IF('Crisis Indicator Data'!#REF!="No Data",1,IF(#REF!&lt;&gt;"",1,0))</f>
        <v>#REF!</v>
      </c>
      <c r="AH43" s="25" t="e">
        <f>IF('Crisis Indicator Data'!#REF!="No Data",1,IF(#REF!&lt;&gt;"",1,0))</f>
        <v>#REF!</v>
      </c>
      <c r="AI43" s="25" t="e">
        <f>IF('Crisis Indicator Data'!#REF!="No Data",1,IF(#REF!&lt;&gt;"",1,0))</f>
        <v>#REF!</v>
      </c>
      <c r="AJ43" s="25" t="e">
        <f>IF('Crisis Indicator Data'!#REF!="No Data",1,IF(#REF!&lt;&gt;"",1,0))</f>
        <v>#REF!</v>
      </c>
      <c r="AK43" s="25" t="e">
        <f>IF('Crisis Indicator Data'!#REF!="No Data",1,IF(#REF!&lt;&gt;"",1,0))</f>
        <v>#REF!</v>
      </c>
      <c r="AL43" s="25" t="e">
        <f>IF('Crisis Indicator Data'!#REF!="No Data",1,IF(#REF!&lt;&gt;"",1,0))</f>
        <v>#REF!</v>
      </c>
      <c r="AM43" s="25" t="e">
        <f>IF('Crisis Indicator Data'!#REF!="No Data",1,IF(#REF!&lt;&gt;"",1,0))</f>
        <v>#REF!</v>
      </c>
      <c r="AN43" s="25" t="e">
        <f>IF('Crisis Indicator Data'!#REF!="No Data",1,IF(#REF!&lt;&gt;"",1,0))</f>
        <v>#REF!</v>
      </c>
      <c r="AO43" s="25" t="e">
        <f>IF('Crisis Indicator Data'!#REF!="No Data",1,IF(#REF!&lt;&gt;"",1,0))</f>
        <v>#REF!</v>
      </c>
      <c r="AP43" s="25" t="e">
        <f>IF('Crisis Indicator Data'!#REF!="No Data",1,IF(#REF!&lt;&gt;"",1,0))</f>
        <v>#REF!</v>
      </c>
      <c r="AQ43" s="25" t="e">
        <f>IF('Crisis Indicator Data'!#REF!="No Data",1,IF(#REF!&lt;&gt;"",1,0))</f>
        <v>#REF!</v>
      </c>
      <c r="AR43" s="25" t="e">
        <f>IF('Crisis Indicator Data'!#REF!="No Data",1,IF(#REF!&lt;&gt;"",1,0))</f>
        <v>#REF!</v>
      </c>
      <c r="AS43" s="25" t="e">
        <f>IF('Crisis Indicator Data'!#REF!="No Data",1,IF(#REF!&lt;&gt;"",1,0))</f>
        <v>#REF!</v>
      </c>
      <c r="AT43" s="25" t="e">
        <f>IF('Crisis Indicator Data'!#REF!="No Data",1,IF(#REF!&lt;&gt;"",1,0))</f>
        <v>#REF!</v>
      </c>
      <c r="AU43" s="25" t="e">
        <f>IF('Crisis Indicator Data'!#REF!="No Data",1,IF(#REF!&lt;&gt;"",1,0))</f>
        <v>#REF!</v>
      </c>
      <c r="AV43" s="25" t="e">
        <f>IF('Crisis Indicator Data'!#REF!="No Data",1,IF(#REF!&lt;&gt;"",1,0))</f>
        <v>#REF!</v>
      </c>
      <c r="AW43" s="25" t="e">
        <f>IF('Crisis Indicator Data'!#REF!="No Data",1,IF(#REF!&lt;&gt;"",1,0))</f>
        <v>#REF!</v>
      </c>
      <c r="AX43" s="25" t="e">
        <f>IF('Crisis Indicator Data'!#REF!="No Data",1,IF(#REF!&lt;&gt;"",1,0))</f>
        <v>#REF!</v>
      </c>
      <c r="AY43" s="25" t="e">
        <f>IF('Crisis Indicator Data'!#REF!="No Data",1,IF(#REF!&lt;&gt;"",1,0))</f>
        <v>#REF!</v>
      </c>
      <c r="AZ43" s="25" t="e">
        <f>IF('Crisis Indicator Data'!#REF!="No Data",1,IF(#REF!&lt;&gt;"",1,0))</f>
        <v>#REF!</v>
      </c>
      <c r="BA43" t="e">
        <f t="shared" si="2"/>
        <v>#REF!</v>
      </c>
      <c r="BB43" s="27" t="e">
        <f t="shared" si="3"/>
        <v>#REF!</v>
      </c>
    </row>
    <row r="44" spans="1:54" x14ac:dyDescent="0.35">
      <c r="A44" t="s">
        <v>7804</v>
      </c>
      <c r="B44" s="25" t="e">
        <f>IF('Crisis Indicator Data'!#REF!="No Data",1,IF(#REF!&lt;&gt;"",1,0))</f>
        <v>#REF!</v>
      </c>
      <c r="C44" s="25" t="e">
        <f>IF('Crisis Indicator Data'!#REF!="No Data",1,IF(#REF!&lt;&gt;"",1,0))</f>
        <v>#REF!</v>
      </c>
      <c r="D44" s="25" t="e">
        <f>IF('Crisis Indicator Data'!#REF!="No Data",1,IF(#REF!&lt;&gt;"",1,0))</f>
        <v>#REF!</v>
      </c>
      <c r="E44" s="25" t="e">
        <f>IF('Crisis Indicator Data'!#REF!="No Data",1,IF(#REF!&lt;&gt;"",1,0))</f>
        <v>#REF!</v>
      </c>
      <c r="F44" s="25" t="e">
        <f>IF('Crisis Indicator Data'!#REF!="No Data",1,IF(#REF!&lt;&gt;"",1,0))</f>
        <v>#REF!</v>
      </c>
      <c r="G44" s="25" t="e">
        <f>IF('Crisis Indicator Data'!#REF!="No Data",1,IF(#REF!&lt;&gt;"",1,0))</f>
        <v>#REF!</v>
      </c>
      <c r="H44" s="25" t="e">
        <f>IF('Crisis Indicator Data'!#REF!="No Data",1,IF(#REF!&lt;&gt;"",1,0))</f>
        <v>#REF!</v>
      </c>
      <c r="I44" s="25" t="e">
        <f>IF('Crisis Indicator Data'!#REF!="No Data",1,IF(#REF!&lt;&gt;"",1,0))</f>
        <v>#REF!</v>
      </c>
      <c r="J44" s="25" t="e">
        <f>IF('Crisis Indicator Data'!#REF!="No Data",1,IF(#REF!&lt;&gt;"",1,0))</f>
        <v>#REF!</v>
      </c>
      <c r="K44" s="25" t="e">
        <f>IF('Crisis Indicator Data'!#REF!="No Data",1,IF(#REF!&lt;&gt;"",1,0))</f>
        <v>#REF!</v>
      </c>
      <c r="L44" s="25" t="e">
        <f>IF('Crisis Indicator Data'!#REF!="No Data",1,IF(#REF!&lt;&gt;"",1,0))</f>
        <v>#REF!</v>
      </c>
      <c r="M44" s="25" t="e">
        <f>IF('Crisis Indicator Data'!#REF!="No Data",1,IF(#REF!&lt;&gt;"",1,0))</f>
        <v>#REF!</v>
      </c>
      <c r="N44" s="25" t="e">
        <f>IF('Crisis Indicator Data'!#REF!="No Data",1,IF(#REF!&lt;&gt;"",1,0))</f>
        <v>#REF!</v>
      </c>
      <c r="O44" s="25" t="e">
        <f>IF('Crisis Indicator Data'!#REF!="No Data",1,IF(#REF!&lt;&gt;"",1,0))</f>
        <v>#REF!</v>
      </c>
      <c r="P44" s="25" t="e">
        <f>IF('Crisis Indicator Data'!#REF!="No Data",1,IF(#REF!&lt;&gt;"",1,0))</f>
        <v>#REF!</v>
      </c>
      <c r="Q44" s="25" t="e">
        <f>IF('Crisis Indicator Data'!#REF!="No Data",1,IF(#REF!&lt;&gt;"",1,0))</f>
        <v>#REF!</v>
      </c>
      <c r="R44" s="25" t="e">
        <f>IF('Crisis Indicator Data'!#REF!="No Data",1,IF(#REF!&lt;&gt;"",1,0))</f>
        <v>#REF!</v>
      </c>
      <c r="S44" s="25" t="e">
        <f>IF('Crisis Indicator Data'!#REF!="No Data",1,IF(#REF!&lt;&gt;"",1,0))</f>
        <v>#REF!</v>
      </c>
      <c r="T44" s="25" t="e">
        <f>IF('Crisis Indicator Data'!#REF!="No Data",1,IF(#REF!&lt;&gt;"",1,0))</f>
        <v>#REF!</v>
      </c>
      <c r="U44" s="25" t="e">
        <f>IF('Crisis Indicator Data'!#REF!="No Data",1,IF(#REF!&lt;&gt;"",1,0))</f>
        <v>#REF!</v>
      </c>
      <c r="V44" s="25" t="e">
        <f>IF('Crisis Indicator Data'!#REF!="No Data",1,IF(#REF!&lt;&gt;"",1,0))</f>
        <v>#REF!</v>
      </c>
      <c r="W44" s="25" t="e">
        <f>IF('Crisis Indicator Data'!#REF!="No Data",1,IF(#REF!&lt;&gt;"",1,0))</f>
        <v>#REF!</v>
      </c>
      <c r="X44" s="25" t="e">
        <f>IF('Crisis Indicator Data'!#REF!="No Data",1,IF(#REF!&lt;&gt;"",1,0))</f>
        <v>#REF!</v>
      </c>
      <c r="Y44" s="25" t="e">
        <f>IF('Crisis Indicator Data'!#REF!="No Data",1,IF(#REF!&lt;&gt;"",1,0))</f>
        <v>#REF!</v>
      </c>
      <c r="Z44" s="25" t="e">
        <f>IF('Crisis Indicator Data'!#REF!="No Data",1,IF(#REF!&lt;&gt;"",1,0))</f>
        <v>#REF!</v>
      </c>
      <c r="AA44" s="25" t="e">
        <f>IF('Crisis Indicator Data'!#REF!="No Data",1,IF(#REF!&lt;&gt;"",1,0))</f>
        <v>#REF!</v>
      </c>
      <c r="AB44" s="25" t="e">
        <f>IF('Crisis Indicator Data'!#REF!="No Data",1,IF(#REF!&lt;&gt;"",1,0))</f>
        <v>#REF!</v>
      </c>
      <c r="AC44" s="25" t="e">
        <f>IF('Crisis Indicator Data'!#REF!="No Data",1,IF(#REF!&lt;&gt;"",1,0))</f>
        <v>#REF!</v>
      </c>
      <c r="AD44" s="25" t="e">
        <f>IF('Crisis Indicator Data'!#REF!="No Data",1,IF(#REF!&lt;&gt;"",1,0))</f>
        <v>#REF!</v>
      </c>
      <c r="AE44" s="25" t="e">
        <f>IF('Crisis Indicator Data'!#REF!="No Data",1,IF(#REF!&lt;&gt;"",1,0))</f>
        <v>#REF!</v>
      </c>
      <c r="AF44" s="25" t="e">
        <f>IF('Crisis Indicator Data'!#REF!="No Data",1,IF(#REF!&lt;&gt;"",1,0))</f>
        <v>#REF!</v>
      </c>
      <c r="AG44" s="25" t="e">
        <f>IF('Crisis Indicator Data'!#REF!="No Data",1,IF(#REF!&lt;&gt;"",1,0))</f>
        <v>#REF!</v>
      </c>
      <c r="AH44" s="25" t="e">
        <f>IF('Crisis Indicator Data'!#REF!="No Data",1,IF(#REF!&lt;&gt;"",1,0))</f>
        <v>#REF!</v>
      </c>
      <c r="AI44" s="25" t="e">
        <f>IF('Crisis Indicator Data'!#REF!="No Data",1,IF(#REF!&lt;&gt;"",1,0))</f>
        <v>#REF!</v>
      </c>
      <c r="AJ44" s="25" t="e">
        <f>IF('Crisis Indicator Data'!#REF!="No Data",1,IF(#REF!&lt;&gt;"",1,0))</f>
        <v>#REF!</v>
      </c>
      <c r="AK44" s="25" t="e">
        <f>IF('Crisis Indicator Data'!#REF!="No Data",1,IF(#REF!&lt;&gt;"",1,0))</f>
        <v>#REF!</v>
      </c>
      <c r="AL44" s="25" t="e">
        <f>IF('Crisis Indicator Data'!#REF!="No Data",1,IF(#REF!&lt;&gt;"",1,0))</f>
        <v>#REF!</v>
      </c>
      <c r="AM44" s="25" t="e">
        <f>IF('Crisis Indicator Data'!#REF!="No Data",1,IF(#REF!&lt;&gt;"",1,0))</f>
        <v>#REF!</v>
      </c>
      <c r="AN44" s="25" t="e">
        <f>IF('Crisis Indicator Data'!#REF!="No Data",1,IF(#REF!&lt;&gt;"",1,0))</f>
        <v>#REF!</v>
      </c>
      <c r="AO44" s="25" t="e">
        <f>IF('Crisis Indicator Data'!#REF!="No Data",1,IF(#REF!&lt;&gt;"",1,0))</f>
        <v>#REF!</v>
      </c>
      <c r="AP44" s="25" t="e">
        <f>IF('Crisis Indicator Data'!#REF!="No Data",1,IF(#REF!&lt;&gt;"",1,0))</f>
        <v>#REF!</v>
      </c>
      <c r="AQ44" s="25" t="e">
        <f>IF('Crisis Indicator Data'!#REF!="No Data",1,IF(#REF!&lt;&gt;"",1,0))</f>
        <v>#REF!</v>
      </c>
      <c r="AR44" s="25" t="e">
        <f>IF('Crisis Indicator Data'!#REF!="No Data",1,IF(#REF!&lt;&gt;"",1,0))</f>
        <v>#REF!</v>
      </c>
      <c r="AS44" s="25" t="e">
        <f>IF('Crisis Indicator Data'!#REF!="No Data",1,IF(#REF!&lt;&gt;"",1,0))</f>
        <v>#REF!</v>
      </c>
      <c r="AT44" s="25" t="e">
        <f>IF('Crisis Indicator Data'!#REF!="No Data",1,IF(#REF!&lt;&gt;"",1,0))</f>
        <v>#REF!</v>
      </c>
      <c r="AU44" s="25" t="e">
        <f>IF('Crisis Indicator Data'!#REF!="No Data",1,IF(#REF!&lt;&gt;"",1,0))</f>
        <v>#REF!</v>
      </c>
      <c r="AV44" s="25" t="e">
        <f>IF('Crisis Indicator Data'!#REF!="No Data",1,IF(#REF!&lt;&gt;"",1,0))</f>
        <v>#REF!</v>
      </c>
      <c r="AW44" s="25" t="e">
        <f>IF('Crisis Indicator Data'!#REF!="No Data",1,IF(#REF!&lt;&gt;"",1,0))</f>
        <v>#REF!</v>
      </c>
      <c r="AX44" s="25" t="e">
        <f>IF('Crisis Indicator Data'!#REF!="No Data",1,IF(#REF!&lt;&gt;"",1,0))</f>
        <v>#REF!</v>
      </c>
      <c r="AY44" s="25" t="e">
        <f>IF('Crisis Indicator Data'!#REF!="No Data",1,IF(#REF!&lt;&gt;"",1,0))</f>
        <v>#REF!</v>
      </c>
      <c r="AZ44" s="25" t="e">
        <f>IF('Crisis Indicator Data'!#REF!="No Data",1,IF(#REF!&lt;&gt;"",1,0))</f>
        <v>#REF!</v>
      </c>
      <c r="BA44" t="e">
        <f t="shared" si="2"/>
        <v>#REF!</v>
      </c>
      <c r="BB44" s="27" t="e">
        <f t="shared" si="3"/>
        <v>#REF!</v>
      </c>
    </row>
    <row r="45" spans="1:54" x14ac:dyDescent="0.35">
      <c r="A45" t="s">
        <v>7808</v>
      </c>
      <c r="B45" s="25" t="e">
        <f>IF('Crisis Indicator Data'!#REF!="No Data",1,IF(#REF!&lt;&gt;"",1,0))</f>
        <v>#REF!</v>
      </c>
      <c r="C45" s="25" t="e">
        <f>IF('Crisis Indicator Data'!#REF!="No Data",1,IF(#REF!&lt;&gt;"",1,0))</f>
        <v>#REF!</v>
      </c>
      <c r="D45" s="25" t="e">
        <f>IF('Crisis Indicator Data'!#REF!="No Data",1,IF(#REF!&lt;&gt;"",1,0))</f>
        <v>#REF!</v>
      </c>
      <c r="E45" s="25" t="e">
        <f>IF('Crisis Indicator Data'!#REF!="No Data",1,IF(#REF!&lt;&gt;"",1,0))</f>
        <v>#REF!</v>
      </c>
      <c r="F45" s="25" t="e">
        <f>IF('Crisis Indicator Data'!#REF!="No Data",1,IF(#REF!&lt;&gt;"",1,0))</f>
        <v>#REF!</v>
      </c>
      <c r="G45" s="25" t="e">
        <f>IF('Crisis Indicator Data'!#REF!="No Data",1,IF(#REF!&lt;&gt;"",1,0))</f>
        <v>#REF!</v>
      </c>
      <c r="H45" s="25" t="e">
        <f>IF('Crisis Indicator Data'!#REF!="No Data",1,IF(#REF!&lt;&gt;"",1,0))</f>
        <v>#REF!</v>
      </c>
      <c r="I45" s="25" t="e">
        <f>IF('Crisis Indicator Data'!#REF!="No Data",1,IF(#REF!&lt;&gt;"",1,0))</f>
        <v>#REF!</v>
      </c>
      <c r="J45" s="25" t="e">
        <f>IF('Crisis Indicator Data'!#REF!="No Data",1,IF(#REF!&lt;&gt;"",1,0))</f>
        <v>#REF!</v>
      </c>
      <c r="K45" s="25" t="e">
        <f>IF('Crisis Indicator Data'!#REF!="No Data",1,IF(#REF!&lt;&gt;"",1,0))</f>
        <v>#REF!</v>
      </c>
      <c r="L45" s="25" t="e">
        <f>IF('Crisis Indicator Data'!#REF!="No Data",1,IF(#REF!&lt;&gt;"",1,0))</f>
        <v>#REF!</v>
      </c>
      <c r="M45" s="25" t="e">
        <f>IF('Crisis Indicator Data'!#REF!="No Data",1,IF(#REF!&lt;&gt;"",1,0))</f>
        <v>#REF!</v>
      </c>
      <c r="N45" s="25" t="e">
        <f>IF('Crisis Indicator Data'!#REF!="No Data",1,IF(#REF!&lt;&gt;"",1,0))</f>
        <v>#REF!</v>
      </c>
      <c r="O45" s="25" t="e">
        <f>IF('Crisis Indicator Data'!#REF!="No Data",1,IF(#REF!&lt;&gt;"",1,0))</f>
        <v>#REF!</v>
      </c>
      <c r="P45" s="25" t="e">
        <f>IF('Crisis Indicator Data'!#REF!="No Data",1,IF(#REF!&lt;&gt;"",1,0))</f>
        <v>#REF!</v>
      </c>
      <c r="Q45" s="25" t="e">
        <f>IF('Crisis Indicator Data'!#REF!="No Data",1,IF(#REF!&lt;&gt;"",1,0))</f>
        <v>#REF!</v>
      </c>
      <c r="R45" s="25" t="e">
        <f>IF('Crisis Indicator Data'!#REF!="No Data",1,IF(#REF!&lt;&gt;"",1,0))</f>
        <v>#REF!</v>
      </c>
      <c r="S45" s="25" t="e">
        <f>IF('Crisis Indicator Data'!#REF!="No Data",1,IF(#REF!&lt;&gt;"",1,0))</f>
        <v>#REF!</v>
      </c>
      <c r="T45" s="25" t="e">
        <f>IF('Crisis Indicator Data'!#REF!="No Data",1,IF(#REF!&lt;&gt;"",1,0))</f>
        <v>#REF!</v>
      </c>
      <c r="U45" s="25" t="e">
        <f>IF('Crisis Indicator Data'!#REF!="No Data",1,IF(#REF!&lt;&gt;"",1,0))</f>
        <v>#REF!</v>
      </c>
      <c r="V45" s="25" t="e">
        <f>IF('Crisis Indicator Data'!#REF!="No Data",1,IF(#REF!&lt;&gt;"",1,0))</f>
        <v>#REF!</v>
      </c>
      <c r="W45" s="25" t="e">
        <f>IF('Crisis Indicator Data'!#REF!="No Data",1,IF(#REF!&lt;&gt;"",1,0))</f>
        <v>#REF!</v>
      </c>
      <c r="X45" s="25" t="e">
        <f>IF('Crisis Indicator Data'!#REF!="No Data",1,IF(#REF!&lt;&gt;"",1,0))</f>
        <v>#REF!</v>
      </c>
      <c r="Y45" s="25" t="e">
        <f>IF('Crisis Indicator Data'!#REF!="No Data",1,IF(#REF!&lt;&gt;"",1,0))</f>
        <v>#REF!</v>
      </c>
      <c r="Z45" s="25" t="e">
        <f>IF('Crisis Indicator Data'!#REF!="No Data",1,IF(#REF!&lt;&gt;"",1,0))</f>
        <v>#REF!</v>
      </c>
      <c r="AA45" s="25" t="e">
        <f>IF('Crisis Indicator Data'!#REF!="No Data",1,IF(#REF!&lt;&gt;"",1,0))</f>
        <v>#REF!</v>
      </c>
      <c r="AB45" s="25" t="e">
        <f>IF('Crisis Indicator Data'!#REF!="No Data",1,IF(#REF!&lt;&gt;"",1,0))</f>
        <v>#REF!</v>
      </c>
      <c r="AC45" s="25" t="e">
        <f>IF('Crisis Indicator Data'!#REF!="No Data",1,IF(#REF!&lt;&gt;"",1,0))</f>
        <v>#REF!</v>
      </c>
      <c r="AD45" s="25" t="e">
        <f>IF('Crisis Indicator Data'!#REF!="No Data",1,IF(#REF!&lt;&gt;"",1,0))</f>
        <v>#REF!</v>
      </c>
      <c r="AE45" s="25" t="e">
        <f>IF('Crisis Indicator Data'!#REF!="No Data",1,IF(#REF!&lt;&gt;"",1,0))</f>
        <v>#REF!</v>
      </c>
      <c r="AF45" s="25" t="e">
        <f>IF('Crisis Indicator Data'!#REF!="No Data",1,IF(#REF!&lt;&gt;"",1,0))</f>
        <v>#REF!</v>
      </c>
      <c r="AG45" s="25" t="e">
        <f>IF('Crisis Indicator Data'!#REF!="No Data",1,IF(#REF!&lt;&gt;"",1,0))</f>
        <v>#REF!</v>
      </c>
      <c r="AH45" s="25" t="e">
        <f>IF('Crisis Indicator Data'!#REF!="No Data",1,IF(#REF!&lt;&gt;"",1,0))</f>
        <v>#REF!</v>
      </c>
      <c r="AI45" s="25" t="e">
        <f>IF('Crisis Indicator Data'!#REF!="No Data",1,IF(#REF!&lt;&gt;"",1,0))</f>
        <v>#REF!</v>
      </c>
      <c r="AJ45" s="25" t="e">
        <f>IF('Crisis Indicator Data'!#REF!="No Data",1,IF(#REF!&lt;&gt;"",1,0))</f>
        <v>#REF!</v>
      </c>
      <c r="AK45" s="25" t="e">
        <f>IF('Crisis Indicator Data'!#REF!="No Data",1,IF(#REF!&lt;&gt;"",1,0))</f>
        <v>#REF!</v>
      </c>
      <c r="AL45" s="25" t="e">
        <f>IF('Crisis Indicator Data'!#REF!="No Data",1,IF(#REF!&lt;&gt;"",1,0))</f>
        <v>#REF!</v>
      </c>
      <c r="AM45" s="25" t="e">
        <f>IF('Crisis Indicator Data'!#REF!="No Data",1,IF(#REF!&lt;&gt;"",1,0))</f>
        <v>#REF!</v>
      </c>
      <c r="AN45" s="25" t="e">
        <f>IF('Crisis Indicator Data'!#REF!="No Data",1,IF(#REF!&lt;&gt;"",1,0))</f>
        <v>#REF!</v>
      </c>
      <c r="AO45" s="25" t="e">
        <f>IF('Crisis Indicator Data'!#REF!="No Data",1,IF(#REF!&lt;&gt;"",1,0))</f>
        <v>#REF!</v>
      </c>
      <c r="AP45" s="25" t="e">
        <f>IF('Crisis Indicator Data'!#REF!="No Data",1,IF(#REF!&lt;&gt;"",1,0))</f>
        <v>#REF!</v>
      </c>
      <c r="AQ45" s="25" t="e">
        <f>IF('Crisis Indicator Data'!#REF!="No Data",1,IF(#REF!&lt;&gt;"",1,0))</f>
        <v>#REF!</v>
      </c>
      <c r="AR45" s="25" t="e">
        <f>IF('Crisis Indicator Data'!#REF!="No Data",1,IF(#REF!&lt;&gt;"",1,0))</f>
        <v>#REF!</v>
      </c>
      <c r="AS45" s="25" t="e">
        <f>IF('Crisis Indicator Data'!#REF!="No Data",1,IF(#REF!&lt;&gt;"",1,0))</f>
        <v>#REF!</v>
      </c>
      <c r="AT45" s="25" t="e">
        <f>IF('Crisis Indicator Data'!#REF!="No Data",1,IF(#REF!&lt;&gt;"",1,0))</f>
        <v>#REF!</v>
      </c>
      <c r="AU45" s="25" t="e">
        <f>IF('Crisis Indicator Data'!#REF!="No Data",1,IF(#REF!&lt;&gt;"",1,0))</f>
        <v>#REF!</v>
      </c>
      <c r="AV45" s="25" t="e">
        <f>IF('Crisis Indicator Data'!#REF!="No Data",1,IF(#REF!&lt;&gt;"",1,0))</f>
        <v>#REF!</v>
      </c>
      <c r="AW45" s="25" t="e">
        <f>IF('Crisis Indicator Data'!#REF!="No Data",1,IF(#REF!&lt;&gt;"",1,0))</f>
        <v>#REF!</v>
      </c>
      <c r="AX45" s="25" t="e">
        <f>IF('Crisis Indicator Data'!#REF!="No Data",1,IF(#REF!&lt;&gt;"",1,0))</f>
        <v>#REF!</v>
      </c>
      <c r="AY45" s="25" t="e">
        <f>IF('Crisis Indicator Data'!#REF!="No Data",1,IF(#REF!&lt;&gt;"",1,0))</f>
        <v>#REF!</v>
      </c>
      <c r="AZ45" s="25" t="e">
        <f>IF('Crisis Indicator Data'!#REF!="No Data",1,IF(#REF!&lt;&gt;"",1,0))</f>
        <v>#REF!</v>
      </c>
      <c r="BA45" t="e">
        <f t="shared" si="2"/>
        <v>#REF!</v>
      </c>
      <c r="BB45" s="27" t="e">
        <f t="shared" si="3"/>
        <v>#REF!</v>
      </c>
    </row>
    <row r="46" spans="1:54" x14ac:dyDescent="0.35">
      <c r="A46" t="s">
        <v>7810</v>
      </c>
      <c r="B46" s="25" t="e">
        <f>IF('Crisis Indicator Data'!#REF!="No Data",1,IF(#REF!&lt;&gt;"",1,0))</f>
        <v>#REF!</v>
      </c>
      <c r="C46" s="25" t="e">
        <f>IF('Crisis Indicator Data'!#REF!="No Data",1,IF(#REF!&lt;&gt;"",1,0))</f>
        <v>#REF!</v>
      </c>
      <c r="D46" s="25" t="e">
        <f>IF('Crisis Indicator Data'!#REF!="No Data",1,IF(#REF!&lt;&gt;"",1,0))</f>
        <v>#REF!</v>
      </c>
      <c r="E46" s="25" t="e">
        <f>IF('Crisis Indicator Data'!#REF!="No Data",1,IF(#REF!&lt;&gt;"",1,0))</f>
        <v>#REF!</v>
      </c>
      <c r="F46" s="25" t="e">
        <f>IF('Crisis Indicator Data'!#REF!="No Data",1,IF(#REF!&lt;&gt;"",1,0))</f>
        <v>#REF!</v>
      </c>
      <c r="G46" s="25" t="e">
        <f>IF('Crisis Indicator Data'!#REF!="No Data",1,IF(#REF!&lt;&gt;"",1,0))</f>
        <v>#REF!</v>
      </c>
      <c r="H46" s="25" t="e">
        <f>IF('Crisis Indicator Data'!#REF!="No Data",1,IF(#REF!&lt;&gt;"",1,0))</f>
        <v>#REF!</v>
      </c>
      <c r="I46" s="25" t="e">
        <f>IF('Crisis Indicator Data'!#REF!="No Data",1,IF(#REF!&lt;&gt;"",1,0))</f>
        <v>#REF!</v>
      </c>
      <c r="J46" s="25" t="e">
        <f>IF('Crisis Indicator Data'!#REF!="No Data",1,IF(#REF!&lt;&gt;"",1,0))</f>
        <v>#REF!</v>
      </c>
      <c r="K46" s="25" t="e">
        <f>IF('Crisis Indicator Data'!#REF!="No Data",1,IF(#REF!&lt;&gt;"",1,0))</f>
        <v>#REF!</v>
      </c>
      <c r="L46" s="25" t="e">
        <f>IF('Crisis Indicator Data'!#REF!="No Data",1,IF(#REF!&lt;&gt;"",1,0))</f>
        <v>#REF!</v>
      </c>
      <c r="M46" s="25" t="e">
        <f>IF('Crisis Indicator Data'!#REF!="No Data",1,IF(#REF!&lt;&gt;"",1,0))</f>
        <v>#REF!</v>
      </c>
      <c r="N46" s="25" t="e">
        <f>IF('Crisis Indicator Data'!#REF!="No Data",1,IF(#REF!&lt;&gt;"",1,0))</f>
        <v>#REF!</v>
      </c>
      <c r="O46" s="25" t="e">
        <f>IF('Crisis Indicator Data'!#REF!="No Data",1,IF(#REF!&lt;&gt;"",1,0))</f>
        <v>#REF!</v>
      </c>
      <c r="P46" s="25" t="e">
        <f>IF('Crisis Indicator Data'!#REF!="No Data",1,IF(#REF!&lt;&gt;"",1,0))</f>
        <v>#REF!</v>
      </c>
      <c r="Q46" s="25" t="e">
        <f>IF('Crisis Indicator Data'!#REF!="No Data",1,IF(#REF!&lt;&gt;"",1,0))</f>
        <v>#REF!</v>
      </c>
      <c r="R46" s="25" t="e">
        <f>IF('Crisis Indicator Data'!#REF!="No Data",1,IF(#REF!&lt;&gt;"",1,0))</f>
        <v>#REF!</v>
      </c>
      <c r="S46" s="25" t="e">
        <f>IF('Crisis Indicator Data'!#REF!="No Data",1,IF(#REF!&lt;&gt;"",1,0))</f>
        <v>#REF!</v>
      </c>
      <c r="T46" s="25" t="e">
        <f>IF('Crisis Indicator Data'!#REF!="No Data",1,IF(#REF!&lt;&gt;"",1,0))</f>
        <v>#REF!</v>
      </c>
      <c r="U46" s="25" t="e">
        <f>IF('Crisis Indicator Data'!#REF!="No Data",1,IF(#REF!&lt;&gt;"",1,0))</f>
        <v>#REF!</v>
      </c>
      <c r="V46" s="25" t="e">
        <f>IF('Crisis Indicator Data'!#REF!="No Data",1,IF(#REF!&lt;&gt;"",1,0))</f>
        <v>#REF!</v>
      </c>
      <c r="W46" s="25" t="e">
        <f>IF('Crisis Indicator Data'!#REF!="No Data",1,IF(#REF!&lt;&gt;"",1,0))</f>
        <v>#REF!</v>
      </c>
      <c r="X46" s="25" t="e">
        <f>IF('Crisis Indicator Data'!#REF!="No Data",1,IF(#REF!&lt;&gt;"",1,0))</f>
        <v>#REF!</v>
      </c>
      <c r="Y46" s="25" t="e">
        <f>IF('Crisis Indicator Data'!#REF!="No Data",1,IF(#REF!&lt;&gt;"",1,0))</f>
        <v>#REF!</v>
      </c>
      <c r="Z46" s="25" t="e">
        <f>IF('Crisis Indicator Data'!#REF!="No Data",1,IF(#REF!&lt;&gt;"",1,0))</f>
        <v>#REF!</v>
      </c>
      <c r="AA46" s="25" t="e">
        <f>IF('Crisis Indicator Data'!#REF!="No Data",1,IF(#REF!&lt;&gt;"",1,0))</f>
        <v>#REF!</v>
      </c>
      <c r="AB46" s="25" t="e">
        <f>IF('Crisis Indicator Data'!#REF!="No Data",1,IF(#REF!&lt;&gt;"",1,0))</f>
        <v>#REF!</v>
      </c>
      <c r="AC46" s="25" t="e">
        <f>IF('Crisis Indicator Data'!#REF!="No Data",1,IF(#REF!&lt;&gt;"",1,0))</f>
        <v>#REF!</v>
      </c>
      <c r="AD46" s="25" t="e">
        <f>IF('Crisis Indicator Data'!#REF!="No Data",1,IF(#REF!&lt;&gt;"",1,0))</f>
        <v>#REF!</v>
      </c>
      <c r="AE46" s="25" t="e">
        <f>IF('Crisis Indicator Data'!#REF!="No Data",1,IF(#REF!&lt;&gt;"",1,0))</f>
        <v>#REF!</v>
      </c>
      <c r="AF46" s="25" t="e">
        <f>IF('Crisis Indicator Data'!#REF!="No Data",1,IF(#REF!&lt;&gt;"",1,0))</f>
        <v>#REF!</v>
      </c>
      <c r="AG46" s="25" t="e">
        <f>IF('Crisis Indicator Data'!#REF!="No Data",1,IF(#REF!&lt;&gt;"",1,0))</f>
        <v>#REF!</v>
      </c>
      <c r="AH46" s="25" t="e">
        <f>IF('Crisis Indicator Data'!#REF!="No Data",1,IF(#REF!&lt;&gt;"",1,0))</f>
        <v>#REF!</v>
      </c>
      <c r="AI46" s="25" t="e">
        <f>IF('Crisis Indicator Data'!#REF!="No Data",1,IF(#REF!&lt;&gt;"",1,0))</f>
        <v>#REF!</v>
      </c>
      <c r="AJ46" s="25" t="e">
        <f>IF('Crisis Indicator Data'!#REF!="No Data",1,IF(#REF!&lt;&gt;"",1,0))</f>
        <v>#REF!</v>
      </c>
      <c r="AK46" s="25" t="e">
        <f>IF('Crisis Indicator Data'!#REF!="No Data",1,IF(#REF!&lt;&gt;"",1,0))</f>
        <v>#REF!</v>
      </c>
      <c r="AL46" s="25" t="e">
        <f>IF('Crisis Indicator Data'!#REF!="No Data",1,IF(#REF!&lt;&gt;"",1,0))</f>
        <v>#REF!</v>
      </c>
      <c r="AM46" s="25" t="e">
        <f>IF('Crisis Indicator Data'!#REF!="No Data",1,IF(#REF!&lt;&gt;"",1,0))</f>
        <v>#REF!</v>
      </c>
      <c r="AN46" s="25" t="e">
        <f>IF('Crisis Indicator Data'!#REF!="No Data",1,IF(#REF!&lt;&gt;"",1,0))</f>
        <v>#REF!</v>
      </c>
      <c r="AO46" s="25" t="e">
        <f>IF('Crisis Indicator Data'!#REF!="No Data",1,IF(#REF!&lt;&gt;"",1,0))</f>
        <v>#REF!</v>
      </c>
      <c r="AP46" s="25" t="e">
        <f>IF('Crisis Indicator Data'!#REF!="No Data",1,IF(#REF!&lt;&gt;"",1,0))</f>
        <v>#REF!</v>
      </c>
      <c r="AQ46" s="25" t="e">
        <f>IF('Crisis Indicator Data'!#REF!="No Data",1,IF(#REF!&lt;&gt;"",1,0))</f>
        <v>#REF!</v>
      </c>
      <c r="AR46" s="25" t="e">
        <f>IF('Crisis Indicator Data'!#REF!="No Data",1,IF(#REF!&lt;&gt;"",1,0))</f>
        <v>#REF!</v>
      </c>
      <c r="AS46" s="25" t="e">
        <f>IF('Crisis Indicator Data'!#REF!="No Data",1,IF(#REF!&lt;&gt;"",1,0))</f>
        <v>#REF!</v>
      </c>
      <c r="AT46" s="25" t="e">
        <f>IF('Crisis Indicator Data'!#REF!="No Data",1,IF(#REF!&lt;&gt;"",1,0))</f>
        <v>#REF!</v>
      </c>
      <c r="AU46" s="25" t="e">
        <f>IF('Crisis Indicator Data'!#REF!="No Data",1,IF(#REF!&lt;&gt;"",1,0))</f>
        <v>#REF!</v>
      </c>
      <c r="AV46" s="25" t="e">
        <f>IF('Crisis Indicator Data'!#REF!="No Data",1,IF(#REF!&lt;&gt;"",1,0))</f>
        <v>#REF!</v>
      </c>
      <c r="AW46" s="25" t="e">
        <f>IF('Crisis Indicator Data'!#REF!="No Data",1,IF(#REF!&lt;&gt;"",1,0))</f>
        <v>#REF!</v>
      </c>
      <c r="AX46" s="25" t="e">
        <f>IF('Crisis Indicator Data'!#REF!="No Data",1,IF(#REF!&lt;&gt;"",1,0))</f>
        <v>#REF!</v>
      </c>
      <c r="AY46" s="25" t="e">
        <f>IF('Crisis Indicator Data'!#REF!="No Data",1,IF(#REF!&lt;&gt;"",1,0))</f>
        <v>#REF!</v>
      </c>
      <c r="AZ46" s="25" t="e">
        <f>IF('Crisis Indicator Data'!#REF!="No Data",1,IF(#REF!&lt;&gt;"",1,0))</f>
        <v>#REF!</v>
      </c>
      <c r="BA46" t="e">
        <f t="shared" si="2"/>
        <v>#REF!</v>
      </c>
      <c r="BB46" s="27" t="e">
        <f t="shared" si="3"/>
        <v>#REF!</v>
      </c>
    </row>
    <row r="47" spans="1:54" x14ac:dyDescent="0.35">
      <c r="A47" t="s">
        <v>7817</v>
      </c>
      <c r="B47" s="25" t="e">
        <f>IF('Crisis Indicator Data'!#REF!="No Data",1,IF(#REF!&lt;&gt;"",1,0))</f>
        <v>#REF!</v>
      </c>
      <c r="C47" s="25" t="e">
        <f>IF('Crisis Indicator Data'!#REF!="No Data",1,IF(#REF!&lt;&gt;"",1,0))</f>
        <v>#REF!</v>
      </c>
      <c r="D47" s="25" t="e">
        <f>IF('Crisis Indicator Data'!#REF!="No Data",1,IF(#REF!&lt;&gt;"",1,0))</f>
        <v>#REF!</v>
      </c>
      <c r="E47" s="25" t="e">
        <f>IF('Crisis Indicator Data'!#REF!="No Data",1,IF(#REF!&lt;&gt;"",1,0))</f>
        <v>#REF!</v>
      </c>
      <c r="F47" s="25" t="e">
        <f>IF('Crisis Indicator Data'!#REF!="No Data",1,IF(#REF!&lt;&gt;"",1,0))</f>
        <v>#REF!</v>
      </c>
      <c r="G47" s="25" t="e">
        <f>IF('Crisis Indicator Data'!#REF!="No Data",1,IF(#REF!&lt;&gt;"",1,0))</f>
        <v>#REF!</v>
      </c>
      <c r="H47" s="25" t="e">
        <f>IF('Crisis Indicator Data'!#REF!="No Data",1,IF(#REF!&lt;&gt;"",1,0))</f>
        <v>#REF!</v>
      </c>
      <c r="I47" s="25" t="e">
        <f>IF('Crisis Indicator Data'!#REF!="No Data",1,IF(#REF!&lt;&gt;"",1,0))</f>
        <v>#REF!</v>
      </c>
      <c r="J47" s="25" t="e">
        <f>IF('Crisis Indicator Data'!#REF!="No Data",1,IF(#REF!&lt;&gt;"",1,0))</f>
        <v>#REF!</v>
      </c>
      <c r="K47" s="25" t="e">
        <f>IF('Crisis Indicator Data'!#REF!="No Data",1,IF(#REF!&lt;&gt;"",1,0))</f>
        <v>#REF!</v>
      </c>
      <c r="L47" s="25" t="e">
        <f>IF('Crisis Indicator Data'!#REF!="No Data",1,IF(#REF!&lt;&gt;"",1,0))</f>
        <v>#REF!</v>
      </c>
      <c r="M47" s="25" t="e">
        <f>IF('Crisis Indicator Data'!#REF!="No Data",1,IF(#REF!&lt;&gt;"",1,0))</f>
        <v>#REF!</v>
      </c>
      <c r="N47" s="25" t="e">
        <f>IF('Crisis Indicator Data'!#REF!="No Data",1,IF(#REF!&lt;&gt;"",1,0))</f>
        <v>#REF!</v>
      </c>
      <c r="O47" s="25" t="e">
        <f>IF('Crisis Indicator Data'!#REF!="No Data",1,IF(#REF!&lt;&gt;"",1,0))</f>
        <v>#REF!</v>
      </c>
      <c r="P47" s="25" t="e">
        <f>IF('Crisis Indicator Data'!#REF!="No Data",1,IF(#REF!&lt;&gt;"",1,0))</f>
        <v>#REF!</v>
      </c>
      <c r="Q47" s="25" t="e">
        <f>IF('Crisis Indicator Data'!#REF!="No Data",1,IF(#REF!&lt;&gt;"",1,0))</f>
        <v>#REF!</v>
      </c>
      <c r="R47" s="25" t="e">
        <f>IF('Crisis Indicator Data'!#REF!="No Data",1,IF(#REF!&lt;&gt;"",1,0))</f>
        <v>#REF!</v>
      </c>
      <c r="S47" s="25" t="e">
        <f>IF('Crisis Indicator Data'!#REF!="No Data",1,IF(#REF!&lt;&gt;"",1,0))</f>
        <v>#REF!</v>
      </c>
      <c r="T47" s="25" t="e">
        <f>IF('Crisis Indicator Data'!#REF!="No Data",1,IF(#REF!&lt;&gt;"",1,0))</f>
        <v>#REF!</v>
      </c>
      <c r="U47" s="25" t="e">
        <f>IF('Crisis Indicator Data'!#REF!="No Data",1,IF(#REF!&lt;&gt;"",1,0))</f>
        <v>#REF!</v>
      </c>
      <c r="V47" s="25" t="e">
        <f>IF('Crisis Indicator Data'!#REF!="No Data",1,IF(#REF!&lt;&gt;"",1,0))</f>
        <v>#REF!</v>
      </c>
      <c r="W47" s="25" t="e">
        <f>IF('Crisis Indicator Data'!#REF!="No Data",1,IF(#REF!&lt;&gt;"",1,0))</f>
        <v>#REF!</v>
      </c>
      <c r="X47" s="25" t="e">
        <f>IF('Crisis Indicator Data'!#REF!="No Data",1,IF(#REF!&lt;&gt;"",1,0))</f>
        <v>#REF!</v>
      </c>
      <c r="Y47" s="25" t="e">
        <f>IF('Crisis Indicator Data'!#REF!="No Data",1,IF(#REF!&lt;&gt;"",1,0))</f>
        <v>#REF!</v>
      </c>
      <c r="Z47" s="25" t="e">
        <f>IF('Crisis Indicator Data'!#REF!="No Data",1,IF(#REF!&lt;&gt;"",1,0))</f>
        <v>#REF!</v>
      </c>
      <c r="AA47" s="25" t="e">
        <f>IF('Crisis Indicator Data'!#REF!="No Data",1,IF(#REF!&lt;&gt;"",1,0))</f>
        <v>#REF!</v>
      </c>
      <c r="AB47" s="25" t="e">
        <f>IF('Crisis Indicator Data'!#REF!="No Data",1,IF(#REF!&lt;&gt;"",1,0))</f>
        <v>#REF!</v>
      </c>
      <c r="AC47" s="25" t="e">
        <f>IF('Crisis Indicator Data'!#REF!="No Data",1,IF(#REF!&lt;&gt;"",1,0))</f>
        <v>#REF!</v>
      </c>
      <c r="AD47" s="25" t="e">
        <f>IF('Crisis Indicator Data'!#REF!="No Data",1,IF(#REF!&lt;&gt;"",1,0))</f>
        <v>#REF!</v>
      </c>
      <c r="AE47" s="25" t="e">
        <f>IF('Crisis Indicator Data'!#REF!="No Data",1,IF(#REF!&lt;&gt;"",1,0))</f>
        <v>#REF!</v>
      </c>
      <c r="AF47" s="25" t="e">
        <f>IF('Crisis Indicator Data'!#REF!="No Data",1,IF(#REF!&lt;&gt;"",1,0))</f>
        <v>#REF!</v>
      </c>
      <c r="AG47" s="25" t="e">
        <f>IF('Crisis Indicator Data'!#REF!="No Data",1,IF(#REF!&lt;&gt;"",1,0))</f>
        <v>#REF!</v>
      </c>
      <c r="AH47" s="25" t="e">
        <f>IF('Crisis Indicator Data'!#REF!="No Data",1,IF(#REF!&lt;&gt;"",1,0))</f>
        <v>#REF!</v>
      </c>
      <c r="AI47" s="25" t="e">
        <f>IF('Crisis Indicator Data'!#REF!="No Data",1,IF(#REF!&lt;&gt;"",1,0))</f>
        <v>#REF!</v>
      </c>
      <c r="AJ47" s="25" t="e">
        <f>IF('Crisis Indicator Data'!#REF!="No Data",1,IF(#REF!&lt;&gt;"",1,0))</f>
        <v>#REF!</v>
      </c>
      <c r="AK47" s="25" t="e">
        <f>IF('Crisis Indicator Data'!#REF!="No Data",1,IF(#REF!&lt;&gt;"",1,0))</f>
        <v>#REF!</v>
      </c>
      <c r="AL47" s="25" t="e">
        <f>IF('Crisis Indicator Data'!#REF!="No Data",1,IF(#REF!&lt;&gt;"",1,0))</f>
        <v>#REF!</v>
      </c>
      <c r="AM47" s="25" t="e">
        <f>IF('Crisis Indicator Data'!#REF!="No Data",1,IF(#REF!&lt;&gt;"",1,0))</f>
        <v>#REF!</v>
      </c>
      <c r="AN47" s="25" t="e">
        <f>IF('Crisis Indicator Data'!#REF!="No Data",1,IF(#REF!&lt;&gt;"",1,0))</f>
        <v>#REF!</v>
      </c>
      <c r="AO47" s="25" t="e">
        <f>IF('Crisis Indicator Data'!#REF!="No Data",1,IF(#REF!&lt;&gt;"",1,0))</f>
        <v>#REF!</v>
      </c>
      <c r="AP47" s="25" t="e">
        <f>IF('Crisis Indicator Data'!#REF!="No Data",1,IF(#REF!&lt;&gt;"",1,0))</f>
        <v>#REF!</v>
      </c>
      <c r="AQ47" s="25" t="e">
        <f>IF('Crisis Indicator Data'!#REF!="No Data",1,IF(#REF!&lt;&gt;"",1,0))</f>
        <v>#REF!</v>
      </c>
      <c r="AR47" s="25" t="e">
        <f>IF('Crisis Indicator Data'!#REF!="No Data",1,IF(#REF!&lt;&gt;"",1,0))</f>
        <v>#REF!</v>
      </c>
      <c r="AS47" s="25" t="e">
        <f>IF('Crisis Indicator Data'!#REF!="No Data",1,IF(#REF!&lt;&gt;"",1,0))</f>
        <v>#REF!</v>
      </c>
      <c r="AT47" s="25" t="e">
        <f>IF('Crisis Indicator Data'!#REF!="No Data",1,IF(#REF!&lt;&gt;"",1,0))</f>
        <v>#REF!</v>
      </c>
      <c r="AU47" s="25" t="e">
        <f>IF('Crisis Indicator Data'!#REF!="No Data",1,IF(#REF!&lt;&gt;"",1,0))</f>
        <v>#REF!</v>
      </c>
      <c r="AV47" s="25" t="e">
        <f>IF('Crisis Indicator Data'!#REF!="No Data",1,IF(#REF!&lt;&gt;"",1,0))</f>
        <v>#REF!</v>
      </c>
      <c r="AW47" s="25" t="e">
        <f>IF('Crisis Indicator Data'!#REF!="No Data",1,IF(#REF!&lt;&gt;"",1,0))</f>
        <v>#REF!</v>
      </c>
      <c r="AX47" s="25" t="e">
        <f>IF('Crisis Indicator Data'!#REF!="No Data",1,IF(#REF!&lt;&gt;"",1,0))</f>
        <v>#REF!</v>
      </c>
      <c r="AY47" s="25" t="e">
        <f>IF('Crisis Indicator Data'!#REF!="No Data",1,IF(#REF!&lt;&gt;"",1,0))</f>
        <v>#REF!</v>
      </c>
      <c r="AZ47" s="25" t="e">
        <f>IF('Crisis Indicator Data'!#REF!="No Data",1,IF(#REF!&lt;&gt;"",1,0))</f>
        <v>#REF!</v>
      </c>
      <c r="BA47" t="e">
        <f t="shared" si="2"/>
        <v>#REF!</v>
      </c>
      <c r="BB47" s="27" t="e">
        <f t="shared" si="3"/>
        <v>#REF!</v>
      </c>
    </row>
    <row r="48" spans="1:54" x14ac:dyDescent="0.35">
      <c r="A48" t="s">
        <v>7813</v>
      </c>
      <c r="B48" s="25" t="e">
        <f>IF('Crisis Indicator Data'!#REF!="No Data",1,IF(#REF!&lt;&gt;"",1,0))</f>
        <v>#REF!</v>
      </c>
      <c r="C48" s="25" t="e">
        <f>IF('Crisis Indicator Data'!#REF!="No Data",1,IF(#REF!&lt;&gt;"",1,0))</f>
        <v>#REF!</v>
      </c>
      <c r="D48" s="25" t="e">
        <f>IF('Crisis Indicator Data'!#REF!="No Data",1,IF(#REF!&lt;&gt;"",1,0))</f>
        <v>#REF!</v>
      </c>
      <c r="E48" s="25" t="e">
        <f>IF('Crisis Indicator Data'!#REF!="No Data",1,IF(#REF!&lt;&gt;"",1,0))</f>
        <v>#REF!</v>
      </c>
      <c r="F48" s="25" t="e">
        <f>IF('Crisis Indicator Data'!#REF!="No Data",1,IF(#REF!&lt;&gt;"",1,0))</f>
        <v>#REF!</v>
      </c>
      <c r="G48" s="25" t="e">
        <f>IF('Crisis Indicator Data'!#REF!="No Data",1,IF(#REF!&lt;&gt;"",1,0))</f>
        <v>#REF!</v>
      </c>
      <c r="H48" s="25" t="e">
        <f>IF('Crisis Indicator Data'!#REF!="No Data",1,IF(#REF!&lt;&gt;"",1,0))</f>
        <v>#REF!</v>
      </c>
      <c r="I48" s="25" t="e">
        <f>IF('Crisis Indicator Data'!#REF!="No Data",1,IF(#REF!&lt;&gt;"",1,0))</f>
        <v>#REF!</v>
      </c>
      <c r="J48" s="25" t="e">
        <f>IF('Crisis Indicator Data'!#REF!="No Data",1,IF(#REF!&lt;&gt;"",1,0))</f>
        <v>#REF!</v>
      </c>
      <c r="K48" s="25" t="e">
        <f>IF('Crisis Indicator Data'!#REF!="No Data",1,IF(#REF!&lt;&gt;"",1,0))</f>
        <v>#REF!</v>
      </c>
      <c r="L48" s="25" t="e">
        <f>IF('Crisis Indicator Data'!#REF!="No Data",1,IF(#REF!&lt;&gt;"",1,0))</f>
        <v>#REF!</v>
      </c>
      <c r="M48" s="25" t="e">
        <f>IF('Crisis Indicator Data'!#REF!="No Data",1,IF(#REF!&lt;&gt;"",1,0))</f>
        <v>#REF!</v>
      </c>
      <c r="N48" s="25" t="e">
        <f>IF('Crisis Indicator Data'!#REF!="No Data",1,IF(#REF!&lt;&gt;"",1,0))</f>
        <v>#REF!</v>
      </c>
      <c r="O48" s="25" t="e">
        <f>IF('Crisis Indicator Data'!#REF!="No Data",1,IF(#REF!&lt;&gt;"",1,0))</f>
        <v>#REF!</v>
      </c>
      <c r="P48" s="25" t="e">
        <f>IF('Crisis Indicator Data'!#REF!="No Data",1,IF(#REF!&lt;&gt;"",1,0))</f>
        <v>#REF!</v>
      </c>
      <c r="Q48" s="25" t="e">
        <f>IF('Crisis Indicator Data'!#REF!="No Data",1,IF(#REF!&lt;&gt;"",1,0))</f>
        <v>#REF!</v>
      </c>
      <c r="R48" s="25" t="e">
        <f>IF('Crisis Indicator Data'!#REF!="No Data",1,IF(#REF!&lt;&gt;"",1,0))</f>
        <v>#REF!</v>
      </c>
      <c r="S48" s="25" t="e">
        <f>IF('Crisis Indicator Data'!#REF!="No Data",1,IF(#REF!&lt;&gt;"",1,0))</f>
        <v>#REF!</v>
      </c>
      <c r="T48" s="25" t="e">
        <f>IF('Crisis Indicator Data'!#REF!="No Data",1,IF(#REF!&lt;&gt;"",1,0))</f>
        <v>#REF!</v>
      </c>
      <c r="U48" s="25" t="e">
        <f>IF('Crisis Indicator Data'!#REF!="No Data",1,IF(#REF!&lt;&gt;"",1,0))</f>
        <v>#REF!</v>
      </c>
      <c r="V48" s="25" t="e">
        <f>IF('Crisis Indicator Data'!#REF!="No Data",1,IF(#REF!&lt;&gt;"",1,0))</f>
        <v>#REF!</v>
      </c>
      <c r="W48" s="25" t="e">
        <f>IF('Crisis Indicator Data'!#REF!="No Data",1,IF(#REF!&lt;&gt;"",1,0))</f>
        <v>#REF!</v>
      </c>
      <c r="X48" s="25" t="e">
        <f>IF('Crisis Indicator Data'!#REF!="No Data",1,IF(#REF!&lt;&gt;"",1,0))</f>
        <v>#REF!</v>
      </c>
      <c r="Y48" s="25" t="e">
        <f>IF('Crisis Indicator Data'!#REF!="No Data",1,IF(#REF!&lt;&gt;"",1,0))</f>
        <v>#REF!</v>
      </c>
      <c r="Z48" s="25" t="e">
        <f>IF('Crisis Indicator Data'!#REF!="No Data",1,IF(#REF!&lt;&gt;"",1,0))</f>
        <v>#REF!</v>
      </c>
      <c r="AA48" s="25" t="e">
        <f>IF('Crisis Indicator Data'!#REF!="No Data",1,IF(#REF!&lt;&gt;"",1,0))</f>
        <v>#REF!</v>
      </c>
      <c r="AB48" s="25" t="e">
        <f>IF('Crisis Indicator Data'!#REF!="No Data",1,IF(#REF!&lt;&gt;"",1,0))</f>
        <v>#REF!</v>
      </c>
      <c r="AC48" s="25" t="e">
        <f>IF('Crisis Indicator Data'!#REF!="No Data",1,IF(#REF!&lt;&gt;"",1,0))</f>
        <v>#REF!</v>
      </c>
      <c r="AD48" s="25" t="e">
        <f>IF('Crisis Indicator Data'!#REF!="No Data",1,IF(#REF!&lt;&gt;"",1,0))</f>
        <v>#REF!</v>
      </c>
      <c r="AE48" s="25" t="e">
        <f>IF('Crisis Indicator Data'!#REF!="No Data",1,IF(#REF!&lt;&gt;"",1,0))</f>
        <v>#REF!</v>
      </c>
      <c r="AF48" s="25" t="e">
        <f>IF('Crisis Indicator Data'!#REF!="No Data",1,IF(#REF!&lt;&gt;"",1,0))</f>
        <v>#REF!</v>
      </c>
      <c r="AG48" s="25" t="e">
        <f>IF('Crisis Indicator Data'!#REF!="No Data",1,IF(#REF!&lt;&gt;"",1,0))</f>
        <v>#REF!</v>
      </c>
      <c r="AH48" s="25" t="e">
        <f>IF('Crisis Indicator Data'!#REF!="No Data",1,IF(#REF!&lt;&gt;"",1,0))</f>
        <v>#REF!</v>
      </c>
      <c r="AI48" s="25" t="e">
        <f>IF('Crisis Indicator Data'!#REF!="No Data",1,IF(#REF!&lt;&gt;"",1,0))</f>
        <v>#REF!</v>
      </c>
      <c r="AJ48" s="25" t="e">
        <f>IF('Crisis Indicator Data'!#REF!="No Data",1,IF(#REF!&lt;&gt;"",1,0))</f>
        <v>#REF!</v>
      </c>
      <c r="AK48" s="25" t="e">
        <f>IF('Crisis Indicator Data'!#REF!="No Data",1,IF(#REF!&lt;&gt;"",1,0))</f>
        <v>#REF!</v>
      </c>
      <c r="AL48" s="25" t="e">
        <f>IF('Crisis Indicator Data'!#REF!="No Data",1,IF(#REF!&lt;&gt;"",1,0))</f>
        <v>#REF!</v>
      </c>
      <c r="AM48" s="25" t="e">
        <f>IF('Crisis Indicator Data'!#REF!="No Data",1,IF(#REF!&lt;&gt;"",1,0))</f>
        <v>#REF!</v>
      </c>
      <c r="AN48" s="25" t="e">
        <f>IF('Crisis Indicator Data'!#REF!="No Data",1,IF(#REF!&lt;&gt;"",1,0))</f>
        <v>#REF!</v>
      </c>
      <c r="AO48" s="25" t="e">
        <f>IF('Crisis Indicator Data'!#REF!="No Data",1,IF(#REF!&lt;&gt;"",1,0))</f>
        <v>#REF!</v>
      </c>
      <c r="AP48" s="25" t="e">
        <f>IF('Crisis Indicator Data'!#REF!="No Data",1,IF(#REF!&lt;&gt;"",1,0))</f>
        <v>#REF!</v>
      </c>
      <c r="AQ48" s="25" t="e">
        <f>IF('Crisis Indicator Data'!#REF!="No Data",1,IF(#REF!&lt;&gt;"",1,0))</f>
        <v>#REF!</v>
      </c>
      <c r="AR48" s="25" t="e">
        <f>IF('Crisis Indicator Data'!#REF!="No Data",1,IF(#REF!&lt;&gt;"",1,0))</f>
        <v>#REF!</v>
      </c>
      <c r="AS48" s="25" t="e">
        <f>IF('Crisis Indicator Data'!#REF!="No Data",1,IF(#REF!&lt;&gt;"",1,0))</f>
        <v>#REF!</v>
      </c>
      <c r="AT48" s="25" t="e">
        <f>IF('Crisis Indicator Data'!#REF!="No Data",1,IF(#REF!&lt;&gt;"",1,0))</f>
        <v>#REF!</v>
      </c>
      <c r="AU48" s="25" t="e">
        <f>IF('Crisis Indicator Data'!#REF!="No Data",1,IF(#REF!&lt;&gt;"",1,0))</f>
        <v>#REF!</v>
      </c>
      <c r="AV48" s="25" t="e">
        <f>IF('Crisis Indicator Data'!#REF!="No Data",1,IF(#REF!&lt;&gt;"",1,0))</f>
        <v>#REF!</v>
      </c>
      <c r="AW48" s="25" t="e">
        <f>IF('Crisis Indicator Data'!#REF!="No Data",1,IF(#REF!&lt;&gt;"",1,0))</f>
        <v>#REF!</v>
      </c>
      <c r="AX48" s="25" t="e">
        <f>IF('Crisis Indicator Data'!#REF!="No Data",1,IF(#REF!&lt;&gt;"",1,0))</f>
        <v>#REF!</v>
      </c>
      <c r="AY48" s="25" t="e">
        <f>IF('Crisis Indicator Data'!#REF!="No Data",1,IF(#REF!&lt;&gt;"",1,0))</f>
        <v>#REF!</v>
      </c>
      <c r="AZ48" s="25" t="e">
        <f>IF('Crisis Indicator Data'!#REF!="No Data",1,IF(#REF!&lt;&gt;"",1,0))</f>
        <v>#REF!</v>
      </c>
      <c r="BA48" t="e">
        <f t="shared" si="2"/>
        <v>#REF!</v>
      </c>
      <c r="BB48" s="27" t="e">
        <f t="shared" si="3"/>
        <v>#REF!</v>
      </c>
    </row>
    <row r="49" spans="1:54" x14ac:dyDescent="0.35">
      <c r="A49" t="s">
        <v>7815</v>
      </c>
      <c r="B49" s="25" t="e">
        <f>IF('Crisis Indicator Data'!#REF!="No Data",1,IF(#REF!&lt;&gt;"",1,0))</f>
        <v>#REF!</v>
      </c>
      <c r="C49" s="25" t="e">
        <f>IF('Crisis Indicator Data'!#REF!="No Data",1,IF(#REF!&lt;&gt;"",1,0))</f>
        <v>#REF!</v>
      </c>
      <c r="D49" s="25" t="e">
        <f>IF('Crisis Indicator Data'!#REF!="No Data",1,IF(#REF!&lt;&gt;"",1,0))</f>
        <v>#REF!</v>
      </c>
      <c r="E49" s="25" t="e">
        <f>IF('Crisis Indicator Data'!#REF!="No Data",1,IF(#REF!&lt;&gt;"",1,0))</f>
        <v>#REF!</v>
      </c>
      <c r="F49" s="25" t="e">
        <f>IF('Crisis Indicator Data'!#REF!="No Data",1,IF(#REF!&lt;&gt;"",1,0))</f>
        <v>#REF!</v>
      </c>
      <c r="G49" s="25" t="e">
        <f>IF('Crisis Indicator Data'!#REF!="No Data",1,IF(#REF!&lt;&gt;"",1,0))</f>
        <v>#REF!</v>
      </c>
      <c r="H49" s="25" t="e">
        <f>IF('Crisis Indicator Data'!#REF!="No Data",1,IF(#REF!&lt;&gt;"",1,0))</f>
        <v>#REF!</v>
      </c>
      <c r="I49" s="25" t="e">
        <f>IF('Crisis Indicator Data'!#REF!="No Data",1,IF(#REF!&lt;&gt;"",1,0))</f>
        <v>#REF!</v>
      </c>
      <c r="J49" s="25" t="e">
        <f>IF('Crisis Indicator Data'!#REF!="No Data",1,IF(#REF!&lt;&gt;"",1,0))</f>
        <v>#REF!</v>
      </c>
      <c r="K49" s="25" t="e">
        <f>IF('Crisis Indicator Data'!#REF!="No Data",1,IF(#REF!&lt;&gt;"",1,0))</f>
        <v>#REF!</v>
      </c>
      <c r="L49" s="25" t="e">
        <f>IF('Crisis Indicator Data'!#REF!="No Data",1,IF(#REF!&lt;&gt;"",1,0))</f>
        <v>#REF!</v>
      </c>
      <c r="M49" s="25" t="e">
        <f>IF('Crisis Indicator Data'!#REF!="No Data",1,IF(#REF!&lt;&gt;"",1,0))</f>
        <v>#REF!</v>
      </c>
      <c r="N49" s="25" t="e">
        <f>IF('Crisis Indicator Data'!#REF!="No Data",1,IF(#REF!&lt;&gt;"",1,0))</f>
        <v>#REF!</v>
      </c>
      <c r="O49" s="25" t="e">
        <f>IF('Crisis Indicator Data'!#REF!="No Data",1,IF(#REF!&lt;&gt;"",1,0))</f>
        <v>#REF!</v>
      </c>
      <c r="P49" s="25" t="e">
        <f>IF('Crisis Indicator Data'!#REF!="No Data",1,IF(#REF!&lt;&gt;"",1,0))</f>
        <v>#REF!</v>
      </c>
      <c r="Q49" s="25" t="e">
        <f>IF('Crisis Indicator Data'!#REF!="No Data",1,IF(#REF!&lt;&gt;"",1,0))</f>
        <v>#REF!</v>
      </c>
      <c r="R49" s="25" t="e">
        <f>IF('Crisis Indicator Data'!#REF!="No Data",1,IF(#REF!&lt;&gt;"",1,0))</f>
        <v>#REF!</v>
      </c>
      <c r="S49" s="25" t="e">
        <f>IF('Crisis Indicator Data'!#REF!="No Data",1,IF(#REF!&lt;&gt;"",1,0))</f>
        <v>#REF!</v>
      </c>
      <c r="T49" s="25" t="e">
        <f>IF('Crisis Indicator Data'!#REF!="No Data",1,IF(#REF!&lt;&gt;"",1,0))</f>
        <v>#REF!</v>
      </c>
      <c r="U49" s="25" t="e">
        <f>IF('Crisis Indicator Data'!#REF!="No Data",1,IF(#REF!&lt;&gt;"",1,0))</f>
        <v>#REF!</v>
      </c>
      <c r="V49" s="25" t="e">
        <f>IF('Crisis Indicator Data'!#REF!="No Data",1,IF(#REF!&lt;&gt;"",1,0))</f>
        <v>#REF!</v>
      </c>
      <c r="W49" s="25" t="e">
        <f>IF('Crisis Indicator Data'!#REF!="No Data",1,IF(#REF!&lt;&gt;"",1,0))</f>
        <v>#REF!</v>
      </c>
      <c r="X49" s="25" t="e">
        <f>IF('Crisis Indicator Data'!#REF!="No Data",1,IF(#REF!&lt;&gt;"",1,0))</f>
        <v>#REF!</v>
      </c>
      <c r="Y49" s="25" t="e">
        <f>IF('Crisis Indicator Data'!#REF!="No Data",1,IF(#REF!&lt;&gt;"",1,0))</f>
        <v>#REF!</v>
      </c>
      <c r="Z49" s="25" t="e">
        <f>IF('Crisis Indicator Data'!#REF!="No Data",1,IF(#REF!&lt;&gt;"",1,0))</f>
        <v>#REF!</v>
      </c>
      <c r="AA49" s="25" t="e">
        <f>IF('Crisis Indicator Data'!#REF!="No Data",1,IF(#REF!&lt;&gt;"",1,0))</f>
        <v>#REF!</v>
      </c>
      <c r="AB49" s="25" t="e">
        <f>IF('Crisis Indicator Data'!#REF!="No Data",1,IF(#REF!&lt;&gt;"",1,0))</f>
        <v>#REF!</v>
      </c>
      <c r="AC49" s="25" t="e">
        <f>IF('Crisis Indicator Data'!#REF!="No Data",1,IF(#REF!&lt;&gt;"",1,0))</f>
        <v>#REF!</v>
      </c>
      <c r="AD49" s="25" t="e">
        <f>IF('Crisis Indicator Data'!#REF!="No Data",1,IF(#REF!&lt;&gt;"",1,0))</f>
        <v>#REF!</v>
      </c>
      <c r="AE49" s="25" t="e">
        <f>IF('Crisis Indicator Data'!#REF!="No Data",1,IF(#REF!&lt;&gt;"",1,0))</f>
        <v>#REF!</v>
      </c>
      <c r="AF49" s="25" t="e">
        <f>IF('Crisis Indicator Data'!#REF!="No Data",1,IF(#REF!&lt;&gt;"",1,0))</f>
        <v>#REF!</v>
      </c>
      <c r="AG49" s="25" t="e">
        <f>IF('Crisis Indicator Data'!#REF!="No Data",1,IF(#REF!&lt;&gt;"",1,0))</f>
        <v>#REF!</v>
      </c>
      <c r="AH49" s="25" t="e">
        <f>IF('Crisis Indicator Data'!#REF!="No Data",1,IF(#REF!&lt;&gt;"",1,0))</f>
        <v>#REF!</v>
      </c>
      <c r="AI49" s="25" t="e">
        <f>IF('Crisis Indicator Data'!#REF!="No Data",1,IF(#REF!&lt;&gt;"",1,0))</f>
        <v>#REF!</v>
      </c>
      <c r="AJ49" s="25" t="e">
        <f>IF('Crisis Indicator Data'!#REF!="No Data",1,IF(#REF!&lt;&gt;"",1,0))</f>
        <v>#REF!</v>
      </c>
      <c r="AK49" s="25" t="e">
        <f>IF('Crisis Indicator Data'!#REF!="No Data",1,IF(#REF!&lt;&gt;"",1,0))</f>
        <v>#REF!</v>
      </c>
      <c r="AL49" s="25" t="e">
        <f>IF('Crisis Indicator Data'!#REF!="No Data",1,IF(#REF!&lt;&gt;"",1,0))</f>
        <v>#REF!</v>
      </c>
      <c r="AM49" s="25" t="e">
        <f>IF('Crisis Indicator Data'!#REF!="No Data",1,IF(#REF!&lt;&gt;"",1,0))</f>
        <v>#REF!</v>
      </c>
      <c r="AN49" s="25" t="e">
        <f>IF('Crisis Indicator Data'!#REF!="No Data",1,IF(#REF!&lt;&gt;"",1,0))</f>
        <v>#REF!</v>
      </c>
      <c r="AO49" s="25" t="e">
        <f>IF('Crisis Indicator Data'!#REF!="No Data",1,IF(#REF!&lt;&gt;"",1,0))</f>
        <v>#REF!</v>
      </c>
      <c r="AP49" s="25" t="e">
        <f>IF('Crisis Indicator Data'!#REF!="No Data",1,IF(#REF!&lt;&gt;"",1,0))</f>
        <v>#REF!</v>
      </c>
      <c r="AQ49" s="25" t="e">
        <f>IF('Crisis Indicator Data'!#REF!="No Data",1,IF(#REF!&lt;&gt;"",1,0))</f>
        <v>#REF!</v>
      </c>
      <c r="AR49" s="25" t="e">
        <f>IF('Crisis Indicator Data'!#REF!="No Data",1,IF(#REF!&lt;&gt;"",1,0))</f>
        <v>#REF!</v>
      </c>
      <c r="AS49" s="25" t="e">
        <f>IF('Crisis Indicator Data'!#REF!="No Data",1,IF(#REF!&lt;&gt;"",1,0))</f>
        <v>#REF!</v>
      </c>
      <c r="AT49" s="25" t="e">
        <f>IF('Crisis Indicator Data'!#REF!="No Data",1,IF(#REF!&lt;&gt;"",1,0))</f>
        <v>#REF!</v>
      </c>
      <c r="AU49" s="25" t="e">
        <f>IF('Crisis Indicator Data'!#REF!="No Data",1,IF(#REF!&lt;&gt;"",1,0))</f>
        <v>#REF!</v>
      </c>
      <c r="AV49" s="25" t="e">
        <f>IF('Crisis Indicator Data'!#REF!="No Data",1,IF(#REF!&lt;&gt;"",1,0))</f>
        <v>#REF!</v>
      </c>
      <c r="AW49" s="25" t="e">
        <f>IF('Crisis Indicator Data'!#REF!="No Data",1,IF(#REF!&lt;&gt;"",1,0))</f>
        <v>#REF!</v>
      </c>
      <c r="AX49" s="25" t="e">
        <f>IF('Crisis Indicator Data'!#REF!="No Data",1,IF(#REF!&lt;&gt;"",1,0))</f>
        <v>#REF!</v>
      </c>
      <c r="AY49" s="25" t="e">
        <f>IF('Crisis Indicator Data'!#REF!="No Data",1,IF(#REF!&lt;&gt;"",1,0))</f>
        <v>#REF!</v>
      </c>
      <c r="AZ49" s="25" t="e">
        <f>IF('Crisis Indicator Data'!#REF!="No Data",1,IF(#REF!&lt;&gt;"",1,0))</f>
        <v>#REF!</v>
      </c>
      <c r="BA49" t="e">
        <f t="shared" si="2"/>
        <v>#REF!</v>
      </c>
      <c r="BB49" s="27" t="e">
        <f t="shared" si="3"/>
        <v>#REF!</v>
      </c>
    </row>
    <row r="50" spans="1:54" x14ac:dyDescent="0.35">
      <c r="A50" t="s">
        <v>7818</v>
      </c>
      <c r="B50" s="25" t="e">
        <f>IF('Crisis Indicator Data'!#REF!="No Data",1,IF(#REF!&lt;&gt;"",1,0))</f>
        <v>#REF!</v>
      </c>
      <c r="C50" s="25" t="e">
        <f>IF('Crisis Indicator Data'!#REF!="No Data",1,IF(#REF!&lt;&gt;"",1,0))</f>
        <v>#REF!</v>
      </c>
      <c r="D50" s="25" t="e">
        <f>IF('Crisis Indicator Data'!#REF!="No Data",1,IF(#REF!&lt;&gt;"",1,0))</f>
        <v>#REF!</v>
      </c>
      <c r="E50" s="25" t="e">
        <f>IF('Crisis Indicator Data'!#REF!="No Data",1,IF(#REF!&lt;&gt;"",1,0))</f>
        <v>#REF!</v>
      </c>
      <c r="F50" s="25" t="e">
        <f>IF('Crisis Indicator Data'!#REF!="No Data",1,IF(#REF!&lt;&gt;"",1,0))</f>
        <v>#REF!</v>
      </c>
      <c r="G50" s="25" t="e">
        <f>IF('Crisis Indicator Data'!#REF!="No Data",1,IF(#REF!&lt;&gt;"",1,0))</f>
        <v>#REF!</v>
      </c>
      <c r="H50" s="25" t="e">
        <f>IF('Crisis Indicator Data'!#REF!="No Data",1,IF(#REF!&lt;&gt;"",1,0))</f>
        <v>#REF!</v>
      </c>
      <c r="I50" s="25" t="e">
        <f>IF('Crisis Indicator Data'!#REF!="No Data",1,IF(#REF!&lt;&gt;"",1,0))</f>
        <v>#REF!</v>
      </c>
      <c r="J50" s="25" t="e">
        <f>IF('Crisis Indicator Data'!#REF!="No Data",1,IF(#REF!&lt;&gt;"",1,0))</f>
        <v>#REF!</v>
      </c>
      <c r="K50" s="25" t="e">
        <f>IF('Crisis Indicator Data'!#REF!="No Data",1,IF(#REF!&lt;&gt;"",1,0))</f>
        <v>#REF!</v>
      </c>
      <c r="L50" s="25" t="e">
        <f>IF('Crisis Indicator Data'!#REF!="No Data",1,IF(#REF!&lt;&gt;"",1,0))</f>
        <v>#REF!</v>
      </c>
      <c r="M50" s="25" t="e">
        <f>IF('Crisis Indicator Data'!#REF!="No Data",1,IF(#REF!&lt;&gt;"",1,0))</f>
        <v>#REF!</v>
      </c>
      <c r="N50" s="25" t="e">
        <f>IF('Crisis Indicator Data'!#REF!="No Data",1,IF(#REF!&lt;&gt;"",1,0))</f>
        <v>#REF!</v>
      </c>
      <c r="O50" s="25" t="e">
        <f>IF('Crisis Indicator Data'!#REF!="No Data",1,IF(#REF!&lt;&gt;"",1,0))</f>
        <v>#REF!</v>
      </c>
      <c r="P50" s="25" t="e">
        <f>IF('Crisis Indicator Data'!#REF!="No Data",1,IF(#REF!&lt;&gt;"",1,0))</f>
        <v>#REF!</v>
      </c>
      <c r="Q50" s="25" t="e">
        <f>IF('Crisis Indicator Data'!#REF!="No Data",1,IF(#REF!&lt;&gt;"",1,0))</f>
        <v>#REF!</v>
      </c>
      <c r="R50" s="25" t="e">
        <f>IF('Crisis Indicator Data'!#REF!="No Data",1,IF(#REF!&lt;&gt;"",1,0))</f>
        <v>#REF!</v>
      </c>
      <c r="S50" s="25" t="e">
        <f>IF('Crisis Indicator Data'!#REF!="No Data",1,IF(#REF!&lt;&gt;"",1,0))</f>
        <v>#REF!</v>
      </c>
      <c r="T50" s="25" t="e">
        <f>IF('Crisis Indicator Data'!#REF!="No Data",1,IF(#REF!&lt;&gt;"",1,0))</f>
        <v>#REF!</v>
      </c>
      <c r="U50" s="25" t="e">
        <f>IF('Crisis Indicator Data'!#REF!="No Data",1,IF(#REF!&lt;&gt;"",1,0))</f>
        <v>#REF!</v>
      </c>
      <c r="V50" s="25" t="e">
        <f>IF('Crisis Indicator Data'!#REF!="No Data",1,IF(#REF!&lt;&gt;"",1,0))</f>
        <v>#REF!</v>
      </c>
      <c r="W50" s="25" t="e">
        <f>IF('Crisis Indicator Data'!#REF!="No Data",1,IF(#REF!&lt;&gt;"",1,0))</f>
        <v>#REF!</v>
      </c>
      <c r="X50" s="25" t="e">
        <f>IF('Crisis Indicator Data'!#REF!="No Data",1,IF(#REF!&lt;&gt;"",1,0))</f>
        <v>#REF!</v>
      </c>
      <c r="Y50" s="25" t="e">
        <f>IF('Crisis Indicator Data'!#REF!="No Data",1,IF(#REF!&lt;&gt;"",1,0))</f>
        <v>#REF!</v>
      </c>
      <c r="Z50" s="25" t="e">
        <f>IF('Crisis Indicator Data'!#REF!="No Data",1,IF(#REF!&lt;&gt;"",1,0))</f>
        <v>#REF!</v>
      </c>
      <c r="AA50" s="25" t="e">
        <f>IF('Crisis Indicator Data'!#REF!="No Data",1,IF(#REF!&lt;&gt;"",1,0))</f>
        <v>#REF!</v>
      </c>
      <c r="AB50" s="25" t="e">
        <f>IF('Crisis Indicator Data'!#REF!="No Data",1,IF(#REF!&lt;&gt;"",1,0))</f>
        <v>#REF!</v>
      </c>
      <c r="AC50" s="25" t="e">
        <f>IF('Crisis Indicator Data'!#REF!="No Data",1,IF(#REF!&lt;&gt;"",1,0))</f>
        <v>#REF!</v>
      </c>
      <c r="AD50" s="25" t="e">
        <f>IF('Crisis Indicator Data'!#REF!="No Data",1,IF(#REF!&lt;&gt;"",1,0))</f>
        <v>#REF!</v>
      </c>
      <c r="AE50" s="25" t="e">
        <f>IF('Crisis Indicator Data'!#REF!="No Data",1,IF(#REF!&lt;&gt;"",1,0))</f>
        <v>#REF!</v>
      </c>
      <c r="AF50" s="25" t="e">
        <f>IF('Crisis Indicator Data'!#REF!="No Data",1,IF(#REF!&lt;&gt;"",1,0))</f>
        <v>#REF!</v>
      </c>
      <c r="AG50" s="25" t="e">
        <f>IF('Crisis Indicator Data'!#REF!="No Data",1,IF(#REF!&lt;&gt;"",1,0))</f>
        <v>#REF!</v>
      </c>
      <c r="AH50" s="25" t="e">
        <f>IF('Crisis Indicator Data'!#REF!="No Data",1,IF(#REF!&lt;&gt;"",1,0))</f>
        <v>#REF!</v>
      </c>
      <c r="AI50" s="25" t="e">
        <f>IF('Crisis Indicator Data'!#REF!="No Data",1,IF(#REF!&lt;&gt;"",1,0))</f>
        <v>#REF!</v>
      </c>
      <c r="AJ50" s="25" t="e">
        <f>IF('Crisis Indicator Data'!#REF!="No Data",1,IF(#REF!&lt;&gt;"",1,0))</f>
        <v>#REF!</v>
      </c>
      <c r="AK50" s="25" t="e">
        <f>IF('Crisis Indicator Data'!#REF!="No Data",1,IF(#REF!&lt;&gt;"",1,0))</f>
        <v>#REF!</v>
      </c>
      <c r="AL50" s="25" t="e">
        <f>IF('Crisis Indicator Data'!#REF!="No Data",1,IF(#REF!&lt;&gt;"",1,0))</f>
        <v>#REF!</v>
      </c>
      <c r="AM50" s="25" t="e">
        <f>IF('Crisis Indicator Data'!#REF!="No Data",1,IF(#REF!&lt;&gt;"",1,0))</f>
        <v>#REF!</v>
      </c>
      <c r="AN50" s="25" t="e">
        <f>IF('Crisis Indicator Data'!#REF!="No Data",1,IF(#REF!&lt;&gt;"",1,0))</f>
        <v>#REF!</v>
      </c>
      <c r="AO50" s="25" t="e">
        <f>IF('Crisis Indicator Data'!#REF!="No Data",1,IF(#REF!&lt;&gt;"",1,0))</f>
        <v>#REF!</v>
      </c>
      <c r="AP50" s="25" t="e">
        <f>IF('Crisis Indicator Data'!#REF!="No Data",1,IF(#REF!&lt;&gt;"",1,0))</f>
        <v>#REF!</v>
      </c>
      <c r="AQ50" s="25" t="e">
        <f>IF('Crisis Indicator Data'!#REF!="No Data",1,IF(#REF!&lt;&gt;"",1,0))</f>
        <v>#REF!</v>
      </c>
      <c r="AR50" s="25" t="e">
        <f>IF('Crisis Indicator Data'!#REF!="No Data",1,IF(#REF!&lt;&gt;"",1,0))</f>
        <v>#REF!</v>
      </c>
      <c r="AS50" s="25" t="e">
        <f>IF('Crisis Indicator Data'!#REF!="No Data",1,IF(#REF!&lt;&gt;"",1,0))</f>
        <v>#REF!</v>
      </c>
      <c r="AT50" s="25" t="e">
        <f>IF('Crisis Indicator Data'!#REF!="No Data",1,IF(#REF!&lt;&gt;"",1,0))</f>
        <v>#REF!</v>
      </c>
      <c r="AU50" s="25" t="e">
        <f>IF('Crisis Indicator Data'!#REF!="No Data",1,IF(#REF!&lt;&gt;"",1,0))</f>
        <v>#REF!</v>
      </c>
      <c r="AV50" s="25" t="e">
        <f>IF('Crisis Indicator Data'!#REF!="No Data",1,IF(#REF!&lt;&gt;"",1,0))</f>
        <v>#REF!</v>
      </c>
      <c r="AW50" s="25" t="e">
        <f>IF('Crisis Indicator Data'!#REF!="No Data",1,IF(#REF!&lt;&gt;"",1,0))</f>
        <v>#REF!</v>
      </c>
      <c r="AX50" s="25" t="e">
        <f>IF('Crisis Indicator Data'!#REF!="No Data",1,IF(#REF!&lt;&gt;"",1,0))</f>
        <v>#REF!</v>
      </c>
      <c r="AY50" s="25" t="e">
        <f>IF('Crisis Indicator Data'!#REF!="No Data",1,IF(#REF!&lt;&gt;"",1,0))</f>
        <v>#REF!</v>
      </c>
      <c r="AZ50" s="25" t="e">
        <f>IF('Crisis Indicator Data'!#REF!="No Data",1,IF(#REF!&lt;&gt;"",1,0))</f>
        <v>#REF!</v>
      </c>
      <c r="BA50" t="e">
        <f t="shared" si="2"/>
        <v>#REF!</v>
      </c>
      <c r="BB50" s="27" t="e">
        <f t="shared" si="3"/>
        <v>#REF!</v>
      </c>
    </row>
    <row r="51" spans="1:54" x14ac:dyDescent="0.35">
      <c r="A51" t="s">
        <v>7820</v>
      </c>
      <c r="B51" s="25" t="e">
        <f>IF('Crisis Indicator Data'!#REF!="No Data",1,IF(#REF!&lt;&gt;"",1,0))</f>
        <v>#REF!</v>
      </c>
      <c r="C51" s="25" t="e">
        <f>IF('Crisis Indicator Data'!#REF!="No Data",1,IF(#REF!&lt;&gt;"",1,0))</f>
        <v>#REF!</v>
      </c>
      <c r="D51" s="25" t="e">
        <f>IF('Crisis Indicator Data'!#REF!="No Data",1,IF(#REF!&lt;&gt;"",1,0))</f>
        <v>#REF!</v>
      </c>
      <c r="E51" s="25" t="e">
        <f>IF('Crisis Indicator Data'!#REF!="No Data",1,IF(#REF!&lt;&gt;"",1,0))</f>
        <v>#REF!</v>
      </c>
      <c r="F51" s="25" t="e">
        <f>IF('Crisis Indicator Data'!#REF!="No Data",1,IF(#REF!&lt;&gt;"",1,0))</f>
        <v>#REF!</v>
      </c>
      <c r="G51" s="25" t="e">
        <f>IF('Crisis Indicator Data'!#REF!="No Data",1,IF(#REF!&lt;&gt;"",1,0))</f>
        <v>#REF!</v>
      </c>
      <c r="H51" s="25" t="e">
        <f>IF('Crisis Indicator Data'!#REF!="No Data",1,IF(#REF!&lt;&gt;"",1,0))</f>
        <v>#REF!</v>
      </c>
      <c r="I51" s="25" t="e">
        <f>IF('Crisis Indicator Data'!#REF!="No Data",1,IF(#REF!&lt;&gt;"",1,0))</f>
        <v>#REF!</v>
      </c>
      <c r="J51" s="25" t="e">
        <f>IF('Crisis Indicator Data'!#REF!="No Data",1,IF(#REF!&lt;&gt;"",1,0))</f>
        <v>#REF!</v>
      </c>
      <c r="K51" s="25" t="e">
        <f>IF('Crisis Indicator Data'!#REF!="No Data",1,IF(#REF!&lt;&gt;"",1,0))</f>
        <v>#REF!</v>
      </c>
      <c r="L51" s="25" t="e">
        <f>IF('Crisis Indicator Data'!#REF!="No Data",1,IF(#REF!&lt;&gt;"",1,0))</f>
        <v>#REF!</v>
      </c>
      <c r="M51" s="25" t="e">
        <f>IF('Crisis Indicator Data'!#REF!="No Data",1,IF(#REF!&lt;&gt;"",1,0))</f>
        <v>#REF!</v>
      </c>
      <c r="N51" s="25" t="e">
        <f>IF('Crisis Indicator Data'!#REF!="No Data",1,IF(#REF!&lt;&gt;"",1,0))</f>
        <v>#REF!</v>
      </c>
      <c r="O51" s="25" t="e">
        <f>IF('Crisis Indicator Data'!#REF!="No Data",1,IF(#REF!&lt;&gt;"",1,0))</f>
        <v>#REF!</v>
      </c>
      <c r="P51" s="25" t="e">
        <f>IF('Crisis Indicator Data'!#REF!="No Data",1,IF(#REF!&lt;&gt;"",1,0))</f>
        <v>#REF!</v>
      </c>
      <c r="Q51" s="25" t="e">
        <f>IF('Crisis Indicator Data'!#REF!="No Data",1,IF(#REF!&lt;&gt;"",1,0))</f>
        <v>#REF!</v>
      </c>
      <c r="R51" s="25" t="e">
        <f>IF('Crisis Indicator Data'!#REF!="No Data",1,IF(#REF!&lt;&gt;"",1,0))</f>
        <v>#REF!</v>
      </c>
      <c r="S51" s="25" t="e">
        <f>IF('Crisis Indicator Data'!#REF!="No Data",1,IF(#REF!&lt;&gt;"",1,0))</f>
        <v>#REF!</v>
      </c>
      <c r="T51" s="25" t="e">
        <f>IF('Crisis Indicator Data'!#REF!="No Data",1,IF(#REF!&lt;&gt;"",1,0))</f>
        <v>#REF!</v>
      </c>
      <c r="U51" s="25" t="e">
        <f>IF('Crisis Indicator Data'!#REF!="No Data",1,IF(#REF!&lt;&gt;"",1,0))</f>
        <v>#REF!</v>
      </c>
      <c r="V51" s="25" t="e">
        <f>IF('Crisis Indicator Data'!#REF!="No Data",1,IF(#REF!&lt;&gt;"",1,0))</f>
        <v>#REF!</v>
      </c>
      <c r="W51" s="25" t="e">
        <f>IF('Crisis Indicator Data'!#REF!="No Data",1,IF(#REF!&lt;&gt;"",1,0))</f>
        <v>#REF!</v>
      </c>
      <c r="X51" s="25" t="e">
        <f>IF('Crisis Indicator Data'!#REF!="No Data",1,IF(#REF!&lt;&gt;"",1,0))</f>
        <v>#REF!</v>
      </c>
      <c r="Y51" s="25" t="e">
        <f>IF('Crisis Indicator Data'!#REF!="No Data",1,IF(#REF!&lt;&gt;"",1,0))</f>
        <v>#REF!</v>
      </c>
      <c r="Z51" s="25" t="e">
        <f>IF('Crisis Indicator Data'!#REF!="No Data",1,IF(#REF!&lt;&gt;"",1,0))</f>
        <v>#REF!</v>
      </c>
      <c r="AA51" s="25" t="e">
        <f>IF('Crisis Indicator Data'!#REF!="No Data",1,IF(#REF!&lt;&gt;"",1,0))</f>
        <v>#REF!</v>
      </c>
      <c r="AB51" s="25" t="e">
        <f>IF('Crisis Indicator Data'!#REF!="No Data",1,IF(#REF!&lt;&gt;"",1,0))</f>
        <v>#REF!</v>
      </c>
      <c r="AC51" s="25" t="e">
        <f>IF('Crisis Indicator Data'!#REF!="No Data",1,IF(#REF!&lt;&gt;"",1,0))</f>
        <v>#REF!</v>
      </c>
      <c r="AD51" s="25" t="e">
        <f>IF('Crisis Indicator Data'!#REF!="No Data",1,IF(#REF!&lt;&gt;"",1,0))</f>
        <v>#REF!</v>
      </c>
      <c r="AE51" s="25" t="e">
        <f>IF('Crisis Indicator Data'!#REF!="No Data",1,IF(#REF!&lt;&gt;"",1,0))</f>
        <v>#REF!</v>
      </c>
      <c r="AF51" s="25" t="e">
        <f>IF('Crisis Indicator Data'!#REF!="No Data",1,IF(#REF!&lt;&gt;"",1,0))</f>
        <v>#REF!</v>
      </c>
      <c r="AG51" s="25" t="e">
        <f>IF('Crisis Indicator Data'!#REF!="No Data",1,IF(#REF!&lt;&gt;"",1,0))</f>
        <v>#REF!</v>
      </c>
      <c r="AH51" s="25" t="e">
        <f>IF('Crisis Indicator Data'!#REF!="No Data",1,IF(#REF!&lt;&gt;"",1,0))</f>
        <v>#REF!</v>
      </c>
      <c r="AI51" s="25" t="e">
        <f>IF('Crisis Indicator Data'!#REF!="No Data",1,IF(#REF!&lt;&gt;"",1,0))</f>
        <v>#REF!</v>
      </c>
      <c r="AJ51" s="25" t="e">
        <f>IF('Crisis Indicator Data'!#REF!="No Data",1,IF(#REF!&lt;&gt;"",1,0))</f>
        <v>#REF!</v>
      </c>
      <c r="AK51" s="25" t="e">
        <f>IF('Crisis Indicator Data'!#REF!="No Data",1,IF(#REF!&lt;&gt;"",1,0))</f>
        <v>#REF!</v>
      </c>
      <c r="AL51" s="25" t="e">
        <f>IF('Crisis Indicator Data'!#REF!="No Data",1,IF(#REF!&lt;&gt;"",1,0))</f>
        <v>#REF!</v>
      </c>
      <c r="AM51" s="25" t="e">
        <f>IF('Crisis Indicator Data'!#REF!="No Data",1,IF(#REF!&lt;&gt;"",1,0))</f>
        <v>#REF!</v>
      </c>
      <c r="AN51" s="25" t="e">
        <f>IF('Crisis Indicator Data'!#REF!="No Data",1,IF(#REF!&lt;&gt;"",1,0))</f>
        <v>#REF!</v>
      </c>
      <c r="AO51" s="25" t="e">
        <f>IF('Crisis Indicator Data'!#REF!="No Data",1,IF(#REF!&lt;&gt;"",1,0))</f>
        <v>#REF!</v>
      </c>
      <c r="AP51" s="25" t="e">
        <f>IF('Crisis Indicator Data'!#REF!="No Data",1,IF(#REF!&lt;&gt;"",1,0))</f>
        <v>#REF!</v>
      </c>
      <c r="AQ51" s="25" t="e">
        <f>IF('Crisis Indicator Data'!#REF!="No Data",1,IF(#REF!&lt;&gt;"",1,0))</f>
        <v>#REF!</v>
      </c>
      <c r="AR51" s="25" t="e">
        <f>IF('Crisis Indicator Data'!#REF!="No Data",1,IF(#REF!&lt;&gt;"",1,0))</f>
        <v>#REF!</v>
      </c>
      <c r="AS51" s="25" t="e">
        <f>IF('Crisis Indicator Data'!#REF!="No Data",1,IF(#REF!&lt;&gt;"",1,0))</f>
        <v>#REF!</v>
      </c>
      <c r="AT51" s="25" t="e">
        <f>IF('Crisis Indicator Data'!#REF!="No Data",1,IF(#REF!&lt;&gt;"",1,0))</f>
        <v>#REF!</v>
      </c>
      <c r="AU51" s="25" t="e">
        <f>IF('Crisis Indicator Data'!#REF!="No Data",1,IF(#REF!&lt;&gt;"",1,0))</f>
        <v>#REF!</v>
      </c>
      <c r="AV51" s="25" t="e">
        <f>IF('Crisis Indicator Data'!#REF!="No Data",1,IF(#REF!&lt;&gt;"",1,0))</f>
        <v>#REF!</v>
      </c>
      <c r="AW51" s="25" t="e">
        <f>IF('Crisis Indicator Data'!#REF!="No Data",1,IF(#REF!&lt;&gt;"",1,0))</f>
        <v>#REF!</v>
      </c>
      <c r="AX51" s="25" t="e">
        <f>IF('Crisis Indicator Data'!#REF!="No Data",1,IF(#REF!&lt;&gt;"",1,0))</f>
        <v>#REF!</v>
      </c>
      <c r="AY51" s="25" t="e">
        <f>IF('Crisis Indicator Data'!#REF!="No Data",1,IF(#REF!&lt;&gt;"",1,0))</f>
        <v>#REF!</v>
      </c>
      <c r="AZ51" s="25" t="e">
        <f>IF('Crisis Indicator Data'!#REF!="No Data",1,IF(#REF!&lt;&gt;"",1,0))</f>
        <v>#REF!</v>
      </c>
      <c r="BA51" t="e">
        <f t="shared" si="2"/>
        <v>#REF!</v>
      </c>
      <c r="BB51" s="27" t="e">
        <f t="shared" si="3"/>
        <v>#REF!</v>
      </c>
    </row>
    <row r="52" spans="1:54" x14ac:dyDescent="0.35">
      <c r="A52" t="s">
        <v>7821</v>
      </c>
      <c r="B52" s="25" t="e">
        <f>IF('Crisis Indicator Data'!#REF!="No Data",1,IF(#REF!&lt;&gt;"",1,0))</f>
        <v>#REF!</v>
      </c>
      <c r="C52" s="25" t="e">
        <f>IF('Crisis Indicator Data'!#REF!="No Data",1,IF(#REF!&lt;&gt;"",1,0))</f>
        <v>#REF!</v>
      </c>
      <c r="D52" s="25" t="e">
        <f>IF('Crisis Indicator Data'!#REF!="No Data",1,IF(#REF!&lt;&gt;"",1,0))</f>
        <v>#REF!</v>
      </c>
      <c r="E52" s="25" t="e">
        <f>IF('Crisis Indicator Data'!#REF!="No Data",1,IF(#REF!&lt;&gt;"",1,0))</f>
        <v>#REF!</v>
      </c>
      <c r="F52" s="25" t="e">
        <f>IF('Crisis Indicator Data'!#REF!="No Data",1,IF(#REF!&lt;&gt;"",1,0))</f>
        <v>#REF!</v>
      </c>
      <c r="G52" s="25" t="e">
        <f>IF('Crisis Indicator Data'!#REF!="No Data",1,IF(#REF!&lt;&gt;"",1,0))</f>
        <v>#REF!</v>
      </c>
      <c r="H52" s="25" t="e">
        <f>IF('Crisis Indicator Data'!#REF!="No Data",1,IF(#REF!&lt;&gt;"",1,0))</f>
        <v>#REF!</v>
      </c>
      <c r="I52" s="25" t="e">
        <f>IF('Crisis Indicator Data'!#REF!="No Data",1,IF(#REF!&lt;&gt;"",1,0))</f>
        <v>#REF!</v>
      </c>
      <c r="J52" s="25" t="e">
        <f>IF('Crisis Indicator Data'!#REF!="No Data",1,IF(#REF!&lt;&gt;"",1,0))</f>
        <v>#REF!</v>
      </c>
      <c r="K52" s="25" t="e">
        <f>IF('Crisis Indicator Data'!#REF!="No Data",1,IF(#REF!&lt;&gt;"",1,0))</f>
        <v>#REF!</v>
      </c>
      <c r="L52" s="25" t="e">
        <f>IF('Crisis Indicator Data'!#REF!="No Data",1,IF(#REF!&lt;&gt;"",1,0))</f>
        <v>#REF!</v>
      </c>
      <c r="M52" s="25" t="e">
        <f>IF('Crisis Indicator Data'!#REF!="No Data",1,IF(#REF!&lt;&gt;"",1,0))</f>
        <v>#REF!</v>
      </c>
      <c r="N52" s="25" t="e">
        <f>IF('Crisis Indicator Data'!#REF!="No Data",1,IF(#REF!&lt;&gt;"",1,0))</f>
        <v>#REF!</v>
      </c>
      <c r="O52" s="25" t="e">
        <f>IF('Crisis Indicator Data'!#REF!="No Data",1,IF(#REF!&lt;&gt;"",1,0))</f>
        <v>#REF!</v>
      </c>
      <c r="P52" s="25" t="e">
        <f>IF('Crisis Indicator Data'!#REF!="No Data",1,IF(#REF!&lt;&gt;"",1,0))</f>
        <v>#REF!</v>
      </c>
      <c r="Q52" s="25" t="e">
        <f>IF('Crisis Indicator Data'!#REF!="No Data",1,IF(#REF!&lt;&gt;"",1,0))</f>
        <v>#REF!</v>
      </c>
      <c r="R52" s="25" t="e">
        <f>IF('Crisis Indicator Data'!#REF!="No Data",1,IF(#REF!&lt;&gt;"",1,0))</f>
        <v>#REF!</v>
      </c>
      <c r="S52" s="25" t="e">
        <f>IF('Crisis Indicator Data'!#REF!="No Data",1,IF(#REF!&lt;&gt;"",1,0))</f>
        <v>#REF!</v>
      </c>
      <c r="T52" s="25" t="e">
        <f>IF('Crisis Indicator Data'!#REF!="No Data",1,IF(#REF!&lt;&gt;"",1,0))</f>
        <v>#REF!</v>
      </c>
      <c r="U52" s="25" t="e">
        <f>IF('Crisis Indicator Data'!#REF!="No Data",1,IF(#REF!&lt;&gt;"",1,0))</f>
        <v>#REF!</v>
      </c>
      <c r="V52" s="25" t="e">
        <f>IF('Crisis Indicator Data'!#REF!="No Data",1,IF(#REF!&lt;&gt;"",1,0))</f>
        <v>#REF!</v>
      </c>
      <c r="W52" s="25" t="e">
        <f>IF('Crisis Indicator Data'!#REF!="No Data",1,IF(#REF!&lt;&gt;"",1,0))</f>
        <v>#REF!</v>
      </c>
      <c r="X52" s="25" t="e">
        <f>IF('Crisis Indicator Data'!#REF!="No Data",1,IF(#REF!&lt;&gt;"",1,0))</f>
        <v>#REF!</v>
      </c>
      <c r="Y52" s="25" t="e">
        <f>IF('Crisis Indicator Data'!#REF!="No Data",1,IF(#REF!&lt;&gt;"",1,0))</f>
        <v>#REF!</v>
      </c>
      <c r="Z52" s="25" t="e">
        <f>IF('Crisis Indicator Data'!#REF!="No Data",1,IF(#REF!&lt;&gt;"",1,0))</f>
        <v>#REF!</v>
      </c>
      <c r="AA52" s="25" t="e">
        <f>IF('Crisis Indicator Data'!#REF!="No Data",1,IF(#REF!&lt;&gt;"",1,0))</f>
        <v>#REF!</v>
      </c>
      <c r="AB52" s="25" t="e">
        <f>IF('Crisis Indicator Data'!#REF!="No Data",1,IF(#REF!&lt;&gt;"",1,0))</f>
        <v>#REF!</v>
      </c>
      <c r="AC52" s="25" t="e">
        <f>IF('Crisis Indicator Data'!#REF!="No Data",1,IF(#REF!&lt;&gt;"",1,0))</f>
        <v>#REF!</v>
      </c>
      <c r="AD52" s="25" t="e">
        <f>IF('Crisis Indicator Data'!#REF!="No Data",1,IF(#REF!&lt;&gt;"",1,0))</f>
        <v>#REF!</v>
      </c>
      <c r="AE52" s="25" t="e">
        <f>IF('Crisis Indicator Data'!#REF!="No Data",1,IF(#REF!&lt;&gt;"",1,0))</f>
        <v>#REF!</v>
      </c>
      <c r="AF52" s="25" t="e">
        <f>IF('Crisis Indicator Data'!#REF!="No Data",1,IF(#REF!&lt;&gt;"",1,0))</f>
        <v>#REF!</v>
      </c>
      <c r="AG52" s="25" t="e">
        <f>IF('Crisis Indicator Data'!#REF!="No Data",1,IF(#REF!&lt;&gt;"",1,0))</f>
        <v>#REF!</v>
      </c>
      <c r="AH52" s="25" t="e">
        <f>IF('Crisis Indicator Data'!#REF!="No Data",1,IF(#REF!&lt;&gt;"",1,0))</f>
        <v>#REF!</v>
      </c>
      <c r="AI52" s="25" t="e">
        <f>IF('Crisis Indicator Data'!#REF!="No Data",1,IF(#REF!&lt;&gt;"",1,0))</f>
        <v>#REF!</v>
      </c>
      <c r="AJ52" s="25" t="e">
        <f>IF('Crisis Indicator Data'!#REF!="No Data",1,IF(#REF!&lt;&gt;"",1,0))</f>
        <v>#REF!</v>
      </c>
      <c r="AK52" s="25" t="e">
        <f>IF('Crisis Indicator Data'!#REF!="No Data",1,IF(#REF!&lt;&gt;"",1,0))</f>
        <v>#REF!</v>
      </c>
      <c r="AL52" s="25" t="e">
        <f>IF('Crisis Indicator Data'!#REF!="No Data",1,IF(#REF!&lt;&gt;"",1,0))</f>
        <v>#REF!</v>
      </c>
      <c r="AM52" s="25" t="e">
        <f>IF('Crisis Indicator Data'!#REF!="No Data",1,IF(#REF!&lt;&gt;"",1,0))</f>
        <v>#REF!</v>
      </c>
      <c r="AN52" s="25" t="e">
        <f>IF('Crisis Indicator Data'!#REF!="No Data",1,IF(#REF!&lt;&gt;"",1,0))</f>
        <v>#REF!</v>
      </c>
      <c r="AO52" s="25" t="e">
        <f>IF('Crisis Indicator Data'!#REF!="No Data",1,IF(#REF!&lt;&gt;"",1,0))</f>
        <v>#REF!</v>
      </c>
      <c r="AP52" s="25" t="e">
        <f>IF('Crisis Indicator Data'!#REF!="No Data",1,IF(#REF!&lt;&gt;"",1,0))</f>
        <v>#REF!</v>
      </c>
      <c r="AQ52" s="25" t="e">
        <f>IF('Crisis Indicator Data'!#REF!="No Data",1,IF(#REF!&lt;&gt;"",1,0))</f>
        <v>#REF!</v>
      </c>
      <c r="AR52" s="25" t="e">
        <f>IF('Crisis Indicator Data'!#REF!="No Data",1,IF(#REF!&lt;&gt;"",1,0))</f>
        <v>#REF!</v>
      </c>
      <c r="AS52" s="25" t="e">
        <f>IF('Crisis Indicator Data'!#REF!="No Data",1,IF(#REF!&lt;&gt;"",1,0))</f>
        <v>#REF!</v>
      </c>
      <c r="AT52" s="25" t="e">
        <f>IF('Crisis Indicator Data'!#REF!="No Data",1,IF(#REF!&lt;&gt;"",1,0))</f>
        <v>#REF!</v>
      </c>
      <c r="AU52" s="25" t="e">
        <f>IF('Crisis Indicator Data'!#REF!="No Data",1,IF(#REF!&lt;&gt;"",1,0))</f>
        <v>#REF!</v>
      </c>
      <c r="AV52" s="25" t="e">
        <f>IF('Crisis Indicator Data'!#REF!="No Data",1,IF(#REF!&lt;&gt;"",1,0))</f>
        <v>#REF!</v>
      </c>
      <c r="AW52" s="25" t="e">
        <f>IF('Crisis Indicator Data'!#REF!="No Data",1,IF(#REF!&lt;&gt;"",1,0))</f>
        <v>#REF!</v>
      </c>
      <c r="AX52" s="25" t="e">
        <f>IF('Crisis Indicator Data'!#REF!="No Data",1,IF(#REF!&lt;&gt;"",1,0))</f>
        <v>#REF!</v>
      </c>
      <c r="AY52" s="25" t="e">
        <f>IF('Crisis Indicator Data'!#REF!="No Data",1,IF(#REF!&lt;&gt;"",1,0))</f>
        <v>#REF!</v>
      </c>
      <c r="AZ52" s="25" t="e">
        <f>IF('Crisis Indicator Data'!#REF!="No Data",1,IF(#REF!&lt;&gt;"",1,0))</f>
        <v>#REF!</v>
      </c>
      <c r="BA52" t="e">
        <f t="shared" si="2"/>
        <v>#REF!</v>
      </c>
      <c r="BB52" s="27" t="e">
        <f t="shared" si="3"/>
        <v>#REF!</v>
      </c>
    </row>
    <row r="53" spans="1:54" x14ac:dyDescent="0.35">
      <c r="A53" t="s">
        <v>8010</v>
      </c>
      <c r="B53" s="25" t="e">
        <f>IF('Crisis Indicator Data'!#REF!="No Data",1,IF(#REF!&lt;&gt;"",1,0))</f>
        <v>#REF!</v>
      </c>
      <c r="C53" s="25" t="e">
        <f>IF('Crisis Indicator Data'!#REF!="No Data",1,IF(#REF!&lt;&gt;"",1,0))</f>
        <v>#REF!</v>
      </c>
      <c r="D53" s="25" t="e">
        <f>IF('Crisis Indicator Data'!#REF!="No Data",1,IF(#REF!&lt;&gt;"",1,0))</f>
        <v>#REF!</v>
      </c>
      <c r="E53" s="25" t="e">
        <f>IF('Crisis Indicator Data'!#REF!="No Data",1,IF(#REF!&lt;&gt;"",1,0))</f>
        <v>#REF!</v>
      </c>
      <c r="F53" s="25" t="e">
        <f>IF('Crisis Indicator Data'!#REF!="No Data",1,IF(#REF!&lt;&gt;"",1,0))</f>
        <v>#REF!</v>
      </c>
      <c r="G53" s="25" t="e">
        <f>IF('Crisis Indicator Data'!#REF!="No Data",1,IF(#REF!&lt;&gt;"",1,0))</f>
        <v>#REF!</v>
      </c>
      <c r="H53" s="25" t="e">
        <f>IF('Crisis Indicator Data'!#REF!="No Data",1,IF(#REF!&lt;&gt;"",1,0))</f>
        <v>#REF!</v>
      </c>
      <c r="I53" s="25" t="e">
        <f>IF('Crisis Indicator Data'!#REF!="No Data",1,IF(#REF!&lt;&gt;"",1,0))</f>
        <v>#REF!</v>
      </c>
      <c r="J53" s="25" t="e">
        <f>IF('Crisis Indicator Data'!#REF!="No Data",1,IF(#REF!&lt;&gt;"",1,0))</f>
        <v>#REF!</v>
      </c>
      <c r="K53" s="25" t="e">
        <f>IF('Crisis Indicator Data'!#REF!="No Data",1,IF(#REF!&lt;&gt;"",1,0))</f>
        <v>#REF!</v>
      </c>
      <c r="L53" s="25" t="e">
        <f>IF('Crisis Indicator Data'!#REF!="No Data",1,IF(#REF!&lt;&gt;"",1,0))</f>
        <v>#REF!</v>
      </c>
      <c r="M53" s="25" t="e">
        <f>IF('Crisis Indicator Data'!#REF!="No Data",1,IF(#REF!&lt;&gt;"",1,0))</f>
        <v>#REF!</v>
      </c>
      <c r="N53" s="25" t="e">
        <f>IF('Crisis Indicator Data'!#REF!="No Data",1,IF(#REF!&lt;&gt;"",1,0))</f>
        <v>#REF!</v>
      </c>
      <c r="O53" s="25" t="e">
        <f>IF('Crisis Indicator Data'!#REF!="No Data",1,IF(#REF!&lt;&gt;"",1,0))</f>
        <v>#REF!</v>
      </c>
      <c r="P53" s="25" t="e">
        <f>IF('Crisis Indicator Data'!#REF!="No Data",1,IF(#REF!&lt;&gt;"",1,0))</f>
        <v>#REF!</v>
      </c>
      <c r="Q53" s="25" t="e">
        <f>IF('Crisis Indicator Data'!#REF!="No Data",1,IF(#REF!&lt;&gt;"",1,0))</f>
        <v>#REF!</v>
      </c>
      <c r="R53" s="25" t="e">
        <f>IF('Crisis Indicator Data'!#REF!="No Data",1,IF(#REF!&lt;&gt;"",1,0))</f>
        <v>#REF!</v>
      </c>
      <c r="S53" s="25" t="e">
        <f>IF('Crisis Indicator Data'!#REF!="No Data",1,IF(#REF!&lt;&gt;"",1,0))</f>
        <v>#REF!</v>
      </c>
      <c r="T53" s="25" t="e">
        <f>IF('Crisis Indicator Data'!#REF!="No Data",1,IF(#REF!&lt;&gt;"",1,0))</f>
        <v>#REF!</v>
      </c>
      <c r="U53" s="25" t="e">
        <f>IF('Crisis Indicator Data'!#REF!="No Data",1,IF(#REF!&lt;&gt;"",1,0))</f>
        <v>#REF!</v>
      </c>
      <c r="V53" s="25" t="e">
        <f>IF('Crisis Indicator Data'!#REF!="No Data",1,IF(#REF!&lt;&gt;"",1,0))</f>
        <v>#REF!</v>
      </c>
      <c r="W53" s="25" t="e">
        <f>IF('Crisis Indicator Data'!#REF!="No Data",1,IF(#REF!&lt;&gt;"",1,0))</f>
        <v>#REF!</v>
      </c>
      <c r="X53" s="25" t="e">
        <f>IF('Crisis Indicator Data'!#REF!="No Data",1,IF(#REF!&lt;&gt;"",1,0))</f>
        <v>#REF!</v>
      </c>
      <c r="Y53" s="25" t="e">
        <f>IF('Crisis Indicator Data'!#REF!="No Data",1,IF(#REF!&lt;&gt;"",1,0))</f>
        <v>#REF!</v>
      </c>
      <c r="Z53" s="25" t="e">
        <f>IF('Crisis Indicator Data'!#REF!="No Data",1,IF(#REF!&lt;&gt;"",1,0))</f>
        <v>#REF!</v>
      </c>
      <c r="AA53" s="25" t="e">
        <f>IF('Crisis Indicator Data'!#REF!="No Data",1,IF(#REF!&lt;&gt;"",1,0))</f>
        <v>#REF!</v>
      </c>
      <c r="AB53" s="25" t="e">
        <f>IF('Crisis Indicator Data'!#REF!="No Data",1,IF(#REF!&lt;&gt;"",1,0))</f>
        <v>#REF!</v>
      </c>
      <c r="AC53" s="25" t="e">
        <f>IF('Crisis Indicator Data'!#REF!="No Data",1,IF(#REF!&lt;&gt;"",1,0))</f>
        <v>#REF!</v>
      </c>
      <c r="AD53" s="25" t="e">
        <f>IF('Crisis Indicator Data'!#REF!="No Data",1,IF(#REF!&lt;&gt;"",1,0))</f>
        <v>#REF!</v>
      </c>
      <c r="AE53" s="25" t="e">
        <f>IF('Crisis Indicator Data'!#REF!="No Data",1,IF(#REF!&lt;&gt;"",1,0))</f>
        <v>#REF!</v>
      </c>
      <c r="AF53" s="25" t="e">
        <f>IF('Crisis Indicator Data'!#REF!="No Data",1,IF(#REF!&lt;&gt;"",1,0))</f>
        <v>#REF!</v>
      </c>
      <c r="AG53" s="25" t="e">
        <f>IF('Crisis Indicator Data'!#REF!="No Data",1,IF(#REF!&lt;&gt;"",1,0))</f>
        <v>#REF!</v>
      </c>
      <c r="AH53" s="25" t="e">
        <f>IF('Crisis Indicator Data'!#REF!="No Data",1,IF(#REF!&lt;&gt;"",1,0))</f>
        <v>#REF!</v>
      </c>
      <c r="AI53" s="25" t="e">
        <f>IF('Crisis Indicator Data'!#REF!="No Data",1,IF(#REF!&lt;&gt;"",1,0))</f>
        <v>#REF!</v>
      </c>
      <c r="AJ53" s="25" t="e">
        <f>IF('Crisis Indicator Data'!#REF!="No Data",1,IF(#REF!&lt;&gt;"",1,0))</f>
        <v>#REF!</v>
      </c>
      <c r="AK53" s="25" t="e">
        <f>IF('Crisis Indicator Data'!#REF!="No Data",1,IF(#REF!&lt;&gt;"",1,0))</f>
        <v>#REF!</v>
      </c>
      <c r="AL53" s="25" t="e">
        <f>IF('Crisis Indicator Data'!#REF!="No Data",1,IF(#REF!&lt;&gt;"",1,0))</f>
        <v>#REF!</v>
      </c>
      <c r="AM53" s="25" t="e">
        <f>IF('Crisis Indicator Data'!#REF!="No Data",1,IF(#REF!&lt;&gt;"",1,0))</f>
        <v>#REF!</v>
      </c>
      <c r="AN53" s="25" t="e">
        <f>IF('Crisis Indicator Data'!#REF!="No Data",1,IF(#REF!&lt;&gt;"",1,0))</f>
        <v>#REF!</v>
      </c>
      <c r="AO53" s="25" t="e">
        <f>IF('Crisis Indicator Data'!#REF!="No Data",1,IF(#REF!&lt;&gt;"",1,0))</f>
        <v>#REF!</v>
      </c>
      <c r="AP53" s="25" t="e">
        <f>IF('Crisis Indicator Data'!#REF!="No Data",1,IF(#REF!&lt;&gt;"",1,0))</f>
        <v>#REF!</v>
      </c>
      <c r="AQ53" s="25" t="e">
        <f>IF('Crisis Indicator Data'!#REF!="No Data",1,IF(#REF!&lt;&gt;"",1,0))</f>
        <v>#REF!</v>
      </c>
      <c r="AR53" s="25" t="e">
        <f>IF('Crisis Indicator Data'!#REF!="No Data",1,IF(#REF!&lt;&gt;"",1,0))</f>
        <v>#REF!</v>
      </c>
      <c r="AS53" s="25" t="e">
        <f>IF('Crisis Indicator Data'!#REF!="No Data",1,IF(#REF!&lt;&gt;"",1,0))</f>
        <v>#REF!</v>
      </c>
      <c r="AT53" s="25" t="e">
        <f>IF('Crisis Indicator Data'!#REF!="No Data",1,IF(#REF!&lt;&gt;"",1,0))</f>
        <v>#REF!</v>
      </c>
      <c r="AU53" s="25" t="e">
        <f>IF('Crisis Indicator Data'!#REF!="No Data",1,IF(#REF!&lt;&gt;"",1,0))</f>
        <v>#REF!</v>
      </c>
      <c r="AV53" s="25" t="e">
        <f>IF('Crisis Indicator Data'!#REF!="No Data",1,IF(#REF!&lt;&gt;"",1,0))</f>
        <v>#REF!</v>
      </c>
      <c r="AW53" s="25" t="e">
        <f>IF('Crisis Indicator Data'!#REF!="No Data",1,IF(#REF!&lt;&gt;"",1,0))</f>
        <v>#REF!</v>
      </c>
      <c r="AX53" s="25" t="e">
        <f>IF('Crisis Indicator Data'!#REF!="No Data",1,IF(#REF!&lt;&gt;"",1,0))</f>
        <v>#REF!</v>
      </c>
      <c r="AY53" s="25" t="e">
        <f>IF('Crisis Indicator Data'!#REF!="No Data",1,IF(#REF!&lt;&gt;"",1,0))</f>
        <v>#REF!</v>
      </c>
      <c r="AZ53" s="25" t="e">
        <f>IF('Crisis Indicator Data'!#REF!="No Data",1,IF(#REF!&lt;&gt;"",1,0))</f>
        <v>#REF!</v>
      </c>
      <c r="BA53" t="e">
        <f t="shared" si="2"/>
        <v>#REF!</v>
      </c>
      <c r="BB53" s="27" t="e">
        <f t="shared" si="3"/>
        <v>#REF!</v>
      </c>
    </row>
    <row r="54" spans="1:54" x14ac:dyDescent="0.35">
      <c r="A54" t="s">
        <v>7852</v>
      </c>
      <c r="B54" s="25" t="e">
        <f>IF('Crisis Indicator Data'!#REF!="No Data",1,IF(#REF!&lt;&gt;"",1,0))</f>
        <v>#REF!</v>
      </c>
      <c r="C54" s="25" t="e">
        <f>IF('Crisis Indicator Data'!#REF!="No Data",1,IF(#REF!&lt;&gt;"",1,0))</f>
        <v>#REF!</v>
      </c>
      <c r="D54" s="25" t="e">
        <f>IF('Crisis Indicator Data'!#REF!="No Data",1,IF(#REF!&lt;&gt;"",1,0))</f>
        <v>#REF!</v>
      </c>
      <c r="E54" s="25" t="e">
        <f>IF('Crisis Indicator Data'!#REF!="No Data",1,IF(#REF!&lt;&gt;"",1,0))</f>
        <v>#REF!</v>
      </c>
      <c r="F54" s="25" t="e">
        <f>IF('Crisis Indicator Data'!#REF!="No Data",1,IF(#REF!&lt;&gt;"",1,0))</f>
        <v>#REF!</v>
      </c>
      <c r="G54" s="25" t="e">
        <f>IF('Crisis Indicator Data'!#REF!="No Data",1,IF(#REF!&lt;&gt;"",1,0))</f>
        <v>#REF!</v>
      </c>
      <c r="H54" s="25" t="e">
        <f>IF('Crisis Indicator Data'!#REF!="No Data",1,IF(#REF!&lt;&gt;"",1,0))</f>
        <v>#REF!</v>
      </c>
      <c r="I54" s="25" t="e">
        <f>IF('Crisis Indicator Data'!#REF!="No Data",1,IF(#REF!&lt;&gt;"",1,0))</f>
        <v>#REF!</v>
      </c>
      <c r="J54" s="25" t="e">
        <f>IF('Crisis Indicator Data'!#REF!="No Data",1,IF(#REF!&lt;&gt;"",1,0))</f>
        <v>#REF!</v>
      </c>
      <c r="K54" s="25" t="e">
        <f>IF('Crisis Indicator Data'!#REF!="No Data",1,IF(#REF!&lt;&gt;"",1,0))</f>
        <v>#REF!</v>
      </c>
      <c r="L54" s="25" t="e">
        <f>IF('Crisis Indicator Data'!#REF!="No Data",1,IF(#REF!&lt;&gt;"",1,0))</f>
        <v>#REF!</v>
      </c>
      <c r="M54" s="25" t="e">
        <f>IF('Crisis Indicator Data'!#REF!="No Data",1,IF(#REF!&lt;&gt;"",1,0))</f>
        <v>#REF!</v>
      </c>
      <c r="N54" s="25" t="e">
        <f>IF('Crisis Indicator Data'!#REF!="No Data",1,IF(#REF!&lt;&gt;"",1,0))</f>
        <v>#REF!</v>
      </c>
      <c r="O54" s="25" t="e">
        <f>IF('Crisis Indicator Data'!#REF!="No Data",1,IF(#REF!&lt;&gt;"",1,0))</f>
        <v>#REF!</v>
      </c>
      <c r="P54" s="25" t="e">
        <f>IF('Crisis Indicator Data'!#REF!="No Data",1,IF(#REF!&lt;&gt;"",1,0))</f>
        <v>#REF!</v>
      </c>
      <c r="Q54" s="25" t="e">
        <f>IF('Crisis Indicator Data'!#REF!="No Data",1,IF(#REF!&lt;&gt;"",1,0))</f>
        <v>#REF!</v>
      </c>
      <c r="R54" s="25" t="e">
        <f>IF('Crisis Indicator Data'!#REF!="No Data",1,IF(#REF!&lt;&gt;"",1,0))</f>
        <v>#REF!</v>
      </c>
      <c r="S54" s="25" t="e">
        <f>IF('Crisis Indicator Data'!#REF!="No Data",1,IF(#REF!&lt;&gt;"",1,0))</f>
        <v>#REF!</v>
      </c>
      <c r="T54" s="25" t="e">
        <f>IF('Crisis Indicator Data'!#REF!="No Data",1,IF(#REF!&lt;&gt;"",1,0))</f>
        <v>#REF!</v>
      </c>
      <c r="U54" s="25" t="e">
        <f>IF('Crisis Indicator Data'!#REF!="No Data",1,IF(#REF!&lt;&gt;"",1,0))</f>
        <v>#REF!</v>
      </c>
      <c r="V54" s="25" t="e">
        <f>IF('Crisis Indicator Data'!#REF!="No Data",1,IF(#REF!&lt;&gt;"",1,0))</f>
        <v>#REF!</v>
      </c>
      <c r="W54" s="25" t="e">
        <f>IF('Crisis Indicator Data'!#REF!="No Data",1,IF(#REF!&lt;&gt;"",1,0))</f>
        <v>#REF!</v>
      </c>
      <c r="X54" s="25" t="e">
        <f>IF('Crisis Indicator Data'!#REF!="No Data",1,IF(#REF!&lt;&gt;"",1,0))</f>
        <v>#REF!</v>
      </c>
      <c r="Y54" s="25" t="e">
        <f>IF('Crisis Indicator Data'!#REF!="No Data",1,IF(#REF!&lt;&gt;"",1,0))</f>
        <v>#REF!</v>
      </c>
      <c r="Z54" s="25" t="e">
        <f>IF('Crisis Indicator Data'!#REF!="No Data",1,IF(#REF!&lt;&gt;"",1,0))</f>
        <v>#REF!</v>
      </c>
      <c r="AA54" s="25" t="e">
        <f>IF('Crisis Indicator Data'!#REF!="No Data",1,IF(#REF!&lt;&gt;"",1,0))</f>
        <v>#REF!</v>
      </c>
      <c r="AB54" s="25" t="e">
        <f>IF('Crisis Indicator Data'!#REF!="No Data",1,IF(#REF!&lt;&gt;"",1,0))</f>
        <v>#REF!</v>
      </c>
      <c r="AC54" s="25" t="e">
        <f>IF('Crisis Indicator Data'!#REF!="No Data",1,IF(#REF!&lt;&gt;"",1,0))</f>
        <v>#REF!</v>
      </c>
      <c r="AD54" s="25" t="e">
        <f>IF('Crisis Indicator Data'!#REF!="No Data",1,IF(#REF!&lt;&gt;"",1,0))</f>
        <v>#REF!</v>
      </c>
      <c r="AE54" s="25" t="e">
        <f>IF('Crisis Indicator Data'!#REF!="No Data",1,IF(#REF!&lt;&gt;"",1,0))</f>
        <v>#REF!</v>
      </c>
      <c r="AF54" s="25" t="e">
        <f>IF('Crisis Indicator Data'!#REF!="No Data",1,IF(#REF!&lt;&gt;"",1,0))</f>
        <v>#REF!</v>
      </c>
      <c r="AG54" s="25" t="e">
        <f>IF('Crisis Indicator Data'!#REF!="No Data",1,IF(#REF!&lt;&gt;"",1,0))</f>
        <v>#REF!</v>
      </c>
      <c r="AH54" s="25" t="e">
        <f>IF('Crisis Indicator Data'!#REF!="No Data",1,IF(#REF!&lt;&gt;"",1,0))</f>
        <v>#REF!</v>
      </c>
      <c r="AI54" s="25" t="e">
        <f>IF('Crisis Indicator Data'!#REF!="No Data",1,IF(#REF!&lt;&gt;"",1,0))</f>
        <v>#REF!</v>
      </c>
      <c r="AJ54" s="25" t="e">
        <f>IF('Crisis Indicator Data'!#REF!="No Data",1,IF(#REF!&lt;&gt;"",1,0))</f>
        <v>#REF!</v>
      </c>
      <c r="AK54" s="25" t="e">
        <f>IF('Crisis Indicator Data'!#REF!="No Data",1,IF(#REF!&lt;&gt;"",1,0))</f>
        <v>#REF!</v>
      </c>
      <c r="AL54" s="25" t="e">
        <f>IF('Crisis Indicator Data'!#REF!="No Data",1,IF(#REF!&lt;&gt;"",1,0))</f>
        <v>#REF!</v>
      </c>
      <c r="AM54" s="25" t="e">
        <f>IF('Crisis Indicator Data'!#REF!="No Data",1,IF(#REF!&lt;&gt;"",1,0))</f>
        <v>#REF!</v>
      </c>
      <c r="AN54" s="25" t="e">
        <f>IF('Crisis Indicator Data'!#REF!="No Data",1,IF(#REF!&lt;&gt;"",1,0))</f>
        <v>#REF!</v>
      </c>
      <c r="AO54" s="25" t="e">
        <f>IF('Crisis Indicator Data'!#REF!="No Data",1,IF(#REF!&lt;&gt;"",1,0))</f>
        <v>#REF!</v>
      </c>
      <c r="AP54" s="25" t="e">
        <f>IF('Crisis Indicator Data'!#REF!="No Data",1,IF(#REF!&lt;&gt;"",1,0))</f>
        <v>#REF!</v>
      </c>
      <c r="AQ54" s="25" t="e">
        <f>IF('Crisis Indicator Data'!#REF!="No Data",1,IF(#REF!&lt;&gt;"",1,0))</f>
        <v>#REF!</v>
      </c>
      <c r="AR54" s="25" t="e">
        <f>IF('Crisis Indicator Data'!#REF!="No Data",1,IF(#REF!&lt;&gt;"",1,0))</f>
        <v>#REF!</v>
      </c>
      <c r="AS54" s="25" t="e">
        <f>IF('Crisis Indicator Data'!#REF!="No Data",1,IF(#REF!&lt;&gt;"",1,0))</f>
        <v>#REF!</v>
      </c>
      <c r="AT54" s="25" t="e">
        <f>IF('Crisis Indicator Data'!#REF!="No Data",1,IF(#REF!&lt;&gt;"",1,0))</f>
        <v>#REF!</v>
      </c>
      <c r="AU54" s="25" t="e">
        <f>IF('Crisis Indicator Data'!#REF!="No Data",1,IF(#REF!&lt;&gt;"",1,0))</f>
        <v>#REF!</v>
      </c>
      <c r="AV54" s="25" t="e">
        <f>IF('Crisis Indicator Data'!#REF!="No Data",1,IF(#REF!&lt;&gt;"",1,0))</f>
        <v>#REF!</v>
      </c>
      <c r="AW54" s="25" t="e">
        <f>IF('Crisis Indicator Data'!#REF!="No Data",1,IF(#REF!&lt;&gt;"",1,0))</f>
        <v>#REF!</v>
      </c>
      <c r="AX54" s="25" t="e">
        <f>IF('Crisis Indicator Data'!#REF!="No Data",1,IF(#REF!&lt;&gt;"",1,0))</f>
        <v>#REF!</v>
      </c>
      <c r="AY54" s="25" t="e">
        <f>IF('Crisis Indicator Data'!#REF!="No Data",1,IF(#REF!&lt;&gt;"",1,0))</f>
        <v>#REF!</v>
      </c>
      <c r="AZ54" s="25" t="e">
        <f>IF('Crisis Indicator Data'!#REF!="No Data",1,IF(#REF!&lt;&gt;"",1,0))</f>
        <v>#REF!</v>
      </c>
      <c r="BA54" t="e">
        <f t="shared" si="2"/>
        <v>#REF!</v>
      </c>
      <c r="BB54" s="27" t="e">
        <f t="shared" si="3"/>
        <v>#REF!</v>
      </c>
    </row>
    <row r="55" spans="1:54" x14ac:dyDescent="0.35">
      <c r="A55" t="s">
        <v>7822</v>
      </c>
      <c r="B55" s="25" t="e">
        <f>IF('Crisis Indicator Data'!#REF!="No Data",1,IF(#REF!&lt;&gt;"",1,0))</f>
        <v>#REF!</v>
      </c>
      <c r="C55" s="25" t="e">
        <f>IF('Crisis Indicator Data'!#REF!="No Data",1,IF(#REF!&lt;&gt;"",1,0))</f>
        <v>#REF!</v>
      </c>
      <c r="D55" s="25" t="e">
        <f>IF('Crisis Indicator Data'!#REF!="No Data",1,IF(#REF!&lt;&gt;"",1,0))</f>
        <v>#REF!</v>
      </c>
      <c r="E55" s="25" t="e">
        <f>IF('Crisis Indicator Data'!#REF!="No Data",1,IF(#REF!&lt;&gt;"",1,0))</f>
        <v>#REF!</v>
      </c>
      <c r="F55" s="25" t="e">
        <f>IF('Crisis Indicator Data'!#REF!="No Data",1,IF(#REF!&lt;&gt;"",1,0))</f>
        <v>#REF!</v>
      </c>
      <c r="G55" s="25" t="e">
        <f>IF('Crisis Indicator Data'!#REF!="No Data",1,IF(#REF!&lt;&gt;"",1,0))</f>
        <v>#REF!</v>
      </c>
      <c r="H55" s="25" t="e">
        <f>IF('Crisis Indicator Data'!#REF!="No Data",1,IF(#REF!&lt;&gt;"",1,0))</f>
        <v>#REF!</v>
      </c>
      <c r="I55" s="25" t="e">
        <f>IF('Crisis Indicator Data'!#REF!="No Data",1,IF(#REF!&lt;&gt;"",1,0))</f>
        <v>#REF!</v>
      </c>
      <c r="J55" s="25" t="e">
        <f>IF('Crisis Indicator Data'!#REF!="No Data",1,IF(#REF!&lt;&gt;"",1,0))</f>
        <v>#REF!</v>
      </c>
      <c r="K55" s="25" t="e">
        <f>IF('Crisis Indicator Data'!#REF!="No Data",1,IF(#REF!&lt;&gt;"",1,0))</f>
        <v>#REF!</v>
      </c>
      <c r="L55" s="25" t="e">
        <f>IF('Crisis Indicator Data'!#REF!="No Data",1,IF(#REF!&lt;&gt;"",1,0))</f>
        <v>#REF!</v>
      </c>
      <c r="M55" s="25" t="e">
        <f>IF('Crisis Indicator Data'!#REF!="No Data",1,IF(#REF!&lt;&gt;"",1,0))</f>
        <v>#REF!</v>
      </c>
      <c r="N55" s="25" t="e">
        <f>IF('Crisis Indicator Data'!#REF!="No Data",1,IF(#REF!&lt;&gt;"",1,0))</f>
        <v>#REF!</v>
      </c>
      <c r="O55" s="25" t="e">
        <f>IF('Crisis Indicator Data'!#REF!="No Data",1,IF(#REF!&lt;&gt;"",1,0))</f>
        <v>#REF!</v>
      </c>
      <c r="P55" s="25" t="e">
        <f>IF('Crisis Indicator Data'!#REF!="No Data",1,IF(#REF!&lt;&gt;"",1,0))</f>
        <v>#REF!</v>
      </c>
      <c r="Q55" s="25" t="e">
        <f>IF('Crisis Indicator Data'!#REF!="No Data",1,IF(#REF!&lt;&gt;"",1,0))</f>
        <v>#REF!</v>
      </c>
      <c r="R55" s="25" t="e">
        <f>IF('Crisis Indicator Data'!#REF!="No Data",1,IF(#REF!&lt;&gt;"",1,0))</f>
        <v>#REF!</v>
      </c>
      <c r="S55" s="25" t="e">
        <f>IF('Crisis Indicator Data'!#REF!="No Data",1,IF(#REF!&lt;&gt;"",1,0))</f>
        <v>#REF!</v>
      </c>
      <c r="T55" s="25" t="e">
        <f>IF('Crisis Indicator Data'!#REF!="No Data",1,IF(#REF!&lt;&gt;"",1,0))</f>
        <v>#REF!</v>
      </c>
      <c r="U55" s="25" t="e">
        <f>IF('Crisis Indicator Data'!#REF!="No Data",1,IF(#REF!&lt;&gt;"",1,0))</f>
        <v>#REF!</v>
      </c>
      <c r="V55" s="25" t="e">
        <f>IF('Crisis Indicator Data'!#REF!="No Data",1,IF(#REF!&lt;&gt;"",1,0))</f>
        <v>#REF!</v>
      </c>
      <c r="W55" s="25" t="e">
        <f>IF('Crisis Indicator Data'!#REF!="No Data",1,IF(#REF!&lt;&gt;"",1,0))</f>
        <v>#REF!</v>
      </c>
      <c r="X55" s="25" t="e">
        <f>IF('Crisis Indicator Data'!#REF!="No Data",1,IF(#REF!&lt;&gt;"",1,0))</f>
        <v>#REF!</v>
      </c>
      <c r="Y55" s="25" t="e">
        <f>IF('Crisis Indicator Data'!#REF!="No Data",1,IF(#REF!&lt;&gt;"",1,0))</f>
        <v>#REF!</v>
      </c>
      <c r="Z55" s="25" t="e">
        <f>IF('Crisis Indicator Data'!#REF!="No Data",1,IF(#REF!&lt;&gt;"",1,0))</f>
        <v>#REF!</v>
      </c>
      <c r="AA55" s="25" t="e">
        <f>IF('Crisis Indicator Data'!#REF!="No Data",1,IF(#REF!&lt;&gt;"",1,0))</f>
        <v>#REF!</v>
      </c>
      <c r="AB55" s="25" t="e">
        <f>IF('Crisis Indicator Data'!#REF!="No Data",1,IF(#REF!&lt;&gt;"",1,0))</f>
        <v>#REF!</v>
      </c>
      <c r="AC55" s="25" t="e">
        <f>IF('Crisis Indicator Data'!#REF!="No Data",1,IF(#REF!&lt;&gt;"",1,0))</f>
        <v>#REF!</v>
      </c>
      <c r="AD55" s="25" t="e">
        <f>IF('Crisis Indicator Data'!#REF!="No Data",1,IF(#REF!&lt;&gt;"",1,0))</f>
        <v>#REF!</v>
      </c>
      <c r="AE55" s="25" t="e">
        <f>IF('Crisis Indicator Data'!#REF!="No Data",1,IF(#REF!&lt;&gt;"",1,0))</f>
        <v>#REF!</v>
      </c>
      <c r="AF55" s="25" t="e">
        <f>IF('Crisis Indicator Data'!#REF!="No Data",1,IF(#REF!&lt;&gt;"",1,0))</f>
        <v>#REF!</v>
      </c>
      <c r="AG55" s="25" t="e">
        <f>IF('Crisis Indicator Data'!#REF!="No Data",1,IF(#REF!&lt;&gt;"",1,0))</f>
        <v>#REF!</v>
      </c>
      <c r="AH55" s="25" t="e">
        <f>IF('Crisis Indicator Data'!#REF!="No Data",1,IF(#REF!&lt;&gt;"",1,0))</f>
        <v>#REF!</v>
      </c>
      <c r="AI55" s="25" t="e">
        <f>IF('Crisis Indicator Data'!#REF!="No Data",1,IF(#REF!&lt;&gt;"",1,0))</f>
        <v>#REF!</v>
      </c>
      <c r="AJ55" s="25" t="e">
        <f>IF('Crisis Indicator Data'!#REF!="No Data",1,IF(#REF!&lt;&gt;"",1,0))</f>
        <v>#REF!</v>
      </c>
      <c r="AK55" s="25" t="e">
        <f>IF('Crisis Indicator Data'!#REF!="No Data",1,IF(#REF!&lt;&gt;"",1,0))</f>
        <v>#REF!</v>
      </c>
      <c r="AL55" s="25" t="e">
        <f>IF('Crisis Indicator Data'!#REF!="No Data",1,IF(#REF!&lt;&gt;"",1,0))</f>
        <v>#REF!</v>
      </c>
      <c r="AM55" s="25" t="e">
        <f>IF('Crisis Indicator Data'!#REF!="No Data",1,IF(#REF!&lt;&gt;"",1,0))</f>
        <v>#REF!</v>
      </c>
      <c r="AN55" s="25" t="e">
        <f>IF('Crisis Indicator Data'!#REF!="No Data",1,IF(#REF!&lt;&gt;"",1,0))</f>
        <v>#REF!</v>
      </c>
      <c r="AO55" s="25" t="e">
        <f>IF('Crisis Indicator Data'!#REF!="No Data",1,IF(#REF!&lt;&gt;"",1,0))</f>
        <v>#REF!</v>
      </c>
      <c r="AP55" s="25" t="e">
        <f>IF('Crisis Indicator Data'!#REF!="No Data",1,IF(#REF!&lt;&gt;"",1,0))</f>
        <v>#REF!</v>
      </c>
      <c r="AQ55" s="25" t="e">
        <f>IF('Crisis Indicator Data'!#REF!="No Data",1,IF(#REF!&lt;&gt;"",1,0))</f>
        <v>#REF!</v>
      </c>
      <c r="AR55" s="25" t="e">
        <f>IF('Crisis Indicator Data'!#REF!="No Data",1,IF(#REF!&lt;&gt;"",1,0))</f>
        <v>#REF!</v>
      </c>
      <c r="AS55" s="25" t="e">
        <f>IF('Crisis Indicator Data'!#REF!="No Data",1,IF(#REF!&lt;&gt;"",1,0))</f>
        <v>#REF!</v>
      </c>
      <c r="AT55" s="25" t="e">
        <f>IF('Crisis Indicator Data'!#REF!="No Data",1,IF(#REF!&lt;&gt;"",1,0))</f>
        <v>#REF!</v>
      </c>
      <c r="AU55" s="25" t="e">
        <f>IF('Crisis Indicator Data'!#REF!="No Data",1,IF(#REF!&lt;&gt;"",1,0))</f>
        <v>#REF!</v>
      </c>
      <c r="AV55" s="25" t="e">
        <f>IF('Crisis Indicator Data'!#REF!="No Data",1,IF(#REF!&lt;&gt;"",1,0))</f>
        <v>#REF!</v>
      </c>
      <c r="AW55" s="25" t="e">
        <f>IF('Crisis Indicator Data'!#REF!="No Data",1,IF(#REF!&lt;&gt;"",1,0))</f>
        <v>#REF!</v>
      </c>
      <c r="AX55" s="25" t="e">
        <f>IF('Crisis Indicator Data'!#REF!="No Data",1,IF(#REF!&lt;&gt;"",1,0))</f>
        <v>#REF!</v>
      </c>
      <c r="AY55" s="25" t="e">
        <f>IF('Crisis Indicator Data'!#REF!="No Data",1,IF(#REF!&lt;&gt;"",1,0))</f>
        <v>#REF!</v>
      </c>
      <c r="AZ55" s="25" t="e">
        <f>IF('Crisis Indicator Data'!#REF!="No Data",1,IF(#REF!&lt;&gt;"",1,0))</f>
        <v>#REF!</v>
      </c>
      <c r="BA55" t="e">
        <f t="shared" si="2"/>
        <v>#REF!</v>
      </c>
      <c r="BB55" s="27" t="e">
        <f t="shared" si="3"/>
        <v>#REF!</v>
      </c>
    </row>
    <row r="56" spans="1:54" x14ac:dyDescent="0.35">
      <c r="A56" t="s">
        <v>7827</v>
      </c>
      <c r="B56" s="25" t="e">
        <f>IF('Crisis Indicator Data'!#REF!="No Data",1,IF(#REF!&lt;&gt;"",1,0))</f>
        <v>#REF!</v>
      </c>
      <c r="C56" s="25" t="e">
        <f>IF('Crisis Indicator Data'!#REF!="No Data",1,IF(#REF!&lt;&gt;"",1,0))</f>
        <v>#REF!</v>
      </c>
      <c r="D56" s="25" t="e">
        <f>IF('Crisis Indicator Data'!#REF!="No Data",1,IF(#REF!&lt;&gt;"",1,0))</f>
        <v>#REF!</v>
      </c>
      <c r="E56" s="25" t="e">
        <f>IF('Crisis Indicator Data'!#REF!="No Data",1,IF(#REF!&lt;&gt;"",1,0))</f>
        <v>#REF!</v>
      </c>
      <c r="F56" s="25" t="e">
        <f>IF('Crisis Indicator Data'!#REF!="No Data",1,IF(#REF!&lt;&gt;"",1,0))</f>
        <v>#REF!</v>
      </c>
      <c r="G56" s="25" t="e">
        <f>IF('Crisis Indicator Data'!#REF!="No Data",1,IF(#REF!&lt;&gt;"",1,0))</f>
        <v>#REF!</v>
      </c>
      <c r="H56" s="25" t="e">
        <f>IF('Crisis Indicator Data'!#REF!="No Data",1,IF(#REF!&lt;&gt;"",1,0))</f>
        <v>#REF!</v>
      </c>
      <c r="I56" s="25" t="e">
        <f>IF('Crisis Indicator Data'!#REF!="No Data",1,IF(#REF!&lt;&gt;"",1,0))</f>
        <v>#REF!</v>
      </c>
      <c r="J56" s="25" t="e">
        <f>IF('Crisis Indicator Data'!#REF!="No Data",1,IF(#REF!&lt;&gt;"",1,0))</f>
        <v>#REF!</v>
      </c>
      <c r="K56" s="25" t="e">
        <f>IF('Crisis Indicator Data'!#REF!="No Data",1,IF(#REF!&lt;&gt;"",1,0))</f>
        <v>#REF!</v>
      </c>
      <c r="L56" s="25" t="e">
        <f>IF('Crisis Indicator Data'!#REF!="No Data",1,IF(#REF!&lt;&gt;"",1,0))</f>
        <v>#REF!</v>
      </c>
      <c r="M56" s="25" t="e">
        <f>IF('Crisis Indicator Data'!#REF!="No Data",1,IF(#REF!&lt;&gt;"",1,0))</f>
        <v>#REF!</v>
      </c>
      <c r="N56" s="25" t="e">
        <f>IF('Crisis Indicator Data'!#REF!="No Data",1,IF(#REF!&lt;&gt;"",1,0))</f>
        <v>#REF!</v>
      </c>
      <c r="O56" s="25" t="e">
        <f>IF('Crisis Indicator Data'!#REF!="No Data",1,IF(#REF!&lt;&gt;"",1,0))</f>
        <v>#REF!</v>
      </c>
      <c r="P56" s="25" t="e">
        <f>IF('Crisis Indicator Data'!#REF!="No Data",1,IF(#REF!&lt;&gt;"",1,0))</f>
        <v>#REF!</v>
      </c>
      <c r="Q56" s="25" t="e">
        <f>IF('Crisis Indicator Data'!#REF!="No Data",1,IF(#REF!&lt;&gt;"",1,0))</f>
        <v>#REF!</v>
      </c>
      <c r="R56" s="25" t="e">
        <f>IF('Crisis Indicator Data'!#REF!="No Data",1,IF(#REF!&lt;&gt;"",1,0))</f>
        <v>#REF!</v>
      </c>
      <c r="S56" s="25" t="e">
        <f>IF('Crisis Indicator Data'!#REF!="No Data",1,IF(#REF!&lt;&gt;"",1,0))</f>
        <v>#REF!</v>
      </c>
      <c r="T56" s="25" t="e">
        <f>IF('Crisis Indicator Data'!#REF!="No Data",1,IF(#REF!&lt;&gt;"",1,0))</f>
        <v>#REF!</v>
      </c>
      <c r="U56" s="25" t="e">
        <f>IF('Crisis Indicator Data'!#REF!="No Data",1,IF(#REF!&lt;&gt;"",1,0))</f>
        <v>#REF!</v>
      </c>
      <c r="V56" s="25" t="e">
        <f>IF('Crisis Indicator Data'!#REF!="No Data",1,IF(#REF!&lt;&gt;"",1,0))</f>
        <v>#REF!</v>
      </c>
      <c r="W56" s="25" t="e">
        <f>IF('Crisis Indicator Data'!#REF!="No Data",1,IF(#REF!&lt;&gt;"",1,0))</f>
        <v>#REF!</v>
      </c>
      <c r="X56" s="25" t="e">
        <f>IF('Crisis Indicator Data'!#REF!="No Data",1,IF(#REF!&lt;&gt;"",1,0))</f>
        <v>#REF!</v>
      </c>
      <c r="Y56" s="25" t="e">
        <f>IF('Crisis Indicator Data'!#REF!="No Data",1,IF(#REF!&lt;&gt;"",1,0))</f>
        <v>#REF!</v>
      </c>
      <c r="Z56" s="25" t="e">
        <f>IF('Crisis Indicator Data'!#REF!="No Data",1,IF(#REF!&lt;&gt;"",1,0))</f>
        <v>#REF!</v>
      </c>
      <c r="AA56" s="25" t="e">
        <f>IF('Crisis Indicator Data'!#REF!="No Data",1,IF(#REF!&lt;&gt;"",1,0))</f>
        <v>#REF!</v>
      </c>
      <c r="AB56" s="25" t="e">
        <f>IF('Crisis Indicator Data'!#REF!="No Data",1,IF(#REF!&lt;&gt;"",1,0))</f>
        <v>#REF!</v>
      </c>
      <c r="AC56" s="25" t="e">
        <f>IF('Crisis Indicator Data'!#REF!="No Data",1,IF(#REF!&lt;&gt;"",1,0))</f>
        <v>#REF!</v>
      </c>
      <c r="AD56" s="25" t="e">
        <f>IF('Crisis Indicator Data'!#REF!="No Data",1,IF(#REF!&lt;&gt;"",1,0))</f>
        <v>#REF!</v>
      </c>
      <c r="AE56" s="25" t="e">
        <f>IF('Crisis Indicator Data'!#REF!="No Data",1,IF(#REF!&lt;&gt;"",1,0))</f>
        <v>#REF!</v>
      </c>
      <c r="AF56" s="25" t="e">
        <f>IF('Crisis Indicator Data'!#REF!="No Data",1,IF(#REF!&lt;&gt;"",1,0))</f>
        <v>#REF!</v>
      </c>
      <c r="AG56" s="25" t="e">
        <f>IF('Crisis Indicator Data'!#REF!="No Data",1,IF(#REF!&lt;&gt;"",1,0))</f>
        <v>#REF!</v>
      </c>
      <c r="AH56" s="25" t="e">
        <f>IF('Crisis Indicator Data'!#REF!="No Data",1,IF(#REF!&lt;&gt;"",1,0))</f>
        <v>#REF!</v>
      </c>
      <c r="AI56" s="25" t="e">
        <f>IF('Crisis Indicator Data'!#REF!="No Data",1,IF(#REF!&lt;&gt;"",1,0))</f>
        <v>#REF!</v>
      </c>
      <c r="AJ56" s="25" t="e">
        <f>IF('Crisis Indicator Data'!#REF!="No Data",1,IF(#REF!&lt;&gt;"",1,0))</f>
        <v>#REF!</v>
      </c>
      <c r="AK56" s="25" t="e">
        <f>IF('Crisis Indicator Data'!#REF!="No Data",1,IF(#REF!&lt;&gt;"",1,0))</f>
        <v>#REF!</v>
      </c>
      <c r="AL56" s="25" t="e">
        <f>IF('Crisis Indicator Data'!#REF!="No Data",1,IF(#REF!&lt;&gt;"",1,0))</f>
        <v>#REF!</v>
      </c>
      <c r="AM56" s="25" t="e">
        <f>IF('Crisis Indicator Data'!#REF!="No Data",1,IF(#REF!&lt;&gt;"",1,0))</f>
        <v>#REF!</v>
      </c>
      <c r="AN56" s="25" t="e">
        <f>IF('Crisis Indicator Data'!#REF!="No Data",1,IF(#REF!&lt;&gt;"",1,0))</f>
        <v>#REF!</v>
      </c>
      <c r="AO56" s="25" t="e">
        <f>IF('Crisis Indicator Data'!#REF!="No Data",1,IF(#REF!&lt;&gt;"",1,0))</f>
        <v>#REF!</v>
      </c>
      <c r="AP56" s="25" t="e">
        <f>IF('Crisis Indicator Data'!#REF!="No Data",1,IF(#REF!&lt;&gt;"",1,0))</f>
        <v>#REF!</v>
      </c>
      <c r="AQ56" s="25" t="e">
        <f>IF('Crisis Indicator Data'!#REF!="No Data",1,IF(#REF!&lt;&gt;"",1,0))</f>
        <v>#REF!</v>
      </c>
      <c r="AR56" s="25" t="e">
        <f>IF('Crisis Indicator Data'!#REF!="No Data",1,IF(#REF!&lt;&gt;"",1,0))</f>
        <v>#REF!</v>
      </c>
      <c r="AS56" s="25" t="e">
        <f>IF('Crisis Indicator Data'!#REF!="No Data",1,IF(#REF!&lt;&gt;"",1,0))</f>
        <v>#REF!</v>
      </c>
      <c r="AT56" s="25" t="e">
        <f>IF('Crisis Indicator Data'!#REF!="No Data",1,IF(#REF!&lt;&gt;"",1,0))</f>
        <v>#REF!</v>
      </c>
      <c r="AU56" s="25" t="e">
        <f>IF('Crisis Indicator Data'!#REF!="No Data",1,IF(#REF!&lt;&gt;"",1,0))</f>
        <v>#REF!</v>
      </c>
      <c r="AV56" s="25" t="e">
        <f>IF('Crisis Indicator Data'!#REF!="No Data",1,IF(#REF!&lt;&gt;"",1,0))</f>
        <v>#REF!</v>
      </c>
      <c r="AW56" s="25" t="e">
        <f>IF('Crisis Indicator Data'!#REF!="No Data",1,IF(#REF!&lt;&gt;"",1,0))</f>
        <v>#REF!</v>
      </c>
      <c r="AX56" s="25" t="e">
        <f>IF('Crisis Indicator Data'!#REF!="No Data",1,IF(#REF!&lt;&gt;"",1,0))</f>
        <v>#REF!</v>
      </c>
      <c r="AY56" s="25" t="e">
        <f>IF('Crisis Indicator Data'!#REF!="No Data",1,IF(#REF!&lt;&gt;"",1,0))</f>
        <v>#REF!</v>
      </c>
      <c r="AZ56" s="25" t="e">
        <f>IF('Crisis Indicator Data'!#REF!="No Data",1,IF(#REF!&lt;&gt;"",1,0))</f>
        <v>#REF!</v>
      </c>
      <c r="BA56" t="e">
        <f t="shared" si="2"/>
        <v>#REF!</v>
      </c>
      <c r="BB56" s="27" t="e">
        <f t="shared" si="3"/>
        <v>#REF!</v>
      </c>
    </row>
    <row r="57" spans="1:54" x14ac:dyDescent="0.35">
      <c r="A57" t="s">
        <v>7828</v>
      </c>
      <c r="B57" s="25" t="e">
        <f>IF('Crisis Indicator Data'!#REF!="No Data",1,IF(#REF!&lt;&gt;"",1,0))</f>
        <v>#REF!</v>
      </c>
      <c r="C57" s="25" t="e">
        <f>IF('Crisis Indicator Data'!#REF!="No Data",1,IF(#REF!&lt;&gt;"",1,0))</f>
        <v>#REF!</v>
      </c>
      <c r="D57" s="25" t="e">
        <f>IF('Crisis Indicator Data'!#REF!="No Data",1,IF(#REF!&lt;&gt;"",1,0))</f>
        <v>#REF!</v>
      </c>
      <c r="E57" s="25" t="e">
        <f>IF('Crisis Indicator Data'!#REF!="No Data",1,IF(#REF!&lt;&gt;"",1,0))</f>
        <v>#REF!</v>
      </c>
      <c r="F57" s="25" t="e">
        <f>IF('Crisis Indicator Data'!#REF!="No Data",1,IF(#REF!&lt;&gt;"",1,0))</f>
        <v>#REF!</v>
      </c>
      <c r="G57" s="25" t="e">
        <f>IF('Crisis Indicator Data'!#REF!="No Data",1,IF(#REF!&lt;&gt;"",1,0))</f>
        <v>#REF!</v>
      </c>
      <c r="H57" s="25" t="e">
        <f>IF('Crisis Indicator Data'!#REF!="No Data",1,IF(#REF!&lt;&gt;"",1,0))</f>
        <v>#REF!</v>
      </c>
      <c r="I57" s="25" t="e">
        <f>IF('Crisis Indicator Data'!#REF!="No Data",1,IF(#REF!&lt;&gt;"",1,0))</f>
        <v>#REF!</v>
      </c>
      <c r="J57" s="25" t="e">
        <f>IF('Crisis Indicator Data'!#REF!="No Data",1,IF(#REF!&lt;&gt;"",1,0))</f>
        <v>#REF!</v>
      </c>
      <c r="K57" s="25" t="e">
        <f>IF('Crisis Indicator Data'!#REF!="No Data",1,IF(#REF!&lt;&gt;"",1,0))</f>
        <v>#REF!</v>
      </c>
      <c r="L57" s="25" t="e">
        <f>IF('Crisis Indicator Data'!#REF!="No Data",1,IF(#REF!&lt;&gt;"",1,0))</f>
        <v>#REF!</v>
      </c>
      <c r="M57" s="25" t="e">
        <f>IF('Crisis Indicator Data'!#REF!="No Data",1,IF(#REF!&lt;&gt;"",1,0))</f>
        <v>#REF!</v>
      </c>
      <c r="N57" s="25" t="e">
        <f>IF('Crisis Indicator Data'!#REF!="No Data",1,IF(#REF!&lt;&gt;"",1,0))</f>
        <v>#REF!</v>
      </c>
      <c r="O57" s="25" t="e">
        <f>IF('Crisis Indicator Data'!#REF!="No Data",1,IF(#REF!&lt;&gt;"",1,0))</f>
        <v>#REF!</v>
      </c>
      <c r="P57" s="25" t="e">
        <f>IF('Crisis Indicator Data'!#REF!="No Data",1,IF(#REF!&lt;&gt;"",1,0))</f>
        <v>#REF!</v>
      </c>
      <c r="Q57" s="25" t="e">
        <f>IF('Crisis Indicator Data'!#REF!="No Data",1,IF(#REF!&lt;&gt;"",1,0))</f>
        <v>#REF!</v>
      </c>
      <c r="R57" s="25" t="e">
        <f>IF('Crisis Indicator Data'!#REF!="No Data",1,IF(#REF!&lt;&gt;"",1,0))</f>
        <v>#REF!</v>
      </c>
      <c r="S57" s="25" t="e">
        <f>IF('Crisis Indicator Data'!#REF!="No Data",1,IF(#REF!&lt;&gt;"",1,0))</f>
        <v>#REF!</v>
      </c>
      <c r="T57" s="25" t="e">
        <f>IF('Crisis Indicator Data'!#REF!="No Data",1,IF(#REF!&lt;&gt;"",1,0))</f>
        <v>#REF!</v>
      </c>
      <c r="U57" s="25" t="e">
        <f>IF('Crisis Indicator Data'!#REF!="No Data",1,IF(#REF!&lt;&gt;"",1,0))</f>
        <v>#REF!</v>
      </c>
      <c r="V57" s="25" t="e">
        <f>IF('Crisis Indicator Data'!#REF!="No Data",1,IF(#REF!&lt;&gt;"",1,0))</f>
        <v>#REF!</v>
      </c>
      <c r="W57" s="25" t="e">
        <f>IF('Crisis Indicator Data'!#REF!="No Data",1,IF(#REF!&lt;&gt;"",1,0))</f>
        <v>#REF!</v>
      </c>
      <c r="X57" s="25" t="e">
        <f>IF('Crisis Indicator Data'!#REF!="No Data",1,IF(#REF!&lt;&gt;"",1,0))</f>
        <v>#REF!</v>
      </c>
      <c r="Y57" s="25" t="e">
        <f>IF('Crisis Indicator Data'!#REF!="No Data",1,IF(#REF!&lt;&gt;"",1,0))</f>
        <v>#REF!</v>
      </c>
      <c r="Z57" s="25" t="e">
        <f>IF('Crisis Indicator Data'!#REF!="No Data",1,IF(#REF!&lt;&gt;"",1,0))</f>
        <v>#REF!</v>
      </c>
      <c r="AA57" s="25" t="e">
        <f>IF('Crisis Indicator Data'!#REF!="No Data",1,IF(#REF!&lt;&gt;"",1,0))</f>
        <v>#REF!</v>
      </c>
      <c r="AB57" s="25" t="e">
        <f>IF('Crisis Indicator Data'!#REF!="No Data",1,IF(#REF!&lt;&gt;"",1,0))</f>
        <v>#REF!</v>
      </c>
      <c r="AC57" s="25" t="e">
        <f>IF('Crisis Indicator Data'!#REF!="No Data",1,IF(#REF!&lt;&gt;"",1,0))</f>
        <v>#REF!</v>
      </c>
      <c r="AD57" s="25" t="e">
        <f>IF('Crisis Indicator Data'!#REF!="No Data",1,IF(#REF!&lt;&gt;"",1,0))</f>
        <v>#REF!</v>
      </c>
      <c r="AE57" s="25" t="e">
        <f>IF('Crisis Indicator Data'!#REF!="No Data",1,IF(#REF!&lt;&gt;"",1,0))</f>
        <v>#REF!</v>
      </c>
      <c r="AF57" s="25" t="e">
        <f>IF('Crisis Indicator Data'!#REF!="No Data",1,IF(#REF!&lt;&gt;"",1,0))</f>
        <v>#REF!</v>
      </c>
      <c r="AG57" s="25" t="e">
        <f>IF('Crisis Indicator Data'!#REF!="No Data",1,IF(#REF!&lt;&gt;"",1,0))</f>
        <v>#REF!</v>
      </c>
      <c r="AH57" s="25" t="e">
        <f>IF('Crisis Indicator Data'!#REF!="No Data",1,IF(#REF!&lt;&gt;"",1,0))</f>
        <v>#REF!</v>
      </c>
      <c r="AI57" s="25" t="e">
        <f>IF('Crisis Indicator Data'!#REF!="No Data",1,IF(#REF!&lt;&gt;"",1,0))</f>
        <v>#REF!</v>
      </c>
      <c r="AJ57" s="25" t="e">
        <f>IF('Crisis Indicator Data'!#REF!="No Data",1,IF(#REF!&lt;&gt;"",1,0))</f>
        <v>#REF!</v>
      </c>
      <c r="AK57" s="25" t="e">
        <f>IF('Crisis Indicator Data'!#REF!="No Data",1,IF(#REF!&lt;&gt;"",1,0))</f>
        <v>#REF!</v>
      </c>
      <c r="AL57" s="25" t="e">
        <f>IF('Crisis Indicator Data'!#REF!="No Data",1,IF(#REF!&lt;&gt;"",1,0))</f>
        <v>#REF!</v>
      </c>
      <c r="AM57" s="25" t="e">
        <f>IF('Crisis Indicator Data'!#REF!="No Data",1,IF(#REF!&lt;&gt;"",1,0))</f>
        <v>#REF!</v>
      </c>
      <c r="AN57" s="25" t="e">
        <f>IF('Crisis Indicator Data'!#REF!="No Data",1,IF(#REF!&lt;&gt;"",1,0))</f>
        <v>#REF!</v>
      </c>
      <c r="AO57" s="25" t="e">
        <f>IF('Crisis Indicator Data'!#REF!="No Data",1,IF(#REF!&lt;&gt;"",1,0))</f>
        <v>#REF!</v>
      </c>
      <c r="AP57" s="25" t="e">
        <f>IF('Crisis Indicator Data'!#REF!="No Data",1,IF(#REF!&lt;&gt;"",1,0))</f>
        <v>#REF!</v>
      </c>
      <c r="AQ57" s="25" t="e">
        <f>IF('Crisis Indicator Data'!#REF!="No Data",1,IF(#REF!&lt;&gt;"",1,0))</f>
        <v>#REF!</v>
      </c>
      <c r="AR57" s="25" t="e">
        <f>IF('Crisis Indicator Data'!#REF!="No Data",1,IF(#REF!&lt;&gt;"",1,0))</f>
        <v>#REF!</v>
      </c>
      <c r="AS57" s="25" t="e">
        <f>IF('Crisis Indicator Data'!#REF!="No Data",1,IF(#REF!&lt;&gt;"",1,0))</f>
        <v>#REF!</v>
      </c>
      <c r="AT57" s="25" t="e">
        <f>IF('Crisis Indicator Data'!#REF!="No Data",1,IF(#REF!&lt;&gt;"",1,0))</f>
        <v>#REF!</v>
      </c>
      <c r="AU57" s="25" t="e">
        <f>IF('Crisis Indicator Data'!#REF!="No Data",1,IF(#REF!&lt;&gt;"",1,0))</f>
        <v>#REF!</v>
      </c>
      <c r="AV57" s="25" t="e">
        <f>IF('Crisis Indicator Data'!#REF!="No Data",1,IF(#REF!&lt;&gt;"",1,0))</f>
        <v>#REF!</v>
      </c>
      <c r="AW57" s="25" t="e">
        <f>IF('Crisis Indicator Data'!#REF!="No Data",1,IF(#REF!&lt;&gt;"",1,0))</f>
        <v>#REF!</v>
      </c>
      <c r="AX57" s="25" t="e">
        <f>IF('Crisis Indicator Data'!#REF!="No Data",1,IF(#REF!&lt;&gt;"",1,0))</f>
        <v>#REF!</v>
      </c>
      <c r="AY57" s="25" t="e">
        <f>IF('Crisis Indicator Data'!#REF!="No Data",1,IF(#REF!&lt;&gt;"",1,0))</f>
        <v>#REF!</v>
      </c>
      <c r="AZ57" s="25" t="e">
        <f>IF('Crisis Indicator Data'!#REF!="No Data",1,IF(#REF!&lt;&gt;"",1,0))</f>
        <v>#REF!</v>
      </c>
      <c r="BA57" t="e">
        <f t="shared" si="2"/>
        <v>#REF!</v>
      </c>
      <c r="BB57" s="27" t="e">
        <f t="shared" si="3"/>
        <v>#REF!</v>
      </c>
    </row>
    <row r="58" spans="1:54" x14ac:dyDescent="0.35">
      <c r="A58" t="s">
        <v>7832</v>
      </c>
      <c r="B58" s="25" t="e">
        <f>IF('Crisis Indicator Data'!#REF!="No Data",1,IF(#REF!&lt;&gt;"",1,0))</f>
        <v>#REF!</v>
      </c>
      <c r="C58" s="25" t="e">
        <f>IF('Crisis Indicator Data'!#REF!="No Data",1,IF(#REF!&lt;&gt;"",1,0))</f>
        <v>#REF!</v>
      </c>
      <c r="D58" s="25" t="e">
        <f>IF('Crisis Indicator Data'!#REF!="No Data",1,IF(#REF!&lt;&gt;"",1,0))</f>
        <v>#REF!</v>
      </c>
      <c r="E58" s="25" t="e">
        <f>IF('Crisis Indicator Data'!#REF!="No Data",1,IF(#REF!&lt;&gt;"",1,0))</f>
        <v>#REF!</v>
      </c>
      <c r="F58" s="25" t="e">
        <f>IF('Crisis Indicator Data'!#REF!="No Data",1,IF(#REF!&lt;&gt;"",1,0))</f>
        <v>#REF!</v>
      </c>
      <c r="G58" s="25" t="e">
        <f>IF('Crisis Indicator Data'!#REF!="No Data",1,IF(#REF!&lt;&gt;"",1,0))</f>
        <v>#REF!</v>
      </c>
      <c r="H58" s="25" t="e">
        <f>IF('Crisis Indicator Data'!#REF!="No Data",1,IF(#REF!&lt;&gt;"",1,0))</f>
        <v>#REF!</v>
      </c>
      <c r="I58" s="25" t="e">
        <f>IF('Crisis Indicator Data'!#REF!="No Data",1,IF(#REF!&lt;&gt;"",1,0))</f>
        <v>#REF!</v>
      </c>
      <c r="J58" s="25" t="e">
        <f>IF('Crisis Indicator Data'!#REF!="No Data",1,IF(#REF!&lt;&gt;"",1,0))</f>
        <v>#REF!</v>
      </c>
      <c r="K58" s="25" t="e">
        <f>IF('Crisis Indicator Data'!#REF!="No Data",1,IF(#REF!&lt;&gt;"",1,0))</f>
        <v>#REF!</v>
      </c>
      <c r="L58" s="25" t="e">
        <f>IF('Crisis Indicator Data'!#REF!="No Data",1,IF(#REF!&lt;&gt;"",1,0))</f>
        <v>#REF!</v>
      </c>
      <c r="M58" s="25" t="e">
        <f>IF('Crisis Indicator Data'!#REF!="No Data",1,IF(#REF!&lt;&gt;"",1,0))</f>
        <v>#REF!</v>
      </c>
      <c r="N58" s="25" t="e">
        <f>IF('Crisis Indicator Data'!#REF!="No Data",1,IF(#REF!&lt;&gt;"",1,0))</f>
        <v>#REF!</v>
      </c>
      <c r="O58" s="25" t="e">
        <f>IF('Crisis Indicator Data'!#REF!="No Data",1,IF(#REF!&lt;&gt;"",1,0))</f>
        <v>#REF!</v>
      </c>
      <c r="P58" s="25" t="e">
        <f>IF('Crisis Indicator Data'!#REF!="No Data",1,IF(#REF!&lt;&gt;"",1,0))</f>
        <v>#REF!</v>
      </c>
      <c r="Q58" s="25" t="e">
        <f>IF('Crisis Indicator Data'!#REF!="No Data",1,IF(#REF!&lt;&gt;"",1,0))</f>
        <v>#REF!</v>
      </c>
      <c r="R58" s="25" t="e">
        <f>IF('Crisis Indicator Data'!#REF!="No Data",1,IF(#REF!&lt;&gt;"",1,0))</f>
        <v>#REF!</v>
      </c>
      <c r="S58" s="25" t="e">
        <f>IF('Crisis Indicator Data'!#REF!="No Data",1,IF(#REF!&lt;&gt;"",1,0))</f>
        <v>#REF!</v>
      </c>
      <c r="T58" s="25" t="e">
        <f>IF('Crisis Indicator Data'!#REF!="No Data",1,IF(#REF!&lt;&gt;"",1,0))</f>
        <v>#REF!</v>
      </c>
      <c r="U58" s="25" t="e">
        <f>IF('Crisis Indicator Data'!#REF!="No Data",1,IF(#REF!&lt;&gt;"",1,0))</f>
        <v>#REF!</v>
      </c>
      <c r="V58" s="25" t="e">
        <f>IF('Crisis Indicator Data'!#REF!="No Data",1,IF(#REF!&lt;&gt;"",1,0))</f>
        <v>#REF!</v>
      </c>
      <c r="W58" s="25" t="e">
        <f>IF('Crisis Indicator Data'!#REF!="No Data",1,IF(#REF!&lt;&gt;"",1,0))</f>
        <v>#REF!</v>
      </c>
      <c r="X58" s="25" t="e">
        <f>IF('Crisis Indicator Data'!#REF!="No Data",1,IF(#REF!&lt;&gt;"",1,0))</f>
        <v>#REF!</v>
      </c>
      <c r="Y58" s="25" t="e">
        <f>IF('Crisis Indicator Data'!#REF!="No Data",1,IF(#REF!&lt;&gt;"",1,0))</f>
        <v>#REF!</v>
      </c>
      <c r="Z58" s="25" t="e">
        <f>IF('Crisis Indicator Data'!#REF!="No Data",1,IF(#REF!&lt;&gt;"",1,0))</f>
        <v>#REF!</v>
      </c>
      <c r="AA58" s="25" t="e">
        <f>IF('Crisis Indicator Data'!#REF!="No Data",1,IF(#REF!&lt;&gt;"",1,0))</f>
        <v>#REF!</v>
      </c>
      <c r="AB58" s="25" t="e">
        <f>IF('Crisis Indicator Data'!#REF!="No Data",1,IF(#REF!&lt;&gt;"",1,0))</f>
        <v>#REF!</v>
      </c>
      <c r="AC58" s="25" t="e">
        <f>IF('Crisis Indicator Data'!#REF!="No Data",1,IF(#REF!&lt;&gt;"",1,0))</f>
        <v>#REF!</v>
      </c>
      <c r="AD58" s="25" t="e">
        <f>IF('Crisis Indicator Data'!#REF!="No Data",1,IF(#REF!&lt;&gt;"",1,0))</f>
        <v>#REF!</v>
      </c>
      <c r="AE58" s="25" t="e">
        <f>IF('Crisis Indicator Data'!#REF!="No Data",1,IF(#REF!&lt;&gt;"",1,0))</f>
        <v>#REF!</v>
      </c>
      <c r="AF58" s="25" t="e">
        <f>IF('Crisis Indicator Data'!#REF!="No Data",1,IF(#REF!&lt;&gt;"",1,0))</f>
        <v>#REF!</v>
      </c>
      <c r="AG58" s="25" t="e">
        <f>IF('Crisis Indicator Data'!#REF!="No Data",1,IF(#REF!&lt;&gt;"",1,0))</f>
        <v>#REF!</v>
      </c>
      <c r="AH58" s="25" t="e">
        <f>IF('Crisis Indicator Data'!#REF!="No Data",1,IF(#REF!&lt;&gt;"",1,0))</f>
        <v>#REF!</v>
      </c>
      <c r="AI58" s="25" t="e">
        <f>IF('Crisis Indicator Data'!#REF!="No Data",1,IF(#REF!&lt;&gt;"",1,0))</f>
        <v>#REF!</v>
      </c>
      <c r="AJ58" s="25" t="e">
        <f>IF('Crisis Indicator Data'!#REF!="No Data",1,IF(#REF!&lt;&gt;"",1,0))</f>
        <v>#REF!</v>
      </c>
      <c r="AK58" s="25" t="e">
        <f>IF('Crisis Indicator Data'!#REF!="No Data",1,IF(#REF!&lt;&gt;"",1,0))</f>
        <v>#REF!</v>
      </c>
      <c r="AL58" s="25" t="e">
        <f>IF('Crisis Indicator Data'!#REF!="No Data",1,IF(#REF!&lt;&gt;"",1,0))</f>
        <v>#REF!</v>
      </c>
      <c r="AM58" s="25" t="e">
        <f>IF('Crisis Indicator Data'!#REF!="No Data",1,IF(#REF!&lt;&gt;"",1,0))</f>
        <v>#REF!</v>
      </c>
      <c r="AN58" s="25" t="e">
        <f>IF('Crisis Indicator Data'!#REF!="No Data",1,IF(#REF!&lt;&gt;"",1,0))</f>
        <v>#REF!</v>
      </c>
      <c r="AO58" s="25" t="e">
        <f>IF('Crisis Indicator Data'!#REF!="No Data",1,IF(#REF!&lt;&gt;"",1,0))</f>
        <v>#REF!</v>
      </c>
      <c r="AP58" s="25" t="e">
        <f>IF('Crisis Indicator Data'!#REF!="No Data",1,IF(#REF!&lt;&gt;"",1,0))</f>
        <v>#REF!</v>
      </c>
      <c r="AQ58" s="25" t="e">
        <f>IF('Crisis Indicator Data'!#REF!="No Data",1,IF(#REF!&lt;&gt;"",1,0))</f>
        <v>#REF!</v>
      </c>
      <c r="AR58" s="25" t="e">
        <f>IF('Crisis Indicator Data'!#REF!="No Data",1,IF(#REF!&lt;&gt;"",1,0))</f>
        <v>#REF!</v>
      </c>
      <c r="AS58" s="25" t="e">
        <f>IF('Crisis Indicator Data'!#REF!="No Data",1,IF(#REF!&lt;&gt;"",1,0))</f>
        <v>#REF!</v>
      </c>
      <c r="AT58" s="25" t="e">
        <f>IF('Crisis Indicator Data'!#REF!="No Data",1,IF(#REF!&lt;&gt;"",1,0))</f>
        <v>#REF!</v>
      </c>
      <c r="AU58" s="25" t="e">
        <f>IF('Crisis Indicator Data'!#REF!="No Data",1,IF(#REF!&lt;&gt;"",1,0))</f>
        <v>#REF!</v>
      </c>
      <c r="AV58" s="25" t="e">
        <f>IF('Crisis Indicator Data'!#REF!="No Data",1,IF(#REF!&lt;&gt;"",1,0))</f>
        <v>#REF!</v>
      </c>
      <c r="AW58" s="25" t="e">
        <f>IF('Crisis Indicator Data'!#REF!="No Data",1,IF(#REF!&lt;&gt;"",1,0))</f>
        <v>#REF!</v>
      </c>
      <c r="AX58" s="25" t="e">
        <f>IF('Crisis Indicator Data'!#REF!="No Data",1,IF(#REF!&lt;&gt;"",1,0))</f>
        <v>#REF!</v>
      </c>
      <c r="AY58" s="25" t="e">
        <f>IF('Crisis Indicator Data'!#REF!="No Data",1,IF(#REF!&lt;&gt;"",1,0))</f>
        <v>#REF!</v>
      </c>
      <c r="AZ58" s="25" t="e">
        <f>IF('Crisis Indicator Data'!#REF!="No Data",1,IF(#REF!&lt;&gt;"",1,0))</f>
        <v>#REF!</v>
      </c>
      <c r="BA58" t="e">
        <f t="shared" si="2"/>
        <v>#REF!</v>
      </c>
      <c r="BB58" s="27" t="e">
        <f t="shared" si="3"/>
        <v>#REF!</v>
      </c>
    </row>
    <row r="59" spans="1:54" x14ac:dyDescent="0.35">
      <c r="A59" t="s">
        <v>7830</v>
      </c>
      <c r="B59" s="25" t="e">
        <f>IF('Crisis Indicator Data'!#REF!="No Data",1,IF(#REF!&lt;&gt;"",1,0))</f>
        <v>#REF!</v>
      </c>
      <c r="C59" s="25" t="e">
        <f>IF('Crisis Indicator Data'!#REF!="No Data",1,IF(#REF!&lt;&gt;"",1,0))</f>
        <v>#REF!</v>
      </c>
      <c r="D59" s="25" t="e">
        <f>IF('Crisis Indicator Data'!#REF!="No Data",1,IF(#REF!&lt;&gt;"",1,0))</f>
        <v>#REF!</v>
      </c>
      <c r="E59" s="25" t="e">
        <f>IF('Crisis Indicator Data'!#REF!="No Data",1,IF(#REF!&lt;&gt;"",1,0))</f>
        <v>#REF!</v>
      </c>
      <c r="F59" s="25" t="e">
        <f>IF('Crisis Indicator Data'!#REF!="No Data",1,IF(#REF!&lt;&gt;"",1,0))</f>
        <v>#REF!</v>
      </c>
      <c r="G59" s="25" t="e">
        <f>IF('Crisis Indicator Data'!#REF!="No Data",1,IF(#REF!&lt;&gt;"",1,0))</f>
        <v>#REF!</v>
      </c>
      <c r="H59" s="25" t="e">
        <f>IF('Crisis Indicator Data'!#REF!="No Data",1,IF(#REF!&lt;&gt;"",1,0))</f>
        <v>#REF!</v>
      </c>
      <c r="I59" s="25" t="e">
        <f>IF('Crisis Indicator Data'!#REF!="No Data",1,IF(#REF!&lt;&gt;"",1,0))</f>
        <v>#REF!</v>
      </c>
      <c r="J59" s="25" t="e">
        <f>IF('Crisis Indicator Data'!#REF!="No Data",1,IF(#REF!&lt;&gt;"",1,0))</f>
        <v>#REF!</v>
      </c>
      <c r="K59" s="25" t="e">
        <f>IF('Crisis Indicator Data'!#REF!="No Data",1,IF(#REF!&lt;&gt;"",1,0))</f>
        <v>#REF!</v>
      </c>
      <c r="L59" s="25" t="e">
        <f>IF('Crisis Indicator Data'!#REF!="No Data",1,IF(#REF!&lt;&gt;"",1,0))</f>
        <v>#REF!</v>
      </c>
      <c r="M59" s="25" t="e">
        <f>IF('Crisis Indicator Data'!#REF!="No Data",1,IF(#REF!&lt;&gt;"",1,0))</f>
        <v>#REF!</v>
      </c>
      <c r="N59" s="25" t="e">
        <f>IF('Crisis Indicator Data'!#REF!="No Data",1,IF(#REF!&lt;&gt;"",1,0))</f>
        <v>#REF!</v>
      </c>
      <c r="O59" s="25" t="e">
        <f>IF('Crisis Indicator Data'!#REF!="No Data",1,IF(#REF!&lt;&gt;"",1,0))</f>
        <v>#REF!</v>
      </c>
      <c r="P59" s="25" t="e">
        <f>IF('Crisis Indicator Data'!#REF!="No Data",1,IF(#REF!&lt;&gt;"",1,0))</f>
        <v>#REF!</v>
      </c>
      <c r="Q59" s="25" t="e">
        <f>IF('Crisis Indicator Data'!#REF!="No Data",1,IF(#REF!&lt;&gt;"",1,0))</f>
        <v>#REF!</v>
      </c>
      <c r="R59" s="25" t="e">
        <f>IF('Crisis Indicator Data'!#REF!="No Data",1,IF(#REF!&lt;&gt;"",1,0))</f>
        <v>#REF!</v>
      </c>
      <c r="S59" s="25" t="e">
        <f>IF('Crisis Indicator Data'!#REF!="No Data",1,IF(#REF!&lt;&gt;"",1,0))</f>
        <v>#REF!</v>
      </c>
      <c r="T59" s="25" t="e">
        <f>IF('Crisis Indicator Data'!#REF!="No Data",1,IF(#REF!&lt;&gt;"",1,0))</f>
        <v>#REF!</v>
      </c>
      <c r="U59" s="25" t="e">
        <f>IF('Crisis Indicator Data'!#REF!="No Data",1,IF(#REF!&lt;&gt;"",1,0))</f>
        <v>#REF!</v>
      </c>
      <c r="V59" s="25" t="e">
        <f>IF('Crisis Indicator Data'!#REF!="No Data",1,IF(#REF!&lt;&gt;"",1,0))</f>
        <v>#REF!</v>
      </c>
      <c r="W59" s="25" t="e">
        <f>IF('Crisis Indicator Data'!#REF!="No Data",1,IF(#REF!&lt;&gt;"",1,0))</f>
        <v>#REF!</v>
      </c>
      <c r="X59" s="25" t="e">
        <f>IF('Crisis Indicator Data'!#REF!="No Data",1,IF(#REF!&lt;&gt;"",1,0))</f>
        <v>#REF!</v>
      </c>
      <c r="Y59" s="25" t="e">
        <f>IF('Crisis Indicator Data'!#REF!="No Data",1,IF(#REF!&lt;&gt;"",1,0))</f>
        <v>#REF!</v>
      </c>
      <c r="Z59" s="25" t="e">
        <f>IF('Crisis Indicator Data'!#REF!="No Data",1,IF(#REF!&lt;&gt;"",1,0))</f>
        <v>#REF!</v>
      </c>
      <c r="AA59" s="25" t="e">
        <f>IF('Crisis Indicator Data'!#REF!="No Data",1,IF(#REF!&lt;&gt;"",1,0))</f>
        <v>#REF!</v>
      </c>
      <c r="AB59" s="25" t="e">
        <f>IF('Crisis Indicator Data'!#REF!="No Data",1,IF(#REF!&lt;&gt;"",1,0))</f>
        <v>#REF!</v>
      </c>
      <c r="AC59" s="25" t="e">
        <f>IF('Crisis Indicator Data'!#REF!="No Data",1,IF(#REF!&lt;&gt;"",1,0))</f>
        <v>#REF!</v>
      </c>
      <c r="AD59" s="25" t="e">
        <f>IF('Crisis Indicator Data'!#REF!="No Data",1,IF(#REF!&lt;&gt;"",1,0))</f>
        <v>#REF!</v>
      </c>
      <c r="AE59" s="25" t="e">
        <f>IF('Crisis Indicator Data'!#REF!="No Data",1,IF(#REF!&lt;&gt;"",1,0))</f>
        <v>#REF!</v>
      </c>
      <c r="AF59" s="25" t="e">
        <f>IF('Crisis Indicator Data'!#REF!="No Data",1,IF(#REF!&lt;&gt;"",1,0))</f>
        <v>#REF!</v>
      </c>
      <c r="AG59" s="25" t="e">
        <f>IF('Crisis Indicator Data'!#REF!="No Data",1,IF(#REF!&lt;&gt;"",1,0))</f>
        <v>#REF!</v>
      </c>
      <c r="AH59" s="25" t="e">
        <f>IF('Crisis Indicator Data'!#REF!="No Data",1,IF(#REF!&lt;&gt;"",1,0))</f>
        <v>#REF!</v>
      </c>
      <c r="AI59" s="25" t="e">
        <f>IF('Crisis Indicator Data'!#REF!="No Data",1,IF(#REF!&lt;&gt;"",1,0))</f>
        <v>#REF!</v>
      </c>
      <c r="AJ59" s="25" t="e">
        <f>IF('Crisis Indicator Data'!#REF!="No Data",1,IF(#REF!&lt;&gt;"",1,0))</f>
        <v>#REF!</v>
      </c>
      <c r="AK59" s="25" t="e">
        <f>IF('Crisis Indicator Data'!#REF!="No Data",1,IF(#REF!&lt;&gt;"",1,0))</f>
        <v>#REF!</v>
      </c>
      <c r="AL59" s="25" t="e">
        <f>IF('Crisis Indicator Data'!#REF!="No Data",1,IF(#REF!&lt;&gt;"",1,0))</f>
        <v>#REF!</v>
      </c>
      <c r="AM59" s="25" t="e">
        <f>IF('Crisis Indicator Data'!#REF!="No Data",1,IF(#REF!&lt;&gt;"",1,0))</f>
        <v>#REF!</v>
      </c>
      <c r="AN59" s="25" t="e">
        <f>IF('Crisis Indicator Data'!#REF!="No Data",1,IF(#REF!&lt;&gt;"",1,0))</f>
        <v>#REF!</v>
      </c>
      <c r="AO59" s="25" t="e">
        <f>IF('Crisis Indicator Data'!#REF!="No Data",1,IF(#REF!&lt;&gt;"",1,0))</f>
        <v>#REF!</v>
      </c>
      <c r="AP59" s="25" t="e">
        <f>IF('Crisis Indicator Data'!#REF!="No Data",1,IF(#REF!&lt;&gt;"",1,0))</f>
        <v>#REF!</v>
      </c>
      <c r="AQ59" s="25" t="e">
        <f>IF('Crisis Indicator Data'!#REF!="No Data",1,IF(#REF!&lt;&gt;"",1,0))</f>
        <v>#REF!</v>
      </c>
      <c r="AR59" s="25" t="e">
        <f>IF('Crisis Indicator Data'!#REF!="No Data",1,IF(#REF!&lt;&gt;"",1,0))</f>
        <v>#REF!</v>
      </c>
      <c r="AS59" s="25" t="e">
        <f>IF('Crisis Indicator Data'!#REF!="No Data",1,IF(#REF!&lt;&gt;"",1,0))</f>
        <v>#REF!</v>
      </c>
      <c r="AT59" s="25" t="e">
        <f>IF('Crisis Indicator Data'!#REF!="No Data",1,IF(#REF!&lt;&gt;"",1,0))</f>
        <v>#REF!</v>
      </c>
      <c r="AU59" s="25" t="e">
        <f>IF('Crisis Indicator Data'!#REF!="No Data",1,IF(#REF!&lt;&gt;"",1,0))</f>
        <v>#REF!</v>
      </c>
      <c r="AV59" s="25" t="e">
        <f>IF('Crisis Indicator Data'!#REF!="No Data",1,IF(#REF!&lt;&gt;"",1,0))</f>
        <v>#REF!</v>
      </c>
      <c r="AW59" s="25" t="e">
        <f>IF('Crisis Indicator Data'!#REF!="No Data",1,IF(#REF!&lt;&gt;"",1,0))</f>
        <v>#REF!</v>
      </c>
      <c r="AX59" s="25" t="e">
        <f>IF('Crisis Indicator Data'!#REF!="No Data",1,IF(#REF!&lt;&gt;"",1,0))</f>
        <v>#REF!</v>
      </c>
      <c r="AY59" s="25" t="e">
        <f>IF('Crisis Indicator Data'!#REF!="No Data",1,IF(#REF!&lt;&gt;"",1,0))</f>
        <v>#REF!</v>
      </c>
      <c r="AZ59" s="25" t="e">
        <f>IF('Crisis Indicator Data'!#REF!="No Data",1,IF(#REF!&lt;&gt;"",1,0))</f>
        <v>#REF!</v>
      </c>
      <c r="BA59" t="e">
        <f t="shared" si="2"/>
        <v>#REF!</v>
      </c>
      <c r="BB59" s="27" t="e">
        <f t="shared" si="3"/>
        <v>#REF!</v>
      </c>
    </row>
    <row r="60" spans="1:54" x14ac:dyDescent="0.35">
      <c r="A60" t="s">
        <v>7834</v>
      </c>
      <c r="B60" s="25" t="e">
        <f>IF('Crisis Indicator Data'!#REF!="No Data",1,IF(#REF!&lt;&gt;"",1,0))</f>
        <v>#REF!</v>
      </c>
      <c r="C60" s="25" t="e">
        <f>IF('Crisis Indicator Data'!#REF!="No Data",1,IF(#REF!&lt;&gt;"",1,0))</f>
        <v>#REF!</v>
      </c>
      <c r="D60" s="25" t="e">
        <f>IF('Crisis Indicator Data'!#REF!="No Data",1,IF(#REF!&lt;&gt;"",1,0))</f>
        <v>#REF!</v>
      </c>
      <c r="E60" s="25" t="e">
        <f>IF('Crisis Indicator Data'!#REF!="No Data",1,IF(#REF!&lt;&gt;"",1,0))</f>
        <v>#REF!</v>
      </c>
      <c r="F60" s="25" t="e">
        <f>IF('Crisis Indicator Data'!#REF!="No Data",1,IF(#REF!&lt;&gt;"",1,0))</f>
        <v>#REF!</v>
      </c>
      <c r="G60" s="25" t="e">
        <f>IF('Crisis Indicator Data'!#REF!="No Data",1,IF(#REF!&lt;&gt;"",1,0))</f>
        <v>#REF!</v>
      </c>
      <c r="H60" s="25" t="e">
        <f>IF('Crisis Indicator Data'!#REF!="No Data",1,IF(#REF!&lt;&gt;"",1,0))</f>
        <v>#REF!</v>
      </c>
      <c r="I60" s="25" t="e">
        <f>IF('Crisis Indicator Data'!#REF!="No Data",1,IF(#REF!&lt;&gt;"",1,0))</f>
        <v>#REF!</v>
      </c>
      <c r="J60" s="25" t="e">
        <f>IF('Crisis Indicator Data'!#REF!="No Data",1,IF(#REF!&lt;&gt;"",1,0))</f>
        <v>#REF!</v>
      </c>
      <c r="K60" s="25" t="e">
        <f>IF('Crisis Indicator Data'!#REF!="No Data",1,IF(#REF!&lt;&gt;"",1,0))</f>
        <v>#REF!</v>
      </c>
      <c r="L60" s="25" t="e">
        <f>IF('Crisis Indicator Data'!#REF!="No Data",1,IF(#REF!&lt;&gt;"",1,0))</f>
        <v>#REF!</v>
      </c>
      <c r="M60" s="25" t="e">
        <f>IF('Crisis Indicator Data'!#REF!="No Data",1,IF(#REF!&lt;&gt;"",1,0))</f>
        <v>#REF!</v>
      </c>
      <c r="N60" s="25" t="e">
        <f>IF('Crisis Indicator Data'!#REF!="No Data",1,IF(#REF!&lt;&gt;"",1,0))</f>
        <v>#REF!</v>
      </c>
      <c r="O60" s="25" t="e">
        <f>IF('Crisis Indicator Data'!#REF!="No Data",1,IF(#REF!&lt;&gt;"",1,0))</f>
        <v>#REF!</v>
      </c>
      <c r="P60" s="25" t="e">
        <f>IF('Crisis Indicator Data'!#REF!="No Data",1,IF(#REF!&lt;&gt;"",1,0))</f>
        <v>#REF!</v>
      </c>
      <c r="Q60" s="25" t="e">
        <f>IF('Crisis Indicator Data'!#REF!="No Data",1,IF(#REF!&lt;&gt;"",1,0))</f>
        <v>#REF!</v>
      </c>
      <c r="R60" s="25" t="e">
        <f>IF('Crisis Indicator Data'!#REF!="No Data",1,IF(#REF!&lt;&gt;"",1,0))</f>
        <v>#REF!</v>
      </c>
      <c r="S60" s="25" t="e">
        <f>IF('Crisis Indicator Data'!#REF!="No Data",1,IF(#REF!&lt;&gt;"",1,0))</f>
        <v>#REF!</v>
      </c>
      <c r="T60" s="25" t="e">
        <f>IF('Crisis Indicator Data'!#REF!="No Data",1,IF(#REF!&lt;&gt;"",1,0))</f>
        <v>#REF!</v>
      </c>
      <c r="U60" s="25" t="e">
        <f>IF('Crisis Indicator Data'!#REF!="No Data",1,IF(#REF!&lt;&gt;"",1,0))</f>
        <v>#REF!</v>
      </c>
      <c r="V60" s="25" t="e">
        <f>IF('Crisis Indicator Data'!#REF!="No Data",1,IF(#REF!&lt;&gt;"",1,0))</f>
        <v>#REF!</v>
      </c>
      <c r="W60" s="25" t="e">
        <f>IF('Crisis Indicator Data'!#REF!="No Data",1,IF(#REF!&lt;&gt;"",1,0))</f>
        <v>#REF!</v>
      </c>
      <c r="X60" s="25" t="e">
        <f>IF('Crisis Indicator Data'!#REF!="No Data",1,IF(#REF!&lt;&gt;"",1,0))</f>
        <v>#REF!</v>
      </c>
      <c r="Y60" s="25" t="e">
        <f>IF('Crisis Indicator Data'!#REF!="No Data",1,IF(#REF!&lt;&gt;"",1,0))</f>
        <v>#REF!</v>
      </c>
      <c r="Z60" s="25" t="e">
        <f>IF('Crisis Indicator Data'!#REF!="No Data",1,IF(#REF!&lt;&gt;"",1,0))</f>
        <v>#REF!</v>
      </c>
      <c r="AA60" s="25" t="e">
        <f>IF('Crisis Indicator Data'!#REF!="No Data",1,IF(#REF!&lt;&gt;"",1,0))</f>
        <v>#REF!</v>
      </c>
      <c r="AB60" s="25" t="e">
        <f>IF('Crisis Indicator Data'!#REF!="No Data",1,IF(#REF!&lt;&gt;"",1,0))</f>
        <v>#REF!</v>
      </c>
      <c r="AC60" s="25" t="e">
        <f>IF('Crisis Indicator Data'!#REF!="No Data",1,IF(#REF!&lt;&gt;"",1,0))</f>
        <v>#REF!</v>
      </c>
      <c r="AD60" s="25" t="e">
        <f>IF('Crisis Indicator Data'!#REF!="No Data",1,IF(#REF!&lt;&gt;"",1,0))</f>
        <v>#REF!</v>
      </c>
      <c r="AE60" s="25" t="e">
        <f>IF('Crisis Indicator Data'!#REF!="No Data",1,IF(#REF!&lt;&gt;"",1,0))</f>
        <v>#REF!</v>
      </c>
      <c r="AF60" s="25" t="e">
        <f>IF('Crisis Indicator Data'!#REF!="No Data",1,IF(#REF!&lt;&gt;"",1,0))</f>
        <v>#REF!</v>
      </c>
      <c r="AG60" s="25" t="e">
        <f>IF('Crisis Indicator Data'!#REF!="No Data",1,IF(#REF!&lt;&gt;"",1,0))</f>
        <v>#REF!</v>
      </c>
      <c r="AH60" s="25" t="e">
        <f>IF('Crisis Indicator Data'!#REF!="No Data",1,IF(#REF!&lt;&gt;"",1,0))</f>
        <v>#REF!</v>
      </c>
      <c r="AI60" s="25" t="e">
        <f>IF('Crisis Indicator Data'!#REF!="No Data",1,IF(#REF!&lt;&gt;"",1,0))</f>
        <v>#REF!</v>
      </c>
      <c r="AJ60" s="25" t="e">
        <f>IF('Crisis Indicator Data'!#REF!="No Data",1,IF(#REF!&lt;&gt;"",1,0))</f>
        <v>#REF!</v>
      </c>
      <c r="AK60" s="25" t="e">
        <f>IF('Crisis Indicator Data'!#REF!="No Data",1,IF(#REF!&lt;&gt;"",1,0))</f>
        <v>#REF!</v>
      </c>
      <c r="AL60" s="25" t="e">
        <f>IF('Crisis Indicator Data'!#REF!="No Data",1,IF(#REF!&lt;&gt;"",1,0))</f>
        <v>#REF!</v>
      </c>
      <c r="AM60" s="25" t="e">
        <f>IF('Crisis Indicator Data'!#REF!="No Data",1,IF(#REF!&lt;&gt;"",1,0))</f>
        <v>#REF!</v>
      </c>
      <c r="AN60" s="25" t="e">
        <f>IF('Crisis Indicator Data'!#REF!="No Data",1,IF(#REF!&lt;&gt;"",1,0))</f>
        <v>#REF!</v>
      </c>
      <c r="AO60" s="25" t="e">
        <f>IF('Crisis Indicator Data'!#REF!="No Data",1,IF(#REF!&lt;&gt;"",1,0))</f>
        <v>#REF!</v>
      </c>
      <c r="AP60" s="25" t="e">
        <f>IF('Crisis Indicator Data'!#REF!="No Data",1,IF(#REF!&lt;&gt;"",1,0))</f>
        <v>#REF!</v>
      </c>
      <c r="AQ60" s="25" t="e">
        <f>IF('Crisis Indicator Data'!#REF!="No Data",1,IF(#REF!&lt;&gt;"",1,0))</f>
        <v>#REF!</v>
      </c>
      <c r="AR60" s="25" t="e">
        <f>IF('Crisis Indicator Data'!#REF!="No Data",1,IF(#REF!&lt;&gt;"",1,0))</f>
        <v>#REF!</v>
      </c>
      <c r="AS60" s="25" t="e">
        <f>IF('Crisis Indicator Data'!#REF!="No Data",1,IF(#REF!&lt;&gt;"",1,0))</f>
        <v>#REF!</v>
      </c>
      <c r="AT60" s="25" t="e">
        <f>IF('Crisis Indicator Data'!#REF!="No Data",1,IF(#REF!&lt;&gt;"",1,0))</f>
        <v>#REF!</v>
      </c>
      <c r="AU60" s="25" t="e">
        <f>IF('Crisis Indicator Data'!#REF!="No Data",1,IF(#REF!&lt;&gt;"",1,0))</f>
        <v>#REF!</v>
      </c>
      <c r="AV60" s="25" t="e">
        <f>IF('Crisis Indicator Data'!#REF!="No Data",1,IF(#REF!&lt;&gt;"",1,0))</f>
        <v>#REF!</v>
      </c>
      <c r="AW60" s="25" t="e">
        <f>IF('Crisis Indicator Data'!#REF!="No Data",1,IF(#REF!&lt;&gt;"",1,0))</f>
        <v>#REF!</v>
      </c>
      <c r="AX60" s="25" t="e">
        <f>IF('Crisis Indicator Data'!#REF!="No Data",1,IF(#REF!&lt;&gt;"",1,0))</f>
        <v>#REF!</v>
      </c>
      <c r="AY60" s="25" t="e">
        <f>IF('Crisis Indicator Data'!#REF!="No Data",1,IF(#REF!&lt;&gt;"",1,0))</f>
        <v>#REF!</v>
      </c>
      <c r="AZ60" s="25" t="e">
        <f>IF('Crisis Indicator Data'!#REF!="No Data",1,IF(#REF!&lt;&gt;"",1,0))</f>
        <v>#REF!</v>
      </c>
      <c r="BA60" t="e">
        <f t="shared" si="2"/>
        <v>#REF!</v>
      </c>
      <c r="BB60" s="27" t="e">
        <f t="shared" si="3"/>
        <v>#REF!</v>
      </c>
    </row>
    <row r="61" spans="1:54" x14ac:dyDescent="0.35">
      <c r="A61" t="s">
        <v>7838</v>
      </c>
      <c r="B61" s="25" t="e">
        <f>IF('Crisis Indicator Data'!#REF!="No Data",1,IF(#REF!&lt;&gt;"",1,0))</f>
        <v>#REF!</v>
      </c>
      <c r="C61" s="25" t="e">
        <f>IF('Crisis Indicator Data'!#REF!="No Data",1,IF(#REF!&lt;&gt;"",1,0))</f>
        <v>#REF!</v>
      </c>
      <c r="D61" s="25" t="e">
        <f>IF('Crisis Indicator Data'!#REF!="No Data",1,IF(#REF!&lt;&gt;"",1,0))</f>
        <v>#REF!</v>
      </c>
      <c r="E61" s="25" t="e">
        <f>IF('Crisis Indicator Data'!#REF!="No Data",1,IF(#REF!&lt;&gt;"",1,0))</f>
        <v>#REF!</v>
      </c>
      <c r="F61" s="25" t="e">
        <f>IF('Crisis Indicator Data'!#REF!="No Data",1,IF(#REF!&lt;&gt;"",1,0))</f>
        <v>#REF!</v>
      </c>
      <c r="G61" s="25" t="e">
        <f>IF('Crisis Indicator Data'!#REF!="No Data",1,IF(#REF!&lt;&gt;"",1,0))</f>
        <v>#REF!</v>
      </c>
      <c r="H61" s="25" t="e">
        <f>IF('Crisis Indicator Data'!#REF!="No Data",1,IF(#REF!&lt;&gt;"",1,0))</f>
        <v>#REF!</v>
      </c>
      <c r="I61" s="25" t="e">
        <f>IF('Crisis Indicator Data'!#REF!="No Data",1,IF(#REF!&lt;&gt;"",1,0))</f>
        <v>#REF!</v>
      </c>
      <c r="J61" s="25" t="e">
        <f>IF('Crisis Indicator Data'!#REF!="No Data",1,IF(#REF!&lt;&gt;"",1,0))</f>
        <v>#REF!</v>
      </c>
      <c r="K61" s="25" t="e">
        <f>IF('Crisis Indicator Data'!#REF!="No Data",1,IF(#REF!&lt;&gt;"",1,0))</f>
        <v>#REF!</v>
      </c>
      <c r="L61" s="25" t="e">
        <f>IF('Crisis Indicator Data'!#REF!="No Data",1,IF(#REF!&lt;&gt;"",1,0))</f>
        <v>#REF!</v>
      </c>
      <c r="M61" s="25" t="e">
        <f>IF('Crisis Indicator Data'!#REF!="No Data",1,IF(#REF!&lt;&gt;"",1,0))</f>
        <v>#REF!</v>
      </c>
      <c r="N61" s="25" t="e">
        <f>IF('Crisis Indicator Data'!#REF!="No Data",1,IF(#REF!&lt;&gt;"",1,0))</f>
        <v>#REF!</v>
      </c>
      <c r="O61" s="25" t="e">
        <f>IF('Crisis Indicator Data'!#REF!="No Data",1,IF(#REF!&lt;&gt;"",1,0))</f>
        <v>#REF!</v>
      </c>
      <c r="P61" s="25" t="e">
        <f>IF('Crisis Indicator Data'!#REF!="No Data",1,IF(#REF!&lt;&gt;"",1,0))</f>
        <v>#REF!</v>
      </c>
      <c r="Q61" s="25" t="e">
        <f>IF('Crisis Indicator Data'!#REF!="No Data",1,IF(#REF!&lt;&gt;"",1,0))</f>
        <v>#REF!</v>
      </c>
      <c r="R61" s="25" t="e">
        <f>IF('Crisis Indicator Data'!#REF!="No Data",1,IF(#REF!&lt;&gt;"",1,0))</f>
        <v>#REF!</v>
      </c>
      <c r="S61" s="25" t="e">
        <f>IF('Crisis Indicator Data'!#REF!="No Data",1,IF(#REF!&lt;&gt;"",1,0))</f>
        <v>#REF!</v>
      </c>
      <c r="T61" s="25" t="e">
        <f>IF('Crisis Indicator Data'!#REF!="No Data",1,IF(#REF!&lt;&gt;"",1,0))</f>
        <v>#REF!</v>
      </c>
      <c r="U61" s="25" t="e">
        <f>IF('Crisis Indicator Data'!#REF!="No Data",1,IF(#REF!&lt;&gt;"",1,0))</f>
        <v>#REF!</v>
      </c>
      <c r="V61" s="25" t="e">
        <f>IF('Crisis Indicator Data'!#REF!="No Data",1,IF(#REF!&lt;&gt;"",1,0))</f>
        <v>#REF!</v>
      </c>
      <c r="W61" s="25" t="e">
        <f>IF('Crisis Indicator Data'!#REF!="No Data",1,IF(#REF!&lt;&gt;"",1,0))</f>
        <v>#REF!</v>
      </c>
      <c r="X61" s="25" t="e">
        <f>IF('Crisis Indicator Data'!#REF!="No Data",1,IF(#REF!&lt;&gt;"",1,0))</f>
        <v>#REF!</v>
      </c>
      <c r="Y61" s="25" t="e">
        <f>IF('Crisis Indicator Data'!#REF!="No Data",1,IF(#REF!&lt;&gt;"",1,0))</f>
        <v>#REF!</v>
      </c>
      <c r="Z61" s="25" t="e">
        <f>IF('Crisis Indicator Data'!#REF!="No Data",1,IF(#REF!&lt;&gt;"",1,0))</f>
        <v>#REF!</v>
      </c>
      <c r="AA61" s="25" t="e">
        <f>IF('Crisis Indicator Data'!#REF!="No Data",1,IF(#REF!&lt;&gt;"",1,0))</f>
        <v>#REF!</v>
      </c>
      <c r="AB61" s="25" t="e">
        <f>IF('Crisis Indicator Data'!#REF!="No Data",1,IF(#REF!&lt;&gt;"",1,0))</f>
        <v>#REF!</v>
      </c>
      <c r="AC61" s="25" t="e">
        <f>IF('Crisis Indicator Data'!#REF!="No Data",1,IF(#REF!&lt;&gt;"",1,0))</f>
        <v>#REF!</v>
      </c>
      <c r="AD61" s="25" t="e">
        <f>IF('Crisis Indicator Data'!#REF!="No Data",1,IF(#REF!&lt;&gt;"",1,0))</f>
        <v>#REF!</v>
      </c>
      <c r="AE61" s="25" t="e">
        <f>IF('Crisis Indicator Data'!#REF!="No Data",1,IF(#REF!&lt;&gt;"",1,0))</f>
        <v>#REF!</v>
      </c>
      <c r="AF61" s="25" t="e">
        <f>IF('Crisis Indicator Data'!#REF!="No Data",1,IF(#REF!&lt;&gt;"",1,0))</f>
        <v>#REF!</v>
      </c>
      <c r="AG61" s="25" t="e">
        <f>IF('Crisis Indicator Data'!#REF!="No Data",1,IF(#REF!&lt;&gt;"",1,0))</f>
        <v>#REF!</v>
      </c>
      <c r="AH61" s="25" t="e">
        <f>IF('Crisis Indicator Data'!#REF!="No Data",1,IF(#REF!&lt;&gt;"",1,0))</f>
        <v>#REF!</v>
      </c>
      <c r="AI61" s="25" t="e">
        <f>IF('Crisis Indicator Data'!#REF!="No Data",1,IF(#REF!&lt;&gt;"",1,0))</f>
        <v>#REF!</v>
      </c>
      <c r="AJ61" s="25" t="e">
        <f>IF('Crisis Indicator Data'!#REF!="No Data",1,IF(#REF!&lt;&gt;"",1,0))</f>
        <v>#REF!</v>
      </c>
      <c r="AK61" s="25" t="e">
        <f>IF('Crisis Indicator Data'!#REF!="No Data",1,IF(#REF!&lt;&gt;"",1,0))</f>
        <v>#REF!</v>
      </c>
      <c r="AL61" s="25" t="e">
        <f>IF('Crisis Indicator Data'!#REF!="No Data",1,IF(#REF!&lt;&gt;"",1,0))</f>
        <v>#REF!</v>
      </c>
      <c r="AM61" s="25" t="e">
        <f>IF('Crisis Indicator Data'!#REF!="No Data",1,IF(#REF!&lt;&gt;"",1,0))</f>
        <v>#REF!</v>
      </c>
      <c r="AN61" s="25" t="e">
        <f>IF('Crisis Indicator Data'!#REF!="No Data",1,IF(#REF!&lt;&gt;"",1,0))</f>
        <v>#REF!</v>
      </c>
      <c r="AO61" s="25" t="e">
        <f>IF('Crisis Indicator Data'!#REF!="No Data",1,IF(#REF!&lt;&gt;"",1,0))</f>
        <v>#REF!</v>
      </c>
      <c r="AP61" s="25" t="e">
        <f>IF('Crisis Indicator Data'!#REF!="No Data",1,IF(#REF!&lt;&gt;"",1,0))</f>
        <v>#REF!</v>
      </c>
      <c r="AQ61" s="25" t="e">
        <f>IF('Crisis Indicator Data'!#REF!="No Data",1,IF(#REF!&lt;&gt;"",1,0))</f>
        <v>#REF!</v>
      </c>
      <c r="AR61" s="25" t="e">
        <f>IF('Crisis Indicator Data'!#REF!="No Data",1,IF(#REF!&lt;&gt;"",1,0))</f>
        <v>#REF!</v>
      </c>
      <c r="AS61" s="25" t="e">
        <f>IF('Crisis Indicator Data'!#REF!="No Data",1,IF(#REF!&lt;&gt;"",1,0))</f>
        <v>#REF!</v>
      </c>
      <c r="AT61" s="25" t="e">
        <f>IF('Crisis Indicator Data'!#REF!="No Data",1,IF(#REF!&lt;&gt;"",1,0))</f>
        <v>#REF!</v>
      </c>
      <c r="AU61" s="25" t="e">
        <f>IF('Crisis Indicator Data'!#REF!="No Data",1,IF(#REF!&lt;&gt;"",1,0))</f>
        <v>#REF!</v>
      </c>
      <c r="AV61" s="25" t="e">
        <f>IF('Crisis Indicator Data'!#REF!="No Data",1,IF(#REF!&lt;&gt;"",1,0))</f>
        <v>#REF!</v>
      </c>
      <c r="AW61" s="25" t="e">
        <f>IF('Crisis Indicator Data'!#REF!="No Data",1,IF(#REF!&lt;&gt;"",1,0))</f>
        <v>#REF!</v>
      </c>
      <c r="AX61" s="25" t="e">
        <f>IF('Crisis Indicator Data'!#REF!="No Data",1,IF(#REF!&lt;&gt;"",1,0))</f>
        <v>#REF!</v>
      </c>
      <c r="AY61" s="25" t="e">
        <f>IF('Crisis Indicator Data'!#REF!="No Data",1,IF(#REF!&lt;&gt;"",1,0))</f>
        <v>#REF!</v>
      </c>
      <c r="AZ61" s="25" t="e">
        <f>IF('Crisis Indicator Data'!#REF!="No Data",1,IF(#REF!&lt;&gt;"",1,0))</f>
        <v>#REF!</v>
      </c>
      <c r="BA61" t="e">
        <f t="shared" si="2"/>
        <v>#REF!</v>
      </c>
      <c r="BB61" s="27" t="e">
        <f t="shared" si="3"/>
        <v>#REF!</v>
      </c>
    </row>
    <row r="62" spans="1:54" x14ac:dyDescent="0.35">
      <c r="A62" t="s">
        <v>7848</v>
      </c>
      <c r="B62" s="25" t="e">
        <f>IF('Crisis Indicator Data'!#REF!="No Data",1,IF(#REF!&lt;&gt;"",1,0))</f>
        <v>#REF!</v>
      </c>
      <c r="C62" s="25" t="e">
        <f>IF('Crisis Indicator Data'!#REF!="No Data",1,IF(#REF!&lt;&gt;"",1,0))</f>
        <v>#REF!</v>
      </c>
      <c r="D62" s="25" t="e">
        <f>IF('Crisis Indicator Data'!#REF!="No Data",1,IF(#REF!&lt;&gt;"",1,0))</f>
        <v>#REF!</v>
      </c>
      <c r="E62" s="25" t="e">
        <f>IF('Crisis Indicator Data'!#REF!="No Data",1,IF(#REF!&lt;&gt;"",1,0))</f>
        <v>#REF!</v>
      </c>
      <c r="F62" s="25" t="e">
        <f>IF('Crisis Indicator Data'!#REF!="No Data",1,IF(#REF!&lt;&gt;"",1,0))</f>
        <v>#REF!</v>
      </c>
      <c r="G62" s="25" t="e">
        <f>IF('Crisis Indicator Data'!#REF!="No Data",1,IF(#REF!&lt;&gt;"",1,0))</f>
        <v>#REF!</v>
      </c>
      <c r="H62" s="25" t="e">
        <f>IF('Crisis Indicator Data'!#REF!="No Data",1,IF(#REF!&lt;&gt;"",1,0))</f>
        <v>#REF!</v>
      </c>
      <c r="I62" s="25" t="e">
        <f>IF('Crisis Indicator Data'!#REF!="No Data",1,IF(#REF!&lt;&gt;"",1,0))</f>
        <v>#REF!</v>
      </c>
      <c r="J62" s="25" t="e">
        <f>IF('Crisis Indicator Data'!#REF!="No Data",1,IF(#REF!&lt;&gt;"",1,0))</f>
        <v>#REF!</v>
      </c>
      <c r="K62" s="25" t="e">
        <f>IF('Crisis Indicator Data'!#REF!="No Data",1,IF(#REF!&lt;&gt;"",1,0))</f>
        <v>#REF!</v>
      </c>
      <c r="L62" s="25" t="e">
        <f>IF('Crisis Indicator Data'!#REF!="No Data",1,IF(#REF!&lt;&gt;"",1,0))</f>
        <v>#REF!</v>
      </c>
      <c r="M62" s="25" t="e">
        <f>IF('Crisis Indicator Data'!#REF!="No Data",1,IF(#REF!&lt;&gt;"",1,0))</f>
        <v>#REF!</v>
      </c>
      <c r="N62" s="25" t="e">
        <f>IF('Crisis Indicator Data'!#REF!="No Data",1,IF(#REF!&lt;&gt;"",1,0))</f>
        <v>#REF!</v>
      </c>
      <c r="O62" s="25" t="e">
        <f>IF('Crisis Indicator Data'!#REF!="No Data",1,IF(#REF!&lt;&gt;"",1,0))</f>
        <v>#REF!</v>
      </c>
      <c r="P62" s="25" t="e">
        <f>IF('Crisis Indicator Data'!#REF!="No Data",1,IF(#REF!&lt;&gt;"",1,0))</f>
        <v>#REF!</v>
      </c>
      <c r="Q62" s="25" t="e">
        <f>IF('Crisis Indicator Data'!#REF!="No Data",1,IF(#REF!&lt;&gt;"",1,0))</f>
        <v>#REF!</v>
      </c>
      <c r="R62" s="25" t="e">
        <f>IF('Crisis Indicator Data'!#REF!="No Data",1,IF(#REF!&lt;&gt;"",1,0))</f>
        <v>#REF!</v>
      </c>
      <c r="S62" s="25" t="e">
        <f>IF('Crisis Indicator Data'!#REF!="No Data",1,IF(#REF!&lt;&gt;"",1,0))</f>
        <v>#REF!</v>
      </c>
      <c r="T62" s="25" t="e">
        <f>IF('Crisis Indicator Data'!#REF!="No Data",1,IF(#REF!&lt;&gt;"",1,0))</f>
        <v>#REF!</v>
      </c>
      <c r="U62" s="25" t="e">
        <f>IF('Crisis Indicator Data'!#REF!="No Data",1,IF(#REF!&lt;&gt;"",1,0))</f>
        <v>#REF!</v>
      </c>
      <c r="V62" s="25" t="e">
        <f>IF('Crisis Indicator Data'!#REF!="No Data",1,IF(#REF!&lt;&gt;"",1,0))</f>
        <v>#REF!</v>
      </c>
      <c r="W62" s="25" t="e">
        <f>IF('Crisis Indicator Data'!#REF!="No Data",1,IF(#REF!&lt;&gt;"",1,0))</f>
        <v>#REF!</v>
      </c>
      <c r="X62" s="25" t="e">
        <f>IF('Crisis Indicator Data'!#REF!="No Data",1,IF(#REF!&lt;&gt;"",1,0))</f>
        <v>#REF!</v>
      </c>
      <c r="Y62" s="25" t="e">
        <f>IF('Crisis Indicator Data'!#REF!="No Data",1,IF(#REF!&lt;&gt;"",1,0))</f>
        <v>#REF!</v>
      </c>
      <c r="Z62" s="25" t="e">
        <f>IF('Crisis Indicator Data'!#REF!="No Data",1,IF(#REF!&lt;&gt;"",1,0))</f>
        <v>#REF!</v>
      </c>
      <c r="AA62" s="25" t="e">
        <f>IF('Crisis Indicator Data'!#REF!="No Data",1,IF(#REF!&lt;&gt;"",1,0))</f>
        <v>#REF!</v>
      </c>
      <c r="AB62" s="25" t="e">
        <f>IF('Crisis Indicator Data'!#REF!="No Data",1,IF(#REF!&lt;&gt;"",1,0))</f>
        <v>#REF!</v>
      </c>
      <c r="AC62" s="25" t="e">
        <f>IF('Crisis Indicator Data'!#REF!="No Data",1,IF(#REF!&lt;&gt;"",1,0))</f>
        <v>#REF!</v>
      </c>
      <c r="AD62" s="25" t="e">
        <f>IF('Crisis Indicator Data'!#REF!="No Data",1,IF(#REF!&lt;&gt;"",1,0))</f>
        <v>#REF!</v>
      </c>
      <c r="AE62" s="25" t="e">
        <f>IF('Crisis Indicator Data'!#REF!="No Data",1,IF(#REF!&lt;&gt;"",1,0))</f>
        <v>#REF!</v>
      </c>
      <c r="AF62" s="25" t="e">
        <f>IF('Crisis Indicator Data'!#REF!="No Data",1,IF(#REF!&lt;&gt;"",1,0))</f>
        <v>#REF!</v>
      </c>
      <c r="AG62" s="25" t="e">
        <f>IF('Crisis Indicator Data'!#REF!="No Data",1,IF(#REF!&lt;&gt;"",1,0))</f>
        <v>#REF!</v>
      </c>
      <c r="AH62" s="25" t="e">
        <f>IF('Crisis Indicator Data'!#REF!="No Data",1,IF(#REF!&lt;&gt;"",1,0))</f>
        <v>#REF!</v>
      </c>
      <c r="AI62" s="25" t="e">
        <f>IF('Crisis Indicator Data'!#REF!="No Data",1,IF(#REF!&lt;&gt;"",1,0))</f>
        <v>#REF!</v>
      </c>
      <c r="AJ62" s="25" t="e">
        <f>IF('Crisis Indicator Data'!#REF!="No Data",1,IF(#REF!&lt;&gt;"",1,0))</f>
        <v>#REF!</v>
      </c>
      <c r="AK62" s="25" t="e">
        <f>IF('Crisis Indicator Data'!#REF!="No Data",1,IF(#REF!&lt;&gt;"",1,0))</f>
        <v>#REF!</v>
      </c>
      <c r="AL62" s="25" t="e">
        <f>IF('Crisis Indicator Data'!#REF!="No Data",1,IF(#REF!&lt;&gt;"",1,0))</f>
        <v>#REF!</v>
      </c>
      <c r="AM62" s="25" t="e">
        <f>IF('Crisis Indicator Data'!#REF!="No Data",1,IF(#REF!&lt;&gt;"",1,0))</f>
        <v>#REF!</v>
      </c>
      <c r="AN62" s="25" t="e">
        <f>IF('Crisis Indicator Data'!#REF!="No Data",1,IF(#REF!&lt;&gt;"",1,0))</f>
        <v>#REF!</v>
      </c>
      <c r="AO62" s="25" t="e">
        <f>IF('Crisis Indicator Data'!#REF!="No Data",1,IF(#REF!&lt;&gt;"",1,0))</f>
        <v>#REF!</v>
      </c>
      <c r="AP62" s="25" t="e">
        <f>IF('Crisis Indicator Data'!#REF!="No Data",1,IF(#REF!&lt;&gt;"",1,0))</f>
        <v>#REF!</v>
      </c>
      <c r="AQ62" s="25" t="e">
        <f>IF('Crisis Indicator Data'!#REF!="No Data",1,IF(#REF!&lt;&gt;"",1,0))</f>
        <v>#REF!</v>
      </c>
      <c r="AR62" s="25" t="e">
        <f>IF('Crisis Indicator Data'!#REF!="No Data",1,IF(#REF!&lt;&gt;"",1,0))</f>
        <v>#REF!</v>
      </c>
      <c r="AS62" s="25" t="e">
        <f>IF('Crisis Indicator Data'!#REF!="No Data",1,IF(#REF!&lt;&gt;"",1,0))</f>
        <v>#REF!</v>
      </c>
      <c r="AT62" s="25" t="e">
        <f>IF('Crisis Indicator Data'!#REF!="No Data",1,IF(#REF!&lt;&gt;"",1,0))</f>
        <v>#REF!</v>
      </c>
      <c r="AU62" s="25" t="e">
        <f>IF('Crisis Indicator Data'!#REF!="No Data",1,IF(#REF!&lt;&gt;"",1,0))</f>
        <v>#REF!</v>
      </c>
      <c r="AV62" s="25" t="e">
        <f>IF('Crisis Indicator Data'!#REF!="No Data",1,IF(#REF!&lt;&gt;"",1,0))</f>
        <v>#REF!</v>
      </c>
      <c r="AW62" s="25" t="e">
        <f>IF('Crisis Indicator Data'!#REF!="No Data",1,IF(#REF!&lt;&gt;"",1,0))</f>
        <v>#REF!</v>
      </c>
      <c r="AX62" s="25" t="e">
        <f>IF('Crisis Indicator Data'!#REF!="No Data",1,IF(#REF!&lt;&gt;"",1,0))</f>
        <v>#REF!</v>
      </c>
      <c r="AY62" s="25" t="e">
        <f>IF('Crisis Indicator Data'!#REF!="No Data",1,IF(#REF!&lt;&gt;"",1,0))</f>
        <v>#REF!</v>
      </c>
      <c r="AZ62" s="25" t="e">
        <f>IF('Crisis Indicator Data'!#REF!="No Data",1,IF(#REF!&lt;&gt;"",1,0))</f>
        <v>#REF!</v>
      </c>
      <c r="BA62" t="e">
        <f t="shared" si="2"/>
        <v>#REF!</v>
      </c>
      <c r="BB62" s="27" t="e">
        <f t="shared" si="3"/>
        <v>#REF!</v>
      </c>
    </row>
    <row r="63" spans="1:54" x14ac:dyDescent="0.35">
      <c r="A63" t="s">
        <v>7842</v>
      </c>
      <c r="B63" s="25" t="e">
        <f>IF('Crisis Indicator Data'!#REF!="No Data",1,IF(#REF!&lt;&gt;"",1,0))</f>
        <v>#REF!</v>
      </c>
      <c r="C63" s="25" t="e">
        <f>IF('Crisis Indicator Data'!#REF!="No Data",1,IF(#REF!&lt;&gt;"",1,0))</f>
        <v>#REF!</v>
      </c>
      <c r="D63" s="25" t="e">
        <f>IF('Crisis Indicator Data'!#REF!="No Data",1,IF(#REF!&lt;&gt;"",1,0))</f>
        <v>#REF!</v>
      </c>
      <c r="E63" s="25" t="e">
        <f>IF('Crisis Indicator Data'!#REF!="No Data",1,IF(#REF!&lt;&gt;"",1,0))</f>
        <v>#REF!</v>
      </c>
      <c r="F63" s="25" t="e">
        <f>IF('Crisis Indicator Data'!#REF!="No Data",1,IF(#REF!&lt;&gt;"",1,0))</f>
        <v>#REF!</v>
      </c>
      <c r="G63" s="25" t="e">
        <f>IF('Crisis Indicator Data'!#REF!="No Data",1,IF(#REF!&lt;&gt;"",1,0))</f>
        <v>#REF!</v>
      </c>
      <c r="H63" s="25" t="e">
        <f>IF('Crisis Indicator Data'!#REF!="No Data",1,IF(#REF!&lt;&gt;"",1,0))</f>
        <v>#REF!</v>
      </c>
      <c r="I63" s="25" t="e">
        <f>IF('Crisis Indicator Data'!#REF!="No Data",1,IF(#REF!&lt;&gt;"",1,0))</f>
        <v>#REF!</v>
      </c>
      <c r="J63" s="25" t="e">
        <f>IF('Crisis Indicator Data'!#REF!="No Data",1,IF(#REF!&lt;&gt;"",1,0))</f>
        <v>#REF!</v>
      </c>
      <c r="K63" s="25" t="e">
        <f>IF('Crisis Indicator Data'!#REF!="No Data",1,IF(#REF!&lt;&gt;"",1,0))</f>
        <v>#REF!</v>
      </c>
      <c r="L63" s="25" t="e">
        <f>IF('Crisis Indicator Data'!#REF!="No Data",1,IF(#REF!&lt;&gt;"",1,0))</f>
        <v>#REF!</v>
      </c>
      <c r="M63" s="25" t="e">
        <f>IF('Crisis Indicator Data'!#REF!="No Data",1,IF(#REF!&lt;&gt;"",1,0))</f>
        <v>#REF!</v>
      </c>
      <c r="N63" s="25" t="e">
        <f>IF('Crisis Indicator Data'!#REF!="No Data",1,IF(#REF!&lt;&gt;"",1,0))</f>
        <v>#REF!</v>
      </c>
      <c r="O63" s="25" t="e">
        <f>IF('Crisis Indicator Data'!#REF!="No Data",1,IF(#REF!&lt;&gt;"",1,0))</f>
        <v>#REF!</v>
      </c>
      <c r="P63" s="25" t="e">
        <f>IF('Crisis Indicator Data'!#REF!="No Data",1,IF(#REF!&lt;&gt;"",1,0))</f>
        <v>#REF!</v>
      </c>
      <c r="Q63" s="25" t="e">
        <f>IF('Crisis Indicator Data'!#REF!="No Data",1,IF(#REF!&lt;&gt;"",1,0))</f>
        <v>#REF!</v>
      </c>
      <c r="R63" s="25" t="e">
        <f>IF('Crisis Indicator Data'!#REF!="No Data",1,IF(#REF!&lt;&gt;"",1,0))</f>
        <v>#REF!</v>
      </c>
      <c r="S63" s="25" t="e">
        <f>IF('Crisis Indicator Data'!#REF!="No Data",1,IF(#REF!&lt;&gt;"",1,0))</f>
        <v>#REF!</v>
      </c>
      <c r="T63" s="25" t="e">
        <f>IF('Crisis Indicator Data'!#REF!="No Data",1,IF(#REF!&lt;&gt;"",1,0))</f>
        <v>#REF!</v>
      </c>
      <c r="U63" s="25" t="e">
        <f>IF('Crisis Indicator Data'!#REF!="No Data",1,IF(#REF!&lt;&gt;"",1,0))</f>
        <v>#REF!</v>
      </c>
      <c r="V63" s="25" t="e">
        <f>IF('Crisis Indicator Data'!#REF!="No Data",1,IF(#REF!&lt;&gt;"",1,0))</f>
        <v>#REF!</v>
      </c>
      <c r="W63" s="25" t="e">
        <f>IF('Crisis Indicator Data'!#REF!="No Data",1,IF(#REF!&lt;&gt;"",1,0))</f>
        <v>#REF!</v>
      </c>
      <c r="X63" s="25" t="e">
        <f>IF('Crisis Indicator Data'!#REF!="No Data",1,IF(#REF!&lt;&gt;"",1,0))</f>
        <v>#REF!</v>
      </c>
      <c r="Y63" s="25" t="e">
        <f>IF('Crisis Indicator Data'!#REF!="No Data",1,IF(#REF!&lt;&gt;"",1,0))</f>
        <v>#REF!</v>
      </c>
      <c r="Z63" s="25" t="e">
        <f>IF('Crisis Indicator Data'!#REF!="No Data",1,IF(#REF!&lt;&gt;"",1,0))</f>
        <v>#REF!</v>
      </c>
      <c r="AA63" s="25" t="e">
        <f>IF('Crisis Indicator Data'!#REF!="No Data",1,IF(#REF!&lt;&gt;"",1,0))</f>
        <v>#REF!</v>
      </c>
      <c r="AB63" s="25" t="e">
        <f>IF('Crisis Indicator Data'!#REF!="No Data",1,IF(#REF!&lt;&gt;"",1,0))</f>
        <v>#REF!</v>
      </c>
      <c r="AC63" s="25" t="e">
        <f>IF('Crisis Indicator Data'!#REF!="No Data",1,IF(#REF!&lt;&gt;"",1,0))</f>
        <v>#REF!</v>
      </c>
      <c r="AD63" s="25" t="e">
        <f>IF('Crisis Indicator Data'!#REF!="No Data",1,IF(#REF!&lt;&gt;"",1,0))</f>
        <v>#REF!</v>
      </c>
      <c r="AE63" s="25" t="e">
        <f>IF('Crisis Indicator Data'!#REF!="No Data",1,IF(#REF!&lt;&gt;"",1,0))</f>
        <v>#REF!</v>
      </c>
      <c r="AF63" s="25" t="e">
        <f>IF('Crisis Indicator Data'!#REF!="No Data",1,IF(#REF!&lt;&gt;"",1,0))</f>
        <v>#REF!</v>
      </c>
      <c r="AG63" s="25" t="e">
        <f>IF('Crisis Indicator Data'!#REF!="No Data",1,IF(#REF!&lt;&gt;"",1,0))</f>
        <v>#REF!</v>
      </c>
      <c r="AH63" s="25" t="e">
        <f>IF('Crisis Indicator Data'!#REF!="No Data",1,IF(#REF!&lt;&gt;"",1,0))</f>
        <v>#REF!</v>
      </c>
      <c r="AI63" s="25" t="e">
        <f>IF('Crisis Indicator Data'!#REF!="No Data",1,IF(#REF!&lt;&gt;"",1,0))</f>
        <v>#REF!</v>
      </c>
      <c r="AJ63" s="25" t="e">
        <f>IF('Crisis Indicator Data'!#REF!="No Data",1,IF(#REF!&lt;&gt;"",1,0))</f>
        <v>#REF!</v>
      </c>
      <c r="AK63" s="25" t="e">
        <f>IF('Crisis Indicator Data'!#REF!="No Data",1,IF(#REF!&lt;&gt;"",1,0))</f>
        <v>#REF!</v>
      </c>
      <c r="AL63" s="25" t="e">
        <f>IF('Crisis Indicator Data'!#REF!="No Data",1,IF(#REF!&lt;&gt;"",1,0))</f>
        <v>#REF!</v>
      </c>
      <c r="AM63" s="25" t="e">
        <f>IF('Crisis Indicator Data'!#REF!="No Data",1,IF(#REF!&lt;&gt;"",1,0))</f>
        <v>#REF!</v>
      </c>
      <c r="AN63" s="25" t="e">
        <f>IF('Crisis Indicator Data'!#REF!="No Data",1,IF(#REF!&lt;&gt;"",1,0))</f>
        <v>#REF!</v>
      </c>
      <c r="AO63" s="25" t="e">
        <f>IF('Crisis Indicator Data'!#REF!="No Data",1,IF(#REF!&lt;&gt;"",1,0))</f>
        <v>#REF!</v>
      </c>
      <c r="AP63" s="25" t="e">
        <f>IF('Crisis Indicator Data'!#REF!="No Data",1,IF(#REF!&lt;&gt;"",1,0))</f>
        <v>#REF!</v>
      </c>
      <c r="AQ63" s="25" t="e">
        <f>IF('Crisis Indicator Data'!#REF!="No Data",1,IF(#REF!&lt;&gt;"",1,0))</f>
        <v>#REF!</v>
      </c>
      <c r="AR63" s="25" t="e">
        <f>IF('Crisis Indicator Data'!#REF!="No Data",1,IF(#REF!&lt;&gt;"",1,0))</f>
        <v>#REF!</v>
      </c>
      <c r="AS63" s="25" t="e">
        <f>IF('Crisis Indicator Data'!#REF!="No Data",1,IF(#REF!&lt;&gt;"",1,0))</f>
        <v>#REF!</v>
      </c>
      <c r="AT63" s="25" t="e">
        <f>IF('Crisis Indicator Data'!#REF!="No Data",1,IF(#REF!&lt;&gt;"",1,0))</f>
        <v>#REF!</v>
      </c>
      <c r="AU63" s="25" t="e">
        <f>IF('Crisis Indicator Data'!#REF!="No Data",1,IF(#REF!&lt;&gt;"",1,0))</f>
        <v>#REF!</v>
      </c>
      <c r="AV63" s="25" t="e">
        <f>IF('Crisis Indicator Data'!#REF!="No Data",1,IF(#REF!&lt;&gt;"",1,0))</f>
        <v>#REF!</v>
      </c>
      <c r="AW63" s="25" t="e">
        <f>IF('Crisis Indicator Data'!#REF!="No Data",1,IF(#REF!&lt;&gt;"",1,0))</f>
        <v>#REF!</v>
      </c>
      <c r="AX63" s="25" t="e">
        <f>IF('Crisis Indicator Data'!#REF!="No Data",1,IF(#REF!&lt;&gt;"",1,0))</f>
        <v>#REF!</v>
      </c>
      <c r="AY63" s="25" t="e">
        <f>IF('Crisis Indicator Data'!#REF!="No Data",1,IF(#REF!&lt;&gt;"",1,0))</f>
        <v>#REF!</v>
      </c>
      <c r="AZ63" s="25" t="e">
        <f>IF('Crisis Indicator Data'!#REF!="No Data",1,IF(#REF!&lt;&gt;"",1,0))</f>
        <v>#REF!</v>
      </c>
      <c r="BA63" t="e">
        <f t="shared" si="2"/>
        <v>#REF!</v>
      </c>
      <c r="BB63" s="27" t="e">
        <f t="shared" si="3"/>
        <v>#REF!</v>
      </c>
    </row>
    <row r="64" spans="1:54" x14ac:dyDescent="0.35">
      <c r="A64" t="s">
        <v>7812</v>
      </c>
      <c r="B64" s="25" t="e">
        <f>IF('Crisis Indicator Data'!#REF!="No Data",1,IF(#REF!&lt;&gt;"",1,0))</f>
        <v>#REF!</v>
      </c>
      <c r="C64" s="25" t="e">
        <f>IF('Crisis Indicator Data'!#REF!="No Data",1,IF(#REF!&lt;&gt;"",1,0))</f>
        <v>#REF!</v>
      </c>
      <c r="D64" s="25" t="e">
        <f>IF('Crisis Indicator Data'!#REF!="No Data",1,IF(#REF!&lt;&gt;"",1,0))</f>
        <v>#REF!</v>
      </c>
      <c r="E64" s="25" t="e">
        <f>IF('Crisis Indicator Data'!#REF!="No Data",1,IF(#REF!&lt;&gt;"",1,0))</f>
        <v>#REF!</v>
      </c>
      <c r="F64" s="25" t="e">
        <f>IF('Crisis Indicator Data'!#REF!="No Data",1,IF(#REF!&lt;&gt;"",1,0))</f>
        <v>#REF!</v>
      </c>
      <c r="G64" s="25" t="e">
        <f>IF('Crisis Indicator Data'!#REF!="No Data",1,IF(#REF!&lt;&gt;"",1,0))</f>
        <v>#REF!</v>
      </c>
      <c r="H64" s="25" t="e">
        <f>IF('Crisis Indicator Data'!#REF!="No Data",1,IF(#REF!&lt;&gt;"",1,0))</f>
        <v>#REF!</v>
      </c>
      <c r="I64" s="25" t="e">
        <f>IF('Crisis Indicator Data'!#REF!="No Data",1,IF(#REF!&lt;&gt;"",1,0))</f>
        <v>#REF!</v>
      </c>
      <c r="J64" s="25" t="e">
        <f>IF('Crisis Indicator Data'!#REF!="No Data",1,IF(#REF!&lt;&gt;"",1,0))</f>
        <v>#REF!</v>
      </c>
      <c r="K64" s="25" t="e">
        <f>IF('Crisis Indicator Data'!#REF!="No Data",1,IF(#REF!&lt;&gt;"",1,0))</f>
        <v>#REF!</v>
      </c>
      <c r="L64" s="25" t="e">
        <f>IF('Crisis Indicator Data'!#REF!="No Data",1,IF(#REF!&lt;&gt;"",1,0))</f>
        <v>#REF!</v>
      </c>
      <c r="M64" s="25" t="e">
        <f>IF('Crisis Indicator Data'!#REF!="No Data",1,IF(#REF!&lt;&gt;"",1,0))</f>
        <v>#REF!</v>
      </c>
      <c r="N64" s="25" t="e">
        <f>IF('Crisis Indicator Data'!#REF!="No Data",1,IF(#REF!&lt;&gt;"",1,0))</f>
        <v>#REF!</v>
      </c>
      <c r="O64" s="25" t="e">
        <f>IF('Crisis Indicator Data'!#REF!="No Data",1,IF(#REF!&lt;&gt;"",1,0))</f>
        <v>#REF!</v>
      </c>
      <c r="P64" s="25" t="e">
        <f>IF('Crisis Indicator Data'!#REF!="No Data",1,IF(#REF!&lt;&gt;"",1,0))</f>
        <v>#REF!</v>
      </c>
      <c r="Q64" s="25" t="e">
        <f>IF('Crisis Indicator Data'!#REF!="No Data",1,IF(#REF!&lt;&gt;"",1,0))</f>
        <v>#REF!</v>
      </c>
      <c r="R64" s="25" t="e">
        <f>IF('Crisis Indicator Data'!#REF!="No Data",1,IF(#REF!&lt;&gt;"",1,0))</f>
        <v>#REF!</v>
      </c>
      <c r="S64" s="25" t="e">
        <f>IF('Crisis Indicator Data'!#REF!="No Data",1,IF(#REF!&lt;&gt;"",1,0))</f>
        <v>#REF!</v>
      </c>
      <c r="T64" s="25" t="e">
        <f>IF('Crisis Indicator Data'!#REF!="No Data",1,IF(#REF!&lt;&gt;"",1,0))</f>
        <v>#REF!</v>
      </c>
      <c r="U64" s="25" t="e">
        <f>IF('Crisis Indicator Data'!#REF!="No Data",1,IF(#REF!&lt;&gt;"",1,0))</f>
        <v>#REF!</v>
      </c>
      <c r="V64" s="25" t="e">
        <f>IF('Crisis Indicator Data'!#REF!="No Data",1,IF(#REF!&lt;&gt;"",1,0))</f>
        <v>#REF!</v>
      </c>
      <c r="W64" s="25" t="e">
        <f>IF('Crisis Indicator Data'!#REF!="No Data",1,IF(#REF!&lt;&gt;"",1,0))</f>
        <v>#REF!</v>
      </c>
      <c r="X64" s="25" t="e">
        <f>IF('Crisis Indicator Data'!#REF!="No Data",1,IF(#REF!&lt;&gt;"",1,0))</f>
        <v>#REF!</v>
      </c>
      <c r="Y64" s="25" t="e">
        <f>IF('Crisis Indicator Data'!#REF!="No Data",1,IF(#REF!&lt;&gt;"",1,0))</f>
        <v>#REF!</v>
      </c>
      <c r="Z64" s="25" t="e">
        <f>IF('Crisis Indicator Data'!#REF!="No Data",1,IF(#REF!&lt;&gt;"",1,0))</f>
        <v>#REF!</v>
      </c>
      <c r="AA64" s="25" t="e">
        <f>IF('Crisis Indicator Data'!#REF!="No Data",1,IF(#REF!&lt;&gt;"",1,0))</f>
        <v>#REF!</v>
      </c>
      <c r="AB64" s="25" t="e">
        <f>IF('Crisis Indicator Data'!#REF!="No Data",1,IF(#REF!&lt;&gt;"",1,0))</f>
        <v>#REF!</v>
      </c>
      <c r="AC64" s="25" t="e">
        <f>IF('Crisis Indicator Data'!#REF!="No Data",1,IF(#REF!&lt;&gt;"",1,0))</f>
        <v>#REF!</v>
      </c>
      <c r="AD64" s="25" t="e">
        <f>IF('Crisis Indicator Data'!#REF!="No Data",1,IF(#REF!&lt;&gt;"",1,0))</f>
        <v>#REF!</v>
      </c>
      <c r="AE64" s="25" t="e">
        <f>IF('Crisis Indicator Data'!#REF!="No Data",1,IF(#REF!&lt;&gt;"",1,0))</f>
        <v>#REF!</v>
      </c>
      <c r="AF64" s="25" t="e">
        <f>IF('Crisis Indicator Data'!#REF!="No Data",1,IF(#REF!&lt;&gt;"",1,0))</f>
        <v>#REF!</v>
      </c>
      <c r="AG64" s="25" t="e">
        <f>IF('Crisis Indicator Data'!#REF!="No Data",1,IF(#REF!&lt;&gt;"",1,0))</f>
        <v>#REF!</v>
      </c>
      <c r="AH64" s="25" t="e">
        <f>IF('Crisis Indicator Data'!#REF!="No Data",1,IF(#REF!&lt;&gt;"",1,0))</f>
        <v>#REF!</v>
      </c>
      <c r="AI64" s="25" t="e">
        <f>IF('Crisis Indicator Data'!#REF!="No Data",1,IF(#REF!&lt;&gt;"",1,0))</f>
        <v>#REF!</v>
      </c>
      <c r="AJ64" s="25" t="e">
        <f>IF('Crisis Indicator Data'!#REF!="No Data",1,IF(#REF!&lt;&gt;"",1,0))</f>
        <v>#REF!</v>
      </c>
      <c r="AK64" s="25" t="e">
        <f>IF('Crisis Indicator Data'!#REF!="No Data",1,IF(#REF!&lt;&gt;"",1,0))</f>
        <v>#REF!</v>
      </c>
      <c r="AL64" s="25" t="e">
        <f>IF('Crisis Indicator Data'!#REF!="No Data",1,IF(#REF!&lt;&gt;"",1,0))</f>
        <v>#REF!</v>
      </c>
      <c r="AM64" s="25" t="e">
        <f>IF('Crisis Indicator Data'!#REF!="No Data",1,IF(#REF!&lt;&gt;"",1,0))</f>
        <v>#REF!</v>
      </c>
      <c r="AN64" s="25" t="e">
        <f>IF('Crisis Indicator Data'!#REF!="No Data",1,IF(#REF!&lt;&gt;"",1,0))</f>
        <v>#REF!</v>
      </c>
      <c r="AO64" s="25" t="e">
        <f>IF('Crisis Indicator Data'!#REF!="No Data",1,IF(#REF!&lt;&gt;"",1,0))</f>
        <v>#REF!</v>
      </c>
      <c r="AP64" s="25" t="e">
        <f>IF('Crisis Indicator Data'!#REF!="No Data",1,IF(#REF!&lt;&gt;"",1,0))</f>
        <v>#REF!</v>
      </c>
      <c r="AQ64" s="25" t="e">
        <f>IF('Crisis Indicator Data'!#REF!="No Data",1,IF(#REF!&lt;&gt;"",1,0))</f>
        <v>#REF!</v>
      </c>
      <c r="AR64" s="25" t="e">
        <f>IF('Crisis Indicator Data'!#REF!="No Data",1,IF(#REF!&lt;&gt;"",1,0))</f>
        <v>#REF!</v>
      </c>
      <c r="AS64" s="25" t="e">
        <f>IF('Crisis Indicator Data'!#REF!="No Data",1,IF(#REF!&lt;&gt;"",1,0))</f>
        <v>#REF!</v>
      </c>
      <c r="AT64" s="25" t="e">
        <f>IF('Crisis Indicator Data'!#REF!="No Data",1,IF(#REF!&lt;&gt;"",1,0))</f>
        <v>#REF!</v>
      </c>
      <c r="AU64" s="25" t="e">
        <f>IF('Crisis Indicator Data'!#REF!="No Data",1,IF(#REF!&lt;&gt;"",1,0))</f>
        <v>#REF!</v>
      </c>
      <c r="AV64" s="25" t="e">
        <f>IF('Crisis Indicator Data'!#REF!="No Data",1,IF(#REF!&lt;&gt;"",1,0))</f>
        <v>#REF!</v>
      </c>
      <c r="AW64" s="25" t="e">
        <f>IF('Crisis Indicator Data'!#REF!="No Data",1,IF(#REF!&lt;&gt;"",1,0))</f>
        <v>#REF!</v>
      </c>
      <c r="AX64" s="25" t="e">
        <f>IF('Crisis Indicator Data'!#REF!="No Data",1,IF(#REF!&lt;&gt;"",1,0))</f>
        <v>#REF!</v>
      </c>
      <c r="AY64" s="25" t="e">
        <f>IF('Crisis Indicator Data'!#REF!="No Data",1,IF(#REF!&lt;&gt;"",1,0))</f>
        <v>#REF!</v>
      </c>
      <c r="AZ64" s="25" t="e">
        <f>IF('Crisis Indicator Data'!#REF!="No Data",1,IF(#REF!&lt;&gt;"",1,0))</f>
        <v>#REF!</v>
      </c>
      <c r="BA64" t="e">
        <f t="shared" si="2"/>
        <v>#REF!</v>
      </c>
      <c r="BB64" s="27" t="e">
        <f t="shared" si="3"/>
        <v>#REF!</v>
      </c>
    </row>
    <row r="65" spans="1:54" x14ac:dyDescent="0.35">
      <c r="A65" t="s">
        <v>7844</v>
      </c>
      <c r="B65" s="25" t="e">
        <f>IF('Crisis Indicator Data'!#REF!="No Data",1,IF(#REF!&lt;&gt;"",1,0))</f>
        <v>#REF!</v>
      </c>
      <c r="C65" s="25" t="e">
        <f>IF('Crisis Indicator Data'!#REF!="No Data",1,IF(#REF!&lt;&gt;"",1,0))</f>
        <v>#REF!</v>
      </c>
      <c r="D65" s="25" t="e">
        <f>IF('Crisis Indicator Data'!#REF!="No Data",1,IF(#REF!&lt;&gt;"",1,0))</f>
        <v>#REF!</v>
      </c>
      <c r="E65" s="25" t="e">
        <f>IF('Crisis Indicator Data'!#REF!="No Data",1,IF(#REF!&lt;&gt;"",1,0))</f>
        <v>#REF!</v>
      </c>
      <c r="F65" s="25" t="e">
        <f>IF('Crisis Indicator Data'!#REF!="No Data",1,IF(#REF!&lt;&gt;"",1,0))</f>
        <v>#REF!</v>
      </c>
      <c r="G65" s="25" t="e">
        <f>IF('Crisis Indicator Data'!#REF!="No Data",1,IF(#REF!&lt;&gt;"",1,0))</f>
        <v>#REF!</v>
      </c>
      <c r="H65" s="25" t="e">
        <f>IF('Crisis Indicator Data'!#REF!="No Data",1,IF(#REF!&lt;&gt;"",1,0))</f>
        <v>#REF!</v>
      </c>
      <c r="I65" s="25" t="e">
        <f>IF('Crisis Indicator Data'!#REF!="No Data",1,IF(#REF!&lt;&gt;"",1,0))</f>
        <v>#REF!</v>
      </c>
      <c r="J65" s="25" t="e">
        <f>IF('Crisis Indicator Data'!#REF!="No Data",1,IF(#REF!&lt;&gt;"",1,0))</f>
        <v>#REF!</v>
      </c>
      <c r="K65" s="25" t="e">
        <f>IF('Crisis Indicator Data'!#REF!="No Data",1,IF(#REF!&lt;&gt;"",1,0))</f>
        <v>#REF!</v>
      </c>
      <c r="L65" s="25" t="e">
        <f>IF('Crisis Indicator Data'!#REF!="No Data",1,IF(#REF!&lt;&gt;"",1,0))</f>
        <v>#REF!</v>
      </c>
      <c r="M65" s="25" t="e">
        <f>IF('Crisis Indicator Data'!#REF!="No Data",1,IF(#REF!&lt;&gt;"",1,0))</f>
        <v>#REF!</v>
      </c>
      <c r="N65" s="25" t="e">
        <f>IF('Crisis Indicator Data'!#REF!="No Data",1,IF(#REF!&lt;&gt;"",1,0))</f>
        <v>#REF!</v>
      </c>
      <c r="O65" s="25" t="e">
        <f>IF('Crisis Indicator Data'!#REF!="No Data",1,IF(#REF!&lt;&gt;"",1,0))</f>
        <v>#REF!</v>
      </c>
      <c r="P65" s="25" t="e">
        <f>IF('Crisis Indicator Data'!#REF!="No Data",1,IF(#REF!&lt;&gt;"",1,0))</f>
        <v>#REF!</v>
      </c>
      <c r="Q65" s="25" t="e">
        <f>IF('Crisis Indicator Data'!#REF!="No Data",1,IF(#REF!&lt;&gt;"",1,0))</f>
        <v>#REF!</v>
      </c>
      <c r="R65" s="25" t="e">
        <f>IF('Crisis Indicator Data'!#REF!="No Data",1,IF(#REF!&lt;&gt;"",1,0))</f>
        <v>#REF!</v>
      </c>
      <c r="S65" s="25" t="e">
        <f>IF('Crisis Indicator Data'!#REF!="No Data",1,IF(#REF!&lt;&gt;"",1,0))</f>
        <v>#REF!</v>
      </c>
      <c r="T65" s="25" t="e">
        <f>IF('Crisis Indicator Data'!#REF!="No Data",1,IF(#REF!&lt;&gt;"",1,0))</f>
        <v>#REF!</v>
      </c>
      <c r="U65" s="25" t="e">
        <f>IF('Crisis Indicator Data'!#REF!="No Data",1,IF(#REF!&lt;&gt;"",1,0))</f>
        <v>#REF!</v>
      </c>
      <c r="V65" s="25" t="e">
        <f>IF('Crisis Indicator Data'!#REF!="No Data",1,IF(#REF!&lt;&gt;"",1,0))</f>
        <v>#REF!</v>
      </c>
      <c r="W65" s="25" t="e">
        <f>IF('Crisis Indicator Data'!#REF!="No Data",1,IF(#REF!&lt;&gt;"",1,0))</f>
        <v>#REF!</v>
      </c>
      <c r="X65" s="25" t="e">
        <f>IF('Crisis Indicator Data'!#REF!="No Data",1,IF(#REF!&lt;&gt;"",1,0))</f>
        <v>#REF!</v>
      </c>
      <c r="Y65" s="25" t="e">
        <f>IF('Crisis Indicator Data'!#REF!="No Data",1,IF(#REF!&lt;&gt;"",1,0))</f>
        <v>#REF!</v>
      </c>
      <c r="Z65" s="25" t="e">
        <f>IF('Crisis Indicator Data'!#REF!="No Data",1,IF(#REF!&lt;&gt;"",1,0))</f>
        <v>#REF!</v>
      </c>
      <c r="AA65" s="25" t="e">
        <f>IF('Crisis Indicator Data'!#REF!="No Data",1,IF(#REF!&lt;&gt;"",1,0))</f>
        <v>#REF!</v>
      </c>
      <c r="AB65" s="25" t="e">
        <f>IF('Crisis Indicator Data'!#REF!="No Data",1,IF(#REF!&lt;&gt;"",1,0))</f>
        <v>#REF!</v>
      </c>
      <c r="AC65" s="25" t="e">
        <f>IF('Crisis Indicator Data'!#REF!="No Data",1,IF(#REF!&lt;&gt;"",1,0))</f>
        <v>#REF!</v>
      </c>
      <c r="AD65" s="25" t="e">
        <f>IF('Crisis Indicator Data'!#REF!="No Data",1,IF(#REF!&lt;&gt;"",1,0))</f>
        <v>#REF!</v>
      </c>
      <c r="AE65" s="25" t="e">
        <f>IF('Crisis Indicator Data'!#REF!="No Data",1,IF(#REF!&lt;&gt;"",1,0))</f>
        <v>#REF!</v>
      </c>
      <c r="AF65" s="25" t="e">
        <f>IF('Crisis Indicator Data'!#REF!="No Data",1,IF(#REF!&lt;&gt;"",1,0))</f>
        <v>#REF!</v>
      </c>
      <c r="AG65" s="25" t="e">
        <f>IF('Crisis Indicator Data'!#REF!="No Data",1,IF(#REF!&lt;&gt;"",1,0))</f>
        <v>#REF!</v>
      </c>
      <c r="AH65" s="25" t="e">
        <f>IF('Crisis Indicator Data'!#REF!="No Data",1,IF(#REF!&lt;&gt;"",1,0))</f>
        <v>#REF!</v>
      </c>
      <c r="AI65" s="25" t="e">
        <f>IF('Crisis Indicator Data'!#REF!="No Data",1,IF(#REF!&lt;&gt;"",1,0))</f>
        <v>#REF!</v>
      </c>
      <c r="AJ65" s="25" t="e">
        <f>IF('Crisis Indicator Data'!#REF!="No Data",1,IF(#REF!&lt;&gt;"",1,0))</f>
        <v>#REF!</v>
      </c>
      <c r="AK65" s="25" t="e">
        <f>IF('Crisis Indicator Data'!#REF!="No Data",1,IF(#REF!&lt;&gt;"",1,0))</f>
        <v>#REF!</v>
      </c>
      <c r="AL65" s="25" t="e">
        <f>IF('Crisis Indicator Data'!#REF!="No Data",1,IF(#REF!&lt;&gt;"",1,0))</f>
        <v>#REF!</v>
      </c>
      <c r="AM65" s="25" t="e">
        <f>IF('Crisis Indicator Data'!#REF!="No Data",1,IF(#REF!&lt;&gt;"",1,0))</f>
        <v>#REF!</v>
      </c>
      <c r="AN65" s="25" t="e">
        <f>IF('Crisis Indicator Data'!#REF!="No Data",1,IF(#REF!&lt;&gt;"",1,0))</f>
        <v>#REF!</v>
      </c>
      <c r="AO65" s="25" t="e">
        <f>IF('Crisis Indicator Data'!#REF!="No Data",1,IF(#REF!&lt;&gt;"",1,0))</f>
        <v>#REF!</v>
      </c>
      <c r="AP65" s="25" t="e">
        <f>IF('Crisis Indicator Data'!#REF!="No Data",1,IF(#REF!&lt;&gt;"",1,0))</f>
        <v>#REF!</v>
      </c>
      <c r="AQ65" s="25" t="e">
        <f>IF('Crisis Indicator Data'!#REF!="No Data",1,IF(#REF!&lt;&gt;"",1,0))</f>
        <v>#REF!</v>
      </c>
      <c r="AR65" s="25" t="e">
        <f>IF('Crisis Indicator Data'!#REF!="No Data",1,IF(#REF!&lt;&gt;"",1,0))</f>
        <v>#REF!</v>
      </c>
      <c r="AS65" s="25" t="e">
        <f>IF('Crisis Indicator Data'!#REF!="No Data",1,IF(#REF!&lt;&gt;"",1,0))</f>
        <v>#REF!</v>
      </c>
      <c r="AT65" s="25" t="e">
        <f>IF('Crisis Indicator Data'!#REF!="No Data",1,IF(#REF!&lt;&gt;"",1,0))</f>
        <v>#REF!</v>
      </c>
      <c r="AU65" s="25" t="e">
        <f>IF('Crisis Indicator Data'!#REF!="No Data",1,IF(#REF!&lt;&gt;"",1,0))</f>
        <v>#REF!</v>
      </c>
      <c r="AV65" s="25" t="e">
        <f>IF('Crisis Indicator Data'!#REF!="No Data",1,IF(#REF!&lt;&gt;"",1,0))</f>
        <v>#REF!</v>
      </c>
      <c r="AW65" s="25" t="e">
        <f>IF('Crisis Indicator Data'!#REF!="No Data",1,IF(#REF!&lt;&gt;"",1,0))</f>
        <v>#REF!</v>
      </c>
      <c r="AX65" s="25" t="e">
        <f>IF('Crisis Indicator Data'!#REF!="No Data",1,IF(#REF!&lt;&gt;"",1,0))</f>
        <v>#REF!</v>
      </c>
      <c r="AY65" s="25" t="e">
        <f>IF('Crisis Indicator Data'!#REF!="No Data",1,IF(#REF!&lt;&gt;"",1,0))</f>
        <v>#REF!</v>
      </c>
      <c r="AZ65" s="25" t="e">
        <f>IF('Crisis Indicator Data'!#REF!="No Data",1,IF(#REF!&lt;&gt;"",1,0))</f>
        <v>#REF!</v>
      </c>
      <c r="BA65" t="e">
        <f t="shared" si="2"/>
        <v>#REF!</v>
      </c>
      <c r="BB65" s="27" t="e">
        <f t="shared" si="3"/>
        <v>#REF!</v>
      </c>
    </row>
    <row r="66" spans="1:54" x14ac:dyDescent="0.35">
      <c r="A66" t="s">
        <v>7853</v>
      </c>
      <c r="B66" s="25" t="e">
        <f>IF('Crisis Indicator Data'!#REF!="No Data",1,IF(#REF!&lt;&gt;"",1,0))</f>
        <v>#REF!</v>
      </c>
      <c r="C66" s="25" t="e">
        <f>IF('Crisis Indicator Data'!#REF!="No Data",1,IF(#REF!&lt;&gt;"",1,0))</f>
        <v>#REF!</v>
      </c>
      <c r="D66" s="25" t="e">
        <f>IF('Crisis Indicator Data'!#REF!="No Data",1,IF(#REF!&lt;&gt;"",1,0))</f>
        <v>#REF!</v>
      </c>
      <c r="E66" s="25" t="e">
        <f>IF('Crisis Indicator Data'!#REF!="No Data",1,IF(#REF!&lt;&gt;"",1,0))</f>
        <v>#REF!</v>
      </c>
      <c r="F66" s="25" t="e">
        <f>IF('Crisis Indicator Data'!#REF!="No Data",1,IF(#REF!&lt;&gt;"",1,0))</f>
        <v>#REF!</v>
      </c>
      <c r="G66" s="25" t="e">
        <f>IF('Crisis Indicator Data'!#REF!="No Data",1,IF(#REF!&lt;&gt;"",1,0))</f>
        <v>#REF!</v>
      </c>
      <c r="H66" s="25" t="e">
        <f>IF('Crisis Indicator Data'!#REF!="No Data",1,IF(#REF!&lt;&gt;"",1,0))</f>
        <v>#REF!</v>
      </c>
      <c r="I66" s="25" t="e">
        <f>IF('Crisis Indicator Data'!#REF!="No Data",1,IF(#REF!&lt;&gt;"",1,0))</f>
        <v>#REF!</v>
      </c>
      <c r="J66" s="25" t="e">
        <f>IF('Crisis Indicator Data'!#REF!="No Data",1,IF(#REF!&lt;&gt;"",1,0))</f>
        <v>#REF!</v>
      </c>
      <c r="K66" s="25" t="e">
        <f>IF('Crisis Indicator Data'!#REF!="No Data",1,IF(#REF!&lt;&gt;"",1,0))</f>
        <v>#REF!</v>
      </c>
      <c r="L66" s="25" t="e">
        <f>IF('Crisis Indicator Data'!#REF!="No Data",1,IF(#REF!&lt;&gt;"",1,0))</f>
        <v>#REF!</v>
      </c>
      <c r="M66" s="25" t="e">
        <f>IF('Crisis Indicator Data'!#REF!="No Data",1,IF(#REF!&lt;&gt;"",1,0))</f>
        <v>#REF!</v>
      </c>
      <c r="N66" s="25" t="e">
        <f>IF('Crisis Indicator Data'!#REF!="No Data",1,IF(#REF!&lt;&gt;"",1,0))</f>
        <v>#REF!</v>
      </c>
      <c r="O66" s="25" t="e">
        <f>IF('Crisis Indicator Data'!#REF!="No Data",1,IF(#REF!&lt;&gt;"",1,0))</f>
        <v>#REF!</v>
      </c>
      <c r="P66" s="25" t="e">
        <f>IF('Crisis Indicator Data'!#REF!="No Data",1,IF(#REF!&lt;&gt;"",1,0))</f>
        <v>#REF!</v>
      </c>
      <c r="Q66" s="25" t="e">
        <f>IF('Crisis Indicator Data'!#REF!="No Data",1,IF(#REF!&lt;&gt;"",1,0))</f>
        <v>#REF!</v>
      </c>
      <c r="R66" s="25" t="e">
        <f>IF('Crisis Indicator Data'!#REF!="No Data",1,IF(#REF!&lt;&gt;"",1,0))</f>
        <v>#REF!</v>
      </c>
      <c r="S66" s="25" t="e">
        <f>IF('Crisis Indicator Data'!#REF!="No Data",1,IF(#REF!&lt;&gt;"",1,0))</f>
        <v>#REF!</v>
      </c>
      <c r="T66" s="25" t="e">
        <f>IF('Crisis Indicator Data'!#REF!="No Data",1,IF(#REF!&lt;&gt;"",1,0))</f>
        <v>#REF!</v>
      </c>
      <c r="U66" s="25" t="e">
        <f>IF('Crisis Indicator Data'!#REF!="No Data",1,IF(#REF!&lt;&gt;"",1,0))</f>
        <v>#REF!</v>
      </c>
      <c r="V66" s="25" t="e">
        <f>IF('Crisis Indicator Data'!#REF!="No Data",1,IF(#REF!&lt;&gt;"",1,0))</f>
        <v>#REF!</v>
      </c>
      <c r="W66" s="25" t="e">
        <f>IF('Crisis Indicator Data'!#REF!="No Data",1,IF(#REF!&lt;&gt;"",1,0))</f>
        <v>#REF!</v>
      </c>
      <c r="X66" s="25" t="e">
        <f>IF('Crisis Indicator Data'!#REF!="No Data",1,IF(#REF!&lt;&gt;"",1,0))</f>
        <v>#REF!</v>
      </c>
      <c r="Y66" s="25" t="e">
        <f>IF('Crisis Indicator Data'!#REF!="No Data",1,IF(#REF!&lt;&gt;"",1,0))</f>
        <v>#REF!</v>
      </c>
      <c r="Z66" s="25" t="e">
        <f>IF('Crisis Indicator Data'!#REF!="No Data",1,IF(#REF!&lt;&gt;"",1,0))</f>
        <v>#REF!</v>
      </c>
      <c r="AA66" s="25" t="e">
        <f>IF('Crisis Indicator Data'!#REF!="No Data",1,IF(#REF!&lt;&gt;"",1,0))</f>
        <v>#REF!</v>
      </c>
      <c r="AB66" s="25" t="e">
        <f>IF('Crisis Indicator Data'!#REF!="No Data",1,IF(#REF!&lt;&gt;"",1,0))</f>
        <v>#REF!</v>
      </c>
      <c r="AC66" s="25" t="e">
        <f>IF('Crisis Indicator Data'!#REF!="No Data",1,IF(#REF!&lt;&gt;"",1,0))</f>
        <v>#REF!</v>
      </c>
      <c r="AD66" s="25" t="e">
        <f>IF('Crisis Indicator Data'!#REF!="No Data",1,IF(#REF!&lt;&gt;"",1,0))</f>
        <v>#REF!</v>
      </c>
      <c r="AE66" s="25" t="e">
        <f>IF('Crisis Indicator Data'!#REF!="No Data",1,IF(#REF!&lt;&gt;"",1,0))</f>
        <v>#REF!</v>
      </c>
      <c r="AF66" s="25" t="e">
        <f>IF('Crisis Indicator Data'!#REF!="No Data",1,IF(#REF!&lt;&gt;"",1,0))</f>
        <v>#REF!</v>
      </c>
      <c r="AG66" s="25" t="e">
        <f>IF('Crisis Indicator Data'!#REF!="No Data",1,IF(#REF!&lt;&gt;"",1,0))</f>
        <v>#REF!</v>
      </c>
      <c r="AH66" s="25" t="e">
        <f>IF('Crisis Indicator Data'!#REF!="No Data",1,IF(#REF!&lt;&gt;"",1,0))</f>
        <v>#REF!</v>
      </c>
      <c r="AI66" s="25" t="e">
        <f>IF('Crisis Indicator Data'!#REF!="No Data",1,IF(#REF!&lt;&gt;"",1,0))</f>
        <v>#REF!</v>
      </c>
      <c r="AJ66" s="25" t="e">
        <f>IF('Crisis Indicator Data'!#REF!="No Data",1,IF(#REF!&lt;&gt;"",1,0))</f>
        <v>#REF!</v>
      </c>
      <c r="AK66" s="25" t="e">
        <f>IF('Crisis Indicator Data'!#REF!="No Data",1,IF(#REF!&lt;&gt;"",1,0))</f>
        <v>#REF!</v>
      </c>
      <c r="AL66" s="25" t="e">
        <f>IF('Crisis Indicator Data'!#REF!="No Data",1,IF(#REF!&lt;&gt;"",1,0))</f>
        <v>#REF!</v>
      </c>
      <c r="AM66" s="25" t="e">
        <f>IF('Crisis Indicator Data'!#REF!="No Data",1,IF(#REF!&lt;&gt;"",1,0))</f>
        <v>#REF!</v>
      </c>
      <c r="AN66" s="25" t="e">
        <f>IF('Crisis Indicator Data'!#REF!="No Data",1,IF(#REF!&lt;&gt;"",1,0))</f>
        <v>#REF!</v>
      </c>
      <c r="AO66" s="25" t="e">
        <f>IF('Crisis Indicator Data'!#REF!="No Data",1,IF(#REF!&lt;&gt;"",1,0))</f>
        <v>#REF!</v>
      </c>
      <c r="AP66" s="25" t="e">
        <f>IF('Crisis Indicator Data'!#REF!="No Data",1,IF(#REF!&lt;&gt;"",1,0))</f>
        <v>#REF!</v>
      </c>
      <c r="AQ66" s="25" t="e">
        <f>IF('Crisis Indicator Data'!#REF!="No Data",1,IF(#REF!&lt;&gt;"",1,0))</f>
        <v>#REF!</v>
      </c>
      <c r="AR66" s="25" t="e">
        <f>IF('Crisis Indicator Data'!#REF!="No Data",1,IF(#REF!&lt;&gt;"",1,0))</f>
        <v>#REF!</v>
      </c>
      <c r="AS66" s="25" t="e">
        <f>IF('Crisis Indicator Data'!#REF!="No Data",1,IF(#REF!&lt;&gt;"",1,0))</f>
        <v>#REF!</v>
      </c>
      <c r="AT66" s="25" t="e">
        <f>IF('Crisis Indicator Data'!#REF!="No Data",1,IF(#REF!&lt;&gt;"",1,0))</f>
        <v>#REF!</v>
      </c>
      <c r="AU66" s="25" t="e">
        <f>IF('Crisis Indicator Data'!#REF!="No Data",1,IF(#REF!&lt;&gt;"",1,0))</f>
        <v>#REF!</v>
      </c>
      <c r="AV66" s="25" t="e">
        <f>IF('Crisis Indicator Data'!#REF!="No Data",1,IF(#REF!&lt;&gt;"",1,0))</f>
        <v>#REF!</v>
      </c>
      <c r="AW66" s="25" t="e">
        <f>IF('Crisis Indicator Data'!#REF!="No Data",1,IF(#REF!&lt;&gt;"",1,0))</f>
        <v>#REF!</v>
      </c>
      <c r="AX66" s="25" t="e">
        <f>IF('Crisis Indicator Data'!#REF!="No Data",1,IF(#REF!&lt;&gt;"",1,0))</f>
        <v>#REF!</v>
      </c>
      <c r="AY66" s="25" t="e">
        <f>IF('Crisis Indicator Data'!#REF!="No Data",1,IF(#REF!&lt;&gt;"",1,0))</f>
        <v>#REF!</v>
      </c>
      <c r="AZ66" s="25" t="e">
        <f>IF('Crisis Indicator Data'!#REF!="No Data",1,IF(#REF!&lt;&gt;"",1,0))</f>
        <v>#REF!</v>
      </c>
      <c r="BA66" t="e">
        <f t="shared" ref="BA66:BA97" si="4">SUM(B66:AZ66)</f>
        <v>#REF!</v>
      </c>
      <c r="BB66" s="27" t="e">
        <f t="shared" ref="BB66:BB97" si="5">BA66/51</f>
        <v>#REF!</v>
      </c>
    </row>
    <row r="67" spans="1:54" x14ac:dyDescent="0.35">
      <c r="A67" t="s">
        <v>7855</v>
      </c>
      <c r="B67" s="25" t="e">
        <f>IF('Crisis Indicator Data'!#REF!="No Data",1,IF(#REF!&lt;&gt;"",1,0))</f>
        <v>#REF!</v>
      </c>
      <c r="C67" s="25" t="e">
        <f>IF('Crisis Indicator Data'!#REF!="No Data",1,IF(#REF!&lt;&gt;"",1,0))</f>
        <v>#REF!</v>
      </c>
      <c r="D67" s="25" t="e">
        <f>IF('Crisis Indicator Data'!#REF!="No Data",1,IF(#REF!&lt;&gt;"",1,0))</f>
        <v>#REF!</v>
      </c>
      <c r="E67" s="25" t="e">
        <f>IF('Crisis Indicator Data'!#REF!="No Data",1,IF(#REF!&lt;&gt;"",1,0))</f>
        <v>#REF!</v>
      </c>
      <c r="F67" s="25" t="e">
        <f>IF('Crisis Indicator Data'!#REF!="No Data",1,IF(#REF!&lt;&gt;"",1,0))</f>
        <v>#REF!</v>
      </c>
      <c r="G67" s="25" t="e">
        <f>IF('Crisis Indicator Data'!#REF!="No Data",1,IF(#REF!&lt;&gt;"",1,0))</f>
        <v>#REF!</v>
      </c>
      <c r="H67" s="25" t="e">
        <f>IF('Crisis Indicator Data'!#REF!="No Data",1,IF(#REF!&lt;&gt;"",1,0))</f>
        <v>#REF!</v>
      </c>
      <c r="I67" s="25" t="e">
        <f>IF('Crisis Indicator Data'!#REF!="No Data",1,IF(#REF!&lt;&gt;"",1,0))</f>
        <v>#REF!</v>
      </c>
      <c r="J67" s="25" t="e">
        <f>IF('Crisis Indicator Data'!#REF!="No Data",1,IF(#REF!&lt;&gt;"",1,0))</f>
        <v>#REF!</v>
      </c>
      <c r="K67" s="25" t="e">
        <f>IF('Crisis Indicator Data'!#REF!="No Data",1,IF(#REF!&lt;&gt;"",1,0))</f>
        <v>#REF!</v>
      </c>
      <c r="L67" s="25" t="e">
        <f>IF('Crisis Indicator Data'!#REF!="No Data",1,IF(#REF!&lt;&gt;"",1,0))</f>
        <v>#REF!</v>
      </c>
      <c r="M67" s="25" t="e">
        <f>IF('Crisis Indicator Data'!#REF!="No Data",1,IF(#REF!&lt;&gt;"",1,0))</f>
        <v>#REF!</v>
      </c>
      <c r="N67" s="25" t="e">
        <f>IF('Crisis Indicator Data'!#REF!="No Data",1,IF(#REF!&lt;&gt;"",1,0))</f>
        <v>#REF!</v>
      </c>
      <c r="O67" s="25" t="e">
        <f>IF('Crisis Indicator Data'!#REF!="No Data",1,IF(#REF!&lt;&gt;"",1,0))</f>
        <v>#REF!</v>
      </c>
      <c r="P67" s="25" t="e">
        <f>IF('Crisis Indicator Data'!#REF!="No Data",1,IF(#REF!&lt;&gt;"",1,0))</f>
        <v>#REF!</v>
      </c>
      <c r="Q67" s="25" t="e">
        <f>IF('Crisis Indicator Data'!#REF!="No Data",1,IF(#REF!&lt;&gt;"",1,0))</f>
        <v>#REF!</v>
      </c>
      <c r="R67" s="25" t="e">
        <f>IF('Crisis Indicator Data'!#REF!="No Data",1,IF(#REF!&lt;&gt;"",1,0))</f>
        <v>#REF!</v>
      </c>
      <c r="S67" s="25" t="e">
        <f>IF('Crisis Indicator Data'!#REF!="No Data",1,IF(#REF!&lt;&gt;"",1,0))</f>
        <v>#REF!</v>
      </c>
      <c r="T67" s="25" t="e">
        <f>IF('Crisis Indicator Data'!#REF!="No Data",1,IF(#REF!&lt;&gt;"",1,0))</f>
        <v>#REF!</v>
      </c>
      <c r="U67" s="25" t="e">
        <f>IF('Crisis Indicator Data'!#REF!="No Data",1,IF(#REF!&lt;&gt;"",1,0))</f>
        <v>#REF!</v>
      </c>
      <c r="V67" s="25" t="e">
        <f>IF('Crisis Indicator Data'!#REF!="No Data",1,IF(#REF!&lt;&gt;"",1,0))</f>
        <v>#REF!</v>
      </c>
      <c r="W67" s="25" t="e">
        <f>IF('Crisis Indicator Data'!#REF!="No Data",1,IF(#REF!&lt;&gt;"",1,0))</f>
        <v>#REF!</v>
      </c>
      <c r="X67" s="25" t="e">
        <f>IF('Crisis Indicator Data'!#REF!="No Data",1,IF(#REF!&lt;&gt;"",1,0))</f>
        <v>#REF!</v>
      </c>
      <c r="Y67" s="25" t="e">
        <f>IF('Crisis Indicator Data'!#REF!="No Data",1,IF(#REF!&lt;&gt;"",1,0))</f>
        <v>#REF!</v>
      </c>
      <c r="Z67" s="25" t="e">
        <f>IF('Crisis Indicator Data'!#REF!="No Data",1,IF(#REF!&lt;&gt;"",1,0))</f>
        <v>#REF!</v>
      </c>
      <c r="AA67" s="25" t="e">
        <f>IF('Crisis Indicator Data'!#REF!="No Data",1,IF(#REF!&lt;&gt;"",1,0))</f>
        <v>#REF!</v>
      </c>
      <c r="AB67" s="25" t="e">
        <f>IF('Crisis Indicator Data'!#REF!="No Data",1,IF(#REF!&lt;&gt;"",1,0))</f>
        <v>#REF!</v>
      </c>
      <c r="AC67" s="25" t="e">
        <f>IF('Crisis Indicator Data'!#REF!="No Data",1,IF(#REF!&lt;&gt;"",1,0))</f>
        <v>#REF!</v>
      </c>
      <c r="AD67" s="25" t="e">
        <f>IF('Crisis Indicator Data'!#REF!="No Data",1,IF(#REF!&lt;&gt;"",1,0))</f>
        <v>#REF!</v>
      </c>
      <c r="AE67" s="25" t="e">
        <f>IF('Crisis Indicator Data'!#REF!="No Data",1,IF(#REF!&lt;&gt;"",1,0))</f>
        <v>#REF!</v>
      </c>
      <c r="AF67" s="25" t="e">
        <f>IF('Crisis Indicator Data'!#REF!="No Data",1,IF(#REF!&lt;&gt;"",1,0))</f>
        <v>#REF!</v>
      </c>
      <c r="AG67" s="25" t="e">
        <f>IF('Crisis Indicator Data'!#REF!="No Data",1,IF(#REF!&lt;&gt;"",1,0))</f>
        <v>#REF!</v>
      </c>
      <c r="AH67" s="25" t="e">
        <f>IF('Crisis Indicator Data'!#REF!="No Data",1,IF(#REF!&lt;&gt;"",1,0))</f>
        <v>#REF!</v>
      </c>
      <c r="AI67" s="25" t="e">
        <f>IF('Crisis Indicator Data'!#REF!="No Data",1,IF(#REF!&lt;&gt;"",1,0))</f>
        <v>#REF!</v>
      </c>
      <c r="AJ67" s="25" t="e">
        <f>IF('Crisis Indicator Data'!#REF!="No Data",1,IF(#REF!&lt;&gt;"",1,0))</f>
        <v>#REF!</v>
      </c>
      <c r="AK67" s="25" t="e">
        <f>IF('Crisis Indicator Data'!#REF!="No Data",1,IF(#REF!&lt;&gt;"",1,0))</f>
        <v>#REF!</v>
      </c>
      <c r="AL67" s="25" t="e">
        <f>IF('Crisis Indicator Data'!#REF!="No Data",1,IF(#REF!&lt;&gt;"",1,0))</f>
        <v>#REF!</v>
      </c>
      <c r="AM67" s="25" t="e">
        <f>IF('Crisis Indicator Data'!#REF!="No Data",1,IF(#REF!&lt;&gt;"",1,0))</f>
        <v>#REF!</v>
      </c>
      <c r="AN67" s="25" t="e">
        <f>IF('Crisis Indicator Data'!#REF!="No Data",1,IF(#REF!&lt;&gt;"",1,0))</f>
        <v>#REF!</v>
      </c>
      <c r="AO67" s="25" t="e">
        <f>IF('Crisis Indicator Data'!#REF!="No Data",1,IF(#REF!&lt;&gt;"",1,0))</f>
        <v>#REF!</v>
      </c>
      <c r="AP67" s="25" t="e">
        <f>IF('Crisis Indicator Data'!#REF!="No Data",1,IF(#REF!&lt;&gt;"",1,0))</f>
        <v>#REF!</v>
      </c>
      <c r="AQ67" s="25" t="e">
        <f>IF('Crisis Indicator Data'!#REF!="No Data",1,IF(#REF!&lt;&gt;"",1,0))</f>
        <v>#REF!</v>
      </c>
      <c r="AR67" s="25" t="e">
        <f>IF('Crisis Indicator Data'!#REF!="No Data",1,IF(#REF!&lt;&gt;"",1,0))</f>
        <v>#REF!</v>
      </c>
      <c r="AS67" s="25" t="e">
        <f>IF('Crisis Indicator Data'!#REF!="No Data",1,IF(#REF!&lt;&gt;"",1,0))</f>
        <v>#REF!</v>
      </c>
      <c r="AT67" s="25" t="e">
        <f>IF('Crisis Indicator Data'!#REF!="No Data",1,IF(#REF!&lt;&gt;"",1,0))</f>
        <v>#REF!</v>
      </c>
      <c r="AU67" s="25" t="e">
        <f>IF('Crisis Indicator Data'!#REF!="No Data",1,IF(#REF!&lt;&gt;"",1,0))</f>
        <v>#REF!</v>
      </c>
      <c r="AV67" s="25" t="e">
        <f>IF('Crisis Indicator Data'!#REF!="No Data",1,IF(#REF!&lt;&gt;"",1,0))</f>
        <v>#REF!</v>
      </c>
      <c r="AW67" s="25" t="e">
        <f>IF('Crisis Indicator Data'!#REF!="No Data",1,IF(#REF!&lt;&gt;"",1,0))</f>
        <v>#REF!</v>
      </c>
      <c r="AX67" s="25" t="e">
        <f>IF('Crisis Indicator Data'!#REF!="No Data",1,IF(#REF!&lt;&gt;"",1,0))</f>
        <v>#REF!</v>
      </c>
      <c r="AY67" s="25" t="e">
        <f>IF('Crisis Indicator Data'!#REF!="No Data",1,IF(#REF!&lt;&gt;"",1,0))</f>
        <v>#REF!</v>
      </c>
      <c r="AZ67" s="25" t="e">
        <f>IF('Crisis Indicator Data'!#REF!="No Data",1,IF(#REF!&lt;&gt;"",1,0))</f>
        <v>#REF!</v>
      </c>
      <c r="BA67" t="e">
        <f t="shared" si="4"/>
        <v>#REF!</v>
      </c>
      <c r="BB67" s="27" t="e">
        <f t="shared" si="5"/>
        <v>#REF!</v>
      </c>
    </row>
    <row r="68" spans="1:54" x14ac:dyDescent="0.35">
      <c r="A68" t="s">
        <v>7858</v>
      </c>
      <c r="B68" s="25" t="e">
        <f>IF('Crisis Indicator Data'!#REF!="No Data",1,IF(#REF!&lt;&gt;"",1,0))</f>
        <v>#REF!</v>
      </c>
      <c r="C68" s="25" t="e">
        <f>IF('Crisis Indicator Data'!#REF!="No Data",1,IF(#REF!&lt;&gt;"",1,0))</f>
        <v>#REF!</v>
      </c>
      <c r="D68" s="25" t="e">
        <f>IF('Crisis Indicator Data'!#REF!="No Data",1,IF(#REF!&lt;&gt;"",1,0))</f>
        <v>#REF!</v>
      </c>
      <c r="E68" s="25" t="e">
        <f>IF('Crisis Indicator Data'!#REF!="No Data",1,IF(#REF!&lt;&gt;"",1,0))</f>
        <v>#REF!</v>
      </c>
      <c r="F68" s="25" t="e">
        <f>IF('Crisis Indicator Data'!#REF!="No Data",1,IF(#REF!&lt;&gt;"",1,0))</f>
        <v>#REF!</v>
      </c>
      <c r="G68" s="25" t="e">
        <f>IF('Crisis Indicator Data'!#REF!="No Data",1,IF(#REF!&lt;&gt;"",1,0))</f>
        <v>#REF!</v>
      </c>
      <c r="H68" s="25" t="e">
        <f>IF('Crisis Indicator Data'!#REF!="No Data",1,IF(#REF!&lt;&gt;"",1,0))</f>
        <v>#REF!</v>
      </c>
      <c r="I68" s="25" t="e">
        <f>IF('Crisis Indicator Data'!#REF!="No Data",1,IF(#REF!&lt;&gt;"",1,0))</f>
        <v>#REF!</v>
      </c>
      <c r="J68" s="25" t="e">
        <f>IF('Crisis Indicator Data'!#REF!="No Data",1,IF(#REF!&lt;&gt;"",1,0))</f>
        <v>#REF!</v>
      </c>
      <c r="K68" s="25" t="e">
        <f>IF('Crisis Indicator Data'!#REF!="No Data",1,IF(#REF!&lt;&gt;"",1,0))</f>
        <v>#REF!</v>
      </c>
      <c r="L68" s="25" t="e">
        <f>IF('Crisis Indicator Data'!#REF!="No Data",1,IF(#REF!&lt;&gt;"",1,0))</f>
        <v>#REF!</v>
      </c>
      <c r="M68" s="25" t="e">
        <f>IF('Crisis Indicator Data'!#REF!="No Data",1,IF(#REF!&lt;&gt;"",1,0))</f>
        <v>#REF!</v>
      </c>
      <c r="N68" s="25" t="e">
        <f>IF('Crisis Indicator Data'!#REF!="No Data",1,IF(#REF!&lt;&gt;"",1,0))</f>
        <v>#REF!</v>
      </c>
      <c r="O68" s="25" t="e">
        <f>IF('Crisis Indicator Data'!#REF!="No Data",1,IF(#REF!&lt;&gt;"",1,0))</f>
        <v>#REF!</v>
      </c>
      <c r="P68" s="25" t="e">
        <f>IF('Crisis Indicator Data'!#REF!="No Data",1,IF(#REF!&lt;&gt;"",1,0))</f>
        <v>#REF!</v>
      </c>
      <c r="Q68" s="25" t="e">
        <f>IF('Crisis Indicator Data'!#REF!="No Data",1,IF(#REF!&lt;&gt;"",1,0))</f>
        <v>#REF!</v>
      </c>
      <c r="R68" s="25" t="e">
        <f>IF('Crisis Indicator Data'!#REF!="No Data",1,IF(#REF!&lt;&gt;"",1,0))</f>
        <v>#REF!</v>
      </c>
      <c r="S68" s="25" t="e">
        <f>IF('Crisis Indicator Data'!#REF!="No Data",1,IF(#REF!&lt;&gt;"",1,0))</f>
        <v>#REF!</v>
      </c>
      <c r="T68" s="25" t="e">
        <f>IF('Crisis Indicator Data'!#REF!="No Data",1,IF(#REF!&lt;&gt;"",1,0))</f>
        <v>#REF!</v>
      </c>
      <c r="U68" s="25" t="e">
        <f>IF('Crisis Indicator Data'!#REF!="No Data",1,IF(#REF!&lt;&gt;"",1,0))</f>
        <v>#REF!</v>
      </c>
      <c r="V68" s="25" t="e">
        <f>IF('Crisis Indicator Data'!#REF!="No Data",1,IF(#REF!&lt;&gt;"",1,0))</f>
        <v>#REF!</v>
      </c>
      <c r="W68" s="25" t="e">
        <f>IF('Crisis Indicator Data'!#REF!="No Data",1,IF(#REF!&lt;&gt;"",1,0))</f>
        <v>#REF!</v>
      </c>
      <c r="X68" s="25" t="e">
        <f>IF('Crisis Indicator Data'!#REF!="No Data",1,IF(#REF!&lt;&gt;"",1,0))</f>
        <v>#REF!</v>
      </c>
      <c r="Y68" s="25" t="e">
        <f>IF('Crisis Indicator Data'!#REF!="No Data",1,IF(#REF!&lt;&gt;"",1,0))</f>
        <v>#REF!</v>
      </c>
      <c r="Z68" s="25" t="e">
        <f>IF('Crisis Indicator Data'!#REF!="No Data",1,IF(#REF!&lt;&gt;"",1,0))</f>
        <v>#REF!</v>
      </c>
      <c r="AA68" s="25" t="e">
        <f>IF('Crisis Indicator Data'!#REF!="No Data",1,IF(#REF!&lt;&gt;"",1,0))</f>
        <v>#REF!</v>
      </c>
      <c r="AB68" s="25" t="e">
        <f>IF('Crisis Indicator Data'!#REF!="No Data",1,IF(#REF!&lt;&gt;"",1,0))</f>
        <v>#REF!</v>
      </c>
      <c r="AC68" s="25" t="e">
        <f>IF('Crisis Indicator Data'!#REF!="No Data",1,IF(#REF!&lt;&gt;"",1,0))</f>
        <v>#REF!</v>
      </c>
      <c r="AD68" s="25" t="e">
        <f>IF('Crisis Indicator Data'!#REF!="No Data",1,IF(#REF!&lt;&gt;"",1,0))</f>
        <v>#REF!</v>
      </c>
      <c r="AE68" s="25" t="e">
        <f>IF('Crisis Indicator Data'!#REF!="No Data",1,IF(#REF!&lt;&gt;"",1,0))</f>
        <v>#REF!</v>
      </c>
      <c r="AF68" s="25" t="e">
        <f>IF('Crisis Indicator Data'!#REF!="No Data",1,IF(#REF!&lt;&gt;"",1,0))</f>
        <v>#REF!</v>
      </c>
      <c r="AG68" s="25" t="e">
        <f>IF('Crisis Indicator Data'!#REF!="No Data",1,IF(#REF!&lt;&gt;"",1,0))</f>
        <v>#REF!</v>
      </c>
      <c r="AH68" s="25" t="e">
        <f>IF('Crisis Indicator Data'!#REF!="No Data",1,IF(#REF!&lt;&gt;"",1,0))</f>
        <v>#REF!</v>
      </c>
      <c r="AI68" s="25" t="e">
        <f>IF('Crisis Indicator Data'!#REF!="No Data",1,IF(#REF!&lt;&gt;"",1,0))</f>
        <v>#REF!</v>
      </c>
      <c r="AJ68" s="25" t="e">
        <f>IF('Crisis Indicator Data'!#REF!="No Data",1,IF(#REF!&lt;&gt;"",1,0))</f>
        <v>#REF!</v>
      </c>
      <c r="AK68" s="25" t="e">
        <f>IF('Crisis Indicator Data'!#REF!="No Data",1,IF(#REF!&lt;&gt;"",1,0))</f>
        <v>#REF!</v>
      </c>
      <c r="AL68" s="25" t="e">
        <f>IF('Crisis Indicator Data'!#REF!="No Data",1,IF(#REF!&lt;&gt;"",1,0))</f>
        <v>#REF!</v>
      </c>
      <c r="AM68" s="25" t="e">
        <f>IF('Crisis Indicator Data'!#REF!="No Data",1,IF(#REF!&lt;&gt;"",1,0))</f>
        <v>#REF!</v>
      </c>
      <c r="AN68" s="25" t="e">
        <f>IF('Crisis Indicator Data'!#REF!="No Data",1,IF(#REF!&lt;&gt;"",1,0))</f>
        <v>#REF!</v>
      </c>
      <c r="AO68" s="25" t="e">
        <f>IF('Crisis Indicator Data'!#REF!="No Data",1,IF(#REF!&lt;&gt;"",1,0))</f>
        <v>#REF!</v>
      </c>
      <c r="AP68" s="25" t="e">
        <f>IF('Crisis Indicator Data'!#REF!="No Data",1,IF(#REF!&lt;&gt;"",1,0))</f>
        <v>#REF!</v>
      </c>
      <c r="AQ68" s="25" t="e">
        <f>IF('Crisis Indicator Data'!#REF!="No Data",1,IF(#REF!&lt;&gt;"",1,0))</f>
        <v>#REF!</v>
      </c>
      <c r="AR68" s="25" t="e">
        <f>IF('Crisis Indicator Data'!#REF!="No Data",1,IF(#REF!&lt;&gt;"",1,0))</f>
        <v>#REF!</v>
      </c>
      <c r="AS68" s="25" t="e">
        <f>IF('Crisis Indicator Data'!#REF!="No Data",1,IF(#REF!&lt;&gt;"",1,0))</f>
        <v>#REF!</v>
      </c>
      <c r="AT68" s="25" t="e">
        <f>IF('Crisis Indicator Data'!#REF!="No Data",1,IF(#REF!&lt;&gt;"",1,0))</f>
        <v>#REF!</v>
      </c>
      <c r="AU68" s="25" t="e">
        <f>IF('Crisis Indicator Data'!#REF!="No Data",1,IF(#REF!&lt;&gt;"",1,0))</f>
        <v>#REF!</v>
      </c>
      <c r="AV68" s="25" t="e">
        <f>IF('Crisis Indicator Data'!#REF!="No Data",1,IF(#REF!&lt;&gt;"",1,0))</f>
        <v>#REF!</v>
      </c>
      <c r="AW68" s="25" t="e">
        <f>IF('Crisis Indicator Data'!#REF!="No Data",1,IF(#REF!&lt;&gt;"",1,0))</f>
        <v>#REF!</v>
      </c>
      <c r="AX68" s="25" t="e">
        <f>IF('Crisis Indicator Data'!#REF!="No Data",1,IF(#REF!&lt;&gt;"",1,0))</f>
        <v>#REF!</v>
      </c>
      <c r="AY68" s="25" t="e">
        <f>IF('Crisis Indicator Data'!#REF!="No Data",1,IF(#REF!&lt;&gt;"",1,0))</f>
        <v>#REF!</v>
      </c>
      <c r="AZ68" s="25" t="e">
        <f>IF('Crisis Indicator Data'!#REF!="No Data",1,IF(#REF!&lt;&gt;"",1,0))</f>
        <v>#REF!</v>
      </c>
      <c r="BA68" t="e">
        <f t="shared" si="4"/>
        <v>#REF!</v>
      </c>
      <c r="BB68" s="27" t="e">
        <f t="shared" si="5"/>
        <v>#REF!</v>
      </c>
    </row>
    <row r="69" spans="1:54" x14ac:dyDescent="0.35">
      <c r="A69" t="s">
        <v>7846</v>
      </c>
      <c r="B69" s="25" t="e">
        <f>IF('Crisis Indicator Data'!#REF!="No Data",1,IF(#REF!&lt;&gt;"",1,0))</f>
        <v>#REF!</v>
      </c>
      <c r="C69" s="25" t="e">
        <f>IF('Crisis Indicator Data'!#REF!="No Data",1,IF(#REF!&lt;&gt;"",1,0))</f>
        <v>#REF!</v>
      </c>
      <c r="D69" s="25" t="e">
        <f>IF('Crisis Indicator Data'!#REF!="No Data",1,IF(#REF!&lt;&gt;"",1,0))</f>
        <v>#REF!</v>
      </c>
      <c r="E69" s="25" t="e">
        <f>IF('Crisis Indicator Data'!#REF!="No Data",1,IF(#REF!&lt;&gt;"",1,0))</f>
        <v>#REF!</v>
      </c>
      <c r="F69" s="25" t="e">
        <f>IF('Crisis Indicator Data'!#REF!="No Data",1,IF(#REF!&lt;&gt;"",1,0))</f>
        <v>#REF!</v>
      </c>
      <c r="G69" s="25" t="e">
        <f>IF('Crisis Indicator Data'!#REF!="No Data",1,IF(#REF!&lt;&gt;"",1,0))</f>
        <v>#REF!</v>
      </c>
      <c r="H69" s="25" t="e">
        <f>IF('Crisis Indicator Data'!#REF!="No Data",1,IF(#REF!&lt;&gt;"",1,0))</f>
        <v>#REF!</v>
      </c>
      <c r="I69" s="25" t="e">
        <f>IF('Crisis Indicator Data'!#REF!="No Data",1,IF(#REF!&lt;&gt;"",1,0))</f>
        <v>#REF!</v>
      </c>
      <c r="J69" s="25" t="e">
        <f>IF('Crisis Indicator Data'!#REF!="No Data",1,IF(#REF!&lt;&gt;"",1,0))</f>
        <v>#REF!</v>
      </c>
      <c r="K69" s="25" t="e">
        <f>IF('Crisis Indicator Data'!#REF!="No Data",1,IF(#REF!&lt;&gt;"",1,0))</f>
        <v>#REF!</v>
      </c>
      <c r="L69" s="25" t="e">
        <f>IF('Crisis Indicator Data'!#REF!="No Data",1,IF(#REF!&lt;&gt;"",1,0))</f>
        <v>#REF!</v>
      </c>
      <c r="M69" s="25" t="e">
        <f>IF('Crisis Indicator Data'!#REF!="No Data",1,IF(#REF!&lt;&gt;"",1,0))</f>
        <v>#REF!</v>
      </c>
      <c r="N69" s="25" t="e">
        <f>IF('Crisis Indicator Data'!#REF!="No Data",1,IF(#REF!&lt;&gt;"",1,0))</f>
        <v>#REF!</v>
      </c>
      <c r="O69" s="25" t="e">
        <f>IF('Crisis Indicator Data'!#REF!="No Data",1,IF(#REF!&lt;&gt;"",1,0))</f>
        <v>#REF!</v>
      </c>
      <c r="P69" s="25" t="e">
        <f>IF('Crisis Indicator Data'!#REF!="No Data",1,IF(#REF!&lt;&gt;"",1,0))</f>
        <v>#REF!</v>
      </c>
      <c r="Q69" s="25" t="e">
        <f>IF('Crisis Indicator Data'!#REF!="No Data",1,IF(#REF!&lt;&gt;"",1,0))</f>
        <v>#REF!</v>
      </c>
      <c r="R69" s="25" t="e">
        <f>IF('Crisis Indicator Data'!#REF!="No Data",1,IF(#REF!&lt;&gt;"",1,0))</f>
        <v>#REF!</v>
      </c>
      <c r="S69" s="25" t="e">
        <f>IF('Crisis Indicator Data'!#REF!="No Data",1,IF(#REF!&lt;&gt;"",1,0))</f>
        <v>#REF!</v>
      </c>
      <c r="T69" s="25" t="e">
        <f>IF('Crisis Indicator Data'!#REF!="No Data",1,IF(#REF!&lt;&gt;"",1,0))</f>
        <v>#REF!</v>
      </c>
      <c r="U69" s="25" t="e">
        <f>IF('Crisis Indicator Data'!#REF!="No Data",1,IF(#REF!&lt;&gt;"",1,0))</f>
        <v>#REF!</v>
      </c>
      <c r="V69" s="25" t="e">
        <f>IF('Crisis Indicator Data'!#REF!="No Data",1,IF(#REF!&lt;&gt;"",1,0))</f>
        <v>#REF!</v>
      </c>
      <c r="W69" s="25" t="e">
        <f>IF('Crisis Indicator Data'!#REF!="No Data",1,IF(#REF!&lt;&gt;"",1,0))</f>
        <v>#REF!</v>
      </c>
      <c r="X69" s="25" t="e">
        <f>IF('Crisis Indicator Data'!#REF!="No Data",1,IF(#REF!&lt;&gt;"",1,0))</f>
        <v>#REF!</v>
      </c>
      <c r="Y69" s="25" t="e">
        <f>IF('Crisis Indicator Data'!#REF!="No Data",1,IF(#REF!&lt;&gt;"",1,0))</f>
        <v>#REF!</v>
      </c>
      <c r="Z69" s="25" t="e">
        <f>IF('Crisis Indicator Data'!#REF!="No Data",1,IF(#REF!&lt;&gt;"",1,0))</f>
        <v>#REF!</v>
      </c>
      <c r="AA69" s="25" t="e">
        <f>IF('Crisis Indicator Data'!#REF!="No Data",1,IF(#REF!&lt;&gt;"",1,0))</f>
        <v>#REF!</v>
      </c>
      <c r="AB69" s="25" t="e">
        <f>IF('Crisis Indicator Data'!#REF!="No Data",1,IF(#REF!&lt;&gt;"",1,0))</f>
        <v>#REF!</v>
      </c>
      <c r="AC69" s="25" t="e">
        <f>IF('Crisis Indicator Data'!#REF!="No Data",1,IF(#REF!&lt;&gt;"",1,0))</f>
        <v>#REF!</v>
      </c>
      <c r="AD69" s="25" t="e">
        <f>IF('Crisis Indicator Data'!#REF!="No Data",1,IF(#REF!&lt;&gt;"",1,0))</f>
        <v>#REF!</v>
      </c>
      <c r="AE69" s="25" t="e">
        <f>IF('Crisis Indicator Data'!#REF!="No Data",1,IF(#REF!&lt;&gt;"",1,0))</f>
        <v>#REF!</v>
      </c>
      <c r="AF69" s="25" t="e">
        <f>IF('Crisis Indicator Data'!#REF!="No Data",1,IF(#REF!&lt;&gt;"",1,0))</f>
        <v>#REF!</v>
      </c>
      <c r="AG69" s="25" t="e">
        <f>IF('Crisis Indicator Data'!#REF!="No Data",1,IF(#REF!&lt;&gt;"",1,0))</f>
        <v>#REF!</v>
      </c>
      <c r="AH69" s="25" t="e">
        <f>IF('Crisis Indicator Data'!#REF!="No Data",1,IF(#REF!&lt;&gt;"",1,0))</f>
        <v>#REF!</v>
      </c>
      <c r="AI69" s="25" t="e">
        <f>IF('Crisis Indicator Data'!#REF!="No Data",1,IF(#REF!&lt;&gt;"",1,0))</f>
        <v>#REF!</v>
      </c>
      <c r="AJ69" s="25" t="e">
        <f>IF('Crisis Indicator Data'!#REF!="No Data",1,IF(#REF!&lt;&gt;"",1,0))</f>
        <v>#REF!</v>
      </c>
      <c r="AK69" s="25" t="e">
        <f>IF('Crisis Indicator Data'!#REF!="No Data",1,IF(#REF!&lt;&gt;"",1,0))</f>
        <v>#REF!</v>
      </c>
      <c r="AL69" s="25" t="e">
        <f>IF('Crisis Indicator Data'!#REF!="No Data",1,IF(#REF!&lt;&gt;"",1,0))</f>
        <v>#REF!</v>
      </c>
      <c r="AM69" s="25" t="e">
        <f>IF('Crisis Indicator Data'!#REF!="No Data",1,IF(#REF!&lt;&gt;"",1,0))</f>
        <v>#REF!</v>
      </c>
      <c r="AN69" s="25" t="e">
        <f>IF('Crisis Indicator Data'!#REF!="No Data",1,IF(#REF!&lt;&gt;"",1,0))</f>
        <v>#REF!</v>
      </c>
      <c r="AO69" s="25" t="e">
        <f>IF('Crisis Indicator Data'!#REF!="No Data",1,IF(#REF!&lt;&gt;"",1,0))</f>
        <v>#REF!</v>
      </c>
      <c r="AP69" s="25" t="e">
        <f>IF('Crisis Indicator Data'!#REF!="No Data",1,IF(#REF!&lt;&gt;"",1,0))</f>
        <v>#REF!</v>
      </c>
      <c r="AQ69" s="25" t="e">
        <f>IF('Crisis Indicator Data'!#REF!="No Data",1,IF(#REF!&lt;&gt;"",1,0))</f>
        <v>#REF!</v>
      </c>
      <c r="AR69" s="25" t="e">
        <f>IF('Crisis Indicator Data'!#REF!="No Data",1,IF(#REF!&lt;&gt;"",1,0))</f>
        <v>#REF!</v>
      </c>
      <c r="AS69" s="25" t="e">
        <f>IF('Crisis Indicator Data'!#REF!="No Data",1,IF(#REF!&lt;&gt;"",1,0))</f>
        <v>#REF!</v>
      </c>
      <c r="AT69" s="25" t="e">
        <f>IF('Crisis Indicator Data'!#REF!="No Data",1,IF(#REF!&lt;&gt;"",1,0))</f>
        <v>#REF!</v>
      </c>
      <c r="AU69" s="25" t="e">
        <f>IF('Crisis Indicator Data'!#REF!="No Data",1,IF(#REF!&lt;&gt;"",1,0))</f>
        <v>#REF!</v>
      </c>
      <c r="AV69" s="25" t="e">
        <f>IF('Crisis Indicator Data'!#REF!="No Data",1,IF(#REF!&lt;&gt;"",1,0))</f>
        <v>#REF!</v>
      </c>
      <c r="AW69" s="25" t="e">
        <f>IF('Crisis Indicator Data'!#REF!="No Data",1,IF(#REF!&lt;&gt;"",1,0))</f>
        <v>#REF!</v>
      </c>
      <c r="AX69" s="25" t="e">
        <f>IF('Crisis Indicator Data'!#REF!="No Data",1,IF(#REF!&lt;&gt;"",1,0))</f>
        <v>#REF!</v>
      </c>
      <c r="AY69" s="25" t="e">
        <f>IF('Crisis Indicator Data'!#REF!="No Data",1,IF(#REF!&lt;&gt;"",1,0))</f>
        <v>#REF!</v>
      </c>
      <c r="AZ69" s="25" t="e">
        <f>IF('Crisis Indicator Data'!#REF!="No Data",1,IF(#REF!&lt;&gt;"",1,0))</f>
        <v>#REF!</v>
      </c>
      <c r="BA69" t="e">
        <f t="shared" si="4"/>
        <v>#REF!</v>
      </c>
      <c r="BB69" s="27" t="e">
        <f t="shared" si="5"/>
        <v>#REF!</v>
      </c>
    </row>
    <row r="70" spans="1:54" x14ac:dyDescent="0.35">
      <c r="A70" t="s">
        <v>7850</v>
      </c>
      <c r="B70" s="25" t="e">
        <f>IF('Crisis Indicator Data'!#REF!="No Data",1,IF(#REF!&lt;&gt;"",1,0))</f>
        <v>#REF!</v>
      </c>
      <c r="C70" s="25" t="e">
        <f>IF('Crisis Indicator Data'!#REF!="No Data",1,IF(#REF!&lt;&gt;"",1,0))</f>
        <v>#REF!</v>
      </c>
      <c r="D70" s="25" t="e">
        <f>IF('Crisis Indicator Data'!#REF!="No Data",1,IF(#REF!&lt;&gt;"",1,0))</f>
        <v>#REF!</v>
      </c>
      <c r="E70" s="25" t="e">
        <f>IF('Crisis Indicator Data'!#REF!="No Data",1,IF(#REF!&lt;&gt;"",1,0))</f>
        <v>#REF!</v>
      </c>
      <c r="F70" s="25" t="e">
        <f>IF('Crisis Indicator Data'!#REF!="No Data",1,IF(#REF!&lt;&gt;"",1,0))</f>
        <v>#REF!</v>
      </c>
      <c r="G70" s="25" t="e">
        <f>IF('Crisis Indicator Data'!#REF!="No Data",1,IF(#REF!&lt;&gt;"",1,0))</f>
        <v>#REF!</v>
      </c>
      <c r="H70" s="25" t="e">
        <f>IF('Crisis Indicator Data'!#REF!="No Data",1,IF(#REF!&lt;&gt;"",1,0))</f>
        <v>#REF!</v>
      </c>
      <c r="I70" s="25" t="e">
        <f>IF('Crisis Indicator Data'!#REF!="No Data",1,IF(#REF!&lt;&gt;"",1,0))</f>
        <v>#REF!</v>
      </c>
      <c r="J70" s="25" t="e">
        <f>IF('Crisis Indicator Data'!#REF!="No Data",1,IF(#REF!&lt;&gt;"",1,0))</f>
        <v>#REF!</v>
      </c>
      <c r="K70" s="25" t="e">
        <f>IF('Crisis Indicator Data'!#REF!="No Data",1,IF(#REF!&lt;&gt;"",1,0))</f>
        <v>#REF!</v>
      </c>
      <c r="L70" s="25" t="e">
        <f>IF('Crisis Indicator Data'!#REF!="No Data",1,IF(#REF!&lt;&gt;"",1,0))</f>
        <v>#REF!</v>
      </c>
      <c r="M70" s="25" t="e">
        <f>IF('Crisis Indicator Data'!#REF!="No Data",1,IF(#REF!&lt;&gt;"",1,0))</f>
        <v>#REF!</v>
      </c>
      <c r="N70" s="25" t="e">
        <f>IF('Crisis Indicator Data'!#REF!="No Data",1,IF(#REF!&lt;&gt;"",1,0))</f>
        <v>#REF!</v>
      </c>
      <c r="O70" s="25" t="e">
        <f>IF('Crisis Indicator Data'!#REF!="No Data",1,IF(#REF!&lt;&gt;"",1,0))</f>
        <v>#REF!</v>
      </c>
      <c r="P70" s="25" t="e">
        <f>IF('Crisis Indicator Data'!#REF!="No Data",1,IF(#REF!&lt;&gt;"",1,0))</f>
        <v>#REF!</v>
      </c>
      <c r="Q70" s="25" t="e">
        <f>IF('Crisis Indicator Data'!#REF!="No Data",1,IF(#REF!&lt;&gt;"",1,0))</f>
        <v>#REF!</v>
      </c>
      <c r="R70" s="25" t="e">
        <f>IF('Crisis Indicator Data'!#REF!="No Data",1,IF(#REF!&lt;&gt;"",1,0))</f>
        <v>#REF!</v>
      </c>
      <c r="S70" s="25" t="e">
        <f>IF('Crisis Indicator Data'!#REF!="No Data",1,IF(#REF!&lt;&gt;"",1,0))</f>
        <v>#REF!</v>
      </c>
      <c r="T70" s="25" t="e">
        <f>IF('Crisis Indicator Data'!#REF!="No Data",1,IF(#REF!&lt;&gt;"",1,0))</f>
        <v>#REF!</v>
      </c>
      <c r="U70" s="25" t="e">
        <f>IF('Crisis Indicator Data'!#REF!="No Data",1,IF(#REF!&lt;&gt;"",1,0))</f>
        <v>#REF!</v>
      </c>
      <c r="V70" s="25" t="e">
        <f>IF('Crisis Indicator Data'!#REF!="No Data",1,IF(#REF!&lt;&gt;"",1,0))</f>
        <v>#REF!</v>
      </c>
      <c r="W70" s="25" t="e">
        <f>IF('Crisis Indicator Data'!#REF!="No Data",1,IF(#REF!&lt;&gt;"",1,0))</f>
        <v>#REF!</v>
      </c>
      <c r="X70" s="25" t="e">
        <f>IF('Crisis Indicator Data'!#REF!="No Data",1,IF(#REF!&lt;&gt;"",1,0))</f>
        <v>#REF!</v>
      </c>
      <c r="Y70" s="25" t="e">
        <f>IF('Crisis Indicator Data'!#REF!="No Data",1,IF(#REF!&lt;&gt;"",1,0))</f>
        <v>#REF!</v>
      </c>
      <c r="Z70" s="25" t="e">
        <f>IF('Crisis Indicator Data'!#REF!="No Data",1,IF(#REF!&lt;&gt;"",1,0))</f>
        <v>#REF!</v>
      </c>
      <c r="AA70" s="25" t="e">
        <f>IF('Crisis Indicator Data'!#REF!="No Data",1,IF(#REF!&lt;&gt;"",1,0))</f>
        <v>#REF!</v>
      </c>
      <c r="AB70" s="25" t="e">
        <f>IF('Crisis Indicator Data'!#REF!="No Data",1,IF(#REF!&lt;&gt;"",1,0))</f>
        <v>#REF!</v>
      </c>
      <c r="AC70" s="25" t="e">
        <f>IF('Crisis Indicator Data'!#REF!="No Data",1,IF(#REF!&lt;&gt;"",1,0))</f>
        <v>#REF!</v>
      </c>
      <c r="AD70" s="25" t="e">
        <f>IF('Crisis Indicator Data'!#REF!="No Data",1,IF(#REF!&lt;&gt;"",1,0))</f>
        <v>#REF!</v>
      </c>
      <c r="AE70" s="25" t="e">
        <f>IF('Crisis Indicator Data'!#REF!="No Data",1,IF(#REF!&lt;&gt;"",1,0))</f>
        <v>#REF!</v>
      </c>
      <c r="AF70" s="25" t="e">
        <f>IF('Crisis Indicator Data'!#REF!="No Data",1,IF(#REF!&lt;&gt;"",1,0))</f>
        <v>#REF!</v>
      </c>
      <c r="AG70" s="25" t="e">
        <f>IF('Crisis Indicator Data'!#REF!="No Data",1,IF(#REF!&lt;&gt;"",1,0))</f>
        <v>#REF!</v>
      </c>
      <c r="AH70" s="25" t="e">
        <f>IF('Crisis Indicator Data'!#REF!="No Data",1,IF(#REF!&lt;&gt;"",1,0))</f>
        <v>#REF!</v>
      </c>
      <c r="AI70" s="25" t="e">
        <f>IF('Crisis Indicator Data'!#REF!="No Data",1,IF(#REF!&lt;&gt;"",1,0))</f>
        <v>#REF!</v>
      </c>
      <c r="AJ70" s="25" t="e">
        <f>IF('Crisis Indicator Data'!#REF!="No Data",1,IF(#REF!&lt;&gt;"",1,0))</f>
        <v>#REF!</v>
      </c>
      <c r="AK70" s="25" t="e">
        <f>IF('Crisis Indicator Data'!#REF!="No Data",1,IF(#REF!&lt;&gt;"",1,0))</f>
        <v>#REF!</v>
      </c>
      <c r="AL70" s="25" t="e">
        <f>IF('Crisis Indicator Data'!#REF!="No Data",1,IF(#REF!&lt;&gt;"",1,0))</f>
        <v>#REF!</v>
      </c>
      <c r="AM70" s="25" t="e">
        <f>IF('Crisis Indicator Data'!#REF!="No Data",1,IF(#REF!&lt;&gt;"",1,0))</f>
        <v>#REF!</v>
      </c>
      <c r="AN70" s="25" t="e">
        <f>IF('Crisis Indicator Data'!#REF!="No Data",1,IF(#REF!&lt;&gt;"",1,0))</f>
        <v>#REF!</v>
      </c>
      <c r="AO70" s="25" t="e">
        <f>IF('Crisis Indicator Data'!#REF!="No Data",1,IF(#REF!&lt;&gt;"",1,0))</f>
        <v>#REF!</v>
      </c>
      <c r="AP70" s="25" t="e">
        <f>IF('Crisis Indicator Data'!#REF!="No Data",1,IF(#REF!&lt;&gt;"",1,0))</f>
        <v>#REF!</v>
      </c>
      <c r="AQ70" s="25" t="e">
        <f>IF('Crisis Indicator Data'!#REF!="No Data",1,IF(#REF!&lt;&gt;"",1,0))</f>
        <v>#REF!</v>
      </c>
      <c r="AR70" s="25" t="e">
        <f>IF('Crisis Indicator Data'!#REF!="No Data",1,IF(#REF!&lt;&gt;"",1,0))</f>
        <v>#REF!</v>
      </c>
      <c r="AS70" s="25" t="e">
        <f>IF('Crisis Indicator Data'!#REF!="No Data",1,IF(#REF!&lt;&gt;"",1,0))</f>
        <v>#REF!</v>
      </c>
      <c r="AT70" s="25" t="e">
        <f>IF('Crisis Indicator Data'!#REF!="No Data",1,IF(#REF!&lt;&gt;"",1,0))</f>
        <v>#REF!</v>
      </c>
      <c r="AU70" s="25" t="e">
        <f>IF('Crisis Indicator Data'!#REF!="No Data",1,IF(#REF!&lt;&gt;"",1,0))</f>
        <v>#REF!</v>
      </c>
      <c r="AV70" s="25" t="e">
        <f>IF('Crisis Indicator Data'!#REF!="No Data",1,IF(#REF!&lt;&gt;"",1,0))</f>
        <v>#REF!</v>
      </c>
      <c r="AW70" s="25" t="e">
        <f>IF('Crisis Indicator Data'!#REF!="No Data",1,IF(#REF!&lt;&gt;"",1,0))</f>
        <v>#REF!</v>
      </c>
      <c r="AX70" s="25" t="e">
        <f>IF('Crisis Indicator Data'!#REF!="No Data",1,IF(#REF!&lt;&gt;"",1,0))</f>
        <v>#REF!</v>
      </c>
      <c r="AY70" s="25" t="e">
        <f>IF('Crisis Indicator Data'!#REF!="No Data",1,IF(#REF!&lt;&gt;"",1,0))</f>
        <v>#REF!</v>
      </c>
      <c r="AZ70" s="25" t="e">
        <f>IF('Crisis Indicator Data'!#REF!="No Data",1,IF(#REF!&lt;&gt;"",1,0))</f>
        <v>#REF!</v>
      </c>
      <c r="BA70" t="e">
        <f t="shared" si="4"/>
        <v>#REF!</v>
      </c>
      <c r="BB70" s="27" t="e">
        <f t="shared" si="5"/>
        <v>#REF!</v>
      </c>
    </row>
    <row r="71" spans="1:54" x14ac:dyDescent="0.35">
      <c r="A71" t="s">
        <v>7864</v>
      </c>
      <c r="B71" s="25" t="e">
        <f>IF('Crisis Indicator Data'!#REF!="No Data",1,IF(#REF!&lt;&gt;"",1,0))</f>
        <v>#REF!</v>
      </c>
      <c r="C71" s="25" t="e">
        <f>IF('Crisis Indicator Data'!#REF!="No Data",1,IF(#REF!&lt;&gt;"",1,0))</f>
        <v>#REF!</v>
      </c>
      <c r="D71" s="25" t="e">
        <f>IF('Crisis Indicator Data'!#REF!="No Data",1,IF(#REF!&lt;&gt;"",1,0))</f>
        <v>#REF!</v>
      </c>
      <c r="E71" s="25" t="e">
        <f>IF('Crisis Indicator Data'!#REF!="No Data",1,IF(#REF!&lt;&gt;"",1,0))</f>
        <v>#REF!</v>
      </c>
      <c r="F71" s="25" t="e">
        <f>IF('Crisis Indicator Data'!#REF!="No Data",1,IF(#REF!&lt;&gt;"",1,0))</f>
        <v>#REF!</v>
      </c>
      <c r="G71" s="25" t="e">
        <f>IF('Crisis Indicator Data'!#REF!="No Data",1,IF(#REF!&lt;&gt;"",1,0))</f>
        <v>#REF!</v>
      </c>
      <c r="H71" s="25" t="e">
        <f>IF('Crisis Indicator Data'!#REF!="No Data",1,IF(#REF!&lt;&gt;"",1,0))</f>
        <v>#REF!</v>
      </c>
      <c r="I71" s="25" t="e">
        <f>IF('Crisis Indicator Data'!#REF!="No Data",1,IF(#REF!&lt;&gt;"",1,0))</f>
        <v>#REF!</v>
      </c>
      <c r="J71" s="25" t="e">
        <f>IF('Crisis Indicator Data'!#REF!="No Data",1,IF(#REF!&lt;&gt;"",1,0))</f>
        <v>#REF!</v>
      </c>
      <c r="K71" s="25" t="e">
        <f>IF('Crisis Indicator Data'!#REF!="No Data",1,IF(#REF!&lt;&gt;"",1,0))</f>
        <v>#REF!</v>
      </c>
      <c r="L71" s="25" t="e">
        <f>IF('Crisis Indicator Data'!#REF!="No Data",1,IF(#REF!&lt;&gt;"",1,0))</f>
        <v>#REF!</v>
      </c>
      <c r="M71" s="25" t="e">
        <f>IF('Crisis Indicator Data'!#REF!="No Data",1,IF(#REF!&lt;&gt;"",1,0))</f>
        <v>#REF!</v>
      </c>
      <c r="N71" s="25" t="e">
        <f>IF('Crisis Indicator Data'!#REF!="No Data",1,IF(#REF!&lt;&gt;"",1,0))</f>
        <v>#REF!</v>
      </c>
      <c r="O71" s="25" t="e">
        <f>IF('Crisis Indicator Data'!#REF!="No Data",1,IF(#REF!&lt;&gt;"",1,0))</f>
        <v>#REF!</v>
      </c>
      <c r="P71" s="25" t="e">
        <f>IF('Crisis Indicator Data'!#REF!="No Data",1,IF(#REF!&lt;&gt;"",1,0))</f>
        <v>#REF!</v>
      </c>
      <c r="Q71" s="25" t="e">
        <f>IF('Crisis Indicator Data'!#REF!="No Data",1,IF(#REF!&lt;&gt;"",1,0))</f>
        <v>#REF!</v>
      </c>
      <c r="R71" s="25" t="e">
        <f>IF('Crisis Indicator Data'!#REF!="No Data",1,IF(#REF!&lt;&gt;"",1,0))</f>
        <v>#REF!</v>
      </c>
      <c r="S71" s="25" t="e">
        <f>IF('Crisis Indicator Data'!#REF!="No Data",1,IF(#REF!&lt;&gt;"",1,0))</f>
        <v>#REF!</v>
      </c>
      <c r="T71" s="25" t="e">
        <f>IF('Crisis Indicator Data'!#REF!="No Data",1,IF(#REF!&lt;&gt;"",1,0))</f>
        <v>#REF!</v>
      </c>
      <c r="U71" s="25" t="e">
        <f>IF('Crisis Indicator Data'!#REF!="No Data",1,IF(#REF!&lt;&gt;"",1,0))</f>
        <v>#REF!</v>
      </c>
      <c r="V71" s="25" t="e">
        <f>IF('Crisis Indicator Data'!#REF!="No Data",1,IF(#REF!&lt;&gt;"",1,0))</f>
        <v>#REF!</v>
      </c>
      <c r="W71" s="25" t="e">
        <f>IF('Crisis Indicator Data'!#REF!="No Data",1,IF(#REF!&lt;&gt;"",1,0))</f>
        <v>#REF!</v>
      </c>
      <c r="X71" s="25" t="e">
        <f>IF('Crisis Indicator Data'!#REF!="No Data",1,IF(#REF!&lt;&gt;"",1,0))</f>
        <v>#REF!</v>
      </c>
      <c r="Y71" s="25" t="e">
        <f>IF('Crisis Indicator Data'!#REF!="No Data",1,IF(#REF!&lt;&gt;"",1,0))</f>
        <v>#REF!</v>
      </c>
      <c r="Z71" s="25" t="e">
        <f>IF('Crisis Indicator Data'!#REF!="No Data",1,IF(#REF!&lt;&gt;"",1,0))</f>
        <v>#REF!</v>
      </c>
      <c r="AA71" s="25" t="e">
        <f>IF('Crisis Indicator Data'!#REF!="No Data",1,IF(#REF!&lt;&gt;"",1,0))</f>
        <v>#REF!</v>
      </c>
      <c r="AB71" s="25" t="e">
        <f>IF('Crisis Indicator Data'!#REF!="No Data",1,IF(#REF!&lt;&gt;"",1,0))</f>
        <v>#REF!</v>
      </c>
      <c r="AC71" s="25" t="e">
        <f>IF('Crisis Indicator Data'!#REF!="No Data",1,IF(#REF!&lt;&gt;"",1,0))</f>
        <v>#REF!</v>
      </c>
      <c r="AD71" s="25" t="e">
        <f>IF('Crisis Indicator Data'!#REF!="No Data",1,IF(#REF!&lt;&gt;"",1,0))</f>
        <v>#REF!</v>
      </c>
      <c r="AE71" s="25" t="e">
        <f>IF('Crisis Indicator Data'!#REF!="No Data",1,IF(#REF!&lt;&gt;"",1,0))</f>
        <v>#REF!</v>
      </c>
      <c r="AF71" s="25" t="e">
        <f>IF('Crisis Indicator Data'!#REF!="No Data",1,IF(#REF!&lt;&gt;"",1,0))</f>
        <v>#REF!</v>
      </c>
      <c r="AG71" s="25" t="e">
        <f>IF('Crisis Indicator Data'!#REF!="No Data",1,IF(#REF!&lt;&gt;"",1,0))</f>
        <v>#REF!</v>
      </c>
      <c r="AH71" s="25" t="e">
        <f>IF('Crisis Indicator Data'!#REF!="No Data",1,IF(#REF!&lt;&gt;"",1,0))</f>
        <v>#REF!</v>
      </c>
      <c r="AI71" s="25" t="e">
        <f>IF('Crisis Indicator Data'!#REF!="No Data",1,IF(#REF!&lt;&gt;"",1,0))</f>
        <v>#REF!</v>
      </c>
      <c r="AJ71" s="25" t="e">
        <f>IF('Crisis Indicator Data'!#REF!="No Data",1,IF(#REF!&lt;&gt;"",1,0))</f>
        <v>#REF!</v>
      </c>
      <c r="AK71" s="25" t="e">
        <f>IF('Crisis Indicator Data'!#REF!="No Data",1,IF(#REF!&lt;&gt;"",1,0))</f>
        <v>#REF!</v>
      </c>
      <c r="AL71" s="25" t="e">
        <f>IF('Crisis Indicator Data'!#REF!="No Data",1,IF(#REF!&lt;&gt;"",1,0))</f>
        <v>#REF!</v>
      </c>
      <c r="AM71" s="25" t="e">
        <f>IF('Crisis Indicator Data'!#REF!="No Data",1,IF(#REF!&lt;&gt;"",1,0))</f>
        <v>#REF!</v>
      </c>
      <c r="AN71" s="25" t="e">
        <f>IF('Crisis Indicator Data'!#REF!="No Data",1,IF(#REF!&lt;&gt;"",1,0))</f>
        <v>#REF!</v>
      </c>
      <c r="AO71" s="25" t="e">
        <f>IF('Crisis Indicator Data'!#REF!="No Data",1,IF(#REF!&lt;&gt;"",1,0))</f>
        <v>#REF!</v>
      </c>
      <c r="AP71" s="25" t="e">
        <f>IF('Crisis Indicator Data'!#REF!="No Data",1,IF(#REF!&lt;&gt;"",1,0))</f>
        <v>#REF!</v>
      </c>
      <c r="AQ71" s="25" t="e">
        <f>IF('Crisis Indicator Data'!#REF!="No Data",1,IF(#REF!&lt;&gt;"",1,0))</f>
        <v>#REF!</v>
      </c>
      <c r="AR71" s="25" t="e">
        <f>IF('Crisis Indicator Data'!#REF!="No Data",1,IF(#REF!&lt;&gt;"",1,0))</f>
        <v>#REF!</v>
      </c>
      <c r="AS71" s="25" t="e">
        <f>IF('Crisis Indicator Data'!#REF!="No Data",1,IF(#REF!&lt;&gt;"",1,0))</f>
        <v>#REF!</v>
      </c>
      <c r="AT71" s="25" t="e">
        <f>IF('Crisis Indicator Data'!#REF!="No Data",1,IF(#REF!&lt;&gt;"",1,0))</f>
        <v>#REF!</v>
      </c>
      <c r="AU71" s="25" t="e">
        <f>IF('Crisis Indicator Data'!#REF!="No Data",1,IF(#REF!&lt;&gt;"",1,0))</f>
        <v>#REF!</v>
      </c>
      <c r="AV71" s="25" t="e">
        <f>IF('Crisis Indicator Data'!#REF!="No Data",1,IF(#REF!&lt;&gt;"",1,0))</f>
        <v>#REF!</v>
      </c>
      <c r="AW71" s="25" t="e">
        <f>IF('Crisis Indicator Data'!#REF!="No Data",1,IF(#REF!&lt;&gt;"",1,0))</f>
        <v>#REF!</v>
      </c>
      <c r="AX71" s="25" t="e">
        <f>IF('Crisis Indicator Data'!#REF!="No Data",1,IF(#REF!&lt;&gt;"",1,0))</f>
        <v>#REF!</v>
      </c>
      <c r="AY71" s="25" t="e">
        <f>IF('Crisis Indicator Data'!#REF!="No Data",1,IF(#REF!&lt;&gt;"",1,0))</f>
        <v>#REF!</v>
      </c>
      <c r="AZ71" s="25" t="e">
        <f>IF('Crisis Indicator Data'!#REF!="No Data",1,IF(#REF!&lt;&gt;"",1,0))</f>
        <v>#REF!</v>
      </c>
      <c r="BA71" t="e">
        <f t="shared" si="4"/>
        <v>#REF!</v>
      </c>
      <c r="BB71" s="27" t="e">
        <f t="shared" si="5"/>
        <v>#REF!</v>
      </c>
    </row>
    <row r="72" spans="1:54" x14ac:dyDescent="0.35">
      <c r="A72" t="s">
        <v>7870</v>
      </c>
      <c r="B72" s="25" t="e">
        <f>IF('Crisis Indicator Data'!#REF!="No Data",1,IF(#REF!&lt;&gt;"",1,0))</f>
        <v>#REF!</v>
      </c>
      <c r="C72" s="25" t="e">
        <f>IF('Crisis Indicator Data'!#REF!="No Data",1,IF(#REF!&lt;&gt;"",1,0))</f>
        <v>#REF!</v>
      </c>
      <c r="D72" s="25" t="e">
        <f>IF('Crisis Indicator Data'!#REF!="No Data",1,IF(#REF!&lt;&gt;"",1,0))</f>
        <v>#REF!</v>
      </c>
      <c r="E72" s="25" t="e">
        <f>IF('Crisis Indicator Data'!#REF!="No Data",1,IF(#REF!&lt;&gt;"",1,0))</f>
        <v>#REF!</v>
      </c>
      <c r="F72" s="25" t="e">
        <f>IF('Crisis Indicator Data'!#REF!="No Data",1,IF(#REF!&lt;&gt;"",1,0))</f>
        <v>#REF!</v>
      </c>
      <c r="G72" s="25" t="e">
        <f>IF('Crisis Indicator Data'!#REF!="No Data",1,IF(#REF!&lt;&gt;"",1,0))</f>
        <v>#REF!</v>
      </c>
      <c r="H72" s="25" t="e">
        <f>IF('Crisis Indicator Data'!#REF!="No Data",1,IF(#REF!&lt;&gt;"",1,0))</f>
        <v>#REF!</v>
      </c>
      <c r="I72" s="25" t="e">
        <f>IF('Crisis Indicator Data'!#REF!="No Data",1,IF(#REF!&lt;&gt;"",1,0))</f>
        <v>#REF!</v>
      </c>
      <c r="J72" s="25" t="e">
        <f>IF('Crisis Indicator Data'!#REF!="No Data",1,IF(#REF!&lt;&gt;"",1,0))</f>
        <v>#REF!</v>
      </c>
      <c r="K72" s="25" t="e">
        <f>IF('Crisis Indicator Data'!#REF!="No Data",1,IF(#REF!&lt;&gt;"",1,0))</f>
        <v>#REF!</v>
      </c>
      <c r="L72" s="25" t="e">
        <f>IF('Crisis Indicator Data'!#REF!="No Data",1,IF(#REF!&lt;&gt;"",1,0))</f>
        <v>#REF!</v>
      </c>
      <c r="M72" s="25" t="e">
        <f>IF('Crisis Indicator Data'!#REF!="No Data",1,IF(#REF!&lt;&gt;"",1,0))</f>
        <v>#REF!</v>
      </c>
      <c r="N72" s="25" t="e">
        <f>IF('Crisis Indicator Data'!#REF!="No Data",1,IF(#REF!&lt;&gt;"",1,0))</f>
        <v>#REF!</v>
      </c>
      <c r="O72" s="25" t="e">
        <f>IF('Crisis Indicator Data'!#REF!="No Data",1,IF(#REF!&lt;&gt;"",1,0))</f>
        <v>#REF!</v>
      </c>
      <c r="P72" s="25" t="e">
        <f>IF('Crisis Indicator Data'!#REF!="No Data",1,IF(#REF!&lt;&gt;"",1,0))</f>
        <v>#REF!</v>
      </c>
      <c r="Q72" s="25" t="e">
        <f>IF('Crisis Indicator Data'!#REF!="No Data",1,IF(#REF!&lt;&gt;"",1,0))</f>
        <v>#REF!</v>
      </c>
      <c r="R72" s="25" t="e">
        <f>IF('Crisis Indicator Data'!#REF!="No Data",1,IF(#REF!&lt;&gt;"",1,0))</f>
        <v>#REF!</v>
      </c>
      <c r="S72" s="25" t="e">
        <f>IF('Crisis Indicator Data'!#REF!="No Data",1,IF(#REF!&lt;&gt;"",1,0))</f>
        <v>#REF!</v>
      </c>
      <c r="T72" s="25" t="e">
        <f>IF('Crisis Indicator Data'!#REF!="No Data",1,IF(#REF!&lt;&gt;"",1,0))</f>
        <v>#REF!</v>
      </c>
      <c r="U72" s="25" t="e">
        <f>IF('Crisis Indicator Data'!#REF!="No Data",1,IF(#REF!&lt;&gt;"",1,0))</f>
        <v>#REF!</v>
      </c>
      <c r="V72" s="25" t="e">
        <f>IF('Crisis Indicator Data'!#REF!="No Data",1,IF(#REF!&lt;&gt;"",1,0))</f>
        <v>#REF!</v>
      </c>
      <c r="W72" s="25" t="e">
        <f>IF('Crisis Indicator Data'!#REF!="No Data",1,IF(#REF!&lt;&gt;"",1,0))</f>
        <v>#REF!</v>
      </c>
      <c r="X72" s="25" t="e">
        <f>IF('Crisis Indicator Data'!#REF!="No Data",1,IF(#REF!&lt;&gt;"",1,0))</f>
        <v>#REF!</v>
      </c>
      <c r="Y72" s="25" t="e">
        <f>IF('Crisis Indicator Data'!#REF!="No Data",1,IF(#REF!&lt;&gt;"",1,0))</f>
        <v>#REF!</v>
      </c>
      <c r="Z72" s="25" t="e">
        <f>IF('Crisis Indicator Data'!#REF!="No Data",1,IF(#REF!&lt;&gt;"",1,0))</f>
        <v>#REF!</v>
      </c>
      <c r="AA72" s="25" t="e">
        <f>IF('Crisis Indicator Data'!#REF!="No Data",1,IF(#REF!&lt;&gt;"",1,0))</f>
        <v>#REF!</v>
      </c>
      <c r="AB72" s="25" t="e">
        <f>IF('Crisis Indicator Data'!#REF!="No Data",1,IF(#REF!&lt;&gt;"",1,0))</f>
        <v>#REF!</v>
      </c>
      <c r="AC72" s="25" t="e">
        <f>IF('Crisis Indicator Data'!#REF!="No Data",1,IF(#REF!&lt;&gt;"",1,0))</f>
        <v>#REF!</v>
      </c>
      <c r="AD72" s="25" t="e">
        <f>IF('Crisis Indicator Data'!#REF!="No Data",1,IF(#REF!&lt;&gt;"",1,0))</f>
        <v>#REF!</v>
      </c>
      <c r="AE72" s="25" t="e">
        <f>IF('Crisis Indicator Data'!#REF!="No Data",1,IF(#REF!&lt;&gt;"",1,0))</f>
        <v>#REF!</v>
      </c>
      <c r="AF72" s="25" t="e">
        <f>IF('Crisis Indicator Data'!#REF!="No Data",1,IF(#REF!&lt;&gt;"",1,0))</f>
        <v>#REF!</v>
      </c>
      <c r="AG72" s="25" t="e">
        <f>IF('Crisis Indicator Data'!#REF!="No Data",1,IF(#REF!&lt;&gt;"",1,0))</f>
        <v>#REF!</v>
      </c>
      <c r="AH72" s="25" t="e">
        <f>IF('Crisis Indicator Data'!#REF!="No Data",1,IF(#REF!&lt;&gt;"",1,0))</f>
        <v>#REF!</v>
      </c>
      <c r="AI72" s="25" t="e">
        <f>IF('Crisis Indicator Data'!#REF!="No Data",1,IF(#REF!&lt;&gt;"",1,0))</f>
        <v>#REF!</v>
      </c>
      <c r="AJ72" s="25" t="e">
        <f>IF('Crisis Indicator Data'!#REF!="No Data",1,IF(#REF!&lt;&gt;"",1,0))</f>
        <v>#REF!</v>
      </c>
      <c r="AK72" s="25" t="e">
        <f>IF('Crisis Indicator Data'!#REF!="No Data",1,IF(#REF!&lt;&gt;"",1,0))</f>
        <v>#REF!</v>
      </c>
      <c r="AL72" s="25" t="e">
        <f>IF('Crisis Indicator Data'!#REF!="No Data",1,IF(#REF!&lt;&gt;"",1,0))</f>
        <v>#REF!</v>
      </c>
      <c r="AM72" s="25" t="e">
        <f>IF('Crisis Indicator Data'!#REF!="No Data",1,IF(#REF!&lt;&gt;"",1,0))</f>
        <v>#REF!</v>
      </c>
      <c r="AN72" s="25" t="e">
        <f>IF('Crisis Indicator Data'!#REF!="No Data",1,IF(#REF!&lt;&gt;"",1,0))</f>
        <v>#REF!</v>
      </c>
      <c r="AO72" s="25" t="e">
        <f>IF('Crisis Indicator Data'!#REF!="No Data",1,IF(#REF!&lt;&gt;"",1,0))</f>
        <v>#REF!</v>
      </c>
      <c r="AP72" s="25" t="e">
        <f>IF('Crisis Indicator Data'!#REF!="No Data",1,IF(#REF!&lt;&gt;"",1,0))</f>
        <v>#REF!</v>
      </c>
      <c r="AQ72" s="25" t="e">
        <f>IF('Crisis Indicator Data'!#REF!="No Data",1,IF(#REF!&lt;&gt;"",1,0))</f>
        <v>#REF!</v>
      </c>
      <c r="AR72" s="25" t="e">
        <f>IF('Crisis Indicator Data'!#REF!="No Data",1,IF(#REF!&lt;&gt;"",1,0))</f>
        <v>#REF!</v>
      </c>
      <c r="AS72" s="25" t="e">
        <f>IF('Crisis Indicator Data'!#REF!="No Data",1,IF(#REF!&lt;&gt;"",1,0))</f>
        <v>#REF!</v>
      </c>
      <c r="AT72" s="25" t="e">
        <f>IF('Crisis Indicator Data'!#REF!="No Data",1,IF(#REF!&lt;&gt;"",1,0))</f>
        <v>#REF!</v>
      </c>
      <c r="AU72" s="25" t="e">
        <f>IF('Crisis Indicator Data'!#REF!="No Data",1,IF(#REF!&lt;&gt;"",1,0))</f>
        <v>#REF!</v>
      </c>
      <c r="AV72" s="25" t="e">
        <f>IF('Crisis Indicator Data'!#REF!="No Data",1,IF(#REF!&lt;&gt;"",1,0))</f>
        <v>#REF!</v>
      </c>
      <c r="AW72" s="25" t="e">
        <f>IF('Crisis Indicator Data'!#REF!="No Data",1,IF(#REF!&lt;&gt;"",1,0))</f>
        <v>#REF!</v>
      </c>
      <c r="AX72" s="25" t="e">
        <f>IF('Crisis Indicator Data'!#REF!="No Data",1,IF(#REF!&lt;&gt;"",1,0))</f>
        <v>#REF!</v>
      </c>
      <c r="AY72" s="25" t="e">
        <f>IF('Crisis Indicator Data'!#REF!="No Data",1,IF(#REF!&lt;&gt;"",1,0))</f>
        <v>#REF!</v>
      </c>
      <c r="AZ72" s="25" t="e">
        <f>IF('Crisis Indicator Data'!#REF!="No Data",1,IF(#REF!&lt;&gt;"",1,0))</f>
        <v>#REF!</v>
      </c>
      <c r="BA72" t="e">
        <f t="shared" si="4"/>
        <v>#REF!</v>
      </c>
      <c r="BB72" s="27" t="e">
        <f t="shared" si="5"/>
        <v>#REF!</v>
      </c>
    </row>
    <row r="73" spans="1:54" x14ac:dyDescent="0.35">
      <c r="A73" t="s">
        <v>7867</v>
      </c>
      <c r="B73" s="25" t="e">
        <f>IF('Crisis Indicator Data'!#REF!="No Data",1,IF(#REF!&lt;&gt;"",1,0))</f>
        <v>#REF!</v>
      </c>
      <c r="C73" s="25" t="e">
        <f>IF('Crisis Indicator Data'!#REF!="No Data",1,IF(#REF!&lt;&gt;"",1,0))</f>
        <v>#REF!</v>
      </c>
      <c r="D73" s="25" t="e">
        <f>IF('Crisis Indicator Data'!#REF!="No Data",1,IF(#REF!&lt;&gt;"",1,0))</f>
        <v>#REF!</v>
      </c>
      <c r="E73" s="25" t="e">
        <f>IF('Crisis Indicator Data'!#REF!="No Data",1,IF(#REF!&lt;&gt;"",1,0))</f>
        <v>#REF!</v>
      </c>
      <c r="F73" s="25" t="e">
        <f>IF('Crisis Indicator Data'!#REF!="No Data",1,IF(#REF!&lt;&gt;"",1,0))</f>
        <v>#REF!</v>
      </c>
      <c r="G73" s="25" t="e">
        <f>IF('Crisis Indicator Data'!#REF!="No Data",1,IF(#REF!&lt;&gt;"",1,0))</f>
        <v>#REF!</v>
      </c>
      <c r="H73" s="25" t="e">
        <f>IF('Crisis Indicator Data'!#REF!="No Data",1,IF(#REF!&lt;&gt;"",1,0))</f>
        <v>#REF!</v>
      </c>
      <c r="I73" s="25" t="e">
        <f>IF('Crisis Indicator Data'!#REF!="No Data",1,IF(#REF!&lt;&gt;"",1,0))</f>
        <v>#REF!</v>
      </c>
      <c r="J73" s="25" t="e">
        <f>IF('Crisis Indicator Data'!#REF!="No Data",1,IF(#REF!&lt;&gt;"",1,0))</f>
        <v>#REF!</v>
      </c>
      <c r="K73" s="25" t="e">
        <f>IF('Crisis Indicator Data'!#REF!="No Data",1,IF(#REF!&lt;&gt;"",1,0))</f>
        <v>#REF!</v>
      </c>
      <c r="L73" s="25" t="e">
        <f>IF('Crisis Indicator Data'!#REF!="No Data",1,IF(#REF!&lt;&gt;"",1,0))</f>
        <v>#REF!</v>
      </c>
      <c r="M73" s="25" t="e">
        <f>IF('Crisis Indicator Data'!#REF!="No Data",1,IF(#REF!&lt;&gt;"",1,0))</f>
        <v>#REF!</v>
      </c>
      <c r="N73" s="25" t="e">
        <f>IF('Crisis Indicator Data'!#REF!="No Data",1,IF(#REF!&lt;&gt;"",1,0))</f>
        <v>#REF!</v>
      </c>
      <c r="O73" s="25" t="e">
        <f>IF('Crisis Indicator Data'!#REF!="No Data",1,IF(#REF!&lt;&gt;"",1,0))</f>
        <v>#REF!</v>
      </c>
      <c r="P73" s="25" t="e">
        <f>IF('Crisis Indicator Data'!#REF!="No Data",1,IF(#REF!&lt;&gt;"",1,0))</f>
        <v>#REF!</v>
      </c>
      <c r="Q73" s="25" t="e">
        <f>IF('Crisis Indicator Data'!#REF!="No Data",1,IF(#REF!&lt;&gt;"",1,0))</f>
        <v>#REF!</v>
      </c>
      <c r="R73" s="25" t="e">
        <f>IF('Crisis Indicator Data'!#REF!="No Data",1,IF(#REF!&lt;&gt;"",1,0))</f>
        <v>#REF!</v>
      </c>
      <c r="S73" s="25" t="e">
        <f>IF('Crisis Indicator Data'!#REF!="No Data",1,IF(#REF!&lt;&gt;"",1,0))</f>
        <v>#REF!</v>
      </c>
      <c r="T73" s="25" t="e">
        <f>IF('Crisis Indicator Data'!#REF!="No Data",1,IF(#REF!&lt;&gt;"",1,0))</f>
        <v>#REF!</v>
      </c>
      <c r="U73" s="25" t="e">
        <f>IF('Crisis Indicator Data'!#REF!="No Data",1,IF(#REF!&lt;&gt;"",1,0))</f>
        <v>#REF!</v>
      </c>
      <c r="V73" s="25" t="e">
        <f>IF('Crisis Indicator Data'!#REF!="No Data",1,IF(#REF!&lt;&gt;"",1,0))</f>
        <v>#REF!</v>
      </c>
      <c r="W73" s="25" t="e">
        <f>IF('Crisis Indicator Data'!#REF!="No Data",1,IF(#REF!&lt;&gt;"",1,0))</f>
        <v>#REF!</v>
      </c>
      <c r="X73" s="25" t="e">
        <f>IF('Crisis Indicator Data'!#REF!="No Data",1,IF(#REF!&lt;&gt;"",1,0))</f>
        <v>#REF!</v>
      </c>
      <c r="Y73" s="25" t="e">
        <f>IF('Crisis Indicator Data'!#REF!="No Data",1,IF(#REF!&lt;&gt;"",1,0))</f>
        <v>#REF!</v>
      </c>
      <c r="Z73" s="25" t="e">
        <f>IF('Crisis Indicator Data'!#REF!="No Data",1,IF(#REF!&lt;&gt;"",1,0))</f>
        <v>#REF!</v>
      </c>
      <c r="AA73" s="25" t="e">
        <f>IF('Crisis Indicator Data'!#REF!="No Data",1,IF(#REF!&lt;&gt;"",1,0))</f>
        <v>#REF!</v>
      </c>
      <c r="AB73" s="25" t="e">
        <f>IF('Crisis Indicator Data'!#REF!="No Data",1,IF(#REF!&lt;&gt;"",1,0))</f>
        <v>#REF!</v>
      </c>
      <c r="AC73" s="25" t="e">
        <f>IF('Crisis Indicator Data'!#REF!="No Data",1,IF(#REF!&lt;&gt;"",1,0))</f>
        <v>#REF!</v>
      </c>
      <c r="AD73" s="25" t="e">
        <f>IF('Crisis Indicator Data'!#REF!="No Data",1,IF(#REF!&lt;&gt;"",1,0))</f>
        <v>#REF!</v>
      </c>
      <c r="AE73" s="25" t="e">
        <f>IF('Crisis Indicator Data'!#REF!="No Data",1,IF(#REF!&lt;&gt;"",1,0))</f>
        <v>#REF!</v>
      </c>
      <c r="AF73" s="25" t="e">
        <f>IF('Crisis Indicator Data'!#REF!="No Data",1,IF(#REF!&lt;&gt;"",1,0))</f>
        <v>#REF!</v>
      </c>
      <c r="AG73" s="25" t="e">
        <f>IF('Crisis Indicator Data'!#REF!="No Data",1,IF(#REF!&lt;&gt;"",1,0))</f>
        <v>#REF!</v>
      </c>
      <c r="AH73" s="25" t="e">
        <f>IF('Crisis Indicator Data'!#REF!="No Data",1,IF(#REF!&lt;&gt;"",1,0))</f>
        <v>#REF!</v>
      </c>
      <c r="AI73" s="25" t="e">
        <f>IF('Crisis Indicator Data'!#REF!="No Data",1,IF(#REF!&lt;&gt;"",1,0))</f>
        <v>#REF!</v>
      </c>
      <c r="AJ73" s="25" t="e">
        <f>IF('Crisis Indicator Data'!#REF!="No Data",1,IF(#REF!&lt;&gt;"",1,0))</f>
        <v>#REF!</v>
      </c>
      <c r="AK73" s="25" t="e">
        <f>IF('Crisis Indicator Data'!#REF!="No Data",1,IF(#REF!&lt;&gt;"",1,0))</f>
        <v>#REF!</v>
      </c>
      <c r="AL73" s="25" t="e">
        <f>IF('Crisis Indicator Data'!#REF!="No Data",1,IF(#REF!&lt;&gt;"",1,0))</f>
        <v>#REF!</v>
      </c>
      <c r="AM73" s="25" t="e">
        <f>IF('Crisis Indicator Data'!#REF!="No Data",1,IF(#REF!&lt;&gt;"",1,0))</f>
        <v>#REF!</v>
      </c>
      <c r="AN73" s="25" t="e">
        <f>IF('Crisis Indicator Data'!#REF!="No Data",1,IF(#REF!&lt;&gt;"",1,0))</f>
        <v>#REF!</v>
      </c>
      <c r="AO73" s="25" t="e">
        <f>IF('Crisis Indicator Data'!#REF!="No Data",1,IF(#REF!&lt;&gt;"",1,0))</f>
        <v>#REF!</v>
      </c>
      <c r="AP73" s="25" t="e">
        <f>IF('Crisis Indicator Data'!#REF!="No Data",1,IF(#REF!&lt;&gt;"",1,0))</f>
        <v>#REF!</v>
      </c>
      <c r="AQ73" s="25" t="e">
        <f>IF('Crisis Indicator Data'!#REF!="No Data",1,IF(#REF!&lt;&gt;"",1,0))</f>
        <v>#REF!</v>
      </c>
      <c r="AR73" s="25" t="e">
        <f>IF('Crisis Indicator Data'!#REF!="No Data",1,IF(#REF!&lt;&gt;"",1,0))</f>
        <v>#REF!</v>
      </c>
      <c r="AS73" s="25" t="e">
        <f>IF('Crisis Indicator Data'!#REF!="No Data",1,IF(#REF!&lt;&gt;"",1,0))</f>
        <v>#REF!</v>
      </c>
      <c r="AT73" s="25" t="e">
        <f>IF('Crisis Indicator Data'!#REF!="No Data",1,IF(#REF!&lt;&gt;"",1,0))</f>
        <v>#REF!</v>
      </c>
      <c r="AU73" s="25" t="e">
        <f>IF('Crisis Indicator Data'!#REF!="No Data",1,IF(#REF!&lt;&gt;"",1,0))</f>
        <v>#REF!</v>
      </c>
      <c r="AV73" s="25" t="e">
        <f>IF('Crisis Indicator Data'!#REF!="No Data",1,IF(#REF!&lt;&gt;"",1,0))</f>
        <v>#REF!</v>
      </c>
      <c r="AW73" s="25" t="e">
        <f>IF('Crisis Indicator Data'!#REF!="No Data",1,IF(#REF!&lt;&gt;"",1,0))</f>
        <v>#REF!</v>
      </c>
      <c r="AX73" s="25" t="e">
        <f>IF('Crisis Indicator Data'!#REF!="No Data",1,IF(#REF!&lt;&gt;"",1,0))</f>
        <v>#REF!</v>
      </c>
      <c r="AY73" s="25" t="e">
        <f>IF('Crisis Indicator Data'!#REF!="No Data",1,IF(#REF!&lt;&gt;"",1,0))</f>
        <v>#REF!</v>
      </c>
      <c r="AZ73" s="25" t="e">
        <f>IF('Crisis Indicator Data'!#REF!="No Data",1,IF(#REF!&lt;&gt;"",1,0))</f>
        <v>#REF!</v>
      </c>
      <c r="BA73" t="e">
        <f t="shared" si="4"/>
        <v>#REF!</v>
      </c>
      <c r="BB73" s="27" t="e">
        <f t="shared" si="5"/>
        <v>#REF!</v>
      </c>
    </row>
    <row r="74" spans="1:54" x14ac:dyDescent="0.35">
      <c r="A74" t="s">
        <v>7872</v>
      </c>
      <c r="B74" s="25" t="e">
        <f>IF('Crisis Indicator Data'!#REF!="No Data",1,IF(#REF!&lt;&gt;"",1,0))</f>
        <v>#REF!</v>
      </c>
      <c r="C74" s="25" t="e">
        <f>IF('Crisis Indicator Data'!#REF!="No Data",1,IF(#REF!&lt;&gt;"",1,0))</f>
        <v>#REF!</v>
      </c>
      <c r="D74" s="25" t="e">
        <f>IF('Crisis Indicator Data'!#REF!="No Data",1,IF(#REF!&lt;&gt;"",1,0))</f>
        <v>#REF!</v>
      </c>
      <c r="E74" s="25" t="e">
        <f>IF('Crisis Indicator Data'!#REF!="No Data",1,IF(#REF!&lt;&gt;"",1,0))</f>
        <v>#REF!</v>
      </c>
      <c r="F74" s="25" t="e">
        <f>IF('Crisis Indicator Data'!#REF!="No Data",1,IF(#REF!&lt;&gt;"",1,0))</f>
        <v>#REF!</v>
      </c>
      <c r="G74" s="25" t="e">
        <f>IF('Crisis Indicator Data'!#REF!="No Data",1,IF(#REF!&lt;&gt;"",1,0))</f>
        <v>#REF!</v>
      </c>
      <c r="H74" s="25" t="e">
        <f>IF('Crisis Indicator Data'!#REF!="No Data",1,IF(#REF!&lt;&gt;"",1,0))</f>
        <v>#REF!</v>
      </c>
      <c r="I74" s="25" t="e">
        <f>IF('Crisis Indicator Data'!#REF!="No Data",1,IF(#REF!&lt;&gt;"",1,0))</f>
        <v>#REF!</v>
      </c>
      <c r="J74" s="25" t="e">
        <f>IF('Crisis Indicator Data'!#REF!="No Data",1,IF(#REF!&lt;&gt;"",1,0))</f>
        <v>#REF!</v>
      </c>
      <c r="K74" s="25" t="e">
        <f>IF('Crisis Indicator Data'!#REF!="No Data",1,IF(#REF!&lt;&gt;"",1,0))</f>
        <v>#REF!</v>
      </c>
      <c r="L74" s="25" t="e">
        <f>IF('Crisis Indicator Data'!#REF!="No Data",1,IF(#REF!&lt;&gt;"",1,0))</f>
        <v>#REF!</v>
      </c>
      <c r="M74" s="25" t="e">
        <f>IF('Crisis Indicator Data'!#REF!="No Data",1,IF(#REF!&lt;&gt;"",1,0))</f>
        <v>#REF!</v>
      </c>
      <c r="N74" s="25" t="e">
        <f>IF('Crisis Indicator Data'!#REF!="No Data",1,IF(#REF!&lt;&gt;"",1,0))</f>
        <v>#REF!</v>
      </c>
      <c r="O74" s="25" t="e">
        <f>IF('Crisis Indicator Data'!#REF!="No Data",1,IF(#REF!&lt;&gt;"",1,0))</f>
        <v>#REF!</v>
      </c>
      <c r="P74" s="25" t="e">
        <f>IF('Crisis Indicator Data'!#REF!="No Data",1,IF(#REF!&lt;&gt;"",1,0))</f>
        <v>#REF!</v>
      </c>
      <c r="Q74" s="25" t="e">
        <f>IF('Crisis Indicator Data'!#REF!="No Data",1,IF(#REF!&lt;&gt;"",1,0))</f>
        <v>#REF!</v>
      </c>
      <c r="R74" s="25" t="e">
        <f>IF('Crisis Indicator Data'!#REF!="No Data",1,IF(#REF!&lt;&gt;"",1,0))</f>
        <v>#REF!</v>
      </c>
      <c r="S74" s="25" t="e">
        <f>IF('Crisis Indicator Data'!#REF!="No Data",1,IF(#REF!&lt;&gt;"",1,0))</f>
        <v>#REF!</v>
      </c>
      <c r="T74" s="25" t="e">
        <f>IF('Crisis Indicator Data'!#REF!="No Data",1,IF(#REF!&lt;&gt;"",1,0))</f>
        <v>#REF!</v>
      </c>
      <c r="U74" s="25" t="e">
        <f>IF('Crisis Indicator Data'!#REF!="No Data",1,IF(#REF!&lt;&gt;"",1,0))</f>
        <v>#REF!</v>
      </c>
      <c r="V74" s="25" t="e">
        <f>IF('Crisis Indicator Data'!#REF!="No Data",1,IF(#REF!&lt;&gt;"",1,0))</f>
        <v>#REF!</v>
      </c>
      <c r="W74" s="25" t="e">
        <f>IF('Crisis Indicator Data'!#REF!="No Data",1,IF(#REF!&lt;&gt;"",1,0))</f>
        <v>#REF!</v>
      </c>
      <c r="X74" s="25" t="e">
        <f>IF('Crisis Indicator Data'!#REF!="No Data",1,IF(#REF!&lt;&gt;"",1,0))</f>
        <v>#REF!</v>
      </c>
      <c r="Y74" s="25" t="e">
        <f>IF('Crisis Indicator Data'!#REF!="No Data",1,IF(#REF!&lt;&gt;"",1,0))</f>
        <v>#REF!</v>
      </c>
      <c r="Z74" s="25" t="e">
        <f>IF('Crisis Indicator Data'!#REF!="No Data",1,IF(#REF!&lt;&gt;"",1,0))</f>
        <v>#REF!</v>
      </c>
      <c r="AA74" s="25" t="e">
        <f>IF('Crisis Indicator Data'!#REF!="No Data",1,IF(#REF!&lt;&gt;"",1,0))</f>
        <v>#REF!</v>
      </c>
      <c r="AB74" s="25" t="e">
        <f>IF('Crisis Indicator Data'!#REF!="No Data",1,IF(#REF!&lt;&gt;"",1,0))</f>
        <v>#REF!</v>
      </c>
      <c r="AC74" s="25" t="e">
        <f>IF('Crisis Indicator Data'!#REF!="No Data",1,IF(#REF!&lt;&gt;"",1,0))</f>
        <v>#REF!</v>
      </c>
      <c r="AD74" s="25" t="e">
        <f>IF('Crisis Indicator Data'!#REF!="No Data",1,IF(#REF!&lt;&gt;"",1,0))</f>
        <v>#REF!</v>
      </c>
      <c r="AE74" s="25" t="e">
        <f>IF('Crisis Indicator Data'!#REF!="No Data",1,IF(#REF!&lt;&gt;"",1,0))</f>
        <v>#REF!</v>
      </c>
      <c r="AF74" s="25" t="e">
        <f>IF('Crisis Indicator Data'!#REF!="No Data",1,IF(#REF!&lt;&gt;"",1,0))</f>
        <v>#REF!</v>
      </c>
      <c r="AG74" s="25" t="e">
        <f>IF('Crisis Indicator Data'!#REF!="No Data",1,IF(#REF!&lt;&gt;"",1,0))</f>
        <v>#REF!</v>
      </c>
      <c r="AH74" s="25" t="e">
        <f>IF('Crisis Indicator Data'!#REF!="No Data",1,IF(#REF!&lt;&gt;"",1,0))</f>
        <v>#REF!</v>
      </c>
      <c r="AI74" s="25" t="e">
        <f>IF('Crisis Indicator Data'!#REF!="No Data",1,IF(#REF!&lt;&gt;"",1,0))</f>
        <v>#REF!</v>
      </c>
      <c r="AJ74" s="25" t="e">
        <f>IF('Crisis Indicator Data'!#REF!="No Data",1,IF(#REF!&lt;&gt;"",1,0))</f>
        <v>#REF!</v>
      </c>
      <c r="AK74" s="25" t="e">
        <f>IF('Crisis Indicator Data'!#REF!="No Data",1,IF(#REF!&lt;&gt;"",1,0))</f>
        <v>#REF!</v>
      </c>
      <c r="AL74" s="25" t="e">
        <f>IF('Crisis Indicator Data'!#REF!="No Data",1,IF(#REF!&lt;&gt;"",1,0))</f>
        <v>#REF!</v>
      </c>
      <c r="AM74" s="25" t="e">
        <f>IF('Crisis Indicator Data'!#REF!="No Data",1,IF(#REF!&lt;&gt;"",1,0))</f>
        <v>#REF!</v>
      </c>
      <c r="AN74" s="25" t="e">
        <f>IF('Crisis Indicator Data'!#REF!="No Data",1,IF(#REF!&lt;&gt;"",1,0))</f>
        <v>#REF!</v>
      </c>
      <c r="AO74" s="25" t="e">
        <f>IF('Crisis Indicator Data'!#REF!="No Data",1,IF(#REF!&lt;&gt;"",1,0))</f>
        <v>#REF!</v>
      </c>
      <c r="AP74" s="25" t="e">
        <f>IF('Crisis Indicator Data'!#REF!="No Data",1,IF(#REF!&lt;&gt;"",1,0))</f>
        <v>#REF!</v>
      </c>
      <c r="AQ74" s="25" t="e">
        <f>IF('Crisis Indicator Data'!#REF!="No Data",1,IF(#REF!&lt;&gt;"",1,0))</f>
        <v>#REF!</v>
      </c>
      <c r="AR74" s="25" t="e">
        <f>IF('Crisis Indicator Data'!#REF!="No Data",1,IF(#REF!&lt;&gt;"",1,0))</f>
        <v>#REF!</v>
      </c>
      <c r="AS74" s="25" t="e">
        <f>IF('Crisis Indicator Data'!#REF!="No Data",1,IF(#REF!&lt;&gt;"",1,0))</f>
        <v>#REF!</v>
      </c>
      <c r="AT74" s="25" t="e">
        <f>IF('Crisis Indicator Data'!#REF!="No Data",1,IF(#REF!&lt;&gt;"",1,0))</f>
        <v>#REF!</v>
      </c>
      <c r="AU74" s="25" t="e">
        <f>IF('Crisis Indicator Data'!#REF!="No Data",1,IF(#REF!&lt;&gt;"",1,0))</f>
        <v>#REF!</v>
      </c>
      <c r="AV74" s="25" t="e">
        <f>IF('Crisis Indicator Data'!#REF!="No Data",1,IF(#REF!&lt;&gt;"",1,0))</f>
        <v>#REF!</v>
      </c>
      <c r="AW74" s="25" t="e">
        <f>IF('Crisis Indicator Data'!#REF!="No Data",1,IF(#REF!&lt;&gt;"",1,0))</f>
        <v>#REF!</v>
      </c>
      <c r="AX74" s="25" t="e">
        <f>IF('Crisis Indicator Data'!#REF!="No Data",1,IF(#REF!&lt;&gt;"",1,0))</f>
        <v>#REF!</v>
      </c>
      <c r="AY74" s="25" t="e">
        <f>IF('Crisis Indicator Data'!#REF!="No Data",1,IF(#REF!&lt;&gt;"",1,0))</f>
        <v>#REF!</v>
      </c>
      <c r="AZ74" s="25" t="e">
        <f>IF('Crisis Indicator Data'!#REF!="No Data",1,IF(#REF!&lt;&gt;"",1,0))</f>
        <v>#REF!</v>
      </c>
      <c r="BA74" t="e">
        <f t="shared" si="4"/>
        <v>#REF!</v>
      </c>
      <c r="BB74" s="27" t="e">
        <f t="shared" si="5"/>
        <v>#REF!</v>
      </c>
    </row>
    <row r="75" spans="1:54" x14ac:dyDescent="0.35">
      <c r="A75" t="s">
        <v>7880</v>
      </c>
      <c r="B75" s="25" t="e">
        <f>IF('Crisis Indicator Data'!#REF!="No Data",1,IF(#REF!&lt;&gt;"",1,0))</f>
        <v>#REF!</v>
      </c>
      <c r="C75" s="25" t="e">
        <f>IF('Crisis Indicator Data'!#REF!="No Data",1,IF(#REF!&lt;&gt;"",1,0))</f>
        <v>#REF!</v>
      </c>
      <c r="D75" s="25" t="e">
        <f>IF('Crisis Indicator Data'!#REF!="No Data",1,IF(#REF!&lt;&gt;"",1,0))</f>
        <v>#REF!</v>
      </c>
      <c r="E75" s="25" t="e">
        <f>IF('Crisis Indicator Data'!#REF!="No Data",1,IF(#REF!&lt;&gt;"",1,0))</f>
        <v>#REF!</v>
      </c>
      <c r="F75" s="25" t="e">
        <f>IF('Crisis Indicator Data'!#REF!="No Data",1,IF(#REF!&lt;&gt;"",1,0))</f>
        <v>#REF!</v>
      </c>
      <c r="G75" s="25" t="e">
        <f>IF('Crisis Indicator Data'!#REF!="No Data",1,IF(#REF!&lt;&gt;"",1,0))</f>
        <v>#REF!</v>
      </c>
      <c r="H75" s="25" t="e">
        <f>IF('Crisis Indicator Data'!#REF!="No Data",1,IF(#REF!&lt;&gt;"",1,0))</f>
        <v>#REF!</v>
      </c>
      <c r="I75" s="25" t="e">
        <f>IF('Crisis Indicator Data'!#REF!="No Data",1,IF(#REF!&lt;&gt;"",1,0))</f>
        <v>#REF!</v>
      </c>
      <c r="J75" s="25" t="e">
        <f>IF('Crisis Indicator Data'!#REF!="No Data",1,IF(#REF!&lt;&gt;"",1,0))</f>
        <v>#REF!</v>
      </c>
      <c r="K75" s="25" t="e">
        <f>IF('Crisis Indicator Data'!#REF!="No Data",1,IF(#REF!&lt;&gt;"",1,0))</f>
        <v>#REF!</v>
      </c>
      <c r="L75" s="25" t="e">
        <f>IF('Crisis Indicator Data'!#REF!="No Data",1,IF(#REF!&lt;&gt;"",1,0))</f>
        <v>#REF!</v>
      </c>
      <c r="M75" s="25" t="e">
        <f>IF('Crisis Indicator Data'!#REF!="No Data",1,IF(#REF!&lt;&gt;"",1,0))</f>
        <v>#REF!</v>
      </c>
      <c r="N75" s="25" t="e">
        <f>IF('Crisis Indicator Data'!#REF!="No Data",1,IF(#REF!&lt;&gt;"",1,0))</f>
        <v>#REF!</v>
      </c>
      <c r="O75" s="25" t="e">
        <f>IF('Crisis Indicator Data'!#REF!="No Data",1,IF(#REF!&lt;&gt;"",1,0))</f>
        <v>#REF!</v>
      </c>
      <c r="P75" s="25" t="e">
        <f>IF('Crisis Indicator Data'!#REF!="No Data",1,IF(#REF!&lt;&gt;"",1,0))</f>
        <v>#REF!</v>
      </c>
      <c r="Q75" s="25" t="e">
        <f>IF('Crisis Indicator Data'!#REF!="No Data",1,IF(#REF!&lt;&gt;"",1,0))</f>
        <v>#REF!</v>
      </c>
      <c r="R75" s="25" t="e">
        <f>IF('Crisis Indicator Data'!#REF!="No Data",1,IF(#REF!&lt;&gt;"",1,0))</f>
        <v>#REF!</v>
      </c>
      <c r="S75" s="25" t="e">
        <f>IF('Crisis Indicator Data'!#REF!="No Data",1,IF(#REF!&lt;&gt;"",1,0))</f>
        <v>#REF!</v>
      </c>
      <c r="T75" s="25" t="e">
        <f>IF('Crisis Indicator Data'!#REF!="No Data",1,IF(#REF!&lt;&gt;"",1,0))</f>
        <v>#REF!</v>
      </c>
      <c r="U75" s="25" t="e">
        <f>IF('Crisis Indicator Data'!#REF!="No Data",1,IF(#REF!&lt;&gt;"",1,0))</f>
        <v>#REF!</v>
      </c>
      <c r="V75" s="25" t="e">
        <f>IF('Crisis Indicator Data'!#REF!="No Data",1,IF(#REF!&lt;&gt;"",1,0))</f>
        <v>#REF!</v>
      </c>
      <c r="W75" s="25" t="e">
        <f>IF('Crisis Indicator Data'!#REF!="No Data",1,IF(#REF!&lt;&gt;"",1,0))</f>
        <v>#REF!</v>
      </c>
      <c r="X75" s="25" t="e">
        <f>IF('Crisis Indicator Data'!#REF!="No Data",1,IF(#REF!&lt;&gt;"",1,0))</f>
        <v>#REF!</v>
      </c>
      <c r="Y75" s="25" t="e">
        <f>IF('Crisis Indicator Data'!#REF!="No Data",1,IF(#REF!&lt;&gt;"",1,0))</f>
        <v>#REF!</v>
      </c>
      <c r="Z75" s="25" t="e">
        <f>IF('Crisis Indicator Data'!#REF!="No Data",1,IF(#REF!&lt;&gt;"",1,0))</f>
        <v>#REF!</v>
      </c>
      <c r="AA75" s="25" t="e">
        <f>IF('Crisis Indicator Data'!#REF!="No Data",1,IF(#REF!&lt;&gt;"",1,0))</f>
        <v>#REF!</v>
      </c>
      <c r="AB75" s="25" t="e">
        <f>IF('Crisis Indicator Data'!#REF!="No Data",1,IF(#REF!&lt;&gt;"",1,0))</f>
        <v>#REF!</v>
      </c>
      <c r="AC75" s="25" t="e">
        <f>IF('Crisis Indicator Data'!#REF!="No Data",1,IF(#REF!&lt;&gt;"",1,0))</f>
        <v>#REF!</v>
      </c>
      <c r="AD75" s="25" t="e">
        <f>IF('Crisis Indicator Data'!#REF!="No Data",1,IF(#REF!&lt;&gt;"",1,0))</f>
        <v>#REF!</v>
      </c>
      <c r="AE75" s="25" t="e">
        <f>IF('Crisis Indicator Data'!#REF!="No Data",1,IF(#REF!&lt;&gt;"",1,0))</f>
        <v>#REF!</v>
      </c>
      <c r="AF75" s="25" t="e">
        <f>IF('Crisis Indicator Data'!#REF!="No Data",1,IF(#REF!&lt;&gt;"",1,0))</f>
        <v>#REF!</v>
      </c>
      <c r="AG75" s="25" t="e">
        <f>IF('Crisis Indicator Data'!#REF!="No Data",1,IF(#REF!&lt;&gt;"",1,0))</f>
        <v>#REF!</v>
      </c>
      <c r="AH75" s="25" t="e">
        <f>IF('Crisis Indicator Data'!#REF!="No Data",1,IF(#REF!&lt;&gt;"",1,0))</f>
        <v>#REF!</v>
      </c>
      <c r="AI75" s="25" t="e">
        <f>IF('Crisis Indicator Data'!#REF!="No Data",1,IF(#REF!&lt;&gt;"",1,0))</f>
        <v>#REF!</v>
      </c>
      <c r="AJ75" s="25" t="e">
        <f>IF('Crisis Indicator Data'!#REF!="No Data",1,IF(#REF!&lt;&gt;"",1,0))</f>
        <v>#REF!</v>
      </c>
      <c r="AK75" s="25" t="e">
        <f>IF('Crisis Indicator Data'!#REF!="No Data",1,IF(#REF!&lt;&gt;"",1,0))</f>
        <v>#REF!</v>
      </c>
      <c r="AL75" s="25" t="e">
        <f>IF('Crisis Indicator Data'!#REF!="No Data",1,IF(#REF!&lt;&gt;"",1,0))</f>
        <v>#REF!</v>
      </c>
      <c r="AM75" s="25" t="e">
        <f>IF('Crisis Indicator Data'!#REF!="No Data",1,IF(#REF!&lt;&gt;"",1,0))</f>
        <v>#REF!</v>
      </c>
      <c r="AN75" s="25" t="e">
        <f>IF('Crisis Indicator Data'!#REF!="No Data",1,IF(#REF!&lt;&gt;"",1,0))</f>
        <v>#REF!</v>
      </c>
      <c r="AO75" s="25" t="e">
        <f>IF('Crisis Indicator Data'!#REF!="No Data",1,IF(#REF!&lt;&gt;"",1,0))</f>
        <v>#REF!</v>
      </c>
      <c r="AP75" s="25" t="e">
        <f>IF('Crisis Indicator Data'!#REF!="No Data",1,IF(#REF!&lt;&gt;"",1,0))</f>
        <v>#REF!</v>
      </c>
      <c r="AQ75" s="25" t="e">
        <f>IF('Crisis Indicator Data'!#REF!="No Data",1,IF(#REF!&lt;&gt;"",1,0))</f>
        <v>#REF!</v>
      </c>
      <c r="AR75" s="25" t="e">
        <f>IF('Crisis Indicator Data'!#REF!="No Data",1,IF(#REF!&lt;&gt;"",1,0))</f>
        <v>#REF!</v>
      </c>
      <c r="AS75" s="25" t="e">
        <f>IF('Crisis Indicator Data'!#REF!="No Data",1,IF(#REF!&lt;&gt;"",1,0))</f>
        <v>#REF!</v>
      </c>
      <c r="AT75" s="25" t="e">
        <f>IF('Crisis Indicator Data'!#REF!="No Data",1,IF(#REF!&lt;&gt;"",1,0))</f>
        <v>#REF!</v>
      </c>
      <c r="AU75" s="25" t="e">
        <f>IF('Crisis Indicator Data'!#REF!="No Data",1,IF(#REF!&lt;&gt;"",1,0))</f>
        <v>#REF!</v>
      </c>
      <c r="AV75" s="25" t="e">
        <f>IF('Crisis Indicator Data'!#REF!="No Data",1,IF(#REF!&lt;&gt;"",1,0))</f>
        <v>#REF!</v>
      </c>
      <c r="AW75" s="25" t="e">
        <f>IF('Crisis Indicator Data'!#REF!="No Data",1,IF(#REF!&lt;&gt;"",1,0))</f>
        <v>#REF!</v>
      </c>
      <c r="AX75" s="25" t="e">
        <f>IF('Crisis Indicator Data'!#REF!="No Data",1,IF(#REF!&lt;&gt;"",1,0))</f>
        <v>#REF!</v>
      </c>
      <c r="AY75" s="25" t="e">
        <f>IF('Crisis Indicator Data'!#REF!="No Data",1,IF(#REF!&lt;&gt;"",1,0))</f>
        <v>#REF!</v>
      </c>
      <c r="AZ75" s="25" t="e">
        <f>IF('Crisis Indicator Data'!#REF!="No Data",1,IF(#REF!&lt;&gt;"",1,0))</f>
        <v>#REF!</v>
      </c>
      <c r="BA75" t="e">
        <f t="shared" si="4"/>
        <v>#REF!</v>
      </c>
      <c r="BB75" s="27" t="e">
        <f t="shared" si="5"/>
        <v>#REF!</v>
      </c>
    </row>
    <row r="76" spans="1:54" x14ac:dyDescent="0.35">
      <c r="A76" t="s">
        <v>7874</v>
      </c>
      <c r="B76" s="25" t="e">
        <f>IF('Crisis Indicator Data'!#REF!="No Data",1,IF(#REF!&lt;&gt;"",1,0))</f>
        <v>#REF!</v>
      </c>
      <c r="C76" s="25" t="e">
        <f>IF('Crisis Indicator Data'!#REF!="No Data",1,IF(#REF!&lt;&gt;"",1,0))</f>
        <v>#REF!</v>
      </c>
      <c r="D76" s="25" t="e">
        <f>IF('Crisis Indicator Data'!#REF!="No Data",1,IF(#REF!&lt;&gt;"",1,0))</f>
        <v>#REF!</v>
      </c>
      <c r="E76" s="25" t="e">
        <f>IF('Crisis Indicator Data'!#REF!="No Data",1,IF(#REF!&lt;&gt;"",1,0))</f>
        <v>#REF!</v>
      </c>
      <c r="F76" s="25" t="e">
        <f>IF('Crisis Indicator Data'!#REF!="No Data",1,IF(#REF!&lt;&gt;"",1,0))</f>
        <v>#REF!</v>
      </c>
      <c r="G76" s="25" t="e">
        <f>IF('Crisis Indicator Data'!#REF!="No Data",1,IF(#REF!&lt;&gt;"",1,0))</f>
        <v>#REF!</v>
      </c>
      <c r="H76" s="25" t="e">
        <f>IF('Crisis Indicator Data'!#REF!="No Data",1,IF(#REF!&lt;&gt;"",1,0))</f>
        <v>#REF!</v>
      </c>
      <c r="I76" s="25" t="e">
        <f>IF('Crisis Indicator Data'!#REF!="No Data",1,IF(#REF!&lt;&gt;"",1,0))</f>
        <v>#REF!</v>
      </c>
      <c r="J76" s="25" t="e">
        <f>IF('Crisis Indicator Data'!#REF!="No Data",1,IF(#REF!&lt;&gt;"",1,0))</f>
        <v>#REF!</v>
      </c>
      <c r="K76" s="25" t="e">
        <f>IF('Crisis Indicator Data'!#REF!="No Data",1,IF(#REF!&lt;&gt;"",1,0))</f>
        <v>#REF!</v>
      </c>
      <c r="L76" s="25" t="e">
        <f>IF('Crisis Indicator Data'!#REF!="No Data",1,IF(#REF!&lt;&gt;"",1,0))</f>
        <v>#REF!</v>
      </c>
      <c r="M76" s="25" t="e">
        <f>IF('Crisis Indicator Data'!#REF!="No Data",1,IF(#REF!&lt;&gt;"",1,0))</f>
        <v>#REF!</v>
      </c>
      <c r="N76" s="25" t="e">
        <f>IF('Crisis Indicator Data'!#REF!="No Data",1,IF(#REF!&lt;&gt;"",1,0))</f>
        <v>#REF!</v>
      </c>
      <c r="O76" s="25" t="e">
        <f>IF('Crisis Indicator Data'!#REF!="No Data",1,IF(#REF!&lt;&gt;"",1,0))</f>
        <v>#REF!</v>
      </c>
      <c r="P76" s="25" t="e">
        <f>IF('Crisis Indicator Data'!#REF!="No Data",1,IF(#REF!&lt;&gt;"",1,0))</f>
        <v>#REF!</v>
      </c>
      <c r="Q76" s="25" t="e">
        <f>IF('Crisis Indicator Data'!#REF!="No Data",1,IF(#REF!&lt;&gt;"",1,0))</f>
        <v>#REF!</v>
      </c>
      <c r="R76" s="25" t="e">
        <f>IF('Crisis Indicator Data'!#REF!="No Data",1,IF(#REF!&lt;&gt;"",1,0))</f>
        <v>#REF!</v>
      </c>
      <c r="S76" s="25" t="e">
        <f>IF('Crisis Indicator Data'!#REF!="No Data",1,IF(#REF!&lt;&gt;"",1,0))</f>
        <v>#REF!</v>
      </c>
      <c r="T76" s="25" t="e">
        <f>IF('Crisis Indicator Data'!#REF!="No Data",1,IF(#REF!&lt;&gt;"",1,0))</f>
        <v>#REF!</v>
      </c>
      <c r="U76" s="25" t="e">
        <f>IF('Crisis Indicator Data'!#REF!="No Data",1,IF(#REF!&lt;&gt;"",1,0))</f>
        <v>#REF!</v>
      </c>
      <c r="V76" s="25" t="e">
        <f>IF('Crisis Indicator Data'!#REF!="No Data",1,IF(#REF!&lt;&gt;"",1,0))</f>
        <v>#REF!</v>
      </c>
      <c r="W76" s="25" t="e">
        <f>IF('Crisis Indicator Data'!#REF!="No Data",1,IF(#REF!&lt;&gt;"",1,0))</f>
        <v>#REF!</v>
      </c>
      <c r="X76" s="25" t="e">
        <f>IF('Crisis Indicator Data'!#REF!="No Data",1,IF(#REF!&lt;&gt;"",1,0))</f>
        <v>#REF!</v>
      </c>
      <c r="Y76" s="25" t="e">
        <f>IF('Crisis Indicator Data'!#REF!="No Data",1,IF(#REF!&lt;&gt;"",1,0))</f>
        <v>#REF!</v>
      </c>
      <c r="Z76" s="25" t="e">
        <f>IF('Crisis Indicator Data'!#REF!="No Data",1,IF(#REF!&lt;&gt;"",1,0))</f>
        <v>#REF!</v>
      </c>
      <c r="AA76" s="25" t="e">
        <f>IF('Crisis Indicator Data'!#REF!="No Data",1,IF(#REF!&lt;&gt;"",1,0))</f>
        <v>#REF!</v>
      </c>
      <c r="AB76" s="25" t="e">
        <f>IF('Crisis Indicator Data'!#REF!="No Data",1,IF(#REF!&lt;&gt;"",1,0))</f>
        <v>#REF!</v>
      </c>
      <c r="AC76" s="25" t="e">
        <f>IF('Crisis Indicator Data'!#REF!="No Data",1,IF(#REF!&lt;&gt;"",1,0))</f>
        <v>#REF!</v>
      </c>
      <c r="AD76" s="25" t="e">
        <f>IF('Crisis Indicator Data'!#REF!="No Data",1,IF(#REF!&lt;&gt;"",1,0))</f>
        <v>#REF!</v>
      </c>
      <c r="AE76" s="25" t="e">
        <f>IF('Crisis Indicator Data'!#REF!="No Data",1,IF(#REF!&lt;&gt;"",1,0))</f>
        <v>#REF!</v>
      </c>
      <c r="AF76" s="25" t="e">
        <f>IF('Crisis Indicator Data'!#REF!="No Data",1,IF(#REF!&lt;&gt;"",1,0))</f>
        <v>#REF!</v>
      </c>
      <c r="AG76" s="25" t="e">
        <f>IF('Crisis Indicator Data'!#REF!="No Data",1,IF(#REF!&lt;&gt;"",1,0))</f>
        <v>#REF!</v>
      </c>
      <c r="AH76" s="25" t="e">
        <f>IF('Crisis Indicator Data'!#REF!="No Data",1,IF(#REF!&lt;&gt;"",1,0))</f>
        <v>#REF!</v>
      </c>
      <c r="AI76" s="25" t="e">
        <f>IF('Crisis Indicator Data'!#REF!="No Data",1,IF(#REF!&lt;&gt;"",1,0))</f>
        <v>#REF!</v>
      </c>
      <c r="AJ76" s="25" t="e">
        <f>IF('Crisis Indicator Data'!#REF!="No Data",1,IF(#REF!&lt;&gt;"",1,0))</f>
        <v>#REF!</v>
      </c>
      <c r="AK76" s="25" t="e">
        <f>IF('Crisis Indicator Data'!#REF!="No Data",1,IF(#REF!&lt;&gt;"",1,0))</f>
        <v>#REF!</v>
      </c>
      <c r="AL76" s="25" t="e">
        <f>IF('Crisis Indicator Data'!#REF!="No Data",1,IF(#REF!&lt;&gt;"",1,0))</f>
        <v>#REF!</v>
      </c>
      <c r="AM76" s="25" t="e">
        <f>IF('Crisis Indicator Data'!#REF!="No Data",1,IF(#REF!&lt;&gt;"",1,0))</f>
        <v>#REF!</v>
      </c>
      <c r="AN76" s="25" t="e">
        <f>IF('Crisis Indicator Data'!#REF!="No Data",1,IF(#REF!&lt;&gt;"",1,0))</f>
        <v>#REF!</v>
      </c>
      <c r="AO76" s="25" t="e">
        <f>IF('Crisis Indicator Data'!#REF!="No Data",1,IF(#REF!&lt;&gt;"",1,0))</f>
        <v>#REF!</v>
      </c>
      <c r="AP76" s="25" t="e">
        <f>IF('Crisis Indicator Data'!#REF!="No Data",1,IF(#REF!&lt;&gt;"",1,0))</f>
        <v>#REF!</v>
      </c>
      <c r="AQ76" s="25" t="e">
        <f>IF('Crisis Indicator Data'!#REF!="No Data",1,IF(#REF!&lt;&gt;"",1,0))</f>
        <v>#REF!</v>
      </c>
      <c r="AR76" s="25" t="e">
        <f>IF('Crisis Indicator Data'!#REF!="No Data",1,IF(#REF!&lt;&gt;"",1,0))</f>
        <v>#REF!</v>
      </c>
      <c r="AS76" s="25" t="e">
        <f>IF('Crisis Indicator Data'!#REF!="No Data",1,IF(#REF!&lt;&gt;"",1,0))</f>
        <v>#REF!</v>
      </c>
      <c r="AT76" s="25" t="e">
        <f>IF('Crisis Indicator Data'!#REF!="No Data",1,IF(#REF!&lt;&gt;"",1,0))</f>
        <v>#REF!</v>
      </c>
      <c r="AU76" s="25" t="e">
        <f>IF('Crisis Indicator Data'!#REF!="No Data",1,IF(#REF!&lt;&gt;"",1,0))</f>
        <v>#REF!</v>
      </c>
      <c r="AV76" s="25" t="e">
        <f>IF('Crisis Indicator Data'!#REF!="No Data",1,IF(#REF!&lt;&gt;"",1,0))</f>
        <v>#REF!</v>
      </c>
      <c r="AW76" s="25" t="e">
        <f>IF('Crisis Indicator Data'!#REF!="No Data",1,IF(#REF!&lt;&gt;"",1,0))</f>
        <v>#REF!</v>
      </c>
      <c r="AX76" s="25" t="e">
        <f>IF('Crisis Indicator Data'!#REF!="No Data",1,IF(#REF!&lt;&gt;"",1,0))</f>
        <v>#REF!</v>
      </c>
      <c r="AY76" s="25" t="e">
        <f>IF('Crisis Indicator Data'!#REF!="No Data",1,IF(#REF!&lt;&gt;"",1,0))</f>
        <v>#REF!</v>
      </c>
      <c r="AZ76" s="25" t="e">
        <f>IF('Crisis Indicator Data'!#REF!="No Data",1,IF(#REF!&lt;&gt;"",1,0))</f>
        <v>#REF!</v>
      </c>
      <c r="BA76" t="e">
        <f t="shared" si="4"/>
        <v>#REF!</v>
      </c>
      <c r="BB76" s="27" t="e">
        <f t="shared" si="5"/>
        <v>#REF!</v>
      </c>
    </row>
    <row r="77" spans="1:54" x14ac:dyDescent="0.35">
      <c r="A77" t="s">
        <v>7873</v>
      </c>
      <c r="B77" s="25" t="e">
        <f>IF('Crisis Indicator Data'!#REF!="No Data",1,IF(#REF!&lt;&gt;"",1,0))</f>
        <v>#REF!</v>
      </c>
      <c r="C77" s="25" t="e">
        <f>IF('Crisis Indicator Data'!#REF!="No Data",1,IF(#REF!&lt;&gt;"",1,0))</f>
        <v>#REF!</v>
      </c>
      <c r="D77" s="25" t="e">
        <f>IF('Crisis Indicator Data'!#REF!="No Data",1,IF(#REF!&lt;&gt;"",1,0))</f>
        <v>#REF!</v>
      </c>
      <c r="E77" s="25" t="e">
        <f>IF('Crisis Indicator Data'!#REF!="No Data",1,IF(#REF!&lt;&gt;"",1,0))</f>
        <v>#REF!</v>
      </c>
      <c r="F77" s="25" t="e">
        <f>IF('Crisis Indicator Data'!#REF!="No Data",1,IF(#REF!&lt;&gt;"",1,0))</f>
        <v>#REF!</v>
      </c>
      <c r="G77" s="25" t="e">
        <f>IF('Crisis Indicator Data'!#REF!="No Data",1,IF(#REF!&lt;&gt;"",1,0))</f>
        <v>#REF!</v>
      </c>
      <c r="H77" s="25" t="e">
        <f>IF('Crisis Indicator Data'!#REF!="No Data",1,IF(#REF!&lt;&gt;"",1,0))</f>
        <v>#REF!</v>
      </c>
      <c r="I77" s="25" t="e">
        <f>IF('Crisis Indicator Data'!#REF!="No Data",1,IF(#REF!&lt;&gt;"",1,0))</f>
        <v>#REF!</v>
      </c>
      <c r="J77" s="25" t="e">
        <f>IF('Crisis Indicator Data'!#REF!="No Data",1,IF(#REF!&lt;&gt;"",1,0))</f>
        <v>#REF!</v>
      </c>
      <c r="K77" s="25" t="e">
        <f>IF('Crisis Indicator Data'!#REF!="No Data",1,IF(#REF!&lt;&gt;"",1,0))</f>
        <v>#REF!</v>
      </c>
      <c r="L77" s="25" t="e">
        <f>IF('Crisis Indicator Data'!#REF!="No Data",1,IF(#REF!&lt;&gt;"",1,0))</f>
        <v>#REF!</v>
      </c>
      <c r="M77" s="25" t="e">
        <f>IF('Crisis Indicator Data'!#REF!="No Data",1,IF(#REF!&lt;&gt;"",1,0))</f>
        <v>#REF!</v>
      </c>
      <c r="N77" s="25" t="e">
        <f>IF('Crisis Indicator Data'!#REF!="No Data",1,IF(#REF!&lt;&gt;"",1,0))</f>
        <v>#REF!</v>
      </c>
      <c r="O77" s="25" t="e">
        <f>IF('Crisis Indicator Data'!#REF!="No Data",1,IF(#REF!&lt;&gt;"",1,0))</f>
        <v>#REF!</v>
      </c>
      <c r="P77" s="25" t="e">
        <f>IF('Crisis Indicator Data'!#REF!="No Data",1,IF(#REF!&lt;&gt;"",1,0))</f>
        <v>#REF!</v>
      </c>
      <c r="Q77" s="25" t="e">
        <f>IF('Crisis Indicator Data'!#REF!="No Data",1,IF(#REF!&lt;&gt;"",1,0))</f>
        <v>#REF!</v>
      </c>
      <c r="R77" s="25" t="e">
        <f>IF('Crisis Indicator Data'!#REF!="No Data",1,IF(#REF!&lt;&gt;"",1,0))</f>
        <v>#REF!</v>
      </c>
      <c r="S77" s="25" t="e">
        <f>IF('Crisis Indicator Data'!#REF!="No Data",1,IF(#REF!&lt;&gt;"",1,0))</f>
        <v>#REF!</v>
      </c>
      <c r="T77" s="25" t="e">
        <f>IF('Crisis Indicator Data'!#REF!="No Data",1,IF(#REF!&lt;&gt;"",1,0))</f>
        <v>#REF!</v>
      </c>
      <c r="U77" s="25" t="e">
        <f>IF('Crisis Indicator Data'!#REF!="No Data",1,IF(#REF!&lt;&gt;"",1,0))</f>
        <v>#REF!</v>
      </c>
      <c r="V77" s="25" t="e">
        <f>IF('Crisis Indicator Data'!#REF!="No Data",1,IF(#REF!&lt;&gt;"",1,0))</f>
        <v>#REF!</v>
      </c>
      <c r="W77" s="25" t="e">
        <f>IF('Crisis Indicator Data'!#REF!="No Data",1,IF(#REF!&lt;&gt;"",1,0))</f>
        <v>#REF!</v>
      </c>
      <c r="X77" s="25" t="e">
        <f>IF('Crisis Indicator Data'!#REF!="No Data",1,IF(#REF!&lt;&gt;"",1,0))</f>
        <v>#REF!</v>
      </c>
      <c r="Y77" s="25" t="e">
        <f>IF('Crisis Indicator Data'!#REF!="No Data",1,IF(#REF!&lt;&gt;"",1,0))</f>
        <v>#REF!</v>
      </c>
      <c r="Z77" s="25" t="e">
        <f>IF('Crisis Indicator Data'!#REF!="No Data",1,IF(#REF!&lt;&gt;"",1,0))</f>
        <v>#REF!</v>
      </c>
      <c r="AA77" s="25" t="e">
        <f>IF('Crisis Indicator Data'!#REF!="No Data",1,IF(#REF!&lt;&gt;"",1,0))</f>
        <v>#REF!</v>
      </c>
      <c r="AB77" s="25" t="e">
        <f>IF('Crisis Indicator Data'!#REF!="No Data",1,IF(#REF!&lt;&gt;"",1,0))</f>
        <v>#REF!</v>
      </c>
      <c r="AC77" s="25" t="e">
        <f>IF('Crisis Indicator Data'!#REF!="No Data",1,IF(#REF!&lt;&gt;"",1,0))</f>
        <v>#REF!</v>
      </c>
      <c r="AD77" s="25" t="e">
        <f>IF('Crisis Indicator Data'!#REF!="No Data",1,IF(#REF!&lt;&gt;"",1,0))</f>
        <v>#REF!</v>
      </c>
      <c r="AE77" s="25" t="e">
        <f>IF('Crisis Indicator Data'!#REF!="No Data",1,IF(#REF!&lt;&gt;"",1,0))</f>
        <v>#REF!</v>
      </c>
      <c r="AF77" s="25" t="e">
        <f>IF('Crisis Indicator Data'!#REF!="No Data",1,IF(#REF!&lt;&gt;"",1,0))</f>
        <v>#REF!</v>
      </c>
      <c r="AG77" s="25" t="e">
        <f>IF('Crisis Indicator Data'!#REF!="No Data",1,IF(#REF!&lt;&gt;"",1,0))</f>
        <v>#REF!</v>
      </c>
      <c r="AH77" s="25" t="e">
        <f>IF('Crisis Indicator Data'!#REF!="No Data",1,IF(#REF!&lt;&gt;"",1,0))</f>
        <v>#REF!</v>
      </c>
      <c r="AI77" s="25" t="e">
        <f>IF('Crisis Indicator Data'!#REF!="No Data",1,IF(#REF!&lt;&gt;"",1,0))</f>
        <v>#REF!</v>
      </c>
      <c r="AJ77" s="25" t="e">
        <f>IF('Crisis Indicator Data'!#REF!="No Data",1,IF(#REF!&lt;&gt;"",1,0))</f>
        <v>#REF!</v>
      </c>
      <c r="AK77" s="25" t="e">
        <f>IF('Crisis Indicator Data'!#REF!="No Data",1,IF(#REF!&lt;&gt;"",1,0))</f>
        <v>#REF!</v>
      </c>
      <c r="AL77" s="25" t="e">
        <f>IF('Crisis Indicator Data'!#REF!="No Data",1,IF(#REF!&lt;&gt;"",1,0))</f>
        <v>#REF!</v>
      </c>
      <c r="AM77" s="25" t="e">
        <f>IF('Crisis Indicator Data'!#REF!="No Data",1,IF(#REF!&lt;&gt;"",1,0))</f>
        <v>#REF!</v>
      </c>
      <c r="AN77" s="25" t="e">
        <f>IF('Crisis Indicator Data'!#REF!="No Data",1,IF(#REF!&lt;&gt;"",1,0))</f>
        <v>#REF!</v>
      </c>
      <c r="AO77" s="25" t="e">
        <f>IF('Crisis Indicator Data'!#REF!="No Data",1,IF(#REF!&lt;&gt;"",1,0))</f>
        <v>#REF!</v>
      </c>
      <c r="AP77" s="25" t="e">
        <f>IF('Crisis Indicator Data'!#REF!="No Data",1,IF(#REF!&lt;&gt;"",1,0))</f>
        <v>#REF!</v>
      </c>
      <c r="AQ77" s="25" t="e">
        <f>IF('Crisis Indicator Data'!#REF!="No Data",1,IF(#REF!&lt;&gt;"",1,0))</f>
        <v>#REF!</v>
      </c>
      <c r="AR77" s="25" t="e">
        <f>IF('Crisis Indicator Data'!#REF!="No Data",1,IF(#REF!&lt;&gt;"",1,0))</f>
        <v>#REF!</v>
      </c>
      <c r="AS77" s="25" t="e">
        <f>IF('Crisis Indicator Data'!#REF!="No Data",1,IF(#REF!&lt;&gt;"",1,0))</f>
        <v>#REF!</v>
      </c>
      <c r="AT77" s="25" t="e">
        <f>IF('Crisis Indicator Data'!#REF!="No Data",1,IF(#REF!&lt;&gt;"",1,0))</f>
        <v>#REF!</v>
      </c>
      <c r="AU77" s="25" t="e">
        <f>IF('Crisis Indicator Data'!#REF!="No Data",1,IF(#REF!&lt;&gt;"",1,0))</f>
        <v>#REF!</v>
      </c>
      <c r="AV77" s="25" t="e">
        <f>IF('Crisis Indicator Data'!#REF!="No Data",1,IF(#REF!&lt;&gt;"",1,0))</f>
        <v>#REF!</v>
      </c>
      <c r="AW77" s="25" t="e">
        <f>IF('Crisis Indicator Data'!#REF!="No Data",1,IF(#REF!&lt;&gt;"",1,0))</f>
        <v>#REF!</v>
      </c>
      <c r="AX77" s="25" t="e">
        <f>IF('Crisis Indicator Data'!#REF!="No Data",1,IF(#REF!&lt;&gt;"",1,0))</f>
        <v>#REF!</v>
      </c>
      <c r="AY77" s="25" t="e">
        <f>IF('Crisis Indicator Data'!#REF!="No Data",1,IF(#REF!&lt;&gt;"",1,0))</f>
        <v>#REF!</v>
      </c>
      <c r="AZ77" s="25" t="e">
        <f>IF('Crisis Indicator Data'!#REF!="No Data",1,IF(#REF!&lt;&gt;"",1,0))</f>
        <v>#REF!</v>
      </c>
      <c r="BA77" t="e">
        <f t="shared" si="4"/>
        <v>#REF!</v>
      </c>
      <c r="BB77" s="27" t="e">
        <f t="shared" si="5"/>
        <v>#REF!</v>
      </c>
    </row>
    <row r="78" spans="1:54" x14ac:dyDescent="0.35">
      <c r="A78" t="s">
        <v>7877</v>
      </c>
      <c r="B78" s="25" t="e">
        <f>IF('Crisis Indicator Data'!#REF!="No Data",1,IF(#REF!&lt;&gt;"",1,0))</f>
        <v>#REF!</v>
      </c>
      <c r="C78" s="25" t="e">
        <f>IF('Crisis Indicator Data'!#REF!="No Data",1,IF(#REF!&lt;&gt;"",1,0))</f>
        <v>#REF!</v>
      </c>
      <c r="D78" s="25" t="e">
        <f>IF('Crisis Indicator Data'!#REF!="No Data",1,IF(#REF!&lt;&gt;"",1,0))</f>
        <v>#REF!</v>
      </c>
      <c r="E78" s="25" t="e">
        <f>IF('Crisis Indicator Data'!#REF!="No Data",1,IF(#REF!&lt;&gt;"",1,0))</f>
        <v>#REF!</v>
      </c>
      <c r="F78" s="25" t="e">
        <f>IF('Crisis Indicator Data'!#REF!="No Data",1,IF(#REF!&lt;&gt;"",1,0))</f>
        <v>#REF!</v>
      </c>
      <c r="G78" s="25" t="e">
        <f>IF('Crisis Indicator Data'!#REF!="No Data",1,IF(#REF!&lt;&gt;"",1,0))</f>
        <v>#REF!</v>
      </c>
      <c r="H78" s="25" t="e">
        <f>IF('Crisis Indicator Data'!#REF!="No Data",1,IF(#REF!&lt;&gt;"",1,0))</f>
        <v>#REF!</v>
      </c>
      <c r="I78" s="25" t="e">
        <f>IF('Crisis Indicator Data'!#REF!="No Data",1,IF(#REF!&lt;&gt;"",1,0))</f>
        <v>#REF!</v>
      </c>
      <c r="J78" s="25" t="e">
        <f>IF('Crisis Indicator Data'!#REF!="No Data",1,IF(#REF!&lt;&gt;"",1,0))</f>
        <v>#REF!</v>
      </c>
      <c r="K78" s="25" t="e">
        <f>IF('Crisis Indicator Data'!#REF!="No Data",1,IF(#REF!&lt;&gt;"",1,0))</f>
        <v>#REF!</v>
      </c>
      <c r="L78" s="25" t="e">
        <f>IF('Crisis Indicator Data'!#REF!="No Data",1,IF(#REF!&lt;&gt;"",1,0))</f>
        <v>#REF!</v>
      </c>
      <c r="M78" s="25" t="e">
        <f>IF('Crisis Indicator Data'!#REF!="No Data",1,IF(#REF!&lt;&gt;"",1,0))</f>
        <v>#REF!</v>
      </c>
      <c r="N78" s="25" t="e">
        <f>IF('Crisis Indicator Data'!#REF!="No Data",1,IF(#REF!&lt;&gt;"",1,0))</f>
        <v>#REF!</v>
      </c>
      <c r="O78" s="25" t="e">
        <f>IF('Crisis Indicator Data'!#REF!="No Data",1,IF(#REF!&lt;&gt;"",1,0))</f>
        <v>#REF!</v>
      </c>
      <c r="P78" s="25" t="e">
        <f>IF('Crisis Indicator Data'!#REF!="No Data",1,IF(#REF!&lt;&gt;"",1,0))</f>
        <v>#REF!</v>
      </c>
      <c r="Q78" s="25" t="e">
        <f>IF('Crisis Indicator Data'!#REF!="No Data",1,IF(#REF!&lt;&gt;"",1,0))</f>
        <v>#REF!</v>
      </c>
      <c r="R78" s="25" t="e">
        <f>IF('Crisis Indicator Data'!#REF!="No Data",1,IF(#REF!&lt;&gt;"",1,0))</f>
        <v>#REF!</v>
      </c>
      <c r="S78" s="25" t="e">
        <f>IF('Crisis Indicator Data'!#REF!="No Data",1,IF(#REF!&lt;&gt;"",1,0))</f>
        <v>#REF!</v>
      </c>
      <c r="T78" s="25" t="e">
        <f>IF('Crisis Indicator Data'!#REF!="No Data",1,IF(#REF!&lt;&gt;"",1,0))</f>
        <v>#REF!</v>
      </c>
      <c r="U78" s="25" t="e">
        <f>IF('Crisis Indicator Data'!#REF!="No Data",1,IF(#REF!&lt;&gt;"",1,0))</f>
        <v>#REF!</v>
      </c>
      <c r="V78" s="25" t="e">
        <f>IF('Crisis Indicator Data'!#REF!="No Data",1,IF(#REF!&lt;&gt;"",1,0))</f>
        <v>#REF!</v>
      </c>
      <c r="W78" s="25" t="e">
        <f>IF('Crisis Indicator Data'!#REF!="No Data",1,IF(#REF!&lt;&gt;"",1,0))</f>
        <v>#REF!</v>
      </c>
      <c r="X78" s="25" t="e">
        <f>IF('Crisis Indicator Data'!#REF!="No Data",1,IF(#REF!&lt;&gt;"",1,0))</f>
        <v>#REF!</v>
      </c>
      <c r="Y78" s="25" t="e">
        <f>IF('Crisis Indicator Data'!#REF!="No Data",1,IF(#REF!&lt;&gt;"",1,0))</f>
        <v>#REF!</v>
      </c>
      <c r="Z78" s="25" t="e">
        <f>IF('Crisis Indicator Data'!#REF!="No Data",1,IF(#REF!&lt;&gt;"",1,0))</f>
        <v>#REF!</v>
      </c>
      <c r="AA78" s="25" t="e">
        <f>IF('Crisis Indicator Data'!#REF!="No Data",1,IF(#REF!&lt;&gt;"",1,0))</f>
        <v>#REF!</v>
      </c>
      <c r="AB78" s="25" t="e">
        <f>IF('Crisis Indicator Data'!#REF!="No Data",1,IF(#REF!&lt;&gt;"",1,0))</f>
        <v>#REF!</v>
      </c>
      <c r="AC78" s="25" t="e">
        <f>IF('Crisis Indicator Data'!#REF!="No Data",1,IF(#REF!&lt;&gt;"",1,0))</f>
        <v>#REF!</v>
      </c>
      <c r="AD78" s="25" t="e">
        <f>IF('Crisis Indicator Data'!#REF!="No Data",1,IF(#REF!&lt;&gt;"",1,0))</f>
        <v>#REF!</v>
      </c>
      <c r="AE78" s="25" t="e">
        <f>IF('Crisis Indicator Data'!#REF!="No Data",1,IF(#REF!&lt;&gt;"",1,0))</f>
        <v>#REF!</v>
      </c>
      <c r="AF78" s="25" t="e">
        <f>IF('Crisis Indicator Data'!#REF!="No Data",1,IF(#REF!&lt;&gt;"",1,0))</f>
        <v>#REF!</v>
      </c>
      <c r="AG78" s="25" t="e">
        <f>IF('Crisis Indicator Data'!#REF!="No Data",1,IF(#REF!&lt;&gt;"",1,0))</f>
        <v>#REF!</v>
      </c>
      <c r="AH78" s="25" t="e">
        <f>IF('Crisis Indicator Data'!#REF!="No Data",1,IF(#REF!&lt;&gt;"",1,0))</f>
        <v>#REF!</v>
      </c>
      <c r="AI78" s="25" t="e">
        <f>IF('Crisis Indicator Data'!#REF!="No Data",1,IF(#REF!&lt;&gt;"",1,0))</f>
        <v>#REF!</v>
      </c>
      <c r="AJ78" s="25" t="e">
        <f>IF('Crisis Indicator Data'!#REF!="No Data",1,IF(#REF!&lt;&gt;"",1,0))</f>
        <v>#REF!</v>
      </c>
      <c r="AK78" s="25" t="e">
        <f>IF('Crisis Indicator Data'!#REF!="No Data",1,IF(#REF!&lt;&gt;"",1,0))</f>
        <v>#REF!</v>
      </c>
      <c r="AL78" s="25" t="e">
        <f>IF('Crisis Indicator Data'!#REF!="No Data",1,IF(#REF!&lt;&gt;"",1,0))</f>
        <v>#REF!</v>
      </c>
      <c r="AM78" s="25" t="e">
        <f>IF('Crisis Indicator Data'!#REF!="No Data",1,IF(#REF!&lt;&gt;"",1,0))</f>
        <v>#REF!</v>
      </c>
      <c r="AN78" s="25" t="e">
        <f>IF('Crisis Indicator Data'!#REF!="No Data",1,IF(#REF!&lt;&gt;"",1,0))</f>
        <v>#REF!</v>
      </c>
      <c r="AO78" s="25" t="e">
        <f>IF('Crisis Indicator Data'!#REF!="No Data",1,IF(#REF!&lt;&gt;"",1,0))</f>
        <v>#REF!</v>
      </c>
      <c r="AP78" s="25" t="e">
        <f>IF('Crisis Indicator Data'!#REF!="No Data",1,IF(#REF!&lt;&gt;"",1,0))</f>
        <v>#REF!</v>
      </c>
      <c r="AQ78" s="25" t="e">
        <f>IF('Crisis Indicator Data'!#REF!="No Data",1,IF(#REF!&lt;&gt;"",1,0))</f>
        <v>#REF!</v>
      </c>
      <c r="AR78" s="25" t="e">
        <f>IF('Crisis Indicator Data'!#REF!="No Data",1,IF(#REF!&lt;&gt;"",1,0))</f>
        <v>#REF!</v>
      </c>
      <c r="AS78" s="25" t="e">
        <f>IF('Crisis Indicator Data'!#REF!="No Data",1,IF(#REF!&lt;&gt;"",1,0))</f>
        <v>#REF!</v>
      </c>
      <c r="AT78" s="25" t="e">
        <f>IF('Crisis Indicator Data'!#REF!="No Data",1,IF(#REF!&lt;&gt;"",1,0))</f>
        <v>#REF!</v>
      </c>
      <c r="AU78" s="25" t="e">
        <f>IF('Crisis Indicator Data'!#REF!="No Data",1,IF(#REF!&lt;&gt;"",1,0))</f>
        <v>#REF!</v>
      </c>
      <c r="AV78" s="25" t="e">
        <f>IF('Crisis Indicator Data'!#REF!="No Data",1,IF(#REF!&lt;&gt;"",1,0))</f>
        <v>#REF!</v>
      </c>
      <c r="AW78" s="25" t="e">
        <f>IF('Crisis Indicator Data'!#REF!="No Data",1,IF(#REF!&lt;&gt;"",1,0))</f>
        <v>#REF!</v>
      </c>
      <c r="AX78" s="25" t="e">
        <f>IF('Crisis Indicator Data'!#REF!="No Data",1,IF(#REF!&lt;&gt;"",1,0))</f>
        <v>#REF!</v>
      </c>
      <c r="AY78" s="25" t="e">
        <f>IF('Crisis Indicator Data'!#REF!="No Data",1,IF(#REF!&lt;&gt;"",1,0))</f>
        <v>#REF!</v>
      </c>
      <c r="AZ78" s="25" t="e">
        <f>IF('Crisis Indicator Data'!#REF!="No Data",1,IF(#REF!&lt;&gt;"",1,0))</f>
        <v>#REF!</v>
      </c>
      <c r="BA78" t="e">
        <f t="shared" si="4"/>
        <v>#REF!</v>
      </c>
      <c r="BB78" s="27" t="e">
        <f t="shared" si="5"/>
        <v>#REF!</v>
      </c>
    </row>
    <row r="79" spans="1:54" x14ac:dyDescent="0.35">
      <c r="A79" t="s">
        <v>7878</v>
      </c>
      <c r="B79" s="25" t="e">
        <f>IF('Crisis Indicator Data'!#REF!="No Data",1,IF(#REF!&lt;&gt;"",1,0))</f>
        <v>#REF!</v>
      </c>
      <c r="C79" s="25" t="e">
        <f>IF('Crisis Indicator Data'!#REF!="No Data",1,IF(#REF!&lt;&gt;"",1,0))</f>
        <v>#REF!</v>
      </c>
      <c r="D79" s="25" t="e">
        <f>IF('Crisis Indicator Data'!#REF!="No Data",1,IF(#REF!&lt;&gt;"",1,0))</f>
        <v>#REF!</v>
      </c>
      <c r="E79" s="25" t="e">
        <f>IF('Crisis Indicator Data'!#REF!="No Data",1,IF(#REF!&lt;&gt;"",1,0))</f>
        <v>#REF!</v>
      </c>
      <c r="F79" s="25" t="e">
        <f>IF('Crisis Indicator Data'!#REF!="No Data",1,IF(#REF!&lt;&gt;"",1,0))</f>
        <v>#REF!</v>
      </c>
      <c r="G79" s="25" t="e">
        <f>IF('Crisis Indicator Data'!#REF!="No Data",1,IF(#REF!&lt;&gt;"",1,0))</f>
        <v>#REF!</v>
      </c>
      <c r="H79" s="25" t="e">
        <f>IF('Crisis Indicator Data'!#REF!="No Data",1,IF(#REF!&lt;&gt;"",1,0))</f>
        <v>#REF!</v>
      </c>
      <c r="I79" s="25" t="e">
        <f>IF('Crisis Indicator Data'!#REF!="No Data",1,IF(#REF!&lt;&gt;"",1,0))</f>
        <v>#REF!</v>
      </c>
      <c r="J79" s="25" t="e">
        <f>IF('Crisis Indicator Data'!#REF!="No Data",1,IF(#REF!&lt;&gt;"",1,0))</f>
        <v>#REF!</v>
      </c>
      <c r="K79" s="25" t="e">
        <f>IF('Crisis Indicator Data'!#REF!="No Data",1,IF(#REF!&lt;&gt;"",1,0))</f>
        <v>#REF!</v>
      </c>
      <c r="L79" s="25" t="e">
        <f>IF('Crisis Indicator Data'!#REF!="No Data",1,IF(#REF!&lt;&gt;"",1,0))</f>
        <v>#REF!</v>
      </c>
      <c r="M79" s="25" t="e">
        <f>IF('Crisis Indicator Data'!#REF!="No Data",1,IF(#REF!&lt;&gt;"",1,0))</f>
        <v>#REF!</v>
      </c>
      <c r="N79" s="25" t="e">
        <f>IF('Crisis Indicator Data'!#REF!="No Data",1,IF(#REF!&lt;&gt;"",1,0))</f>
        <v>#REF!</v>
      </c>
      <c r="O79" s="25" t="e">
        <f>IF('Crisis Indicator Data'!#REF!="No Data",1,IF(#REF!&lt;&gt;"",1,0))</f>
        <v>#REF!</v>
      </c>
      <c r="P79" s="25" t="e">
        <f>IF('Crisis Indicator Data'!#REF!="No Data",1,IF(#REF!&lt;&gt;"",1,0))</f>
        <v>#REF!</v>
      </c>
      <c r="Q79" s="25" t="e">
        <f>IF('Crisis Indicator Data'!#REF!="No Data",1,IF(#REF!&lt;&gt;"",1,0))</f>
        <v>#REF!</v>
      </c>
      <c r="R79" s="25" t="e">
        <f>IF('Crisis Indicator Data'!#REF!="No Data",1,IF(#REF!&lt;&gt;"",1,0))</f>
        <v>#REF!</v>
      </c>
      <c r="S79" s="25" t="e">
        <f>IF('Crisis Indicator Data'!#REF!="No Data",1,IF(#REF!&lt;&gt;"",1,0))</f>
        <v>#REF!</v>
      </c>
      <c r="T79" s="25" t="e">
        <f>IF('Crisis Indicator Data'!#REF!="No Data",1,IF(#REF!&lt;&gt;"",1,0))</f>
        <v>#REF!</v>
      </c>
      <c r="U79" s="25" t="e">
        <f>IF('Crisis Indicator Data'!#REF!="No Data",1,IF(#REF!&lt;&gt;"",1,0))</f>
        <v>#REF!</v>
      </c>
      <c r="V79" s="25" t="e">
        <f>IF('Crisis Indicator Data'!#REF!="No Data",1,IF(#REF!&lt;&gt;"",1,0))</f>
        <v>#REF!</v>
      </c>
      <c r="W79" s="25" t="e">
        <f>IF('Crisis Indicator Data'!#REF!="No Data",1,IF(#REF!&lt;&gt;"",1,0))</f>
        <v>#REF!</v>
      </c>
      <c r="X79" s="25" t="e">
        <f>IF('Crisis Indicator Data'!#REF!="No Data",1,IF(#REF!&lt;&gt;"",1,0))</f>
        <v>#REF!</v>
      </c>
      <c r="Y79" s="25" t="e">
        <f>IF('Crisis Indicator Data'!#REF!="No Data",1,IF(#REF!&lt;&gt;"",1,0))</f>
        <v>#REF!</v>
      </c>
      <c r="Z79" s="25" t="e">
        <f>IF('Crisis Indicator Data'!#REF!="No Data",1,IF(#REF!&lt;&gt;"",1,0))</f>
        <v>#REF!</v>
      </c>
      <c r="AA79" s="25" t="e">
        <f>IF('Crisis Indicator Data'!#REF!="No Data",1,IF(#REF!&lt;&gt;"",1,0))</f>
        <v>#REF!</v>
      </c>
      <c r="AB79" s="25" t="e">
        <f>IF('Crisis Indicator Data'!#REF!="No Data",1,IF(#REF!&lt;&gt;"",1,0))</f>
        <v>#REF!</v>
      </c>
      <c r="AC79" s="25" t="e">
        <f>IF('Crisis Indicator Data'!#REF!="No Data",1,IF(#REF!&lt;&gt;"",1,0))</f>
        <v>#REF!</v>
      </c>
      <c r="AD79" s="25" t="e">
        <f>IF('Crisis Indicator Data'!#REF!="No Data",1,IF(#REF!&lt;&gt;"",1,0))</f>
        <v>#REF!</v>
      </c>
      <c r="AE79" s="25" t="e">
        <f>IF('Crisis Indicator Data'!#REF!="No Data",1,IF(#REF!&lt;&gt;"",1,0))</f>
        <v>#REF!</v>
      </c>
      <c r="AF79" s="25" t="e">
        <f>IF('Crisis Indicator Data'!#REF!="No Data",1,IF(#REF!&lt;&gt;"",1,0))</f>
        <v>#REF!</v>
      </c>
      <c r="AG79" s="25" t="e">
        <f>IF('Crisis Indicator Data'!#REF!="No Data",1,IF(#REF!&lt;&gt;"",1,0))</f>
        <v>#REF!</v>
      </c>
      <c r="AH79" s="25" t="e">
        <f>IF('Crisis Indicator Data'!#REF!="No Data",1,IF(#REF!&lt;&gt;"",1,0))</f>
        <v>#REF!</v>
      </c>
      <c r="AI79" s="25" t="e">
        <f>IF('Crisis Indicator Data'!#REF!="No Data",1,IF(#REF!&lt;&gt;"",1,0))</f>
        <v>#REF!</v>
      </c>
      <c r="AJ79" s="25" t="e">
        <f>IF('Crisis Indicator Data'!#REF!="No Data",1,IF(#REF!&lt;&gt;"",1,0))</f>
        <v>#REF!</v>
      </c>
      <c r="AK79" s="25" t="e">
        <f>IF('Crisis Indicator Data'!#REF!="No Data",1,IF(#REF!&lt;&gt;"",1,0))</f>
        <v>#REF!</v>
      </c>
      <c r="AL79" s="25" t="e">
        <f>IF('Crisis Indicator Data'!#REF!="No Data",1,IF(#REF!&lt;&gt;"",1,0))</f>
        <v>#REF!</v>
      </c>
      <c r="AM79" s="25" t="e">
        <f>IF('Crisis Indicator Data'!#REF!="No Data",1,IF(#REF!&lt;&gt;"",1,0))</f>
        <v>#REF!</v>
      </c>
      <c r="AN79" s="25" t="e">
        <f>IF('Crisis Indicator Data'!#REF!="No Data",1,IF(#REF!&lt;&gt;"",1,0))</f>
        <v>#REF!</v>
      </c>
      <c r="AO79" s="25" t="e">
        <f>IF('Crisis Indicator Data'!#REF!="No Data",1,IF(#REF!&lt;&gt;"",1,0))</f>
        <v>#REF!</v>
      </c>
      <c r="AP79" s="25" t="e">
        <f>IF('Crisis Indicator Data'!#REF!="No Data",1,IF(#REF!&lt;&gt;"",1,0))</f>
        <v>#REF!</v>
      </c>
      <c r="AQ79" s="25" t="e">
        <f>IF('Crisis Indicator Data'!#REF!="No Data",1,IF(#REF!&lt;&gt;"",1,0))</f>
        <v>#REF!</v>
      </c>
      <c r="AR79" s="25" t="e">
        <f>IF('Crisis Indicator Data'!#REF!="No Data",1,IF(#REF!&lt;&gt;"",1,0))</f>
        <v>#REF!</v>
      </c>
      <c r="AS79" s="25" t="e">
        <f>IF('Crisis Indicator Data'!#REF!="No Data",1,IF(#REF!&lt;&gt;"",1,0))</f>
        <v>#REF!</v>
      </c>
      <c r="AT79" s="25" t="e">
        <f>IF('Crisis Indicator Data'!#REF!="No Data",1,IF(#REF!&lt;&gt;"",1,0))</f>
        <v>#REF!</v>
      </c>
      <c r="AU79" s="25" t="e">
        <f>IF('Crisis Indicator Data'!#REF!="No Data",1,IF(#REF!&lt;&gt;"",1,0))</f>
        <v>#REF!</v>
      </c>
      <c r="AV79" s="25" t="e">
        <f>IF('Crisis Indicator Data'!#REF!="No Data",1,IF(#REF!&lt;&gt;"",1,0))</f>
        <v>#REF!</v>
      </c>
      <c r="AW79" s="25" t="e">
        <f>IF('Crisis Indicator Data'!#REF!="No Data",1,IF(#REF!&lt;&gt;"",1,0))</f>
        <v>#REF!</v>
      </c>
      <c r="AX79" s="25" t="e">
        <f>IF('Crisis Indicator Data'!#REF!="No Data",1,IF(#REF!&lt;&gt;"",1,0))</f>
        <v>#REF!</v>
      </c>
      <c r="AY79" s="25" t="e">
        <f>IF('Crisis Indicator Data'!#REF!="No Data",1,IF(#REF!&lt;&gt;"",1,0))</f>
        <v>#REF!</v>
      </c>
      <c r="AZ79" s="25" t="e">
        <f>IF('Crisis Indicator Data'!#REF!="No Data",1,IF(#REF!&lt;&gt;"",1,0))</f>
        <v>#REF!</v>
      </c>
      <c r="BA79" t="e">
        <f t="shared" si="4"/>
        <v>#REF!</v>
      </c>
      <c r="BB79" s="27" t="e">
        <f t="shared" si="5"/>
        <v>#REF!</v>
      </c>
    </row>
    <row r="80" spans="1:54" x14ac:dyDescent="0.35">
      <c r="A80" t="s">
        <v>7876</v>
      </c>
      <c r="B80" s="25" t="e">
        <f>IF('Crisis Indicator Data'!#REF!="No Data",1,IF(#REF!&lt;&gt;"",1,0))</f>
        <v>#REF!</v>
      </c>
      <c r="C80" s="25" t="e">
        <f>IF('Crisis Indicator Data'!#REF!="No Data",1,IF(#REF!&lt;&gt;"",1,0))</f>
        <v>#REF!</v>
      </c>
      <c r="D80" s="25" t="e">
        <f>IF('Crisis Indicator Data'!#REF!="No Data",1,IF(#REF!&lt;&gt;"",1,0))</f>
        <v>#REF!</v>
      </c>
      <c r="E80" s="25" t="e">
        <f>IF('Crisis Indicator Data'!#REF!="No Data",1,IF(#REF!&lt;&gt;"",1,0))</f>
        <v>#REF!</v>
      </c>
      <c r="F80" s="25" t="e">
        <f>IF('Crisis Indicator Data'!#REF!="No Data",1,IF(#REF!&lt;&gt;"",1,0))</f>
        <v>#REF!</v>
      </c>
      <c r="G80" s="25" t="e">
        <f>IF('Crisis Indicator Data'!#REF!="No Data",1,IF(#REF!&lt;&gt;"",1,0))</f>
        <v>#REF!</v>
      </c>
      <c r="H80" s="25" t="e">
        <f>IF('Crisis Indicator Data'!#REF!="No Data",1,IF(#REF!&lt;&gt;"",1,0))</f>
        <v>#REF!</v>
      </c>
      <c r="I80" s="25" t="e">
        <f>IF('Crisis Indicator Data'!#REF!="No Data",1,IF(#REF!&lt;&gt;"",1,0))</f>
        <v>#REF!</v>
      </c>
      <c r="J80" s="25" t="e">
        <f>IF('Crisis Indicator Data'!#REF!="No Data",1,IF(#REF!&lt;&gt;"",1,0))</f>
        <v>#REF!</v>
      </c>
      <c r="K80" s="25" t="e">
        <f>IF('Crisis Indicator Data'!#REF!="No Data",1,IF(#REF!&lt;&gt;"",1,0))</f>
        <v>#REF!</v>
      </c>
      <c r="L80" s="25" t="e">
        <f>IF('Crisis Indicator Data'!#REF!="No Data",1,IF(#REF!&lt;&gt;"",1,0))</f>
        <v>#REF!</v>
      </c>
      <c r="M80" s="25" t="e">
        <f>IF('Crisis Indicator Data'!#REF!="No Data",1,IF(#REF!&lt;&gt;"",1,0))</f>
        <v>#REF!</v>
      </c>
      <c r="N80" s="25" t="e">
        <f>IF('Crisis Indicator Data'!#REF!="No Data",1,IF(#REF!&lt;&gt;"",1,0))</f>
        <v>#REF!</v>
      </c>
      <c r="O80" s="25" t="e">
        <f>IF('Crisis Indicator Data'!#REF!="No Data",1,IF(#REF!&lt;&gt;"",1,0))</f>
        <v>#REF!</v>
      </c>
      <c r="P80" s="25" t="e">
        <f>IF('Crisis Indicator Data'!#REF!="No Data",1,IF(#REF!&lt;&gt;"",1,0))</f>
        <v>#REF!</v>
      </c>
      <c r="Q80" s="25" t="e">
        <f>IF('Crisis Indicator Data'!#REF!="No Data",1,IF(#REF!&lt;&gt;"",1,0))</f>
        <v>#REF!</v>
      </c>
      <c r="R80" s="25" t="e">
        <f>IF('Crisis Indicator Data'!#REF!="No Data",1,IF(#REF!&lt;&gt;"",1,0))</f>
        <v>#REF!</v>
      </c>
      <c r="S80" s="25" t="e">
        <f>IF('Crisis Indicator Data'!#REF!="No Data",1,IF(#REF!&lt;&gt;"",1,0))</f>
        <v>#REF!</v>
      </c>
      <c r="T80" s="25" t="e">
        <f>IF('Crisis Indicator Data'!#REF!="No Data",1,IF(#REF!&lt;&gt;"",1,0))</f>
        <v>#REF!</v>
      </c>
      <c r="U80" s="25" t="e">
        <f>IF('Crisis Indicator Data'!#REF!="No Data",1,IF(#REF!&lt;&gt;"",1,0))</f>
        <v>#REF!</v>
      </c>
      <c r="V80" s="25" t="e">
        <f>IF('Crisis Indicator Data'!#REF!="No Data",1,IF(#REF!&lt;&gt;"",1,0))</f>
        <v>#REF!</v>
      </c>
      <c r="W80" s="25" t="e">
        <f>IF('Crisis Indicator Data'!#REF!="No Data",1,IF(#REF!&lt;&gt;"",1,0))</f>
        <v>#REF!</v>
      </c>
      <c r="X80" s="25" t="e">
        <f>IF('Crisis Indicator Data'!#REF!="No Data",1,IF(#REF!&lt;&gt;"",1,0))</f>
        <v>#REF!</v>
      </c>
      <c r="Y80" s="25" t="e">
        <f>IF('Crisis Indicator Data'!#REF!="No Data",1,IF(#REF!&lt;&gt;"",1,0))</f>
        <v>#REF!</v>
      </c>
      <c r="Z80" s="25" t="e">
        <f>IF('Crisis Indicator Data'!#REF!="No Data",1,IF(#REF!&lt;&gt;"",1,0))</f>
        <v>#REF!</v>
      </c>
      <c r="AA80" s="25" t="e">
        <f>IF('Crisis Indicator Data'!#REF!="No Data",1,IF(#REF!&lt;&gt;"",1,0))</f>
        <v>#REF!</v>
      </c>
      <c r="AB80" s="25" t="e">
        <f>IF('Crisis Indicator Data'!#REF!="No Data",1,IF(#REF!&lt;&gt;"",1,0))</f>
        <v>#REF!</v>
      </c>
      <c r="AC80" s="25" t="e">
        <f>IF('Crisis Indicator Data'!#REF!="No Data",1,IF(#REF!&lt;&gt;"",1,0))</f>
        <v>#REF!</v>
      </c>
      <c r="AD80" s="25" t="e">
        <f>IF('Crisis Indicator Data'!#REF!="No Data",1,IF(#REF!&lt;&gt;"",1,0))</f>
        <v>#REF!</v>
      </c>
      <c r="AE80" s="25" t="e">
        <f>IF('Crisis Indicator Data'!#REF!="No Data",1,IF(#REF!&lt;&gt;"",1,0))</f>
        <v>#REF!</v>
      </c>
      <c r="AF80" s="25" t="e">
        <f>IF('Crisis Indicator Data'!#REF!="No Data",1,IF(#REF!&lt;&gt;"",1,0))</f>
        <v>#REF!</v>
      </c>
      <c r="AG80" s="25" t="e">
        <f>IF('Crisis Indicator Data'!#REF!="No Data",1,IF(#REF!&lt;&gt;"",1,0))</f>
        <v>#REF!</v>
      </c>
      <c r="AH80" s="25" t="e">
        <f>IF('Crisis Indicator Data'!#REF!="No Data",1,IF(#REF!&lt;&gt;"",1,0))</f>
        <v>#REF!</v>
      </c>
      <c r="AI80" s="25" t="e">
        <f>IF('Crisis Indicator Data'!#REF!="No Data",1,IF(#REF!&lt;&gt;"",1,0))</f>
        <v>#REF!</v>
      </c>
      <c r="AJ80" s="25" t="e">
        <f>IF('Crisis Indicator Data'!#REF!="No Data",1,IF(#REF!&lt;&gt;"",1,0))</f>
        <v>#REF!</v>
      </c>
      <c r="AK80" s="25" t="e">
        <f>IF('Crisis Indicator Data'!#REF!="No Data",1,IF(#REF!&lt;&gt;"",1,0))</f>
        <v>#REF!</v>
      </c>
      <c r="AL80" s="25" t="e">
        <f>IF('Crisis Indicator Data'!#REF!="No Data",1,IF(#REF!&lt;&gt;"",1,0))</f>
        <v>#REF!</v>
      </c>
      <c r="AM80" s="25" t="e">
        <f>IF('Crisis Indicator Data'!#REF!="No Data",1,IF(#REF!&lt;&gt;"",1,0))</f>
        <v>#REF!</v>
      </c>
      <c r="AN80" s="25" t="e">
        <f>IF('Crisis Indicator Data'!#REF!="No Data",1,IF(#REF!&lt;&gt;"",1,0))</f>
        <v>#REF!</v>
      </c>
      <c r="AO80" s="25" t="e">
        <f>IF('Crisis Indicator Data'!#REF!="No Data",1,IF(#REF!&lt;&gt;"",1,0))</f>
        <v>#REF!</v>
      </c>
      <c r="AP80" s="25" t="e">
        <f>IF('Crisis Indicator Data'!#REF!="No Data",1,IF(#REF!&lt;&gt;"",1,0))</f>
        <v>#REF!</v>
      </c>
      <c r="AQ80" s="25" t="e">
        <f>IF('Crisis Indicator Data'!#REF!="No Data",1,IF(#REF!&lt;&gt;"",1,0))</f>
        <v>#REF!</v>
      </c>
      <c r="AR80" s="25" t="e">
        <f>IF('Crisis Indicator Data'!#REF!="No Data",1,IF(#REF!&lt;&gt;"",1,0))</f>
        <v>#REF!</v>
      </c>
      <c r="AS80" s="25" t="e">
        <f>IF('Crisis Indicator Data'!#REF!="No Data",1,IF(#REF!&lt;&gt;"",1,0))</f>
        <v>#REF!</v>
      </c>
      <c r="AT80" s="25" t="e">
        <f>IF('Crisis Indicator Data'!#REF!="No Data",1,IF(#REF!&lt;&gt;"",1,0))</f>
        <v>#REF!</v>
      </c>
      <c r="AU80" s="25" t="e">
        <f>IF('Crisis Indicator Data'!#REF!="No Data",1,IF(#REF!&lt;&gt;"",1,0))</f>
        <v>#REF!</v>
      </c>
      <c r="AV80" s="25" t="e">
        <f>IF('Crisis Indicator Data'!#REF!="No Data",1,IF(#REF!&lt;&gt;"",1,0))</f>
        <v>#REF!</v>
      </c>
      <c r="AW80" s="25" t="e">
        <f>IF('Crisis Indicator Data'!#REF!="No Data",1,IF(#REF!&lt;&gt;"",1,0))</f>
        <v>#REF!</v>
      </c>
      <c r="AX80" s="25" t="e">
        <f>IF('Crisis Indicator Data'!#REF!="No Data",1,IF(#REF!&lt;&gt;"",1,0))</f>
        <v>#REF!</v>
      </c>
      <c r="AY80" s="25" t="e">
        <f>IF('Crisis Indicator Data'!#REF!="No Data",1,IF(#REF!&lt;&gt;"",1,0))</f>
        <v>#REF!</v>
      </c>
      <c r="AZ80" s="25" t="e">
        <f>IF('Crisis Indicator Data'!#REF!="No Data",1,IF(#REF!&lt;&gt;"",1,0))</f>
        <v>#REF!</v>
      </c>
      <c r="BA80" t="e">
        <f t="shared" si="4"/>
        <v>#REF!</v>
      </c>
      <c r="BB80" s="27" t="e">
        <f t="shared" si="5"/>
        <v>#REF!</v>
      </c>
    </row>
    <row r="81" spans="1:54" x14ac:dyDescent="0.35">
      <c r="A81" t="s">
        <v>7882</v>
      </c>
      <c r="B81" s="25" t="e">
        <f>IF('Crisis Indicator Data'!#REF!="No Data",1,IF(#REF!&lt;&gt;"",1,0))</f>
        <v>#REF!</v>
      </c>
      <c r="C81" s="25" t="e">
        <f>IF('Crisis Indicator Data'!#REF!="No Data",1,IF(#REF!&lt;&gt;"",1,0))</f>
        <v>#REF!</v>
      </c>
      <c r="D81" s="25" t="e">
        <f>IF('Crisis Indicator Data'!#REF!="No Data",1,IF(#REF!&lt;&gt;"",1,0))</f>
        <v>#REF!</v>
      </c>
      <c r="E81" s="25" t="e">
        <f>IF('Crisis Indicator Data'!#REF!="No Data",1,IF(#REF!&lt;&gt;"",1,0))</f>
        <v>#REF!</v>
      </c>
      <c r="F81" s="25" t="e">
        <f>IF('Crisis Indicator Data'!#REF!="No Data",1,IF(#REF!&lt;&gt;"",1,0))</f>
        <v>#REF!</v>
      </c>
      <c r="G81" s="25" t="e">
        <f>IF('Crisis Indicator Data'!#REF!="No Data",1,IF(#REF!&lt;&gt;"",1,0))</f>
        <v>#REF!</v>
      </c>
      <c r="H81" s="25" t="e">
        <f>IF('Crisis Indicator Data'!#REF!="No Data",1,IF(#REF!&lt;&gt;"",1,0))</f>
        <v>#REF!</v>
      </c>
      <c r="I81" s="25" t="e">
        <f>IF('Crisis Indicator Data'!#REF!="No Data",1,IF(#REF!&lt;&gt;"",1,0))</f>
        <v>#REF!</v>
      </c>
      <c r="J81" s="25" t="e">
        <f>IF('Crisis Indicator Data'!#REF!="No Data",1,IF(#REF!&lt;&gt;"",1,0))</f>
        <v>#REF!</v>
      </c>
      <c r="K81" s="25" t="e">
        <f>IF('Crisis Indicator Data'!#REF!="No Data",1,IF(#REF!&lt;&gt;"",1,0))</f>
        <v>#REF!</v>
      </c>
      <c r="L81" s="25" t="e">
        <f>IF('Crisis Indicator Data'!#REF!="No Data",1,IF(#REF!&lt;&gt;"",1,0))</f>
        <v>#REF!</v>
      </c>
      <c r="M81" s="25" t="e">
        <f>IF('Crisis Indicator Data'!#REF!="No Data",1,IF(#REF!&lt;&gt;"",1,0))</f>
        <v>#REF!</v>
      </c>
      <c r="N81" s="25" t="e">
        <f>IF('Crisis Indicator Data'!#REF!="No Data",1,IF(#REF!&lt;&gt;"",1,0))</f>
        <v>#REF!</v>
      </c>
      <c r="O81" s="25" t="e">
        <f>IF('Crisis Indicator Data'!#REF!="No Data",1,IF(#REF!&lt;&gt;"",1,0))</f>
        <v>#REF!</v>
      </c>
      <c r="P81" s="25" t="e">
        <f>IF('Crisis Indicator Data'!#REF!="No Data",1,IF(#REF!&lt;&gt;"",1,0))</f>
        <v>#REF!</v>
      </c>
      <c r="Q81" s="25" t="e">
        <f>IF('Crisis Indicator Data'!#REF!="No Data",1,IF(#REF!&lt;&gt;"",1,0))</f>
        <v>#REF!</v>
      </c>
      <c r="R81" s="25" t="e">
        <f>IF('Crisis Indicator Data'!#REF!="No Data",1,IF(#REF!&lt;&gt;"",1,0))</f>
        <v>#REF!</v>
      </c>
      <c r="S81" s="25" t="e">
        <f>IF('Crisis Indicator Data'!#REF!="No Data",1,IF(#REF!&lt;&gt;"",1,0))</f>
        <v>#REF!</v>
      </c>
      <c r="T81" s="25" t="e">
        <f>IF('Crisis Indicator Data'!#REF!="No Data",1,IF(#REF!&lt;&gt;"",1,0))</f>
        <v>#REF!</v>
      </c>
      <c r="U81" s="25" t="e">
        <f>IF('Crisis Indicator Data'!#REF!="No Data",1,IF(#REF!&lt;&gt;"",1,0))</f>
        <v>#REF!</v>
      </c>
      <c r="V81" s="25" t="e">
        <f>IF('Crisis Indicator Data'!#REF!="No Data",1,IF(#REF!&lt;&gt;"",1,0))</f>
        <v>#REF!</v>
      </c>
      <c r="W81" s="25" t="e">
        <f>IF('Crisis Indicator Data'!#REF!="No Data",1,IF(#REF!&lt;&gt;"",1,0))</f>
        <v>#REF!</v>
      </c>
      <c r="X81" s="25" t="e">
        <f>IF('Crisis Indicator Data'!#REF!="No Data",1,IF(#REF!&lt;&gt;"",1,0))</f>
        <v>#REF!</v>
      </c>
      <c r="Y81" s="25" t="e">
        <f>IF('Crisis Indicator Data'!#REF!="No Data",1,IF(#REF!&lt;&gt;"",1,0))</f>
        <v>#REF!</v>
      </c>
      <c r="Z81" s="25" t="e">
        <f>IF('Crisis Indicator Data'!#REF!="No Data",1,IF(#REF!&lt;&gt;"",1,0))</f>
        <v>#REF!</v>
      </c>
      <c r="AA81" s="25" t="e">
        <f>IF('Crisis Indicator Data'!#REF!="No Data",1,IF(#REF!&lt;&gt;"",1,0))</f>
        <v>#REF!</v>
      </c>
      <c r="AB81" s="25" t="e">
        <f>IF('Crisis Indicator Data'!#REF!="No Data",1,IF(#REF!&lt;&gt;"",1,0))</f>
        <v>#REF!</v>
      </c>
      <c r="AC81" s="25" t="e">
        <f>IF('Crisis Indicator Data'!#REF!="No Data",1,IF(#REF!&lt;&gt;"",1,0))</f>
        <v>#REF!</v>
      </c>
      <c r="AD81" s="25" t="e">
        <f>IF('Crisis Indicator Data'!#REF!="No Data",1,IF(#REF!&lt;&gt;"",1,0))</f>
        <v>#REF!</v>
      </c>
      <c r="AE81" s="25" t="e">
        <f>IF('Crisis Indicator Data'!#REF!="No Data",1,IF(#REF!&lt;&gt;"",1,0))</f>
        <v>#REF!</v>
      </c>
      <c r="AF81" s="25" t="e">
        <f>IF('Crisis Indicator Data'!#REF!="No Data",1,IF(#REF!&lt;&gt;"",1,0))</f>
        <v>#REF!</v>
      </c>
      <c r="AG81" s="25" t="e">
        <f>IF('Crisis Indicator Data'!#REF!="No Data",1,IF(#REF!&lt;&gt;"",1,0))</f>
        <v>#REF!</v>
      </c>
      <c r="AH81" s="25" t="e">
        <f>IF('Crisis Indicator Data'!#REF!="No Data",1,IF(#REF!&lt;&gt;"",1,0))</f>
        <v>#REF!</v>
      </c>
      <c r="AI81" s="25" t="e">
        <f>IF('Crisis Indicator Data'!#REF!="No Data",1,IF(#REF!&lt;&gt;"",1,0))</f>
        <v>#REF!</v>
      </c>
      <c r="AJ81" s="25" t="e">
        <f>IF('Crisis Indicator Data'!#REF!="No Data",1,IF(#REF!&lt;&gt;"",1,0))</f>
        <v>#REF!</v>
      </c>
      <c r="AK81" s="25" t="e">
        <f>IF('Crisis Indicator Data'!#REF!="No Data",1,IF(#REF!&lt;&gt;"",1,0))</f>
        <v>#REF!</v>
      </c>
      <c r="AL81" s="25" t="e">
        <f>IF('Crisis Indicator Data'!#REF!="No Data",1,IF(#REF!&lt;&gt;"",1,0))</f>
        <v>#REF!</v>
      </c>
      <c r="AM81" s="25" t="e">
        <f>IF('Crisis Indicator Data'!#REF!="No Data",1,IF(#REF!&lt;&gt;"",1,0))</f>
        <v>#REF!</v>
      </c>
      <c r="AN81" s="25" t="e">
        <f>IF('Crisis Indicator Data'!#REF!="No Data",1,IF(#REF!&lt;&gt;"",1,0))</f>
        <v>#REF!</v>
      </c>
      <c r="AO81" s="25" t="e">
        <f>IF('Crisis Indicator Data'!#REF!="No Data",1,IF(#REF!&lt;&gt;"",1,0))</f>
        <v>#REF!</v>
      </c>
      <c r="AP81" s="25" t="e">
        <f>IF('Crisis Indicator Data'!#REF!="No Data",1,IF(#REF!&lt;&gt;"",1,0))</f>
        <v>#REF!</v>
      </c>
      <c r="AQ81" s="25" t="e">
        <f>IF('Crisis Indicator Data'!#REF!="No Data",1,IF(#REF!&lt;&gt;"",1,0))</f>
        <v>#REF!</v>
      </c>
      <c r="AR81" s="25" t="e">
        <f>IF('Crisis Indicator Data'!#REF!="No Data",1,IF(#REF!&lt;&gt;"",1,0))</f>
        <v>#REF!</v>
      </c>
      <c r="AS81" s="25" t="e">
        <f>IF('Crisis Indicator Data'!#REF!="No Data",1,IF(#REF!&lt;&gt;"",1,0))</f>
        <v>#REF!</v>
      </c>
      <c r="AT81" s="25" t="e">
        <f>IF('Crisis Indicator Data'!#REF!="No Data",1,IF(#REF!&lt;&gt;"",1,0))</f>
        <v>#REF!</v>
      </c>
      <c r="AU81" s="25" t="e">
        <f>IF('Crisis Indicator Data'!#REF!="No Data",1,IF(#REF!&lt;&gt;"",1,0))</f>
        <v>#REF!</v>
      </c>
      <c r="AV81" s="25" t="e">
        <f>IF('Crisis Indicator Data'!#REF!="No Data",1,IF(#REF!&lt;&gt;"",1,0))</f>
        <v>#REF!</v>
      </c>
      <c r="AW81" s="25" t="e">
        <f>IF('Crisis Indicator Data'!#REF!="No Data",1,IF(#REF!&lt;&gt;"",1,0))</f>
        <v>#REF!</v>
      </c>
      <c r="AX81" s="25" t="e">
        <f>IF('Crisis Indicator Data'!#REF!="No Data",1,IF(#REF!&lt;&gt;"",1,0))</f>
        <v>#REF!</v>
      </c>
      <c r="AY81" s="25" t="e">
        <f>IF('Crisis Indicator Data'!#REF!="No Data",1,IF(#REF!&lt;&gt;"",1,0))</f>
        <v>#REF!</v>
      </c>
      <c r="AZ81" s="25" t="e">
        <f>IF('Crisis Indicator Data'!#REF!="No Data",1,IF(#REF!&lt;&gt;"",1,0))</f>
        <v>#REF!</v>
      </c>
      <c r="BA81" t="e">
        <f t="shared" si="4"/>
        <v>#REF!</v>
      </c>
      <c r="BB81" s="27" t="e">
        <f t="shared" si="5"/>
        <v>#REF!</v>
      </c>
    </row>
    <row r="82" spans="1:54" x14ac:dyDescent="0.35">
      <c r="A82" t="s">
        <v>7883</v>
      </c>
      <c r="B82" s="25" t="e">
        <f>IF('Crisis Indicator Data'!#REF!="No Data",1,IF(#REF!&lt;&gt;"",1,0))</f>
        <v>#REF!</v>
      </c>
      <c r="C82" s="25" t="e">
        <f>IF('Crisis Indicator Data'!#REF!="No Data",1,IF(#REF!&lt;&gt;"",1,0))</f>
        <v>#REF!</v>
      </c>
      <c r="D82" s="25" t="e">
        <f>IF('Crisis Indicator Data'!#REF!="No Data",1,IF(#REF!&lt;&gt;"",1,0))</f>
        <v>#REF!</v>
      </c>
      <c r="E82" s="25" t="e">
        <f>IF('Crisis Indicator Data'!#REF!="No Data",1,IF(#REF!&lt;&gt;"",1,0))</f>
        <v>#REF!</v>
      </c>
      <c r="F82" s="25" t="e">
        <f>IF('Crisis Indicator Data'!#REF!="No Data",1,IF(#REF!&lt;&gt;"",1,0))</f>
        <v>#REF!</v>
      </c>
      <c r="G82" s="25" t="e">
        <f>IF('Crisis Indicator Data'!#REF!="No Data",1,IF(#REF!&lt;&gt;"",1,0))</f>
        <v>#REF!</v>
      </c>
      <c r="H82" s="25" t="e">
        <f>IF('Crisis Indicator Data'!#REF!="No Data",1,IF(#REF!&lt;&gt;"",1,0))</f>
        <v>#REF!</v>
      </c>
      <c r="I82" s="25" t="e">
        <f>IF('Crisis Indicator Data'!#REF!="No Data",1,IF(#REF!&lt;&gt;"",1,0))</f>
        <v>#REF!</v>
      </c>
      <c r="J82" s="25" t="e">
        <f>IF('Crisis Indicator Data'!#REF!="No Data",1,IF(#REF!&lt;&gt;"",1,0))</f>
        <v>#REF!</v>
      </c>
      <c r="K82" s="25" t="e">
        <f>IF('Crisis Indicator Data'!#REF!="No Data",1,IF(#REF!&lt;&gt;"",1,0))</f>
        <v>#REF!</v>
      </c>
      <c r="L82" s="25" t="e">
        <f>IF('Crisis Indicator Data'!#REF!="No Data",1,IF(#REF!&lt;&gt;"",1,0))</f>
        <v>#REF!</v>
      </c>
      <c r="M82" s="25" t="e">
        <f>IF('Crisis Indicator Data'!#REF!="No Data",1,IF(#REF!&lt;&gt;"",1,0))</f>
        <v>#REF!</v>
      </c>
      <c r="N82" s="25" t="e">
        <f>IF('Crisis Indicator Data'!#REF!="No Data",1,IF(#REF!&lt;&gt;"",1,0))</f>
        <v>#REF!</v>
      </c>
      <c r="O82" s="25" t="e">
        <f>IF('Crisis Indicator Data'!#REF!="No Data",1,IF(#REF!&lt;&gt;"",1,0))</f>
        <v>#REF!</v>
      </c>
      <c r="P82" s="25" t="e">
        <f>IF('Crisis Indicator Data'!#REF!="No Data",1,IF(#REF!&lt;&gt;"",1,0))</f>
        <v>#REF!</v>
      </c>
      <c r="Q82" s="25" t="e">
        <f>IF('Crisis Indicator Data'!#REF!="No Data",1,IF(#REF!&lt;&gt;"",1,0))</f>
        <v>#REF!</v>
      </c>
      <c r="R82" s="25" t="e">
        <f>IF('Crisis Indicator Data'!#REF!="No Data",1,IF(#REF!&lt;&gt;"",1,0))</f>
        <v>#REF!</v>
      </c>
      <c r="S82" s="25" t="e">
        <f>IF('Crisis Indicator Data'!#REF!="No Data",1,IF(#REF!&lt;&gt;"",1,0))</f>
        <v>#REF!</v>
      </c>
      <c r="T82" s="25" t="e">
        <f>IF('Crisis Indicator Data'!#REF!="No Data",1,IF(#REF!&lt;&gt;"",1,0))</f>
        <v>#REF!</v>
      </c>
      <c r="U82" s="25" t="e">
        <f>IF('Crisis Indicator Data'!#REF!="No Data",1,IF(#REF!&lt;&gt;"",1,0))</f>
        <v>#REF!</v>
      </c>
      <c r="V82" s="25" t="e">
        <f>IF('Crisis Indicator Data'!#REF!="No Data",1,IF(#REF!&lt;&gt;"",1,0))</f>
        <v>#REF!</v>
      </c>
      <c r="W82" s="25" t="e">
        <f>IF('Crisis Indicator Data'!#REF!="No Data",1,IF(#REF!&lt;&gt;"",1,0))</f>
        <v>#REF!</v>
      </c>
      <c r="X82" s="25" t="e">
        <f>IF('Crisis Indicator Data'!#REF!="No Data",1,IF(#REF!&lt;&gt;"",1,0))</f>
        <v>#REF!</v>
      </c>
      <c r="Y82" s="25" t="e">
        <f>IF('Crisis Indicator Data'!#REF!="No Data",1,IF(#REF!&lt;&gt;"",1,0))</f>
        <v>#REF!</v>
      </c>
      <c r="Z82" s="25" t="e">
        <f>IF('Crisis Indicator Data'!#REF!="No Data",1,IF(#REF!&lt;&gt;"",1,0))</f>
        <v>#REF!</v>
      </c>
      <c r="AA82" s="25" t="e">
        <f>IF('Crisis Indicator Data'!#REF!="No Data",1,IF(#REF!&lt;&gt;"",1,0))</f>
        <v>#REF!</v>
      </c>
      <c r="AB82" s="25" t="e">
        <f>IF('Crisis Indicator Data'!#REF!="No Data",1,IF(#REF!&lt;&gt;"",1,0))</f>
        <v>#REF!</v>
      </c>
      <c r="AC82" s="25" t="e">
        <f>IF('Crisis Indicator Data'!#REF!="No Data",1,IF(#REF!&lt;&gt;"",1,0))</f>
        <v>#REF!</v>
      </c>
      <c r="AD82" s="25" t="e">
        <f>IF('Crisis Indicator Data'!#REF!="No Data",1,IF(#REF!&lt;&gt;"",1,0))</f>
        <v>#REF!</v>
      </c>
      <c r="AE82" s="25" t="e">
        <f>IF('Crisis Indicator Data'!#REF!="No Data",1,IF(#REF!&lt;&gt;"",1,0))</f>
        <v>#REF!</v>
      </c>
      <c r="AF82" s="25" t="e">
        <f>IF('Crisis Indicator Data'!#REF!="No Data",1,IF(#REF!&lt;&gt;"",1,0))</f>
        <v>#REF!</v>
      </c>
      <c r="AG82" s="25" t="e">
        <f>IF('Crisis Indicator Data'!#REF!="No Data",1,IF(#REF!&lt;&gt;"",1,0))</f>
        <v>#REF!</v>
      </c>
      <c r="AH82" s="25" t="e">
        <f>IF('Crisis Indicator Data'!#REF!="No Data",1,IF(#REF!&lt;&gt;"",1,0))</f>
        <v>#REF!</v>
      </c>
      <c r="AI82" s="25" t="e">
        <f>IF('Crisis Indicator Data'!#REF!="No Data",1,IF(#REF!&lt;&gt;"",1,0))</f>
        <v>#REF!</v>
      </c>
      <c r="AJ82" s="25" t="e">
        <f>IF('Crisis Indicator Data'!#REF!="No Data",1,IF(#REF!&lt;&gt;"",1,0))</f>
        <v>#REF!</v>
      </c>
      <c r="AK82" s="25" t="e">
        <f>IF('Crisis Indicator Data'!#REF!="No Data",1,IF(#REF!&lt;&gt;"",1,0))</f>
        <v>#REF!</v>
      </c>
      <c r="AL82" s="25" t="e">
        <f>IF('Crisis Indicator Data'!#REF!="No Data",1,IF(#REF!&lt;&gt;"",1,0))</f>
        <v>#REF!</v>
      </c>
      <c r="AM82" s="25" t="e">
        <f>IF('Crisis Indicator Data'!#REF!="No Data",1,IF(#REF!&lt;&gt;"",1,0))</f>
        <v>#REF!</v>
      </c>
      <c r="AN82" s="25" t="e">
        <f>IF('Crisis Indicator Data'!#REF!="No Data",1,IF(#REF!&lt;&gt;"",1,0))</f>
        <v>#REF!</v>
      </c>
      <c r="AO82" s="25" t="e">
        <f>IF('Crisis Indicator Data'!#REF!="No Data",1,IF(#REF!&lt;&gt;"",1,0))</f>
        <v>#REF!</v>
      </c>
      <c r="AP82" s="25" t="e">
        <f>IF('Crisis Indicator Data'!#REF!="No Data",1,IF(#REF!&lt;&gt;"",1,0))</f>
        <v>#REF!</v>
      </c>
      <c r="AQ82" s="25" t="e">
        <f>IF('Crisis Indicator Data'!#REF!="No Data",1,IF(#REF!&lt;&gt;"",1,0))</f>
        <v>#REF!</v>
      </c>
      <c r="AR82" s="25" t="e">
        <f>IF('Crisis Indicator Data'!#REF!="No Data",1,IF(#REF!&lt;&gt;"",1,0))</f>
        <v>#REF!</v>
      </c>
      <c r="AS82" s="25" t="e">
        <f>IF('Crisis Indicator Data'!#REF!="No Data",1,IF(#REF!&lt;&gt;"",1,0))</f>
        <v>#REF!</v>
      </c>
      <c r="AT82" s="25" t="e">
        <f>IF('Crisis Indicator Data'!#REF!="No Data",1,IF(#REF!&lt;&gt;"",1,0))</f>
        <v>#REF!</v>
      </c>
      <c r="AU82" s="25" t="e">
        <f>IF('Crisis Indicator Data'!#REF!="No Data",1,IF(#REF!&lt;&gt;"",1,0))</f>
        <v>#REF!</v>
      </c>
      <c r="AV82" s="25" t="e">
        <f>IF('Crisis Indicator Data'!#REF!="No Data",1,IF(#REF!&lt;&gt;"",1,0))</f>
        <v>#REF!</v>
      </c>
      <c r="AW82" s="25" t="e">
        <f>IF('Crisis Indicator Data'!#REF!="No Data",1,IF(#REF!&lt;&gt;"",1,0))</f>
        <v>#REF!</v>
      </c>
      <c r="AX82" s="25" t="e">
        <f>IF('Crisis Indicator Data'!#REF!="No Data",1,IF(#REF!&lt;&gt;"",1,0))</f>
        <v>#REF!</v>
      </c>
      <c r="AY82" s="25" t="e">
        <f>IF('Crisis Indicator Data'!#REF!="No Data",1,IF(#REF!&lt;&gt;"",1,0))</f>
        <v>#REF!</v>
      </c>
      <c r="AZ82" s="25" t="e">
        <f>IF('Crisis Indicator Data'!#REF!="No Data",1,IF(#REF!&lt;&gt;"",1,0))</f>
        <v>#REF!</v>
      </c>
      <c r="BA82" t="e">
        <f t="shared" si="4"/>
        <v>#REF!</v>
      </c>
      <c r="BB82" s="27" t="e">
        <f t="shared" si="5"/>
        <v>#REF!</v>
      </c>
    </row>
    <row r="83" spans="1:54" x14ac:dyDescent="0.35">
      <c r="A83" t="s">
        <v>7885</v>
      </c>
      <c r="B83" s="25" t="e">
        <f>IF('Crisis Indicator Data'!#REF!="No Data",1,IF(#REF!&lt;&gt;"",1,0))</f>
        <v>#REF!</v>
      </c>
      <c r="C83" s="25" t="e">
        <f>IF('Crisis Indicator Data'!#REF!="No Data",1,IF(#REF!&lt;&gt;"",1,0))</f>
        <v>#REF!</v>
      </c>
      <c r="D83" s="25" t="e">
        <f>IF('Crisis Indicator Data'!#REF!="No Data",1,IF(#REF!&lt;&gt;"",1,0))</f>
        <v>#REF!</v>
      </c>
      <c r="E83" s="25" t="e">
        <f>IF('Crisis Indicator Data'!#REF!="No Data",1,IF(#REF!&lt;&gt;"",1,0))</f>
        <v>#REF!</v>
      </c>
      <c r="F83" s="25" t="e">
        <f>IF('Crisis Indicator Data'!#REF!="No Data",1,IF(#REF!&lt;&gt;"",1,0))</f>
        <v>#REF!</v>
      </c>
      <c r="G83" s="25" t="e">
        <f>IF('Crisis Indicator Data'!#REF!="No Data",1,IF(#REF!&lt;&gt;"",1,0))</f>
        <v>#REF!</v>
      </c>
      <c r="H83" s="25" t="e">
        <f>IF('Crisis Indicator Data'!#REF!="No Data",1,IF(#REF!&lt;&gt;"",1,0))</f>
        <v>#REF!</v>
      </c>
      <c r="I83" s="25" t="e">
        <f>IF('Crisis Indicator Data'!#REF!="No Data",1,IF(#REF!&lt;&gt;"",1,0))</f>
        <v>#REF!</v>
      </c>
      <c r="J83" s="25" t="e">
        <f>IF('Crisis Indicator Data'!#REF!="No Data",1,IF(#REF!&lt;&gt;"",1,0))</f>
        <v>#REF!</v>
      </c>
      <c r="K83" s="25" t="e">
        <f>IF('Crisis Indicator Data'!#REF!="No Data",1,IF(#REF!&lt;&gt;"",1,0))</f>
        <v>#REF!</v>
      </c>
      <c r="L83" s="25" t="e">
        <f>IF('Crisis Indicator Data'!#REF!="No Data",1,IF(#REF!&lt;&gt;"",1,0))</f>
        <v>#REF!</v>
      </c>
      <c r="M83" s="25" t="e">
        <f>IF('Crisis Indicator Data'!#REF!="No Data",1,IF(#REF!&lt;&gt;"",1,0))</f>
        <v>#REF!</v>
      </c>
      <c r="N83" s="25" t="e">
        <f>IF('Crisis Indicator Data'!#REF!="No Data",1,IF(#REF!&lt;&gt;"",1,0))</f>
        <v>#REF!</v>
      </c>
      <c r="O83" s="25" t="e">
        <f>IF('Crisis Indicator Data'!#REF!="No Data",1,IF(#REF!&lt;&gt;"",1,0))</f>
        <v>#REF!</v>
      </c>
      <c r="P83" s="25" t="e">
        <f>IF('Crisis Indicator Data'!#REF!="No Data",1,IF(#REF!&lt;&gt;"",1,0))</f>
        <v>#REF!</v>
      </c>
      <c r="Q83" s="25" t="e">
        <f>IF('Crisis Indicator Data'!#REF!="No Data",1,IF(#REF!&lt;&gt;"",1,0))</f>
        <v>#REF!</v>
      </c>
      <c r="R83" s="25" t="e">
        <f>IF('Crisis Indicator Data'!#REF!="No Data",1,IF(#REF!&lt;&gt;"",1,0))</f>
        <v>#REF!</v>
      </c>
      <c r="S83" s="25" t="e">
        <f>IF('Crisis Indicator Data'!#REF!="No Data",1,IF(#REF!&lt;&gt;"",1,0))</f>
        <v>#REF!</v>
      </c>
      <c r="T83" s="25" t="e">
        <f>IF('Crisis Indicator Data'!#REF!="No Data",1,IF(#REF!&lt;&gt;"",1,0))</f>
        <v>#REF!</v>
      </c>
      <c r="U83" s="25" t="e">
        <f>IF('Crisis Indicator Data'!#REF!="No Data",1,IF(#REF!&lt;&gt;"",1,0))</f>
        <v>#REF!</v>
      </c>
      <c r="V83" s="25" t="e">
        <f>IF('Crisis Indicator Data'!#REF!="No Data",1,IF(#REF!&lt;&gt;"",1,0))</f>
        <v>#REF!</v>
      </c>
      <c r="W83" s="25" t="e">
        <f>IF('Crisis Indicator Data'!#REF!="No Data",1,IF(#REF!&lt;&gt;"",1,0))</f>
        <v>#REF!</v>
      </c>
      <c r="X83" s="25" t="e">
        <f>IF('Crisis Indicator Data'!#REF!="No Data",1,IF(#REF!&lt;&gt;"",1,0))</f>
        <v>#REF!</v>
      </c>
      <c r="Y83" s="25" t="e">
        <f>IF('Crisis Indicator Data'!#REF!="No Data",1,IF(#REF!&lt;&gt;"",1,0))</f>
        <v>#REF!</v>
      </c>
      <c r="Z83" s="25" t="e">
        <f>IF('Crisis Indicator Data'!#REF!="No Data",1,IF(#REF!&lt;&gt;"",1,0))</f>
        <v>#REF!</v>
      </c>
      <c r="AA83" s="25" t="e">
        <f>IF('Crisis Indicator Data'!#REF!="No Data",1,IF(#REF!&lt;&gt;"",1,0))</f>
        <v>#REF!</v>
      </c>
      <c r="AB83" s="25" t="e">
        <f>IF('Crisis Indicator Data'!#REF!="No Data",1,IF(#REF!&lt;&gt;"",1,0))</f>
        <v>#REF!</v>
      </c>
      <c r="AC83" s="25" t="e">
        <f>IF('Crisis Indicator Data'!#REF!="No Data",1,IF(#REF!&lt;&gt;"",1,0))</f>
        <v>#REF!</v>
      </c>
      <c r="AD83" s="25" t="e">
        <f>IF('Crisis Indicator Data'!#REF!="No Data",1,IF(#REF!&lt;&gt;"",1,0))</f>
        <v>#REF!</v>
      </c>
      <c r="AE83" s="25" t="e">
        <f>IF('Crisis Indicator Data'!#REF!="No Data",1,IF(#REF!&lt;&gt;"",1,0))</f>
        <v>#REF!</v>
      </c>
      <c r="AF83" s="25" t="e">
        <f>IF('Crisis Indicator Data'!#REF!="No Data",1,IF(#REF!&lt;&gt;"",1,0))</f>
        <v>#REF!</v>
      </c>
      <c r="AG83" s="25" t="e">
        <f>IF('Crisis Indicator Data'!#REF!="No Data",1,IF(#REF!&lt;&gt;"",1,0))</f>
        <v>#REF!</v>
      </c>
      <c r="AH83" s="25" t="e">
        <f>IF('Crisis Indicator Data'!#REF!="No Data",1,IF(#REF!&lt;&gt;"",1,0))</f>
        <v>#REF!</v>
      </c>
      <c r="AI83" s="25" t="e">
        <f>IF('Crisis Indicator Data'!#REF!="No Data",1,IF(#REF!&lt;&gt;"",1,0))</f>
        <v>#REF!</v>
      </c>
      <c r="AJ83" s="25" t="e">
        <f>IF('Crisis Indicator Data'!#REF!="No Data",1,IF(#REF!&lt;&gt;"",1,0))</f>
        <v>#REF!</v>
      </c>
      <c r="AK83" s="25" t="e">
        <f>IF('Crisis Indicator Data'!#REF!="No Data",1,IF(#REF!&lt;&gt;"",1,0))</f>
        <v>#REF!</v>
      </c>
      <c r="AL83" s="25" t="e">
        <f>IF('Crisis Indicator Data'!#REF!="No Data",1,IF(#REF!&lt;&gt;"",1,0))</f>
        <v>#REF!</v>
      </c>
      <c r="AM83" s="25" t="e">
        <f>IF('Crisis Indicator Data'!#REF!="No Data",1,IF(#REF!&lt;&gt;"",1,0))</f>
        <v>#REF!</v>
      </c>
      <c r="AN83" s="25" t="e">
        <f>IF('Crisis Indicator Data'!#REF!="No Data",1,IF(#REF!&lt;&gt;"",1,0))</f>
        <v>#REF!</v>
      </c>
      <c r="AO83" s="25" t="e">
        <f>IF('Crisis Indicator Data'!#REF!="No Data",1,IF(#REF!&lt;&gt;"",1,0))</f>
        <v>#REF!</v>
      </c>
      <c r="AP83" s="25" t="e">
        <f>IF('Crisis Indicator Data'!#REF!="No Data",1,IF(#REF!&lt;&gt;"",1,0))</f>
        <v>#REF!</v>
      </c>
      <c r="AQ83" s="25" t="e">
        <f>IF('Crisis Indicator Data'!#REF!="No Data",1,IF(#REF!&lt;&gt;"",1,0))</f>
        <v>#REF!</v>
      </c>
      <c r="AR83" s="25" t="e">
        <f>IF('Crisis Indicator Data'!#REF!="No Data",1,IF(#REF!&lt;&gt;"",1,0))</f>
        <v>#REF!</v>
      </c>
      <c r="AS83" s="25" t="e">
        <f>IF('Crisis Indicator Data'!#REF!="No Data",1,IF(#REF!&lt;&gt;"",1,0))</f>
        <v>#REF!</v>
      </c>
      <c r="AT83" s="25" t="e">
        <f>IF('Crisis Indicator Data'!#REF!="No Data",1,IF(#REF!&lt;&gt;"",1,0))</f>
        <v>#REF!</v>
      </c>
      <c r="AU83" s="25" t="e">
        <f>IF('Crisis Indicator Data'!#REF!="No Data",1,IF(#REF!&lt;&gt;"",1,0))</f>
        <v>#REF!</v>
      </c>
      <c r="AV83" s="25" t="e">
        <f>IF('Crisis Indicator Data'!#REF!="No Data",1,IF(#REF!&lt;&gt;"",1,0))</f>
        <v>#REF!</v>
      </c>
      <c r="AW83" s="25" t="e">
        <f>IF('Crisis Indicator Data'!#REF!="No Data",1,IF(#REF!&lt;&gt;"",1,0))</f>
        <v>#REF!</v>
      </c>
      <c r="AX83" s="25" t="e">
        <f>IF('Crisis Indicator Data'!#REF!="No Data",1,IF(#REF!&lt;&gt;"",1,0))</f>
        <v>#REF!</v>
      </c>
      <c r="AY83" s="25" t="e">
        <f>IF('Crisis Indicator Data'!#REF!="No Data",1,IF(#REF!&lt;&gt;"",1,0))</f>
        <v>#REF!</v>
      </c>
      <c r="AZ83" s="25" t="e">
        <f>IF('Crisis Indicator Data'!#REF!="No Data",1,IF(#REF!&lt;&gt;"",1,0))</f>
        <v>#REF!</v>
      </c>
      <c r="BA83" t="e">
        <f t="shared" si="4"/>
        <v>#REF!</v>
      </c>
      <c r="BB83" s="27" t="e">
        <f t="shared" si="5"/>
        <v>#REF!</v>
      </c>
    </row>
    <row r="84" spans="1:54" x14ac:dyDescent="0.35">
      <c r="A84" t="s">
        <v>7890</v>
      </c>
      <c r="B84" s="25" t="e">
        <f>IF('Crisis Indicator Data'!#REF!="No Data",1,IF(#REF!&lt;&gt;"",1,0))</f>
        <v>#REF!</v>
      </c>
      <c r="C84" s="25" t="e">
        <f>IF('Crisis Indicator Data'!#REF!="No Data",1,IF(#REF!&lt;&gt;"",1,0))</f>
        <v>#REF!</v>
      </c>
      <c r="D84" s="25" t="e">
        <f>IF('Crisis Indicator Data'!#REF!="No Data",1,IF(#REF!&lt;&gt;"",1,0))</f>
        <v>#REF!</v>
      </c>
      <c r="E84" s="25" t="e">
        <f>IF('Crisis Indicator Data'!#REF!="No Data",1,IF(#REF!&lt;&gt;"",1,0))</f>
        <v>#REF!</v>
      </c>
      <c r="F84" s="25" t="e">
        <f>IF('Crisis Indicator Data'!#REF!="No Data",1,IF(#REF!&lt;&gt;"",1,0))</f>
        <v>#REF!</v>
      </c>
      <c r="G84" s="25" t="e">
        <f>IF('Crisis Indicator Data'!#REF!="No Data",1,IF(#REF!&lt;&gt;"",1,0))</f>
        <v>#REF!</v>
      </c>
      <c r="H84" s="25" t="e">
        <f>IF('Crisis Indicator Data'!#REF!="No Data",1,IF(#REF!&lt;&gt;"",1,0))</f>
        <v>#REF!</v>
      </c>
      <c r="I84" s="25" t="e">
        <f>IF('Crisis Indicator Data'!#REF!="No Data",1,IF(#REF!&lt;&gt;"",1,0))</f>
        <v>#REF!</v>
      </c>
      <c r="J84" s="25" t="e">
        <f>IF('Crisis Indicator Data'!#REF!="No Data",1,IF(#REF!&lt;&gt;"",1,0))</f>
        <v>#REF!</v>
      </c>
      <c r="K84" s="25" t="e">
        <f>IF('Crisis Indicator Data'!#REF!="No Data",1,IF(#REF!&lt;&gt;"",1,0))</f>
        <v>#REF!</v>
      </c>
      <c r="L84" s="25" t="e">
        <f>IF('Crisis Indicator Data'!#REF!="No Data",1,IF(#REF!&lt;&gt;"",1,0))</f>
        <v>#REF!</v>
      </c>
      <c r="M84" s="25" t="e">
        <f>IF('Crisis Indicator Data'!#REF!="No Data",1,IF(#REF!&lt;&gt;"",1,0))</f>
        <v>#REF!</v>
      </c>
      <c r="N84" s="25" t="e">
        <f>IF('Crisis Indicator Data'!#REF!="No Data",1,IF(#REF!&lt;&gt;"",1,0))</f>
        <v>#REF!</v>
      </c>
      <c r="O84" s="25" t="e">
        <f>IF('Crisis Indicator Data'!#REF!="No Data",1,IF(#REF!&lt;&gt;"",1,0))</f>
        <v>#REF!</v>
      </c>
      <c r="P84" s="25" t="e">
        <f>IF('Crisis Indicator Data'!#REF!="No Data",1,IF(#REF!&lt;&gt;"",1,0))</f>
        <v>#REF!</v>
      </c>
      <c r="Q84" s="25" t="e">
        <f>IF('Crisis Indicator Data'!#REF!="No Data",1,IF(#REF!&lt;&gt;"",1,0))</f>
        <v>#REF!</v>
      </c>
      <c r="R84" s="25" t="e">
        <f>IF('Crisis Indicator Data'!#REF!="No Data",1,IF(#REF!&lt;&gt;"",1,0))</f>
        <v>#REF!</v>
      </c>
      <c r="S84" s="25" t="e">
        <f>IF('Crisis Indicator Data'!#REF!="No Data",1,IF(#REF!&lt;&gt;"",1,0))</f>
        <v>#REF!</v>
      </c>
      <c r="T84" s="25" t="e">
        <f>IF('Crisis Indicator Data'!#REF!="No Data",1,IF(#REF!&lt;&gt;"",1,0))</f>
        <v>#REF!</v>
      </c>
      <c r="U84" s="25" t="e">
        <f>IF('Crisis Indicator Data'!#REF!="No Data",1,IF(#REF!&lt;&gt;"",1,0))</f>
        <v>#REF!</v>
      </c>
      <c r="V84" s="25" t="e">
        <f>IF('Crisis Indicator Data'!#REF!="No Data",1,IF(#REF!&lt;&gt;"",1,0))</f>
        <v>#REF!</v>
      </c>
      <c r="W84" s="25" t="e">
        <f>IF('Crisis Indicator Data'!#REF!="No Data",1,IF(#REF!&lt;&gt;"",1,0))</f>
        <v>#REF!</v>
      </c>
      <c r="X84" s="25" t="e">
        <f>IF('Crisis Indicator Data'!#REF!="No Data",1,IF(#REF!&lt;&gt;"",1,0))</f>
        <v>#REF!</v>
      </c>
      <c r="Y84" s="25" t="e">
        <f>IF('Crisis Indicator Data'!#REF!="No Data",1,IF(#REF!&lt;&gt;"",1,0))</f>
        <v>#REF!</v>
      </c>
      <c r="Z84" s="25" t="e">
        <f>IF('Crisis Indicator Data'!#REF!="No Data",1,IF(#REF!&lt;&gt;"",1,0))</f>
        <v>#REF!</v>
      </c>
      <c r="AA84" s="25" t="e">
        <f>IF('Crisis Indicator Data'!#REF!="No Data",1,IF(#REF!&lt;&gt;"",1,0))</f>
        <v>#REF!</v>
      </c>
      <c r="AB84" s="25" t="e">
        <f>IF('Crisis Indicator Data'!#REF!="No Data",1,IF(#REF!&lt;&gt;"",1,0))</f>
        <v>#REF!</v>
      </c>
      <c r="AC84" s="25" t="e">
        <f>IF('Crisis Indicator Data'!#REF!="No Data",1,IF(#REF!&lt;&gt;"",1,0))</f>
        <v>#REF!</v>
      </c>
      <c r="AD84" s="25" t="e">
        <f>IF('Crisis Indicator Data'!#REF!="No Data",1,IF(#REF!&lt;&gt;"",1,0))</f>
        <v>#REF!</v>
      </c>
      <c r="AE84" s="25" t="e">
        <f>IF('Crisis Indicator Data'!#REF!="No Data",1,IF(#REF!&lt;&gt;"",1,0))</f>
        <v>#REF!</v>
      </c>
      <c r="AF84" s="25" t="e">
        <f>IF('Crisis Indicator Data'!#REF!="No Data",1,IF(#REF!&lt;&gt;"",1,0))</f>
        <v>#REF!</v>
      </c>
      <c r="AG84" s="25" t="e">
        <f>IF('Crisis Indicator Data'!#REF!="No Data",1,IF(#REF!&lt;&gt;"",1,0))</f>
        <v>#REF!</v>
      </c>
      <c r="AH84" s="25" t="e">
        <f>IF('Crisis Indicator Data'!#REF!="No Data",1,IF(#REF!&lt;&gt;"",1,0))</f>
        <v>#REF!</v>
      </c>
      <c r="AI84" s="25" t="e">
        <f>IF('Crisis Indicator Data'!#REF!="No Data",1,IF(#REF!&lt;&gt;"",1,0))</f>
        <v>#REF!</v>
      </c>
      <c r="AJ84" s="25" t="e">
        <f>IF('Crisis Indicator Data'!#REF!="No Data",1,IF(#REF!&lt;&gt;"",1,0))</f>
        <v>#REF!</v>
      </c>
      <c r="AK84" s="25" t="e">
        <f>IF('Crisis Indicator Data'!#REF!="No Data",1,IF(#REF!&lt;&gt;"",1,0))</f>
        <v>#REF!</v>
      </c>
      <c r="AL84" s="25" t="e">
        <f>IF('Crisis Indicator Data'!#REF!="No Data",1,IF(#REF!&lt;&gt;"",1,0))</f>
        <v>#REF!</v>
      </c>
      <c r="AM84" s="25" t="e">
        <f>IF('Crisis Indicator Data'!#REF!="No Data",1,IF(#REF!&lt;&gt;"",1,0))</f>
        <v>#REF!</v>
      </c>
      <c r="AN84" s="25" t="e">
        <f>IF('Crisis Indicator Data'!#REF!="No Data",1,IF(#REF!&lt;&gt;"",1,0))</f>
        <v>#REF!</v>
      </c>
      <c r="AO84" s="25" t="e">
        <f>IF('Crisis Indicator Data'!#REF!="No Data",1,IF(#REF!&lt;&gt;"",1,0))</f>
        <v>#REF!</v>
      </c>
      <c r="AP84" s="25" t="e">
        <f>IF('Crisis Indicator Data'!#REF!="No Data",1,IF(#REF!&lt;&gt;"",1,0))</f>
        <v>#REF!</v>
      </c>
      <c r="AQ84" s="25" t="e">
        <f>IF('Crisis Indicator Data'!#REF!="No Data",1,IF(#REF!&lt;&gt;"",1,0))</f>
        <v>#REF!</v>
      </c>
      <c r="AR84" s="25" t="e">
        <f>IF('Crisis Indicator Data'!#REF!="No Data",1,IF(#REF!&lt;&gt;"",1,0))</f>
        <v>#REF!</v>
      </c>
      <c r="AS84" s="25" t="e">
        <f>IF('Crisis Indicator Data'!#REF!="No Data",1,IF(#REF!&lt;&gt;"",1,0))</f>
        <v>#REF!</v>
      </c>
      <c r="AT84" s="25" t="e">
        <f>IF('Crisis Indicator Data'!#REF!="No Data",1,IF(#REF!&lt;&gt;"",1,0))</f>
        <v>#REF!</v>
      </c>
      <c r="AU84" s="25" t="e">
        <f>IF('Crisis Indicator Data'!#REF!="No Data",1,IF(#REF!&lt;&gt;"",1,0))</f>
        <v>#REF!</v>
      </c>
      <c r="AV84" s="25" t="e">
        <f>IF('Crisis Indicator Data'!#REF!="No Data",1,IF(#REF!&lt;&gt;"",1,0))</f>
        <v>#REF!</v>
      </c>
      <c r="AW84" s="25" t="e">
        <f>IF('Crisis Indicator Data'!#REF!="No Data",1,IF(#REF!&lt;&gt;"",1,0))</f>
        <v>#REF!</v>
      </c>
      <c r="AX84" s="25" t="e">
        <f>IF('Crisis Indicator Data'!#REF!="No Data",1,IF(#REF!&lt;&gt;"",1,0))</f>
        <v>#REF!</v>
      </c>
      <c r="AY84" s="25" t="e">
        <f>IF('Crisis Indicator Data'!#REF!="No Data",1,IF(#REF!&lt;&gt;"",1,0))</f>
        <v>#REF!</v>
      </c>
      <c r="AZ84" s="25" t="e">
        <f>IF('Crisis Indicator Data'!#REF!="No Data",1,IF(#REF!&lt;&gt;"",1,0))</f>
        <v>#REF!</v>
      </c>
      <c r="BA84" t="e">
        <f t="shared" si="4"/>
        <v>#REF!</v>
      </c>
      <c r="BB84" s="27" t="e">
        <f t="shared" si="5"/>
        <v>#REF!</v>
      </c>
    </row>
    <row r="85" spans="1:54" x14ac:dyDescent="0.35">
      <c r="A85" t="s">
        <v>7888</v>
      </c>
      <c r="B85" s="25" t="e">
        <f>IF('Crisis Indicator Data'!#REF!="No Data",1,IF(#REF!&lt;&gt;"",1,0))</f>
        <v>#REF!</v>
      </c>
      <c r="C85" s="25" t="e">
        <f>IF('Crisis Indicator Data'!#REF!="No Data",1,IF(#REF!&lt;&gt;"",1,0))</f>
        <v>#REF!</v>
      </c>
      <c r="D85" s="25" t="e">
        <f>IF('Crisis Indicator Data'!#REF!="No Data",1,IF(#REF!&lt;&gt;"",1,0))</f>
        <v>#REF!</v>
      </c>
      <c r="E85" s="25" t="e">
        <f>IF('Crisis Indicator Data'!#REF!="No Data",1,IF(#REF!&lt;&gt;"",1,0))</f>
        <v>#REF!</v>
      </c>
      <c r="F85" s="25" t="e">
        <f>IF('Crisis Indicator Data'!#REF!="No Data",1,IF(#REF!&lt;&gt;"",1,0))</f>
        <v>#REF!</v>
      </c>
      <c r="G85" s="25" t="e">
        <f>IF('Crisis Indicator Data'!#REF!="No Data",1,IF(#REF!&lt;&gt;"",1,0))</f>
        <v>#REF!</v>
      </c>
      <c r="H85" s="25" t="e">
        <f>IF('Crisis Indicator Data'!#REF!="No Data",1,IF(#REF!&lt;&gt;"",1,0))</f>
        <v>#REF!</v>
      </c>
      <c r="I85" s="25" t="e">
        <f>IF('Crisis Indicator Data'!#REF!="No Data",1,IF(#REF!&lt;&gt;"",1,0))</f>
        <v>#REF!</v>
      </c>
      <c r="J85" s="25" t="e">
        <f>IF('Crisis Indicator Data'!#REF!="No Data",1,IF(#REF!&lt;&gt;"",1,0))</f>
        <v>#REF!</v>
      </c>
      <c r="K85" s="25" t="e">
        <f>IF('Crisis Indicator Data'!#REF!="No Data",1,IF(#REF!&lt;&gt;"",1,0))</f>
        <v>#REF!</v>
      </c>
      <c r="L85" s="25" t="e">
        <f>IF('Crisis Indicator Data'!#REF!="No Data",1,IF(#REF!&lt;&gt;"",1,0))</f>
        <v>#REF!</v>
      </c>
      <c r="M85" s="25" t="e">
        <f>IF('Crisis Indicator Data'!#REF!="No Data",1,IF(#REF!&lt;&gt;"",1,0))</f>
        <v>#REF!</v>
      </c>
      <c r="N85" s="25" t="e">
        <f>IF('Crisis Indicator Data'!#REF!="No Data",1,IF(#REF!&lt;&gt;"",1,0))</f>
        <v>#REF!</v>
      </c>
      <c r="O85" s="25" t="e">
        <f>IF('Crisis Indicator Data'!#REF!="No Data",1,IF(#REF!&lt;&gt;"",1,0))</f>
        <v>#REF!</v>
      </c>
      <c r="P85" s="25" t="e">
        <f>IF('Crisis Indicator Data'!#REF!="No Data",1,IF(#REF!&lt;&gt;"",1,0))</f>
        <v>#REF!</v>
      </c>
      <c r="Q85" s="25" t="e">
        <f>IF('Crisis Indicator Data'!#REF!="No Data",1,IF(#REF!&lt;&gt;"",1,0))</f>
        <v>#REF!</v>
      </c>
      <c r="R85" s="25" t="e">
        <f>IF('Crisis Indicator Data'!#REF!="No Data",1,IF(#REF!&lt;&gt;"",1,0))</f>
        <v>#REF!</v>
      </c>
      <c r="S85" s="25" t="e">
        <f>IF('Crisis Indicator Data'!#REF!="No Data",1,IF(#REF!&lt;&gt;"",1,0))</f>
        <v>#REF!</v>
      </c>
      <c r="T85" s="25" t="e">
        <f>IF('Crisis Indicator Data'!#REF!="No Data",1,IF(#REF!&lt;&gt;"",1,0))</f>
        <v>#REF!</v>
      </c>
      <c r="U85" s="25" t="e">
        <f>IF('Crisis Indicator Data'!#REF!="No Data",1,IF(#REF!&lt;&gt;"",1,0))</f>
        <v>#REF!</v>
      </c>
      <c r="V85" s="25" t="e">
        <f>IF('Crisis Indicator Data'!#REF!="No Data",1,IF(#REF!&lt;&gt;"",1,0))</f>
        <v>#REF!</v>
      </c>
      <c r="W85" s="25" t="e">
        <f>IF('Crisis Indicator Data'!#REF!="No Data",1,IF(#REF!&lt;&gt;"",1,0))</f>
        <v>#REF!</v>
      </c>
      <c r="X85" s="25" t="e">
        <f>IF('Crisis Indicator Data'!#REF!="No Data",1,IF(#REF!&lt;&gt;"",1,0))</f>
        <v>#REF!</v>
      </c>
      <c r="Y85" s="25" t="e">
        <f>IF('Crisis Indicator Data'!#REF!="No Data",1,IF(#REF!&lt;&gt;"",1,0))</f>
        <v>#REF!</v>
      </c>
      <c r="Z85" s="25" t="e">
        <f>IF('Crisis Indicator Data'!#REF!="No Data",1,IF(#REF!&lt;&gt;"",1,0))</f>
        <v>#REF!</v>
      </c>
      <c r="AA85" s="25" t="e">
        <f>IF('Crisis Indicator Data'!#REF!="No Data",1,IF(#REF!&lt;&gt;"",1,0))</f>
        <v>#REF!</v>
      </c>
      <c r="AB85" s="25" t="e">
        <f>IF('Crisis Indicator Data'!#REF!="No Data",1,IF(#REF!&lt;&gt;"",1,0))</f>
        <v>#REF!</v>
      </c>
      <c r="AC85" s="25" t="e">
        <f>IF('Crisis Indicator Data'!#REF!="No Data",1,IF(#REF!&lt;&gt;"",1,0))</f>
        <v>#REF!</v>
      </c>
      <c r="AD85" s="25" t="e">
        <f>IF('Crisis Indicator Data'!#REF!="No Data",1,IF(#REF!&lt;&gt;"",1,0))</f>
        <v>#REF!</v>
      </c>
      <c r="AE85" s="25" t="e">
        <f>IF('Crisis Indicator Data'!#REF!="No Data",1,IF(#REF!&lt;&gt;"",1,0))</f>
        <v>#REF!</v>
      </c>
      <c r="AF85" s="25" t="e">
        <f>IF('Crisis Indicator Data'!#REF!="No Data",1,IF(#REF!&lt;&gt;"",1,0))</f>
        <v>#REF!</v>
      </c>
      <c r="AG85" s="25" t="e">
        <f>IF('Crisis Indicator Data'!#REF!="No Data",1,IF(#REF!&lt;&gt;"",1,0))</f>
        <v>#REF!</v>
      </c>
      <c r="AH85" s="25" t="e">
        <f>IF('Crisis Indicator Data'!#REF!="No Data",1,IF(#REF!&lt;&gt;"",1,0))</f>
        <v>#REF!</v>
      </c>
      <c r="AI85" s="25" t="e">
        <f>IF('Crisis Indicator Data'!#REF!="No Data",1,IF(#REF!&lt;&gt;"",1,0))</f>
        <v>#REF!</v>
      </c>
      <c r="AJ85" s="25" t="e">
        <f>IF('Crisis Indicator Data'!#REF!="No Data",1,IF(#REF!&lt;&gt;"",1,0))</f>
        <v>#REF!</v>
      </c>
      <c r="AK85" s="25" t="e">
        <f>IF('Crisis Indicator Data'!#REF!="No Data",1,IF(#REF!&lt;&gt;"",1,0))</f>
        <v>#REF!</v>
      </c>
      <c r="AL85" s="25" t="e">
        <f>IF('Crisis Indicator Data'!#REF!="No Data",1,IF(#REF!&lt;&gt;"",1,0))</f>
        <v>#REF!</v>
      </c>
      <c r="AM85" s="25" t="e">
        <f>IF('Crisis Indicator Data'!#REF!="No Data",1,IF(#REF!&lt;&gt;"",1,0))</f>
        <v>#REF!</v>
      </c>
      <c r="AN85" s="25" t="e">
        <f>IF('Crisis Indicator Data'!#REF!="No Data",1,IF(#REF!&lt;&gt;"",1,0))</f>
        <v>#REF!</v>
      </c>
      <c r="AO85" s="25" t="e">
        <f>IF('Crisis Indicator Data'!#REF!="No Data",1,IF(#REF!&lt;&gt;"",1,0))</f>
        <v>#REF!</v>
      </c>
      <c r="AP85" s="25" t="e">
        <f>IF('Crisis Indicator Data'!#REF!="No Data",1,IF(#REF!&lt;&gt;"",1,0))</f>
        <v>#REF!</v>
      </c>
      <c r="AQ85" s="25" t="e">
        <f>IF('Crisis Indicator Data'!#REF!="No Data",1,IF(#REF!&lt;&gt;"",1,0))</f>
        <v>#REF!</v>
      </c>
      <c r="AR85" s="25" t="e">
        <f>IF('Crisis Indicator Data'!#REF!="No Data",1,IF(#REF!&lt;&gt;"",1,0))</f>
        <v>#REF!</v>
      </c>
      <c r="AS85" s="25" t="e">
        <f>IF('Crisis Indicator Data'!#REF!="No Data",1,IF(#REF!&lt;&gt;"",1,0))</f>
        <v>#REF!</v>
      </c>
      <c r="AT85" s="25" t="e">
        <f>IF('Crisis Indicator Data'!#REF!="No Data",1,IF(#REF!&lt;&gt;"",1,0))</f>
        <v>#REF!</v>
      </c>
      <c r="AU85" s="25" t="e">
        <f>IF('Crisis Indicator Data'!#REF!="No Data",1,IF(#REF!&lt;&gt;"",1,0))</f>
        <v>#REF!</v>
      </c>
      <c r="AV85" s="25" t="e">
        <f>IF('Crisis Indicator Data'!#REF!="No Data",1,IF(#REF!&lt;&gt;"",1,0))</f>
        <v>#REF!</v>
      </c>
      <c r="AW85" s="25" t="e">
        <f>IF('Crisis Indicator Data'!#REF!="No Data",1,IF(#REF!&lt;&gt;"",1,0))</f>
        <v>#REF!</v>
      </c>
      <c r="AX85" s="25" t="e">
        <f>IF('Crisis Indicator Data'!#REF!="No Data",1,IF(#REF!&lt;&gt;"",1,0))</f>
        <v>#REF!</v>
      </c>
      <c r="AY85" s="25" t="e">
        <f>IF('Crisis Indicator Data'!#REF!="No Data",1,IF(#REF!&lt;&gt;"",1,0))</f>
        <v>#REF!</v>
      </c>
      <c r="AZ85" s="25" t="e">
        <f>IF('Crisis Indicator Data'!#REF!="No Data",1,IF(#REF!&lt;&gt;"",1,0))</f>
        <v>#REF!</v>
      </c>
      <c r="BA85" t="e">
        <f t="shared" si="4"/>
        <v>#REF!</v>
      </c>
      <c r="BB85" s="27" t="e">
        <f t="shared" si="5"/>
        <v>#REF!</v>
      </c>
    </row>
    <row r="86" spans="1:54" x14ac:dyDescent="0.35">
      <c r="A86" t="s">
        <v>7892</v>
      </c>
      <c r="B86" s="25" t="e">
        <f>IF('Crisis Indicator Data'!#REF!="No Data",1,IF(#REF!&lt;&gt;"",1,0))</f>
        <v>#REF!</v>
      </c>
      <c r="C86" s="25" t="e">
        <f>IF('Crisis Indicator Data'!#REF!="No Data",1,IF(#REF!&lt;&gt;"",1,0))</f>
        <v>#REF!</v>
      </c>
      <c r="D86" s="25" t="e">
        <f>IF('Crisis Indicator Data'!#REF!="No Data",1,IF(#REF!&lt;&gt;"",1,0))</f>
        <v>#REF!</v>
      </c>
      <c r="E86" s="25" t="e">
        <f>IF('Crisis Indicator Data'!#REF!="No Data",1,IF(#REF!&lt;&gt;"",1,0))</f>
        <v>#REF!</v>
      </c>
      <c r="F86" s="25" t="e">
        <f>IF('Crisis Indicator Data'!#REF!="No Data",1,IF(#REF!&lt;&gt;"",1,0))</f>
        <v>#REF!</v>
      </c>
      <c r="G86" s="25" t="e">
        <f>IF('Crisis Indicator Data'!#REF!="No Data",1,IF(#REF!&lt;&gt;"",1,0))</f>
        <v>#REF!</v>
      </c>
      <c r="H86" s="25" t="e">
        <f>IF('Crisis Indicator Data'!#REF!="No Data",1,IF(#REF!&lt;&gt;"",1,0))</f>
        <v>#REF!</v>
      </c>
      <c r="I86" s="25" t="e">
        <f>IF('Crisis Indicator Data'!#REF!="No Data",1,IF(#REF!&lt;&gt;"",1,0))</f>
        <v>#REF!</v>
      </c>
      <c r="J86" s="25" t="e">
        <f>IF('Crisis Indicator Data'!#REF!="No Data",1,IF(#REF!&lt;&gt;"",1,0))</f>
        <v>#REF!</v>
      </c>
      <c r="K86" s="25" t="e">
        <f>IF('Crisis Indicator Data'!#REF!="No Data",1,IF(#REF!&lt;&gt;"",1,0))</f>
        <v>#REF!</v>
      </c>
      <c r="L86" s="25" t="e">
        <f>IF('Crisis Indicator Data'!#REF!="No Data",1,IF(#REF!&lt;&gt;"",1,0))</f>
        <v>#REF!</v>
      </c>
      <c r="M86" s="25" t="e">
        <f>IF('Crisis Indicator Data'!#REF!="No Data",1,IF(#REF!&lt;&gt;"",1,0))</f>
        <v>#REF!</v>
      </c>
      <c r="N86" s="25" t="e">
        <f>IF('Crisis Indicator Data'!#REF!="No Data",1,IF(#REF!&lt;&gt;"",1,0))</f>
        <v>#REF!</v>
      </c>
      <c r="O86" s="25" t="e">
        <f>IF('Crisis Indicator Data'!#REF!="No Data",1,IF(#REF!&lt;&gt;"",1,0))</f>
        <v>#REF!</v>
      </c>
      <c r="P86" s="25" t="e">
        <f>IF('Crisis Indicator Data'!#REF!="No Data",1,IF(#REF!&lt;&gt;"",1,0))</f>
        <v>#REF!</v>
      </c>
      <c r="Q86" s="25" t="e">
        <f>IF('Crisis Indicator Data'!#REF!="No Data",1,IF(#REF!&lt;&gt;"",1,0))</f>
        <v>#REF!</v>
      </c>
      <c r="R86" s="25" t="e">
        <f>IF('Crisis Indicator Data'!#REF!="No Data",1,IF(#REF!&lt;&gt;"",1,0))</f>
        <v>#REF!</v>
      </c>
      <c r="S86" s="25" t="e">
        <f>IF('Crisis Indicator Data'!#REF!="No Data",1,IF(#REF!&lt;&gt;"",1,0))</f>
        <v>#REF!</v>
      </c>
      <c r="T86" s="25" t="e">
        <f>IF('Crisis Indicator Data'!#REF!="No Data",1,IF(#REF!&lt;&gt;"",1,0))</f>
        <v>#REF!</v>
      </c>
      <c r="U86" s="25" t="e">
        <f>IF('Crisis Indicator Data'!#REF!="No Data",1,IF(#REF!&lt;&gt;"",1,0))</f>
        <v>#REF!</v>
      </c>
      <c r="V86" s="25" t="e">
        <f>IF('Crisis Indicator Data'!#REF!="No Data",1,IF(#REF!&lt;&gt;"",1,0))</f>
        <v>#REF!</v>
      </c>
      <c r="W86" s="25" t="e">
        <f>IF('Crisis Indicator Data'!#REF!="No Data",1,IF(#REF!&lt;&gt;"",1,0))</f>
        <v>#REF!</v>
      </c>
      <c r="X86" s="25" t="e">
        <f>IF('Crisis Indicator Data'!#REF!="No Data",1,IF(#REF!&lt;&gt;"",1,0))</f>
        <v>#REF!</v>
      </c>
      <c r="Y86" s="25" t="e">
        <f>IF('Crisis Indicator Data'!#REF!="No Data",1,IF(#REF!&lt;&gt;"",1,0))</f>
        <v>#REF!</v>
      </c>
      <c r="Z86" s="25" t="e">
        <f>IF('Crisis Indicator Data'!#REF!="No Data",1,IF(#REF!&lt;&gt;"",1,0))</f>
        <v>#REF!</v>
      </c>
      <c r="AA86" s="25" t="e">
        <f>IF('Crisis Indicator Data'!#REF!="No Data",1,IF(#REF!&lt;&gt;"",1,0))</f>
        <v>#REF!</v>
      </c>
      <c r="AB86" s="25" t="e">
        <f>IF('Crisis Indicator Data'!#REF!="No Data",1,IF(#REF!&lt;&gt;"",1,0))</f>
        <v>#REF!</v>
      </c>
      <c r="AC86" s="25" t="e">
        <f>IF('Crisis Indicator Data'!#REF!="No Data",1,IF(#REF!&lt;&gt;"",1,0))</f>
        <v>#REF!</v>
      </c>
      <c r="AD86" s="25" t="e">
        <f>IF('Crisis Indicator Data'!#REF!="No Data",1,IF(#REF!&lt;&gt;"",1,0))</f>
        <v>#REF!</v>
      </c>
      <c r="AE86" s="25" t="e">
        <f>IF('Crisis Indicator Data'!#REF!="No Data",1,IF(#REF!&lt;&gt;"",1,0))</f>
        <v>#REF!</v>
      </c>
      <c r="AF86" s="25" t="e">
        <f>IF('Crisis Indicator Data'!#REF!="No Data",1,IF(#REF!&lt;&gt;"",1,0))</f>
        <v>#REF!</v>
      </c>
      <c r="AG86" s="25" t="e">
        <f>IF('Crisis Indicator Data'!#REF!="No Data",1,IF(#REF!&lt;&gt;"",1,0))</f>
        <v>#REF!</v>
      </c>
      <c r="AH86" s="25" t="e">
        <f>IF('Crisis Indicator Data'!#REF!="No Data",1,IF(#REF!&lt;&gt;"",1,0))</f>
        <v>#REF!</v>
      </c>
      <c r="AI86" s="25" t="e">
        <f>IF('Crisis Indicator Data'!#REF!="No Data",1,IF(#REF!&lt;&gt;"",1,0))</f>
        <v>#REF!</v>
      </c>
      <c r="AJ86" s="25" t="e">
        <f>IF('Crisis Indicator Data'!#REF!="No Data",1,IF(#REF!&lt;&gt;"",1,0))</f>
        <v>#REF!</v>
      </c>
      <c r="AK86" s="25" t="e">
        <f>IF('Crisis Indicator Data'!#REF!="No Data",1,IF(#REF!&lt;&gt;"",1,0))</f>
        <v>#REF!</v>
      </c>
      <c r="AL86" s="25" t="e">
        <f>IF('Crisis Indicator Data'!#REF!="No Data",1,IF(#REF!&lt;&gt;"",1,0))</f>
        <v>#REF!</v>
      </c>
      <c r="AM86" s="25" t="e">
        <f>IF('Crisis Indicator Data'!#REF!="No Data",1,IF(#REF!&lt;&gt;"",1,0))</f>
        <v>#REF!</v>
      </c>
      <c r="AN86" s="25" t="e">
        <f>IF('Crisis Indicator Data'!#REF!="No Data",1,IF(#REF!&lt;&gt;"",1,0))</f>
        <v>#REF!</v>
      </c>
      <c r="AO86" s="25" t="e">
        <f>IF('Crisis Indicator Data'!#REF!="No Data",1,IF(#REF!&lt;&gt;"",1,0))</f>
        <v>#REF!</v>
      </c>
      <c r="AP86" s="25" t="e">
        <f>IF('Crisis Indicator Data'!#REF!="No Data",1,IF(#REF!&lt;&gt;"",1,0))</f>
        <v>#REF!</v>
      </c>
      <c r="AQ86" s="25" t="e">
        <f>IF('Crisis Indicator Data'!#REF!="No Data",1,IF(#REF!&lt;&gt;"",1,0))</f>
        <v>#REF!</v>
      </c>
      <c r="AR86" s="25" t="e">
        <f>IF('Crisis Indicator Data'!#REF!="No Data",1,IF(#REF!&lt;&gt;"",1,0))</f>
        <v>#REF!</v>
      </c>
      <c r="AS86" s="25" t="e">
        <f>IF('Crisis Indicator Data'!#REF!="No Data",1,IF(#REF!&lt;&gt;"",1,0))</f>
        <v>#REF!</v>
      </c>
      <c r="AT86" s="25" t="e">
        <f>IF('Crisis Indicator Data'!#REF!="No Data",1,IF(#REF!&lt;&gt;"",1,0))</f>
        <v>#REF!</v>
      </c>
      <c r="AU86" s="25" t="e">
        <f>IF('Crisis Indicator Data'!#REF!="No Data",1,IF(#REF!&lt;&gt;"",1,0))</f>
        <v>#REF!</v>
      </c>
      <c r="AV86" s="25" t="e">
        <f>IF('Crisis Indicator Data'!#REF!="No Data",1,IF(#REF!&lt;&gt;"",1,0))</f>
        <v>#REF!</v>
      </c>
      <c r="AW86" s="25" t="e">
        <f>IF('Crisis Indicator Data'!#REF!="No Data",1,IF(#REF!&lt;&gt;"",1,0))</f>
        <v>#REF!</v>
      </c>
      <c r="AX86" s="25" t="e">
        <f>IF('Crisis Indicator Data'!#REF!="No Data",1,IF(#REF!&lt;&gt;"",1,0))</f>
        <v>#REF!</v>
      </c>
      <c r="AY86" s="25" t="e">
        <f>IF('Crisis Indicator Data'!#REF!="No Data",1,IF(#REF!&lt;&gt;"",1,0))</f>
        <v>#REF!</v>
      </c>
      <c r="AZ86" s="25" t="e">
        <f>IF('Crisis Indicator Data'!#REF!="No Data",1,IF(#REF!&lt;&gt;"",1,0))</f>
        <v>#REF!</v>
      </c>
      <c r="BA86" t="e">
        <f t="shared" si="4"/>
        <v>#REF!</v>
      </c>
      <c r="BB86" s="27" t="e">
        <f t="shared" si="5"/>
        <v>#REF!</v>
      </c>
    </row>
    <row r="87" spans="1:54" x14ac:dyDescent="0.35">
      <c r="A87" t="s">
        <v>7893</v>
      </c>
      <c r="B87" s="25" t="e">
        <f>IF('Crisis Indicator Data'!#REF!="No Data",1,IF(#REF!&lt;&gt;"",1,0))</f>
        <v>#REF!</v>
      </c>
      <c r="C87" s="25" t="e">
        <f>IF('Crisis Indicator Data'!#REF!="No Data",1,IF(#REF!&lt;&gt;"",1,0))</f>
        <v>#REF!</v>
      </c>
      <c r="D87" s="25" t="e">
        <f>IF('Crisis Indicator Data'!#REF!="No Data",1,IF(#REF!&lt;&gt;"",1,0))</f>
        <v>#REF!</v>
      </c>
      <c r="E87" s="25" t="e">
        <f>IF('Crisis Indicator Data'!#REF!="No Data",1,IF(#REF!&lt;&gt;"",1,0))</f>
        <v>#REF!</v>
      </c>
      <c r="F87" s="25" t="e">
        <f>IF('Crisis Indicator Data'!#REF!="No Data",1,IF(#REF!&lt;&gt;"",1,0))</f>
        <v>#REF!</v>
      </c>
      <c r="G87" s="25" t="e">
        <f>IF('Crisis Indicator Data'!#REF!="No Data",1,IF(#REF!&lt;&gt;"",1,0))</f>
        <v>#REF!</v>
      </c>
      <c r="H87" s="25" t="e">
        <f>IF('Crisis Indicator Data'!#REF!="No Data",1,IF(#REF!&lt;&gt;"",1,0))</f>
        <v>#REF!</v>
      </c>
      <c r="I87" s="25" t="e">
        <f>IF('Crisis Indicator Data'!#REF!="No Data",1,IF(#REF!&lt;&gt;"",1,0))</f>
        <v>#REF!</v>
      </c>
      <c r="J87" s="25" t="e">
        <f>IF('Crisis Indicator Data'!#REF!="No Data",1,IF(#REF!&lt;&gt;"",1,0))</f>
        <v>#REF!</v>
      </c>
      <c r="K87" s="25" t="e">
        <f>IF('Crisis Indicator Data'!#REF!="No Data",1,IF(#REF!&lt;&gt;"",1,0))</f>
        <v>#REF!</v>
      </c>
      <c r="L87" s="25" t="e">
        <f>IF('Crisis Indicator Data'!#REF!="No Data",1,IF(#REF!&lt;&gt;"",1,0))</f>
        <v>#REF!</v>
      </c>
      <c r="M87" s="25" t="e">
        <f>IF('Crisis Indicator Data'!#REF!="No Data",1,IF(#REF!&lt;&gt;"",1,0))</f>
        <v>#REF!</v>
      </c>
      <c r="N87" s="25" t="e">
        <f>IF('Crisis Indicator Data'!#REF!="No Data",1,IF(#REF!&lt;&gt;"",1,0))</f>
        <v>#REF!</v>
      </c>
      <c r="O87" s="25" t="e">
        <f>IF('Crisis Indicator Data'!#REF!="No Data",1,IF(#REF!&lt;&gt;"",1,0))</f>
        <v>#REF!</v>
      </c>
      <c r="P87" s="25" t="e">
        <f>IF('Crisis Indicator Data'!#REF!="No Data",1,IF(#REF!&lt;&gt;"",1,0))</f>
        <v>#REF!</v>
      </c>
      <c r="Q87" s="25" t="e">
        <f>IF('Crisis Indicator Data'!#REF!="No Data",1,IF(#REF!&lt;&gt;"",1,0))</f>
        <v>#REF!</v>
      </c>
      <c r="R87" s="25" t="e">
        <f>IF('Crisis Indicator Data'!#REF!="No Data",1,IF(#REF!&lt;&gt;"",1,0))</f>
        <v>#REF!</v>
      </c>
      <c r="S87" s="25" t="e">
        <f>IF('Crisis Indicator Data'!#REF!="No Data",1,IF(#REF!&lt;&gt;"",1,0))</f>
        <v>#REF!</v>
      </c>
      <c r="T87" s="25" t="e">
        <f>IF('Crisis Indicator Data'!#REF!="No Data",1,IF(#REF!&lt;&gt;"",1,0))</f>
        <v>#REF!</v>
      </c>
      <c r="U87" s="25" t="e">
        <f>IF('Crisis Indicator Data'!#REF!="No Data",1,IF(#REF!&lt;&gt;"",1,0))</f>
        <v>#REF!</v>
      </c>
      <c r="V87" s="25" t="e">
        <f>IF('Crisis Indicator Data'!#REF!="No Data",1,IF(#REF!&lt;&gt;"",1,0))</f>
        <v>#REF!</v>
      </c>
      <c r="W87" s="25" t="e">
        <f>IF('Crisis Indicator Data'!#REF!="No Data",1,IF(#REF!&lt;&gt;"",1,0))</f>
        <v>#REF!</v>
      </c>
      <c r="X87" s="25" t="e">
        <f>IF('Crisis Indicator Data'!#REF!="No Data",1,IF(#REF!&lt;&gt;"",1,0))</f>
        <v>#REF!</v>
      </c>
      <c r="Y87" s="25" t="e">
        <f>IF('Crisis Indicator Data'!#REF!="No Data",1,IF(#REF!&lt;&gt;"",1,0))</f>
        <v>#REF!</v>
      </c>
      <c r="Z87" s="25" t="e">
        <f>IF('Crisis Indicator Data'!#REF!="No Data",1,IF(#REF!&lt;&gt;"",1,0))</f>
        <v>#REF!</v>
      </c>
      <c r="AA87" s="25" t="e">
        <f>IF('Crisis Indicator Data'!#REF!="No Data",1,IF(#REF!&lt;&gt;"",1,0))</f>
        <v>#REF!</v>
      </c>
      <c r="AB87" s="25" t="e">
        <f>IF('Crisis Indicator Data'!#REF!="No Data",1,IF(#REF!&lt;&gt;"",1,0))</f>
        <v>#REF!</v>
      </c>
      <c r="AC87" s="25" t="e">
        <f>IF('Crisis Indicator Data'!#REF!="No Data",1,IF(#REF!&lt;&gt;"",1,0))</f>
        <v>#REF!</v>
      </c>
      <c r="AD87" s="25" t="e">
        <f>IF('Crisis Indicator Data'!#REF!="No Data",1,IF(#REF!&lt;&gt;"",1,0))</f>
        <v>#REF!</v>
      </c>
      <c r="AE87" s="25" t="e">
        <f>IF('Crisis Indicator Data'!#REF!="No Data",1,IF(#REF!&lt;&gt;"",1,0))</f>
        <v>#REF!</v>
      </c>
      <c r="AF87" s="25" t="e">
        <f>IF('Crisis Indicator Data'!#REF!="No Data",1,IF(#REF!&lt;&gt;"",1,0))</f>
        <v>#REF!</v>
      </c>
      <c r="AG87" s="25" t="e">
        <f>IF('Crisis Indicator Data'!#REF!="No Data",1,IF(#REF!&lt;&gt;"",1,0))</f>
        <v>#REF!</v>
      </c>
      <c r="AH87" s="25" t="e">
        <f>IF('Crisis Indicator Data'!#REF!="No Data",1,IF(#REF!&lt;&gt;"",1,0))</f>
        <v>#REF!</v>
      </c>
      <c r="AI87" s="25" t="e">
        <f>IF('Crisis Indicator Data'!#REF!="No Data",1,IF(#REF!&lt;&gt;"",1,0))</f>
        <v>#REF!</v>
      </c>
      <c r="AJ87" s="25" t="e">
        <f>IF('Crisis Indicator Data'!#REF!="No Data",1,IF(#REF!&lt;&gt;"",1,0))</f>
        <v>#REF!</v>
      </c>
      <c r="AK87" s="25" t="e">
        <f>IF('Crisis Indicator Data'!#REF!="No Data",1,IF(#REF!&lt;&gt;"",1,0))</f>
        <v>#REF!</v>
      </c>
      <c r="AL87" s="25" t="e">
        <f>IF('Crisis Indicator Data'!#REF!="No Data",1,IF(#REF!&lt;&gt;"",1,0))</f>
        <v>#REF!</v>
      </c>
      <c r="AM87" s="25" t="e">
        <f>IF('Crisis Indicator Data'!#REF!="No Data",1,IF(#REF!&lt;&gt;"",1,0))</f>
        <v>#REF!</v>
      </c>
      <c r="AN87" s="25" t="e">
        <f>IF('Crisis Indicator Data'!#REF!="No Data",1,IF(#REF!&lt;&gt;"",1,0))</f>
        <v>#REF!</v>
      </c>
      <c r="AO87" s="25" t="e">
        <f>IF('Crisis Indicator Data'!#REF!="No Data",1,IF(#REF!&lt;&gt;"",1,0))</f>
        <v>#REF!</v>
      </c>
      <c r="AP87" s="25" t="e">
        <f>IF('Crisis Indicator Data'!#REF!="No Data",1,IF(#REF!&lt;&gt;"",1,0))</f>
        <v>#REF!</v>
      </c>
      <c r="AQ87" s="25" t="e">
        <f>IF('Crisis Indicator Data'!#REF!="No Data",1,IF(#REF!&lt;&gt;"",1,0))</f>
        <v>#REF!</v>
      </c>
      <c r="AR87" s="25" t="e">
        <f>IF('Crisis Indicator Data'!#REF!="No Data",1,IF(#REF!&lt;&gt;"",1,0))</f>
        <v>#REF!</v>
      </c>
      <c r="AS87" s="25" t="e">
        <f>IF('Crisis Indicator Data'!#REF!="No Data",1,IF(#REF!&lt;&gt;"",1,0))</f>
        <v>#REF!</v>
      </c>
      <c r="AT87" s="25" t="e">
        <f>IF('Crisis Indicator Data'!#REF!="No Data",1,IF(#REF!&lt;&gt;"",1,0))</f>
        <v>#REF!</v>
      </c>
      <c r="AU87" s="25" t="e">
        <f>IF('Crisis Indicator Data'!#REF!="No Data",1,IF(#REF!&lt;&gt;"",1,0))</f>
        <v>#REF!</v>
      </c>
      <c r="AV87" s="25" t="e">
        <f>IF('Crisis Indicator Data'!#REF!="No Data",1,IF(#REF!&lt;&gt;"",1,0))</f>
        <v>#REF!</v>
      </c>
      <c r="AW87" s="25" t="e">
        <f>IF('Crisis Indicator Data'!#REF!="No Data",1,IF(#REF!&lt;&gt;"",1,0))</f>
        <v>#REF!</v>
      </c>
      <c r="AX87" s="25" t="e">
        <f>IF('Crisis Indicator Data'!#REF!="No Data",1,IF(#REF!&lt;&gt;"",1,0))</f>
        <v>#REF!</v>
      </c>
      <c r="AY87" s="25" t="e">
        <f>IF('Crisis Indicator Data'!#REF!="No Data",1,IF(#REF!&lt;&gt;"",1,0))</f>
        <v>#REF!</v>
      </c>
      <c r="AZ87" s="25" t="e">
        <f>IF('Crisis Indicator Data'!#REF!="No Data",1,IF(#REF!&lt;&gt;"",1,0))</f>
        <v>#REF!</v>
      </c>
      <c r="BA87" t="e">
        <f t="shared" si="4"/>
        <v>#REF!</v>
      </c>
      <c r="BB87" s="27" t="e">
        <f t="shared" si="5"/>
        <v>#REF!</v>
      </c>
    </row>
    <row r="88" spans="1:54" x14ac:dyDescent="0.35">
      <c r="A88" t="s">
        <v>7899</v>
      </c>
      <c r="B88" s="25" t="e">
        <f>IF('Crisis Indicator Data'!#REF!="No Data",1,IF(#REF!&lt;&gt;"",1,0))</f>
        <v>#REF!</v>
      </c>
      <c r="C88" s="25" t="e">
        <f>IF('Crisis Indicator Data'!#REF!="No Data",1,IF(#REF!&lt;&gt;"",1,0))</f>
        <v>#REF!</v>
      </c>
      <c r="D88" s="25" t="e">
        <f>IF('Crisis Indicator Data'!#REF!="No Data",1,IF(#REF!&lt;&gt;"",1,0))</f>
        <v>#REF!</v>
      </c>
      <c r="E88" s="25" t="e">
        <f>IF('Crisis Indicator Data'!#REF!="No Data",1,IF(#REF!&lt;&gt;"",1,0))</f>
        <v>#REF!</v>
      </c>
      <c r="F88" s="25" t="e">
        <f>IF('Crisis Indicator Data'!#REF!="No Data",1,IF(#REF!&lt;&gt;"",1,0))</f>
        <v>#REF!</v>
      </c>
      <c r="G88" s="25" t="e">
        <f>IF('Crisis Indicator Data'!#REF!="No Data",1,IF(#REF!&lt;&gt;"",1,0))</f>
        <v>#REF!</v>
      </c>
      <c r="H88" s="25" t="e">
        <f>IF('Crisis Indicator Data'!#REF!="No Data",1,IF(#REF!&lt;&gt;"",1,0))</f>
        <v>#REF!</v>
      </c>
      <c r="I88" s="25" t="e">
        <f>IF('Crisis Indicator Data'!#REF!="No Data",1,IF(#REF!&lt;&gt;"",1,0))</f>
        <v>#REF!</v>
      </c>
      <c r="J88" s="25" t="e">
        <f>IF('Crisis Indicator Data'!#REF!="No Data",1,IF(#REF!&lt;&gt;"",1,0))</f>
        <v>#REF!</v>
      </c>
      <c r="K88" s="25" t="e">
        <f>IF('Crisis Indicator Data'!#REF!="No Data",1,IF(#REF!&lt;&gt;"",1,0))</f>
        <v>#REF!</v>
      </c>
      <c r="L88" s="25" t="e">
        <f>IF('Crisis Indicator Data'!#REF!="No Data",1,IF(#REF!&lt;&gt;"",1,0))</f>
        <v>#REF!</v>
      </c>
      <c r="M88" s="25" t="e">
        <f>IF('Crisis Indicator Data'!#REF!="No Data",1,IF(#REF!&lt;&gt;"",1,0))</f>
        <v>#REF!</v>
      </c>
      <c r="N88" s="25" t="e">
        <f>IF('Crisis Indicator Data'!#REF!="No Data",1,IF(#REF!&lt;&gt;"",1,0))</f>
        <v>#REF!</v>
      </c>
      <c r="O88" s="25" t="e">
        <f>IF('Crisis Indicator Data'!#REF!="No Data",1,IF(#REF!&lt;&gt;"",1,0))</f>
        <v>#REF!</v>
      </c>
      <c r="P88" s="25" t="e">
        <f>IF('Crisis Indicator Data'!#REF!="No Data",1,IF(#REF!&lt;&gt;"",1,0))</f>
        <v>#REF!</v>
      </c>
      <c r="Q88" s="25" t="e">
        <f>IF('Crisis Indicator Data'!#REF!="No Data",1,IF(#REF!&lt;&gt;"",1,0))</f>
        <v>#REF!</v>
      </c>
      <c r="R88" s="25" t="e">
        <f>IF('Crisis Indicator Data'!#REF!="No Data",1,IF(#REF!&lt;&gt;"",1,0))</f>
        <v>#REF!</v>
      </c>
      <c r="S88" s="25" t="e">
        <f>IF('Crisis Indicator Data'!#REF!="No Data",1,IF(#REF!&lt;&gt;"",1,0))</f>
        <v>#REF!</v>
      </c>
      <c r="T88" s="25" t="e">
        <f>IF('Crisis Indicator Data'!#REF!="No Data",1,IF(#REF!&lt;&gt;"",1,0))</f>
        <v>#REF!</v>
      </c>
      <c r="U88" s="25" t="e">
        <f>IF('Crisis Indicator Data'!#REF!="No Data",1,IF(#REF!&lt;&gt;"",1,0))</f>
        <v>#REF!</v>
      </c>
      <c r="V88" s="25" t="e">
        <f>IF('Crisis Indicator Data'!#REF!="No Data",1,IF(#REF!&lt;&gt;"",1,0))</f>
        <v>#REF!</v>
      </c>
      <c r="W88" s="25" t="e">
        <f>IF('Crisis Indicator Data'!#REF!="No Data",1,IF(#REF!&lt;&gt;"",1,0))</f>
        <v>#REF!</v>
      </c>
      <c r="X88" s="25" t="e">
        <f>IF('Crisis Indicator Data'!#REF!="No Data",1,IF(#REF!&lt;&gt;"",1,0))</f>
        <v>#REF!</v>
      </c>
      <c r="Y88" s="25" t="e">
        <f>IF('Crisis Indicator Data'!#REF!="No Data",1,IF(#REF!&lt;&gt;"",1,0))</f>
        <v>#REF!</v>
      </c>
      <c r="Z88" s="25" t="e">
        <f>IF('Crisis Indicator Data'!#REF!="No Data",1,IF(#REF!&lt;&gt;"",1,0))</f>
        <v>#REF!</v>
      </c>
      <c r="AA88" s="25" t="e">
        <f>IF('Crisis Indicator Data'!#REF!="No Data",1,IF(#REF!&lt;&gt;"",1,0))</f>
        <v>#REF!</v>
      </c>
      <c r="AB88" s="25" t="e">
        <f>IF('Crisis Indicator Data'!#REF!="No Data",1,IF(#REF!&lt;&gt;"",1,0))</f>
        <v>#REF!</v>
      </c>
      <c r="AC88" s="25" t="e">
        <f>IF('Crisis Indicator Data'!#REF!="No Data",1,IF(#REF!&lt;&gt;"",1,0))</f>
        <v>#REF!</v>
      </c>
      <c r="AD88" s="25" t="e">
        <f>IF('Crisis Indicator Data'!#REF!="No Data",1,IF(#REF!&lt;&gt;"",1,0))</f>
        <v>#REF!</v>
      </c>
      <c r="AE88" s="25" t="e">
        <f>IF('Crisis Indicator Data'!#REF!="No Data",1,IF(#REF!&lt;&gt;"",1,0))</f>
        <v>#REF!</v>
      </c>
      <c r="AF88" s="25" t="e">
        <f>IF('Crisis Indicator Data'!#REF!="No Data",1,IF(#REF!&lt;&gt;"",1,0))</f>
        <v>#REF!</v>
      </c>
      <c r="AG88" s="25" t="e">
        <f>IF('Crisis Indicator Data'!#REF!="No Data",1,IF(#REF!&lt;&gt;"",1,0))</f>
        <v>#REF!</v>
      </c>
      <c r="AH88" s="25" t="e">
        <f>IF('Crisis Indicator Data'!#REF!="No Data",1,IF(#REF!&lt;&gt;"",1,0))</f>
        <v>#REF!</v>
      </c>
      <c r="AI88" s="25" t="e">
        <f>IF('Crisis Indicator Data'!#REF!="No Data",1,IF(#REF!&lt;&gt;"",1,0))</f>
        <v>#REF!</v>
      </c>
      <c r="AJ88" s="25" t="e">
        <f>IF('Crisis Indicator Data'!#REF!="No Data",1,IF(#REF!&lt;&gt;"",1,0))</f>
        <v>#REF!</v>
      </c>
      <c r="AK88" s="25" t="e">
        <f>IF('Crisis Indicator Data'!#REF!="No Data",1,IF(#REF!&lt;&gt;"",1,0))</f>
        <v>#REF!</v>
      </c>
      <c r="AL88" s="25" t="e">
        <f>IF('Crisis Indicator Data'!#REF!="No Data",1,IF(#REF!&lt;&gt;"",1,0))</f>
        <v>#REF!</v>
      </c>
      <c r="AM88" s="25" t="e">
        <f>IF('Crisis Indicator Data'!#REF!="No Data",1,IF(#REF!&lt;&gt;"",1,0))</f>
        <v>#REF!</v>
      </c>
      <c r="AN88" s="25" t="e">
        <f>IF('Crisis Indicator Data'!#REF!="No Data",1,IF(#REF!&lt;&gt;"",1,0))</f>
        <v>#REF!</v>
      </c>
      <c r="AO88" s="25" t="e">
        <f>IF('Crisis Indicator Data'!#REF!="No Data",1,IF(#REF!&lt;&gt;"",1,0))</f>
        <v>#REF!</v>
      </c>
      <c r="AP88" s="25" t="e">
        <f>IF('Crisis Indicator Data'!#REF!="No Data",1,IF(#REF!&lt;&gt;"",1,0))</f>
        <v>#REF!</v>
      </c>
      <c r="AQ88" s="25" t="e">
        <f>IF('Crisis Indicator Data'!#REF!="No Data",1,IF(#REF!&lt;&gt;"",1,0))</f>
        <v>#REF!</v>
      </c>
      <c r="AR88" s="25" t="e">
        <f>IF('Crisis Indicator Data'!#REF!="No Data",1,IF(#REF!&lt;&gt;"",1,0))</f>
        <v>#REF!</v>
      </c>
      <c r="AS88" s="25" t="e">
        <f>IF('Crisis Indicator Data'!#REF!="No Data",1,IF(#REF!&lt;&gt;"",1,0))</f>
        <v>#REF!</v>
      </c>
      <c r="AT88" s="25" t="e">
        <f>IF('Crisis Indicator Data'!#REF!="No Data",1,IF(#REF!&lt;&gt;"",1,0))</f>
        <v>#REF!</v>
      </c>
      <c r="AU88" s="25" t="e">
        <f>IF('Crisis Indicator Data'!#REF!="No Data",1,IF(#REF!&lt;&gt;"",1,0))</f>
        <v>#REF!</v>
      </c>
      <c r="AV88" s="25" t="e">
        <f>IF('Crisis Indicator Data'!#REF!="No Data",1,IF(#REF!&lt;&gt;"",1,0))</f>
        <v>#REF!</v>
      </c>
      <c r="AW88" s="25" t="e">
        <f>IF('Crisis Indicator Data'!#REF!="No Data",1,IF(#REF!&lt;&gt;"",1,0))</f>
        <v>#REF!</v>
      </c>
      <c r="AX88" s="25" t="e">
        <f>IF('Crisis Indicator Data'!#REF!="No Data",1,IF(#REF!&lt;&gt;"",1,0))</f>
        <v>#REF!</v>
      </c>
      <c r="AY88" s="25" t="e">
        <f>IF('Crisis Indicator Data'!#REF!="No Data",1,IF(#REF!&lt;&gt;"",1,0))</f>
        <v>#REF!</v>
      </c>
      <c r="AZ88" s="25" t="e">
        <f>IF('Crisis Indicator Data'!#REF!="No Data",1,IF(#REF!&lt;&gt;"",1,0))</f>
        <v>#REF!</v>
      </c>
      <c r="BA88" t="e">
        <f t="shared" si="4"/>
        <v>#REF!</v>
      </c>
      <c r="BB88" s="27" t="e">
        <f t="shared" si="5"/>
        <v>#REF!</v>
      </c>
    </row>
    <row r="89" spans="1:54" x14ac:dyDescent="0.35">
      <c r="A89" t="s">
        <v>7984</v>
      </c>
      <c r="B89" s="25" t="e">
        <f>IF('Crisis Indicator Data'!#REF!="No Data",1,IF(#REF!&lt;&gt;"",1,0))</f>
        <v>#REF!</v>
      </c>
      <c r="C89" s="25" t="e">
        <f>IF('Crisis Indicator Data'!#REF!="No Data",1,IF(#REF!&lt;&gt;"",1,0))</f>
        <v>#REF!</v>
      </c>
      <c r="D89" s="25" t="e">
        <f>IF('Crisis Indicator Data'!#REF!="No Data",1,IF(#REF!&lt;&gt;"",1,0))</f>
        <v>#REF!</v>
      </c>
      <c r="E89" s="25" t="e">
        <f>IF('Crisis Indicator Data'!#REF!="No Data",1,IF(#REF!&lt;&gt;"",1,0))</f>
        <v>#REF!</v>
      </c>
      <c r="F89" s="25" t="e">
        <f>IF('Crisis Indicator Data'!#REF!="No Data",1,IF(#REF!&lt;&gt;"",1,0))</f>
        <v>#REF!</v>
      </c>
      <c r="G89" s="25" t="e">
        <f>IF('Crisis Indicator Data'!#REF!="No Data",1,IF(#REF!&lt;&gt;"",1,0))</f>
        <v>#REF!</v>
      </c>
      <c r="H89" s="25" t="e">
        <f>IF('Crisis Indicator Data'!#REF!="No Data",1,IF(#REF!&lt;&gt;"",1,0))</f>
        <v>#REF!</v>
      </c>
      <c r="I89" s="25" t="e">
        <f>IF('Crisis Indicator Data'!#REF!="No Data",1,IF(#REF!&lt;&gt;"",1,0))</f>
        <v>#REF!</v>
      </c>
      <c r="J89" s="25" t="e">
        <f>IF('Crisis Indicator Data'!#REF!="No Data",1,IF(#REF!&lt;&gt;"",1,0))</f>
        <v>#REF!</v>
      </c>
      <c r="K89" s="25" t="e">
        <f>IF('Crisis Indicator Data'!#REF!="No Data",1,IF(#REF!&lt;&gt;"",1,0))</f>
        <v>#REF!</v>
      </c>
      <c r="L89" s="25" t="e">
        <f>IF('Crisis Indicator Data'!#REF!="No Data",1,IF(#REF!&lt;&gt;"",1,0))</f>
        <v>#REF!</v>
      </c>
      <c r="M89" s="25" t="e">
        <f>IF('Crisis Indicator Data'!#REF!="No Data",1,IF(#REF!&lt;&gt;"",1,0))</f>
        <v>#REF!</v>
      </c>
      <c r="N89" s="25" t="e">
        <f>IF('Crisis Indicator Data'!#REF!="No Data",1,IF(#REF!&lt;&gt;"",1,0))</f>
        <v>#REF!</v>
      </c>
      <c r="O89" s="25" t="e">
        <f>IF('Crisis Indicator Data'!#REF!="No Data",1,IF(#REF!&lt;&gt;"",1,0))</f>
        <v>#REF!</v>
      </c>
      <c r="P89" s="25" t="e">
        <f>IF('Crisis Indicator Data'!#REF!="No Data",1,IF(#REF!&lt;&gt;"",1,0))</f>
        <v>#REF!</v>
      </c>
      <c r="Q89" s="25" t="e">
        <f>IF('Crisis Indicator Data'!#REF!="No Data",1,IF(#REF!&lt;&gt;"",1,0))</f>
        <v>#REF!</v>
      </c>
      <c r="R89" s="25" t="e">
        <f>IF('Crisis Indicator Data'!#REF!="No Data",1,IF(#REF!&lt;&gt;"",1,0))</f>
        <v>#REF!</v>
      </c>
      <c r="S89" s="25" t="e">
        <f>IF('Crisis Indicator Data'!#REF!="No Data",1,IF(#REF!&lt;&gt;"",1,0))</f>
        <v>#REF!</v>
      </c>
      <c r="T89" s="25" t="e">
        <f>IF('Crisis Indicator Data'!#REF!="No Data",1,IF(#REF!&lt;&gt;"",1,0))</f>
        <v>#REF!</v>
      </c>
      <c r="U89" s="25" t="e">
        <f>IF('Crisis Indicator Data'!#REF!="No Data",1,IF(#REF!&lt;&gt;"",1,0))</f>
        <v>#REF!</v>
      </c>
      <c r="V89" s="25" t="e">
        <f>IF('Crisis Indicator Data'!#REF!="No Data",1,IF(#REF!&lt;&gt;"",1,0))</f>
        <v>#REF!</v>
      </c>
      <c r="W89" s="25" t="e">
        <f>IF('Crisis Indicator Data'!#REF!="No Data",1,IF(#REF!&lt;&gt;"",1,0))</f>
        <v>#REF!</v>
      </c>
      <c r="X89" s="25" t="e">
        <f>IF('Crisis Indicator Data'!#REF!="No Data",1,IF(#REF!&lt;&gt;"",1,0))</f>
        <v>#REF!</v>
      </c>
      <c r="Y89" s="25" t="e">
        <f>IF('Crisis Indicator Data'!#REF!="No Data",1,IF(#REF!&lt;&gt;"",1,0))</f>
        <v>#REF!</v>
      </c>
      <c r="Z89" s="25" t="e">
        <f>IF('Crisis Indicator Data'!#REF!="No Data",1,IF(#REF!&lt;&gt;"",1,0))</f>
        <v>#REF!</v>
      </c>
      <c r="AA89" s="25" t="e">
        <f>IF('Crisis Indicator Data'!#REF!="No Data",1,IF(#REF!&lt;&gt;"",1,0))</f>
        <v>#REF!</v>
      </c>
      <c r="AB89" s="25" t="e">
        <f>IF('Crisis Indicator Data'!#REF!="No Data",1,IF(#REF!&lt;&gt;"",1,0))</f>
        <v>#REF!</v>
      </c>
      <c r="AC89" s="25" t="e">
        <f>IF('Crisis Indicator Data'!#REF!="No Data",1,IF(#REF!&lt;&gt;"",1,0))</f>
        <v>#REF!</v>
      </c>
      <c r="AD89" s="25" t="e">
        <f>IF('Crisis Indicator Data'!#REF!="No Data",1,IF(#REF!&lt;&gt;"",1,0))</f>
        <v>#REF!</v>
      </c>
      <c r="AE89" s="25" t="e">
        <f>IF('Crisis Indicator Data'!#REF!="No Data",1,IF(#REF!&lt;&gt;"",1,0))</f>
        <v>#REF!</v>
      </c>
      <c r="AF89" s="25" t="e">
        <f>IF('Crisis Indicator Data'!#REF!="No Data",1,IF(#REF!&lt;&gt;"",1,0))</f>
        <v>#REF!</v>
      </c>
      <c r="AG89" s="25" t="e">
        <f>IF('Crisis Indicator Data'!#REF!="No Data",1,IF(#REF!&lt;&gt;"",1,0))</f>
        <v>#REF!</v>
      </c>
      <c r="AH89" s="25" t="e">
        <f>IF('Crisis Indicator Data'!#REF!="No Data",1,IF(#REF!&lt;&gt;"",1,0))</f>
        <v>#REF!</v>
      </c>
      <c r="AI89" s="25" t="e">
        <f>IF('Crisis Indicator Data'!#REF!="No Data",1,IF(#REF!&lt;&gt;"",1,0))</f>
        <v>#REF!</v>
      </c>
      <c r="AJ89" s="25" t="e">
        <f>IF('Crisis Indicator Data'!#REF!="No Data",1,IF(#REF!&lt;&gt;"",1,0))</f>
        <v>#REF!</v>
      </c>
      <c r="AK89" s="25" t="e">
        <f>IF('Crisis Indicator Data'!#REF!="No Data",1,IF(#REF!&lt;&gt;"",1,0))</f>
        <v>#REF!</v>
      </c>
      <c r="AL89" s="25" t="e">
        <f>IF('Crisis Indicator Data'!#REF!="No Data",1,IF(#REF!&lt;&gt;"",1,0))</f>
        <v>#REF!</v>
      </c>
      <c r="AM89" s="25" t="e">
        <f>IF('Crisis Indicator Data'!#REF!="No Data",1,IF(#REF!&lt;&gt;"",1,0))</f>
        <v>#REF!</v>
      </c>
      <c r="AN89" s="25" t="e">
        <f>IF('Crisis Indicator Data'!#REF!="No Data",1,IF(#REF!&lt;&gt;"",1,0))</f>
        <v>#REF!</v>
      </c>
      <c r="AO89" s="25" t="e">
        <f>IF('Crisis Indicator Data'!#REF!="No Data",1,IF(#REF!&lt;&gt;"",1,0))</f>
        <v>#REF!</v>
      </c>
      <c r="AP89" s="25" t="e">
        <f>IF('Crisis Indicator Data'!#REF!="No Data",1,IF(#REF!&lt;&gt;"",1,0))</f>
        <v>#REF!</v>
      </c>
      <c r="AQ89" s="25" t="e">
        <f>IF('Crisis Indicator Data'!#REF!="No Data",1,IF(#REF!&lt;&gt;"",1,0))</f>
        <v>#REF!</v>
      </c>
      <c r="AR89" s="25" t="e">
        <f>IF('Crisis Indicator Data'!#REF!="No Data",1,IF(#REF!&lt;&gt;"",1,0))</f>
        <v>#REF!</v>
      </c>
      <c r="AS89" s="25" t="e">
        <f>IF('Crisis Indicator Data'!#REF!="No Data",1,IF(#REF!&lt;&gt;"",1,0))</f>
        <v>#REF!</v>
      </c>
      <c r="AT89" s="25" t="e">
        <f>IF('Crisis Indicator Data'!#REF!="No Data",1,IF(#REF!&lt;&gt;"",1,0))</f>
        <v>#REF!</v>
      </c>
      <c r="AU89" s="25" t="e">
        <f>IF('Crisis Indicator Data'!#REF!="No Data",1,IF(#REF!&lt;&gt;"",1,0))</f>
        <v>#REF!</v>
      </c>
      <c r="AV89" s="25" t="e">
        <f>IF('Crisis Indicator Data'!#REF!="No Data",1,IF(#REF!&lt;&gt;"",1,0))</f>
        <v>#REF!</v>
      </c>
      <c r="AW89" s="25" t="e">
        <f>IF('Crisis Indicator Data'!#REF!="No Data",1,IF(#REF!&lt;&gt;"",1,0))</f>
        <v>#REF!</v>
      </c>
      <c r="AX89" s="25" t="e">
        <f>IF('Crisis Indicator Data'!#REF!="No Data",1,IF(#REF!&lt;&gt;"",1,0))</f>
        <v>#REF!</v>
      </c>
      <c r="AY89" s="25" t="e">
        <f>IF('Crisis Indicator Data'!#REF!="No Data",1,IF(#REF!&lt;&gt;"",1,0))</f>
        <v>#REF!</v>
      </c>
      <c r="AZ89" s="25" t="e">
        <f>IF('Crisis Indicator Data'!#REF!="No Data",1,IF(#REF!&lt;&gt;"",1,0))</f>
        <v>#REF!</v>
      </c>
      <c r="BA89" t="e">
        <f t="shared" si="4"/>
        <v>#REF!</v>
      </c>
      <c r="BB89" s="27" t="e">
        <f t="shared" si="5"/>
        <v>#REF!</v>
      </c>
    </row>
    <row r="90" spans="1:54" x14ac:dyDescent="0.35">
      <c r="A90" t="s">
        <v>7903</v>
      </c>
      <c r="B90" s="25" t="e">
        <f>IF('Crisis Indicator Data'!#REF!="No Data",1,IF(#REF!&lt;&gt;"",1,0))</f>
        <v>#REF!</v>
      </c>
      <c r="C90" s="25" t="e">
        <f>IF('Crisis Indicator Data'!#REF!="No Data",1,IF(#REF!&lt;&gt;"",1,0))</f>
        <v>#REF!</v>
      </c>
      <c r="D90" s="25" t="e">
        <f>IF('Crisis Indicator Data'!#REF!="No Data",1,IF(#REF!&lt;&gt;"",1,0))</f>
        <v>#REF!</v>
      </c>
      <c r="E90" s="25" t="e">
        <f>IF('Crisis Indicator Data'!#REF!="No Data",1,IF(#REF!&lt;&gt;"",1,0))</f>
        <v>#REF!</v>
      </c>
      <c r="F90" s="25" t="e">
        <f>IF('Crisis Indicator Data'!#REF!="No Data",1,IF(#REF!&lt;&gt;"",1,0))</f>
        <v>#REF!</v>
      </c>
      <c r="G90" s="25" t="e">
        <f>IF('Crisis Indicator Data'!#REF!="No Data",1,IF(#REF!&lt;&gt;"",1,0))</f>
        <v>#REF!</v>
      </c>
      <c r="H90" s="25" t="e">
        <f>IF('Crisis Indicator Data'!#REF!="No Data",1,IF(#REF!&lt;&gt;"",1,0))</f>
        <v>#REF!</v>
      </c>
      <c r="I90" s="25" t="e">
        <f>IF('Crisis Indicator Data'!#REF!="No Data",1,IF(#REF!&lt;&gt;"",1,0))</f>
        <v>#REF!</v>
      </c>
      <c r="J90" s="25" t="e">
        <f>IF('Crisis Indicator Data'!#REF!="No Data",1,IF(#REF!&lt;&gt;"",1,0))</f>
        <v>#REF!</v>
      </c>
      <c r="K90" s="25" t="e">
        <f>IF('Crisis Indicator Data'!#REF!="No Data",1,IF(#REF!&lt;&gt;"",1,0))</f>
        <v>#REF!</v>
      </c>
      <c r="L90" s="25" t="e">
        <f>IF('Crisis Indicator Data'!#REF!="No Data",1,IF(#REF!&lt;&gt;"",1,0))</f>
        <v>#REF!</v>
      </c>
      <c r="M90" s="25" t="e">
        <f>IF('Crisis Indicator Data'!#REF!="No Data",1,IF(#REF!&lt;&gt;"",1,0))</f>
        <v>#REF!</v>
      </c>
      <c r="N90" s="25" t="e">
        <f>IF('Crisis Indicator Data'!#REF!="No Data",1,IF(#REF!&lt;&gt;"",1,0))</f>
        <v>#REF!</v>
      </c>
      <c r="O90" s="25" t="e">
        <f>IF('Crisis Indicator Data'!#REF!="No Data",1,IF(#REF!&lt;&gt;"",1,0))</f>
        <v>#REF!</v>
      </c>
      <c r="P90" s="25" t="e">
        <f>IF('Crisis Indicator Data'!#REF!="No Data",1,IF(#REF!&lt;&gt;"",1,0))</f>
        <v>#REF!</v>
      </c>
      <c r="Q90" s="25" t="e">
        <f>IF('Crisis Indicator Data'!#REF!="No Data",1,IF(#REF!&lt;&gt;"",1,0))</f>
        <v>#REF!</v>
      </c>
      <c r="R90" s="25" t="e">
        <f>IF('Crisis Indicator Data'!#REF!="No Data",1,IF(#REF!&lt;&gt;"",1,0))</f>
        <v>#REF!</v>
      </c>
      <c r="S90" s="25" t="e">
        <f>IF('Crisis Indicator Data'!#REF!="No Data",1,IF(#REF!&lt;&gt;"",1,0))</f>
        <v>#REF!</v>
      </c>
      <c r="T90" s="25" t="e">
        <f>IF('Crisis Indicator Data'!#REF!="No Data",1,IF(#REF!&lt;&gt;"",1,0))</f>
        <v>#REF!</v>
      </c>
      <c r="U90" s="25" t="e">
        <f>IF('Crisis Indicator Data'!#REF!="No Data",1,IF(#REF!&lt;&gt;"",1,0))</f>
        <v>#REF!</v>
      </c>
      <c r="V90" s="25" t="e">
        <f>IF('Crisis Indicator Data'!#REF!="No Data",1,IF(#REF!&lt;&gt;"",1,0))</f>
        <v>#REF!</v>
      </c>
      <c r="W90" s="25" t="e">
        <f>IF('Crisis Indicator Data'!#REF!="No Data",1,IF(#REF!&lt;&gt;"",1,0))</f>
        <v>#REF!</v>
      </c>
      <c r="X90" s="25" t="e">
        <f>IF('Crisis Indicator Data'!#REF!="No Data",1,IF(#REF!&lt;&gt;"",1,0))</f>
        <v>#REF!</v>
      </c>
      <c r="Y90" s="25" t="e">
        <f>IF('Crisis Indicator Data'!#REF!="No Data",1,IF(#REF!&lt;&gt;"",1,0))</f>
        <v>#REF!</v>
      </c>
      <c r="Z90" s="25" t="e">
        <f>IF('Crisis Indicator Data'!#REF!="No Data",1,IF(#REF!&lt;&gt;"",1,0))</f>
        <v>#REF!</v>
      </c>
      <c r="AA90" s="25" t="e">
        <f>IF('Crisis Indicator Data'!#REF!="No Data",1,IF(#REF!&lt;&gt;"",1,0))</f>
        <v>#REF!</v>
      </c>
      <c r="AB90" s="25" t="e">
        <f>IF('Crisis Indicator Data'!#REF!="No Data",1,IF(#REF!&lt;&gt;"",1,0))</f>
        <v>#REF!</v>
      </c>
      <c r="AC90" s="25" t="e">
        <f>IF('Crisis Indicator Data'!#REF!="No Data",1,IF(#REF!&lt;&gt;"",1,0))</f>
        <v>#REF!</v>
      </c>
      <c r="AD90" s="25" t="e">
        <f>IF('Crisis Indicator Data'!#REF!="No Data",1,IF(#REF!&lt;&gt;"",1,0))</f>
        <v>#REF!</v>
      </c>
      <c r="AE90" s="25" t="e">
        <f>IF('Crisis Indicator Data'!#REF!="No Data",1,IF(#REF!&lt;&gt;"",1,0))</f>
        <v>#REF!</v>
      </c>
      <c r="AF90" s="25" t="e">
        <f>IF('Crisis Indicator Data'!#REF!="No Data",1,IF(#REF!&lt;&gt;"",1,0))</f>
        <v>#REF!</v>
      </c>
      <c r="AG90" s="25" t="e">
        <f>IF('Crisis Indicator Data'!#REF!="No Data",1,IF(#REF!&lt;&gt;"",1,0))</f>
        <v>#REF!</v>
      </c>
      <c r="AH90" s="25" t="e">
        <f>IF('Crisis Indicator Data'!#REF!="No Data",1,IF(#REF!&lt;&gt;"",1,0))</f>
        <v>#REF!</v>
      </c>
      <c r="AI90" s="25" t="e">
        <f>IF('Crisis Indicator Data'!#REF!="No Data",1,IF(#REF!&lt;&gt;"",1,0))</f>
        <v>#REF!</v>
      </c>
      <c r="AJ90" s="25" t="e">
        <f>IF('Crisis Indicator Data'!#REF!="No Data",1,IF(#REF!&lt;&gt;"",1,0))</f>
        <v>#REF!</v>
      </c>
      <c r="AK90" s="25" t="e">
        <f>IF('Crisis Indicator Data'!#REF!="No Data",1,IF(#REF!&lt;&gt;"",1,0))</f>
        <v>#REF!</v>
      </c>
      <c r="AL90" s="25" t="e">
        <f>IF('Crisis Indicator Data'!#REF!="No Data",1,IF(#REF!&lt;&gt;"",1,0))</f>
        <v>#REF!</v>
      </c>
      <c r="AM90" s="25" t="e">
        <f>IF('Crisis Indicator Data'!#REF!="No Data",1,IF(#REF!&lt;&gt;"",1,0))</f>
        <v>#REF!</v>
      </c>
      <c r="AN90" s="25" t="e">
        <f>IF('Crisis Indicator Data'!#REF!="No Data",1,IF(#REF!&lt;&gt;"",1,0))</f>
        <v>#REF!</v>
      </c>
      <c r="AO90" s="25" t="e">
        <f>IF('Crisis Indicator Data'!#REF!="No Data",1,IF(#REF!&lt;&gt;"",1,0))</f>
        <v>#REF!</v>
      </c>
      <c r="AP90" s="25" t="e">
        <f>IF('Crisis Indicator Data'!#REF!="No Data",1,IF(#REF!&lt;&gt;"",1,0))</f>
        <v>#REF!</v>
      </c>
      <c r="AQ90" s="25" t="e">
        <f>IF('Crisis Indicator Data'!#REF!="No Data",1,IF(#REF!&lt;&gt;"",1,0))</f>
        <v>#REF!</v>
      </c>
      <c r="AR90" s="25" t="e">
        <f>IF('Crisis Indicator Data'!#REF!="No Data",1,IF(#REF!&lt;&gt;"",1,0))</f>
        <v>#REF!</v>
      </c>
      <c r="AS90" s="25" t="e">
        <f>IF('Crisis Indicator Data'!#REF!="No Data",1,IF(#REF!&lt;&gt;"",1,0))</f>
        <v>#REF!</v>
      </c>
      <c r="AT90" s="25" t="e">
        <f>IF('Crisis Indicator Data'!#REF!="No Data",1,IF(#REF!&lt;&gt;"",1,0))</f>
        <v>#REF!</v>
      </c>
      <c r="AU90" s="25" t="e">
        <f>IF('Crisis Indicator Data'!#REF!="No Data",1,IF(#REF!&lt;&gt;"",1,0))</f>
        <v>#REF!</v>
      </c>
      <c r="AV90" s="25" t="e">
        <f>IF('Crisis Indicator Data'!#REF!="No Data",1,IF(#REF!&lt;&gt;"",1,0))</f>
        <v>#REF!</v>
      </c>
      <c r="AW90" s="25" t="e">
        <f>IF('Crisis Indicator Data'!#REF!="No Data",1,IF(#REF!&lt;&gt;"",1,0))</f>
        <v>#REF!</v>
      </c>
      <c r="AX90" s="25" t="e">
        <f>IF('Crisis Indicator Data'!#REF!="No Data",1,IF(#REF!&lt;&gt;"",1,0))</f>
        <v>#REF!</v>
      </c>
      <c r="AY90" s="25" t="e">
        <f>IF('Crisis Indicator Data'!#REF!="No Data",1,IF(#REF!&lt;&gt;"",1,0))</f>
        <v>#REF!</v>
      </c>
      <c r="AZ90" s="25" t="e">
        <f>IF('Crisis Indicator Data'!#REF!="No Data",1,IF(#REF!&lt;&gt;"",1,0))</f>
        <v>#REF!</v>
      </c>
      <c r="BA90" t="e">
        <f t="shared" si="4"/>
        <v>#REF!</v>
      </c>
      <c r="BB90" s="27" t="e">
        <f t="shared" si="5"/>
        <v>#REF!</v>
      </c>
    </row>
    <row r="91" spans="1:54" x14ac:dyDescent="0.35">
      <c r="A91" t="s">
        <v>7905</v>
      </c>
      <c r="B91" s="25" t="e">
        <f>IF('Crisis Indicator Data'!#REF!="No Data",1,IF(#REF!&lt;&gt;"",1,0))</f>
        <v>#REF!</v>
      </c>
      <c r="C91" s="25" t="e">
        <f>IF('Crisis Indicator Data'!#REF!="No Data",1,IF(#REF!&lt;&gt;"",1,0))</f>
        <v>#REF!</v>
      </c>
      <c r="D91" s="25" t="e">
        <f>IF('Crisis Indicator Data'!#REF!="No Data",1,IF(#REF!&lt;&gt;"",1,0))</f>
        <v>#REF!</v>
      </c>
      <c r="E91" s="25" t="e">
        <f>IF('Crisis Indicator Data'!#REF!="No Data",1,IF(#REF!&lt;&gt;"",1,0))</f>
        <v>#REF!</v>
      </c>
      <c r="F91" s="25" t="e">
        <f>IF('Crisis Indicator Data'!#REF!="No Data",1,IF(#REF!&lt;&gt;"",1,0))</f>
        <v>#REF!</v>
      </c>
      <c r="G91" s="25" t="e">
        <f>IF('Crisis Indicator Data'!#REF!="No Data",1,IF(#REF!&lt;&gt;"",1,0))</f>
        <v>#REF!</v>
      </c>
      <c r="H91" s="25" t="e">
        <f>IF('Crisis Indicator Data'!#REF!="No Data",1,IF(#REF!&lt;&gt;"",1,0))</f>
        <v>#REF!</v>
      </c>
      <c r="I91" s="25" t="e">
        <f>IF('Crisis Indicator Data'!#REF!="No Data",1,IF(#REF!&lt;&gt;"",1,0))</f>
        <v>#REF!</v>
      </c>
      <c r="J91" s="25" t="e">
        <f>IF('Crisis Indicator Data'!#REF!="No Data",1,IF(#REF!&lt;&gt;"",1,0))</f>
        <v>#REF!</v>
      </c>
      <c r="K91" s="25" t="e">
        <f>IF('Crisis Indicator Data'!#REF!="No Data",1,IF(#REF!&lt;&gt;"",1,0))</f>
        <v>#REF!</v>
      </c>
      <c r="L91" s="25" t="e">
        <f>IF('Crisis Indicator Data'!#REF!="No Data",1,IF(#REF!&lt;&gt;"",1,0))</f>
        <v>#REF!</v>
      </c>
      <c r="M91" s="25" t="e">
        <f>IF('Crisis Indicator Data'!#REF!="No Data",1,IF(#REF!&lt;&gt;"",1,0))</f>
        <v>#REF!</v>
      </c>
      <c r="N91" s="25" t="e">
        <f>IF('Crisis Indicator Data'!#REF!="No Data",1,IF(#REF!&lt;&gt;"",1,0))</f>
        <v>#REF!</v>
      </c>
      <c r="O91" s="25" t="e">
        <f>IF('Crisis Indicator Data'!#REF!="No Data",1,IF(#REF!&lt;&gt;"",1,0))</f>
        <v>#REF!</v>
      </c>
      <c r="P91" s="25" t="e">
        <f>IF('Crisis Indicator Data'!#REF!="No Data",1,IF(#REF!&lt;&gt;"",1,0))</f>
        <v>#REF!</v>
      </c>
      <c r="Q91" s="25" t="e">
        <f>IF('Crisis Indicator Data'!#REF!="No Data",1,IF(#REF!&lt;&gt;"",1,0))</f>
        <v>#REF!</v>
      </c>
      <c r="R91" s="25" t="e">
        <f>IF('Crisis Indicator Data'!#REF!="No Data",1,IF(#REF!&lt;&gt;"",1,0))</f>
        <v>#REF!</v>
      </c>
      <c r="S91" s="25" t="e">
        <f>IF('Crisis Indicator Data'!#REF!="No Data",1,IF(#REF!&lt;&gt;"",1,0))</f>
        <v>#REF!</v>
      </c>
      <c r="T91" s="25" t="e">
        <f>IF('Crisis Indicator Data'!#REF!="No Data",1,IF(#REF!&lt;&gt;"",1,0))</f>
        <v>#REF!</v>
      </c>
      <c r="U91" s="25" t="e">
        <f>IF('Crisis Indicator Data'!#REF!="No Data",1,IF(#REF!&lt;&gt;"",1,0))</f>
        <v>#REF!</v>
      </c>
      <c r="V91" s="25" t="e">
        <f>IF('Crisis Indicator Data'!#REF!="No Data",1,IF(#REF!&lt;&gt;"",1,0))</f>
        <v>#REF!</v>
      </c>
      <c r="W91" s="25" t="e">
        <f>IF('Crisis Indicator Data'!#REF!="No Data",1,IF(#REF!&lt;&gt;"",1,0))</f>
        <v>#REF!</v>
      </c>
      <c r="X91" s="25" t="e">
        <f>IF('Crisis Indicator Data'!#REF!="No Data",1,IF(#REF!&lt;&gt;"",1,0))</f>
        <v>#REF!</v>
      </c>
      <c r="Y91" s="25" t="e">
        <f>IF('Crisis Indicator Data'!#REF!="No Data",1,IF(#REF!&lt;&gt;"",1,0))</f>
        <v>#REF!</v>
      </c>
      <c r="Z91" s="25" t="e">
        <f>IF('Crisis Indicator Data'!#REF!="No Data",1,IF(#REF!&lt;&gt;"",1,0))</f>
        <v>#REF!</v>
      </c>
      <c r="AA91" s="25" t="e">
        <f>IF('Crisis Indicator Data'!#REF!="No Data",1,IF(#REF!&lt;&gt;"",1,0))</f>
        <v>#REF!</v>
      </c>
      <c r="AB91" s="25" t="e">
        <f>IF('Crisis Indicator Data'!#REF!="No Data",1,IF(#REF!&lt;&gt;"",1,0))</f>
        <v>#REF!</v>
      </c>
      <c r="AC91" s="25" t="e">
        <f>IF('Crisis Indicator Data'!#REF!="No Data",1,IF(#REF!&lt;&gt;"",1,0))</f>
        <v>#REF!</v>
      </c>
      <c r="AD91" s="25" t="e">
        <f>IF('Crisis Indicator Data'!#REF!="No Data",1,IF(#REF!&lt;&gt;"",1,0))</f>
        <v>#REF!</v>
      </c>
      <c r="AE91" s="25" t="e">
        <f>IF('Crisis Indicator Data'!#REF!="No Data",1,IF(#REF!&lt;&gt;"",1,0))</f>
        <v>#REF!</v>
      </c>
      <c r="AF91" s="25" t="e">
        <f>IF('Crisis Indicator Data'!#REF!="No Data",1,IF(#REF!&lt;&gt;"",1,0))</f>
        <v>#REF!</v>
      </c>
      <c r="AG91" s="25" t="e">
        <f>IF('Crisis Indicator Data'!#REF!="No Data",1,IF(#REF!&lt;&gt;"",1,0))</f>
        <v>#REF!</v>
      </c>
      <c r="AH91" s="25" t="e">
        <f>IF('Crisis Indicator Data'!#REF!="No Data",1,IF(#REF!&lt;&gt;"",1,0))</f>
        <v>#REF!</v>
      </c>
      <c r="AI91" s="25" t="e">
        <f>IF('Crisis Indicator Data'!#REF!="No Data",1,IF(#REF!&lt;&gt;"",1,0))</f>
        <v>#REF!</v>
      </c>
      <c r="AJ91" s="25" t="e">
        <f>IF('Crisis Indicator Data'!#REF!="No Data",1,IF(#REF!&lt;&gt;"",1,0))</f>
        <v>#REF!</v>
      </c>
      <c r="AK91" s="25" t="e">
        <f>IF('Crisis Indicator Data'!#REF!="No Data",1,IF(#REF!&lt;&gt;"",1,0))</f>
        <v>#REF!</v>
      </c>
      <c r="AL91" s="25" t="e">
        <f>IF('Crisis Indicator Data'!#REF!="No Data",1,IF(#REF!&lt;&gt;"",1,0))</f>
        <v>#REF!</v>
      </c>
      <c r="AM91" s="25" t="e">
        <f>IF('Crisis Indicator Data'!#REF!="No Data",1,IF(#REF!&lt;&gt;"",1,0))</f>
        <v>#REF!</v>
      </c>
      <c r="AN91" s="25" t="e">
        <f>IF('Crisis Indicator Data'!#REF!="No Data",1,IF(#REF!&lt;&gt;"",1,0))</f>
        <v>#REF!</v>
      </c>
      <c r="AO91" s="25" t="e">
        <f>IF('Crisis Indicator Data'!#REF!="No Data",1,IF(#REF!&lt;&gt;"",1,0))</f>
        <v>#REF!</v>
      </c>
      <c r="AP91" s="25" t="e">
        <f>IF('Crisis Indicator Data'!#REF!="No Data",1,IF(#REF!&lt;&gt;"",1,0))</f>
        <v>#REF!</v>
      </c>
      <c r="AQ91" s="25" t="e">
        <f>IF('Crisis Indicator Data'!#REF!="No Data",1,IF(#REF!&lt;&gt;"",1,0))</f>
        <v>#REF!</v>
      </c>
      <c r="AR91" s="25" t="e">
        <f>IF('Crisis Indicator Data'!#REF!="No Data",1,IF(#REF!&lt;&gt;"",1,0))</f>
        <v>#REF!</v>
      </c>
      <c r="AS91" s="25" t="e">
        <f>IF('Crisis Indicator Data'!#REF!="No Data",1,IF(#REF!&lt;&gt;"",1,0))</f>
        <v>#REF!</v>
      </c>
      <c r="AT91" s="25" t="e">
        <f>IF('Crisis Indicator Data'!#REF!="No Data",1,IF(#REF!&lt;&gt;"",1,0))</f>
        <v>#REF!</v>
      </c>
      <c r="AU91" s="25" t="e">
        <f>IF('Crisis Indicator Data'!#REF!="No Data",1,IF(#REF!&lt;&gt;"",1,0))</f>
        <v>#REF!</v>
      </c>
      <c r="AV91" s="25" t="e">
        <f>IF('Crisis Indicator Data'!#REF!="No Data",1,IF(#REF!&lt;&gt;"",1,0))</f>
        <v>#REF!</v>
      </c>
      <c r="AW91" s="25" t="e">
        <f>IF('Crisis Indicator Data'!#REF!="No Data",1,IF(#REF!&lt;&gt;"",1,0))</f>
        <v>#REF!</v>
      </c>
      <c r="AX91" s="25" t="e">
        <f>IF('Crisis Indicator Data'!#REF!="No Data",1,IF(#REF!&lt;&gt;"",1,0))</f>
        <v>#REF!</v>
      </c>
      <c r="AY91" s="25" t="e">
        <f>IF('Crisis Indicator Data'!#REF!="No Data",1,IF(#REF!&lt;&gt;"",1,0))</f>
        <v>#REF!</v>
      </c>
      <c r="AZ91" s="25" t="e">
        <f>IF('Crisis Indicator Data'!#REF!="No Data",1,IF(#REF!&lt;&gt;"",1,0))</f>
        <v>#REF!</v>
      </c>
      <c r="BA91" t="e">
        <f t="shared" si="4"/>
        <v>#REF!</v>
      </c>
      <c r="BB91" s="27" t="e">
        <f t="shared" si="5"/>
        <v>#REF!</v>
      </c>
    </row>
    <row r="92" spans="1:54" x14ac:dyDescent="0.35">
      <c r="A92" t="s">
        <v>7895</v>
      </c>
      <c r="B92" s="25" t="e">
        <f>IF('Crisis Indicator Data'!#REF!="No Data",1,IF(#REF!&lt;&gt;"",1,0))</f>
        <v>#REF!</v>
      </c>
      <c r="C92" s="25" t="e">
        <f>IF('Crisis Indicator Data'!#REF!="No Data",1,IF(#REF!&lt;&gt;"",1,0))</f>
        <v>#REF!</v>
      </c>
      <c r="D92" s="25" t="e">
        <f>IF('Crisis Indicator Data'!#REF!="No Data",1,IF(#REF!&lt;&gt;"",1,0))</f>
        <v>#REF!</v>
      </c>
      <c r="E92" s="25" t="e">
        <f>IF('Crisis Indicator Data'!#REF!="No Data",1,IF(#REF!&lt;&gt;"",1,0))</f>
        <v>#REF!</v>
      </c>
      <c r="F92" s="25" t="e">
        <f>IF('Crisis Indicator Data'!#REF!="No Data",1,IF(#REF!&lt;&gt;"",1,0))</f>
        <v>#REF!</v>
      </c>
      <c r="G92" s="25" t="e">
        <f>IF('Crisis Indicator Data'!#REF!="No Data",1,IF(#REF!&lt;&gt;"",1,0))</f>
        <v>#REF!</v>
      </c>
      <c r="H92" s="25" t="e">
        <f>IF('Crisis Indicator Data'!#REF!="No Data",1,IF(#REF!&lt;&gt;"",1,0))</f>
        <v>#REF!</v>
      </c>
      <c r="I92" s="25" t="e">
        <f>IF('Crisis Indicator Data'!#REF!="No Data",1,IF(#REF!&lt;&gt;"",1,0))</f>
        <v>#REF!</v>
      </c>
      <c r="J92" s="25" t="e">
        <f>IF('Crisis Indicator Data'!#REF!="No Data",1,IF(#REF!&lt;&gt;"",1,0))</f>
        <v>#REF!</v>
      </c>
      <c r="K92" s="25" t="e">
        <f>IF('Crisis Indicator Data'!#REF!="No Data",1,IF(#REF!&lt;&gt;"",1,0))</f>
        <v>#REF!</v>
      </c>
      <c r="L92" s="25" t="e">
        <f>IF('Crisis Indicator Data'!#REF!="No Data",1,IF(#REF!&lt;&gt;"",1,0))</f>
        <v>#REF!</v>
      </c>
      <c r="M92" s="25" t="e">
        <f>IF('Crisis Indicator Data'!#REF!="No Data",1,IF(#REF!&lt;&gt;"",1,0))</f>
        <v>#REF!</v>
      </c>
      <c r="N92" s="25" t="e">
        <f>IF('Crisis Indicator Data'!#REF!="No Data",1,IF(#REF!&lt;&gt;"",1,0))</f>
        <v>#REF!</v>
      </c>
      <c r="O92" s="25" t="e">
        <f>IF('Crisis Indicator Data'!#REF!="No Data",1,IF(#REF!&lt;&gt;"",1,0))</f>
        <v>#REF!</v>
      </c>
      <c r="P92" s="25" t="e">
        <f>IF('Crisis Indicator Data'!#REF!="No Data",1,IF(#REF!&lt;&gt;"",1,0))</f>
        <v>#REF!</v>
      </c>
      <c r="Q92" s="25" t="e">
        <f>IF('Crisis Indicator Data'!#REF!="No Data",1,IF(#REF!&lt;&gt;"",1,0))</f>
        <v>#REF!</v>
      </c>
      <c r="R92" s="25" t="e">
        <f>IF('Crisis Indicator Data'!#REF!="No Data",1,IF(#REF!&lt;&gt;"",1,0))</f>
        <v>#REF!</v>
      </c>
      <c r="S92" s="25" t="e">
        <f>IF('Crisis Indicator Data'!#REF!="No Data",1,IF(#REF!&lt;&gt;"",1,0))</f>
        <v>#REF!</v>
      </c>
      <c r="T92" s="25" t="e">
        <f>IF('Crisis Indicator Data'!#REF!="No Data",1,IF(#REF!&lt;&gt;"",1,0))</f>
        <v>#REF!</v>
      </c>
      <c r="U92" s="25" t="e">
        <f>IF('Crisis Indicator Data'!#REF!="No Data",1,IF(#REF!&lt;&gt;"",1,0))</f>
        <v>#REF!</v>
      </c>
      <c r="V92" s="25" t="e">
        <f>IF('Crisis Indicator Data'!#REF!="No Data",1,IF(#REF!&lt;&gt;"",1,0))</f>
        <v>#REF!</v>
      </c>
      <c r="W92" s="25" t="e">
        <f>IF('Crisis Indicator Data'!#REF!="No Data",1,IF(#REF!&lt;&gt;"",1,0))</f>
        <v>#REF!</v>
      </c>
      <c r="X92" s="25" t="e">
        <f>IF('Crisis Indicator Data'!#REF!="No Data",1,IF(#REF!&lt;&gt;"",1,0))</f>
        <v>#REF!</v>
      </c>
      <c r="Y92" s="25" t="e">
        <f>IF('Crisis Indicator Data'!#REF!="No Data",1,IF(#REF!&lt;&gt;"",1,0))</f>
        <v>#REF!</v>
      </c>
      <c r="Z92" s="25" t="e">
        <f>IF('Crisis Indicator Data'!#REF!="No Data",1,IF(#REF!&lt;&gt;"",1,0))</f>
        <v>#REF!</v>
      </c>
      <c r="AA92" s="25" t="e">
        <f>IF('Crisis Indicator Data'!#REF!="No Data",1,IF(#REF!&lt;&gt;"",1,0))</f>
        <v>#REF!</v>
      </c>
      <c r="AB92" s="25" t="e">
        <f>IF('Crisis Indicator Data'!#REF!="No Data",1,IF(#REF!&lt;&gt;"",1,0))</f>
        <v>#REF!</v>
      </c>
      <c r="AC92" s="25" t="e">
        <f>IF('Crisis Indicator Data'!#REF!="No Data",1,IF(#REF!&lt;&gt;"",1,0))</f>
        <v>#REF!</v>
      </c>
      <c r="AD92" s="25" t="e">
        <f>IF('Crisis Indicator Data'!#REF!="No Data",1,IF(#REF!&lt;&gt;"",1,0))</f>
        <v>#REF!</v>
      </c>
      <c r="AE92" s="25" t="e">
        <f>IF('Crisis Indicator Data'!#REF!="No Data",1,IF(#REF!&lt;&gt;"",1,0))</f>
        <v>#REF!</v>
      </c>
      <c r="AF92" s="25" t="e">
        <f>IF('Crisis Indicator Data'!#REF!="No Data",1,IF(#REF!&lt;&gt;"",1,0))</f>
        <v>#REF!</v>
      </c>
      <c r="AG92" s="25" t="e">
        <f>IF('Crisis Indicator Data'!#REF!="No Data",1,IF(#REF!&lt;&gt;"",1,0))</f>
        <v>#REF!</v>
      </c>
      <c r="AH92" s="25" t="e">
        <f>IF('Crisis Indicator Data'!#REF!="No Data",1,IF(#REF!&lt;&gt;"",1,0))</f>
        <v>#REF!</v>
      </c>
      <c r="AI92" s="25" t="e">
        <f>IF('Crisis Indicator Data'!#REF!="No Data",1,IF(#REF!&lt;&gt;"",1,0))</f>
        <v>#REF!</v>
      </c>
      <c r="AJ92" s="25" t="e">
        <f>IF('Crisis Indicator Data'!#REF!="No Data",1,IF(#REF!&lt;&gt;"",1,0))</f>
        <v>#REF!</v>
      </c>
      <c r="AK92" s="25" t="e">
        <f>IF('Crisis Indicator Data'!#REF!="No Data",1,IF(#REF!&lt;&gt;"",1,0))</f>
        <v>#REF!</v>
      </c>
      <c r="AL92" s="25" t="e">
        <f>IF('Crisis Indicator Data'!#REF!="No Data",1,IF(#REF!&lt;&gt;"",1,0))</f>
        <v>#REF!</v>
      </c>
      <c r="AM92" s="25" t="e">
        <f>IF('Crisis Indicator Data'!#REF!="No Data",1,IF(#REF!&lt;&gt;"",1,0))</f>
        <v>#REF!</v>
      </c>
      <c r="AN92" s="25" t="e">
        <f>IF('Crisis Indicator Data'!#REF!="No Data",1,IF(#REF!&lt;&gt;"",1,0))</f>
        <v>#REF!</v>
      </c>
      <c r="AO92" s="25" t="e">
        <f>IF('Crisis Indicator Data'!#REF!="No Data",1,IF(#REF!&lt;&gt;"",1,0))</f>
        <v>#REF!</v>
      </c>
      <c r="AP92" s="25" t="e">
        <f>IF('Crisis Indicator Data'!#REF!="No Data",1,IF(#REF!&lt;&gt;"",1,0))</f>
        <v>#REF!</v>
      </c>
      <c r="AQ92" s="25" t="e">
        <f>IF('Crisis Indicator Data'!#REF!="No Data",1,IF(#REF!&lt;&gt;"",1,0))</f>
        <v>#REF!</v>
      </c>
      <c r="AR92" s="25" t="e">
        <f>IF('Crisis Indicator Data'!#REF!="No Data",1,IF(#REF!&lt;&gt;"",1,0))</f>
        <v>#REF!</v>
      </c>
      <c r="AS92" s="25" t="e">
        <f>IF('Crisis Indicator Data'!#REF!="No Data",1,IF(#REF!&lt;&gt;"",1,0))</f>
        <v>#REF!</v>
      </c>
      <c r="AT92" s="25" t="e">
        <f>IF('Crisis Indicator Data'!#REF!="No Data",1,IF(#REF!&lt;&gt;"",1,0))</f>
        <v>#REF!</v>
      </c>
      <c r="AU92" s="25" t="e">
        <f>IF('Crisis Indicator Data'!#REF!="No Data",1,IF(#REF!&lt;&gt;"",1,0))</f>
        <v>#REF!</v>
      </c>
      <c r="AV92" s="25" t="e">
        <f>IF('Crisis Indicator Data'!#REF!="No Data",1,IF(#REF!&lt;&gt;"",1,0))</f>
        <v>#REF!</v>
      </c>
      <c r="AW92" s="25" t="e">
        <f>IF('Crisis Indicator Data'!#REF!="No Data",1,IF(#REF!&lt;&gt;"",1,0))</f>
        <v>#REF!</v>
      </c>
      <c r="AX92" s="25" t="e">
        <f>IF('Crisis Indicator Data'!#REF!="No Data",1,IF(#REF!&lt;&gt;"",1,0))</f>
        <v>#REF!</v>
      </c>
      <c r="AY92" s="25" t="e">
        <f>IF('Crisis Indicator Data'!#REF!="No Data",1,IF(#REF!&lt;&gt;"",1,0))</f>
        <v>#REF!</v>
      </c>
      <c r="AZ92" s="25" t="e">
        <f>IF('Crisis Indicator Data'!#REF!="No Data",1,IF(#REF!&lt;&gt;"",1,0))</f>
        <v>#REF!</v>
      </c>
      <c r="BA92" t="e">
        <f t="shared" si="4"/>
        <v>#REF!</v>
      </c>
      <c r="BB92" s="27" t="e">
        <f t="shared" si="5"/>
        <v>#REF!</v>
      </c>
    </row>
    <row r="93" spans="1:54" x14ac:dyDescent="0.35">
      <c r="A93" t="s">
        <v>7907</v>
      </c>
      <c r="B93" s="25" t="e">
        <f>IF('Crisis Indicator Data'!#REF!="No Data",1,IF(#REF!&lt;&gt;"",1,0))</f>
        <v>#REF!</v>
      </c>
      <c r="C93" s="25" t="e">
        <f>IF('Crisis Indicator Data'!#REF!="No Data",1,IF(#REF!&lt;&gt;"",1,0))</f>
        <v>#REF!</v>
      </c>
      <c r="D93" s="25" t="e">
        <f>IF('Crisis Indicator Data'!#REF!="No Data",1,IF(#REF!&lt;&gt;"",1,0))</f>
        <v>#REF!</v>
      </c>
      <c r="E93" s="25" t="e">
        <f>IF('Crisis Indicator Data'!#REF!="No Data",1,IF(#REF!&lt;&gt;"",1,0))</f>
        <v>#REF!</v>
      </c>
      <c r="F93" s="25" t="e">
        <f>IF('Crisis Indicator Data'!#REF!="No Data",1,IF(#REF!&lt;&gt;"",1,0))</f>
        <v>#REF!</v>
      </c>
      <c r="G93" s="25" t="e">
        <f>IF('Crisis Indicator Data'!#REF!="No Data",1,IF(#REF!&lt;&gt;"",1,0))</f>
        <v>#REF!</v>
      </c>
      <c r="H93" s="25" t="e">
        <f>IF('Crisis Indicator Data'!#REF!="No Data",1,IF(#REF!&lt;&gt;"",1,0))</f>
        <v>#REF!</v>
      </c>
      <c r="I93" s="25" t="e">
        <f>IF('Crisis Indicator Data'!#REF!="No Data",1,IF(#REF!&lt;&gt;"",1,0))</f>
        <v>#REF!</v>
      </c>
      <c r="J93" s="25" t="e">
        <f>IF('Crisis Indicator Data'!#REF!="No Data",1,IF(#REF!&lt;&gt;"",1,0))</f>
        <v>#REF!</v>
      </c>
      <c r="K93" s="25" t="e">
        <f>IF('Crisis Indicator Data'!#REF!="No Data",1,IF(#REF!&lt;&gt;"",1,0))</f>
        <v>#REF!</v>
      </c>
      <c r="L93" s="25" t="e">
        <f>IF('Crisis Indicator Data'!#REF!="No Data",1,IF(#REF!&lt;&gt;"",1,0))</f>
        <v>#REF!</v>
      </c>
      <c r="M93" s="25" t="e">
        <f>IF('Crisis Indicator Data'!#REF!="No Data",1,IF(#REF!&lt;&gt;"",1,0))</f>
        <v>#REF!</v>
      </c>
      <c r="N93" s="25" t="e">
        <f>IF('Crisis Indicator Data'!#REF!="No Data",1,IF(#REF!&lt;&gt;"",1,0))</f>
        <v>#REF!</v>
      </c>
      <c r="O93" s="25" t="e">
        <f>IF('Crisis Indicator Data'!#REF!="No Data",1,IF(#REF!&lt;&gt;"",1,0))</f>
        <v>#REF!</v>
      </c>
      <c r="P93" s="25" t="e">
        <f>IF('Crisis Indicator Data'!#REF!="No Data",1,IF(#REF!&lt;&gt;"",1,0))</f>
        <v>#REF!</v>
      </c>
      <c r="Q93" s="25" t="e">
        <f>IF('Crisis Indicator Data'!#REF!="No Data",1,IF(#REF!&lt;&gt;"",1,0))</f>
        <v>#REF!</v>
      </c>
      <c r="R93" s="25" t="e">
        <f>IF('Crisis Indicator Data'!#REF!="No Data",1,IF(#REF!&lt;&gt;"",1,0))</f>
        <v>#REF!</v>
      </c>
      <c r="S93" s="25" t="e">
        <f>IF('Crisis Indicator Data'!#REF!="No Data",1,IF(#REF!&lt;&gt;"",1,0))</f>
        <v>#REF!</v>
      </c>
      <c r="T93" s="25" t="e">
        <f>IF('Crisis Indicator Data'!#REF!="No Data",1,IF(#REF!&lt;&gt;"",1,0))</f>
        <v>#REF!</v>
      </c>
      <c r="U93" s="25" t="e">
        <f>IF('Crisis Indicator Data'!#REF!="No Data",1,IF(#REF!&lt;&gt;"",1,0))</f>
        <v>#REF!</v>
      </c>
      <c r="V93" s="25" t="e">
        <f>IF('Crisis Indicator Data'!#REF!="No Data",1,IF(#REF!&lt;&gt;"",1,0))</f>
        <v>#REF!</v>
      </c>
      <c r="W93" s="25" t="e">
        <f>IF('Crisis Indicator Data'!#REF!="No Data",1,IF(#REF!&lt;&gt;"",1,0))</f>
        <v>#REF!</v>
      </c>
      <c r="X93" s="25" t="e">
        <f>IF('Crisis Indicator Data'!#REF!="No Data",1,IF(#REF!&lt;&gt;"",1,0))</f>
        <v>#REF!</v>
      </c>
      <c r="Y93" s="25" t="e">
        <f>IF('Crisis Indicator Data'!#REF!="No Data",1,IF(#REF!&lt;&gt;"",1,0))</f>
        <v>#REF!</v>
      </c>
      <c r="Z93" s="25" t="e">
        <f>IF('Crisis Indicator Data'!#REF!="No Data",1,IF(#REF!&lt;&gt;"",1,0))</f>
        <v>#REF!</v>
      </c>
      <c r="AA93" s="25" t="e">
        <f>IF('Crisis Indicator Data'!#REF!="No Data",1,IF(#REF!&lt;&gt;"",1,0))</f>
        <v>#REF!</v>
      </c>
      <c r="AB93" s="25" t="e">
        <f>IF('Crisis Indicator Data'!#REF!="No Data",1,IF(#REF!&lt;&gt;"",1,0))</f>
        <v>#REF!</v>
      </c>
      <c r="AC93" s="25" t="e">
        <f>IF('Crisis Indicator Data'!#REF!="No Data",1,IF(#REF!&lt;&gt;"",1,0))</f>
        <v>#REF!</v>
      </c>
      <c r="AD93" s="25" t="e">
        <f>IF('Crisis Indicator Data'!#REF!="No Data",1,IF(#REF!&lt;&gt;"",1,0))</f>
        <v>#REF!</v>
      </c>
      <c r="AE93" s="25" t="e">
        <f>IF('Crisis Indicator Data'!#REF!="No Data",1,IF(#REF!&lt;&gt;"",1,0))</f>
        <v>#REF!</v>
      </c>
      <c r="AF93" s="25" t="e">
        <f>IF('Crisis Indicator Data'!#REF!="No Data",1,IF(#REF!&lt;&gt;"",1,0))</f>
        <v>#REF!</v>
      </c>
      <c r="AG93" s="25" t="e">
        <f>IF('Crisis Indicator Data'!#REF!="No Data",1,IF(#REF!&lt;&gt;"",1,0))</f>
        <v>#REF!</v>
      </c>
      <c r="AH93" s="25" t="e">
        <f>IF('Crisis Indicator Data'!#REF!="No Data",1,IF(#REF!&lt;&gt;"",1,0))</f>
        <v>#REF!</v>
      </c>
      <c r="AI93" s="25" t="e">
        <f>IF('Crisis Indicator Data'!#REF!="No Data",1,IF(#REF!&lt;&gt;"",1,0))</f>
        <v>#REF!</v>
      </c>
      <c r="AJ93" s="25" t="e">
        <f>IF('Crisis Indicator Data'!#REF!="No Data",1,IF(#REF!&lt;&gt;"",1,0))</f>
        <v>#REF!</v>
      </c>
      <c r="AK93" s="25" t="e">
        <f>IF('Crisis Indicator Data'!#REF!="No Data",1,IF(#REF!&lt;&gt;"",1,0))</f>
        <v>#REF!</v>
      </c>
      <c r="AL93" s="25" t="e">
        <f>IF('Crisis Indicator Data'!#REF!="No Data",1,IF(#REF!&lt;&gt;"",1,0))</f>
        <v>#REF!</v>
      </c>
      <c r="AM93" s="25" t="e">
        <f>IF('Crisis Indicator Data'!#REF!="No Data",1,IF(#REF!&lt;&gt;"",1,0))</f>
        <v>#REF!</v>
      </c>
      <c r="AN93" s="25" t="e">
        <f>IF('Crisis Indicator Data'!#REF!="No Data",1,IF(#REF!&lt;&gt;"",1,0))</f>
        <v>#REF!</v>
      </c>
      <c r="AO93" s="25" t="e">
        <f>IF('Crisis Indicator Data'!#REF!="No Data",1,IF(#REF!&lt;&gt;"",1,0))</f>
        <v>#REF!</v>
      </c>
      <c r="AP93" s="25" t="e">
        <f>IF('Crisis Indicator Data'!#REF!="No Data",1,IF(#REF!&lt;&gt;"",1,0))</f>
        <v>#REF!</v>
      </c>
      <c r="AQ93" s="25" t="e">
        <f>IF('Crisis Indicator Data'!#REF!="No Data",1,IF(#REF!&lt;&gt;"",1,0))</f>
        <v>#REF!</v>
      </c>
      <c r="AR93" s="25" t="e">
        <f>IF('Crisis Indicator Data'!#REF!="No Data",1,IF(#REF!&lt;&gt;"",1,0))</f>
        <v>#REF!</v>
      </c>
      <c r="AS93" s="25" t="e">
        <f>IF('Crisis Indicator Data'!#REF!="No Data",1,IF(#REF!&lt;&gt;"",1,0))</f>
        <v>#REF!</v>
      </c>
      <c r="AT93" s="25" t="e">
        <f>IF('Crisis Indicator Data'!#REF!="No Data",1,IF(#REF!&lt;&gt;"",1,0))</f>
        <v>#REF!</v>
      </c>
      <c r="AU93" s="25" t="e">
        <f>IF('Crisis Indicator Data'!#REF!="No Data",1,IF(#REF!&lt;&gt;"",1,0))</f>
        <v>#REF!</v>
      </c>
      <c r="AV93" s="25" t="e">
        <f>IF('Crisis Indicator Data'!#REF!="No Data",1,IF(#REF!&lt;&gt;"",1,0))</f>
        <v>#REF!</v>
      </c>
      <c r="AW93" s="25" t="e">
        <f>IF('Crisis Indicator Data'!#REF!="No Data",1,IF(#REF!&lt;&gt;"",1,0))</f>
        <v>#REF!</v>
      </c>
      <c r="AX93" s="25" t="e">
        <f>IF('Crisis Indicator Data'!#REF!="No Data",1,IF(#REF!&lt;&gt;"",1,0))</f>
        <v>#REF!</v>
      </c>
      <c r="AY93" s="25" t="e">
        <f>IF('Crisis Indicator Data'!#REF!="No Data",1,IF(#REF!&lt;&gt;"",1,0))</f>
        <v>#REF!</v>
      </c>
      <c r="AZ93" s="25" t="e">
        <f>IF('Crisis Indicator Data'!#REF!="No Data",1,IF(#REF!&lt;&gt;"",1,0))</f>
        <v>#REF!</v>
      </c>
      <c r="BA93" t="e">
        <f t="shared" si="4"/>
        <v>#REF!</v>
      </c>
      <c r="BB93" s="27" t="e">
        <f t="shared" si="5"/>
        <v>#REF!</v>
      </c>
    </row>
    <row r="94" spans="1:54" x14ac:dyDescent="0.35">
      <c r="A94" t="s">
        <v>7924</v>
      </c>
      <c r="B94" s="25" t="e">
        <f>IF('Crisis Indicator Data'!#REF!="No Data",1,IF(#REF!&lt;&gt;"",1,0))</f>
        <v>#REF!</v>
      </c>
      <c r="C94" s="25" t="e">
        <f>IF('Crisis Indicator Data'!#REF!="No Data",1,IF(#REF!&lt;&gt;"",1,0))</f>
        <v>#REF!</v>
      </c>
      <c r="D94" s="25" t="e">
        <f>IF('Crisis Indicator Data'!#REF!="No Data",1,IF(#REF!&lt;&gt;"",1,0))</f>
        <v>#REF!</v>
      </c>
      <c r="E94" s="25" t="e">
        <f>IF('Crisis Indicator Data'!#REF!="No Data",1,IF(#REF!&lt;&gt;"",1,0))</f>
        <v>#REF!</v>
      </c>
      <c r="F94" s="25" t="e">
        <f>IF('Crisis Indicator Data'!#REF!="No Data",1,IF(#REF!&lt;&gt;"",1,0))</f>
        <v>#REF!</v>
      </c>
      <c r="G94" s="25" t="e">
        <f>IF('Crisis Indicator Data'!#REF!="No Data",1,IF(#REF!&lt;&gt;"",1,0))</f>
        <v>#REF!</v>
      </c>
      <c r="H94" s="25" t="e">
        <f>IF('Crisis Indicator Data'!#REF!="No Data",1,IF(#REF!&lt;&gt;"",1,0))</f>
        <v>#REF!</v>
      </c>
      <c r="I94" s="25" t="e">
        <f>IF('Crisis Indicator Data'!#REF!="No Data",1,IF(#REF!&lt;&gt;"",1,0))</f>
        <v>#REF!</v>
      </c>
      <c r="J94" s="25" t="e">
        <f>IF('Crisis Indicator Data'!#REF!="No Data",1,IF(#REF!&lt;&gt;"",1,0))</f>
        <v>#REF!</v>
      </c>
      <c r="K94" s="25" t="e">
        <f>IF('Crisis Indicator Data'!#REF!="No Data",1,IF(#REF!&lt;&gt;"",1,0))</f>
        <v>#REF!</v>
      </c>
      <c r="L94" s="25" t="e">
        <f>IF('Crisis Indicator Data'!#REF!="No Data",1,IF(#REF!&lt;&gt;"",1,0))</f>
        <v>#REF!</v>
      </c>
      <c r="M94" s="25" t="e">
        <f>IF('Crisis Indicator Data'!#REF!="No Data",1,IF(#REF!&lt;&gt;"",1,0))</f>
        <v>#REF!</v>
      </c>
      <c r="N94" s="25" t="e">
        <f>IF('Crisis Indicator Data'!#REF!="No Data",1,IF(#REF!&lt;&gt;"",1,0))</f>
        <v>#REF!</v>
      </c>
      <c r="O94" s="25" t="e">
        <f>IF('Crisis Indicator Data'!#REF!="No Data",1,IF(#REF!&lt;&gt;"",1,0))</f>
        <v>#REF!</v>
      </c>
      <c r="P94" s="25" t="e">
        <f>IF('Crisis Indicator Data'!#REF!="No Data",1,IF(#REF!&lt;&gt;"",1,0))</f>
        <v>#REF!</v>
      </c>
      <c r="Q94" s="25" t="e">
        <f>IF('Crisis Indicator Data'!#REF!="No Data",1,IF(#REF!&lt;&gt;"",1,0))</f>
        <v>#REF!</v>
      </c>
      <c r="R94" s="25" t="e">
        <f>IF('Crisis Indicator Data'!#REF!="No Data",1,IF(#REF!&lt;&gt;"",1,0))</f>
        <v>#REF!</v>
      </c>
      <c r="S94" s="25" t="e">
        <f>IF('Crisis Indicator Data'!#REF!="No Data",1,IF(#REF!&lt;&gt;"",1,0))</f>
        <v>#REF!</v>
      </c>
      <c r="T94" s="25" t="e">
        <f>IF('Crisis Indicator Data'!#REF!="No Data",1,IF(#REF!&lt;&gt;"",1,0))</f>
        <v>#REF!</v>
      </c>
      <c r="U94" s="25" t="e">
        <f>IF('Crisis Indicator Data'!#REF!="No Data",1,IF(#REF!&lt;&gt;"",1,0))</f>
        <v>#REF!</v>
      </c>
      <c r="V94" s="25" t="e">
        <f>IF('Crisis Indicator Data'!#REF!="No Data",1,IF(#REF!&lt;&gt;"",1,0))</f>
        <v>#REF!</v>
      </c>
      <c r="W94" s="25" t="e">
        <f>IF('Crisis Indicator Data'!#REF!="No Data",1,IF(#REF!&lt;&gt;"",1,0))</f>
        <v>#REF!</v>
      </c>
      <c r="X94" s="25" t="e">
        <f>IF('Crisis Indicator Data'!#REF!="No Data",1,IF(#REF!&lt;&gt;"",1,0))</f>
        <v>#REF!</v>
      </c>
      <c r="Y94" s="25" t="e">
        <f>IF('Crisis Indicator Data'!#REF!="No Data",1,IF(#REF!&lt;&gt;"",1,0))</f>
        <v>#REF!</v>
      </c>
      <c r="Z94" s="25" t="e">
        <f>IF('Crisis Indicator Data'!#REF!="No Data",1,IF(#REF!&lt;&gt;"",1,0))</f>
        <v>#REF!</v>
      </c>
      <c r="AA94" s="25" t="e">
        <f>IF('Crisis Indicator Data'!#REF!="No Data",1,IF(#REF!&lt;&gt;"",1,0))</f>
        <v>#REF!</v>
      </c>
      <c r="AB94" s="25" t="e">
        <f>IF('Crisis Indicator Data'!#REF!="No Data",1,IF(#REF!&lt;&gt;"",1,0))</f>
        <v>#REF!</v>
      </c>
      <c r="AC94" s="25" t="e">
        <f>IF('Crisis Indicator Data'!#REF!="No Data",1,IF(#REF!&lt;&gt;"",1,0))</f>
        <v>#REF!</v>
      </c>
      <c r="AD94" s="25" t="e">
        <f>IF('Crisis Indicator Data'!#REF!="No Data",1,IF(#REF!&lt;&gt;"",1,0))</f>
        <v>#REF!</v>
      </c>
      <c r="AE94" s="25" t="e">
        <f>IF('Crisis Indicator Data'!#REF!="No Data",1,IF(#REF!&lt;&gt;"",1,0))</f>
        <v>#REF!</v>
      </c>
      <c r="AF94" s="25" t="e">
        <f>IF('Crisis Indicator Data'!#REF!="No Data",1,IF(#REF!&lt;&gt;"",1,0))</f>
        <v>#REF!</v>
      </c>
      <c r="AG94" s="25" t="e">
        <f>IF('Crisis Indicator Data'!#REF!="No Data",1,IF(#REF!&lt;&gt;"",1,0))</f>
        <v>#REF!</v>
      </c>
      <c r="AH94" s="25" t="e">
        <f>IF('Crisis Indicator Data'!#REF!="No Data",1,IF(#REF!&lt;&gt;"",1,0))</f>
        <v>#REF!</v>
      </c>
      <c r="AI94" s="25" t="e">
        <f>IF('Crisis Indicator Data'!#REF!="No Data",1,IF(#REF!&lt;&gt;"",1,0))</f>
        <v>#REF!</v>
      </c>
      <c r="AJ94" s="25" t="e">
        <f>IF('Crisis Indicator Data'!#REF!="No Data",1,IF(#REF!&lt;&gt;"",1,0))</f>
        <v>#REF!</v>
      </c>
      <c r="AK94" s="25" t="e">
        <f>IF('Crisis Indicator Data'!#REF!="No Data",1,IF(#REF!&lt;&gt;"",1,0))</f>
        <v>#REF!</v>
      </c>
      <c r="AL94" s="25" t="e">
        <f>IF('Crisis Indicator Data'!#REF!="No Data",1,IF(#REF!&lt;&gt;"",1,0))</f>
        <v>#REF!</v>
      </c>
      <c r="AM94" s="25" t="e">
        <f>IF('Crisis Indicator Data'!#REF!="No Data",1,IF(#REF!&lt;&gt;"",1,0))</f>
        <v>#REF!</v>
      </c>
      <c r="AN94" s="25" t="e">
        <f>IF('Crisis Indicator Data'!#REF!="No Data",1,IF(#REF!&lt;&gt;"",1,0))</f>
        <v>#REF!</v>
      </c>
      <c r="AO94" s="25" t="e">
        <f>IF('Crisis Indicator Data'!#REF!="No Data",1,IF(#REF!&lt;&gt;"",1,0))</f>
        <v>#REF!</v>
      </c>
      <c r="AP94" s="25" t="e">
        <f>IF('Crisis Indicator Data'!#REF!="No Data",1,IF(#REF!&lt;&gt;"",1,0))</f>
        <v>#REF!</v>
      </c>
      <c r="AQ94" s="25" t="e">
        <f>IF('Crisis Indicator Data'!#REF!="No Data",1,IF(#REF!&lt;&gt;"",1,0))</f>
        <v>#REF!</v>
      </c>
      <c r="AR94" s="25" t="e">
        <f>IF('Crisis Indicator Data'!#REF!="No Data",1,IF(#REF!&lt;&gt;"",1,0))</f>
        <v>#REF!</v>
      </c>
      <c r="AS94" s="25" t="e">
        <f>IF('Crisis Indicator Data'!#REF!="No Data",1,IF(#REF!&lt;&gt;"",1,0))</f>
        <v>#REF!</v>
      </c>
      <c r="AT94" s="25" t="e">
        <f>IF('Crisis Indicator Data'!#REF!="No Data",1,IF(#REF!&lt;&gt;"",1,0))</f>
        <v>#REF!</v>
      </c>
      <c r="AU94" s="25" t="e">
        <f>IF('Crisis Indicator Data'!#REF!="No Data",1,IF(#REF!&lt;&gt;"",1,0))</f>
        <v>#REF!</v>
      </c>
      <c r="AV94" s="25" t="e">
        <f>IF('Crisis Indicator Data'!#REF!="No Data",1,IF(#REF!&lt;&gt;"",1,0))</f>
        <v>#REF!</v>
      </c>
      <c r="AW94" s="25" t="e">
        <f>IF('Crisis Indicator Data'!#REF!="No Data",1,IF(#REF!&lt;&gt;"",1,0))</f>
        <v>#REF!</v>
      </c>
      <c r="AX94" s="25" t="e">
        <f>IF('Crisis Indicator Data'!#REF!="No Data",1,IF(#REF!&lt;&gt;"",1,0))</f>
        <v>#REF!</v>
      </c>
      <c r="AY94" s="25" t="e">
        <f>IF('Crisis Indicator Data'!#REF!="No Data",1,IF(#REF!&lt;&gt;"",1,0))</f>
        <v>#REF!</v>
      </c>
      <c r="AZ94" s="25" t="e">
        <f>IF('Crisis Indicator Data'!#REF!="No Data",1,IF(#REF!&lt;&gt;"",1,0))</f>
        <v>#REF!</v>
      </c>
      <c r="BA94" t="e">
        <f t="shared" si="4"/>
        <v>#REF!</v>
      </c>
      <c r="BB94" s="27" t="e">
        <f t="shared" si="5"/>
        <v>#REF!</v>
      </c>
    </row>
    <row r="95" spans="1:54" x14ac:dyDescent="0.35">
      <c r="A95" t="s">
        <v>7908</v>
      </c>
      <c r="B95" s="25" t="e">
        <f>IF('Crisis Indicator Data'!#REF!="No Data",1,IF(#REF!&lt;&gt;"",1,0))</f>
        <v>#REF!</v>
      </c>
      <c r="C95" s="25" t="e">
        <f>IF('Crisis Indicator Data'!#REF!="No Data",1,IF(#REF!&lt;&gt;"",1,0))</f>
        <v>#REF!</v>
      </c>
      <c r="D95" s="25" t="e">
        <f>IF('Crisis Indicator Data'!#REF!="No Data",1,IF(#REF!&lt;&gt;"",1,0))</f>
        <v>#REF!</v>
      </c>
      <c r="E95" s="25" t="e">
        <f>IF('Crisis Indicator Data'!#REF!="No Data",1,IF(#REF!&lt;&gt;"",1,0))</f>
        <v>#REF!</v>
      </c>
      <c r="F95" s="25" t="e">
        <f>IF('Crisis Indicator Data'!#REF!="No Data",1,IF(#REF!&lt;&gt;"",1,0))</f>
        <v>#REF!</v>
      </c>
      <c r="G95" s="25" t="e">
        <f>IF('Crisis Indicator Data'!#REF!="No Data",1,IF(#REF!&lt;&gt;"",1,0))</f>
        <v>#REF!</v>
      </c>
      <c r="H95" s="25" t="e">
        <f>IF('Crisis Indicator Data'!#REF!="No Data",1,IF(#REF!&lt;&gt;"",1,0))</f>
        <v>#REF!</v>
      </c>
      <c r="I95" s="25" t="e">
        <f>IF('Crisis Indicator Data'!#REF!="No Data",1,IF(#REF!&lt;&gt;"",1,0))</f>
        <v>#REF!</v>
      </c>
      <c r="J95" s="25" t="e">
        <f>IF('Crisis Indicator Data'!#REF!="No Data",1,IF(#REF!&lt;&gt;"",1,0))</f>
        <v>#REF!</v>
      </c>
      <c r="K95" s="25" t="e">
        <f>IF('Crisis Indicator Data'!#REF!="No Data",1,IF(#REF!&lt;&gt;"",1,0))</f>
        <v>#REF!</v>
      </c>
      <c r="L95" s="25" t="e">
        <f>IF('Crisis Indicator Data'!#REF!="No Data",1,IF(#REF!&lt;&gt;"",1,0))</f>
        <v>#REF!</v>
      </c>
      <c r="M95" s="25" t="e">
        <f>IF('Crisis Indicator Data'!#REF!="No Data",1,IF(#REF!&lt;&gt;"",1,0))</f>
        <v>#REF!</v>
      </c>
      <c r="N95" s="25" t="e">
        <f>IF('Crisis Indicator Data'!#REF!="No Data",1,IF(#REF!&lt;&gt;"",1,0))</f>
        <v>#REF!</v>
      </c>
      <c r="O95" s="25" t="e">
        <f>IF('Crisis Indicator Data'!#REF!="No Data",1,IF(#REF!&lt;&gt;"",1,0))</f>
        <v>#REF!</v>
      </c>
      <c r="P95" s="25" t="e">
        <f>IF('Crisis Indicator Data'!#REF!="No Data",1,IF(#REF!&lt;&gt;"",1,0))</f>
        <v>#REF!</v>
      </c>
      <c r="Q95" s="25" t="e">
        <f>IF('Crisis Indicator Data'!#REF!="No Data",1,IF(#REF!&lt;&gt;"",1,0))</f>
        <v>#REF!</v>
      </c>
      <c r="R95" s="25" t="e">
        <f>IF('Crisis Indicator Data'!#REF!="No Data",1,IF(#REF!&lt;&gt;"",1,0))</f>
        <v>#REF!</v>
      </c>
      <c r="S95" s="25" t="e">
        <f>IF('Crisis Indicator Data'!#REF!="No Data",1,IF(#REF!&lt;&gt;"",1,0))</f>
        <v>#REF!</v>
      </c>
      <c r="T95" s="25" t="e">
        <f>IF('Crisis Indicator Data'!#REF!="No Data",1,IF(#REF!&lt;&gt;"",1,0))</f>
        <v>#REF!</v>
      </c>
      <c r="U95" s="25" t="e">
        <f>IF('Crisis Indicator Data'!#REF!="No Data",1,IF(#REF!&lt;&gt;"",1,0))</f>
        <v>#REF!</v>
      </c>
      <c r="V95" s="25" t="e">
        <f>IF('Crisis Indicator Data'!#REF!="No Data",1,IF(#REF!&lt;&gt;"",1,0))</f>
        <v>#REF!</v>
      </c>
      <c r="W95" s="25" t="e">
        <f>IF('Crisis Indicator Data'!#REF!="No Data",1,IF(#REF!&lt;&gt;"",1,0))</f>
        <v>#REF!</v>
      </c>
      <c r="X95" s="25" t="e">
        <f>IF('Crisis Indicator Data'!#REF!="No Data",1,IF(#REF!&lt;&gt;"",1,0))</f>
        <v>#REF!</v>
      </c>
      <c r="Y95" s="25" t="e">
        <f>IF('Crisis Indicator Data'!#REF!="No Data",1,IF(#REF!&lt;&gt;"",1,0))</f>
        <v>#REF!</v>
      </c>
      <c r="Z95" s="25" t="e">
        <f>IF('Crisis Indicator Data'!#REF!="No Data",1,IF(#REF!&lt;&gt;"",1,0))</f>
        <v>#REF!</v>
      </c>
      <c r="AA95" s="25" t="e">
        <f>IF('Crisis Indicator Data'!#REF!="No Data",1,IF(#REF!&lt;&gt;"",1,0))</f>
        <v>#REF!</v>
      </c>
      <c r="AB95" s="25" t="e">
        <f>IF('Crisis Indicator Data'!#REF!="No Data",1,IF(#REF!&lt;&gt;"",1,0))</f>
        <v>#REF!</v>
      </c>
      <c r="AC95" s="25" t="e">
        <f>IF('Crisis Indicator Data'!#REF!="No Data",1,IF(#REF!&lt;&gt;"",1,0))</f>
        <v>#REF!</v>
      </c>
      <c r="AD95" s="25" t="e">
        <f>IF('Crisis Indicator Data'!#REF!="No Data",1,IF(#REF!&lt;&gt;"",1,0))</f>
        <v>#REF!</v>
      </c>
      <c r="AE95" s="25" t="e">
        <f>IF('Crisis Indicator Data'!#REF!="No Data",1,IF(#REF!&lt;&gt;"",1,0))</f>
        <v>#REF!</v>
      </c>
      <c r="AF95" s="25" t="e">
        <f>IF('Crisis Indicator Data'!#REF!="No Data",1,IF(#REF!&lt;&gt;"",1,0))</f>
        <v>#REF!</v>
      </c>
      <c r="AG95" s="25" t="e">
        <f>IF('Crisis Indicator Data'!#REF!="No Data",1,IF(#REF!&lt;&gt;"",1,0))</f>
        <v>#REF!</v>
      </c>
      <c r="AH95" s="25" t="e">
        <f>IF('Crisis Indicator Data'!#REF!="No Data",1,IF(#REF!&lt;&gt;"",1,0))</f>
        <v>#REF!</v>
      </c>
      <c r="AI95" s="25" t="e">
        <f>IF('Crisis Indicator Data'!#REF!="No Data",1,IF(#REF!&lt;&gt;"",1,0))</f>
        <v>#REF!</v>
      </c>
      <c r="AJ95" s="25" t="e">
        <f>IF('Crisis Indicator Data'!#REF!="No Data",1,IF(#REF!&lt;&gt;"",1,0))</f>
        <v>#REF!</v>
      </c>
      <c r="AK95" s="25" t="e">
        <f>IF('Crisis Indicator Data'!#REF!="No Data",1,IF(#REF!&lt;&gt;"",1,0))</f>
        <v>#REF!</v>
      </c>
      <c r="AL95" s="25" t="e">
        <f>IF('Crisis Indicator Data'!#REF!="No Data",1,IF(#REF!&lt;&gt;"",1,0))</f>
        <v>#REF!</v>
      </c>
      <c r="AM95" s="25" t="e">
        <f>IF('Crisis Indicator Data'!#REF!="No Data",1,IF(#REF!&lt;&gt;"",1,0))</f>
        <v>#REF!</v>
      </c>
      <c r="AN95" s="25" t="e">
        <f>IF('Crisis Indicator Data'!#REF!="No Data",1,IF(#REF!&lt;&gt;"",1,0))</f>
        <v>#REF!</v>
      </c>
      <c r="AO95" s="25" t="e">
        <f>IF('Crisis Indicator Data'!#REF!="No Data",1,IF(#REF!&lt;&gt;"",1,0))</f>
        <v>#REF!</v>
      </c>
      <c r="AP95" s="25" t="e">
        <f>IF('Crisis Indicator Data'!#REF!="No Data",1,IF(#REF!&lt;&gt;"",1,0))</f>
        <v>#REF!</v>
      </c>
      <c r="AQ95" s="25" t="e">
        <f>IF('Crisis Indicator Data'!#REF!="No Data",1,IF(#REF!&lt;&gt;"",1,0))</f>
        <v>#REF!</v>
      </c>
      <c r="AR95" s="25" t="e">
        <f>IF('Crisis Indicator Data'!#REF!="No Data",1,IF(#REF!&lt;&gt;"",1,0))</f>
        <v>#REF!</v>
      </c>
      <c r="AS95" s="25" t="e">
        <f>IF('Crisis Indicator Data'!#REF!="No Data",1,IF(#REF!&lt;&gt;"",1,0))</f>
        <v>#REF!</v>
      </c>
      <c r="AT95" s="25" t="e">
        <f>IF('Crisis Indicator Data'!#REF!="No Data",1,IF(#REF!&lt;&gt;"",1,0))</f>
        <v>#REF!</v>
      </c>
      <c r="AU95" s="25" t="e">
        <f>IF('Crisis Indicator Data'!#REF!="No Data",1,IF(#REF!&lt;&gt;"",1,0))</f>
        <v>#REF!</v>
      </c>
      <c r="AV95" s="25" t="e">
        <f>IF('Crisis Indicator Data'!#REF!="No Data",1,IF(#REF!&lt;&gt;"",1,0))</f>
        <v>#REF!</v>
      </c>
      <c r="AW95" s="25" t="e">
        <f>IF('Crisis Indicator Data'!#REF!="No Data",1,IF(#REF!&lt;&gt;"",1,0))</f>
        <v>#REF!</v>
      </c>
      <c r="AX95" s="25" t="e">
        <f>IF('Crisis Indicator Data'!#REF!="No Data",1,IF(#REF!&lt;&gt;"",1,0))</f>
        <v>#REF!</v>
      </c>
      <c r="AY95" s="25" t="e">
        <f>IF('Crisis Indicator Data'!#REF!="No Data",1,IF(#REF!&lt;&gt;"",1,0))</f>
        <v>#REF!</v>
      </c>
      <c r="AZ95" s="25" t="e">
        <f>IF('Crisis Indicator Data'!#REF!="No Data",1,IF(#REF!&lt;&gt;"",1,0))</f>
        <v>#REF!</v>
      </c>
      <c r="BA95" t="e">
        <f t="shared" si="4"/>
        <v>#REF!</v>
      </c>
      <c r="BB95" s="27" t="e">
        <f t="shared" si="5"/>
        <v>#REF!</v>
      </c>
    </row>
    <row r="96" spans="1:54" x14ac:dyDescent="0.35">
      <c r="A96" t="s">
        <v>7918</v>
      </c>
      <c r="B96" s="25" t="e">
        <f>IF('Crisis Indicator Data'!#REF!="No Data",1,IF(#REF!&lt;&gt;"",1,0))</f>
        <v>#REF!</v>
      </c>
      <c r="C96" s="25" t="e">
        <f>IF('Crisis Indicator Data'!#REF!="No Data",1,IF(#REF!&lt;&gt;"",1,0))</f>
        <v>#REF!</v>
      </c>
      <c r="D96" s="25" t="e">
        <f>IF('Crisis Indicator Data'!#REF!="No Data",1,IF(#REF!&lt;&gt;"",1,0))</f>
        <v>#REF!</v>
      </c>
      <c r="E96" s="25" t="e">
        <f>IF('Crisis Indicator Data'!#REF!="No Data",1,IF(#REF!&lt;&gt;"",1,0))</f>
        <v>#REF!</v>
      </c>
      <c r="F96" s="25" t="e">
        <f>IF('Crisis Indicator Data'!#REF!="No Data",1,IF(#REF!&lt;&gt;"",1,0))</f>
        <v>#REF!</v>
      </c>
      <c r="G96" s="25" t="e">
        <f>IF('Crisis Indicator Data'!#REF!="No Data",1,IF(#REF!&lt;&gt;"",1,0))</f>
        <v>#REF!</v>
      </c>
      <c r="H96" s="25" t="e">
        <f>IF('Crisis Indicator Data'!#REF!="No Data",1,IF(#REF!&lt;&gt;"",1,0))</f>
        <v>#REF!</v>
      </c>
      <c r="I96" s="25" t="e">
        <f>IF('Crisis Indicator Data'!#REF!="No Data",1,IF(#REF!&lt;&gt;"",1,0))</f>
        <v>#REF!</v>
      </c>
      <c r="J96" s="25" t="e">
        <f>IF('Crisis Indicator Data'!#REF!="No Data",1,IF(#REF!&lt;&gt;"",1,0))</f>
        <v>#REF!</v>
      </c>
      <c r="K96" s="25" t="e">
        <f>IF('Crisis Indicator Data'!#REF!="No Data",1,IF(#REF!&lt;&gt;"",1,0))</f>
        <v>#REF!</v>
      </c>
      <c r="L96" s="25" t="e">
        <f>IF('Crisis Indicator Data'!#REF!="No Data",1,IF(#REF!&lt;&gt;"",1,0))</f>
        <v>#REF!</v>
      </c>
      <c r="M96" s="25" t="e">
        <f>IF('Crisis Indicator Data'!#REF!="No Data",1,IF(#REF!&lt;&gt;"",1,0))</f>
        <v>#REF!</v>
      </c>
      <c r="N96" s="25" t="e">
        <f>IF('Crisis Indicator Data'!#REF!="No Data",1,IF(#REF!&lt;&gt;"",1,0))</f>
        <v>#REF!</v>
      </c>
      <c r="O96" s="25" t="e">
        <f>IF('Crisis Indicator Data'!#REF!="No Data",1,IF(#REF!&lt;&gt;"",1,0))</f>
        <v>#REF!</v>
      </c>
      <c r="P96" s="25" t="e">
        <f>IF('Crisis Indicator Data'!#REF!="No Data",1,IF(#REF!&lt;&gt;"",1,0))</f>
        <v>#REF!</v>
      </c>
      <c r="Q96" s="25" t="e">
        <f>IF('Crisis Indicator Data'!#REF!="No Data",1,IF(#REF!&lt;&gt;"",1,0))</f>
        <v>#REF!</v>
      </c>
      <c r="R96" s="25" t="e">
        <f>IF('Crisis Indicator Data'!#REF!="No Data",1,IF(#REF!&lt;&gt;"",1,0))</f>
        <v>#REF!</v>
      </c>
      <c r="S96" s="25" t="e">
        <f>IF('Crisis Indicator Data'!#REF!="No Data",1,IF(#REF!&lt;&gt;"",1,0))</f>
        <v>#REF!</v>
      </c>
      <c r="T96" s="25" t="e">
        <f>IF('Crisis Indicator Data'!#REF!="No Data",1,IF(#REF!&lt;&gt;"",1,0))</f>
        <v>#REF!</v>
      </c>
      <c r="U96" s="25" t="e">
        <f>IF('Crisis Indicator Data'!#REF!="No Data",1,IF(#REF!&lt;&gt;"",1,0))</f>
        <v>#REF!</v>
      </c>
      <c r="V96" s="25" t="e">
        <f>IF('Crisis Indicator Data'!#REF!="No Data",1,IF(#REF!&lt;&gt;"",1,0))</f>
        <v>#REF!</v>
      </c>
      <c r="W96" s="25" t="e">
        <f>IF('Crisis Indicator Data'!#REF!="No Data",1,IF(#REF!&lt;&gt;"",1,0))</f>
        <v>#REF!</v>
      </c>
      <c r="X96" s="25" t="e">
        <f>IF('Crisis Indicator Data'!#REF!="No Data",1,IF(#REF!&lt;&gt;"",1,0))</f>
        <v>#REF!</v>
      </c>
      <c r="Y96" s="25" t="e">
        <f>IF('Crisis Indicator Data'!#REF!="No Data",1,IF(#REF!&lt;&gt;"",1,0))</f>
        <v>#REF!</v>
      </c>
      <c r="Z96" s="25" t="e">
        <f>IF('Crisis Indicator Data'!#REF!="No Data",1,IF(#REF!&lt;&gt;"",1,0))</f>
        <v>#REF!</v>
      </c>
      <c r="AA96" s="25" t="e">
        <f>IF('Crisis Indicator Data'!#REF!="No Data",1,IF(#REF!&lt;&gt;"",1,0))</f>
        <v>#REF!</v>
      </c>
      <c r="AB96" s="25" t="e">
        <f>IF('Crisis Indicator Data'!#REF!="No Data",1,IF(#REF!&lt;&gt;"",1,0))</f>
        <v>#REF!</v>
      </c>
      <c r="AC96" s="25" t="e">
        <f>IF('Crisis Indicator Data'!#REF!="No Data",1,IF(#REF!&lt;&gt;"",1,0))</f>
        <v>#REF!</v>
      </c>
      <c r="AD96" s="25" t="e">
        <f>IF('Crisis Indicator Data'!#REF!="No Data",1,IF(#REF!&lt;&gt;"",1,0))</f>
        <v>#REF!</v>
      </c>
      <c r="AE96" s="25" t="e">
        <f>IF('Crisis Indicator Data'!#REF!="No Data",1,IF(#REF!&lt;&gt;"",1,0))</f>
        <v>#REF!</v>
      </c>
      <c r="AF96" s="25" t="e">
        <f>IF('Crisis Indicator Data'!#REF!="No Data",1,IF(#REF!&lt;&gt;"",1,0))</f>
        <v>#REF!</v>
      </c>
      <c r="AG96" s="25" t="e">
        <f>IF('Crisis Indicator Data'!#REF!="No Data",1,IF(#REF!&lt;&gt;"",1,0))</f>
        <v>#REF!</v>
      </c>
      <c r="AH96" s="25" t="e">
        <f>IF('Crisis Indicator Data'!#REF!="No Data",1,IF(#REF!&lt;&gt;"",1,0))</f>
        <v>#REF!</v>
      </c>
      <c r="AI96" s="25" t="e">
        <f>IF('Crisis Indicator Data'!#REF!="No Data",1,IF(#REF!&lt;&gt;"",1,0))</f>
        <v>#REF!</v>
      </c>
      <c r="AJ96" s="25" t="e">
        <f>IF('Crisis Indicator Data'!#REF!="No Data",1,IF(#REF!&lt;&gt;"",1,0))</f>
        <v>#REF!</v>
      </c>
      <c r="AK96" s="25" t="e">
        <f>IF('Crisis Indicator Data'!#REF!="No Data",1,IF(#REF!&lt;&gt;"",1,0))</f>
        <v>#REF!</v>
      </c>
      <c r="AL96" s="25" t="e">
        <f>IF('Crisis Indicator Data'!#REF!="No Data",1,IF(#REF!&lt;&gt;"",1,0))</f>
        <v>#REF!</v>
      </c>
      <c r="AM96" s="25" t="e">
        <f>IF('Crisis Indicator Data'!#REF!="No Data",1,IF(#REF!&lt;&gt;"",1,0))</f>
        <v>#REF!</v>
      </c>
      <c r="AN96" s="25" t="e">
        <f>IF('Crisis Indicator Data'!#REF!="No Data",1,IF(#REF!&lt;&gt;"",1,0))</f>
        <v>#REF!</v>
      </c>
      <c r="AO96" s="25" t="e">
        <f>IF('Crisis Indicator Data'!#REF!="No Data",1,IF(#REF!&lt;&gt;"",1,0))</f>
        <v>#REF!</v>
      </c>
      <c r="AP96" s="25" t="e">
        <f>IF('Crisis Indicator Data'!#REF!="No Data",1,IF(#REF!&lt;&gt;"",1,0))</f>
        <v>#REF!</v>
      </c>
      <c r="AQ96" s="25" t="e">
        <f>IF('Crisis Indicator Data'!#REF!="No Data",1,IF(#REF!&lt;&gt;"",1,0))</f>
        <v>#REF!</v>
      </c>
      <c r="AR96" s="25" t="e">
        <f>IF('Crisis Indicator Data'!#REF!="No Data",1,IF(#REF!&lt;&gt;"",1,0))</f>
        <v>#REF!</v>
      </c>
      <c r="AS96" s="25" t="e">
        <f>IF('Crisis Indicator Data'!#REF!="No Data",1,IF(#REF!&lt;&gt;"",1,0))</f>
        <v>#REF!</v>
      </c>
      <c r="AT96" s="25" t="e">
        <f>IF('Crisis Indicator Data'!#REF!="No Data",1,IF(#REF!&lt;&gt;"",1,0))</f>
        <v>#REF!</v>
      </c>
      <c r="AU96" s="25" t="e">
        <f>IF('Crisis Indicator Data'!#REF!="No Data",1,IF(#REF!&lt;&gt;"",1,0))</f>
        <v>#REF!</v>
      </c>
      <c r="AV96" s="25" t="e">
        <f>IF('Crisis Indicator Data'!#REF!="No Data",1,IF(#REF!&lt;&gt;"",1,0))</f>
        <v>#REF!</v>
      </c>
      <c r="AW96" s="25" t="e">
        <f>IF('Crisis Indicator Data'!#REF!="No Data",1,IF(#REF!&lt;&gt;"",1,0))</f>
        <v>#REF!</v>
      </c>
      <c r="AX96" s="25" t="e">
        <f>IF('Crisis Indicator Data'!#REF!="No Data",1,IF(#REF!&lt;&gt;"",1,0))</f>
        <v>#REF!</v>
      </c>
      <c r="AY96" s="25" t="e">
        <f>IF('Crisis Indicator Data'!#REF!="No Data",1,IF(#REF!&lt;&gt;"",1,0))</f>
        <v>#REF!</v>
      </c>
      <c r="AZ96" s="25" t="e">
        <f>IF('Crisis Indicator Data'!#REF!="No Data",1,IF(#REF!&lt;&gt;"",1,0))</f>
        <v>#REF!</v>
      </c>
      <c r="BA96" t="e">
        <f t="shared" si="4"/>
        <v>#REF!</v>
      </c>
      <c r="BB96" s="27" t="e">
        <f t="shared" si="5"/>
        <v>#REF!</v>
      </c>
    </row>
    <row r="97" spans="1:54" x14ac:dyDescent="0.35">
      <c r="A97" t="s">
        <v>7910</v>
      </c>
      <c r="B97" s="25" t="e">
        <f>IF('Crisis Indicator Data'!#REF!="No Data",1,IF(#REF!&lt;&gt;"",1,0))</f>
        <v>#REF!</v>
      </c>
      <c r="C97" s="25" t="e">
        <f>IF('Crisis Indicator Data'!#REF!="No Data",1,IF(#REF!&lt;&gt;"",1,0))</f>
        <v>#REF!</v>
      </c>
      <c r="D97" s="25" t="e">
        <f>IF('Crisis Indicator Data'!#REF!="No Data",1,IF(#REF!&lt;&gt;"",1,0))</f>
        <v>#REF!</v>
      </c>
      <c r="E97" s="25" t="e">
        <f>IF('Crisis Indicator Data'!#REF!="No Data",1,IF(#REF!&lt;&gt;"",1,0))</f>
        <v>#REF!</v>
      </c>
      <c r="F97" s="25" t="e">
        <f>IF('Crisis Indicator Data'!#REF!="No Data",1,IF(#REF!&lt;&gt;"",1,0))</f>
        <v>#REF!</v>
      </c>
      <c r="G97" s="25" t="e">
        <f>IF('Crisis Indicator Data'!#REF!="No Data",1,IF(#REF!&lt;&gt;"",1,0))</f>
        <v>#REF!</v>
      </c>
      <c r="H97" s="25" t="e">
        <f>IF('Crisis Indicator Data'!#REF!="No Data",1,IF(#REF!&lt;&gt;"",1,0))</f>
        <v>#REF!</v>
      </c>
      <c r="I97" s="25" t="e">
        <f>IF('Crisis Indicator Data'!#REF!="No Data",1,IF(#REF!&lt;&gt;"",1,0))</f>
        <v>#REF!</v>
      </c>
      <c r="J97" s="25" t="e">
        <f>IF('Crisis Indicator Data'!#REF!="No Data",1,IF(#REF!&lt;&gt;"",1,0))</f>
        <v>#REF!</v>
      </c>
      <c r="K97" s="25" t="e">
        <f>IF('Crisis Indicator Data'!#REF!="No Data",1,IF(#REF!&lt;&gt;"",1,0))</f>
        <v>#REF!</v>
      </c>
      <c r="L97" s="25" t="e">
        <f>IF('Crisis Indicator Data'!#REF!="No Data",1,IF(#REF!&lt;&gt;"",1,0))</f>
        <v>#REF!</v>
      </c>
      <c r="M97" s="25" t="e">
        <f>IF('Crisis Indicator Data'!#REF!="No Data",1,IF(#REF!&lt;&gt;"",1,0))</f>
        <v>#REF!</v>
      </c>
      <c r="N97" s="25" t="e">
        <f>IF('Crisis Indicator Data'!#REF!="No Data",1,IF(#REF!&lt;&gt;"",1,0))</f>
        <v>#REF!</v>
      </c>
      <c r="O97" s="25" t="e">
        <f>IF('Crisis Indicator Data'!#REF!="No Data",1,IF(#REF!&lt;&gt;"",1,0))</f>
        <v>#REF!</v>
      </c>
      <c r="P97" s="25" t="e">
        <f>IF('Crisis Indicator Data'!#REF!="No Data",1,IF(#REF!&lt;&gt;"",1,0))</f>
        <v>#REF!</v>
      </c>
      <c r="Q97" s="25" t="e">
        <f>IF('Crisis Indicator Data'!#REF!="No Data",1,IF(#REF!&lt;&gt;"",1,0))</f>
        <v>#REF!</v>
      </c>
      <c r="R97" s="25" t="e">
        <f>IF('Crisis Indicator Data'!#REF!="No Data",1,IF(#REF!&lt;&gt;"",1,0))</f>
        <v>#REF!</v>
      </c>
      <c r="S97" s="25" t="e">
        <f>IF('Crisis Indicator Data'!#REF!="No Data",1,IF(#REF!&lt;&gt;"",1,0))</f>
        <v>#REF!</v>
      </c>
      <c r="T97" s="25" t="e">
        <f>IF('Crisis Indicator Data'!#REF!="No Data",1,IF(#REF!&lt;&gt;"",1,0))</f>
        <v>#REF!</v>
      </c>
      <c r="U97" s="25" t="e">
        <f>IF('Crisis Indicator Data'!#REF!="No Data",1,IF(#REF!&lt;&gt;"",1,0))</f>
        <v>#REF!</v>
      </c>
      <c r="V97" s="25" t="e">
        <f>IF('Crisis Indicator Data'!#REF!="No Data",1,IF(#REF!&lt;&gt;"",1,0))</f>
        <v>#REF!</v>
      </c>
      <c r="W97" s="25" t="e">
        <f>IF('Crisis Indicator Data'!#REF!="No Data",1,IF(#REF!&lt;&gt;"",1,0))</f>
        <v>#REF!</v>
      </c>
      <c r="X97" s="25" t="e">
        <f>IF('Crisis Indicator Data'!#REF!="No Data",1,IF(#REF!&lt;&gt;"",1,0))</f>
        <v>#REF!</v>
      </c>
      <c r="Y97" s="25" t="e">
        <f>IF('Crisis Indicator Data'!#REF!="No Data",1,IF(#REF!&lt;&gt;"",1,0))</f>
        <v>#REF!</v>
      </c>
      <c r="Z97" s="25" t="e">
        <f>IF('Crisis Indicator Data'!#REF!="No Data",1,IF(#REF!&lt;&gt;"",1,0))</f>
        <v>#REF!</v>
      </c>
      <c r="AA97" s="25" t="e">
        <f>IF('Crisis Indicator Data'!#REF!="No Data",1,IF(#REF!&lt;&gt;"",1,0))</f>
        <v>#REF!</v>
      </c>
      <c r="AB97" s="25" t="e">
        <f>IF('Crisis Indicator Data'!#REF!="No Data",1,IF(#REF!&lt;&gt;"",1,0))</f>
        <v>#REF!</v>
      </c>
      <c r="AC97" s="25" t="e">
        <f>IF('Crisis Indicator Data'!#REF!="No Data",1,IF(#REF!&lt;&gt;"",1,0))</f>
        <v>#REF!</v>
      </c>
      <c r="AD97" s="25" t="e">
        <f>IF('Crisis Indicator Data'!#REF!="No Data",1,IF(#REF!&lt;&gt;"",1,0))</f>
        <v>#REF!</v>
      </c>
      <c r="AE97" s="25" t="e">
        <f>IF('Crisis Indicator Data'!#REF!="No Data",1,IF(#REF!&lt;&gt;"",1,0))</f>
        <v>#REF!</v>
      </c>
      <c r="AF97" s="25" t="e">
        <f>IF('Crisis Indicator Data'!#REF!="No Data",1,IF(#REF!&lt;&gt;"",1,0))</f>
        <v>#REF!</v>
      </c>
      <c r="AG97" s="25" t="e">
        <f>IF('Crisis Indicator Data'!#REF!="No Data",1,IF(#REF!&lt;&gt;"",1,0))</f>
        <v>#REF!</v>
      </c>
      <c r="AH97" s="25" t="e">
        <f>IF('Crisis Indicator Data'!#REF!="No Data",1,IF(#REF!&lt;&gt;"",1,0))</f>
        <v>#REF!</v>
      </c>
      <c r="AI97" s="25" t="e">
        <f>IF('Crisis Indicator Data'!#REF!="No Data",1,IF(#REF!&lt;&gt;"",1,0))</f>
        <v>#REF!</v>
      </c>
      <c r="AJ97" s="25" t="e">
        <f>IF('Crisis Indicator Data'!#REF!="No Data",1,IF(#REF!&lt;&gt;"",1,0))</f>
        <v>#REF!</v>
      </c>
      <c r="AK97" s="25" t="e">
        <f>IF('Crisis Indicator Data'!#REF!="No Data",1,IF(#REF!&lt;&gt;"",1,0))</f>
        <v>#REF!</v>
      </c>
      <c r="AL97" s="25" t="e">
        <f>IF('Crisis Indicator Data'!#REF!="No Data",1,IF(#REF!&lt;&gt;"",1,0))</f>
        <v>#REF!</v>
      </c>
      <c r="AM97" s="25" t="e">
        <f>IF('Crisis Indicator Data'!#REF!="No Data",1,IF(#REF!&lt;&gt;"",1,0))</f>
        <v>#REF!</v>
      </c>
      <c r="AN97" s="25" t="e">
        <f>IF('Crisis Indicator Data'!#REF!="No Data",1,IF(#REF!&lt;&gt;"",1,0))</f>
        <v>#REF!</v>
      </c>
      <c r="AO97" s="25" t="e">
        <f>IF('Crisis Indicator Data'!#REF!="No Data",1,IF(#REF!&lt;&gt;"",1,0))</f>
        <v>#REF!</v>
      </c>
      <c r="AP97" s="25" t="e">
        <f>IF('Crisis Indicator Data'!#REF!="No Data",1,IF(#REF!&lt;&gt;"",1,0))</f>
        <v>#REF!</v>
      </c>
      <c r="AQ97" s="25" t="e">
        <f>IF('Crisis Indicator Data'!#REF!="No Data",1,IF(#REF!&lt;&gt;"",1,0))</f>
        <v>#REF!</v>
      </c>
      <c r="AR97" s="25" t="e">
        <f>IF('Crisis Indicator Data'!#REF!="No Data",1,IF(#REF!&lt;&gt;"",1,0))</f>
        <v>#REF!</v>
      </c>
      <c r="AS97" s="25" t="e">
        <f>IF('Crisis Indicator Data'!#REF!="No Data",1,IF(#REF!&lt;&gt;"",1,0))</f>
        <v>#REF!</v>
      </c>
      <c r="AT97" s="25" t="e">
        <f>IF('Crisis Indicator Data'!#REF!="No Data",1,IF(#REF!&lt;&gt;"",1,0))</f>
        <v>#REF!</v>
      </c>
      <c r="AU97" s="25" t="e">
        <f>IF('Crisis Indicator Data'!#REF!="No Data",1,IF(#REF!&lt;&gt;"",1,0))</f>
        <v>#REF!</v>
      </c>
      <c r="AV97" s="25" t="e">
        <f>IF('Crisis Indicator Data'!#REF!="No Data",1,IF(#REF!&lt;&gt;"",1,0))</f>
        <v>#REF!</v>
      </c>
      <c r="AW97" s="25" t="e">
        <f>IF('Crisis Indicator Data'!#REF!="No Data",1,IF(#REF!&lt;&gt;"",1,0))</f>
        <v>#REF!</v>
      </c>
      <c r="AX97" s="25" t="e">
        <f>IF('Crisis Indicator Data'!#REF!="No Data",1,IF(#REF!&lt;&gt;"",1,0))</f>
        <v>#REF!</v>
      </c>
      <c r="AY97" s="25" t="e">
        <f>IF('Crisis Indicator Data'!#REF!="No Data",1,IF(#REF!&lt;&gt;"",1,0))</f>
        <v>#REF!</v>
      </c>
      <c r="AZ97" s="25" t="e">
        <f>IF('Crisis Indicator Data'!#REF!="No Data",1,IF(#REF!&lt;&gt;"",1,0))</f>
        <v>#REF!</v>
      </c>
      <c r="BA97" t="e">
        <f t="shared" si="4"/>
        <v>#REF!</v>
      </c>
      <c r="BB97" s="27" t="e">
        <f t="shared" si="5"/>
        <v>#REF!</v>
      </c>
    </row>
    <row r="98" spans="1:54" x14ac:dyDescent="0.35">
      <c r="A98" t="s">
        <v>7911</v>
      </c>
      <c r="B98" s="25" t="e">
        <f>IF('Crisis Indicator Data'!#REF!="No Data",1,IF(#REF!&lt;&gt;"",1,0))</f>
        <v>#REF!</v>
      </c>
      <c r="C98" s="25" t="e">
        <f>IF('Crisis Indicator Data'!#REF!="No Data",1,IF(#REF!&lt;&gt;"",1,0))</f>
        <v>#REF!</v>
      </c>
      <c r="D98" s="25" t="e">
        <f>IF('Crisis Indicator Data'!#REF!="No Data",1,IF(#REF!&lt;&gt;"",1,0))</f>
        <v>#REF!</v>
      </c>
      <c r="E98" s="25" t="e">
        <f>IF('Crisis Indicator Data'!#REF!="No Data",1,IF(#REF!&lt;&gt;"",1,0))</f>
        <v>#REF!</v>
      </c>
      <c r="F98" s="25" t="e">
        <f>IF('Crisis Indicator Data'!#REF!="No Data",1,IF(#REF!&lt;&gt;"",1,0))</f>
        <v>#REF!</v>
      </c>
      <c r="G98" s="25" t="e">
        <f>IF('Crisis Indicator Data'!#REF!="No Data",1,IF(#REF!&lt;&gt;"",1,0))</f>
        <v>#REF!</v>
      </c>
      <c r="H98" s="25" t="e">
        <f>IF('Crisis Indicator Data'!#REF!="No Data",1,IF(#REF!&lt;&gt;"",1,0))</f>
        <v>#REF!</v>
      </c>
      <c r="I98" s="25" t="e">
        <f>IF('Crisis Indicator Data'!#REF!="No Data",1,IF(#REF!&lt;&gt;"",1,0))</f>
        <v>#REF!</v>
      </c>
      <c r="J98" s="25" t="e">
        <f>IF('Crisis Indicator Data'!#REF!="No Data",1,IF(#REF!&lt;&gt;"",1,0))</f>
        <v>#REF!</v>
      </c>
      <c r="K98" s="25" t="e">
        <f>IF('Crisis Indicator Data'!#REF!="No Data",1,IF(#REF!&lt;&gt;"",1,0))</f>
        <v>#REF!</v>
      </c>
      <c r="L98" s="25" t="e">
        <f>IF('Crisis Indicator Data'!#REF!="No Data",1,IF(#REF!&lt;&gt;"",1,0))</f>
        <v>#REF!</v>
      </c>
      <c r="M98" s="25" t="e">
        <f>IF('Crisis Indicator Data'!#REF!="No Data",1,IF(#REF!&lt;&gt;"",1,0))</f>
        <v>#REF!</v>
      </c>
      <c r="N98" s="25" t="e">
        <f>IF('Crisis Indicator Data'!#REF!="No Data",1,IF(#REF!&lt;&gt;"",1,0))</f>
        <v>#REF!</v>
      </c>
      <c r="O98" s="25" t="e">
        <f>IF('Crisis Indicator Data'!#REF!="No Data",1,IF(#REF!&lt;&gt;"",1,0))</f>
        <v>#REF!</v>
      </c>
      <c r="P98" s="25" t="e">
        <f>IF('Crisis Indicator Data'!#REF!="No Data",1,IF(#REF!&lt;&gt;"",1,0))</f>
        <v>#REF!</v>
      </c>
      <c r="Q98" s="25" t="e">
        <f>IF('Crisis Indicator Data'!#REF!="No Data",1,IF(#REF!&lt;&gt;"",1,0))</f>
        <v>#REF!</v>
      </c>
      <c r="R98" s="25" t="e">
        <f>IF('Crisis Indicator Data'!#REF!="No Data",1,IF(#REF!&lt;&gt;"",1,0))</f>
        <v>#REF!</v>
      </c>
      <c r="S98" s="25" t="e">
        <f>IF('Crisis Indicator Data'!#REF!="No Data",1,IF(#REF!&lt;&gt;"",1,0))</f>
        <v>#REF!</v>
      </c>
      <c r="T98" s="25" t="e">
        <f>IF('Crisis Indicator Data'!#REF!="No Data",1,IF(#REF!&lt;&gt;"",1,0))</f>
        <v>#REF!</v>
      </c>
      <c r="U98" s="25" t="e">
        <f>IF('Crisis Indicator Data'!#REF!="No Data",1,IF(#REF!&lt;&gt;"",1,0))</f>
        <v>#REF!</v>
      </c>
      <c r="V98" s="25" t="e">
        <f>IF('Crisis Indicator Data'!#REF!="No Data",1,IF(#REF!&lt;&gt;"",1,0))</f>
        <v>#REF!</v>
      </c>
      <c r="W98" s="25" t="e">
        <f>IF('Crisis Indicator Data'!#REF!="No Data",1,IF(#REF!&lt;&gt;"",1,0))</f>
        <v>#REF!</v>
      </c>
      <c r="X98" s="25" t="e">
        <f>IF('Crisis Indicator Data'!#REF!="No Data",1,IF(#REF!&lt;&gt;"",1,0))</f>
        <v>#REF!</v>
      </c>
      <c r="Y98" s="25" t="e">
        <f>IF('Crisis Indicator Data'!#REF!="No Data",1,IF(#REF!&lt;&gt;"",1,0))</f>
        <v>#REF!</v>
      </c>
      <c r="Z98" s="25" t="e">
        <f>IF('Crisis Indicator Data'!#REF!="No Data",1,IF(#REF!&lt;&gt;"",1,0))</f>
        <v>#REF!</v>
      </c>
      <c r="AA98" s="25" t="e">
        <f>IF('Crisis Indicator Data'!#REF!="No Data",1,IF(#REF!&lt;&gt;"",1,0))</f>
        <v>#REF!</v>
      </c>
      <c r="AB98" s="25" t="e">
        <f>IF('Crisis Indicator Data'!#REF!="No Data",1,IF(#REF!&lt;&gt;"",1,0))</f>
        <v>#REF!</v>
      </c>
      <c r="AC98" s="25" t="e">
        <f>IF('Crisis Indicator Data'!#REF!="No Data",1,IF(#REF!&lt;&gt;"",1,0))</f>
        <v>#REF!</v>
      </c>
      <c r="AD98" s="25" t="e">
        <f>IF('Crisis Indicator Data'!#REF!="No Data",1,IF(#REF!&lt;&gt;"",1,0))</f>
        <v>#REF!</v>
      </c>
      <c r="AE98" s="25" t="e">
        <f>IF('Crisis Indicator Data'!#REF!="No Data",1,IF(#REF!&lt;&gt;"",1,0))</f>
        <v>#REF!</v>
      </c>
      <c r="AF98" s="25" t="e">
        <f>IF('Crisis Indicator Data'!#REF!="No Data",1,IF(#REF!&lt;&gt;"",1,0))</f>
        <v>#REF!</v>
      </c>
      <c r="AG98" s="25" t="e">
        <f>IF('Crisis Indicator Data'!#REF!="No Data",1,IF(#REF!&lt;&gt;"",1,0))</f>
        <v>#REF!</v>
      </c>
      <c r="AH98" s="25" t="e">
        <f>IF('Crisis Indicator Data'!#REF!="No Data",1,IF(#REF!&lt;&gt;"",1,0))</f>
        <v>#REF!</v>
      </c>
      <c r="AI98" s="25" t="e">
        <f>IF('Crisis Indicator Data'!#REF!="No Data",1,IF(#REF!&lt;&gt;"",1,0))</f>
        <v>#REF!</v>
      </c>
      <c r="AJ98" s="25" t="e">
        <f>IF('Crisis Indicator Data'!#REF!="No Data",1,IF(#REF!&lt;&gt;"",1,0))</f>
        <v>#REF!</v>
      </c>
      <c r="AK98" s="25" t="e">
        <f>IF('Crisis Indicator Data'!#REF!="No Data",1,IF(#REF!&lt;&gt;"",1,0))</f>
        <v>#REF!</v>
      </c>
      <c r="AL98" s="25" t="e">
        <f>IF('Crisis Indicator Data'!#REF!="No Data",1,IF(#REF!&lt;&gt;"",1,0))</f>
        <v>#REF!</v>
      </c>
      <c r="AM98" s="25" t="e">
        <f>IF('Crisis Indicator Data'!#REF!="No Data",1,IF(#REF!&lt;&gt;"",1,0))</f>
        <v>#REF!</v>
      </c>
      <c r="AN98" s="25" t="e">
        <f>IF('Crisis Indicator Data'!#REF!="No Data",1,IF(#REF!&lt;&gt;"",1,0))</f>
        <v>#REF!</v>
      </c>
      <c r="AO98" s="25" t="e">
        <f>IF('Crisis Indicator Data'!#REF!="No Data",1,IF(#REF!&lt;&gt;"",1,0))</f>
        <v>#REF!</v>
      </c>
      <c r="AP98" s="25" t="e">
        <f>IF('Crisis Indicator Data'!#REF!="No Data",1,IF(#REF!&lt;&gt;"",1,0))</f>
        <v>#REF!</v>
      </c>
      <c r="AQ98" s="25" t="e">
        <f>IF('Crisis Indicator Data'!#REF!="No Data",1,IF(#REF!&lt;&gt;"",1,0))</f>
        <v>#REF!</v>
      </c>
      <c r="AR98" s="25" t="e">
        <f>IF('Crisis Indicator Data'!#REF!="No Data",1,IF(#REF!&lt;&gt;"",1,0))</f>
        <v>#REF!</v>
      </c>
      <c r="AS98" s="25" t="e">
        <f>IF('Crisis Indicator Data'!#REF!="No Data",1,IF(#REF!&lt;&gt;"",1,0))</f>
        <v>#REF!</v>
      </c>
      <c r="AT98" s="25" t="e">
        <f>IF('Crisis Indicator Data'!#REF!="No Data",1,IF(#REF!&lt;&gt;"",1,0))</f>
        <v>#REF!</v>
      </c>
      <c r="AU98" s="25" t="e">
        <f>IF('Crisis Indicator Data'!#REF!="No Data",1,IF(#REF!&lt;&gt;"",1,0))</f>
        <v>#REF!</v>
      </c>
      <c r="AV98" s="25" t="e">
        <f>IF('Crisis Indicator Data'!#REF!="No Data",1,IF(#REF!&lt;&gt;"",1,0))</f>
        <v>#REF!</v>
      </c>
      <c r="AW98" s="25" t="e">
        <f>IF('Crisis Indicator Data'!#REF!="No Data",1,IF(#REF!&lt;&gt;"",1,0))</f>
        <v>#REF!</v>
      </c>
      <c r="AX98" s="25" t="e">
        <f>IF('Crisis Indicator Data'!#REF!="No Data",1,IF(#REF!&lt;&gt;"",1,0))</f>
        <v>#REF!</v>
      </c>
      <c r="AY98" s="25" t="e">
        <f>IF('Crisis Indicator Data'!#REF!="No Data",1,IF(#REF!&lt;&gt;"",1,0))</f>
        <v>#REF!</v>
      </c>
      <c r="AZ98" s="25" t="e">
        <f>IF('Crisis Indicator Data'!#REF!="No Data",1,IF(#REF!&lt;&gt;"",1,0))</f>
        <v>#REF!</v>
      </c>
      <c r="BA98" t="e">
        <f t="shared" ref="BA98:BA129" si="6">SUM(B98:AZ98)</f>
        <v>#REF!</v>
      </c>
      <c r="BB98" s="27" t="e">
        <f t="shared" ref="BB98:BB129" si="7">BA98/51</f>
        <v>#REF!</v>
      </c>
    </row>
    <row r="99" spans="1:54" x14ac:dyDescent="0.35">
      <c r="A99" t="s">
        <v>7915</v>
      </c>
      <c r="B99" s="25" t="e">
        <f>IF('Crisis Indicator Data'!#REF!="No Data",1,IF(#REF!&lt;&gt;"",1,0))</f>
        <v>#REF!</v>
      </c>
      <c r="C99" s="25" t="e">
        <f>IF('Crisis Indicator Data'!#REF!="No Data",1,IF(#REF!&lt;&gt;"",1,0))</f>
        <v>#REF!</v>
      </c>
      <c r="D99" s="25" t="e">
        <f>IF('Crisis Indicator Data'!#REF!="No Data",1,IF(#REF!&lt;&gt;"",1,0))</f>
        <v>#REF!</v>
      </c>
      <c r="E99" s="25" t="e">
        <f>IF('Crisis Indicator Data'!#REF!="No Data",1,IF(#REF!&lt;&gt;"",1,0))</f>
        <v>#REF!</v>
      </c>
      <c r="F99" s="25" t="e">
        <f>IF('Crisis Indicator Data'!#REF!="No Data",1,IF(#REF!&lt;&gt;"",1,0))</f>
        <v>#REF!</v>
      </c>
      <c r="G99" s="25" t="e">
        <f>IF('Crisis Indicator Data'!#REF!="No Data",1,IF(#REF!&lt;&gt;"",1,0))</f>
        <v>#REF!</v>
      </c>
      <c r="H99" s="25" t="e">
        <f>IF('Crisis Indicator Data'!#REF!="No Data",1,IF(#REF!&lt;&gt;"",1,0))</f>
        <v>#REF!</v>
      </c>
      <c r="I99" s="25" t="e">
        <f>IF('Crisis Indicator Data'!#REF!="No Data",1,IF(#REF!&lt;&gt;"",1,0))</f>
        <v>#REF!</v>
      </c>
      <c r="J99" s="25" t="e">
        <f>IF('Crisis Indicator Data'!#REF!="No Data",1,IF(#REF!&lt;&gt;"",1,0))</f>
        <v>#REF!</v>
      </c>
      <c r="K99" s="25" t="e">
        <f>IF('Crisis Indicator Data'!#REF!="No Data",1,IF(#REF!&lt;&gt;"",1,0))</f>
        <v>#REF!</v>
      </c>
      <c r="L99" s="25" t="e">
        <f>IF('Crisis Indicator Data'!#REF!="No Data",1,IF(#REF!&lt;&gt;"",1,0))</f>
        <v>#REF!</v>
      </c>
      <c r="M99" s="25" t="e">
        <f>IF('Crisis Indicator Data'!#REF!="No Data",1,IF(#REF!&lt;&gt;"",1,0))</f>
        <v>#REF!</v>
      </c>
      <c r="N99" s="25" t="e">
        <f>IF('Crisis Indicator Data'!#REF!="No Data",1,IF(#REF!&lt;&gt;"",1,0))</f>
        <v>#REF!</v>
      </c>
      <c r="O99" s="25" t="e">
        <f>IF('Crisis Indicator Data'!#REF!="No Data",1,IF(#REF!&lt;&gt;"",1,0))</f>
        <v>#REF!</v>
      </c>
      <c r="P99" s="25" t="e">
        <f>IF('Crisis Indicator Data'!#REF!="No Data",1,IF(#REF!&lt;&gt;"",1,0))</f>
        <v>#REF!</v>
      </c>
      <c r="Q99" s="25" t="e">
        <f>IF('Crisis Indicator Data'!#REF!="No Data",1,IF(#REF!&lt;&gt;"",1,0))</f>
        <v>#REF!</v>
      </c>
      <c r="R99" s="25" t="e">
        <f>IF('Crisis Indicator Data'!#REF!="No Data",1,IF(#REF!&lt;&gt;"",1,0))</f>
        <v>#REF!</v>
      </c>
      <c r="S99" s="25" t="e">
        <f>IF('Crisis Indicator Data'!#REF!="No Data",1,IF(#REF!&lt;&gt;"",1,0))</f>
        <v>#REF!</v>
      </c>
      <c r="T99" s="25" t="e">
        <f>IF('Crisis Indicator Data'!#REF!="No Data",1,IF(#REF!&lt;&gt;"",1,0))</f>
        <v>#REF!</v>
      </c>
      <c r="U99" s="25" t="e">
        <f>IF('Crisis Indicator Data'!#REF!="No Data",1,IF(#REF!&lt;&gt;"",1,0))</f>
        <v>#REF!</v>
      </c>
      <c r="V99" s="25" t="e">
        <f>IF('Crisis Indicator Data'!#REF!="No Data",1,IF(#REF!&lt;&gt;"",1,0))</f>
        <v>#REF!</v>
      </c>
      <c r="W99" s="25" t="e">
        <f>IF('Crisis Indicator Data'!#REF!="No Data",1,IF(#REF!&lt;&gt;"",1,0))</f>
        <v>#REF!</v>
      </c>
      <c r="X99" s="25" t="e">
        <f>IF('Crisis Indicator Data'!#REF!="No Data",1,IF(#REF!&lt;&gt;"",1,0))</f>
        <v>#REF!</v>
      </c>
      <c r="Y99" s="25" t="e">
        <f>IF('Crisis Indicator Data'!#REF!="No Data",1,IF(#REF!&lt;&gt;"",1,0))</f>
        <v>#REF!</v>
      </c>
      <c r="Z99" s="25" t="e">
        <f>IF('Crisis Indicator Data'!#REF!="No Data",1,IF(#REF!&lt;&gt;"",1,0))</f>
        <v>#REF!</v>
      </c>
      <c r="AA99" s="25" t="e">
        <f>IF('Crisis Indicator Data'!#REF!="No Data",1,IF(#REF!&lt;&gt;"",1,0))</f>
        <v>#REF!</v>
      </c>
      <c r="AB99" s="25" t="e">
        <f>IF('Crisis Indicator Data'!#REF!="No Data",1,IF(#REF!&lt;&gt;"",1,0))</f>
        <v>#REF!</v>
      </c>
      <c r="AC99" s="25" t="e">
        <f>IF('Crisis Indicator Data'!#REF!="No Data",1,IF(#REF!&lt;&gt;"",1,0))</f>
        <v>#REF!</v>
      </c>
      <c r="AD99" s="25" t="e">
        <f>IF('Crisis Indicator Data'!#REF!="No Data",1,IF(#REF!&lt;&gt;"",1,0))</f>
        <v>#REF!</v>
      </c>
      <c r="AE99" s="25" t="e">
        <f>IF('Crisis Indicator Data'!#REF!="No Data",1,IF(#REF!&lt;&gt;"",1,0))</f>
        <v>#REF!</v>
      </c>
      <c r="AF99" s="25" t="e">
        <f>IF('Crisis Indicator Data'!#REF!="No Data",1,IF(#REF!&lt;&gt;"",1,0))</f>
        <v>#REF!</v>
      </c>
      <c r="AG99" s="25" t="e">
        <f>IF('Crisis Indicator Data'!#REF!="No Data",1,IF(#REF!&lt;&gt;"",1,0))</f>
        <v>#REF!</v>
      </c>
      <c r="AH99" s="25" t="e">
        <f>IF('Crisis Indicator Data'!#REF!="No Data",1,IF(#REF!&lt;&gt;"",1,0))</f>
        <v>#REF!</v>
      </c>
      <c r="AI99" s="25" t="e">
        <f>IF('Crisis Indicator Data'!#REF!="No Data",1,IF(#REF!&lt;&gt;"",1,0))</f>
        <v>#REF!</v>
      </c>
      <c r="AJ99" s="25" t="e">
        <f>IF('Crisis Indicator Data'!#REF!="No Data",1,IF(#REF!&lt;&gt;"",1,0))</f>
        <v>#REF!</v>
      </c>
      <c r="AK99" s="25" t="e">
        <f>IF('Crisis Indicator Data'!#REF!="No Data",1,IF(#REF!&lt;&gt;"",1,0))</f>
        <v>#REF!</v>
      </c>
      <c r="AL99" s="25" t="e">
        <f>IF('Crisis Indicator Data'!#REF!="No Data",1,IF(#REF!&lt;&gt;"",1,0))</f>
        <v>#REF!</v>
      </c>
      <c r="AM99" s="25" t="e">
        <f>IF('Crisis Indicator Data'!#REF!="No Data",1,IF(#REF!&lt;&gt;"",1,0))</f>
        <v>#REF!</v>
      </c>
      <c r="AN99" s="25" t="e">
        <f>IF('Crisis Indicator Data'!#REF!="No Data",1,IF(#REF!&lt;&gt;"",1,0))</f>
        <v>#REF!</v>
      </c>
      <c r="AO99" s="25" t="e">
        <f>IF('Crisis Indicator Data'!#REF!="No Data",1,IF(#REF!&lt;&gt;"",1,0))</f>
        <v>#REF!</v>
      </c>
      <c r="AP99" s="25" t="e">
        <f>IF('Crisis Indicator Data'!#REF!="No Data",1,IF(#REF!&lt;&gt;"",1,0))</f>
        <v>#REF!</v>
      </c>
      <c r="AQ99" s="25" t="e">
        <f>IF('Crisis Indicator Data'!#REF!="No Data",1,IF(#REF!&lt;&gt;"",1,0))</f>
        <v>#REF!</v>
      </c>
      <c r="AR99" s="25" t="e">
        <f>IF('Crisis Indicator Data'!#REF!="No Data",1,IF(#REF!&lt;&gt;"",1,0))</f>
        <v>#REF!</v>
      </c>
      <c r="AS99" s="25" t="e">
        <f>IF('Crisis Indicator Data'!#REF!="No Data",1,IF(#REF!&lt;&gt;"",1,0))</f>
        <v>#REF!</v>
      </c>
      <c r="AT99" s="25" t="e">
        <f>IF('Crisis Indicator Data'!#REF!="No Data",1,IF(#REF!&lt;&gt;"",1,0))</f>
        <v>#REF!</v>
      </c>
      <c r="AU99" s="25" t="e">
        <f>IF('Crisis Indicator Data'!#REF!="No Data",1,IF(#REF!&lt;&gt;"",1,0))</f>
        <v>#REF!</v>
      </c>
      <c r="AV99" s="25" t="e">
        <f>IF('Crisis Indicator Data'!#REF!="No Data",1,IF(#REF!&lt;&gt;"",1,0))</f>
        <v>#REF!</v>
      </c>
      <c r="AW99" s="25" t="e">
        <f>IF('Crisis Indicator Data'!#REF!="No Data",1,IF(#REF!&lt;&gt;"",1,0))</f>
        <v>#REF!</v>
      </c>
      <c r="AX99" s="25" t="e">
        <f>IF('Crisis Indicator Data'!#REF!="No Data",1,IF(#REF!&lt;&gt;"",1,0))</f>
        <v>#REF!</v>
      </c>
      <c r="AY99" s="25" t="e">
        <f>IF('Crisis Indicator Data'!#REF!="No Data",1,IF(#REF!&lt;&gt;"",1,0))</f>
        <v>#REF!</v>
      </c>
      <c r="AZ99" s="25" t="e">
        <f>IF('Crisis Indicator Data'!#REF!="No Data",1,IF(#REF!&lt;&gt;"",1,0))</f>
        <v>#REF!</v>
      </c>
      <c r="BA99" t="e">
        <f t="shared" si="6"/>
        <v>#REF!</v>
      </c>
      <c r="BB99" s="27" t="e">
        <f t="shared" si="7"/>
        <v>#REF!</v>
      </c>
    </row>
    <row r="100" spans="1:54" x14ac:dyDescent="0.35">
      <c r="A100" t="s">
        <v>7920</v>
      </c>
      <c r="B100" s="25" t="e">
        <f>IF('Crisis Indicator Data'!#REF!="No Data",1,IF(#REF!&lt;&gt;"",1,0))</f>
        <v>#REF!</v>
      </c>
      <c r="C100" s="25" t="e">
        <f>IF('Crisis Indicator Data'!#REF!="No Data",1,IF(#REF!&lt;&gt;"",1,0))</f>
        <v>#REF!</v>
      </c>
      <c r="D100" s="25" t="e">
        <f>IF('Crisis Indicator Data'!#REF!="No Data",1,IF(#REF!&lt;&gt;"",1,0))</f>
        <v>#REF!</v>
      </c>
      <c r="E100" s="25" t="e">
        <f>IF('Crisis Indicator Data'!#REF!="No Data",1,IF(#REF!&lt;&gt;"",1,0))</f>
        <v>#REF!</v>
      </c>
      <c r="F100" s="25" t="e">
        <f>IF('Crisis Indicator Data'!#REF!="No Data",1,IF(#REF!&lt;&gt;"",1,0))</f>
        <v>#REF!</v>
      </c>
      <c r="G100" s="25" t="e">
        <f>IF('Crisis Indicator Data'!#REF!="No Data",1,IF(#REF!&lt;&gt;"",1,0))</f>
        <v>#REF!</v>
      </c>
      <c r="H100" s="25" t="e">
        <f>IF('Crisis Indicator Data'!#REF!="No Data",1,IF(#REF!&lt;&gt;"",1,0))</f>
        <v>#REF!</v>
      </c>
      <c r="I100" s="25" t="e">
        <f>IF('Crisis Indicator Data'!#REF!="No Data",1,IF(#REF!&lt;&gt;"",1,0))</f>
        <v>#REF!</v>
      </c>
      <c r="J100" s="25" t="e">
        <f>IF('Crisis Indicator Data'!#REF!="No Data",1,IF(#REF!&lt;&gt;"",1,0))</f>
        <v>#REF!</v>
      </c>
      <c r="K100" s="25" t="e">
        <f>IF('Crisis Indicator Data'!#REF!="No Data",1,IF(#REF!&lt;&gt;"",1,0))</f>
        <v>#REF!</v>
      </c>
      <c r="L100" s="25" t="e">
        <f>IF('Crisis Indicator Data'!#REF!="No Data",1,IF(#REF!&lt;&gt;"",1,0))</f>
        <v>#REF!</v>
      </c>
      <c r="M100" s="25" t="e">
        <f>IF('Crisis Indicator Data'!#REF!="No Data",1,IF(#REF!&lt;&gt;"",1,0))</f>
        <v>#REF!</v>
      </c>
      <c r="N100" s="25" t="e">
        <f>IF('Crisis Indicator Data'!#REF!="No Data",1,IF(#REF!&lt;&gt;"",1,0))</f>
        <v>#REF!</v>
      </c>
      <c r="O100" s="25" t="e">
        <f>IF('Crisis Indicator Data'!#REF!="No Data",1,IF(#REF!&lt;&gt;"",1,0))</f>
        <v>#REF!</v>
      </c>
      <c r="P100" s="25" t="e">
        <f>IF('Crisis Indicator Data'!#REF!="No Data",1,IF(#REF!&lt;&gt;"",1,0))</f>
        <v>#REF!</v>
      </c>
      <c r="Q100" s="25" t="e">
        <f>IF('Crisis Indicator Data'!#REF!="No Data",1,IF(#REF!&lt;&gt;"",1,0))</f>
        <v>#REF!</v>
      </c>
      <c r="R100" s="25" t="e">
        <f>IF('Crisis Indicator Data'!#REF!="No Data",1,IF(#REF!&lt;&gt;"",1,0))</f>
        <v>#REF!</v>
      </c>
      <c r="S100" s="25" t="e">
        <f>IF('Crisis Indicator Data'!#REF!="No Data",1,IF(#REF!&lt;&gt;"",1,0))</f>
        <v>#REF!</v>
      </c>
      <c r="T100" s="25" t="e">
        <f>IF('Crisis Indicator Data'!#REF!="No Data",1,IF(#REF!&lt;&gt;"",1,0))</f>
        <v>#REF!</v>
      </c>
      <c r="U100" s="25" t="e">
        <f>IF('Crisis Indicator Data'!#REF!="No Data",1,IF(#REF!&lt;&gt;"",1,0))</f>
        <v>#REF!</v>
      </c>
      <c r="V100" s="25" t="e">
        <f>IF('Crisis Indicator Data'!#REF!="No Data",1,IF(#REF!&lt;&gt;"",1,0))</f>
        <v>#REF!</v>
      </c>
      <c r="W100" s="25" t="e">
        <f>IF('Crisis Indicator Data'!#REF!="No Data",1,IF(#REF!&lt;&gt;"",1,0))</f>
        <v>#REF!</v>
      </c>
      <c r="X100" s="25" t="e">
        <f>IF('Crisis Indicator Data'!#REF!="No Data",1,IF(#REF!&lt;&gt;"",1,0))</f>
        <v>#REF!</v>
      </c>
      <c r="Y100" s="25" t="e">
        <f>IF('Crisis Indicator Data'!#REF!="No Data",1,IF(#REF!&lt;&gt;"",1,0))</f>
        <v>#REF!</v>
      </c>
      <c r="Z100" s="25" t="e">
        <f>IF('Crisis Indicator Data'!#REF!="No Data",1,IF(#REF!&lt;&gt;"",1,0))</f>
        <v>#REF!</v>
      </c>
      <c r="AA100" s="25" t="e">
        <f>IF('Crisis Indicator Data'!#REF!="No Data",1,IF(#REF!&lt;&gt;"",1,0))</f>
        <v>#REF!</v>
      </c>
      <c r="AB100" s="25" t="e">
        <f>IF('Crisis Indicator Data'!#REF!="No Data",1,IF(#REF!&lt;&gt;"",1,0))</f>
        <v>#REF!</v>
      </c>
      <c r="AC100" s="25" t="e">
        <f>IF('Crisis Indicator Data'!#REF!="No Data",1,IF(#REF!&lt;&gt;"",1,0))</f>
        <v>#REF!</v>
      </c>
      <c r="AD100" s="25" t="e">
        <f>IF('Crisis Indicator Data'!#REF!="No Data",1,IF(#REF!&lt;&gt;"",1,0))</f>
        <v>#REF!</v>
      </c>
      <c r="AE100" s="25" t="e">
        <f>IF('Crisis Indicator Data'!#REF!="No Data",1,IF(#REF!&lt;&gt;"",1,0))</f>
        <v>#REF!</v>
      </c>
      <c r="AF100" s="25" t="e">
        <f>IF('Crisis Indicator Data'!#REF!="No Data",1,IF(#REF!&lt;&gt;"",1,0))</f>
        <v>#REF!</v>
      </c>
      <c r="AG100" s="25" t="e">
        <f>IF('Crisis Indicator Data'!#REF!="No Data",1,IF(#REF!&lt;&gt;"",1,0))</f>
        <v>#REF!</v>
      </c>
      <c r="AH100" s="25" t="e">
        <f>IF('Crisis Indicator Data'!#REF!="No Data",1,IF(#REF!&lt;&gt;"",1,0))</f>
        <v>#REF!</v>
      </c>
      <c r="AI100" s="25" t="e">
        <f>IF('Crisis Indicator Data'!#REF!="No Data",1,IF(#REF!&lt;&gt;"",1,0))</f>
        <v>#REF!</v>
      </c>
      <c r="AJ100" s="25" t="e">
        <f>IF('Crisis Indicator Data'!#REF!="No Data",1,IF(#REF!&lt;&gt;"",1,0))</f>
        <v>#REF!</v>
      </c>
      <c r="AK100" s="25" t="e">
        <f>IF('Crisis Indicator Data'!#REF!="No Data",1,IF(#REF!&lt;&gt;"",1,0))</f>
        <v>#REF!</v>
      </c>
      <c r="AL100" s="25" t="e">
        <f>IF('Crisis Indicator Data'!#REF!="No Data",1,IF(#REF!&lt;&gt;"",1,0))</f>
        <v>#REF!</v>
      </c>
      <c r="AM100" s="25" t="e">
        <f>IF('Crisis Indicator Data'!#REF!="No Data",1,IF(#REF!&lt;&gt;"",1,0))</f>
        <v>#REF!</v>
      </c>
      <c r="AN100" s="25" t="e">
        <f>IF('Crisis Indicator Data'!#REF!="No Data",1,IF(#REF!&lt;&gt;"",1,0))</f>
        <v>#REF!</v>
      </c>
      <c r="AO100" s="25" t="e">
        <f>IF('Crisis Indicator Data'!#REF!="No Data",1,IF(#REF!&lt;&gt;"",1,0))</f>
        <v>#REF!</v>
      </c>
      <c r="AP100" s="25" t="e">
        <f>IF('Crisis Indicator Data'!#REF!="No Data",1,IF(#REF!&lt;&gt;"",1,0))</f>
        <v>#REF!</v>
      </c>
      <c r="AQ100" s="25" t="e">
        <f>IF('Crisis Indicator Data'!#REF!="No Data",1,IF(#REF!&lt;&gt;"",1,0))</f>
        <v>#REF!</v>
      </c>
      <c r="AR100" s="25" t="e">
        <f>IF('Crisis Indicator Data'!#REF!="No Data",1,IF(#REF!&lt;&gt;"",1,0))</f>
        <v>#REF!</v>
      </c>
      <c r="AS100" s="25" t="e">
        <f>IF('Crisis Indicator Data'!#REF!="No Data",1,IF(#REF!&lt;&gt;"",1,0))</f>
        <v>#REF!</v>
      </c>
      <c r="AT100" s="25" t="e">
        <f>IF('Crisis Indicator Data'!#REF!="No Data",1,IF(#REF!&lt;&gt;"",1,0))</f>
        <v>#REF!</v>
      </c>
      <c r="AU100" s="25" t="e">
        <f>IF('Crisis Indicator Data'!#REF!="No Data",1,IF(#REF!&lt;&gt;"",1,0))</f>
        <v>#REF!</v>
      </c>
      <c r="AV100" s="25" t="e">
        <f>IF('Crisis Indicator Data'!#REF!="No Data",1,IF(#REF!&lt;&gt;"",1,0))</f>
        <v>#REF!</v>
      </c>
      <c r="AW100" s="25" t="e">
        <f>IF('Crisis Indicator Data'!#REF!="No Data",1,IF(#REF!&lt;&gt;"",1,0))</f>
        <v>#REF!</v>
      </c>
      <c r="AX100" s="25" t="e">
        <f>IF('Crisis Indicator Data'!#REF!="No Data",1,IF(#REF!&lt;&gt;"",1,0))</f>
        <v>#REF!</v>
      </c>
      <c r="AY100" s="25" t="e">
        <f>IF('Crisis Indicator Data'!#REF!="No Data",1,IF(#REF!&lt;&gt;"",1,0))</f>
        <v>#REF!</v>
      </c>
      <c r="AZ100" s="25" t="e">
        <f>IF('Crisis Indicator Data'!#REF!="No Data",1,IF(#REF!&lt;&gt;"",1,0))</f>
        <v>#REF!</v>
      </c>
      <c r="BA100" t="e">
        <f t="shared" si="6"/>
        <v>#REF!</v>
      </c>
      <c r="BB100" s="27" t="e">
        <f t="shared" si="7"/>
        <v>#REF!</v>
      </c>
    </row>
    <row r="101" spans="1:54" x14ac:dyDescent="0.35">
      <c r="A101" t="s">
        <v>7922</v>
      </c>
      <c r="B101" s="25" t="e">
        <f>IF('Crisis Indicator Data'!#REF!="No Data",1,IF(#REF!&lt;&gt;"",1,0))</f>
        <v>#REF!</v>
      </c>
      <c r="C101" s="25" t="e">
        <f>IF('Crisis Indicator Data'!#REF!="No Data",1,IF(#REF!&lt;&gt;"",1,0))</f>
        <v>#REF!</v>
      </c>
      <c r="D101" s="25" t="e">
        <f>IF('Crisis Indicator Data'!#REF!="No Data",1,IF(#REF!&lt;&gt;"",1,0))</f>
        <v>#REF!</v>
      </c>
      <c r="E101" s="25" t="e">
        <f>IF('Crisis Indicator Data'!#REF!="No Data",1,IF(#REF!&lt;&gt;"",1,0))</f>
        <v>#REF!</v>
      </c>
      <c r="F101" s="25" t="e">
        <f>IF('Crisis Indicator Data'!#REF!="No Data",1,IF(#REF!&lt;&gt;"",1,0))</f>
        <v>#REF!</v>
      </c>
      <c r="G101" s="25" t="e">
        <f>IF('Crisis Indicator Data'!#REF!="No Data",1,IF(#REF!&lt;&gt;"",1,0))</f>
        <v>#REF!</v>
      </c>
      <c r="H101" s="25" t="e">
        <f>IF('Crisis Indicator Data'!#REF!="No Data",1,IF(#REF!&lt;&gt;"",1,0))</f>
        <v>#REF!</v>
      </c>
      <c r="I101" s="25" t="e">
        <f>IF('Crisis Indicator Data'!#REF!="No Data",1,IF(#REF!&lt;&gt;"",1,0))</f>
        <v>#REF!</v>
      </c>
      <c r="J101" s="25" t="e">
        <f>IF('Crisis Indicator Data'!#REF!="No Data",1,IF(#REF!&lt;&gt;"",1,0))</f>
        <v>#REF!</v>
      </c>
      <c r="K101" s="25" t="e">
        <f>IF('Crisis Indicator Data'!#REF!="No Data",1,IF(#REF!&lt;&gt;"",1,0))</f>
        <v>#REF!</v>
      </c>
      <c r="L101" s="25" t="e">
        <f>IF('Crisis Indicator Data'!#REF!="No Data",1,IF(#REF!&lt;&gt;"",1,0))</f>
        <v>#REF!</v>
      </c>
      <c r="M101" s="25" t="e">
        <f>IF('Crisis Indicator Data'!#REF!="No Data",1,IF(#REF!&lt;&gt;"",1,0))</f>
        <v>#REF!</v>
      </c>
      <c r="N101" s="25" t="e">
        <f>IF('Crisis Indicator Data'!#REF!="No Data",1,IF(#REF!&lt;&gt;"",1,0))</f>
        <v>#REF!</v>
      </c>
      <c r="O101" s="25" t="e">
        <f>IF('Crisis Indicator Data'!#REF!="No Data",1,IF(#REF!&lt;&gt;"",1,0))</f>
        <v>#REF!</v>
      </c>
      <c r="P101" s="25" t="e">
        <f>IF('Crisis Indicator Data'!#REF!="No Data",1,IF(#REF!&lt;&gt;"",1,0))</f>
        <v>#REF!</v>
      </c>
      <c r="Q101" s="25" t="e">
        <f>IF('Crisis Indicator Data'!#REF!="No Data",1,IF(#REF!&lt;&gt;"",1,0))</f>
        <v>#REF!</v>
      </c>
      <c r="R101" s="25" t="e">
        <f>IF('Crisis Indicator Data'!#REF!="No Data",1,IF(#REF!&lt;&gt;"",1,0))</f>
        <v>#REF!</v>
      </c>
      <c r="S101" s="25" t="e">
        <f>IF('Crisis Indicator Data'!#REF!="No Data",1,IF(#REF!&lt;&gt;"",1,0))</f>
        <v>#REF!</v>
      </c>
      <c r="T101" s="25" t="e">
        <f>IF('Crisis Indicator Data'!#REF!="No Data",1,IF(#REF!&lt;&gt;"",1,0))</f>
        <v>#REF!</v>
      </c>
      <c r="U101" s="25" t="e">
        <f>IF('Crisis Indicator Data'!#REF!="No Data",1,IF(#REF!&lt;&gt;"",1,0))</f>
        <v>#REF!</v>
      </c>
      <c r="V101" s="25" t="e">
        <f>IF('Crisis Indicator Data'!#REF!="No Data",1,IF(#REF!&lt;&gt;"",1,0))</f>
        <v>#REF!</v>
      </c>
      <c r="W101" s="25" t="e">
        <f>IF('Crisis Indicator Data'!#REF!="No Data",1,IF(#REF!&lt;&gt;"",1,0))</f>
        <v>#REF!</v>
      </c>
      <c r="X101" s="25" t="e">
        <f>IF('Crisis Indicator Data'!#REF!="No Data",1,IF(#REF!&lt;&gt;"",1,0))</f>
        <v>#REF!</v>
      </c>
      <c r="Y101" s="25" t="e">
        <f>IF('Crisis Indicator Data'!#REF!="No Data",1,IF(#REF!&lt;&gt;"",1,0))</f>
        <v>#REF!</v>
      </c>
      <c r="Z101" s="25" t="e">
        <f>IF('Crisis Indicator Data'!#REF!="No Data",1,IF(#REF!&lt;&gt;"",1,0))</f>
        <v>#REF!</v>
      </c>
      <c r="AA101" s="25" t="e">
        <f>IF('Crisis Indicator Data'!#REF!="No Data",1,IF(#REF!&lt;&gt;"",1,0))</f>
        <v>#REF!</v>
      </c>
      <c r="AB101" s="25" t="e">
        <f>IF('Crisis Indicator Data'!#REF!="No Data",1,IF(#REF!&lt;&gt;"",1,0))</f>
        <v>#REF!</v>
      </c>
      <c r="AC101" s="25" t="e">
        <f>IF('Crisis Indicator Data'!#REF!="No Data",1,IF(#REF!&lt;&gt;"",1,0))</f>
        <v>#REF!</v>
      </c>
      <c r="AD101" s="25" t="e">
        <f>IF('Crisis Indicator Data'!#REF!="No Data",1,IF(#REF!&lt;&gt;"",1,0))</f>
        <v>#REF!</v>
      </c>
      <c r="AE101" s="25" t="e">
        <f>IF('Crisis Indicator Data'!#REF!="No Data",1,IF(#REF!&lt;&gt;"",1,0))</f>
        <v>#REF!</v>
      </c>
      <c r="AF101" s="25" t="e">
        <f>IF('Crisis Indicator Data'!#REF!="No Data",1,IF(#REF!&lt;&gt;"",1,0))</f>
        <v>#REF!</v>
      </c>
      <c r="AG101" s="25" t="e">
        <f>IF('Crisis Indicator Data'!#REF!="No Data",1,IF(#REF!&lt;&gt;"",1,0))</f>
        <v>#REF!</v>
      </c>
      <c r="AH101" s="25" t="e">
        <f>IF('Crisis Indicator Data'!#REF!="No Data",1,IF(#REF!&lt;&gt;"",1,0))</f>
        <v>#REF!</v>
      </c>
      <c r="AI101" s="25" t="e">
        <f>IF('Crisis Indicator Data'!#REF!="No Data",1,IF(#REF!&lt;&gt;"",1,0))</f>
        <v>#REF!</v>
      </c>
      <c r="AJ101" s="25" t="e">
        <f>IF('Crisis Indicator Data'!#REF!="No Data",1,IF(#REF!&lt;&gt;"",1,0))</f>
        <v>#REF!</v>
      </c>
      <c r="AK101" s="25" t="e">
        <f>IF('Crisis Indicator Data'!#REF!="No Data",1,IF(#REF!&lt;&gt;"",1,0))</f>
        <v>#REF!</v>
      </c>
      <c r="AL101" s="25" t="e">
        <f>IF('Crisis Indicator Data'!#REF!="No Data",1,IF(#REF!&lt;&gt;"",1,0))</f>
        <v>#REF!</v>
      </c>
      <c r="AM101" s="25" t="e">
        <f>IF('Crisis Indicator Data'!#REF!="No Data",1,IF(#REF!&lt;&gt;"",1,0))</f>
        <v>#REF!</v>
      </c>
      <c r="AN101" s="25" t="e">
        <f>IF('Crisis Indicator Data'!#REF!="No Data",1,IF(#REF!&lt;&gt;"",1,0))</f>
        <v>#REF!</v>
      </c>
      <c r="AO101" s="25" t="e">
        <f>IF('Crisis Indicator Data'!#REF!="No Data",1,IF(#REF!&lt;&gt;"",1,0))</f>
        <v>#REF!</v>
      </c>
      <c r="AP101" s="25" t="e">
        <f>IF('Crisis Indicator Data'!#REF!="No Data",1,IF(#REF!&lt;&gt;"",1,0))</f>
        <v>#REF!</v>
      </c>
      <c r="AQ101" s="25" t="e">
        <f>IF('Crisis Indicator Data'!#REF!="No Data",1,IF(#REF!&lt;&gt;"",1,0))</f>
        <v>#REF!</v>
      </c>
      <c r="AR101" s="25" t="e">
        <f>IF('Crisis Indicator Data'!#REF!="No Data",1,IF(#REF!&lt;&gt;"",1,0))</f>
        <v>#REF!</v>
      </c>
      <c r="AS101" s="25" t="e">
        <f>IF('Crisis Indicator Data'!#REF!="No Data",1,IF(#REF!&lt;&gt;"",1,0))</f>
        <v>#REF!</v>
      </c>
      <c r="AT101" s="25" t="e">
        <f>IF('Crisis Indicator Data'!#REF!="No Data",1,IF(#REF!&lt;&gt;"",1,0))</f>
        <v>#REF!</v>
      </c>
      <c r="AU101" s="25" t="e">
        <f>IF('Crisis Indicator Data'!#REF!="No Data",1,IF(#REF!&lt;&gt;"",1,0))</f>
        <v>#REF!</v>
      </c>
      <c r="AV101" s="25" t="e">
        <f>IF('Crisis Indicator Data'!#REF!="No Data",1,IF(#REF!&lt;&gt;"",1,0))</f>
        <v>#REF!</v>
      </c>
      <c r="AW101" s="25" t="e">
        <f>IF('Crisis Indicator Data'!#REF!="No Data",1,IF(#REF!&lt;&gt;"",1,0))</f>
        <v>#REF!</v>
      </c>
      <c r="AX101" s="25" t="e">
        <f>IF('Crisis Indicator Data'!#REF!="No Data",1,IF(#REF!&lt;&gt;"",1,0))</f>
        <v>#REF!</v>
      </c>
      <c r="AY101" s="25" t="e">
        <f>IF('Crisis Indicator Data'!#REF!="No Data",1,IF(#REF!&lt;&gt;"",1,0))</f>
        <v>#REF!</v>
      </c>
      <c r="AZ101" s="25" t="e">
        <f>IF('Crisis Indicator Data'!#REF!="No Data",1,IF(#REF!&lt;&gt;"",1,0))</f>
        <v>#REF!</v>
      </c>
      <c r="BA101" t="e">
        <f t="shared" si="6"/>
        <v>#REF!</v>
      </c>
      <c r="BB101" s="27" t="e">
        <f t="shared" si="7"/>
        <v>#REF!</v>
      </c>
    </row>
    <row r="102" spans="1:54" x14ac:dyDescent="0.35">
      <c r="A102" t="s">
        <v>7931</v>
      </c>
      <c r="B102" s="25" t="e">
        <f>IF('Crisis Indicator Data'!#REF!="No Data",1,IF(#REF!&lt;&gt;"",1,0))</f>
        <v>#REF!</v>
      </c>
      <c r="C102" s="25" t="e">
        <f>IF('Crisis Indicator Data'!#REF!="No Data",1,IF(#REF!&lt;&gt;"",1,0))</f>
        <v>#REF!</v>
      </c>
      <c r="D102" s="25" t="e">
        <f>IF('Crisis Indicator Data'!#REF!="No Data",1,IF(#REF!&lt;&gt;"",1,0))</f>
        <v>#REF!</v>
      </c>
      <c r="E102" s="25" t="e">
        <f>IF('Crisis Indicator Data'!#REF!="No Data",1,IF(#REF!&lt;&gt;"",1,0))</f>
        <v>#REF!</v>
      </c>
      <c r="F102" s="25" t="e">
        <f>IF('Crisis Indicator Data'!#REF!="No Data",1,IF(#REF!&lt;&gt;"",1,0))</f>
        <v>#REF!</v>
      </c>
      <c r="G102" s="25" t="e">
        <f>IF('Crisis Indicator Data'!#REF!="No Data",1,IF(#REF!&lt;&gt;"",1,0))</f>
        <v>#REF!</v>
      </c>
      <c r="H102" s="25" t="e">
        <f>IF('Crisis Indicator Data'!#REF!="No Data",1,IF(#REF!&lt;&gt;"",1,0))</f>
        <v>#REF!</v>
      </c>
      <c r="I102" s="25" t="e">
        <f>IF('Crisis Indicator Data'!#REF!="No Data",1,IF(#REF!&lt;&gt;"",1,0))</f>
        <v>#REF!</v>
      </c>
      <c r="J102" s="25" t="e">
        <f>IF('Crisis Indicator Data'!#REF!="No Data",1,IF(#REF!&lt;&gt;"",1,0))</f>
        <v>#REF!</v>
      </c>
      <c r="K102" s="25" t="e">
        <f>IF('Crisis Indicator Data'!#REF!="No Data",1,IF(#REF!&lt;&gt;"",1,0))</f>
        <v>#REF!</v>
      </c>
      <c r="L102" s="25" t="e">
        <f>IF('Crisis Indicator Data'!#REF!="No Data",1,IF(#REF!&lt;&gt;"",1,0))</f>
        <v>#REF!</v>
      </c>
      <c r="M102" s="25" t="e">
        <f>IF('Crisis Indicator Data'!#REF!="No Data",1,IF(#REF!&lt;&gt;"",1,0))</f>
        <v>#REF!</v>
      </c>
      <c r="N102" s="25" t="e">
        <f>IF('Crisis Indicator Data'!#REF!="No Data",1,IF(#REF!&lt;&gt;"",1,0))</f>
        <v>#REF!</v>
      </c>
      <c r="O102" s="25" t="e">
        <f>IF('Crisis Indicator Data'!#REF!="No Data",1,IF(#REF!&lt;&gt;"",1,0))</f>
        <v>#REF!</v>
      </c>
      <c r="P102" s="25" t="e">
        <f>IF('Crisis Indicator Data'!#REF!="No Data",1,IF(#REF!&lt;&gt;"",1,0))</f>
        <v>#REF!</v>
      </c>
      <c r="Q102" s="25" t="e">
        <f>IF('Crisis Indicator Data'!#REF!="No Data",1,IF(#REF!&lt;&gt;"",1,0))</f>
        <v>#REF!</v>
      </c>
      <c r="R102" s="25" t="e">
        <f>IF('Crisis Indicator Data'!#REF!="No Data",1,IF(#REF!&lt;&gt;"",1,0))</f>
        <v>#REF!</v>
      </c>
      <c r="S102" s="25" t="e">
        <f>IF('Crisis Indicator Data'!#REF!="No Data",1,IF(#REF!&lt;&gt;"",1,0))</f>
        <v>#REF!</v>
      </c>
      <c r="T102" s="25" t="e">
        <f>IF('Crisis Indicator Data'!#REF!="No Data",1,IF(#REF!&lt;&gt;"",1,0))</f>
        <v>#REF!</v>
      </c>
      <c r="U102" s="25" t="e">
        <f>IF('Crisis Indicator Data'!#REF!="No Data",1,IF(#REF!&lt;&gt;"",1,0))</f>
        <v>#REF!</v>
      </c>
      <c r="V102" s="25" t="e">
        <f>IF('Crisis Indicator Data'!#REF!="No Data",1,IF(#REF!&lt;&gt;"",1,0))</f>
        <v>#REF!</v>
      </c>
      <c r="W102" s="25" t="e">
        <f>IF('Crisis Indicator Data'!#REF!="No Data",1,IF(#REF!&lt;&gt;"",1,0))</f>
        <v>#REF!</v>
      </c>
      <c r="X102" s="25" t="e">
        <f>IF('Crisis Indicator Data'!#REF!="No Data",1,IF(#REF!&lt;&gt;"",1,0))</f>
        <v>#REF!</v>
      </c>
      <c r="Y102" s="25" t="e">
        <f>IF('Crisis Indicator Data'!#REF!="No Data",1,IF(#REF!&lt;&gt;"",1,0))</f>
        <v>#REF!</v>
      </c>
      <c r="Z102" s="25" t="e">
        <f>IF('Crisis Indicator Data'!#REF!="No Data",1,IF(#REF!&lt;&gt;"",1,0))</f>
        <v>#REF!</v>
      </c>
      <c r="AA102" s="25" t="e">
        <f>IF('Crisis Indicator Data'!#REF!="No Data",1,IF(#REF!&lt;&gt;"",1,0))</f>
        <v>#REF!</v>
      </c>
      <c r="AB102" s="25" t="e">
        <f>IF('Crisis Indicator Data'!#REF!="No Data",1,IF(#REF!&lt;&gt;"",1,0))</f>
        <v>#REF!</v>
      </c>
      <c r="AC102" s="25" t="e">
        <f>IF('Crisis Indicator Data'!#REF!="No Data",1,IF(#REF!&lt;&gt;"",1,0))</f>
        <v>#REF!</v>
      </c>
      <c r="AD102" s="25" t="e">
        <f>IF('Crisis Indicator Data'!#REF!="No Data",1,IF(#REF!&lt;&gt;"",1,0))</f>
        <v>#REF!</v>
      </c>
      <c r="AE102" s="25" t="e">
        <f>IF('Crisis Indicator Data'!#REF!="No Data",1,IF(#REF!&lt;&gt;"",1,0))</f>
        <v>#REF!</v>
      </c>
      <c r="AF102" s="25" t="e">
        <f>IF('Crisis Indicator Data'!#REF!="No Data",1,IF(#REF!&lt;&gt;"",1,0))</f>
        <v>#REF!</v>
      </c>
      <c r="AG102" s="25" t="e">
        <f>IF('Crisis Indicator Data'!#REF!="No Data",1,IF(#REF!&lt;&gt;"",1,0))</f>
        <v>#REF!</v>
      </c>
      <c r="AH102" s="25" t="e">
        <f>IF('Crisis Indicator Data'!#REF!="No Data",1,IF(#REF!&lt;&gt;"",1,0))</f>
        <v>#REF!</v>
      </c>
      <c r="AI102" s="25" t="e">
        <f>IF('Crisis Indicator Data'!#REF!="No Data",1,IF(#REF!&lt;&gt;"",1,0))</f>
        <v>#REF!</v>
      </c>
      <c r="AJ102" s="25" t="e">
        <f>IF('Crisis Indicator Data'!#REF!="No Data",1,IF(#REF!&lt;&gt;"",1,0))</f>
        <v>#REF!</v>
      </c>
      <c r="AK102" s="25" t="e">
        <f>IF('Crisis Indicator Data'!#REF!="No Data",1,IF(#REF!&lt;&gt;"",1,0))</f>
        <v>#REF!</v>
      </c>
      <c r="AL102" s="25" t="e">
        <f>IF('Crisis Indicator Data'!#REF!="No Data",1,IF(#REF!&lt;&gt;"",1,0))</f>
        <v>#REF!</v>
      </c>
      <c r="AM102" s="25" t="e">
        <f>IF('Crisis Indicator Data'!#REF!="No Data",1,IF(#REF!&lt;&gt;"",1,0))</f>
        <v>#REF!</v>
      </c>
      <c r="AN102" s="25" t="e">
        <f>IF('Crisis Indicator Data'!#REF!="No Data",1,IF(#REF!&lt;&gt;"",1,0))</f>
        <v>#REF!</v>
      </c>
      <c r="AO102" s="25" t="e">
        <f>IF('Crisis Indicator Data'!#REF!="No Data",1,IF(#REF!&lt;&gt;"",1,0))</f>
        <v>#REF!</v>
      </c>
      <c r="AP102" s="25" t="e">
        <f>IF('Crisis Indicator Data'!#REF!="No Data",1,IF(#REF!&lt;&gt;"",1,0))</f>
        <v>#REF!</v>
      </c>
      <c r="AQ102" s="25" t="e">
        <f>IF('Crisis Indicator Data'!#REF!="No Data",1,IF(#REF!&lt;&gt;"",1,0))</f>
        <v>#REF!</v>
      </c>
      <c r="AR102" s="25" t="e">
        <f>IF('Crisis Indicator Data'!#REF!="No Data",1,IF(#REF!&lt;&gt;"",1,0))</f>
        <v>#REF!</v>
      </c>
      <c r="AS102" s="25" t="e">
        <f>IF('Crisis Indicator Data'!#REF!="No Data",1,IF(#REF!&lt;&gt;"",1,0))</f>
        <v>#REF!</v>
      </c>
      <c r="AT102" s="25" t="e">
        <f>IF('Crisis Indicator Data'!#REF!="No Data",1,IF(#REF!&lt;&gt;"",1,0))</f>
        <v>#REF!</v>
      </c>
      <c r="AU102" s="25" t="e">
        <f>IF('Crisis Indicator Data'!#REF!="No Data",1,IF(#REF!&lt;&gt;"",1,0))</f>
        <v>#REF!</v>
      </c>
      <c r="AV102" s="25" t="e">
        <f>IF('Crisis Indicator Data'!#REF!="No Data",1,IF(#REF!&lt;&gt;"",1,0))</f>
        <v>#REF!</v>
      </c>
      <c r="AW102" s="25" t="e">
        <f>IF('Crisis Indicator Data'!#REF!="No Data",1,IF(#REF!&lt;&gt;"",1,0))</f>
        <v>#REF!</v>
      </c>
      <c r="AX102" s="25" t="e">
        <f>IF('Crisis Indicator Data'!#REF!="No Data",1,IF(#REF!&lt;&gt;"",1,0))</f>
        <v>#REF!</v>
      </c>
      <c r="AY102" s="25" t="e">
        <f>IF('Crisis Indicator Data'!#REF!="No Data",1,IF(#REF!&lt;&gt;"",1,0))</f>
        <v>#REF!</v>
      </c>
      <c r="AZ102" s="25" t="e">
        <f>IF('Crisis Indicator Data'!#REF!="No Data",1,IF(#REF!&lt;&gt;"",1,0))</f>
        <v>#REF!</v>
      </c>
      <c r="BA102" t="e">
        <f t="shared" si="6"/>
        <v>#REF!</v>
      </c>
      <c r="BB102" s="27" t="e">
        <f t="shared" si="7"/>
        <v>#REF!</v>
      </c>
    </row>
    <row r="103" spans="1:54" x14ac:dyDescent="0.35">
      <c r="A103" t="s">
        <v>7953</v>
      </c>
      <c r="B103" s="25" t="e">
        <f>IF('Crisis Indicator Data'!#REF!="No Data",1,IF(#REF!&lt;&gt;"",1,0))</f>
        <v>#REF!</v>
      </c>
      <c r="C103" s="25" t="e">
        <f>IF('Crisis Indicator Data'!#REF!="No Data",1,IF(#REF!&lt;&gt;"",1,0))</f>
        <v>#REF!</v>
      </c>
      <c r="D103" s="25" t="e">
        <f>IF('Crisis Indicator Data'!#REF!="No Data",1,IF(#REF!&lt;&gt;"",1,0))</f>
        <v>#REF!</v>
      </c>
      <c r="E103" s="25" t="e">
        <f>IF('Crisis Indicator Data'!#REF!="No Data",1,IF(#REF!&lt;&gt;"",1,0))</f>
        <v>#REF!</v>
      </c>
      <c r="F103" s="25" t="e">
        <f>IF('Crisis Indicator Data'!#REF!="No Data",1,IF(#REF!&lt;&gt;"",1,0))</f>
        <v>#REF!</v>
      </c>
      <c r="G103" s="25" t="e">
        <f>IF('Crisis Indicator Data'!#REF!="No Data",1,IF(#REF!&lt;&gt;"",1,0))</f>
        <v>#REF!</v>
      </c>
      <c r="H103" s="25" t="e">
        <f>IF('Crisis Indicator Data'!#REF!="No Data",1,IF(#REF!&lt;&gt;"",1,0))</f>
        <v>#REF!</v>
      </c>
      <c r="I103" s="25" t="e">
        <f>IF('Crisis Indicator Data'!#REF!="No Data",1,IF(#REF!&lt;&gt;"",1,0))</f>
        <v>#REF!</v>
      </c>
      <c r="J103" s="25" t="e">
        <f>IF('Crisis Indicator Data'!#REF!="No Data",1,IF(#REF!&lt;&gt;"",1,0))</f>
        <v>#REF!</v>
      </c>
      <c r="K103" s="25" t="e">
        <f>IF('Crisis Indicator Data'!#REF!="No Data",1,IF(#REF!&lt;&gt;"",1,0))</f>
        <v>#REF!</v>
      </c>
      <c r="L103" s="25" t="e">
        <f>IF('Crisis Indicator Data'!#REF!="No Data",1,IF(#REF!&lt;&gt;"",1,0))</f>
        <v>#REF!</v>
      </c>
      <c r="M103" s="25" t="e">
        <f>IF('Crisis Indicator Data'!#REF!="No Data",1,IF(#REF!&lt;&gt;"",1,0))</f>
        <v>#REF!</v>
      </c>
      <c r="N103" s="25" t="e">
        <f>IF('Crisis Indicator Data'!#REF!="No Data",1,IF(#REF!&lt;&gt;"",1,0))</f>
        <v>#REF!</v>
      </c>
      <c r="O103" s="25" t="e">
        <f>IF('Crisis Indicator Data'!#REF!="No Data",1,IF(#REF!&lt;&gt;"",1,0))</f>
        <v>#REF!</v>
      </c>
      <c r="P103" s="25" t="e">
        <f>IF('Crisis Indicator Data'!#REF!="No Data",1,IF(#REF!&lt;&gt;"",1,0))</f>
        <v>#REF!</v>
      </c>
      <c r="Q103" s="25" t="e">
        <f>IF('Crisis Indicator Data'!#REF!="No Data",1,IF(#REF!&lt;&gt;"",1,0))</f>
        <v>#REF!</v>
      </c>
      <c r="R103" s="25" t="e">
        <f>IF('Crisis Indicator Data'!#REF!="No Data",1,IF(#REF!&lt;&gt;"",1,0))</f>
        <v>#REF!</v>
      </c>
      <c r="S103" s="25" t="e">
        <f>IF('Crisis Indicator Data'!#REF!="No Data",1,IF(#REF!&lt;&gt;"",1,0))</f>
        <v>#REF!</v>
      </c>
      <c r="T103" s="25" t="e">
        <f>IF('Crisis Indicator Data'!#REF!="No Data",1,IF(#REF!&lt;&gt;"",1,0))</f>
        <v>#REF!</v>
      </c>
      <c r="U103" s="25" t="e">
        <f>IF('Crisis Indicator Data'!#REF!="No Data",1,IF(#REF!&lt;&gt;"",1,0))</f>
        <v>#REF!</v>
      </c>
      <c r="V103" s="25" t="e">
        <f>IF('Crisis Indicator Data'!#REF!="No Data",1,IF(#REF!&lt;&gt;"",1,0))</f>
        <v>#REF!</v>
      </c>
      <c r="W103" s="25" t="e">
        <f>IF('Crisis Indicator Data'!#REF!="No Data",1,IF(#REF!&lt;&gt;"",1,0))</f>
        <v>#REF!</v>
      </c>
      <c r="X103" s="25" t="e">
        <f>IF('Crisis Indicator Data'!#REF!="No Data",1,IF(#REF!&lt;&gt;"",1,0))</f>
        <v>#REF!</v>
      </c>
      <c r="Y103" s="25" t="e">
        <f>IF('Crisis Indicator Data'!#REF!="No Data",1,IF(#REF!&lt;&gt;"",1,0))</f>
        <v>#REF!</v>
      </c>
      <c r="Z103" s="25" t="e">
        <f>IF('Crisis Indicator Data'!#REF!="No Data",1,IF(#REF!&lt;&gt;"",1,0))</f>
        <v>#REF!</v>
      </c>
      <c r="AA103" s="25" t="e">
        <f>IF('Crisis Indicator Data'!#REF!="No Data",1,IF(#REF!&lt;&gt;"",1,0))</f>
        <v>#REF!</v>
      </c>
      <c r="AB103" s="25" t="e">
        <f>IF('Crisis Indicator Data'!#REF!="No Data",1,IF(#REF!&lt;&gt;"",1,0))</f>
        <v>#REF!</v>
      </c>
      <c r="AC103" s="25" t="e">
        <f>IF('Crisis Indicator Data'!#REF!="No Data",1,IF(#REF!&lt;&gt;"",1,0))</f>
        <v>#REF!</v>
      </c>
      <c r="AD103" s="25" t="e">
        <f>IF('Crisis Indicator Data'!#REF!="No Data",1,IF(#REF!&lt;&gt;"",1,0))</f>
        <v>#REF!</v>
      </c>
      <c r="AE103" s="25" t="e">
        <f>IF('Crisis Indicator Data'!#REF!="No Data",1,IF(#REF!&lt;&gt;"",1,0))</f>
        <v>#REF!</v>
      </c>
      <c r="AF103" s="25" t="e">
        <f>IF('Crisis Indicator Data'!#REF!="No Data",1,IF(#REF!&lt;&gt;"",1,0))</f>
        <v>#REF!</v>
      </c>
      <c r="AG103" s="25" t="e">
        <f>IF('Crisis Indicator Data'!#REF!="No Data",1,IF(#REF!&lt;&gt;"",1,0))</f>
        <v>#REF!</v>
      </c>
      <c r="AH103" s="25" t="e">
        <f>IF('Crisis Indicator Data'!#REF!="No Data",1,IF(#REF!&lt;&gt;"",1,0))</f>
        <v>#REF!</v>
      </c>
      <c r="AI103" s="25" t="e">
        <f>IF('Crisis Indicator Data'!#REF!="No Data",1,IF(#REF!&lt;&gt;"",1,0))</f>
        <v>#REF!</v>
      </c>
      <c r="AJ103" s="25" t="e">
        <f>IF('Crisis Indicator Data'!#REF!="No Data",1,IF(#REF!&lt;&gt;"",1,0))</f>
        <v>#REF!</v>
      </c>
      <c r="AK103" s="25" t="e">
        <f>IF('Crisis Indicator Data'!#REF!="No Data",1,IF(#REF!&lt;&gt;"",1,0))</f>
        <v>#REF!</v>
      </c>
      <c r="AL103" s="25" t="e">
        <f>IF('Crisis Indicator Data'!#REF!="No Data",1,IF(#REF!&lt;&gt;"",1,0))</f>
        <v>#REF!</v>
      </c>
      <c r="AM103" s="25" t="e">
        <f>IF('Crisis Indicator Data'!#REF!="No Data",1,IF(#REF!&lt;&gt;"",1,0))</f>
        <v>#REF!</v>
      </c>
      <c r="AN103" s="25" t="e">
        <f>IF('Crisis Indicator Data'!#REF!="No Data",1,IF(#REF!&lt;&gt;"",1,0))</f>
        <v>#REF!</v>
      </c>
      <c r="AO103" s="25" t="e">
        <f>IF('Crisis Indicator Data'!#REF!="No Data",1,IF(#REF!&lt;&gt;"",1,0))</f>
        <v>#REF!</v>
      </c>
      <c r="AP103" s="25" t="e">
        <f>IF('Crisis Indicator Data'!#REF!="No Data",1,IF(#REF!&lt;&gt;"",1,0))</f>
        <v>#REF!</v>
      </c>
      <c r="AQ103" s="25" t="e">
        <f>IF('Crisis Indicator Data'!#REF!="No Data",1,IF(#REF!&lt;&gt;"",1,0))</f>
        <v>#REF!</v>
      </c>
      <c r="AR103" s="25" t="e">
        <f>IF('Crisis Indicator Data'!#REF!="No Data",1,IF(#REF!&lt;&gt;"",1,0))</f>
        <v>#REF!</v>
      </c>
      <c r="AS103" s="25" t="e">
        <f>IF('Crisis Indicator Data'!#REF!="No Data",1,IF(#REF!&lt;&gt;"",1,0))</f>
        <v>#REF!</v>
      </c>
      <c r="AT103" s="25" t="e">
        <f>IF('Crisis Indicator Data'!#REF!="No Data",1,IF(#REF!&lt;&gt;"",1,0))</f>
        <v>#REF!</v>
      </c>
      <c r="AU103" s="25" t="e">
        <f>IF('Crisis Indicator Data'!#REF!="No Data",1,IF(#REF!&lt;&gt;"",1,0))</f>
        <v>#REF!</v>
      </c>
      <c r="AV103" s="25" t="e">
        <f>IF('Crisis Indicator Data'!#REF!="No Data",1,IF(#REF!&lt;&gt;"",1,0))</f>
        <v>#REF!</v>
      </c>
      <c r="AW103" s="25" t="e">
        <f>IF('Crisis Indicator Data'!#REF!="No Data",1,IF(#REF!&lt;&gt;"",1,0))</f>
        <v>#REF!</v>
      </c>
      <c r="AX103" s="25" t="e">
        <f>IF('Crisis Indicator Data'!#REF!="No Data",1,IF(#REF!&lt;&gt;"",1,0))</f>
        <v>#REF!</v>
      </c>
      <c r="AY103" s="25" t="e">
        <f>IF('Crisis Indicator Data'!#REF!="No Data",1,IF(#REF!&lt;&gt;"",1,0))</f>
        <v>#REF!</v>
      </c>
      <c r="AZ103" s="25" t="e">
        <f>IF('Crisis Indicator Data'!#REF!="No Data",1,IF(#REF!&lt;&gt;"",1,0))</f>
        <v>#REF!</v>
      </c>
      <c r="BA103" t="e">
        <f t="shared" si="6"/>
        <v>#REF!</v>
      </c>
      <c r="BB103" s="27" t="e">
        <f t="shared" si="7"/>
        <v>#REF!</v>
      </c>
    </row>
    <row r="104" spans="1:54" x14ac:dyDescent="0.35">
      <c r="A104" t="s">
        <v>7954</v>
      </c>
      <c r="B104" s="25" t="e">
        <f>IF('Crisis Indicator Data'!#REF!="No Data",1,IF(#REF!&lt;&gt;"",1,0))</f>
        <v>#REF!</v>
      </c>
      <c r="C104" s="25" t="e">
        <f>IF('Crisis Indicator Data'!#REF!="No Data",1,IF(#REF!&lt;&gt;"",1,0))</f>
        <v>#REF!</v>
      </c>
      <c r="D104" s="25" t="e">
        <f>IF('Crisis Indicator Data'!#REF!="No Data",1,IF(#REF!&lt;&gt;"",1,0))</f>
        <v>#REF!</v>
      </c>
      <c r="E104" s="25" t="e">
        <f>IF('Crisis Indicator Data'!#REF!="No Data",1,IF(#REF!&lt;&gt;"",1,0))</f>
        <v>#REF!</v>
      </c>
      <c r="F104" s="25" t="e">
        <f>IF('Crisis Indicator Data'!#REF!="No Data",1,IF(#REF!&lt;&gt;"",1,0))</f>
        <v>#REF!</v>
      </c>
      <c r="G104" s="25" t="e">
        <f>IF('Crisis Indicator Data'!#REF!="No Data",1,IF(#REF!&lt;&gt;"",1,0))</f>
        <v>#REF!</v>
      </c>
      <c r="H104" s="25" t="e">
        <f>IF('Crisis Indicator Data'!#REF!="No Data",1,IF(#REF!&lt;&gt;"",1,0))</f>
        <v>#REF!</v>
      </c>
      <c r="I104" s="25" t="e">
        <f>IF('Crisis Indicator Data'!#REF!="No Data",1,IF(#REF!&lt;&gt;"",1,0))</f>
        <v>#REF!</v>
      </c>
      <c r="J104" s="25" t="e">
        <f>IF('Crisis Indicator Data'!#REF!="No Data",1,IF(#REF!&lt;&gt;"",1,0))</f>
        <v>#REF!</v>
      </c>
      <c r="K104" s="25" t="e">
        <f>IF('Crisis Indicator Data'!#REF!="No Data",1,IF(#REF!&lt;&gt;"",1,0))</f>
        <v>#REF!</v>
      </c>
      <c r="L104" s="25" t="e">
        <f>IF('Crisis Indicator Data'!#REF!="No Data",1,IF(#REF!&lt;&gt;"",1,0))</f>
        <v>#REF!</v>
      </c>
      <c r="M104" s="25" t="e">
        <f>IF('Crisis Indicator Data'!#REF!="No Data",1,IF(#REF!&lt;&gt;"",1,0))</f>
        <v>#REF!</v>
      </c>
      <c r="N104" s="25" t="e">
        <f>IF('Crisis Indicator Data'!#REF!="No Data",1,IF(#REF!&lt;&gt;"",1,0))</f>
        <v>#REF!</v>
      </c>
      <c r="O104" s="25" t="e">
        <f>IF('Crisis Indicator Data'!#REF!="No Data",1,IF(#REF!&lt;&gt;"",1,0))</f>
        <v>#REF!</v>
      </c>
      <c r="P104" s="25" t="e">
        <f>IF('Crisis Indicator Data'!#REF!="No Data",1,IF(#REF!&lt;&gt;"",1,0))</f>
        <v>#REF!</v>
      </c>
      <c r="Q104" s="25" t="e">
        <f>IF('Crisis Indicator Data'!#REF!="No Data",1,IF(#REF!&lt;&gt;"",1,0))</f>
        <v>#REF!</v>
      </c>
      <c r="R104" s="25" t="e">
        <f>IF('Crisis Indicator Data'!#REF!="No Data",1,IF(#REF!&lt;&gt;"",1,0))</f>
        <v>#REF!</v>
      </c>
      <c r="S104" s="25" t="e">
        <f>IF('Crisis Indicator Data'!#REF!="No Data",1,IF(#REF!&lt;&gt;"",1,0))</f>
        <v>#REF!</v>
      </c>
      <c r="T104" s="25" t="e">
        <f>IF('Crisis Indicator Data'!#REF!="No Data",1,IF(#REF!&lt;&gt;"",1,0))</f>
        <v>#REF!</v>
      </c>
      <c r="U104" s="25" t="e">
        <f>IF('Crisis Indicator Data'!#REF!="No Data",1,IF(#REF!&lt;&gt;"",1,0))</f>
        <v>#REF!</v>
      </c>
      <c r="V104" s="25" t="e">
        <f>IF('Crisis Indicator Data'!#REF!="No Data",1,IF(#REF!&lt;&gt;"",1,0))</f>
        <v>#REF!</v>
      </c>
      <c r="W104" s="25" t="e">
        <f>IF('Crisis Indicator Data'!#REF!="No Data",1,IF(#REF!&lt;&gt;"",1,0))</f>
        <v>#REF!</v>
      </c>
      <c r="X104" s="25" t="e">
        <f>IF('Crisis Indicator Data'!#REF!="No Data",1,IF(#REF!&lt;&gt;"",1,0))</f>
        <v>#REF!</v>
      </c>
      <c r="Y104" s="25" t="e">
        <f>IF('Crisis Indicator Data'!#REF!="No Data",1,IF(#REF!&lt;&gt;"",1,0))</f>
        <v>#REF!</v>
      </c>
      <c r="Z104" s="25" t="e">
        <f>IF('Crisis Indicator Data'!#REF!="No Data",1,IF(#REF!&lt;&gt;"",1,0))</f>
        <v>#REF!</v>
      </c>
      <c r="AA104" s="25" t="e">
        <f>IF('Crisis Indicator Data'!#REF!="No Data",1,IF(#REF!&lt;&gt;"",1,0))</f>
        <v>#REF!</v>
      </c>
      <c r="AB104" s="25" t="e">
        <f>IF('Crisis Indicator Data'!#REF!="No Data",1,IF(#REF!&lt;&gt;"",1,0))</f>
        <v>#REF!</v>
      </c>
      <c r="AC104" s="25" t="e">
        <f>IF('Crisis Indicator Data'!#REF!="No Data",1,IF(#REF!&lt;&gt;"",1,0))</f>
        <v>#REF!</v>
      </c>
      <c r="AD104" s="25" t="e">
        <f>IF('Crisis Indicator Data'!#REF!="No Data",1,IF(#REF!&lt;&gt;"",1,0))</f>
        <v>#REF!</v>
      </c>
      <c r="AE104" s="25" t="e">
        <f>IF('Crisis Indicator Data'!#REF!="No Data",1,IF(#REF!&lt;&gt;"",1,0))</f>
        <v>#REF!</v>
      </c>
      <c r="AF104" s="25" t="e">
        <f>IF('Crisis Indicator Data'!#REF!="No Data",1,IF(#REF!&lt;&gt;"",1,0))</f>
        <v>#REF!</v>
      </c>
      <c r="AG104" s="25" t="e">
        <f>IF('Crisis Indicator Data'!#REF!="No Data",1,IF(#REF!&lt;&gt;"",1,0))</f>
        <v>#REF!</v>
      </c>
      <c r="AH104" s="25" t="e">
        <f>IF('Crisis Indicator Data'!#REF!="No Data",1,IF(#REF!&lt;&gt;"",1,0))</f>
        <v>#REF!</v>
      </c>
      <c r="AI104" s="25" t="e">
        <f>IF('Crisis Indicator Data'!#REF!="No Data",1,IF(#REF!&lt;&gt;"",1,0))</f>
        <v>#REF!</v>
      </c>
      <c r="AJ104" s="25" t="e">
        <f>IF('Crisis Indicator Data'!#REF!="No Data",1,IF(#REF!&lt;&gt;"",1,0))</f>
        <v>#REF!</v>
      </c>
      <c r="AK104" s="25" t="e">
        <f>IF('Crisis Indicator Data'!#REF!="No Data",1,IF(#REF!&lt;&gt;"",1,0))</f>
        <v>#REF!</v>
      </c>
      <c r="AL104" s="25" t="e">
        <f>IF('Crisis Indicator Data'!#REF!="No Data",1,IF(#REF!&lt;&gt;"",1,0))</f>
        <v>#REF!</v>
      </c>
      <c r="AM104" s="25" t="e">
        <f>IF('Crisis Indicator Data'!#REF!="No Data",1,IF(#REF!&lt;&gt;"",1,0))</f>
        <v>#REF!</v>
      </c>
      <c r="AN104" s="25" t="e">
        <f>IF('Crisis Indicator Data'!#REF!="No Data",1,IF(#REF!&lt;&gt;"",1,0))</f>
        <v>#REF!</v>
      </c>
      <c r="AO104" s="25" t="e">
        <f>IF('Crisis Indicator Data'!#REF!="No Data",1,IF(#REF!&lt;&gt;"",1,0))</f>
        <v>#REF!</v>
      </c>
      <c r="AP104" s="25" t="e">
        <f>IF('Crisis Indicator Data'!#REF!="No Data",1,IF(#REF!&lt;&gt;"",1,0))</f>
        <v>#REF!</v>
      </c>
      <c r="AQ104" s="25" t="e">
        <f>IF('Crisis Indicator Data'!#REF!="No Data",1,IF(#REF!&lt;&gt;"",1,0))</f>
        <v>#REF!</v>
      </c>
      <c r="AR104" s="25" t="e">
        <f>IF('Crisis Indicator Data'!#REF!="No Data",1,IF(#REF!&lt;&gt;"",1,0))</f>
        <v>#REF!</v>
      </c>
      <c r="AS104" s="25" t="e">
        <f>IF('Crisis Indicator Data'!#REF!="No Data",1,IF(#REF!&lt;&gt;"",1,0))</f>
        <v>#REF!</v>
      </c>
      <c r="AT104" s="25" t="e">
        <f>IF('Crisis Indicator Data'!#REF!="No Data",1,IF(#REF!&lt;&gt;"",1,0))</f>
        <v>#REF!</v>
      </c>
      <c r="AU104" s="25" t="e">
        <f>IF('Crisis Indicator Data'!#REF!="No Data",1,IF(#REF!&lt;&gt;"",1,0))</f>
        <v>#REF!</v>
      </c>
      <c r="AV104" s="25" t="e">
        <f>IF('Crisis Indicator Data'!#REF!="No Data",1,IF(#REF!&lt;&gt;"",1,0))</f>
        <v>#REF!</v>
      </c>
      <c r="AW104" s="25" t="e">
        <f>IF('Crisis Indicator Data'!#REF!="No Data",1,IF(#REF!&lt;&gt;"",1,0))</f>
        <v>#REF!</v>
      </c>
      <c r="AX104" s="25" t="e">
        <f>IF('Crisis Indicator Data'!#REF!="No Data",1,IF(#REF!&lt;&gt;"",1,0))</f>
        <v>#REF!</v>
      </c>
      <c r="AY104" s="25" t="e">
        <f>IF('Crisis Indicator Data'!#REF!="No Data",1,IF(#REF!&lt;&gt;"",1,0))</f>
        <v>#REF!</v>
      </c>
      <c r="AZ104" s="25" t="e">
        <f>IF('Crisis Indicator Data'!#REF!="No Data",1,IF(#REF!&lt;&gt;"",1,0))</f>
        <v>#REF!</v>
      </c>
      <c r="BA104" t="e">
        <f t="shared" si="6"/>
        <v>#REF!</v>
      </c>
      <c r="BB104" s="27" t="e">
        <f t="shared" si="7"/>
        <v>#REF!</v>
      </c>
    </row>
    <row r="105" spans="1:54" x14ac:dyDescent="0.35">
      <c r="A105" t="s">
        <v>7933</v>
      </c>
      <c r="B105" s="25" t="e">
        <f>IF('Crisis Indicator Data'!#REF!="No Data",1,IF(#REF!&lt;&gt;"",1,0))</f>
        <v>#REF!</v>
      </c>
      <c r="C105" s="25" t="e">
        <f>IF('Crisis Indicator Data'!#REF!="No Data",1,IF(#REF!&lt;&gt;"",1,0))</f>
        <v>#REF!</v>
      </c>
      <c r="D105" s="25" t="e">
        <f>IF('Crisis Indicator Data'!#REF!="No Data",1,IF(#REF!&lt;&gt;"",1,0))</f>
        <v>#REF!</v>
      </c>
      <c r="E105" s="25" t="e">
        <f>IF('Crisis Indicator Data'!#REF!="No Data",1,IF(#REF!&lt;&gt;"",1,0))</f>
        <v>#REF!</v>
      </c>
      <c r="F105" s="25" t="e">
        <f>IF('Crisis Indicator Data'!#REF!="No Data",1,IF(#REF!&lt;&gt;"",1,0))</f>
        <v>#REF!</v>
      </c>
      <c r="G105" s="25" t="e">
        <f>IF('Crisis Indicator Data'!#REF!="No Data",1,IF(#REF!&lt;&gt;"",1,0))</f>
        <v>#REF!</v>
      </c>
      <c r="H105" s="25" t="e">
        <f>IF('Crisis Indicator Data'!#REF!="No Data",1,IF(#REF!&lt;&gt;"",1,0))</f>
        <v>#REF!</v>
      </c>
      <c r="I105" s="25" t="e">
        <f>IF('Crisis Indicator Data'!#REF!="No Data",1,IF(#REF!&lt;&gt;"",1,0))</f>
        <v>#REF!</v>
      </c>
      <c r="J105" s="25" t="e">
        <f>IF('Crisis Indicator Data'!#REF!="No Data",1,IF(#REF!&lt;&gt;"",1,0))</f>
        <v>#REF!</v>
      </c>
      <c r="K105" s="25" t="e">
        <f>IF('Crisis Indicator Data'!#REF!="No Data",1,IF(#REF!&lt;&gt;"",1,0))</f>
        <v>#REF!</v>
      </c>
      <c r="L105" s="25" t="e">
        <f>IF('Crisis Indicator Data'!#REF!="No Data",1,IF(#REF!&lt;&gt;"",1,0))</f>
        <v>#REF!</v>
      </c>
      <c r="M105" s="25" t="e">
        <f>IF('Crisis Indicator Data'!#REF!="No Data",1,IF(#REF!&lt;&gt;"",1,0))</f>
        <v>#REF!</v>
      </c>
      <c r="N105" s="25" t="e">
        <f>IF('Crisis Indicator Data'!#REF!="No Data",1,IF(#REF!&lt;&gt;"",1,0))</f>
        <v>#REF!</v>
      </c>
      <c r="O105" s="25" t="e">
        <f>IF('Crisis Indicator Data'!#REF!="No Data",1,IF(#REF!&lt;&gt;"",1,0))</f>
        <v>#REF!</v>
      </c>
      <c r="P105" s="25" t="e">
        <f>IF('Crisis Indicator Data'!#REF!="No Data",1,IF(#REF!&lt;&gt;"",1,0))</f>
        <v>#REF!</v>
      </c>
      <c r="Q105" s="25" t="e">
        <f>IF('Crisis Indicator Data'!#REF!="No Data",1,IF(#REF!&lt;&gt;"",1,0))</f>
        <v>#REF!</v>
      </c>
      <c r="R105" s="25" t="e">
        <f>IF('Crisis Indicator Data'!#REF!="No Data",1,IF(#REF!&lt;&gt;"",1,0))</f>
        <v>#REF!</v>
      </c>
      <c r="S105" s="25" t="e">
        <f>IF('Crisis Indicator Data'!#REF!="No Data",1,IF(#REF!&lt;&gt;"",1,0))</f>
        <v>#REF!</v>
      </c>
      <c r="T105" s="25" t="e">
        <f>IF('Crisis Indicator Data'!#REF!="No Data",1,IF(#REF!&lt;&gt;"",1,0))</f>
        <v>#REF!</v>
      </c>
      <c r="U105" s="25" t="e">
        <f>IF('Crisis Indicator Data'!#REF!="No Data",1,IF(#REF!&lt;&gt;"",1,0))</f>
        <v>#REF!</v>
      </c>
      <c r="V105" s="25" t="e">
        <f>IF('Crisis Indicator Data'!#REF!="No Data",1,IF(#REF!&lt;&gt;"",1,0))</f>
        <v>#REF!</v>
      </c>
      <c r="W105" s="25" t="e">
        <f>IF('Crisis Indicator Data'!#REF!="No Data",1,IF(#REF!&lt;&gt;"",1,0))</f>
        <v>#REF!</v>
      </c>
      <c r="X105" s="25" t="e">
        <f>IF('Crisis Indicator Data'!#REF!="No Data",1,IF(#REF!&lt;&gt;"",1,0))</f>
        <v>#REF!</v>
      </c>
      <c r="Y105" s="25" t="e">
        <f>IF('Crisis Indicator Data'!#REF!="No Data",1,IF(#REF!&lt;&gt;"",1,0))</f>
        <v>#REF!</v>
      </c>
      <c r="Z105" s="25" t="e">
        <f>IF('Crisis Indicator Data'!#REF!="No Data",1,IF(#REF!&lt;&gt;"",1,0))</f>
        <v>#REF!</v>
      </c>
      <c r="AA105" s="25" t="e">
        <f>IF('Crisis Indicator Data'!#REF!="No Data",1,IF(#REF!&lt;&gt;"",1,0))</f>
        <v>#REF!</v>
      </c>
      <c r="AB105" s="25" t="e">
        <f>IF('Crisis Indicator Data'!#REF!="No Data",1,IF(#REF!&lt;&gt;"",1,0))</f>
        <v>#REF!</v>
      </c>
      <c r="AC105" s="25" t="e">
        <f>IF('Crisis Indicator Data'!#REF!="No Data",1,IF(#REF!&lt;&gt;"",1,0))</f>
        <v>#REF!</v>
      </c>
      <c r="AD105" s="25" t="e">
        <f>IF('Crisis Indicator Data'!#REF!="No Data",1,IF(#REF!&lt;&gt;"",1,0))</f>
        <v>#REF!</v>
      </c>
      <c r="AE105" s="25" t="e">
        <f>IF('Crisis Indicator Data'!#REF!="No Data",1,IF(#REF!&lt;&gt;"",1,0))</f>
        <v>#REF!</v>
      </c>
      <c r="AF105" s="25" t="e">
        <f>IF('Crisis Indicator Data'!#REF!="No Data",1,IF(#REF!&lt;&gt;"",1,0))</f>
        <v>#REF!</v>
      </c>
      <c r="AG105" s="25" t="e">
        <f>IF('Crisis Indicator Data'!#REF!="No Data",1,IF(#REF!&lt;&gt;"",1,0))</f>
        <v>#REF!</v>
      </c>
      <c r="AH105" s="25" t="e">
        <f>IF('Crisis Indicator Data'!#REF!="No Data",1,IF(#REF!&lt;&gt;"",1,0))</f>
        <v>#REF!</v>
      </c>
      <c r="AI105" s="25" t="e">
        <f>IF('Crisis Indicator Data'!#REF!="No Data",1,IF(#REF!&lt;&gt;"",1,0))</f>
        <v>#REF!</v>
      </c>
      <c r="AJ105" s="25" t="e">
        <f>IF('Crisis Indicator Data'!#REF!="No Data",1,IF(#REF!&lt;&gt;"",1,0))</f>
        <v>#REF!</v>
      </c>
      <c r="AK105" s="25" t="e">
        <f>IF('Crisis Indicator Data'!#REF!="No Data",1,IF(#REF!&lt;&gt;"",1,0))</f>
        <v>#REF!</v>
      </c>
      <c r="AL105" s="25" t="e">
        <f>IF('Crisis Indicator Data'!#REF!="No Data",1,IF(#REF!&lt;&gt;"",1,0))</f>
        <v>#REF!</v>
      </c>
      <c r="AM105" s="25" t="e">
        <f>IF('Crisis Indicator Data'!#REF!="No Data",1,IF(#REF!&lt;&gt;"",1,0))</f>
        <v>#REF!</v>
      </c>
      <c r="AN105" s="25" t="e">
        <f>IF('Crisis Indicator Data'!#REF!="No Data",1,IF(#REF!&lt;&gt;"",1,0))</f>
        <v>#REF!</v>
      </c>
      <c r="AO105" s="25" t="e">
        <f>IF('Crisis Indicator Data'!#REF!="No Data",1,IF(#REF!&lt;&gt;"",1,0))</f>
        <v>#REF!</v>
      </c>
      <c r="AP105" s="25" t="e">
        <f>IF('Crisis Indicator Data'!#REF!="No Data",1,IF(#REF!&lt;&gt;"",1,0))</f>
        <v>#REF!</v>
      </c>
      <c r="AQ105" s="25" t="e">
        <f>IF('Crisis Indicator Data'!#REF!="No Data",1,IF(#REF!&lt;&gt;"",1,0))</f>
        <v>#REF!</v>
      </c>
      <c r="AR105" s="25" t="e">
        <f>IF('Crisis Indicator Data'!#REF!="No Data",1,IF(#REF!&lt;&gt;"",1,0))</f>
        <v>#REF!</v>
      </c>
      <c r="AS105" s="25" t="e">
        <f>IF('Crisis Indicator Data'!#REF!="No Data",1,IF(#REF!&lt;&gt;"",1,0))</f>
        <v>#REF!</v>
      </c>
      <c r="AT105" s="25" t="e">
        <f>IF('Crisis Indicator Data'!#REF!="No Data",1,IF(#REF!&lt;&gt;"",1,0))</f>
        <v>#REF!</v>
      </c>
      <c r="AU105" s="25" t="e">
        <f>IF('Crisis Indicator Data'!#REF!="No Data",1,IF(#REF!&lt;&gt;"",1,0))</f>
        <v>#REF!</v>
      </c>
      <c r="AV105" s="25" t="e">
        <f>IF('Crisis Indicator Data'!#REF!="No Data",1,IF(#REF!&lt;&gt;"",1,0))</f>
        <v>#REF!</v>
      </c>
      <c r="AW105" s="25" t="e">
        <f>IF('Crisis Indicator Data'!#REF!="No Data",1,IF(#REF!&lt;&gt;"",1,0))</f>
        <v>#REF!</v>
      </c>
      <c r="AX105" s="25" t="e">
        <f>IF('Crisis Indicator Data'!#REF!="No Data",1,IF(#REF!&lt;&gt;"",1,0))</f>
        <v>#REF!</v>
      </c>
      <c r="AY105" s="25" t="e">
        <f>IF('Crisis Indicator Data'!#REF!="No Data",1,IF(#REF!&lt;&gt;"",1,0))</f>
        <v>#REF!</v>
      </c>
      <c r="AZ105" s="25" t="e">
        <f>IF('Crisis Indicator Data'!#REF!="No Data",1,IF(#REF!&lt;&gt;"",1,0))</f>
        <v>#REF!</v>
      </c>
      <c r="BA105" t="e">
        <f t="shared" si="6"/>
        <v>#REF!</v>
      </c>
      <c r="BB105" s="27" t="e">
        <f t="shared" si="7"/>
        <v>#REF!</v>
      </c>
    </row>
    <row r="106" spans="1:54" x14ac:dyDescent="0.35">
      <c r="A106" t="s">
        <v>7939</v>
      </c>
      <c r="B106" s="25" t="e">
        <f>IF('Crisis Indicator Data'!#REF!="No Data",1,IF(#REF!&lt;&gt;"",1,0))</f>
        <v>#REF!</v>
      </c>
      <c r="C106" s="25" t="e">
        <f>IF('Crisis Indicator Data'!#REF!="No Data",1,IF(#REF!&lt;&gt;"",1,0))</f>
        <v>#REF!</v>
      </c>
      <c r="D106" s="25" t="e">
        <f>IF('Crisis Indicator Data'!#REF!="No Data",1,IF(#REF!&lt;&gt;"",1,0))</f>
        <v>#REF!</v>
      </c>
      <c r="E106" s="25" t="e">
        <f>IF('Crisis Indicator Data'!#REF!="No Data",1,IF(#REF!&lt;&gt;"",1,0))</f>
        <v>#REF!</v>
      </c>
      <c r="F106" s="25" t="e">
        <f>IF('Crisis Indicator Data'!#REF!="No Data",1,IF(#REF!&lt;&gt;"",1,0))</f>
        <v>#REF!</v>
      </c>
      <c r="G106" s="25" t="e">
        <f>IF('Crisis Indicator Data'!#REF!="No Data",1,IF(#REF!&lt;&gt;"",1,0))</f>
        <v>#REF!</v>
      </c>
      <c r="H106" s="25" t="e">
        <f>IF('Crisis Indicator Data'!#REF!="No Data",1,IF(#REF!&lt;&gt;"",1,0))</f>
        <v>#REF!</v>
      </c>
      <c r="I106" s="25" t="e">
        <f>IF('Crisis Indicator Data'!#REF!="No Data",1,IF(#REF!&lt;&gt;"",1,0))</f>
        <v>#REF!</v>
      </c>
      <c r="J106" s="25" t="e">
        <f>IF('Crisis Indicator Data'!#REF!="No Data",1,IF(#REF!&lt;&gt;"",1,0))</f>
        <v>#REF!</v>
      </c>
      <c r="K106" s="25" t="e">
        <f>IF('Crisis Indicator Data'!#REF!="No Data",1,IF(#REF!&lt;&gt;"",1,0))</f>
        <v>#REF!</v>
      </c>
      <c r="L106" s="25" t="e">
        <f>IF('Crisis Indicator Data'!#REF!="No Data",1,IF(#REF!&lt;&gt;"",1,0))</f>
        <v>#REF!</v>
      </c>
      <c r="M106" s="25" t="e">
        <f>IF('Crisis Indicator Data'!#REF!="No Data",1,IF(#REF!&lt;&gt;"",1,0))</f>
        <v>#REF!</v>
      </c>
      <c r="N106" s="25" t="e">
        <f>IF('Crisis Indicator Data'!#REF!="No Data",1,IF(#REF!&lt;&gt;"",1,0))</f>
        <v>#REF!</v>
      </c>
      <c r="O106" s="25" t="e">
        <f>IF('Crisis Indicator Data'!#REF!="No Data",1,IF(#REF!&lt;&gt;"",1,0))</f>
        <v>#REF!</v>
      </c>
      <c r="P106" s="25" t="e">
        <f>IF('Crisis Indicator Data'!#REF!="No Data",1,IF(#REF!&lt;&gt;"",1,0))</f>
        <v>#REF!</v>
      </c>
      <c r="Q106" s="25" t="e">
        <f>IF('Crisis Indicator Data'!#REF!="No Data",1,IF(#REF!&lt;&gt;"",1,0))</f>
        <v>#REF!</v>
      </c>
      <c r="R106" s="25" t="e">
        <f>IF('Crisis Indicator Data'!#REF!="No Data",1,IF(#REF!&lt;&gt;"",1,0))</f>
        <v>#REF!</v>
      </c>
      <c r="S106" s="25" t="e">
        <f>IF('Crisis Indicator Data'!#REF!="No Data",1,IF(#REF!&lt;&gt;"",1,0))</f>
        <v>#REF!</v>
      </c>
      <c r="T106" s="25" t="e">
        <f>IF('Crisis Indicator Data'!#REF!="No Data",1,IF(#REF!&lt;&gt;"",1,0))</f>
        <v>#REF!</v>
      </c>
      <c r="U106" s="25" t="e">
        <f>IF('Crisis Indicator Data'!#REF!="No Data",1,IF(#REF!&lt;&gt;"",1,0))</f>
        <v>#REF!</v>
      </c>
      <c r="V106" s="25" t="e">
        <f>IF('Crisis Indicator Data'!#REF!="No Data",1,IF(#REF!&lt;&gt;"",1,0))</f>
        <v>#REF!</v>
      </c>
      <c r="W106" s="25" t="e">
        <f>IF('Crisis Indicator Data'!#REF!="No Data",1,IF(#REF!&lt;&gt;"",1,0))</f>
        <v>#REF!</v>
      </c>
      <c r="X106" s="25" t="e">
        <f>IF('Crisis Indicator Data'!#REF!="No Data",1,IF(#REF!&lt;&gt;"",1,0))</f>
        <v>#REF!</v>
      </c>
      <c r="Y106" s="25" t="e">
        <f>IF('Crisis Indicator Data'!#REF!="No Data",1,IF(#REF!&lt;&gt;"",1,0))</f>
        <v>#REF!</v>
      </c>
      <c r="Z106" s="25" t="e">
        <f>IF('Crisis Indicator Data'!#REF!="No Data",1,IF(#REF!&lt;&gt;"",1,0))</f>
        <v>#REF!</v>
      </c>
      <c r="AA106" s="25" t="e">
        <f>IF('Crisis Indicator Data'!#REF!="No Data",1,IF(#REF!&lt;&gt;"",1,0))</f>
        <v>#REF!</v>
      </c>
      <c r="AB106" s="25" t="e">
        <f>IF('Crisis Indicator Data'!#REF!="No Data",1,IF(#REF!&lt;&gt;"",1,0))</f>
        <v>#REF!</v>
      </c>
      <c r="AC106" s="25" t="e">
        <f>IF('Crisis Indicator Data'!#REF!="No Data",1,IF(#REF!&lt;&gt;"",1,0))</f>
        <v>#REF!</v>
      </c>
      <c r="AD106" s="25" t="e">
        <f>IF('Crisis Indicator Data'!#REF!="No Data",1,IF(#REF!&lt;&gt;"",1,0))</f>
        <v>#REF!</v>
      </c>
      <c r="AE106" s="25" t="e">
        <f>IF('Crisis Indicator Data'!#REF!="No Data",1,IF(#REF!&lt;&gt;"",1,0))</f>
        <v>#REF!</v>
      </c>
      <c r="AF106" s="25" t="e">
        <f>IF('Crisis Indicator Data'!#REF!="No Data",1,IF(#REF!&lt;&gt;"",1,0))</f>
        <v>#REF!</v>
      </c>
      <c r="AG106" s="25" t="e">
        <f>IF('Crisis Indicator Data'!#REF!="No Data",1,IF(#REF!&lt;&gt;"",1,0))</f>
        <v>#REF!</v>
      </c>
      <c r="AH106" s="25" t="e">
        <f>IF('Crisis Indicator Data'!#REF!="No Data",1,IF(#REF!&lt;&gt;"",1,0))</f>
        <v>#REF!</v>
      </c>
      <c r="AI106" s="25" t="e">
        <f>IF('Crisis Indicator Data'!#REF!="No Data",1,IF(#REF!&lt;&gt;"",1,0))</f>
        <v>#REF!</v>
      </c>
      <c r="AJ106" s="25" t="e">
        <f>IF('Crisis Indicator Data'!#REF!="No Data",1,IF(#REF!&lt;&gt;"",1,0))</f>
        <v>#REF!</v>
      </c>
      <c r="AK106" s="25" t="e">
        <f>IF('Crisis Indicator Data'!#REF!="No Data",1,IF(#REF!&lt;&gt;"",1,0))</f>
        <v>#REF!</v>
      </c>
      <c r="AL106" s="25" t="e">
        <f>IF('Crisis Indicator Data'!#REF!="No Data",1,IF(#REF!&lt;&gt;"",1,0))</f>
        <v>#REF!</v>
      </c>
      <c r="AM106" s="25" t="e">
        <f>IF('Crisis Indicator Data'!#REF!="No Data",1,IF(#REF!&lt;&gt;"",1,0))</f>
        <v>#REF!</v>
      </c>
      <c r="AN106" s="25" t="e">
        <f>IF('Crisis Indicator Data'!#REF!="No Data",1,IF(#REF!&lt;&gt;"",1,0))</f>
        <v>#REF!</v>
      </c>
      <c r="AO106" s="25" t="e">
        <f>IF('Crisis Indicator Data'!#REF!="No Data",1,IF(#REF!&lt;&gt;"",1,0))</f>
        <v>#REF!</v>
      </c>
      <c r="AP106" s="25" t="e">
        <f>IF('Crisis Indicator Data'!#REF!="No Data",1,IF(#REF!&lt;&gt;"",1,0))</f>
        <v>#REF!</v>
      </c>
      <c r="AQ106" s="25" t="e">
        <f>IF('Crisis Indicator Data'!#REF!="No Data",1,IF(#REF!&lt;&gt;"",1,0))</f>
        <v>#REF!</v>
      </c>
      <c r="AR106" s="25" t="e">
        <f>IF('Crisis Indicator Data'!#REF!="No Data",1,IF(#REF!&lt;&gt;"",1,0))</f>
        <v>#REF!</v>
      </c>
      <c r="AS106" s="25" t="e">
        <f>IF('Crisis Indicator Data'!#REF!="No Data",1,IF(#REF!&lt;&gt;"",1,0))</f>
        <v>#REF!</v>
      </c>
      <c r="AT106" s="25" t="e">
        <f>IF('Crisis Indicator Data'!#REF!="No Data",1,IF(#REF!&lt;&gt;"",1,0))</f>
        <v>#REF!</v>
      </c>
      <c r="AU106" s="25" t="e">
        <f>IF('Crisis Indicator Data'!#REF!="No Data",1,IF(#REF!&lt;&gt;"",1,0))</f>
        <v>#REF!</v>
      </c>
      <c r="AV106" s="25" t="e">
        <f>IF('Crisis Indicator Data'!#REF!="No Data",1,IF(#REF!&lt;&gt;"",1,0))</f>
        <v>#REF!</v>
      </c>
      <c r="AW106" s="25" t="e">
        <f>IF('Crisis Indicator Data'!#REF!="No Data",1,IF(#REF!&lt;&gt;"",1,0))</f>
        <v>#REF!</v>
      </c>
      <c r="AX106" s="25" t="e">
        <f>IF('Crisis Indicator Data'!#REF!="No Data",1,IF(#REF!&lt;&gt;"",1,0))</f>
        <v>#REF!</v>
      </c>
      <c r="AY106" s="25" t="e">
        <f>IF('Crisis Indicator Data'!#REF!="No Data",1,IF(#REF!&lt;&gt;"",1,0))</f>
        <v>#REF!</v>
      </c>
      <c r="AZ106" s="25" t="e">
        <f>IF('Crisis Indicator Data'!#REF!="No Data",1,IF(#REF!&lt;&gt;"",1,0))</f>
        <v>#REF!</v>
      </c>
      <c r="BA106" t="e">
        <f t="shared" si="6"/>
        <v>#REF!</v>
      </c>
      <c r="BB106" s="27" t="e">
        <f t="shared" si="7"/>
        <v>#REF!</v>
      </c>
    </row>
    <row r="107" spans="1:54" x14ac:dyDescent="0.35">
      <c r="A107" t="s">
        <v>7941</v>
      </c>
      <c r="B107" s="25" t="e">
        <f>IF('Crisis Indicator Data'!#REF!="No Data",1,IF(#REF!&lt;&gt;"",1,0))</f>
        <v>#REF!</v>
      </c>
      <c r="C107" s="25" t="e">
        <f>IF('Crisis Indicator Data'!#REF!="No Data",1,IF(#REF!&lt;&gt;"",1,0))</f>
        <v>#REF!</v>
      </c>
      <c r="D107" s="25" t="e">
        <f>IF('Crisis Indicator Data'!#REF!="No Data",1,IF(#REF!&lt;&gt;"",1,0))</f>
        <v>#REF!</v>
      </c>
      <c r="E107" s="25" t="e">
        <f>IF('Crisis Indicator Data'!#REF!="No Data",1,IF(#REF!&lt;&gt;"",1,0))</f>
        <v>#REF!</v>
      </c>
      <c r="F107" s="25" t="e">
        <f>IF('Crisis Indicator Data'!#REF!="No Data",1,IF(#REF!&lt;&gt;"",1,0))</f>
        <v>#REF!</v>
      </c>
      <c r="G107" s="25" t="e">
        <f>IF('Crisis Indicator Data'!#REF!="No Data",1,IF(#REF!&lt;&gt;"",1,0))</f>
        <v>#REF!</v>
      </c>
      <c r="H107" s="25" t="e">
        <f>IF('Crisis Indicator Data'!#REF!="No Data",1,IF(#REF!&lt;&gt;"",1,0))</f>
        <v>#REF!</v>
      </c>
      <c r="I107" s="25" t="e">
        <f>IF('Crisis Indicator Data'!#REF!="No Data",1,IF(#REF!&lt;&gt;"",1,0))</f>
        <v>#REF!</v>
      </c>
      <c r="J107" s="25" t="e">
        <f>IF('Crisis Indicator Data'!#REF!="No Data",1,IF(#REF!&lt;&gt;"",1,0))</f>
        <v>#REF!</v>
      </c>
      <c r="K107" s="25" t="e">
        <f>IF('Crisis Indicator Data'!#REF!="No Data",1,IF(#REF!&lt;&gt;"",1,0))</f>
        <v>#REF!</v>
      </c>
      <c r="L107" s="25" t="e">
        <f>IF('Crisis Indicator Data'!#REF!="No Data",1,IF(#REF!&lt;&gt;"",1,0))</f>
        <v>#REF!</v>
      </c>
      <c r="M107" s="25" t="e">
        <f>IF('Crisis Indicator Data'!#REF!="No Data",1,IF(#REF!&lt;&gt;"",1,0))</f>
        <v>#REF!</v>
      </c>
      <c r="N107" s="25" t="e">
        <f>IF('Crisis Indicator Data'!#REF!="No Data",1,IF(#REF!&lt;&gt;"",1,0))</f>
        <v>#REF!</v>
      </c>
      <c r="O107" s="25" t="e">
        <f>IF('Crisis Indicator Data'!#REF!="No Data",1,IF(#REF!&lt;&gt;"",1,0))</f>
        <v>#REF!</v>
      </c>
      <c r="P107" s="25" t="e">
        <f>IF('Crisis Indicator Data'!#REF!="No Data",1,IF(#REF!&lt;&gt;"",1,0))</f>
        <v>#REF!</v>
      </c>
      <c r="Q107" s="25" t="e">
        <f>IF('Crisis Indicator Data'!#REF!="No Data",1,IF(#REF!&lt;&gt;"",1,0))</f>
        <v>#REF!</v>
      </c>
      <c r="R107" s="25" t="e">
        <f>IF('Crisis Indicator Data'!#REF!="No Data",1,IF(#REF!&lt;&gt;"",1,0))</f>
        <v>#REF!</v>
      </c>
      <c r="S107" s="25" t="e">
        <f>IF('Crisis Indicator Data'!#REF!="No Data",1,IF(#REF!&lt;&gt;"",1,0))</f>
        <v>#REF!</v>
      </c>
      <c r="T107" s="25" t="e">
        <f>IF('Crisis Indicator Data'!#REF!="No Data",1,IF(#REF!&lt;&gt;"",1,0))</f>
        <v>#REF!</v>
      </c>
      <c r="U107" s="25" t="e">
        <f>IF('Crisis Indicator Data'!#REF!="No Data",1,IF(#REF!&lt;&gt;"",1,0))</f>
        <v>#REF!</v>
      </c>
      <c r="V107" s="25" t="e">
        <f>IF('Crisis Indicator Data'!#REF!="No Data",1,IF(#REF!&lt;&gt;"",1,0))</f>
        <v>#REF!</v>
      </c>
      <c r="W107" s="25" t="e">
        <f>IF('Crisis Indicator Data'!#REF!="No Data",1,IF(#REF!&lt;&gt;"",1,0))</f>
        <v>#REF!</v>
      </c>
      <c r="X107" s="25" t="e">
        <f>IF('Crisis Indicator Data'!#REF!="No Data",1,IF(#REF!&lt;&gt;"",1,0))</f>
        <v>#REF!</v>
      </c>
      <c r="Y107" s="25" t="e">
        <f>IF('Crisis Indicator Data'!#REF!="No Data",1,IF(#REF!&lt;&gt;"",1,0))</f>
        <v>#REF!</v>
      </c>
      <c r="Z107" s="25" t="e">
        <f>IF('Crisis Indicator Data'!#REF!="No Data",1,IF(#REF!&lt;&gt;"",1,0))</f>
        <v>#REF!</v>
      </c>
      <c r="AA107" s="25" t="e">
        <f>IF('Crisis Indicator Data'!#REF!="No Data",1,IF(#REF!&lt;&gt;"",1,0))</f>
        <v>#REF!</v>
      </c>
      <c r="AB107" s="25" t="e">
        <f>IF('Crisis Indicator Data'!#REF!="No Data",1,IF(#REF!&lt;&gt;"",1,0))</f>
        <v>#REF!</v>
      </c>
      <c r="AC107" s="25" t="e">
        <f>IF('Crisis Indicator Data'!#REF!="No Data",1,IF(#REF!&lt;&gt;"",1,0))</f>
        <v>#REF!</v>
      </c>
      <c r="AD107" s="25" t="e">
        <f>IF('Crisis Indicator Data'!#REF!="No Data",1,IF(#REF!&lt;&gt;"",1,0))</f>
        <v>#REF!</v>
      </c>
      <c r="AE107" s="25" t="e">
        <f>IF('Crisis Indicator Data'!#REF!="No Data",1,IF(#REF!&lt;&gt;"",1,0))</f>
        <v>#REF!</v>
      </c>
      <c r="AF107" s="25" t="e">
        <f>IF('Crisis Indicator Data'!#REF!="No Data",1,IF(#REF!&lt;&gt;"",1,0))</f>
        <v>#REF!</v>
      </c>
      <c r="AG107" s="25" t="e">
        <f>IF('Crisis Indicator Data'!#REF!="No Data",1,IF(#REF!&lt;&gt;"",1,0))</f>
        <v>#REF!</v>
      </c>
      <c r="AH107" s="25" t="e">
        <f>IF('Crisis Indicator Data'!#REF!="No Data",1,IF(#REF!&lt;&gt;"",1,0))</f>
        <v>#REF!</v>
      </c>
      <c r="AI107" s="25" t="e">
        <f>IF('Crisis Indicator Data'!#REF!="No Data",1,IF(#REF!&lt;&gt;"",1,0))</f>
        <v>#REF!</v>
      </c>
      <c r="AJ107" s="25" t="e">
        <f>IF('Crisis Indicator Data'!#REF!="No Data",1,IF(#REF!&lt;&gt;"",1,0))</f>
        <v>#REF!</v>
      </c>
      <c r="AK107" s="25" t="e">
        <f>IF('Crisis Indicator Data'!#REF!="No Data",1,IF(#REF!&lt;&gt;"",1,0))</f>
        <v>#REF!</v>
      </c>
      <c r="AL107" s="25" t="e">
        <f>IF('Crisis Indicator Data'!#REF!="No Data",1,IF(#REF!&lt;&gt;"",1,0))</f>
        <v>#REF!</v>
      </c>
      <c r="AM107" s="25" t="e">
        <f>IF('Crisis Indicator Data'!#REF!="No Data",1,IF(#REF!&lt;&gt;"",1,0))</f>
        <v>#REF!</v>
      </c>
      <c r="AN107" s="25" t="e">
        <f>IF('Crisis Indicator Data'!#REF!="No Data",1,IF(#REF!&lt;&gt;"",1,0))</f>
        <v>#REF!</v>
      </c>
      <c r="AO107" s="25" t="e">
        <f>IF('Crisis Indicator Data'!#REF!="No Data",1,IF(#REF!&lt;&gt;"",1,0))</f>
        <v>#REF!</v>
      </c>
      <c r="AP107" s="25" t="e">
        <f>IF('Crisis Indicator Data'!#REF!="No Data",1,IF(#REF!&lt;&gt;"",1,0))</f>
        <v>#REF!</v>
      </c>
      <c r="AQ107" s="25" t="e">
        <f>IF('Crisis Indicator Data'!#REF!="No Data",1,IF(#REF!&lt;&gt;"",1,0))</f>
        <v>#REF!</v>
      </c>
      <c r="AR107" s="25" t="e">
        <f>IF('Crisis Indicator Data'!#REF!="No Data",1,IF(#REF!&lt;&gt;"",1,0))</f>
        <v>#REF!</v>
      </c>
      <c r="AS107" s="25" t="e">
        <f>IF('Crisis Indicator Data'!#REF!="No Data",1,IF(#REF!&lt;&gt;"",1,0))</f>
        <v>#REF!</v>
      </c>
      <c r="AT107" s="25" t="e">
        <f>IF('Crisis Indicator Data'!#REF!="No Data",1,IF(#REF!&lt;&gt;"",1,0))</f>
        <v>#REF!</v>
      </c>
      <c r="AU107" s="25" t="e">
        <f>IF('Crisis Indicator Data'!#REF!="No Data",1,IF(#REF!&lt;&gt;"",1,0))</f>
        <v>#REF!</v>
      </c>
      <c r="AV107" s="25" t="e">
        <f>IF('Crisis Indicator Data'!#REF!="No Data",1,IF(#REF!&lt;&gt;"",1,0))</f>
        <v>#REF!</v>
      </c>
      <c r="AW107" s="25" t="e">
        <f>IF('Crisis Indicator Data'!#REF!="No Data",1,IF(#REF!&lt;&gt;"",1,0))</f>
        <v>#REF!</v>
      </c>
      <c r="AX107" s="25" t="e">
        <f>IF('Crisis Indicator Data'!#REF!="No Data",1,IF(#REF!&lt;&gt;"",1,0))</f>
        <v>#REF!</v>
      </c>
      <c r="AY107" s="25" t="e">
        <f>IF('Crisis Indicator Data'!#REF!="No Data",1,IF(#REF!&lt;&gt;"",1,0))</f>
        <v>#REF!</v>
      </c>
      <c r="AZ107" s="25" t="e">
        <f>IF('Crisis Indicator Data'!#REF!="No Data",1,IF(#REF!&lt;&gt;"",1,0))</f>
        <v>#REF!</v>
      </c>
      <c r="BA107" t="e">
        <f t="shared" si="6"/>
        <v>#REF!</v>
      </c>
      <c r="BB107" s="27" t="e">
        <f t="shared" si="7"/>
        <v>#REF!</v>
      </c>
    </row>
    <row r="108" spans="1:54" x14ac:dyDescent="0.35">
      <c r="A108" t="s">
        <v>7936</v>
      </c>
      <c r="B108" s="25" t="e">
        <f>IF('Crisis Indicator Data'!#REF!="No Data",1,IF(#REF!&lt;&gt;"",1,0))</f>
        <v>#REF!</v>
      </c>
      <c r="C108" s="25" t="e">
        <f>IF('Crisis Indicator Data'!#REF!="No Data",1,IF(#REF!&lt;&gt;"",1,0))</f>
        <v>#REF!</v>
      </c>
      <c r="D108" s="25" t="e">
        <f>IF('Crisis Indicator Data'!#REF!="No Data",1,IF(#REF!&lt;&gt;"",1,0))</f>
        <v>#REF!</v>
      </c>
      <c r="E108" s="25" t="e">
        <f>IF('Crisis Indicator Data'!#REF!="No Data",1,IF(#REF!&lt;&gt;"",1,0))</f>
        <v>#REF!</v>
      </c>
      <c r="F108" s="25" t="e">
        <f>IF('Crisis Indicator Data'!#REF!="No Data",1,IF(#REF!&lt;&gt;"",1,0))</f>
        <v>#REF!</v>
      </c>
      <c r="G108" s="25" t="e">
        <f>IF('Crisis Indicator Data'!#REF!="No Data",1,IF(#REF!&lt;&gt;"",1,0))</f>
        <v>#REF!</v>
      </c>
      <c r="H108" s="25" t="e">
        <f>IF('Crisis Indicator Data'!#REF!="No Data",1,IF(#REF!&lt;&gt;"",1,0))</f>
        <v>#REF!</v>
      </c>
      <c r="I108" s="25" t="e">
        <f>IF('Crisis Indicator Data'!#REF!="No Data",1,IF(#REF!&lt;&gt;"",1,0))</f>
        <v>#REF!</v>
      </c>
      <c r="J108" s="25" t="e">
        <f>IF('Crisis Indicator Data'!#REF!="No Data",1,IF(#REF!&lt;&gt;"",1,0))</f>
        <v>#REF!</v>
      </c>
      <c r="K108" s="25" t="e">
        <f>IF('Crisis Indicator Data'!#REF!="No Data",1,IF(#REF!&lt;&gt;"",1,0))</f>
        <v>#REF!</v>
      </c>
      <c r="L108" s="25" t="e">
        <f>IF('Crisis Indicator Data'!#REF!="No Data",1,IF(#REF!&lt;&gt;"",1,0))</f>
        <v>#REF!</v>
      </c>
      <c r="M108" s="25" t="e">
        <f>IF('Crisis Indicator Data'!#REF!="No Data",1,IF(#REF!&lt;&gt;"",1,0))</f>
        <v>#REF!</v>
      </c>
      <c r="N108" s="25" t="e">
        <f>IF('Crisis Indicator Data'!#REF!="No Data",1,IF(#REF!&lt;&gt;"",1,0))</f>
        <v>#REF!</v>
      </c>
      <c r="O108" s="25" t="e">
        <f>IF('Crisis Indicator Data'!#REF!="No Data",1,IF(#REF!&lt;&gt;"",1,0))</f>
        <v>#REF!</v>
      </c>
      <c r="P108" s="25" t="e">
        <f>IF('Crisis Indicator Data'!#REF!="No Data",1,IF(#REF!&lt;&gt;"",1,0))</f>
        <v>#REF!</v>
      </c>
      <c r="Q108" s="25" t="e">
        <f>IF('Crisis Indicator Data'!#REF!="No Data",1,IF(#REF!&lt;&gt;"",1,0))</f>
        <v>#REF!</v>
      </c>
      <c r="R108" s="25" t="e">
        <f>IF('Crisis Indicator Data'!#REF!="No Data",1,IF(#REF!&lt;&gt;"",1,0))</f>
        <v>#REF!</v>
      </c>
      <c r="S108" s="25" t="e">
        <f>IF('Crisis Indicator Data'!#REF!="No Data",1,IF(#REF!&lt;&gt;"",1,0))</f>
        <v>#REF!</v>
      </c>
      <c r="T108" s="25" t="e">
        <f>IF('Crisis Indicator Data'!#REF!="No Data",1,IF(#REF!&lt;&gt;"",1,0))</f>
        <v>#REF!</v>
      </c>
      <c r="U108" s="25" t="e">
        <f>IF('Crisis Indicator Data'!#REF!="No Data",1,IF(#REF!&lt;&gt;"",1,0))</f>
        <v>#REF!</v>
      </c>
      <c r="V108" s="25" t="e">
        <f>IF('Crisis Indicator Data'!#REF!="No Data",1,IF(#REF!&lt;&gt;"",1,0))</f>
        <v>#REF!</v>
      </c>
      <c r="W108" s="25" t="e">
        <f>IF('Crisis Indicator Data'!#REF!="No Data",1,IF(#REF!&lt;&gt;"",1,0))</f>
        <v>#REF!</v>
      </c>
      <c r="X108" s="25" t="e">
        <f>IF('Crisis Indicator Data'!#REF!="No Data",1,IF(#REF!&lt;&gt;"",1,0))</f>
        <v>#REF!</v>
      </c>
      <c r="Y108" s="25" t="e">
        <f>IF('Crisis Indicator Data'!#REF!="No Data",1,IF(#REF!&lt;&gt;"",1,0))</f>
        <v>#REF!</v>
      </c>
      <c r="Z108" s="25" t="e">
        <f>IF('Crisis Indicator Data'!#REF!="No Data",1,IF(#REF!&lt;&gt;"",1,0))</f>
        <v>#REF!</v>
      </c>
      <c r="AA108" s="25" t="e">
        <f>IF('Crisis Indicator Data'!#REF!="No Data",1,IF(#REF!&lt;&gt;"",1,0))</f>
        <v>#REF!</v>
      </c>
      <c r="AB108" s="25" t="e">
        <f>IF('Crisis Indicator Data'!#REF!="No Data",1,IF(#REF!&lt;&gt;"",1,0))</f>
        <v>#REF!</v>
      </c>
      <c r="AC108" s="25" t="e">
        <f>IF('Crisis Indicator Data'!#REF!="No Data",1,IF(#REF!&lt;&gt;"",1,0))</f>
        <v>#REF!</v>
      </c>
      <c r="AD108" s="25" t="e">
        <f>IF('Crisis Indicator Data'!#REF!="No Data",1,IF(#REF!&lt;&gt;"",1,0))</f>
        <v>#REF!</v>
      </c>
      <c r="AE108" s="25" t="e">
        <f>IF('Crisis Indicator Data'!#REF!="No Data",1,IF(#REF!&lt;&gt;"",1,0))</f>
        <v>#REF!</v>
      </c>
      <c r="AF108" s="25" t="e">
        <f>IF('Crisis Indicator Data'!#REF!="No Data",1,IF(#REF!&lt;&gt;"",1,0))</f>
        <v>#REF!</v>
      </c>
      <c r="AG108" s="25" t="e">
        <f>IF('Crisis Indicator Data'!#REF!="No Data",1,IF(#REF!&lt;&gt;"",1,0))</f>
        <v>#REF!</v>
      </c>
      <c r="AH108" s="25" t="e">
        <f>IF('Crisis Indicator Data'!#REF!="No Data",1,IF(#REF!&lt;&gt;"",1,0))</f>
        <v>#REF!</v>
      </c>
      <c r="AI108" s="25" t="e">
        <f>IF('Crisis Indicator Data'!#REF!="No Data",1,IF(#REF!&lt;&gt;"",1,0))</f>
        <v>#REF!</v>
      </c>
      <c r="AJ108" s="25" t="e">
        <f>IF('Crisis Indicator Data'!#REF!="No Data",1,IF(#REF!&lt;&gt;"",1,0))</f>
        <v>#REF!</v>
      </c>
      <c r="AK108" s="25" t="e">
        <f>IF('Crisis Indicator Data'!#REF!="No Data",1,IF(#REF!&lt;&gt;"",1,0))</f>
        <v>#REF!</v>
      </c>
      <c r="AL108" s="25" t="e">
        <f>IF('Crisis Indicator Data'!#REF!="No Data",1,IF(#REF!&lt;&gt;"",1,0))</f>
        <v>#REF!</v>
      </c>
      <c r="AM108" s="25" t="e">
        <f>IF('Crisis Indicator Data'!#REF!="No Data",1,IF(#REF!&lt;&gt;"",1,0))</f>
        <v>#REF!</v>
      </c>
      <c r="AN108" s="25" t="e">
        <f>IF('Crisis Indicator Data'!#REF!="No Data",1,IF(#REF!&lt;&gt;"",1,0))</f>
        <v>#REF!</v>
      </c>
      <c r="AO108" s="25" t="e">
        <f>IF('Crisis Indicator Data'!#REF!="No Data",1,IF(#REF!&lt;&gt;"",1,0))</f>
        <v>#REF!</v>
      </c>
      <c r="AP108" s="25" t="e">
        <f>IF('Crisis Indicator Data'!#REF!="No Data",1,IF(#REF!&lt;&gt;"",1,0))</f>
        <v>#REF!</v>
      </c>
      <c r="AQ108" s="25" t="e">
        <f>IF('Crisis Indicator Data'!#REF!="No Data",1,IF(#REF!&lt;&gt;"",1,0))</f>
        <v>#REF!</v>
      </c>
      <c r="AR108" s="25" t="e">
        <f>IF('Crisis Indicator Data'!#REF!="No Data",1,IF(#REF!&lt;&gt;"",1,0))</f>
        <v>#REF!</v>
      </c>
      <c r="AS108" s="25" t="e">
        <f>IF('Crisis Indicator Data'!#REF!="No Data",1,IF(#REF!&lt;&gt;"",1,0))</f>
        <v>#REF!</v>
      </c>
      <c r="AT108" s="25" t="e">
        <f>IF('Crisis Indicator Data'!#REF!="No Data",1,IF(#REF!&lt;&gt;"",1,0))</f>
        <v>#REF!</v>
      </c>
      <c r="AU108" s="25" t="e">
        <f>IF('Crisis Indicator Data'!#REF!="No Data",1,IF(#REF!&lt;&gt;"",1,0))</f>
        <v>#REF!</v>
      </c>
      <c r="AV108" s="25" t="e">
        <f>IF('Crisis Indicator Data'!#REF!="No Data",1,IF(#REF!&lt;&gt;"",1,0))</f>
        <v>#REF!</v>
      </c>
      <c r="AW108" s="25" t="e">
        <f>IF('Crisis Indicator Data'!#REF!="No Data",1,IF(#REF!&lt;&gt;"",1,0))</f>
        <v>#REF!</v>
      </c>
      <c r="AX108" s="25" t="e">
        <f>IF('Crisis Indicator Data'!#REF!="No Data",1,IF(#REF!&lt;&gt;"",1,0))</f>
        <v>#REF!</v>
      </c>
      <c r="AY108" s="25" t="e">
        <f>IF('Crisis Indicator Data'!#REF!="No Data",1,IF(#REF!&lt;&gt;"",1,0))</f>
        <v>#REF!</v>
      </c>
      <c r="AZ108" s="25" t="e">
        <f>IF('Crisis Indicator Data'!#REF!="No Data",1,IF(#REF!&lt;&gt;"",1,0))</f>
        <v>#REF!</v>
      </c>
      <c r="BA108" t="e">
        <f t="shared" si="6"/>
        <v>#REF!</v>
      </c>
      <c r="BB108" s="27" t="e">
        <f t="shared" si="7"/>
        <v>#REF!</v>
      </c>
    </row>
    <row r="109" spans="1:54" x14ac:dyDescent="0.35">
      <c r="A109" t="s">
        <v>7948</v>
      </c>
      <c r="B109" s="25" t="e">
        <f>IF('Crisis Indicator Data'!#REF!="No Data",1,IF(#REF!&lt;&gt;"",1,0))</f>
        <v>#REF!</v>
      </c>
      <c r="C109" s="25" t="e">
        <f>IF('Crisis Indicator Data'!#REF!="No Data",1,IF(#REF!&lt;&gt;"",1,0))</f>
        <v>#REF!</v>
      </c>
      <c r="D109" s="25" t="e">
        <f>IF('Crisis Indicator Data'!#REF!="No Data",1,IF(#REF!&lt;&gt;"",1,0))</f>
        <v>#REF!</v>
      </c>
      <c r="E109" s="25" t="e">
        <f>IF('Crisis Indicator Data'!#REF!="No Data",1,IF(#REF!&lt;&gt;"",1,0))</f>
        <v>#REF!</v>
      </c>
      <c r="F109" s="25" t="e">
        <f>IF('Crisis Indicator Data'!#REF!="No Data",1,IF(#REF!&lt;&gt;"",1,0))</f>
        <v>#REF!</v>
      </c>
      <c r="G109" s="25" t="e">
        <f>IF('Crisis Indicator Data'!#REF!="No Data",1,IF(#REF!&lt;&gt;"",1,0))</f>
        <v>#REF!</v>
      </c>
      <c r="H109" s="25" t="e">
        <f>IF('Crisis Indicator Data'!#REF!="No Data",1,IF(#REF!&lt;&gt;"",1,0))</f>
        <v>#REF!</v>
      </c>
      <c r="I109" s="25" t="e">
        <f>IF('Crisis Indicator Data'!#REF!="No Data",1,IF(#REF!&lt;&gt;"",1,0))</f>
        <v>#REF!</v>
      </c>
      <c r="J109" s="25" t="e">
        <f>IF('Crisis Indicator Data'!#REF!="No Data",1,IF(#REF!&lt;&gt;"",1,0))</f>
        <v>#REF!</v>
      </c>
      <c r="K109" s="25" t="e">
        <f>IF('Crisis Indicator Data'!#REF!="No Data",1,IF(#REF!&lt;&gt;"",1,0))</f>
        <v>#REF!</v>
      </c>
      <c r="L109" s="25" t="e">
        <f>IF('Crisis Indicator Data'!#REF!="No Data",1,IF(#REF!&lt;&gt;"",1,0))</f>
        <v>#REF!</v>
      </c>
      <c r="M109" s="25" t="e">
        <f>IF('Crisis Indicator Data'!#REF!="No Data",1,IF(#REF!&lt;&gt;"",1,0))</f>
        <v>#REF!</v>
      </c>
      <c r="N109" s="25" t="e">
        <f>IF('Crisis Indicator Data'!#REF!="No Data",1,IF(#REF!&lt;&gt;"",1,0))</f>
        <v>#REF!</v>
      </c>
      <c r="O109" s="25" t="e">
        <f>IF('Crisis Indicator Data'!#REF!="No Data",1,IF(#REF!&lt;&gt;"",1,0))</f>
        <v>#REF!</v>
      </c>
      <c r="P109" s="25" t="e">
        <f>IF('Crisis Indicator Data'!#REF!="No Data",1,IF(#REF!&lt;&gt;"",1,0))</f>
        <v>#REF!</v>
      </c>
      <c r="Q109" s="25" t="e">
        <f>IF('Crisis Indicator Data'!#REF!="No Data",1,IF(#REF!&lt;&gt;"",1,0))</f>
        <v>#REF!</v>
      </c>
      <c r="R109" s="25" t="e">
        <f>IF('Crisis Indicator Data'!#REF!="No Data",1,IF(#REF!&lt;&gt;"",1,0))</f>
        <v>#REF!</v>
      </c>
      <c r="S109" s="25" t="e">
        <f>IF('Crisis Indicator Data'!#REF!="No Data",1,IF(#REF!&lt;&gt;"",1,0))</f>
        <v>#REF!</v>
      </c>
      <c r="T109" s="25" t="e">
        <f>IF('Crisis Indicator Data'!#REF!="No Data",1,IF(#REF!&lt;&gt;"",1,0))</f>
        <v>#REF!</v>
      </c>
      <c r="U109" s="25" t="e">
        <f>IF('Crisis Indicator Data'!#REF!="No Data",1,IF(#REF!&lt;&gt;"",1,0))</f>
        <v>#REF!</v>
      </c>
      <c r="V109" s="25" t="e">
        <f>IF('Crisis Indicator Data'!#REF!="No Data",1,IF(#REF!&lt;&gt;"",1,0))</f>
        <v>#REF!</v>
      </c>
      <c r="W109" s="25" t="e">
        <f>IF('Crisis Indicator Data'!#REF!="No Data",1,IF(#REF!&lt;&gt;"",1,0))</f>
        <v>#REF!</v>
      </c>
      <c r="X109" s="25" t="e">
        <f>IF('Crisis Indicator Data'!#REF!="No Data",1,IF(#REF!&lt;&gt;"",1,0))</f>
        <v>#REF!</v>
      </c>
      <c r="Y109" s="25" t="e">
        <f>IF('Crisis Indicator Data'!#REF!="No Data",1,IF(#REF!&lt;&gt;"",1,0))</f>
        <v>#REF!</v>
      </c>
      <c r="Z109" s="25" t="e">
        <f>IF('Crisis Indicator Data'!#REF!="No Data",1,IF(#REF!&lt;&gt;"",1,0))</f>
        <v>#REF!</v>
      </c>
      <c r="AA109" s="25" t="e">
        <f>IF('Crisis Indicator Data'!#REF!="No Data",1,IF(#REF!&lt;&gt;"",1,0))</f>
        <v>#REF!</v>
      </c>
      <c r="AB109" s="25" t="e">
        <f>IF('Crisis Indicator Data'!#REF!="No Data",1,IF(#REF!&lt;&gt;"",1,0))</f>
        <v>#REF!</v>
      </c>
      <c r="AC109" s="25" t="e">
        <f>IF('Crisis Indicator Data'!#REF!="No Data",1,IF(#REF!&lt;&gt;"",1,0))</f>
        <v>#REF!</v>
      </c>
      <c r="AD109" s="25" t="e">
        <f>IF('Crisis Indicator Data'!#REF!="No Data",1,IF(#REF!&lt;&gt;"",1,0))</f>
        <v>#REF!</v>
      </c>
      <c r="AE109" s="25" t="e">
        <f>IF('Crisis Indicator Data'!#REF!="No Data",1,IF(#REF!&lt;&gt;"",1,0))</f>
        <v>#REF!</v>
      </c>
      <c r="AF109" s="25" t="e">
        <f>IF('Crisis Indicator Data'!#REF!="No Data",1,IF(#REF!&lt;&gt;"",1,0))</f>
        <v>#REF!</v>
      </c>
      <c r="AG109" s="25" t="e">
        <f>IF('Crisis Indicator Data'!#REF!="No Data",1,IF(#REF!&lt;&gt;"",1,0))</f>
        <v>#REF!</v>
      </c>
      <c r="AH109" s="25" t="e">
        <f>IF('Crisis Indicator Data'!#REF!="No Data",1,IF(#REF!&lt;&gt;"",1,0))</f>
        <v>#REF!</v>
      </c>
      <c r="AI109" s="25" t="e">
        <f>IF('Crisis Indicator Data'!#REF!="No Data",1,IF(#REF!&lt;&gt;"",1,0))</f>
        <v>#REF!</v>
      </c>
      <c r="AJ109" s="25" t="e">
        <f>IF('Crisis Indicator Data'!#REF!="No Data",1,IF(#REF!&lt;&gt;"",1,0))</f>
        <v>#REF!</v>
      </c>
      <c r="AK109" s="25" t="e">
        <f>IF('Crisis Indicator Data'!#REF!="No Data",1,IF(#REF!&lt;&gt;"",1,0))</f>
        <v>#REF!</v>
      </c>
      <c r="AL109" s="25" t="e">
        <f>IF('Crisis Indicator Data'!#REF!="No Data",1,IF(#REF!&lt;&gt;"",1,0))</f>
        <v>#REF!</v>
      </c>
      <c r="AM109" s="25" t="e">
        <f>IF('Crisis Indicator Data'!#REF!="No Data",1,IF(#REF!&lt;&gt;"",1,0))</f>
        <v>#REF!</v>
      </c>
      <c r="AN109" s="25" t="e">
        <f>IF('Crisis Indicator Data'!#REF!="No Data",1,IF(#REF!&lt;&gt;"",1,0))</f>
        <v>#REF!</v>
      </c>
      <c r="AO109" s="25" t="e">
        <f>IF('Crisis Indicator Data'!#REF!="No Data",1,IF(#REF!&lt;&gt;"",1,0))</f>
        <v>#REF!</v>
      </c>
      <c r="AP109" s="25" t="e">
        <f>IF('Crisis Indicator Data'!#REF!="No Data",1,IF(#REF!&lt;&gt;"",1,0))</f>
        <v>#REF!</v>
      </c>
      <c r="AQ109" s="25" t="e">
        <f>IF('Crisis Indicator Data'!#REF!="No Data",1,IF(#REF!&lt;&gt;"",1,0))</f>
        <v>#REF!</v>
      </c>
      <c r="AR109" s="25" t="e">
        <f>IF('Crisis Indicator Data'!#REF!="No Data",1,IF(#REF!&lt;&gt;"",1,0))</f>
        <v>#REF!</v>
      </c>
      <c r="AS109" s="25" t="e">
        <f>IF('Crisis Indicator Data'!#REF!="No Data",1,IF(#REF!&lt;&gt;"",1,0))</f>
        <v>#REF!</v>
      </c>
      <c r="AT109" s="25" t="e">
        <f>IF('Crisis Indicator Data'!#REF!="No Data",1,IF(#REF!&lt;&gt;"",1,0))</f>
        <v>#REF!</v>
      </c>
      <c r="AU109" s="25" t="e">
        <f>IF('Crisis Indicator Data'!#REF!="No Data",1,IF(#REF!&lt;&gt;"",1,0))</f>
        <v>#REF!</v>
      </c>
      <c r="AV109" s="25" t="e">
        <f>IF('Crisis Indicator Data'!#REF!="No Data",1,IF(#REF!&lt;&gt;"",1,0))</f>
        <v>#REF!</v>
      </c>
      <c r="AW109" s="25" t="e">
        <f>IF('Crisis Indicator Data'!#REF!="No Data",1,IF(#REF!&lt;&gt;"",1,0))</f>
        <v>#REF!</v>
      </c>
      <c r="AX109" s="25" t="e">
        <f>IF('Crisis Indicator Data'!#REF!="No Data",1,IF(#REF!&lt;&gt;"",1,0))</f>
        <v>#REF!</v>
      </c>
      <c r="AY109" s="25" t="e">
        <f>IF('Crisis Indicator Data'!#REF!="No Data",1,IF(#REF!&lt;&gt;"",1,0))</f>
        <v>#REF!</v>
      </c>
      <c r="AZ109" s="25" t="e">
        <f>IF('Crisis Indicator Data'!#REF!="No Data",1,IF(#REF!&lt;&gt;"",1,0))</f>
        <v>#REF!</v>
      </c>
      <c r="BA109" t="e">
        <f t="shared" si="6"/>
        <v>#REF!</v>
      </c>
      <c r="BB109" s="27" t="e">
        <f t="shared" si="7"/>
        <v>#REF!</v>
      </c>
    </row>
    <row r="110" spans="1:54" x14ac:dyDescent="0.35">
      <c r="A110" t="s">
        <v>7952</v>
      </c>
      <c r="B110" s="25" t="e">
        <f>IF('Crisis Indicator Data'!#REF!="No Data",1,IF(#REF!&lt;&gt;"",1,0))</f>
        <v>#REF!</v>
      </c>
      <c r="C110" s="25" t="e">
        <f>IF('Crisis Indicator Data'!#REF!="No Data",1,IF(#REF!&lt;&gt;"",1,0))</f>
        <v>#REF!</v>
      </c>
      <c r="D110" s="25" t="e">
        <f>IF('Crisis Indicator Data'!#REF!="No Data",1,IF(#REF!&lt;&gt;"",1,0))</f>
        <v>#REF!</v>
      </c>
      <c r="E110" s="25" t="e">
        <f>IF('Crisis Indicator Data'!#REF!="No Data",1,IF(#REF!&lt;&gt;"",1,0))</f>
        <v>#REF!</v>
      </c>
      <c r="F110" s="25" t="e">
        <f>IF('Crisis Indicator Data'!#REF!="No Data",1,IF(#REF!&lt;&gt;"",1,0))</f>
        <v>#REF!</v>
      </c>
      <c r="G110" s="25" t="e">
        <f>IF('Crisis Indicator Data'!#REF!="No Data",1,IF(#REF!&lt;&gt;"",1,0))</f>
        <v>#REF!</v>
      </c>
      <c r="H110" s="25" t="e">
        <f>IF('Crisis Indicator Data'!#REF!="No Data",1,IF(#REF!&lt;&gt;"",1,0))</f>
        <v>#REF!</v>
      </c>
      <c r="I110" s="25" t="e">
        <f>IF('Crisis Indicator Data'!#REF!="No Data",1,IF(#REF!&lt;&gt;"",1,0))</f>
        <v>#REF!</v>
      </c>
      <c r="J110" s="25" t="e">
        <f>IF('Crisis Indicator Data'!#REF!="No Data",1,IF(#REF!&lt;&gt;"",1,0))</f>
        <v>#REF!</v>
      </c>
      <c r="K110" s="25" t="e">
        <f>IF('Crisis Indicator Data'!#REF!="No Data",1,IF(#REF!&lt;&gt;"",1,0))</f>
        <v>#REF!</v>
      </c>
      <c r="L110" s="25" t="e">
        <f>IF('Crisis Indicator Data'!#REF!="No Data",1,IF(#REF!&lt;&gt;"",1,0))</f>
        <v>#REF!</v>
      </c>
      <c r="M110" s="25" t="e">
        <f>IF('Crisis Indicator Data'!#REF!="No Data",1,IF(#REF!&lt;&gt;"",1,0))</f>
        <v>#REF!</v>
      </c>
      <c r="N110" s="25" t="e">
        <f>IF('Crisis Indicator Data'!#REF!="No Data",1,IF(#REF!&lt;&gt;"",1,0))</f>
        <v>#REF!</v>
      </c>
      <c r="O110" s="25" t="e">
        <f>IF('Crisis Indicator Data'!#REF!="No Data",1,IF(#REF!&lt;&gt;"",1,0))</f>
        <v>#REF!</v>
      </c>
      <c r="P110" s="25" t="e">
        <f>IF('Crisis Indicator Data'!#REF!="No Data",1,IF(#REF!&lt;&gt;"",1,0))</f>
        <v>#REF!</v>
      </c>
      <c r="Q110" s="25" t="e">
        <f>IF('Crisis Indicator Data'!#REF!="No Data",1,IF(#REF!&lt;&gt;"",1,0))</f>
        <v>#REF!</v>
      </c>
      <c r="R110" s="25" t="e">
        <f>IF('Crisis Indicator Data'!#REF!="No Data",1,IF(#REF!&lt;&gt;"",1,0))</f>
        <v>#REF!</v>
      </c>
      <c r="S110" s="25" t="e">
        <f>IF('Crisis Indicator Data'!#REF!="No Data",1,IF(#REF!&lt;&gt;"",1,0))</f>
        <v>#REF!</v>
      </c>
      <c r="T110" s="25" t="e">
        <f>IF('Crisis Indicator Data'!#REF!="No Data",1,IF(#REF!&lt;&gt;"",1,0))</f>
        <v>#REF!</v>
      </c>
      <c r="U110" s="25" t="e">
        <f>IF('Crisis Indicator Data'!#REF!="No Data",1,IF(#REF!&lt;&gt;"",1,0))</f>
        <v>#REF!</v>
      </c>
      <c r="V110" s="25" t="e">
        <f>IF('Crisis Indicator Data'!#REF!="No Data",1,IF(#REF!&lt;&gt;"",1,0))</f>
        <v>#REF!</v>
      </c>
      <c r="W110" s="25" t="e">
        <f>IF('Crisis Indicator Data'!#REF!="No Data",1,IF(#REF!&lt;&gt;"",1,0))</f>
        <v>#REF!</v>
      </c>
      <c r="X110" s="25" t="e">
        <f>IF('Crisis Indicator Data'!#REF!="No Data",1,IF(#REF!&lt;&gt;"",1,0))</f>
        <v>#REF!</v>
      </c>
      <c r="Y110" s="25" t="e">
        <f>IF('Crisis Indicator Data'!#REF!="No Data",1,IF(#REF!&lt;&gt;"",1,0))</f>
        <v>#REF!</v>
      </c>
      <c r="Z110" s="25" t="e">
        <f>IF('Crisis Indicator Data'!#REF!="No Data",1,IF(#REF!&lt;&gt;"",1,0))</f>
        <v>#REF!</v>
      </c>
      <c r="AA110" s="25" t="e">
        <f>IF('Crisis Indicator Data'!#REF!="No Data",1,IF(#REF!&lt;&gt;"",1,0))</f>
        <v>#REF!</v>
      </c>
      <c r="AB110" s="25" t="e">
        <f>IF('Crisis Indicator Data'!#REF!="No Data",1,IF(#REF!&lt;&gt;"",1,0))</f>
        <v>#REF!</v>
      </c>
      <c r="AC110" s="25" t="e">
        <f>IF('Crisis Indicator Data'!#REF!="No Data",1,IF(#REF!&lt;&gt;"",1,0))</f>
        <v>#REF!</v>
      </c>
      <c r="AD110" s="25" t="e">
        <f>IF('Crisis Indicator Data'!#REF!="No Data",1,IF(#REF!&lt;&gt;"",1,0))</f>
        <v>#REF!</v>
      </c>
      <c r="AE110" s="25" t="e">
        <f>IF('Crisis Indicator Data'!#REF!="No Data",1,IF(#REF!&lt;&gt;"",1,0))</f>
        <v>#REF!</v>
      </c>
      <c r="AF110" s="25" t="e">
        <f>IF('Crisis Indicator Data'!#REF!="No Data",1,IF(#REF!&lt;&gt;"",1,0))</f>
        <v>#REF!</v>
      </c>
      <c r="AG110" s="25" t="e">
        <f>IF('Crisis Indicator Data'!#REF!="No Data",1,IF(#REF!&lt;&gt;"",1,0))</f>
        <v>#REF!</v>
      </c>
      <c r="AH110" s="25" t="e">
        <f>IF('Crisis Indicator Data'!#REF!="No Data",1,IF(#REF!&lt;&gt;"",1,0))</f>
        <v>#REF!</v>
      </c>
      <c r="AI110" s="25" t="e">
        <f>IF('Crisis Indicator Data'!#REF!="No Data",1,IF(#REF!&lt;&gt;"",1,0))</f>
        <v>#REF!</v>
      </c>
      <c r="AJ110" s="25" t="e">
        <f>IF('Crisis Indicator Data'!#REF!="No Data",1,IF(#REF!&lt;&gt;"",1,0))</f>
        <v>#REF!</v>
      </c>
      <c r="AK110" s="25" t="e">
        <f>IF('Crisis Indicator Data'!#REF!="No Data",1,IF(#REF!&lt;&gt;"",1,0))</f>
        <v>#REF!</v>
      </c>
      <c r="AL110" s="25" t="e">
        <f>IF('Crisis Indicator Data'!#REF!="No Data",1,IF(#REF!&lt;&gt;"",1,0))</f>
        <v>#REF!</v>
      </c>
      <c r="AM110" s="25" t="e">
        <f>IF('Crisis Indicator Data'!#REF!="No Data",1,IF(#REF!&lt;&gt;"",1,0))</f>
        <v>#REF!</v>
      </c>
      <c r="AN110" s="25" t="e">
        <f>IF('Crisis Indicator Data'!#REF!="No Data",1,IF(#REF!&lt;&gt;"",1,0))</f>
        <v>#REF!</v>
      </c>
      <c r="AO110" s="25" t="e">
        <f>IF('Crisis Indicator Data'!#REF!="No Data",1,IF(#REF!&lt;&gt;"",1,0))</f>
        <v>#REF!</v>
      </c>
      <c r="AP110" s="25" t="e">
        <f>IF('Crisis Indicator Data'!#REF!="No Data",1,IF(#REF!&lt;&gt;"",1,0))</f>
        <v>#REF!</v>
      </c>
      <c r="AQ110" s="25" t="e">
        <f>IF('Crisis Indicator Data'!#REF!="No Data",1,IF(#REF!&lt;&gt;"",1,0))</f>
        <v>#REF!</v>
      </c>
      <c r="AR110" s="25" t="e">
        <f>IF('Crisis Indicator Data'!#REF!="No Data",1,IF(#REF!&lt;&gt;"",1,0))</f>
        <v>#REF!</v>
      </c>
      <c r="AS110" s="25" t="e">
        <f>IF('Crisis Indicator Data'!#REF!="No Data",1,IF(#REF!&lt;&gt;"",1,0))</f>
        <v>#REF!</v>
      </c>
      <c r="AT110" s="25" t="e">
        <f>IF('Crisis Indicator Data'!#REF!="No Data",1,IF(#REF!&lt;&gt;"",1,0))</f>
        <v>#REF!</v>
      </c>
      <c r="AU110" s="25" t="e">
        <f>IF('Crisis Indicator Data'!#REF!="No Data",1,IF(#REF!&lt;&gt;"",1,0))</f>
        <v>#REF!</v>
      </c>
      <c r="AV110" s="25" t="e">
        <f>IF('Crisis Indicator Data'!#REF!="No Data",1,IF(#REF!&lt;&gt;"",1,0))</f>
        <v>#REF!</v>
      </c>
      <c r="AW110" s="25" t="e">
        <f>IF('Crisis Indicator Data'!#REF!="No Data",1,IF(#REF!&lt;&gt;"",1,0))</f>
        <v>#REF!</v>
      </c>
      <c r="AX110" s="25" t="e">
        <f>IF('Crisis Indicator Data'!#REF!="No Data",1,IF(#REF!&lt;&gt;"",1,0))</f>
        <v>#REF!</v>
      </c>
      <c r="AY110" s="25" t="e">
        <f>IF('Crisis Indicator Data'!#REF!="No Data",1,IF(#REF!&lt;&gt;"",1,0))</f>
        <v>#REF!</v>
      </c>
      <c r="AZ110" s="25" t="e">
        <f>IF('Crisis Indicator Data'!#REF!="No Data",1,IF(#REF!&lt;&gt;"",1,0))</f>
        <v>#REF!</v>
      </c>
      <c r="BA110" t="e">
        <f t="shared" si="6"/>
        <v>#REF!</v>
      </c>
      <c r="BB110" s="27" t="e">
        <f t="shared" si="7"/>
        <v>#REF!</v>
      </c>
    </row>
    <row r="111" spans="1:54" x14ac:dyDescent="0.35">
      <c r="A111" t="s">
        <v>7934</v>
      </c>
      <c r="B111" s="25" t="e">
        <f>IF('Crisis Indicator Data'!#REF!="No Data",1,IF(#REF!&lt;&gt;"",1,0))</f>
        <v>#REF!</v>
      </c>
      <c r="C111" s="25" t="e">
        <f>IF('Crisis Indicator Data'!#REF!="No Data",1,IF(#REF!&lt;&gt;"",1,0))</f>
        <v>#REF!</v>
      </c>
      <c r="D111" s="25" t="e">
        <f>IF('Crisis Indicator Data'!#REF!="No Data",1,IF(#REF!&lt;&gt;"",1,0))</f>
        <v>#REF!</v>
      </c>
      <c r="E111" s="25" t="e">
        <f>IF('Crisis Indicator Data'!#REF!="No Data",1,IF(#REF!&lt;&gt;"",1,0))</f>
        <v>#REF!</v>
      </c>
      <c r="F111" s="25" t="e">
        <f>IF('Crisis Indicator Data'!#REF!="No Data",1,IF(#REF!&lt;&gt;"",1,0))</f>
        <v>#REF!</v>
      </c>
      <c r="G111" s="25" t="e">
        <f>IF('Crisis Indicator Data'!#REF!="No Data",1,IF(#REF!&lt;&gt;"",1,0))</f>
        <v>#REF!</v>
      </c>
      <c r="H111" s="25" t="e">
        <f>IF('Crisis Indicator Data'!#REF!="No Data",1,IF(#REF!&lt;&gt;"",1,0))</f>
        <v>#REF!</v>
      </c>
      <c r="I111" s="25" t="e">
        <f>IF('Crisis Indicator Data'!#REF!="No Data",1,IF(#REF!&lt;&gt;"",1,0))</f>
        <v>#REF!</v>
      </c>
      <c r="J111" s="25" t="e">
        <f>IF('Crisis Indicator Data'!#REF!="No Data",1,IF(#REF!&lt;&gt;"",1,0))</f>
        <v>#REF!</v>
      </c>
      <c r="K111" s="25" t="e">
        <f>IF('Crisis Indicator Data'!#REF!="No Data",1,IF(#REF!&lt;&gt;"",1,0))</f>
        <v>#REF!</v>
      </c>
      <c r="L111" s="25" t="e">
        <f>IF('Crisis Indicator Data'!#REF!="No Data",1,IF(#REF!&lt;&gt;"",1,0))</f>
        <v>#REF!</v>
      </c>
      <c r="M111" s="25" t="e">
        <f>IF('Crisis Indicator Data'!#REF!="No Data",1,IF(#REF!&lt;&gt;"",1,0))</f>
        <v>#REF!</v>
      </c>
      <c r="N111" s="25" t="e">
        <f>IF('Crisis Indicator Data'!#REF!="No Data",1,IF(#REF!&lt;&gt;"",1,0))</f>
        <v>#REF!</v>
      </c>
      <c r="O111" s="25" t="e">
        <f>IF('Crisis Indicator Data'!#REF!="No Data",1,IF(#REF!&lt;&gt;"",1,0))</f>
        <v>#REF!</v>
      </c>
      <c r="P111" s="25" t="e">
        <f>IF('Crisis Indicator Data'!#REF!="No Data",1,IF(#REF!&lt;&gt;"",1,0))</f>
        <v>#REF!</v>
      </c>
      <c r="Q111" s="25" t="e">
        <f>IF('Crisis Indicator Data'!#REF!="No Data",1,IF(#REF!&lt;&gt;"",1,0))</f>
        <v>#REF!</v>
      </c>
      <c r="R111" s="25" t="e">
        <f>IF('Crisis Indicator Data'!#REF!="No Data",1,IF(#REF!&lt;&gt;"",1,0))</f>
        <v>#REF!</v>
      </c>
      <c r="S111" s="25" t="e">
        <f>IF('Crisis Indicator Data'!#REF!="No Data",1,IF(#REF!&lt;&gt;"",1,0))</f>
        <v>#REF!</v>
      </c>
      <c r="T111" s="25" t="e">
        <f>IF('Crisis Indicator Data'!#REF!="No Data",1,IF(#REF!&lt;&gt;"",1,0))</f>
        <v>#REF!</v>
      </c>
      <c r="U111" s="25" t="e">
        <f>IF('Crisis Indicator Data'!#REF!="No Data",1,IF(#REF!&lt;&gt;"",1,0))</f>
        <v>#REF!</v>
      </c>
      <c r="V111" s="25" t="e">
        <f>IF('Crisis Indicator Data'!#REF!="No Data",1,IF(#REF!&lt;&gt;"",1,0))</f>
        <v>#REF!</v>
      </c>
      <c r="W111" s="25" t="e">
        <f>IF('Crisis Indicator Data'!#REF!="No Data",1,IF(#REF!&lt;&gt;"",1,0))</f>
        <v>#REF!</v>
      </c>
      <c r="X111" s="25" t="e">
        <f>IF('Crisis Indicator Data'!#REF!="No Data",1,IF(#REF!&lt;&gt;"",1,0))</f>
        <v>#REF!</v>
      </c>
      <c r="Y111" s="25" t="e">
        <f>IF('Crisis Indicator Data'!#REF!="No Data",1,IF(#REF!&lt;&gt;"",1,0))</f>
        <v>#REF!</v>
      </c>
      <c r="Z111" s="25" t="e">
        <f>IF('Crisis Indicator Data'!#REF!="No Data",1,IF(#REF!&lt;&gt;"",1,0))</f>
        <v>#REF!</v>
      </c>
      <c r="AA111" s="25" t="e">
        <f>IF('Crisis Indicator Data'!#REF!="No Data",1,IF(#REF!&lt;&gt;"",1,0))</f>
        <v>#REF!</v>
      </c>
      <c r="AB111" s="25" t="e">
        <f>IF('Crisis Indicator Data'!#REF!="No Data",1,IF(#REF!&lt;&gt;"",1,0))</f>
        <v>#REF!</v>
      </c>
      <c r="AC111" s="25" t="e">
        <f>IF('Crisis Indicator Data'!#REF!="No Data",1,IF(#REF!&lt;&gt;"",1,0))</f>
        <v>#REF!</v>
      </c>
      <c r="AD111" s="25" t="e">
        <f>IF('Crisis Indicator Data'!#REF!="No Data",1,IF(#REF!&lt;&gt;"",1,0))</f>
        <v>#REF!</v>
      </c>
      <c r="AE111" s="25" t="e">
        <f>IF('Crisis Indicator Data'!#REF!="No Data",1,IF(#REF!&lt;&gt;"",1,0))</f>
        <v>#REF!</v>
      </c>
      <c r="AF111" s="25" t="e">
        <f>IF('Crisis Indicator Data'!#REF!="No Data",1,IF(#REF!&lt;&gt;"",1,0))</f>
        <v>#REF!</v>
      </c>
      <c r="AG111" s="25" t="e">
        <f>IF('Crisis Indicator Data'!#REF!="No Data",1,IF(#REF!&lt;&gt;"",1,0))</f>
        <v>#REF!</v>
      </c>
      <c r="AH111" s="25" t="e">
        <f>IF('Crisis Indicator Data'!#REF!="No Data",1,IF(#REF!&lt;&gt;"",1,0))</f>
        <v>#REF!</v>
      </c>
      <c r="AI111" s="25" t="e">
        <f>IF('Crisis Indicator Data'!#REF!="No Data",1,IF(#REF!&lt;&gt;"",1,0))</f>
        <v>#REF!</v>
      </c>
      <c r="AJ111" s="25" t="e">
        <f>IF('Crisis Indicator Data'!#REF!="No Data",1,IF(#REF!&lt;&gt;"",1,0))</f>
        <v>#REF!</v>
      </c>
      <c r="AK111" s="25" t="e">
        <f>IF('Crisis Indicator Data'!#REF!="No Data",1,IF(#REF!&lt;&gt;"",1,0))</f>
        <v>#REF!</v>
      </c>
      <c r="AL111" s="25" t="e">
        <f>IF('Crisis Indicator Data'!#REF!="No Data",1,IF(#REF!&lt;&gt;"",1,0))</f>
        <v>#REF!</v>
      </c>
      <c r="AM111" s="25" t="e">
        <f>IF('Crisis Indicator Data'!#REF!="No Data",1,IF(#REF!&lt;&gt;"",1,0))</f>
        <v>#REF!</v>
      </c>
      <c r="AN111" s="25" t="e">
        <f>IF('Crisis Indicator Data'!#REF!="No Data",1,IF(#REF!&lt;&gt;"",1,0))</f>
        <v>#REF!</v>
      </c>
      <c r="AO111" s="25" t="e">
        <f>IF('Crisis Indicator Data'!#REF!="No Data",1,IF(#REF!&lt;&gt;"",1,0))</f>
        <v>#REF!</v>
      </c>
      <c r="AP111" s="25" t="e">
        <f>IF('Crisis Indicator Data'!#REF!="No Data",1,IF(#REF!&lt;&gt;"",1,0))</f>
        <v>#REF!</v>
      </c>
      <c r="AQ111" s="25" t="e">
        <f>IF('Crisis Indicator Data'!#REF!="No Data",1,IF(#REF!&lt;&gt;"",1,0))</f>
        <v>#REF!</v>
      </c>
      <c r="AR111" s="25" t="e">
        <f>IF('Crisis Indicator Data'!#REF!="No Data",1,IF(#REF!&lt;&gt;"",1,0))</f>
        <v>#REF!</v>
      </c>
      <c r="AS111" s="25" t="e">
        <f>IF('Crisis Indicator Data'!#REF!="No Data",1,IF(#REF!&lt;&gt;"",1,0))</f>
        <v>#REF!</v>
      </c>
      <c r="AT111" s="25" t="e">
        <f>IF('Crisis Indicator Data'!#REF!="No Data",1,IF(#REF!&lt;&gt;"",1,0))</f>
        <v>#REF!</v>
      </c>
      <c r="AU111" s="25" t="e">
        <f>IF('Crisis Indicator Data'!#REF!="No Data",1,IF(#REF!&lt;&gt;"",1,0))</f>
        <v>#REF!</v>
      </c>
      <c r="AV111" s="25" t="e">
        <f>IF('Crisis Indicator Data'!#REF!="No Data",1,IF(#REF!&lt;&gt;"",1,0))</f>
        <v>#REF!</v>
      </c>
      <c r="AW111" s="25" t="e">
        <f>IF('Crisis Indicator Data'!#REF!="No Data",1,IF(#REF!&lt;&gt;"",1,0))</f>
        <v>#REF!</v>
      </c>
      <c r="AX111" s="25" t="e">
        <f>IF('Crisis Indicator Data'!#REF!="No Data",1,IF(#REF!&lt;&gt;"",1,0))</f>
        <v>#REF!</v>
      </c>
      <c r="AY111" s="25" t="e">
        <f>IF('Crisis Indicator Data'!#REF!="No Data",1,IF(#REF!&lt;&gt;"",1,0))</f>
        <v>#REF!</v>
      </c>
      <c r="AZ111" s="25" t="e">
        <f>IF('Crisis Indicator Data'!#REF!="No Data",1,IF(#REF!&lt;&gt;"",1,0))</f>
        <v>#REF!</v>
      </c>
      <c r="BA111" t="e">
        <f t="shared" si="6"/>
        <v>#REF!</v>
      </c>
      <c r="BB111" s="27" t="e">
        <f t="shared" si="7"/>
        <v>#REF!</v>
      </c>
    </row>
    <row r="112" spans="1:54" x14ac:dyDescent="0.35">
      <c r="A112" t="s">
        <v>7836</v>
      </c>
      <c r="B112" s="25" t="e">
        <f>IF('Crisis Indicator Data'!#REF!="No Data",1,IF(#REF!&lt;&gt;"",1,0))</f>
        <v>#REF!</v>
      </c>
      <c r="C112" s="25" t="e">
        <f>IF('Crisis Indicator Data'!#REF!="No Data",1,IF(#REF!&lt;&gt;"",1,0))</f>
        <v>#REF!</v>
      </c>
      <c r="D112" s="25" t="e">
        <f>IF('Crisis Indicator Data'!#REF!="No Data",1,IF(#REF!&lt;&gt;"",1,0))</f>
        <v>#REF!</v>
      </c>
      <c r="E112" s="25" t="e">
        <f>IF('Crisis Indicator Data'!#REF!="No Data",1,IF(#REF!&lt;&gt;"",1,0))</f>
        <v>#REF!</v>
      </c>
      <c r="F112" s="25" t="e">
        <f>IF('Crisis Indicator Data'!#REF!="No Data",1,IF(#REF!&lt;&gt;"",1,0))</f>
        <v>#REF!</v>
      </c>
      <c r="G112" s="25" t="e">
        <f>IF('Crisis Indicator Data'!#REF!="No Data",1,IF(#REF!&lt;&gt;"",1,0))</f>
        <v>#REF!</v>
      </c>
      <c r="H112" s="25" t="e">
        <f>IF('Crisis Indicator Data'!#REF!="No Data",1,IF(#REF!&lt;&gt;"",1,0))</f>
        <v>#REF!</v>
      </c>
      <c r="I112" s="25" t="e">
        <f>IF('Crisis Indicator Data'!#REF!="No Data",1,IF(#REF!&lt;&gt;"",1,0))</f>
        <v>#REF!</v>
      </c>
      <c r="J112" s="25" t="e">
        <f>IF('Crisis Indicator Data'!#REF!="No Data",1,IF(#REF!&lt;&gt;"",1,0))</f>
        <v>#REF!</v>
      </c>
      <c r="K112" s="25" t="e">
        <f>IF('Crisis Indicator Data'!#REF!="No Data",1,IF(#REF!&lt;&gt;"",1,0))</f>
        <v>#REF!</v>
      </c>
      <c r="L112" s="25" t="e">
        <f>IF('Crisis Indicator Data'!#REF!="No Data",1,IF(#REF!&lt;&gt;"",1,0))</f>
        <v>#REF!</v>
      </c>
      <c r="M112" s="25" t="e">
        <f>IF('Crisis Indicator Data'!#REF!="No Data",1,IF(#REF!&lt;&gt;"",1,0))</f>
        <v>#REF!</v>
      </c>
      <c r="N112" s="25" t="e">
        <f>IF('Crisis Indicator Data'!#REF!="No Data",1,IF(#REF!&lt;&gt;"",1,0))</f>
        <v>#REF!</v>
      </c>
      <c r="O112" s="25" t="e">
        <f>IF('Crisis Indicator Data'!#REF!="No Data",1,IF(#REF!&lt;&gt;"",1,0))</f>
        <v>#REF!</v>
      </c>
      <c r="P112" s="25" t="e">
        <f>IF('Crisis Indicator Data'!#REF!="No Data",1,IF(#REF!&lt;&gt;"",1,0))</f>
        <v>#REF!</v>
      </c>
      <c r="Q112" s="25" t="e">
        <f>IF('Crisis Indicator Data'!#REF!="No Data",1,IF(#REF!&lt;&gt;"",1,0))</f>
        <v>#REF!</v>
      </c>
      <c r="R112" s="25" t="e">
        <f>IF('Crisis Indicator Data'!#REF!="No Data",1,IF(#REF!&lt;&gt;"",1,0))</f>
        <v>#REF!</v>
      </c>
      <c r="S112" s="25" t="e">
        <f>IF('Crisis Indicator Data'!#REF!="No Data",1,IF(#REF!&lt;&gt;"",1,0))</f>
        <v>#REF!</v>
      </c>
      <c r="T112" s="25" t="e">
        <f>IF('Crisis Indicator Data'!#REF!="No Data",1,IF(#REF!&lt;&gt;"",1,0))</f>
        <v>#REF!</v>
      </c>
      <c r="U112" s="25" t="e">
        <f>IF('Crisis Indicator Data'!#REF!="No Data",1,IF(#REF!&lt;&gt;"",1,0))</f>
        <v>#REF!</v>
      </c>
      <c r="V112" s="25" t="e">
        <f>IF('Crisis Indicator Data'!#REF!="No Data",1,IF(#REF!&lt;&gt;"",1,0))</f>
        <v>#REF!</v>
      </c>
      <c r="W112" s="25" t="e">
        <f>IF('Crisis Indicator Data'!#REF!="No Data",1,IF(#REF!&lt;&gt;"",1,0))</f>
        <v>#REF!</v>
      </c>
      <c r="X112" s="25" t="e">
        <f>IF('Crisis Indicator Data'!#REF!="No Data",1,IF(#REF!&lt;&gt;"",1,0))</f>
        <v>#REF!</v>
      </c>
      <c r="Y112" s="25" t="e">
        <f>IF('Crisis Indicator Data'!#REF!="No Data",1,IF(#REF!&lt;&gt;"",1,0))</f>
        <v>#REF!</v>
      </c>
      <c r="Z112" s="25" t="e">
        <f>IF('Crisis Indicator Data'!#REF!="No Data",1,IF(#REF!&lt;&gt;"",1,0))</f>
        <v>#REF!</v>
      </c>
      <c r="AA112" s="25" t="e">
        <f>IF('Crisis Indicator Data'!#REF!="No Data",1,IF(#REF!&lt;&gt;"",1,0))</f>
        <v>#REF!</v>
      </c>
      <c r="AB112" s="25" t="e">
        <f>IF('Crisis Indicator Data'!#REF!="No Data",1,IF(#REF!&lt;&gt;"",1,0))</f>
        <v>#REF!</v>
      </c>
      <c r="AC112" s="25" t="e">
        <f>IF('Crisis Indicator Data'!#REF!="No Data",1,IF(#REF!&lt;&gt;"",1,0))</f>
        <v>#REF!</v>
      </c>
      <c r="AD112" s="25" t="e">
        <f>IF('Crisis Indicator Data'!#REF!="No Data",1,IF(#REF!&lt;&gt;"",1,0))</f>
        <v>#REF!</v>
      </c>
      <c r="AE112" s="25" t="e">
        <f>IF('Crisis Indicator Data'!#REF!="No Data",1,IF(#REF!&lt;&gt;"",1,0))</f>
        <v>#REF!</v>
      </c>
      <c r="AF112" s="25" t="e">
        <f>IF('Crisis Indicator Data'!#REF!="No Data",1,IF(#REF!&lt;&gt;"",1,0))</f>
        <v>#REF!</v>
      </c>
      <c r="AG112" s="25" t="e">
        <f>IF('Crisis Indicator Data'!#REF!="No Data",1,IF(#REF!&lt;&gt;"",1,0))</f>
        <v>#REF!</v>
      </c>
      <c r="AH112" s="25" t="e">
        <f>IF('Crisis Indicator Data'!#REF!="No Data",1,IF(#REF!&lt;&gt;"",1,0))</f>
        <v>#REF!</v>
      </c>
      <c r="AI112" s="25" t="e">
        <f>IF('Crisis Indicator Data'!#REF!="No Data",1,IF(#REF!&lt;&gt;"",1,0))</f>
        <v>#REF!</v>
      </c>
      <c r="AJ112" s="25" t="e">
        <f>IF('Crisis Indicator Data'!#REF!="No Data",1,IF(#REF!&lt;&gt;"",1,0))</f>
        <v>#REF!</v>
      </c>
      <c r="AK112" s="25" t="e">
        <f>IF('Crisis Indicator Data'!#REF!="No Data",1,IF(#REF!&lt;&gt;"",1,0))</f>
        <v>#REF!</v>
      </c>
      <c r="AL112" s="25" t="e">
        <f>IF('Crisis Indicator Data'!#REF!="No Data",1,IF(#REF!&lt;&gt;"",1,0))</f>
        <v>#REF!</v>
      </c>
      <c r="AM112" s="25" t="e">
        <f>IF('Crisis Indicator Data'!#REF!="No Data",1,IF(#REF!&lt;&gt;"",1,0))</f>
        <v>#REF!</v>
      </c>
      <c r="AN112" s="25" t="e">
        <f>IF('Crisis Indicator Data'!#REF!="No Data",1,IF(#REF!&lt;&gt;"",1,0))</f>
        <v>#REF!</v>
      </c>
      <c r="AO112" s="25" t="e">
        <f>IF('Crisis Indicator Data'!#REF!="No Data",1,IF(#REF!&lt;&gt;"",1,0))</f>
        <v>#REF!</v>
      </c>
      <c r="AP112" s="25" t="e">
        <f>IF('Crisis Indicator Data'!#REF!="No Data",1,IF(#REF!&lt;&gt;"",1,0))</f>
        <v>#REF!</v>
      </c>
      <c r="AQ112" s="25" t="e">
        <f>IF('Crisis Indicator Data'!#REF!="No Data",1,IF(#REF!&lt;&gt;"",1,0))</f>
        <v>#REF!</v>
      </c>
      <c r="AR112" s="25" t="e">
        <f>IF('Crisis Indicator Data'!#REF!="No Data",1,IF(#REF!&lt;&gt;"",1,0))</f>
        <v>#REF!</v>
      </c>
      <c r="AS112" s="25" t="e">
        <f>IF('Crisis Indicator Data'!#REF!="No Data",1,IF(#REF!&lt;&gt;"",1,0))</f>
        <v>#REF!</v>
      </c>
      <c r="AT112" s="25" t="e">
        <f>IF('Crisis Indicator Data'!#REF!="No Data",1,IF(#REF!&lt;&gt;"",1,0))</f>
        <v>#REF!</v>
      </c>
      <c r="AU112" s="25" t="e">
        <f>IF('Crisis Indicator Data'!#REF!="No Data",1,IF(#REF!&lt;&gt;"",1,0))</f>
        <v>#REF!</v>
      </c>
      <c r="AV112" s="25" t="e">
        <f>IF('Crisis Indicator Data'!#REF!="No Data",1,IF(#REF!&lt;&gt;"",1,0))</f>
        <v>#REF!</v>
      </c>
      <c r="AW112" s="25" t="e">
        <f>IF('Crisis Indicator Data'!#REF!="No Data",1,IF(#REF!&lt;&gt;"",1,0))</f>
        <v>#REF!</v>
      </c>
      <c r="AX112" s="25" t="e">
        <f>IF('Crisis Indicator Data'!#REF!="No Data",1,IF(#REF!&lt;&gt;"",1,0))</f>
        <v>#REF!</v>
      </c>
      <c r="AY112" s="25" t="e">
        <f>IF('Crisis Indicator Data'!#REF!="No Data",1,IF(#REF!&lt;&gt;"",1,0))</f>
        <v>#REF!</v>
      </c>
      <c r="AZ112" s="25" t="e">
        <f>IF('Crisis Indicator Data'!#REF!="No Data",1,IF(#REF!&lt;&gt;"",1,0))</f>
        <v>#REF!</v>
      </c>
      <c r="BA112" t="e">
        <f t="shared" si="6"/>
        <v>#REF!</v>
      </c>
      <c r="BB112" s="27" t="e">
        <f t="shared" si="7"/>
        <v>#REF!</v>
      </c>
    </row>
    <row r="113" spans="1:54" x14ac:dyDescent="0.35">
      <c r="A113" t="s">
        <v>7930</v>
      </c>
      <c r="B113" s="25" t="e">
        <f>IF('Crisis Indicator Data'!#REF!="No Data",1,IF(#REF!&lt;&gt;"",1,0))</f>
        <v>#REF!</v>
      </c>
      <c r="C113" s="25" t="e">
        <f>IF('Crisis Indicator Data'!#REF!="No Data",1,IF(#REF!&lt;&gt;"",1,0))</f>
        <v>#REF!</v>
      </c>
      <c r="D113" s="25" t="e">
        <f>IF('Crisis Indicator Data'!#REF!="No Data",1,IF(#REF!&lt;&gt;"",1,0))</f>
        <v>#REF!</v>
      </c>
      <c r="E113" s="25" t="e">
        <f>IF('Crisis Indicator Data'!#REF!="No Data",1,IF(#REF!&lt;&gt;"",1,0))</f>
        <v>#REF!</v>
      </c>
      <c r="F113" s="25" t="e">
        <f>IF('Crisis Indicator Data'!#REF!="No Data",1,IF(#REF!&lt;&gt;"",1,0))</f>
        <v>#REF!</v>
      </c>
      <c r="G113" s="25" t="e">
        <f>IF('Crisis Indicator Data'!#REF!="No Data",1,IF(#REF!&lt;&gt;"",1,0))</f>
        <v>#REF!</v>
      </c>
      <c r="H113" s="25" t="e">
        <f>IF('Crisis Indicator Data'!#REF!="No Data",1,IF(#REF!&lt;&gt;"",1,0))</f>
        <v>#REF!</v>
      </c>
      <c r="I113" s="25" t="e">
        <f>IF('Crisis Indicator Data'!#REF!="No Data",1,IF(#REF!&lt;&gt;"",1,0))</f>
        <v>#REF!</v>
      </c>
      <c r="J113" s="25" t="e">
        <f>IF('Crisis Indicator Data'!#REF!="No Data",1,IF(#REF!&lt;&gt;"",1,0))</f>
        <v>#REF!</v>
      </c>
      <c r="K113" s="25" t="e">
        <f>IF('Crisis Indicator Data'!#REF!="No Data",1,IF(#REF!&lt;&gt;"",1,0))</f>
        <v>#REF!</v>
      </c>
      <c r="L113" s="25" t="e">
        <f>IF('Crisis Indicator Data'!#REF!="No Data",1,IF(#REF!&lt;&gt;"",1,0))</f>
        <v>#REF!</v>
      </c>
      <c r="M113" s="25" t="e">
        <f>IF('Crisis Indicator Data'!#REF!="No Data",1,IF(#REF!&lt;&gt;"",1,0))</f>
        <v>#REF!</v>
      </c>
      <c r="N113" s="25" t="e">
        <f>IF('Crisis Indicator Data'!#REF!="No Data",1,IF(#REF!&lt;&gt;"",1,0))</f>
        <v>#REF!</v>
      </c>
      <c r="O113" s="25" t="e">
        <f>IF('Crisis Indicator Data'!#REF!="No Data",1,IF(#REF!&lt;&gt;"",1,0))</f>
        <v>#REF!</v>
      </c>
      <c r="P113" s="25" t="e">
        <f>IF('Crisis Indicator Data'!#REF!="No Data",1,IF(#REF!&lt;&gt;"",1,0))</f>
        <v>#REF!</v>
      </c>
      <c r="Q113" s="25" t="e">
        <f>IF('Crisis Indicator Data'!#REF!="No Data",1,IF(#REF!&lt;&gt;"",1,0))</f>
        <v>#REF!</v>
      </c>
      <c r="R113" s="25" t="e">
        <f>IF('Crisis Indicator Data'!#REF!="No Data",1,IF(#REF!&lt;&gt;"",1,0))</f>
        <v>#REF!</v>
      </c>
      <c r="S113" s="25" t="e">
        <f>IF('Crisis Indicator Data'!#REF!="No Data",1,IF(#REF!&lt;&gt;"",1,0))</f>
        <v>#REF!</v>
      </c>
      <c r="T113" s="25" t="e">
        <f>IF('Crisis Indicator Data'!#REF!="No Data",1,IF(#REF!&lt;&gt;"",1,0))</f>
        <v>#REF!</v>
      </c>
      <c r="U113" s="25" t="e">
        <f>IF('Crisis Indicator Data'!#REF!="No Data",1,IF(#REF!&lt;&gt;"",1,0))</f>
        <v>#REF!</v>
      </c>
      <c r="V113" s="25" t="e">
        <f>IF('Crisis Indicator Data'!#REF!="No Data",1,IF(#REF!&lt;&gt;"",1,0))</f>
        <v>#REF!</v>
      </c>
      <c r="W113" s="25" t="e">
        <f>IF('Crisis Indicator Data'!#REF!="No Data",1,IF(#REF!&lt;&gt;"",1,0))</f>
        <v>#REF!</v>
      </c>
      <c r="X113" s="25" t="e">
        <f>IF('Crisis Indicator Data'!#REF!="No Data",1,IF(#REF!&lt;&gt;"",1,0))</f>
        <v>#REF!</v>
      </c>
      <c r="Y113" s="25" t="e">
        <f>IF('Crisis Indicator Data'!#REF!="No Data",1,IF(#REF!&lt;&gt;"",1,0))</f>
        <v>#REF!</v>
      </c>
      <c r="Z113" s="25" t="e">
        <f>IF('Crisis Indicator Data'!#REF!="No Data",1,IF(#REF!&lt;&gt;"",1,0))</f>
        <v>#REF!</v>
      </c>
      <c r="AA113" s="25" t="e">
        <f>IF('Crisis Indicator Data'!#REF!="No Data",1,IF(#REF!&lt;&gt;"",1,0))</f>
        <v>#REF!</v>
      </c>
      <c r="AB113" s="25" t="e">
        <f>IF('Crisis Indicator Data'!#REF!="No Data",1,IF(#REF!&lt;&gt;"",1,0))</f>
        <v>#REF!</v>
      </c>
      <c r="AC113" s="25" t="e">
        <f>IF('Crisis Indicator Data'!#REF!="No Data",1,IF(#REF!&lt;&gt;"",1,0))</f>
        <v>#REF!</v>
      </c>
      <c r="AD113" s="25" t="e">
        <f>IF('Crisis Indicator Data'!#REF!="No Data",1,IF(#REF!&lt;&gt;"",1,0))</f>
        <v>#REF!</v>
      </c>
      <c r="AE113" s="25" t="e">
        <f>IF('Crisis Indicator Data'!#REF!="No Data",1,IF(#REF!&lt;&gt;"",1,0))</f>
        <v>#REF!</v>
      </c>
      <c r="AF113" s="25" t="e">
        <f>IF('Crisis Indicator Data'!#REF!="No Data",1,IF(#REF!&lt;&gt;"",1,0))</f>
        <v>#REF!</v>
      </c>
      <c r="AG113" s="25" t="e">
        <f>IF('Crisis Indicator Data'!#REF!="No Data",1,IF(#REF!&lt;&gt;"",1,0))</f>
        <v>#REF!</v>
      </c>
      <c r="AH113" s="25" t="e">
        <f>IF('Crisis Indicator Data'!#REF!="No Data",1,IF(#REF!&lt;&gt;"",1,0))</f>
        <v>#REF!</v>
      </c>
      <c r="AI113" s="25" t="e">
        <f>IF('Crisis Indicator Data'!#REF!="No Data",1,IF(#REF!&lt;&gt;"",1,0))</f>
        <v>#REF!</v>
      </c>
      <c r="AJ113" s="25" t="e">
        <f>IF('Crisis Indicator Data'!#REF!="No Data",1,IF(#REF!&lt;&gt;"",1,0))</f>
        <v>#REF!</v>
      </c>
      <c r="AK113" s="25" t="e">
        <f>IF('Crisis Indicator Data'!#REF!="No Data",1,IF(#REF!&lt;&gt;"",1,0))</f>
        <v>#REF!</v>
      </c>
      <c r="AL113" s="25" t="e">
        <f>IF('Crisis Indicator Data'!#REF!="No Data",1,IF(#REF!&lt;&gt;"",1,0))</f>
        <v>#REF!</v>
      </c>
      <c r="AM113" s="25" t="e">
        <f>IF('Crisis Indicator Data'!#REF!="No Data",1,IF(#REF!&lt;&gt;"",1,0))</f>
        <v>#REF!</v>
      </c>
      <c r="AN113" s="25" t="e">
        <f>IF('Crisis Indicator Data'!#REF!="No Data",1,IF(#REF!&lt;&gt;"",1,0))</f>
        <v>#REF!</v>
      </c>
      <c r="AO113" s="25" t="e">
        <f>IF('Crisis Indicator Data'!#REF!="No Data",1,IF(#REF!&lt;&gt;"",1,0))</f>
        <v>#REF!</v>
      </c>
      <c r="AP113" s="25" t="e">
        <f>IF('Crisis Indicator Data'!#REF!="No Data",1,IF(#REF!&lt;&gt;"",1,0))</f>
        <v>#REF!</v>
      </c>
      <c r="AQ113" s="25" t="e">
        <f>IF('Crisis Indicator Data'!#REF!="No Data",1,IF(#REF!&lt;&gt;"",1,0))</f>
        <v>#REF!</v>
      </c>
      <c r="AR113" s="25" t="e">
        <f>IF('Crisis Indicator Data'!#REF!="No Data",1,IF(#REF!&lt;&gt;"",1,0))</f>
        <v>#REF!</v>
      </c>
      <c r="AS113" s="25" t="e">
        <f>IF('Crisis Indicator Data'!#REF!="No Data",1,IF(#REF!&lt;&gt;"",1,0))</f>
        <v>#REF!</v>
      </c>
      <c r="AT113" s="25" t="e">
        <f>IF('Crisis Indicator Data'!#REF!="No Data",1,IF(#REF!&lt;&gt;"",1,0))</f>
        <v>#REF!</v>
      </c>
      <c r="AU113" s="25" t="e">
        <f>IF('Crisis Indicator Data'!#REF!="No Data",1,IF(#REF!&lt;&gt;"",1,0))</f>
        <v>#REF!</v>
      </c>
      <c r="AV113" s="25" t="e">
        <f>IF('Crisis Indicator Data'!#REF!="No Data",1,IF(#REF!&lt;&gt;"",1,0))</f>
        <v>#REF!</v>
      </c>
      <c r="AW113" s="25" t="e">
        <f>IF('Crisis Indicator Data'!#REF!="No Data",1,IF(#REF!&lt;&gt;"",1,0))</f>
        <v>#REF!</v>
      </c>
      <c r="AX113" s="25" t="e">
        <f>IF('Crisis Indicator Data'!#REF!="No Data",1,IF(#REF!&lt;&gt;"",1,0))</f>
        <v>#REF!</v>
      </c>
      <c r="AY113" s="25" t="e">
        <f>IF('Crisis Indicator Data'!#REF!="No Data",1,IF(#REF!&lt;&gt;"",1,0))</f>
        <v>#REF!</v>
      </c>
      <c r="AZ113" s="25" t="e">
        <f>IF('Crisis Indicator Data'!#REF!="No Data",1,IF(#REF!&lt;&gt;"",1,0))</f>
        <v>#REF!</v>
      </c>
      <c r="BA113" t="e">
        <f t="shared" si="6"/>
        <v>#REF!</v>
      </c>
      <c r="BB113" s="27" t="e">
        <f t="shared" si="7"/>
        <v>#REF!</v>
      </c>
    </row>
    <row r="114" spans="1:54" x14ac:dyDescent="0.35">
      <c r="A114" t="s">
        <v>7946</v>
      </c>
      <c r="B114" s="25" t="e">
        <f>IF('Crisis Indicator Data'!#REF!="No Data",1,IF(#REF!&lt;&gt;"",1,0))</f>
        <v>#REF!</v>
      </c>
      <c r="C114" s="25" t="e">
        <f>IF('Crisis Indicator Data'!#REF!="No Data",1,IF(#REF!&lt;&gt;"",1,0))</f>
        <v>#REF!</v>
      </c>
      <c r="D114" s="25" t="e">
        <f>IF('Crisis Indicator Data'!#REF!="No Data",1,IF(#REF!&lt;&gt;"",1,0))</f>
        <v>#REF!</v>
      </c>
      <c r="E114" s="25" t="e">
        <f>IF('Crisis Indicator Data'!#REF!="No Data",1,IF(#REF!&lt;&gt;"",1,0))</f>
        <v>#REF!</v>
      </c>
      <c r="F114" s="25" t="e">
        <f>IF('Crisis Indicator Data'!#REF!="No Data",1,IF(#REF!&lt;&gt;"",1,0))</f>
        <v>#REF!</v>
      </c>
      <c r="G114" s="25" t="e">
        <f>IF('Crisis Indicator Data'!#REF!="No Data",1,IF(#REF!&lt;&gt;"",1,0))</f>
        <v>#REF!</v>
      </c>
      <c r="H114" s="25" t="e">
        <f>IF('Crisis Indicator Data'!#REF!="No Data",1,IF(#REF!&lt;&gt;"",1,0))</f>
        <v>#REF!</v>
      </c>
      <c r="I114" s="25" t="e">
        <f>IF('Crisis Indicator Data'!#REF!="No Data",1,IF(#REF!&lt;&gt;"",1,0))</f>
        <v>#REF!</v>
      </c>
      <c r="J114" s="25" t="e">
        <f>IF('Crisis Indicator Data'!#REF!="No Data",1,IF(#REF!&lt;&gt;"",1,0))</f>
        <v>#REF!</v>
      </c>
      <c r="K114" s="25" t="e">
        <f>IF('Crisis Indicator Data'!#REF!="No Data",1,IF(#REF!&lt;&gt;"",1,0))</f>
        <v>#REF!</v>
      </c>
      <c r="L114" s="25" t="e">
        <f>IF('Crisis Indicator Data'!#REF!="No Data",1,IF(#REF!&lt;&gt;"",1,0))</f>
        <v>#REF!</v>
      </c>
      <c r="M114" s="25" t="e">
        <f>IF('Crisis Indicator Data'!#REF!="No Data",1,IF(#REF!&lt;&gt;"",1,0))</f>
        <v>#REF!</v>
      </c>
      <c r="N114" s="25" t="e">
        <f>IF('Crisis Indicator Data'!#REF!="No Data",1,IF(#REF!&lt;&gt;"",1,0))</f>
        <v>#REF!</v>
      </c>
      <c r="O114" s="25" t="e">
        <f>IF('Crisis Indicator Data'!#REF!="No Data",1,IF(#REF!&lt;&gt;"",1,0))</f>
        <v>#REF!</v>
      </c>
      <c r="P114" s="25" t="e">
        <f>IF('Crisis Indicator Data'!#REF!="No Data",1,IF(#REF!&lt;&gt;"",1,0))</f>
        <v>#REF!</v>
      </c>
      <c r="Q114" s="25" t="e">
        <f>IF('Crisis Indicator Data'!#REF!="No Data",1,IF(#REF!&lt;&gt;"",1,0))</f>
        <v>#REF!</v>
      </c>
      <c r="R114" s="25" t="e">
        <f>IF('Crisis Indicator Data'!#REF!="No Data",1,IF(#REF!&lt;&gt;"",1,0))</f>
        <v>#REF!</v>
      </c>
      <c r="S114" s="25" t="e">
        <f>IF('Crisis Indicator Data'!#REF!="No Data",1,IF(#REF!&lt;&gt;"",1,0))</f>
        <v>#REF!</v>
      </c>
      <c r="T114" s="25" t="e">
        <f>IF('Crisis Indicator Data'!#REF!="No Data",1,IF(#REF!&lt;&gt;"",1,0))</f>
        <v>#REF!</v>
      </c>
      <c r="U114" s="25" t="e">
        <f>IF('Crisis Indicator Data'!#REF!="No Data",1,IF(#REF!&lt;&gt;"",1,0))</f>
        <v>#REF!</v>
      </c>
      <c r="V114" s="25" t="e">
        <f>IF('Crisis Indicator Data'!#REF!="No Data",1,IF(#REF!&lt;&gt;"",1,0))</f>
        <v>#REF!</v>
      </c>
      <c r="W114" s="25" t="e">
        <f>IF('Crisis Indicator Data'!#REF!="No Data",1,IF(#REF!&lt;&gt;"",1,0))</f>
        <v>#REF!</v>
      </c>
      <c r="X114" s="25" t="e">
        <f>IF('Crisis Indicator Data'!#REF!="No Data",1,IF(#REF!&lt;&gt;"",1,0))</f>
        <v>#REF!</v>
      </c>
      <c r="Y114" s="25" t="e">
        <f>IF('Crisis Indicator Data'!#REF!="No Data",1,IF(#REF!&lt;&gt;"",1,0))</f>
        <v>#REF!</v>
      </c>
      <c r="Z114" s="25" t="e">
        <f>IF('Crisis Indicator Data'!#REF!="No Data",1,IF(#REF!&lt;&gt;"",1,0))</f>
        <v>#REF!</v>
      </c>
      <c r="AA114" s="25" t="e">
        <f>IF('Crisis Indicator Data'!#REF!="No Data",1,IF(#REF!&lt;&gt;"",1,0))</f>
        <v>#REF!</v>
      </c>
      <c r="AB114" s="25" t="e">
        <f>IF('Crisis Indicator Data'!#REF!="No Data",1,IF(#REF!&lt;&gt;"",1,0))</f>
        <v>#REF!</v>
      </c>
      <c r="AC114" s="25" t="e">
        <f>IF('Crisis Indicator Data'!#REF!="No Data",1,IF(#REF!&lt;&gt;"",1,0))</f>
        <v>#REF!</v>
      </c>
      <c r="AD114" s="25" t="e">
        <f>IF('Crisis Indicator Data'!#REF!="No Data",1,IF(#REF!&lt;&gt;"",1,0))</f>
        <v>#REF!</v>
      </c>
      <c r="AE114" s="25" t="e">
        <f>IF('Crisis Indicator Data'!#REF!="No Data",1,IF(#REF!&lt;&gt;"",1,0))</f>
        <v>#REF!</v>
      </c>
      <c r="AF114" s="25" t="e">
        <f>IF('Crisis Indicator Data'!#REF!="No Data",1,IF(#REF!&lt;&gt;"",1,0))</f>
        <v>#REF!</v>
      </c>
      <c r="AG114" s="25" t="e">
        <f>IF('Crisis Indicator Data'!#REF!="No Data",1,IF(#REF!&lt;&gt;"",1,0))</f>
        <v>#REF!</v>
      </c>
      <c r="AH114" s="25" t="e">
        <f>IF('Crisis Indicator Data'!#REF!="No Data",1,IF(#REF!&lt;&gt;"",1,0))</f>
        <v>#REF!</v>
      </c>
      <c r="AI114" s="25" t="e">
        <f>IF('Crisis Indicator Data'!#REF!="No Data",1,IF(#REF!&lt;&gt;"",1,0))</f>
        <v>#REF!</v>
      </c>
      <c r="AJ114" s="25" t="e">
        <f>IF('Crisis Indicator Data'!#REF!="No Data",1,IF(#REF!&lt;&gt;"",1,0))</f>
        <v>#REF!</v>
      </c>
      <c r="AK114" s="25" t="e">
        <f>IF('Crisis Indicator Data'!#REF!="No Data",1,IF(#REF!&lt;&gt;"",1,0))</f>
        <v>#REF!</v>
      </c>
      <c r="AL114" s="25" t="e">
        <f>IF('Crisis Indicator Data'!#REF!="No Data",1,IF(#REF!&lt;&gt;"",1,0))</f>
        <v>#REF!</v>
      </c>
      <c r="AM114" s="25" t="e">
        <f>IF('Crisis Indicator Data'!#REF!="No Data",1,IF(#REF!&lt;&gt;"",1,0))</f>
        <v>#REF!</v>
      </c>
      <c r="AN114" s="25" t="e">
        <f>IF('Crisis Indicator Data'!#REF!="No Data",1,IF(#REF!&lt;&gt;"",1,0))</f>
        <v>#REF!</v>
      </c>
      <c r="AO114" s="25" t="e">
        <f>IF('Crisis Indicator Data'!#REF!="No Data",1,IF(#REF!&lt;&gt;"",1,0))</f>
        <v>#REF!</v>
      </c>
      <c r="AP114" s="25" t="e">
        <f>IF('Crisis Indicator Data'!#REF!="No Data",1,IF(#REF!&lt;&gt;"",1,0))</f>
        <v>#REF!</v>
      </c>
      <c r="AQ114" s="25" t="e">
        <f>IF('Crisis Indicator Data'!#REF!="No Data",1,IF(#REF!&lt;&gt;"",1,0))</f>
        <v>#REF!</v>
      </c>
      <c r="AR114" s="25" t="e">
        <f>IF('Crisis Indicator Data'!#REF!="No Data",1,IF(#REF!&lt;&gt;"",1,0))</f>
        <v>#REF!</v>
      </c>
      <c r="AS114" s="25" t="e">
        <f>IF('Crisis Indicator Data'!#REF!="No Data",1,IF(#REF!&lt;&gt;"",1,0))</f>
        <v>#REF!</v>
      </c>
      <c r="AT114" s="25" t="e">
        <f>IF('Crisis Indicator Data'!#REF!="No Data",1,IF(#REF!&lt;&gt;"",1,0))</f>
        <v>#REF!</v>
      </c>
      <c r="AU114" s="25" t="e">
        <f>IF('Crisis Indicator Data'!#REF!="No Data",1,IF(#REF!&lt;&gt;"",1,0))</f>
        <v>#REF!</v>
      </c>
      <c r="AV114" s="25" t="e">
        <f>IF('Crisis Indicator Data'!#REF!="No Data",1,IF(#REF!&lt;&gt;"",1,0))</f>
        <v>#REF!</v>
      </c>
      <c r="AW114" s="25" t="e">
        <f>IF('Crisis Indicator Data'!#REF!="No Data",1,IF(#REF!&lt;&gt;"",1,0))</f>
        <v>#REF!</v>
      </c>
      <c r="AX114" s="25" t="e">
        <f>IF('Crisis Indicator Data'!#REF!="No Data",1,IF(#REF!&lt;&gt;"",1,0))</f>
        <v>#REF!</v>
      </c>
      <c r="AY114" s="25" t="e">
        <f>IF('Crisis Indicator Data'!#REF!="No Data",1,IF(#REF!&lt;&gt;"",1,0))</f>
        <v>#REF!</v>
      </c>
      <c r="AZ114" s="25" t="e">
        <f>IF('Crisis Indicator Data'!#REF!="No Data",1,IF(#REF!&lt;&gt;"",1,0))</f>
        <v>#REF!</v>
      </c>
      <c r="BA114" t="e">
        <f t="shared" si="6"/>
        <v>#REF!</v>
      </c>
      <c r="BB114" s="27" t="e">
        <f t="shared" si="7"/>
        <v>#REF!</v>
      </c>
    </row>
    <row r="115" spans="1:54" x14ac:dyDescent="0.35">
      <c r="A115" t="s">
        <v>7944</v>
      </c>
      <c r="B115" s="25" t="e">
        <f>IF('Crisis Indicator Data'!#REF!="No Data",1,IF(#REF!&lt;&gt;"",1,0))</f>
        <v>#REF!</v>
      </c>
      <c r="C115" s="25" t="e">
        <f>IF('Crisis Indicator Data'!#REF!="No Data",1,IF(#REF!&lt;&gt;"",1,0))</f>
        <v>#REF!</v>
      </c>
      <c r="D115" s="25" t="e">
        <f>IF('Crisis Indicator Data'!#REF!="No Data",1,IF(#REF!&lt;&gt;"",1,0))</f>
        <v>#REF!</v>
      </c>
      <c r="E115" s="25" t="e">
        <f>IF('Crisis Indicator Data'!#REF!="No Data",1,IF(#REF!&lt;&gt;"",1,0))</f>
        <v>#REF!</v>
      </c>
      <c r="F115" s="25" t="e">
        <f>IF('Crisis Indicator Data'!#REF!="No Data",1,IF(#REF!&lt;&gt;"",1,0))</f>
        <v>#REF!</v>
      </c>
      <c r="G115" s="25" t="e">
        <f>IF('Crisis Indicator Data'!#REF!="No Data",1,IF(#REF!&lt;&gt;"",1,0))</f>
        <v>#REF!</v>
      </c>
      <c r="H115" s="25" t="e">
        <f>IF('Crisis Indicator Data'!#REF!="No Data",1,IF(#REF!&lt;&gt;"",1,0))</f>
        <v>#REF!</v>
      </c>
      <c r="I115" s="25" t="e">
        <f>IF('Crisis Indicator Data'!#REF!="No Data",1,IF(#REF!&lt;&gt;"",1,0))</f>
        <v>#REF!</v>
      </c>
      <c r="J115" s="25" t="e">
        <f>IF('Crisis Indicator Data'!#REF!="No Data",1,IF(#REF!&lt;&gt;"",1,0))</f>
        <v>#REF!</v>
      </c>
      <c r="K115" s="25" t="e">
        <f>IF('Crisis Indicator Data'!#REF!="No Data",1,IF(#REF!&lt;&gt;"",1,0))</f>
        <v>#REF!</v>
      </c>
      <c r="L115" s="25" t="e">
        <f>IF('Crisis Indicator Data'!#REF!="No Data",1,IF(#REF!&lt;&gt;"",1,0))</f>
        <v>#REF!</v>
      </c>
      <c r="M115" s="25" t="e">
        <f>IF('Crisis Indicator Data'!#REF!="No Data",1,IF(#REF!&lt;&gt;"",1,0))</f>
        <v>#REF!</v>
      </c>
      <c r="N115" s="25" t="e">
        <f>IF('Crisis Indicator Data'!#REF!="No Data",1,IF(#REF!&lt;&gt;"",1,0))</f>
        <v>#REF!</v>
      </c>
      <c r="O115" s="25" t="e">
        <f>IF('Crisis Indicator Data'!#REF!="No Data",1,IF(#REF!&lt;&gt;"",1,0))</f>
        <v>#REF!</v>
      </c>
      <c r="P115" s="25" t="e">
        <f>IF('Crisis Indicator Data'!#REF!="No Data",1,IF(#REF!&lt;&gt;"",1,0))</f>
        <v>#REF!</v>
      </c>
      <c r="Q115" s="25" t="e">
        <f>IF('Crisis Indicator Data'!#REF!="No Data",1,IF(#REF!&lt;&gt;"",1,0))</f>
        <v>#REF!</v>
      </c>
      <c r="R115" s="25" t="e">
        <f>IF('Crisis Indicator Data'!#REF!="No Data",1,IF(#REF!&lt;&gt;"",1,0))</f>
        <v>#REF!</v>
      </c>
      <c r="S115" s="25" t="e">
        <f>IF('Crisis Indicator Data'!#REF!="No Data",1,IF(#REF!&lt;&gt;"",1,0))</f>
        <v>#REF!</v>
      </c>
      <c r="T115" s="25" t="e">
        <f>IF('Crisis Indicator Data'!#REF!="No Data",1,IF(#REF!&lt;&gt;"",1,0))</f>
        <v>#REF!</v>
      </c>
      <c r="U115" s="25" t="e">
        <f>IF('Crisis Indicator Data'!#REF!="No Data",1,IF(#REF!&lt;&gt;"",1,0))</f>
        <v>#REF!</v>
      </c>
      <c r="V115" s="25" t="e">
        <f>IF('Crisis Indicator Data'!#REF!="No Data",1,IF(#REF!&lt;&gt;"",1,0))</f>
        <v>#REF!</v>
      </c>
      <c r="W115" s="25" t="e">
        <f>IF('Crisis Indicator Data'!#REF!="No Data",1,IF(#REF!&lt;&gt;"",1,0))</f>
        <v>#REF!</v>
      </c>
      <c r="X115" s="25" t="e">
        <f>IF('Crisis Indicator Data'!#REF!="No Data",1,IF(#REF!&lt;&gt;"",1,0))</f>
        <v>#REF!</v>
      </c>
      <c r="Y115" s="25" t="e">
        <f>IF('Crisis Indicator Data'!#REF!="No Data",1,IF(#REF!&lt;&gt;"",1,0))</f>
        <v>#REF!</v>
      </c>
      <c r="Z115" s="25" t="e">
        <f>IF('Crisis Indicator Data'!#REF!="No Data",1,IF(#REF!&lt;&gt;"",1,0))</f>
        <v>#REF!</v>
      </c>
      <c r="AA115" s="25" t="e">
        <f>IF('Crisis Indicator Data'!#REF!="No Data",1,IF(#REF!&lt;&gt;"",1,0))</f>
        <v>#REF!</v>
      </c>
      <c r="AB115" s="25" t="e">
        <f>IF('Crisis Indicator Data'!#REF!="No Data",1,IF(#REF!&lt;&gt;"",1,0))</f>
        <v>#REF!</v>
      </c>
      <c r="AC115" s="25" t="e">
        <f>IF('Crisis Indicator Data'!#REF!="No Data",1,IF(#REF!&lt;&gt;"",1,0))</f>
        <v>#REF!</v>
      </c>
      <c r="AD115" s="25" t="e">
        <f>IF('Crisis Indicator Data'!#REF!="No Data",1,IF(#REF!&lt;&gt;"",1,0))</f>
        <v>#REF!</v>
      </c>
      <c r="AE115" s="25" t="e">
        <f>IF('Crisis Indicator Data'!#REF!="No Data",1,IF(#REF!&lt;&gt;"",1,0))</f>
        <v>#REF!</v>
      </c>
      <c r="AF115" s="25" t="e">
        <f>IF('Crisis Indicator Data'!#REF!="No Data",1,IF(#REF!&lt;&gt;"",1,0))</f>
        <v>#REF!</v>
      </c>
      <c r="AG115" s="25" t="e">
        <f>IF('Crisis Indicator Data'!#REF!="No Data",1,IF(#REF!&lt;&gt;"",1,0))</f>
        <v>#REF!</v>
      </c>
      <c r="AH115" s="25" t="e">
        <f>IF('Crisis Indicator Data'!#REF!="No Data",1,IF(#REF!&lt;&gt;"",1,0))</f>
        <v>#REF!</v>
      </c>
      <c r="AI115" s="25" t="e">
        <f>IF('Crisis Indicator Data'!#REF!="No Data",1,IF(#REF!&lt;&gt;"",1,0))</f>
        <v>#REF!</v>
      </c>
      <c r="AJ115" s="25" t="e">
        <f>IF('Crisis Indicator Data'!#REF!="No Data",1,IF(#REF!&lt;&gt;"",1,0))</f>
        <v>#REF!</v>
      </c>
      <c r="AK115" s="25" t="e">
        <f>IF('Crisis Indicator Data'!#REF!="No Data",1,IF(#REF!&lt;&gt;"",1,0))</f>
        <v>#REF!</v>
      </c>
      <c r="AL115" s="25" t="e">
        <f>IF('Crisis Indicator Data'!#REF!="No Data",1,IF(#REF!&lt;&gt;"",1,0))</f>
        <v>#REF!</v>
      </c>
      <c r="AM115" s="25" t="e">
        <f>IF('Crisis Indicator Data'!#REF!="No Data",1,IF(#REF!&lt;&gt;"",1,0))</f>
        <v>#REF!</v>
      </c>
      <c r="AN115" s="25" t="e">
        <f>IF('Crisis Indicator Data'!#REF!="No Data",1,IF(#REF!&lt;&gt;"",1,0))</f>
        <v>#REF!</v>
      </c>
      <c r="AO115" s="25" t="e">
        <f>IF('Crisis Indicator Data'!#REF!="No Data",1,IF(#REF!&lt;&gt;"",1,0))</f>
        <v>#REF!</v>
      </c>
      <c r="AP115" s="25" t="e">
        <f>IF('Crisis Indicator Data'!#REF!="No Data",1,IF(#REF!&lt;&gt;"",1,0))</f>
        <v>#REF!</v>
      </c>
      <c r="AQ115" s="25" t="e">
        <f>IF('Crisis Indicator Data'!#REF!="No Data",1,IF(#REF!&lt;&gt;"",1,0))</f>
        <v>#REF!</v>
      </c>
      <c r="AR115" s="25" t="e">
        <f>IF('Crisis Indicator Data'!#REF!="No Data",1,IF(#REF!&lt;&gt;"",1,0))</f>
        <v>#REF!</v>
      </c>
      <c r="AS115" s="25" t="e">
        <f>IF('Crisis Indicator Data'!#REF!="No Data",1,IF(#REF!&lt;&gt;"",1,0))</f>
        <v>#REF!</v>
      </c>
      <c r="AT115" s="25" t="e">
        <f>IF('Crisis Indicator Data'!#REF!="No Data",1,IF(#REF!&lt;&gt;"",1,0))</f>
        <v>#REF!</v>
      </c>
      <c r="AU115" s="25" t="e">
        <f>IF('Crisis Indicator Data'!#REF!="No Data",1,IF(#REF!&lt;&gt;"",1,0))</f>
        <v>#REF!</v>
      </c>
      <c r="AV115" s="25" t="e">
        <f>IF('Crisis Indicator Data'!#REF!="No Data",1,IF(#REF!&lt;&gt;"",1,0))</f>
        <v>#REF!</v>
      </c>
      <c r="AW115" s="25" t="e">
        <f>IF('Crisis Indicator Data'!#REF!="No Data",1,IF(#REF!&lt;&gt;"",1,0))</f>
        <v>#REF!</v>
      </c>
      <c r="AX115" s="25" t="e">
        <f>IF('Crisis Indicator Data'!#REF!="No Data",1,IF(#REF!&lt;&gt;"",1,0))</f>
        <v>#REF!</v>
      </c>
      <c r="AY115" s="25" t="e">
        <f>IF('Crisis Indicator Data'!#REF!="No Data",1,IF(#REF!&lt;&gt;"",1,0))</f>
        <v>#REF!</v>
      </c>
      <c r="AZ115" s="25" t="e">
        <f>IF('Crisis Indicator Data'!#REF!="No Data",1,IF(#REF!&lt;&gt;"",1,0))</f>
        <v>#REF!</v>
      </c>
      <c r="BA115" t="e">
        <f t="shared" si="6"/>
        <v>#REF!</v>
      </c>
      <c r="BB115" s="27" t="e">
        <f t="shared" si="7"/>
        <v>#REF!</v>
      </c>
    </row>
    <row r="116" spans="1:54" x14ac:dyDescent="0.35">
      <c r="A116" t="s">
        <v>7927</v>
      </c>
      <c r="B116" s="25" t="e">
        <f>IF('Crisis Indicator Data'!#REF!="No Data",1,IF(#REF!&lt;&gt;"",1,0))</f>
        <v>#REF!</v>
      </c>
      <c r="C116" s="25" t="e">
        <f>IF('Crisis Indicator Data'!#REF!="No Data",1,IF(#REF!&lt;&gt;"",1,0))</f>
        <v>#REF!</v>
      </c>
      <c r="D116" s="25" t="e">
        <f>IF('Crisis Indicator Data'!#REF!="No Data",1,IF(#REF!&lt;&gt;"",1,0))</f>
        <v>#REF!</v>
      </c>
      <c r="E116" s="25" t="e">
        <f>IF('Crisis Indicator Data'!#REF!="No Data",1,IF(#REF!&lt;&gt;"",1,0))</f>
        <v>#REF!</v>
      </c>
      <c r="F116" s="25" t="e">
        <f>IF('Crisis Indicator Data'!#REF!="No Data",1,IF(#REF!&lt;&gt;"",1,0))</f>
        <v>#REF!</v>
      </c>
      <c r="G116" s="25" t="e">
        <f>IF('Crisis Indicator Data'!#REF!="No Data",1,IF(#REF!&lt;&gt;"",1,0))</f>
        <v>#REF!</v>
      </c>
      <c r="H116" s="25" t="e">
        <f>IF('Crisis Indicator Data'!#REF!="No Data",1,IF(#REF!&lt;&gt;"",1,0))</f>
        <v>#REF!</v>
      </c>
      <c r="I116" s="25" t="e">
        <f>IF('Crisis Indicator Data'!#REF!="No Data",1,IF(#REF!&lt;&gt;"",1,0))</f>
        <v>#REF!</v>
      </c>
      <c r="J116" s="25" t="e">
        <f>IF('Crisis Indicator Data'!#REF!="No Data",1,IF(#REF!&lt;&gt;"",1,0))</f>
        <v>#REF!</v>
      </c>
      <c r="K116" s="25" t="e">
        <f>IF('Crisis Indicator Data'!#REF!="No Data",1,IF(#REF!&lt;&gt;"",1,0))</f>
        <v>#REF!</v>
      </c>
      <c r="L116" s="25" t="e">
        <f>IF('Crisis Indicator Data'!#REF!="No Data",1,IF(#REF!&lt;&gt;"",1,0))</f>
        <v>#REF!</v>
      </c>
      <c r="M116" s="25" t="e">
        <f>IF('Crisis Indicator Data'!#REF!="No Data",1,IF(#REF!&lt;&gt;"",1,0))</f>
        <v>#REF!</v>
      </c>
      <c r="N116" s="25" t="e">
        <f>IF('Crisis Indicator Data'!#REF!="No Data",1,IF(#REF!&lt;&gt;"",1,0))</f>
        <v>#REF!</v>
      </c>
      <c r="O116" s="25" t="e">
        <f>IF('Crisis Indicator Data'!#REF!="No Data",1,IF(#REF!&lt;&gt;"",1,0))</f>
        <v>#REF!</v>
      </c>
      <c r="P116" s="25" t="e">
        <f>IF('Crisis Indicator Data'!#REF!="No Data",1,IF(#REF!&lt;&gt;"",1,0))</f>
        <v>#REF!</v>
      </c>
      <c r="Q116" s="25" t="e">
        <f>IF('Crisis Indicator Data'!#REF!="No Data",1,IF(#REF!&lt;&gt;"",1,0))</f>
        <v>#REF!</v>
      </c>
      <c r="R116" s="25" t="e">
        <f>IF('Crisis Indicator Data'!#REF!="No Data",1,IF(#REF!&lt;&gt;"",1,0))</f>
        <v>#REF!</v>
      </c>
      <c r="S116" s="25" t="e">
        <f>IF('Crisis Indicator Data'!#REF!="No Data",1,IF(#REF!&lt;&gt;"",1,0))</f>
        <v>#REF!</v>
      </c>
      <c r="T116" s="25" t="e">
        <f>IF('Crisis Indicator Data'!#REF!="No Data",1,IF(#REF!&lt;&gt;"",1,0))</f>
        <v>#REF!</v>
      </c>
      <c r="U116" s="25" t="e">
        <f>IF('Crisis Indicator Data'!#REF!="No Data",1,IF(#REF!&lt;&gt;"",1,0))</f>
        <v>#REF!</v>
      </c>
      <c r="V116" s="25" t="e">
        <f>IF('Crisis Indicator Data'!#REF!="No Data",1,IF(#REF!&lt;&gt;"",1,0))</f>
        <v>#REF!</v>
      </c>
      <c r="W116" s="25" t="e">
        <f>IF('Crisis Indicator Data'!#REF!="No Data",1,IF(#REF!&lt;&gt;"",1,0))</f>
        <v>#REF!</v>
      </c>
      <c r="X116" s="25" t="e">
        <f>IF('Crisis Indicator Data'!#REF!="No Data",1,IF(#REF!&lt;&gt;"",1,0))</f>
        <v>#REF!</v>
      </c>
      <c r="Y116" s="25" t="e">
        <f>IF('Crisis Indicator Data'!#REF!="No Data",1,IF(#REF!&lt;&gt;"",1,0))</f>
        <v>#REF!</v>
      </c>
      <c r="Z116" s="25" t="e">
        <f>IF('Crisis Indicator Data'!#REF!="No Data",1,IF(#REF!&lt;&gt;"",1,0))</f>
        <v>#REF!</v>
      </c>
      <c r="AA116" s="25" t="e">
        <f>IF('Crisis Indicator Data'!#REF!="No Data",1,IF(#REF!&lt;&gt;"",1,0))</f>
        <v>#REF!</v>
      </c>
      <c r="AB116" s="25" t="e">
        <f>IF('Crisis Indicator Data'!#REF!="No Data",1,IF(#REF!&lt;&gt;"",1,0))</f>
        <v>#REF!</v>
      </c>
      <c r="AC116" s="25" t="e">
        <f>IF('Crisis Indicator Data'!#REF!="No Data",1,IF(#REF!&lt;&gt;"",1,0))</f>
        <v>#REF!</v>
      </c>
      <c r="AD116" s="25" t="e">
        <f>IF('Crisis Indicator Data'!#REF!="No Data",1,IF(#REF!&lt;&gt;"",1,0))</f>
        <v>#REF!</v>
      </c>
      <c r="AE116" s="25" t="e">
        <f>IF('Crisis Indicator Data'!#REF!="No Data",1,IF(#REF!&lt;&gt;"",1,0))</f>
        <v>#REF!</v>
      </c>
      <c r="AF116" s="25" t="e">
        <f>IF('Crisis Indicator Data'!#REF!="No Data",1,IF(#REF!&lt;&gt;"",1,0))</f>
        <v>#REF!</v>
      </c>
      <c r="AG116" s="25" t="e">
        <f>IF('Crisis Indicator Data'!#REF!="No Data",1,IF(#REF!&lt;&gt;"",1,0))</f>
        <v>#REF!</v>
      </c>
      <c r="AH116" s="25" t="e">
        <f>IF('Crisis Indicator Data'!#REF!="No Data",1,IF(#REF!&lt;&gt;"",1,0))</f>
        <v>#REF!</v>
      </c>
      <c r="AI116" s="25" t="e">
        <f>IF('Crisis Indicator Data'!#REF!="No Data",1,IF(#REF!&lt;&gt;"",1,0))</f>
        <v>#REF!</v>
      </c>
      <c r="AJ116" s="25" t="e">
        <f>IF('Crisis Indicator Data'!#REF!="No Data",1,IF(#REF!&lt;&gt;"",1,0))</f>
        <v>#REF!</v>
      </c>
      <c r="AK116" s="25" t="e">
        <f>IF('Crisis Indicator Data'!#REF!="No Data",1,IF(#REF!&lt;&gt;"",1,0))</f>
        <v>#REF!</v>
      </c>
      <c r="AL116" s="25" t="e">
        <f>IF('Crisis Indicator Data'!#REF!="No Data",1,IF(#REF!&lt;&gt;"",1,0))</f>
        <v>#REF!</v>
      </c>
      <c r="AM116" s="25" t="e">
        <f>IF('Crisis Indicator Data'!#REF!="No Data",1,IF(#REF!&lt;&gt;"",1,0))</f>
        <v>#REF!</v>
      </c>
      <c r="AN116" s="25" t="e">
        <f>IF('Crisis Indicator Data'!#REF!="No Data",1,IF(#REF!&lt;&gt;"",1,0))</f>
        <v>#REF!</v>
      </c>
      <c r="AO116" s="25" t="e">
        <f>IF('Crisis Indicator Data'!#REF!="No Data",1,IF(#REF!&lt;&gt;"",1,0))</f>
        <v>#REF!</v>
      </c>
      <c r="AP116" s="25" t="e">
        <f>IF('Crisis Indicator Data'!#REF!="No Data",1,IF(#REF!&lt;&gt;"",1,0))</f>
        <v>#REF!</v>
      </c>
      <c r="AQ116" s="25" t="e">
        <f>IF('Crisis Indicator Data'!#REF!="No Data",1,IF(#REF!&lt;&gt;"",1,0))</f>
        <v>#REF!</v>
      </c>
      <c r="AR116" s="25" t="e">
        <f>IF('Crisis Indicator Data'!#REF!="No Data",1,IF(#REF!&lt;&gt;"",1,0))</f>
        <v>#REF!</v>
      </c>
      <c r="AS116" s="25" t="e">
        <f>IF('Crisis Indicator Data'!#REF!="No Data",1,IF(#REF!&lt;&gt;"",1,0))</f>
        <v>#REF!</v>
      </c>
      <c r="AT116" s="25" t="e">
        <f>IF('Crisis Indicator Data'!#REF!="No Data",1,IF(#REF!&lt;&gt;"",1,0))</f>
        <v>#REF!</v>
      </c>
      <c r="AU116" s="25" t="e">
        <f>IF('Crisis Indicator Data'!#REF!="No Data",1,IF(#REF!&lt;&gt;"",1,0))</f>
        <v>#REF!</v>
      </c>
      <c r="AV116" s="25" t="e">
        <f>IF('Crisis Indicator Data'!#REF!="No Data",1,IF(#REF!&lt;&gt;"",1,0))</f>
        <v>#REF!</v>
      </c>
      <c r="AW116" s="25" t="e">
        <f>IF('Crisis Indicator Data'!#REF!="No Data",1,IF(#REF!&lt;&gt;"",1,0))</f>
        <v>#REF!</v>
      </c>
      <c r="AX116" s="25" t="e">
        <f>IF('Crisis Indicator Data'!#REF!="No Data",1,IF(#REF!&lt;&gt;"",1,0))</f>
        <v>#REF!</v>
      </c>
      <c r="AY116" s="25" t="e">
        <f>IF('Crisis Indicator Data'!#REF!="No Data",1,IF(#REF!&lt;&gt;"",1,0))</f>
        <v>#REF!</v>
      </c>
      <c r="AZ116" s="25" t="e">
        <f>IF('Crisis Indicator Data'!#REF!="No Data",1,IF(#REF!&lt;&gt;"",1,0))</f>
        <v>#REF!</v>
      </c>
      <c r="BA116" t="e">
        <f t="shared" si="6"/>
        <v>#REF!</v>
      </c>
      <c r="BB116" s="27" t="e">
        <f t="shared" si="7"/>
        <v>#REF!</v>
      </c>
    </row>
    <row r="117" spans="1:54" x14ac:dyDescent="0.35">
      <c r="A117" t="s">
        <v>7947</v>
      </c>
      <c r="B117" s="25" t="e">
        <f>IF('Crisis Indicator Data'!#REF!="No Data",1,IF(#REF!&lt;&gt;"",1,0))</f>
        <v>#REF!</v>
      </c>
      <c r="C117" s="25" t="e">
        <f>IF('Crisis Indicator Data'!#REF!="No Data",1,IF(#REF!&lt;&gt;"",1,0))</f>
        <v>#REF!</v>
      </c>
      <c r="D117" s="25" t="e">
        <f>IF('Crisis Indicator Data'!#REF!="No Data",1,IF(#REF!&lt;&gt;"",1,0))</f>
        <v>#REF!</v>
      </c>
      <c r="E117" s="25" t="e">
        <f>IF('Crisis Indicator Data'!#REF!="No Data",1,IF(#REF!&lt;&gt;"",1,0))</f>
        <v>#REF!</v>
      </c>
      <c r="F117" s="25" t="e">
        <f>IF('Crisis Indicator Data'!#REF!="No Data",1,IF(#REF!&lt;&gt;"",1,0))</f>
        <v>#REF!</v>
      </c>
      <c r="G117" s="25" t="e">
        <f>IF('Crisis Indicator Data'!#REF!="No Data",1,IF(#REF!&lt;&gt;"",1,0))</f>
        <v>#REF!</v>
      </c>
      <c r="H117" s="25" t="e">
        <f>IF('Crisis Indicator Data'!#REF!="No Data",1,IF(#REF!&lt;&gt;"",1,0))</f>
        <v>#REF!</v>
      </c>
      <c r="I117" s="25" t="e">
        <f>IF('Crisis Indicator Data'!#REF!="No Data",1,IF(#REF!&lt;&gt;"",1,0))</f>
        <v>#REF!</v>
      </c>
      <c r="J117" s="25" t="e">
        <f>IF('Crisis Indicator Data'!#REF!="No Data",1,IF(#REF!&lt;&gt;"",1,0))</f>
        <v>#REF!</v>
      </c>
      <c r="K117" s="25" t="e">
        <f>IF('Crisis Indicator Data'!#REF!="No Data",1,IF(#REF!&lt;&gt;"",1,0))</f>
        <v>#REF!</v>
      </c>
      <c r="L117" s="25" t="e">
        <f>IF('Crisis Indicator Data'!#REF!="No Data",1,IF(#REF!&lt;&gt;"",1,0))</f>
        <v>#REF!</v>
      </c>
      <c r="M117" s="25" t="e">
        <f>IF('Crisis Indicator Data'!#REF!="No Data",1,IF(#REF!&lt;&gt;"",1,0))</f>
        <v>#REF!</v>
      </c>
      <c r="N117" s="25" t="e">
        <f>IF('Crisis Indicator Data'!#REF!="No Data",1,IF(#REF!&lt;&gt;"",1,0))</f>
        <v>#REF!</v>
      </c>
      <c r="O117" s="25" t="e">
        <f>IF('Crisis Indicator Data'!#REF!="No Data",1,IF(#REF!&lt;&gt;"",1,0))</f>
        <v>#REF!</v>
      </c>
      <c r="P117" s="25" t="e">
        <f>IF('Crisis Indicator Data'!#REF!="No Data",1,IF(#REF!&lt;&gt;"",1,0))</f>
        <v>#REF!</v>
      </c>
      <c r="Q117" s="25" t="e">
        <f>IF('Crisis Indicator Data'!#REF!="No Data",1,IF(#REF!&lt;&gt;"",1,0))</f>
        <v>#REF!</v>
      </c>
      <c r="R117" s="25" t="e">
        <f>IF('Crisis Indicator Data'!#REF!="No Data",1,IF(#REF!&lt;&gt;"",1,0))</f>
        <v>#REF!</v>
      </c>
      <c r="S117" s="25" t="e">
        <f>IF('Crisis Indicator Data'!#REF!="No Data",1,IF(#REF!&lt;&gt;"",1,0))</f>
        <v>#REF!</v>
      </c>
      <c r="T117" s="25" t="e">
        <f>IF('Crisis Indicator Data'!#REF!="No Data",1,IF(#REF!&lt;&gt;"",1,0))</f>
        <v>#REF!</v>
      </c>
      <c r="U117" s="25" t="e">
        <f>IF('Crisis Indicator Data'!#REF!="No Data",1,IF(#REF!&lt;&gt;"",1,0))</f>
        <v>#REF!</v>
      </c>
      <c r="V117" s="25" t="e">
        <f>IF('Crisis Indicator Data'!#REF!="No Data",1,IF(#REF!&lt;&gt;"",1,0))</f>
        <v>#REF!</v>
      </c>
      <c r="W117" s="25" t="e">
        <f>IF('Crisis Indicator Data'!#REF!="No Data",1,IF(#REF!&lt;&gt;"",1,0))</f>
        <v>#REF!</v>
      </c>
      <c r="X117" s="25" t="e">
        <f>IF('Crisis Indicator Data'!#REF!="No Data",1,IF(#REF!&lt;&gt;"",1,0))</f>
        <v>#REF!</v>
      </c>
      <c r="Y117" s="25" t="e">
        <f>IF('Crisis Indicator Data'!#REF!="No Data",1,IF(#REF!&lt;&gt;"",1,0))</f>
        <v>#REF!</v>
      </c>
      <c r="Z117" s="25" t="e">
        <f>IF('Crisis Indicator Data'!#REF!="No Data",1,IF(#REF!&lt;&gt;"",1,0))</f>
        <v>#REF!</v>
      </c>
      <c r="AA117" s="25" t="e">
        <f>IF('Crisis Indicator Data'!#REF!="No Data",1,IF(#REF!&lt;&gt;"",1,0))</f>
        <v>#REF!</v>
      </c>
      <c r="AB117" s="25" t="e">
        <f>IF('Crisis Indicator Data'!#REF!="No Data",1,IF(#REF!&lt;&gt;"",1,0))</f>
        <v>#REF!</v>
      </c>
      <c r="AC117" s="25" t="e">
        <f>IF('Crisis Indicator Data'!#REF!="No Data",1,IF(#REF!&lt;&gt;"",1,0))</f>
        <v>#REF!</v>
      </c>
      <c r="AD117" s="25" t="e">
        <f>IF('Crisis Indicator Data'!#REF!="No Data",1,IF(#REF!&lt;&gt;"",1,0))</f>
        <v>#REF!</v>
      </c>
      <c r="AE117" s="25" t="e">
        <f>IF('Crisis Indicator Data'!#REF!="No Data",1,IF(#REF!&lt;&gt;"",1,0))</f>
        <v>#REF!</v>
      </c>
      <c r="AF117" s="25" t="e">
        <f>IF('Crisis Indicator Data'!#REF!="No Data",1,IF(#REF!&lt;&gt;"",1,0))</f>
        <v>#REF!</v>
      </c>
      <c r="AG117" s="25" t="e">
        <f>IF('Crisis Indicator Data'!#REF!="No Data",1,IF(#REF!&lt;&gt;"",1,0))</f>
        <v>#REF!</v>
      </c>
      <c r="AH117" s="25" t="e">
        <f>IF('Crisis Indicator Data'!#REF!="No Data",1,IF(#REF!&lt;&gt;"",1,0))</f>
        <v>#REF!</v>
      </c>
      <c r="AI117" s="25" t="e">
        <f>IF('Crisis Indicator Data'!#REF!="No Data",1,IF(#REF!&lt;&gt;"",1,0))</f>
        <v>#REF!</v>
      </c>
      <c r="AJ117" s="25" t="e">
        <f>IF('Crisis Indicator Data'!#REF!="No Data",1,IF(#REF!&lt;&gt;"",1,0))</f>
        <v>#REF!</v>
      </c>
      <c r="AK117" s="25" t="e">
        <f>IF('Crisis Indicator Data'!#REF!="No Data",1,IF(#REF!&lt;&gt;"",1,0))</f>
        <v>#REF!</v>
      </c>
      <c r="AL117" s="25" t="e">
        <f>IF('Crisis Indicator Data'!#REF!="No Data",1,IF(#REF!&lt;&gt;"",1,0))</f>
        <v>#REF!</v>
      </c>
      <c r="AM117" s="25" t="e">
        <f>IF('Crisis Indicator Data'!#REF!="No Data",1,IF(#REF!&lt;&gt;"",1,0))</f>
        <v>#REF!</v>
      </c>
      <c r="AN117" s="25" t="e">
        <f>IF('Crisis Indicator Data'!#REF!="No Data",1,IF(#REF!&lt;&gt;"",1,0))</f>
        <v>#REF!</v>
      </c>
      <c r="AO117" s="25" t="e">
        <f>IF('Crisis Indicator Data'!#REF!="No Data",1,IF(#REF!&lt;&gt;"",1,0))</f>
        <v>#REF!</v>
      </c>
      <c r="AP117" s="25" t="e">
        <f>IF('Crisis Indicator Data'!#REF!="No Data",1,IF(#REF!&lt;&gt;"",1,0))</f>
        <v>#REF!</v>
      </c>
      <c r="AQ117" s="25" t="e">
        <f>IF('Crisis Indicator Data'!#REF!="No Data",1,IF(#REF!&lt;&gt;"",1,0))</f>
        <v>#REF!</v>
      </c>
      <c r="AR117" s="25" t="e">
        <f>IF('Crisis Indicator Data'!#REF!="No Data",1,IF(#REF!&lt;&gt;"",1,0))</f>
        <v>#REF!</v>
      </c>
      <c r="AS117" s="25" t="e">
        <f>IF('Crisis Indicator Data'!#REF!="No Data",1,IF(#REF!&lt;&gt;"",1,0))</f>
        <v>#REF!</v>
      </c>
      <c r="AT117" s="25" t="e">
        <f>IF('Crisis Indicator Data'!#REF!="No Data",1,IF(#REF!&lt;&gt;"",1,0))</f>
        <v>#REF!</v>
      </c>
      <c r="AU117" s="25" t="e">
        <f>IF('Crisis Indicator Data'!#REF!="No Data",1,IF(#REF!&lt;&gt;"",1,0))</f>
        <v>#REF!</v>
      </c>
      <c r="AV117" s="25" t="e">
        <f>IF('Crisis Indicator Data'!#REF!="No Data",1,IF(#REF!&lt;&gt;"",1,0))</f>
        <v>#REF!</v>
      </c>
      <c r="AW117" s="25" t="e">
        <f>IF('Crisis Indicator Data'!#REF!="No Data",1,IF(#REF!&lt;&gt;"",1,0))</f>
        <v>#REF!</v>
      </c>
      <c r="AX117" s="25" t="e">
        <f>IF('Crisis Indicator Data'!#REF!="No Data",1,IF(#REF!&lt;&gt;"",1,0))</f>
        <v>#REF!</v>
      </c>
      <c r="AY117" s="25" t="e">
        <f>IF('Crisis Indicator Data'!#REF!="No Data",1,IF(#REF!&lt;&gt;"",1,0))</f>
        <v>#REF!</v>
      </c>
      <c r="AZ117" s="25" t="e">
        <f>IF('Crisis Indicator Data'!#REF!="No Data",1,IF(#REF!&lt;&gt;"",1,0))</f>
        <v>#REF!</v>
      </c>
      <c r="BA117" t="e">
        <f t="shared" si="6"/>
        <v>#REF!</v>
      </c>
      <c r="BB117" s="27" t="e">
        <f t="shared" si="7"/>
        <v>#REF!</v>
      </c>
    </row>
    <row r="118" spans="1:54" x14ac:dyDescent="0.35">
      <c r="A118" t="s">
        <v>7942</v>
      </c>
      <c r="B118" s="25" t="e">
        <f>IF('Crisis Indicator Data'!#REF!="No Data",1,IF(#REF!&lt;&gt;"",1,0))</f>
        <v>#REF!</v>
      </c>
      <c r="C118" s="25" t="e">
        <f>IF('Crisis Indicator Data'!#REF!="No Data",1,IF(#REF!&lt;&gt;"",1,0))</f>
        <v>#REF!</v>
      </c>
      <c r="D118" s="25" t="e">
        <f>IF('Crisis Indicator Data'!#REF!="No Data",1,IF(#REF!&lt;&gt;"",1,0))</f>
        <v>#REF!</v>
      </c>
      <c r="E118" s="25" t="e">
        <f>IF('Crisis Indicator Data'!#REF!="No Data",1,IF(#REF!&lt;&gt;"",1,0))</f>
        <v>#REF!</v>
      </c>
      <c r="F118" s="25" t="e">
        <f>IF('Crisis Indicator Data'!#REF!="No Data",1,IF(#REF!&lt;&gt;"",1,0))</f>
        <v>#REF!</v>
      </c>
      <c r="G118" s="25" t="e">
        <f>IF('Crisis Indicator Data'!#REF!="No Data",1,IF(#REF!&lt;&gt;"",1,0))</f>
        <v>#REF!</v>
      </c>
      <c r="H118" s="25" t="e">
        <f>IF('Crisis Indicator Data'!#REF!="No Data",1,IF(#REF!&lt;&gt;"",1,0))</f>
        <v>#REF!</v>
      </c>
      <c r="I118" s="25" t="e">
        <f>IF('Crisis Indicator Data'!#REF!="No Data",1,IF(#REF!&lt;&gt;"",1,0))</f>
        <v>#REF!</v>
      </c>
      <c r="J118" s="25" t="e">
        <f>IF('Crisis Indicator Data'!#REF!="No Data",1,IF(#REF!&lt;&gt;"",1,0))</f>
        <v>#REF!</v>
      </c>
      <c r="K118" s="25" t="e">
        <f>IF('Crisis Indicator Data'!#REF!="No Data",1,IF(#REF!&lt;&gt;"",1,0))</f>
        <v>#REF!</v>
      </c>
      <c r="L118" s="25" t="e">
        <f>IF('Crisis Indicator Data'!#REF!="No Data",1,IF(#REF!&lt;&gt;"",1,0))</f>
        <v>#REF!</v>
      </c>
      <c r="M118" s="25" t="e">
        <f>IF('Crisis Indicator Data'!#REF!="No Data",1,IF(#REF!&lt;&gt;"",1,0))</f>
        <v>#REF!</v>
      </c>
      <c r="N118" s="25" t="e">
        <f>IF('Crisis Indicator Data'!#REF!="No Data",1,IF(#REF!&lt;&gt;"",1,0))</f>
        <v>#REF!</v>
      </c>
      <c r="O118" s="25" t="e">
        <f>IF('Crisis Indicator Data'!#REF!="No Data",1,IF(#REF!&lt;&gt;"",1,0))</f>
        <v>#REF!</v>
      </c>
      <c r="P118" s="25" t="e">
        <f>IF('Crisis Indicator Data'!#REF!="No Data",1,IF(#REF!&lt;&gt;"",1,0))</f>
        <v>#REF!</v>
      </c>
      <c r="Q118" s="25" t="e">
        <f>IF('Crisis Indicator Data'!#REF!="No Data",1,IF(#REF!&lt;&gt;"",1,0))</f>
        <v>#REF!</v>
      </c>
      <c r="R118" s="25" t="e">
        <f>IF('Crisis Indicator Data'!#REF!="No Data",1,IF(#REF!&lt;&gt;"",1,0))</f>
        <v>#REF!</v>
      </c>
      <c r="S118" s="25" t="e">
        <f>IF('Crisis Indicator Data'!#REF!="No Data",1,IF(#REF!&lt;&gt;"",1,0))</f>
        <v>#REF!</v>
      </c>
      <c r="T118" s="25" t="e">
        <f>IF('Crisis Indicator Data'!#REF!="No Data",1,IF(#REF!&lt;&gt;"",1,0))</f>
        <v>#REF!</v>
      </c>
      <c r="U118" s="25" t="e">
        <f>IF('Crisis Indicator Data'!#REF!="No Data",1,IF(#REF!&lt;&gt;"",1,0))</f>
        <v>#REF!</v>
      </c>
      <c r="V118" s="25" t="e">
        <f>IF('Crisis Indicator Data'!#REF!="No Data",1,IF(#REF!&lt;&gt;"",1,0))</f>
        <v>#REF!</v>
      </c>
      <c r="W118" s="25" t="e">
        <f>IF('Crisis Indicator Data'!#REF!="No Data",1,IF(#REF!&lt;&gt;"",1,0))</f>
        <v>#REF!</v>
      </c>
      <c r="X118" s="25" t="e">
        <f>IF('Crisis Indicator Data'!#REF!="No Data",1,IF(#REF!&lt;&gt;"",1,0))</f>
        <v>#REF!</v>
      </c>
      <c r="Y118" s="25" t="e">
        <f>IF('Crisis Indicator Data'!#REF!="No Data",1,IF(#REF!&lt;&gt;"",1,0))</f>
        <v>#REF!</v>
      </c>
      <c r="Z118" s="25" t="e">
        <f>IF('Crisis Indicator Data'!#REF!="No Data",1,IF(#REF!&lt;&gt;"",1,0))</f>
        <v>#REF!</v>
      </c>
      <c r="AA118" s="25" t="e">
        <f>IF('Crisis Indicator Data'!#REF!="No Data",1,IF(#REF!&lt;&gt;"",1,0))</f>
        <v>#REF!</v>
      </c>
      <c r="AB118" s="25" t="e">
        <f>IF('Crisis Indicator Data'!#REF!="No Data",1,IF(#REF!&lt;&gt;"",1,0))</f>
        <v>#REF!</v>
      </c>
      <c r="AC118" s="25" t="e">
        <f>IF('Crisis Indicator Data'!#REF!="No Data",1,IF(#REF!&lt;&gt;"",1,0))</f>
        <v>#REF!</v>
      </c>
      <c r="AD118" s="25" t="e">
        <f>IF('Crisis Indicator Data'!#REF!="No Data",1,IF(#REF!&lt;&gt;"",1,0))</f>
        <v>#REF!</v>
      </c>
      <c r="AE118" s="25" t="e">
        <f>IF('Crisis Indicator Data'!#REF!="No Data",1,IF(#REF!&lt;&gt;"",1,0))</f>
        <v>#REF!</v>
      </c>
      <c r="AF118" s="25" t="e">
        <f>IF('Crisis Indicator Data'!#REF!="No Data",1,IF(#REF!&lt;&gt;"",1,0))</f>
        <v>#REF!</v>
      </c>
      <c r="AG118" s="25" t="e">
        <f>IF('Crisis Indicator Data'!#REF!="No Data",1,IF(#REF!&lt;&gt;"",1,0))</f>
        <v>#REF!</v>
      </c>
      <c r="AH118" s="25" t="e">
        <f>IF('Crisis Indicator Data'!#REF!="No Data",1,IF(#REF!&lt;&gt;"",1,0))</f>
        <v>#REF!</v>
      </c>
      <c r="AI118" s="25" t="e">
        <f>IF('Crisis Indicator Data'!#REF!="No Data",1,IF(#REF!&lt;&gt;"",1,0))</f>
        <v>#REF!</v>
      </c>
      <c r="AJ118" s="25" t="e">
        <f>IF('Crisis Indicator Data'!#REF!="No Data",1,IF(#REF!&lt;&gt;"",1,0))</f>
        <v>#REF!</v>
      </c>
      <c r="AK118" s="25" t="e">
        <f>IF('Crisis Indicator Data'!#REF!="No Data",1,IF(#REF!&lt;&gt;"",1,0))</f>
        <v>#REF!</v>
      </c>
      <c r="AL118" s="25" t="e">
        <f>IF('Crisis Indicator Data'!#REF!="No Data",1,IF(#REF!&lt;&gt;"",1,0))</f>
        <v>#REF!</v>
      </c>
      <c r="AM118" s="25" t="e">
        <f>IF('Crisis Indicator Data'!#REF!="No Data",1,IF(#REF!&lt;&gt;"",1,0))</f>
        <v>#REF!</v>
      </c>
      <c r="AN118" s="25" t="e">
        <f>IF('Crisis Indicator Data'!#REF!="No Data",1,IF(#REF!&lt;&gt;"",1,0))</f>
        <v>#REF!</v>
      </c>
      <c r="AO118" s="25" t="e">
        <f>IF('Crisis Indicator Data'!#REF!="No Data",1,IF(#REF!&lt;&gt;"",1,0))</f>
        <v>#REF!</v>
      </c>
      <c r="AP118" s="25" t="e">
        <f>IF('Crisis Indicator Data'!#REF!="No Data",1,IF(#REF!&lt;&gt;"",1,0))</f>
        <v>#REF!</v>
      </c>
      <c r="AQ118" s="25" t="e">
        <f>IF('Crisis Indicator Data'!#REF!="No Data",1,IF(#REF!&lt;&gt;"",1,0))</f>
        <v>#REF!</v>
      </c>
      <c r="AR118" s="25" t="e">
        <f>IF('Crisis Indicator Data'!#REF!="No Data",1,IF(#REF!&lt;&gt;"",1,0))</f>
        <v>#REF!</v>
      </c>
      <c r="AS118" s="25" t="e">
        <f>IF('Crisis Indicator Data'!#REF!="No Data",1,IF(#REF!&lt;&gt;"",1,0))</f>
        <v>#REF!</v>
      </c>
      <c r="AT118" s="25" t="e">
        <f>IF('Crisis Indicator Data'!#REF!="No Data",1,IF(#REF!&lt;&gt;"",1,0))</f>
        <v>#REF!</v>
      </c>
      <c r="AU118" s="25" t="e">
        <f>IF('Crisis Indicator Data'!#REF!="No Data",1,IF(#REF!&lt;&gt;"",1,0))</f>
        <v>#REF!</v>
      </c>
      <c r="AV118" s="25" t="e">
        <f>IF('Crisis Indicator Data'!#REF!="No Data",1,IF(#REF!&lt;&gt;"",1,0))</f>
        <v>#REF!</v>
      </c>
      <c r="AW118" s="25" t="e">
        <f>IF('Crisis Indicator Data'!#REF!="No Data",1,IF(#REF!&lt;&gt;"",1,0))</f>
        <v>#REF!</v>
      </c>
      <c r="AX118" s="25" t="e">
        <f>IF('Crisis Indicator Data'!#REF!="No Data",1,IF(#REF!&lt;&gt;"",1,0))</f>
        <v>#REF!</v>
      </c>
      <c r="AY118" s="25" t="e">
        <f>IF('Crisis Indicator Data'!#REF!="No Data",1,IF(#REF!&lt;&gt;"",1,0))</f>
        <v>#REF!</v>
      </c>
      <c r="AZ118" s="25" t="e">
        <f>IF('Crisis Indicator Data'!#REF!="No Data",1,IF(#REF!&lt;&gt;"",1,0))</f>
        <v>#REF!</v>
      </c>
      <c r="BA118" t="e">
        <f t="shared" si="6"/>
        <v>#REF!</v>
      </c>
      <c r="BB118" s="27" t="e">
        <f t="shared" si="7"/>
        <v>#REF!</v>
      </c>
    </row>
    <row r="119" spans="1:54" x14ac:dyDescent="0.35">
      <c r="A119" t="s">
        <v>7955</v>
      </c>
      <c r="B119" s="25" t="e">
        <f>IF('Crisis Indicator Data'!#REF!="No Data",1,IF(#REF!&lt;&gt;"",1,0))</f>
        <v>#REF!</v>
      </c>
      <c r="C119" s="25" t="e">
        <f>IF('Crisis Indicator Data'!#REF!="No Data",1,IF(#REF!&lt;&gt;"",1,0))</f>
        <v>#REF!</v>
      </c>
      <c r="D119" s="25" t="e">
        <f>IF('Crisis Indicator Data'!#REF!="No Data",1,IF(#REF!&lt;&gt;"",1,0))</f>
        <v>#REF!</v>
      </c>
      <c r="E119" s="25" t="e">
        <f>IF('Crisis Indicator Data'!#REF!="No Data",1,IF(#REF!&lt;&gt;"",1,0))</f>
        <v>#REF!</v>
      </c>
      <c r="F119" s="25" t="e">
        <f>IF('Crisis Indicator Data'!#REF!="No Data",1,IF(#REF!&lt;&gt;"",1,0))</f>
        <v>#REF!</v>
      </c>
      <c r="G119" s="25" t="e">
        <f>IF('Crisis Indicator Data'!#REF!="No Data",1,IF(#REF!&lt;&gt;"",1,0))</f>
        <v>#REF!</v>
      </c>
      <c r="H119" s="25" t="e">
        <f>IF('Crisis Indicator Data'!#REF!="No Data",1,IF(#REF!&lt;&gt;"",1,0))</f>
        <v>#REF!</v>
      </c>
      <c r="I119" s="25" t="e">
        <f>IF('Crisis Indicator Data'!#REF!="No Data",1,IF(#REF!&lt;&gt;"",1,0))</f>
        <v>#REF!</v>
      </c>
      <c r="J119" s="25" t="e">
        <f>IF('Crisis Indicator Data'!#REF!="No Data",1,IF(#REF!&lt;&gt;"",1,0))</f>
        <v>#REF!</v>
      </c>
      <c r="K119" s="25" t="e">
        <f>IF('Crisis Indicator Data'!#REF!="No Data",1,IF(#REF!&lt;&gt;"",1,0))</f>
        <v>#REF!</v>
      </c>
      <c r="L119" s="25" t="e">
        <f>IF('Crisis Indicator Data'!#REF!="No Data",1,IF(#REF!&lt;&gt;"",1,0))</f>
        <v>#REF!</v>
      </c>
      <c r="M119" s="25" t="e">
        <f>IF('Crisis Indicator Data'!#REF!="No Data",1,IF(#REF!&lt;&gt;"",1,0))</f>
        <v>#REF!</v>
      </c>
      <c r="N119" s="25" t="e">
        <f>IF('Crisis Indicator Data'!#REF!="No Data",1,IF(#REF!&lt;&gt;"",1,0))</f>
        <v>#REF!</v>
      </c>
      <c r="O119" s="25" t="e">
        <f>IF('Crisis Indicator Data'!#REF!="No Data",1,IF(#REF!&lt;&gt;"",1,0))</f>
        <v>#REF!</v>
      </c>
      <c r="P119" s="25" t="e">
        <f>IF('Crisis Indicator Data'!#REF!="No Data",1,IF(#REF!&lt;&gt;"",1,0))</f>
        <v>#REF!</v>
      </c>
      <c r="Q119" s="25" t="e">
        <f>IF('Crisis Indicator Data'!#REF!="No Data",1,IF(#REF!&lt;&gt;"",1,0))</f>
        <v>#REF!</v>
      </c>
      <c r="R119" s="25" t="e">
        <f>IF('Crisis Indicator Data'!#REF!="No Data",1,IF(#REF!&lt;&gt;"",1,0))</f>
        <v>#REF!</v>
      </c>
      <c r="S119" s="25" t="e">
        <f>IF('Crisis Indicator Data'!#REF!="No Data",1,IF(#REF!&lt;&gt;"",1,0))</f>
        <v>#REF!</v>
      </c>
      <c r="T119" s="25" t="e">
        <f>IF('Crisis Indicator Data'!#REF!="No Data",1,IF(#REF!&lt;&gt;"",1,0))</f>
        <v>#REF!</v>
      </c>
      <c r="U119" s="25" t="e">
        <f>IF('Crisis Indicator Data'!#REF!="No Data",1,IF(#REF!&lt;&gt;"",1,0))</f>
        <v>#REF!</v>
      </c>
      <c r="V119" s="25" t="e">
        <f>IF('Crisis Indicator Data'!#REF!="No Data",1,IF(#REF!&lt;&gt;"",1,0))</f>
        <v>#REF!</v>
      </c>
      <c r="W119" s="25" t="e">
        <f>IF('Crisis Indicator Data'!#REF!="No Data",1,IF(#REF!&lt;&gt;"",1,0))</f>
        <v>#REF!</v>
      </c>
      <c r="X119" s="25" t="e">
        <f>IF('Crisis Indicator Data'!#REF!="No Data",1,IF(#REF!&lt;&gt;"",1,0))</f>
        <v>#REF!</v>
      </c>
      <c r="Y119" s="25" t="e">
        <f>IF('Crisis Indicator Data'!#REF!="No Data",1,IF(#REF!&lt;&gt;"",1,0))</f>
        <v>#REF!</v>
      </c>
      <c r="Z119" s="25" t="e">
        <f>IF('Crisis Indicator Data'!#REF!="No Data",1,IF(#REF!&lt;&gt;"",1,0))</f>
        <v>#REF!</v>
      </c>
      <c r="AA119" s="25" t="e">
        <f>IF('Crisis Indicator Data'!#REF!="No Data",1,IF(#REF!&lt;&gt;"",1,0))</f>
        <v>#REF!</v>
      </c>
      <c r="AB119" s="25" t="e">
        <f>IF('Crisis Indicator Data'!#REF!="No Data",1,IF(#REF!&lt;&gt;"",1,0))</f>
        <v>#REF!</v>
      </c>
      <c r="AC119" s="25" t="e">
        <f>IF('Crisis Indicator Data'!#REF!="No Data",1,IF(#REF!&lt;&gt;"",1,0))</f>
        <v>#REF!</v>
      </c>
      <c r="AD119" s="25" t="e">
        <f>IF('Crisis Indicator Data'!#REF!="No Data",1,IF(#REF!&lt;&gt;"",1,0))</f>
        <v>#REF!</v>
      </c>
      <c r="AE119" s="25" t="e">
        <f>IF('Crisis Indicator Data'!#REF!="No Data",1,IF(#REF!&lt;&gt;"",1,0))</f>
        <v>#REF!</v>
      </c>
      <c r="AF119" s="25" t="e">
        <f>IF('Crisis Indicator Data'!#REF!="No Data",1,IF(#REF!&lt;&gt;"",1,0))</f>
        <v>#REF!</v>
      </c>
      <c r="AG119" s="25" t="e">
        <f>IF('Crisis Indicator Data'!#REF!="No Data",1,IF(#REF!&lt;&gt;"",1,0))</f>
        <v>#REF!</v>
      </c>
      <c r="AH119" s="25" t="e">
        <f>IF('Crisis Indicator Data'!#REF!="No Data",1,IF(#REF!&lt;&gt;"",1,0))</f>
        <v>#REF!</v>
      </c>
      <c r="AI119" s="25" t="e">
        <f>IF('Crisis Indicator Data'!#REF!="No Data",1,IF(#REF!&lt;&gt;"",1,0))</f>
        <v>#REF!</v>
      </c>
      <c r="AJ119" s="25" t="e">
        <f>IF('Crisis Indicator Data'!#REF!="No Data",1,IF(#REF!&lt;&gt;"",1,0))</f>
        <v>#REF!</v>
      </c>
      <c r="AK119" s="25" t="e">
        <f>IF('Crisis Indicator Data'!#REF!="No Data",1,IF(#REF!&lt;&gt;"",1,0))</f>
        <v>#REF!</v>
      </c>
      <c r="AL119" s="25" t="e">
        <f>IF('Crisis Indicator Data'!#REF!="No Data",1,IF(#REF!&lt;&gt;"",1,0))</f>
        <v>#REF!</v>
      </c>
      <c r="AM119" s="25" t="e">
        <f>IF('Crisis Indicator Data'!#REF!="No Data",1,IF(#REF!&lt;&gt;"",1,0))</f>
        <v>#REF!</v>
      </c>
      <c r="AN119" s="25" t="e">
        <f>IF('Crisis Indicator Data'!#REF!="No Data",1,IF(#REF!&lt;&gt;"",1,0))</f>
        <v>#REF!</v>
      </c>
      <c r="AO119" s="25" t="e">
        <f>IF('Crisis Indicator Data'!#REF!="No Data",1,IF(#REF!&lt;&gt;"",1,0))</f>
        <v>#REF!</v>
      </c>
      <c r="AP119" s="25" t="e">
        <f>IF('Crisis Indicator Data'!#REF!="No Data",1,IF(#REF!&lt;&gt;"",1,0))</f>
        <v>#REF!</v>
      </c>
      <c r="AQ119" s="25" t="e">
        <f>IF('Crisis Indicator Data'!#REF!="No Data",1,IF(#REF!&lt;&gt;"",1,0))</f>
        <v>#REF!</v>
      </c>
      <c r="AR119" s="25" t="e">
        <f>IF('Crisis Indicator Data'!#REF!="No Data",1,IF(#REF!&lt;&gt;"",1,0))</f>
        <v>#REF!</v>
      </c>
      <c r="AS119" s="25" t="e">
        <f>IF('Crisis Indicator Data'!#REF!="No Data",1,IF(#REF!&lt;&gt;"",1,0))</f>
        <v>#REF!</v>
      </c>
      <c r="AT119" s="25" t="e">
        <f>IF('Crisis Indicator Data'!#REF!="No Data",1,IF(#REF!&lt;&gt;"",1,0))</f>
        <v>#REF!</v>
      </c>
      <c r="AU119" s="25" t="e">
        <f>IF('Crisis Indicator Data'!#REF!="No Data",1,IF(#REF!&lt;&gt;"",1,0))</f>
        <v>#REF!</v>
      </c>
      <c r="AV119" s="25" t="e">
        <f>IF('Crisis Indicator Data'!#REF!="No Data",1,IF(#REF!&lt;&gt;"",1,0))</f>
        <v>#REF!</v>
      </c>
      <c r="AW119" s="25" t="e">
        <f>IF('Crisis Indicator Data'!#REF!="No Data",1,IF(#REF!&lt;&gt;"",1,0))</f>
        <v>#REF!</v>
      </c>
      <c r="AX119" s="25" t="e">
        <f>IF('Crisis Indicator Data'!#REF!="No Data",1,IF(#REF!&lt;&gt;"",1,0))</f>
        <v>#REF!</v>
      </c>
      <c r="AY119" s="25" t="e">
        <f>IF('Crisis Indicator Data'!#REF!="No Data",1,IF(#REF!&lt;&gt;"",1,0))</f>
        <v>#REF!</v>
      </c>
      <c r="AZ119" s="25" t="e">
        <f>IF('Crisis Indicator Data'!#REF!="No Data",1,IF(#REF!&lt;&gt;"",1,0))</f>
        <v>#REF!</v>
      </c>
      <c r="BA119" t="e">
        <f t="shared" si="6"/>
        <v>#REF!</v>
      </c>
      <c r="BB119" s="27" t="e">
        <f t="shared" si="7"/>
        <v>#REF!</v>
      </c>
    </row>
    <row r="120" spans="1:54" x14ac:dyDescent="0.35">
      <c r="A120" t="s">
        <v>7968</v>
      </c>
      <c r="B120" s="25" t="e">
        <f>IF('Crisis Indicator Data'!#REF!="No Data",1,IF(#REF!&lt;&gt;"",1,0))</f>
        <v>#REF!</v>
      </c>
      <c r="C120" s="25" t="e">
        <f>IF('Crisis Indicator Data'!#REF!="No Data",1,IF(#REF!&lt;&gt;"",1,0))</f>
        <v>#REF!</v>
      </c>
      <c r="D120" s="25" t="e">
        <f>IF('Crisis Indicator Data'!#REF!="No Data",1,IF(#REF!&lt;&gt;"",1,0))</f>
        <v>#REF!</v>
      </c>
      <c r="E120" s="25" t="e">
        <f>IF('Crisis Indicator Data'!#REF!="No Data",1,IF(#REF!&lt;&gt;"",1,0))</f>
        <v>#REF!</v>
      </c>
      <c r="F120" s="25" t="e">
        <f>IF('Crisis Indicator Data'!#REF!="No Data",1,IF(#REF!&lt;&gt;"",1,0))</f>
        <v>#REF!</v>
      </c>
      <c r="G120" s="25" t="e">
        <f>IF('Crisis Indicator Data'!#REF!="No Data",1,IF(#REF!&lt;&gt;"",1,0))</f>
        <v>#REF!</v>
      </c>
      <c r="H120" s="25" t="e">
        <f>IF('Crisis Indicator Data'!#REF!="No Data",1,IF(#REF!&lt;&gt;"",1,0))</f>
        <v>#REF!</v>
      </c>
      <c r="I120" s="25" t="e">
        <f>IF('Crisis Indicator Data'!#REF!="No Data",1,IF(#REF!&lt;&gt;"",1,0))</f>
        <v>#REF!</v>
      </c>
      <c r="J120" s="25" t="e">
        <f>IF('Crisis Indicator Data'!#REF!="No Data",1,IF(#REF!&lt;&gt;"",1,0))</f>
        <v>#REF!</v>
      </c>
      <c r="K120" s="25" t="e">
        <f>IF('Crisis Indicator Data'!#REF!="No Data",1,IF(#REF!&lt;&gt;"",1,0))</f>
        <v>#REF!</v>
      </c>
      <c r="L120" s="25" t="e">
        <f>IF('Crisis Indicator Data'!#REF!="No Data",1,IF(#REF!&lt;&gt;"",1,0))</f>
        <v>#REF!</v>
      </c>
      <c r="M120" s="25" t="e">
        <f>IF('Crisis Indicator Data'!#REF!="No Data",1,IF(#REF!&lt;&gt;"",1,0))</f>
        <v>#REF!</v>
      </c>
      <c r="N120" s="25" t="e">
        <f>IF('Crisis Indicator Data'!#REF!="No Data",1,IF(#REF!&lt;&gt;"",1,0))</f>
        <v>#REF!</v>
      </c>
      <c r="O120" s="25" t="e">
        <f>IF('Crisis Indicator Data'!#REF!="No Data",1,IF(#REF!&lt;&gt;"",1,0))</f>
        <v>#REF!</v>
      </c>
      <c r="P120" s="25" t="e">
        <f>IF('Crisis Indicator Data'!#REF!="No Data",1,IF(#REF!&lt;&gt;"",1,0))</f>
        <v>#REF!</v>
      </c>
      <c r="Q120" s="25" t="e">
        <f>IF('Crisis Indicator Data'!#REF!="No Data",1,IF(#REF!&lt;&gt;"",1,0))</f>
        <v>#REF!</v>
      </c>
      <c r="R120" s="25" t="e">
        <f>IF('Crisis Indicator Data'!#REF!="No Data",1,IF(#REF!&lt;&gt;"",1,0))</f>
        <v>#REF!</v>
      </c>
      <c r="S120" s="25" t="e">
        <f>IF('Crisis Indicator Data'!#REF!="No Data",1,IF(#REF!&lt;&gt;"",1,0))</f>
        <v>#REF!</v>
      </c>
      <c r="T120" s="25" t="e">
        <f>IF('Crisis Indicator Data'!#REF!="No Data",1,IF(#REF!&lt;&gt;"",1,0))</f>
        <v>#REF!</v>
      </c>
      <c r="U120" s="25" t="e">
        <f>IF('Crisis Indicator Data'!#REF!="No Data",1,IF(#REF!&lt;&gt;"",1,0))</f>
        <v>#REF!</v>
      </c>
      <c r="V120" s="25" t="e">
        <f>IF('Crisis Indicator Data'!#REF!="No Data",1,IF(#REF!&lt;&gt;"",1,0))</f>
        <v>#REF!</v>
      </c>
      <c r="W120" s="25" t="e">
        <f>IF('Crisis Indicator Data'!#REF!="No Data",1,IF(#REF!&lt;&gt;"",1,0))</f>
        <v>#REF!</v>
      </c>
      <c r="X120" s="25" t="e">
        <f>IF('Crisis Indicator Data'!#REF!="No Data",1,IF(#REF!&lt;&gt;"",1,0))</f>
        <v>#REF!</v>
      </c>
      <c r="Y120" s="25" t="e">
        <f>IF('Crisis Indicator Data'!#REF!="No Data",1,IF(#REF!&lt;&gt;"",1,0))</f>
        <v>#REF!</v>
      </c>
      <c r="Z120" s="25" t="e">
        <f>IF('Crisis Indicator Data'!#REF!="No Data",1,IF(#REF!&lt;&gt;"",1,0))</f>
        <v>#REF!</v>
      </c>
      <c r="AA120" s="25" t="e">
        <f>IF('Crisis Indicator Data'!#REF!="No Data",1,IF(#REF!&lt;&gt;"",1,0))</f>
        <v>#REF!</v>
      </c>
      <c r="AB120" s="25" t="e">
        <f>IF('Crisis Indicator Data'!#REF!="No Data",1,IF(#REF!&lt;&gt;"",1,0))</f>
        <v>#REF!</v>
      </c>
      <c r="AC120" s="25" t="e">
        <f>IF('Crisis Indicator Data'!#REF!="No Data",1,IF(#REF!&lt;&gt;"",1,0))</f>
        <v>#REF!</v>
      </c>
      <c r="AD120" s="25" t="e">
        <f>IF('Crisis Indicator Data'!#REF!="No Data",1,IF(#REF!&lt;&gt;"",1,0))</f>
        <v>#REF!</v>
      </c>
      <c r="AE120" s="25" t="e">
        <f>IF('Crisis Indicator Data'!#REF!="No Data",1,IF(#REF!&lt;&gt;"",1,0))</f>
        <v>#REF!</v>
      </c>
      <c r="AF120" s="25" t="e">
        <f>IF('Crisis Indicator Data'!#REF!="No Data",1,IF(#REF!&lt;&gt;"",1,0))</f>
        <v>#REF!</v>
      </c>
      <c r="AG120" s="25" t="e">
        <f>IF('Crisis Indicator Data'!#REF!="No Data",1,IF(#REF!&lt;&gt;"",1,0))</f>
        <v>#REF!</v>
      </c>
      <c r="AH120" s="25" t="e">
        <f>IF('Crisis Indicator Data'!#REF!="No Data",1,IF(#REF!&lt;&gt;"",1,0))</f>
        <v>#REF!</v>
      </c>
      <c r="AI120" s="25" t="e">
        <f>IF('Crisis Indicator Data'!#REF!="No Data",1,IF(#REF!&lt;&gt;"",1,0))</f>
        <v>#REF!</v>
      </c>
      <c r="AJ120" s="25" t="e">
        <f>IF('Crisis Indicator Data'!#REF!="No Data",1,IF(#REF!&lt;&gt;"",1,0))</f>
        <v>#REF!</v>
      </c>
      <c r="AK120" s="25" t="e">
        <f>IF('Crisis Indicator Data'!#REF!="No Data",1,IF(#REF!&lt;&gt;"",1,0))</f>
        <v>#REF!</v>
      </c>
      <c r="AL120" s="25" t="e">
        <f>IF('Crisis Indicator Data'!#REF!="No Data",1,IF(#REF!&lt;&gt;"",1,0))</f>
        <v>#REF!</v>
      </c>
      <c r="AM120" s="25" t="e">
        <f>IF('Crisis Indicator Data'!#REF!="No Data",1,IF(#REF!&lt;&gt;"",1,0))</f>
        <v>#REF!</v>
      </c>
      <c r="AN120" s="25" t="e">
        <f>IF('Crisis Indicator Data'!#REF!="No Data",1,IF(#REF!&lt;&gt;"",1,0))</f>
        <v>#REF!</v>
      </c>
      <c r="AO120" s="25" t="e">
        <f>IF('Crisis Indicator Data'!#REF!="No Data",1,IF(#REF!&lt;&gt;"",1,0))</f>
        <v>#REF!</v>
      </c>
      <c r="AP120" s="25" t="e">
        <f>IF('Crisis Indicator Data'!#REF!="No Data",1,IF(#REF!&lt;&gt;"",1,0))</f>
        <v>#REF!</v>
      </c>
      <c r="AQ120" s="25" t="e">
        <f>IF('Crisis Indicator Data'!#REF!="No Data",1,IF(#REF!&lt;&gt;"",1,0))</f>
        <v>#REF!</v>
      </c>
      <c r="AR120" s="25" t="e">
        <f>IF('Crisis Indicator Data'!#REF!="No Data",1,IF(#REF!&lt;&gt;"",1,0))</f>
        <v>#REF!</v>
      </c>
      <c r="AS120" s="25" t="e">
        <f>IF('Crisis Indicator Data'!#REF!="No Data",1,IF(#REF!&lt;&gt;"",1,0))</f>
        <v>#REF!</v>
      </c>
      <c r="AT120" s="25" t="e">
        <f>IF('Crisis Indicator Data'!#REF!="No Data",1,IF(#REF!&lt;&gt;"",1,0))</f>
        <v>#REF!</v>
      </c>
      <c r="AU120" s="25" t="e">
        <f>IF('Crisis Indicator Data'!#REF!="No Data",1,IF(#REF!&lt;&gt;"",1,0))</f>
        <v>#REF!</v>
      </c>
      <c r="AV120" s="25" t="e">
        <f>IF('Crisis Indicator Data'!#REF!="No Data",1,IF(#REF!&lt;&gt;"",1,0))</f>
        <v>#REF!</v>
      </c>
      <c r="AW120" s="25" t="e">
        <f>IF('Crisis Indicator Data'!#REF!="No Data",1,IF(#REF!&lt;&gt;"",1,0))</f>
        <v>#REF!</v>
      </c>
      <c r="AX120" s="25" t="e">
        <f>IF('Crisis Indicator Data'!#REF!="No Data",1,IF(#REF!&lt;&gt;"",1,0))</f>
        <v>#REF!</v>
      </c>
      <c r="AY120" s="25" t="e">
        <f>IF('Crisis Indicator Data'!#REF!="No Data",1,IF(#REF!&lt;&gt;"",1,0))</f>
        <v>#REF!</v>
      </c>
      <c r="AZ120" s="25" t="e">
        <f>IF('Crisis Indicator Data'!#REF!="No Data",1,IF(#REF!&lt;&gt;"",1,0))</f>
        <v>#REF!</v>
      </c>
      <c r="BA120" t="e">
        <f t="shared" si="6"/>
        <v>#REF!</v>
      </c>
      <c r="BB120" s="27" t="e">
        <f t="shared" si="7"/>
        <v>#REF!</v>
      </c>
    </row>
    <row r="121" spans="1:54" x14ac:dyDescent="0.35">
      <c r="A121" t="s">
        <v>7966</v>
      </c>
      <c r="B121" s="25" t="e">
        <f>IF('Crisis Indicator Data'!#REF!="No Data",1,IF(#REF!&lt;&gt;"",1,0))</f>
        <v>#REF!</v>
      </c>
      <c r="C121" s="25" t="e">
        <f>IF('Crisis Indicator Data'!#REF!="No Data",1,IF(#REF!&lt;&gt;"",1,0))</f>
        <v>#REF!</v>
      </c>
      <c r="D121" s="25" t="e">
        <f>IF('Crisis Indicator Data'!#REF!="No Data",1,IF(#REF!&lt;&gt;"",1,0))</f>
        <v>#REF!</v>
      </c>
      <c r="E121" s="25" t="e">
        <f>IF('Crisis Indicator Data'!#REF!="No Data",1,IF(#REF!&lt;&gt;"",1,0))</f>
        <v>#REF!</v>
      </c>
      <c r="F121" s="25" t="e">
        <f>IF('Crisis Indicator Data'!#REF!="No Data",1,IF(#REF!&lt;&gt;"",1,0))</f>
        <v>#REF!</v>
      </c>
      <c r="G121" s="25" t="e">
        <f>IF('Crisis Indicator Data'!#REF!="No Data",1,IF(#REF!&lt;&gt;"",1,0))</f>
        <v>#REF!</v>
      </c>
      <c r="H121" s="25" t="e">
        <f>IF('Crisis Indicator Data'!#REF!="No Data",1,IF(#REF!&lt;&gt;"",1,0))</f>
        <v>#REF!</v>
      </c>
      <c r="I121" s="25" t="e">
        <f>IF('Crisis Indicator Data'!#REF!="No Data",1,IF(#REF!&lt;&gt;"",1,0))</f>
        <v>#REF!</v>
      </c>
      <c r="J121" s="25" t="e">
        <f>IF('Crisis Indicator Data'!#REF!="No Data",1,IF(#REF!&lt;&gt;"",1,0))</f>
        <v>#REF!</v>
      </c>
      <c r="K121" s="25" t="e">
        <f>IF('Crisis Indicator Data'!#REF!="No Data",1,IF(#REF!&lt;&gt;"",1,0))</f>
        <v>#REF!</v>
      </c>
      <c r="L121" s="25" t="e">
        <f>IF('Crisis Indicator Data'!#REF!="No Data",1,IF(#REF!&lt;&gt;"",1,0))</f>
        <v>#REF!</v>
      </c>
      <c r="M121" s="25" t="e">
        <f>IF('Crisis Indicator Data'!#REF!="No Data",1,IF(#REF!&lt;&gt;"",1,0))</f>
        <v>#REF!</v>
      </c>
      <c r="N121" s="25" t="e">
        <f>IF('Crisis Indicator Data'!#REF!="No Data",1,IF(#REF!&lt;&gt;"",1,0))</f>
        <v>#REF!</v>
      </c>
      <c r="O121" s="25" t="e">
        <f>IF('Crisis Indicator Data'!#REF!="No Data",1,IF(#REF!&lt;&gt;"",1,0))</f>
        <v>#REF!</v>
      </c>
      <c r="P121" s="25" t="e">
        <f>IF('Crisis Indicator Data'!#REF!="No Data",1,IF(#REF!&lt;&gt;"",1,0))</f>
        <v>#REF!</v>
      </c>
      <c r="Q121" s="25" t="e">
        <f>IF('Crisis Indicator Data'!#REF!="No Data",1,IF(#REF!&lt;&gt;"",1,0))</f>
        <v>#REF!</v>
      </c>
      <c r="R121" s="25" t="e">
        <f>IF('Crisis Indicator Data'!#REF!="No Data",1,IF(#REF!&lt;&gt;"",1,0))</f>
        <v>#REF!</v>
      </c>
      <c r="S121" s="25" t="e">
        <f>IF('Crisis Indicator Data'!#REF!="No Data",1,IF(#REF!&lt;&gt;"",1,0))</f>
        <v>#REF!</v>
      </c>
      <c r="T121" s="25" t="e">
        <f>IF('Crisis Indicator Data'!#REF!="No Data",1,IF(#REF!&lt;&gt;"",1,0))</f>
        <v>#REF!</v>
      </c>
      <c r="U121" s="25" t="e">
        <f>IF('Crisis Indicator Data'!#REF!="No Data",1,IF(#REF!&lt;&gt;"",1,0))</f>
        <v>#REF!</v>
      </c>
      <c r="V121" s="25" t="e">
        <f>IF('Crisis Indicator Data'!#REF!="No Data",1,IF(#REF!&lt;&gt;"",1,0))</f>
        <v>#REF!</v>
      </c>
      <c r="W121" s="25" t="e">
        <f>IF('Crisis Indicator Data'!#REF!="No Data",1,IF(#REF!&lt;&gt;"",1,0))</f>
        <v>#REF!</v>
      </c>
      <c r="X121" s="25" t="e">
        <f>IF('Crisis Indicator Data'!#REF!="No Data",1,IF(#REF!&lt;&gt;"",1,0))</f>
        <v>#REF!</v>
      </c>
      <c r="Y121" s="25" t="e">
        <f>IF('Crisis Indicator Data'!#REF!="No Data",1,IF(#REF!&lt;&gt;"",1,0))</f>
        <v>#REF!</v>
      </c>
      <c r="Z121" s="25" t="e">
        <f>IF('Crisis Indicator Data'!#REF!="No Data",1,IF(#REF!&lt;&gt;"",1,0))</f>
        <v>#REF!</v>
      </c>
      <c r="AA121" s="25" t="e">
        <f>IF('Crisis Indicator Data'!#REF!="No Data",1,IF(#REF!&lt;&gt;"",1,0))</f>
        <v>#REF!</v>
      </c>
      <c r="AB121" s="25" t="e">
        <f>IF('Crisis Indicator Data'!#REF!="No Data",1,IF(#REF!&lt;&gt;"",1,0))</f>
        <v>#REF!</v>
      </c>
      <c r="AC121" s="25" t="e">
        <f>IF('Crisis Indicator Data'!#REF!="No Data",1,IF(#REF!&lt;&gt;"",1,0))</f>
        <v>#REF!</v>
      </c>
      <c r="AD121" s="25" t="e">
        <f>IF('Crisis Indicator Data'!#REF!="No Data",1,IF(#REF!&lt;&gt;"",1,0))</f>
        <v>#REF!</v>
      </c>
      <c r="AE121" s="25" t="e">
        <f>IF('Crisis Indicator Data'!#REF!="No Data",1,IF(#REF!&lt;&gt;"",1,0))</f>
        <v>#REF!</v>
      </c>
      <c r="AF121" s="25" t="e">
        <f>IF('Crisis Indicator Data'!#REF!="No Data",1,IF(#REF!&lt;&gt;"",1,0))</f>
        <v>#REF!</v>
      </c>
      <c r="AG121" s="25" t="e">
        <f>IF('Crisis Indicator Data'!#REF!="No Data",1,IF(#REF!&lt;&gt;"",1,0))</f>
        <v>#REF!</v>
      </c>
      <c r="AH121" s="25" t="e">
        <f>IF('Crisis Indicator Data'!#REF!="No Data",1,IF(#REF!&lt;&gt;"",1,0))</f>
        <v>#REF!</v>
      </c>
      <c r="AI121" s="25" t="e">
        <f>IF('Crisis Indicator Data'!#REF!="No Data",1,IF(#REF!&lt;&gt;"",1,0))</f>
        <v>#REF!</v>
      </c>
      <c r="AJ121" s="25" t="e">
        <f>IF('Crisis Indicator Data'!#REF!="No Data",1,IF(#REF!&lt;&gt;"",1,0))</f>
        <v>#REF!</v>
      </c>
      <c r="AK121" s="25" t="e">
        <f>IF('Crisis Indicator Data'!#REF!="No Data",1,IF(#REF!&lt;&gt;"",1,0))</f>
        <v>#REF!</v>
      </c>
      <c r="AL121" s="25" t="e">
        <f>IF('Crisis Indicator Data'!#REF!="No Data",1,IF(#REF!&lt;&gt;"",1,0))</f>
        <v>#REF!</v>
      </c>
      <c r="AM121" s="25" t="e">
        <f>IF('Crisis Indicator Data'!#REF!="No Data",1,IF(#REF!&lt;&gt;"",1,0))</f>
        <v>#REF!</v>
      </c>
      <c r="AN121" s="25" t="e">
        <f>IF('Crisis Indicator Data'!#REF!="No Data",1,IF(#REF!&lt;&gt;"",1,0))</f>
        <v>#REF!</v>
      </c>
      <c r="AO121" s="25" t="e">
        <f>IF('Crisis Indicator Data'!#REF!="No Data",1,IF(#REF!&lt;&gt;"",1,0))</f>
        <v>#REF!</v>
      </c>
      <c r="AP121" s="25" t="e">
        <f>IF('Crisis Indicator Data'!#REF!="No Data",1,IF(#REF!&lt;&gt;"",1,0))</f>
        <v>#REF!</v>
      </c>
      <c r="AQ121" s="25" t="e">
        <f>IF('Crisis Indicator Data'!#REF!="No Data",1,IF(#REF!&lt;&gt;"",1,0))</f>
        <v>#REF!</v>
      </c>
      <c r="AR121" s="25" t="e">
        <f>IF('Crisis Indicator Data'!#REF!="No Data",1,IF(#REF!&lt;&gt;"",1,0))</f>
        <v>#REF!</v>
      </c>
      <c r="AS121" s="25" t="e">
        <f>IF('Crisis Indicator Data'!#REF!="No Data",1,IF(#REF!&lt;&gt;"",1,0))</f>
        <v>#REF!</v>
      </c>
      <c r="AT121" s="25" t="e">
        <f>IF('Crisis Indicator Data'!#REF!="No Data",1,IF(#REF!&lt;&gt;"",1,0))</f>
        <v>#REF!</v>
      </c>
      <c r="AU121" s="25" t="e">
        <f>IF('Crisis Indicator Data'!#REF!="No Data",1,IF(#REF!&lt;&gt;"",1,0))</f>
        <v>#REF!</v>
      </c>
      <c r="AV121" s="25" t="e">
        <f>IF('Crisis Indicator Data'!#REF!="No Data",1,IF(#REF!&lt;&gt;"",1,0))</f>
        <v>#REF!</v>
      </c>
      <c r="AW121" s="25" t="e">
        <f>IF('Crisis Indicator Data'!#REF!="No Data",1,IF(#REF!&lt;&gt;"",1,0))</f>
        <v>#REF!</v>
      </c>
      <c r="AX121" s="25" t="e">
        <f>IF('Crisis Indicator Data'!#REF!="No Data",1,IF(#REF!&lt;&gt;"",1,0))</f>
        <v>#REF!</v>
      </c>
      <c r="AY121" s="25" t="e">
        <f>IF('Crisis Indicator Data'!#REF!="No Data",1,IF(#REF!&lt;&gt;"",1,0))</f>
        <v>#REF!</v>
      </c>
      <c r="AZ121" s="25" t="e">
        <f>IF('Crisis Indicator Data'!#REF!="No Data",1,IF(#REF!&lt;&gt;"",1,0))</f>
        <v>#REF!</v>
      </c>
      <c r="BA121" t="e">
        <f t="shared" si="6"/>
        <v>#REF!</v>
      </c>
      <c r="BB121" s="27" t="e">
        <f t="shared" si="7"/>
        <v>#REF!</v>
      </c>
    </row>
    <row r="122" spans="1:54" x14ac:dyDescent="0.35">
      <c r="A122" t="s">
        <v>7962</v>
      </c>
      <c r="B122" s="25" t="e">
        <f>IF('Crisis Indicator Data'!#REF!="No Data",1,IF(#REF!&lt;&gt;"",1,0))</f>
        <v>#REF!</v>
      </c>
      <c r="C122" s="25" t="e">
        <f>IF('Crisis Indicator Data'!#REF!="No Data",1,IF(#REF!&lt;&gt;"",1,0))</f>
        <v>#REF!</v>
      </c>
      <c r="D122" s="25" t="e">
        <f>IF('Crisis Indicator Data'!#REF!="No Data",1,IF(#REF!&lt;&gt;"",1,0))</f>
        <v>#REF!</v>
      </c>
      <c r="E122" s="25" t="e">
        <f>IF('Crisis Indicator Data'!#REF!="No Data",1,IF(#REF!&lt;&gt;"",1,0))</f>
        <v>#REF!</v>
      </c>
      <c r="F122" s="25" t="e">
        <f>IF('Crisis Indicator Data'!#REF!="No Data",1,IF(#REF!&lt;&gt;"",1,0))</f>
        <v>#REF!</v>
      </c>
      <c r="G122" s="25" t="e">
        <f>IF('Crisis Indicator Data'!#REF!="No Data",1,IF(#REF!&lt;&gt;"",1,0))</f>
        <v>#REF!</v>
      </c>
      <c r="H122" s="25" t="e">
        <f>IF('Crisis Indicator Data'!#REF!="No Data",1,IF(#REF!&lt;&gt;"",1,0))</f>
        <v>#REF!</v>
      </c>
      <c r="I122" s="25" t="e">
        <f>IF('Crisis Indicator Data'!#REF!="No Data",1,IF(#REF!&lt;&gt;"",1,0))</f>
        <v>#REF!</v>
      </c>
      <c r="J122" s="25" t="e">
        <f>IF('Crisis Indicator Data'!#REF!="No Data",1,IF(#REF!&lt;&gt;"",1,0))</f>
        <v>#REF!</v>
      </c>
      <c r="K122" s="25" t="e">
        <f>IF('Crisis Indicator Data'!#REF!="No Data",1,IF(#REF!&lt;&gt;"",1,0))</f>
        <v>#REF!</v>
      </c>
      <c r="L122" s="25" t="e">
        <f>IF('Crisis Indicator Data'!#REF!="No Data",1,IF(#REF!&lt;&gt;"",1,0))</f>
        <v>#REF!</v>
      </c>
      <c r="M122" s="25" t="e">
        <f>IF('Crisis Indicator Data'!#REF!="No Data",1,IF(#REF!&lt;&gt;"",1,0))</f>
        <v>#REF!</v>
      </c>
      <c r="N122" s="25" t="e">
        <f>IF('Crisis Indicator Data'!#REF!="No Data",1,IF(#REF!&lt;&gt;"",1,0))</f>
        <v>#REF!</v>
      </c>
      <c r="O122" s="25" t="e">
        <f>IF('Crisis Indicator Data'!#REF!="No Data",1,IF(#REF!&lt;&gt;"",1,0))</f>
        <v>#REF!</v>
      </c>
      <c r="P122" s="25" t="e">
        <f>IF('Crisis Indicator Data'!#REF!="No Data",1,IF(#REF!&lt;&gt;"",1,0))</f>
        <v>#REF!</v>
      </c>
      <c r="Q122" s="25" t="e">
        <f>IF('Crisis Indicator Data'!#REF!="No Data",1,IF(#REF!&lt;&gt;"",1,0))</f>
        <v>#REF!</v>
      </c>
      <c r="R122" s="25" t="e">
        <f>IF('Crisis Indicator Data'!#REF!="No Data",1,IF(#REF!&lt;&gt;"",1,0))</f>
        <v>#REF!</v>
      </c>
      <c r="S122" s="25" t="e">
        <f>IF('Crisis Indicator Data'!#REF!="No Data",1,IF(#REF!&lt;&gt;"",1,0))</f>
        <v>#REF!</v>
      </c>
      <c r="T122" s="25" t="e">
        <f>IF('Crisis Indicator Data'!#REF!="No Data",1,IF(#REF!&lt;&gt;"",1,0))</f>
        <v>#REF!</v>
      </c>
      <c r="U122" s="25" t="e">
        <f>IF('Crisis Indicator Data'!#REF!="No Data",1,IF(#REF!&lt;&gt;"",1,0))</f>
        <v>#REF!</v>
      </c>
      <c r="V122" s="25" t="e">
        <f>IF('Crisis Indicator Data'!#REF!="No Data",1,IF(#REF!&lt;&gt;"",1,0))</f>
        <v>#REF!</v>
      </c>
      <c r="W122" s="25" t="e">
        <f>IF('Crisis Indicator Data'!#REF!="No Data",1,IF(#REF!&lt;&gt;"",1,0))</f>
        <v>#REF!</v>
      </c>
      <c r="X122" s="25" t="e">
        <f>IF('Crisis Indicator Data'!#REF!="No Data",1,IF(#REF!&lt;&gt;"",1,0))</f>
        <v>#REF!</v>
      </c>
      <c r="Y122" s="25" t="e">
        <f>IF('Crisis Indicator Data'!#REF!="No Data",1,IF(#REF!&lt;&gt;"",1,0))</f>
        <v>#REF!</v>
      </c>
      <c r="Z122" s="25" t="e">
        <f>IF('Crisis Indicator Data'!#REF!="No Data",1,IF(#REF!&lt;&gt;"",1,0))</f>
        <v>#REF!</v>
      </c>
      <c r="AA122" s="25" t="e">
        <f>IF('Crisis Indicator Data'!#REF!="No Data",1,IF(#REF!&lt;&gt;"",1,0))</f>
        <v>#REF!</v>
      </c>
      <c r="AB122" s="25" t="e">
        <f>IF('Crisis Indicator Data'!#REF!="No Data",1,IF(#REF!&lt;&gt;"",1,0))</f>
        <v>#REF!</v>
      </c>
      <c r="AC122" s="25" t="e">
        <f>IF('Crisis Indicator Data'!#REF!="No Data",1,IF(#REF!&lt;&gt;"",1,0))</f>
        <v>#REF!</v>
      </c>
      <c r="AD122" s="25" t="e">
        <f>IF('Crisis Indicator Data'!#REF!="No Data",1,IF(#REF!&lt;&gt;"",1,0))</f>
        <v>#REF!</v>
      </c>
      <c r="AE122" s="25" t="e">
        <f>IF('Crisis Indicator Data'!#REF!="No Data",1,IF(#REF!&lt;&gt;"",1,0))</f>
        <v>#REF!</v>
      </c>
      <c r="AF122" s="25" t="e">
        <f>IF('Crisis Indicator Data'!#REF!="No Data",1,IF(#REF!&lt;&gt;"",1,0))</f>
        <v>#REF!</v>
      </c>
      <c r="AG122" s="25" t="e">
        <f>IF('Crisis Indicator Data'!#REF!="No Data",1,IF(#REF!&lt;&gt;"",1,0))</f>
        <v>#REF!</v>
      </c>
      <c r="AH122" s="25" t="e">
        <f>IF('Crisis Indicator Data'!#REF!="No Data",1,IF(#REF!&lt;&gt;"",1,0))</f>
        <v>#REF!</v>
      </c>
      <c r="AI122" s="25" t="e">
        <f>IF('Crisis Indicator Data'!#REF!="No Data",1,IF(#REF!&lt;&gt;"",1,0))</f>
        <v>#REF!</v>
      </c>
      <c r="AJ122" s="25" t="e">
        <f>IF('Crisis Indicator Data'!#REF!="No Data",1,IF(#REF!&lt;&gt;"",1,0))</f>
        <v>#REF!</v>
      </c>
      <c r="AK122" s="25" t="e">
        <f>IF('Crisis Indicator Data'!#REF!="No Data",1,IF(#REF!&lt;&gt;"",1,0))</f>
        <v>#REF!</v>
      </c>
      <c r="AL122" s="25" t="e">
        <f>IF('Crisis Indicator Data'!#REF!="No Data",1,IF(#REF!&lt;&gt;"",1,0))</f>
        <v>#REF!</v>
      </c>
      <c r="AM122" s="25" t="e">
        <f>IF('Crisis Indicator Data'!#REF!="No Data",1,IF(#REF!&lt;&gt;"",1,0))</f>
        <v>#REF!</v>
      </c>
      <c r="AN122" s="25" t="e">
        <f>IF('Crisis Indicator Data'!#REF!="No Data",1,IF(#REF!&lt;&gt;"",1,0))</f>
        <v>#REF!</v>
      </c>
      <c r="AO122" s="25" t="e">
        <f>IF('Crisis Indicator Data'!#REF!="No Data",1,IF(#REF!&lt;&gt;"",1,0))</f>
        <v>#REF!</v>
      </c>
      <c r="AP122" s="25" t="e">
        <f>IF('Crisis Indicator Data'!#REF!="No Data",1,IF(#REF!&lt;&gt;"",1,0))</f>
        <v>#REF!</v>
      </c>
      <c r="AQ122" s="25" t="e">
        <f>IF('Crisis Indicator Data'!#REF!="No Data",1,IF(#REF!&lt;&gt;"",1,0))</f>
        <v>#REF!</v>
      </c>
      <c r="AR122" s="25" t="e">
        <f>IF('Crisis Indicator Data'!#REF!="No Data",1,IF(#REF!&lt;&gt;"",1,0))</f>
        <v>#REF!</v>
      </c>
      <c r="AS122" s="25" t="e">
        <f>IF('Crisis Indicator Data'!#REF!="No Data",1,IF(#REF!&lt;&gt;"",1,0))</f>
        <v>#REF!</v>
      </c>
      <c r="AT122" s="25" t="e">
        <f>IF('Crisis Indicator Data'!#REF!="No Data",1,IF(#REF!&lt;&gt;"",1,0))</f>
        <v>#REF!</v>
      </c>
      <c r="AU122" s="25" t="e">
        <f>IF('Crisis Indicator Data'!#REF!="No Data",1,IF(#REF!&lt;&gt;"",1,0))</f>
        <v>#REF!</v>
      </c>
      <c r="AV122" s="25" t="e">
        <f>IF('Crisis Indicator Data'!#REF!="No Data",1,IF(#REF!&lt;&gt;"",1,0))</f>
        <v>#REF!</v>
      </c>
      <c r="AW122" s="25" t="e">
        <f>IF('Crisis Indicator Data'!#REF!="No Data",1,IF(#REF!&lt;&gt;"",1,0))</f>
        <v>#REF!</v>
      </c>
      <c r="AX122" s="25" t="e">
        <f>IF('Crisis Indicator Data'!#REF!="No Data",1,IF(#REF!&lt;&gt;"",1,0))</f>
        <v>#REF!</v>
      </c>
      <c r="AY122" s="25" t="e">
        <f>IF('Crisis Indicator Data'!#REF!="No Data",1,IF(#REF!&lt;&gt;"",1,0))</f>
        <v>#REF!</v>
      </c>
      <c r="AZ122" s="25" t="e">
        <f>IF('Crisis Indicator Data'!#REF!="No Data",1,IF(#REF!&lt;&gt;"",1,0))</f>
        <v>#REF!</v>
      </c>
      <c r="BA122" t="e">
        <f t="shared" si="6"/>
        <v>#REF!</v>
      </c>
      <c r="BB122" s="27" t="e">
        <f t="shared" si="7"/>
        <v>#REF!</v>
      </c>
    </row>
    <row r="123" spans="1:54" x14ac:dyDescent="0.35">
      <c r="A123" t="s">
        <v>7970</v>
      </c>
      <c r="B123" s="25" t="e">
        <f>IF('Crisis Indicator Data'!#REF!="No Data",1,IF(#REF!&lt;&gt;"",1,0))</f>
        <v>#REF!</v>
      </c>
      <c r="C123" s="25" t="e">
        <f>IF('Crisis Indicator Data'!#REF!="No Data",1,IF(#REF!&lt;&gt;"",1,0))</f>
        <v>#REF!</v>
      </c>
      <c r="D123" s="25" t="e">
        <f>IF('Crisis Indicator Data'!#REF!="No Data",1,IF(#REF!&lt;&gt;"",1,0))</f>
        <v>#REF!</v>
      </c>
      <c r="E123" s="25" t="e">
        <f>IF('Crisis Indicator Data'!#REF!="No Data",1,IF(#REF!&lt;&gt;"",1,0))</f>
        <v>#REF!</v>
      </c>
      <c r="F123" s="25" t="e">
        <f>IF('Crisis Indicator Data'!#REF!="No Data",1,IF(#REF!&lt;&gt;"",1,0))</f>
        <v>#REF!</v>
      </c>
      <c r="G123" s="25" t="e">
        <f>IF('Crisis Indicator Data'!#REF!="No Data",1,IF(#REF!&lt;&gt;"",1,0))</f>
        <v>#REF!</v>
      </c>
      <c r="H123" s="25" t="e">
        <f>IF('Crisis Indicator Data'!#REF!="No Data",1,IF(#REF!&lt;&gt;"",1,0))</f>
        <v>#REF!</v>
      </c>
      <c r="I123" s="25" t="e">
        <f>IF('Crisis Indicator Data'!#REF!="No Data",1,IF(#REF!&lt;&gt;"",1,0))</f>
        <v>#REF!</v>
      </c>
      <c r="J123" s="25" t="e">
        <f>IF('Crisis Indicator Data'!#REF!="No Data",1,IF(#REF!&lt;&gt;"",1,0))</f>
        <v>#REF!</v>
      </c>
      <c r="K123" s="25" t="e">
        <f>IF('Crisis Indicator Data'!#REF!="No Data",1,IF(#REF!&lt;&gt;"",1,0))</f>
        <v>#REF!</v>
      </c>
      <c r="L123" s="25" t="e">
        <f>IF('Crisis Indicator Data'!#REF!="No Data",1,IF(#REF!&lt;&gt;"",1,0))</f>
        <v>#REF!</v>
      </c>
      <c r="M123" s="25" t="e">
        <f>IF('Crisis Indicator Data'!#REF!="No Data",1,IF(#REF!&lt;&gt;"",1,0))</f>
        <v>#REF!</v>
      </c>
      <c r="N123" s="25" t="e">
        <f>IF('Crisis Indicator Data'!#REF!="No Data",1,IF(#REF!&lt;&gt;"",1,0))</f>
        <v>#REF!</v>
      </c>
      <c r="O123" s="25" t="e">
        <f>IF('Crisis Indicator Data'!#REF!="No Data",1,IF(#REF!&lt;&gt;"",1,0))</f>
        <v>#REF!</v>
      </c>
      <c r="P123" s="25" t="e">
        <f>IF('Crisis Indicator Data'!#REF!="No Data",1,IF(#REF!&lt;&gt;"",1,0))</f>
        <v>#REF!</v>
      </c>
      <c r="Q123" s="25" t="e">
        <f>IF('Crisis Indicator Data'!#REF!="No Data",1,IF(#REF!&lt;&gt;"",1,0))</f>
        <v>#REF!</v>
      </c>
      <c r="R123" s="25" t="e">
        <f>IF('Crisis Indicator Data'!#REF!="No Data",1,IF(#REF!&lt;&gt;"",1,0))</f>
        <v>#REF!</v>
      </c>
      <c r="S123" s="25" t="e">
        <f>IF('Crisis Indicator Data'!#REF!="No Data",1,IF(#REF!&lt;&gt;"",1,0))</f>
        <v>#REF!</v>
      </c>
      <c r="T123" s="25" t="e">
        <f>IF('Crisis Indicator Data'!#REF!="No Data",1,IF(#REF!&lt;&gt;"",1,0))</f>
        <v>#REF!</v>
      </c>
      <c r="U123" s="25" t="e">
        <f>IF('Crisis Indicator Data'!#REF!="No Data",1,IF(#REF!&lt;&gt;"",1,0))</f>
        <v>#REF!</v>
      </c>
      <c r="V123" s="25" t="e">
        <f>IF('Crisis Indicator Data'!#REF!="No Data",1,IF(#REF!&lt;&gt;"",1,0))</f>
        <v>#REF!</v>
      </c>
      <c r="W123" s="25" t="e">
        <f>IF('Crisis Indicator Data'!#REF!="No Data",1,IF(#REF!&lt;&gt;"",1,0))</f>
        <v>#REF!</v>
      </c>
      <c r="X123" s="25" t="e">
        <f>IF('Crisis Indicator Data'!#REF!="No Data",1,IF(#REF!&lt;&gt;"",1,0))</f>
        <v>#REF!</v>
      </c>
      <c r="Y123" s="25" t="e">
        <f>IF('Crisis Indicator Data'!#REF!="No Data",1,IF(#REF!&lt;&gt;"",1,0))</f>
        <v>#REF!</v>
      </c>
      <c r="Z123" s="25" t="e">
        <f>IF('Crisis Indicator Data'!#REF!="No Data",1,IF(#REF!&lt;&gt;"",1,0))</f>
        <v>#REF!</v>
      </c>
      <c r="AA123" s="25" t="e">
        <f>IF('Crisis Indicator Data'!#REF!="No Data",1,IF(#REF!&lt;&gt;"",1,0))</f>
        <v>#REF!</v>
      </c>
      <c r="AB123" s="25" t="e">
        <f>IF('Crisis Indicator Data'!#REF!="No Data",1,IF(#REF!&lt;&gt;"",1,0))</f>
        <v>#REF!</v>
      </c>
      <c r="AC123" s="25" t="e">
        <f>IF('Crisis Indicator Data'!#REF!="No Data",1,IF(#REF!&lt;&gt;"",1,0))</f>
        <v>#REF!</v>
      </c>
      <c r="AD123" s="25" t="e">
        <f>IF('Crisis Indicator Data'!#REF!="No Data",1,IF(#REF!&lt;&gt;"",1,0))</f>
        <v>#REF!</v>
      </c>
      <c r="AE123" s="25" t="e">
        <f>IF('Crisis Indicator Data'!#REF!="No Data",1,IF(#REF!&lt;&gt;"",1,0))</f>
        <v>#REF!</v>
      </c>
      <c r="AF123" s="25" t="e">
        <f>IF('Crisis Indicator Data'!#REF!="No Data",1,IF(#REF!&lt;&gt;"",1,0))</f>
        <v>#REF!</v>
      </c>
      <c r="AG123" s="25" t="e">
        <f>IF('Crisis Indicator Data'!#REF!="No Data",1,IF(#REF!&lt;&gt;"",1,0))</f>
        <v>#REF!</v>
      </c>
      <c r="AH123" s="25" t="e">
        <f>IF('Crisis Indicator Data'!#REF!="No Data",1,IF(#REF!&lt;&gt;"",1,0))</f>
        <v>#REF!</v>
      </c>
      <c r="AI123" s="25" t="e">
        <f>IF('Crisis Indicator Data'!#REF!="No Data",1,IF(#REF!&lt;&gt;"",1,0))</f>
        <v>#REF!</v>
      </c>
      <c r="AJ123" s="25" t="e">
        <f>IF('Crisis Indicator Data'!#REF!="No Data",1,IF(#REF!&lt;&gt;"",1,0))</f>
        <v>#REF!</v>
      </c>
      <c r="AK123" s="25" t="e">
        <f>IF('Crisis Indicator Data'!#REF!="No Data",1,IF(#REF!&lt;&gt;"",1,0))</f>
        <v>#REF!</v>
      </c>
      <c r="AL123" s="25" t="e">
        <f>IF('Crisis Indicator Data'!#REF!="No Data",1,IF(#REF!&lt;&gt;"",1,0))</f>
        <v>#REF!</v>
      </c>
      <c r="AM123" s="25" t="e">
        <f>IF('Crisis Indicator Data'!#REF!="No Data",1,IF(#REF!&lt;&gt;"",1,0))</f>
        <v>#REF!</v>
      </c>
      <c r="AN123" s="25" t="e">
        <f>IF('Crisis Indicator Data'!#REF!="No Data",1,IF(#REF!&lt;&gt;"",1,0))</f>
        <v>#REF!</v>
      </c>
      <c r="AO123" s="25" t="e">
        <f>IF('Crisis Indicator Data'!#REF!="No Data",1,IF(#REF!&lt;&gt;"",1,0))</f>
        <v>#REF!</v>
      </c>
      <c r="AP123" s="25" t="e">
        <f>IF('Crisis Indicator Data'!#REF!="No Data",1,IF(#REF!&lt;&gt;"",1,0))</f>
        <v>#REF!</v>
      </c>
      <c r="AQ123" s="25" t="e">
        <f>IF('Crisis Indicator Data'!#REF!="No Data",1,IF(#REF!&lt;&gt;"",1,0))</f>
        <v>#REF!</v>
      </c>
      <c r="AR123" s="25" t="e">
        <f>IF('Crisis Indicator Data'!#REF!="No Data",1,IF(#REF!&lt;&gt;"",1,0))</f>
        <v>#REF!</v>
      </c>
      <c r="AS123" s="25" t="e">
        <f>IF('Crisis Indicator Data'!#REF!="No Data",1,IF(#REF!&lt;&gt;"",1,0))</f>
        <v>#REF!</v>
      </c>
      <c r="AT123" s="25" t="e">
        <f>IF('Crisis Indicator Data'!#REF!="No Data",1,IF(#REF!&lt;&gt;"",1,0))</f>
        <v>#REF!</v>
      </c>
      <c r="AU123" s="25" t="e">
        <f>IF('Crisis Indicator Data'!#REF!="No Data",1,IF(#REF!&lt;&gt;"",1,0))</f>
        <v>#REF!</v>
      </c>
      <c r="AV123" s="25" t="e">
        <f>IF('Crisis Indicator Data'!#REF!="No Data",1,IF(#REF!&lt;&gt;"",1,0))</f>
        <v>#REF!</v>
      </c>
      <c r="AW123" s="25" t="e">
        <f>IF('Crisis Indicator Data'!#REF!="No Data",1,IF(#REF!&lt;&gt;"",1,0))</f>
        <v>#REF!</v>
      </c>
      <c r="AX123" s="25" t="e">
        <f>IF('Crisis Indicator Data'!#REF!="No Data",1,IF(#REF!&lt;&gt;"",1,0))</f>
        <v>#REF!</v>
      </c>
      <c r="AY123" s="25" t="e">
        <f>IF('Crisis Indicator Data'!#REF!="No Data",1,IF(#REF!&lt;&gt;"",1,0))</f>
        <v>#REF!</v>
      </c>
      <c r="AZ123" s="25" t="e">
        <f>IF('Crisis Indicator Data'!#REF!="No Data",1,IF(#REF!&lt;&gt;"",1,0))</f>
        <v>#REF!</v>
      </c>
      <c r="BA123" t="e">
        <f t="shared" si="6"/>
        <v>#REF!</v>
      </c>
      <c r="BB123" s="27" t="e">
        <f t="shared" si="7"/>
        <v>#REF!</v>
      </c>
    </row>
    <row r="124" spans="1:54" x14ac:dyDescent="0.35">
      <c r="A124" t="s">
        <v>7958</v>
      </c>
      <c r="B124" s="25" t="e">
        <f>IF('Crisis Indicator Data'!#REF!="No Data",1,IF(#REF!&lt;&gt;"",1,0))</f>
        <v>#REF!</v>
      </c>
      <c r="C124" s="25" t="e">
        <f>IF('Crisis Indicator Data'!#REF!="No Data",1,IF(#REF!&lt;&gt;"",1,0))</f>
        <v>#REF!</v>
      </c>
      <c r="D124" s="25" t="e">
        <f>IF('Crisis Indicator Data'!#REF!="No Data",1,IF(#REF!&lt;&gt;"",1,0))</f>
        <v>#REF!</v>
      </c>
      <c r="E124" s="25" t="e">
        <f>IF('Crisis Indicator Data'!#REF!="No Data",1,IF(#REF!&lt;&gt;"",1,0))</f>
        <v>#REF!</v>
      </c>
      <c r="F124" s="25" t="e">
        <f>IF('Crisis Indicator Data'!#REF!="No Data",1,IF(#REF!&lt;&gt;"",1,0))</f>
        <v>#REF!</v>
      </c>
      <c r="G124" s="25" t="e">
        <f>IF('Crisis Indicator Data'!#REF!="No Data",1,IF(#REF!&lt;&gt;"",1,0))</f>
        <v>#REF!</v>
      </c>
      <c r="H124" s="25" t="e">
        <f>IF('Crisis Indicator Data'!#REF!="No Data",1,IF(#REF!&lt;&gt;"",1,0))</f>
        <v>#REF!</v>
      </c>
      <c r="I124" s="25" t="e">
        <f>IF('Crisis Indicator Data'!#REF!="No Data",1,IF(#REF!&lt;&gt;"",1,0))</f>
        <v>#REF!</v>
      </c>
      <c r="J124" s="25" t="e">
        <f>IF('Crisis Indicator Data'!#REF!="No Data",1,IF(#REF!&lt;&gt;"",1,0))</f>
        <v>#REF!</v>
      </c>
      <c r="K124" s="25" t="e">
        <f>IF('Crisis Indicator Data'!#REF!="No Data",1,IF(#REF!&lt;&gt;"",1,0))</f>
        <v>#REF!</v>
      </c>
      <c r="L124" s="25" t="e">
        <f>IF('Crisis Indicator Data'!#REF!="No Data",1,IF(#REF!&lt;&gt;"",1,0))</f>
        <v>#REF!</v>
      </c>
      <c r="M124" s="25" t="e">
        <f>IF('Crisis Indicator Data'!#REF!="No Data",1,IF(#REF!&lt;&gt;"",1,0))</f>
        <v>#REF!</v>
      </c>
      <c r="N124" s="25" t="e">
        <f>IF('Crisis Indicator Data'!#REF!="No Data",1,IF(#REF!&lt;&gt;"",1,0))</f>
        <v>#REF!</v>
      </c>
      <c r="O124" s="25" t="e">
        <f>IF('Crisis Indicator Data'!#REF!="No Data",1,IF(#REF!&lt;&gt;"",1,0))</f>
        <v>#REF!</v>
      </c>
      <c r="P124" s="25" t="e">
        <f>IF('Crisis Indicator Data'!#REF!="No Data",1,IF(#REF!&lt;&gt;"",1,0))</f>
        <v>#REF!</v>
      </c>
      <c r="Q124" s="25" t="e">
        <f>IF('Crisis Indicator Data'!#REF!="No Data",1,IF(#REF!&lt;&gt;"",1,0))</f>
        <v>#REF!</v>
      </c>
      <c r="R124" s="25" t="e">
        <f>IF('Crisis Indicator Data'!#REF!="No Data",1,IF(#REF!&lt;&gt;"",1,0))</f>
        <v>#REF!</v>
      </c>
      <c r="S124" s="25" t="e">
        <f>IF('Crisis Indicator Data'!#REF!="No Data",1,IF(#REF!&lt;&gt;"",1,0))</f>
        <v>#REF!</v>
      </c>
      <c r="T124" s="25" t="e">
        <f>IF('Crisis Indicator Data'!#REF!="No Data",1,IF(#REF!&lt;&gt;"",1,0))</f>
        <v>#REF!</v>
      </c>
      <c r="U124" s="25" t="e">
        <f>IF('Crisis Indicator Data'!#REF!="No Data",1,IF(#REF!&lt;&gt;"",1,0))</f>
        <v>#REF!</v>
      </c>
      <c r="V124" s="25" t="e">
        <f>IF('Crisis Indicator Data'!#REF!="No Data",1,IF(#REF!&lt;&gt;"",1,0))</f>
        <v>#REF!</v>
      </c>
      <c r="W124" s="25" t="e">
        <f>IF('Crisis Indicator Data'!#REF!="No Data",1,IF(#REF!&lt;&gt;"",1,0))</f>
        <v>#REF!</v>
      </c>
      <c r="X124" s="25" t="e">
        <f>IF('Crisis Indicator Data'!#REF!="No Data",1,IF(#REF!&lt;&gt;"",1,0))</f>
        <v>#REF!</v>
      </c>
      <c r="Y124" s="25" t="e">
        <f>IF('Crisis Indicator Data'!#REF!="No Data",1,IF(#REF!&lt;&gt;"",1,0))</f>
        <v>#REF!</v>
      </c>
      <c r="Z124" s="25" t="e">
        <f>IF('Crisis Indicator Data'!#REF!="No Data",1,IF(#REF!&lt;&gt;"",1,0))</f>
        <v>#REF!</v>
      </c>
      <c r="AA124" s="25" t="e">
        <f>IF('Crisis Indicator Data'!#REF!="No Data",1,IF(#REF!&lt;&gt;"",1,0))</f>
        <v>#REF!</v>
      </c>
      <c r="AB124" s="25" t="e">
        <f>IF('Crisis Indicator Data'!#REF!="No Data",1,IF(#REF!&lt;&gt;"",1,0))</f>
        <v>#REF!</v>
      </c>
      <c r="AC124" s="25" t="e">
        <f>IF('Crisis Indicator Data'!#REF!="No Data",1,IF(#REF!&lt;&gt;"",1,0))</f>
        <v>#REF!</v>
      </c>
      <c r="AD124" s="25" t="e">
        <f>IF('Crisis Indicator Data'!#REF!="No Data",1,IF(#REF!&lt;&gt;"",1,0))</f>
        <v>#REF!</v>
      </c>
      <c r="AE124" s="25" t="e">
        <f>IF('Crisis Indicator Data'!#REF!="No Data",1,IF(#REF!&lt;&gt;"",1,0))</f>
        <v>#REF!</v>
      </c>
      <c r="AF124" s="25" t="e">
        <f>IF('Crisis Indicator Data'!#REF!="No Data",1,IF(#REF!&lt;&gt;"",1,0))</f>
        <v>#REF!</v>
      </c>
      <c r="AG124" s="25" t="e">
        <f>IF('Crisis Indicator Data'!#REF!="No Data",1,IF(#REF!&lt;&gt;"",1,0))</f>
        <v>#REF!</v>
      </c>
      <c r="AH124" s="25" t="e">
        <f>IF('Crisis Indicator Data'!#REF!="No Data",1,IF(#REF!&lt;&gt;"",1,0))</f>
        <v>#REF!</v>
      </c>
      <c r="AI124" s="25" t="e">
        <f>IF('Crisis Indicator Data'!#REF!="No Data",1,IF(#REF!&lt;&gt;"",1,0))</f>
        <v>#REF!</v>
      </c>
      <c r="AJ124" s="25" t="e">
        <f>IF('Crisis Indicator Data'!#REF!="No Data",1,IF(#REF!&lt;&gt;"",1,0))</f>
        <v>#REF!</v>
      </c>
      <c r="AK124" s="25" t="e">
        <f>IF('Crisis Indicator Data'!#REF!="No Data",1,IF(#REF!&lt;&gt;"",1,0))</f>
        <v>#REF!</v>
      </c>
      <c r="AL124" s="25" t="e">
        <f>IF('Crisis Indicator Data'!#REF!="No Data",1,IF(#REF!&lt;&gt;"",1,0))</f>
        <v>#REF!</v>
      </c>
      <c r="AM124" s="25" t="e">
        <f>IF('Crisis Indicator Data'!#REF!="No Data",1,IF(#REF!&lt;&gt;"",1,0))</f>
        <v>#REF!</v>
      </c>
      <c r="AN124" s="25" t="e">
        <f>IF('Crisis Indicator Data'!#REF!="No Data",1,IF(#REF!&lt;&gt;"",1,0))</f>
        <v>#REF!</v>
      </c>
      <c r="AO124" s="25" t="e">
        <f>IF('Crisis Indicator Data'!#REF!="No Data",1,IF(#REF!&lt;&gt;"",1,0))</f>
        <v>#REF!</v>
      </c>
      <c r="AP124" s="25" t="e">
        <f>IF('Crisis Indicator Data'!#REF!="No Data",1,IF(#REF!&lt;&gt;"",1,0))</f>
        <v>#REF!</v>
      </c>
      <c r="AQ124" s="25" t="e">
        <f>IF('Crisis Indicator Data'!#REF!="No Data",1,IF(#REF!&lt;&gt;"",1,0))</f>
        <v>#REF!</v>
      </c>
      <c r="AR124" s="25" t="e">
        <f>IF('Crisis Indicator Data'!#REF!="No Data",1,IF(#REF!&lt;&gt;"",1,0))</f>
        <v>#REF!</v>
      </c>
      <c r="AS124" s="25" t="e">
        <f>IF('Crisis Indicator Data'!#REF!="No Data",1,IF(#REF!&lt;&gt;"",1,0))</f>
        <v>#REF!</v>
      </c>
      <c r="AT124" s="25" t="e">
        <f>IF('Crisis Indicator Data'!#REF!="No Data",1,IF(#REF!&lt;&gt;"",1,0))</f>
        <v>#REF!</v>
      </c>
      <c r="AU124" s="25" t="e">
        <f>IF('Crisis Indicator Data'!#REF!="No Data",1,IF(#REF!&lt;&gt;"",1,0))</f>
        <v>#REF!</v>
      </c>
      <c r="AV124" s="25" t="e">
        <f>IF('Crisis Indicator Data'!#REF!="No Data",1,IF(#REF!&lt;&gt;"",1,0))</f>
        <v>#REF!</v>
      </c>
      <c r="AW124" s="25" t="e">
        <f>IF('Crisis Indicator Data'!#REF!="No Data",1,IF(#REF!&lt;&gt;"",1,0))</f>
        <v>#REF!</v>
      </c>
      <c r="AX124" s="25" t="e">
        <f>IF('Crisis Indicator Data'!#REF!="No Data",1,IF(#REF!&lt;&gt;"",1,0))</f>
        <v>#REF!</v>
      </c>
      <c r="AY124" s="25" t="e">
        <f>IF('Crisis Indicator Data'!#REF!="No Data",1,IF(#REF!&lt;&gt;"",1,0))</f>
        <v>#REF!</v>
      </c>
      <c r="AZ124" s="25" t="e">
        <f>IF('Crisis Indicator Data'!#REF!="No Data",1,IF(#REF!&lt;&gt;"",1,0))</f>
        <v>#REF!</v>
      </c>
      <c r="BA124" t="e">
        <f t="shared" si="6"/>
        <v>#REF!</v>
      </c>
      <c r="BB124" s="27" t="e">
        <f t="shared" si="7"/>
        <v>#REF!</v>
      </c>
    </row>
    <row r="125" spans="1:54" x14ac:dyDescent="0.35">
      <c r="A125" t="s">
        <v>7956</v>
      </c>
      <c r="B125" s="25" t="e">
        <f>IF('Crisis Indicator Data'!#REF!="No Data",1,IF(#REF!&lt;&gt;"",1,0))</f>
        <v>#REF!</v>
      </c>
      <c r="C125" s="25" t="e">
        <f>IF('Crisis Indicator Data'!#REF!="No Data",1,IF(#REF!&lt;&gt;"",1,0))</f>
        <v>#REF!</v>
      </c>
      <c r="D125" s="25" t="e">
        <f>IF('Crisis Indicator Data'!#REF!="No Data",1,IF(#REF!&lt;&gt;"",1,0))</f>
        <v>#REF!</v>
      </c>
      <c r="E125" s="25" t="e">
        <f>IF('Crisis Indicator Data'!#REF!="No Data",1,IF(#REF!&lt;&gt;"",1,0))</f>
        <v>#REF!</v>
      </c>
      <c r="F125" s="25" t="e">
        <f>IF('Crisis Indicator Data'!#REF!="No Data",1,IF(#REF!&lt;&gt;"",1,0))</f>
        <v>#REF!</v>
      </c>
      <c r="G125" s="25" t="e">
        <f>IF('Crisis Indicator Data'!#REF!="No Data",1,IF(#REF!&lt;&gt;"",1,0))</f>
        <v>#REF!</v>
      </c>
      <c r="H125" s="25" t="e">
        <f>IF('Crisis Indicator Data'!#REF!="No Data",1,IF(#REF!&lt;&gt;"",1,0))</f>
        <v>#REF!</v>
      </c>
      <c r="I125" s="25" t="e">
        <f>IF('Crisis Indicator Data'!#REF!="No Data",1,IF(#REF!&lt;&gt;"",1,0))</f>
        <v>#REF!</v>
      </c>
      <c r="J125" s="25" t="e">
        <f>IF('Crisis Indicator Data'!#REF!="No Data",1,IF(#REF!&lt;&gt;"",1,0))</f>
        <v>#REF!</v>
      </c>
      <c r="K125" s="25" t="e">
        <f>IF('Crisis Indicator Data'!#REF!="No Data",1,IF(#REF!&lt;&gt;"",1,0))</f>
        <v>#REF!</v>
      </c>
      <c r="L125" s="25" t="e">
        <f>IF('Crisis Indicator Data'!#REF!="No Data",1,IF(#REF!&lt;&gt;"",1,0))</f>
        <v>#REF!</v>
      </c>
      <c r="M125" s="25" t="e">
        <f>IF('Crisis Indicator Data'!#REF!="No Data",1,IF(#REF!&lt;&gt;"",1,0))</f>
        <v>#REF!</v>
      </c>
      <c r="N125" s="25" t="e">
        <f>IF('Crisis Indicator Data'!#REF!="No Data",1,IF(#REF!&lt;&gt;"",1,0))</f>
        <v>#REF!</v>
      </c>
      <c r="O125" s="25" t="e">
        <f>IF('Crisis Indicator Data'!#REF!="No Data",1,IF(#REF!&lt;&gt;"",1,0))</f>
        <v>#REF!</v>
      </c>
      <c r="P125" s="25" t="e">
        <f>IF('Crisis Indicator Data'!#REF!="No Data",1,IF(#REF!&lt;&gt;"",1,0))</f>
        <v>#REF!</v>
      </c>
      <c r="Q125" s="25" t="e">
        <f>IF('Crisis Indicator Data'!#REF!="No Data",1,IF(#REF!&lt;&gt;"",1,0))</f>
        <v>#REF!</v>
      </c>
      <c r="R125" s="25" t="e">
        <f>IF('Crisis Indicator Data'!#REF!="No Data",1,IF(#REF!&lt;&gt;"",1,0))</f>
        <v>#REF!</v>
      </c>
      <c r="S125" s="25" t="e">
        <f>IF('Crisis Indicator Data'!#REF!="No Data",1,IF(#REF!&lt;&gt;"",1,0))</f>
        <v>#REF!</v>
      </c>
      <c r="T125" s="25" t="e">
        <f>IF('Crisis Indicator Data'!#REF!="No Data",1,IF(#REF!&lt;&gt;"",1,0))</f>
        <v>#REF!</v>
      </c>
      <c r="U125" s="25" t="e">
        <f>IF('Crisis Indicator Data'!#REF!="No Data",1,IF(#REF!&lt;&gt;"",1,0))</f>
        <v>#REF!</v>
      </c>
      <c r="V125" s="25" t="e">
        <f>IF('Crisis Indicator Data'!#REF!="No Data",1,IF(#REF!&lt;&gt;"",1,0))</f>
        <v>#REF!</v>
      </c>
      <c r="W125" s="25" t="e">
        <f>IF('Crisis Indicator Data'!#REF!="No Data",1,IF(#REF!&lt;&gt;"",1,0))</f>
        <v>#REF!</v>
      </c>
      <c r="X125" s="25" t="e">
        <f>IF('Crisis Indicator Data'!#REF!="No Data",1,IF(#REF!&lt;&gt;"",1,0))</f>
        <v>#REF!</v>
      </c>
      <c r="Y125" s="25" t="e">
        <f>IF('Crisis Indicator Data'!#REF!="No Data",1,IF(#REF!&lt;&gt;"",1,0))</f>
        <v>#REF!</v>
      </c>
      <c r="Z125" s="25" t="e">
        <f>IF('Crisis Indicator Data'!#REF!="No Data",1,IF(#REF!&lt;&gt;"",1,0))</f>
        <v>#REF!</v>
      </c>
      <c r="AA125" s="25" t="e">
        <f>IF('Crisis Indicator Data'!#REF!="No Data",1,IF(#REF!&lt;&gt;"",1,0))</f>
        <v>#REF!</v>
      </c>
      <c r="AB125" s="25" t="e">
        <f>IF('Crisis Indicator Data'!#REF!="No Data",1,IF(#REF!&lt;&gt;"",1,0))</f>
        <v>#REF!</v>
      </c>
      <c r="AC125" s="25" t="e">
        <f>IF('Crisis Indicator Data'!#REF!="No Data",1,IF(#REF!&lt;&gt;"",1,0))</f>
        <v>#REF!</v>
      </c>
      <c r="AD125" s="25" t="e">
        <f>IF('Crisis Indicator Data'!#REF!="No Data",1,IF(#REF!&lt;&gt;"",1,0))</f>
        <v>#REF!</v>
      </c>
      <c r="AE125" s="25" t="e">
        <f>IF('Crisis Indicator Data'!#REF!="No Data",1,IF(#REF!&lt;&gt;"",1,0))</f>
        <v>#REF!</v>
      </c>
      <c r="AF125" s="25" t="e">
        <f>IF('Crisis Indicator Data'!#REF!="No Data",1,IF(#REF!&lt;&gt;"",1,0))</f>
        <v>#REF!</v>
      </c>
      <c r="AG125" s="25" t="e">
        <f>IF('Crisis Indicator Data'!#REF!="No Data",1,IF(#REF!&lt;&gt;"",1,0))</f>
        <v>#REF!</v>
      </c>
      <c r="AH125" s="25" t="e">
        <f>IF('Crisis Indicator Data'!#REF!="No Data",1,IF(#REF!&lt;&gt;"",1,0))</f>
        <v>#REF!</v>
      </c>
      <c r="AI125" s="25" t="e">
        <f>IF('Crisis Indicator Data'!#REF!="No Data",1,IF(#REF!&lt;&gt;"",1,0))</f>
        <v>#REF!</v>
      </c>
      <c r="AJ125" s="25" t="e">
        <f>IF('Crisis Indicator Data'!#REF!="No Data",1,IF(#REF!&lt;&gt;"",1,0))</f>
        <v>#REF!</v>
      </c>
      <c r="AK125" s="25" t="e">
        <f>IF('Crisis Indicator Data'!#REF!="No Data",1,IF(#REF!&lt;&gt;"",1,0))</f>
        <v>#REF!</v>
      </c>
      <c r="AL125" s="25" t="e">
        <f>IF('Crisis Indicator Data'!#REF!="No Data",1,IF(#REF!&lt;&gt;"",1,0))</f>
        <v>#REF!</v>
      </c>
      <c r="AM125" s="25" t="e">
        <f>IF('Crisis Indicator Data'!#REF!="No Data",1,IF(#REF!&lt;&gt;"",1,0))</f>
        <v>#REF!</v>
      </c>
      <c r="AN125" s="25" t="e">
        <f>IF('Crisis Indicator Data'!#REF!="No Data",1,IF(#REF!&lt;&gt;"",1,0))</f>
        <v>#REF!</v>
      </c>
      <c r="AO125" s="25" t="e">
        <f>IF('Crisis Indicator Data'!#REF!="No Data",1,IF(#REF!&lt;&gt;"",1,0))</f>
        <v>#REF!</v>
      </c>
      <c r="AP125" s="25" t="e">
        <f>IF('Crisis Indicator Data'!#REF!="No Data",1,IF(#REF!&lt;&gt;"",1,0))</f>
        <v>#REF!</v>
      </c>
      <c r="AQ125" s="25" t="e">
        <f>IF('Crisis Indicator Data'!#REF!="No Data",1,IF(#REF!&lt;&gt;"",1,0))</f>
        <v>#REF!</v>
      </c>
      <c r="AR125" s="25" t="e">
        <f>IF('Crisis Indicator Data'!#REF!="No Data",1,IF(#REF!&lt;&gt;"",1,0))</f>
        <v>#REF!</v>
      </c>
      <c r="AS125" s="25" t="e">
        <f>IF('Crisis Indicator Data'!#REF!="No Data",1,IF(#REF!&lt;&gt;"",1,0))</f>
        <v>#REF!</v>
      </c>
      <c r="AT125" s="25" t="e">
        <f>IF('Crisis Indicator Data'!#REF!="No Data",1,IF(#REF!&lt;&gt;"",1,0))</f>
        <v>#REF!</v>
      </c>
      <c r="AU125" s="25" t="e">
        <f>IF('Crisis Indicator Data'!#REF!="No Data",1,IF(#REF!&lt;&gt;"",1,0))</f>
        <v>#REF!</v>
      </c>
      <c r="AV125" s="25" t="e">
        <f>IF('Crisis Indicator Data'!#REF!="No Data",1,IF(#REF!&lt;&gt;"",1,0))</f>
        <v>#REF!</v>
      </c>
      <c r="AW125" s="25" t="e">
        <f>IF('Crisis Indicator Data'!#REF!="No Data",1,IF(#REF!&lt;&gt;"",1,0))</f>
        <v>#REF!</v>
      </c>
      <c r="AX125" s="25" t="e">
        <f>IF('Crisis Indicator Data'!#REF!="No Data",1,IF(#REF!&lt;&gt;"",1,0))</f>
        <v>#REF!</v>
      </c>
      <c r="AY125" s="25" t="e">
        <f>IF('Crisis Indicator Data'!#REF!="No Data",1,IF(#REF!&lt;&gt;"",1,0))</f>
        <v>#REF!</v>
      </c>
      <c r="AZ125" s="25" t="e">
        <f>IF('Crisis Indicator Data'!#REF!="No Data",1,IF(#REF!&lt;&gt;"",1,0))</f>
        <v>#REF!</v>
      </c>
      <c r="BA125" t="e">
        <f t="shared" si="6"/>
        <v>#REF!</v>
      </c>
      <c r="BB125" s="27" t="e">
        <f t="shared" si="7"/>
        <v>#REF!</v>
      </c>
    </row>
    <row r="126" spans="1:54" x14ac:dyDescent="0.35">
      <c r="A126" t="s">
        <v>7957</v>
      </c>
      <c r="B126" s="25" t="e">
        <f>IF('Crisis Indicator Data'!#REF!="No Data",1,IF(#REF!&lt;&gt;"",1,0))</f>
        <v>#REF!</v>
      </c>
      <c r="C126" s="25" t="e">
        <f>IF('Crisis Indicator Data'!#REF!="No Data",1,IF(#REF!&lt;&gt;"",1,0))</f>
        <v>#REF!</v>
      </c>
      <c r="D126" s="25" t="e">
        <f>IF('Crisis Indicator Data'!#REF!="No Data",1,IF(#REF!&lt;&gt;"",1,0))</f>
        <v>#REF!</v>
      </c>
      <c r="E126" s="25" t="e">
        <f>IF('Crisis Indicator Data'!#REF!="No Data",1,IF(#REF!&lt;&gt;"",1,0))</f>
        <v>#REF!</v>
      </c>
      <c r="F126" s="25" t="e">
        <f>IF('Crisis Indicator Data'!#REF!="No Data",1,IF(#REF!&lt;&gt;"",1,0))</f>
        <v>#REF!</v>
      </c>
      <c r="G126" s="25" t="e">
        <f>IF('Crisis Indicator Data'!#REF!="No Data",1,IF(#REF!&lt;&gt;"",1,0))</f>
        <v>#REF!</v>
      </c>
      <c r="H126" s="25" t="e">
        <f>IF('Crisis Indicator Data'!#REF!="No Data",1,IF(#REF!&lt;&gt;"",1,0))</f>
        <v>#REF!</v>
      </c>
      <c r="I126" s="25" t="e">
        <f>IF('Crisis Indicator Data'!#REF!="No Data",1,IF(#REF!&lt;&gt;"",1,0))</f>
        <v>#REF!</v>
      </c>
      <c r="J126" s="25" t="e">
        <f>IF('Crisis Indicator Data'!#REF!="No Data",1,IF(#REF!&lt;&gt;"",1,0))</f>
        <v>#REF!</v>
      </c>
      <c r="K126" s="25" t="e">
        <f>IF('Crisis Indicator Data'!#REF!="No Data",1,IF(#REF!&lt;&gt;"",1,0))</f>
        <v>#REF!</v>
      </c>
      <c r="L126" s="25" t="e">
        <f>IF('Crisis Indicator Data'!#REF!="No Data",1,IF(#REF!&lt;&gt;"",1,0))</f>
        <v>#REF!</v>
      </c>
      <c r="M126" s="25" t="e">
        <f>IF('Crisis Indicator Data'!#REF!="No Data",1,IF(#REF!&lt;&gt;"",1,0))</f>
        <v>#REF!</v>
      </c>
      <c r="N126" s="25" t="e">
        <f>IF('Crisis Indicator Data'!#REF!="No Data",1,IF(#REF!&lt;&gt;"",1,0))</f>
        <v>#REF!</v>
      </c>
      <c r="O126" s="25" t="e">
        <f>IF('Crisis Indicator Data'!#REF!="No Data",1,IF(#REF!&lt;&gt;"",1,0))</f>
        <v>#REF!</v>
      </c>
      <c r="P126" s="25" t="e">
        <f>IF('Crisis Indicator Data'!#REF!="No Data",1,IF(#REF!&lt;&gt;"",1,0))</f>
        <v>#REF!</v>
      </c>
      <c r="Q126" s="25" t="e">
        <f>IF('Crisis Indicator Data'!#REF!="No Data",1,IF(#REF!&lt;&gt;"",1,0))</f>
        <v>#REF!</v>
      </c>
      <c r="R126" s="25" t="e">
        <f>IF('Crisis Indicator Data'!#REF!="No Data",1,IF(#REF!&lt;&gt;"",1,0))</f>
        <v>#REF!</v>
      </c>
      <c r="S126" s="25" t="e">
        <f>IF('Crisis Indicator Data'!#REF!="No Data",1,IF(#REF!&lt;&gt;"",1,0))</f>
        <v>#REF!</v>
      </c>
      <c r="T126" s="25" t="e">
        <f>IF('Crisis Indicator Data'!#REF!="No Data",1,IF(#REF!&lt;&gt;"",1,0))</f>
        <v>#REF!</v>
      </c>
      <c r="U126" s="25" t="e">
        <f>IF('Crisis Indicator Data'!#REF!="No Data",1,IF(#REF!&lt;&gt;"",1,0))</f>
        <v>#REF!</v>
      </c>
      <c r="V126" s="25" t="e">
        <f>IF('Crisis Indicator Data'!#REF!="No Data",1,IF(#REF!&lt;&gt;"",1,0))</f>
        <v>#REF!</v>
      </c>
      <c r="W126" s="25" t="e">
        <f>IF('Crisis Indicator Data'!#REF!="No Data",1,IF(#REF!&lt;&gt;"",1,0))</f>
        <v>#REF!</v>
      </c>
      <c r="X126" s="25" t="e">
        <f>IF('Crisis Indicator Data'!#REF!="No Data",1,IF(#REF!&lt;&gt;"",1,0))</f>
        <v>#REF!</v>
      </c>
      <c r="Y126" s="25" t="e">
        <f>IF('Crisis Indicator Data'!#REF!="No Data",1,IF(#REF!&lt;&gt;"",1,0))</f>
        <v>#REF!</v>
      </c>
      <c r="Z126" s="25" t="e">
        <f>IF('Crisis Indicator Data'!#REF!="No Data",1,IF(#REF!&lt;&gt;"",1,0))</f>
        <v>#REF!</v>
      </c>
      <c r="AA126" s="25" t="e">
        <f>IF('Crisis Indicator Data'!#REF!="No Data",1,IF(#REF!&lt;&gt;"",1,0))</f>
        <v>#REF!</v>
      </c>
      <c r="AB126" s="25" t="e">
        <f>IF('Crisis Indicator Data'!#REF!="No Data",1,IF(#REF!&lt;&gt;"",1,0))</f>
        <v>#REF!</v>
      </c>
      <c r="AC126" s="25" t="e">
        <f>IF('Crisis Indicator Data'!#REF!="No Data",1,IF(#REF!&lt;&gt;"",1,0))</f>
        <v>#REF!</v>
      </c>
      <c r="AD126" s="25" t="e">
        <f>IF('Crisis Indicator Data'!#REF!="No Data",1,IF(#REF!&lt;&gt;"",1,0))</f>
        <v>#REF!</v>
      </c>
      <c r="AE126" s="25" t="e">
        <f>IF('Crisis Indicator Data'!#REF!="No Data",1,IF(#REF!&lt;&gt;"",1,0))</f>
        <v>#REF!</v>
      </c>
      <c r="AF126" s="25" t="e">
        <f>IF('Crisis Indicator Data'!#REF!="No Data",1,IF(#REF!&lt;&gt;"",1,0))</f>
        <v>#REF!</v>
      </c>
      <c r="AG126" s="25" t="e">
        <f>IF('Crisis Indicator Data'!#REF!="No Data",1,IF(#REF!&lt;&gt;"",1,0))</f>
        <v>#REF!</v>
      </c>
      <c r="AH126" s="25" t="e">
        <f>IF('Crisis Indicator Data'!#REF!="No Data",1,IF(#REF!&lt;&gt;"",1,0))</f>
        <v>#REF!</v>
      </c>
      <c r="AI126" s="25" t="e">
        <f>IF('Crisis Indicator Data'!#REF!="No Data",1,IF(#REF!&lt;&gt;"",1,0))</f>
        <v>#REF!</v>
      </c>
      <c r="AJ126" s="25" t="e">
        <f>IF('Crisis Indicator Data'!#REF!="No Data",1,IF(#REF!&lt;&gt;"",1,0))</f>
        <v>#REF!</v>
      </c>
      <c r="AK126" s="25" t="e">
        <f>IF('Crisis Indicator Data'!#REF!="No Data",1,IF(#REF!&lt;&gt;"",1,0))</f>
        <v>#REF!</v>
      </c>
      <c r="AL126" s="25" t="e">
        <f>IF('Crisis Indicator Data'!#REF!="No Data",1,IF(#REF!&lt;&gt;"",1,0))</f>
        <v>#REF!</v>
      </c>
      <c r="AM126" s="25" t="e">
        <f>IF('Crisis Indicator Data'!#REF!="No Data",1,IF(#REF!&lt;&gt;"",1,0))</f>
        <v>#REF!</v>
      </c>
      <c r="AN126" s="25" t="e">
        <f>IF('Crisis Indicator Data'!#REF!="No Data",1,IF(#REF!&lt;&gt;"",1,0))</f>
        <v>#REF!</v>
      </c>
      <c r="AO126" s="25" t="e">
        <f>IF('Crisis Indicator Data'!#REF!="No Data",1,IF(#REF!&lt;&gt;"",1,0))</f>
        <v>#REF!</v>
      </c>
      <c r="AP126" s="25" t="e">
        <f>IF('Crisis Indicator Data'!#REF!="No Data",1,IF(#REF!&lt;&gt;"",1,0))</f>
        <v>#REF!</v>
      </c>
      <c r="AQ126" s="25" t="e">
        <f>IF('Crisis Indicator Data'!#REF!="No Data",1,IF(#REF!&lt;&gt;"",1,0))</f>
        <v>#REF!</v>
      </c>
      <c r="AR126" s="25" t="e">
        <f>IF('Crisis Indicator Data'!#REF!="No Data",1,IF(#REF!&lt;&gt;"",1,0))</f>
        <v>#REF!</v>
      </c>
      <c r="AS126" s="25" t="e">
        <f>IF('Crisis Indicator Data'!#REF!="No Data",1,IF(#REF!&lt;&gt;"",1,0))</f>
        <v>#REF!</v>
      </c>
      <c r="AT126" s="25" t="e">
        <f>IF('Crisis Indicator Data'!#REF!="No Data",1,IF(#REF!&lt;&gt;"",1,0))</f>
        <v>#REF!</v>
      </c>
      <c r="AU126" s="25" t="e">
        <f>IF('Crisis Indicator Data'!#REF!="No Data",1,IF(#REF!&lt;&gt;"",1,0))</f>
        <v>#REF!</v>
      </c>
      <c r="AV126" s="25" t="e">
        <f>IF('Crisis Indicator Data'!#REF!="No Data",1,IF(#REF!&lt;&gt;"",1,0))</f>
        <v>#REF!</v>
      </c>
      <c r="AW126" s="25" t="e">
        <f>IF('Crisis Indicator Data'!#REF!="No Data",1,IF(#REF!&lt;&gt;"",1,0))</f>
        <v>#REF!</v>
      </c>
      <c r="AX126" s="25" t="e">
        <f>IF('Crisis Indicator Data'!#REF!="No Data",1,IF(#REF!&lt;&gt;"",1,0))</f>
        <v>#REF!</v>
      </c>
      <c r="AY126" s="25" t="e">
        <f>IF('Crisis Indicator Data'!#REF!="No Data",1,IF(#REF!&lt;&gt;"",1,0))</f>
        <v>#REF!</v>
      </c>
      <c r="AZ126" s="25" t="e">
        <f>IF('Crisis Indicator Data'!#REF!="No Data",1,IF(#REF!&lt;&gt;"",1,0))</f>
        <v>#REF!</v>
      </c>
      <c r="BA126" t="e">
        <f t="shared" si="6"/>
        <v>#REF!</v>
      </c>
      <c r="BB126" s="27" t="e">
        <f t="shared" si="7"/>
        <v>#REF!</v>
      </c>
    </row>
    <row r="127" spans="1:54" x14ac:dyDescent="0.35">
      <c r="A127" t="s">
        <v>7964</v>
      </c>
      <c r="B127" s="25" t="e">
        <f>IF('Crisis Indicator Data'!#REF!="No Data",1,IF(#REF!&lt;&gt;"",1,0))</f>
        <v>#REF!</v>
      </c>
      <c r="C127" s="25" t="e">
        <f>IF('Crisis Indicator Data'!#REF!="No Data",1,IF(#REF!&lt;&gt;"",1,0))</f>
        <v>#REF!</v>
      </c>
      <c r="D127" s="25" t="e">
        <f>IF('Crisis Indicator Data'!#REF!="No Data",1,IF(#REF!&lt;&gt;"",1,0))</f>
        <v>#REF!</v>
      </c>
      <c r="E127" s="25" t="e">
        <f>IF('Crisis Indicator Data'!#REF!="No Data",1,IF(#REF!&lt;&gt;"",1,0))</f>
        <v>#REF!</v>
      </c>
      <c r="F127" s="25" t="e">
        <f>IF('Crisis Indicator Data'!#REF!="No Data",1,IF(#REF!&lt;&gt;"",1,0))</f>
        <v>#REF!</v>
      </c>
      <c r="G127" s="25" t="e">
        <f>IF('Crisis Indicator Data'!#REF!="No Data",1,IF(#REF!&lt;&gt;"",1,0))</f>
        <v>#REF!</v>
      </c>
      <c r="H127" s="25" t="e">
        <f>IF('Crisis Indicator Data'!#REF!="No Data",1,IF(#REF!&lt;&gt;"",1,0))</f>
        <v>#REF!</v>
      </c>
      <c r="I127" s="25" t="e">
        <f>IF('Crisis Indicator Data'!#REF!="No Data",1,IF(#REF!&lt;&gt;"",1,0))</f>
        <v>#REF!</v>
      </c>
      <c r="J127" s="25" t="e">
        <f>IF('Crisis Indicator Data'!#REF!="No Data",1,IF(#REF!&lt;&gt;"",1,0))</f>
        <v>#REF!</v>
      </c>
      <c r="K127" s="25" t="e">
        <f>IF('Crisis Indicator Data'!#REF!="No Data",1,IF(#REF!&lt;&gt;"",1,0))</f>
        <v>#REF!</v>
      </c>
      <c r="L127" s="25" t="e">
        <f>IF('Crisis Indicator Data'!#REF!="No Data",1,IF(#REF!&lt;&gt;"",1,0))</f>
        <v>#REF!</v>
      </c>
      <c r="M127" s="25" t="e">
        <f>IF('Crisis Indicator Data'!#REF!="No Data",1,IF(#REF!&lt;&gt;"",1,0))</f>
        <v>#REF!</v>
      </c>
      <c r="N127" s="25" t="e">
        <f>IF('Crisis Indicator Data'!#REF!="No Data",1,IF(#REF!&lt;&gt;"",1,0))</f>
        <v>#REF!</v>
      </c>
      <c r="O127" s="25" t="e">
        <f>IF('Crisis Indicator Data'!#REF!="No Data",1,IF(#REF!&lt;&gt;"",1,0))</f>
        <v>#REF!</v>
      </c>
      <c r="P127" s="25" t="e">
        <f>IF('Crisis Indicator Data'!#REF!="No Data",1,IF(#REF!&lt;&gt;"",1,0))</f>
        <v>#REF!</v>
      </c>
      <c r="Q127" s="25" t="e">
        <f>IF('Crisis Indicator Data'!#REF!="No Data",1,IF(#REF!&lt;&gt;"",1,0))</f>
        <v>#REF!</v>
      </c>
      <c r="R127" s="25" t="e">
        <f>IF('Crisis Indicator Data'!#REF!="No Data",1,IF(#REF!&lt;&gt;"",1,0))</f>
        <v>#REF!</v>
      </c>
      <c r="S127" s="25" t="e">
        <f>IF('Crisis Indicator Data'!#REF!="No Data",1,IF(#REF!&lt;&gt;"",1,0))</f>
        <v>#REF!</v>
      </c>
      <c r="T127" s="25" t="e">
        <f>IF('Crisis Indicator Data'!#REF!="No Data",1,IF(#REF!&lt;&gt;"",1,0))</f>
        <v>#REF!</v>
      </c>
      <c r="U127" s="25" t="e">
        <f>IF('Crisis Indicator Data'!#REF!="No Data",1,IF(#REF!&lt;&gt;"",1,0))</f>
        <v>#REF!</v>
      </c>
      <c r="V127" s="25" t="e">
        <f>IF('Crisis Indicator Data'!#REF!="No Data",1,IF(#REF!&lt;&gt;"",1,0))</f>
        <v>#REF!</v>
      </c>
      <c r="W127" s="25" t="e">
        <f>IF('Crisis Indicator Data'!#REF!="No Data",1,IF(#REF!&lt;&gt;"",1,0))</f>
        <v>#REF!</v>
      </c>
      <c r="X127" s="25" t="e">
        <f>IF('Crisis Indicator Data'!#REF!="No Data",1,IF(#REF!&lt;&gt;"",1,0))</f>
        <v>#REF!</v>
      </c>
      <c r="Y127" s="25" t="e">
        <f>IF('Crisis Indicator Data'!#REF!="No Data",1,IF(#REF!&lt;&gt;"",1,0))</f>
        <v>#REF!</v>
      </c>
      <c r="Z127" s="25" t="e">
        <f>IF('Crisis Indicator Data'!#REF!="No Data",1,IF(#REF!&lt;&gt;"",1,0))</f>
        <v>#REF!</v>
      </c>
      <c r="AA127" s="25" t="e">
        <f>IF('Crisis Indicator Data'!#REF!="No Data",1,IF(#REF!&lt;&gt;"",1,0))</f>
        <v>#REF!</v>
      </c>
      <c r="AB127" s="25" t="e">
        <f>IF('Crisis Indicator Data'!#REF!="No Data",1,IF(#REF!&lt;&gt;"",1,0))</f>
        <v>#REF!</v>
      </c>
      <c r="AC127" s="25" t="e">
        <f>IF('Crisis Indicator Data'!#REF!="No Data",1,IF(#REF!&lt;&gt;"",1,0))</f>
        <v>#REF!</v>
      </c>
      <c r="AD127" s="25" t="e">
        <f>IF('Crisis Indicator Data'!#REF!="No Data",1,IF(#REF!&lt;&gt;"",1,0))</f>
        <v>#REF!</v>
      </c>
      <c r="AE127" s="25" t="e">
        <f>IF('Crisis Indicator Data'!#REF!="No Data",1,IF(#REF!&lt;&gt;"",1,0))</f>
        <v>#REF!</v>
      </c>
      <c r="AF127" s="25" t="e">
        <f>IF('Crisis Indicator Data'!#REF!="No Data",1,IF(#REF!&lt;&gt;"",1,0))</f>
        <v>#REF!</v>
      </c>
      <c r="AG127" s="25" t="e">
        <f>IF('Crisis Indicator Data'!#REF!="No Data",1,IF(#REF!&lt;&gt;"",1,0))</f>
        <v>#REF!</v>
      </c>
      <c r="AH127" s="25" t="e">
        <f>IF('Crisis Indicator Data'!#REF!="No Data",1,IF(#REF!&lt;&gt;"",1,0))</f>
        <v>#REF!</v>
      </c>
      <c r="AI127" s="25" t="e">
        <f>IF('Crisis Indicator Data'!#REF!="No Data",1,IF(#REF!&lt;&gt;"",1,0))</f>
        <v>#REF!</v>
      </c>
      <c r="AJ127" s="25" t="e">
        <f>IF('Crisis Indicator Data'!#REF!="No Data",1,IF(#REF!&lt;&gt;"",1,0))</f>
        <v>#REF!</v>
      </c>
      <c r="AK127" s="25" t="e">
        <f>IF('Crisis Indicator Data'!#REF!="No Data",1,IF(#REF!&lt;&gt;"",1,0))</f>
        <v>#REF!</v>
      </c>
      <c r="AL127" s="25" t="e">
        <f>IF('Crisis Indicator Data'!#REF!="No Data",1,IF(#REF!&lt;&gt;"",1,0))</f>
        <v>#REF!</v>
      </c>
      <c r="AM127" s="25" t="e">
        <f>IF('Crisis Indicator Data'!#REF!="No Data",1,IF(#REF!&lt;&gt;"",1,0))</f>
        <v>#REF!</v>
      </c>
      <c r="AN127" s="25" t="e">
        <f>IF('Crisis Indicator Data'!#REF!="No Data",1,IF(#REF!&lt;&gt;"",1,0))</f>
        <v>#REF!</v>
      </c>
      <c r="AO127" s="25" t="e">
        <f>IF('Crisis Indicator Data'!#REF!="No Data",1,IF(#REF!&lt;&gt;"",1,0))</f>
        <v>#REF!</v>
      </c>
      <c r="AP127" s="25" t="e">
        <f>IF('Crisis Indicator Data'!#REF!="No Data",1,IF(#REF!&lt;&gt;"",1,0))</f>
        <v>#REF!</v>
      </c>
      <c r="AQ127" s="25" t="e">
        <f>IF('Crisis Indicator Data'!#REF!="No Data",1,IF(#REF!&lt;&gt;"",1,0))</f>
        <v>#REF!</v>
      </c>
      <c r="AR127" s="25" t="e">
        <f>IF('Crisis Indicator Data'!#REF!="No Data",1,IF(#REF!&lt;&gt;"",1,0))</f>
        <v>#REF!</v>
      </c>
      <c r="AS127" s="25" t="e">
        <f>IF('Crisis Indicator Data'!#REF!="No Data",1,IF(#REF!&lt;&gt;"",1,0))</f>
        <v>#REF!</v>
      </c>
      <c r="AT127" s="25" t="e">
        <f>IF('Crisis Indicator Data'!#REF!="No Data",1,IF(#REF!&lt;&gt;"",1,0))</f>
        <v>#REF!</v>
      </c>
      <c r="AU127" s="25" t="e">
        <f>IF('Crisis Indicator Data'!#REF!="No Data",1,IF(#REF!&lt;&gt;"",1,0))</f>
        <v>#REF!</v>
      </c>
      <c r="AV127" s="25" t="e">
        <f>IF('Crisis Indicator Data'!#REF!="No Data",1,IF(#REF!&lt;&gt;"",1,0))</f>
        <v>#REF!</v>
      </c>
      <c r="AW127" s="25" t="e">
        <f>IF('Crisis Indicator Data'!#REF!="No Data",1,IF(#REF!&lt;&gt;"",1,0))</f>
        <v>#REF!</v>
      </c>
      <c r="AX127" s="25" t="e">
        <f>IF('Crisis Indicator Data'!#REF!="No Data",1,IF(#REF!&lt;&gt;"",1,0))</f>
        <v>#REF!</v>
      </c>
      <c r="AY127" s="25" t="e">
        <f>IF('Crisis Indicator Data'!#REF!="No Data",1,IF(#REF!&lt;&gt;"",1,0))</f>
        <v>#REF!</v>
      </c>
      <c r="AZ127" s="25" t="e">
        <f>IF('Crisis Indicator Data'!#REF!="No Data",1,IF(#REF!&lt;&gt;"",1,0))</f>
        <v>#REF!</v>
      </c>
      <c r="BA127" t="e">
        <f t="shared" si="6"/>
        <v>#REF!</v>
      </c>
      <c r="BB127" s="27" t="e">
        <f t="shared" si="7"/>
        <v>#REF!</v>
      </c>
    </row>
    <row r="128" spans="1:54" x14ac:dyDescent="0.35">
      <c r="A128" t="s">
        <v>7972</v>
      </c>
      <c r="B128" s="25" t="e">
        <f>IF('Crisis Indicator Data'!#REF!="No Data",1,IF(#REF!&lt;&gt;"",1,0))</f>
        <v>#REF!</v>
      </c>
      <c r="C128" s="25" t="e">
        <f>IF('Crisis Indicator Data'!#REF!="No Data",1,IF(#REF!&lt;&gt;"",1,0))</f>
        <v>#REF!</v>
      </c>
      <c r="D128" s="25" t="e">
        <f>IF('Crisis Indicator Data'!#REF!="No Data",1,IF(#REF!&lt;&gt;"",1,0))</f>
        <v>#REF!</v>
      </c>
      <c r="E128" s="25" t="e">
        <f>IF('Crisis Indicator Data'!#REF!="No Data",1,IF(#REF!&lt;&gt;"",1,0))</f>
        <v>#REF!</v>
      </c>
      <c r="F128" s="25" t="e">
        <f>IF('Crisis Indicator Data'!#REF!="No Data",1,IF(#REF!&lt;&gt;"",1,0))</f>
        <v>#REF!</v>
      </c>
      <c r="G128" s="25" t="e">
        <f>IF('Crisis Indicator Data'!#REF!="No Data",1,IF(#REF!&lt;&gt;"",1,0))</f>
        <v>#REF!</v>
      </c>
      <c r="H128" s="25" t="e">
        <f>IF('Crisis Indicator Data'!#REF!="No Data",1,IF(#REF!&lt;&gt;"",1,0))</f>
        <v>#REF!</v>
      </c>
      <c r="I128" s="25" t="e">
        <f>IF('Crisis Indicator Data'!#REF!="No Data",1,IF(#REF!&lt;&gt;"",1,0))</f>
        <v>#REF!</v>
      </c>
      <c r="J128" s="25" t="e">
        <f>IF('Crisis Indicator Data'!#REF!="No Data",1,IF(#REF!&lt;&gt;"",1,0))</f>
        <v>#REF!</v>
      </c>
      <c r="K128" s="25" t="e">
        <f>IF('Crisis Indicator Data'!#REF!="No Data",1,IF(#REF!&lt;&gt;"",1,0))</f>
        <v>#REF!</v>
      </c>
      <c r="L128" s="25" t="e">
        <f>IF('Crisis Indicator Data'!#REF!="No Data",1,IF(#REF!&lt;&gt;"",1,0))</f>
        <v>#REF!</v>
      </c>
      <c r="M128" s="25" t="e">
        <f>IF('Crisis Indicator Data'!#REF!="No Data",1,IF(#REF!&lt;&gt;"",1,0))</f>
        <v>#REF!</v>
      </c>
      <c r="N128" s="25" t="e">
        <f>IF('Crisis Indicator Data'!#REF!="No Data",1,IF(#REF!&lt;&gt;"",1,0))</f>
        <v>#REF!</v>
      </c>
      <c r="O128" s="25" t="e">
        <f>IF('Crisis Indicator Data'!#REF!="No Data",1,IF(#REF!&lt;&gt;"",1,0))</f>
        <v>#REF!</v>
      </c>
      <c r="P128" s="25" t="e">
        <f>IF('Crisis Indicator Data'!#REF!="No Data",1,IF(#REF!&lt;&gt;"",1,0))</f>
        <v>#REF!</v>
      </c>
      <c r="Q128" s="25" t="e">
        <f>IF('Crisis Indicator Data'!#REF!="No Data",1,IF(#REF!&lt;&gt;"",1,0))</f>
        <v>#REF!</v>
      </c>
      <c r="R128" s="25" t="e">
        <f>IF('Crisis Indicator Data'!#REF!="No Data",1,IF(#REF!&lt;&gt;"",1,0))</f>
        <v>#REF!</v>
      </c>
      <c r="S128" s="25" t="e">
        <f>IF('Crisis Indicator Data'!#REF!="No Data",1,IF(#REF!&lt;&gt;"",1,0))</f>
        <v>#REF!</v>
      </c>
      <c r="T128" s="25" t="e">
        <f>IF('Crisis Indicator Data'!#REF!="No Data",1,IF(#REF!&lt;&gt;"",1,0))</f>
        <v>#REF!</v>
      </c>
      <c r="U128" s="25" t="e">
        <f>IF('Crisis Indicator Data'!#REF!="No Data",1,IF(#REF!&lt;&gt;"",1,0))</f>
        <v>#REF!</v>
      </c>
      <c r="V128" s="25" t="e">
        <f>IF('Crisis Indicator Data'!#REF!="No Data",1,IF(#REF!&lt;&gt;"",1,0))</f>
        <v>#REF!</v>
      </c>
      <c r="W128" s="25" t="e">
        <f>IF('Crisis Indicator Data'!#REF!="No Data",1,IF(#REF!&lt;&gt;"",1,0))</f>
        <v>#REF!</v>
      </c>
      <c r="X128" s="25" t="e">
        <f>IF('Crisis Indicator Data'!#REF!="No Data",1,IF(#REF!&lt;&gt;"",1,0))</f>
        <v>#REF!</v>
      </c>
      <c r="Y128" s="25" t="e">
        <f>IF('Crisis Indicator Data'!#REF!="No Data",1,IF(#REF!&lt;&gt;"",1,0))</f>
        <v>#REF!</v>
      </c>
      <c r="Z128" s="25" t="e">
        <f>IF('Crisis Indicator Data'!#REF!="No Data",1,IF(#REF!&lt;&gt;"",1,0))</f>
        <v>#REF!</v>
      </c>
      <c r="AA128" s="25" t="e">
        <f>IF('Crisis Indicator Data'!#REF!="No Data",1,IF(#REF!&lt;&gt;"",1,0))</f>
        <v>#REF!</v>
      </c>
      <c r="AB128" s="25" t="e">
        <f>IF('Crisis Indicator Data'!#REF!="No Data",1,IF(#REF!&lt;&gt;"",1,0))</f>
        <v>#REF!</v>
      </c>
      <c r="AC128" s="25" t="e">
        <f>IF('Crisis Indicator Data'!#REF!="No Data",1,IF(#REF!&lt;&gt;"",1,0))</f>
        <v>#REF!</v>
      </c>
      <c r="AD128" s="25" t="e">
        <f>IF('Crisis Indicator Data'!#REF!="No Data",1,IF(#REF!&lt;&gt;"",1,0))</f>
        <v>#REF!</v>
      </c>
      <c r="AE128" s="25" t="e">
        <f>IF('Crisis Indicator Data'!#REF!="No Data",1,IF(#REF!&lt;&gt;"",1,0))</f>
        <v>#REF!</v>
      </c>
      <c r="AF128" s="25" t="e">
        <f>IF('Crisis Indicator Data'!#REF!="No Data",1,IF(#REF!&lt;&gt;"",1,0))</f>
        <v>#REF!</v>
      </c>
      <c r="AG128" s="25" t="e">
        <f>IF('Crisis Indicator Data'!#REF!="No Data",1,IF(#REF!&lt;&gt;"",1,0))</f>
        <v>#REF!</v>
      </c>
      <c r="AH128" s="25" t="e">
        <f>IF('Crisis Indicator Data'!#REF!="No Data",1,IF(#REF!&lt;&gt;"",1,0))</f>
        <v>#REF!</v>
      </c>
      <c r="AI128" s="25" t="e">
        <f>IF('Crisis Indicator Data'!#REF!="No Data",1,IF(#REF!&lt;&gt;"",1,0))</f>
        <v>#REF!</v>
      </c>
      <c r="AJ128" s="25" t="e">
        <f>IF('Crisis Indicator Data'!#REF!="No Data",1,IF(#REF!&lt;&gt;"",1,0))</f>
        <v>#REF!</v>
      </c>
      <c r="AK128" s="25" t="e">
        <f>IF('Crisis Indicator Data'!#REF!="No Data",1,IF(#REF!&lt;&gt;"",1,0))</f>
        <v>#REF!</v>
      </c>
      <c r="AL128" s="25" t="e">
        <f>IF('Crisis Indicator Data'!#REF!="No Data",1,IF(#REF!&lt;&gt;"",1,0))</f>
        <v>#REF!</v>
      </c>
      <c r="AM128" s="25" t="e">
        <f>IF('Crisis Indicator Data'!#REF!="No Data",1,IF(#REF!&lt;&gt;"",1,0))</f>
        <v>#REF!</v>
      </c>
      <c r="AN128" s="25" t="e">
        <f>IF('Crisis Indicator Data'!#REF!="No Data",1,IF(#REF!&lt;&gt;"",1,0))</f>
        <v>#REF!</v>
      </c>
      <c r="AO128" s="25" t="e">
        <f>IF('Crisis Indicator Data'!#REF!="No Data",1,IF(#REF!&lt;&gt;"",1,0))</f>
        <v>#REF!</v>
      </c>
      <c r="AP128" s="25" t="e">
        <f>IF('Crisis Indicator Data'!#REF!="No Data",1,IF(#REF!&lt;&gt;"",1,0))</f>
        <v>#REF!</v>
      </c>
      <c r="AQ128" s="25" t="e">
        <f>IF('Crisis Indicator Data'!#REF!="No Data",1,IF(#REF!&lt;&gt;"",1,0))</f>
        <v>#REF!</v>
      </c>
      <c r="AR128" s="25" t="e">
        <f>IF('Crisis Indicator Data'!#REF!="No Data",1,IF(#REF!&lt;&gt;"",1,0))</f>
        <v>#REF!</v>
      </c>
      <c r="AS128" s="25" t="e">
        <f>IF('Crisis Indicator Data'!#REF!="No Data",1,IF(#REF!&lt;&gt;"",1,0))</f>
        <v>#REF!</v>
      </c>
      <c r="AT128" s="25" t="e">
        <f>IF('Crisis Indicator Data'!#REF!="No Data",1,IF(#REF!&lt;&gt;"",1,0))</f>
        <v>#REF!</v>
      </c>
      <c r="AU128" s="25" t="e">
        <f>IF('Crisis Indicator Data'!#REF!="No Data",1,IF(#REF!&lt;&gt;"",1,0))</f>
        <v>#REF!</v>
      </c>
      <c r="AV128" s="25" t="e">
        <f>IF('Crisis Indicator Data'!#REF!="No Data",1,IF(#REF!&lt;&gt;"",1,0))</f>
        <v>#REF!</v>
      </c>
      <c r="AW128" s="25" t="e">
        <f>IF('Crisis Indicator Data'!#REF!="No Data",1,IF(#REF!&lt;&gt;"",1,0))</f>
        <v>#REF!</v>
      </c>
      <c r="AX128" s="25" t="e">
        <f>IF('Crisis Indicator Data'!#REF!="No Data",1,IF(#REF!&lt;&gt;"",1,0))</f>
        <v>#REF!</v>
      </c>
      <c r="AY128" s="25" t="e">
        <f>IF('Crisis Indicator Data'!#REF!="No Data",1,IF(#REF!&lt;&gt;"",1,0))</f>
        <v>#REF!</v>
      </c>
      <c r="AZ128" s="25" t="e">
        <f>IF('Crisis Indicator Data'!#REF!="No Data",1,IF(#REF!&lt;&gt;"",1,0))</f>
        <v>#REF!</v>
      </c>
      <c r="BA128" t="e">
        <f t="shared" si="6"/>
        <v>#REF!</v>
      </c>
      <c r="BB128" s="27" t="e">
        <f t="shared" si="7"/>
        <v>#REF!</v>
      </c>
    </row>
    <row r="129" spans="1:54" x14ac:dyDescent="0.35">
      <c r="A129" t="s">
        <v>7973</v>
      </c>
      <c r="B129" s="25" t="e">
        <f>IF('Crisis Indicator Data'!#REF!="No Data",1,IF(#REF!&lt;&gt;"",1,0))</f>
        <v>#REF!</v>
      </c>
      <c r="C129" s="25" t="e">
        <f>IF('Crisis Indicator Data'!#REF!="No Data",1,IF(#REF!&lt;&gt;"",1,0))</f>
        <v>#REF!</v>
      </c>
      <c r="D129" s="25" t="e">
        <f>IF('Crisis Indicator Data'!#REF!="No Data",1,IF(#REF!&lt;&gt;"",1,0))</f>
        <v>#REF!</v>
      </c>
      <c r="E129" s="25" t="e">
        <f>IF('Crisis Indicator Data'!#REF!="No Data",1,IF(#REF!&lt;&gt;"",1,0))</f>
        <v>#REF!</v>
      </c>
      <c r="F129" s="25" t="e">
        <f>IF('Crisis Indicator Data'!#REF!="No Data",1,IF(#REF!&lt;&gt;"",1,0))</f>
        <v>#REF!</v>
      </c>
      <c r="G129" s="25" t="e">
        <f>IF('Crisis Indicator Data'!#REF!="No Data",1,IF(#REF!&lt;&gt;"",1,0))</f>
        <v>#REF!</v>
      </c>
      <c r="H129" s="25" t="e">
        <f>IF('Crisis Indicator Data'!#REF!="No Data",1,IF(#REF!&lt;&gt;"",1,0))</f>
        <v>#REF!</v>
      </c>
      <c r="I129" s="25" t="e">
        <f>IF('Crisis Indicator Data'!#REF!="No Data",1,IF(#REF!&lt;&gt;"",1,0))</f>
        <v>#REF!</v>
      </c>
      <c r="J129" s="25" t="e">
        <f>IF('Crisis Indicator Data'!#REF!="No Data",1,IF(#REF!&lt;&gt;"",1,0))</f>
        <v>#REF!</v>
      </c>
      <c r="K129" s="25" t="e">
        <f>IF('Crisis Indicator Data'!#REF!="No Data",1,IF(#REF!&lt;&gt;"",1,0))</f>
        <v>#REF!</v>
      </c>
      <c r="L129" s="25" t="e">
        <f>IF('Crisis Indicator Data'!#REF!="No Data",1,IF(#REF!&lt;&gt;"",1,0))</f>
        <v>#REF!</v>
      </c>
      <c r="M129" s="25" t="e">
        <f>IF('Crisis Indicator Data'!#REF!="No Data",1,IF(#REF!&lt;&gt;"",1,0))</f>
        <v>#REF!</v>
      </c>
      <c r="N129" s="25" t="e">
        <f>IF('Crisis Indicator Data'!#REF!="No Data",1,IF(#REF!&lt;&gt;"",1,0))</f>
        <v>#REF!</v>
      </c>
      <c r="O129" s="25" t="e">
        <f>IF('Crisis Indicator Data'!#REF!="No Data",1,IF(#REF!&lt;&gt;"",1,0))</f>
        <v>#REF!</v>
      </c>
      <c r="P129" s="25" t="e">
        <f>IF('Crisis Indicator Data'!#REF!="No Data",1,IF(#REF!&lt;&gt;"",1,0))</f>
        <v>#REF!</v>
      </c>
      <c r="Q129" s="25" t="e">
        <f>IF('Crisis Indicator Data'!#REF!="No Data",1,IF(#REF!&lt;&gt;"",1,0))</f>
        <v>#REF!</v>
      </c>
      <c r="R129" s="25" t="e">
        <f>IF('Crisis Indicator Data'!#REF!="No Data",1,IF(#REF!&lt;&gt;"",1,0))</f>
        <v>#REF!</v>
      </c>
      <c r="S129" s="25" t="e">
        <f>IF('Crisis Indicator Data'!#REF!="No Data",1,IF(#REF!&lt;&gt;"",1,0))</f>
        <v>#REF!</v>
      </c>
      <c r="T129" s="25" t="e">
        <f>IF('Crisis Indicator Data'!#REF!="No Data",1,IF(#REF!&lt;&gt;"",1,0))</f>
        <v>#REF!</v>
      </c>
      <c r="U129" s="25" t="e">
        <f>IF('Crisis Indicator Data'!#REF!="No Data",1,IF(#REF!&lt;&gt;"",1,0))</f>
        <v>#REF!</v>
      </c>
      <c r="V129" s="25" t="e">
        <f>IF('Crisis Indicator Data'!#REF!="No Data",1,IF(#REF!&lt;&gt;"",1,0))</f>
        <v>#REF!</v>
      </c>
      <c r="W129" s="25" t="e">
        <f>IF('Crisis Indicator Data'!#REF!="No Data",1,IF(#REF!&lt;&gt;"",1,0))</f>
        <v>#REF!</v>
      </c>
      <c r="X129" s="25" t="e">
        <f>IF('Crisis Indicator Data'!#REF!="No Data",1,IF(#REF!&lt;&gt;"",1,0))</f>
        <v>#REF!</v>
      </c>
      <c r="Y129" s="25" t="e">
        <f>IF('Crisis Indicator Data'!#REF!="No Data",1,IF(#REF!&lt;&gt;"",1,0))</f>
        <v>#REF!</v>
      </c>
      <c r="Z129" s="25" t="e">
        <f>IF('Crisis Indicator Data'!#REF!="No Data",1,IF(#REF!&lt;&gt;"",1,0))</f>
        <v>#REF!</v>
      </c>
      <c r="AA129" s="25" t="e">
        <f>IF('Crisis Indicator Data'!#REF!="No Data",1,IF(#REF!&lt;&gt;"",1,0))</f>
        <v>#REF!</v>
      </c>
      <c r="AB129" s="25" t="e">
        <f>IF('Crisis Indicator Data'!#REF!="No Data",1,IF(#REF!&lt;&gt;"",1,0))</f>
        <v>#REF!</v>
      </c>
      <c r="AC129" s="25" t="e">
        <f>IF('Crisis Indicator Data'!#REF!="No Data",1,IF(#REF!&lt;&gt;"",1,0))</f>
        <v>#REF!</v>
      </c>
      <c r="AD129" s="25" t="e">
        <f>IF('Crisis Indicator Data'!#REF!="No Data",1,IF(#REF!&lt;&gt;"",1,0))</f>
        <v>#REF!</v>
      </c>
      <c r="AE129" s="25" t="e">
        <f>IF('Crisis Indicator Data'!#REF!="No Data",1,IF(#REF!&lt;&gt;"",1,0))</f>
        <v>#REF!</v>
      </c>
      <c r="AF129" s="25" t="e">
        <f>IF('Crisis Indicator Data'!#REF!="No Data",1,IF(#REF!&lt;&gt;"",1,0))</f>
        <v>#REF!</v>
      </c>
      <c r="AG129" s="25" t="e">
        <f>IF('Crisis Indicator Data'!#REF!="No Data",1,IF(#REF!&lt;&gt;"",1,0))</f>
        <v>#REF!</v>
      </c>
      <c r="AH129" s="25" t="e">
        <f>IF('Crisis Indicator Data'!#REF!="No Data",1,IF(#REF!&lt;&gt;"",1,0))</f>
        <v>#REF!</v>
      </c>
      <c r="AI129" s="25" t="e">
        <f>IF('Crisis Indicator Data'!#REF!="No Data",1,IF(#REF!&lt;&gt;"",1,0))</f>
        <v>#REF!</v>
      </c>
      <c r="AJ129" s="25" t="e">
        <f>IF('Crisis Indicator Data'!#REF!="No Data",1,IF(#REF!&lt;&gt;"",1,0))</f>
        <v>#REF!</v>
      </c>
      <c r="AK129" s="25" t="e">
        <f>IF('Crisis Indicator Data'!#REF!="No Data",1,IF(#REF!&lt;&gt;"",1,0))</f>
        <v>#REF!</v>
      </c>
      <c r="AL129" s="25" t="e">
        <f>IF('Crisis Indicator Data'!#REF!="No Data",1,IF(#REF!&lt;&gt;"",1,0))</f>
        <v>#REF!</v>
      </c>
      <c r="AM129" s="25" t="e">
        <f>IF('Crisis Indicator Data'!#REF!="No Data",1,IF(#REF!&lt;&gt;"",1,0))</f>
        <v>#REF!</v>
      </c>
      <c r="AN129" s="25" t="e">
        <f>IF('Crisis Indicator Data'!#REF!="No Data",1,IF(#REF!&lt;&gt;"",1,0))</f>
        <v>#REF!</v>
      </c>
      <c r="AO129" s="25" t="e">
        <f>IF('Crisis Indicator Data'!#REF!="No Data",1,IF(#REF!&lt;&gt;"",1,0))</f>
        <v>#REF!</v>
      </c>
      <c r="AP129" s="25" t="e">
        <f>IF('Crisis Indicator Data'!#REF!="No Data",1,IF(#REF!&lt;&gt;"",1,0))</f>
        <v>#REF!</v>
      </c>
      <c r="AQ129" s="25" t="e">
        <f>IF('Crisis Indicator Data'!#REF!="No Data",1,IF(#REF!&lt;&gt;"",1,0))</f>
        <v>#REF!</v>
      </c>
      <c r="AR129" s="25" t="e">
        <f>IF('Crisis Indicator Data'!#REF!="No Data",1,IF(#REF!&lt;&gt;"",1,0))</f>
        <v>#REF!</v>
      </c>
      <c r="AS129" s="25" t="e">
        <f>IF('Crisis Indicator Data'!#REF!="No Data",1,IF(#REF!&lt;&gt;"",1,0))</f>
        <v>#REF!</v>
      </c>
      <c r="AT129" s="25" t="e">
        <f>IF('Crisis Indicator Data'!#REF!="No Data",1,IF(#REF!&lt;&gt;"",1,0))</f>
        <v>#REF!</v>
      </c>
      <c r="AU129" s="25" t="e">
        <f>IF('Crisis Indicator Data'!#REF!="No Data",1,IF(#REF!&lt;&gt;"",1,0))</f>
        <v>#REF!</v>
      </c>
      <c r="AV129" s="25" t="e">
        <f>IF('Crisis Indicator Data'!#REF!="No Data",1,IF(#REF!&lt;&gt;"",1,0))</f>
        <v>#REF!</v>
      </c>
      <c r="AW129" s="25" t="e">
        <f>IF('Crisis Indicator Data'!#REF!="No Data",1,IF(#REF!&lt;&gt;"",1,0))</f>
        <v>#REF!</v>
      </c>
      <c r="AX129" s="25" t="e">
        <f>IF('Crisis Indicator Data'!#REF!="No Data",1,IF(#REF!&lt;&gt;"",1,0))</f>
        <v>#REF!</v>
      </c>
      <c r="AY129" s="25" t="e">
        <f>IF('Crisis Indicator Data'!#REF!="No Data",1,IF(#REF!&lt;&gt;"",1,0))</f>
        <v>#REF!</v>
      </c>
      <c r="AZ129" s="25" t="e">
        <f>IF('Crisis Indicator Data'!#REF!="No Data",1,IF(#REF!&lt;&gt;"",1,0))</f>
        <v>#REF!</v>
      </c>
      <c r="BA129" t="e">
        <f t="shared" si="6"/>
        <v>#REF!</v>
      </c>
      <c r="BB129" s="27" t="e">
        <f t="shared" si="7"/>
        <v>#REF!</v>
      </c>
    </row>
    <row r="130" spans="1:54" x14ac:dyDescent="0.35">
      <c r="A130" t="s">
        <v>7978</v>
      </c>
      <c r="B130" s="25" t="e">
        <f>IF('Crisis Indicator Data'!#REF!="No Data",1,IF(#REF!&lt;&gt;"",1,0))</f>
        <v>#REF!</v>
      </c>
      <c r="C130" s="25" t="e">
        <f>IF('Crisis Indicator Data'!#REF!="No Data",1,IF(#REF!&lt;&gt;"",1,0))</f>
        <v>#REF!</v>
      </c>
      <c r="D130" s="25" t="e">
        <f>IF('Crisis Indicator Data'!#REF!="No Data",1,IF(#REF!&lt;&gt;"",1,0))</f>
        <v>#REF!</v>
      </c>
      <c r="E130" s="25" t="e">
        <f>IF('Crisis Indicator Data'!#REF!="No Data",1,IF(#REF!&lt;&gt;"",1,0))</f>
        <v>#REF!</v>
      </c>
      <c r="F130" s="25" t="e">
        <f>IF('Crisis Indicator Data'!#REF!="No Data",1,IF(#REF!&lt;&gt;"",1,0))</f>
        <v>#REF!</v>
      </c>
      <c r="G130" s="25" t="e">
        <f>IF('Crisis Indicator Data'!#REF!="No Data",1,IF(#REF!&lt;&gt;"",1,0))</f>
        <v>#REF!</v>
      </c>
      <c r="H130" s="25" t="e">
        <f>IF('Crisis Indicator Data'!#REF!="No Data",1,IF(#REF!&lt;&gt;"",1,0))</f>
        <v>#REF!</v>
      </c>
      <c r="I130" s="25" t="e">
        <f>IF('Crisis Indicator Data'!#REF!="No Data",1,IF(#REF!&lt;&gt;"",1,0))</f>
        <v>#REF!</v>
      </c>
      <c r="J130" s="25" t="e">
        <f>IF('Crisis Indicator Data'!#REF!="No Data",1,IF(#REF!&lt;&gt;"",1,0))</f>
        <v>#REF!</v>
      </c>
      <c r="K130" s="25" t="e">
        <f>IF('Crisis Indicator Data'!#REF!="No Data",1,IF(#REF!&lt;&gt;"",1,0))</f>
        <v>#REF!</v>
      </c>
      <c r="L130" s="25" t="e">
        <f>IF('Crisis Indicator Data'!#REF!="No Data",1,IF(#REF!&lt;&gt;"",1,0))</f>
        <v>#REF!</v>
      </c>
      <c r="M130" s="25" t="e">
        <f>IF('Crisis Indicator Data'!#REF!="No Data",1,IF(#REF!&lt;&gt;"",1,0))</f>
        <v>#REF!</v>
      </c>
      <c r="N130" s="25" t="e">
        <f>IF('Crisis Indicator Data'!#REF!="No Data",1,IF(#REF!&lt;&gt;"",1,0))</f>
        <v>#REF!</v>
      </c>
      <c r="O130" s="25" t="e">
        <f>IF('Crisis Indicator Data'!#REF!="No Data",1,IF(#REF!&lt;&gt;"",1,0))</f>
        <v>#REF!</v>
      </c>
      <c r="P130" s="25" t="e">
        <f>IF('Crisis Indicator Data'!#REF!="No Data",1,IF(#REF!&lt;&gt;"",1,0))</f>
        <v>#REF!</v>
      </c>
      <c r="Q130" s="25" t="e">
        <f>IF('Crisis Indicator Data'!#REF!="No Data",1,IF(#REF!&lt;&gt;"",1,0))</f>
        <v>#REF!</v>
      </c>
      <c r="R130" s="25" t="e">
        <f>IF('Crisis Indicator Data'!#REF!="No Data",1,IF(#REF!&lt;&gt;"",1,0))</f>
        <v>#REF!</v>
      </c>
      <c r="S130" s="25" t="e">
        <f>IF('Crisis Indicator Data'!#REF!="No Data",1,IF(#REF!&lt;&gt;"",1,0))</f>
        <v>#REF!</v>
      </c>
      <c r="T130" s="25" t="e">
        <f>IF('Crisis Indicator Data'!#REF!="No Data",1,IF(#REF!&lt;&gt;"",1,0))</f>
        <v>#REF!</v>
      </c>
      <c r="U130" s="25" t="e">
        <f>IF('Crisis Indicator Data'!#REF!="No Data",1,IF(#REF!&lt;&gt;"",1,0))</f>
        <v>#REF!</v>
      </c>
      <c r="V130" s="25" t="e">
        <f>IF('Crisis Indicator Data'!#REF!="No Data",1,IF(#REF!&lt;&gt;"",1,0))</f>
        <v>#REF!</v>
      </c>
      <c r="W130" s="25" t="e">
        <f>IF('Crisis Indicator Data'!#REF!="No Data",1,IF(#REF!&lt;&gt;"",1,0))</f>
        <v>#REF!</v>
      </c>
      <c r="X130" s="25" t="e">
        <f>IF('Crisis Indicator Data'!#REF!="No Data",1,IF(#REF!&lt;&gt;"",1,0))</f>
        <v>#REF!</v>
      </c>
      <c r="Y130" s="25" t="e">
        <f>IF('Crisis Indicator Data'!#REF!="No Data",1,IF(#REF!&lt;&gt;"",1,0))</f>
        <v>#REF!</v>
      </c>
      <c r="Z130" s="25" t="e">
        <f>IF('Crisis Indicator Data'!#REF!="No Data",1,IF(#REF!&lt;&gt;"",1,0))</f>
        <v>#REF!</v>
      </c>
      <c r="AA130" s="25" t="e">
        <f>IF('Crisis Indicator Data'!#REF!="No Data",1,IF(#REF!&lt;&gt;"",1,0))</f>
        <v>#REF!</v>
      </c>
      <c r="AB130" s="25" t="e">
        <f>IF('Crisis Indicator Data'!#REF!="No Data",1,IF(#REF!&lt;&gt;"",1,0))</f>
        <v>#REF!</v>
      </c>
      <c r="AC130" s="25" t="e">
        <f>IF('Crisis Indicator Data'!#REF!="No Data",1,IF(#REF!&lt;&gt;"",1,0))</f>
        <v>#REF!</v>
      </c>
      <c r="AD130" s="25" t="e">
        <f>IF('Crisis Indicator Data'!#REF!="No Data",1,IF(#REF!&lt;&gt;"",1,0))</f>
        <v>#REF!</v>
      </c>
      <c r="AE130" s="25" t="e">
        <f>IF('Crisis Indicator Data'!#REF!="No Data",1,IF(#REF!&lt;&gt;"",1,0))</f>
        <v>#REF!</v>
      </c>
      <c r="AF130" s="25" t="e">
        <f>IF('Crisis Indicator Data'!#REF!="No Data",1,IF(#REF!&lt;&gt;"",1,0))</f>
        <v>#REF!</v>
      </c>
      <c r="AG130" s="25" t="e">
        <f>IF('Crisis Indicator Data'!#REF!="No Data",1,IF(#REF!&lt;&gt;"",1,0))</f>
        <v>#REF!</v>
      </c>
      <c r="AH130" s="25" t="e">
        <f>IF('Crisis Indicator Data'!#REF!="No Data",1,IF(#REF!&lt;&gt;"",1,0))</f>
        <v>#REF!</v>
      </c>
      <c r="AI130" s="25" t="e">
        <f>IF('Crisis Indicator Data'!#REF!="No Data",1,IF(#REF!&lt;&gt;"",1,0))</f>
        <v>#REF!</v>
      </c>
      <c r="AJ130" s="25" t="e">
        <f>IF('Crisis Indicator Data'!#REF!="No Data",1,IF(#REF!&lt;&gt;"",1,0))</f>
        <v>#REF!</v>
      </c>
      <c r="AK130" s="25" t="e">
        <f>IF('Crisis Indicator Data'!#REF!="No Data",1,IF(#REF!&lt;&gt;"",1,0))</f>
        <v>#REF!</v>
      </c>
      <c r="AL130" s="25" t="e">
        <f>IF('Crisis Indicator Data'!#REF!="No Data",1,IF(#REF!&lt;&gt;"",1,0))</f>
        <v>#REF!</v>
      </c>
      <c r="AM130" s="25" t="e">
        <f>IF('Crisis Indicator Data'!#REF!="No Data",1,IF(#REF!&lt;&gt;"",1,0))</f>
        <v>#REF!</v>
      </c>
      <c r="AN130" s="25" t="e">
        <f>IF('Crisis Indicator Data'!#REF!="No Data",1,IF(#REF!&lt;&gt;"",1,0))</f>
        <v>#REF!</v>
      </c>
      <c r="AO130" s="25" t="e">
        <f>IF('Crisis Indicator Data'!#REF!="No Data",1,IF(#REF!&lt;&gt;"",1,0))</f>
        <v>#REF!</v>
      </c>
      <c r="AP130" s="25" t="e">
        <f>IF('Crisis Indicator Data'!#REF!="No Data",1,IF(#REF!&lt;&gt;"",1,0))</f>
        <v>#REF!</v>
      </c>
      <c r="AQ130" s="25" t="e">
        <f>IF('Crisis Indicator Data'!#REF!="No Data",1,IF(#REF!&lt;&gt;"",1,0))</f>
        <v>#REF!</v>
      </c>
      <c r="AR130" s="25" t="e">
        <f>IF('Crisis Indicator Data'!#REF!="No Data",1,IF(#REF!&lt;&gt;"",1,0))</f>
        <v>#REF!</v>
      </c>
      <c r="AS130" s="25" t="e">
        <f>IF('Crisis Indicator Data'!#REF!="No Data",1,IF(#REF!&lt;&gt;"",1,0))</f>
        <v>#REF!</v>
      </c>
      <c r="AT130" s="25" t="e">
        <f>IF('Crisis Indicator Data'!#REF!="No Data",1,IF(#REF!&lt;&gt;"",1,0))</f>
        <v>#REF!</v>
      </c>
      <c r="AU130" s="25" t="e">
        <f>IF('Crisis Indicator Data'!#REF!="No Data",1,IF(#REF!&lt;&gt;"",1,0))</f>
        <v>#REF!</v>
      </c>
      <c r="AV130" s="25" t="e">
        <f>IF('Crisis Indicator Data'!#REF!="No Data",1,IF(#REF!&lt;&gt;"",1,0))</f>
        <v>#REF!</v>
      </c>
      <c r="AW130" s="25" t="e">
        <f>IF('Crisis Indicator Data'!#REF!="No Data",1,IF(#REF!&lt;&gt;"",1,0))</f>
        <v>#REF!</v>
      </c>
      <c r="AX130" s="25" t="e">
        <f>IF('Crisis Indicator Data'!#REF!="No Data",1,IF(#REF!&lt;&gt;"",1,0))</f>
        <v>#REF!</v>
      </c>
      <c r="AY130" s="25" t="e">
        <f>IF('Crisis Indicator Data'!#REF!="No Data",1,IF(#REF!&lt;&gt;"",1,0))</f>
        <v>#REF!</v>
      </c>
      <c r="AZ130" s="25" t="e">
        <f>IF('Crisis Indicator Data'!#REF!="No Data",1,IF(#REF!&lt;&gt;"",1,0))</f>
        <v>#REF!</v>
      </c>
      <c r="BA130" t="e">
        <f t="shared" ref="BA130:BA161" si="8">SUM(B130:AZ130)</f>
        <v>#REF!</v>
      </c>
      <c r="BB130" s="27" t="e">
        <f t="shared" ref="BB130:BB161" si="9">BA130/51</f>
        <v>#REF!</v>
      </c>
    </row>
    <row r="131" spans="1:54" x14ac:dyDescent="0.35">
      <c r="A131" t="s">
        <v>7989</v>
      </c>
      <c r="B131" s="25" t="e">
        <f>IF('Crisis Indicator Data'!#REF!="No Data",1,IF(#REF!&lt;&gt;"",1,0))</f>
        <v>#REF!</v>
      </c>
      <c r="C131" s="25" t="e">
        <f>IF('Crisis Indicator Data'!#REF!="No Data",1,IF(#REF!&lt;&gt;"",1,0))</f>
        <v>#REF!</v>
      </c>
      <c r="D131" s="25" t="e">
        <f>IF('Crisis Indicator Data'!#REF!="No Data",1,IF(#REF!&lt;&gt;"",1,0))</f>
        <v>#REF!</v>
      </c>
      <c r="E131" s="25" t="e">
        <f>IF('Crisis Indicator Data'!#REF!="No Data",1,IF(#REF!&lt;&gt;"",1,0))</f>
        <v>#REF!</v>
      </c>
      <c r="F131" s="25" t="e">
        <f>IF('Crisis Indicator Data'!#REF!="No Data",1,IF(#REF!&lt;&gt;"",1,0))</f>
        <v>#REF!</v>
      </c>
      <c r="G131" s="25" t="e">
        <f>IF('Crisis Indicator Data'!#REF!="No Data",1,IF(#REF!&lt;&gt;"",1,0))</f>
        <v>#REF!</v>
      </c>
      <c r="H131" s="25" t="e">
        <f>IF('Crisis Indicator Data'!#REF!="No Data",1,IF(#REF!&lt;&gt;"",1,0))</f>
        <v>#REF!</v>
      </c>
      <c r="I131" s="25" t="e">
        <f>IF('Crisis Indicator Data'!#REF!="No Data",1,IF(#REF!&lt;&gt;"",1,0))</f>
        <v>#REF!</v>
      </c>
      <c r="J131" s="25" t="e">
        <f>IF('Crisis Indicator Data'!#REF!="No Data",1,IF(#REF!&lt;&gt;"",1,0))</f>
        <v>#REF!</v>
      </c>
      <c r="K131" s="25" t="e">
        <f>IF('Crisis Indicator Data'!#REF!="No Data",1,IF(#REF!&lt;&gt;"",1,0))</f>
        <v>#REF!</v>
      </c>
      <c r="L131" s="25" t="e">
        <f>IF('Crisis Indicator Data'!#REF!="No Data",1,IF(#REF!&lt;&gt;"",1,0))</f>
        <v>#REF!</v>
      </c>
      <c r="M131" s="25" t="e">
        <f>IF('Crisis Indicator Data'!#REF!="No Data",1,IF(#REF!&lt;&gt;"",1,0))</f>
        <v>#REF!</v>
      </c>
      <c r="N131" s="25" t="e">
        <f>IF('Crisis Indicator Data'!#REF!="No Data",1,IF(#REF!&lt;&gt;"",1,0))</f>
        <v>#REF!</v>
      </c>
      <c r="O131" s="25" t="e">
        <f>IF('Crisis Indicator Data'!#REF!="No Data",1,IF(#REF!&lt;&gt;"",1,0))</f>
        <v>#REF!</v>
      </c>
      <c r="P131" s="25" t="e">
        <f>IF('Crisis Indicator Data'!#REF!="No Data",1,IF(#REF!&lt;&gt;"",1,0))</f>
        <v>#REF!</v>
      </c>
      <c r="Q131" s="25" t="e">
        <f>IF('Crisis Indicator Data'!#REF!="No Data",1,IF(#REF!&lt;&gt;"",1,0))</f>
        <v>#REF!</v>
      </c>
      <c r="R131" s="25" t="e">
        <f>IF('Crisis Indicator Data'!#REF!="No Data",1,IF(#REF!&lt;&gt;"",1,0))</f>
        <v>#REF!</v>
      </c>
      <c r="S131" s="25" t="e">
        <f>IF('Crisis Indicator Data'!#REF!="No Data",1,IF(#REF!&lt;&gt;"",1,0))</f>
        <v>#REF!</v>
      </c>
      <c r="T131" s="25" t="e">
        <f>IF('Crisis Indicator Data'!#REF!="No Data",1,IF(#REF!&lt;&gt;"",1,0))</f>
        <v>#REF!</v>
      </c>
      <c r="U131" s="25" t="e">
        <f>IF('Crisis Indicator Data'!#REF!="No Data",1,IF(#REF!&lt;&gt;"",1,0))</f>
        <v>#REF!</v>
      </c>
      <c r="V131" s="25" t="e">
        <f>IF('Crisis Indicator Data'!#REF!="No Data",1,IF(#REF!&lt;&gt;"",1,0))</f>
        <v>#REF!</v>
      </c>
      <c r="W131" s="25" t="e">
        <f>IF('Crisis Indicator Data'!#REF!="No Data",1,IF(#REF!&lt;&gt;"",1,0))</f>
        <v>#REF!</v>
      </c>
      <c r="X131" s="25" t="e">
        <f>IF('Crisis Indicator Data'!#REF!="No Data",1,IF(#REF!&lt;&gt;"",1,0))</f>
        <v>#REF!</v>
      </c>
      <c r="Y131" s="25" t="e">
        <f>IF('Crisis Indicator Data'!#REF!="No Data",1,IF(#REF!&lt;&gt;"",1,0))</f>
        <v>#REF!</v>
      </c>
      <c r="Z131" s="25" t="e">
        <f>IF('Crisis Indicator Data'!#REF!="No Data",1,IF(#REF!&lt;&gt;"",1,0))</f>
        <v>#REF!</v>
      </c>
      <c r="AA131" s="25" t="e">
        <f>IF('Crisis Indicator Data'!#REF!="No Data",1,IF(#REF!&lt;&gt;"",1,0))</f>
        <v>#REF!</v>
      </c>
      <c r="AB131" s="25" t="e">
        <f>IF('Crisis Indicator Data'!#REF!="No Data",1,IF(#REF!&lt;&gt;"",1,0))</f>
        <v>#REF!</v>
      </c>
      <c r="AC131" s="25" t="e">
        <f>IF('Crisis Indicator Data'!#REF!="No Data",1,IF(#REF!&lt;&gt;"",1,0))</f>
        <v>#REF!</v>
      </c>
      <c r="AD131" s="25" t="e">
        <f>IF('Crisis Indicator Data'!#REF!="No Data",1,IF(#REF!&lt;&gt;"",1,0))</f>
        <v>#REF!</v>
      </c>
      <c r="AE131" s="25" t="e">
        <f>IF('Crisis Indicator Data'!#REF!="No Data",1,IF(#REF!&lt;&gt;"",1,0))</f>
        <v>#REF!</v>
      </c>
      <c r="AF131" s="25" t="e">
        <f>IF('Crisis Indicator Data'!#REF!="No Data",1,IF(#REF!&lt;&gt;"",1,0))</f>
        <v>#REF!</v>
      </c>
      <c r="AG131" s="25" t="e">
        <f>IF('Crisis Indicator Data'!#REF!="No Data",1,IF(#REF!&lt;&gt;"",1,0))</f>
        <v>#REF!</v>
      </c>
      <c r="AH131" s="25" t="e">
        <f>IF('Crisis Indicator Data'!#REF!="No Data",1,IF(#REF!&lt;&gt;"",1,0))</f>
        <v>#REF!</v>
      </c>
      <c r="AI131" s="25" t="e">
        <f>IF('Crisis Indicator Data'!#REF!="No Data",1,IF(#REF!&lt;&gt;"",1,0))</f>
        <v>#REF!</v>
      </c>
      <c r="AJ131" s="25" t="e">
        <f>IF('Crisis Indicator Data'!#REF!="No Data",1,IF(#REF!&lt;&gt;"",1,0))</f>
        <v>#REF!</v>
      </c>
      <c r="AK131" s="25" t="e">
        <f>IF('Crisis Indicator Data'!#REF!="No Data",1,IF(#REF!&lt;&gt;"",1,0))</f>
        <v>#REF!</v>
      </c>
      <c r="AL131" s="25" t="e">
        <f>IF('Crisis Indicator Data'!#REF!="No Data",1,IF(#REF!&lt;&gt;"",1,0))</f>
        <v>#REF!</v>
      </c>
      <c r="AM131" s="25" t="e">
        <f>IF('Crisis Indicator Data'!#REF!="No Data",1,IF(#REF!&lt;&gt;"",1,0))</f>
        <v>#REF!</v>
      </c>
      <c r="AN131" s="25" t="e">
        <f>IF('Crisis Indicator Data'!#REF!="No Data",1,IF(#REF!&lt;&gt;"",1,0))</f>
        <v>#REF!</v>
      </c>
      <c r="AO131" s="25" t="e">
        <f>IF('Crisis Indicator Data'!#REF!="No Data",1,IF(#REF!&lt;&gt;"",1,0))</f>
        <v>#REF!</v>
      </c>
      <c r="AP131" s="25" t="e">
        <f>IF('Crisis Indicator Data'!#REF!="No Data",1,IF(#REF!&lt;&gt;"",1,0))</f>
        <v>#REF!</v>
      </c>
      <c r="AQ131" s="25" t="e">
        <f>IF('Crisis Indicator Data'!#REF!="No Data",1,IF(#REF!&lt;&gt;"",1,0))</f>
        <v>#REF!</v>
      </c>
      <c r="AR131" s="25" t="e">
        <f>IF('Crisis Indicator Data'!#REF!="No Data",1,IF(#REF!&lt;&gt;"",1,0))</f>
        <v>#REF!</v>
      </c>
      <c r="AS131" s="25" t="e">
        <f>IF('Crisis Indicator Data'!#REF!="No Data",1,IF(#REF!&lt;&gt;"",1,0))</f>
        <v>#REF!</v>
      </c>
      <c r="AT131" s="25" t="e">
        <f>IF('Crisis Indicator Data'!#REF!="No Data",1,IF(#REF!&lt;&gt;"",1,0))</f>
        <v>#REF!</v>
      </c>
      <c r="AU131" s="25" t="e">
        <f>IF('Crisis Indicator Data'!#REF!="No Data",1,IF(#REF!&lt;&gt;"",1,0))</f>
        <v>#REF!</v>
      </c>
      <c r="AV131" s="25" t="e">
        <f>IF('Crisis Indicator Data'!#REF!="No Data",1,IF(#REF!&lt;&gt;"",1,0))</f>
        <v>#REF!</v>
      </c>
      <c r="AW131" s="25" t="e">
        <f>IF('Crisis Indicator Data'!#REF!="No Data",1,IF(#REF!&lt;&gt;"",1,0))</f>
        <v>#REF!</v>
      </c>
      <c r="AX131" s="25" t="e">
        <f>IF('Crisis Indicator Data'!#REF!="No Data",1,IF(#REF!&lt;&gt;"",1,0))</f>
        <v>#REF!</v>
      </c>
      <c r="AY131" s="25" t="e">
        <f>IF('Crisis Indicator Data'!#REF!="No Data",1,IF(#REF!&lt;&gt;"",1,0))</f>
        <v>#REF!</v>
      </c>
      <c r="AZ131" s="25" t="e">
        <f>IF('Crisis Indicator Data'!#REF!="No Data",1,IF(#REF!&lt;&gt;"",1,0))</f>
        <v>#REF!</v>
      </c>
      <c r="BA131" t="e">
        <f t="shared" si="8"/>
        <v>#REF!</v>
      </c>
      <c r="BB131" s="27" t="e">
        <f t="shared" si="9"/>
        <v>#REF!</v>
      </c>
    </row>
    <row r="132" spans="1:54" x14ac:dyDescent="0.35">
      <c r="A132" t="s">
        <v>7974</v>
      </c>
      <c r="B132" s="25" t="e">
        <f>IF('Crisis Indicator Data'!#REF!="No Data",1,IF(#REF!&lt;&gt;"",1,0))</f>
        <v>#REF!</v>
      </c>
      <c r="C132" s="25" t="e">
        <f>IF('Crisis Indicator Data'!#REF!="No Data",1,IF(#REF!&lt;&gt;"",1,0))</f>
        <v>#REF!</v>
      </c>
      <c r="D132" s="25" t="e">
        <f>IF('Crisis Indicator Data'!#REF!="No Data",1,IF(#REF!&lt;&gt;"",1,0))</f>
        <v>#REF!</v>
      </c>
      <c r="E132" s="25" t="e">
        <f>IF('Crisis Indicator Data'!#REF!="No Data",1,IF(#REF!&lt;&gt;"",1,0))</f>
        <v>#REF!</v>
      </c>
      <c r="F132" s="25" t="e">
        <f>IF('Crisis Indicator Data'!#REF!="No Data",1,IF(#REF!&lt;&gt;"",1,0))</f>
        <v>#REF!</v>
      </c>
      <c r="G132" s="25" t="e">
        <f>IF('Crisis Indicator Data'!#REF!="No Data",1,IF(#REF!&lt;&gt;"",1,0))</f>
        <v>#REF!</v>
      </c>
      <c r="H132" s="25" t="e">
        <f>IF('Crisis Indicator Data'!#REF!="No Data",1,IF(#REF!&lt;&gt;"",1,0))</f>
        <v>#REF!</v>
      </c>
      <c r="I132" s="25" t="e">
        <f>IF('Crisis Indicator Data'!#REF!="No Data",1,IF(#REF!&lt;&gt;"",1,0))</f>
        <v>#REF!</v>
      </c>
      <c r="J132" s="25" t="e">
        <f>IF('Crisis Indicator Data'!#REF!="No Data",1,IF(#REF!&lt;&gt;"",1,0))</f>
        <v>#REF!</v>
      </c>
      <c r="K132" s="25" t="e">
        <f>IF('Crisis Indicator Data'!#REF!="No Data",1,IF(#REF!&lt;&gt;"",1,0))</f>
        <v>#REF!</v>
      </c>
      <c r="L132" s="25" t="e">
        <f>IF('Crisis Indicator Data'!#REF!="No Data",1,IF(#REF!&lt;&gt;"",1,0))</f>
        <v>#REF!</v>
      </c>
      <c r="M132" s="25" t="e">
        <f>IF('Crisis Indicator Data'!#REF!="No Data",1,IF(#REF!&lt;&gt;"",1,0))</f>
        <v>#REF!</v>
      </c>
      <c r="N132" s="25" t="e">
        <f>IF('Crisis Indicator Data'!#REF!="No Data",1,IF(#REF!&lt;&gt;"",1,0))</f>
        <v>#REF!</v>
      </c>
      <c r="O132" s="25" t="e">
        <f>IF('Crisis Indicator Data'!#REF!="No Data",1,IF(#REF!&lt;&gt;"",1,0))</f>
        <v>#REF!</v>
      </c>
      <c r="P132" s="25" t="e">
        <f>IF('Crisis Indicator Data'!#REF!="No Data",1,IF(#REF!&lt;&gt;"",1,0))</f>
        <v>#REF!</v>
      </c>
      <c r="Q132" s="25" t="e">
        <f>IF('Crisis Indicator Data'!#REF!="No Data",1,IF(#REF!&lt;&gt;"",1,0))</f>
        <v>#REF!</v>
      </c>
      <c r="R132" s="25" t="e">
        <f>IF('Crisis Indicator Data'!#REF!="No Data",1,IF(#REF!&lt;&gt;"",1,0))</f>
        <v>#REF!</v>
      </c>
      <c r="S132" s="25" t="e">
        <f>IF('Crisis Indicator Data'!#REF!="No Data",1,IF(#REF!&lt;&gt;"",1,0))</f>
        <v>#REF!</v>
      </c>
      <c r="T132" s="25" t="e">
        <f>IF('Crisis Indicator Data'!#REF!="No Data",1,IF(#REF!&lt;&gt;"",1,0))</f>
        <v>#REF!</v>
      </c>
      <c r="U132" s="25" t="e">
        <f>IF('Crisis Indicator Data'!#REF!="No Data",1,IF(#REF!&lt;&gt;"",1,0))</f>
        <v>#REF!</v>
      </c>
      <c r="V132" s="25" t="e">
        <f>IF('Crisis Indicator Data'!#REF!="No Data",1,IF(#REF!&lt;&gt;"",1,0))</f>
        <v>#REF!</v>
      </c>
      <c r="W132" s="25" t="e">
        <f>IF('Crisis Indicator Data'!#REF!="No Data",1,IF(#REF!&lt;&gt;"",1,0))</f>
        <v>#REF!</v>
      </c>
      <c r="X132" s="25" t="e">
        <f>IF('Crisis Indicator Data'!#REF!="No Data",1,IF(#REF!&lt;&gt;"",1,0))</f>
        <v>#REF!</v>
      </c>
      <c r="Y132" s="25" t="e">
        <f>IF('Crisis Indicator Data'!#REF!="No Data",1,IF(#REF!&lt;&gt;"",1,0))</f>
        <v>#REF!</v>
      </c>
      <c r="Z132" s="25" t="e">
        <f>IF('Crisis Indicator Data'!#REF!="No Data",1,IF(#REF!&lt;&gt;"",1,0))</f>
        <v>#REF!</v>
      </c>
      <c r="AA132" s="25" t="e">
        <f>IF('Crisis Indicator Data'!#REF!="No Data",1,IF(#REF!&lt;&gt;"",1,0))</f>
        <v>#REF!</v>
      </c>
      <c r="AB132" s="25" t="e">
        <f>IF('Crisis Indicator Data'!#REF!="No Data",1,IF(#REF!&lt;&gt;"",1,0))</f>
        <v>#REF!</v>
      </c>
      <c r="AC132" s="25" t="e">
        <f>IF('Crisis Indicator Data'!#REF!="No Data",1,IF(#REF!&lt;&gt;"",1,0))</f>
        <v>#REF!</v>
      </c>
      <c r="AD132" s="25" t="e">
        <f>IF('Crisis Indicator Data'!#REF!="No Data",1,IF(#REF!&lt;&gt;"",1,0))</f>
        <v>#REF!</v>
      </c>
      <c r="AE132" s="25" t="e">
        <f>IF('Crisis Indicator Data'!#REF!="No Data",1,IF(#REF!&lt;&gt;"",1,0))</f>
        <v>#REF!</v>
      </c>
      <c r="AF132" s="25" t="e">
        <f>IF('Crisis Indicator Data'!#REF!="No Data",1,IF(#REF!&lt;&gt;"",1,0))</f>
        <v>#REF!</v>
      </c>
      <c r="AG132" s="25" t="e">
        <f>IF('Crisis Indicator Data'!#REF!="No Data",1,IF(#REF!&lt;&gt;"",1,0))</f>
        <v>#REF!</v>
      </c>
      <c r="AH132" s="25" t="e">
        <f>IF('Crisis Indicator Data'!#REF!="No Data",1,IF(#REF!&lt;&gt;"",1,0))</f>
        <v>#REF!</v>
      </c>
      <c r="AI132" s="25" t="e">
        <f>IF('Crisis Indicator Data'!#REF!="No Data",1,IF(#REF!&lt;&gt;"",1,0))</f>
        <v>#REF!</v>
      </c>
      <c r="AJ132" s="25" t="e">
        <f>IF('Crisis Indicator Data'!#REF!="No Data",1,IF(#REF!&lt;&gt;"",1,0))</f>
        <v>#REF!</v>
      </c>
      <c r="AK132" s="25" t="e">
        <f>IF('Crisis Indicator Data'!#REF!="No Data",1,IF(#REF!&lt;&gt;"",1,0))</f>
        <v>#REF!</v>
      </c>
      <c r="AL132" s="25" t="e">
        <f>IF('Crisis Indicator Data'!#REF!="No Data",1,IF(#REF!&lt;&gt;"",1,0))</f>
        <v>#REF!</v>
      </c>
      <c r="AM132" s="25" t="e">
        <f>IF('Crisis Indicator Data'!#REF!="No Data",1,IF(#REF!&lt;&gt;"",1,0))</f>
        <v>#REF!</v>
      </c>
      <c r="AN132" s="25" t="e">
        <f>IF('Crisis Indicator Data'!#REF!="No Data",1,IF(#REF!&lt;&gt;"",1,0))</f>
        <v>#REF!</v>
      </c>
      <c r="AO132" s="25" t="e">
        <f>IF('Crisis Indicator Data'!#REF!="No Data",1,IF(#REF!&lt;&gt;"",1,0))</f>
        <v>#REF!</v>
      </c>
      <c r="AP132" s="25" t="e">
        <f>IF('Crisis Indicator Data'!#REF!="No Data",1,IF(#REF!&lt;&gt;"",1,0))</f>
        <v>#REF!</v>
      </c>
      <c r="AQ132" s="25" t="e">
        <f>IF('Crisis Indicator Data'!#REF!="No Data",1,IF(#REF!&lt;&gt;"",1,0))</f>
        <v>#REF!</v>
      </c>
      <c r="AR132" s="25" t="e">
        <f>IF('Crisis Indicator Data'!#REF!="No Data",1,IF(#REF!&lt;&gt;"",1,0))</f>
        <v>#REF!</v>
      </c>
      <c r="AS132" s="25" t="e">
        <f>IF('Crisis Indicator Data'!#REF!="No Data",1,IF(#REF!&lt;&gt;"",1,0))</f>
        <v>#REF!</v>
      </c>
      <c r="AT132" s="25" t="e">
        <f>IF('Crisis Indicator Data'!#REF!="No Data",1,IF(#REF!&lt;&gt;"",1,0))</f>
        <v>#REF!</v>
      </c>
      <c r="AU132" s="25" t="e">
        <f>IF('Crisis Indicator Data'!#REF!="No Data",1,IF(#REF!&lt;&gt;"",1,0))</f>
        <v>#REF!</v>
      </c>
      <c r="AV132" s="25" t="e">
        <f>IF('Crisis Indicator Data'!#REF!="No Data",1,IF(#REF!&lt;&gt;"",1,0))</f>
        <v>#REF!</v>
      </c>
      <c r="AW132" s="25" t="e">
        <f>IF('Crisis Indicator Data'!#REF!="No Data",1,IF(#REF!&lt;&gt;"",1,0))</f>
        <v>#REF!</v>
      </c>
      <c r="AX132" s="25" t="e">
        <f>IF('Crisis Indicator Data'!#REF!="No Data",1,IF(#REF!&lt;&gt;"",1,0))</f>
        <v>#REF!</v>
      </c>
      <c r="AY132" s="25" t="e">
        <f>IF('Crisis Indicator Data'!#REF!="No Data",1,IF(#REF!&lt;&gt;"",1,0))</f>
        <v>#REF!</v>
      </c>
      <c r="AZ132" s="25" t="e">
        <f>IF('Crisis Indicator Data'!#REF!="No Data",1,IF(#REF!&lt;&gt;"",1,0))</f>
        <v>#REF!</v>
      </c>
      <c r="BA132" t="e">
        <f t="shared" si="8"/>
        <v>#REF!</v>
      </c>
      <c r="BB132" s="27" t="e">
        <f t="shared" si="9"/>
        <v>#REF!</v>
      </c>
    </row>
    <row r="133" spans="1:54" x14ac:dyDescent="0.35">
      <c r="A133" t="s">
        <v>7979</v>
      </c>
      <c r="B133" s="25" t="e">
        <f>IF('Crisis Indicator Data'!#REF!="No Data",1,IF(#REF!&lt;&gt;"",1,0))</f>
        <v>#REF!</v>
      </c>
      <c r="C133" s="25" t="e">
        <f>IF('Crisis Indicator Data'!#REF!="No Data",1,IF(#REF!&lt;&gt;"",1,0))</f>
        <v>#REF!</v>
      </c>
      <c r="D133" s="25" t="e">
        <f>IF('Crisis Indicator Data'!#REF!="No Data",1,IF(#REF!&lt;&gt;"",1,0))</f>
        <v>#REF!</v>
      </c>
      <c r="E133" s="25" t="e">
        <f>IF('Crisis Indicator Data'!#REF!="No Data",1,IF(#REF!&lt;&gt;"",1,0))</f>
        <v>#REF!</v>
      </c>
      <c r="F133" s="25" t="e">
        <f>IF('Crisis Indicator Data'!#REF!="No Data",1,IF(#REF!&lt;&gt;"",1,0))</f>
        <v>#REF!</v>
      </c>
      <c r="G133" s="25" t="e">
        <f>IF('Crisis Indicator Data'!#REF!="No Data",1,IF(#REF!&lt;&gt;"",1,0))</f>
        <v>#REF!</v>
      </c>
      <c r="H133" s="25" t="e">
        <f>IF('Crisis Indicator Data'!#REF!="No Data",1,IF(#REF!&lt;&gt;"",1,0))</f>
        <v>#REF!</v>
      </c>
      <c r="I133" s="25" t="e">
        <f>IF('Crisis Indicator Data'!#REF!="No Data",1,IF(#REF!&lt;&gt;"",1,0))</f>
        <v>#REF!</v>
      </c>
      <c r="J133" s="25" t="e">
        <f>IF('Crisis Indicator Data'!#REF!="No Data",1,IF(#REF!&lt;&gt;"",1,0))</f>
        <v>#REF!</v>
      </c>
      <c r="K133" s="25" t="e">
        <f>IF('Crisis Indicator Data'!#REF!="No Data",1,IF(#REF!&lt;&gt;"",1,0))</f>
        <v>#REF!</v>
      </c>
      <c r="L133" s="25" t="e">
        <f>IF('Crisis Indicator Data'!#REF!="No Data",1,IF(#REF!&lt;&gt;"",1,0))</f>
        <v>#REF!</v>
      </c>
      <c r="M133" s="25" t="e">
        <f>IF('Crisis Indicator Data'!#REF!="No Data",1,IF(#REF!&lt;&gt;"",1,0))</f>
        <v>#REF!</v>
      </c>
      <c r="N133" s="25" t="e">
        <f>IF('Crisis Indicator Data'!#REF!="No Data",1,IF(#REF!&lt;&gt;"",1,0))</f>
        <v>#REF!</v>
      </c>
      <c r="O133" s="25" t="e">
        <f>IF('Crisis Indicator Data'!#REF!="No Data",1,IF(#REF!&lt;&gt;"",1,0))</f>
        <v>#REF!</v>
      </c>
      <c r="P133" s="25" t="e">
        <f>IF('Crisis Indicator Data'!#REF!="No Data",1,IF(#REF!&lt;&gt;"",1,0))</f>
        <v>#REF!</v>
      </c>
      <c r="Q133" s="25" t="e">
        <f>IF('Crisis Indicator Data'!#REF!="No Data",1,IF(#REF!&lt;&gt;"",1,0))</f>
        <v>#REF!</v>
      </c>
      <c r="R133" s="25" t="e">
        <f>IF('Crisis Indicator Data'!#REF!="No Data",1,IF(#REF!&lt;&gt;"",1,0))</f>
        <v>#REF!</v>
      </c>
      <c r="S133" s="25" t="e">
        <f>IF('Crisis Indicator Data'!#REF!="No Data",1,IF(#REF!&lt;&gt;"",1,0))</f>
        <v>#REF!</v>
      </c>
      <c r="T133" s="25" t="e">
        <f>IF('Crisis Indicator Data'!#REF!="No Data",1,IF(#REF!&lt;&gt;"",1,0))</f>
        <v>#REF!</v>
      </c>
      <c r="U133" s="25" t="e">
        <f>IF('Crisis Indicator Data'!#REF!="No Data",1,IF(#REF!&lt;&gt;"",1,0))</f>
        <v>#REF!</v>
      </c>
      <c r="V133" s="25" t="e">
        <f>IF('Crisis Indicator Data'!#REF!="No Data",1,IF(#REF!&lt;&gt;"",1,0))</f>
        <v>#REF!</v>
      </c>
      <c r="W133" s="25" t="e">
        <f>IF('Crisis Indicator Data'!#REF!="No Data",1,IF(#REF!&lt;&gt;"",1,0))</f>
        <v>#REF!</v>
      </c>
      <c r="X133" s="25" t="e">
        <f>IF('Crisis Indicator Data'!#REF!="No Data",1,IF(#REF!&lt;&gt;"",1,0))</f>
        <v>#REF!</v>
      </c>
      <c r="Y133" s="25" t="e">
        <f>IF('Crisis Indicator Data'!#REF!="No Data",1,IF(#REF!&lt;&gt;"",1,0))</f>
        <v>#REF!</v>
      </c>
      <c r="Z133" s="25" t="e">
        <f>IF('Crisis Indicator Data'!#REF!="No Data",1,IF(#REF!&lt;&gt;"",1,0))</f>
        <v>#REF!</v>
      </c>
      <c r="AA133" s="25" t="e">
        <f>IF('Crisis Indicator Data'!#REF!="No Data",1,IF(#REF!&lt;&gt;"",1,0))</f>
        <v>#REF!</v>
      </c>
      <c r="AB133" s="25" t="e">
        <f>IF('Crisis Indicator Data'!#REF!="No Data",1,IF(#REF!&lt;&gt;"",1,0))</f>
        <v>#REF!</v>
      </c>
      <c r="AC133" s="25" t="e">
        <f>IF('Crisis Indicator Data'!#REF!="No Data",1,IF(#REF!&lt;&gt;"",1,0))</f>
        <v>#REF!</v>
      </c>
      <c r="AD133" s="25" t="e">
        <f>IF('Crisis Indicator Data'!#REF!="No Data",1,IF(#REF!&lt;&gt;"",1,0))</f>
        <v>#REF!</v>
      </c>
      <c r="AE133" s="25" t="e">
        <f>IF('Crisis Indicator Data'!#REF!="No Data",1,IF(#REF!&lt;&gt;"",1,0))</f>
        <v>#REF!</v>
      </c>
      <c r="AF133" s="25" t="e">
        <f>IF('Crisis Indicator Data'!#REF!="No Data",1,IF(#REF!&lt;&gt;"",1,0))</f>
        <v>#REF!</v>
      </c>
      <c r="AG133" s="25" t="e">
        <f>IF('Crisis Indicator Data'!#REF!="No Data",1,IF(#REF!&lt;&gt;"",1,0))</f>
        <v>#REF!</v>
      </c>
      <c r="AH133" s="25" t="e">
        <f>IF('Crisis Indicator Data'!#REF!="No Data",1,IF(#REF!&lt;&gt;"",1,0))</f>
        <v>#REF!</v>
      </c>
      <c r="AI133" s="25" t="e">
        <f>IF('Crisis Indicator Data'!#REF!="No Data",1,IF(#REF!&lt;&gt;"",1,0))</f>
        <v>#REF!</v>
      </c>
      <c r="AJ133" s="25" t="e">
        <f>IF('Crisis Indicator Data'!#REF!="No Data",1,IF(#REF!&lt;&gt;"",1,0))</f>
        <v>#REF!</v>
      </c>
      <c r="AK133" s="25" t="e">
        <f>IF('Crisis Indicator Data'!#REF!="No Data",1,IF(#REF!&lt;&gt;"",1,0))</f>
        <v>#REF!</v>
      </c>
      <c r="AL133" s="25" t="e">
        <f>IF('Crisis Indicator Data'!#REF!="No Data",1,IF(#REF!&lt;&gt;"",1,0))</f>
        <v>#REF!</v>
      </c>
      <c r="AM133" s="25" t="e">
        <f>IF('Crisis Indicator Data'!#REF!="No Data",1,IF(#REF!&lt;&gt;"",1,0))</f>
        <v>#REF!</v>
      </c>
      <c r="AN133" s="25" t="e">
        <f>IF('Crisis Indicator Data'!#REF!="No Data",1,IF(#REF!&lt;&gt;"",1,0))</f>
        <v>#REF!</v>
      </c>
      <c r="AO133" s="25" t="e">
        <f>IF('Crisis Indicator Data'!#REF!="No Data",1,IF(#REF!&lt;&gt;"",1,0))</f>
        <v>#REF!</v>
      </c>
      <c r="AP133" s="25" t="e">
        <f>IF('Crisis Indicator Data'!#REF!="No Data",1,IF(#REF!&lt;&gt;"",1,0))</f>
        <v>#REF!</v>
      </c>
      <c r="AQ133" s="25" t="e">
        <f>IF('Crisis Indicator Data'!#REF!="No Data",1,IF(#REF!&lt;&gt;"",1,0))</f>
        <v>#REF!</v>
      </c>
      <c r="AR133" s="25" t="e">
        <f>IF('Crisis Indicator Data'!#REF!="No Data",1,IF(#REF!&lt;&gt;"",1,0))</f>
        <v>#REF!</v>
      </c>
      <c r="AS133" s="25" t="e">
        <f>IF('Crisis Indicator Data'!#REF!="No Data",1,IF(#REF!&lt;&gt;"",1,0))</f>
        <v>#REF!</v>
      </c>
      <c r="AT133" s="25" t="e">
        <f>IF('Crisis Indicator Data'!#REF!="No Data",1,IF(#REF!&lt;&gt;"",1,0))</f>
        <v>#REF!</v>
      </c>
      <c r="AU133" s="25" t="e">
        <f>IF('Crisis Indicator Data'!#REF!="No Data",1,IF(#REF!&lt;&gt;"",1,0))</f>
        <v>#REF!</v>
      </c>
      <c r="AV133" s="25" t="e">
        <f>IF('Crisis Indicator Data'!#REF!="No Data",1,IF(#REF!&lt;&gt;"",1,0))</f>
        <v>#REF!</v>
      </c>
      <c r="AW133" s="25" t="e">
        <f>IF('Crisis Indicator Data'!#REF!="No Data",1,IF(#REF!&lt;&gt;"",1,0))</f>
        <v>#REF!</v>
      </c>
      <c r="AX133" s="25" t="e">
        <f>IF('Crisis Indicator Data'!#REF!="No Data",1,IF(#REF!&lt;&gt;"",1,0))</f>
        <v>#REF!</v>
      </c>
      <c r="AY133" s="25" t="e">
        <f>IF('Crisis Indicator Data'!#REF!="No Data",1,IF(#REF!&lt;&gt;"",1,0))</f>
        <v>#REF!</v>
      </c>
      <c r="AZ133" s="25" t="e">
        <f>IF('Crisis Indicator Data'!#REF!="No Data",1,IF(#REF!&lt;&gt;"",1,0))</f>
        <v>#REF!</v>
      </c>
      <c r="BA133" t="e">
        <f t="shared" si="8"/>
        <v>#REF!</v>
      </c>
      <c r="BB133" s="27" t="e">
        <f t="shared" si="9"/>
        <v>#REF!</v>
      </c>
    </row>
    <row r="134" spans="1:54" x14ac:dyDescent="0.35">
      <c r="A134" t="s">
        <v>7988</v>
      </c>
      <c r="B134" s="25" t="e">
        <f>IF('Crisis Indicator Data'!#REF!="No Data",1,IF(#REF!&lt;&gt;"",1,0))</f>
        <v>#REF!</v>
      </c>
      <c r="C134" s="25" t="e">
        <f>IF('Crisis Indicator Data'!#REF!="No Data",1,IF(#REF!&lt;&gt;"",1,0))</f>
        <v>#REF!</v>
      </c>
      <c r="D134" s="25" t="e">
        <f>IF('Crisis Indicator Data'!#REF!="No Data",1,IF(#REF!&lt;&gt;"",1,0))</f>
        <v>#REF!</v>
      </c>
      <c r="E134" s="25" t="e">
        <f>IF('Crisis Indicator Data'!#REF!="No Data",1,IF(#REF!&lt;&gt;"",1,0))</f>
        <v>#REF!</v>
      </c>
      <c r="F134" s="25" t="e">
        <f>IF('Crisis Indicator Data'!#REF!="No Data",1,IF(#REF!&lt;&gt;"",1,0))</f>
        <v>#REF!</v>
      </c>
      <c r="G134" s="25" t="e">
        <f>IF('Crisis Indicator Data'!#REF!="No Data",1,IF(#REF!&lt;&gt;"",1,0))</f>
        <v>#REF!</v>
      </c>
      <c r="H134" s="25" t="e">
        <f>IF('Crisis Indicator Data'!#REF!="No Data",1,IF(#REF!&lt;&gt;"",1,0))</f>
        <v>#REF!</v>
      </c>
      <c r="I134" s="25" t="e">
        <f>IF('Crisis Indicator Data'!#REF!="No Data",1,IF(#REF!&lt;&gt;"",1,0))</f>
        <v>#REF!</v>
      </c>
      <c r="J134" s="25" t="e">
        <f>IF('Crisis Indicator Data'!#REF!="No Data",1,IF(#REF!&lt;&gt;"",1,0))</f>
        <v>#REF!</v>
      </c>
      <c r="K134" s="25" t="e">
        <f>IF('Crisis Indicator Data'!#REF!="No Data",1,IF(#REF!&lt;&gt;"",1,0))</f>
        <v>#REF!</v>
      </c>
      <c r="L134" s="25" t="e">
        <f>IF('Crisis Indicator Data'!#REF!="No Data",1,IF(#REF!&lt;&gt;"",1,0))</f>
        <v>#REF!</v>
      </c>
      <c r="M134" s="25" t="e">
        <f>IF('Crisis Indicator Data'!#REF!="No Data",1,IF(#REF!&lt;&gt;"",1,0))</f>
        <v>#REF!</v>
      </c>
      <c r="N134" s="25" t="e">
        <f>IF('Crisis Indicator Data'!#REF!="No Data",1,IF(#REF!&lt;&gt;"",1,0))</f>
        <v>#REF!</v>
      </c>
      <c r="O134" s="25" t="e">
        <f>IF('Crisis Indicator Data'!#REF!="No Data",1,IF(#REF!&lt;&gt;"",1,0))</f>
        <v>#REF!</v>
      </c>
      <c r="P134" s="25" t="e">
        <f>IF('Crisis Indicator Data'!#REF!="No Data",1,IF(#REF!&lt;&gt;"",1,0))</f>
        <v>#REF!</v>
      </c>
      <c r="Q134" s="25" t="e">
        <f>IF('Crisis Indicator Data'!#REF!="No Data",1,IF(#REF!&lt;&gt;"",1,0))</f>
        <v>#REF!</v>
      </c>
      <c r="R134" s="25" t="e">
        <f>IF('Crisis Indicator Data'!#REF!="No Data",1,IF(#REF!&lt;&gt;"",1,0))</f>
        <v>#REF!</v>
      </c>
      <c r="S134" s="25" t="e">
        <f>IF('Crisis Indicator Data'!#REF!="No Data",1,IF(#REF!&lt;&gt;"",1,0))</f>
        <v>#REF!</v>
      </c>
      <c r="T134" s="25" t="e">
        <f>IF('Crisis Indicator Data'!#REF!="No Data",1,IF(#REF!&lt;&gt;"",1,0))</f>
        <v>#REF!</v>
      </c>
      <c r="U134" s="25" t="e">
        <f>IF('Crisis Indicator Data'!#REF!="No Data",1,IF(#REF!&lt;&gt;"",1,0))</f>
        <v>#REF!</v>
      </c>
      <c r="V134" s="25" t="e">
        <f>IF('Crisis Indicator Data'!#REF!="No Data",1,IF(#REF!&lt;&gt;"",1,0))</f>
        <v>#REF!</v>
      </c>
      <c r="W134" s="25" t="e">
        <f>IF('Crisis Indicator Data'!#REF!="No Data",1,IF(#REF!&lt;&gt;"",1,0))</f>
        <v>#REF!</v>
      </c>
      <c r="X134" s="25" t="e">
        <f>IF('Crisis Indicator Data'!#REF!="No Data",1,IF(#REF!&lt;&gt;"",1,0))</f>
        <v>#REF!</v>
      </c>
      <c r="Y134" s="25" t="e">
        <f>IF('Crisis Indicator Data'!#REF!="No Data",1,IF(#REF!&lt;&gt;"",1,0))</f>
        <v>#REF!</v>
      </c>
      <c r="Z134" s="25" t="e">
        <f>IF('Crisis Indicator Data'!#REF!="No Data",1,IF(#REF!&lt;&gt;"",1,0))</f>
        <v>#REF!</v>
      </c>
      <c r="AA134" s="25" t="e">
        <f>IF('Crisis Indicator Data'!#REF!="No Data",1,IF(#REF!&lt;&gt;"",1,0))</f>
        <v>#REF!</v>
      </c>
      <c r="AB134" s="25" t="e">
        <f>IF('Crisis Indicator Data'!#REF!="No Data",1,IF(#REF!&lt;&gt;"",1,0))</f>
        <v>#REF!</v>
      </c>
      <c r="AC134" s="25" t="e">
        <f>IF('Crisis Indicator Data'!#REF!="No Data",1,IF(#REF!&lt;&gt;"",1,0))</f>
        <v>#REF!</v>
      </c>
      <c r="AD134" s="25" t="e">
        <f>IF('Crisis Indicator Data'!#REF!="No Data",1,IF(#REF!&lt;&gt;"",1,0))</f>
        <v>#REF!</v>
      </c>
      <c r="AE134" s="25" t="e">
        <f>IF('Crisis Indicator Data'!#REF!="No Data",1,IF(#REF!&lt;&gt;"",1,0))</f>
        <v>#REF!</v>
      </c>
      <c r="AF134" s="25" t="e">
        <f>IF('Crisis Indicator Data'!#REF!="No Data",1,IF(#REF!&lt;&gt;"",1,0))</f>
        <v>#REF!</v>
      </c>
      <c r="AG134" s="25" t="e">
        <f>IF('Crisis Indicator Data'!#REF!="No Data",1,IF(#REF!&lt;&gt;"",1,0))</f>
        <v>#REF!</v>
      </c>
      <c r="AH134" s="25" t="e">
        <f>IF('Crisis Indicator Data'!#REF!="No Data",1,IF(#REF!&lt;&gt;"",1,0))</f>
        <v>#REF!</v>
      </c>
      <c r="AI134" s="25" t="e">
        <f>IF('Crisis Indicator Data'!#REF!="No Data",1,IF(#REF!&lt;&gt;"",1,0))</f>
        <v>#REF!</v>
      </c>
      <c r="AJ134" s="25" t="e">
        <f>IF('Crisis Indicator Data'!#REF!="No Data",1,IF(#REF!&lt;&gt;"",1,0))</f>
        <v>#REF!</v>
      </c>
      <c r="AK134" s="25" t="e">
        <f>IF('Crisis Indicator Data'!#REF!="No Data",1,IF(#REF!&lt;&gt;"",1,0))</f>
        <v>#REF!</v>
      </c>
      <c r="AL134" s="25" t="e">
        <f>IF('Crisis Indicator Data'!#REF!="No Data",1,IF(#REF!&lt;&gt;"",1,0))</f>
        <v>#REF!</v>
      </c>
      <c r="AM134" s="25" t="e">
        <f>IF('Crisis Indicator Data'!#REF!="No Data",1,IF(#REF!&lt;&gt;"",1,0))</f>
        <v>#REF!</v>
      </c>
      <c r="AN134" s="25" t="e">
        <f>IF('Crisis Indicator Data'!#REF!="No Data",1,IF(#REF!&lt;&gt;"",1,0))</f>
        <v>#REF!</v>
      </c>
      <c r="AO134" s="25" t="e">
        <f>IF('Crisis Indicator Data'!#REF!="No Data",1,IF(#REF!&lt;&gt;"",1,0))</f>
        <v>#REF!</v>
      </c>
      <c r="AP134" s="25" t="e">
        <f>IF('Crisis Indicator Data'!#REF!="No Data",1,IF(#REF!&lt;&gt;"",1,0))</f>
        <v>#REF!</v>
      </c>
      <c r="AQ134" s="25" t="e">
        <f>IF('Crisis Indicator Data'!#REF!="No Data",1,IF(#REF!&lt;&gt;"",1,0))</f>
        <v>#REF!</v>
      </c>
      <c r="AR134" s="25" t="e">
        <f>IF('Crisis Indicator Data'!#REF!="No Data",1,IF(#REF!&lt;&gt;"",1,0))</f>
        <v>#REF!</v>
      </c>
      <c r="AS134" s="25" t="e">
        <f>IF('Crisis Indicator Data'!#REF!="No Data",1,IF(#REF!&lt;&gt;"",1,0))</f>
        <v>#REF!</v>
      </c>
      <c r="AT134" s="25" t="e">
        <f>IF('Crisis Indicator Data'!#REF!="No Data",1,IF(#REF!&lt;&gt;"",1,0))</f>
        <v>#REF!</v>
      </c>
      <c r="AU134" s="25" t="e">
        <f>IF('Crisis Indicator Data'!#REF!="No Data",1,IF(#REF!&lt;&gt;"",1,0))</f>
        <v>#REF!</v>
      </c>
      <c r="AV134" s="25" t="e">
        <f>IF('Crisis Indicator Data'!#REF!="No Data",1,IF(#REF!&lt;&gt;"",1,0))</f>
        <v>#REF!</v>
      </c>
      <c r="AW134" s="25" t="e">
        <f>IF('Crisis Indicator Data'!#REF!="No Data",1,IF(#REF!&lt;&gt;"",1,0))</f>
        <v>#REF!</v>
      </c>
      <c r="AX134" s="25" t="e">
        <f>IF('Crisis Indicator Data'!#REF!="No Data",1,IF(#REF!&lt;&gt;"",1,0))</f>
        <v>#REF!</v>
      </c>
      <c r="AY134" s="25" t="e">
        <f>IF('Crisis Indicator Data'!#REF!="No Data",1,IF(#REF!&lt;&gt;"",1,0))</f>
        <v>#REF!</v>
      </c>
      <c r="AZ134" s="25" t="e">
        <f>IF('Crisis Indicator Data'!#REF!="No Data",1,IF(#REF!&lt;&gt;"",1,0))</f>
        <v>#REF!</v>
      </c>
      <c r="BA134" t="e">
        <f t="shared" si="8"/>
        <v>#REF!</v>
      </c>
      <c r="BB134" s="27" t="e">
        <f t="shared" si="9"/>
        <v>#REF!</v>
      </c>
    </row>
    <row r="135" spans="1:54" x14ac:dyDescent="0.35">
      <c r="A135" t="s">
        <v>7975</v>
      </c>
      <c r="B135" s="25" t="e">
        <f>IF('Crisis Indicator Data'!#REF!="No Data",1,IF(#REF!&lt;&gt;"",1,0))</f>
        <v>#REF!</v>
      </c>
      <c r="C135" s="25" t="e">
        <f>IF('Crisis Indicator Data'!#REF!="No Data",1,IF(#REF!&lt;&gt;"",1,0))</f>
        <v>#REF!</v>
      </c>
      <c r="D135" s="25" t="e">
        <f>IF('Crisis Indicator Data'!#REF!="No Data",1,IF(#REF!&lt;&gt;"",1,0))</f>
        <v>#REF!</v>
      </c>
      <c r="E135" s="25" t="e">
        <f>IF('Crisis Indicator Data'!#REF!="No Data",1,IF(#REF!&lt;&gt;"",1,0))</f>
        <v>#REF!</v>
      </c>
      <c r="F135" s="25" t="e">
        <f>IF('Crisis Indicator Data'!#REF!="No Data",1,IF(#REF!&lt;&gt;"",1,0))</f>
        <v>#REF!</v>
      </c>
      <c r="G135" s="25" t="e">
        <f>IF('Crisis Indicator Data'!#REF!="No Data",1,IF(#REF!&lt;&gt;"",1,0))</f>
        <v>#REF!</v>
      </c>
      <c r="H135" s="25" t="e">
        <f>IF('Crisis Indicator Data'!#REF!="No Data",1,IF(#REF!&lt;&gt;"",1,0))</f>
        <v>#REF!</v>
      </c>
      <c r="I135" s="25" t="e">
        <f>IF('Crisis Indicator Data'!#REF!="No Data",1,IF(#REF!&lt;&gt;"",1,0))</f>
        <v>#REF!</v>
      </c>
      <c r="J135" s="25" t="e">
        <f>IF('Crisis Indicator Data'!#REF!="No Data",1,IF(#REF!&lt;&gt;"",1,0))</f>
        <v>#REF!</v>
      </c>
      <c r="K135" s="25" t="e">
        <f>IF('Crisis Indicator Data'!#REF!="No Data",1,IF(#REF!&lt;&gt;"",1,0))</f>
        <v>#REF!</v>
      </c>
      <c r="L135" s="25" t="e">
        <f>IF('Crisis Indicator Data'!#REF!="No Data",1,IF(#REF!&lt;&gt;"",1,0))</f>
        <v>#REF!</v>
      </c>
      <c r="M135" s="25" t="e">
        <f>IF('Crisis Indicator Data'!#REF!="No Data",1,IF(#REF!&lt;&gt;"",1,0))</f>
        <v>#REF!</v>
      </c>
      <c r="N135" s="25" t="e">
        <f>IF('Crisis Indicator Data'!#REF!="No Data",1,IF(#REF!&lt;&gt;"",1,0))</f>
        <v>#REF!</v>
      </c>
      <c r="O135" s="25" t="e">
        <f>IF('Crisis Indicator Data'!#REF!="No Data",1,IF(#REF!&lt;&gt;"",1,0))</f>
        <v>#REF!</v>
      </c>
      <c r="P135" s="25" t="e">
        <f>IF('Crisis Indicator Data'!#REF!="No Data",1,IF(#REF!&lt;&gt;"",1,0))</f>
        <v>#REF!</v>
      </c>
      <c r="Q135" s="25" t="e">
        <f>IF('Crisis Indicator Data'!#REF!="No Data",1,IF(#REF!&lt;&gt;"",1,0))</f>
        <v>#REF!</v>
      </c>
      <c r="R135" s="25" t="e">
        <f>IF('Crisis Indicator Data'!#REF!="No Data",1,IF(#REF!&lt;&gt;"",1,0))</f>
        <v>#REF!</v>
      </c>
      <c r="S135" s="25" t="e">
        <f>IF('Crisis Indicator Data'!#REF!="No Data",1,IF(#REF!&lt;&gt;"",1,0))</f>
        <v>#REF!</v>
      </c>
      <c r="T135" s="25" t="e">
        <f>IF('Crisis Indicator Data'!#REF!="No Data",1,IF(#REF!&lt;&gt;"",1,0))</f>
        <v>#REF!</v>
      </c>
      <c r="U135" s="25" t="e">
        <f>IF('Crisis Indicator Data'!#REF!="No Data",1,IF(#REF!&lt;&gt;"",1,0))</f>
        <v>#REF!</v>
      </c>
      <c r="V135" s="25" t="e">
        <f>IF('Crisis Indicator Data'!#REF!="No Data",1,IF(#REF!&lt;&gt;"",1,0))</f>
        <v>#REF!</v>
      </c>
      <c r="W135" s="25" t="e">
        <f>IF('Crisis Indicator Data'!#REF!="No Data",1,IF(#REF!&lt;&gt;"",1,0))</f>
        <v>#REF!</v>
      </c>
      <c r="X135" s="25" t="e">
        <f>IF('Crisis Indicator Data'!#REF!="No Data",1,IF(#REF!&lt;&gt;"",1,0))</f>
        <v>#REF!</v>
      </c>
      <c r="Y135" s="25" t="e">
        <f>IF('Crisis Indicator Data'!#REF!="No Data",1,IF(#REF!&lt;&gt;"",1,0))</f>
        <v>#REF!</v>
      </c>
      <c r="Z135" s="25" t="e">
        <f>IF('Crisis Indicator Data'!#REF!="No Data",1,IF(#REF!&lt;&gt;"",1,0))</f>
        <v>#REF!</v>
      </c>
      <c r="AA135" s="25" t="e">
        <f>IF('Crisis Indicator Data'!#REF!="No Data",1,IF(#REF!&lt;&gt;"",1,0))</f>
        <v>#REF!</v>
      </c>
      <c r="AB135" s="25" t="e">
        <f>IF('Crisis Indicator Data'!#REF!="No Data",1,IF(#REF!&lt;&gt;"",1,0))</f>
        <v>#REF!</v>
      </c>
      <c r="AC135" s="25" t="e">
        <f>IF('Crisis Indicator Data'!#REF!="No Data",1,IF(#REF!&lt;&gt;"",1,0))</f>
        <v>#REF!</v>
      </c>
      <c r="AD135" s="25" t="e">
        <f>IF('Crisis Indicator Data'!#REF!="No Data",1,IF(#REF!&lt;&gt;"",1,0))</f>
        <v>#REF!</v>
      </c>
      <c r="AE135" s="25" t="e">
        <f>IF('Crisis Indicator Data'!#REF!="No Data",1,IF(#REF!&lt;&gt;"",1,0))</f>
        <v>#REF!</v>
      </c>
      <c r="AF135" s="25" t="e">
        <f>IF('Crisis Indicator Data'!#REF!="No Data",1,IF(#REF!&lt;&gt;"",1,0))</f>
        <v>#REF!</v>
      </c>
      <c r="AG135" s="25" t="e">
        <f>IF('Crisis Indicator Data'!#REF!="No Data",1,IF(#REF!&lt;&gt;"",1,0))</f>
        <v>#REF!</v>
      </c>
      <c r="AH135" s="25" t="e">
        <f>IF('Crisis Indicator Data'!#REF!="No Data",1,IF(#REF!&lt;&gt;"",1,0))</f>
        <v>#REF!</v>
      </c>
      <c r="AI135" s="25" t="e">
        <f>IF('Crisis Indicator Data'!#REF!="No Data",1,IF(#REF!&lt;&gt;"",1,0))</f>
        <v>#REF!</v>
      </c>
      <c r="AJ135" s="25" t="e">
        <f>IF('Crisis Indicator Data'!#REF!="No Data",1,IF(#REF!&lt;&gt;"",1,0))</f>
        <v>#REF!</v>
      </c>
      <c r="AK135" s="25" t="e">
        <f>IF('Crisis Indicator Data'!#REF!="No Data",1,IF(#REF!&lt;&gt;"",1,0))</f>
        <v>#REF!</v>
      </c>
      <c r="AL135" s="25" t="e">
        <f>IF('Crisis Indicator Data'!#REF!="No Data",1,IF(#REF!&lt;&gt;"",1,0))</f>
        <v>#REF!</v>
      </c>
      <c r="AM135" s="25" t="e">
        <f>IF('Crisis Indicator Data'!#REF!="No Data",1,IF(#REF!&lt;&gt;"",1,0))</f>
        <v>#REF!</v>
      </c>
      <c r="AN135" s="25" t="e">
        <f>IF('Crisis Indicator Data'!#REF!="No Data",1,IF(#REF!&lt;&gt;"",1,0))</f>
        <v>#REF!</v>
      </c>
      <c r="AO135" s="25" t="e">
        <f>IF('Crisis Indicator Data'!#REF!="No Data",1,IF(#REF!&lt;&gt;"",1,0))</f>
        <v>#REF!</v>
      </c>
      <c r="AP135" s="25" t="e">
        <f>IF('Crisis Indicator Data'!#REF!="No Data",1,IF(#REF!&lt;&gt;"",1,0))</f>
        <v>#REF!</v>
      </c>
      <c r="AQ135" s="25" t="e">
        <f>IF('Crisis Indicator Data'!#REF!="No Data",1,IF(#REF!&lt;&gt;"",1,0))</f>
        <v>#REF!</v>
      </c>
      <c r="AR135" s="25" t="e">
        <f>IF('Crisis Indicator Data'!#REF!="No Data",1,IF(#REF!&lt;&gt;"",1,0))</f>
        <v>#REF!</v>
      </c>
      <c r="AS135" s="25" t="e">
        <f>IF('Crisis Indicator Data'!#REF!="No Data",1,IF(#REF!&lt;&gt;"",1,0))</f>
        <v>#REF!</v>
      </c>
      <c r="AT135" s="25" t="e">
        <f>IF('Crisis Indicator Data'!#REF!="No Data",1,IF(#REF!&lt;&gt;"",1,0))</f>
        <v>#REF!</v>
      </c>
      <c r="AU135" s="25" t="e">
        <f>IF('Crisis Indicator Data'!#REF!="No Data",1,IF(#REF!&lt;&gt;"",1,0))</f>
        <v>#REF!</v>
      </c>
      <c r="AV135" s="25" t="e">
        <f>IF('Crisis Indicator Data'!#REF!="No Data",1,IF(#REF!&lt;&gt;"",1,0))</f>
        <v>#REF!</v>
      </c>
      <c r="AW135" s="25" t="e">
        <f>IF('Crisis Indicator Data'!#REF!="No Data",1,IF(#REF!&lt;&gt;"",1,0))</f>
        <v>#REF!</v>
      </c>
      <c r="AX135" s="25" t="e">
        <f>IF('Crisis Indicator Data'!#REF!="No Data",1,IF(#REF!&lt;&gt;"",1,0))</f>
        <v>#REF!</v>
      </c>
      <c r="AY135" s="25" t="e">
        <f>IF('Crisis Indicator Data'!#REF!="No Data",1,IF(#REF!&lt;&gt;"",1,0))</f>
        <v>#REF!</v>
      </c>
      <c r="AZ135" s="25" t="e">
        <f>IF('Crisis Indicator Data'!#REF!="No Data",1,IF(#REF!&lt;&gt;"",1,0))</f>
        <v>#REF!</v>
      </c>
      <c r="BA135" t="e">
        <f t="shared" si="8"/>
        <v>#REF!</v>
      </c>
      <c r="BB135" s="27" t="e">
        <f t="shared" si="9"/>
        <v>#REF!</v>
      </c>
    </row>
    <row r="136" spans="1:54" x14ac:dyDescent="0.35">
      <c r="A136" t="s">
        <v>7976</v>
      </c>
      <c r="B136" s="25" t="e">
        <f>IF('Crisis Indicator Data'!#REF!="No Data",1,IF(#REF!&lt;&gt;"",1,0))</f>
        <v>#REF!</v>
      </c>
      <c r="C136" s="25" t="e">
        <f>IF('Crisis Indicator Data'!#REF!="No Data",1,IF(#REF!&lt;&gt;"",1,0))</f>
        <v>#REF!</v>
      </c>
      <c r="D136" s="25" t="e">
        <f>IF('Crisis Indicator Data'!#REF!="No Data",1,IF(#REF!&lt;&gt;"",1,0))</f>
        <v>#REF!</v>
      </c>
      <c r="E136" s="25" t="e">
        <f>IF('Crisis Indicator Data'!#REF!="No Data",1,IF(#REF!&lt;&gt;"",1,0))</f>
        <v>#REF!</v>
      </c>
      <c r="F136" s="25" t="e">
        <f>IF('Crisis Indicator Data'!#REF!="No Data",1,IF(#REF!&lt;&gt;"",1,0))</f>
        <v>#REF!</v>
      </c>
      <c r="G136" s="25" t="e">
        <f>IF('Crisis Indicator Data'!#REF!="No Data",1,IF(#REF!&lt;&gt;"",1,0))</f>
        <v>#REF!</v>
      </c>
      <c r="H136" s="25" t="e">
        <f>IF('Crisis Indicator Data'!#REF!="No Data",1,IF(#REF!&lt;&gt;"",1,0))</f>
        <v>#REF!</v>
      </c>
      <c r="I136" s="25" t="e">
        <f>IF('Crisis Indicator Data'!#REF!="No Data",1,IF(#REF!&lt;&gt;"",1,0))</f>
        <v>#REF!</v>
      </c>
      <c r="J136" s="25" t="e">
        <f>IF('Crisis Indicator Data'!#REF!="No Data",1,IF(#REF!&lt;&gt;"",1,0))</f>
        <v>#REF!</v>
      </c>
      <c r="K136" s="25" t="e">
        <f>IF('Crisis Indicator Data'!#REF!="No Data",1,IF(#REF!&lt;&gt;"",1,0))</f>
        <v>#REF!</v>
      </c>
      <c r="L136" s="25" t="e">
        <f>IF('Crisis Indicator Data'!#REF!="No Data",1,IF(#REF!&lt;&gt;"",1,0))</f>
        <v>#REF!</v>
      </c>
      <c r="M136" s="25" t="e">
        <f>IF('Crisis Indicator Data'!#REF!="No Data",1,IF(#REF!&lt;&gt;"",1,0))</f>
        <v>#REF!</v>
      </c>
      <c r="N136" s="25" t="e">
        <f>IF('Crisis Indicator Data'!#REF!="No Data",1,IF(#REF!&lt;&gt;"",1,0))</f>
        <v>#REF!</v>
      </c>
      <c r="O136" s="25" t="e">
        <f>IF('Crisis Indicator Data'!#REF!="No Data",1,IF(#REF!&lt;&gt;"",1,0))</f>
        <v>#REF!</v>
      </c>
      <c r="P136" s="25" t="e">
        <f>IF('Crisis Indicator Data'!#REF!="No Data",1,IF(#REF!&lt;&gt;"",1,0))</f>
        <v>#REF!</v>
      </c>
      <c r="Q136" s="25" t="e">
        <f>IF('Crisis Indicator Data'!#REF!="No Data",1,IF(#REF!&lt;&gt;"",1,0))</f>
        <v>#REF!</v>
      </c>
      <c r="R136" s="25" t="e">
        <f>IF('Crisis Indicator Data'!#REF!="No Data",1,IF(#REF!&lt;&gt;"",1,0))</f>
        <v>#REF!</v>
      </c>
      <c r="S136" s="25" t="e">
        <f>IF('Crisis Indicator Data'!#REF!="No Data",1,IF(#REF!&lt;&gt;"",1,0))</f>
        <v>#REF!</v>
      </c>
      <c r="T136" s="25" t="e">
        <f>IF('Crisis Indicator Data'!#REF!="No Data",1,IF(#REF!&lt;&gt;"",1,0))</f>
        <v>#REF!</v>
      </c>
      <c r="U136" s="25" t="e">
        <f>IF('Crisis Indicator Data'!#REF!="No Data",1,IF(#REF!&lt;&gt;"",1,0))</f>
        <v>#REF!</v>
      </c>
      <c r="V136" s="25" t="e">
        <f>IF('Crisis Indicator Data'!#REF!="No Data",1,IF(#REF!&lt;&gt;"",1,0))</f>
        <v>#REF!</v>
      </c>
      <c r="W136" s="25" t="e">
        <f>IF('Crisis Indicator Data'!#REF!="No Data",1,IF(#REF!&lt;&gt;"",1,0))</f>
        <v>#REF!</v>
      </c>
      <c r="X136" s="25" t="e">
        <f>IF('Crisis Indicator Data'!#REF!="No Data",1,IF(#REF!&lt;&gt;"",1,0))</f>
        <v>#REF!</v>
      </c>
      <c r="Y136" s="25" t="e">
        <f>IF('Crisis Indicator Data'!#REF!="No Data",1,IF(#REF!&lt;&gt;"",1,0))</f>
        <v>#REF!</v>
      </c>
      <c r="Z136" s="25" t="e">
        <f>IF('Crisis Indicator Data'!#REF!="No Data",1,IF(#REF!&lt;&gt;"",1,0))</f>
        <v>#REF!</v>
      </c>
      <c r="AA136" s="25" t="e">
        <f>IF('Crisis Indicator Data'!#REF!="No Data",1,IF(#REF!&lt;&gt;"",1,0))</f>
        <v>#REF!</v>
      </c>
      <c r="AB136" s="25" t="e">
        <f>IF('Crisis Indicator Data'!#REF!="No Data",1,IF(#REF!&lt;&gt;"",1,0))</f>
        <v>#REF!</v>
      </c>
      <c r="AC136" s="25" t="e">
        <f>IF('Crisis Indicator Data'!#REF!="No Data",1,IF(#REF!&lt;&gt;"",1,0))</f>
        <v>#REF!</v>
      </c>
      <c r="AD136" s="25" t="e">
        <f>IF('Crisis Indicator Data'!#REF!="No Data",1,IF(#REF!&lt;&gt;"",1,0))</f>
        <v>#REF!</v>
      </c>
      <c r="AE136" s="25" t="e">
        <f>IF('Crisis Indicator Data'!#REF!="No Data",1,IF(#REF!&lt;&gt;"",1,0))</f>
        <v>#REF!</v>
      </c>
      <c r="AF136" s="25" t="e">
        <f>IF('Crisis Indicator Data'!#REF!="No Data",1,IF(#REF!&lt;&gt;"",1,0))</f>
        <v>#REF!</v>
      </c>
      <c r="AG136" s="25" t="e">
        <f>IF('Crisis Indicator Data'!#REF!="No Data",1,IF(#REF!&lt;&gt;"",1,0))</f>
        <v>#REF!</v>
      </c>
      <c r="AH136" s="25" t="e">
        <f>IF('Crisis Indicator Data'!#REF!="No Data",1,IF(#REF!&lt;&gt;"",1,0))</f>
        <v>#REF!</v>
      </c>
      <c r="AI136" s="25" t="e">
        <f>IF('Crisis Indicator Data'!#REF!="No Data",1,IF(#REF!&lt;&gt;"",1,0))</f>
        <v>#REF!</v>
      </c>
      <c r="AJ136" s="25" t="e">
        <f>IF('Crisis Indicator Data'!#REF!="No Data",1,IF(#REF!&lt;&gt;"",1,0))</f>
        <v>#REF!</v>
      </c>
      <c r="AK136" s="25" t="e">
        <f>IF('Crisis Indicator Data'!#REF!="No Data",1,IF(#REF!&lt;&gt;"",1,0))</f>
        <v>#REF!</v>
      </c>
      <c r="AL136" s="25" t="e">
        <f>IF('Crisis Indicator Data'!#REF!="No Data",1,IF(#REF!&lt;&gt;"",1,0))</f>
        <v>#REF!</v>
      </c>
      <c r="AM136" s="25" t="e">
        <f>IF('Crisis Indicator Data'!#REF!="No Data",1,IF(#REF!&lt;&gt;"",1,0))</f>
        <v>#REF!</v>
      </c>
      <c r="AN136" s="25" t="e">
        <f>IF('Crisis Indicator Data'!#REF!="No Data",1,IF(#REF!&lt;&gt;"",1,0))</f>
        <v>#REF!</v>
      </c>
      <c r="AO136" s="25" t="e">
        <f>IF('Crisis Indicator Data'!#REF!="No Data",1,IF(#REF!&lt;&gt;"",1,0))</f>
        <v>#REF!</v>
      </c>
      <c r="AP136" s="25" t="e">
        <f>IF('Crisis Indicator Data'!#REF!="No Data",1,IF(#REF!&lt;&gt;"",1,0))</f>
        <v>#REF!</v>
      </c>
      <c r="AQ136" s="25" t="e">
        <f>IF('Crisis Indicator Data'!#REF!="No Data",1,IF(#REF!&lt;&gt;"",1,0))</f>
        <v>#REF!</v>
      </c>
      <c r="AR136" s="25" t="e">
        <f>IF('Crisis Indicator Data'!#REF!="No Data",1,IF(#REF!&lt;&gt;"",1,0))</f>
        <v>#REF!</v>
      </c>
      <c r="AS136" s="25" t="e">
        <f>IF('Crisis Indicator Data'!#REF!="No Data",1,IF(#REF!&lt;&gt;"",1,0))</f>
        <v>#REF!</v>
      </c>
      <c r="AT136" s="25" t="e">
        <f>IF('Crisis Indicator Data'!#REF!="No Data",1,IF(#REF!&lt;&gt;"",1,0))</f>
        <v>#REF!</v>
      </c>
      <c r="AU136" s="25" t="e">
        <f>IF('Crisis Indicator Data'!#REF!="No Data",1,IF(#REF!&lt;&gt;"",1,0))</f>
        <v>#REF!</v>
      </c>
      <c r="AV136" s="25" t="e">
        <f>IF('Crisis Indicator Data'!#REF!="No Data",1,IF(#REF!&lt;&gt;"",1,0))</f>
        <v>#REF!</v>
      </c>
      <c r="AW136" s="25" t="e">
        <f>IF('Crisis Indicator Data'!#REF!="No Data",1,IF(#REF!&lt;&gt;"",1,0))</f>
        <v>#REF!</v>
      </c>
      <c r="AX136" s="25" t="e">
        <f>IF('Crisis Indicator Data'!#REF!="No Data",1,IF(#REF!&lt;&gt;"",1,0))</f>
        <v>#REF!</v>
      </c>
      <c r="AY136" s="25" t="e">
        <f>IF('Crisis Indicator Data'!#REF!="No Data",1,IF(#REF!&lt;&gt;"",1,0))</f>
        <v>#REF!</v>
      </c>
      <c r="AZ136" s="25" t="e">
        <f>IF('Crisis Indicator Data'!#REF!="No Data",1,IF(#REF!&lt;&gt;"",1,0))</f>
        <v>#REF!</v>
      </c>
      <c r="BA136" t="e">
        <f t="shared" si="8"/>
        <v>#REF!</v>
      </c>
      <c r="BB136" s="27" t="e">
        <f t="shared" si="9"/>
        <v>#REF!</v>
      </c>
    </row>
    <row r="137" spans="1:54" x14ac:dyDescent="0.35">
      <c r="A137" t="s">
        <v>7981</v>
      </c>
      <c r="B137" s="25" t="e">
        <f>IF('Crisis Indicator Data'!#REF!="No Data",1,IF(#REF!&lt;&gt;"",1,0))</f>
        <v>#REF!</v>
      </c>
      <c r="C137" s="25" t="e">
        <f>IF('Crisis Indicator Data'!#REF!="No Data",1,IF(#REF!&lt;&gt;"",1,0))</f>
        <v>#REF!</v>
      </c>
      <c r="D137" s="25" t="e">
        <f>IF('Crisis Indicator Data'!#REF!="No Data",1,IF(#REF!&lt;&gt;"",1,0))</f>
        <v>#REF!</v>
      </c>
      <c r="E137" s="25" t="e">
        <f>IF('Crisis Indicator Data'!#REF!="No Data",1,IF(#REF!&lt;&gt;"",1,0))</f>
        <v>#REF!</v>
      </c>
      <c r="F137" s="25" t="e">
        <f>IF('Crisis Indicator Data'!#REF!="No Data",1,IF(#REF!&lt;&gt;"",1,0))</f>
        <v>#REF!</v>
      </c>
      <c r="G137" s="25" t="e">
        <f>IF('Crisis Indicator Data'!#REF!="No Data",1,IF(#REF!&lt;&gt;"",1,0))</f>
        <v>#REF!</v>
      </c>
      <c r="H137" s="25" t="e">
        <f>IF('Crisis Indicator Data'!#REF!="No Data",1,IF(#REF!&lt;&gt;"",1,0))</f>
        <v>#REF!</v>
      </c>
      <c r="I137" s="25" t="e">
        <f>IF('Crisis Indicator Data'!#REF!="No Data",1,IF(#REF!&lt;&gt;"",1,0))</f>
        <v>#REF!</v>
      </c>
      <c r="J137" s="25" t="e">
        <f>IF('Crisis Indicator Data'!#REF!="No Data",1,IF(#REF!&lt;&gt;"",1,0))</f>
        <v>#REF!</v>
      </c>
      <c r="K137" s="25" t="e">
        <f>IF('Crisis Indicator Data'!#REF!="No Data",1,IF(#REF!&lt;&gt;"",1,0))</f>
        <v>#REF!</v>
      </c>
      <c r="L137" s="25" t="e">
        <f>IF('Crisis Indicator Data'!#REF!="No Data",1,IF(#REF!&lt;&gt;"",1,0))</f>
        <v>#REF!</v>
      </c>
      <c r="M137" s="25" t="e">
        <f>IF('Crisis Indicator Data'!#REF!="No Data",1,IF(#REF!&lt;&gt;"",1,0))</f>
        <v>#REF!</v>
      </c>
      <c r="N137" s="25" t="e">
        <f>IF('Crisis Indicator Data'!#REF!="No Data",1,IF(#REF!&lt;&gt;"",1,0))</f>
        <v>#REF!</v>
      </c>
      <c r="O137" s="25" t="e">
        <f>IF('Crisis Indicator Data'!#REF!="No Data",1,IF(#REF!&lt;&gt;"",1,0))</f>
        <v>#REF!</v>
      </c>
      <c r="P137" s="25" t="e">
        <f>IF('Crisis Indicator Data'!#REF!="No Data",1,IF(#REF!&lt;&gt;"",1,0))</f>
        <v>#REF!</v>
      </c>
      <c r="Q137" s="25" t="e">
        <f>IF('Crisis Indicator Data'!#REF!="No Data",1,IF(#REF!&lt;&gt;"",1,0))</f>
        <v>#REF!</v>
      </c>
      <c r="R137" s="25" t="e">
        <f>IF('Crisis Indicator Data'!#REF!="No Data",1,IF(#REF!&lt;&gt;"",1,0))</f>
        <v>#REF!</v>
      </c>
      <c r="S137" s="25" t="e">
        <f>IF('Crisis Indicator Data'!#REF!="No Data",1,IF(#REF!&lt;&gt;"",1,0))</f>
        <v>#REF!</v>
      </c>
      <c r="T137" s="25" t="e">
        <f>IF('Crisis Indicator Data'!#REF!="No Data",1,IF(#REF!&lt;&gt;"",1,0))</f>
        <v>#REF!</v>
      </c>
      <c r="U137" s="25" t="e">
        <f>IF('Crisis Indicator Data'!#REF!="No Data",1,IF(#REF!&lt;&gt;"",1,0))</f>
        <v>#REF!</v>
      </c>
      <c r="V137" s="25" t="e">
        <f>IF('Crisis Indicator Data'!#REF!="No Data",1,IF(#REF!&lt;&gt;"",1,0))</f>
        <v>#REF!</v>
      </c>
      <c r="W137" s="25" t="e">
        <f>IF('Crisis Indicator Data'!#REF!="No Data",1,IF(#REF!&lt;&gt;"",1,0))</f>
        <v>#REF!</v>
      </c>
      <c r="X137" s="25" t="e">
        <f>IF('Crisis Indicator Data'!#REF!="No Data",1,IF(#REF!&lt;&gt;"",1,0))</f>
        <v>#REF!</v>
      </c>
      <c r="Y137" s="25" t="e">
        <f>IF('Crisis Indicator Data'!#REF!="No Data",1,IF(#REF!&lt;&gt;"",1,0))</f>
        <v>#REF!</v>
      </c>
      <c r="Z137" s="25" t="e">
        <f>IF('Crisis Indicator Data'!#REF!="No Data",1,IF(#REF!&lt;&gt;"",1,0))</f>
        <v>#REF!</v>
      </c>
      <c r="AA137" s="25" t="e">
        <f>IF('Crisis Indicator Data'!#REF!="No Data",1,IF(#REF!&lt;&gt;"",1,0))</f>
        <v>#REF!</v>
      </c>
      <c r="AB137" s="25" t="e">
        <f>IF('Crisis Indicator Data'!#REF!="No Data",1,IF(#REF!&lt;&gt;"",1,0))</f>
        <v>#REF!</v>
      </c>
      <c r="AC137" s="25" t="e">
        <f>IF('Crisis Indicator Data'!#REF!="No Data",1,IF(#REF!&lt;&gt;"",1,0))</f>
        <v>#REF!</v>
      </c>
      <c r="AD137" s="25" t="e">
        <f>IF('Crisis Indicator Data'!#REF!="No Data",1,IF(#REF!&lt;&gt;"",1,0))</f>
        <v>#REF!</v>
      </c>
      <c r="AE137" s="25" t="e">
        <f>IF('Crisis Indicator Data'!#REF!="No Data",1,IF(#REF!&lt;&gt;"",1,0))</f>
        <v>#REF!</v>
      </c>
      <c r="AF137" s="25" t="e">
        <f>IF('Crisis Indicator Data'!#REF!="No Data",1,IF(#REF!&lt;&gt;"",1,0))</f>
        <v>#REF!</v>
      </c>
      <c r="AG137" s="25" t="e">
        <f>IF('Crisis Indicator Data'!#REF!="No Data",1,IF(#REF!&lt;&gt;"",1,0))</f>
        <v>#REF!</v>
      </c>
      <c r="AH137" s="25" t="e">
        <f>IF('Crisis Indicator Data'!#REF!="No Data",1,IF(#REF!&lt;&gt;"",1,0))</f>
        <v>#REF!</v>
      </c>
      <c r="AI137" s="25" t="e">
        <f>IF('Crisis Indicator Data'!#REF!="No Data",1,IF(#REF!&lt;&gt;"",1,0))</f>
        <v>#REF!</v>
      </c>
      <c r="AJ137" s="25" t="e">
        <f>IF('Crisis Indicator Data'!#REF!="No Data",1,IF(#REF!&lt;&gt;"",1,0))</f>
        <v>#REF!</v>
      </c>
      <c r="AK137" s="25" t="e">
        <f>IF('Crisis Indicator Data'!#REF!="No Data",1,IF(#REF!&lt;&gt;"",1,0))</f>
        <v>#REF!</v>
      </c>
      <c r="AL137" s="25" t="e">
        <f>IF('Crisis Indicator Data'!#REF!="No Data",1,IF(#REF!&lt;&gt;"",1,0))</f>
        <v>#REF!</v>
      </c>
      <c r="AM137" s="25" t="e">
        <f>IF('Crisis Indicator Data'!#REF!="No Data",1,IF(#REF!&lt;&gt;"",1,0))</f>
        <v>#REF!</v>
      </c>
      <c r="AN137" s="25" t="e">
        <f>IF('Crisis Indicator Data'!#REF!="No Data",1,IF(#REF!&lt;&gt;"",1,0))</f>
        <v>#REF!</v>
      </c>
      <c r="AO137" s="25" t="e">
        <f>IF('Crisis Indicator Data'!#REF!="No Data",1,IF(#REF!&lt;&gt;"",1,0))</f>
        <v>#REF!</v>
      </c>
      <c r="AP137" s="25" t="e">
        <f>IF('Crisis Indicator Data'!#REF!="No Data",1,IF(#REF!&lt;&gt;"",1,0))</f>
        <v>#REF!</v>
      </c>
      <c r="AQ137" s="25" t="e">
        <f>IF('Crisis Indicator Data'!#REF!="No Data",1,IF(#REF!&lt;&gt;"",1,0))</f>
        <v>#REF!</v>
      </c>
      <c r="AR137" s="25" t="e">
        <f>IF('Crisis Indicator Data'!#REF!="No Data",1,IF(#REF!&lt;&gt;"",1,0))</f>
        <v>#REF!</v>
      </c>
      <c r="AS137" s="25" t="e">
        <f>IF('Crisis Indicator Data'!#REF!="No Data",1,IF(#REF!&lt;&gt;"",1,0))</f>
        <v>#REF!</v>
      </c>
      <c r="AT137" s="25" t="e">
        <f>IF('Crisis Indicator Data'!#REF!="No Data",1,IF(#REF!&lt;&gt;"",1,0))</f>
        <v>#REF!</v>
      </c>
      <c r="AU137" s="25" t="e">
        <f>IF('Crisis Indicator Data'!#REF!="No Data",1,IF(#REF!&lt;&gt;"",1,0))</f>
        <v>#REF!</v>
      </c>
      <c r="AV137" s="25" t="e">
        <f>IF('Crisis Indicator Data'!#REF!="No Data",1,IF(#REF!&lt;&gt;"",1,0))</f>
        <v>#REF!</v>
      </c>
      <c r="AW137" s="25" t="e">
        <f>IF('Crisis Indicator Data'!#REF!="No Data",1,IF(#REF!&lt;&gt;"",1,0))</f>
        <v>#REF!</v>
      </c>
      <c r="AX137" s="25" t="e">
        <f>IF('Crisis Indicator Data'!#REF!="No Data",1,IF(#REF!&lt;&gt;"",1,0))</f>
        <v>#REF!</v>
      </c>
      <c r="AY137" s="25" t="e">
        <f>IF('Crisis Indicator Data'!#REF!="No Data",1,IF(#REF!&lt;&gt;"",1,0))</f>
        <v>#REF!</v>
      </c>
      <c r="AZ137" s="25" t="e">
        <f>IF('Crisis Indicator Data'!#REF!="No Data",1,IF(#REF!&lt;&gt;"",1,0))</f>
        <v>#REF!</v>
      </c>
      <c r="BA137" t="e">
        <f t="shared" si="8"/>
        <v>#REF!</v>
      </c>
      <c r="BB137" s="27" t="e">
        <f t="shared" si="9"/>
        <v>#REF!</v>
      </c>
    </row>
    <row r="138" spans="1:54" x14ac:dyDescent="0.35">
      <c r="A138" t="s">
        <v>7986</v>
      </c>
      <c r="B138" s="25" t="e">
        <f>IF('Crisis Indicator Data'!#REF!="No Data",1,IF(#REF!&lt;&gt;"",1,0))</f>
        <v>#REF!</v>
      </c>
      <c r="C138" s="25" t="e">
        <f>IF('Crisis Indicator Data'!#REF!="No Data",1,IF(#REF!&lt;&gt;"",1,0))</f>
        <v>#REF!</v>
      </c>
      <c r="D138" s="25" t="e">
        <f>IF('Crisis Indicator Data'!#REF!="No Data",1,IF(#REF!&lt;&gt;"",1,0))</f>
        <v>#REF!</v>
      </c>
      <c r="E138" s="25" t="e">
        <f>IF('Crisis Indicator Data'!#REF!="No Data",1,IF(#REF!&lt;&gt;"",1,0))</f>
        <v>#REF!</v>
      </c>
      <c r="F138" s="25" t="e">
        <f>IF('Crisis Indicator Data'!#REF!="No Data",1,IF(#REF!&lt;&gt;"",1,0))</f>
        <v>#REF!</v>
      </c>
      <c r="G138" s="25" t="e">
        <f>IF('Crisis Indicator Data'!#REF!="No Data",1,IF(#REF!&lt;&gt;"",1,0))</f>
        <v>#REF!</v>
      </c>
      <c r="H138" s="25" t="e">
        <f>IF('Crisis Indicator Data'!#REF!="No Data",1,IF(#REF!&lt;&gt;"",1,0))</f>
        <v>#REF!</v>
      </c>
      <c r="I138" s="25" t="e">
        <f>IF('Crisis Indicator Data'!#REF!="No Data",1,IF(#REF!&lt;&gt;"",1,0))</f>
        <v>#REF!</v>
      </c>
      <c r="J138" s="25" t="e">
        <f>IF('Crisis Indicator Data'!#REF!="No Data",1,IF(#REF!&lt;&gt;"",1,0))</f>
        <v>#REF!</v>
      </c>
      <c r="K138" s="25" t="e">
        <f>IF('Crisis Indicator Data'!#REF!="No Data",1,IF(#REF!&lt;&gt;"",1,0))</f>
        <v>#REF!</v>
      </c>
      <c r="L138" s="25" t="e">
        <f>IF('Crisis Indicator Data'!#REF!="No Data",1,IF(#REF!&lt;&gt;"",1,0))</f>
        <v>#REF!</v>
      </c>
      <c r="M138" s="25" t="e">
        <f>IF('Crisis Indicator Data'!#REF!="No Data",1,IF(#REF!&lt;&gt;"",1,0))</f>
        <v>#REF!</v>
      </c>
      <c r="N138" s="25" t="e">
        <f>IF('Crisis Indicator Data'!#REF!="No Data",1,IF(#REF!&lt;&gt;"",1,0))</f>
        <v>#REF!</v>
      </c>
      <c r="O138" s="25" t="e">
        <f>IF('Crisis Indicator Data'!#REF!="No Data",1,IF(#REF!&lt;&gt;"",1,0))</f>
        <v>#REF!</v>
      </c>
      <c r="P138" s="25" t="e">
        <f>IF('Crisis Indicator Data'!#REF!="No Data",1,IF(#REF!&lt;&gt;"",1,0))</f>
        <v>#REF!</v>
      </c>
      <c r="Q138" s="25" t="e">
        <f>IF('Crisis Indicator Data'!#REF!="No Data",1,IF(#REF!&lt;&gt;"",1,0))</f>
        <v>#REF!</v>
      </c>
      <c r="R138" s="25" t="e">
        <f>IF('Crisis Indicator Data'!#REF!="No Data",1,IF(#REF!&lt;&gt;"",1,0))</f>
        <v>#REF!</v>
      </c>
      <c r="S138" s="25" t="e">
        <f>IF('Crisis Indicator Data'!#REF!="No Data",1,IF(#REF!&lt;&gt;"",1,0))</f>
        <v>#REF!</v>
      </c>
      <c r="T138" s="25" t="e">
        <f>IF('Crisis Indicator Data'!#REF!="No Data",1,IF(#REF!&lt;&gt;"",1,0))</f>
        <v>#REF!</v>
      </c>
      <c r="U138" s="25" t="e">
        <f>IF('Crisis Indicator Data'!#REF!="No Data",1,IF(#REF!&lt;&gt;"",1,0))</f>
        <v>#REF!</v>
      </c>
      <c r="V138" s="25" t="e">
        <f>IF('Crisis Indicator Data'!#REF!="No Data",1,IF(#REF!&lt;&gt;"",1,0))</f>
        <v>#REF!</v>
      </c>
      <c r="W138" s="25" t="e">
        <f>IF('Crisis Indicator Data'!#REF!="No Data",1,IF(#REF!&lt;&gt;"",1,0))</f>
        <v>#REF!</v>
      </c>
      <c r="X138" s="25" t="e">
        <f>IF('Crisis Indicator Data'!#REF!="No Data",1,IF(#REF!&lt;&gt;"",1,0))</f>
        <v>#REF!</v>
      </c>
      <c r="Y138" s="25" t="e">
        <f>IF('Crisis Indicator Data'!#REF!="No Data",1,IF(#REF!&lt;&gt;"",1,0))</f>
        <v>#REF!</v>
      </c>
      <c r="Z138" s="25" t="e">
        <f>IF('Crisis Indicator Data'!#REF!="No Data",1,IF(#REF!&lt;&gt;"",1,0))</f>
        <v>#REF!</v>
      </c>
      <c r="AA138" s="25" t="e">
        <f>IF('Crisis Indicator Data'!#REF!="No Data",1,IF(#REF!&lt;&gt;"",1,0))</f>
        <v>#REF!</v>
      </c>
      <c r="AB138" s="25" t="e">
        <f>IF('Crisis Indicator Data'!#REF!="No Data",1,IF(#REF!&lt;&gt;"",1,0))</f>
        <v>#REF!</v>
      </c>
      <c r="AC138" s="25" t="e">
        <f>IF('Crisis Indicator Data'!#REF!="No Data",1,IF(#REF!&lt;&gt;"",1,0))</f>
        <v>#REF!</v>
      </c>
      <c r="AD138" s="25" t="e">
        <f>IF('Crisis Indicator Data'!#REF!="No Data",1,IF(#REF!&lt;&gt;"",1,0))</f>
        <v>#REF!</v>
      </c>
      <c r="AE138" s="25" t="e">
        <f>IF('Crisis Indicator Data'!#REF!="No Data",1,IF(#REF!&lt;&gt;"",1,0))</f>
        <v>#REF!</v>
      </c>
      <c r="AF138" s="25" t="e">
        <f>IF('Crisis Indicator Data'!#REF!="No Data",1,IF(#REF!&lt;&gt;"",1,0))</f>
        <v>#REF!</v>
      </c>
      <c r="AG138" s="25" t="e">
        <f>IF('Crisis Indicator Data'!#REF!="No Data",1,IF(#REF!&lt;&gt;"",1,0))</f>
        <v>#REF!</v>
      </c>
      <c r="AH138" s="25" t="e">
        <f>IF('Crisis Indicator Data'!#REF!="No Data",1,IF(#REF!&lt;&gt;"",1,0))</f>
        <v>#REF!</v>
      </c>
      <c r="AI138" s="25" t="e">
        <f>IF('Crisis Indicator Data'!#REF!="No Data",1,IF(#REF!&lt;&gt;"",1,0))</f>
        <v>#REF!</v>
      </c>
      <c r="AJ138" s="25" t="e">
        <f>IF('Crisis Indicator Data'!#REF!="No Data",1,IF(#REF!&lt;&gt;"",1,0))</f>
        <v>#REF!</v>
      </c>
      <c r="AK138" s="25" t="e">
        <f>IF('Crisis Indicator Data'!#REF!="No Data",1,IF(#REF!&lt;&gt;"",1,0))</f>
        <v>#REF!</v>
      </c>
      <c r="AL138" s="25" t="e">
        <f>IF('Crisis Indicator Data'!#REF!="No Data",1,IF(#REF!&lt;&gt;"",1,0))</f>
        <v>#REF!</v>
      </c>
      <c r="AM138" s="25" t="e">
        <f>IF('Crisis Indicator Data'!#REF!="No Data",1,IF(#REF!&lt;&gt;"",1,0))</f>
        <v>#REF!</v>
      </c>
      <c r="AN138" s="25" t="e">
        <f>IF('Crisis Indicator Data'!#REF!="No Data",1,IF(#REF!&lt;&gt;"",1,0))</f>
        <v>#REF!</v>
      </c>
      <c r="AO138" s="25" t="e">
        <f>IF('Crisis Indicator Data'!#REF!="No Data",1,IF(#REF!&lt;&gt;"",1,0))</f>
        <v>#REF!</v>
      </c>
      <c r="AP138" s="25" t="e">
        <f>IF('Crisis Indicator Data'!#REF!="No Data",1,IF(#REF!&lt;&gt;"",1,0))</f>
        <v>#REF!</v>
      </c>
      <c r="AQ138" s="25" t="e">
        <f>IF('Crisis Indicator Data'!#REF!="No Data",1,IF(#REF!&lt;&gt;"",1,0))</f>
        <v>#REF!</v>
      </c>
      <c r="AR138" s="25" t="e">
        <f>IF('Crisis Indicator Data'!#REF!="No Data",1,IF(#REF!&lt;&gt;"",1,0))</f>
        <v>#REF!</v>
      </c>
      <c r="AS138" s="25" t="e">
        <f>IF('Crisis Indicator Data'!#REF!="No Data",1,IF(#REF!&lt;&gt;"",1,0))</f>
        <v>#REF!</v>
      </c>
      <c r="AT138" s="25" t="e">
        <f>IF('Crisis Indicator Data'!#REF!="No Data",1,IF(#REF!&lt;&gt;"",1,0))</f>
        <v>#REF!</v>
      </c>
      <c r="AU138" s="25" t="e">
        <f>IF('Crisis Indicator Data'!#REF!="No Data",1,IF(#REF!&lt;&gt;"",1,0))</f>
        <v>#REF!</v>
      </c>
      <c r="AV138" s="25" t="e">
        <f>IF('Crisis Indicator Data'!#REF!="No Data",1,IF(#REF!&lt;&gt;"",1,0))</f>
        <v>#REF!</v>
      </c>
      <c r="AW138" s="25" t="e">
        <f>IF('Crisis Indicator Data'!#REF!="No Data",1,IF(#REF!&lt;&gt;"",1,0))</f>
        <v>#REF!</v>
      </c>
      <c r="AX138" s="25" t="e">
        <f>IF('Crisis Indicator Data'!#REF!="No Data",1,IF(#REF!&lt;&gt;"",1,0))</f>
        <v>#REF!</v>
      </c>
      <c r="AY138" s="25" t="e">
        <f>IF('Crisis Indicator Data'!#REF!="No Data",1,IF(#REF!&lt;&gt;"",1,0))</f>
        <v>#REF!</v>
      </c>
      <c r="AZ138" s="25" t="e">
        <f>IF('Crisis Indicator Data'!#REF!="No Data",1,IF(#REF!&lt;&gt;"",1,0))</f>
        <v>#REF!</v>
      </c>
      <c r="BA138" t="e">
        <f t="shared" si="8"/>
        <v>#REF!</v>
      </c>
      <c r="BB138" s="27" t="e">
        <f t="shared" si="9"/>
        <v>#REF!</v>
      </c>
    </row>
    <row r="139" spans="1:54" x14ac:dyDescent="0.35">
      <c r="A139" t="s">
        <v>7991</v>
      </c>
      <c r="B139" s="25" t="e">
        <f>IF('Crisis Indicator Data'!#REF!="No Data",1,IF(#REF!&lt;&gt;"",1,0))</f>
        <v>#REF!</v>
      </c>
      <c r="C139" s="25" t="e">
        <f>IF('Crisis Indicator Data'!#REF!="No Data",1,IF(#REF!&lt;&gt;"",1,0))</f>
        <v>#REF!</v>
      </c>
      <c r="D139" s="25" t="e">
        <f>IF('Crisis Indicator Data'!#REF!="No Data",1,IF(#REF!&lt;&gt;"",1,0))</f>
        <v>#REF!</v>
      </c>
      <c r="E139" s="25" t="e">
        <f>IF('Crisis Indicator Data'!#REF!="No Data",1,IF(#REF!&lt;&gt;"",1,0))</f>
        <v>#REF!</v>
      </c>
      <c r="F139" s="25" t="e">
        <f>IF('Crisis Indicator Data'!#REF!="No Data",1,IF(#REF!&lt;&gt;"",1,0))</f>
        <v>#REF!</v>
      </c>
      <c r="G139" s="25" t="e">
        <f>IF('Crisis Indicator Data'!#REF!="No Data",1,IF(#REF!&lt;&gt;"",1,0))</f>
        <v>#REF!</v>
      </c>
      <c r="H139" s="25" t="e">
        <f>IF('Crisis Indicator Data'!#REF!="No Data",1,IF(#REF!&lt;&gt;"",1,0))</f>
        <v>#REF!</v>
      </c>
      <c r="I139" s="25" t="e">
        <f>IF('Crisis Indicator Data'!#REF!="No Data",1,IF(#REF!&lt;&gt;"",1,0))</f>
        <v>#REF!</v>
      </c>
      <c r="J139" s="25" t="e">
        <f>IF('Crisis Indicator Data'!#REF!="No Data",1,IF(#REF!&lt;&gt;"",1,0))</f>
        <v>#REF!</v>
      </c>
      <c r="K139" s="25" t="e">
        <f>IF('Crisis Indicator Data'!#REF!="No Data",1,IF(#REF!&lt;&gt;"",1,0))</f>
        <v>#REF!</v>
      </c>
      <c r="L139" s="25" t="e">
        <f>IF('Crisis Indicator Data'!#REF!="No Data",1,IF(#REF!&lt;&gt;"",1,0))</f>
        <v>#REF!</v>
      </c>
      <c r="M139" s="25" t="e">
        <f>IF('Crisis Indicator Data'!#REF!="No Data",1,IF(#REF!&lt;&gt;"",1,0))</f>
        <v>#REF!</v>
      </c>
      <c r="N139" s="25" t="e">
        <f>IF('Crisis Indicator Data'!#REF!="No Data",1,IF(#REF!&lt;&gt;"",1,0))</f>
        <v>#REF!</v>
      </c>
      <c r="O139" s="25" t="e">
        <f>IF('Crisis Indicator Data'!#REF!="No Data",1,IF(#REF!&lt;&gt;"",1,0))</f>
        <v>#REF!</v>
      </c>
      <c r="P139" s="25" t="e">
        <f>IF('Crisis Indicator Data'!#REF!="No Data",1,IF(#REF!&lt;&gt;"",1,0))</f>
        <v>#REF!</v>
      </c>
      <c r="Q139" s="25" t="e">
        <f>IF('Crisis Indicator Data'!#REF!="No Data",1,IF(#REF!&lt;&gt;"",1,0))</f>
        <v>#REF!</v>
      </c>
      <c r="R139" s="25" t="e">
        <f>IF('Crisis Indicator Data'!#REF!="No Data",1,IF(#REF!&lt;&gt;"",1,0))</f>
        <v>#REF!</v>
      </c>
      <c r="S139" s="25" t="e">
        <f>IF('Crisis Indicator Data'!#REF!="No Data",1,IF(#REF!&lt;&gt;"",1,0))</f>
        <v>#REF!</v>
      </c>
      <c r="T139" s="25" t="e">
        <f>IF('Crisis Indicator Data'!#REF!="No Data",1,IF(#REF!&lt;&gt;"",1,0))</f>
        <v>#REF!</v>
      </c>
      <c r="U139" s="25" t="e">
        <f>IF('Crisis Indicator Data'!#REF!="No Data",1,IF(#REF!&lt;&gt;"",1,0))</f>
        <v>#REF!</v>
      </c>
      <c r="V139" s="25" t="e">
        <f>IF('Crisis Indicator Data'!#REF!="No Data",1,IF(#REF!&lt;&gt;"",1,0))</f>
        <v>#REF!</v>
      </c>
      <c r="W139" s="25" t="e">
        <f>IF('Crisis Indicator Data'!#REF!="No Data",1,IF(#REF!&lt;&gt;"",1,0))</f>
        <v>#REF!</v>
      </c>
      <c r="X139" s="25" t="e">
        <f>IF('Crisis Indicator Data'!#REF!="No Data",1,IF(#REF!&lt;&gt;"",1,0))</f>
        <v>#REF!</v>
      </c>
      <c r="Y139" s="25" t="e">
        <f>IF('Crisis Indicator Data'!#REF!="No Data",1,IF(#REF!&lt;&gt;"",1,0))</f>
        <v>#REF!</v>
      </c>
      <c r="Z139" s="25" t="e">
        <f>IF('Crisis Indicator Data'!#REF!="No Data",1,IF(#REF!&lt;&gt;"",1,0))</f>
        <v>#REF!</v>
      </c>
      <c r="AA139" s="25" t="e">
        <f>IF('Crisis Indicator Data'!#REF!="No Data",1,IF(#REF!&lt;&gt;"",1,0))</f>
        <v>#REF!</v>
      </c>
      <c r="AB139" s="25" t="e">
        <f>IF('Crisis Indicator Data'!#REF!="No Data",1,IF(#REF!&lt;&gt;"",1,0))</f>
        <v>#REF!</v>
      </c>
      <c r="AC139" s="25" t="e">
        <f>IF('Crisis Indicator Data'!#REF!="No Data",1,IF(#REF!&lt;&gt;"",1,0))</f>
        <v>#REF!</v>
      </c>
      <c r="AD139" s="25" t="e">
        <f>IF('Crisis Indicator Data'!#REF!="No Data",1,IF(#REF!&lt;&gt;"",1,0))</f>
        <v>#REF!</v>
      </c>
      <c r="AE139" s="25" t="e">
        <f>IF('Crisis Indicator Data'!#REF!="No Data",1,IF(#REF!&lt;&gt;"",1,0))</f>
        <v>#REF!</v>
      </c>
      <c r="AF139" s="25" t="e">
        <f>IF('Crisis Indicator Data'!#REF!="No Data",1,IF(#REF!&lt;&gt;"",1,0))</f>
        <v>#REF!</v>
      </c>
      <c r="AG139" s="25" t="e">
        <f>IF('Crisis Indicator Data'!#REF!="No Data",1,IF(#REF!&lt;&gt;"",1,0))</f>
        <v>#REF!</v>
      </c>
      <c r="AH139" s="25" t="e">
        <f>IF('Crisis Indicator Data'!#REF!="No Data",1,IF(#REF!&lt;&gt;"",1,0))</f>
        <v>#REF!</v>
      </c>
      <c r="AI139" s="25" t="e">
        <f>IF('Crisis Indicator Data'!#REF!="No Data",1,IF(#REF!&lt;&gt;"",1,0))</f>
        <v>#REF!</v>
      </c>
      <c r="AJ139" s="25" t="e">
        <f>IF('Crisis Indicator Data'!#REF!="No Data",1,IF(#REF!&lt;&gt;"",1,0))</f>
        <v>#REF!</v>
      </c>
      <c r="AK139" s="25" t="e">
        <f>IF('Crisis Indicator Data'!#REF!="No Data",1,IF(#REF!&lt;&gt;"",1,0))</f>
        <v>#REF!</v>
      </c>
      <c r="AL139" s="25" t="e">
        <f>IF('Crisis Indicator Data'!#REF!="No Data",1,IF(#REF!&lt;&gt;"",1,0))</f>
        <v>#REF!</v>
      </c>
      <c r="AM139" s="25" t="e">
        <f>IF('Crisis Indicator Data'!#REF!="No Data",1,IF(#REF!&lt;&gt;"",1,0))</f>
        <v>#REF!</v>
      </c>
      <c r="AN139" s="25" t="e">
        <f>IF('Crisis Indicator Data'!#REF!="No Data",1,IF(#REF!&lt;&gt;"",1,0))</f>
        <v>#REF!</v>
      </c>
      <c r="AO139" s="25" t="e">
        <f>IF('Crisis Indicator Data'!#REF!="No Data",1,IF(#REF!&lt;&gt;"",1,0))</f>
        <v>#REF!</v>
      </c>
      <c r="AP139" s="25" t="e">
        <f>IF('Crisis Indicator Data'!#REF!="No Data",1,IF(#REF!&lt;&gt;"",1,0))</f>
        <v>#REF!</v>
      </c>
      <c r="AQ139" s="25" t="e">
        <f>IF('Crisis Indicator Data'!#REF!="No Data",1,IF(#REF!&lt;&gt;"",1,0))</f>
        <v>#REF!</v>
      </c>
      <c r="AR139" s="25" t="e">
        <f>IF('Crisis Indicator Data'!#REF!="No Data",1,IF(#REF!&lt;&gt;"",1,0))</f>
        <v>#REF!</v>
      </c>
      <c r="AS139" s="25" t="e">
        <f>IF('Crisis Indicator Data'!#REF!="No Data",1,IF(#REF!&lt;&gt;"",1,0))</f>
        <v>#REF!</v>
      </c>
      <c r="AT139" s="25" t="e">
        <f>IF('Crisis Indicator Data'!#REF!="No Data",1,IF(#REF!&lt;&gt;"",1,0))</f>
        <v>#REF!</v>
      </c>
      <c r="AU139" s="25" t="e">
        <f>IF('Crisis Indicator Data'!#REF!="No Data",1,IF(#REF!&lt;&gt;"",1,0))</f>
        <v>#REF!</v>
      </c>
      <c r="AV139" s="25" t="e">
        <f>IF('Crisis Indicator Data'!#REF!="No Data",1,IF(#REF!&lt;&gt;"",1,0))</f>
        <v>#REF!</v>
      </c>
      <c r="AW139" s="25" t="e">
        <f>IF('Crisis Indicator Data'!#REF!="No Data",1,IF(#REF!&lt;&gt;"",1,0))</f>
        <v>#REF!</v>
      </c>
      <c r="AX139" s="25" t="e">
        <f>IF('Crisis Indicator Data'!#REF!="No Data",1,IF(#REF!&lt;&gt;"",1,0))</f>
        <v>#REF!</v>
      </c>
      <c r="AY139" s="25" t="e">
        <f>IF('Crisis Indicator Data'!#REF!="No Data",1,IF(#REF!&lt;&gt;"",1,0))</f>
        <v>#REF!</v>
      </c>
      <c r="AZ139" s="25" t="e">
        <f>IF('Crisis Indicator Data'!#REF!="No Data",1,IF(#REF!&lt;&gt;"",1,0))</f>
        <v>#REF!</v>
      </c>
      <c r="BA139" t="e">
        <f t="shared" si="8"/>
        <v>#REF!</v>
      </c>
      <c r="BB139" s="27" t="e">
        <f t="shared" si="9"/>
        <v>#REF!</v>
      </c>
    </row>
    <row r="140" spans="1:54" x14ac:dyDescent="0.35">
      <c r="A140" t="s">
        <v>7997</v>
      </c>
      <c r="B140" s="25" t="e">
        <f>IF('Crisis Indicator Data'!#REF!="No Data",1,IF(#REF!&lt;&gt;"",1,0))</f>
        <v>#REF!</v>
      </c>
      <c r="C140" s="25" t="e">
        <f>IF('Crisis Indicator Data'!#REF!="No Data",1,IF(#REF!&lt;&gt;"",1,0))</f>
        <v>#REF!</v>
      </c>
      <c r="D140" s="25" t="e">
        <f>IF('Crisis Indicator Data'!#REF!="No Data",1,IF(#REF!&lt;&gt;"",1,0))</f>
        <v>#REF!</v>
      </c>
      <c r="E140" s="25" t="e">
        <f>IF('Crisis Indicator Data'!#REF!="No Data",1,IF(#REF!&lt;&gt;"",1,0))</f>
        <v>#REF!</v>
      </c>
      <c r="F140" s="25" t="e">
        <f>IF('Crisis Indicator Data'!#REF!="No Data",1,IF(#REF!&lt;&gt;"",1,0))</f>
        <v>#REF!</v>
      </c>
      <c r="G140" s="25" t="e">
        <f>IF('Crisis Indicator Data'!#REF!="No Data",1,IF(#REF!&lt;&gt;"",1,0))</f>
        <v>#REF!</v>
      </c>
      <c r="H140" s="25" t="e">
        <f>IF('Crisis Indicator Data'!#REF!="No Data",1,IF(#REF!&lt;&gt;"",1,0))</f>
        <v>#REF!</v>
      </c>
      <c r="I140" s="25" t="e">
        <f>IF('Crisis Indicator Data'!#REF!="No Data",1,IF(#REF!&lt;&gt;"",1,0))</f>
        <v>#REF!</v>
      </c>
      <c r="J140" s="25" t="e">
        <f>IF('Crisis Indicator Data'!#REF!="No Data",1,IF(#REF!&lt;&gt;"",1,0))</f>
        <v>#REF!</v>
      </c>
      <c r="K140" s="25" t="e">
        <f>IF('Crisis Indicator Data'!#REF!="No Data",1,IF(#REF!&lt;&gt;"",1,0))</f>
        <v>#REF!</v>
      </c>
      <c r="L140" s="25" t="e">
        <f>IF('Crisis Indicator Data'!#REF!="No Data",1,IF(#REF!&lt;&gt;"",1,0))</f>
        <v>#REF!</v>
      </c>
      <c r="M140" s="25" t="e">
        <f>IF('Crisis Indicator Data'!#REF!="No Data",1,IF(#REF!&lt;&gt;"",1,0))</f>
        <v>#REF!</v>
      </c>
      <c r="N140" s="25" t="e">
        <f>IF('Crisis Indicator Data'!#REF!="No Data",1,IF(#REF!&lt;&gt;"",1,0))</f>
        <v>#REF!</v>
      </c>
      <c r="O140" s="25" t="e">
        <f>IF('Crisis Indicator Data'!#REF!="No Data",1,IF(#REF!&lt;&gt;"",1,0))</f>
        <v>#REF!</v>
      </c>
      <c r="P140" s="25" t="e">
        <f>IF('Crisis Indicator Data'!#REF!="No Data",1,IF(#REF!&lt;&gt;"",1,0))</f>
        <v>#REF!</v>
      </c>
      <c r="Q140" s="25" t="e">
        <f>IF('Crisis Indicator Data'!#REF!="No Data",1,IF(#REF!&lt;&gt;"",1,0))</f>
        <v>#REF!</v>
      </c>
      <c r="R140" s="25" t="e">
        <f>IF('Crisis Indicator Data'!#REF!="No Data",1,IF(#REF!&lt;&gt;"",1,0))</f>
        <v>#REF!</v>
      </c>
      <c r="S140" s="25" t="e">
        <f>IF('Crisis Indicator Data'!#REF!="No Data",1,IF(#REF!&lt;&gt;"",1,0))</f>
        <v>#REF!</v>
      </c>
      <c r="T140" s="25" t="e">
        <f>IF('Crisis Indicator Data'!#REF!="No Data",1,IF(#REF!&lt;&gt;"",1,0))</f>
        <v>#REF!</v>
      </c>
      <c r="U140" s="25" t="e">
        <f>IF('Crisis Indicator Data'!#REF!="No Data",1,IF(#REF!&lt;&gt;"",1,0))</f>
        <v>#REF!</v>
      </c>
      <c r="V140" s="25" t="e">
        <f>IF('Crisis Indicator Data'!#REF!="No Data",1,IF(#REF!&lt;&gt;"",1,0))</f>
        <v>#REF!</v>
      </c>
      <c r="W140" s="25" t="e">
        <f>IF('Crisis Indicator Data'!#REF!="No Data",1,IF(#REF!&lt;&gt;"",1,0))</f>
        <v>#REF!</v>
      </c>
      <c r="X140" s="25" t="e">
        <f>IF('Crisis Indicator Data'!#REF!="No Data",1,IF(#REF!&lt;&gt;"",1,0))</f>
        <v>#REF!</v>
      </c>
      <c r="Y140" s="25" t="e">
        <f>IF('Crisis Indicator Data'!#REF!="No Data",1,IF(#REF!&lt;&gt;"",1,0))</f>
        <v>#REF!</v>
      </c>
      <c r="Z140" s="25" t="e">
        <f>IF('Crisis Indicator Data'!#REF!="No Data",1,IF(#REF!&lt;&gt;"",1,0))</f>
        <v>#REF!</v>
      </c>
      <c r="AA140" s="25" t="e">
        <f>IF('Crisis Indicator Data'!#REF!="No Data",1,IF(#REF!&lt;&gt;"",1,0))</f>
        <v>#REF!</v>
      </c>
      <c r="AB140" s="25" t="e">
        <f>IF('Crisis Indicator Data'!#REF!="No Data",1,IF(#REF!&lt;&gt;"",1,0))</f>
        <v>#REF!</v>
      </c>
      <c r="AC140" s="25" t="e">
        <f>IF('Crisis Indicator Data'!#REF!="No Data",1,IF(#REF!&lt;&gt;"",1,0))</f>
        <v>#REF!</v>
      </c>
      <c r="AD140" s="25" t="e">
        <f>IF('Crisis Indicator Data'!#REF!="No Data",1,IF(#REF!&lt;&gt;"",1,0))</f>
        <v>#REF!</v>
      </c>
      <c r="AE140" s="25" t="e">
        <f>IF('Crisis Indicator Data'!#REF!="No Data",1,IF(#REF!&lt;&gt;"",1,0))</f>
        <v>#REF!</v>
      </c>
      <c r="AF140" s="25" t="e">
        <f>IF('Crisis Indicator Data'!#REF!="No Data",1,IF(#REF!&lt;&gt;"",1,0))</f>
        <v>#REF!</v>
      </c>
      <c r="AG140" s="25" t="e">
        <f>IF('Crisis Indicator Data'!#REF!="No Data",1,IF(#REF!&lt;&gt;"",1,0))</f>
        <v>#REF!</v>
      </c>
      <c r="AH140" s="25" t="e">
        <f>IF('Crisis Indicator Data'!#REF!="No Data",1,IF(#REF!&lt;&gt;"",1,0))</f>
        <v>#REF!</v>
      </c>
      <c r="AI140" s="25" t="e">
        <f>IF('Crisis Indicator Data'!#REF!="No Data",1,IF(#REF!&lt;&gt;"",1,0))</f>
        <v>#REF!</v>
      </c>
      <c r="AJ140" s="25" t="e">
        <f>IF('Crisis Indicator Data'!#REF!="No Data",1,IF(#REF!&lt;&gt;"",1,0))</f>
        <v>#REF!</v>
      </c>
      <c r="AK140" s="25" t="e">
        <f>IF('Crisis Indicator Data'!#REF!="No Data",1,IF(#REF!&lt;&gt;"",1,0))</f>
        <v>#REF!</v>
      </c>
      <c r="AL140" s="25" t="e">
        <f>IF('Crisis Indicator Data'!#REF!="No Data",1,IF(#REF!&lt;&gt;"",1,0))</f>
        <v>#REF!</v>
      </c>
      <c r="AM140" s="25" t="e">
        <f>IF('Crisis Indicator Data'!#REF!="No Data",1,IF(#REF!&lt;&gt;"",1,0))</f>
        <v>#REF!</v>
      </c>
      <c r="AN140" s="25" t="e">
        <f>IF('Crisis Indicator Data'!#REF!="No Data",1,IF(#REF!&lt;&gt;"",1,0))</f>
        <v>#REF!</v>
      </c>
      <c r="AO140" s="25" t="e">
        <f>IF('Crisis Indicator Data'!#REF!="No Data",1,IF(#REF!&lt;&gt;"",1,0))</f>
        <v>#REF!</v>
      </c>
      <c r="AP140" s="25" t="e">
        <f>IF('Crisis Indicator Data'!#REF!="No Data",1,IF(#REF!&lt;&gt;"",1,0))</f>
        <v>#REF!</v>
      </c>
      <c r="AQ140" s="25" t="e">
        <f>IF('Crisis Indicator Data'!#REF!="No Data",1,IF(#REF!&lt;&gt;"",1,0))</f>
        <v>#REF!</v>
      </c>
      <c r="AR140" s="25" t="e">
        <f>IF('Crisis Indicator Data'!#REF!="No Data",1,IF(#REF!&lt;&gt;"",1,0))</f>
        <v>#REF!</v>
      </c>
      <c r="AS140" s="25" t="e">
        <f>IF('Crisis Indicator Data'!#REF!="No Data",1,IF(#REF!&lt;&gt;"",1,0))</f>
        <v>#REF!</v>
      </c>
      <c r="AT140" s="25" t="e">
        <f>IF('Crisis Indicator Data'!#REF!="No Data",1,IF(#REF!&lt;&gt;"",1,0))</f>
        <v>#REF!</v>
      </c>
      <c r="AU140" s="25" t="e">
        <f>IF('Crisis Indicator Data'!#REF!="No Data",1,IF(#REF!&lt;&gt;"",1,0))</f>
        <v>#REF!</v>
      </c>
      <c r="AV140" s="25" t="e">
        <f>IF('Crisis Indicator Data'!#REF!="No Data",1,IF(#REF!&lt;&gt;"",1,0))</f>
        <v>#REF!</v>
      </c>
      <c r="AW140" s="25" t="e">
        <f>IF('Crisis Indicator Data'!#REF!="No Data",1,IF(#REF!&lt;&gt;"",1,0))</f>
        <v>#REF!</v>
      </c>
      <c r="AX140" s="25" t="e">
        <f>IF('Crisis Indicator Data'!#REF!="No Data",1,IF(#REF!&lt;&gt;"",1,0))</f>
        <v>#REF!</v>
      </c>
      <c r="AY140" s="25" t="e">
        <f>IF('Crisis Indicator Data'!#REF!="No Data",1,IF(#REF!&lt;&gt;"",1,0))</f>
        <v>#REF!</v>
      </c>
      <c r="AZ140" s="25" t="e">
        <f>IF('Crisis Indicator Data'!#REF!="No Data",1,IF(#REF!&lt;&gt;"",1,0))</f>
        <v>#REF!</v>
      </c>
      <c r="BA140" t="e">
        <f t="shared" si="8"/>
        <v>#REF!</v>
      </c>
      <c r="BB140" s="27" t="e">
        <f t="shared" si="9"/>
        <v>#REF!</v>
      </c>
    </row>
    <row r="141" spans="1:54" x14ac:dyDescent="0.35">
      <c r="A141" t="s">
        <v>7998</v>
      </c>
      <c r="B141" s="25" t="e">
        <f>IF('Crisis Indicator Data'!#REF!="No Data",1,IF(#REF!&lt;&gt;"",1,0))</f>
        <v>#REF!</v>
      </c>
      <c r="C141" s="25" t="e">
        <f>IF('Crisis Indicator Data'!#REF!="No Data",1,IF(#REF!&lt;&gt;"",1,0))</f>
        <v>#REF!</v>
      </c>
      <c r="D141" s="25" t="e">
        <f>IF('Crisis Indicator Data'!#REF!="No Data",1,IF(#REF!&lt;&gt;"",1,0))</f>
        <v>#REF!</v>
      </c>
      <c r="E141" s="25" t="e">
        <f>IF('Crisis Indicator Data'!#REF!="No Data",1,IF(#REF!&lt;&gt;"",1,0))</f>
        <v>#REF!</v>
      </c>
      <c r="F141" s="25" t="e">
        <f>IF('Crisis Indicator Data'!#REF!="No Data",1,IF(#REF!&lt;&gt;"",1,0))</f>
        <v>#REF!</v>
      </c>
      <c r="G141" s="25" t="e">
        <f>IF('Crisis Indicator Data'!#REF!="No Data",1,IF(#REF!&lt;&gt;"",1,0))</f>
        <v>#REF!</v>
      </c>
      <c r="H141" s="25" t="e">
        <f>IF('Crisis Indicator Data'!#REF!="No Data",1,IF(#REF!&lt;&gt;"",1,0))</f>
        <v>#REF!</v>
      </c>
      <c r="I141" s="25" t="e">
        <f>IF('Crisis Indicator Data'!#REF!="No Data",1,IF(#REF!&lt;&gt;"",1,0))</f>
        <v>#REF!</v>
      </c>
      <c r="J141" s="25" t="e">
        <f>IF('Crisis Indicator Data'!#REF!="No Data",1,IF(#REF!&lt;&gt;"",1,0))</f>
        <v>#REF!</v>
      </c>
      <c r="K141" s="25" t="e">
        <f>IF('Crisis Indicator Data'!#REF!="No Data",1,IF(#REF!&lt;&gt;"",1,0))</f>
        <v>#REF!</v>
      </c>
      <c r="L141" s="25" t="e">
        <f>IF('Crisis Indicator Data'!#REF!="No Data",1,IF(#REF!&lt;&gt;"",1,0))</f>
        <v>#REF!</v>
      </c>
      <c r="M141" s="25" t="e">
        <f>IF('Crisis Indicator Data'!#REF!="No Data",1,IF(#REF!&lt;&gt;"",1,0))</f>
        <v>#REF!</v>
      </c>
      <c r="N141" s="25" t="e">
        <f>IF('Crisis Indicator Data'!#REF!="No Data",1,IF(#REF!&lt;&gt;"",1,0))</f>
        <v>#REF!</v>
      </c>
      <c r="O141" s="25" t="e">
        <f>IF('Crisis Indicator Data'!#REF!="No Data",1,IF(#REF!&lt;&gt;"",1,0))</f>
        <v>#REF!</v>
      </c>
      <c r="P141" s="25" t="e">
        <f>IF('Crisis Indicator Data'!#REF!="No Data",1,IF(#REF!&lt;&gt;"",1,0))</f>
        <v>#REF!</v>
      </c>
      <c r="Q141" s="25" t="e">
        <f>IF('Crisis Indicator Data'!#REF!="No Data",1,IF(#REF!&lt;&gt;"",1,0))</f>
        <v>#REF!</v>
      </c>
      <c r="R141" s="25" t="e">
        <f>IF('Crisis Indicator Data'!#REF!="No Data",1,IF(#REF!&lt;&gt;"",1,0))</f>
        <v>#REF!</v>
      </c>
      <c r="S141" s="25" t="e">
        <f>IF('Crisis Indicator Data'!#REF!="No Data",1,IF(#REF!&lt;&gt;"",1,0))</f>
        <v>#REF!</v>
      </c>
      <c r="T141" s="25" t="e">
        <f>IF('Crisis Indicator Data'!#REF!="No Data",1,IF(#REF!&lt;&gt;"",1,0))</f>
        <v>#REF!</v>
      </c>
      <c r="U141" s="25" t="e">
        <f>IF('Crisis Indicator Data'!#REF!="No Data",1,IF(#REF!&lt;&gt;"",1,0))</f>
        <v>#REF!</v>
      </c>
      <c r="V141" s="25" t="e">
        <f>IF('Crisis Indicator Data'!#REF!="No Data",1,IF(#REF!&lt;&gt;"",1,0))</f>
        <v>#REF!</v>
      </c>
      <c r="W141" s="25" t="e">
        <f>IF('Crisis Indicator Data'!#REF!="No Data",1,IF(#REF!&lt;&gt;"",1,0))</f>
        <v>#REF!</v>
      </c>
      <c r="X141" s="25" t="e">
        <f>IF('Crisis Indicator Data'!#REF!="No Data",1,IF(#REF!&lt;&gt;"",1,0))</f>
        <v>#REF!</v>
      </c>
      <c r="Y141" s="25" t="e">
        <f>IF('Crisis Indicator Data'!#REF!="No Data",1,IF(#REF!&lt;&gt;"",1,0))</f>
        <v>#REF!</v>
      </c>
      <c r="Z141" s="25" t="e">
        <f>IF('Crisis Indicator Data'!#REF!="No Data",1,IF(#REF!&lt;&gt;"",1,0))</f>
        <v>#REF!</v>
      </c>
      <c r="AA141" s="25" t="e">
        <f>IF('Crisis Indicator Data'!#REF!="No Data",1,IF(#REF!&lt;&gt;"",1,0))</f>
        <v>#REF!</v>
      </c>
      <c r="AB141" s="25" t="e">
        <f>IF('Crisis Indicator Data'!#REF!="No Data",1,IF(#REF!&lt;&gt;"",1,0))</f>
        <v>#REF!</v>
      </c>
      <c r="AC141" s="25" t="e">
        <f>IF('Crisis Indicator Data'!#REF!="No Data",1,IF(#REF!&lt;&gt;"",1,0))</f>
        <v>#REF!</v>
      </c>
      <c r="AD141" s="25" t="e">
        <f>IF('Crisis Indicator Data'!#REF!="No Data",1,IF(#REF!&lt;&gt;"",1,0))</f>
        <v>#REF!</v>
      </c>
      <c r="AE141" s="25" t="e">
        <f>IF('Crisis Indicator Data'!#REF!="No Data",1,IF(#REF!&lt;&gt;"",1,0))</f>
        <v>#REF!</v>
      </c>
      <c r="AF141" s="25" t="e">
        <f>IF('Crisis Indicator Data'!#REF!="No Data",1,IF(#REF!&lt;&gt;"",1,0))</f>
        <v>#REF!</v>
      </c>
      <c r="AG141" s="25" t="e">
        <f>IF('Crisis Indicator Data'!#REF!="No Data",1,IF(#REF!&lt;&gt;"",1,0))</f>
        <v>#REF!</v>
      </c>
      <c r="AH141" s="25" t="e">
        <f>IF('Crisis Indicator Data'!#REF!="No Data",1,IF(#REF!&lt;&gt;"",1,0))</f>
        <v>#REF!</v>
      </c>
      <c r="AI141" s="25" t="e">
        <f>IF('Crisis Indicator Data'!#REF!="No Data",1,IF(#REF!&lt;&gt;"",1,0))</f>
        <v>#REF!</v>
      </c>
      <c r="AJ141" s="25" t="e">
        <f>IF('Crisis Indicator Data'!#REF!="No Data",1,IF(#REF!&lt;&gt;"",1,0))</f>
        <v>#REF!</v>
      </c>
      <c r="AK141" s="25" t="e">
        <f>IF('Crisis Indicator Data'!#REF!="No Data",1,IF(#REF!&lt;&gt;"",1,0))</f>
        <v>#REF!</v>
      </c>
      <c r="AL141" s="25" t="e">
        <f>IF('Crisis Indicator Data'!#REF!="No Data",1,IF(#REF!&lt;&gt;"",1,0))</f>
        <v>#REF!</v>
      </c>
      <c r="AM141" s="25" t="e">
        <f>IF('Crisis Indicator Data'!#REF!="No Data",1,IF(#REF!&lt;&gt;"",1,0))</f>
        <v>#REF!</v>
      </c>
      <c r="AN141" s="25" t="e">
        <f>IF('Crisis Indicator Data'!#REF!="No Data",1,IF(#REF!&lt;&gt;"",1,0))</f>
        <v>#REF!</v>
      </c>
      <c r="AO141" s="25" t="e">
        <f>IF('Crisis Indicator Data'!#REF!="No Data",1,IF(#REF!&lt;&gt;"",1,0))</f>
        <v>#REF!</v>
      </c>
      <c r="AP141" s="25" t="e">
        <f>IF('Crisis Indicator Data'!#REF!="No Data",1,IF(#REF!&lt;&gt;"",1,0))</f>
        <v>#REF!</v>
      </c>
      <c r="AQ141" s="25" t="e">
        <f>IF('Crisis Indicator Data'!#REF!="No Data",1,IF(#REF!&lt;&gt;"",1,0))</f>
        <v>#REF!</v>
      </c>
      <c r="AR141" s="25" t="e">
        <f>IF('Crisis Indicator Data'!#REF!="No Data",1,IF(#REF!&lt;&gt;"",1,0))</f>
        <v>#REF!</v>
      </c>
      <c r="AS141" s="25" t="e">
        <f>IF('Crisis Indicator Data'!#REF!="No Data",1,IF(#REF!&lt;&gt;"",1,0))</f>
        <v>#REF!</v>
      </c>
      <c r="AT141" s="25" t="e">
        <f>IF('Crisis Indicator Data'!#REF!="No Data",1,IF(#REF!&lt;&gt;"",1,0))</f>
        <v>#REF!</v>
      </c>
      <c r="AU141" s="25" t="e">
        <f>IF('Crisis Indicator Data'!#REF!="No Data",1,IF(#REF!&lt;&gt;"",1,0))</f>
        <v>#REF!</v>
      </c>
      <c r="AV141" s="25" t="e">
        <f>IF('Crisis Indicator Data'!#REF!="No Data",1,IF(#REF!&lt;&gt;"",1,0))</f>
        <v>#REF!</v>
      </c>
      <c r="AW141" s="25" t="e">
        <f>IF('Crisis Indicator Data'!#REF!="No Data",1,IF(#REF!&lt;&gt;"",1,0))</f>
        <v>#REF!</v>
      </c>
      <c r="AX141" s="25" t="e">
        <f>IF('Crisis Indicator Data'!#REF!="No Data",1,IF(#REF!&lt;&gt;"",1,0))</f>
        <v>#REF!</v>
      </c>
      <c r="AY141" s="25" t="e">
        <f>IF('Crisis Indicator Data'!#REF!="No Data",1,IF(#REF!&lt;&gt;"",1,0))</f>
        <v>#REF!</v>
      </c>
      <c r="AZ141" s="25" t="e">
        <f>IF('Crisis Indicator Data'!#REF!="No Data",1,IF(#REF!&lt;&gt;"",1,0))</f>
        <v>#REF!</v>
      </c>
      <c r="BA141" t="e">
        <f t="shared" si="8"/>
        <v>#REF!</v>
      </c>
      <c r="BB141" s="27" t="e">
        <f t="shared" si="9"/>
        <v>#REF!</v>
      </c>
    </row>
    <row r="142" spans="1:54" x14ac:dyDescent="0.35">
      <c r="A142" t="s">
        <v>7999</v>
      </c>
      <c r="B142" s="25" t="e">
        <f>IF('Crisis Indicator Data'!#REF!="No Data",1,IF(#REF!&lt;&gt;"",1,0))</f>
        <v>#REF!</v>
      </c>
      <c r="C142" s="25" t="e">
        <f>IF('Crisis Indicator Data'!#REF!="No Data",1,IF(#REF!&lt;&gt;"",1,0))</f>
        <v>#REF!</v>
      </c>
      <c r="D142" s="25" t="e">
        <f>IF('Crisis Indicator Data'!#REF!="No Data",1,IF(#REF!&lt;&gt;"",1,0))</f>
        <v>#REF!</v>
      </c>
      <c r="E142" s="25" t="e">
        <f>IF('Crisis Indicator Data'!#REF!="No Data",1,IF(#REF!&lt;&gt;"",1,0))</f>
        <v>#REF!</v>
      </c>
      <c r="F142" s="25" t="e">
        <f>IF('Crisis Indicator Data'!#REF!="No Data",1,IF(#REF!&lt;&gt;"",1,0))</f>
        <v>#REF!</v>
      </c>
      <c r="G142" s="25" t="e">
        <f>IF('Crisis Indicator Data'!#REF!="No Data",1,IF(#REF!&lt;&gt;"",1,0))</f>
        <v>#REF!</v>
      </c>
      <c r="H142" s="25" t="e">
        <f>IF('Crisis Indicator Data'!#REF!="No Data",1,IF(#REF!&lt;&gt;"",1,0))</f>
        <v>#REF!</v>
      </c>
      <c r="I142" s="25" t="e">
        <f>IF('Crisis Indicator Data'!#REF!="No Data",1,IF(#REF!&lt;&gt;"",1,0))</f>
        <v>#REF!</v>
      </c>
      <c r="J142" s="25" t="e">
        <f>IF('Crisis Indicator Data'!#REF!="No Data",1,IF(#REF!&lt;&gt;"",1,0))</f>
        <v>#REF!</v>
      </c>
      <c r="K142" s="25" t="e">
        <f>IF('Crisis Indicator Data'!#REF!="No Data",1,IF(#REF!&lt;&gt;"",1,0))</f>
        <v>#REF!</v>
      </c>
      <c r="L142" s="25" t="e">
        <f>IF('Crisis Indicator Data'!#REF!="No Data",1,IF(#REF!&lt;&gt;"",1,0))</f>
        <v>#REF!</v>
      </c>
      <c r="M142" s="25" t="e">
        <f>IF('Crisis Indicator Data'!#REF!="No Data",1,IF(#REF!&lt;&gt;"",1,0))</f>
        <v>#REF!</v>
      </c>
      <c r="N142" s="25" t="e">
        <f>IF('Crisis Indicator Data'!#REF!="No Data",1,IF(#REF!&lt;&gt;"",1,0))</f>
        <v>#REF!</v>
      </c>
      <c r="O142" s="25" t="e">
        <f>IF('Crisis Indicator Data'!#REF!="No Data",1,IF(#REF!&lt;&gt;"",1,0))</f>
        <v>#REF!</v>
      </c>
      <c r="P142" s="25" t="e">
        <f>IF('Crisis Indicator Data'!#REF!="No Data",1,IF(#REF!&lt;&gt;"",1,0))</f>
        <v>#REF!</v>
      </c>
      <c r="Q142" s="25" t="e">
        <f>IF('Crisis Indicator Data'!#REF!="No Data",1,IF(#REF!&lt;&gt;"",1,0))</f>
        <v>#REF!</v>
      </c>
      <c r="R142" s="25" t="e">
        <f>IF('Crisis Indicator Data'!#REF!="No Data",1,IF(#REF!&lt;&gt;"",1,0))</f>
        <v>#REF!</v>
      </c>
      <c r="S142" s="25" t="e">
        <f>IF('Crisis Indicator Data'!#REF!="No Data",1,IF(#REF!&lt;&gt;"",1,0))</f>
        <v>#REF!</v>
      </c>
      <c r="T142" s="25" t="e">
        <f>IF('Crisis Indicator Data'!#REF!="No Data",1,IF(#REF!&lt;&gt;"",1,0))</f>
        <v>#REF!</v>
      </c>
      <c r="U142" s="25" t="e">
        <f>IF('Crisis Indicator Data'!#REF!="No Data",1,IF(#REF!&lt;&gt;"",1,0))</f>
        <v>#REF!</v>
      </c>
      <c r="V142" s="25" t="e">
        <f>IF('Crisis Indicator Data'!#REF!="No Data",1,IF(#REF!&lt;&gt;"",1,0))</f>
        <v>#REF!</v>
      </c>
      <c r="W142" s="25" t="e">
        <f>IF('Crisis Indicator Data'!#REF!="No Data",1,IF(#REF!&lt;&gt;"",1,0))</f>
        <v>#REF!</v>
      </c>
      <c r="X142" s="25" t="e">
        <f>IF('Crisis Indicator Data'!#REF!="No Data",1,IF(#REF!&lt;&gt;"",1,0))</f>
        <v>#REF!</v>
      </c>
      <c r="Y142" s="25" t="e">
        <f>IF('Crisis Indicator Data'!#REF!="No Data",1,IF(#REF!&lt;&gt;"",1,0))</f>
        <v>#REF!</v>
      </c>
      <c r="Z142" s="25" t="e">
        <f>IF('Crisis Indicator Data'!#REF!="No Data",1,IF(#REF!&lt;&gt;"",1,0))</f>
        <v>#REF!</v>
      </c>
      <c r="AA142" s="25" t="e">
        <f>IF('Crisis Indicator Data'!#REF!="No Data",1,IF(#REF!&lt;&gt;"",1,0))</f>
        <v>#REF!</v>
      </c>
      <c r="AB142" s="25" t="e">
        <f>IF('Crisis Indicator Data'!#REF!="No Data",1,IF(#REF!&lt;&gt;"",1,0))</f>
        <v>#REF!</v>
      </c>
      <c r="AC142" s="25" t="e">
        <f>IF('Crisis Indicator Data'!#REF!="No Data",1,IF(#REF!&lt;&gt;"",1,0))</f>
        <v>#REF!</v>
      </c>
      <c r="AD142" s="25" t="e">
        <f>IF('Crisis Indicator Data'!#REF!="No Data",1,IF(#REF!&lt;&gt;"",1,0))</f>
        <v>#REF!</v>
      </c>
      <c r="AE142" s="25" t="e">
        <f>IF('Crisis Indicator Data'!#REF!="No Data",1,IF(#REF!&lt;&gt;"",1,0))</f>
        <v>#REF!</v>
      </c>
      <c r="AF142" s="25" t="e">
        <f>IF('Crisis Indicator Data'!#REF!="No Data",1,IF(#REF!&lt;&gt;"",1,0))</f>
        <v>#REF!</v>
      </c>
      <c r="AG142" s="25" t="e">
        <f>IF('Crisis Indicator Data'!#REF!="No Data",1,IF(#REF!&lt;&gt;"",1,0))</f>
        <v>#REF!</v>
      </c>
      <c r="AH142" s="25" t="e">
        <f>IF('Crisis Indicator Data'!#REF!="No Data",1,IF(#REF!&lt;&gt;"",1,0))</f>
        <v>#REF!</v>
      </c>
      <c r="AI142" s="25" t="e">
        <f>IF('Crisis Indicator Data'!#REF!="No Data",1,IF(#REF!&lt;&gt;"",1,0))</f>
        <v>#REF!</v>
      </c>
      <c r="AJ142" s="25" t="e">
        <f>IF('Crisis Indicator Data'!#REF!="No Data",1,IF(#REF!&lt;&gt;"",1,0))</f>
        <v>#REF!</v>
      </c>
      <c r="AK142" s="25" t="e">
        <f>IF('Crisis Indicator Data'!#REF!="No Data",1,IF(#REF!&lt;&gt;"",1,0))</f>
        <v>#REF!</v>
      </c>
      <c r="AL142" s="25" t="e">
        <f>IF('Crisis Indicator Data'!#REF!="No Data",1,IF(#REF!&lt;&gt;"",1,0))</f>
        <v>#REF!</v>
      </c>
      <c r="AM142" s="25" t="e">
        <f>IF('Crisis Indicator Data'!#REF!="No Data",1,IF(#REF!&lt;&gt;"",1,0))</f>
        <v>#REF!</v>
      </c>
      <c r="AN142" s="25" t="e">
        <f>IF('Crisis Indicator Data'!#REF!="No Data",1,IF(#REF!&lt;&gt;"",1,0))</f>
        <v>#REF!</v>
      </c>
      <c r="AO142" s="25" t="e">
        <f>IF('Crisis Indicator Data'!#REF!="No Data",1,IF(#REF!&lt;&gt;"",1,0))</f>
        <v>#REF!</v>
      </c>
      <c r="AP142" s="25" t="e">
        <f>IF('Crisis Indicator Data'!#REF!="No Data",1,IF(#REF!&lt;&gt;"",1,0))</f>
        <v>#REF!</v>
      </c>
      <c r="AQ142" s="25" t="e">
        <f>IF('Crisis Indicator Data'!#REF!="No Data",1,IF(#REF!&lt;&gt;"",1,0))</f>
        <v>#REF!</v>
      </c>
      <c r="AR142" s="25" t="e">
        <f>IF('Crisis Indicator Data'!#REF!="No Data",1,IF(#REF!&lt;&gt;"",1,0))</f>
        <v>#REF!</v>
      </c>
      <c r="AS142" s="25" t="e">
        <f>IF('Crisis Indicator Data'!#REF!="No Data",1,IF(#REF!&lt;&gt;"",1,0))</f>
        <v>#REF!</v>
      </c>
      <c r="AT142" s="25" t="e">
        <f>IF('Crisis Indicator Data'!#REF!="No Data",1,IF(#REF!&lt;&gt;"",1,0))</f>
        <v>#REF!</v>
      </c>
      <c r="AU142" s="25" t="e">
        <f>IF('Crisis Indicator Data'!#REF!="No Data",1,IF(#REF!&lt;&gt;"",1,0))</f>
        <v>#REF!</v>
      </c>
      <c r="AV142" s="25" t="e">
        <f>IF('Crisis Indicator Data'!#REF!="No Data",1,IF(#REF!&lt;&gt;"",1,0))</f>
        <v>#REF!</v>
      </c>
      <c r="AW142" s="25" t="e">
        <f>IF('Crisis Indicator Data'!#REF!="No Data",1,IF(#REF!&lt;&gt;"",1,0))</f>
        <v>#REF!</v>
      </c>
      <c r="AX142" s="25" t="e">
        <f>IF('Crisis Indicator Data'!#REF!="No Data",1,IF(#REF!&lt;&gt;"",1,0))</f>
        <v>#REF!</v>
      </c>
      <c r="AY142" s="25" t="e">
        <f>IF('Crisis Indicator Data'!#REF!="No Data",1,IF(#REF!&lt;&gt;"",1,0))</f>
        <v>#REF!</v>
      </c>
      <c r="AZ142" s="25" t="e">
        <f>IF('Crisis Indicator Data'!#REF!="No Data",1,IF(#REF!&lt;&gt;"",1,0))</f>
        <v>#REF!</v>
      </c>
      <c r="BA142" t="e">
        <f t="shared" si="8"/>
        <v>#REF!</v>
      </c>
      <c r="BB142" s="27" t="e">
        <f t="shared" si="9"/>
        <v>#REF!</v>
      </c>
    </row>
    <row r="143" spans="1:54" x14ac:dyDescent="0.35">
      <c r="A143" t="s">
        <v>7901</v>
      </c>
      <c r="B143" s="25" t="e">
        <f>IF('Crisis Indicator Data'!#REF!="No Data",1,IF(#REF!&lt;&gt;"",1,0))</f>
        <v>#REF!</v>
      </c>
      <c r="C143" s="25" t="e">
        <f>IF('Crisis Indicator Data'!#REF!="No Data",1,IF(#REF!&lt;&gt;"",1,0))</f>
        <v>#REF!</v>
      </c>
      <c r="D143" s="25" t="e">
        <f>IF('Crisis Indicator Data'!#REF!="No Data",1,IF(#REF!&lt;&gt;"",1,0))</f>
        <v>#REF!</v>
      </c>
      <c r="E143" s="25" t="e">
        <f>IF('Crisis Indicator Data'!#REF!="No Data",1,IF(#REF!&lt;&gt;"",1,0))</f>
        <v>#REF!</v>
      </c>
      <c r="F143" s="25" t="e">
        <f>IF('Crisis Indicator Data'!#REF!="No Data",1,IF(#REF!&lt;&gt;"",1,0))</f>
        <v>#REF!</v>
      </c>
      <c r="G143" s="25" t="e">
        <f>IF('Crisis Indicator Data'!#REF!="No Data",1,IF(#REF!&lt;&gt;"",1,0))</f>
        <v>#REF!</v>
      </c>
      <c r="H143" s="25" t="e">
        <f>IF('Crisis Indicator Data'!#REF!="No Data",1,IF(#REF!&lt;&gt;"",1,0))</f>
        <v>#REF!</v>
      </c>
      <c r="I143" s="25" t="e">
        <f>IF('Crisis Indicator Data'!#REF!="No Data",1,IF(#REF!&lt;&gt;"",1,0))</f>
        <v>#REF!</v>
      </c>
      <c r="J143" s="25" t="e">
        <f>IF('Crisis Indicator Data'!#REF!="No Data",1,IF(#REF!&lt;&gt;"",1,0))</f>
        <v>#REF!</v>
      </c>
      <c r="K143" s="25" t="e">
        <f>IF('Crisis Indicator Data'!#REF!="No Data",1,IF(#REF!&lt;&gt;"",1,0))</f>
        <v>#REF!</v>
      </c>
      <c r="L143" s="25" t="e">
        <f>IF('Crisis Indicator Data'!#REF!="No Data",1,IF(#REF!&lt;&gt;"",1,0))</f>
        <v>#REF!</v>
      </c>
      <c r="M143" s="25" t="e">
        <f>IF('Crisis Indicator Data'!#REF!="No Data",1,IF(#REF!&lt;&gt;"",1,0))</f>
        <v>#REF!</v>
      </c>
      <c r="N143" s="25" t="e">
        <f>IF('Crisis Indicator Data'!#REF!="No Data",1,IF(#REF!&lt;&gt;"",1,0))</f>
        <v>#REF!</v>
      </c>
      <c r="O143" s="25" t="e">
        <f>IF('Crisis Indicator Data'!#REF!="No Data",1,IF(#REF!&lt;&gt;"",1,0))</f>
        <v>#REF!</v>
      </c>
      <c r="P143" s="25" t="e">
        <f>IF('Crisis Indicator Data'!#REF!="No Data",1,IF(#REF!&lt;&gt;"",1,0))</f>
        <v>#REF!</v>
      </c>
      <c r="Q143" s="25" t="e">
        <f>IF('Crisis Indicator Data'!#REF!="No Data",1,IF(#REF!&lt;&gt;"",1,0))</f>
        <v>#REF!</v>
      </c>
      <c r="R143" s="25" t="e">
        <f>IF('Crisis Indicator Data'!#REF!="No Data",1,IF(#REF!&lt;&gt;"",1,0))</f>
        <v>#REF!</v>
      </c>
      <c r="S143" s="25" t="e">
        <f>IF('Crisis Indicator Data'!#REF!="No Data",1,IF(#REF!&lt;&gt;"",1,0))</f>
        <v>#REF!</v>
      </c>
      <c r="T143" s="25" t="e">
        <f>IF('Crisis Indicator Data'!#REF!="No Data",1,IF(#REF!&lt;&gt;"",1,0))</f>
        <v>#REF!</v>
      </c>
      <c r="U143" s="25" t="e">
        <f>IF('Crisis Indicator Data'!#REF!="No Data",1,IF(#REF!&lt;&gt;"",1,0))</f>
        <v>#REF!</v>
      </c>
      <c r="V143" s="25" t="e">
        <f>IF('Crisis Indicator Data'!#REF!="No Data",1,IF(#REF!&lt;&gt;"",1,0))</f>
        <v>#REF!</v>
      </c>
      <c r="W143" s="25" t="e">
        <f>IF('Crisis Indicator Data'!#REF!="No Data",1,IF(#REF!&lt;&gt;"",1,0))</f>
        <v>#REF!</v>
      </c>
      <c r="X143" s="25" t="e">
        <f>IF('Crisis Indicator Data'!#REF!="No Data",1,IF(#REF!&lt;&gt;"",1,0))</f>
        <v>#REF!</v>
      </c>
      <c r="Y143" s="25" t="e">
        <f>IF('Crisis Indicator Data'!#REF!="No Data",1,IF(#REF!&lt;&gt;"",1,0))</f>
        <v>#REF!</v>
      </c>
      <c r="Z143" s="25" t="e">
        <f>IF('Crisis Indicator Data'!#REF!="No Data",1,IF(#REF!&lt;&gt;"",1,0))</f>
        <v>#REF!</v>
      </c>
      <c r="AA143" s="25" t="e">
        <f>IF('Crisis Indicator Data'!#REF!="No Data",1,IF(#REF!&lt;&gt;"",1,0))</f>
        <v>#REF!</v>
      </c>
      <c r="AB143" s="25" t="e">
        <f>IF('Crisis Indicator Data'!#REF!="No Data",1,IF(#REF!&lt;&gt;"",1,0))</f>
        <v>#REF!</v>
      </c>
      <c r="AC143" s="25" t="e">
        <f>IF('Crisis Indicator Data'!#REF!="No Data",1,IF(#REF!&lt;&gt;"",1,0))</f>
        <v>#REF!</v>
      </c>
      <c r="AD143" s="25" t="e">
        <f>IF('Crisis Indicator Data'!#REF!="No Data",1,IF(#REF!&lt;&gt;"",1,0))</f>
        <v>#REF!</v>
      </c>
      <c r="AE143" s="25" t="e">
        <f>IF('Crisis Indicator Data'!#REF!="No Data",1,IF(#REF!&lt;&gt;"",1,0))</f>
        <v>#REF!</v>
      </c>
      <c r="AF143" s="25" t="e">
        <f>IF('Crisis Indicator Data'!#REF!="No Data",1,IF(#REF!&lt;&gt;"",1,0))</f>
        <v>#REF!</v>
      </c>
      <c r="AG143" s="25" t="e">
        <f>IF('Crisis Indicator Data'!#REF!="No Data",1,IF(#REF!&lt;&gt;"",1,0))</f>
        <v>#REF!</v>
      </c>
      <c r="AH143" s="25" t="e">
        <f>IF('Crisis Indicator Data'!#REF!="No Data",1,IF(#REF!&lt;&gt;"",1,0))</f>
        <v>#REF!</v>
      </c>
      <c r="AI143" s="25" t="e">
        <f>IF('Crisis Indicator Data'!#REF!="No Data",1,IF(#REF!&lt;&gt;"",1,0))</f>
        <v>#REF!</v>
      </c>
      <c r="AJ143" s="25" t="e">
        <f>IF('Crisis Indicator Data'!#REF!="No Data",1,IF(#REF!&lt;&gt;"",1,0))</f>
        <v>#REF!</v>
      </c>
      <c r="AK143" s="25" t="e">
        <f>IF('Crisis Indicator Data'!#REF!="No Data",1,IF(#REF!&lt;&gt;"",1,0))</f>
        <v>#REF!</v>
      </c>
      <c r="AL143" s="25" t="e">
        <f>IF('Crisis Indicator Data'!#REF!="No Data",1,IF(#REF!&lt;&gt;"",1,0))</f>
        <v>#REF!</v>
      </c>
      <c r="AM143" s="25" t="e">
        <f>IF('Crisis Indicator Data'!#REF!="No Data",1,IF(#REF!&lt;&gt;"",1,0))</f>
        <v>#REF!</v>
      </c>
      <c r="AN143" s="25" t="e">
        <f>IF('Crisis Indicator Data'!#REF!="No Data",1,IF(#REF!&lt;&gt;"",1,0))</f>
        <v>#REF!</v>
      </c>
      <c r="AO143" s="25" t="e">
        <f>IF('Crisis Indicator Data'!#REF!="No Data",1,IF(#REF!&lt;&gt;"",1,0))</f>
        <v>#REF!</v>
      </c>
      <c r="AP143" s="25" t="e">
        <f>IF('Crisis Indicator Data'!#REF!="No Data",1,IF(#REF!&lt;&gt;"",1,0))</f>
        <v>#REF!</v>
      </c>
      <c r="AQ143" s="25" t="e">
        <f>IF('Crisis Indicator Data'!#REF!="No Data",1,IF(#REF!&lt;&gt;"",1,0))</f>
        <v>#REF!</v>
      </c>
      <c r="AR143" s="25" t="e">
        <f>IF('Crisis Indicator Data'!#REF!="No Data",1,IF(#REF!&lt;&gt;"",1,0))</f>
        <v>#REF!</v>
      </c>
      <c r="AS143" s="25" t="e">
        <f>IF('Crisis Indicator Data'!#REF!="No Data",1,IF(#REF!&lt;&gt;"",1,0))</f>
        <v>#REF!</v>
      </c>
      <c r="AT143" s="25" t="e">
        <f>IF('Crisis Indicator Data'!#REF!="No Data",1,IF(#REF!&lt;&gt;"",1,0))</f>
        <v>#REF!</v>
      </c>
      <c r="AU143" s="25" t="e">
        <f>IF('Crisis Indicator Data'!#REF!="No Data",1,IF(#REF!&lt;&gt;"",1,0))</f>
        <v>#REF!</v>
      </c>
      <c r="AV143" s="25" t="e">
        <f>IF('Crisis Indicator Data'!#REF!="No Data",1,IF(#REF!&lt;&gt;"",1,0))</f>
        <v>#REF!</v>
      </c>
      <c r="AW143" s="25" t="e">
        <f>IF('Crisis Indicator Data'!#REF!="No Data",1,IF(#REF!&lt;&gt;"",1,0))</f>
        <v>#REF!</v>
      </c>
      <c r="AX143" s="25" t="e">
        <f>IF('Crisis Indicator Data'!#REF!="No Data",1,IF(#REF!&lt;&gt;"",1,0))</f>
        <v>#REF!</v>
      </c>
      <c r="AY143" s="25" t="e">
        <f>IF('Crisis Indicator Data'!#REF!="No Data",1,IF(#REF!&lt;&gt;"",1,0))</f>
        <v>#REF!</v>
      </c>
      <c r="AZ143" s="25" t="e">
        <f>IF('Crisis Indicator Data'!#REF!="No Data",1,IF(#REF!&lt;&gt;"",1,0))</f>
        <v>#REF!</v>
      </c>
      <c r="BA143" t="e">
        <f t="shared" si="8"/>
        <v>#REF!</v>
      </c>
      <c r="BB143" s="27" t="e">
        <f t="shared" si="9"/>
        <v>#REF!</v>
      </c>
    </row>
    <row r="144" spans="1:54" x14ac:dyDescent="0.35">
      <c r="A144" t="s">
        <v>7913</v>
      </c>
      <c r="B144" s="25" t="e">
        <f>IF('Crisis Indicator Data'!#REF!="No Data",1,IF(#REF!&lt;&gt;"",1,0))</f>
        <v>#REF!</v>
      </c>
      <c r="C144" s="25" t="e">
        <f>IF('Crisis Indicator Data'!#REF!="No Data",1,IF(#REF!&lt;&gt;"",1,0))</f>
        <v>#REF!</v>
      </c>
      <c r="D144" s="25" t="e">
        <f>IF('Crisis Indicator Data'!#REF!="No Data",1,IF(#REF!&lt;&gt;"",1,0))</f>
        <v>#REF!</v>
      </c>
      <c r="E144" s="25" t="e">
        <f>IF('Crisis Indicator Data'!#REF!="No Data",1,IF(#REF!&lt;&gt;"",1,0))</f>
        <v>#REF!</v>
      </c>
      <c r="F144" s="25" t="e">
        <f>IF('Crisis Indicator Data'!#REF!="No Data",1,IF(#REF!&lt;&gt;"",1,0))</f>
        <v>#REF!</v>
      </c>
      <c r="G144" s="25" t="e">
        <f>IF('Crisis Indicator Data'!#REF!="No Data",1,IF(#REF!&lt;&gt;"",1,0))</f>
        <v>#REF!</v>
      </c>
      <c r="H144" s="25" t="e">
        <f>IF('Crisis Indicator Data'!#REF!="No Data",1,IF(#REF!&lt;&gt;"",1,0))</f>
        <v>#REF!</v>
      </c>
      <c r="I144" s="25" t="e">
        <f>IF('Crisis Indicator Data'!#REF!="No Data",1,IF(#REF!&lt;&gt;"",1,0))</f>
        <v>#REF!</v>
      </c>
      <c r="J144" s="25" t="e">
        <f>IF('Crisis Indicator Data'!#REF!="No Data",1,IF(#REF!&lt;&gt;"",1,0))</f>
        <v>#REF!</v>
      </c>
      <c r="K144" s="25" t="e">
        <f>IF('Crisis Indicator Data'!#REF!="No Data",1,IF(#REF!&lt;&gt;"",1,0))</f>
        <v>#REF!</v>
      </c>
      <c r="L144" s="25" t="e">
        <f>IF('Crisis Indicator Data'!#REF!="No Data",1,IF(#REF!&lt;&gt;"",1,0))</f>
        <v>#REF!</v>
      </c>
      <c r="M144" s="25" t="e">
        <f>IF('Crisis Indicator Data'!#REF!="No Data",1,IF(#REF!&lt;&gt;"",1,0))</f>
        <v>#REF!</v>
      </c>
      <c r="N144" s="25" t="e">
        <f>IF('Crisis Indicator Data'!#REF!="No Data",1,IF(#REF!&lt;&gt;"",1,0))</f>
        <v>#REF!</v>
      </c>
      <c r="O144" s="25" t="e">
        <f>IF('Crisis Indicator Data'!#REF!="No Data",1,IF(#REF!&lt;&gt;"",1,0))</f>
        <v>#REF!</v>
      </c>
      <c r="P144" s="25" t="e">
        <f>IF('Crisis Indicator Data'!#REF!="No Data",1,IF(#REF!&lt;&gt;"",1,0))</f>
        <v>#REF!</v>
      </c>
      <c r="Q144" s="25" t="e">
        <f>IF('Crisis Indicator Data'!#REF!="No Data",1,IF(#REF!&lt;&gt;"",1,0))</f>
        <v>#REF!</v>
      </c>
      <c r="R144" s="25" t="e">
        <f>IF('Crisis Indicator Data'!#REF!="No Data",1,IF(#REF!&lt;&gt;"",1,0))</f>
        <v>#REF!</v>
      </c>
      <c r="S144" s="25" t="e">
        <f>IF('Crisis Indicator Data'!#REF!="No Data",1,IF(#REF!&lt;&gt;"",1,0))</f>
        <v>#REF!</v>
      </c>
      <c r="T144" s="25" t="e">
        <f>IF('Crisis Indicator Data'!#REF!="No Data",1,IF(#REF!&lt;&gt;"",1,0))</f>
        <v>#REF!</v>
      </c>
      <c r="U144" s="25" t="e">
        <f>IF('Crisis Indicator Data'!#REF!="No Data",1,IF(#REF!&lt;&gt;"",1,0))</f>
        <v>#REF!</v>
      </c>
      <c r="V144" s="25" t="e">
        <f>IF('Crisis Indicator Data'!#REF!="No Data",1,IF(#REF!&lt;&gt;"",1,0))</f>
        <v>#REF!</v>
      </c>
      <c r="W144" s="25" t="e">
        <f>IF('Crisis Indicator Data'!#REF!="No Data",1,IF(#REF!&lt;&gt;"",1,0))</f>
        <v>#REF!</v>
      </c>
      <c r="X144" s="25" t="e">
        <f>IF('Crisis Indicator Data'!#REF!="No Data",1,IF(#REF!&lt;&gt;"",1,0))</f>
        <v>#REF!</v>
      </c>
      <c r="Y144" s="25" t="e">
        <f>IF('Crisis Indicator Data'!#REF!="No Data",1,IF(#REF!&lt;&gt;"",1,0))</f>
        <v>#REF!</v>
      </c>
      <c r="Z144" s="25" t="e">
        <f>IF('Crisis Indicator Data'!#REF!="No Data",1,IF(#REF!&lt;&gt;"",1,0))</f>
        <v>#REF!</v>
      </c>
      <c r="AA144" s="25" t="e">
        <f>IF('Crisis Indicator Data'!#REF!="No Data",1,IF(#REF!&lt;&gt;"",1,0))</f>
        <v>#REF!</v>
      </c>
      <c r="AB144" s="25" t="e">
        <f>IF('Crisis Indicator Data'!#REF!="No Data",1,IF(#REF!&lt;&gt;"",1,0))</f>
        <v>#REF!</v>
      </c>
      <c r="AC144" s="25" t="e">
        <f>IF('Crisis Indicator Data'!#REF!="No Data",1,IF(#REF!&lt;&gt;"",1,0))</f>
        <v>#REF!</v>
      </c>
      <c r="AD144" s="25" t="e">
        <f>IF('Crisis Indicator Data'!#REF!="No Data",1,IF(#REF!&lt;&gt;"",1,0))</f>
        <v>#REF!</v>
      </c>
      <c r="AE144" s="25" t="e">
        <f>IF('Crisis Indicator Data'!#REF!="No Data",1,IF(#REF!&lt;&gt;"",1,0))</f>
        <v>#REF!</v>
      </c>
      <c r="AF144" s="25" t="e">
        <f>IF('Crisis Indicator Data'!#REF!="No Data",1,IF(#REF!&lt;&gt;"",1,0))</f>
        <v>#REF!</v>
      </c>
      <c r="AG144" s="25" t="e">
        <f>IF('Crisis Indicator Data'!#REF!="No Data",1,IF(#REF!&lt;&gt;"",1,0))</f>
        <v>#REF!</v>
      </c>
      <c r="AH144" s="25" t="e">
        <f>IF('Crisis Indicator Data'!#REF!="No Data",1,IF(#REF!&lt;&gt;"",1,0))</f>
        <v>#REF!</v>
      </c>
      <c r="AI144" s="25" t="e">
        <f>IF('Crisis Indicator Data'!#REF!="No Data",1,IF(#REF!&lt;&gt;"",1,0))</f>
        <v>#REF!</v>
      </c>
      <c r="AJ144" s="25" t="e">
        <f>IF('Crisis Indicator Data'!#REF!="No Data",1,IF(#REF!&lt;&gt;"",1,0))</f>
        <v>#REF!</v>
      </c>
      <c r="AK144" s="25" t="e">
        <f>IF('Crisis Indicator Data'!#REF!="No Data",1,IF(#REF!&lt;&gt;"",1,0))</f>
        <v>#REF!</v>
      </c>
      <c r="AL144" s="25" t="e">
        <f>IF('Crisis Indicator Data'!#REF!="No Data",1,IF(#REF!&lt;&gt;"",1,0))</f>
        <v>#REF!</v>
      </c>
      <c r="AM144" s="25" t="e">
        <f>IF('Crisis Indicator Data'!#REF!="No Data",1,IF(#REF!&lt;&gt;"",1,0))</f>
        <v>#REF!</v>
      </c>
      <c r="AN144" s="25" t="e">
        <f>IF('Crisis Indicator Data'!#REF!="No Data",1,IF(#REF!&lt;&gt;"",1,0))</f>
        <v>#REF!</v>
      </c>
      <c r="AO144" s="25" t="e">
        <f>IF('Crisis Indicator Data'!#REF!="No Data",1,IF(#REF!&lt;&gt;"",1,0))</f>
        <v>#REF!</v>
      </c>
      <c r="AP144" s="25" t="e">
        <f>IF('Crisis Indicator Data'!#REF!="No Data",1,IF(#REF!&lt;&gt;"",1,0))</f>
        <v>#REF!</v>
      </c>
      <c r="AQ144" s="25" t="e">
        <f>IF('Crisis Indicator Data'!#REF!="No Data",1,IF(#REF!&lt;&gt;"",1,0))</f>
        <v>#REF!</v>
      </c>
      <c r="AR144" s="25" t="e">
        <f>IF('Crisis Indicator Data'!#REF!="No Data",1,IF(#REF!&lt;&gt;"",1,0))</f>
        <v>#REF!</v>
      </c>
      <c r="AS144" s="25" t="e">
        <f>IF('Crisis Indicator Data'!#REF!="No Data",1,IF(#REF!&lt;&gt;"",1,0))</f>
        <v>#REF!</v>
      </c>
      <c r="AT144" s="25" t="e">
        <f>IF('Crisis Indicator Data'!#REF!="No Data",1,IF(#REF!&lt;&gt;"",1,0))</f>
        <v>#REF!</v>
      </c>
      <c r="AU144" s="25" t="e">
        <f>IF('Crisis Indicator Data'!#REF!="No Data",1,IF(#REF!&lt;&gt;"",1,0))</f>
        <v>#REF!</v>
      </c>
      <c r="AV144" s="25" t="e">
        <f>IF('Crisis Indicator Data'!#REF!="No Data",1,IF(#REF!&lt;&gt;"",1,0))</f>
        <v>#REF!</v>
      </c>
      <c r="AW144" s="25" t="e">
        <f>IF('Crisis Indicator Data'!#REF!="No Data",1,IF(#REF!&lt;&gt;"",1,0))</f>
        <v>#REF!</v>
      </c>
      <c r="AX144" s="25" t="e">
        <f>IF('Crisis Indicator Data'!#REF!="No Data",1,IF(#REF!&lt;&gt;"",1,0))</f>
        <v>#REF!</v>
      </c>
      <c r="AY144" s="25" t="e">
        <f>IF('Crisis Indicator Data'!#REF!="No Data",1,IF(#REF!&lt;&gt;"",1,0))</f>
        <v>#REF!</v>
      </c>
      <c r="AZ144" s="25" t="e">
        <f>IF('Crisis Indicator Data'!#REF!="No Data",1,IF(#REF!&lt;&gt;"",1,0))</f>
        <v>#REF!</v>
      </c>
      <c r="BA144" t="e">
        <f t="shared" si="8"/>
        <v>#REF!</v>
      </c>
      <c r="BB144" s="27" t="e">
        <f t="shared" si="9"/>
        <v>#REF!</v>
      </c>
    </row>
    <row r="145" spans="1:54" x14ac:dyDescent="0.35">
      <c r="A145" t="s">
        <v>8059</v>
      </c>
      <c r="B145" s="25" t="e">
        <f>IF('Crisis Indicator Data'!#REF!="No Data",1,IF(#REF!&lt;&gt;"",1,0))</f>
        <v>#REF!</v>
      </c>
      <c r="C145" s="25" t="e">
        <f>IF('Crisis Indicator Data'!#REF!="No Data",1,IF(#REF!&lt;&gt;"",1,0))</f>
        <v>#REF!</v>
      </c>
      <c r="D145" s="25" t="e">
        <f>IF('Crisis Indicator Data'!#REF!="No Data",1,IF(#REF!&lt;&gt;"",1,0))</f>
        <v>#REF!</v>
      </c>
      <c r="E145" s="25" t="e">
        <f>IF('Crisis Indicator Data'!#REF!="No Data",1,IF(#REF!&lt;&gt;"",1,0))</f>
        <v>#REF!</v>
      </c>
      <c r="F145" s="25" t="e">
        <f>IF('Crisis Indicator Data'!#REF!="No Data",1,IF(#REF!&lt;&gt;"",1,0))</f>
        <v>#REF!</v>
      </c>
      <c r="G145" s="25" t="e">
        <f>IF('Crisis Indicator Data'!#REF!="No Data",1,IF(#REF!&lt;&gt;"",1,0))</f>
        <v>#REF!</v>
      </c>
      <c r="H145" s="25" t="e">
        <f>IF('Crisis Indicator Data'!#REF!="No Data",1,IF(#REF!&lt;&gt;"",1,0))</f>
        <v>#REF!</v>
      </c>
      <c r="I145" s="25" t="e">
        <f>IF('Crisis Indicator Data'!#REF!="No Data",1,IF(#REF!&lt;&gt;"",1,0))</f>
        <v>#REF!</v>
      </c>
      <c r="J145" s="25" t="e">
        <f>IF('Crisis Indicator Data'!#REF!="No Data",1,IF(#REF!&lt;&gt;"",1,0))</f>
        <v>#REF!</v>
      </c>
      <c r="K145" s="25" t="e">
        <f>IF('Crisis Indicator Data'!#REF!="No Data",1,IF(#REF!&lt;&gt;"",1,0))</f>
        <v>#REF!</v>
      </c>
      <c r="L145" s="25" t="e">
        <f>IF('Crisis Indicator Data'!#REF!="No Data",1,IF(#REF!&lt;&gt;"",1,0))</f>
        <v>#REF!</v>
      </c>
      <c r="M145" s="25" t="e">
        <f>IF('Crisis Indicator Data'!#REF!="No Data",1,IF(#REF!&lt;&gt;"",1,0))</f>
        <v>#REF!</v>
      </c>
      <c r="N145" s="25" t="e">
        <f>IF('Crisis Indicator Data'!#REF!="No Data",1,IF(#REF!&lt;&gt;"",1,0))</f>
        <v>#REF!</v>
      </c>
      <c r="O145" s="25" t="e">
        <f>IF('Crisis Indicator Data'!#REF!="No Data",1,IF(#REF!&lt;&gt;"",1,0))</f>
        <v>#REF!</v>
      </c>
      <c r="P145" s="25" t="e">
        <f>IF('Crisis Indicator Data'!#REF!="No Data",1,IF(#REF!&lt;&gt;"",1,0))</f>
        <v>#REF!</v>
      </c>
      <c r="Q145" s="25" t="e">
        <f>IF('Crisis Indicator Data'!#REF!="No Data",1,IF(#REF!&lt;&gt;"",1,0))</f>
        <v>#REF!</v>
      </c>
      <c r="R145" s="25" t="e">
        <f>IF('Crisis Indicator Data'!#REF!="No Data",1,IF(#REF!&lt;&gt;"",1,0))</f>
        <v>#REF!</v>
      </c>
      <c r="S145" s="25" t="e">
        <f>IF('Crisis Indicator Data'!#REF!="No Data",1,IF(#REF!&lt;&gt;"",1,0))</f>
        <v>#REF!</v>
      </c>
      <c r="T145" s="25" t="e">
        <f>IF('Crisis Indicator Data'!#REF!="No Data",1,IF(#REF!&lt;&gt;"",1,0))</f>
        <v>#REF!</v>
      </c>
      <c r="U145" s="25" t="e">
        <f>IF('Crisis Indicator Data'!#REF!="No Data",1,IF(#REF!&lt;&gt;"",1,0))</f>
        <v>#REF!</v>
      </c>
      <c r="V145" s="25" t="e">
        <f>IF('Crisis Indicator Data'!#REF!="No Data",1,IF(#REF!&lt;&gt;"",1,0))</f>
        <v>#REF!</v>
      </c>
      <c r="W145" s="25" t="e">
        <f>IF('Crisis Indicator Data'!#REF!="No Data",1,IF(#REF!&lt;&gt;"",1,0))</f>
        <v>#REF!</v>
      </c>
      <c r="X145" s="25" t="e">
        <f>IF('Crisis Indicator Data'!#REF!="No Data",1,IF(#REF!&lt;&gt;"",1,0))</f>
        <v>#REF!</v>
      </c>
      <c r="Y145" s="25" t="e">
        <f>IF('Crisis Indicator Data'!#REF!="No Data",1,IF(#REF!&lt;&gt;"",1,0))</f>
        <v>#REF!</v>
      </c>
      <c r="Z145" s="25" t="e">
        <f>IF('Crisis Indicator Data'!#REF!="No Data",1,IF(#REF!&lt;&gt;"",1,0))</f>
        <v>#REF!</v>
      </c>
      <c r="AA145" s="25" t="e">
        <f>IF('Crisis Indicator Data'!#REF!="No Data",1,IF(#REF!&lt;&gt;"",1,0))</f>
        <v>#REF!</v>
      </c>
      <c r="AB145" s="25" t="e">
        <f>IF('Crisis Indicator Data'!#REF!="No Data",1,IF(#REF!&lt;&gt;"",1,0))</f>
        <v>#REF!</v>
      </c>
      <c r="AC145" s="25" t="e">
        <f>IF('Crisis Indicator Data'!#REF!="No Data",1,IF(#REF!&lt;&gt;"",1,0))</f>
        <v>#REF!</v>
      </c>
      <c r="AD145" s="25" t="e">
        <f>IF('Crisis Indicator Data'!#REF!="No Data",1,IF(#REF!&lt;&gt;"",1,0))</f>
        <v>#REF!</v>
      </c>
      <c r="AE145" s="25" t="e">
        <f>IF('Crisis Indicator Data'!#REF!="No Data",1,IF(#REF!&lt;&gt;"",1,0))</f>
        <v>#REF!</v>
      </c>
      <c r="AF145" s="25" t="e">
        <f>IF('Crisis Indicator Data'!#REF!="No Data",1,IF(#REF!&lt;&gt;"",1,0))</f>
        <v>#REF!</v>
      </c>
      <c r="AG145" s="25" t="e">
        <f>IF('Crisis Indicator Data'!#REF!="No Data",1,IF(#REF!&lt;&gt;"",1,0))</f>
        <v>#REF!</v>
      </c>
      <c r="AH145" s="25" t="e">
        <f>IF('Crisis Indicator Data'!#REF!="No Data",1,IF(#REF!&lt;&gt;"",1,0))</f>
        <v>#REF!</v>
      </c>
      <c r="AI145" s="25" t="e">
        <f>IF('Crisis Indicator Data'!#REF!="No Data",1,IF(#REF!&lt;&gt;"",1,0))</f>
        <v>#REF!</v>
      </c>
      <c r="AJ145" s="25" t="e">
        <f>IF('Crisis Indicator Data'!#REF!="No Data",1,IF(#REF!&lt;&gt;"",1,0))</f>
        <v>#REF!</v>
      </c>
      <c r="AK145" s="25" t="e">
        <f>IF('Crisis Indicator Data'!#REF!="No Data",1,IF(#REF!&lt;&gt;"",1,0))</f>
        <v>#REF!</v>
      </c>
      <c r="AL145" s="25" t="e">
        <f>IF('Crisis Indicator Data'!#REF!="No Data",1,IF(#REF!&lt;&gt;"",1,0))</f>
        <v>#REF!</v>
      </c>
      <c r="AM145" s="25" t="e">
        <f>IF('Crisis Indicator Data'!#REF!="No Data",1,IF(#REF!&lt;&gt;"",1,0))</f>
        <v>#REF!</v>
      </c>
      <c r="AN145" s="25" t="e">
        <f>IF('Crisis Indicator Data'!#REF!="No Data",1,IF(#REF!&lt;&gt;"",1,0))</f>
        <v>#REF!</v>
      </c>
      <c r="AO145" s="25" t="e">
        <f>IF('Crisis Indicator Data'!#REF!="No Data",1,IF(#REF!&lt;&gt;"",1,0))</f>
        <v>#REF!</v>
      </c>
      <c r="AP145" s="25" t="e">
        <f>IF('Crisis Indicator Data'!#REF!="No Data",1,IF(#REF!&lt;&gt;"",1,0))</f>
        <v>#REF!</v>
      </c>
      <c r="AQ145" s="25" t="e">
        <f>IF('Crisis Indicator Data'!#REF!="No Data",1,IF(#REF!&lt;&gt;"",1,0))</f>
        <v>#REF!</v>
      </c>
      <c r="AR145" s="25" t="e">
        <f>IF('Crisis Indicator Data'!#REF!="No Data",1,IF(#REF!&lt;&gt;"",1,0))</f>
        <v>#REF!</v>
      </c>
      <c r="AS145" s="25" t="e">
        <f>IF('Crisis Indicator Data'!#REF!="No Data",1,IF(#REF!&lt;&gt;"",1,0))</f>
        <v>#REF!</v>
      </c>
      <c r="AT145" s="25" t="e">
        <f>IF('Crisis Indicator Data'!#REF!="No Data",1,IF(#REF!&lt;&gt;"",1,0))</f>
        <v>#REF!</v>
      </c>
      <c r="AU145" s="25" t="e">
        <f>IF('Crisis Indicator Data'!#REF!="No Data",1,IF(#REF!&lt;&gt;"",1,0))</f>
        <v>#REF!</v>
      </c>
      <c r="AV145" s="25" t="e">
        <f>IF('Crisis Indicator Data'!#REF!="No Data",1,IF(#REF!&lt;&gt;"",1,0))</f>
        <v>#REF!</v>
      </c>
      <c r="AW145" s="25" t="e">
        <f>IF('Crisis Indicator Data'!#REF!="No Data",1,IF(#REF!&lt;&gt;"",1,0))</f>
        <v>#REF!</v>
      </c>
      <c r="AX145" s="25" t="e">
        <f>IF('Crisis Indicator Data'!#REF!="No Data",1,IF(#REF!&lt;&gt;"",1,0))</f>
        <v>#REF!</v>
      </c>
      <c r="AY145" s="25" t="e">
        <f>IF('Crisis Indicator Data'!#REF!="No Data",1,IF(#REF!&lt;&gt;"",1,0))</f>
        <v>#REF!</v>
      </c>
      <c r="AZ145" s="25" t="e">
        <f>IF('Crisis Indicator Data'!#REF!="No Data",1,IF(#REF!&lt;&gt;"",1,0))</f>
        <v>#REF!</v>
      </c>
      <c r="BA145" t="e">
        <f t="shared" si="8"/>
        <v>#REF!</v>
      </c>
      <c r="BB145" s="27" t="e">
        <f t="shared" si="9"/>
        <v>#REF!</v>
      </c>
    </row>
    <row r="146" spans="1:54" x14ac:dyDescent="0.35">
      <c r="A146" t="s">
        <v>8068</v>
      </c>
      <c r="B146" s="25" t="e">
        <f>IF('Crisis Indicator Data'!#REF!="No Data",1,IF(#REF!&lt;&gt;"",1,0))</f>
        <v>#REF!</v>
      </c>
      <c r="C146" s="25" t="e">
        <f>IF('Crisis Indicator Data'!#REF!="No Data",1,IF(#REF!&lt;&gt;"",1,0))</f>
        <v>#REF!</v>
      </c>
      <c r="D146" s="25" t="e">
        <f>IF('Crisis Indicator Data'!#REF!="No Data",1,IF(#REF!&lt;&gt;"",1,0))</f>
        <v>#REF!</v>
      </c>
      <c r="E146" s="25" t="e">
        <f>IF('Crisis Indicator Data'!#REF!="No Data",1,IF(#REF!&lt;&gt;"",1,0))</f>
        <v>#REF!</v>
      </c>
      <c r="F146" s="25" t="e">
        <f>IF('Crisis Indicator Data'!#REF!="No Data",1,IF(#REF!&lt;&gt;"",1,0))</f>
        <v>#REF!</v>
      </c>
      <c r="G146" s="25" t="e">
        <f>IF('Crisis Indicator Data'!#REF!="No Data",1,IF(#REF!&lt;&gt;"",1,0))</f>
        <v>#REF!</v>
      </c>
      <c r="H146" s="25" t="e">
        <f>IF('Crisis Indicator Data'!#REF!="No Data",1,IF(#REF!&lt;&gt;"",1,0))</f>
        <v>#REF!</v>
      </c>
      <c r="I146" s="25" t="e">
        <f>IF('Crisis Indicator Data'!#REF!="No Data",1,IF(#REF!&lt;&gt;"",1,0))</f>
        <v>#REF!</v>
      </c>
      <c r="J146" s="25" t="e">
        <f>IF('Crisis Indicator Data'!#REF!="No Data",1,IF(#REF!&lt;&gt;"",1,0))</f>
        <v>#REF!</v>
      </c>
      <c r="K146" s="25" t="e">
        <f>IF('Crisis Indicator Data'!#REF!="No Data",1,IF(#REF!&lt;&gt;"",1,0))</f>
        <v>#REF!</v>
      </c>
      <c r="L146" s="25" t="e">
        <f>IF('Crisis Indicator Data'!#REF!="No Data",1,IF(#REF!&lt;&gt;"",1,0))</f>
        <v>#REF!</v>
      </c>
      <c r="M146" s="25" t="e">
        <f>IF('Crisis Indicator Data'!#REF!="No Data",1,IF(#REF!&lt;&gt;"",1,0))</f>
        <v>#REF!</v>
      </c>
      <c r="N146" s="25" t="e">
        <f>IF('Crisis Indicator Data'!#REF!="No Data",1,IF(#REF!&lt;&gt;"",1,0))</f>
        <v>#REF!</v>
      </c>
      <c r="O146" s="25" t="e">
        <f>IF('Crisis Indicator Data'!#REF!="No Data",1,IF(#REF!&lt;&gt;"",1,0))</f>
        <v>#REF!</v>
      </c>
      <c r="P146" s="25" t="e">
        <f>IF('Crisis Indicator Data'!#REF!="No Data",1,IF(#REF!&lt;&gt;"",1,0))</f>
        <v>#REF!</v>
      </c>
      <c r="Q146" s="25" t="e">
        <f>IF('Crisis Indicator Data'!#REF!="No Data",1,IF(#REF!&lt;&gt;"",1,0))</f>
        <v>#REF!</v>
      </c>
      <c r="R146" s="25" t="e">
        <f>IF('Crisis Indicator Data'!#REF!="No Data",1,IF(#REF!&lt;&gt;"",1,0))</f>
        <v>#REF!</v>
      </c>
      <c r="S146" s="25" t="e">
        <f>IF('Crisis Indicator Data'!#REF!="No Data",1,IF(#REF!&lt;&gt;"",1,0))</f>
        <v>#REF!</v>
      </c>
      <c r="T146" s="25" t="e">
        <f>IF('Crisis Indicator Data'!#REF!="No Data",1,IF(#REF!&lt;&gt;"",1,0))</f>
        <v>#REF!</v>
      </c>
      <c r="U146" s="25" t="e">
        <f>IF('Crisis Indicator Data'!#REF!="No Data",1,IF(#REF!&lt;&gt;"",1,0))</f>
        <v>#REF!</v>
      </c>
      <c r="V146" s="25" t="e">
        <f>IF('Crisis Indicator Data'!#REF!="No Data",1,IF(#REF!&lt;&gt;"",1,0))</f>
        <v>#REF!</v>
      </c>
      <c r="W146" s="25" t="e">
        <f>IF('Crisis Indicator Data'!#REF!="No Data",1,IF(#REF!&lt;&gt;"",1,0))</f>
        <v>#REF!</v>
      </c>
      <c r="X146" s="25" t="e">
        <f>IF('Crisis Indicator Data'!#REF!="No Data",1,IF(#REF!&lt;&gt;"",1,0))</f>
        <v>#REF!</v>
      </c>
      <c r="Y146" s="25" t="e">
        <f>IF('Crisis Indicator Data'!#REF!="No Data",1,IF(#REF!&lt;&gt;"",1,0))</f>
        <v>#REF!</v>
      </c>
      <c r="Z146" s="25" t="e">
        <f>IF('Crisis Indicator Data'!#REF!="No Data",1,IF(#REF!&lt;&gt;"",1,0))</f>
        <v>#REF!</v>
      </c>
      <c r="AA146" s="25" t="e">
        <f>IF('Crisis Indicator Data'!#REF!="No Data",1,IF(#REF!&lt;&gt;"",1,0))</f>
        <v>#REF!</v>
      </c>
      <c r="AB146" s="25" t="e">
        <f>IF('Crisis Indicator Data'!#REF!="No Data",1,IF(#REF!&lt;&gt;"",1,0))</f>
        <v>#REF!</v>
      </c>
      <c r="AC146" s="25" t="e">
        <f>IF('Crisis Indicator Data'!#REF!="No Data",1,IF(#REF!&lt;&gt;"",1,0))</f>
        <v>#REF!</v>
      </c>
      <c r="AD146" s="25" t="e">
        <f>IF('Crisis Indicator Data'!#REF!="No Data",1,IF(#REF!&lt;&gt;"",1,0))</f>
        <v>#REF!</v>
      </c>
      <c r="AE146" s="25" t="e">
        <f>IF('Crisis Indicator Data'!#REF!="No Data",1,IF(#REF!&lt;&gt;"",1,0))</f>
        <v>#REF!</v>
      </c>
      <c r="AF146" s="25" t="e">
        <f>IF('Crisis Indicator Data'!#REF!="No Data",1,IF(#REF!&lt;&gt;"",1,0))</f>
        <v>#REF!</v>
      </c>
      <c r="AG146" s="25" t="e">
        <f>IF('Crisis Indicator Data'!#REF!="No Data",1,IF(#REF!&lt;&gt;"",1,0))</f>
        <v>#REF!</v>
      </c>
      <c r="AH146" s="25" t="e">
        <f>IF('Crisis Indicator Data'!#REF!="No Data",1,IF(#REF!&lt;&gt;"",1,0))</f>
        <v>#REF!</v>
      </c>
      <c r="AI146" s="25" t="e">
        <f>IF('Crisis Indicator Data'!#REF!="No Data",1,IF(#REF!&lt;&gt;"",1,0))</f>
        <v>#REF!</v>
      </c>
      <c r="AJ146" s="25" t="e">
        <f>IF('Crisis Indicator Data'!#REF!="No Data",1,IF(#REF!&lt;&gt;"",1,0))</f>
        <v>#REF!</v>
      </c>
      <c r="AK146" s="25" t="e">
        <f>IF('Crisis Indicator Data'!#REF!="No Data",1,IF(#REF!&lt;&gt;"",1,0))</f>
        <v>#REF!</v>
      </c>
      <c r="AL146" s="25" t="e">
        <f>IF('Crisis Indicator Data'!#REF!="No Data",1,IF(#REF!&lt;&gt;"",1,0))</f>
        <v>#REF!</v>
      </c>
      <c r="AM146" s="25" t="e">
        <f>IF('Crisis Indicator Data'!#REF!="No Data",1,IF(#REF!&lt;&gt;"",1,0))</f>
        <v>#REF!</v>
      </c>
      <c r="AN146" s="25" t="e">
        <f>IF('Crisis Indicator Data'!#REF!="No Data",1,IF(#REF!&lt;&gt;"",1,0))</f>
        <v>#REF!</v>
      </c>
      <c r="AO146" s="25" t="e">
        <f>IF('Crisis Indicator Data'!#REF!="No Data",1,IF(#REF!&lt;&gt;"",1,0))</f>
        <v>#REF!</v>
      </c>
      <c r="AP146" s="25" t="e">
        <f>IF('Crisis Indicator Data'!#REF!="No Data",1,IF(#REF!&lt;&gt;"",1,0))</f>
        <v>#REF!</v>
      </c>
      <c r="AQ146" s="25" t="e">
        <f>IF('Crisis Indicator Data'!#REF!="No Data",1,IF(#REF!&lt;&gt;"",1,0))</f>
        <v>#REF!</v>
      </c>
      <c r="AR146" s="25" t="e">
        <f>IF('Crisis Indicator Data'!#REF!="No Data",1,IF(#REF!&lt;&gt;"",1,0))</f>
        <v>#REF!</v>
      </c>
      <c r="AS146" s="25" t="e">
        <f>IF('Crisis Indicator Data'!#REF!="No Data",1,IF(#REF!&lt;&gt;"",1,0))</f>
        <v>#REF!</v>
      </c>
      <c r="AT146" s="25" t="e">
        <f>IF('Crisis Indicator Data'!#REF!="No Data",1,IF(#REF!&lt;&gt;"",1,0))</f>
        <v>#REF!</v>
      </c>
      <c r="AU146" s="25" t="e">
        <f>IF('Crisis Indicator Data'!#REF!="No Data",1,IF(#REF!&lt;&gt;"",1,0))</f>
        <v>#REF!</v>
      </c>
      <c r="AV146" s="25" t="e">
        <f>IF('Crisis Indicator Data'!#REF!="No Data",1,IF(#REF!&lt;&gt;"",1,0))</f>
        <v>#REF!</v>
      </c>
      <c r="AW146" s="25" t="e">
        <f>IF('Crisis Indicator Data'!#REF!="No Data",1,IF(#REF!&lt;&gt;"",1,0))</f>
        <v>#REF!</v>
      </c>
      <c r="AX146" s="25" t="e">
        <f>IF('Crisis Indicator Data'!#REF!="No Data",1,IF(#REF!&lt;&gt;"",1,0))</f>
        <v>#REF!</v>
      </c>
      <c r="AY146" s="25" t="e">
        <f>IF('Crisis Indicator Data'!#REF!="No Data",1,IF(#REF!&lt;&gt;"",1,0))</f>
        <v>#REF!</v>
      </c>
      <c r="AZ146" s="25" t="e">
        <f>IF('Crisis Indicator Data'!#REF!="No Data",1,IF(#REF!&lt;&gt;"",1,0))</f>
        <v>#REF!</v>
      </c>
      <c r="BA146" t="e">
        <f t="shared" si="8"/>
        <v>#REF!</v>
      </c>
      <c r="BB146" s="27" t="e">
        <f t="shared" si="9"/>
        <v>#REF!</v>
      </c>
    </row>
    <row r="147" spans="1:54" x14ac:dyDescent="0.35">
      <c r="A147" t="s">
        <v>8018</v>
      </c>
      <c r="B147" s="25" t="e">
        <f>IF('Crisis Indicator Data'!#REF!="No Data",1,IF(#REF!&lt;&gt;"",1,0))</f>
        <v>#REF!</v>
      </c>
      <c r="C147" s="25" t="e">
        <f>IF('Crisis Indicator Data'!#REF!="No Data",1,IF(#REF!&lt;&gt;"",1,0))</f>
        <v>#REF!</v>
      </c>
      <c r="D147" s="25" t="e">
        <f>IF('Crisis Indicator Data'!#REF!="No Data",1,IF(#REF!&lt;&gt;"",1,0))</f>
        <v>#REF!</v>
      </c>
      <c r="E147" s="25" t="e">
        <f>IF('Crisis Indicator Data'!#REF!="No Data",1,IF(#REF!&lt;&gt;"",1,0))</f>
        <v>#REF!</v>
      </c>
      <c r="F147" s="25" t="e">
        <f>IF('Crisis Indicator Data'!#REF!="No Data",1,IF(#REF!&lt;&gt;"",1,0))</f>
        <v>#REF!</v>
      </c>
      <c r="G147" s="25" t="e">
        <f>IF('Crisis Indicator Data'!#REF!="No Data",1,IF(#REF!&lt;&gt;"",1,0))</f>
        <v>#REF!</v>
      </c>
      <c r="H147" s="25" t="e">
        <f>IF('Crisis Indicator Data'!#REF!="No Data",1,IF(#REF!&lt;&gt;"",1,0))</f>
        <v>#REF!</v>
      </c>
      <c r="I147" s="25" t="e">
        <f>IF('Crisis Indicator Data'!#REF!="No Data",1,IF(#REF!&lt;&gt;"",1,0))</f>
        <v>#REF!</v>
      </c>
      <c r="J147" s="25" t="e">
        <f>IF('Crisis Indicator Data'!#REF!="No Data",1,IF(#REF!&lt;&gt;"",1,0))</f>
        <v>#REF!</v>
      </c>
      <c r="K147" s="25" t="e">
        <f>IF('Crisis Indicator Data'!#REF!="No Data",1,IF(#REF!&lt;&gt;"",1,0))</f>
        <v>#REF!</v>
      </c>
      <c r="L147" s="25" t="e">
        <f>IF('Crisis Indicator Data'!#REF!="No Data",1,IF(#REF!&lt;&gt;"",1,0))</f>
        <v>#REF!</v>
      </c>
      <c r="M147" s="25" t="e">
        <f>IF('Crisis Indicator Data'!#REF!="No Data",1,IF(#REF!&lt;&gt;"",1,0))</f>
        <v>#REF!</v>
      </c>
      <c r="N147" s="25" t="e">
        <f>IF('Crisis Indicator Data'!#REF!="No Data",1,IF(#REF!&lt;&gt;"",1,0))</f>
        <v>#REF!</v>
      </c>
      <c r="O147" s="25" t="e">
        <f>IF('Crisis Indicator Data'!#REF!="No Data",1,IF(#REF!&lt;&gt;"",1,0))</f>
        <v>#REF!</v>
      </c>
      <c r="P147" s="25" t="e">
        <f>IF('Crisis Indicator Data'!#REF!="No Data",1,IF(#REF!&lt;&gt;"",1,0))</f>
        <v>#REF!</v>
      </c>
      <c r="Q147" s="25" t="e">
        <f>IF('Crisis Indicator Data'!#REF!="No Data",1,IF(#REF!&lt;&gt;"",1,0))</f>
        <v>#REF!</v>
      </c>
      <c r="R147" s="25" t="e">
        <f>IF('Crisis Indicator Data'!#REF!="No Data",1,IF(#REF!&lt;&gt;"",1,0))</f>
        <v>#REF!</v>
      </c>
      <c r="S147" s="25" t="e">
        <f>IF('Crisis Indicator Data'!#REF!="No Data",1,IF(#REF!&lt;&gt;"",1,0))</f>
        <v>#REF!</v>
      </c>
      <c r="T147" s="25" t="e">
        <f>IF('Crisis Indicator Data'!#REF!="No Data",1,IF(#REF!&lt;&gt;"",1,0))</f>
        <v>#REF!</v>
      </c>
      <c r="U147" s="25" t="e">
        <f>IF('Crisis Indicator Data'!#REF!="No Data",1,IF(#REF!&lt;&gt;"",1,0))</f>
        <v>#REF!</v>
      </c>
      <c r="V147" s="25" t="e">
        <f>IF('Crisis Indicator Data'!#REF!="No Data",1,IF(#REF!&lt;&gt;"",1,0))</f>
        <v>#REF!</v>
      </c>
      <c r="W147" s="25" t="e">
        <f>IF('Crisis Indicator Data'!#REF!="No Data",1,IF(#REF!&lt;&gt;"",1,0))</f>
        <v>#REF!</v>
      </c>
      <c r="X147" s="25" t="e">
        <f>IF('Crisis Indicator Data'!#REF!="No Data",1,IF(#REF!&lt;&gt;"",1,0))</f>
        <v>#REF!</v>
      </c>
      <c r="Y147" s="25" t="e">
        <f>IF('Crisis Indicator Data'!#REF!="No Data",1,IF(#REF!&lt;&gt;"",1,0))</f>
        <v>#REF!</v>
      </c>
      <c r="Z147" s="25" t="e">
        <f>IF('Crisis Indicator Data'!#REF!="No Data",1,IF(#REF!&lt;&gt;"",1,0))</f>
        <v>#REF!</v>
      </c>
      <c r="AA147" s="25" t="e">
        <f>IF('Crisis Indicator Data'!#REF!="No Data",1,IF(#REF!&lt;&gt;"",1,0))</f>
        <v>#REF!</v>
      </c>
      <c r="AB147" s="25" t="e">
        <f>IF('Crisis Indicator Data'!#REF!="No Data",1,IF(#REF!&lt;&gt;"",1,0))</f>
        <v>#REF!</v>
      </c>
      <c r="AC147" s="25" t="e">
        <f>IF('Crisis Indicator Data'!#REF!="No Data",1,IF(#REF!&lt;&gt;"",1,0))</f>
        <v>#REF!</v>
      </c>
      <c r="AD147" s="25" t="e">
        <f>IF('Crisis Indicator Data'!#REF!="No Data",1,IF(#REF!&lt;&gt;"",1,0))</f>
        <v>#REF!</v>
      </c>
      <c r="AE147" s="25" t="e">
        <f>IF('Crisis Indicator Data'!#REF!="No Data",1,IF(#REF!&lt;&gt;"",1,0))</f>
        <v>#REF!</v>
      </c>
      <c r="AF147" s="25" t="e">
        <f>IF('Crisis Indicator Data'!#REF!="No Data",1,IF(#REF!&lt;&gt;"",1,0))</f>
        <v>#REF!</v>
      </c>
      <c r="AG147" s="25" t="e">
        <f>IF('Crisis Indicator Data'!#REF!="No Data",1,IF(#REF!&lt;&gt;"",1,0))</f>
        <v>#REF!</v>
      </c>
      <c r="AH147" s="25" t="e">
        <f>IF('Crisis Indicator Data'!#REF!="No Data",1,IF(#REF!&lt;&gt;"",1,0))</f>
        <v>#REF!</v>
      </c>
      <c r="AI147" s="25" t="e">
        <f>IF('Crisis Indicator Data'!#REF!="No Data",1,IF(#REF!&lt;&gt;"",1,0))</f>
        <v>#REF!</v>
      </c>
      <c r="AJ147" s="25" t="e">
        <f>IF('Crisis Indicator Data'!#REF!="No Data",1,IF(#REF!&lt;&gt;"",1,0))</f>
        <v>#REF!</v>
      </c>
      <c r="AK147" s="25" t="e">
        <f>IF('Crisis Indicator Data'!#REF!="No Data",1,IF(#REF!&lt;&gt;"",1,0))</f>
        <v>#REF!</v>
      </c>
      <c r="AL147" s="25" t="e">
        <f>IF('Crisis Indicator Data'!#REF!="No Data",1,IF(#REF!&lt;&gt;"",1,0))</f>
        <v>#REF!</v>
      </c>
      <c r="AM147" s="25" t="e">
        <f>IF('Crisis Indicator Data'!#REF!="No Data",1,IF(#REF!&lt;&gt;"",1,0))</f>
        <v>#REF!</v>
      </c>
      <c r="AN147" s="25" t="e">
        <f>IF('Crisis Indicator Data'!#REF!="No Data",1,IF(#REF!&lt;&gt;"",1,0))</f>
        <v>#REF!</v>
      </c>
      <c r="AO147" s="25" t="e">
        <f>IF('Crisis Indicator Data'!#REF!="No Data",1,IF(#REF!&lt;&gt;"",1,0))</f>
        <v>#REF!</v>
      </c>
      <c r="AP147" s="25" t="e">
        <f>IF('Crisis Indicator Data'!#REF!="No Data",1,IF(#REF!&lt;&gt;"",1,0))</f>
        <v>#REF!</v>
      </c>
      <c r="AQ147" s="25" t="e">
        <f>IF('Crisis Indicator Data'!#REF!="No Data",1,IF(#REF!&lt;&gt;"",1,0))</f>
        <v>#REF!</v>
      </c>
      <c r="AR147" s="25" t="e">
        <f>IF('Crisis Indicator Data'!#REF!="No Data",1,IF(#REF!&lt;&gt;"",1,0))</f>
        <v>#REF!</v>
      </c>
      <c r="AS147" s="25" t="e">
        <f>IF('Crisis Indicator Data'!#REF!="No Data",1,IF(#REF!&lt;&gt;"",1,0))</f>
        <v>#REF!</v>
      </c>
      <c r="AT147" s="25" t="e">
        <f>IF('Crisis Indicator Data'!#REF!="No Data",1,IF(#REF!&lt;&gt;"",1,0))</f>
        <v>#REF!</v>
      </c>
      <c r="AU147" s="25" t="e">
        <f>IF('Crisis Indicator Data'!#REF!="No Data",1,IF(#REF!&lt;&gt;"",1,0))</f>
        <v>#REF!</v>
      </c>
      <c r="AV147" s="25" t="e">
        <f>IF('Crisis Indicator Data'!#REF!="No Data",1,IF(#REF!&lt;&gt;"",1,0))</f>
        <v>#REF!</v>
      </c>
      <c r="AW147" s="25" t="e">
        <f>IF('Crisis Indicator Data'!#REF!="No Data",1,IF(#REF!&lt;&gt;"",1,0))</f>
        <v>#REF!</v>
      </c>
      <c r="AX147" s="25" t="e">
        <f>IF('Crisis Indicator Data'!#REF!="No Data",1,IF(#REF!&lt;&gt;"",1,0))</f>
        <v>#REF!</v>
      </c>
      <c r="AY147" s="25" t="e">
        <f>IF('Crisis Indicator Data'!#REF!="No Data",1,IF(#REF!&lt;&gt;"",1,0))</f>
        <v>#REF!</v>
      </c>
      <c r="AZ147" s="25" t="e">
        <f>IF('Crisis Indicator Data'!#REF!="No Data",1,IF(#REF!&lt;&gt;"",1,0))</f>
        <v>#REF!</v>
      </c>
      <c r="BA147" t="e">
        <f t="shared" si="8"/>
        <v>#REF!</v>
      </c>
      <c r="BB147" s="27" t="e">
        <f t="shared" si="9"/>
        <v>#REF!</v>
      </c>
    </row>
    <row r="148" spans="1:54" x14ac:dyDescent="0.35">
      <c r="A148" t="s">
        <v>8001</v>
      </c>
      <c r="B148" s="25" t="e">
        <f>IF('Crisis Indicator Data'!#REF!="No Data",1,IF(#REF!&lt;&gt;"",1,0))</f>
        <v>#REF!</v>
      </c>
      <c r="C148" s="25" t="e">
        <f>IF('Crisis Indicator Data'!#REF!="No Data",1,IF(#REF!&lt;&gt;"",1,0))</f>
        <v>#REF!</v>
      </c>
      <c r="D148" s="25" t="e">
        <f>IF('Crisis Indicator Data'!#REF!="No Data",1,IF(#REF!&lt;&gt;"",1,0))</f>
        <v>#REF!</v>
      </c>
      <c r="E148" s="25" t="e">
        <f>IF('Crisis Indicator Data'!#REF!="No Data",1,IF(#REF!&lt;&gt;"",1,0))</f>
        <v>#REF!</v>
      </c>
      <c r="F148" s="25" t="e">
        <f>IF('Crisis Indicator Data'!#REF!="No Data",1,IF(#REF!&lt;&gt;"",1,0))</f>
        <v>#REF!</v>
      </c>
      <c r="G148" s="25" t="e">
        <f>IF('Crisis Indicator Data'!#REF!="No Data",1,IF(#REF!&lt;&gt;"",1,0))</f>
        <v>#REF!</v>
      </c>
      <c r="H148" s="25" t="e">
        <f>IF('Crisis Indicator Data'!#REF!="No Data",1,IF(#REF!&lt;&gt;"",1,0))</f>
        <v>#REF!</v>
      </c>
      <c r="I148" s="25" t="e">
        <f>IF('Crisis Indicator Data'!#REF!="No Data",1,IF(#REF!&lt;&gt;"",1,0))</f>
        <v>#REF!</v>
      </c>
      <c r="J148" s="25" t="e">
        <f>IF('Crisis Indicator Data'!#REF!="No Data",1,IF(#REF!&lt;&gt;"",1,0))</f>
        <v>#REF!</v>
      </c>
      <c r="K148" s="25" t="e">
        <f>IF('Crisis Indicator Data'!#REF!="No Data",1,IF(#REF!&lt;&gt;"",1,0))</f>
        <v>#REF!</v>
      </c>
      <c r="L148" s="25" t="e">
        <f>IF('Crisis Indicator Data'!#REF!="No Data",1,IF(#REF!&lt;&gt;"",1,0))</f>
        <v>#REF!</v>
      </c>
      <c r="M148" s="25" t="e">
        <f>IF('Crisis Indicator Data'!#REF!="No Data",1,IF(#REF!&lt;&gt;"",1,0))</f>
        <v>#REF!</v>
      </c>
      <c r="N148" s="25" t="e">
        <f>IF('Crisis Indicator Data'!#REF!="No Data",1,IF(#REF!&lt;&gt;"",1,0))</f>
        <v>#REF!</v>
      </c>
      <c r="O148" s="25" t="e">
        <f>IF('Crisis Indicator Data'!#REF!="No Data",1,IF(#REF!&lt;&gt;"",1,0))</f>
        <v>#REF!</v>
      </c>
      <c r="P148" s="25" t="e">
        <f>IF('Crisis Indicator Data'!#REF!="No Data",1,IF(#REF!&lt;&gt;"",1,0))</f>
        <v>#REF!</v>
      </c>
      <c r="Q148" s="25" t="e">
        <f>IF('Crisis Indicator Data'!#REF!="No Data",1,IF(#REF!&lt;&gt;"",1,0))</f>
        <v>#REF!</v>
      </c>
      <c r="R148" s="25" t="e">
        <f>IF('Crisis Indicator Data'!#REF!="No Data",1,IF(#REF!&lt;&gt;"",1,0))</f>
        <v>#REF!</v>
      </c>
      <c r="S148" s="25" t="e">
        <f>IF('Crisis Indicator Data'!#REF!="No Data",1,IF(#REF!&lt;&gt;"",1,0))</f>
        <v>#REF!</v>
      </c>
      <c r="T148" s="25" t="e">
        <f>IF('Crisis Indicator Data'!#REF!="No Data",1,IF(#REF!&lt;&gt;"",1,0))</f>
        <v>#REF!</v>
      </c>
      <c r="U148" s="25" t="e">
        <f>IF('Crisis Indicator Data'!#REF!="No Data",1,IF(#REF!&lt;&gt;"",1,0))</f>
        <v>#REF!</v>
      </c>
      <c r="V148" s="25" t="e">
        <f>IF('Crisis Indicator Data'!#REF!="No Data",1,IF(#REF!&lt;&gt;"",1,0))</f>
        <v>#REF!</v>
      </c>
      <c r="W148" s="25" t="e">
        <f>IF('Crisis Indicator Data'!#REF!="No Data",1,IF(#REF!&lt;&gt;"",1,0))</f>
        <v>#REF!</v>
      </c>
      <c r="X148" s="25" t="e">
        <f>IF('Crisis Indicator Data'!#REF!="No Data",1,IF(#REF!&lt;&gt;"",1,0))</f>
        <v>#REF!</v>
      </c>
      <c r="Y148" s="25" t="e">
        <f>IF('Crisis Indicator Data'!#REF!="No Data",1,IF(#REF!&lt;&gt;"",1,0))</f>
        <v>#REF!</v>
      </c>
      <c r="Z148" s="25" t="e">
        <f>IF('Crisis Indicator Data'!#REF!="No Data",1,IF(#REF!&lt;&gt;"",1,0))</f>
        <v>#REF!</v>
      </c>
      <c r="AA148" s="25" t="e">
        <f>IF('Crisis Indicator Data'!#REF!="No Data",1,IF(#REF!&lt;&gt;"",1,0))</f>
        <v>#REF!</v>
      </c>
      <c r="AB148" s="25" t="e">
        <f>IF('Crisis Indicator Data'!#REF!="No Data",1,IF(#REF!&lt;&gt;"",1,0))</f>
        <v>#REF!</v>
      </c>
      <c r="AC148" s="25" t="e">
        <f>IF('Crisis Indicator Data'!#REF!="No Data",1,IF(#REF!&lt;&gt;"",1,0))</f>
        <v>#REF!</v>
      </c>
      <c r="AD148" s="25" t="e">
        <f>IF('Crisis Indicator Data'!#REF!="No Data",1,IF(#REF!&lt;&gt;"",1,0))</f>
        <v>#REF!</v>
      </c>
      <c r="AE148" s="25" t="e">
        <f>IF('Crisis Indicator Data'!#REF!="No Data",1,IF(#REF!&lt;&gt;"",1,0))</f>
        <v>#REF!</v>
      </c>
      <c r="AF148" s="25" t="e">
        <f>IF('Crisis Indicator Data'!#REF!="No Data",1,IF(#REF!&lt;&gt;"",1,0))</f>
        <v>#REF!</v>
      </c>
      <c r="AG148" s="25" t="e">
        <f>IF('Crisis Indicator Data'!#REF!="No Data",1,IF(#REF!&lt;&gt;"",1,0))</f>
        <v>#REF!</v>
      </c>
      <c r="AH148" s="25" t="e">
        <f>IF('Crisis Indicator Data'!#REF!="No Data",1,IF(#REF!&lt;&gt;"",1,0))</f>
        <v>#REF!</v>
      </c>
      <c r="AI148" s="25" t="e">
        <f>IF('Crisis Indicator Data'!#REF!="No Data",1,IF(#REF!&lt;&gt;"",1,0))</f>
        <v>#REF!</v>
      </c>
      <c r="AJ148" s="25" t="e">
        <f>IF('Crisis Indicator Data'!#REF!="No Data",1,IF(#REF!&lt;&gt;"",1,0))</f>
        <v>#REF!</v>
      </c>
      <c r="AK148" s="25" t="e">
        <f>IF('Crisis Indicator Data'!#REF!="No Data",1,IF(#REF!&lt;&gt;"",1,0))</f>
        <v>#REF!</v>
      </c>
      <c r="AL148" s="25" t="e">
        <f>IF('Crisis Indicator Data'!#REF!="No Data",1,IF(#REF!&lt;&gt;"",1,0))</f>
        <v>#REF!</v>
      </c>
      <c r="AM148" s="25" t="e">
        <f>IF('Crisis Indicator Data'!#REF!="No Data",1,IF(#REF!&lt;&gt;"",1,0))</f>
        <v>#REF!</v>
      </c>
      <c r="AN148" s="25" t="e">
        <f>IF('Crisis Indicator Data'!#REF!="No Data",1,IF(#REF!&lt;&gt;"",1,0))</f>
        <v>#REF!</v>
      </c>
      <c r="AO148" s="25" t="e">
        <f>IF('Crisis Indicator Data'!#REF!="No Data",1,IF(#REF!&lt;&gt;"",1,0))</f>
        <v>#REF!</v>
      </c>
      <c r="AP148" s="25" t="e">
        <f>IF('Crisis Indicator Data'!#REF!="No Data",1,IF(#REF!&lt;&gt;"",1,0))</f>
        <v>#REF!</v>
      </c>
      <c r="AQ148" s="25" t="e">
        <f>IF('Crisis Indicator Data'!#REF!="No Data",1,IF(#REF!&lt;&gt;"",1,0))</f>
        <v>#REF!</v>
      </c>
      <c r="AR148" s="25" t="e">
        <f>IF('Crisis Indicator Data'!#REF!="No Data",1,IF(#REF!&lt;&gt;"",1,0))</f>
        <v>#REF!</v>
      </c>
      <c r="AS148" s="25" t="e">
        <f>IF('Crisis Indicator Data'!#REF!="No Data",1,IF(#REF!&lt;&gt;"",1,0))</f>
        <v>#REF!</v>
      </c>
      <c r="AT148" s="25" t="e">
        <f>IF('Crisis Indicator Data'!#REF!="No Data",1,IF(#REF!&lt;&gt;"",1,0))</f>
        <v>#REF!</v>
      </c>
      <c r="AU148" s="25" t="e">
        <f>IF('Crisis Indicator Data'!#REF!="No Data",1,IF(#REF!&lt;&gt;"",1,0))</f>
        <v>#REF!</v>
      </c>
      <c r="AV148" s="25" t="e">
        <f>IF('Crisis Indicator Data'!#REF!="No Data",1,IF(#REF!&lt;&gt;"",1,0))</f>
        <v>#REF!</v>
      </c>
      <c r="AW148" s="25" t="e">
        <f>IF('Crisis Indicator Data'!#REF!="No Data",1,IF(#REF!&lt;&gt;"",1,0))</f>
        <v>#REF!</v>
      </c>
      <c r="AX148" s="25" t="e">
        <f>IF('Crisis Indicator Data'!#REF!="No Data",1,IF(#REF!&lt;&gt;"",1,0))</f>
        <v>#REF!</v>
      </c>
      <c r="AY148" s="25" t="e">
        <f>IF('Crisis Indicator Data'!#REF!="No Data",1,IF(#REF!&lt;&gt;"",1,0))</f>
        <v>#REF!</v>
      </c>
      <c r="AZ148" s="25" t="e">
        <f>IF('Crisis Indicator Data'!#REF!="No Data",1,IF(#REF!&lt;&gt;"",1,0))</f>
        <v>#REF!</v>
      </c>
      <c r="BA148" t="e">
        <f t="shared" si="8"/>
        <v>#REF!</v>
      </c>
      <c r="BB148" s="27" t="e">
        <f t="shared" si="9"/>
        <v>#REF!</v>
      </c>
    </row>
    <row r="149" spans="1:54" x14ac:dyDescent="0.35">
      <c r="A149" t="s">
        <v>8003</v>
      </c>
      <c r="B149" s="25" t="e">
        <f>IF('Crisis Indicator Data'!#REF!="No Data",1,IF(#REF!&lt;&gt;"",1,0))</f>
        <v>#REF!</v>
      </c>
      <c r="C149" s="25" t="e">
        <f>IF('Crisis Indicator Data'!#REF!="No Data",1,IF(#REF!&lt;&gt;"",1,0))</f>
        <v>#REF!</v>
      </c>
      <c r="D149" s="25" t="e">
        <f>IF('Crisis Indicator Data'!#REF!="No Data",1,IF(#REF!&lt;&gt;"",1,0))</f>
        <v>#REF!</v>
      </c>
      <c r="E149" s="25" t="e">
        <f>IF('Crisis Indicator Data'!#REF!="No Data",1,IF(#REF!&lt;&gt;"",1,0))</f>
        <v>#REF!</v>
      </c>
      <c r="F149" s="25" t="e">
        <f>IF('Crisis Indicator Data'!#REF!="No Data",1,IF(#REF!&lt;&gt;"",1,0))</f>
        <v>#REF!</v>
      </c>
      <c r="G149" s="25" t="e">
        <f>IF('Crisis Indicator Data'!#REF!="No Data",1,IF(#REF!&lt;&gt;"",1,0))</f>
        <v>#REF!</v>
      </c>
      <c r="H149" s="25" t="e">
        <f>IF('Crisis Indicator Data'!#REF!="No Data",1,IF(#REF!&lt;&gt;"",1,0))</f>
        <v>#REF!</v>
      </c>
      <c r="I149" s="25" t="e">
        <f>IF('Crisis Indicator Data'!#REF!="No Data",1,IF(#REF!&lt;&gt;"",1,0))</f>
        <v>#REF!</v>
      </c>
      <c r="J149" s="25" t="e">
        <f>IF('Crisis Indicator Data'!#REF!="No Data",1,IF(#REF!&lt;&gt;"",1,0))</f>
        <v>#REF!</v>
      </c>
      <c r="K149" s="25" t="e">
        <f>IF('Crisis Indicator Data'!#REF!="No Data",1,IF(#REF!&lt;&gt;"",1,0))</f>
        <v>#REF!</v>
      </c>
      <c r="L149" s="25" t="e">
        <f>IF('Crisis Indicator Data'!#REF!="No Data",1,IF(#REF!&lt;&gt;"",1,0))</f>
        <v>#REF!</v>
      </c>
      <c r="M149" s="25" t="e">
        <f>IF('Crisis Indicator Data'!#REF!="No Data",1,IF(#REF!&lt;&gt;"",1,0))</f>
        <v>#REF!</v>
      </c>
      <c r="N149" s="25" t="e">
        <f>IF('Crisis Indicator Data'!#REF!="No Data",1,IF(#REF!&lt;&gt;"",1,0))</f>
        <v>#REF!</v>
      </c>
      <c r="O149" s="25" t="e">
        <f>IF('Crisis Indicator Data'!#REF!="No Data",1,IF(#REF!&lt;&gt;"",1,0))</f>
        <v>#REF!</v>
      </c>
      <c r="P149" s="25" t="e">
        <f>IF('Crisis Indicator Data'!#REF!="No Data",1,IF(#REF!&lt;&gt;"",1,0))</f>
        <v>#REF!</v>
      </c>
      <c r="Q149" s="25" t="e">
        <f>IF('Crisis Indicator Data'!#REF!="No Data",1,IF(#REF!&lt;&gt;"",1,0))</f>
        <v>#REF!</v>
      </c>
      <c r="R149" s="25" t="e">
        <f>IF('Crisis Indicator Data'!#REF!="No Data",1,IF(#REF!&lt;&gt;"",1,0))</f>
        <v>#REF!</v>
      </c>
      <c r="S149" s="25" t="e">
        <f>IF('Crisis Indicator Data'!#REF!="No Data",1,IF(#REF!&lt;&gt;"",1,0))</f>
        <v>#REF!</v>
      </c>
      <c r="T149" s="25" t="e">
        <f>IF('Crisis Indicator Data'!#REF!="No Data",1,IF(#REF!&lt;&gt;"",1,0))</f>
        <v>#REF!</v>
      </c>
      <c r="U149" s="25" t="e">
        <f>IF('Crisis Indicator Data'!#REF!="No Data",1,IF(#REF!&lt;&gt;"",1,0))</f>
        <v>#REF!</v>
      </c>
      <c r="V149" s="25" t="e">
        <f>IF('Crisis Indicator Data'!#REF!="No Data",1,IF(#REF!&lt;&gt;"",1,0))</f>
        <v>#REF!</v>
      </c>
      <c r="W149" s="25" t="e">
        <f>IF('Crisis Indicator Data'!#REF!="No Data",1,IF(#REF!&lt;&gt;"",1,0))</f>
        <v>#REF!</v>
      </c>
      <c r="X149" s="25" t="e">
        <f>IF('Crisis Indicator Data'!#REF!="No Data",1,IF(#REF!&lt;&gt;"",1,0))</f>
        <v>#REF!</v>
      </c>
      <c r="Y149" s="25" t="e">
        <f>IF('Crisis Indicator Data'!#REF!="No Data",1,IF(#REF!&lt;&gt;"",1,0))</f>
        <v>#REF!</v>
      </c>
      <c r="Z149" s="25" t="e">
        <f>IF('Crisis Indicator Data'!#REF!="No Data",1,IF(#REF!&lt;&gt;"",1,0))</f>
        <v>#REF!</v>
      </c>
      <c r="AA149" s="25" t="e">
        <f>IF('Crisis Indicator Data'!#REF!="No Data",1,IF(#REF!&lt;&gt;"",1,0))</f>
        <v>#REF!</v>
      </c>
      <c r="AB149" s="25" t="e">
        <f>IF('Crisis Indicator Data'!#REF!="No Data",1,IF(#REF!&lt;&gt;"",1,0))</f>
        <v>#REF!</v>
      </c>
      <c r="AC149" s="25" t="e">
        <f>IF('Crisis Indicator Data'!#REF!="No Data",1,IF(#REF!&lt;&gt;"",1,0))</f>
        <v>#REF!</v>
      </c>
      <c r="AD149" s="25" t="e">
        <f>IF('Crisis Indicator Data'!#REF!="No Data",1,IF(#REF!&lt;&gt;"",1,0))</f>
        <v>#REF!</v>
      </c>
      <c r="AE149" s="25" t="e">
        <f>IF('Crisis Indicator Data'!#REF!="No Data",1,IF(#REF!&lt;&gt;"",1,0))</f>
        <v>#REF!</v>
      </c>
      <c r="AF149" s="25" t="e">
        <f>IF('Crisis Indicator Data'!#REF!="No Data",1,IF(#REF!&lt;&gt;"",1,0))</f>
        <v>#REF!</v>
      </c>
      <c r="AG149" s="25" t="e">
        <f>IF('Crisis Indicator Data'!#REF!="No Data",1,IF(#REF!&lt;&gt;"",1,0))</f>
        <v>#REF!</v>
      </c>
      <c r="AH149" s="25" t="e">
        <f>IF('Crisis Indicator Data'!#REF!="No Data",1,IF(#REF!&lt;&gt;"",1,0))</f>
        <v>#REF!</v>
      </c>
      <c r="AI149" s="25" t="e">
        <f>IF('Crisis Indicator Data'!#REF!="No Data",1,IF(#REF!&lt;&gt;"",1,0))</f>
        <v>#REF!</v>
      </c>
      <c r="AJ149" s="25" t="e">
        <f>IF('Crisis Indicator Data'!#REF!="No Data",1,IF(#REF!&lt;&gt;"",1,0))</f>
        <v>#REF!</v>
      </c>
      <c r="AK149" s="25" t="e">
        <f>IF('Crisis Indicator Data'!#REF!="No Data",1,IF(#REF!&lt;&gt;"",1,0))</f>
        <v>#REF!</v>
      </c>
      <c r="AL149" s="25" t="e">
        <f>IF('Crisis Indicator Data'!#REF!="No Data",1,IF(#REF!&lt;&gt;"",1,0))</f>
        <v>#REF!</v>
      </c>
      <c r="AM149" s="25" t="e">
        <f>IF('Crisis Indicator Data'!#REF!="No Data",1,IF(#REF!&lt;&gt;"",1,0))</f>
        <v>#REF!</v>
      </c>
      <c r="AN149" s="25" t="e">
        <f>IF('Crisis Indicator Data'!#REF!="No Data",1,IF(#REF!&lt;&gt;"",1,0))</f>
        <v>#REF!</v>
      </c>
      <c r="AO149" s="25" t="e">
        <f>IF('Crisis Indicator Data'!#REF!="No Data",1,IF(#REF!&lt;&gt;"",1,0))</f>
        <v>#REF!</v>
      </c>
      <c r="AP149" s="25" t="e">
        <f>IF('Crisis Indicator Data'!#REF!="No Data",1,IF(#REF!&lt;&gt;"",1,0))</f>
        <v>#REF!</v>
      </c>
      <c r="AQ149" s="25" t="e">
        <f>IF('Crisis Indicator Data'!#REF!="No Data",1,IF(#REF!&lt;&gt;"",1,0))</f>
        <v>#REF!</v>
      </c>
      <c r="AR149" s="25" t="e">
        <f>IF('Crisis Indicator Data'!#REF!="No Data",1,IF(#REF!&lt;&gt;"",1,0))</f>
        <v>#REF!</v>
      </c>
      <c r="AS149" s="25" t="e">
        <f>IF('Crisis Indicator Data'!#REF!="No Data",1,IF(#REF!&lt;&gt;"",1,0))</f>
        <v>#REF!</v>
      </c>
      <c r="AT149" s="25" t="e">
        <f>IF('Crisis Indicator Data'!#REF!="No Data",1,IF(#REF!&lt;&gt;"",1,0))</f>
        <v>#REF!</v>
      </c>
      <c r="AU149" s="25" t="e">
        <f>IF('Crisis Indicator Data'!#REF!="No Data",1,IF(#REF!&lt;&gt;"",1,0))</f>
        <v>#REF!</v>
      </c>
      <c r="AV149" s="25" t="e">
        <f>IF('Crisis Indicator Data'!#REF!="No Data",1,IF(#REF!&lt;&gt;"",1,0))</f>
        <v>#REF!</v>
      </c>
      <c r="AW149" s="25" t="e">
        <f>IF('Crisis Indicator Data'!#REF!="No Data",1,IF(#REF!&lt;&gt;"",1,0))</f>
        <v>#REF!</v>
      </c>
      <c r="AX149" s="25" t="e">
        <f>IF('Crisis Indicator Data'!#REF!="No Data",1,IF(#REF!&lt;&gt;"",1,0))</f>
        <v>#REF!</v>
      </c>
      <c r="AY149" s="25" t="e">
        <f>IF('Crisis Indicator Data'!#REF!="No Data",1,IF(#REF!&lt;&gt;"",1,0))</f>
        <v>#REF!</v>
      </c>
      <c r="AZ149" s="25" t="e">
        <f>IF('Crisis Indicator Data'!#REF!="No Data",1,IF(#REF!&lt;&gt;"",1,0))</f>
        <v>#REF!</v>
      </c>
      <c r="BA149" t="e">
        <f t="shared" si="8"/>
        <v>#REF!</v>
      </c>
      <c r="BB149" s="27" t="e">
        <f t="shared" si="9"/>
        <v>#REF!</v>
      </c>
    </row>
    <row r="150" spans="1:54" x14ac:dyDescent="0.35">
      <c r="A150" t="s">
        <v>8015</v>
      </c>
      <c r="B150" s="25" t="e">
        <f>IF('Crisis Indicator Data'!#REF!="No Data",1,IF(#REF!&lt;&gt;"",1,0))</f>
        <v>#REF!</v>
      </c>
      <c r="C150" s="25" t="e">
        <f>IF('Crisis Indicator Data'!#REF!="No Data",1,IF(#REF!&lt;&gt;"",1,0))</f>
        <v>#REF!</v>
      </c>
      <c r="D150" s="25" t="e">
        <f>IF('Crisis Indicator Data'!#REF!="No Data",1,IF(#REF!&lt;&gt;"",1,0))</f>
        <v>#REF!</v>
      </c>
      <c r="E150" s="25" t="e">
        <f>IF('Crisis Indicator Data'!#REF!="No Data",1,IF(#REF!&lt;&gt;"",1,0))</f>
        <v>#REF!</v>
      </c>
      <c r="F150" s="25" t="e">
        <f>IF('Crisis Indicator Data'!#REF!="No Data",1,IF(#REF!&lt;&gt;"",1,0))</f>
        <v>#REF!</v>
      </c>
      <c r="G150" s="25" t="e">
        <f>IF('Crisis Indicator Data'!#REF!="No Data",1,IF(#REF!&lt;&gt;"",1,0))</f>
        <v>#REF!</v>
      </c>
      <c r="H150" s="25" t="e">
        <f>IF('Crisis Indicator Data'!#REF!="No Data",1,IF(#REF!&lt;&gt;"",1,0))</f>
        <v>#REF!</v>
      </c>
      <c r="I150" s="25" t="e">
        <f>IF('Crisis Indicator Data'!#REF!="No Data",1,IF(#REF!&lt;&gt;"",1,0))</f>
        <v>#REF!</v>
      </c>
      <c r="J150" s="25" t="e">
        <f>IF('Crisis Indicator Data'!#REF!="No Data",1,IF(#REF!&lt;&gt;"",1,0))</f>
        <v>#REF!</v>
      </c>
      <c r="K150" s="25" t="e">
        <f>IF('Crisis Indicator Data'!#REF!="No Data",1,IF(#REF!&lt;&gt;"",1,0))</f>
        <v>#REF!</v>
      </c>
      <c r="L150" s="25" t="e">
        <f>IF('Crisis Indicator Data'!#REF!="No Data",1,IF(#REF!&lt;&gt;"",1,0))</f>
        <v>#REF!</v>
      </c>
      <c r="M150" s="25" t="e">
        <f>IF('Crisis Indicator Data'!#REF!="No Data",1,IF(#REF!&lt;&gt;"",1,0))</f>
        <v>#REF!</v>
      </c>
      <c r="N150" s="25" t="e">
        <f>IF('Crisis Indicator Data'!#REF!="No Data",1,IF(#REF!&lt;&gt;"",1,0))</f>
        <v>#REF!</v>
      </c>
      <c r="O150" s="25" t="e">
        <f>IF('Crisis Indicator Data'!#REF!="No Data",1,IF(#REF!&lt;&gt;"",1,0))</f>
        <v>#REF!</v>
      </c>
      <c r="P150" s="25" t="e">
        <f>IF('Crisis Indicator Data'!#REF!="No Data",1,IF(#REF!&lt;&gt;"",1,0))</f>
        <v>#REF!</v>
      </c>
      <c r="Q150" s="25" t="e">
        <f>IF('Crisis Indicator Data'!#REF!="No Data",1,IF(#REF!&lt;&gt;"",1,0))</f>
        <v>#REF!</v>
      </c>
      <c r="R150" s="25" t="e">
        <f>IF('Crisis Indicator Data'!#REF!="No Data",1,IF(#REF!&lt;&gt;"",1,0))</f>
        <v>#REF!</v>
      </c>
      <c r="S150" s="25" t="e">
        <f>IF('Crisis Indicator Data'!#REF!="No Data",1,IF(#REF!&lt;&gt;"",1,0))</f>
        <v>#REF!</v>
      </c>
      <c r="T150" s="25" t="e">
        <f>IF('Crisis Indicator Data'!#REF!="No Data",1,IF(#REF!&lt;&gt;"",1,0))</f>
        <v>#REF!</v>
      </c>
      <c r="U150" s="25" t="e">
        <f>IF('Crisis Indicator Data'!#REF!="No Data",1,IF(#REF!&lt;&gt;"",1,0))</f>
        <v>#REF!</v>
      </c>
      <c r="V150" s="25" t="e">
        <f>IF('Crisis Indicator Data'!#REF!="No Data",1,IF(#REF!&lt;&gt;"",1,0))</f>
        <v>#REF!</v>
      </c>
      <c r="W150" s="25" t="e">
        <f>IF('Crisis Indicator Data'!#REF!="No Data",1,IF(#REF!&lt;&gt;"",1,0))</f>
        <v>#REF!</v>
      </c>
      <c r="X150" s="25" t="e">
        <f>IF('Crisis Indicator Data'!#REF!="No Data",1,IF(#REF!&lt;&gt;"",1,0))</f>
        <v>#REF!</v>
      </c>
      <c r="Y150" s="25" t="e">
        <f>IF('Crisis Indicator Data'!#REF!="No Data",1,IF(#REF!&lt;&gt;"",1,0))</f>
        <v>#REF!</v>
      </c>
      <c r="Z150" s="25" t="e">
        <f>IF('Crisis Indicator Data'!#REF!="No Data",1,IF(#REF!&lt;&gt;"",1,0))</f>
        <v>#REF!</v>
      </c>
      <c r="AA150" s="25" t="e">
        <f>IF('Crisis Indicator Data'!#REF!="No Data",1,IF(#REF!&lt;&gt;"",1,0))</f>
        <v>#REF!</v>
      </c>
      <c r="AB150" s="25" t="e">
        <f>IF('Crisis Indicator Data'!#REF!="No Data",1,IF(#REF!&lt;&gt;"",1,0))</f>
        <v>#REF!</v>
      </c>
      <c r="AC150" s="25" t="e">
        <f>IF('Crisis Indicator Data'!#REF!="No Data",1,IF(#REF!&lt;&gt;"",1,0))</f>
        <v>#REF!</v>
      </c>
      <c r="AD150" s="25" t="e">
        <f>IF('Crisis Indicator Data'!#REF!="No Data",1,IF(#REF!&lt;&gt;"",1,0))</f>
        <v>#REF!</v>
      </c>
      <c r="AE150" s="25" t="e">
        <f>IF('Crisis Indicator Data'!#REF!="No Data",1,IF(#REF!&lt;&gt;"",1,0))</f>
        <v>#REF!</v>
      </c>
      <c r="AF150" s="25" t="e">
        <f>IF('Crisis Indicator Data'!#REF!="No Data",1,IF(#REF!&lt;&gt;"",1,0))</f>
        <v>#REF!</v>
      </c>
      <c r="AG150" s="25" t="e">
        <f>IF('Crisis Indicator Data'!#REF!="No Data",1,IF(#REF!&lt;&gt;"",1,0))</f>
        <v>#REF!</v>
      </c>
      <c r="AH150" s="25" t="e">
        <f>IF('Crisis Indicator Data'!#REF!="No Data",1,IF(#REF!&lt;&gt;"",1,0))</f>
        <v>#REF!</v>
      </c>
      <c r="AI150" s="25" t="e">
        <f>IF('Crisis Indicator Data'!#REF!="No Data",1,IF(#REF!&lt;&gt;"",1,0))</f>
        <v>#REF!</v>
      </c>
      <c r="AJ150" s="25" t="e">
        <f>IF('Crisis Indicator Data'!#REF!="No Data",1,IF(#REF!&lt;&gt;"",1,0))</f>
        <v>#REF!</v>
      </c>
      <c r="AK150" s="25" t="e">
        <f>IF('Crisis Indicator Data'!#REF!="No Data",1,IF(#REF!&lt;&gt;"",1,0))</f>
        <v>#REF!</v>
      </c>
      <c r="AL150" s="25" t="e">
        <f>IF('Crisis Indicator Data'!#REF!="No Data",1,IF(#REF!&lt;&gt;"",1,0))</f>
        <v>#REF!</v>
      </c>
      <c r="AM150" s="25" t="e">
        <f>IF('Crisis Indicator Data'!#REF!="No Data",1,IF(#REF!&lt;&gt;"",1,0))</f>
        <v>#REF!</v>
      </c>
      <c r="AN150" s="25" t="e">
        <f>IF('Crisis Indicator Data'!#REF!="No Data",1,IF(#REF!&lt;&gt;"",1,0))</f>
        <v>#REF!</v>
      </c>
      <c r="AO150" s="25" t="e">
        <f>IF('Crisis Indicator Data'!#REF!="No Data",1,IF(#REF!&lt;&gt;"",1,0))</f>
        <v>#REF!</v>
      </c>
      <c r="AP150" s="25" t="e">
        <f>IF('Crisis Indicator Data'!#REF!="No Data",1,IF(#REF!&lt;&gt;"",1,0))</f>
        <v>#REF!</v>
      </c>
      <c r="AQ150" s="25" t="e">
        <f>IF('Crisis Indicator Data'!#REF!="No Data",1,IF(#REF!&lt;&gt;"",1,0))</f>
        <v>#REF!</v>
      </c>
      <c r="AR150" s="25" t="e">
        <f>IF('Crisis Indicator Data'!#REF!="No Data",1,IF(#REF!&lt;&gt;"",1,0))</f>
        <v>#REF!</v>
      </c>
      <c r="AS150" s="25" t="e">
        <f>IF('Crisis Indicator Data'!#REF!="No Data",1,IF(#REF!&lt;&gt;"",1,0))</f>
        <v>#REF!</v>
      </c>
      <c r="AT150" s="25" t="e">
        <f>IF('Crisis Indicator Data'!#REF!="No Data",1,IF(#REF!&lt;&gt;"",1,0))</f>
        <v>#REF!</v>
      </c>
      <c r="AU150" s="25" t="e">
        <f>IF('Crisis Indicator Data'!#REF!="No Data",1,IF(#REF!&lt;&gt;"",1,0))</f>
        <v>#REF!</v>
      </c>
      <c r="AV150" s="25" t="e">
        <f>IF('Crisis Indicator Data'!#REF!="No Data",1,IF(#REF!&lt;&gt;"",1,0))</f>
        <v>#REF!</v>
      </c>
      <c r="AW150" s="25" t="e">
        <f>IF('Crisis Indicator Data'!#REF!="No Data",1,IF(#REF!&lt;&gt;"",1,0))</f>
        <v>#REF!</v>
      </c>
      <c r="AX150" s="25" t="e">
        <f>IF('Crisis Indicator Data'!#REF!="No Data",1,IF(#REF!&lt;&gt;"",1,0))</f>
        <v>#REF!</v>
      </c>
      <c r="AY150" s="25" t="e">
        <f>IF('Crisis Indicator Data'!#REF!="No Data",1,IF(#REF!&lt;&gt;"",1,0))</f>
        <v>#REF!</v>
      </c>
      <c r="AZ150" s="25" t="e">
        <f>IF('Crisis Indicator Data'!#REF!="No Data",1,IF(#REF!&lt;&gt;"",1,0))</f>
        <v>#REF!</v>
      </c>
      <c r="BA150" t="e">
        <f t="shared" si="8"/>
        <v>#REF!</v>
      </c>
      <c r="BB150" s="27" t="e">
        <f t="shared" si="9"/>
        <v>#REF!</v>
      </c>
    </row>
    <row r="151" spans="1:54" x14ac:dyDescent="0.35">
      <c r="A151" t="s">
        <v>8029</v>
      </c>
      <c r="B151" s="25" t="e">
        <f>IF('Crisis Indicator Data'!#REF!="No Data",1,IF(#REF!&lt;&gt;"",1,0))</f>
        <v>#REF!</v>
      </c>
      <c r="C151" s="25" t="e">
        <f>IF('Crisis Indicator Data'!#REF!="No Data",1,IF(#REF!&lt;&gt;"",1,0))</f>
        <v>#REF!</v>
      </c>
      <c r="D151" s="25" t="e">
        <f>IF('Crisis Indicator Data'!#REF!="No Data",1,IF(#REF!&lt;&gt;"",1,0))</f>
        <v>#REF!</v>
      </c>
      <c r="E151" s="25" t="e">
        <f>IF('Crisis Indicator Data'!#REF!="No Data",1,IF(#REF!&lt;&gt;"",1,0))</f>
        <v>#REF!</v>
      </c>
      <c r="F151" s="25" t="e">
        <f>IF('Crisis Indicator Data'!#REF!="No Data",1,IF(#REF!&lt;&gt;"",1,0))</f>
        <v>#REF!</v>
      </c>
      <c r="G151" s="25" t="e">
        <f>IF('Crisis Indicator Data'!#REF!="No Data",1,IF(#REF!&lt;&gt;"",1,0))</f>
        <v>#REF!</v>
      </c>
      <c r="H151" s="25" t="e">
        <f>IF('Crisis Indicator Data'!#REF!="No Data",1,IF(#REF!&lt;&gt;"",1,0))</f>
        <v>#REF!</v>
      </c>
      <c r="I151" s="25" t="e">
        <f>IF('Crisis Indicator Data'!#REF!="No Data",1,IF(#REF!&lt;&gt;"",1,0))</f>
        <v>#REF!</v>
      </c>
      <c r="J151" s="25" t="e">
        <f>IF('Crisis Indicator Data'!#REF!="No Data",1,IF(#REF!&lt;&gt;"",1,0))</f>
        <v>#REF!</v>
      </c>
      <c r="K151" s="25" t="e">
        <f>IF('Crisis Indicator Data'!#REF!="No Data",1,IF(#REF!&lt;&gt;"",1,0))</f>
        <v>#REF!</v>
      </c>
      <c r="L151" s="25" t="e">
        <f>IF('Crisis Indicator Data'!#REF!="No Data",1,IF(#REF!&lt;&gt;"",1,0))</f>
        <v>#REF!</v>
      </c>
      <c r="M151" s="25" t="e">
        <f>IF('Crisis Indicator Data'!#REF!="No Data",1,IF(#REF!&lt;&gt;"",1,0))</f>
        <v>#REF!</v>
      </c>
      <c r="N151" s="25" t="e">
        <f>IF('Crisis Indicator Data'!#REF!="No Data",1,IF(#REF!&lt;&gt;"",1,0))</f>
        <v>#REF!</v>
      </c>
      <c r="O151" s="25" t="e">
        <f>IF('Crisis Indicator Data'!#REF!="No Data",1,IF(#REF!&lt;&gt;"",1,0))</f>
        <v>#REF!</v>
      </c>
      <c r="P151" s="25" t="e">
        <f>IF('Crisis Indicator Data'!#REF!="No Data",1,IF(#REF!&lt;&gt;"",1,0))</f>
        <v>#REF!</v>
      </c>
      <c r="Q151" s="25" t="e">
        <f>IF('Crisis Indicator Data'!#REF!="No Data",1,IF(#REF!&lt;&gt;"",1,0))</f>
        <v>#REF!</v>
      </c>
      <c r="R151" s="25" t="e">
        <f>IF('Crisis Indicator Data'!#REF!="No Data",1,IF(#REF!&lt;&gt;"",1,0))</f>
        <v>#REF!</v>
      </c>
      <c r="S151" s="25" t="e">
        <f>IF('Crisis Indicator Data'!#REF!="No Data",1,IF(#REF!&lt;&gt;"",1,0))</f>
        <v>#REF!</v>
      </c>
      <c r="T151" s="25" t="e">
        <f>IF('Crisis Indicator Data'!#REF!="No Data",1,IF(#REF!&lt;&gt;"",1,0))</f>
        <v>#REF!</v>
      </c>
      <c r="U151" s="25" t="e">
        <f>IF('Crisis Indicator Data'!#REF!="No Data",1,IF(#REF!&lt;&gt;"",1,0))</f>
        <v>#REF!</v>
      </c>
      <c r="V151" s="25" t="e">
        <f>IF('Crisis Indicator Data'!#REF!="No Data",1,IF(#REF!&lt;&gt;"",1,0))</f>
        <v>#REF!</v>
      </c>
      <c r="W151" s="25" t="e">
        <f>IF('Crisis Indicator Data'!#REF!="No Data",1,IF(#REF!&lt;&gt;"",1,0))</f>
        <v>#REF!</v>
      </c>
      <c r="X151" s="25" t="e">
        <f>IF('Crisis Indicator Data'!#REF!="No Data",1,IF(#REF!&lt;&gt;"",1,0))</f>
        <v>#REF!</v>
      </c>
      <c r="Y151" s="25" t="e">
        <f>IF('Crisis Indicator Data'!#REF!="No Data",1,IF(#REF!&lt;&gt;"",1,0))</f>
        <v>#REF!</v>
      </c>
      <c r="Z151" s="25" t="e">
        <f>IF('Crisis Indicator Data'!#REF!="No Data",1,IF(#REF!&lt;&gt;"",1,0))</f>
        <v>#REF!</v>
      </c>
      <c r="AA151" s="25" t="e">
        <f>IF('Crisis Indicator Data'!#REF!="No Data",1,IF(#REF!&lt;&gt;"",1,0))</f>
        <v>#REF!</v>
      </c>
      <c r="AB151" s="25" t="e">
        <f>IF('Crisis Indicator Data'!#REF!="No Data",1,IF(#REF!&lt;&gt;"",1,0))</f>
        <v>#REF!</v>
      </c>
      <c r="AC151" s="25" t="e">
        <f>IF('Crisis Indicator Data'!#REF!="No Data",1,IF(#REF!&lt;&gt;"",1,0))</f>
        <v>#REF!</v>
      </c>
      <c r="AD151" s="25" t="e">
        <f>IF('Crisis Indicator Data'!#REF!="No Data",1,IF(#REF!&lt;&gt;"",1,0))</f>
        <v>#REF!</v>
      </c>
      <c r="AE151" s="25" t="e">
        <f>IF('Crisis Indicator Data'!#REF!="No Data",1,IF(#REF!&lt;&gt;"",1,0))</f>
        <v>#REF!</v>
      </c>
      <c r="AF151" s="25" t="e">
        <f>IF('Crisis Indicator Data'!#REF!="No Data",1,IF(#REF!&lt;&gt;"",1,0))</f>
        <v>#REF!</v>
      </c>
      <c r="AG151" s="25" t="e">
        <f>IF('Crisis Indicator Data'!#REF!="No Data",1,IF(#REF!&lt;&gt;"",1,0))</f>
        <v>#REF!</v>
      </c>
      <c r="AH151" s="25" t="e">
        <f>IF('Crisis Indicator Data'!#REF!="No Data",1,IF(#REF!&lt;&gt;"",1,0))</f>
        <v>#REF!</v>
      </c>
      <c r="AI151" s="25" t="e">
        <f>IF('Crisis Indicator Data'!#REF!="No Data",1,IF(#REF!&lt;&gt;"",1,0))</f>
        <v>#REF!</v>
      </c>
      <c r="AJ151" s="25" t="e">
        <f>IF('Crisis Indicator Data'!#REF!="No Data",1,IF(#REF!&lt;&gt;"",1,0))</f>
        <v>#REF!</v>
      </c>
      <c r="AK151" s="25" t="e">
        <f>IF('Crisis Indicator Data'!#REF!="No Data",1,IF(#REF!&lt;&gt;"",1,0))</f>
        <v>#REF!</v>
      </c>
      <c r="AL151" s="25" t="e">
        <f>IF('Crisis Indicator Data'!#REF!="No Data",1,IF(#REF!&lt;&gt;"",1,0))</f>
        <v>#REF!</v>
      </c>
      <c r="AM151" s="25" t="e">
        <f>IF('Crisis Indicator Data'!#REF!="No Data",1,IF(#REF!&lt;&gt;"",1,0))</f>
        <v>#REF!</v>
      </c>
      <c r="AN151" s="25" t="e">
        <f>IF('Crisis Indicator Data'!#REF!="No Data",1,IF(#REF!&lt;&gt;"",1,0))</f>
        <v>#REF!</v>
      </c>
      <c r="AO151" s="25" t="e">
        <f>IF('Crisis Indicator Data'!#REF!="No Data",1,IF(#REF!&lt;&gt;"",1,0))</f>
        <v>#REF!</v>
      </c>
      <c r="AP151" s="25" t="e">
        <f>IF('Crisis Indicator Data'!#REF!="No Data",1,IF(#REF!&lt;&gt;"",1,0))</f>
        <v>#REF!</v>
      </c>
      <c r="AQ151" s="25" t="e">
        <f>IF('Crisis Indicator Data'!#REF!="No Data",1,IF(#REF!&lt;&gt;"",1,0))</f>
        <v>#REF!</v>
      </c>
      <c r="AR151" s="25" t="e">
        <f>IF('Crisis Indicator Data'!#REF!="No Data",1,IF(#REF!&lt;&gt;"",1,0))</f>
        <v>#REF!</v>
      </c>
      <c r="AS151" s="25" t="e">
        <f>IF('Crisis Indicator Data'!#REF!="No Data",1,IF(#REF!&lt;&gt;"",1,0))</f>
        <v>#REF!</v>
      </c>
      <c r="AT151" s="25" t="e">
        <f>IF('Crisis Indicator Data'!#REF!="No Data",1,IF(#REF!&lt;&gt;"",1,0))</f>
        <v>#REF!</v>
      </c>
      <c r="AU151" s="25" t="e">
        <f>IF('Crisis Indicator Data'!#REF!="No Data",1,IF(#REF!&lt;&gt;"",1,0))</f>
        <v>#REF!</v>
      </c>
      <c r="AV151" s="25" t="e">
        <f>IF('Crisis Indicator Data'!#REF!="No Data",1,IF(#REF!&lt;&gt;"",1,0))</f>
        <v>#REF!</v>
      </c>
      <c r="AW151" s="25" t="e">
        <f>IF('Crisis Indicator Data'!#REF!="No Data",1,IF(#REF!&lt;&gt;"",1,0))</f>
        <v>#REF!</v>
      </c>
      <c r="AX151" s="25" t="e">
        <f>IF('Crisis Indicator Data'!#REF!="No Data",1,IF(#REF!&lt;&gt;"",1,0))</f>
        <v>#REF!</v>
      </c>
      <c r="AY151" s="25" t="e">
        <f>IF('Crisis Indicator Data'!#REF!="No Data",1,IF(#REF!&lt;&gt;"",1,0))</f>
        <v>#REF!</v>
      </c>
      <c r="AZ151" s="25" t="e">
        <f>IF('Crisis Indicator Data'!#REF!="No Data",1,IF(#REF!&lt;&gt;"",1,0))</f>
        <v>#REF!</v>
      </c>
      <c r="BA151" t="e">
        <f t="shared" si="8"/>
        <v>#REF!</v>
      </c>
      <c r="BB151" s="27" t="e">
        <f t="shared" si="9"/>
        <v>#REF!</v>
      </c>
    </row>
    <row r="152" spans="1:54" x14ac:dyDescent="0.35">
      <c r="A152" t="s">
        <v>8009</v>
      </c>
      <c r="B152" s="25" t="e">
        <f>IF('Crisis Indicator Data'!#REF!="No Data",1,IF(#REF!&lt;&gt;"",1,0))</f>
        <v>#REF!</v>
      </c>
      <c r="C152" s="25" t="e">
        <f>IF('Crisis Indicator Data'!#REF!="No Data",1,IF(#REF!&lt;&gt;"",1,0))</f>
        <v>#REF!</v>
      </c>
      <c r="D152" s="25" t="e">
        <f>IF('Crisis Indicator Data'!#REF!="No Data",1,IF(#REF!&lt;&gt;"",1,0))</f>
        <v>#REF!</v>
      </c>
      <c r="E152" s="25" t="e">
        <f>IF('Crisis Indicator Data'!#REF!="No Data",1,IF(#REF!&lt;&gt;"",1,0))</f>
        <v>#REF!</v>
      </c>
      <c r="F152" s="25" t="e">
        <f>IF('Crisis Indicator Data'!#REF!="No Data",1,IF(#REF!&lt;&gt;"",1,0))</f>
        <v>#REF!</v>
      </c>
      <c r="G152" s="25" t="e">
        <f>IF('Crisis Indicator Data'!#REF!="No Data",1,IF(#REF!&lt;&gt;"",1,0))</f>
        <v>#REF!</v>
      </c>
      <c r="H152" s="25" t="e">
        <f>IF('Crisis Indicator Data'!#REF!="No Data",1,IF(#REF!&lt;&gt;"",1,0))</f>
        <v>#REF!</v>
      </c>
      <c r="I152" s="25" t="e">
        <f>IF('Crisis Indicator Data'!#REF!="No Data",1,IF(#REF!&lt;&gt;"",1,0))</f>
        <v>#REF!</v>
      </c>
      <c r="J152" s="25" t="e">
        <f>IF('Crisis Indicator Data'!#REF!="No Data",1,IF(#REF!&lt;&gt;"",1,0))</f>
        <v>#REF!</v>
      </c>
      <c r="K152" s="25" t="e">
        <f>IF('Crisis Indicator Data'!#REF!="No Data",1,IF(#REF!&lt;&gt;"",1,0))</f>
        <v>#REF!</v>
      </c>
      <c r="L152" s="25" t="e">
        <f>IF('Crisis Indicator Data'!#REF!="No Data",1,IF(#REF!&lt;&gt;"",1,0))</f>
        <v>#REF!</v>
      </c>
      <c r="M152" s="25" t="e">
        <f>IF('Crisis Indicator Data'!#REF!="No Data",1,IF(#REF!&lt;&gt;"",1,0))</f>
        <v>#REF!</v>
      </c>
      <c r="N152" s="25" t="e">
        <f>IF('Crisis Indicator Data'!#REF!="No Data",1,IF(#REF!&lt;&gt;"",1,0))</f>
        <v>#REF!</v>
      </c>
      <c r="O152" s="25" t="e">
        <f>IF('Crisis Indicator Data'!#REF!="No Data",1,IF(#REF!&lt;&gt;"",1,0))</f>
        <v>#REF!</v>
      </c>
      <c r="P152" s="25" t="e">
        <f>IF('Crisis Indicator Data'!#REF!="No Data",1,IF(#REF!&lt;&gt;"",1,0))</f>
        <v>#REF!</v>
      </c>
      <c r="Q152" s="25" t="e">
        <f>IF('Crisis Indicator Data'!#REF!="No Data",1,IF(#REF!&lt;&gt;"",1,0))</f>
        <v>#REF!</v>
      </c>
      <c r="R152" s="25" t="e">
        <f>IF('Crisis Indicator Data'!#REF!="No Data",1,IF(#REF!&lt;&gt;"",1,0))</f>
        <v>#REF!</v>
      </c>
      <c r="S152" s="25" t="e">
        <f>IF('Crisis Indicator Data'!#REF!="No Data",1,IF(#REF!&lt;&gt;"",1,0))</f>
        <v>#REF!</v>
      </c>
      <c r="T152" s="25" t="e">
        <f>IF('Crisis Indicator Data'!#REF!="No Data",1,IF(#REF!&lt;&gt;"",1,0))</f>
        <v>#REF!</v>
      </c>
      <c r="U152" s="25" t="e">
        <f>IF('Crisis Indicator Data'!#REF!="No Data",1,IF(#REF!&lt;&gt;"",1,0))</f>
        <v>#REF!</v>
      </c>
      <c r="V152" s="25" t="e">
        <f>IF('Crisis Indicator Data'!#REF!="No Data",1,IF(#REF!&lt;&gt;"",1,0))</f>
        <v>#REF!</v>
      </c>
      <c r="W152" s="25" t="e">
        <f>IF('Crisis Indicator Data'!#REF!="No Data",1,IF(#REF!&lt;&gt;"",1,0))</f>
        <v>#REF!</v>
      </c>
      <c r="X152" s="25" t="e">
        <f>IF('Crisis Indicator Data'!#REF!="No Data",1,IF(#REF!&lt;&gt;"",1,0))</f>
        <v>#REF!</v>
      </c>
      <c r="Y152" s="25" t="e">
        <f>IF('Crisis Indicator Data'!#REF!="No Data",1,IF(#REF!&lt;&gt;"",1,0))</f>
        <v>#REF!</v>
      </c>
      <c r="Z152" s="25" t="e">
        <f>IF('Crisis Indicator Data'!#REF!="No Data",1,IF(#REF!&lt;&gt;"",1,0))</f>
        <v>#REF!</v>
      </c>
      <c r="AA152" s="25" t="e">
        <f>IF('Crisis Indicator Data'!#REF!="No Data",1,IF(#REF!&lt;&gt;"",1,0))</f>
        <v>#REF!</v>
      </c>
      <c r="AB152" s="25" t="e">
        <f>IF('Crisis Indicator Data'!#REF!="No Data",1,IF(#REF!&lt;&gt;"",1,0))</f>
        <v>#REF!</v>
      </c>
      <c r="AC152" s="25" t="e">
        <f>IF('Crisis Indicator Data'!#REF!="No Data",1,IF(#REF!&lt;&gt;"",1,0))</f>
        <v>#REF!</v>
      </c>
      <c r="AD152" s="25" t="e">
        <f>IF('Crisis Indicator Data'!#REF!="No Data",1,IF(#REF!&lt;&gt;"",1,0))</f>
        <v>#REF!</v>
      </c>
      <c r="AE152" s="25" t="e">
        <f>IF('Crisis Indicator Data'!#REF!="No Data",1,IF(#REF!&lt;&gt;"",1,0))</f>
        <v>#REF!</v>
      </c>
      <c r="AF152" s="25" t="e">
        <f>IF('Crisis Indicator Data'!#REF!="No Data",1,IF(#REF!&lt;&gt;"",1,0))</f>
        <v>#REF!</v>
      </c>
      <c r="AG152" s="25" t="e">
        <f>IF('Crisis Indicator Data'!#REF!="No Data",1,IF(#REF!&lt;&gt;"",1,0))</f>
        <v>#REF!</v>
      </c>
      <c r="AH152" s="25" t="e">
        <f>IF('Crisis Indicator Data'!#REF!="No Data",1,IF(#REF!&lt;&gt;"",1,0))</f>
        <v>#REF!</v>
      </c>
      <c r="AI152" s="25" t="e">
        <f>IF('Crisis Indicator Data'!#REF!="No Data",1,IF(#REF!&lt;&gt;"",1,0))</f>
        <v>#REF!</v>
      </c>
      <c r="AJ152" s="25" t="e">
        <f>IF('Crisis Indicator Data'!#REF!="No Data",1,IF(#REF!&lt;&gt;"",1,0))</f>
        <v>#REF!</v>
      </c>
      <c r="AK152" s="25" t="e">
        <f>IF('Crisis Indicator Data'!#REF!="No Data",1,IF(#REF!&lt;&gt;"",1,0))</f>
        <v>#REF!</v>
      </c>
      <c r="AL152" s="25" t="e">
        <f>IF('Crisis Indicator Data'!#REF!="No Data",1,IF(#REF!&lt;&gt;"",1,0))</f>
        <v>#REF!</v>
      </c>
      <c r="AM152" s="25" t="e">
        <f>IF('Crisis Indicator Data'!#REF!="No Data",1,IF(#REF!&lt;&gt;"",1,0))</f>
        <v>#REF!</v>
      </c>
      <c r="AN152" s="25" t="e">
        <f>IF('Crisis Indicator Data'!#REF!="No Data",1,IF(#REF!&lt;&gt;"",1,0))</f>
        <v>#REF!</v>
      </c>
      <c r="AO152" s="25" t="e">
        <f>IF('Crisis Indicator Data'!#REF!="No Data",1,IF(#REF!&lt;&gt;"",1,0))</f>
        <v>#REF!</v>
      </c>
      <c r="AP152" s="25" t="e">
        <f>IF('Crisis Indicator Data'!#REF!="No Data",1,IF(#REF!&lt;&gt;"",1,0))</f>
        <v>#REF!</v>
      </c>
      <c r="AQ152" s="25" t="e">
        <f>IF('Crisis Indicator Data'!#REF!="No Data",1,IF(#REF!&lt;&gt;"",1,0))</f>
        <v>#REF!</v>
      </c>
      <c r="AR152" s="25" t="e">
        <f>IF('Crisis Indicator Data'!#REF!="No Data",1,IF(#REF!&lt;&gt;"",1,0))</f>
        <v>#REF!</v>
      </c>
      <c r="AS152" s="25" t="e">
        <f>IF('Crisis Indicator Data'!#REF!="No Data",1,IF(#REF!&lt;&gt;"",1,0))</f>
        <v>#REF!</v>
      </c>
      <c r="AT152" s="25" t="e">
        <f>IF('Crisis Indicator Data'!#REF!="No Data",1,IF(#REF!&lt;&gt;"",1,0))</f>
        <v>#REF!</v>
      </c>
      <c r="AU152" s="25" t="e">
        <f>IF('Crisis Indicator Data'!#REF!="No Data",1,IF(#REF!&lt;&gt;"",1,0))</f>
        <v>#REF!</v>
      </c>
      <c r="AV152" s="25" t="e">
        <f>IF('Crisis Indicator Data'!#REF!="No Data",1,IF(#REF!&lt;&gt;"",1,0))</f>
        <v>#REF!</v>
      </c>
      <c r="AW152" s="25" t="e">
        <f>IF('Crisis Indicator Data'!#REF!="No Data",1,IF(#REF!&lt;&gt;"",1,0))</f>
        <v>#REF!</v>
      </c>
      <c r="AX152" s="25" t="e">
        <f>IF('Crisis Indicator Data'!#REF!="No Data",1,IF(#REF!&lt;&gt;"",1,0))</f>
        <v>#REF!</v>
      </c>
      <c r="AY152" s="25" t="e">
        <f>IF('Crisis Indicator Data'!#REF!="No Data",1,IF(#REF!&lt;&gt;"",1,0))</f>
        <v>#REF!</v>
      </c>
      <c r="AZ152" s="25" t="e">
        <f>IF('Crisis Indicator Data'!#REF!="No Data",1,IF(#REF!&lt;&gt;"",1,0))</f>
        <v>#REF!</v>
      </c>
      <c r="BA152" t="e">
        <f t="shared" si="8"/>
        <v>#REF!</v>
      </c>
      <c r="BB152" s="27" t="e">
        <f t="shared" si="9"/>
        <v>#REF!</v>
      </c>
    </row>
    <row r="153" spans="1:54" x14ac:dyDescent="0.35">
      <c r="A153" t="s">
        <v>8005</v>
      </c>
      <c r="B153" s="25" t="e">
        <f>IF('Crisis Indicator Data'!#REF!="No Data",1,IF(#REF!&lt;&gt;"",1,0))</f>
        <v>#REF!</v>
      </c>
      <c r="C153" s="25" t="e">
        <f>IF('Crisis Indicator Data'!#REF!="No Data",1,IF(#REF!&lt;&gt;"",1,0))</f>
        <v>#REF!</v>
      </c>
      <c r="D153" s="25" t="e">
        <f>IF('Crisis Indicator Data'!#REF!="No Data",1,IF(#REF!&lt;&gt;"",1,0))</f>
        <v>#REF!</v>
      </c>
      <c r="E153" s="25" t="e">
        <f>IF('Crisis Indicator Data'!#REF!="No Data",1,IF(#REF!&lt;&gt;"",1,0))</f>
        <v>#REF!</v>
      </c>
      <c r="F153" s="25" t="e">
        <f>IF('Crisis Indicator Data'!#REF!="No Data",1,IF(#REF!&lt;&gt;"",1,0))</f>
        <v>#REF!</v>
      </c>
      <c r="G153" s="25" t="e">
        <f>IF('Crisis Indicator Data'!#REF!="No Data",1,IF(#REF!&lt;&gt;"",1,0))</f>
        <v>#REF!</v>
      </c>
      <c r="H153" s="25" t="e">
        <f>IF('Crisis Indicator Data'!#REF!="No Data",1,IF(#REF!&lt;&gt;"",1,0))</f>
        <v>#REF!</v>
      </c>
      <c r="I153" s="25" t="e">
        <f>IF('Crisis Indicator Data'!#REF!="No Data",1,IF(#REF!&lt;&gt;"",1,0))</f>
        <v>#REF!</v>
      </c>
      <c r="J153" s="25" t="e">
        <f>IF('Crisis Indicator Data'!#REF!="No Data",1,IF(#REF!&lt;&gt;"",1,0))</f>
        <v>#REF!</v>
      </c>
      <c r="K153" s="25" t="e">
        <f>IF('Crisis Indicator Data'!#REF!="No Data",1,IF(#REF!&lt;&gt;"",1,0))</f>
        <v>#REF!</v>
      </c>
      <c r="L153" s="25" t="e">
        <f>IF('Crisis Indicator Data'!#REF!="No Data",1,IF(#REF!&lt;&gt;"",1,0))</f>
        <v>#REF!</v>
      </c>
      <c r="M153" s="25" t="e">
        <f>IF('Crisis Indicator Data'!#REF!="No Data",1,IF(#REF!&lt;&gt;"",1,0))</f>
        <v>#REF!</v>
      </c>
      <c r="N153" s="25" t="e">
        <f>IF('Crisis Indicator Data'!#REF!="No Data",1,IF(#REF!&lt;&gt;"",1,0))</f>
        <v>#REF!</v>
      </c>
      <c r="O153" s="25" t="e">
        <f>IF('Crisis Indicator Data'!#REF!="No Data",1,IF(#REF!&lt;&gt;"",1,0))</f>
        <v>#REF!</v>
      </c>
      <c r="P153" s="25" t="e">
        <f>IF('Crisis Indicator Data'!#REF!="No Data",1,IF(#REF!&lt;&gt;"",1,0))</f>
        <v>#REF!</v>
      </c>
      <c r="Q153" s="25" t="e">
        <f>IF('Crisis Indicator Data'!#REF!="No Data",1,IF(#REF!&lt;&gt;"",1,0))</f>
        <v>#REF!</v>
      </c>
      <c r="R153" s="25" t="e">
        <f>IF('Crisis Indicator Data'!#REF!="No Data",1,IF(#REF!&lt;&gt;"",1,0))</f>
        <v>#REF!</v>
      </c>
      <c r="S153" s="25" t="e">
        <f>IF('Crisis Indicator Data'!#REF!="No Data",1,IF(#REF!&lt;&gt;"",1,0))</f>
        <v>#REF!</v>
      </c>
      <c r="T153" s="25" t="e">
        <f>IF('Crisis Indicator Data'!#REF!="No Data",1,IF(#REF!&lt;&gt;"",1,0))</f>
        <v>#REF!</v>
      </c>
      <c r="U153" s="25" t="e">
        <f>IF('Crisis Indicator Data'!#REF!="No Data",1,IF(#REF!&lt;&gt;"",1,0))</f>
        <v>#REF!</v>
      </c>
      <c r="V153" s="25" t="e">
        <f>IF('Crisis Indicator Data'!#REF!="No Data",1,IF(#REF!&lt;&gt;"",1,0))</f>
        <v>#REF!</v>
      </c>
      <c r="W153" s="25" t="e">
        <f>IF('Crisis Indicator Data'!#REF!="No Data",1,IF(#REF!&lt;&gt;"",1,0))</f>
        <v>#REF!</v>
      </c>
      <c r="X153" s="25" t="e">
        <f>IF('Crisis Indicator Data'!#REF!="No Data",1,IF(#REF!&lt;&gt;"",1,0))</f>
        <v>#REF!</v>
      </c>
      <c r="Y153" s="25" t="e">
        <f>IF('Crisis Indicator Data'!#REF!="No Data",1,IF(#REF!&lt;&gt;"",1,0))</f>
        <v>#REF!</v>
      </c>
      <c r="Z153" s="25" t="e">
        <f>IF('Crisis Indicator Data'!#REF!="No Data",1,IF(#REF!&lt;&gt;"",1,0))</f>
        <v>#REF!</v>
      </c>
      <c r="AA153" s="25" t="e">
        <f>IF('Crisis Indicator Data'!#REF!="No Data",1,IF(#REF!&lt;&gt;"",1,0))</f>
        <v>#REF!</v>
      </c>
      <c r="AB153" s="25" t="e">
        <f>IF('Crisis Indicator Data'!#REF!="No Data",1,IF(#REF!&lt;&gt;"",1,0))</f>
        <v>#REF!</v>
      </c>
      <c r="AC153" s="25" t="e">
        <f>IF('Crisis Indicator Data'!#REF!="No Data",1,IF(#REF!&lt;&gt;"",1,0))</f>
        <v>#REF!</v>
      </c>
      <c r="AD153" s="25" t="e">
        <f>IF('Crisis Indicator Data'!#REF!="No Data",1,IF(#REF!&lt;&gt;"",1,0))</f>
        <v>#REF!</v>
      </c>
      <c r="AE153" s="25" t="e">
        <f>IF('Crisis Indicator Data'!#REF!="No Data",1,IF(#REF!&lt;&gt;"",1,0))</f>
        <v>#REF!</v>
      </c>
      <c r="AF153" s="25" t="e">
        <f>IF('Crisis Indicator Data'!#REF!="No Data",1,IF(#REF!&lt;&gt;"",1,0))</f>
        <v>#REF!</v>
      </c>
      <c r="AG153" s="25" t="e">
        <f>IF('Crisis Indicator Data'!#REF!="No Data",1,IF(#REF!&lt;&gt;"",1,0))</f>
        <v>#REF!</v>
      </c>
      <c r="AH153" s="25" t="e">
        <f>IF('Crisis Indicator Data'!#REF!="No Data",1,IF(#REF!&lt;&gt;"",1,0))</f>
        <v>#REF!</v>
      </c>
      <c r="AI153" s="25" t="e">
        <f>IF('Crisis Indicator Data'!#REF!="No Data",1,IF(#REF!&lt;&gt;"",1,0))</f>
        <v>#REF!</v>
      </c>
      <c r="AJ153" s="25" t="e">
        <f>IF('Crisis Indicator Data'!#REF!="No Data",1,IF(#REF!&lt;&gt;"",1,0))</f>
        <v>#REF!</v>
      </c>
      <c r="AK153" s="25" t="e">
        <f>IF('Crisis Indicator Data'!#REF!="No Data",1,IF(#REF!&lt;&gt;"",1,0))</f>
        <v>#REF!</v>
      </c>
      <c r="AL153" s="25" t="e">
        <f>IF('Crisis Indicator Data'!#REF!="No Data",1,IF(#REF!&lt;&gt;"",1,0))</f>
        <v>#REF!</v>
      </c>
      <c r="AM153" s="25" t="e">
        <f>IF('Crisis Indicator Data'!#REF!="No Data",1,IF(#REF!&lt;&gt;"",1,0))</f>
        <v>#REF!</v>
      </c>
      <c r="AN153" s="25" t="e">
        <f>IF('Crisis Indicator Data'!#REF!="No Data",1,IF(#REF!&lt;&gt;"",1,0))</f>
        <v>#REF!</v>
      </c>
      <c r="AO153" s="25" t="e">
        <f>IF('Crisis Indicator Data'!#REF!="No Data",1,IF(#REF!&lt;&gt;"",1,0))</f>
        <v>#REF!</v>
      </c>
      <c r="AP153" s="25" t="e">
        <f>IF('Crisis Indicator Data'!#REF!="No Data",1,IF(#REF!&lt;&gt;"",1,0))</f>
        <v>#REF!</v>
      </c>
      <c r="AQ153" s="25" t="e">
        <f>IF('Crisis Indicator Data'!#REF!="No Data",1,IF(#REF!&lt;&gt;"",1,0))</f>
        <v>#REF!</v>
      </c>
      <c r="AR153" s="25" t="e">
        <f>IF('Crisis Indicator Data'!#REF!="No Data",1,IF(#REF!&lt;&gt;"",1,0))</f>
        <v>#REF!</v>
      </c>
      <c r="AS153" s="25" t="e">
        <f>IF('Crisis Indicator Data'!#REF!="No Data",1,IF(#REF!&lt;&gt;"",1,0))</f>
        <v>#REF!</v>
      </c>
      <c r="AT153" s="25" t="e">
        <f>IF('Crisis Indicator Data'!#REF!="No Data",1,IF(#REF!&lt;&gt;"",1,0))</f>
        <v>#REF!</v>
      </c>
      <c r="AU153" s="25" t="e">
        <f>IF('Crisis Indicator Data'!#REF!="No Data",1,IF(#REF!&lt;&gt;"",1,0))</f>
        <v>#REF!</v>
      </c>
      <c r="AV153" s="25" t="e">
        <f>IF('Crisis Indicator Data'!#REF!="No Data",1,IF(#REF!&lt;&gt;"",1,0))</f>
        <v>#REF!</v>
      </c>
      <c r="AW153" s="25" t="e">
        <f>IF('Crisis Indicator Data'!#REF!="No Data",1,IF(#REF!&lt;&gt;"",1,0))</f>
        <v>#REF!</v>
      </c>
      <c r="AX153" s="25" t="e">
        <f>IF('Crisis Indicator Data'!#REF!="No Data",1,IF(#REF!&lt;&gt;"",1,0))</f>
        <v>#REF!</v>
      </c>
      <c r="AY153" s="25" t="e">
        <f>IF('Crisis Indicator Data'!#REF!="No Data",1,IF(#REF!&lt;&gt;"",1,0))</f>
        <v>#REF!</v>
      </c>
      <c r="AZ153" s="25" t="e">
        <f>IF('Crisis Indicator Data'!#REF!="No Data",1,IF(#REF!&lt;&gt;"",1,0))</f>
        <v>#REF!</v>
      </c>
      <c r="BA153" t="e">
        <f t="shared" si="8"/>
        <v>#REF!</v>
      </c>
      <c r="BB153" s="27" t="e">
        <f t="shared" si="9"/>
        <v>#REF!</v>
      </c>
    </row>
    <row r="154" spans="1:54" x14ac:dyDescent="0.35">
      <c r="A154" t="s">
        <v>8022</v>
      </c>
      <c r="B154" s="25" t="e">
        <f>IF('Crisis Indicator Data'!#REF!="No Data",1,IF(#REF!&lt;&gt;"",1,0))</f>
        <v>#REF!</v>
      </c>
      <c r="C154" s="25" t="e">
        <f>IF('Crisis Indicator Data'!#REF!="No Data",1,IF(#REF!&lt;&gt;"",1,0))</f>
        <v>#REF!</v>
      </c>
      <c r="D154" s="25" t="e">
        <f>IF('Crisis Indicator Data'!#REF!="No Data",1,IF(#REF!&lt;&gt;"",1,0))</f>
        <v>#REF!</v>
      </c>
      <c r="E154" s="25" t="e">
        <f>IF('Crisis Indicator Data'!#REF!="No Data",1,IF(#REF!&lt;&gt;"",1,0))</f>
        <v>#REF!</v>
      </c>
      <c r="F154" s="25" t="e">
        <f>IF('Crisis Indicator Data'!#REF!="No Data",1,IF(#REF!&lt;&gt;"",1,0))</f>
        <v>#REF!</v>
      </c>
      <c r="G154" s="25" t="e">
        <f>IF('Crisis Indicator Data'!#REF!="No Data",1,IF(#REF!&lt;&gt;"",1,0))</f>
        <v>#REF!</v>
      </c>
      <c r="H154" s="25" t="e">
        <f>IF('Crisis Indicator Data'!#REF!="No Data",1,IF(#REF!&lt;&gt;"",1,0))</f>
        <v>#REF!</v>
      </c>
      <c r="I154" s="25" t="e">
        <f>IF('Crisis Indicator Data'!#REF!="No Data",1,IF(#REF!&lt;&gt;"",1,0))</f>
        <v>#REF!</v>
      </c>
      <c r="J154" s="25" t="e">
        <f>IF('Crisis Indicator Data'!#REF!="No Data",1,IF(#REF!&lt;&gt;"",1,0))</f>
        <v>#REF!</v>
      </c>
      <c r="K154" s="25" t="e">
        <f>IF('Crisis Indicator Data'!#REF!="No Data",1,IF(#REF!&lt;&gt;"",1,0))</f>
        <v>#REF!</v>
      </c>
      <c r="L154" s="25" t="e">
        <f>IF('Crisis Indicator Data'!#REF!="No Data",1,IF(#REF!&lt;&gt;"",1,0))</f>
        <v>#REF!</v>
      </c>
      <c r="M154" s="25" t="e">
        <f>IF('Crisis Indicator Data'!#REF!="No Data",1,IF(#REF!&lt;&gt;"",1,0))</f>
        <v>#REF!</v>
      </c>
      <c r="N154" s="25" t="e">
        <f>IF('Crisis Indicator Data'!#REF!="No Data",1,IF(#REF!&lt;&gt;"",1,0))</f>
        <v>#REF!</v>
      </c>
      <c r="O154" s="25" t="e">
        <f>IF('Crisis Indicator Data'!#REF!="No Data",1,IF(#REF!&lt;&gt;"",1,0))</f>
        <v>#REF!</v>
      </c>
      <c r="P154" s="25" t="e">
        <f>IF('Crisis Indicator Data'!#REF!="No Data",1,IF(#REF!&lt;&gt;"",1,0))</f>
        <v>#REF!</v>
      </c>
      <c r="Q154" s="25" t="e">
        <f>IF('Crisis Indicator Data'!#REF!="No Data",1,IF(#REF!&lt;&gt;"",1,0))</f>
        <v>#REF!</v>
      </c>
      <c r="R154" s="25" t="e">
        <f>IF('Crisis Indicator Data'!#REF!="No Data",1,IF(#REF!&lt;&gt;"",1,0))</f>
        <v>#REF!</v>
      </c>
      <c r="S154" s="25" t="e">
        <f>IF('Crisis Indicator Data'!#REF!="No Data",1,IF(#REF!&lt;&gt;"",1,0))</f>
        <v>#REF!</v>
      </c>
      <c r="T154" s="25" t="e">
        <f>IF('Crisis Indicator Data'!#REF!="No Data",1,IF(#REF!&lt;&gt;"",1,0))</f>
        <v>#REF!</v>
      </c>
      <c r="U154" s="25" t="e">
        <f>IF('Crisis Indicator Data'!#REF!="No Data",1,IF(#REF!&lt;&gt;"",1,0))</f>
        <v>#REF!</v>
      </c>
      <c r="V154" s="25" t="e">
        <f>IF('Crisis Indicator Data'!#REF!="No Data",1,IF(#REF!&lt;&gt;"",1,0))</f>
        <v>#REF!</v>
      </c>
      <c r="W154" s="25" t="e">
        <f>IF('Crisis Indicator Data'!#REF!="No Data",1,IF(#REF!&lt;&gt;"",1,0))</f>
        <v>#REF!</v>
      </c>
      <c r="X154" s="25" t="e">
        <f>IF('Crisis Indicator Data'!#REF!="No Data",1,IF(#REF!&lt;&gt;"",1,0))</f>
        <v>#REF!</v>
      </c>
      <c r="Y154" s="25" t="e">
        <f>IF('Crisis Indicator Data'!#REF!="No Data",1,IF(#REF!&lt;&gt;"",1,0))</f>
        <v>#REF!</v>
      </c>
      <c r="Z154" s="25" t="e">
        <f>IF('Crisis Indicator Data'!#REF!="No Data",1,IF(#REF!&lt;&gt;"",1,0))</f>
        <v>#REF!</v>
      </c>
      <c r="AA154" s="25" t="e">
        <f>IF('Crisis Indicator Data'!#REF!="No Data",1,IF(#REF!&lt;&gt;"",1,0))</f>
        <v>#REF!</v>
      </c>
      <c r="AB154" s="25" t="e">
        <f>IF('Crisis Indicator Data'!#REF!="No Data",1,IF(#REF!&lt;&gt;"",1,0))</f>
        <v>#REF!</v>
      </c>
      <c r="AC154" s="25" t="e">
        <f>IF('Crisis Indicator Data'!#REF!="No Data",1,IF(#REF!&lt;&gt;"",1,0))</f>
        <v>#REF!</v>
      </c>
      <c r="AD154" s="25" t="e">
        <f>IF('Crisis Indicator Data'!#REF!="No Data",1,IF(#REF!&lt;&gt;"",1,0))</f>
        <v>#REF!</v>
      </c>
      <c r="AE154" s="25" t="e">
        <f>IF('Crisis Indicator Data'!#REF!="No Data",1,IF(#REF!&lt;&gt;"",1,0))</f>
        <v>#REF!</v>
      </c>
      <c r="AF154" s="25" t="e">
        <f>IF('Crisis Indicator Data'!#REF!="No Data",1,IF(#REF!&lt;&gt;"",1,0))</f>
        <v>#REF!</v>
      </c>
      <c r="AG154" s="25" t="e">
        <f>IF('Crisis Indicator Data'!#REF!="No Data",1,IF(#REF!&lt;&gt;"",1,0))</f>
        <v>#REF!</v>
      </c>
      <c r="AH154" s="25" t="e">
        <f>IF('Crisis Indicator Data'!#REF!="No Data",1,IF(#REF!&lt;&gt;"",1,0))</f>
        <v>#REF!</v>
      </c>
      <c r="AI154" s="25" t="e">
        <f>IF('Crisis Indicator Data'!#REF!="No Data",1,IF(#REF!&lt;&gt;"",1,0))</f>
        <v>#REF!</v>
      </c>
      <c r="AJ154" s="25" t="e">
        <f>IF('Crisis Indicator Data'!#REF!="No Data",1,IF(#REF!&lt;&gt;"",1,0))</f>
        <v>#REF!</v>
      </c>
      <c r="AK154" s="25" t="e">
        <f>IF('Crisis Indicator Data'!#REF!="No Data",1,IF(#REF!&lt;&gt;"",1,0))</f>
        <v>#REF!</v>
      </c>
      <c r="AL154" s="25" t="e">
        <f>IF('Crisis Indicator Data'!#REF!="No Data",1,IF(#REF!&lt;&gt;"",1,0))</f>
        <v>#REF!</v>
      </c>
      <c r="AM154" s="25" t="e">
        <f>IF('Crisis Indicator Data'!#REF!="No Data",1,IF(#REF!&lt;&gt;"",1,0))</f>
        <v>#REF!</v>
      </c>
      <c r="AN154" s="25" t="e">
        <f>IF('Crisis Indicator Data'!#REF!="No Data",1,IF(#REF!&lt;&gt;"",1,0))</f>
        <v>#REF!</v>
      </c>
      <c r="AO154" s="25" t="e">
        <f>IF('Crisis Indicator Data'!#REF!="No Data",1,IF(#REF!&lt;&gt;"",1,0))</f>
        <v>#REF!</v>
      </c>
      <c r="AP154" s="25" t="e">
        <f>IF('Crisis Indicator Data'!#REF!="No Data",1,IF(#REF!&lt;&gt;"",1,0))</f>
        <v>#REF!</v>
      </c>
      <c r="AQ154" s="25" t="e">
        <f>IF('Crisis Indicator Data'!#REF!="No Data",1,IF(#REF!&lt;&gt;"",1,0))</f>
        <v>#REF!</v>
      </c>
      <c r="AR154" s="25" t="e">
        <f>IF('Crisis Indicator Data'!#REF!="No Data",1,IF(#REF!&lt;&gt;"",1,0))</f>
        <v>#REF!</v>
      </c>
      <c r="AS154" s="25" t="e">
        <f>IF('Crisis Indicator Data'!#REF!="No Data",1,IF(#REF!&lt;&gt;"",1,0))</f>
        <v>#REF!</v>
      </c>
      <c r="AT154" s="25" t="e">
        <f>IF('Crisis Indicator Data'!#REF!="No Data",1,IF(#REF!&lt;&gt;"",1,0))</f>
        <v>#REF!</v>
      </c>
      <c r="AU154" s="25" t="e">
        <f>IF('Crisis Indicator Data'!#REF!="No Data",1,IF(#REF!&lt;&gt;"",1,0))</f>
        <v>#REF!</v>
      </c>
      <c r="AV154" s="25" t="e">
        <f>IF('Crisis Indicator Data'!#REF!="No Data",1,IF(#REF!&lt;&gt;"",1,0))</f>
        <v>#REF!</v>
      </c>
      <c r="AW154" s="25" t="e">
        <f>IF('Crisis Indicator Data'!#REF!="No Data",1,IF(#REF!&lt;&gt;"",1,0))</f>
        <v>#REF!</v>
      </c>
      <c r="AX154" s="25" t="e">
        <f>IF('Crisis Indicator Data'!#REF!="No Data",1,IF(#REF!&lt;&gt;"",1,0))</f>
        <v>#REF!</v>
      </c>
      <c r="AY154" s="25" t="e">
        <f>IF('Crisis Indicator Data'!#REF!="No Data",1,IF(#REF!&lt;&gt;"",1,0))</f>
        <v>#REF!</v>
      </c>
      <c r="AZ154" s="25" t="e">
        <f>IF('Crisis Indicator Data'!#REF!="No Data",1,IF(#REF!&lt;&gt;"",1,0))</f>
        <v>#REF!</v>
      </c>
      <c r="BA154" t="e">
        <f t="shared" si="8"/>
        <v>#REF!</v>
      </c>
      <c r="BB154" s="27" t="e">
        <f t="shared" si="9"/>
        <v>#REF!</v>
      </c>
    </row>
    <row r="155" spans="1:54" x14ac:dyDescent="0.35">
      <c r="A155" t="s">
        <v>8024</v>
      </c>
      <c r="B155" s="25" t="e">
        <f>IF('Crisis Indicator Data'!#REF!="No Data",1,IF(#REF!&lt;&gt;"",1,0))</f>
        <v>#REF!</v>
      </c>
      <c r="C155" s="25" t="e">
        <f>IF('Crisis Indicator Data'!#REF!="No Data",1,IF(#REF!&lt;&gt;"",1,0))</f>
        <v>#REF!</v>
      </c>
      <c r="D155" s="25" t="e">
        <f>IF('Crisis Indicator Data'!#REF!="No Data",1,IF(#REF!&lt;&gt;"",1,0))</f>
        <v>#REF!</v>
      </c>
      <c r="E155" s="25" t="e">
        <f>IF('Crisis Indicator Data'!#REF!="No Data",1,IF(#REF!&lt;&gt;"",1,0))</f>
        <v>#REF!</v>
      </c>
      <c r="F155" s="25" t="e">
        <f>IF('Crisis Indicator Data'!#REF!="No Data",1,IF(#REF!&lt;&gt;"",1,0))</f>
        <v>#REF!</v>
      </c>
      <c r="G155" s="25" t="e">
        <f>IF('Crisis Indicator Data'!#REF!="No Data",1,IF(#REF!&lt;&gt;"",1,0))</f>
        <v>#REF!</v>
      </c>
      <c r="H155" s="25" t="e">
        <f>IF('Crisis Indicator Data'!#REF!="No Data",1,IF(#REF!&lt;&gt;"",1,0))</f>
        <v>#REF!</v>
      </c>
      <c r="I155" s="25" t="e">
        <f>IF('Crisis Indicator Data'!#REF!="No Data",1,IF(#REF!&lt;&gt;"",1,0))</f>
        <v>#REF!</v>
      </c>
      <c r="J155" s="25" t="e">
        <f>IF('Crisis Indicator Data'!#REF!="No Data",1,IF(#REF!&lt;&gt;"",1,0))</f>
        <v>#REF!</v>
      </c>
      <c r="K155" s="25" t="e">
        <f>IF('Crisis Indicator Data'!#REF!="No Data",1,IF(#REF!&lt;&gt;"",1,0))</f>
        <v>#REF!</v>
      </c>
      <c r="L155" s="25" t="e">
        <f>IF('Crisis Indicator Data'!#REF!="No Data",1,IF(#REF!&lt;&gt;"",1,0))</f>
        <v>#REF!</v>
      </c>
      <c r="M155" s="25" t="e">
        <f>IF('Crisis Indicator Data'!#REF!="No Data",1,IF(#REF!&lt;&gt;"",1,0))</f>
        <v>#REF!</v>
      </c>
      <c r="N155" s="25" t="e">
        <f>IF('Crisis Indicator Data'!#REF!="No Data",1,IF(#REF!&lt;&gt;"",1,0))</f>
        <v>#REF!</v>
      </c>
      <c r="O155" s="25" t="e">
        <f>IF('Crisis Indicator Data'!#REF!="No Data",1,IF(#REF!&lt;&gt;"",1,0))</f>
        <v>#REF!</v>
      </c>
      <c r="P155" s="25" t="e">
        <f>IF('Crisis Indicator Data'!#REF!="No Data",1,IF(#REF!&lt;&gt;"",1,0))</f>
        <v>#REF!</v>
      </c>
      <c r="Q155" s="25" t="e">
        <f>IF('Crisis Indicator Data'!#REF!="No Data",1,IF(#REF!&lt;&gt;"",1,0))</f>
        <v>#REF!</v>
      </c>
      <c r="R155" s="25" t="e">
        <f>IF('Crisis Indicator Data'!#REF!="No Data",1,IF(#REF!&lt;&gt;"",1,0))</f>
        <v>#REF!</v>
      </c>
      <c r="S155" s="25" t="e">
        <f>IF('Crisis Indicator Data'!#REF!="No Data",1,IF(#REF!&lt;&gt;"",1,0))</f>
        <v>#REF!</v>
      </c>
      <c r="T155" s="25" t="e">
        <f>IF('Crisis Indicator Data'!#REF!="No Data",1,IF(#REF!&lt;&gt;"",1,0))</f>
        <v>#REF!</v>
      </c>
      <c r="U155" s="25" t="e">
        <f>IF('Crisis Indicator Data'!#REF!="No Data",1,IF(#REF!&lt;&gt;"",1,0))</f>
        <v>#REF!</v>
      </c>
      <c r="V155" s="25" t="e">
        <f>IF('Crisis Indicator Data'!#REF!="No Data",1,IF(#REF!&lt;&gt;"",1,0))</f>
        <v>#REF!</v>
      </c>
      <c r="W155" s="25" t="e">
        <f>IF('Crisis Indicator Data'!#REF!="No Data",1,IF(#REF!&lt;&gt;"",1,0))</f>
        <v>#REF!</v>
      </c>
      <c r="X155" s="25" t="e">
        <f>IF('Crisis Indicator Data'!#REF!="No Data",1,IF(#REF!&lt;&gt;"",1,0))</f>
        <v>#REF!</v>
      </c>
      <c r="Y155" s="25" t="e">
        <f>IF('Crisis Indicator Data'!#REF!="No Data",1,IF(#REF!&lt;&gt;"",1,0))</f>
        <v>#REF!</v>
      </c>
      <c r="Z155" s="25" t="e">
        <f>IF('Crisis Indicator Data'!#REF!="No Data",1,IF(#REF!&lt;&gt;"",1,0))</f>
        <v>#REF!</v>
      </c>
      <c r="AA155" s="25" t="e">
        <f>IF('Crisis Indicator Data'!#REF!="No Data",1,IF(#REF!&lt;&gt;"",1,0))</f>
        <v>#REF!</v>
      </c>
      <c r="AB155" s="25" t="e">
        <f>IF('Crisis Indicator Data'!#REF!="No Data",1,IF(#REF!&lt;&gt;"",1,0))</f>
        <v>#REF!</v>
      </c>
      <c r="AC155" s="25" t="e">
        <f>IF('Crisis Indicator Data'!#REF!="No Data",1,IF(#REF!&lt;&gt;"",1,0))</f>
        <v>#REF!</v>
      </c>
      <c r="AD155" s="25" t="e">
        <f>IF('Crisis Indicator Data'!#REF!="No Data",1,IF(#REF!&lt;&gt;"",1,0))</f>
        <v>#REF!</v>
      </c>
      <c r="AE155" s="25" t="e">
        <f>IF('Crisis Indicator Data'!#REF!="No Data",1,IF(#REF!&lt;&gt;"",1,0))</f>
        <v>#REF!</v>
      </c>
      <c r="AF155" s="25" t="e">
        <f>IF('Crisis Indicator Data'!#REF!="No Data",1,IF(#REF!&lt;&gt;"",1,0))</f>
        <v>#REF!</v>
      </c>
      <c r="AG155" s="25" t="e">
        <f>IF('Crisis Indicator Data'!#REF!="No Data",1,IF(#REF!&lt;&gt;"",1,0))</f>
        <v>#REF!</v>
      </c>
      <c r="AH155" s="25" t="e">
        <f>IF('Crisis Indicator Data'!#REF!="No Data",1,IF(#REF!&lt;&gt;"",1,0))</f>
        <v>#REF!</v>
      </c>
      <c r="AI155" s="25" t="e">
        <f>IF('Crisis Indicator Data'!#REF!="No Data",1,IF(#REF!&lt;&gt;"",1,0))</f>
        <v>#REF!</v>
      </c>
      <c r="AJ155" s="25" t="e">
        <f>IF('Crisis Indicator Data'!#REF!="No Data",1,IF(#REF!&lt;&gt;"",1,0))</f>
        <v>#REF!</v>
      </c>
      <c r="AK155" s="25" t="e">
        <f>IF('Crisis Indicator Data'!#REF!="No Data",1,IF(#REF!&lt;&gt;"",1,0))</f>
        <v>#REF!</v>
      </c>
      <c r="AL155" s="25" t="e">
        <f>IF('Crisis Indicator Data'!#REF!="No Data",1,IF(#REF!&lt;&gt;"",1,0))</f>
        <v>#REF!</v>
      </c>
      <c r="AM155" s="25" t="e">
        <f>IF('Crisis Indicator Data'!#REF!="No Data",1,IF(#REF!&lt;&gt;"",1,0))</f>
        <v>#REF!</v>
      </c>
      <c r="AN155" s="25" t="e">
        <f>IF('Crisis Indicator Data'!#REF!="No Data",1,IF(#REF!&lt;&gt;"",1,0))</f>
        <v>#REF!</v>
      </c>
      <c r="AO155" s="25" t="e">
        <f>IF('Crisis Indicator Data'!#REF!="No Data",1,IF(#REF!&lt;&gt;"",1,0))</f>
        <v>#REF!</v>
      </c>
      <c r="AP155" s="25" t="e">
        <f>IF('Crisis Indicator Data'!#REF!="No Data",1,IF(#REF!&lt;&gt;"",1,0))</f>
        <v>#REF!</v>
      </c>
      <c r="AQ155" s="25" t="e">
        <f>IF('Crisis Indicator Data'!#REF!="No Data",1,IF(#REF!&lt;&gt;"",1,0))</f>
        <v>#REF!</v>
      </c>
      <c r="AR155" s="25" t="e">
        <f>IF('Crisis Indicator Data'!#REF!="No Data",1,IF(#REF!&lt;&gt;"",1,0))</f>
        <v>#REF!</v>
      </c>
      <c r="AS155" s="25" t="e">
        <f>IF('Crisis Indicator Data'!#REF!="No Data",1,IF(#REF!&lt;&gt;"",1,0))</f>
        <v>#REF!</v>
      </c>
      <c r="AT155" s="25" t="e">
        <f>IF('Crisis Indicator Data'!#REF!="No Data",1,IF(#REF!&lt;&gt;"",1,0))</f>
        <v>#REF!</v>
      </c>
      <c r="AU155" s="25" t="e">
        <f>IF('Crisis Indicator Data'!#REF!="No Data",1,IF(#REF!&lt;&gt;"",1,0))</f>
        <v>#REF!</v>
      </c>
      <c r="AV155" s="25" t="e">
        <f>IF('Crisis Indicator Data'!#REF!="No Data",1,IF(#REF!&lt;&gt;"",1,0))</f>
        <v>#REF!</v>
      </c>
      <c r="AW155" s="25" t="e">
        <f>IF('Crisis Indicator Data'!#REF!="No Data",1,IF(#REF!&lt;&gt;"",1,0))</f>
        <v>#REF!</v>
      </c>
      <c r="AX155" s="25" t="e">
        <f>IF('Crisis Indicator Data'!#REF!="No Data",1,IF(#REF!&lt;&gt;"",1,0))</f>
        <v>#REF!</v>
      </c>
      <c r="AY155" s="25" t="e">
        <f>IF('Crisis Indicator Data'!#REF!="No Data",1,IF(#REF!&lt;&gt;"",1,0))</f>
        <v>#REF!</v>
      </c>
      <c r="AZ155" s="25" t="e">
        <f>IF('Crisis Indicator Data'!#REF!="No Data",1,IF(#REF!&lt;&gt;"",1,0))</f>
        <v>#REF!</v>
      </c>
      <c r="BA155" t="e">
        <f t="shared" si="8"/>
        <v>#REF!</v>
      </c>
      <c r="BB155" s="27" t="e">
        <f t="shared" si="9"/>
        <v>#REF!</v>
      </c>
    </row>
    <row r="156" spans="1:54" x14ac:dyDescent="0.35">
      <c r="A156" t="s">
        <v>8007</v>
      </c>
      <c r="B156" s="25" t="e">
        <f>IF('Crisis Indicator Data'!#REF!="No Data",1,IF(#REF!&lt;&gt;"",1,0))</f>
        <v>#REF!</v>
      </c>
      <c r="C156" s="25" t="e">
        <f>IF('Crisis Indicator Data'!#REF!="No Data",1,IF(#REF!&lt;&gt;"",1,0))</f>
        <v>#REF!</v>
      </c>
      <c r="D156" s="25" t="e">
        <f>IF('Crisis Indicator Data'!#REF!="No Data",1,IF(#REF!&lt;&gt;"",1,0))</f>
        <v>#REF!</v>
      </c>
      <c r="E156" s="25" t="e">
        <f>IF('Crisis Indicator Data'!#REF!="No Data",1,IF(#REF!&lt;&gt;"",1,0))</f>
        <v>#REF!</v>
      </c>
      <c r="F156" s="25" t="e">
        <f>IF('Crisis Indicator Data'!#REF!="No Data",1,IF(#REF!&lt;&gt;"",1,0))</f>
        <v>#REF!</v>
      </c>
      <c r="G156" s="25" t="e">
        <f>IF('Crisis Indicator Data'!#REF!="No Data",1,IF(#REF!&lt;&gt;"",1,0))</f>
        <v>#REF!</v>
      </c>
      <c r="H156" s="25" t="e">
        <f>IF('Crisis Indicator Data'!#REF!="No Data",1,IF(#REF!&lt;&gt;"",1,0))</f>
        <v>#REF!</v>
      </c>
      <c r="I156" s="25" t="e">
        <f>IF('Crisis Indicator Data'!#REF!="No Data",1,IF(#REF!&lt;&gt;"",1,0))</f>
        <v>#REF!</v>
      </c>
      <c r="J156" s="25" t="e">
        <f>IF('Crisis Indicator Data'!#REF!="No Data",1,IF(#REF!&lt;&gt;"",1,0))</f>
        <v>#REF!</v>
      </c>
      <c r="K156" s="25" t="e">
        <f>IF('Crisis Indicator Data'!#REF!="No Data",1,IF(#REF!&lt;&gt;"",1,0))</f>
        <v>#REF!</v>
      </c>
      <c r="L156" s="25" t="e">
        <f>IF('Crisis Indicator Data'!#REF!="No Data",1,IF(#REF!&lt;&gt;"",1,0))</f>
        <v>#REF!</v>
      </c>
      <c r="M156" s="25" t="e">
        <f>IF('Crisis Indicator Data'!#REF!="No Data",1,IF(#REF!&lt;&gt;"",1,0))</f>
        <v>#REF!</v>
      </c>
      <c r="N156" s="25" t="e">
        <f>IF('Crisis Indicator Data'!#REF!="No Data",1,IF(#REF!&lt;&gt;"",1,0))</f>
        <v>#REF!</v>
      </c>
      <c r="O156" s="25" t="e">
        <f>IF('Crisis Indicator Data'!#REF!="No Data",1,IF(#REF!&lt;&gt;"",1,0))</f>
        <v>#REF!</v>
      </c>
      <c r="P156" s="25" t="e">
        <f>IF('Crisis Indicator Data'!#REF!="No Data",1,IF(#REF!&lt;&gt;"",1,0))</f>
        <v>#REF!</v>
      </c>
      <c r="Q156" s="25" t="e">
        <f>IF('Crisis Indicator Data'!#REF!="No Data",1,IF(#REF!&lt;&gt;"",1,0))</f>
        <v>#REF!</v>
      </c>
      <c r="R156" s="25" t="e">
        <f>IF('Crisis Indicator Data'!#REF!="No Data",1,IF(#REF!&lt;&gt;"",1,0))</f>
        <v>#REF!</v>
      </c>
      <c r="S156" s="25" t="e">
        <f>IF('Crisis Indicator Data'!#REF!="No Data",1,IF(#REF!&lt;&gt;"",1,0))</f>
        <v>#REF!</v>
      </c>
      <c r="T156" s="25" t="e">
        <f>IF('Crisis Indicator Data'!#REF!="No Data",1,IF(#REF!&lt;&gt;"",1,0))</f>
        <v>#REF!</v>
      </c>
      <c r="U156" s="25" t="e">
        <f>IF('Crisis Indicator Data'!#REF!="No Data",1,IF(#REF!&lt;&gt;"",1,0))</f>
        <v>#REF!</v>
      </c>
      <c r="V156" s="25" t="e">
        <f>IF('Crisis Indicator Data'!#REF!="No Data",1,IF(#REF!&lt;&gt;"",1,0))</f>
        <v>#REF!</v>
      </c>
      <c r="W156" s="25" t="e">
        <f>IF('Crisis Indicator Data'!#REF!="No Data",1,IF(#REF!&lt;&gt;"",1,0))</f>
        <v>#REF!</v>
      </c>
      <c r="X156" s="25" t="e">
        <f>IF('Crisis Indicator Data'!#REF!="No Data",1,IF(#REF!&lt;&gt;"",1,0))</f>
        <v>#REF!</v>
      </c>
      <c r="Y156" s="25" t="e">
        <f>IF('Crisis Indicator Data'!#REF!="No Data",1,IF(#REF!&lt;&gt;"",1,0))</f>
        <v>#REF!</v>
      </c>
      <c r="Z156" s="25" t="e">
        <f>IF('Crisis Indicator Data'!#REF!="No Data",1,IF(#REF!&lt;&gt;"",1,0))</f>
        <v>#REF!</v>
      </c>
      <c r="AA156" s="25" t="e">
        <f>IF('Crisis Indicator Data'!#REF!="No Data",1,IF(#REF!&lt;&gt;"",1,0))</f>
        <v>#REF!</v>
      </c>
      <c r="AB156" s="25" t="e">
        <f>IF('Crisis Indicator Data'!#REF!="No Data",1,IF(#REF!&lt;&gt;"",1,0))</f>
        <v>#REF!</v>
      </c>
      <c r="AC156" s="25" t="e">
        <f>IF('Crisis Indicator Data'!#REF!="No Data",1,IF(#REF!&lt;&gt;"",1,0))</f>
        <v>#REF!</v>
      </c>
      <c r="AD156" s="25" t="e">
        <f>IF('Crisis Indicator Data'!#REF!="No Data",1,IF(#REF!&lt;&gt;"",1,0))</f>
        <v>#REF!</v>
      </c>
      <c r="AE156" s="25" t="e">
        <f>IF('Crisis Indicator Data'!#REF!="No Data",1,IF(#REF!&lt;&gt;"",1,0))</f>
        <v>#REF!</v>
      </c>
      <c r="AF156" s="25" t="e">
        <f>IF('Crisis Indicator Data'!#REF!="No Data",1,IF(#REF!&lt;&gt;"",1,0))</f>
        <v>#REF!</v>
      </c>
      <c r="AG156" s="25" t="e">
        <f>IF('Crisis Indicator Data'!#REF!="No Data",1,IF(#REF!&lt;&gt;"",1,0))</f>
        <v>#REF!</v>
      </c>
      <c r="AH156" s="25" t="e">
        <f>IF('Crisis Indicator Data'!#REF!="No Data",1,IF(#REF!&lt;&gt;"",1,0))</f>
        <v>#REF!</v>
      </c>
      <c r="AI156" s="25" t="e">
        <f>IF('Crisis Indicator Data'!#REF!="No Data",1,IF(#REF!&lt;&gt;"",1,0))</f>
        <v>#REF!</v>
      </c>
      <c r="AJ156" s="25" t="e">
        <f>IF('Crisis Indicator Data'!#REF!="No Data",1,IF(#REF!&lt;&gt;"",1,0))</f>
        <v>#REF!</v>
      </c>
      <c r="AK156" s="25" t="e">
        <f>IF('Crisis Indicator Data'!#REF!="No Data",1,IF(#REF!&lt;&gt;"",1,0))</f>
        <v>#REF!</v>
      </c>
      <c r="AL156" s="25" t="e">
        <f>IF('Crisis Indicator Data'!#REF!="No Data",1,IF(#REF!&lt;&gt;"",1,0))</f>
        <v>#REF!</v>
      </c>
      <c r="AM156" s="25" t="e">
        <f>IF('Crisis Indicator Data'!#REF!="No Data",1,IF(#REF!&lt;&gt;"",1,0))</f>
        <v>#REF!</v>
      </c>
      <c r="AN156" s="25" t="e">
        <f>IF('Crisis Indicator Data'!#REF!="No Data",1,IF(#REF!&lt;&gt;"",1,0))</f>
        <v>#REF!</v>
      </c>
      <c r="AO156" s="25" t="e">
        <f>IF('Crisis Indicator Data'!#REF!="No Data",1,IF(#REF!&lt;&gt;"",1,0))</f>
        <v>#REF!</v>
      </c>
      <c r="AP156" s="25" t="e">
        <f>IF('Crisis Indicator Data'!#REF!="No Data",1,IF(#REF!&lt;&gt;"",1,0))</f>
        <v>#REF!</v>
      </c>
      <c r="AQ156" s="25" t="e">
        <f>IF('Crisis Indicator Data'!#REF!="No Data",1,IF(#REF!&lt;&gt;"",1,0))</f>
        <v>#REF!</v>
      </c>
      <c r="AR156" s="25" t="e">
        <f>IF('Crisis Indicator Data'!#REF!="No Data",1,IF(#REF!&lt;&gt;"",1,0))</f>
        <v>#REF!</v>
      </c>
      <c r="AS156" s="25" t="e">
        <f>IF('Crisis Indicator Data'!#REF!="No Data",1,IF(#REF!&lt;&gt;"",1,0))</f>
        <v>#REF!</v>
      </c>
      <c r="AT156" s="25" t="e">
        <f>IF('Crisis Indicator Data'!#REF!="No Data",1,IF(#REF!&lt;&gt;"",1,0))</f>
        <v>#REF!</v>
      </c>
      <c r="AU156" s="25" t="e">
        <f>IF('Crisis Indicator Data'!#REF!="No Data",1,IF(#REF!&lt;&gt;"",1,0))</f>
        <v>#REF!</v>
      </c>
      <c r="AV156" s="25" t="e">
        <f>IF('Crisis Indicator Data'!#REF!="No Data",1,IF(#REF!&lt;&gt;"",1,0))</f>
        <v>#REF!</v>
      </c>
      <c r="AW156" s="25" t="e">
        <f>IF('Crisis Indicator Data'!#REF!="No Data",1,IF(#REF!&lt;&gt;"",1,0))</f>
        <v>#REF!</v>
      </c>
      <c r="AX156" s="25" t="e">
        <f>IF('Crisis Indicator Data'!#REF!="No Data",1,IF(#REF!&lt;&gt;"",1,0))</f>
        <v>#REF!</v>
      </c>
      <c r="AY156" s="25" t="e">
        <f>IF('Crisis Indicator Data'!#REF!="No Data",1,IF(#REF!&lt;&gt;"",1,0))</f>
        <v>#REF!</v>
      </c>
      <c r="AZ156" s="25" t="e">
        <f>IF('Crisis Indicator Data'!#REF!="No Data",1,IF(#REF!&lt;&gt;"",1,0))</f>
        <v>#REF!</v>
      </c>
      <c r="BA156" t="e">
        <f t="shared" si="8"/>
        <v>#REF!</v>
      </c>
      <c r="BB156" s="27" t="e">
        <f t="shared" si="9"/>
        <v>#REF!</v>
      </c>
    </row>
    <row r="157" spans="1:54" x14ac:dyDescent="0.35">
      <c r="A157" t="s">
        <v>8013</v>
      </c>
      <c r="B157" s="25" t="e">
        <f>IF('Crisis Indicator Data'!#REF!="No Data",1,IF(#REF!&lt;&gt;"",1,0))</f>
        <v>#REF!</v>
      </c>
      <c r="C157" s="25" t="e">
        <f>IF('Crisis Indicator Data'!#REF!="No Data",1,IF(#REF!&lt;&gt;"",1,0))</f>
        <v>#REF!</v>
      </c>
      <c r="D157" s="25" t="e">
        <f>IF('Crisis Indicator Data'!#REF!="No Data",1,IF(#REF!&lt;&gt;"",1,0))</f>
        <v>#REF!</v>
      </c>
      <c r="E157" s="25" t="e">
        <f>IF('Crisis Indicator Data'!#REF!="No Data",1,IF(#REF!&lt;&gt;"",1,0))</f>
        <v>#REF!</v>
      </c>
      <c r="F157" s="25" t="e">
        <f>IF('Crisis Indicator Data'!#REF!="No Data",1,IF(#REF!&lt;&gt;"",1,0))</f>
        <v>#REF!</v>
      </c>
      <c r="G157" s="25" t="e">
        <f>IF('Crisis Indicator Data'!#REF!="No Data",1,IF(#REF!&lt;&gt;"",1,0))</f>
        <v>#REF!</v>
      </c>
      <c r="H157" s="25" t="e">
        <f>IF('Crisis Indicator Data'!#REF!="No Data",1,IF(#REF!&lt;&gt;"",1,0))</f>
        <v>#REF!</v>
      </c>
      <c r="I157" s="25" t="e">
        <f>IF('Crisis Indicator Data'!#REF!="No Data",1,IF(#REF!&lt;&gt;"",1,0))</f>
        <v>#REF!</v>
      </c>
      <c r="J157" s="25" t="e">
        <f>IF('Crisis Indicator Data'!#REF!="No Data",1,IF(#REF!&lt;&gt;"",1,0))</f>
        <v>#REF!</v>
      </c>
      <c r="K157" s="25" t="e">
        <f>IF('Crisis Indicator Data'!#REF!="No Data",1,IF(#REF!&lt;&gt;"",1,0))</f>
        <v>#REF!</v>
      </c>
      <c r="L157" s="25" t="e">
        <f>IF('Crisis Indicator Data'!#REF!="No Data",1,IF(#REF!&lt;&gt;"",1,0))</f>
        <v>#REF!</v>
      </c>
      <c r="M157" s="25" t="e">
        <f>IF('Crisis Indicator Data'!#REF!="No Data",1,IF(#REF!&lt;&gt;"",1,0))</f>
        <v>#REF!</v>
      </c>
      <c r="N157" s="25" t="e">
        <f>IF('Crisis Indicator Data'!#REF!="No Data",1,IF(#REF!&lt;&gt;"",1,0))</f>
        <v>#REF!</v>
      </c>
      <c r="O157" s="25" t="e">
        <f>IF('Crisis Indicator Data'!#REF!="No Data",1,IF(#REF!&lt;&gt;"",1,0))</f>
        <v>#REF!</v>
      </c>
      <c r="P157" s="25" t="e">
        <f>IF('Crisis Indicator Data'!#REF!="No Data",1,IF(#REF!&lt;&gt;"",1,0))</f>
        <v>#REF!</v>
      </c>
      <c r="Q157" s="25" t="e">
        <f>IF('Crisis Indicator Data'!#REF!="No Data",1,IF(#REF!&lt;&gt;"",1,0))</f>
        <v>#REF!</v>
      </c>
      <c r="R157" s="25" t="e">
        <f>IF('Crisis Indicator Data'!#REF!="No Data",1,IF(#REF!&lt;&gt;"",1,0))</f>
        <v>#REF!</v>
      </c>
      <c r="S157" s="25" t="e">
        <f>IF('Crisis Indicator Data'!#REF!="No Data",1,IF(#REF!&lt;&gt;"",1,0))</f>
        <v>#REF!</v>
      </c>
      <c r="T157" s="25" t="e">
        <f>IF('Crisis Indicator Data'!#REF!="No Data",1,IF(#REF!&lt;&gt;"",1,0))</f>
        <v>#REF!</v>
      </c>
      <c r="U157" s="25" t="e">
        <f>IF('Crisis Indicator Data'!#REF!="No Data",1,IF(#REF!&lt;&gt;"",1,0))</f>
        <v>#REF!</v>
      </c>
      <c r="V157" s="25" t="e">
        <f>IF('Crisis Indicator Data'!#REF!="No Data",1,IF(#REF!&lt;&gt;"",1,0))</f>
        <v>#REF!</v>
      </c>
      <c r="W157" s="25" t="e">
        <f>IF('Crisis Indicator Data'!#REF!="No Data",1,IF(#REF!&lt;&gt;"",1,0))</f>
        <v>#REF!</v>
      </c>
      <c r="X157" s="25" t="e">
        <f>IF('Crisis Indicator Data'!#REF!="No Data",1,IF(#REF!&lt;&gt;"",1,0))</f>
        <v>#REF!</v>
      </c>
      <c r="Y157" s="25" t="e">
        <f>IF('Crisis Indicator Data'!#REF!="No Data",1,IF(#REF!&lt;&gt;"",1,0))</f>
        <v>#REF!</v>
      </c>
      <c r="Z157" s="25" t="e">
        <f>IF('Crisis Indicator Data'!#REF!="No Data",1,IF(#REF!&lt;&gt;"",1,0))</f>
        <v>#REF!</v>
      </c>
      <c r="AA157" s="25" t="e">
        <f>IF('Crisis Indicator Data'!#REF!="No Data",1,IF(#REF!&lt;&gt;"",1,0))</f>
        <v>#REF!</v>
      </c>
      <c r="AB157" s="25" t="e">
        <f>IF('Crisis Indicator Data'!#REF!="No Data",1,IF(#REF!&lt;&gt;"",1,0))</f>
        <v>#REF!</v>
      </c>
      <c r="AC157" s="25" t="e">
        <f>IF('Crisis Indicator Data'!#REF!="No Data",1,IF(#REF!&lt;&gt;"",1,0))</f>
        <v>#REF!</v>
      </c>
      <c r="AD157" s="25" t="e">
        <f>IF('Crisis Indicator Data'!#REF!="No Data",1,IF(#REF!&lt;&gt;"",1,0))</f>
        <v>#REF!</v>
      </c>
      <c r="AE157" s="25" t="e">
        <f>IF('Crisis Indicator Data'!#REF!="No Data",1,IF(#REF!&lt;&gt;"",1,0))</f>
        <v>#REF!</v>
      </c>
      <c r="AF157" s="25" t="e">
        <f>IF('Crisis Indicator Data'!#REF!="No Data",1,IF(#REF!&lt;&gt;"",1,0))</f>
        <v>#REF!</v>
      </c>
      <c r="AG157" s="25" t="e">
        <f>IF('Crisis Indicator Data'!#REF!="No Data",1,IF(#REF!&lt;&gt;"",1,0))</f>
        <v>#REF!</v>
      </c>
      <c r="AH157" s="25" t="e">
        <f>IF('Crisis Indicator Data'!#REF!="No Data",1,IF(#REF!&lt;&gt;"",1,0))</f>
        <v>#REF!</v>
      </c>
      <c r="AI157" s="25" t="e">
        <f>IF('Crisis Indicator Data'!#REF!="No Data",1,IF(#REF!&lt;&gt;"",1,0))</f>
        <v>#REF!</v>
      </c>
      <c r="AJ157" s="25" t="e">
        <f>IF('Crisis Indicator Data'!#REF!="No Data",1,IF(#REF!&lt;&gt;"",1,0))</f>
        <v>#REF!</v>
      </c>
      <c r="AK157" s="25" t="e">
        <f>IF('Crisis Indicator Data'!#REF!="No Data",1,IF(#REF!&lt;&gt;"",1,0))</f>
        <v>#REF!</v>
      </c>
      <c r="AL157" s="25" t="e">
        <f>IF('Crisis Indicator Data'!#REF!="No Data",1,IF(#REF!&lt;&gt;"",1,0))</f>
        <v>#REF!</v>
      </c>
      <c r="AM157" s="25" t="e">
        <f>IF('Crisis Indicator Data'!#REF!="No Data",1,IF(#REF!&lt;&gt;"",1,0))</f>
        <v>#REF!</v>
      </c>
      <c r="AN157" s="25" t="e">
        <f>IF('Crisis Indicator Data'!#REF!="No Data",1,IF(#REF!&lt;&gt;"",1,0))</f>
        <v>#REF!</v>
      </c>
      <c r="AO157" s="25" t="e">
        <f>IF('Crisis Indicator Data'!#REF!="No Data",1,IF(#REF!&lt;&gt;"",1,0))</f>
        <v>#REF!</v>
      </c>
      <c r="AP157" s="25" t="e">
        <f>IF('Crisis Indicator Data'!#REF!="No Data",1,IF(#REF!&lt;&gt;"",1,0))</f>
        <v>#REF!</v>
      </c>
      <c r="AQ157" s="25" t="e">
        <f>IF('Crisis Indicator Data'!#REF!="No Data",1,IF(#REF!&lt;&gt;"",1,0))</f>
        <v>#REF!</v>
      </c>
      <c r="AR157" s="25" t="e">
        <f>IF('Crisis Indicator Data'!#REF!="No Data",1,IF(#REF!&lt;&gt;"",1,0))</f>
        <v>#REF!</v>
      </c>
      <c r="AS157" s="25" t="e">
        <f>IF('Crisis Indicator Data'!#REF!="No Data",1,IF(#REF!&lt;&gt;"",1,0))</f>
        <v>#REF!</v>
      </c>
      <c r="AT157" s="25" t="e">
        <f>IF('Crisis Indicator Data'!#REF!="No Data",1,IF(#REF!&lt;&gt;"",1,0))</f>
        <v>#REF!</v>
      </c>
      <c r="AU157" s="25" t="e">
        <f>IF('Crisis Indicator Data'!#REF!="No Data",1,IF(#REF!&lt;&gt;"",1,0))</f>
        <v>#REF!</v>
      </c>
      <c r="AV157" s="25" t="e">
        <f>IF('Crisis Indicator Data'!#REF!="No Data",1,IF(#REF!&lt;&gt;"",1,0))</f>
        <v>#REF!</v>
      </c>
      <c r="AW157" s="25" t="e">
        <f>IF('Crisis Indicator Data'!#REF!="No Data",1,IF(#REF!&lt;&gt;"",1,0))</f>
        <v>#REF!</v>
      </c>
      <c r="AX157" s="25" t="e">
        <f>IF('Crisis Indicator Data'!#REF!="No Data",1,IF(#REF!&lt;&gt;"",1,0))</f>
        <v>#REF!</v>
      </c>
      <c r="AY157" s="25" t="e">
        <f>IF('Crisis Indicator Data'!#REF!="No Data",1,IF(#REF!&lt;&gt;"",1,0))</f>
        <v>#REF!</v>
      </c>
      <c r="AZ157" s="25" t="e">
        <f>IF('Crisis Indicator Data'!#REF!="No Data",1,IF(#REF!&lt;&gt;"",1,0))</f>
        <v>#REF!</v>
      </c>
      <c r="BA157" t="e">
        <f t="shared" si="8"/>
        <v>#REF!</v>
      </c>
      <c r="BB157" s="27" t="e">
        <f t="shared" si="9"/>
        <v>#REF!</v>
      </c>
    </row>
    <row r="158" spans="1:54" x14ac:dyDescent="0.35">
      <c r="A158" t="s">
        <v>8071</v>
      </c>
      <c r="B158" s="25" t="e">
        <f>IF('Crisis Indicator Data'!#REF!="No Data",1,IF(#REF!&lt;&gt;"",1,0))</f>
        <v>#REF!</v>
      </c>
      <c r="C158" s="25" t="e">
        <f>IF('Crisis Indicator Data'!#REF!="No Data",1,IF(#REF!&lt;&gt;"",1,0))</f>
        <v>#REF!</v>
      </c>
      <c r="D158" s="25" t="e">
        <f>IF('Crisis Indicator Data'!#REF!="No Data",1,IF(#REF!&lt;&gt;"",1,0))</f>
        <v>#REF!</v>
      </c>
      <c r="E158" s="25" t="e">
        <f>IF('Crisis Indicator Data'!#REF!="No Data",1,IF(#REF!&lt;&gt;"",1,0))</f>
        <v>#REF!</v>
      </c>
      <c r="F158" s="25" t="e">
        <f>IF('Crisis Indicator Data'!#REF!="No Data",1,IF(#REF!&lt;&gt;"",1,0))</f>
        <v>#REF!</v>
      </c>
      <c r="G158" s="25" t="e">
        <f>IF('Crisis Indicator Data'!#REF!="No Data",1,IF(#REF!&lt;&gt;"",1,0))</f>
        <v>#REF!</v>
      </c>
      <c r="H158" s="25" t="e">
        <f>IF('Crisis Indicator Data'!#REF!="No Data",1,IF(#REF!&lt;&gt;"",1,0))</f>
        <v>#REF!</v>
      </c>
      <c r="I158" s="25" t="e">
        <f>IF('Crisis Indicator Data'!#REF!="No Data",1,IF(#REF!&lt;&gt;"",1,0))</f>
        <v>#REF!</v>
      </c>
      <c r="J158" s="25" t="e">
        <f>IF('Crisis Indicator Data'!#REF!="No Data",1,IF(#REF!&lt;&gt;"",1,0))</f>
        <v>#REF!</v>
      </c>
      <c r="K158" s="25" t="e">
        <f>IF('Crisis Indicator Data'!#REF!="No Data",1,IF(#REF!&lt;&gt;"",1,0))</f>
        <v>#REF!</v>
      </c>
      <c r="L158" s="25" t="e">
        <f>IF('Crisis Indicator Data'!#REF!="No Data",1,IF(#REF!&lt;&gt;"",1,0))</f>
        <v>#REF!</v>
      </c>
      <c r="M158" s="25" t="e">
        <f>IF('Crisis Indicator Data'!#REF!="No Data",1,IF(#REF!&lt;&gt;"",1,0))</f>
        <v>#REF!</v>
      </c>
      <c r="N158" s="25" t="e">
        <f>IF('Crisis Indicator Data'!#REF!="No Data",1,IF(#REF!&lt;&gt;"",1,0))</f>
        <v>#REF!</v>
      </c>
      <c r="O158" s="25" t="e">
        <f>IF('Crisis Indicator Data'!#REF!="No Data",1,IF(#REF!&lt;&gt;"",1,0))</f>
        <v>#REF!</v>
      </c>
      <c r="P158" s="25" t="e">
        <f>IF('Crisis Indicator Data'!#REF!="No Data",1,IF(#REF!&lt;&gt;"",1,0))</f>
        <v>#REF!</v>
      </c>
      <c r="Q158" s="25" t="e">
        <f>IF('Crisis Indicator Data'!#REF!="No Data",1,IF(#REF!&lt;&gt;"",1,0))</f>
        <v>#REF!</v>
      </c>
      <c r="R158" s="25" t="e">
        <f>IF('Crisis Indicator Data'!#REF!="No Data",1,IF(#REF!&lt;&gt;"",1,0))</f>
        <v>#REF!</v>
      </c>
      <c r="S158" s="25" t="e">
        <f>IF('Crisis Indicator Data'!#REF!="No Data",1,IF(#REF!&lt;&gt;"",1,0))</f>
        <v>#REF!</v>
      </c>
      <c r="T158" s="25" t="e">
        <f>IF('Crisis Indicator Data'!#REF!="No Data",1,IF(#REF!&lt;&gt;"",1,0))</f>
        <v>#REF!</v>
      </c>
      <c r="U158" s="25" t="e">
        <f>IF('Crisis Indicator Data'!#REF!="No Data",1,IF(#REF!&lt;&gt;"",1,0))</f>
        <v>#REF!</v>
      </c>
      <c r="V158" s="25" t="e">
        <f>IF('Crisis Indicator Data'!#REF!="No Data",1,IF(#REF!&lt;&gt;"",1,0))</f>
        <v>#REF!</v>
      </c>
      <c r="W158" s="25" t="e">
        <f>IF('Crisis Indicator Data'!#REF!="No Data",1,IF(#REF!&lt;&gt;"",1,0))</f>
        <v>#REF!</v>
      </c>
      <c r="X158" s="25" t="e">
        <f>IF('Crisis Indicator Data'!#REF!="No Data",1,IF(#REF!&lt;&gt;"",1,0))</f>
        <v>#REF!</v>
      </c>
      <c r="Y158" s="25" t="e">
        <f>IF('Crisis Indicator Data'!#REF!="No Data",1,IF(#REF!&lt;&gt;"",1,0))</f>
        <v>#REF!</v>
      </c>
      <c r="Z158" s="25" t="e">
        <f>IF('Crisis Indicator Data'!#REF!="No Data",1,IF(#REF!&lt;&gt;"",1,0))</f>
        <v>#REF!</v>
      </c>
      <c r="AA158" s="25" t="e">
        <f>IF('Crisis Indicator Data'!#REF!="No Data",1,IF(#REF!&lt;&gt;"",1,0))</f>
        <v>#REF!</v>
      </c>
      <c r="AB158" s="25" t="e">
        <f>IF('Crisis Indicator Data'!#REF!="No Data",1,IF(#REF!&lt;&gt;"",1,0))</f>
        <v>#REF!</v>
      </c>
      <c r="AC158" s="25" t="e">
        <f>IF('Crisis Indicator Data'!#REF!="No Data",1,IF(#REF!&lt;&gt;"",1,0))</f>
        <v>#REF!</v>
      </c>
      <c r="AD158" s="25" t="e">
        <f>IF('Crisis Indicator Data'!#REF!="No Data",1,IF(#REF!&lt;&gt;"",1,0))</f>
        <v>#REF!</v>
      </c>
      <c r="AE158" s="25" t="e">
        <f>IF('Crisis Indicator Data'!#REF!="No Data",1,IF(#REF!&lt;&gt;"",1,0))</f>
        <v>#REF!</v>
      </c>
      <c r="AF158" s="25" t="e">
        <f>IF('Crisis Indicator Data'!#REF!="No Data",1,IF(#REF!&lt;&gt;"",1,0))</f>
        <v>#REF!</v>
      </c>
      <c r="AG158" s="25" t="e">
        <f>IF('Crisis Indicator Data'!#REF!="No Data",1,IF(#REF!&lt;&gt;"",1,0))</f>
        <v>#REF!</v>
      </c>
      <c r="AH158" s="25" t="e">
        <f>IF('Crisis Indicator Data'!#REF!="No Data",1,IF(#REF!&lt;&gt;"",1,0))</f>
        <v>#REF!</v>
      </c>
      <c r="AI158" s="25" t="e">
        <f>IF('Crisis Indicator Data'!#REF!="No Data",1,IF(#REF!&lt;&gt;"",1,0))</f>
        <v>#REF!</v>
      </c>
      <c r="AJ158" s="25" t="e">
        <f>IF('Crisis Indicator Data'!#REF!="No Data",1,IF(#REF!&lt;&gt;"",1,0))</f>
        <v>#REF!</v>
      </c>
      <c r="AK158" s="25" t="e">
        <f>IF('Crisis Indicator Data'!#REF!="No Data",1,IF(#REF!&lt;&gt;"",1,0))</f>
        <v>#REF!</v>
      </c>
      <c r="AL158" s="25" t="e">
        <f>IF('Crisis Indicator Data'!#REF!="No Data",1,IF(#REF!&lt;&gt;"",1,0))</f>
        <v>#REF!</v>
      </c>
      <c r="AM158" s="25" t="e">
        <f>IF('Crisis Indicator Data'!#REF!="No Data",1,IF(#REF!&lt;&gt;"",1,0))</f>
        <v>#REF!</v>
      </c>
      <c r="AN158" s="25" t="e">
        <f>IF('Crisis Indicator Data'!#REF!="No Data",1,IF(#REF!&lt;&gt;"",1,0))</f>
        <v>#REF!</v>
      </c>
      <c r="AO158" s="25" t="e">
        <f>IF('Crisis Indicator Data'!#REF!="No Data",1,IF(#REF!&lt;&gt;"",1,0))</f>
        <v>#REF!</v>
      </c>
      <c r="AP158" s="25" t="e">
        <f>IF('Crisis Indicator Data'!#REF!="No Data",1,IF(#REF!&lt;&gt;"",1,0))</f>
        <v>#REF!</v>
      </c>
      <c r="AQ158" s="25" t="e">
        <f>IF('Crisis Indicator Data'!#REF!="No Data",1,IF(#REF!&lt;&gt;"",1,0))</f>
        <v>#REF!</v>
      </c>
      <c r="AR158" s="25" t="e">
        <f>IF('Crisis Indicator Data'!#REF!="No Data",1,IF(#REF!&lt;&gt;"",1,0))</f>
        <v>#REF!</v>
      </c>
      <c r="AS158" s="25" t="e">
        <f>IF('Crisis Indicator Data'!#REF!="No Data",1,IF(#REF!&lt;&gt;"",1,0))</f>
        <v>#REF!</v>
      </c>
      <c r="AT158" s="25" t="e">
        <f>IF('Crisis Indicator Data'!#REF!="No Data",1,IF(#REF!&lt;&gt;"",1,0))</f>
        <v>#REF!</v>
      </c>
      <c r="AU158" s="25" t="e">
        <f>IF('Crisis Indicator Data'!#REF!="No Data",1,IF(#REF!&lt;&gt;"",1,0))</f>
        <v>#REF!</v>
      </c>
      <c r="AV158" s="25" t="e">
        <f>IF('Crisis Indicator Data'!#REF!="No Data",1,IF(#REF!&lt;&gt;"",1,0))</f>
        <v>#REF!</v>
      </c>
      <c r="AW158" s="25" t="e">
        <f>IF('Crisis Indicator Data'!#REF!="No Data",1,IF(#REF!&lt;&gt;"",1,0))</f>
        <v>#REF!</v>
      </c>
      <c r="AX158" s="25" t="e">
        <f>IF('Crisis Indicator Data'!#REF!="No Data",1,IF(#REF!&lt;&gt;"",1,0))</f>
        <v>#REF!</v>
      </c>
      <c r="AY158" s="25" t="e">
        <f>IF('Crisis Indicator Data'!#REF!="No Data",1,IF(#REF!&lt;&gt;"",1,0))</f>
        <v>#REF!</v>
      </c>
      <c r="AZ158" s="25" t="e">
        <f>IF('Crisis Indicator Data'!#REF!="No Data",1,IF(#REF!&lt;&gt;"",1,0))</f>
        <v>#REF!</v>
      </c>
      <c r="BA158" t="e">
        <f t="shared" si="8"/>
        <v>#REF!</v>
      </c>
      <c r="BB158" s="27" t="e">
        <f t="shared" si="9"/>
        <v>#REF!</v>
      </c>
    </row>
    <row r="159" spans="1:54" x14ac:dyDescent="0.35">
      <c r="A159" t="s">
        <v>8016</v>
      </c>
      <c r="B159" s="25" t="e">
        <f>IF('Crisis Indicator Data'!#REF!="No Data",1,IF(#REF!&lt;&gt;"",1,0))</f>
        <v>#REF!</v>
      </c>
      <c r="C159" s="25" t="e">
        <f>IF('Crisis Indicator Data'!#REF!="No Data",1,IF(#REF!&lt;&gt;"",1,0))</f>
        <v>#REF!</v>
      </c>
      <c r="D159" s="25" t="e">
        <f>IF('Crisis Indicator Data'!#REF!="No Data",1,IF(#REF!&lt;&gt;"",1,0))</f>
        <v>#REF!</v>
      </c>
      <c r="E159" s="25" t="e">
        <f>IF('Crisis Indicator Data'!#REF!="No Data",1,IF(#REF!&lt;&gt;"",1,0))</f>
        <v>#REF!</v>
      </c>
      <c r="F159" s="25" t="e">
        <f>IF('Crisis Indicator Data'!#REF!="No Data",1,IF(#REF!&lt;&gt;"",1,0))</f>
        <v>#REF!</v>
      </c>
      <c r="G159" s="25" t="e">
        <f>IF('Crisis Indicator Data'!#REF!="No Data",1,IF(#REF!&lt;&gt;"",1,0))</f>
        <v>#REF!</v>
      </c>
      <c r="H159" s="25" t="e">
        <f>IF('Crisis Indicator Data'!#REF!="No Data",1,IF(#REF!&lt;&gt;"",1,0))</f>
        <v>#REF!</v>
      </c>
      <c r="I159" s="25" t="e">
        <f>IF('Crisis Indicator Data'!#REF!="No Data",1,IF(#REF!&lt;&gt;"",1,0))</f>
        <v>#REF!</v>
      </c>
      <c r="J159" s="25" t="e">
        <f>IF('Crisis Indicator Data'!#REF!="No Data",1,IF(#REF!&lt;&gt;"",1,0))</f>
        <v>#REF!</v>
      </c>
      <c r="K159" s="25" t="e">
        <f>IF('Crisis Indicator Data'!#REF!="No Data",1,IF(#REF!&lt;&gt;"",1,0))</f>
        <v>#REF!</v>
      </c>
      <c r="L159" s="25" t="e">
        <f>IF('Crisis Indicator Data'!#REF!="No Data",1,IF(#REF!&lt;&gt;"",1,0))</f>
        <v>#REF!</v>
      </c>
      <c r="M159" s="25" t="e">
        <f>IF('Crisis Indicator Data'!#REF!="No Data",1,IF(#REF!&lt;&gt;"",1,0))</f>
        <v>#REF!</v>
      </c>
      <c r="N159" s="25" t="e">
        <f>IF('Crisis Indicator Data'!#REF!="No Data",1,IF(#REF!&lt;&gt;"",1,0))</f>
        <v>#REF!</v>
      </c>
      <c r="O159" s="25" t="e">
        <f>IF('Crisis Indicator Data'!#REF!="No Data",1,IF(#REF!&lt;&gt;"",1,0))</f>
        <v>#REF!</v>
      </c>
      <c r="P159" s="25" t="e">
        <f>IF('Crisis Indicator Data'!#REF!="No Data",1,IF(#REF!&lt;&gt;"",1,0))</f>
        <v>#REF!</v>
      </c>
      <c r="Q159" s="25" t="e">
        <f>IF('Crisis Indicator Data'!#REF!="No Data",1,IF(#REF!&lt;&gt;"",1,0))</f>
        <v>#REF!</v>
      </c>
      <c r="R159" s="25" t="e">
        <f>IF('Crisis Indicator Data'!#REF!="No Data",1,IF(#REF!&lt;&gt;"",1,0))</f>
        <v>#REF!</v>
      </c>
      <c r="S159" s="25" t="e">
        <f>IF('Crisis Indicator Data'!#REF!="No Data",1,IF(#REF!&lt;&gt;"",1,0))</f>
        <v>#REF!</v>
      </c>
      <c r="T159" s="25" t="e">
        <f>IF('Crisis Indicator Data'!#REF!="No Data",1,IF(#REF!&lt;&gt;"",1,0))</f>
        <v>#REF!</v>
      </c>
      <c r="U159" s="25" t="e">
        <f>IF('Crisis Indicator Data'!#REF!="No Data",1,IF(#REF!&lt;&gt;"",1,0))</f>
        <v>#REF!</v>
      </c>
      <c r="V159" s="25" t="e">
        <f>IF('Crisis Indicator Data'!#REF!="No Data",1,IF(#REF!&lt;&gt;"",1,0))</f>
        <v>#REF!</v>
      </c>
      <c r="W159" s="25" t="e">
        <f>IF('Crisis Indicator Data'!#REF!="No Data",1,IF(#REF!&lt;&gt;"",1,0))</f>
        <v>#REF!</v>
      </c>
      <c r="X159" s="25" t="e">
        <f>IF('Crisis Indicator Data'!#REF!="No Data",1,IF(#REF!&lt;&gt;"",1,0))</f>
        <v>#REF!</v>
      </c>
      <c r="Y159" s="25" t="e">
        <f>IF('Crisis Indicator Data'!#REF!="No Data",1,IF(#REF!&lt;&gt;"",1,0))</f>
        <v>#REF!</v>
      </c>
      <c r="Z159" s="25" t="e">
        <f>IF('Crisis Indicator Data'!#REF!="No Data",1,IF(#REF!&lt;&gt;"",1,0))</f>
        <v>#REF!</v>
      </c>
      <c r="AA159" s="25" t="e">
        <f>IF('Crisis Indicator Data'!#REF!="No Data",1,IF(#REF!&lt;&gt;"",1,0))</f>
        <v>#REF!</v>
      </c>
      <c r="AB159" s="25" t="e">
        <f>IF('Crisis Indicator Data'!#REF!="No Data",1,IF(#REF!&lt;&gt;"",1,0))</f>
        <v>#REF!</v>
      </c>
      <c r="AC159" s="25" t="e">
        <f>IF('Crisis Indicator Data'!#REF!="No Data",1,IF(#REF!&lt;&gt;"",1,0))</f>
        <v>#REF!</v>
      </c>
      <c r="AD159" s="25" t="e">
        <f>IF('Crisis Indicator Data'!#REF!="No Data",1,IF(#REF!&lt;&gt;"",1,0))</f>
        <v>#REF!</v>
      </c>
      <c r="AE159" s="25" t="e">
        <f>IF('Crisis Indicator Data'!#REF!="No Data",1,IF(#REF!&lt;&gt;"",1,0))</f>
        <v>#REF!</v>
      </c>
      <c r="AF159" s="25" t="e">
        <f>IF('Crisis Indicator Data'!#REF!="No Data",1,IF(#REF!&lt;&gt;"",1,0))</f>
        <v>#REF!</v>
      </c>
      <c r="AG159" s="25" t="e">
        <f>IF('Crisis Indicator Data'!#REF!="No Data",1,IF(#REF!&lt;&gt;"",1,0))</f>
        <v>#REF!</v>
      </c>
      <c r="AH159" s="25" t="e">
        <f>IF('Crisis Indicator Data'!#REF!="No Data",1,IF(#REF!&lt;&gt;"",1,0))</f>
        <v>#REF!</v>
      </c>
      <c r="AI159" s="25" t="e">
        <f>IF('Crisis Indicator Data'!#REF!="No Data",1,IF(#REF!&lt;&gt;"",1,0))</f>
        <v>#REF!</v>
      </c>
      <c r="AJ159" s="25" t="e">
        <f>IF('Crisis Indicator Data'!#REF!="No Data",1,IF(#REF!&lt;&gt;"",1,0))</f>
        <v>#REF!</v>
      </c>
      <c r="AK159" s="25" t="e">
        <f>IF('Crisis Indicator Data'!#REF!="No Data",1,IF(#REF!&lt;&gt;"",1,0))</f>
        <v>#REF!</v>
      </c>
      <c r="AL159" s="25" t="e">
        <f>IF('Crisis Indicator Data'!#REF!="No Data",1,IF(#REF!&lt;&gt;"",1,0))</f>
        <v>#REF!</v>
      </c>
      <c r="AM159" s="25" t="e">
        <f>IF('Crisis Indicator Data'!#REF!="No Data",1,IF(#REF!&lt;&gt;"",1,0))</f>
        <v>#REF!</v>
      </c>
      <c r="AN159" s="25" t="e">
        <f>IF('Crisis Indicator Data'!#REF!="No Data",1,IF(#REF!&lt;&gt;"",1,0))</f>
        <v>#REF!</v>
      </c>
      <c r="AO159" s="25" t="e">
        <f>IF('Crisis Indicator Data'!#REF!="No Data",1,IF(#REF!&lt;&gt;"",1,0))</f>
        <v>#REF!</v>
      </c>
      <c r="AP159" s="25" t="e">
        <f>IF('Crisis Indicator Data'!#REF!="No Data",1,IF(#REF!&lt;&gt;"",1,0))</f>
        <v>#REF!</v>
      </c>
      <c r="AQ159" s="25" t="e">
        <f>IF('Crisis Indicator Data'!#REF!="No Data",1,IF(#REF!&lt;&gt;"",1,0))</f>
        <v>#REF!</v>
      </c>
      <c r="AR159" s="25" t="e">
        <f>IF('Crisis Indicator Data'!#REF!="No Data",1,IF(#REF!&lt;&gt;"",1,0))</f>
        <v>#REF!</v>
      </c>
      <c r="AS159" s="25" t="e">
        <f>IF('Crisis Indicator Data'!#REF!="No Data",1,IF(#REF!&lt;&gt;"",1,0))</f>
        <v>#REF!</v>
      </c>
      <c r="AT159" s="25" t="e">
        <f>IF('Crisis Indicator Data'!#REF!="No Data",1,IF(#REF!&lt;&gt;"",1,0))</f>
        <v>#REF!</v>
      </c>
      <c r="AU159" s="25" t="e">
        <f>IF('Crisis Indicator Data'!#REF!="No Data",1,IF(#REF!&lt;&gt;"",1,0))</f>
        <v>#REF!</v>
      </c>
      <c r="AV159" s="25" t="e">
        <f>IF('Crisis Indicator Data'!#REF!="No Data",1,IF(#REF!&lt;&gt;"",1,0))</f>
        <v>#REF!</v>
      </c>
      <c r="AW159" s="25" t="e">
        <f>IF('Crisis Indicator Data'!#REF!="No Data",1,IF(#REF!&lt;&gt;"",1,0))</f>
        <v>#REF!</v>
      </c>
      <c r="AX159" s="25" t="e">
        <f>IF('Crisis Indicator Data'!#REF!="No Data",1,IF(#REF!&lt;&gt;"",1,0))</f>
        <v>#REF!</v>
      </c>
      <c r="AY159" s="25" t="e">
        <f>IF('Crisis Indicator Data'!#REF!="No Data",1,IF(#REF!&lt;&gt;"",1,0))</f>
        <v>#REF!</v>
      </c>
      <c r="AZ159" s="25" t="e">
        <f>IF('Crisis Indicator Data'!#REF!="No Data",1,IF(#REF!&lt;&gt;"",1,0))</f>
        <v>#REF!</v>
      </c>
      <c r="BA159" t="e">
        <f t="shared" si="8"/>
        <v>#REF!</v>
      </c>
      <c r="BB159" s="27" t="e">
        <f t="shared" si="9"/>
        <v>#REF!</v>
      </c>
    </row>
    <row r="160" spans="1:54" x14ac:dyDescent="0.35">
      <c r="A160" t="s">
        <v>7825</v>
      </c>
      <c r="B160" s="25" t="e">
        <f>IF('Crisis Indicator Data'!#REF!="No Data",1,IF(#REF!&lt;&gt;"",1,0))</f>
        <v>#REF!</v>
      </c>
      <c r="C160" s="25" t="e">
        <f>IF('Crisis Indicator Data'!#REF!="No Data",1,IF(#REF!&lt;&gt;"",1,0))</f>
        <v>#REF!</v>
      </c>
      <c r="D160" s="25" t="e">
        <f>IF('Crisis Indicator Data'!#REF!="No Data",1,IF(#REF!&lt;&gt;"",1,0))</f>
        <v>#REF!</v>
      </c>
      <c r="E160" s="25" t="e">
        <f>IF('Crisis Indicator Data'!#REF!="No Data",1,IF(#REF!&lt;&gt;"",1,0))</f>
        <v>#REF!</v>
      </c>
      <c r="F160" s="25" t="e">
        <f>IF('Crisis Indicator Data'!#REF!="No Data",1,IF(#REF!&lt;&gt;"",1,0))</f>
        <v>#REF!</v>
      </c>
      <c r="G160" s="25" t="e">
        <f>IF('Crisis Indicator Data'!#REF!="No Data",1,IF(#REF!&lt;&gt;"",1,0))</f>
        <v>#REF!</v>
      </c>
      <c r="H160" s="25" t="e">
        <f>IF('Crisis Indicator Data'!#REF!="No Data",1,IF(#REF!&lt;&gt;"",1,0))</f>
        <v>#REF!</v>
      </c>
      <c r="I160" s="25" t="e">
        <f>IF('Crisis Indicator Data'!#REF!="No Data",1,IF(#REF!&lt;&gt;"",1,0))</f>
        <v>#REF!</v>
      </c>
      <c r="J160" s="25" t="e">
        <f>IF('Crisis Indicator Data'!#REF!="No Data",1,IF(#REF!&lt;&gt;"",1,0))</f>
        <v>#REF!</v>
      </c>
      <c r="K160" s="25" t="e">
        <f>IF('Crisis Indicator Data'!#REF!="No Data",1,IF(#REF!&lt;&gt;"",1,0))</f>
        <v>#REF!</v>
      </c>
      <c r="L160" s="25" t="e">
        <f>IF('Crisis Indicator Data'!#REF!="No Data",1,IF(#REF!&lt;&gt;"",1,0))</f>
        <v>#REF!</v>
      </c>
      <c r="M160" s="25" t="e">
        <f>IF('Crisis Indicator Data'!#REF!="No Data",1,IF(#REF!&lt;&gt;"",1,0))</f>
        <v>#REF!</v>
      </c>
      <c r="N160" s="25" t="e">
        <f>IF('Crisis Indicator Data'!#REF!="No Data",1,IF(#REF!&lt;&gt;"",1,0))</f>
        <v>#REF!</v>
      </c>
      <c r="O160" s="25" t="e">
        <f>IF('Crisis Indicator Data'!#REF!="No Data",1,IF(#REF!&lt;&gt;"",1,0))</f>
        <v>#REF!</v>
      </c>
      <c r="P160" s="25" t="e">
        <f>IF('Crisis Indicator Data'!#REF!="No Data",1,IF(#REF!&lt;&gt;"",1,0))</f>
        <v>#REF!</v>
      </c>
      <c r="Q160" s="25" t="e">
        <f>IF('Crisis Indicator Data'!#REF!="No Data",1,IF(#REF!&lt;&gt;"",1,0))</f>
        <v>#REF!</v>
      </c>
      <c r="R160" s="25" t="e">
        <f>IF('Crisis Indicator Data'!#REF!="No Data",1,IF(#REF!&lt;&gt;"",1,0))</f>
        <v>#REF!</v>
      </c>
      <c r="S160" s="25" t="e">
        <f>IF('Crisis Indicator Data'!#REF!="No Data",1,IF(#REF!&lt;&gt;"",1,0))</f>
        <v>#REF!</v>
      </c>
      <c r="T160" s="25" t="e">
        <f>IF('Crisis Indicator Data'!#REF!="No Data",1,IF(#REF!&lt;&gt;"",1,0))</f>
        <v>#REF!</v>
      </c>
      <c r="U160" s="25" t="e">
        <f>IF('Crisis Indicator Data'!#REF!="No Data",1,IF(#REF!&lt;&gt;"",1,0))</f>
        <v>#REF!</v>
      </c>
      <c r="V160" s="25" t="e">
        <f>IF('Crisis Indicator Data'!#REF!="No Data",1,IF(#REF!&lt;&gt;"",1,0))</f>
        <v>#REF!</v>
      </c>
      <c r="W160" s="25" t="e">
        <f>IF('Crisis Indicator Data'!#REF!="No Data",1,IF(#REF!&lt;&gt;"",1,0))</f>
        <v>#REF!</v>
      </c>
      <c r="X160" s="25" t="e">
        <f>IF('Crisis Indicator Data'!#REF!="No Data",1,IF(#REF!&lt;&gt;"",1,0))</f>
        <v>#REF!</v>
      </c>
      <c r="Y160" s="25" t="e">
        <f>IF('Crisis Indicator Data'!#REF!="No Data",1,IF(#REF!&lt;&gt;"",1,0))</f>
        <v>#REF!</v>
      </c>
      <c r="Z160" s="25" t="e">
        <f>IF('Crisis Indicator Data'!#REF!="No Data",1,IF(#REF!&lt;&gt;"",1,0))</f>
        <v>#REF!</v>
      </c>
      <c r="AA160" s="25" t="e">
        <f>IF('Crisis Indicator Data'!#REF!="No Data",1,IF(#REF!&lt;&gt;"",1,0))</f>
        <v>#REF!</v>
      </c>
      <c r="AB160" s="25" t="e">
        <f>IF('Crisis Indicator Data'!#REF!="No Data",1,IF(#REF!&lt;&gt;"",1,0))</f>
        <v>#REF!</v>
      </c>
      <c r="AC160" s="25" t="e">
        <f>IF('Crisis Indicator Data'!#REF!="No Data",1,IF(#REF!&lt;&gt;"",1,0))</f>
        <v>#REF!</v>
      </c>
      <c r="AD160" s="25" t="e">
        <f>IF('Crisis Indicator Data'!#REF!="No Data",1,IF(#REF!&lt;&gt;"",1,0))</f>
        <v>#REF!</v>
      </c>
      <c r="AE160" s="25" t="e">
        <f>IF('Crisis Indicator Data'!#REF!="No Data",1,IF(#REF!&lt;&gt;"",1,0))</f>
        <v>#REF!</v>
      </c>
      <c r="AF160" s="25" t="e">
        <f>IF('Crisis Indicator Data'!#REF!="No Data",1,IF(#REF!&lt;&gt;"",1,0))</f>
        <v>#REF!</v>
      </c>
      <c r="AG160" s="25" t="e">
        <f>IF('Crisis Indicator Data'!#REF!="No Data",1,IF(#REF!&lt;&gt;"",1,0))</f>
        <v>#REF!</v>
      </c>
      <c r="AH160" s="25" t="e">
        <f>IF('Crisis Indicator Data'!#REF!="No Data",1,IF(#REF!&lt;&gt;"",1,0))</f>
        <v>#REF!</v>
      </c>
      <c r="AI160" s="25" t="e">
        <f>IF('Crisis Indicator Data'!#REF!="No Data",1,IF(#REF!&lt;&gt;"",1,0))</f>
        <v>#REF!</v>
      </c>
      <c r="AJ160" s="25" t="e">
        <f>IF('Crisis Indicator Data'!#REF!="No Data",1,IF(#REF!&lt;&gt;"",1,0))</f>
        <v>#REF!</v>
      </c>
      <c r="AK160" s="25" t="e">
        <f>IF('Crisis Indicator Data'!#REF!="No Data",1,IF(#REF!&lt;&gt;"",1,0))</f>
        <v>#REF!</v>
      </c>
      <c r="AL160" s="25" t="e">
        <f>IF('Crisis Indicator Data'!#REF!="No Data",1,IF(#REF!&lt;&gt;"",1,0))</f>
        <v>#REF!</v>
      </c>
      <c r="AM160" s="25" t="e">
        <f>IF('Crisis Indicator Data'!#REF!="No Data",1,IF(#REF!&lt;&gt;"",1,0))</f>
        <v>#REF!</v>
      </c>
      <c r="AN160" s="25" t="e">
        <f>IF('Crisis Indicator Data'!#REF!="No Data",1,IF(#REF!&lt;&gt;"",1,0))</f>
        <v>#REF!</v>
      </c>
      <c r="AO160" s="25" t="e">
        <f>IF('Crisis Indicator Data'!#REF!="No Data",1,IF(#REF!&lt;&gt;"",1,0))</f>
        <v>#REF!</v>
      </c>
      <c r="AP160" s="25" t="e">
        <f>IF('Crisis Indicator Data'!#REF!="No Data",1,IF(#REF!&lt;&gt;"",1,0))</f>
        <v>#REF!</v>
      </c>
      <c r="AQ160" s="25" t="e">
        <f>IF('Crisis Indicator Data'!#REF!="No Data",1,IF(#REF!&lt;&gt;"",1,0))</f>
        <v>#REF!</v>
      </c>
      <c r="AR160" s="25" t="e">
        <f>IF('Crisis Indicator Data'!#REF!="No Data",1,IF(#REF!&lt;&gt;"",1,0))</f>
        <v>#REF!</v>
      </c>
      <c r="AS160" s="25" t="e">
        <f>IF('Crisis Indicator Data'!#REF!="No Data",1,IF(#REF!&lt;&gt;"",1,0))</f>
        <v>#REF!</v>
      </c>
      <c r="AT160" s="25" t="e">
        <f>IF('Crisis Indicator Data'!#REF!="No Data",1,IF(#REF!&lt;&gt;"",1,0))</f>
        <v>#REF!</v>
      </c>
      <c r="AU160" s="25" t="e">
        <f>IF('Crisis Indicator Data'!#REF!="No Data",1,IF(#REF!&lt;&gt;"",1,0))</f>
        <v>#REF!</v>
      </c>
      <c r="AV160" s="25" t="e">
        <f>IF('Crisis Indicator Data'!#REF!="No Data",1,IF(#REF!&lt;&gt;"",1,0))</f>
        <v>#REF!</v>
      </c>
      <c r="AW160" s="25" t="e">
        <f>IF('Crisis Indicator Data'!#REF!="No Data",1,IF(#REF!&lt;&gt;"",1,0))</f>
        <v>#REF!</v>
      </c>
      <c r="AX160" s="25" t="e">
        <f>IF('Crisis Indicator Data'!#REF!="No Data",1,IF(#REF!&lt;&gt;"",1,0))</f>
        <v>#REF!</v>
      </c>
      <c r="AY160" s="25" t="e">
        <f>IF('Crisis Indicator Data'!#REF!="No Data",1,IF(#REF!&lt;&gt;"",1,0))</f>
        <v>#REF!</v>
      </c>
      <c r="AZ160" s="25" t="e">
        <f>IF('Crisis Indicator Data'!#REF!="No Data",1,IF(#REF!&lt;&gt;"",1,0))</f>
        <v>#REF!</v>
      </c>
      <c r="BA160" t="e">
        <f t="shared" si="8"/>
        <v>#REF!</v>
      </c>
      <c r="BB160" s="27" t="e">
        <f t="shared" si="9"/>
        <v>#REF!</v>
      </c>
    </row>
    <row r="161" spans="1:54" x14ac:dyDescent="0.35">
      <c r="A161" t="s">
        <v>7917</v>
      </c>
      <c r="B161" s="25" t="e">
        <f>IF('Crisis Indicator Data'!#REF!="No Data",1,IF(#REF!&lt;&gt;"",1,0))</f>
        <v>#REF!</v>
      </c>
      <c r="C161" s="25" t="e">
        <f>IF('Crisis Indicator Data'!#REF!="No Data",1,IF(#REF!&lt;&gt;"",1,0))</f>
        <v>#REF!</v>
      </c>
      <c r="D161" s="25" t="e">
        <f>IF('Crisis Indicator Data'!#REF!="No Data",1,IF(#REF!&lt;&gt;"",1,0))</f>
        <v>#REF!</v>
      </c>
      <c r="E161" s="25" t="e">
        <f>IF('Crisis Indicator Data'!#REF!="No Data",1,IF(#REF!&lt;&gt;"",1,0))</f>
        <v>#REF!</v>
      </c>
      <c r="F161" s="25" t="e">
        <f>IF('Crisis Indicator Data'!#REF!="No Data",1,IF(#REF!&lt;&gt;"",1,0))</f>
        <v>#REF!</v>
      </c>
      <c r="G161" s="25" t="e">
        <f>IF('Crisis Indicator Data'!#REF!="No Data",1,IF(#REF!&lt;&gt;"",1,0))</f>
        <v>#REF!</v>
      </c>
      <c r="H161" s="25" t="e">
        <f>IF('Crisis Indicator Data'!#REF!="No Data",1,IF(#REF!&lt;&gt;"",1,0))</f>
        <v>#REF!</v>
      </c>
      <c r="I161" s="25" t="e">
        <f>IF('Crisis Indicator Data'!#REF!="No Data",1,IF(#REF!&lt;&gt;"",1,0))</f>
        <v>#REF!</v>
      </c>
      <c r="J161" s="25" t="e">
        <f>IF('Crisis Indicator Data'!#REF!="No Data",1,IF(#REF!&lt;&gt;"",1,0))</f>
        <v>#REF!</v>
      </c>
      <c r="K161" s="25" t="e">
        <f>IF('Crisis Indicator Data'!#REF!="No Data",1,IF(#REF!&lt;&gt;"",1,0))</f>
        <v>#REF!</v>
      </c>
      <c r="L161" s="25" t="e">
        <f>IF('Crisis Indicator Data'!#REF!="No Data",1,IF(#REF!&lt;&gt;"",1,0))</f>
        <v>#REF!</v>
      </c>
      <c r="M161" s="25" t="e">
        <f>IF('Crisis Indicator Data'!#REF!="No Data",1,IF(#REF!&lt;&gt;"",1,0))</f>
        <v>#REF!</v>
      </c>
      <c r="N161" s="25" t="e">
        <f>IF('Crisis Indicator Data'!#REF!="No Data",1,IF(#REF!&lt;&gt;"",1,0))</f>
        <v>#REF!</v>
      </c>
      <c r="O161" s="25" t="e">
        <f>IF('Crisis Indicator Data'!#REF!="No Data",1,IF(#REF!&lt;&gt;"",1,0))</f>
        <v>#REF!</v>
      </c>
      <c r="P161" s="25" t="e">
        <f>IF('Crisis Indicator Data'!#REF!="No Data",1,IF(#REF!&lt;&gt;"",1,0))</f>
        <v>#REF!</v>
      </c>
      <c r="Q161" s="25" t="e">
        <f>IF('Crisis Indicator Data'!#REF!="No Data",1,IF(#REF!&lt;&gt;"",1,0))</f>
        <v>#REF!</v>
      </c>
      <c r="R161" s="25" t="e">
        <f>IF('Crisis Indicator Data'!#REF!="No Data",1,IF(#REF!&lt;&gt;"",1,0))</f>
        <v>#REF!</v>
      </c>
      <c r="S161" s="25" t="e">
        <f>IF('Crisis Indicator Data'!#REF!="No Data",1,IF(#REF!&lt;&gt;"",1,0))</f>
        <v>#REF!</v>
      </c>
      <c r="T161" s="25" t="e">
        <f>IF('Crisis Indicator Data'!#REF!="No Data",1,IF(#REF!&lt;&gt;"",1,0))</f>
        <v>#REF!</v>
      </c>
      <c r="U161" s="25" t="e">
        <f>IF('Crisis Indicator Data'!#REF!="No Data",1,IF(#REF!&lt;&gt;"",1,0))</f>
        <v>#REF!</v>
      </c>
      <c r="V161" s="25" t="e">
        <f>IF('Crisis Indicator Data'!#REF!="No Data",1,IF(#REF!&lt;&gt;"",1,0))</f>
        <v>#REF!</v>
      </c>
      <c r="W161" s="25" t="e">
        <f>IF('Crisis Indicator Data'!#REF!="No Data",1,IF(#REF!&lt;&gt;"",1,0))</f>
        <v>#REF!</v>
      </c>
      <c r="X161" s="25" t="e">
        <f>IF('Crisis Indicator Data'!#REF!="No Data",1,IF(#REF!&lt;&gt;"",1,0))</f>
        <v>#REF!</v>
      </c>
      <c r="Y161" s="25" t="e">
        <f>IF('Crisis Indicator Data'!#REF!="No Data",1,IF(#REF!&lt;&gt;"",1,0))</f>
        <v>#REF!</v>
      </c>
      <c r="Z161" s="25" t="e">
        <f>IF('Crisis Indicator Data'!#REF!="No Data",1,IF(#REF!&lt;&gt;"",1,0))</f>
        <v>#REF!</v>
      </c>
      <c r="AA161" s="25" t="e">
        <f>IF('Crisis Indicator Data'!#REF!="No Data",1,IF(#REF!&lt;&gt;"",1,0))</f>
        <v>#REF!</v>
      </c>
      <c r="AB161" s="25" t="e">
        <f>IF('Crisis Indicator Data'!#REF!="No Data",1,IF(#REF!&lt;&gt;"",1,0))</f>
        <v>#REF!</v>
      </c>
      <c r="AC161" s="25" t="e">
        <f>IF('Crisis Indicator Data'!#REF!="No Data",1,IF(#REF!&lt;&gt;"",1,0))</f>
        <v>#REF!</v>
      </c>
      <c r="AD161" s="25" t="e">
        <f>IF('Crisis Indicator Data'!#REF!="No Data",1,IF(#REF!&lt;&gt;"",1,0))</f>
        <v>#REF!</v>
      </c>
      <c r="AE161" s="25" t="e">
        <f>IF('Crisis Indicator Data'!#REF!="No Data",1,IF(#REF!&lt;&gt;"",1,0))</f>
        <v>#REF!</v>
      </c>
      <c r="AF161" s="25" t="e">
        <f>IF('Crisis Indicator Data'!#REF!="No Data",1,IF(#REF!&lt;&gt;"",1,0))</f>
        <v>#REF!</v>
      </c>
      <c r="AG161" s="25" t="e">
        <f>IF('Crisis Indicator Data'!#REF!="No Data",1,IF(#REF!&lt;&gt;"",1,0))</f>
        <v>#REF!</v>
      </c>
      <c r="AH161" s="25" t="e">
        <f>IF('Crisis Indicator Data'!#REF!="No Data",1,IF(#REF!&lt;&gt;"",1,0))</f>
        <v>#REF!</v>
      </c>
      <c r="AI161" s="25" t="e">
        <f>IF('Crisis Indicator Data'!#REF!="No Data",1,IF(#REF!&lt;&gt;"",1,0))</f>
        <v>#REF!</v>
      </c>
      <c r="AJ161" s="25" t="e">
        <f>IF('Crisis Indicator Data'!#REF!="No Data",1,IF(#REF!&lt;&gt;"",1,0))</f>
        <v>#REF!</v>
      </c>
      <c r="AK161" s="25" t="e">
        <f>IF('Crisis Indicator Data'!#REF!="No Data",1,IF(#REF!&lt;&gt;"",1,0))</f>
        <v>#REF!</v>
      </c>
      <c r="AL161" s="25" t="e">
        <f>IF('Crisis Indicator Data'!#REF!="No Data",1,IF(#REF!&lt;&gt;"",1,0))</f>
        <v>#REF!</v>
      </c>
      <c r="AM161" s="25" t="e">
        <f>IF('Crisis Indicator Data'!#REF!="No Data",1,IF(#REF!&lt;&gt;"",1,0))</f>
        <v>#REF!</v>
      </c>
      <c r="AN161" s="25" t="e">
        <f>IF('Crisis Indicator Data'!#REF!="No Data",1,IF(#REF!&lt;&gt;"",1,0))</f>
        <v>#REF!</v>
      </c>
      <c r="AO161" s="25" t="e">
        <f>IF('Crisis Indicator Data'!#REF!="No Data",1,IF(#REF!&lt;&gt;"",1,0))</f>
        <v>#REF!</v>
      </c>
      <c r="AP161" s="25" t="e">
        <f>IF('Crisis Indicator Data'!#REF!="No Data",1,IF(#REF!&lt;&gt;"",1,0))</f>
        <v>#REF!</v>
      </c>
      <c r="AQ161" s="25" t="e">
        <f>IF('Crisis Indicator Data'!#REF!="No Data",1,IF(#REF!&lt;&gt;"",1,0))</f>
        <v>#REF!</v>
      </c>
      <c r="AR161" s="25" t="e">
        <f>IF('Crisis Indicator Data'!#REF!="No Data",1,IF(#REF!&lt;&gt;"",1,0))</f>
        <v>#REF!</v>
      </c>
      <c r="AS161" s="25" t="e">
        <f>IF('Crisis Indicator Data'!#REF!="No Data",1,IF(#REF!&lt;&gt;"",1,0))</f>
        <v>#REF!</v>
      </c>
      <c r="AT161" s="25" t="e">
        <f>IF('Crisis Indicator Data'!#REF!="No Data",1,IF(#REF!&lt;&gt;"",1,0))</f>
        <v>#REF!</v>
      </c>
      <c r="AU161" s="25" t="e">
        <f>IF('Crisis Indicator Data'!#REF!="No Data",1,IF(#REF!&lt;&gt;"",1,0))</f>
        <v>#REF!</v>
      </c>
      <c r="AV161" s="25" t="e">
        <f>IF('Crisis Indicator Data'!#REF!="No Data",1,IF(#REF!&lt;&gt;"",1,0))</f>
        <v>#REF!</v>
      </c>
      <c r="AW161" s="25" t="e">
        <f>IF('Crisis Indicator Data'!#REF!="No Data",1,IF(#REF!&lt;&gt;"",1,0))</f>
        <v>#REF!</v>
      </c>
      <c r="AX161" s="25" t="e">
        <f>IF('Crisis Indicator Data'!#REF!="No Data",1,IF(#REF!&lt;&gt;"",1,0))</f>
        <v>#REF!</v>
      </c>
      <c r="AY161" s="25" t="e">
        <f>IF('Crisis Indicator Data'!#REF!="No Data",1,IF(#REF!&lt;&gt;"",1,0))</f>
        <v>#REF!</v>
      </c>
      <c r="AZ161" s="25" t="e">
        <f>IF('Crisis Indicator Data'!#REF!="No Data",1,IF(#REF!&lt;&gt;"",1,0))</f>
        <v>#REF!</v>
      </c>
      <c r="BA161" t="e">
        <f t="shared" si="8"/>
        <v>#REF!</v>
      </c>
      <c r="BB161" s="27" t="e">
        <f t="shared" si="9"/>
        <v>#REF!</v>
      </c>
    </row>
    <row r="162" spans="1:54" x14ac:dyDescent="0.35">
      <c r="A162" t="s">
        <v>8002</v>
      </c>
      <c r="B162" s="25" t="e">
        <f>IF('Crisis Indicator Data'!#REF!="No Data",1,IF(#REF!&lt;&gt;"",1,0))</f>
        <v>#REF!</v>
      </c>
      <c r="C162" s="25" t="e">
        <f>IF('Crisis Indicator Data'!#REF!="No Data",1,IF(#REF!&lt;&gt;"",1,0))</f>
        <v>#REF!</v>
      </c>
      <c r="D162" s="25" t="e">
        <f>IF('Crisis Indicator Data'!#REF!="No Data",1,IF(#REF!&lt;&gt;"",1,0))</f>
        <v>#REF!</v>
      </c>
      <c r="E162" s="25" t="e">
        <f>IF('Crisis Indicator Data'!#REF!="No Data",1,IF(#REF!&lt;&gt;"",1,0))</f>
        <v>#REF!</v>
      </c>
      <c r="F162" s="25" t="e">
        <f>IF('Crisis Indicator Data'!#REF!="No Data",1,IF(#REF!&lt;&gt;"",1,0))</f>
        <v>#REF!</v>
      </c>
      <c r="G162" s="25" t="e">
        <f>IF('Crisis Indicator Data'!#REF!="No Data",1,IF(#REF!&lt;&gt;"",1,0))</f>
        <v>#REF!</v>
      </c>
      <c r="H162" s="25" t="e">
        <f>IF('Crisis Indicator Data'!#REF!="No Data",1,IF(#REF!&lt;&gt;"",1,0))</f>
        <v>#REF!</v>
      </c>
      <c r="I162" s="25" t="e">
        <f>IF('Crisis Indicator Data'!#REF!="No Data",1,IF(#REF!&lt;&gt;"",1,0))</f>
        <v>#REF!</v>
      </c>
      <c r="J162" s="25" t="e">
        <f>IF('Crisis Indicator Data'!#REF!="No Data",1,IF(#REF!&lt;&gt;"",1,0))</f>
        <v>#REF!</v>
      </c>
      <c r="K162" s="25" t="e">
        <f>IF('Crisis Indicator Data'!#REF!="No Data",1,IF(#REF!&lt;&gt;"",1,0))</f>
        <v>#REF!</v>
      </c>
      <c r="L162" s="25" t="e">
        <f>IF('Crisis Indicator Data'!#REF!="No Data",1,IF(#REF!&lt;&gt;"",1,0))</f>
        <v>#REF!</v>
      </c>
      <c r="M162" s="25" t="e">
        <f>IF('Crisis Indicator Data'!#REF!="No Data",1,IF(#REF!&lt;&gt;"",1,0))</f>
        <v>#REF!</v>
      </c>
      <c r="N162" s="25" t="e">
        <f>IF('Crisis Indicator Data'!#REF!="No Data",1,IF(#REF!&lt;&gt;"",1,0))</f>
        <v>#REF!</v>
      </c>
      <c r="O162" s="25" t="e">
        <f>IF('Crisis Indicator Data'!#REF!="No Data",1,IF(#REF!&lt;&gt;"",1,0))</f>
        <v>#REF!</v>
      </c>
      <c r="P162" s="25" t="e">
        <f>IF('Crisis Indicator Data'!#REF!="No Data",1,IF(#REF!&lt;&gt;"",1,0))</f>
        <v>#REF!</v>
      </c>
      <c r="Q162" s="25" t="e">
        <f>IF('Crisis Indicator Data'!#REF!="No Data",1,IF(#REF!&lt;&gt;"",1,0))</f>
        <v>#REF!</v>
      </c>
      <c r="R162" s="25" t="e">
        <f>IF('Crisis Indicator Data'!#REF!="No Data",1,IF(#REF!&lt;&gt;"",1,0))</f>
        <v>#REF!</v>
      </c>
      <c r="S162" s="25" t="e">
        <f>IF('Crisis Indicator Data'!#REF!="No Data",1,IF(#REF!&lt;&gt;"",1,0))</f>
        <v>#REF!</v>
      </c>
      <c r="T162" s="25" t="e">
        <f>IF('Crisis Indicator Data'!#REF!="No Data",1,IF(#REF!&lt;&gt;"",1,0))</f>
        <v>#REF!</v>
      </c>
      <c r="U162" s="25" t="e">
        <f>IF('Crisis Indicator Data'!#REF!="No Data",1,IF(#REF!&lt;&gt;"",1,0))</f>
        <v>#REF!</v>
      </c>
      <c r="V162" s="25" t="e">
        <f>IF('Crisis Indicator Data'!#REF!="No Data",1,IF(#REF!&lt;&gt;"",1,0))</f>
        <v>#REF!</v>
      </c>
      <c r="W162" s="25" t="e">
        <f>IF('Crisis Indicator Data'!#REF!="No Data",1,IF(#REF!&lt;&gt;"",1,0))</f>
        <v>#REF!</v>
      </c>
      <c r="X162" s="25" t="e">
        <f>IF('Crisis Indicator Data'!#REF!="No Data",1,IF(#REF!&lt;&gt;"",1,0))</f>
        <v>#REF!</v>
      </c>
      <c r="Y162" s="25" t="e">
        <f>IF('Crisis Indicator Data'!#REF!="No Data",1,IF(#REF!&lt;&gt;"",1,0))</f>
        <v>#REF!</v>
      </c>
      <c r="Z162" s="25" t="e">
        <f>IF('Crisis Indicator Data'!#REF!="No Data",1,IF(#REF!&lt;&gt;"",1,0))</f>
        <v>#REF!</v>
      </c>
      <c r="AA162" s="25" t="e">
        <f>IF('Crisis Indicator Data'!#REF!="No Data",1,IF(#REF!&lt;&gt;"",1,0))</f>
        <v>#REF!</v>
      </c>
      <c r="AB162" s="25" t="e">
        <f>IF('Crisis Indicator Data'!#REF!="No Data",1,IF(#REF!&lt;&gt;"",1,0))</f>
        <v>#REF!</v>
      </c>
      <c r="AC162" s="25" t="e">
        <f>IF('Crisis Indicator Data'!#REF!="No Data",1,IF(#REF!&lt;&gt;"",1,0))</f>
        <v>#REF!</v>
      </c>
      <c r="AD162" s="25" t="e">
        <f>IF('Crisis Indicator Data'!#REF!="No Data",1,IF(#REF!&lt;&gt;"",1,0))</f>
        <v>#REF!</v>
      </c>
      <c r="AE162" s="25" t="e">
        <f>IF('Crisis Indicator Data'!#REF!="No Data",1,IF(#REF!&lt;&gt;"",1,0))</f>
        <v>#REF!</v>
      </c>
      <c r="AF162" s="25" t="e">
        <f>IF('Crisis Indicator Data'!#REF!="No Data",1,IF(#REF!&lt;&gt;"",1,0))</f>
        <v>#REF!</v>
      </c>
      <c r="AG162" s="25" t="e">
        <f>IF('Crisis Indicator Data'!#REF!="No Data",1,IF(#REF!&lt;&gt;"",1,0))</f>
        <v>#REF!</v>
      </c>
      <c r="AH162" s="25" t="e">
        <f>IF('Crisis Indicator Data'!#REF!="No Data",1,IF(#REF!&lt;&gt;"",1,0))</f>
        <v>#REF!</v>
      </c>
      <c r="AI162" s="25" t="e">
        <f>IF('Crisis Indicator Data'!#REF!="No Data",1,IF(#REF!&lt;&gt;"",1,0))</f>
        <v>#REF!</v>
      </c>
      <c r="AJ162" s="25" t="e">
        <f>IF('Crisis Indicator Data'!#REF!="No Data",1,IF(#REF!&lt;&gt;"",1,0))</f>
        <v>#REF!</v>
      </c>
      <c r="AK162" s="25" t="e">
        <f>IF('Crisis Indicator Data'!#REF!="No Data",1,IF(#REF!&lt;&gt;"",1,0))</f>
        <v>#REF!</v>
      </c>
      <c r="AL162" s="25" t="e">
        <f>IF('Crisis Indicator Data'!#REF!="No Data",1,IF(#REF!&lt;&gt;"",1,0))</f>
        <v>#REF!</v>
      </c>
      <c r="AM162" s="25" t="e">
        <f>IF('Crisis Indicator Data'!#REF!="No Data",1,IF(#REF!&lt;&gt;"",1,0))</f>
        <v>#REF!</v>
      </c>
      <c r="AN162" s="25" t="e">
        <f>IF('Crisis Indicator Data'!#REF!="No Data",1,IF(#REF!&lt;&gt;"",1,0))</f>
        <v>#REF!</v>
      </c>
      <c r="AO162" s="25" t="e">
        <f>IF('Crisis Indicator Data'!#REF!="No Data",1,IF(#REF!&lt;&gt;"",1,0))</f>
        <v>#REF!</v>
      </c>
      <c r="AP162" s="25" t="e">
        <f>IF('Crisis Indicator Data'!#REF!="No Data",1,IF(#REF!&lt;&gt;"",1,0))</f>
        <v>#REF!</v>
      </c>
      <c r="AQ162" s="25" t="e">
        <f>IF('Crisis Indicator Data'!#REF!="No Data",1,IF(#REF!&lt;&gt;"",1,0))</f>
        <v>#REF!</v>
      </c>
      <c r="AR162" s="25" t="e">
        <f>IF('Crisis Indicator Data'!#REF!="No Data",1,IF(#REF!&lt;&gt;"",1,0))</f>
        <v>#REF!</v>
      </c>
      <c r="AS162" s="25" t="e">
        <f>IF('Crisis Indicator Data'!#REF!="No Data",1,IF(#REF!&lt;&gt;"",1,0))</f>
        <v>#REF!</v>
      </c>
      <c r="AT162" s="25" t="e">
        <f>IF('Crisis Indicator Data'!#REF!="No Data",1,IF(#REF!&lt;&gt;"",1,0))</f>
        <v>#REF!</v>
      </c>
      <c r="AU162" s="25" t="e">
        <f>IF('Crisis Indicator Data'!#REF!="No Data",1,IF(#REF!&lt;&gt;"",1,0))</f>
        <v>#REF!</v>
      </c>
      <c r="AV162" s="25" t="e">
        <f>IF('Crisis Indicator Data'!#REF!="No Data",1,IF(#REF!&lt;&gt;"",1,0))</f>
        <v>#REF!</v>
      </c>
      <c r="AW162" s="25" t="e">
        <f>IF('Crisis Indicator Data'!#REF!="No Data",1,IF(#REF!&lt;&gt;"",1,0))</f>
        <v>#REF!</v>
      </c>
      <c r="AX162" s="25" t="e">
        <f>IF('Crisis Indicator Data'!#REF!="No Data",1,IF(#REF!&lt;&gt;"",1,0))</f>
        <v>#REF!</v>
      </c>
      <c r="AY162" s="25" t="e">
        <f>IF('Crisis Indicator Data'!#REF!="No Data",1,IF(#REF!&lt;&gt;"",1,0))</f>
        <v>#REF!</v>
      </c>
      <c r="AZ162" s="25" t="e">
        <f>IF('Crisis Indicator Data'!#REF!="No Data",1,IF(#REF!&lt;&gt;"",1,0))</f>
        <v>#REF!</v>
      </c>
      <c r="BA162" t="e">
        <f t="shared" ref="BA162:BA192" si="10">SUM(B162:AZ162)</f>
        <v>#REF!</v>
      </c>
      <c r="BB162" s="27" t="e">
        <f t="shared" ref="BB162:BB192" si="11">BA162/51</f>
        <v>#REF!</v>
      </c>
    </row>
    <row r="163" spans="1:54" x14ac:dyDescent="0.35">
      <c r="A163" t="s">
        <v>8020</v>
      </c>
      <c r="B163" s="25" t="e">
        <f>IF('Crisis Indicator Data'!#REF!="No Data",1,IF(#REF!&lt;&gt;"",1,0))</f>
        <v>#REF!</v>
      </c>
      <c r="C163" s="25" t="e">
        <f>IF('Crisis Indicator Data'!#REF!="No Data",1,IF(#REF!&lt;&gt;"",1,0))</f>
        <v>#REF!</v>
      </c>
      <c r="D163" s="25" t="e">
        <f>IF('Crisis Indicator Data'!#REF!="No Data",1,IF(#REF!&lt;&gt;"",1,0))</f>
        <v>#REF!</v>
      </c>
      <c r="E163" s="25" t="e">
        <f>IF('Crisis Indicator Data'!#REF!="No Data",1,IF(#REF!&lt;&gt;"",1,0))</f>
        <v>#REF!</v>
      </c>
      <c r="F163" s="25" t="e">
        <f>IF('Crisis Indicator Data'!#REF!="No Data",1,IF(#REF!&lt;&gt;"",1,0))</f>
        <v>#REF!</v>
      </c>
      <c r="G163" s="25" t="e">
        <f>IF('Crisis Indicator Data'!#REF!="No Data",1,IF(#REF!&lt;&gt;"",1,0))</f>
        <v>#REF!</v>
      </c>
      <c r="H163" s="25" t="e">
        <f>IF('Crisis Indicator Data'!#REF!="No Data",1,IF(#REF!&lt;&gt;"",1,0))</f>
        <v>#REF!</v>
      </c>
      <c r="I163" s="25" t="e">
        <f>IF('Crisis Indicator Data'!#REF!="No Data",1,IF(#REF!&lt;&gt;"",1,0))</f>
        <v>#REF!</v>
      </c>
      <c r="J163" s="25" t="e">
        <f>IF('Crisis Indicator Data'!#REF!="No Data",1,IF(#REF!&lt;&gt;"",1,0))</f>
        <v>#REF!</v>
      </c>
      <c r="K163" s="25" t="e">
        <f>IF('Crisis Indicator Data'!#REF!="No Data",1,IF(#REF!&lt;&gt;"",1,0))</f>
        <v>#REF!</v>
      </c>
      <c r="L163" s="25" t="e">
        <f>IF('Crisis Indicator Data'!#REF!="No Data",1,IF(#REF!&lt;&gt;"",1,0))</f>
        <v>#REF!</v>
      </c>
      <c r="M163" s="25" t="e">
        <f>IF('Crisis Indicator Data'!#REF!="No Data",1,IF(#REF!&lt;&gt;"",1,0))</f>
        <v>#REF!</v>
      </c>
      <c r="N163" s="25" t="e">
        <f>IF('Crisis Indicator Data'!#REF!="No Data",1,IF(#REF!&lt;&gt;"",1,0))</f>
        <v>#REF!</v>
      </c>
      <c r="O163" s="25" t="e">
        <f>IF('Crisis Indicator Data'!#REF!="No Data",1,IF(#REF!&lt;&gt;"",1,0))</f>
        <v>#REF!</v>
      </c>
      <c r="P163" s="25" t="e">
        <f>IF('Crisis Indicator Data'!#REF!="No Data",1,IF(#REF!&lt;&gt;"",1,0))</f>
        <v>#REF!</v>
      </c>
      <c r="Q163" s="25" t="e">
        <f>IF('Crisis Indicator Data'!#REF!="No Data",1,IF(#REF!&lt;&gt;"",1,0))</f>
        <v>#REF!</v>
      </c>
      <c r="R163" s="25" t="e">
        <f>IF('Crisis Indicator Data'!#REF!="No Data",1,IF(#REF!&lt;&gt;"",1,0))</f>
        <v>#REF!</v>
      </c>
      <c r="S163" s="25" t="e">
        <f>IF('Crisis Indicator Data'!#REF!="No Data",1,IF(#REF!&lt;&gt;"",1,0))</f>
        <v>#REF!</v>
      </c>
      <c r="T163" s="25" t="e">
        <f>IF('Crisis Indicator Data'!#REF!="No Data",1,IF(#REF!&lt;&gt;"",1,0))</f>
        <v>#REF!</v>
      </c>
      <c r="U163" s="25" t="e">
        <f>IF('Crisis Indicator Data'!#REF!="No Data",1,IF(#REF!&lt;&gt;"",1,0))</f>
        <v>#REF!</v>
      </c>
      <c r="V163" s="25" t="e">
        <f>IF('Crisis Indicator Data'!#REF!="No Data",1,IF(#REF!&lt;&gt;"",1,0))</f>
        <v>#REF!</v>
      </c>
      <c r="W163" s="25" t="e">
        <f>IF('Crisis Indicator Data'!#REF!="No Data",1,IF(#REF!&lt;&gt;"",1,0))</f>
        <v>#REF!</v>
      </c>
      <c r="X163" s="25" t="e">
        <f>IF('Crisis Indicator Data'!#REF!="No Data",1,IF(#REF!&lt;&gt;"",1,0))</f>
        <v>#REF!</v>
      </c>
      <c r="Y163" s="25" t="e">
        <f>IF('Crisis Indicator Data'!#REF!="No Data",1,IF(#REF!&lt;&gt;"",1,0))</f>
        <v>#REF!</v>
      </c>
      <c r="Z163" s="25" t="e">
        <f>IF('Crisis Indicator Data'!#REF!="No Data",1,IF(#REF!&lt;&gt;"",1,0))</f>
        <v>#REF!</v>
      </c>
      <c r="AA163" s="25" t="e">
        <f>IF('Crisis Indicator Data'!#REF!="No Data",1,IF(#REF!&lt;&gt;"",1,0))</f>
        <v>#REF!</v>
      </c>
      <c r="AB163" s="25" t="e">
        <f>IF('Crisis Indicator Data'!#REF!="No Data",1,IF(#REF!&lt;&gt;"",1,0))</f>
        <v>#REF!</v>
      </c>
      <c r="AC163" s="25" t="e">
        <f>IF('Crisis Indicator Data'!#REF!="No Data",1,IF(#REF!&lt;&gt;"",1,0))</f>
        <v>#REF!</v>
      </c>
      <c r="AD163" s="25" t="e">
        <f>IF('Crisis Indicator Data'!#REF!="No Data",1,IF(#REF!&lt;&gt;"",1,0))</f>
        <v>#REF!</v>
      </c>
      <c r="AE163" s="25" t="e">
        <f>IF('Crisis Indicator Data'!#REF!="No Data",1,IF(#REF!&lt;&gt;"",1,0))</f>
        <v>#REF!</v>
      </c>
      <c r="AF163" s="25" t="e">
        <f>IF('Crisis Indicator Data'!#REF!="No Data",1,IF(#REF!&lt;&gt;"",1,0))</f>
        <v>#REF!</v>
      </c>
      <c r="AG163" s="25" t="e">
        <f>IF('Crisis Indicator Data'!#REF!="No Data",1,IF(#REF!&lt;&gt;"",1,0))</f>
        <v>#REF!</v>
      </c>
      <c r="AH163" s="25" t="e">
        <f>IF('Crisis Indicator Data'!#REF!="No Data",1,IF(#REF!&lt;&gt;"",1,0))</f>
        <v>#REF!</v>
      </c>
      <c r="AI163" s="25" t="e">
        <f>IF('Crisis Indicator Data'!#REF!="No Data",1,IF(#REF!&lt;&gt;"",1,0))</f>
        <v>#REF!</v>
      </c>
      <c r="AJ163" s="25" t="e">
        <f>IF('Crisis Indicator Data'!#REF!="No Data",1,IF(#REF!&lt;&gt;"",1,0))</f>
        <v>#REF!</v>
      </c>
      <c r="AK163" s="25" t="e">
        <f>IF('Crisis Indicator Data'!#REF!="No Data",1,IF(#REF!&lt;&gt;"",1,0))</f>
        <v>#REF!</v>
      </c>
      <c r="AL163" s="25" t="e">
        <f>IF('Crisis Indicator Data'!#REF!="No Data",1,IF(#REF!&lt;&gt;"",1,0))</f>
        <v>#REF!</v>
      </c>
      <c r="AM163" s="25" t="e">
        <f>IF('Crisis Indicator Data'!#REF!="No Data",1,IF(#REF!&lt;&gt;"",1,0))</f>
        <v>#REF!</v>
      </c>
      <c r="AN163" s="25" t="e">
        <f>IF('Crisis Indicator Data'!#REF!="No Data",1,IF(#REF!&lt;&gt;"",1,0))</f>
        <v>#REF!</v>
      </c>
      <c r="AO163" s="25" t="e">
        <f>IF('Crisis Indicator Data'!#REF!="No Data",1,IF(#REF!&lt;&gt;"",1,0))</f>
        <v>#REF!</v>
      </c>
      <c r="AP163" s="25" t="e">
        <f>IF('Crisis Indicator Data'!#REF!="No Data",1,IF(#REF!&lt;&gt;"",1,0))</f>
        <v>#REF!</v>
      </c>
      <c r="AQ163" s="25" t="e">
        <f>IF('Crisis Indicator Data'!#REF!="No Data",1,IF(#REF!&lt;&gt;"",1,0))</f>
        <v>#REF!</v>
      </c>
      <c r="AR163" s="25" t="e">
        <f>IF('Crisis Indicator Data'!#REF!="No Data",1,IF(#REF!&lt;&gt;"",1,0))</f>
        <v>#REF!</v>
      </c>
      <c r="AS163" s="25" t="e">
        <f>IF('Crisis Indicator Data'!#REF!="No Data",1,IF(#REF!&lt;&gt;"",1,0))</f>
        <v>#REF!</v>
      </c>
      <c r="AT163" s="25" t="e">
        <f>IF('Crisis Indicator Data'!#REF!="No Data",1,IF(#REF!&lt;&gt;"",1,0))</f>
        <v>#REF!</v>
      </c>
      <c r="AU163" s="25" t="e">
        <f>IF('Crisis Indicator Data'!#REF!="No Data",1,IF(#REF!&lt;&gt;"",1,0))</f>
        <v>#REF!</v>
      </c>
      <c r="AV163" s="25" t="e">
        <f>IF('Crisis Indicator Data'!#REF!="No Data",1,IF(#REF!&lt;&gt;"",1,0))</f>
        <v>#REF!</v>
      </c>
      <c r="AW163" s="25" t="e">
        <f>IF('Crisis Indicator Data'!#REF!="No Data",1,IF(#REF!&lt;&gt;"",1,0))</f>
        <v>#REF!</v>
      </c>
      <c r="AX163" s="25" t="e">
        <f>IF('Crisis Indicator Data'!#REF!="No Data",1,IF(#REF!&lt;&gt;"",1,0))</f>
        <v>#REF!</v>
      </c>
      <c r="AY163" s="25" t="e">
        <f>IF('Crisis Indicator Data'!#REF!="No Data",1,IF(#REF!&lt;&gt;"",1,0))</f>
        <v>#REF!</v>
      </c>
      <c r="AZ163" s="25" t="e">
        <f>IF('Crisis Indicator Data'!#REF!="No Data",1,IF(#REF!&lt;&gt;"",1,0))</f>
        <v>#REF!</v>
      </c>
      <c r="BA163" t="e">
        <f t="shared" si="10"/>
        <v>#REF!</v>
      </c>
      <c r="BB163" s="27" t="e">
        <f t="shared" si="11"/>
        <v>#REF!</v>
      </c>
    </row>
    <row r="164" spans="1:54" x14ac:dyDescent="0.35">
      <c r="A164" t="s">
        <v>8027</v>
      </c>
      <c r="B164" s="25" t="e">
        <f>IF('Crisis Indicator Data'!#REF!="No Data",1,IF(#REF!&lt;&gt;"",1,0))</f>
        <v>#REF!</v>
      </c>
      <c r="C164" s="25" t="e">
        <f>IF('Crisis Indicator Data'!#REF!="No Data",1,IF(#REF!&lt;&gt;"",1,0))</f>
        <v>#REF!</v>
      </c>
      <c r="D164" s="25" t="e">
        <f>IF('Crisis Indicator Data'!#REF!="No Data",1,IF(#REF!&lt;&gt;"",1,0))</f>
        <v>#REF!</v>
      </c>
      <c r="E164" s="25" t="e">
        <f>IF('Crisis Indicator Data'!#REF!="No Data",1,IF(#REF!&lt;&gt;"",1,0))</f>
        <v>#REF!</v>
      </c>
      <c r="F164" s="25" t="e">
        <f>IF('Crisis Indicator Data'!#REF!="No Data",1,IF(#REF!&lt;&gt;"",1,0))</f>
        <v>#REF!</v>
      </c>
      <c r="G164" s="25" t="e">
        <f>IF('Crisis Indicator Data'!#REF!="No Data",1,IF(#REF!&lt;&gt;"",1,0))</f>
        <v>#REF!</v>
      </c>
      <c r="H164" s="25" t="e">
        <f>IF('Crisis Indicator Data'!#REF!="No Data",1,IF(#REF!&lt;&gt;"",1,0))</f>
        <v>#REF!</v>
      </c>
      <c r="I164" s="25" t="e">
        <f>IF('Crisis Indicator Data'!#REF!="No Data",1,IF(#REF!&lt;&gt;"",1,0))</f>
        <v>#REF!</v>
      </c>
      <c r="J164" s="25" t="e">
        <f>IF('Crisis Indicator Data'!#REF!="No Data",1,IF(#REF!&lt;&gt;"",1,0))</f>
        <v>#REF!</v>
      </c>
      <c r="K164" s="25" t="e">
        <f>IF('Crisis Indicator Data'!#REF!="No Data",1,IF(#REF!&lt;&gt;"",1,0))</f>
        <v>#REF!</v>
      </c>
      <c r="L164" s="25" t="e">
        <f>IF('Crisis Indicator Data'!#REF!="No Data",1,IF(#REF!&lt;&gt;"",1,0))</f>
        <v>#REF!</v>
      </c>
      <c r="M164" s="25" t="e">
        <f>IF('Crisis Indicator Data'!#REF!="No Data",1,IF(#REF!&lt;&gt;"",1,0))</f>
        <v>#REF!</v>
      </c>
      <c r="N164" s="25" t="e">
        <f>IF('Crisis Indicator Data'!#REF!="No Data",1,IF(#REF!&lt;&gt;"",1,0))</f>
        <v>#REF!</v>
      </c>
      <c r="O164" s="25" t="e">
        <f>IF('Crisis Indicator Data'!#REF!="No Data",1,IF(#REF!&lt;&gt;"",1,0))</f>
        <v>#REF!</v>
      </c>
      <c r="P164" s="25" t="e">
        <f>IF('Crisis Indicator Data'!#REF!="No Data",1,IF(#REF!&lt;&gt;"",1,0))</f>
        <v>#REF!</v>
      </c>
      <c r="Q164" s="25" t="e">
        <f>IF('Crisis Indicator Data'!#REF!="No Data",1,IF(#REF!&lt;&gt;"",1,0))</f>
        <v>#REF!</v>
      </c>
      <c r="R164" s="25" t="e">
        <f>IF('Crisis Indicator Data'!#REF!="No Data",1,IF(#REF!&lt;&gt;"",1,0))</f>
        <v>#REF!</v>
      </c>
      <c r="S164" s="25" t="e">
        <f>IF('Crisis Indicator Data'!#REF!="No Data",1,IF(#REF!&lt;&gt;"",1,0))</f>
        <v>#REF!</v>
      </c>
      <c r="T164" s="25" t="e">
        <f>IF('Crisis Indicator Data'!#REF!="No Data",1,IF(#REF!&lt;&gt;"",1,0))</f>
        <v>#REF!</v>
      </c>
      <c r="U164" s="25" t="e">
        <f>IF('Crisis Indicator Data'!#REF!="No Data",1,IF(#REF!&lt;&gt;"",1,0))</f>
        <v>#REF!</v>
      </c>
      <c r="V164" s="25" t="e">
        <f>IF('Crisis Indicator Data'!#REF!="No Data",1,IF(#REF!&lt;&gt;"",1,0))</f>
        <v>#REF!</v>
      </c>
      <c r="W164" s="25" t="e">
        <f>IF('Crisis Indicator Data'!#REF!="No Data",1,IF(#REF!&lt;&gt;"",1,0))</f>
        <v>#REF!</v>
      </c>
      <c r="X164" s="25" t="e">
        <f>IF('Crisis Indicator Data'!#REF!="No Data",1,IF(#REF!&lt;&gt;"",1,0))</f>
        <v>#REF!</v>
      </c>
      <c r="Y164" s="25" t="e">
        <f>IF('Crisis Indicator Data'!#REF!="No Data",1,IF(#REF!&lt;&gt;"",1,0))</f>
        <v>#REF!</v>
      </c>
      <c r="Z164" s="25" t="e">
        <f>IF('Crisis Indicator Data'!#REF!="No Data",1,IF(#REF!&lt;&gt;"",1,0))</f>
        <v>#REF!</v>
      </c>
      <c r="AA164" s="25" t="e">
        <f>IF('Crisis Indicator Data'!#REF!="No Data",1,IF(#REF!&lt;&gt;"",1,0))</f>
        <v>#REF!</v>
      </c>
      <c r="AB164" s="25" t="e">
        <f>IF('Crisis Indicator Data'!#REF!="No Data",1,IF(#REF!&lt;&gt;"",1,0))</f>
        <v>#REF!</v>
      </c>
      <c r="AC164" s="25" t="e">
        <f>IF('Crisis Indicator Data'!#REF!="No Data",1,IF(#REF!&lt;&gt;"",1,0))</f>
        <v>#REF!</v>
      </c>
      <c r="AD164" s="25" t="e">
        <f>IF('Crisis Indicator Data'!#REF!="No Data",1,IF(#REF!&lt;&gt;"",1,0))</f>
        <v>#REF!</v>
      </c>
      <c r="AE164" s="25" t="e">
        <f>IF('Crisis Indicator Data'!#REF!="No Data",1,IF(#REF!&lt;&gt;"",1,0))</f>
        <v>#REF!</v>
      </c>
      <c r="AF164" s="25" t="e">
        <f>IF('Crisis Indicator Data'!#REF!="No Data",1,IF(#REF!&lt;&gt;"",1,0))</f>
        <v>#REF!</v>
      </c>
      <c r="AG164" s="25" t="e">
        <f>IF('Crisis Indicator Data'!#REF!="No Data",1,IF(#REF!&lt;&gt;"",1,0))</f>
        <v>#REF!</v>
      </c>
      <c r="AH164" s="25" t="e">
        <f>IF('Crisis Indicator Data'!#REF!="No Data",1,IF(#REF!&lt;&gt;"",1,0))</f>
        <v>#REF!</v>
      </c>
      <c r="AI164" s="25" t="e">
        <f>IF('Crisis Indicator Data'!#REF!="No Data",1,IF(#REF!&lt;&gt;"",1,0))</f>
        <v>#REF!</v>
      </c>
      <c r="AJ164" s="25" t="e">
        <f>IF('Crisis Indicator Data'!#REF!="No Data",1,IF(#REF!&lt;&gt;"",1,0))</f>
        <v>#REF!</v>
      </c>
      <c r="AK164" s="25" t="e">
        <f>IF('Crisis Indicator Data'!#REF!="No Data",1,IF(#REF!&lt;&gt;"",1,0))</f>
        <v>#REF!</v>
      </c>
      <c r="AL164" s="25" t="e">
        <f>IF('Crisis Indicator Data'!#REF!="No Data",1,IF(#REF!&lt;&gt;"",1,0))</f>
        <v>#REF!</v>
      </c>
      <c r="AM164" s="25" t="e">
        <f>IF('Crisis Indicator Data'!#REF!="No Data",1,IF(#REF!&lt;&gt;"",1,0))</f>
        <v>#REF!</v>
      </c>
      <c r="AN164" s="25" t="e">
        <f>IF('Crisis Indicator Data'!#REF!="No Data",1,IF(#REF!&lt;&gt;"",1,0))</f>
        <v>#REF!</v>
      </c>
      <c r="AO164" s="25" t="e">
        <f>IF('Crisis Indicator Data'!#REF!="No Data",1,IF(#REF!&lt;&gt;"",1,0))</f>
        <v>#REF!</v>
      </c>
      <c r="AP164" s="25" t="e">
        <f>IF('Crisis Indicator Data'!#REF!="No Data",1,IF(#REF!&lt;&gt;"",1,0))</f>
        <v>#REF!</v>
      </c>
      <c r="AQ164" s="25" t="e">
        <f>IF('Crisis Indicator Data'!#REF!="No Data",1,IF(#REF!&lt;&gt;"",1,0))</f>
        <v>#REF!</v>
      </c>
      <c r="AR164" s="25" t="e">
        <f>IF('Crisis Indicator Data'!#REF!="No Data",1,IF(#REF!&lt;&gt;"",1,0))</f>
        <v>#REF!</v>
      </c>
      <c r="AS164" s="25" t="e">
        <f>IF('Crisis Indicator Data'!#REF!="No Data",1,IF(#REF!&lt;&gt;"",1,0))</f>
        <v>#REF!</v>
      </c>
      <c r="AT164" s="25" t="e">
        <f>IF('Crisis Indicator Data'!#REF!="No Data",1,IF(#REF!&lt;&gt;"",1,0))</f>
        <v>#REF!</v>
      </c>
      <c r="AU164" s="25" t="e">
        <f>IF('Crisis Indicator Data'!#REF!="No Data",1,IF(#REF!&lt;&gt;"",1,0))</f>
        <v>#REF!</v>
      </c>
      <c r="AV164" s="25" t="e">
        <f>IF('Crisis Indicator Data'!#REF!="No Data",1,IF(#REF!&lt;&gt;"",1,0))</f>
        <v>#REF!</v>
      </c>
      <c r="AW164" s="25" t="e">
        <f>IF('Crisis Indicator Data'!#REF!="No Data",1,IF(#REF!&lt;&gt;"",1,0))</f>
        <v>#REF!</v>
      </c>
      <c r="AX164" s="25" t="e">
        <f>IF('Crisis Indicator Data'!#REF!="No Data",1,IF(#REF!&lt;&gt;"",1,0))</f>
        <v>#REF!</v>
      </c>
      <c r="AY164" s="25" t="e">
        <f>IF('Crisis Indicator Data'!#REF!="No Data",1,IF(#REF!&lt;&gt;"",1,0))</f>
        <v>#REF!</v>
      </c>
      <c r="AZ164" s="25" t="e">
        <f>IF('Crisis Indicator Data'!#REF!="No Data",1,IF(#REF!&lt;&gt;"",1,0))</f>
        <v>#REF!</v>
      </c>
      <c r="BA164" t="e">
        <f t="shared" si="10"/>
        <v>#REF!</v>
      </c>
      <c r="BB164" s="27" t="e">
        <f t="shared" si="11"/>
        <v>#REF!</v>
      </c>
    </row>
    <row r="165" spans="1:54" x14ac:dyDescent="0.35">
      <c r="A165" t="s">
        <v>8026</v>
      </c>
      <c r="B165" s="25" t="e">
        <f>IF('Crisis Indicator Data'!#REF!="No Data",1,IF(#REF!&lt;&gt;"",1,0))</f>
        <v>#REF!</v>
      </c>
      <c r="C165" s="25" t="e">
        <f>IF('Crisis Indicator Data'!#REF!="No Data",1,IF(#REF!&lt;&gt;"",1,0))</f>
        <v>#REF!</v>
      </c>
      <c r="D165" s="25" t="e">
        <f>IF('Crisis Indicator Data'!#REF!="No Data",1,IF(#REF!&lt;&gt;"",1,0))</f>
        <v>#REF!</v>
      </c>
      <c r="E165" s="25" t="e">
        <f>IF('Crisis Indicator Data'!#REF!="No Data",1,IF(#REF!&lt;&gt;"",1,0))</f>
        <v>#REF!</v>
      </c>
      <c r="F165" s="25" t="e">
        <f>IF('Crisis Indicator Data'!#REF!="No Data",1,IF(#REF!&lt;&gt;"",1,0))</f>
        <v>#REF!</v>
      </c>
      <c r="G165" s="25" t="e">
        <f>IF('Crisis Indicator Data'!#REF!="No Data",1,IF(#REF!&lt;&gt;"",1,0))</f>
        <v>#REF!</v>
      </c>
      <c r="H165" s="25" t="e">
        <f>IF('Crisis Indicator Data'!#REF!="No Data",1,IF(#REF!&lt;&gt;"",1,0))</f>
        <v>#REF!</v>
      </c>
      <c r="I165" s="25" t="e">
        <f>IF('Crisis Indicator Data'!#REF!="No Data",1,IF(#REF!&lt;&gt;"",1,0))</f>
        <v>#REF!</v>
      </c>
      <c r="J165" s="25" t="e">
        <f>IF('Crisis Indicator Data'!#REF!="No Data",1,IF(#REF!&lt;&gt;"",1,0))</f>
        <v>#REF!</v>
      </c>
      <c r="K165" s="25" t="e">
        <f>IF('Crisis Indicator Data'!#REF!="No Data",1,IF(#REF!&lt;&gt;"",1,0))</f>
        <v>#REF!</v>
      </c>
      <c r="L165" s="25" t="e">
        <f>IF('Crisis Indicator Data'!#REF!="No Data",1,IF(#REF!&lt;&gt;"",1,0))</f>
        <v>#REF!</v>
      </c>
      <c r="M165" s="25" t="e">
        <f>IF('Crisis Indicator Data'!#REF!="No Data",1,IF(#REF!&lt;&gt;"",1,0))</f>
        <v>#REF!</v>
      </c>
      <c r="N165" s="25" t="e">
        <f>IF('Crisis Indicator Data'!#REF!="No Data",1,IF(#REF!&lt;&gt;"",1,0))</f>
        <v>#REF!</v>
      </c>
      <c r="O165" s="25" t="e">
        <f>IF('Crisis Indicator Data'!#REF!="No Data",1,IF(#REF!&lt;&gt;"",1,0))</f>
        <v>#REF!</v>
      </c>
      <c r="P165" s="25" t="e">
        <f>IF('Crisis Indicator Data'!#REF!="No Data",1,IF(#REF!&lt;&gt;"",1,0))</f>
        <v>#REF!</v>
      </c>
      <c r="Q165" s="25" t="e">
        <f>IF('Crisis Indicator Data'!#REF!="No Data",1,IF(#REF!&lt;&gt;"",1,0))</f>
        <v>#REF!</v>
      </c>
      <c r="R165" s="25" t="e">
        <f>IF('Crisis Indicator Data'!#REF!="No Data",1,IF(#REF!&lt;&gt;"",1,0))</f>
        <v>#REF!</v>
      </c>
      <c r="S165" s="25" t="e">
        <f>IF('Crisis Indicator Data'!#REF!="No Data",1,IF(#REF!&lt;&gt;"",1,0))</f>
        <v>#REF!</v>
      </c>
      <c r="T165" s="25" t="e">
        <f>IF('Crisis Indicator Data'!#REF!="No Data",1,IF(#REF!&lt;&gt;"",1,0))</f>
        <v>#REF!</v>
      </c>
      <c r="U165" s="25" t="e">
        <f>IF('Crisis Indicator Data'!#REF!="No Data",1,IF(#REF!&lt;&gt;"",1,0))</f>
        <v>#REF!</v>
      </c>
      <c r="V165" s="25" t="e">
        <f>IF('Crisis Indicator Data'!#REF!="No Data",1,IF(#REF!&lt;&gt;"",1,0))</f>
        <v>#REF!</v>
      </c>
      <c r="W165" s="25" t="e">
        <f>IF('Crisis Indicator Data'!#REF!="No Data",1,IF(#REF!&lt;&gt;"",1,0))</f>
        <v>#REF!</v>
      </c>
      <c r="X165" s="25" t="e">
        <f>IF('Crisis Indicator Data'!#REF!="No Data",1,IF(#REF!&lt;&gt;"",1,0))</f>
        <v>#REF!</v>
      </c>
      <c r="Y165" s="25" t="e">
        <f>IF('Crisis Indicator Data'!#REF!="No Data",1,IF(#REF!&lt;&gt;"",1,0))</f>
        <v>#REF!</v>
      </c>
      <c r="Z165" s="25" t="e">
        <f>IF('Crisis Indicator Data'!#REF!="No Data",1,IF(#REF!&lt;&gt;"",1,0))</f>
        <v>#REF!</v>
      </c>
      <c r="AA165" s="25" t="e">
        <f>IF('Crisis Indicator Data'!#REF!="No Data",1,IF(#REF!&lt;&gt;"",1,0))</f>
        <v>#REF!</v>
      </c>
      <c r="AB165" s="25" t="e">
        <f>IF('Crisis Indicator Data'!#REF!="No Data",1,IF(#REF!&lt;&gt;"",1,0))</f>
        <v>#REF!</v>
      </c>
      <c r="AC165" s="25" t="e">
        <f>IF('Crisis Indicator Data'!#REF!="No Data",1,IF(#REF!&lt;&gt;"",1,0))</f>
        <v>#REF!</v>
      </c>
      <c r="AD165" s="25" t="e">
        <f>IF('Crisis Indicator Data'!#REF!="No Data",1,IF(#REF!&lt;&gt;"",1,0))</f>
        <v>#REF!</v>
      </c>
      <c r="AE165" s="25" t="e">
        <f>IF('Crisis Indicator Data'!#REF!="No Data",1,IF(#REF!&lt;&gt;"",1,0))</f>
        <v>#REF!</v>
      </c>
      <c r="AF165" s="25" t="e">
        <f>IF('Crisis Indicator Data'!#REF!="No Data",1,IF(#REF!&lt;&gt;"",1,0))</f>
        <v>#REF!</v>
      </c>
      <c r="AG165" s="25" t="e">
        <f>IF('Crisis Indicator Data'!#REF!="No Data",1,IF(#REF!&lt;&gt;"",1,0))</f>
        <v>#REF!</v>
      </c>
      <c r="AH165" s="25" t="e">
        <f>IF('Crisis Indicator Data'!#REF!="No Data",1,IF(#REF!&lt;&gt;"",1,0))</f>
        <v>#REF!</v>
      </c>
      <c r="AI165" s="25" t="e">
        <f>IF('Crisis Indicator Data'!#REF!="No Data",1,IF(#REF!&lt;&gt;"",1,0))</f>
        <v>#REF!</v>
      </c>
      <c r="AJ165" s="25" t="e">
        <f>IF('Crisis Indicator Data'!#REF!="No Data",1,IF(#REF!&lt;&gt;"",1,0))</f>
        <v>#REF!</v>
      </c>
      <c r="AK165" s="25" t="e">
        <f>IF('Crisis Indicator Data'!#REF!="No Data",1,IF(#REF!&lt;&gt;"",1,0))</f>
        <v>#REF!</v>
      </c>
      <c r="AL165" s="25" t="e">
        <f>IF('Crisis Indicator Data'!#REF!="No Data",1,IF(#REF!&lt;&gt;"",1,0))</f>
        <v>#REF!</v>
      </c>
      <c r="AM165" s="25" t="e">
        <f>IF('Crisis Indicator Data'!#REF!="No Data",1,IF(#REF!&lt;&gt;"",1,0))</f>
        <v>#REF!</v>
      </c>
      <c r="AN165" s="25" t="e">
        <f>IF('Crisis Indicator Data'!#REF!="No Data",1,IF(#REF!&lt;&gt;"",1,0))</f>
        <v>#REF!</v>
      </c>
      <c r="AO165" s="25" t="e">
        <f>IF('Crisis Indicator Data'!#REF!="No Data",1,IF(#REF!&lt;&gt;"",1,0))</f>
        <v>#REF!</v>
      </c>
      <c r="AP165" s="25" t="e">
        <f>IF('Crisis Indicator Data'!#REF!="No Data",1,IF(#REF!&lt;&gt;"",1,0))</f>
        <v>#REF!</v>
      </c>
      <c r="AQ165" s="25" t="e">
        <f>IF('Crisis Indicator Data'!#REF!="No Data",1,IF(#REF!&lt;&gt;"",1,0))</f>
        <v>#REF!</v>
      </c>
      <c r="AR165" s="25" t="e">
        <f>IF('Crisis Indicator Data'!#REF!="No Data",1,IF(#REF!&lt;&gt;"",1,0))</f>
        <v>#REF!</v>
      </c>
      <c r="AS165" s="25" t="e">
        <f>IF('Crisis Indicator Data'!#REF!="No Data",1,IF(#REF!&lt;&gt;"",1,0))</f>
        <v>#REF!</v>
      </c>
      <c r="AT165" s="25" t="e">
        <f>IF('Crisis Indicator Data'!#REF!="No Data",1,IF(#REF!&lt;&gt;"",1,0))</f>
        <v>#REF!</v>
      </c>
      <c r="AU165" s="25" t="e">
        <f>IF('Crisis Indicator Data'!#REF!="No Data",1,IF(#REF!&lt;&gt;"",1,0))</f>
        <v>#REF!</v>
      </c>
      <c r="AV165" s="25" t="e">
        <f>IF('Crisis Indicator Data'!#REF!="No Data",1,IF(#REF!&lt;&gt;"",1,0))</f>
        <v>#REF!</v>
      </c>
      <c r="AW165" s="25" t="e">
        <f>IF('Crisis Indicator Data'!#REF!="No Data",1,IF(#REF!&lt;&gt;"",1,0))</f>
        <v>#REF!</v>
      </c>
      <c r="AX165" s="25" t="e">
        <f>IF('Crisis Indicator Data'!#REF!="No Data",1,IF(#REF!&lt;&gt;"",1,0))</f>
        <v>#REF!</v>
      </c>
      <c r="AY165" s="25" t="e">
        <f>IF('Crisis Indicator Data'!#REF!="No Data",1,IF(#REF!&lt;&gt;"",1,0))</f>
        <v>#REF!</v>
      </c>
      <c r="AZ165" s="25" t="e">
        <f>IF('Crisis Indicator Data'!#REF!="No Data",1,IF(#REF!&lt;&gt;"",1,0))</f>
        <v>#REF!</v>
      </c>
      <c r="BA165" t="e">
        <f t="shared" si="10"/>
        <v>#REF!</v>
      </c>
      <c r="BB165" s="27" t="e">
        <f t="shared" si="11"/>
        <v>#REF!</v>
      </c>
    </row>
    <row r="166" spans="1:54" x14ac:dyDescent="0.35">
      <c r="A166" t="s">
        <v>7786</v>
      </c>
      <c r="B166" s="25" t="e">
        <f>IF('Crisis Indicator Data'!#REF!="No Data",1,IF(#REF!&lt;&gt;"",1,0))</f>
        <v>#REF!</v>
      </c>
      <c r="C166" s="25" t="e">
        <f>IF('Crisis Indicator Data'!#REF!="No Data",1,IF(#REF!&lt;&gt;"",1,0))</f>
        <v>#REF!</v>
      </c>
      <c r="D166" s="25" t="e">
        <f>IF('Crisis Indicator Data'!#REF!="No Data",1,IF(#REF!&lt;&gt;"",1,0))</f>
        <v>#REF!</v>
      </c>
      <c r="E166" s="25" t="e">
        <f>IF('Crisis Indicator Data'!#REF!="No Data",1,IF(#REF!&lt;&gt;"",1,0))</f>
        <v>#REF!</v>
      </c>
      <c r="F166" s="25" t="e">
        <f>IF('Crisis Indicator Data'!#REF!="No Data",1,IF(#REF!&lt;&gt;"",1,0))</f>
        <v>#REF!</v>
      </c>
      <c r="G166" s="25" t="e">
        <f>IF('Crisis Indicator Data'!#REF!="No Data",1,IF(#REF!&lt;&gt;"",1,0))</f>
        <v>#REF!</v>
      </c>
      <c r="H166" s="25" t="e">
        <f>IF('Crisis Indicator Data'!#REF!="No Data",1,IF(#REF!&lt;&gt;"",1,0))</f>
        <v>#REF!</v>
      </c>
      <c r="I166" s="25" t="e">
        <f>IF('Crisis Indicator Data'!#REF!="No Data",1,IF(#REF!&lt;&gt;"",1,0))</f>
        <v>#REF!</v>
      </c>
      <c r="J166" s="25" t="e">
        <f>IF('Crisis Indicator Data'!#REF!="No Data",1,IF(#REF!&lt;&gt;"",1,0))</f>
        <v>#REF!</v>
      </c>
      <c r="K166" s="25" t="e">
        <f>IF('Crisis Indicator Data'!#REF!="No Data",1,IF(#REF!&lt;&gt;"",1,0))</f>
        <v>#REF!</v>
      </c>
      <c r="L166" s="25" t="e">
        <f>IF('Crisis Indicator Data'!#REF!="No Data",1,IF(#REF!&lt;&gt;"",1,0))</f>
        <v>#REF!</v>
      </c>
      <c r="M166" s="25" t="e">
        <f>IF('Crisis Indicator Data'!#REF!="No Data",1,IF(#REF!&lt;&gt;"",1,0))</f>
        <v>#REF!</v>
      </c>
      <c r="N166" s="25" t="e">
        <f>IF('Crisis Indicator Data'!#REF!="No Data",1,IF(#REF!&lt;&gt;"",1,0))</f>
        <v>#REF!</v>
      </c>
      <c r="O166" s="25" t="e">
        <f>IF('Crisis Indicator Data'!#REF!="No Data",1,IF(#REF!&lt;&gt;"",1,0))</f>
        <v>#REF!</v>
      </c>
      <c r="P166" s="25" t="e">
        <f>IF('Crisis Indicator Data'!#REF!="No Data",1,IF(#REF!&lt;&gt;"",1,0))</f>
        <v>#REF!</v>
      </c>
      <c r="Q166" s="25" t="e">
        <f>IF('Crisis Indicator Data'!#REF!="No Data",1,IF(#REF!&lt;&gt;"",1,0))</f>
        <v>#REF!</v>
      </c>
      <c r="R166" s="25" t="e">
        <f>IF('Crisis Indicator Data'!#REF!="No Data",1,IF(#REF!&lt;&gt;"",1,0))</f>
        <v>#REF!</v>
      </c>
      <c r="S166" s="25" t="e">
        <f>IF('Crisis Indicator Data'!#REF!="No Data",1,IF(#REF!&lt;&gt;"",1,0))</f>
        <v>#REF!</v>
      </c>
      <c r="T166" s="25" t="e">
        <f>IF('Crisis Indicator Data'!#REF!="No Data",1,IF(#REF!&lt;&gt;"",1,0))</f>
        <v>#REF!</v>
      </c>
      <c r="U166" s="25" t="e">
        <f>IF('Crisis Indicator Data'!#REF!="No Data",1,IF(#REF!&lt;&gt;"",1,0))</f>
        <v>#REF!</v>
      </c>
      <c r="V166" s="25" t="e">
        <f>IF('Crisis Indicator Data'!#REF!="No Data",1,IF(#REF!&lt;&gt;"",1,0))</f>
        <v>#REF!</v>
      </c>
      <c r="W166" s="25" t="e">
        <f>IF('Crisis Indicator Data'!#REF!="No Data",1,IF(#REF!&lt;&gt;"",1,0))</f>
        <v>#REF!</v>
      </c>
      <c r="X166" s="25" t="e">
        <f>IF('Crisis Indicator Data'!#REF!="No Data",1,IF(#REF!&lt;&gt;"",1,0))</f>
        <v>#REF!</v>
      </c>
      <c r="Y166" s="25" t="e">
        <f>IF('Crisis Indicator Data'!#REF!="No Data",1,IF(#REF!&lt;&gt;"",1,0))</f>
        <v>#REF!</v>
      </c>
      <c r="Z166" s="25" t="e">
        <f>IF('Crisis Indicator Data'!#REF!="No Data",1,IF(#REF!&lt;&gt;"",1,0))</f>
        <v>#REF!</v>
      </c>
      <c r="AA166" s="25" t="e">
        <f>IF('Crisis Indicator Data'!#REF!="No Data",1,IF(#REF!&lt;&gt;"",1,0))</f>
        <v>#REF!</v>
      </c>
      <c r="AB166" s="25" t="e">
        <f>IF('Crisis Indicator Data'!#REF!="No Data",1,IF(#REF!&lt;&gt;"",1,0))</f>
        <v>#REF!</v>
      </c>
      <c r="AC166" s="25" t="e">
        <f>IF('Crisis Indicator Data'!#REF!="No Data",1,IF(#REF!&lt;&gt;"",1,0))</f>
        <v>#REF!</v>
      </c>
      <c r="AD166" s="25" t="e">
        <f>IF('Crisis Indicator Data'!#REF!="No Data",1,IF(#REF!&lt;&gt;"",1,0))</f>
        <v>#REF!</v>
      </c>
      <c r="AE166" s="25" t="e">
        <f>IF('Crisis Indicator Data'!#REF!="No Data",1,IF(#REF!&lt;&gt;"",1,0))</f>
        <v>#REF!</v>
      </c>
      <c r="AF166" s="25" t="e">
        <f>IF('Crisis Indicator Data'!#REF!="No Data",1,IF(#REF!&lt;&gt;"",1,0))</f>
        <v>#REF!</v>
      </c>
      <c r="AG166" s="25" t="e">
        <f>IF('Crisis Indicator Data'!#REF!="No Data",1,IF(#REF!&lt;&gt;"",1,0))</f>
        <v>#REF!</v>
      </c>
      <c r="AH166" s="25" t="e">
        <f>IF('Crisis Indicator Data'!#REF!="No Data",1,IF(#REF!&lt;&gt;"",1,0))</f>
        <v>#REF!</v>
      </c>
      <c r="AI166" s="25" t="e">
        <f>IF('Crisis Indicator Data'!#REF!="No Data",1,IF(#REF!&lt;&gt;"",1,0))</f>
        <v>#REF!</v>
      </c>
      <c r="AJ166" s="25" t="e">
        <f>IF('Crisis Indicator Data'!#REF!="No Data",1,IF(#REF!&lt;&gt;"",1,0))</f>
        <v>#REF!</v>
      </c>
      <c r="AK166" s="25" t="e">
        <f>IF('Crisis Indicator Data'!#REF!="No Data",1,IF(#REF!&lt;&gt;"",1,0))</f>
        <v>#REF!</v>
      </c>
      <c r="AL166" s="25" t="e">
        <f>IF('Crisis Indicator Data'!#REF!="No Data",1,IF(#REF!&lt;&gt;"",1,0))</f>
        <v>#REF!</v>
      </c>
      <c r="AM166" s="25" t="e">
        <f>IF('Crisis Indicator Data'!#REF!="No Data",1,IF(#REF!&lt;&gt;"",1,0))</f>
        <v>#REF!</v>
      </c>
      <c r="AN166" s="25" t="e">
        <f>IF('Crisis Indicator Data'!#REF!="No Data",1,IF(#REF!&lt;&gt;"",1,0))</f>
        <v>#REF!</v>
      </c>
      <c r="AO166" s="25" t="e">
        <f>IF('Crisis Indicator Data'!#REF!="No Data",1,IF(#REF!&lt;&gt;"",1,0))</f>
        <v>#REF!</v>
      </c>
      <c r="AP166" s="25" t="e">
        <f>IF('Crisis Indicator Data'!#REF!="No Data",1,IF(#REF!&lt;&gt;"",1,0))</f>
        <v>#REF!</v>
      </c>
      <c r="AQ166" s="25" t="e">
        <f>IF('Crisis Indicator Data'!#REF!="No Data",1,IF(#REF!&lt;&gt;"",1,0))</f>
        <v>#REF!</v>
      </c>
      <c r="AR166" s="25" t="e">
        <f>IF('Crisis Indicator Data'!#REF!="No Data",1,IF(#REF!&lt;&gt;"",1,0))</f>
        <v>#REF!</v>
      </c>
      <c r="AS166" s="25" t="e">
        <f>IF('Crisis Indicator Data'!#REF!="No Data",1,IF(#REF!&lt;&gt;"",1,0))</f>
        <v>#REF!</v>
      </c>
      <c r="AT166" s="25" t="e">
        <f>IF('Crisis Indicator Data'!#REF!="No Data",1,IF(#REF!&lt;&gt;"",1,0))</f>
        <v>#REF!</v>
      </c>
      <c r="AU166" s="25" t="e">
        <f>IF('Crisis Indicator Data'!#REF!="No Data",1,IF(#REF!&lt;&gt;"",1,0))</f>
        <v>#REF!</v>
      </c>
      <c r="AV166" s="25" t="e">
        <f>IF('Crisis Indicator Data'!#REF!="No Data",1,IF(#REF!&lt;&gt;"",1,0))</f>
        <v>#REF!</v>
      </c>
      <c r="AW166" s="25" t="e">
        <f>IF('Crisis Indicator Data'!#REF!="No Data",1,IF(#REF!&lt;&gt;"",1,0))</f>
        <v>#REF!</v>
      </c>
      <c r="AX166" s="25" t="e">
        <f>IF('Crisis Indicator Data'!#REF!="No Data",1,IF(#REF!&lt;&gt;"",1,0))</f>
        <v>#REF!</v>
      </c>
      <c r="AY166" s="25" t="e">
        <f>IF('Crisis Indicator Data'!#REF!="No Data",1,IF(#REF!&lt;&gt;"",1,0))</f>
        <v>#REF!</v>
      </c>
      <c r="AZ166" s="25" t="e">
        <f>IF('Crisis Indicator Data'!#REF!="No Data",1,IF(#REF!&lt;&gt;"",1,0))</f>
        <v>#REF!</v>
      </c>
      <c r="BA166" t="e">
        <f t="shared" si="10"/>
        <v>#REF!</v>
      </c>
      <c r="BB166" s="27" t="e">
        <f t="shared" si="11"/>
        <v>#REF!</v>
      </c>
    </row>
    <row r="167" spans="1:54" x14ac:dyDescent="0.35">
      <c r="A167" t="s">
        <v>8030</v>
      </c>
      <c r="B167" s="25" t="e">
        <f>IF('Crisis Indicator Data'!#REF!="No Data",1,IF(#REF!&lt;&gt;"",1,0))</f>
        <v>#REF!</v>
      </c>
      <c r="C167" s="25" t="e">
        <f>IF('Crisis Indicator Data'!#REF!="No Data",1,IF(#REF!&lt;&gt;"",1,0))</f>
        <v>#REF!</v>
      </c>
      <c r="D167" s="25" t="e">
        <f>IF('Crisis Indicator Data'!#REF!="No Data",1,IF(#REF!&lt;&gt;"",1,0))</f>
        <v>#REF!</v>
      </c>
      <c r="E167" s="25" t="e">
        <f>IF('Crisis Indicator Data'!#REF!="No Data",1,IF(#REF!&lt;&gt;"",1,0))</f>
        <v>#REF!</v>
      </c>
      <c r="F167" s="25" t="e">
        <f>IF('Crisis Indicator Data'!#REF!="No Data",1,IF(#REF!&lt;&gt;"",1,0))</f>
        <v>#REF!</v>
      </c>
      <c r="G167" s="25" t="e">
        <f>IF('Crisis Indicator Data'!#REF!="No Data",1,IF(#REF!&lt;&gt;"",1,0))</f>
        <v>#REF!</v>
      </c>
      <c r="H167" s="25" t="e">
        <f>IF('Crisis Indicator Data'!#REF!="No Data",1,IF(#REF!&lt;&gt;"",1,0))</f>
        <v>#REF!</v>
      </c>
      <c r="I167" s="25" t="e">
        <f>IF('Crisis Indicator Data'!#REF!="No Data",1,IF(#REF!&lt;&gt;"",1,0))</f>
        <v>#REF!</v>
      </c>
      <c r="J167" s="25" t="e">
        <f>IF('Crisis Indicator Data'!#REF!="No Data",1,IF(#REF!&lt;&gt;"",1,0))</f>
        <v>#REF!</v>
      </c>
      <c r="K167" s="25" t="e">
        <f>IF('Crisis Indicator Data'!#REF!="No Data",1,IF(#REF!&lt;&gt;"",1,0))</f>
        <v>#REF!</v>
      </c>
      <c r="L167" s="25" t="e">
        <f>IF('Crisis Indicator Data'!#REF!="No Data",1,IF(#REF!&lt;&gt;"",1,0))</f>
        <v>#REF!</v>
      </c>
      <c r="M167" s="25" t="e">
        <f>IF('Crisis Indicator Data'!#REF!="No Data",1,IF(#REF!&lt;&gt;"",1,0))</f>
        <v>#REF!</v>
      </c>
      <c r="N167" s="25" t="e">
        <f>IF('Crisis Indicator Data'!#REF!="No Data",1,IF(#REF!&lt;&gt;"",1,0))</f>
        <v>#REF!</v>
      </c>
      <c r="O167" s="25" t="e">
        <f>IF('Crisis Indicator Data'!#REF!="No Data",1,IF(#REF!&lt;&gt;"",1,0))</f>
        <v>#REF!</v>
      </c>
      <c r="P167" s="25" t="e">
        <f>IF('Crisis Indicator Data'!#REF!="No Data",1,IF(#REF!&lt;&gt;"",1,0))</f>
        <v>#REF!</v>
      </c>
      <c r="Q167" s="25" t="e">
        <f>IF('Crisis Indicator Data'!#REF!="No Data",1,IF(#REF!&lt;&gt;"",1,0))</f>
        <v>#REF!</v>
      </c>
      <c r="R167" s="25" t="e">
        <f>IF('Crisis Indicator Data'!#REF!="No Data",1,IF(#REF!&lt;&gt;"",1,0))</f>
        <v>#REF!</v>
      </c>
      <c r="S167" s="25" t="e">
        <f>IF('Crisis Indicator Data'!#REF!="No Data",1,IF(#REF!&lt;&gt;"",1,0))</f>
        <v>#REF!</v>
      </c>
      <c r="T167" s="25" t="e">
        <f>IF('Crisis Indicator Data'!#REF!="No Data",1,IF(#REF!&lt;&gt;"",1,0))</f>
        <v>#REF!</v>
      </c>
      <c r="U167" s="25" t="e">
        <f>IF('Crisis Indicator Data'!#REF!="No Data",1,IF(#REF!&lt;&gt;"",1,0))</f>
        <v>#REF!</v>
      </c>
      <c r="V167" s="25" t="e">
        <f>IF('Crisis Indicator Data'!#REF!="No Data",1,IF(#REF!&lt;&gt;"",1,0))</f>
        <v>#REF!</v>
      </c>
      <c r="W167" s="25" t="e">
        <f>IF('Crisis Indicator Data'!#REF!="No Data",1,IF(#REF!&lt;&gt;"",1,0))</f>
        <v>#REF!</v>
      </c>
      <c r="X167" s="25" t="e">
        <f>IF('Crisis Indicator Data'!#REF!="No Data",1,IF(#REF!&lt;&gt;"",1,0))</f>
        <v>#REF!</v>
      </c>
      <c r="Y167" s="25" t="e">
        <f>IF('Crisis Indicator Data'!#REF!="No Data",1,IF(#REF!&lt;&gt;"",1,0))</f>
        <v>#REF!</v>
      </c>
      <c r="Z167" s="25" t="e">
        <f>IF('Crisis Indicator Data'!#REF!="No Data",1,IF(#REF!&lt;&gt;"",1,0))</f>
        <v>#REF!</v>
      </c>
      <c r="AA167" s="25" t="e">
        <f>IF('Crisis Indicator Data'!#REF!="No Data",1,IF(#REF!&lt;&gt;"",1,0))</f>
        <v>#REF!</v>
      </c>
      <c r="AB167" s="25" t="e">
        <f>IF('Crisis Indicator Data'!#REF!="No Data",1,IF(#REF!&lt;&gt;"",1,0))</f>
        <v>#REF!</v>
      </c>
      <c r="AC167" s="25" t="e">
        <f>IF('Crisis Indicator Data'!#REF!="No Data",1,IF(#REF!&lt;&gt;"",1,0))</f>
        <v>#REF!</v>
      </c>
      <c r="AD167" s="25" t="e">
        <f>IF('Crisis Indicator Data'!#REF!="No Data",1,IF(#REF!&lt;&gt;"",1,0))</f>
        <v>#REF!</v>
      </c>
      <c r="AE167" s="25" t="e">
        <f>IF('Crisis Indicator Data'!#REF!="No Data",1,IF(#REF!&lt;&gt;"",1,0))</f>
        <v>#REF!</v>
      </c>
      <c r="AF167" s="25" t="e">
        <f>IF('Crisis Indicator Data'!#REF!="No Data",1,IF(#REF!&lt;&gt;"",1,0))</f>
        <v>#REF!</v>
      </c>
      <c r="AG167" s="25" t="e">
        <f>IF('Crisis Indicator Data'!#REF!="No Data",1,IF(#REF!&lt;&gt;"",1,0))</f>
        <v>#REF!</v>
      </c>
      <c r="AH167" s="25" t="e">
        <f>IF('Crisis Indicator Data'!#REF!="No Data",1,IF(#REF!&lt;&gt;"",1,0))</f>
        <v>#REF!</v>
      </c>
      <c r="AI167" s="25" t="e">
        <f>IF('Crisis Indicator Data'!#REF!="No Data",1,IF(#REF!&lt;&gt;"",1,0))</f>
        <v>#REF!</v>
      </c>
      <c r="AJ167" s="25" t="e">
        <f>IF('Crisis Indicator Data'!#REF!="No Data",1,IF(#REF!&lt;&gt;"",1,0))</f>
        <v>#REF!</v>
      </c>
      <c r="AK167" s="25" t="e">
        <f>IF('Crisis Indicator Data'!#REF!="No Data",1,IF(#REF!&lt;&gt;"",1,0))</f>
        <v>#REF!</v>
      </c>
      <c r="AL167" s="25" t="e">
        <f>IF('Crisis Indicator Data'!#REF!="No Data",1,IF(#REF!&lt;&gt;"",1,0))</f>
        <v>#REF!</v>
      </c>
      <c r="AM167" s="25" t="e">
        <f>IF('Crisis Indicator Data'!#REF!="No Data",1,IF(#REF!&lt;&gt;"",1,0))</f>
        <v>#REF!</v>
      </c>
      <c r="AN167" s="25" t="e">
        <f>IF('Crisis Indicator Data'!#REF!="No Data",1,IF(#REF!&lt;&gt;"",1,0))</f>
        <v>#REF!</v>
      </c>
      <c r="AO167" s="25" t="e">
        <f>IF('Crisis Indicator Data'!#REF!="No Data",1,IF(#REF!&lt;&gt;"",1,0))</f>
        <v>#REF!</v>
      </c>
      <c r="AP167" s="25" t="e">
        <f>IF('Crisis Indicator Data'!#REF!="No Data",1,IF(#REF!&lt;&gt;"",1,0))</f>
        <v>#REF!</v>
      </c>
      <c r="AQ167" s="25" t="e">
        <f>IF('Crisis Indicator Data'!#REF!="No Data",1,IF(#REF!&lt;&gt;"",1,0))</f>
        <v>#REF!</v>
      </c>
      <c r="AR167" s="25" t="e">
        <f>IF('Crisis Indicator Data'!#REF!="No Data",1,IF(#REF!&lt;&gt;"",1,0))</f>
        <v>#REF!</v>
      </c>
      <c r="AS167" s="25" t="e">
        <f>IF('Crisis Indicator Data'!#REF!="No Data",1,IF(#REF!&lt;&gt;"",1,0))</f>
        <v>#REF!</v>
      </c>
      <c r="AT167" s="25" t="e">
        <f>IF('Crisis Indicator Data'!#REF!="No Data",1,IF(#REF!&lt;&gt;"",1,0))</f>
        <v>#REF!</v>
      </c>
      <c r="AU167" s="25" t="e">
        <f>IF('Crisis Indicator Data'!#REF!="No Data",1,IF(#REF!&lt;&gt;"",1,0))</f>
        <v>#REF!</v>
      </c>
      <c r="AV167" s="25" t="e">
        <f>IF('Crisis Indicator Data'!#REF!="No Data",1,IF(#REF!&lt;&gt;"",1,0))</f>
        <v>#REF!</v>
      </c>
      <c r="AW167" s="25" t="e">
        <f>IF('Crisis Indicator Data'!#REF!="No Data",1,IF(#REF!&lt;&gt;"",1,0))</f>
        <v>#REF!</v>
      </c>
      <c r="AX167" s="25" t="e">
        <f>IF('Crisis Indicator Data'!#REF!="No Data",1,IF(#REF!&lt;&gt;"",1,0))</f>
        <v>#REF!</v>
      </c>
      <c r="AY167" s="25" t="e">
        <f>IF('Crisis Indicator Data'!#REF!="No Data",1,IF(#REF!&lt;&gt;"",1,0))</f>
        <v>#REF!</v>
      </c>
      <c r="AZ167" s="25" t="e">
        <f>IF('Crisis Indicator Data'!#REF!="No Data",1,IF(#REF!&lt;&gt;"",1,0))</f>
        <v>#REF!</v>
      </c>
      <c r="BA167" t="e">
        <f t="shared" si="10"/>
        <v>#REF!</v>
      </c>
      <c r="BB167" s="27" t="e">
        <f t="shared" si="11"/>
        <v>#REF!</v>
      </c>
    </row>
    <row r="168" spans="1:54" x14ac:dyDescent="0.35">
      <c r="A168" t="s">
        <v>8035</v>
      </c>
      <c r="B168" s="25" t="e">
        <f>IF('Crisis Indicator Data'!#REF!="No Data",1,IF(#REF!&lt;&gt;"",1,0))</f>
        <v>#REF!</v>
      </c>
      <c r="C168" s="25" t="e">
        <f>IF('Crisis Indicator Data'!#REF!="No Data",1,IF(#REF!&lt;&gt;"",1,0))</f>
        <v>#REF!</v>
      </c>
      <c r="D168" s="25" t="e">
        <f>IF('Crisis Indicator Data'!#REF!="No Data",1,IF(#REF!&lt;&gt;"",1,0))</f>
        <v>#REF!</v>
      </c>
      <c r="E168" s="25" t="e">
        <f>IF('Crisis Indicator Data'!#REF!="No Data",1,IF(#REF!&lt;&gt;"",1,0))</f>
        <v>#REF!</v>
      </c>
      <c r="F168" s="25" t="e">
        <f>IF('Crisis Indicator Data'!#REF!="No Data",1,IF(#REF!&lt;&gt;"",1,0))</f>
        <v>#REF!</v>
      </c>
      <c r="G168" s="25" t="e">
        <f>IF('Crisis Indicator Data'!#REF!="No Data",1,IF(#REF!&lt;&gt;"",1,0))</f>
        <v>#REF!</v>
      </c>
      <c r="H168" s="25" t="e">
        <f>IF('Crisis Indicator Data'!#REF!="No Data",1,IF(#REF!&lt;&gt;"",1,0))</f>
        <v>#REF!</v>
      </c>
      <c r="I168" s="25" t="e">
        <f>IF('Crisis Indicator Data'!#REF!="No Data",1,IF(#REF!&lt;&gt;"",1,0))</f>
        <v>#REF!</v>
      </c>
      <c r="J168" s="25" t="e">
        <f>IF('Crisis Indicator Data'!#REF!="No Data",1,IF(#REF!&lt;&gt;"",1,0))</f>
        <v>#REF!</v>
      </c>
      <c r="K168" s="25" t="e">
        <f>IF('Crisis Indicator Data'!#REF!="No Data",1,IF(#REF!&lt;&gt;"",1,0))</f>
        <v>#REF!</v>
      </c>
      <c r="L168" s="25" t="e">
        <f>IF('Crisis Indicator Data'!#REF!="No Data",1,IF(#REF!&lt;&gt;"",1,0))</f>
        <v>#REF!</v>
      </c>
      <c r="M168" s="25" t="e">
        <f>IF('Crisis Indicator Data'!#REF!="No Data",1,IF(#REF!&lt;&gt;"",1,0))</f>
        <v>#REF!</v>
      </c>
      <c r="N168" s="25" t="e">
        <f>IF('Crisis Indicator Data'!#REF!="No Data",1,IF(#REF!&lt;&gt;"",1,0))</f>
        <v>#REF!</v>
      </c>
      <c r="O168" s="25" t="e">
        <f>IF('Crisis Indicator Data'!#REF!="No Data",1,IF(#REF!&lt;&gt;"",1,0))</f>
        <v>#REF!</v>
      </c>
      <c r="P168" s="25" t="e">
        <f>IF('Crisis Indicator Data'!#REF!="No Data",1,IF(#REF!&lt;&gt;"",1,0))</f>
        <v>#REF!</v>
      </c>
      <c r="Q168" s="25" t="e">
        <f>IF('Crisis Indicator Data'!#REF!="No Data",1,IF(#REF!&lt;&gt;"",1,0))</f>
        <v>#REF!</v>
      </c>
      <c r="R168" s="25" t="e">
        <f>IF('Crisis Indicator Data'!#REF!="No Data",1,IF(#REF!&lt;&gt;"",1,0))</f>
        <v>#REF!</v>
      </c>
      <c r="S168" s="25" t="e">
        <f>IF('Crisis Indicator Data'!#REF!="No Data",1,IF(#REF!&lt;&gt;"",1,0))</f>
        <v>#REF!</v>
      </c>
      <c r="T168" s="25" t="e">
        <f>IF('Crisis Indicator Data'!#REF!="No Data",1,IF(#REF!&lt;&gt;"",1,0))</f>
        <v>#REF!</v>
      </c>
      <c r="U168" s="25" t="e">
        <f>IF('Crisis Indicator Data'!#REF!="No Data",1,IF(#REF!&lt;&gt;"",1,0))</f>
        <v>#REF!</v>
      </c>
      <c r="V168" s="25" t="e">
        <f>IF('Crisis Indicator Data'!#REF!="No Data",1,IF(#REF!&lt;&gt;"",1,0))</f>
        <v>#REF!</v>
      </c>
      <c r="W168" s="25" t="e">
        <f>IF('Crisis Indicator Data'!#REF!="No Data",1,IF(#REF!&lt;&gt;"",1,0))</f>
        <v>#REF!</v>
      </c>
      <c r="X168" s="25" t="e">
        <f>IF('Crisis Indicator Data'!#REF!="No Data",1,IF(#REF!&lt;&gt;"",1,0))</f>
        <v>#REF!</v>
      </c>
      <c r="Y168" s="25" t="e">
        <f>IF('Crisis Indicator Data'!#REF!="No Data",1,IF(#REF!&lt;&gt;"",1,0))</f>
        <v>#REF!</v>
      </c>
      <c r="Z168" s="25" t="e">
        <f>IF('Crisis Indicator Data'!#REF!="No Data",1,IF(#REF!&lt;&gt;"",1,0))</f>
        <v>#REF!</v>
      </c>
      <c r="AA168" s="25" t="e">
        <f>IF('Crisis Indicator Data'!#REF!="No Data",1,IF(#REF!&lt;&gt;"",1,0))</f>
        <v>#REF!</v>
      </c>
      <c r="AB168" s="25" t="e">
        <f>IF('Crisis Indicator Data'!#REF!="No Data",1,IF(#REF!&lt;&gt;"",1,0))</f>
        <v>#REF!</v>
      </c>
      <c r="AC168" s="25" t="e">
        <f>IF('Crisis Indicator Data'!#REF!="No Data",1,IF(#REF!&lt;&gt;"",1,0))</f>
        <v>#REF!</v>
      </c>
      <c r="AD168" s="25" t="e">
        <f>IF('Crisis Indicator Data'!#REF!="No Data",1,IF(#REF!&lt;&gt;"",1,0))</f>
        <v>#REF!</v>
      </c>
      <c r="AE168" s="25" t="e">
        <f>IF('Crisis Indicator Data'!#REF!="No Data",1,IF(#REF!&lt;&gt;"",1,0))</f>
        <v>#REF!</v>
      </c>
      <c r="AF168" s="25" t="e">
        <f>IF('Crisis Indicator Data'!#REF!="No Data",1,IF(#REF!&lt;&gt;"",1,0))</f>
        <v>#REF!</v>
      </c>
      <c r="AG168" s="25" t="e">
        <f>IF('Crisis Indicator Data'!#REF!="No Data",1,IF(#REF!&lt;&gt;"",1,0))</f>
        <v>#REF!</v>
      </c>
      <c r="AH168" s="25" t="e">
        <f>IF('Crisis Indicator Data'!#REF!="No Data",1,IF(#REF!&lt;&gt;"",1,0))</f>
        <v>#REF!</v>
      </c>
      <c r="AI168" s="25" t="e">
        <f>IF('Crisis Indicator Data'!#REF!="No Data",1,IF(#REF!&lt;&gt;"",1,0))</f>
        <v>#REF!</v>
      </c>
      <c r="AJ168" s="25" t="e">
        <f>IF('Crisis Indicator Data'!#REF!="No Data",1,IF(#REF!&lt;&gt;"",1,0))</f>
        <v>#REF!</v>
      </c>
      <c r="AK168" s="25" t="e">
        <f>IF('Crisis Indicator Data'!#REF!="No Data",1,IF(#REF!&lt;&gt;"",1,0))</f>
        <v>#REF!</v>
      </c>
      <c r="AL168" s="25" t="e">
        <f>IF('Crisis Indicator Data'!#REF!="No Data",1,IF(#REF!&lt;&gt;"",1,0))</f>
        <v>#REF!</v>
      </c>
      <c r="AM168" s="25" t="e">
        <f>IF('Crisis Indicator Data'!#REF!="No Data",1,IF(#REF!&lt;&gt;"",1,0))</f>
        <v>#REF!</v>
      </c>
      <c r="AN168" s="25" t="e">
        <f>IF('Crisis Indicator Data'!#REF!="No Data",1,IF(#REF!&lt;&gt;"",1,0))</f>
        <v>#REF!</v>
      </c>
      <c r="AO168" s="25" t="e">
        <f>IF('Crisis Indicator Data'!#REF!="No Data",1,IF(#REF!&lt;&gt;"",1,0))</f>
        <v>#REF!</v>
      </c>
      <c r="AP168" s="25" t="e">
        <f>IF('Crisis Indicator Data'!#REF!="No Data",1,IF(#REF!&lt;&gt;"",1,0))</f>
        <v>#REF!</v>
      </c>
      <c r="AQ168" s="25" t="e">
        <f>IF('Crisis Indicator Data'!#REF!="No Data",1,IF(#REF!&lt;&gt;"",1,0))</f>
        <v>#REF!</v>
      </c>
      <c r="AR168" s="25" t="e">
        <f>IF('Crisis Indicator Data'!#REF!="No Data",1,IF(#REF!&lt;&gt;"",1,0))</f>
        <v>#REF!</v>
      </c>
      <c r="AS168" s="25" t="e">
        <f>IF('Crisis Indicator Data'!#REF!="No Data",1,IF(#REF!&lt;&gt;"",1,0))</f>
        <v>#REF!</v>
      </c>
      <c r="AT168" s="25" t="e">
        <f>IF('Crisis Indicator Data'!#REF!="No Data",1,IF(#REF!&lt;&gt;"",1,0))</f>
        <v>#REF!</v>
      </c>
      <c r="AU168" s="25" t="e">
        <f>IF('Crisis Indicator Data'!#REF!="No Data",1,IF(#REF!&lt;&gt;"",1,0))</f>
        <v>#REF!</v>
      </c>
      <c r="AV168" s="25" t="e">
        <f>IF('Crisis Indicator Data'!#REF!="No Data",1,IF(#REF!&lt;&gt;"",1,0))</f>
        <v>#REF!</v>
      </c>
      <c r="AW168" s="25" t="e">
        <f>IF('Crisis Indicator Data'!#REF!="No Data",1,IF(#REF!&lt;&gt;"",1,0))</f>
        <v>#REF!</v>
      </c>
      <c r="AX168" s="25" t="e">
        <f>IF('Crisis Indicator Data'!#REF!="No Data",1,IF(#REF!&lt;&gt;"",1,0))</f>
        <v>#REF!</v>
      </c>
      <c r="AY168" s="25" t="e">
        <f>IF('Crisis Indicator Data'!#REF!="No Data",1,IF(#REF!&lt;&gt;"",1,0))</f>
        <v>#REF!</v>
      </c>
      <c r="AZ168" s="25" t="e">
        <f>IF('Crisis Indicator Data'!#REF!="No Data",1,IF(#REF!&lt;&gt;"",1,0))</f>
        <v>#REF!</v>
      </c>
      <c r="BA168" t="e">
        <f t="shared" si="10"/>
        <v>#REF!</v>
      </c>
      <c r="BB168" s="27" t="e">
        <f t="shared" si="11"/>
        <v>#REF!</v>
      </c>
    </row>
    <row r="169" spans="1:54" x14ac:dyDescent="0.35">
      <c r="A169" t="s">
        <v>8049</v>
      </c>
      <c r="B169" s="25" t="e">
        <f>IF('Crisis Indicator Data'!#REF!="No Data",1,IF(#REF!&lt;&gt;"",1,0))</f>
        <v>#REF!</v>
      </c>
      <c r="C169" s="25" t="e">
        <f>IF('Crisis Indicator Data'!#REF!="No Data",1,IF(#REF!&lt;&gt;"",1,0))</f>
        <v>#REF!</v>
      </c>
      <c r="D169" s="25" t="e">
        <f>IF('Crisis Indicator Data'!#REF!="No Data",1,IF(#REF!&lt;&gt;"",1,0))</f>
        <v>#REF!</v>
      </c>
      <c r="E169" s="25" t="e">
        <f>IF('Crisis Indicator Data'!#REF!="No Data",1,IF(#REF!&lt;&gt;"",1,0))</f>
        <v>#REF!</v>
      </c>
      <c r="F169" s="25" t="e">
        <f>IF('Crisis Indicator Data'!#REF!="No Data",1,IF(#REF!&lt;&gt;"",1,0))</f>
        <v>#REF!</v>
      </c>
      <c r="G169" s="25" t="e">
        <f>IF('Crisis Indicator Data'!#REF!="No Data",1,IF(#REF!&lt;&gt;"",1,0))</f>
        <v>#REF!</v>
      </c>
      <c r="H169" s="25" t="e">
        <f>IF('Crisis Indicator Data'!#REF!="No Data",1,IF(#REF!&lt;&gt;"",1,0))</f>
        <v>#REF!</v>
      </c>
      <c r="I169" s="25" t="e">
        <f>IF('Crisis Indicator Data'!#REF!="No Data",1,IF(#REF!&lt;&gt;"",1,0))</f>
        <v>#REF!</v>
      </c>
      <c r="J169" s="25" t="e">
        <f>IF('Crisis Indicator Data'!#REF!="No Data",1,IF(#REF!&lt;&gt;"",1,0))</f>
        <v>#REF!</v>
      </c>
      <c r="K169" s="25" t="e">
        <f>IF('Crisis Indicator Data'!#REF!="No Data",1,IF(#REF!&lt;&gt;"",1,0))</f>
        <v>#REF!</v>
      </c>
      <c r="L169" s="25" t="e">
        <f>IF('Crisis Indicator Data'!#REF!="No Data",1,IF(#REF!&lt;&gt;"",1,0))</f>
        <v>#REF!</v>
      </c>
      <c r="M169" s="25" t="e">
        <f>IF('Crisis Indicator Data'!#REF!="No Data",1,IF(#REF!&lt;&gt;"",1,0))</f>
        <v>#REF!</v>
      </c>
      <c r="N169" s="25" t="e">
        <f>IF('Crisis Indicator Data'!#REF!="No Data",1,IF(#REF!&lt;&gt;"",1,0))</f>
        <v>#REF!</v>
      </c>
      <c r="O169" s="25" t="e">
        <f>IF('Crisis Indicator Data'!#REF!="No Data",1,IF(#REF!&lt;&gt;"",1,0))</f>
        <v>#REF!</v>
      </c>
      <c r="P169" s="25" t="e">
        <f>IF('Crisis Indicator Data'!#REF!="No Data",1,IF(#REF!&lt;&gt;"",1,0))</f>
        <v>#REF!</v>
      </c>
      <c r="Q169" s="25" t="e">
        <f>IF('Crisis Indicator Data'!#REF!="No Data",1,IF(#REF!&lt;&gt;"",1,0))</f>
        <v>#REF!</v>
      </c>
      <c r="R169" s="25" t="e">
        <f>IF('Crisis Indicator Data'!#REF!="No Data",1,IF(#REF!&lt;&gt;"",1,0))</f>
        <v>#REF!</v>
      </c>
      <c r="S169" s="25" t="e">
        <f>IF('Crisis Indicator Data'!#REF!="No Data",1,IF(#REF!&lt;&gt;"",1,0))</f>
        <v>#REF!</v>
      </c>
      <c r="T169" s="25" t="e">
        <f>IF('Crisis Indicator Data'!#REF!="No Data",1,IF(#REF!&lt;&gt;"",1,0))</f>
        <v>#REF!</v>
      </c>
      <c r="U169" s="25" t="e">
        <f>IF('Crisis Indicator Data'!#REF!="No Data",1,IF(#REF!&lt;&gt;"",1,0))</f>
        <v>#REF!</v>
      </c>
      <c r="V169" s="25" t="e">
        <f>IF('Crisis Indicator Data'!#REF!="No Data",1,IF(#REF!&lt;&gt;"",1,0))</f>
        <v>#REF!</v>
      </c>
      <c r="W169" s="25" t="e">
        <f>IF('Crisis Indicator Data'!#REF!="No Data",1,IF(#REF!&lt;&gt;"",1,0))</f>
        <v>#REF!</v>
      </c>
      <c r="X169" s="25" t="e">
        <f>IF('Crisis Indicator Data'!#REF!="No Data",1,IF(#REF!&lt;&gt;"",1,0))</f>
        <v>#REF!</v>
      </c>
      <c r="Y169" s="25" t="e">
        <f>IF('Crisis Indicator Data'!#REF!="No Data",1,IF(#REF!&lt;&gt;"",1,0))</f>
        <v>#REF!</v>
      </c>
      <c r="Z169" s="25" t="e">
        <f>IF('Crisis Indicator Data'!#REF!="No Data",1,IF(#REF!&lt;&gt;"",1,0))</f>
        <v>#REF!</v>
      </c>
      <c r="AA169" s="25" t="e">
        <f>IF('Crisis Indicator Data'!#REF!="No Data",1,IF(#REF!&lt;&gt;"",1,0))</f>
        <v>#REF!</v>
      </c>
      <c r="AB169" s="25" t="e">
        <f>IF('Crisis Indicator Data'!#REF!="No Data",1,IF(#REF!&lt;&gt;"",1,0))</f>
        <v>#REF!</v>
      </c>
      <c r="AC169" s="25" t="e">
        <f>IF('Crisis Indicator Data'!#REF!="No Data",1,IF(#REF!&lt;&gt;"",1,0))</f>
        <v>#REF!</v>
      </c>
      <c r="AD169" s="25" t="e">
        <f>IF('Crisis Indicator Data'!#REF!="No Data",1,IF(#REF!&lt;&gt;"",1,0))</f>
        <v>#REF!</v>
      </c>
      <c r="AE169" s="25" t="e">
        <f>IF('Crisis Indicator Data'!#REF!="No Data",1,IF(#REF!&lt;&gt;"",1,0))</f>
        <v>#REF!</v>
      </c>
      <c r="AF169" s="25" t="e">
        <f>IF('Crisis Indicator Data'!#REF!="No Data",1,IF(#REF!&lt;&gt;"",1,0))</f>
        <v>#REF!</v>
      </c>
      <c r="AG169" s="25" t="e">
        <f>IF('Crisis Indicator Data'!#REF!="No Data",1,IF(#REF!&lt;&gt;"",1,0))</f>
        <v>#REF!</v>
      </c>
      <c r="AH169" s="25" t="e">
        <f>IF('Crisis Indicator Data'!#REF!="No Data",1,IF(#REF!&lt;&gt;"",1,0))</f>
        <v>#REF!</v>
      </c>
      <c r="AI169" s="25" t="e">
        <f>IF('Crisis Indicator Data'!#REF!="No Data",1,IF(#REF!&lt;&gt;"",1,0))</f>
        <v>#REF!</v>
      </c>
      <c r="AJ169" s="25" t="e">
        <f>IF('Crisis Indicator Data'!#REF!="No Data",1,IF(#REF!&lt;&gt;"",1,0))</f>
        <v>#REF!</v>
      </c>
      <c r="AK169" s="25" t="e">
        <f>IF('Crisis Indicator Data'!#REF!="No Data",1,IF(#REF!&lt;&gt;"",1,0))</f>
        <v>#REF!</v>
      </c>
      <c r="AL169" s="25" t="e">
        <f>IF('Crisis Indicator Data'!#REF!="No Data",1,IF(#REF!&lt;&gt;"",1,0))</f>
        <v>#REF!</v>
      </c>
      <c r="AM169" s="25" t="e">
        <f>IF('Crisis Indicator Data'!#REF!="No Data",1,IF(#REF!&lt;&gt;"",1,0))</f>
        <v>#REF!</v>
      </c>
      <c r="AN169" s="25" t="e">
        <f>IF('Crisis Indicator Data'!#REF!="No Data",1,IF(#REF!&lt;&gt;"",1,0))</f>
        <v>#REF!</v>
      </c>
      <c r="AO169" s="25" t="e">
        <f>IF('Crisis Indicator Data'!#REF!="No Data",1,IF(#REF!&lt;&gt;"",1,0))</f>
        <v>#REF!</v>
      </c>
      <c r="AP169" s="25" t="e">
        <f>IF('Crisis Indicator Data'!#REF!="No Data",1,IF(#REF!&lt;&gt;"",1,0))</f>
        <v>#REF!</v>
      </c>
      <c r="AQ169" s="25" t="e">
        <f>IF('Crisis Indicator Data'!#REF!="No Data",1,IF(#REF!&lt;&gt;"",1,0))</f>
        <v>#REF!</v>
      </c>
      <c r="AR169" s="25" t="e">
        <f>IF('Crisis Indicator Data'!#REF!="No Data",1,IF(#REF!&lt;&gt;"",1,0))</f>
        <v>#REF!</v>
      </c>
      <c r="AS169" s="25" t="e">
        <f>IF('Crisis Indicator Data'!#REF!="No Data",1,IF(#REF!&lt;&gt;"",1,0))</f>
        <v>#REF!</v>
      </c>
      <c r="AT169" s="25" t="e">
        <f>IF('Crisis Indicator Data'!#REF!="No Data",1,IF(#REF!&lt;&gt;"",1,0))</f>
        <v>#REF!</v>
      </c>
      <c r="AU169" s="25" t="e">
        <f>IF('Crisis Indicator Data'!#REF!="No Data",1,IF(#REF!&lt;&gt;"",1,0))</f>
        <v>#REF!</v>
      </c>
      <c r="AV169" s="25" t="e">
        <f>IF('Crisis Indicator Data'!#REF!="No Data",1,IF(#REF!&lt;&gt;"",1,0))</f>
        <v>#REF!</v>
      </c>
      <c r="AW169" s="25" t="e">
        <f>IF('Crisis Indicator Data'!#REF!="No Data",1,IF(#REF!&lt;&gt;"",1,0))</f>
        <v>#REF!</v>
      </c>
      <c r="AX169" s="25" t="e">
        <f>IF('Crisis Indicator Data'!#REF!="No Data",1,IF(#REF!&lt;&gt;"",1,0))</f>
        <v>#REF!</v>
      </c>
      <c r="AY169" s="25" t="e">
        <f>IF('Crisis Indicator Data'!#REF!="No Data",1,IF(#REF!&lt;&gt;"",1,0))</f>
        <v>#REF!</v>
      </c>
      <c r="AZ169" s="25" t="e">
        <f>IF('Crisis Indicator Data'!#REF!="No Data",1,IF(#REF!&lt;&gt;"",1,0))</f>
        <v>#REF!</v>
      </c>
      <c r="BA169" t="e">
        <f t="shared" si="10"/>
        <v>#REF!</v>
      </c>
      <c r="BB169" s="27" t="e">
        <f t="shared" si="11"/>
        <v>#REF!</v>
      </c>
    </row>
    <row r="170" spans="1:54" x14ac:dyDescent="0.35">
      <c r="A170" t="s">
        <v>8033</v>
      </c>
      <c r="B170" s="25" t="e">
        <f>IF('Crisis Indicator Data'!#REF!="No Data",1,IF(#REF!&lt;&gt;"",1,0))</f>
        <v>#REF!</v>
      </c>
      <c r="C170" s="25" t="e">
        <f>IF('Crisis Indicator Data'!#REF!="No Data",1,IF(#REF!&lt;&gt;"",1,0))</f>
        <v>#REF!</v>
      </c>
      <c r="D170" s="25" t="e">
        <f>IF('Crisis Indicator Data'!#REF!="No Data",1,IF(#REF!&lt;&gt;"",1,0))</f>
        <v>#REF!</v>
      </c>
      <c r="E170" s="25" t="e">
        <f>IF('Crisis Indicator Data'!#REF!="No Data",1,IF(#REF!&lt;&gt;"",1,0))</f>
        <v>#REF!</v>
      </c>
      <c r="F170" s="25" t="e">
        <f>IF('Crisis Indicator Data'!#REF!="No Data",1,IF(#REF!&lt;&gt;"",1,0))</f>
        <v>#REF!</v>
      </c>
      <c r="G170" s="25" t="e">
        <f>IF('Crisis Indicator Data'!#REF!="No Data",1,IF(#REF!&lt;&gt;"",1,0))</f>
        <v>#REF!</v>
      </c>
      <c r="H170" s="25" t="e">
        <f>IF('Crisis Indicator Data'!#REF!="No Data",1,IF(#REF!&lt;&gt;"",1,0))</f>
        <v>#REF!</v>
      </c>
      <c r="I170" s="25" t="e">
        <f>IF('Crisis Indicator Data'!#REF!="No Data",1,IF(#REF!&lt;&gt;"",1,0))</f>
        <v>#REF!</v>
      </c>
      <c r="J170" s="25" t="e">
        <f>IF('Crisis Indicator Data'!#REF!="No Data",1,IF(#REF!&lt;&gt;"",1,0))</f>
        <v>#REF!</v>
      </c>
      <c r="K170" s="25" t="e">
        <f>IF('Crisis Indicator Data'!#REF!="No Data",1,IF(#REF!&lt;&gt;"",1,0))</f>
        <v>#REF!</v>
      </c>
      <c r="L170" s="25" t="e">
        <f>IF('Crisis Indicator Data'!#REF!="No Data",1,IF(#REF!&lt;&gt;"",1,0))</f>
        <v>#REF!</v>
      </c>
      <c r="M170" s="25" t="e">
        <f>IF('Crisis Indicator Data'!#REF!="No Data",1,IF(#REF!&lt;&gt;"",1,0))</f>
        <v>#REF!</v>
      </c>
      <c r="N170" s="25" t="e">
        <f>IF('Crisis Indicator Data'!#REF!="No Data",1,IF(#REF!&lt;&gt;"",1,0))</f>
        <v>#REF!</v>
      </c>
      <c r="O170" s="25" t="e">
        <f>IF('Crisis Indicator Data'!#REF!="No Data",1,IF(#REF!&lt;&gt;"",1,0))</f>
        <v>#REF!</v>
      </c>
      <c r="P170" s="25" t="e">
        <f>IF('Crisis Indicator Data'!#REF!="No Data",1,IF(#REF!&lt;&gt;"",1,0))</f>
        <v>#REF!</v>
      </c>
      <c r="Q170" s="25" t="e">
        <f>IF('Crisis Indicator Data'!#REF!="No Data",1,IF(#REF!&lt;&gt;"",1,0))</f>
        <v>#REF!</v>
      </c>
      <c r="R170" s="25" t="e">
        <f>IF('Crisis Indicator Data'!#REF!="No Data",1,IF(#REF!&lt;&gt;"",1,0))</f>
        <v>#REF!</v>
      </c>
      <c r="S170" s="25" t="e">
        <f>IF('Crisis Indicator Data'!#REF!="No Data",1,IF(#REF!&lt;&gt;"",1,0))</f>
        <v>#REF!</v>
      </c>
      <c r="T170" s="25" t="e">
        <f>IF('Crisis Indicator Data'!#REF!="No Data",1,IF(#REF!&lt;&gt;"",1,0))</f>
        <v>#REF!</v>
      </c>
      <c r="U170" s="25" t="e">
        <f>IF('Crisis Indicator Data'!#REF!="No Data",1,IF(#REF!&lt;&gt;"",1,0))</f>
        <v>#REF!</v>
      </c>
      <c r="V170" s="25" t="e">
        <f>IF('Crisis Indicator Data'!#REF!="No Data",1,IF(#REF!&lt;&gt;"",1,0))</f>
        <v>#REF!</v>
      </c>
      <c r="W170" s="25" t="e">
        <f>IF('Crisis Indicator Data'!#REF!="No Data",1,IF(#REF!&lt;&gt;"",1,0))</f>
        <v>#REF!</v>
      </c>
      <c r="X170" s="25" t="e">
        <f>IF('Crisis Indicator Data'!#REF!="No Data",1,IF(#REF!&lt;&gt;"",1,0))</f>
        <v>#REF!</v>
      </c>
      <c r="Y170" s="25" t="e">
        <f>IF('Crisis Indicator Data'!#REF!="No Data",1,IF(#REF!&lt;&gt;"",1,0))</f>
        <v>#REF!</v>
      </c>
      <c r="Z170" s="25" t="e">
        <f>IF('Crisis Indicator Data'!#REF!="No Data",1,IF(#REF!&lt;&gt;"",1,0))</f>
        <v>#REF!</v>
      </c>
      <c r="AA170" s="25" t="e">
        <f>IF('Crisis Indicator Data'!#REF!="No Data",1,IF(#REF!&lt;&gt;"",1,0))</f>
        <v>#REF!</v>
      </c>
      <c r="AB170" s="25" t="e">
        <f>IF('Crisis Indicator Data'!#REF!="No Data",1,IF(#REF!&lt;&gt;"",1,0))</f>
        <v>#REF!</v>
      </c>
      <c r="AC170" s="25" t="e">
        <f>IF('Crisis Indicator Data'!#REF!="No Data",1,IF(#REF!&lt;&gt;"",1,0))</f>
        <v>#REF!</v>
      </c>
      <c r="AD170" s="25" t="e">
        <f>IF('Crisis Indicator Data'!#REF!="No Data",1,IF(#REF!&lt;&gt;"",1,0))</f>
        <v>#REF!</v>
      </c>
      <c r="AE170" s="25" t="e">
        <f>IF('Crisis Indicator Data'!#REF!="No Data",1,IF(#REF!&lt;&gt;"",1,0))</f>
        <v>#REF!</v>
      </c>
      <c r="AF170" s="25" t="e">
        <f>IF('Crisis Indicator Data'!#REF!="No Data",1,IF(#REF!&lt;&gt;"",1,0))</f>
        <v>#REF!</v>
      </c>
      <c r="AG170" s="25" t="e">
        <f>IF('Crisis Indicator Data'!#REF!="No Data",1,IF(#REF!&lt;&gt;"",1,0))</f>
        <v>#REF!</v>
      </c>
      <c r="AH170" s="25" t="e">
        <f>IF('Crisis Indicator Data'!#REF!="No Data",1,IF(#REF!&lt;&gt;"",1,0))</f>
        <v>#REF!</v>
      </c>
      <c r="AI170" s="25" t="e">
        <f>IF('Crisis Indicator Data'!#REF!="No Data",1,IF(#REF!&lt;&gt;"",1,0))</f>
        <v>#REF!</v>
      </c>
      <c r="AJ170" s="25" t="e">
        <f>IF('Crisis Indicator Data'!#REF!="No Data",1,IF(#REF!&lt;&gt;"",1,0))</f>
        <v>#REF!</v>
      </c>
      <c r="AK170" s="25" t="e">
        <f>IF('Crisis Indicator Data'!#REF!="No Data",1,IF(#REF!&lt;&gt;"",1,0))</f>
        <v>#REF!</v>
      </c>
      <c r="AL170" s="25" t="e">
        <f>IF('Crisis Indicator Data'!#REF!="No Data",1,IF(#REF!&lt;&gt;"",1,0))</f>
        <v>#REF!</v>
      </c>
      <c r="AM170" s="25" t="e">
        <f>IF('Crisis Indicator Data'!#REF!="No Data",1,IF(#REF!&lt;&gt;"",1,0))</f>
        <v>#REF!</v>
      </c>
      <c r="AN170" s="25" t="e">
        <f>IF('Crisis Indicator Data'!#REF!="No Data",1,IF(#REF!&lt;&gt;"",1,0))</f>
        <v>#REF!</v>
      </c>
      <c r="AO170" s="25" t="e">
        <f>IF('Crisis Indicator Data'!#REF!="No Data",1,IF(#REF!&lt;&gt;"",1,0))</f>
        <v>#REF!</v>
      </c>
      <c r="AP170" s="25" t="e">
        <f>IF('Crisis Indicator Data'!#REF!="No Data",1,IF(#REF!&lt;&gt;"",1,0))</f>
        <v>#REF!</v>
      </c>
      <c r="AQ170" s="25" t="e">
        <f>IF('Crisis Indicator Data'!#REF!="No Data",1,IF(#REF!&lt;&gt;"",1,0))</f>
        <v>#REF!</v>
      </c>
      <c r="AR170" s="25" t="e">
        <f>IF('Crisis Indicator Data'!#REF!="No Data",1,IF(#REF!&lt;&gt;"",1,0))</f>
        <v>#REF!</v>
      </c>
      <c r="AS170" s="25" t="e">
        <f>IF('Crisis Indicator Data'!#REF!="No Data",1,IF(#REF!&lt;&gt;"",1,0))</f>
        <v>#REF!</v>
      </c>
      <c r="AT170" s="25" t="e">
        <f>IF('Crisis Indicator Data'!#REF!="No Data",1,IF(#REF!&lt;&gt;"",1,0))</f>
        <v>#REF!</v>
      </c>
      <c r="AU170" s="25" t="e">
        <f>IF('Crisis Indicator Data'!#REF!="No Data",1,IF(#REF!&lt;&gt;"",1,0))</f>
        <v>#REF!</v>
      </c>
      <c r="AV170" s="25" t="e">
        <f>IF('Crisis Indicator Data'!#REF!="No Data",1,IF(#REF!&lt;&gt;"",1,0))</f>
        <v>#REF!</v>
      </c>
      <c r="AW170" s="25" t="e">
        <f>IF('Crisis Indicator Data'!#REF!="No Data",1,IF(#REF!&lt;&gt;"",1,0))</f>
        <v>#REF!</v>
      </c>
      <c r="AX170" s="25" t="e">
        <f>IF('Crisis Indicator Data'!#REF!="No Data",1,IF(#REF!&lt;&gt;"",1,0))</f>
        <v>#REF!</v>
      </c>
      <c r="AY170" s="25" t="e">
        <f>IF('Crisis Indicator Data'!#REF!="No Data",1,IF(#REF!&lt;&gt;"",1,0))</f>
        <v>#REF!</v>
      </c>
      <c r="AZ170" s="25" t="e">
        <f>IF('Crisis Indicator Data'!#REF!="No Data",1,IF(#REF!&lt;&gt;"",1,0))</f>
        <v>#REF!</v>
      </c>
      <c r="BA170" t="e">
        <f t="shared" si="10"/>
        <v>#REF!</v>
      </c>
      <c r="BB170" s="27" t="e">
        <f t="shared" si="11"/>
        <v>#REF!</v>
      </c>
    </row>
    <row r="171" spans="1:54" x14ac:dyDescent="0.35">
      <c r="A171" t="s">
        <v>7938</v>
      </c>
      <c r="B171" s="25" t="e">
        <f>IF('Crisis Indicator Data'!#REF!="No Data",1,IF(#REF!&lt;&gt;"",1,0))</f>
        <v>#REF!</v>
      </c>
      <c r="C171" s="25" t="e">
        <f>IF('Crisis Indicator Data'!#REF!="No Data",1,IF(#REF!&lt;&gt;"",1,0))</f>
        <v>#REF!</v>
      </c>
      <c r="D171" s="25" t="e">
        <f>IF('Crisis Indicator Data'!#REF!="No Data",1,IF(#REF!&lt;&gt;"",1,0))</f>
        <v>#REF!</v>
      </c>
      <c r="E171" s="25" t="e">
        <f>IF('Crisis Indicator Data'!#REF!="No Data",1,IF(#REF!&lt;&gt;"",1,0))</f>
        <v>#REF!</v>
      </c>
      <c r="F171" s="25" t="e">
        <f>IF('Crisis Indicator Data'!#REF!="No Data",1,IF(#REF!&lt;&gt;"",1,0))</f>
        <v>#REF!</v>
      </c>
      <c r="G171" s="25" t="e">
        <f>IF('Crisis Indicator Data'!#REF!="No Data",1,IF(#REF!&lt;&gt;"",1,0))</f>
        <v>#REF!</v>
      </c>
      <c r="H171" s="25" t="e">
        <f>IF('Crisis Indicator Data'!#REF!="No Data",1,IF(#REF!&lt;&gt;"",1,0))</f>
        <v>#REF!</v>
      </c>
      <c r="I171" s="25" t="e">
        <f>IF('Crisis Indicator Data'!#REF!="No Data",1,IF(#REF!&lt;&gt;"",1,0))</f>
        <v>#REF!</v>
      </c>
      <c r="J171" s="25" t="e">
        <f>IF('Crisis Indicator Data'!#REF!="No Data",1,IF(#REF!&lt;&gt;"",1,0))</f>
        <v>#REF!</v>
      </c>
      <c r="K171" s="25" t="e">
        <f>IF('Crisis Indicator Data'!#REF!="No Data",1,IF(#REF!&lt;&gt;"",1,0))</f>
        <v>#REF!</v>
      </c>
      <c r="L171" s="25" t="e">
        <f>IF('Crisis Indicator Data'!#REF!="No Data",1,IF(#REF!&lt;&gt;"",1,0))</f>
        <v>#REF!</v>
      </c>
      <c r="M171" s="25" t="e">
        <f>IF('Crisis Indicator Data'!#REF!="No Data",1,IF(#REF!&lt;&gt;"",1,0))</f>
        <v>#REF!</v>
      </c>
      <c r="N171" s="25" t="e">
        <f>IF('Crisis Indicator Data'!#REF!="No Data",1,IF(#REF!&lt;&gt;"",1,0))</f>
        <v>#REF!</v>
      </c>
      <c r="O171" s="25" t="e">
        <f>IF('Crisis Indicator Data'!#REF!="No Data",1,IF(#REF!&lt;&gt;"",1,0))</f>
        <v>#REF!</v>
      </c>
      <c r="P171" s="25" t="e">
        <f>IF('Crisis Indicator Data'!#REF!="No Data",1,IF(#REF!&lt;&gt;"",1,0))</f>
        <v>#REF!</v>
      </c>
      <c r="Q171" s="25" t="e">
        <f>IF('Crisis Indicator Data'!#REF!="No Data",1,IF(#REF!&lt;&gt;"",1,0))</f>
        <v>#REF!</v>
      </c>
      <c r="R171" s="25" t="e">
        <f>IF('Crisis Indicator Data'!#REF!="No Data",1,IF(#REF!&lt;&gt;"",1,0))</f>
        <v>#REF!</v>
      </c>
      <c r="S171" s="25" t="e">
        <f>IF('Crisis Indicator Data'!#REF!="No Data",1,IF(#REF!&lt;&gt;"",1,0))</f>
        <v>#REF!</v>
      </c>
      <c r="T171" s="25" t="e">
        <f>IF('Crisis Indicator Data'!#REF!="No Data",1,IF(#REF!&lt;&gt;"",1,0))</f>
        <v>#REF!</v>
      </c>
      <c r="U171" s="25" t="e">
        <f>IF('Crisis Indicator Data'!#REF!="No Data",1,IF(#REF!&lt;&gt;"",1,0))</f>
        <v>#REF!</v>
      </c>
      <c r="V171" s="25" t="e">
        <f>IF('Crisis Indicator Data'!#REF!="No Data",1,IF(#REF!&lt;&gt;"",1,0))</f>
        <v>#REF!</v>
      </c>
      <c r="W171" s="25" t="e">
        <f>IF('Crisis Indicator Data'!#REF!="No Data",1,IF(#REF!&lt;&gt;"",1,0))</f>
        <v>#REF!</v>
      </c>
      <c r="X171" s="25" t="e">
        <f>IF('Crisis Indicator Data'!#REF!="No Data",1,IF(#REF!&lt;&gt;"",1,0))</f>
        <v>#REF!</v>
      </c>
      <c r="Y171" s="25" t="e">
        <f>IF('Crisis Indicator Data'!#REF!="No Data",1,IF(#REF!&lt;&gt;"",1,0))</f>
        <v>#REF!</v>
      </c>
      <c r="Z171" s="25" t="e">
        <f>IF('Crisis Indicator Data'!#REF!="No Data",1,IF(#REF!&lt;&gt;"",1,0))</f>
        <v>#REF!</v>
      </c>
      <c r="AA171" s="25" t="e">
        <f>IF('Crisis Indicator Data'!#REF!="No Data",1,IF(#REF!&lt;&gt;"",1,0))</f>
        <v>#REF!</v>
      </c>
      <c r="AB171" s="25" t="e">
        <f>IF('Crisis Indicator Data'!#REF!="No Data",1,IF(#REF!&lt;&gt;"",1,0))</f>
        <v>#REF!</v>
      </c>
      <c r="AC171" s="25" t="e">
        <f>IF('Crisis Indicator Data'!#REF!="No Data",1,IF(#REF!&lt;&gt;"",1,0))</f>
        <v>#REF!</v>
      </c>
      <c r="AD171" s="25" t="e">
        <f>IF('Crisis Indicator Data'!#REF!="No Data",1,IF(#REF!&lt;&gt;"",1,0))</f>
        <v>#REF!</v>
      </c>
      <c r="AE171" s="25" t="e">
        <f>IF('Crisis Indicator Data'!#REF!="No Data",1,IF(#REF!&lt;&gt;"",1,0))</f>
        <v>#REF!</v>
      </c>
      <c r="AF171" s="25" t="e">
        <f>IF('Crisis Indicator Data'!#REF!="No Data",1,IF(#REF!&lt;&gt;"",1,0))</f>
        <v>#REF!</v>
      </c>
      <c r="AG171" s="25" t="e">
        <f>IF('Crisis Indicator Data'!#REF!="No Data",1,IF(#REF!&lt;&gt;"",1,0))</f>
        <v>#REF!</v>
      </c>
      <c r="AH171" s="25" t="e">
        <f>IF('Crisis Indicator Data'!#REF!="No Data",1,IF(#REF!&lt;&gt;"",1,0))</f>
        <v>#REF!</v>
      </c>
      <c r="AI171" s="25" t="e">
        <f>IF('Crisis Indicator Data'!#REF!="No Data",1,IF(#REF!&lt;&gt;"",1,0))</f>
        <v>#REF!</v>
      </c>
      <c r="AJ171" s="25" t="e">
        <f>IF('Crisis Indicator Data'!#REF!="No Data",1,IF(#REF!&lt;&gt;"",1,0))</f>
        <v>#REF!</v>
      </c>
      <c r="AK171" s="25" t="e">
        <f>IF('Crisis Indicator Data'!#REF!="No Data",1,IF(#REF!&lt;&gt;"",1,0))</f>
        <v>#REF!</v>
      </c>
      <c r="AL171" s="25" t="e">
        <f>IF('Crisis Indicator Data'!#REF!="No Data",1,IF(#REF!&lt;&gt;"",1,0))</f>
        <v>#REF!</v>
      </c>
      <c r="AM171" s="25" t="e">
        <f>IF('Crisis Indicator Data'!#REF!="No Data",1,IF(#REF!&lt;&gt;"",1,0))</f>
        <v>#REF!</v>
      </c>
      <c r="AN171" s="25" t="e">
        <f>IF('Crisis Indicator Data'!#REF!="No Data",1,IF(#REF!&lt;&gt;"",1,0))</f>
        <v>#REF!</v>
      </c>
      <c r="AO171" s="25" t="e">
        <f>IF('Crisis Indicator Data'!#REF!="No Data",1,IF(#REF!&lt;&gt;"",1,0))</f>
        <v>#REF!</v>
      </c>
      <c r="AP171" s="25" t="e">
        <f>IF('Crisis Indicator Data'!#REF!="No Data",1,IF(#REF!&lt;&gt;"",1,0))</f>
        <v>#REF!</v>
      </c>
      <c r="AQ171" s="25" t="e">
        <f>IF('Crisis Indicator Data'!#REF!="No Data",1,IF(#REF!&lt;&gt;"",1,0))</f>
        <v>#REF!</v>
      </c>
      <c r="AR171" s="25" t="e">
        <f>IF('Crisis Indicator Data'!#REF!="No Data",1,IF(#REF!&lt;&gt;"",1,0))</f>
        <v>#REF!</v>
      </c>
      <c r="AS171" s="25" t="e">
        <f>IF('Crisis Indicator Data'!#REF!="No Data",1,IF(#REF!&lt;&gt;"",1,0))</f>
        <v>#REF!</v>
      </c>
      <c r="AT171" s="25" t="e">
        <f>IF('Crisis Indicator Data'!#REF!="No Data",1,IF(#REF!&lt;&gt;"",1,0))</f>
        <v>#REF!</v>
      </c>
      <c r="AU171" s="25" t="e">
        <f>IF('Crisis Indicator Data'!#REF!="No Data",1,IF(#REF!&lt;&gt;"",1,0))</f>
        <v>#REF!</v>
      </c>
      <c r="AV171" s="25" t="e">
        <f>IF('Crisis Indicator Data'!#REF!="No Data",1,IF(#REF!&lt;&gt;"",1,0))</f>
        <v>#REF!</v>
      </c>
      <c r="AW171" s="25" t="e">
        <f>IF('Crisis Indicator Data'!#REF!="No Data",1,IF(#REF!&lt;&gt;"",1,0))</f>
        <v>#REF!</v>
      </c>
      <c r="AX171" s="25" t="e">
        <f>IF('Crisis Indicator Data'!#REF!="No Data",1,IF(#REF!&lt;&gt;"",1,0))</f>
        <v>#REF!</v>
      </c>
      <c r="AY171" s="25" t="e">
        <f>IF('Crisis Indicator Data'!#REF!="No Data",1,IF(#REF!&lt;&gt;"",1,0))</f>
        <v>#REF!</v>
      </c>
      <c r="AZ171" s="25" t="e">
        <f>IF('Crisis Indicator Data'!#REF!="No Data",1,IF(#REF!&lt;&gt;"",1,0))</f>
        <v>#REF!</v>
      </c>
      <c r="BA171" t="e">
        <f t="shared" si="10"/>
        <v>#REF!</v>
      </c>
      <c r="BB171" s="27" t="e">
        <f t="shared" si="11"/>
        <v>#REF!</v>
      </c>
    </row>
    <row r="172" spans="1:54" x14ac:dyDescent="0.35">
      <c r="A172" t="s">
        <v>8039</v>
      </c>
      <c r="B172" s="25" t="e">
        <f>IF('Crisis Indicator Data'!#REF!="No Data",1,IF(#REF!&lt;&gt;"",1,0))</f>
        <v>#REF!</v>
      </c>
      <c r="C172" s="25" t="e">
        <f>IF('Crisis Indicator Data'!#REF!="No Data",1,IF(#REF!&lt;&gt;"",1,0))</f>
        <v>#REF!</v>
      </c>
      <c r="D172" s="25" t="e">
        <f>IF('Crisis Indicator Data'!#REF!="No Data",1,IF(#REF!&lt;&gt;"",1,0))</f>
        <v>#REF!</v>
      </c>
      <c r="E172" s="25" t="e">
        <f>IF('Crisis Indicator Data'!#REF!="No Data",1,IF(#REF!&lt;&gt;"",1,0))</f>
        <v>#REF!</v>
      </c>
      <c r="F172" s="25" t="e">
        <f>IF('Crisis Indicator Data'!#REF!="No Data",1,IF(#REF!&lt;&gt;"",1,0))</f>
        <v>#REF!</v>
      </c>
      <c r="G172" s="25" t="e">
        <f>IF('Crisis Indicator Data'!#REF!="No Data",1,IF(#REF!&lt;&gt;"",1,0))</f>
        <v>#REF!</v>
      </c>
      <c r="H172" s="25" t="e">
        <f>IF('Crisis Indicator Data'!#REF!="No Data",1,IF(#REF!&lt;&gt;"",1,0))</f>
        <v>#REF!</v>
      </c>
      <c r="I172" s="25" t="e">
        <f>IF('Crisis Indicator Data'!#REF!="No Data",1,IF(#REF!&lt;&gt;"",1,0))</f>
        <v>#REF!</v>
      </c>
      <c r="J172" s="25" t="e">
        <f>IF('Crisis Indicator Data'!#REF!="No Data",1,IF(#REF!&lt;&gt;"",1,0))</f>
        <v>#REF!</v>
      </c>
      <c r="K172" s="25" t="e">
        <f>IF('Crisis Indicator Data'!#REF!="No Data",1,IF(#REF!&lt;&gt;"",1,0))</f>
        <v>#REF!</v>
      </c>
      <c r="L172" s="25" t="e">
        <f>IF('Crisis Indicator Data'!#REF!="No Data",1,IF(#REF!&lt;&gt;"",1,0))</f>
        <v>#REF!</v>
      </c>
      <c r="M172" s="25" t="e">
        <f>IF('Crisis Indicator Data'!#REF!="No Data",1,IF(#REF!&lt;&gt;"",1,0))</f>
        <v>#REF!</v>
      </c>
      <c r="N172" s="25" t="e">
        <f>IF('Crisis Indicator Data'!#REF!="No Data",1,IF(#REF!&lt;&gt;"",1,0))</f>
        <v>#REF!</v>
      </c>
      <c r="O172" s="25" t="e">
        <f>IF('Crisis Indicator Data'!#REF!="No Data",1,IF(#REF!&lt;&gt;"",1,0))</f>
        <v>#REF!</v>
      </c>
      <c r="P172" s="25" t="e">
        <f>IF('Crisis Indicator Data'!#REF!="No Data",1,IF(#REF!&lt;&gt;"",1,0))</f>
        <v>#REF!</v>
      </c>
      <c r="Q172" s="25" t="e">
        <f>IF('Crisis Indicator Data'!#REF!="No Data",1,IF(#REF!&lt;&gt;"",1,0))</f>
        <v>#REF!</v>
      </c>
      <c r="R172" s="25" t="e">
        <f>IF('Crisis Indicator Data'!#REF!="No Data",1,IF(#REF!&lt;&gt;"",1,0))</f>
        <v>#REF!</v>
      </c>
      <c r="S172" s="25" t="e">
        <f>IF('Crisis Indicator Data'!#REF!="No Data",1,IF(#REF!&lt;&gt;"",1,0))</f>
        <v>#REF!</v>
      </c>
      <c r="T172" s="25" t="e">
        <f>IF('Crisis Indicator Data'!#REF!="No Data",1,IF(#REF!&lt;&gt;"",1,0))</f>
        <v>#REF!</v>
      </c>
      <c r="U172" s="25" t="e">
        <f>IF('Crisis Indicator Data'!#REF!="No Data",1,IF(#REF!&lt;&gt;"",1,0))</f>
        <v>#REF!</v>
      </c>
      <c r="V172" s="25" t="e">
        <f>IF('Crisis Indicator Data'!#REF!="No Data",1,IF(#REF!&lt;&gt;"",1,0))</f>
        <v>#REF!</v>
      </c>
      <c r="W172" s="25" t="e">
        <f>IF('Crisis Indicator Data'!#REF!="No Data",1,IF(#REF!&lt;&gt;"",1,0))</f>
        <v>#REF!</v>
      </c>
      <c r="X172" s="25" t="e">
        <f>IF('Crisis Indicator Data'!#REF!="No Data",1,IF(#REF!&lt;&gt;"",1,0))</f>
        <v>#REF!</v>
      </c>
      <c r="Y172" s="25" t="e">
        <f>IF('Crisis Indicator Data'!#REF!="No Data",1,IF(#REF!&lt;&gt;"",1,0))</f>
        <v>#REF!</v>
      </c>
      <c r="Z172" s="25" t="e">
        <f>IF('Crisis Indicator Data'!#REF!="No Data",1,IF(#REF!&lt;&gt;"",1,0))</f>
        <v>#REF!</v>
      </c>
      <c r="AA172" s="25" t="e">
        <f>IF('Crisis Indicator Data'!#REF!="No Data",1,IF(#REF!&lt;&gt;"",1,0))</f>
        <v>#REF!</v>
      </c>
      <c r="AB172" s="25" t="e">
        <f>IF('Crisis Indicator Data'!#REF!="No Data",1,IF(#REF!&lt;&gt;"",1,0))</f>
        <v>#REF!</v>
      </c>
      <c r="AC172" s="25" t="e">
        <f>IF('Crisis Indicator Data'!#REF!="No Data",1,IF(#REF!&lt;&gt;"",1,0))</f>
        <v>#REF!</v>
      </c>
      <c r="AD172" s="25" t="e">
        <f>IF('Crisis Indicator Data'!#REF!="No Data",1,IF(#REF!&lt;&gt;"",1,0))</f>
        <v>#REF!</v>
      </c>
      <c r="AE172" s="25" t="e">
        <f>IF('Crisis Indicator Data'!#REF!="No Data",1,IF(#REF!&lt;&gt;"",1,0))</f>
        <v>#REF!</v>
      </c>
      <c r="AF172" s="25" t="e">
        <f>IF('Crisis Indicator Data'!#REF!="No Data",1,IF(#REF!&lt;&gt;"",1,0))</f>
        <v>#REF!</v>
      </c>
      <c r="AG172" s="25" t="e">
        <f>IF('Crisis Indicator Data'!#REF!="No Data",1,IF(#REF!&lt;&gt;"",1,0))</f>
        <v>#REF!</v>
      </c>
      <c r="AH172" s="25" t="e">
        <f>IF('Crisis Indicator Data'!#REF!="No Data",1,IF(#REF!&lt;&gt;"",1,0))</f>
        <v>#REF!</v>
      </c>
      <c r="AI172" s="25" t="e">
        <f>IF('Crisis Indicator Data'!#REF!="No Data",1,IF(#REF!&lt;&gt;"",1,0))</f>
        <v>#REF!</v>
      </c>
      <c r="AJ172" s="25" t="e">
        <f>IF('Crisis Indicator Data'!#REF!="No Data",1,IF(#REF!&lt;&gt;"",1,0))</f>
        <v>#REF!</v>
      </c>
      <c r="AK172" s="25" t="e">
        <f>IF('Crisis Indicator Data'!#REF!="No Data",1,IF(#REF!&lt;&gt;"",1,0))</f>
        <v>#REF!</v>
      </c>
      <c r="AL172" s="25" t="e">
        <f>IF('Crisis Indicator Data'!#REF!="No Data",1,IF(#REF!&lt;&gt;"",1,0))</f>
        <v>#REF!</v>
      </c>
      <c r="AM172" s="25" t="e">
        <f>IF('Crisis Indicator Data'!#REF!="No Data",1,IF(#REF!&lt;&gt;"",1,0))</f>
        <v>#REF!</v>
      </c>
      <c r="AN172" s="25" t="e">
        <f>IF('Crisis Indicator Data'!#REF!="No Data",1,IF(#REF!&lt;&gt;"",1,0))</f>
        <v>#REF!</v>
      </c>
      <c r="AO172" s="25" t="e">
        <f>IF('Crisis Indicator Data'!#REF!="No Data",1,IF(#REF!&lt;&gt;"",1,0))</f>
        <v>#REF!</v>
      </c>
      <c r="AP172" s="25" t="e">
        <f>IF('Crisis Indicator Data'!#REF!="No Data",1,IF(#REF!&lt;&gt;"",1,0))</f>
        <v>#REF!</v>
      </c>
      <c r="AQ172" s="25" t="e">
        <f>IF('Crisis Indicator Data'!#REF!="No Data",1,IF(#REF!&lt;&gt;"",1,0))</f>
        <v>#REF!</v>
      </c>
      <c r="AR172" s="25" t="e">
        <f>IF('Crisis Indicator Data'!#REF!="No Data",1,IF(#REF!&lt;&gt;"",1,0))</f>
        <v>#REF!</v>
      </c>
      <c r="AS172" s="25" t="e">
        <f>IF('Crisis Indicator Data'!#REF!="No Data",1,IF(#REF!&lt;&gt;"",1,0))</f>
        <v>#REF!</v>
      </c>
      <c r="AT172" s="25" t="e">
        <f>IF('Crisis Indicator Data'!#REF!="No Data",1,IF(#REF!&lt;&gt;"",1,0))</f>
        <v>#REF!</v>
      </c>
      <c r="AU172" s="25" t="e">
        <f>IF('Crisis Indicator Data'!#REF!="No Data",1,IF(#REF!&lt;&gt;"",1,0))</f>
        <v>#REF!</v>
      </c>
      <c r="AV172" s="25" t="e">
        <f>IF('Crisis Indicator Data'!#REF!="No Data",1,IF(#REF!&lt;&gt;"",1,0))</f>
        <v>#REF!</v>
      </c>
      <c r="AW172" s="25" t="e">
        <f>IF('Crisis Indicator Data'!#REF!="No Data",1,IF(#REF!&lt;&gt;"",1,0))</f>
        <v>#REF!</v>
      </c>
      <c r="AX172" s="25" t="e">
        <f>IF('Crisis Indicator Data'!#REF!="No Data",1,IF(#REF!&lt;&gt;"",1,0))</f>
        <v>#REF!</v>
      </c>
      <c r="AY172" s="25" t="e">
        <f>IF('Crisis Indicator Data'!#REF!="No Data",1,IF(#REF!&lt;&gt;"",1,0))</f>
        <v>#REF!</v>
      </c>
      <c r="AZ172" s="25" t="e">
        <f>IF('Crisis Indicator Data'!#REF!="No Data",1,IF(#REF!&lt;&gt;"",1,0))</f>
        <v>#REF!</v>
      </c>
      <c r="BA172" t="e">
        <f t="shared" si="10"/>
        <v>#REF!</v>
      </c>
      <c r="BB172" s="27" t="e">
        <f t="shared" si="11"/>
        <v>#REF!</v>
      </c>
    </row>
    <row r="173" spans="1:54" x14ac:dyDescent="0.35">
      <c r="A173" t="s">
        <v>8032</v>
      </c>
      <c r="B173" s="25" t="e">
        <f>IF('Crisis Indicator Data'!#REF!="No Data",1,IF(#REF!&lt;&gt;"",1,0))</f>
        <v>#REF!</v>
      </c>
      <c r="C173" s="25" t="e">
        <f>IF('Crisis Indicator Data'!#REF!="No Data",1,IF(#REF!&lt;&gt;"",1,0))</f>
        <v>#REF!</v>
      </c>
      <c r="D173" s="25" t="e">
        <f>IF('Crisis Indicator Data'!#REF!="No Data",1,IF(#REF!&lt;&gt;"",1,0))</f>
        <v>#REF!</v>
      </c>
      <c r="E173" s="25" t="e">
        <f>IF('Crisis Indicator Data'!#REF!="No Data",1,IF(#REF!&lt;&gt;"",1,0))</f>
        <v>#REF!</v>
      </c>
      <c r="F173" s="25" t="e">
        <f>IF('Crisis Indicator Data'!#REF!="No Data",1,IF(#REF!&lt;&gt;"",1,0))</f>
        <v>#REF!</v>
      </c>
      <c r="G173" s="25" t="e">
        <f>IF('Crisis Indicator Data'!#REF!="No Data",1,IF(#REF!&lt;&gt;"",1,0))</f>
        <v>#REF!</v>
      </c>
      <c r="H173" s="25" t="e">
        <f>IF('Crisis Indicator Data'!#REF!="No Data",1,IF(#REF!&lt;&gt;"",1,0))</f>
        <v>#REF!</v>
      </c>
      <c r="I173" s="25" t="e">
        <f>IF('Crisis Indicator Data'!#REF!="No Data",1,IF(#REF!&lt;&gt;"",1,0))</f>
        <v>#REF!</v>
      </c>
      <c r="J173" s="25" t="e">
        <f>IF('Crisis Indicator Data'!#REF!="No Data",1,IF(#REF!&lt;&gt;"",1,0))</f>
        <v>#REF!</v>
      </c>
      <c r="K173" s="25" t="e">
        <f>IF('Crisis Indicator Data'!#REF!="No Data",1,IF(#REF!&lt;&gt;"",1,0))</f>
        <v>#REF!</v>
      </c>
      <c r="L173" s="25" t="e">
        <f>IF('Crisis Indicator Data'!#REF!="No Data",1,IF(#REF!&lt;&gt;"",1,0))</f>
        <v>#REF!</v>
      </c>
      <c r="M173" s="25" t="e">
        <f>IF('Crisis Indicator Data'!#REF!="No Data",1,IF(#REF!&lt;&gt;"",1,0))</f>
        <v>#REF!</v>
      </c>
      <c r="N173" s="25" t="e">
        <f>IF('Crisis Indicator Data'!#REF!="No Data",1,IF(#REF!&lt;&gt;"",1,0))</f>
        <v>#REF!</v>
      </c>
      <c r="O173" s="25" t="e">
        <f>IF('Crisis Indicator Data'!#REF!="No Data",1,IF(#REF!&lt;&gt;"",1,0))</f>
        <v>#REF!</v>
      </c>
      <c r="P173" s="25" t="e">
        <f>IF('Crisis Indicator Data'!#REF!="No Data",1,IF(#REF!&lt;&gt;"",1,0))</f>
        <v>#REF!</v>
      </c>
      <c r="Q173" s="25" t="e">
        <f>IF('Crisis Indicator Data'!#REF!="No Data",1,IF(#REF!&lt;&gt;"",1,0))</f>
        <v>#REF!</v>
      </c>
      <c r="R173" s="25" t="e">
        <f>IF('Crisis Indicator Data'!#REF!="No Data",1,IF(#REF!&lt;&gt;"",1,0))</f>
        <v>#REF!</v>
      </c>
      <c r="S173" s="25" t="e">
        <f>IF('Crisis Indicator Data'!#REF!="No Data",1,IF(#REF!&lt;&gt;"",1,0))</f>
        <v>#REF!</v>
      </c>
      <c r="T173" s="25" t="e">
        <f>IF('Crisis Indicator Data'!#REF!="No Data",1,IF(#REF!&lt;&gt;"",1,0))</f>
        <v>#REF!</v>
      </c>
      <c r="U173" s="25" t="e">
        <f>IF('Crisis Indicator Data'!#REF!="No Data",1,IF(#REF!&lt;&gt;"",1,0))</f>
        <v>#REF!</v>
      </c>
      <c r="V173" s="25" t="e">
        <f>IF('Crisis Indicator Data'!#REF!="No Data",1,IF(#REF!&lt;&gt;"",1,0))</f>
        <v>#REF!</v>
      </c>
      <c r="W173" s="25" t="e">
        <f>IF('Crisis Indicator Data'!#REF!="No Data",1,IF(#REF!&lt;&gt;"",1,0))</f>
        <v>#REF!</v>
      </c>
      <c r="X173" s="25" t="e">
        <f>IF('Crisis Indicator Data'!#REF!="No Data",1,IF(#REF!&lt;&gt;"",1,0))</f>
        <v>#REF!</v>
      </c>
      <c r="Y173" s="25" t="e">
        <f>IF('Crisis Indicator Data'!#REF!="No Data",1,IF(#REF!&lt;&gt;"",1,0))</f>
        <v>#REF!</v>
      </c>
      <c r="Z173" s="25" t="e">
        <f>IF('Crisis Indicator Data'!#REF!="No Data",1,IF(#REF!&lt;&gt;"",1,0))</f>
        <v>#REF!</v>
      </c>
      <c r="AA173" s="25" t="e">
        <f>IF('Crisis Indicator Data'!#REF!="No Data",1,IF(#REF!&lt;&gt;"",1,0))</f>
        <v>#REF!</v>
      </c>
      <c r="AB173" s="25" t="e">
        <f>IF('Crisis Indicator Data'!#REF!="No Data",1,IF(#REF!&lt;&gt;"",1,0))</f>
        <v>#REF!</v>
      </c>
      <c r="AC173" s="25" t="e">
        <f>IF('Crisis Indicator Data'!#REF!="No Data",1,IF(#REF!&lt;&gt;"",1,0))</f>
        <v>#REF!</v>
      </c>
      <c r="AD173" s="25" t="e">
        <f>IF('Crisis Indicator Data'!#REF!="No Data",1,IF(#REF!&lt;&gt;"",1,0))</f>
        <v>#REF!</v>
      </c>
      <c r="AE173" s="25" t="e">
        <f>IF('Crisis Indicator Data'!#REF!="No Data",1,IF(#REF!&lt;&gt;"",1,0))</f>
        <v>#REF!</v>
      </c>
      <c r="AF173" s="25" t="e">
        <f>IF('Crisis Indicator Data'!#REF!="No Data",1,IF(#REF!&lt;&gt;"",1,0))</f>
        <v>#REF!</v>
      </c>
      <c r="AG173" s="25" t="e">
        <f>IF('Crisis Indicator Data'!#REF!="No Data",1,IF(#REF!&lt;&gt;"",1,0))</f>
        <v>#REF!</v>
      </c>
      <c r="AH173" s="25" t="e">
        <f>IF('Crisis Indicator Data'!#REF!="No Data",1,IF(#REF!&lt;&gt;"",1,0))</f>
        <v>#REF!</v>
      </c>
      <c r="AI173" s="25" t="e">
        <f>IF('Crisis Indicator Data'!#REF!="No Data",1,IF(#REF!&lt;&gt;"",1,0))</f>
        <v>#REF!</v>
      </c>
      <c r="AJ173" s="25" t="e">
        <f>IF('Crisis Indicator Data'!#REF!="No Data",1,IF(#REF!&lt;&gt;"",1,0))</f>
        <v>#REF!</v>
      </c>
      <c r="AK173" s="25" t="e">
        <f>IF('Crisis Indicator Data'!#REF!="No Data",1,IF(#REF!&lt;&gt;"",1,0))</f>
        <v>#REF!</v>
      </c>
      <c r="AL173" s="25" t="e">
        <f>IF('Crisis Indicator Data'!#REF!="No Data",1,IF(#REF!&lt;&gt;"",1,0))</f>
        <v>#REF!</v>
      </c>
      <c r="AM173" s="25" t="e">
        <f>IF('Crisis Indicator Data'!#REF!="No Data",1,IF(#REF!&lt;&gt;"",1,0))</f>
        <v>#REF!</v>
      </c>
      <c r="AN173" s="25" t="e">
        <f>IF('Crisis Indicator Data'!#REF!="No Data",1,IF(#REF!&lt;&gt;"",1,0))</f>
        <v>#REF!</v>
      </c>
      <c r="AO173" s="25" t="e">
        <f>IF('Crisis Indicator Data'!#REF!="No Data",1,IF(#REF!&lt;&gt;"",1,0))</f>
        <v>#REF!</v>
      </c>
      <c r="AP173" s="25" t="e">
        <f>IF('Crisis Indicator Data'!#REF!="No Data",1,IF(#REF!&lt;&gt;"",1,0))</f>
        <v>#REF!</v>
      </c>
      <c r="AQ173" s="25" t="e">
        <f>IF('Crisis Indicator Data'!#REF!="No Data",1,IF(#REF!&lt;&gt;"",1,0))</f>
        <v>#REF!</v>
      </c>
      <c r="AR173" s="25" t="e">
        <f>IF('Crisis Indicator Data'!#REF!="No Data",1,IF(#REF!&lt;&gt;"",1,0))</f>
        <v>#REF!</v>
      </c>
      <c r="AS173" s="25" t="e">
        <f>IF('Crisis Indicator Data'!#REF!="No Data",1,IF(#REF!&lt;&gt;"",1,0))</f>
        <v>#REF!</v>
      </c>
      <c r="AT173" s="25" t="e">
        <f>IF('Crisis Indicator Data'!#REF!="No Data",1,IF(#REF!&lt;&gt;"",1,0))</f>
        <v>#REF!</v>
      </c>
      <c r="AU173" s="25" t="e">
        <f>IF('Crisis Indicator Data'!#REF!="No Data",1,IF(#REF!&lt;&gt;"",1,0))</f>
        <v>#REF!</v>
      </c>
      <c r="AV173" s="25" t="e">
        <f>IF('Crisis Indicator Data'!#REF!="No Data",1,IF(#REF!&lt;&gt;"",1,0))</f>
        <v>#REF!</v>
      </c>
      <c r="AW173" s="25" t="e">
        <f>IF('Crisis Indicator Data'!#REF!="No Data",1,IF(#REF!&lt;&gt;"",1,0))</f>
        <v>#REF!</v>
      </c>
      <c r="AX173" s="25" t="e">
        <f>IF('Crisis Indicator Data'!#REF!="No Data",1,IF(#REF!&lt;&gt;"",1,0))</f>
        <v>#REF!</v>
      </c>
      <c r="AY173" s="25" t="e">
        <f>IF('Crisis Indicator Data'!#REF!="No Data",1,IF(#REF!&lt;&gt;"",1,0))</f>
        <v>#REF!</v>
      </c>
      <c r="AZ173" s="25" t="e">
        <f>IF('Crisis Indicator Data'!#REF!="No Data",1,IF(#REF!&lt;&gt;"",1,0))</f>
        <v>#REF!</v>
      </c>
      <c r="BA173" t="e">
        <f t="shared" si="10"/>
        <v>#REF!</v>
      </c>
      <c r="BB173" s="27" t="e">
        <f t="shared" si="11"/>
        <v>#REF!</v>
      </c>
    </row>
    <row r="174" spans="1:54" x14ac:dyDescent="0.35">
      <c r="A174" t="s">
        <v>8041</v>
      </c>
      <c r="B174" s="25" t="e">
        <f>IF('Crisis Indicator Data'!#REF!="No Data",1,IF(#REF!&lt;&gt;"",1,0))</f>
        <v>#REF!</v>
      </c>
      <c r="C174" s="25" t="e">
        <f>IF('Crisis Indicator Data'!#REF!="No Data",1,IF(#REF!&lt;&gt;"",1,0))</f>
        <v>#REF!</v>
      </c>
      <c r="D174" s="25" t="e">
        <f>IF('Crisis Indicator Data'!#REF!="No Data",1,IF(#REF!&lt;&gt;"",1,0))</f>
        <v>#REF!</v>
      </c>
      <c r="E174" s="25" t="e">
        <f>IF('Crisis Indicator Data'!#REF!="No Data",1,IF(#REF!&lt;&gt;"",1,0))</f>
        <v>#REF!</v>
      </c>
      <c r="F174" s="25" t="e">
        <f>IF('Crisis Indicator Data'!#REF!="No Data",1,IF(#REF!&lt;&gt;"",1,0))</f>
        <v>#REF!</v>
      </c>
      <c r="G174" s="25" t="e">
        <f>IF('Crisis Indicator Data'!#REF!="No Data",1,IF(#REF!&lt;&gt;"",1,0))</f>
        <v>#REF!</v>
      </c>
      <c r="H174" s="25" t="e">
        <f>IF('Crisis Indicator Data'!#REF!="No Data",1,IF(#REF!&lt;&gt;"",1,0))</f>
        <v>#REF!</v>
      </c>
      <c r="I174" s="25" t="e">
        <f>IF('Crisis Indicator Data'!#REF!="No Data",1,IF(#REF!&lt;&gt;"",1,0))</f>
        <v>#REF!</v>
      </c>
      <c r="J174" s="25" t="e">
        <f>IF('Crisis Indicator Data'!#REF!="No Data",1,IF(#REF!&lt;&gt;"",1,0))</f>
        <v>#REF!</v>
      </c>
      <c r="K174" s="25" t="e">
        <f>IF('Crisis Indicator Data'!#REF!="No Data",1,IF(#REF!&lt;&gt;"",1,0))</f>
        <v>#REF!</v>
      </c>
      <c r="L174" s="25" t="e">
        <f>IF('Crisis Indicator Data'!#REF!="No Data",1,IF(#REF!&lt;&gt;"",1,0))</f>
        <v>#REF!</v>
      </c>
      <c r="M174" s="25" t="e">
        <f>IF('Crisis Indicator Data'!#REF!="No Data",1,IF(#REF!&lt;&gt;"",1,0))</f>
        <v>#REF!</v>
      </c>
      <c r="N174" s="25" t="e">
        <f>IF('Crisis Indicator Data'!#REF!="No Data",1,IF(#REF!&lt;&gt;"",1,0))</f>
        <v>#REF!</v>
      </c>
      <c r="O174" s="25" t="e">
        <f>IF('Crisis Indicator Data'!#REF!="No Data",1,IF(#REF!&lt;&gt;"",1,0))</f>
        <v>#REF!</v>
      </c>
      <c r="P174" s="25" t="e">
        <f>IF('Crisis Indicator Data'!#REF!="No Data",1,IF(#REF!&lt;&gt;"",1,0))</f>
        <v>#REF!</v>
      </c>
      <c r="Q174" s="25" t="e">
        <f>IF('Crisis Indicator Data'!#REF!="No Data",1,IF(#REF!&lt;&gt;"",1,0))</f>
        <v>#REF!</v>
      </c>
      <c r="R174" s="25" t="e">
        <f>IF('Crisis Indicator Data'!#REF!="No Data",1,IF(#REF!&lt;&gt;"",1,0))</f>
        <v>#REF!</v>
      </c>
      <c r="S174" s="25" t="e">
        <f>IF('Crisis Indicator Data'!#REF!="No Data",1,IF(#REF!&lt;&gt;"",1,0))</f>
        <v>#REF!</v>
      </c>
      <c r="T174" s="25" t="e">
        <f>IF('Crisis Indicator Data'!#REF!="No Data",1,IF(#REF!&lt;&gt;"",1,0))</f>
        <v>#REF!</v>
      </c>
      <c r="U174" s="25" t="e">
        <f>IF('Crisis Indicator Data'!#REF!="No Data",1,IF(#REF!&lt;&gt;"",1,0))</f>
        <v>#REF!</v>
      </c>
      <c r="V174" s="25" t="e">
        <f>IF('Crisis Indicator Data'!#REF!="No Data",1,IF(#REF!&lt;&gt;"",1,0))</f>
        <v>#REF!</v>
      </c>
      <c r="W174" s="25" t="e">
        <f>IF('Crisis Indicator Data'!#REF!="No Data",1,IF(#REF!&lt;&gt;"",1,0))</f>
        <v>#REF!</v>
      </c>
      <c r="X174" s="25" t="e">
        <f>IF('Crisis Indicator Data'!#REF!="No Data",1,IF(#REF!&lt;&gt;"",1,0))</f>
        <v>#REF!</v>
      </c>
      <c r="Y174" s="25" t="e">
        <f>IF('Crisis Indicator Data'!#REF!="No Data",1,IF(#REF!&lt;&gt;"",1,0))</f>
        <v>#REF!</v>
      </c>
      <c r="Z174" s="25" t="e">
        <f>IF('Crisis Indicator Data'!#REF!="No Data",1,IF(#REF!&lt;&gt;"",1,0))</f>
        <v>#REF!</v>
      </c>
      <c r="AA174" s="25" t="e">
        <f>IF('Crisis Indicator Data'!#REF!="No Data",1,IF(#REF!&lt;&gt;"",1,0))</f>
        <v>#REF!</v>
      </c>
      <c r="AB174" s="25" t="e">
        <f>IF('Crisis Indicator Data'!#REF!="No Data",1,IF(#REF!&lt;&gt;"",1,0))</f>
        <v>#REF!</v>
      </c>
      <c r="AC174" s="25" t="e">
        <f>IF('Crisis Indicator Data'!#REF!="No Data",1,IF(#REF!&lt;&gt;"",1,0))</f>
        <v>#REF!</v>
      </c>
      <c r="AD174" s="25" t="e">
        <f>IF('Crisis Indicator Data'!#REF!="No Data",1,IF(#REF!&lt;&gt;"",1,0))</f>
        <v>#REF!</v>
      </c>
      <c r="AE174" s="25" t="e">
        <f>IF('Crisis Indicator Data'!#REF!="No Data",1,IF(#REF!&lt;&gt;"",1,0))</f>
        <v>#REF!</v>
      </c>
      <c r="AF174" s="25" t="e">
        <f>IF('Crisis Indicator Data'!#REF!="No Data",1,IF(#REF!&lt;&gt;"",1,0))</f>
        <v>#REF!</v>
      </c>
      <c r="AG174" s="25" t="e">
        <f>IF('Crisis Indicator Data'!#REF!="No Data",1,IF(#REF!&lt;&gt;"",1,0))</f>
        <v>#REF!</v>
      </c>
      <c r="AH174" s="25" t="e">
        <f>IF('Crisis Indicator Data'!#REF!="No Data",1,IF(#REF!&lt;&gt;"",1,0))</f>
        <v>#REF!</v>
      </c>
      <c r="AI174" s="25" t="e">
        <f>IF('Crisis Indicator Data'!#REF!="No Data",1,IF(#REF!&lt;&gt;"",1,0))</f>
        <v>#REF!</v>
      </c>
      <c r="AJ174" s="25" t="e">
        <f>IF('Crisis Indicator Data'!#REF!="No Data",1,IF(#REF!&lt;&gt;"",1,0))</f>
        <v>#REF!</v>
      </c>
      <c r="AK174" s="25" t="e">
        <f>IF('Crisis Indicator Data'!#REF!="No Data",1,IF(#REF!&lt;&gt;"",1,0))</f>
        <v>#REF!</v>
      </c>
      <c r="AL174" s="25" t="e">
        <f>IF('Crisis Indicator Data'!#REF!="No Data",1,IF(#REF!&lt;&gt;"",1,0))</f>
        <v>#REF!</v>
      </c>
      <c r="AM174" s="25" t="e">
        <f>IF('Crisis Indicator Data'!#REF!="No Data",1,IF(#REF!&lt;&gt;"",1,0))</f>
        <v>#REF!</v>
      </c>
      <c r="AN174" s="25" t="e">
        <f>IF('Crisis Indicator Data'!#REF!="No Data",1,IF(#REF!&lt;&gt;"",1,0))</f>
        <v>#REF!</v>
      </c>
      <c r="AO174" s="25" t="e">
        <f>IF('Crisis Indicator Data'!#REF!="No Data",1,IF(#REF!&lt;&gt;"",1,0))</f>
        <v>#REF!</v>
      </c>
      <c r="AP174" s="25" t="e">
        <f>IF('Crisis Indicator Data'!#REF!="No Data",1,IF(#REF!&lt;&gt;"",1,0))</f>
        <v>#REF!</v>
      </c>
      <c r="AQ174" s="25" t="e">
        <f>IF('Crisis Indicator Data'!#REF!="No Data",1,IF(#REF!&lt;&gt;"",1,0))</f>
        <v>#REF!</v>
      </c>
      <c r="AR174" s="25" t="e">
        <f>IF('Crisis Indicator Data'!#REF!="No Data",1,IF(#REF!&lt;&gt;"",1,0))</f>
        <v>#REF!</v>
      </c>
      <c r="AS174" s="25" t="e">
        <f>IF('Crisis Indicator Data'!#REF!="No Data",1,IF(#REF!&lt;&gt;"",1,0))</f>
        <v>#REF!</v>
      </c>
      <c r="AT174" s="25" t="e">
        <f>IF('Crisis Indicator Data'!#REF!="No Data",1,IF(#REF!&lt;&gt;"",1,0))</f>
        <v>#REF!</v>
      </c>
      <c r="AU174" s="25" t="e">
        <f>IF('Crisis Indicator Data'!#REF!="No Data",1,IF(#REF!&lt;&gt;"",1,0))</f>
        <v>#REF!</v>
      </c>
      <c r="AV174" s="25" t="e">
        <f>IF('Crisis Indicator Data'!#REF!="No Data",1,IF(#REF!&lt;&gt;"",1,0))</f>
        <v>#REF!</v>
      </c>
      <c r="AW174" s="25" t="e">
        <f>IF('Crisis Indicator Data'!#REF!="No Data",1,IF(#REF!&lt;&gt;"",1,0))</f>
        <v>#REF!</v>
      </c>
      <c r="AX174" s="25" t="e">
        <f>IF('Crisis Indicator Data'!#REF!="No Data",1,IF(#REF!&lt;&gt;"",1,0))</f>
        <v>#REF!</v>
      </c>
      <c r="AY174" s="25" t="e">
        <f>IF('Crisis Indicator Data'!#REF!="No Data",1,IF(#REF!&lt;&gt;"",1,0))</f>
        <v>#REF!</v>
      </c>
      <c r="AZ174" s="25" t="e">
        <f>IF('Crisis Indicator Data'!#REF!="No Data",1,IF(#REF!&lt;&gt;"",1,0))</f>
        <v>#REF!</v>
      </c>
      <c r="BA174" t="e">
        <f t="shared" si="10"/>
        <v>#REF!</v>
      </c>
      <c r="BB174" s="27" t="e">
        <f t="shared" si="11"/>
        <v>#REF!</v>
      </c>
    </row>
    <row r="175" spans="1:54" x14ac:dyDescent="0.35">
      <c r="A175" t="s">
        <v>8042</v>
      </c>
      <c r="B175" s="25" t="e">
        <f>IF('Crisis Indicator Data'!#REF!="No Data",1,IF(#REF!&lt;&gt;"",1,0))</f>
        <v>#REF!</v>
      </c>
      <c r="C175" s="25" t="e">
        <f>IF('Crisis Indicator Data'!#REF!="No Data",1,IF(#REF!&lt;&gt;"",1,0))</f>
        <v>#REF!</v>
      </c>
      <c r="D175" s="25" t="e">
        <f>IF('Crisis Indicator Data'!#REF!="No Data",1,IF(#REF!&lt;&gt;"",1,0))</f>
        <v>#REF!</v>
      </c>
      <c r="E175" s="25" t="e">
        <f>IF('Crisis Indicator Data'!#REF!="No Data",1,IF(#REF!&lt;&gt;"",1,0))</f>
        <v>#REF!</v>
      </c>
      <c r="F175" s="25" t="e">
        <f>IF('Crisis Indicator Data'!#REF!="No Data",1,IF(#REF!&lt;&gt;"",1,0))</f>
        <v>#REF!</v>
      </c>
      <c r="G175" s="25" t="e">
        <f>IF('Crisis Indicator Data'!#REF!="No Data",1,IF(#REF!&lt;&gt;"",1,0))</f>
        <v>#REF!</v>
      </c>
      <c r="H175" s="25" t="e">
        <f>IF('Crisis Indicator Data'!#REF!="No Data",1,IF(#REF!&lt;&gt;"",1,0))</f>
        <v>#REF!</v>
      </c>
      <c r="I175" s="25" t="e">
        <f>IF('Crisis Indicator Data'!#REF!="No Data",1,IF(#REF!&lt;&gt;"",1,0))</f>
        <v>#REF!</v>
      </c>
      <c r="J175" s="25" t="e">
        <f>IF('Crisis Indicator Data'!#REF!="No Data",1,IF(#REF!&lt;&gt;"",1,0))</f>
        <v>#REF!</v>
      </c>
      <c r="K175" s="25" t="e">
        <f>IF('Crisis Indicator Data'!#REF!="No Data",1,IF(#REF!&lt;&gt;"",1,0))</f>
        <v>#REF!</v>
      </c>
      <c r="L175" s="25" t="e">
        <f>IF('Crisis Indicator Data'!#REF!="No Data",1,IF(#REF!&lt;&gt;"",1,0))</f>
        <v>#REF!</v>
      </c>
      <c r="M175" s="25" t="e">
        <f>IF('Crisis Indicator Data'!#REF!="No Data",1,IF(#REF!&lt;&gt;"",1,0))</f>
        <v>#REF!</v>
      </c>
      <c r="N175" s="25" t="e">
        <f>IF('Crisis Indicator Data'!#REF!="No Data",1,IF(#REF!&lt;&gt;"",1,0))</f>
        <v>#REF!</v>
      </c>
      <c r="O175" s="25" t="e">
        <f>IF('Crisis Indicator Data'!#REF!="No Data",1,IF(#REF!&lt;&gt;"",1,0))</f>
        <v>#REF!</v>
      </c>
      <c r="P175" s="25" t="e">
        <f>IF('Crisis Indicator Data'!#REF!="No Data",1,IF(#REF!&lt;&gt;"",1,0))</f>
        <v>#REF!</v>
      </c>
      <c r="Q175" s="25" t="e">
        <f>IF('Crisis Indicator Data'!#REF!="No Data",1,IF(#REF!&lt;&gt;"",1,0))</f>
        <v>#REF!</v>
      </c>
      <c r="R175" s="25" t="e">
        <f>IF('Crisis Indicator Data'!#REF!="No Data",1,IF(#REF!&lt;&gt;"",1,0))</f>
        <v>#REF!</v>
      </c>
      <c r="S175" s="25" t="e">
        <f>IF('Crisis Indicator Data'!#REF!="No Data",1,IF(#REF!&lt;&gt;"",1,0))</f>
        <v>#REF!</v>
      </c>
      <c r="T175" s="25" t="e">
        <f>IF('Crisis Indicator Data'!#REF!="No Data",1,IF(#REF!&lt;&gt;"",1,0))</f>
        <v>#REF!</v>
      </c>
      <c r="U175" s="25" t="e">
        <f>IF('Crisis Indicator Data'!#REF!="No Data",1,IF(#REF!&lt;&gt;"",1,0))</f>
        <v>#REF!</v>
      </c>
      <c r="V175" s="25" t="e">
        <f>IF('Crisis Indicator Data'!#REF!="No Data",1,IF(#REF!&lt;&gt;"",1,0))</f>
        <v>#REF!</v>
      </c>
      <c r="W175" s="25" t="e">
        <f>IF('Crisis Indicator Data'!#REF!="No Data",1,IF(#REF!&lt;&gt;"",1,0))</f>
        <v>#REF!</v>
      </c>
      <c r="X175" s="25" t="e">
        <f>IF('Crisis Indicator Data'!#REF!="No Data",1,IF(#REF!&lt;&gt;"",1,0))</f>
        <v>#REF!</v>
      </c>
      <c r="Y175" s="25" t="e">
        <f>IF('Crisis Indicator Data'!#REF!="No Data",1,IF(#REF!&lt;&gt;"",1,0))</f>
        <v>#REF!</v>
      </c>
      <c r="Z175" s="25" t="e">
        <f>IF('Crisis Indicator Data'!#REF!="No Data",1,IF(#REF!&lt;&gt;"",1,0))</f>
        <v>#REF!</v>
      </c>
      <c r="AA175" s="25" t="e">
        <f>IF('Crisis Indicator Data'!#REF!="No Data",1,IF(#REF!&lt;&gt;"",1,0))</f>
        <v>#REF!</v>
      </c>
      <c r="AB175" s="25" t="e">
        <f>IF('Crisis Indicator Data'!#REF!="No Data",1,IF(#REF!&lt;&gt;"",1,0))</f>
        <v>#REF!</v>
      </c>
      <c r="AC175" s="25" t="e">
        <f>IF('Crisis Indicator Data'!#REF!="No Data",1,IF(#REF!&lt;&gt;"",1,0))</f>
        <v>#REF!</v>
      </c>
      <c r="AD175" s="25" t="e">
        <f>IF('Crisis Indicator Data'!#REF!="No Data",1,IF(#REF!&lt;&gt;"",1,0))</f>
        <v>#REF!</v>
      </c>
      <c r="AE175" s="25" t="e">
        <f>IF('Crisis Indicator Data'!#REF!="No Data",1,IF(#REF!&lt;&gt;"",1,0))</f>
        <v>#REF!</v>
      </c>
      <c r="AF175" s="25" t="e">
        <f>IF('Crisis Indicator Data'!#REF!="No Data",1,IF(#REF!&lt;&gt;"",1,0))</f>
        <v>#REF!</v>
      </c>
      <c r="AG175" s="25" t="e">
        <f>IF('Crisis Indicator Data'!#REF!="No Data",1,IF(#REF!&lt;&gt;"",1,0))</f>
        <v>#REF!</v>
      </c>
      <c r="AH175" s="25" t="e">
        <f>IF('Crisis Indicator Data'!#REF!="No Data",1,IF(#REF!&lt;&gt;"",1,0))</f>
        <v>#REF!</v>
      </c>
      <c r="AI175" s="25" t="e">
        <f>IF('Crisis Indicator Data'!#REF!="No Data",1,IF(#REF!&lt;&gt;"",1,0))</f>
        <v>#REF!</v>
      </c>
      <c r="AJ175" s="25" t="e">
        <f>IF('Crisis Indicator Data'!#REF!="No Data",1,IF(#REF!&lt;&gt;"",1,0))</f>
        <v>#REF!</v>
      </c>
      <c r="AK175" s="25" t="e">
        <f>IF('Crisis Indicator Data'!#REF!="No Data",1,IF(#REF!&lt;&gt;"",1,0))</f>
        <v>#REF!</v>
      </c>
      <c r="AL175" s="25" t="e">
        <f>IF('Crisis Indicator Data'!#REF!="No Data",1,IF(#REF!&lt;&gt;"",1,0))</f>
        <v>#REF!</v>
      </c>
      <c r="AM175" s="25" t="e">
        <f>IF('Crisis Indicator Data'!#REF!="No Data",1,IF(#REF!&lt;&gt;"",1,0))</f>
        <v>#REF!</v>
      </c>
      <c r="AN175" s="25" t="e">
        <f>IF('Crisis Indicator Data'!#REF!="No Data",1,IF(#REF!&lt;&gt;"",1,0))</f>
        <v>#REF!</v>
      </c>
      <c r="AO175" s="25" t="e">
        <f>IF('Crisis Indicator Data'!#REF!="No Data",1,IF(#REF!&lt;&gt;"",1,0))</f>
        <v>#REF!</v>
      </c>
      <c r="AP175" s="25" t="e">
        <f>IF('Crisis Indicator Data'!#REF!="No Data",1,IF(#REF!&lt;&gt;"",1,0))</f>
        <v>#REF!</v>
      </c>
      <c r="AQ175" s="25" t="e">
        <f>IF('Crisis Indicator Data'!#REF!="No Data",1,IF(#REF!&lt;&gt;"",1,0))</f>
        <v>#REF!</v>
      </c>
      <c r="AR175" s="25" t="e">
        <f>IF('Crisis Indicator Data'!#REF!="No Data",1,IF(#REF!&lt;&gt;"",1,0))</f>
        <v>#REF!</v>
      </c>
      <c r="AS175" s="25" t="e">
        <f>IF('Crisis Indicator Data'!#REF!="No Data",1,IF(#REF!&lt;&gt;"",1,0))</f>
        <v>#REF!</v>
      </c>
      <c r="AT175" s="25" t="e">
        <f>IF('Crisis Indicator Data'!#REF!="No Data",1,IF(#REF!&lt;&gt;"",1,0))</f>
        <v>#REF!</v>
      </c>
      <c r="AU175" s="25" t="e">
        <f>IF('Crisis Indicator Data'!#REF!="No Data",1,IF(#REF!&lt;&gt;"",1,0))</f>
        <v>#REF!</v>
      </c>
      <c r="AV175" s="25" t="e">
        <f>IF('Crisis Indicator Data'!#REF!="No Data",1,IF(#REF!&lt;&gt;"",1,0))</f>
        <v>#REF!</v>
      </c>
      <c r="AW175" s="25" t="e">
        <f>IF('Crisis Indicator Data'!#REF!="No Data",1,IF(#REF!&lt;&gt;"",1,0))</f>
        <v>#REF!</v>
      </c>
      <c r="AX175" s="25" t="e">
        <f>IF('Crisis Indicator Data'!#REF!="No Data",1,IF(#REF!&lt;&gt;"",1,0))</f>
        <v>#REF!</v>
      </c>
      <c r="AY175" s="25" t="e">
        <f>IF('Crisis Indicator Data'!#REF!="No Data",1,IF(#REF!&lt;&gt;"",1,0))</f>
        <v>#REF!</v>
      </c>
      <c r="AZ175" s="25" t="e">
        <f>IF('Crisis Indicator Data'!#REF!="No Data",1,IF(#REF!&lt;&gt;"",1,0))</f>
        <v>#REF!</v>
      </c>
      <c r="BA175" t="e">
        <f t="shared" si="10"/>
        <v>#REF!</v>
      </c>
      <c r="BB175" s="27" t="e">
        <f t="shared" si="11"/>
        <v>#REF!</v>
      </c>
    </row>
    <row r="176" spans="1:54" x14ac:dyDescent="0.35">
      <c r="A176" t="s">
        <v>8043</v>
      </c>
      <c r="B176" s="25" t="e">
        <f>IF('Crisis Indicator Data'!#REF!="No Data",1,IF(#REF!&lt;&gt;"",1,0))</f>
        <v>#REF!</v>
      </c>
      <c r="C176" s="25" t="e">
        <f>IF('Crisis Indicator Data'!#REF!="No Data",1,IF(#REF!&lt;&gt;"",1,0))</f>
        <v>#REF!</v>
      </c>
      <c r="D176" s="25" t="e">
        <f>IF('Crisis Indicator Data'!#REF!="No Data",1,IF(#REF!&lt;&gt;"",1,0))</f>
        <v>#REF!</v>
      </c>
      <c r="E176" s="25" t="e">
        <f>IF('Crisis Indicator Data'!#REF!="No Data",1,IF(#REF!&lt;&gt;"",1,0))</f>
        <v>#REF!</v>
      </c>
      <c r="F176" s="25" t="e">
        <f>IF('Crisis Indicator Data'!#REF!="No Data",1,IF(#REF!&lt;&gt;"",1,0))</f>
        <v>#REF!</v>
      </c>
      <c r="G176" s="25" t="e">
        <f>IF('Crisis Indicator Data'!#REF!="No Data",1,IF(#REF!&lt;&gt;"",1,0))</f>
        <v>#REF!</v>
      </c>
      <c r="H176" s="25" t="e">
        <f>IF('Crisis Indicator Data'!#REF!="No Data",1,IF(#REF!&lt;&gt;"",1,0))</f>
        <v>#REF!</v>
      </c>
      <c r="I176" s="25" t="e">
        <f>IF('Crisis Indicator Data'!#REF!="No Data",1,IF(#REF!&lt;&gt;"",1,0))</f>
        <v>#REF!</v>
      </c>
      <c r="J176" s="25" t="e">
        <f>IF('Crisis Indicator Data'!#REF!="No Data",1,IF(#REF!&lt;&gt;"",1,0))</f>
        <v>#REF!</v>
      </c>
      <c r="K176" s="25" t="e">
        <f>IF('Crisis Indicator Data'!#REF!="No Data",1,IF(#REF!&lt;&gt;"",1,0))</f>
        <v>#REF!</v>
      </c>
      <c r="L176" s="25" t="e">
        <f>IF('Crisis Indicator Data'!#REF!="No Data",1,IF(#REF!&lt;&gt;"",1,0))</f>
        <v>#REF!</v>
      </c>
      <c r="M176" s="25" t="e">
        <f>IF('Crisis Indicator Data'!#REF!="No Data",1,IF(#REF!&lt;&gt;"",1,0))</f>
        <v>#REF!</v>
      </c>
      <c r="N176" s="25" t="e">
        <f>IF('Crisis Indicator Data'!#REF!="No Data",1,IF(#REF!&lt;&gt;"",1,0))</f>
        <v>#REF!</v>
      </c>
      <c r="O176" s="25" t="e">
        <f>IF('Crisis Indicator Data'!#REF!="No Data",1,IF(#REF!&lt;&gt;"",1,0))</f>
        <v>#REF!</v>
      </c>
      <c r="P176" s="25" t="e">
        <f>IF('Crisis Indicator Data'!#REF!="No Data",1,IF(#REF!&lt;&gt;"",1,0))</f>
        <v>#REF!</v>
      </c>
      <c r="Q176" s="25" t="e">
        <f>IF('Crisis Indicator Data'!#REF!="No Data",1,IF(#REF!&lt;&gt;"",1,0))</f>
        <v>#REF!</v>
      </c>
      <c r="R176" s="25" t="e">
        <f>IF('Crisis Indicator Data'!#REF!="No Data",1,IF(#REF!&lt;&gt;"",1,0))</f>
        <v>#REF!</v>
      </c>
      <c r="S176" s="25" t="e">
        <f>IF('Crisis Indicator Data'!#REF!="No Data",1,IF(#REF!&lt;&gt;"",1,0))</f>
        <v>#REF!</v>
      </c>
      <c r="T176" s="25" t="e">
        <f>IF('Crisis Indicator Data'!#REF!="No Data",1,IF(#REF!&lt;&gt;"",1,0))</f>
        <v>#REF!</v>
      </c>
      <c r="U176" s="25" t="e">
        <f>IF('Crisis Indicator Data'!#REF!="No Data",1,IF(#REF!&lt;&gt;"",1,0))</f>
        <v>#REF!</v>
      </c>
      <c r="V176" s="25" t="e">
        <f>IF('Crisis Indicator Data'!#REF!="No Data",1,IF(#REF!&lt;&gt;"",1,0))</f>
        <v>#REF!</v>
      </c>
      <c r="W176" s="25" t="e">
        <f>IF('Crisis Indicator Data'!#REF!="No Data",1,IF(#REF!&lt;&gt;"",1,0))</f>
        <v>#REF!</v>
      </c>
      <c r="X176" s="25" t="e">
        <f>IF('Crisis Indicator Data'!#REF!="No Data",1,IF(#REF!&lt;&gt;"",1,0))</f>
        <v>#REF!</v>
      </c>
      <c r="Y176" s="25" t="e">
        <f>IF('Crisis Indicator Data'!#REF!="No Data",1,IF(#REF!&lt;&gt;"",1,0))</f>
        <v>#REF!</v>
      </c>
      <c r="Z176" s="25" t="e">
        <f>IF('Crisis Indicator Data'!#REF!="No Data",1,IF(#REF!&lt;&gt;"",1,0))</f>
        <v>#REF!</v>
      </c>
      <c r="AA176" s="25" t="e">
        <f>IF('Crisis Indicator Data'!#REF!="No Data",1,IF(#REF!&lt;&gt;"",1,0))</f>
        <v>#REF!</v>
      </c>
      <c r="AB176" s="25" t="e">
        <f>IF('Crisis Indicator Data'!#REF!="No Data",1,IF(#REF!&lt;&gt;"",1,0))</f>
        <v>#REF!</v>
      </c>
      <c r="AC176" s="25" t="e">
        <f>IF('Crisis Indicator Data'!#REF!="No Data",1,IF(#REF!&lt;&gt;"",1,0))</f>
        <v>#REF!</v>
      </c>
      <c r="AD176" s="25" t="e">
        <f>IF('Crisis Indicator Data'!#REF!="No Data",1,IF(#REF!&lt;&gt;"",1,0))</f>
        <v>#REF!</v>
      </c>
      <c r="AE176" s="25" t="e">
        <f>IF('Crisis Indicator Data'!#REF!="No Data",1,IF(#REF!&lt;&gt;"",1,0))</f>
        <v>#REF!</v>
      </c>
      <c r="AF176" s="25" t="e">
        <f>IF('Crisis Indicator Data'!#REF!="No Data",1,IF(#REF!&lt;&gt;"",1,0))</f>
        <v>#REF!</v>
      </c>
      <c r="AG176" s="25" t="e">
        <f>IF('Crisis Indicator Data'!#REF!="No Data",1,IF(#REF!&lt;&gt;"",1,0))</f>
        <v>#REF!</v>
      </c>
      <c r="AH176" s="25" t="e">
        <f>IF('Crisis Indicator Data'!#REF!="No Data",1,IF(#REF!&lt;&gt;"",1,0))</f>
        <v>#REF!</v>
      </c>
      <c r="AI176" s="25" t="e">
        <f>IF('Crisis Indicator Data'!#REF!="No Data",1,IF(#REF!&lt;&gt;"",1,0))</f>
        <v>#REF!</v>
      </c>
      <c r="AJ176" s="25" t="e">
        <f>IF('Crisis Indicator Data'!#REF!="No Data",1,IF(#REF!&lt;&gt;"",1,0))</f>
        <v>#REF!</v>
      </c>
      <c r="AK176" s="25" t="e">
        <f>IF('Crisis Indicator Data'!#REF!="No Data",1,IF(#REF!&lt;&gt;"",1,0))</f>
        <v>#REF!</v>
      </c>
      <c r="AL176" s="25" t="e">
        <f>IF('Crisis Indicator Data'!#REF!="No Data",1,IF(#REF!&lt;&gt;"",1,0))</f>
        <v>#REF!</v>
      </c>
      <c r="AM176" s="25" t="e">
        <f>IF('Crisis Indicator Data'!#REF!="No Data",1,IF(#REF!&lt;&gt;"",1,0))</f>
        <v>#REF!</v>
      </c>
      <c r="AN176" s="25" t="e">
        <f>IF('Crisis Indicator Data'!#REF!="No Data",1,IF(#REF!&lt;&gt;"",1,0))</f>
        <v>#REF!</v>
      </c>
      <c r="AO176" s="25" t="e">
        <f>IF('Crisis Indicator Data'!#REF!="No Data",1,IF(#REF!&lt;&gt;"",1,0))</f>
        <v>#REF!</v>
      </c>
      <c r="AP176" s="25" t="e">
        <f>IF('Crisis Indicator Data'!#REF!="No Data",1,IF(#REF!&lt;&gt;"",1,0))</f>
        <v>#REF!</v>
      </c>
      <c r="AQ176" s="25" t="e">
        <f>IF('Crisis Indicator Data'!#REF!="No Data",1,IF(#REF!&lt;&gt;"",1,0))</f>
        <v>#REF!</v>
      </c>
      <c r="AR176" s="25" t="e">
        <f>IF('Crisis Indicator Data'!#REF!="No Data",1,IF(#REF!&lt;&gt;"",1,0))</f>
        <v>#REF!</v>
      </c>
      <c r="AS176" s="25" t="e">
        <f>IF('Crisis Indicator Data'!#REF!="No Data",1,IF(#REF!&lt;&gt;"",1,0))</f>
        <v>#REF!</v>
      </c>
      <c r="AT176" s="25" t="e">
        <f>IF('Crisis Indicator Data'!#REF!="No Data",1,IF(#REF!&lt;&gt;"",1,0))</f>
        <v>#REF!</v>
      </c>
      <c r="AU176" s="25" t="e">
        <f>IF('Crisis Indicator Data'!#REF!="No Data",1,IF(#REF!&lt;&gt;"",1,0))</f>
        <v>#REF!</v>
      </c>
      <c r="AV176" s="25" t="e">
        <f>IF('Crisis Indicator Data'!#REF!="No Data",1,IF(#REF!&lt;&gt;"",1,0))</f>
        <v>#REF!</v>
      </c>
      <c r="AW176" s="25" t="e">
        <f>IF('Crisis Indicator Data'!#REF!="No Data",1,IF(#REF!&lt;&gt;"",1,0))</f>
        <v>#REF!</v>
      </c>
      <c r="AX176" s="25" t="e">
        <f>IF('Crisis Indicator Data'!#REF!="No Data",1,IF(#REF!&lt;&gt;"",1,0))</f>
        <v>#REF!</v>
      </c>
      <c r="AY176" s="25" t="e">
        <f>IF('Crisis Indicator Data'!#REF!="No Data",1,IF(#REF!&lt;&gt;"",1,0))</f>
        <v>#REF!</v>
      </c>
      <c r="AZ176" s="25" t="e">
        <f>IF('Crisis Indicator Data'!#REF!="No Data",1,IF(#REF!&lt;&gt;"",1,0))</f>
        <v>#REF!</v>
      </c>
      <c r="BA176" t="e">
        <f t="shared" si="10"/>
        <v>#REF!</v>
      </c>
      <c r="BB176" s="27" t="e">
        <f t="shared" si="11"/>
        <v>#REF!</v>
      </c>
    </row>
    <row r="177" spans="1:54" x14ac:dyDescent="0.35">
      <c r="A177" t="s">
        <v>8044</v>
      </c>
      <c r="B177" s="25" t="e">
        <f>IF('Crisis Indicator Data'!#REF!="No Data",1,IF(#REF!&lt;&gt;"",1,0))</f>
        <v>#REF!</v>
      </c>
      <c r="C177" s="25" t="e">
        <f>IF('Crisis Indicator Data'!#REF!="No Data",1,IF(#REF!&lt;&gt;"",1,0))</f>
        <v>#REF!</v>
      </c>
      <c r="D177" s="25" t="e">
        <f>IF('Crisis Indicator Data'!#REF!="No Data",1,IF(#REF!&lt;&gt;"",1,0))</f>
        <v>#REF!</v>
      </c>
      <c r="E177" s="25" t="e">
        <f>IF('Crisis Indicator Data'!#REF!="No Data",1,IF(#REF!&lt;&gt;"",1,0))</f>
        <v>#REF!</v>
      </c>
      <c r="F177" s="25" t="e">
        <f>IF('Crisis Indicator Data'!#REF!="No Data",1,IF(#REF!&lt;&gt;"",1,0))</f>
        <v>#REF!</v>
      </c>
      <c r="G177" s="25" t="e">
        <f>IF('Crisis Indicator Data'!#REF!="No Data",1,IF(#REF!&lt;&gt;"",1,0))</f>
        <v>#REF!</v>
      </c>
      <c r="H177" s="25" t="e">
        <f>IF('Crisis Indicator Data'!#REF!="No Data",1,IF(#REF!&lt;&gt;"",1,0))</f>
        <v>#REF!</v>
      </c>
      <c r="I177" s="25" t="e">
        <f>IF('Crisis Indicator Data'!#REF!="No Data",1,IF(#REF!&lt;&gt;"",1,0))</f>
        <v>#REF!</v>
      </c>
      <c r="J177" s="25" t="e">
        <f>IF('Crisis Indicator Data'!#REF!="No Data",1,IF(#REF!&lt;&gt;"",1,0))</f>
        <v>#REF!</v>
      </c>
      <c r="K177" s="25" t="e">
        <f>IF('Crisis Indicator Data'!#REF!="No Data",1,IF(#REF!&lt;&gt;"",1,0))</f>
        <v>#REF!</v>
      </c>
      <c r="L177" s="25" t="e">
        <f>IF('Crisis Indicator Data'!#REF!="No Data",1,IF(#REF!&lt;&gt;"",1,0))</f>
        <v>#REF!</v>
      </c>
      <c r="M177" s="25" t="e">
        <f>IF('Crisis Indicator Data'!#REF!="No Data",1,IF(#REF!&lt;&gt;"",1,0))</f>
        <v>#REF!</v>
      </c>
      <c r="N177" s="25" t="e">
        <f>IF('Crisis Indicator Data'!#REF!="No Data",1,IF(#REF!&lt;&gt;"",1,0))</f>
        <v>#REF!</v>
      </c>
      <c r="O177" s="25" t="e">
        <f>IF('Crisis Indicator Data'!#REF!="No Data",1,IF(#REF!&lt;&gt;"",1,0))</f>
        <v>#REF!</v>
      </c>
      <c r="P177" s="25" t="e">
        <f>IF('Crisis Indicator Data'!#REF!="No Data",1,IF(#REF!&lt;&gt;"",1,0))</f>
        <v>#REF!</v>
      </c>
      <c r="Q177" s="25" t="e">
        <f>IF('Crisis Indicator Data'!#REF!="No Data",1,IF(#REF!&lt;&gt;"",1,0))</f>
        <v>#REF!</v>
      </c>
      <c r="R177" s="25" t="e">
        <f>IF('Crisis Indicator Data'!#REF!="No Data",1,IF(#REF!&lt;&gt;"",1,0))</f>
        <v>#REF!</v>
      </c>
      <c r="S177" s="25" t="e">
        <f>IF('Crisis Indicator Data'!#REF!="No Data",1,IF(#REF!&lt;&gt;"",1,0))</f>
        <v>#REF!</v>
      </c>
      <c r="T177" s="25" t="e">
        <f>IF('Crisis Indicator Data'!#REF!="No Data",1,IF(#REF!&lt;&gt;"",1,0))</f>
        <v>#REF!</v>
      </c>
      <c r="U177" s="25" t="e">
        <f>IF('Crisis Indicator Data'!#REF!="No Data",1,IF(#REF!&lt;&gt;"",1,0))</f>
        <v>#REF!</v>
      </c>
      <c r="V177" s="25" t="e">
        <f>IF('Crisis Indicator Data'!#REF!="No Data",1,IF(#REF!&lt;&gt;"",1,0))</f>
        <v>#REF!</v>
      </c>
      <c r="W177" s="25" t="e">
        <f>IF('Crisis Indicator Data'!#REF!="No Data",1,IF(#REF!&lt;&gt;"",1,0))</f>
        <v>#REF!</v>
      </c>
      <c r="X177" s="25" t="e">
        <f>IF('Crisis Indicator Data'!#REF!="No Data",1,IF(#REF!&lt;&gt;"",1,0))</f>
        <v>#REF!</v>
      </c>
      <c r="Y177" s="25" t="e">
        <f>IF('Crisis Indicator Data'!#REF!="No Data",1,IF(#REF!&lt;&gt;"",1,0))</f>
        <v>#REF!</v>
      </c>
      <c r="Z177" s="25" t="e">
        <f>IF('Crisis Indicator Data'!#REF!="No Data",1,IF(#REF!&lt;&gt;"",1,0))</f>
        <v>#REF!</v>
      </c>
      <c r="AA177" s="25" t="e">
        <f>IF('Crisis Indicator Data'!#REF!="No Data",1,IF(#REF!&lt;&gt;"",1,0))</f>
        <v>#REF!</v>
      </c>
      <c r="AB177" s="25" t="e">
        <f>IF('Crisis Indicator Data'!#REF!="No Data",1,IF(#REF!&lt;&gt;"",1,0))</f>
        <v>#REF!</v>
      </c>
      <c r="AC177" s="25" t="e">
        <f>IF('Crisis Indicator Data'!#REF!="No Data",1,IF(#REF!&lt;&gt;"",1,0))</f>
        <v>#REF!</v>
      </c>
      <c r="AD177" s="25" t="e">
        <f>IF('Crisis Indicator Data'!#REF!="No Data",1,IF(#REF!&lt;&gt;"",1,0))</f>
        <v>#REF!</v>
      </c>
      <c r="AE177" s="25" t="e">
        <f>IF('Crisis Indicator Data'!#REF!="No Data",1,IF(#REF!&lt;&gt;"",1,0))</f>
        <v>#REF!</v>
      </c>
      <c r="AF177" s="25" t="e">
        <f>IF('Crisis Indicator Data'!#REF!="No Data",1,IF(#REF!&lt;&gt;"",1,0))</f>
        <v>#REF!</v>
      </c>
      <c r="AG177" s="25" t="e">
        <f>IF('Crisis Indicator Data'!#REF!="No Data",1,IF(#REF!&lt;&gt;"",1,0))</f>
        <v>#REF!</v>
      </c>
      <c r="AH177" s="25" t="e">
        <f>IF('Crisis Indicator Data'!#REF!="No Data",1,IF(#REF!&lt;&gt;"",1,0))</f>
        <v>#REF!</v>
      </c>
      <c r="AI177" s="25" t="e">
        <f>IF('Crisis Indicator Data'!#REF!="No Data",1,IF(#REF!&lt;&gt;"",1,0))</f>
        <v>#REF!</v>
      </c>
      <c r="AJ177" s="25" t="e">
        <f>IF('Crisis Indicator Data'!#REF!="No Data",1,IF(#REF!&lt;&gt;"",1,0))</f>
        <v>#REF!</v>
      </c>
      <c r="AK177" s="25" t="e">
        <f>IF('Crisis Indicator Data'!#REF!="No Data",1,IF(#REF!&lt;&gt;"",1,0))</f>
        <v>#REF!</v>
      </c>
      <c r="AL177" s="25" t="e">
        <f>IF('Crisis Indicator Data'!#REF!="No Data",1,IF(#REF!&lt;&gt;"",1,0))</f>
        <v>#REF!</v>
      </c>
      <c r="AM177" s="25" t="e">
        <f>IF('Crisis Indicator Data'!#REF!="No Data",1,IF(#REF!&lt;&gt;"",1,0))</f>
        <v>#REF!</v>
      </c>
      <c r="AN177" s="25" t="e">
        <f>IF('Crisis Indicator Data'!#REF!="No Data",1,IF(#REF!&lt;&gt;"",1,0))</f>
        <v>#REF!</v>
      </c>
      <c r="AO177" s="25" t="e">
        <f>IF('Crisis Indicator Data'!#REF!="No Data",1,IF(#REF!&lt;&gt;"",1,0))</f>
        <v>#REF!</v>
      </c>
      <c r="AP177" s="25" t="e">
        <f>IF('Crisis Indicator Data'!#REF!="No Data",1,IF(#REF!&lt;&gt;"",1,0))</f>
        <v>#REF!</v>
      </c>
      <c r="AQ177" s="25" t="e">
        <f>IF('Crisis Indicator Data'!#REF!="No Data",1,IF(#REF!&lt;&gt;"",1,0))</f>
        <v>#REF!</v>
      </c>
      <c r="AR177" s="25" t="e">
        <f>IF('Crisis Indicator Data'!#REF!="No Data",1,IF(#REF!&lt;&gt;"",1,0))</f>
        <v>#REF!</v>
      </c>
      <c r="AS177" s="25" t="e">
        <f>IF('Crisis Indicator Data'!#REF!="No Data",1,IF(#REF!&lt;&gt;"",1,0))</f>
        <v>#REF!</v>
      </c>
      <c r="AT177" s="25" t="e">
        <f>IF('Crisis Indicator Data'!#REF!="No Data",1,IF(#REF!&lt;&gt;"",1,0))</f>
        <v>#REF!</v>
      </c>
      <c r="AU177" s="25" t="e">
        <f>IF('Crisis Indicator Data'!#REF!="No Data",1,IF(#REF!&lt;&gt;"",1,0))</f>
        <v>#REF!</v>
      </c>
      <c r="AV177" s="25" t="e">
        <f>IF('Crisis Indicator Data'!#REF!="No Data",1,IF(#REF!&lt;&gt;"",1,0))</f>
        <v>#REF!</v>
      </c>
      <c r="AW177" s="25" t="e">
        <f>IF('Crisis Indicator Data'!#REF!="No Data",1,IF(#REF!&lt;&gt;"",1,0))</f>
        <v>#REF!</v>
      </c>
      <c r="AX177" s="25" t="e">
        <f>IF('Crisis Indicator Data'!#REF!="No Data",1,IF(#REF!&lt;&gt;"",1,0))</f>
        <v>#REF!</v>
      </c>
      <c r="AY177" s="25" t="e">
        <f>IF('Crisis Indicator Data'!#REF!="No Data",1,IF(#REF!&lt;&gt;"",1,0))</f>
        <v>#REF!</v>
      </c>
      <c r="AZ177" s="25" t="e">
        <f>IF('Crisis Indicator Data'!#REF!="No Data",1,IF(#REF!&lt;&gt;"",1,0))</f>
        <v>#REF!</v>
      </c>
      <c r="BA177" t="e">
        <f t="shared" si="10"/>
        <v>#REF!</v>
      </c>
      <c r="BB177" s="27" t="e">
        <f t="shared" si="11"/>
        <v>#REF!</v>
      </c>
    </row>
    <row r="178" spans="1:54" x14ac:dyDescent="0.35">
      <c r="A178" t="s">
        <v>8037</v>
      </c>
      <c r="B178" s="25" t="e">
        <f>IF('Crisis Indicator Data'!#REF!="No Data",1,IF(#REF!&lt;&gt;"",1,0))</f>
        <v>#REF!</v>
      </c>
      <c r="C178" s="25" t="e">
        <f>IF('Crisis Indicator Data'!#REF!="No Data",1,IF(#REF!&lt;&gt;"",1,0))</f>
        <v>#REF!</v>
      </c>
      <c r="D178" s="25" t="e">
        <f>IF('Crisis Indicator Data'!#REF!="No Data",1,IF(#REF!&lt;&gt;"",1,0))</f>
        <v>#REF!</v>
      </c>
      <c r="E178" s="25" t="e">
        <f>IF('Crisis Indicator Data'!#REF!="No Data",1,IF(#REF!&lt;&gt;"",1,0))</f>
        <v>#REF!</v>
      </c>
      <c r="F178" s="25" t="e">
        <f>IF('Crisis Indicator Data'!#REF!="No Data",1,IF(#REF!&lt;&gt;"",1,0))</f>
        <v>#REF!</v>
      </c>
      <c r="G178" s="25" t="e">
        <f>IF('Crisis Indicator Data'!#REF!="No Data",1,IF(#REF!&lt;&gt;"",1,0))</f>
        <v>#REF!</v>
      </c>
      <c r="H178" s="25" t="e">
        <f>IF('Crisis Indicator Data'!#REF!="No Data",1,IF(#REF!&lt;&gt;"",1,0))</f>
        <v>#REF!</v>
      </c>
      <c r="I178" s="25" t="e">
        <f>IF('Crisis Indicator Data'!#REF!="No Data",1,IF(#REF!&lt;&gt;"",1,0))</f>
        <v>#REF!</v>
      </c>
      <c r="J178" s="25" t="e">
        <f>IF('Crisis Indicator Data'!#REF!="No Data",1,IF(#REF!&lt;&gt;"",1,0))</f>
        <v>#REF!</v>
      </c>
      <c r="K178" s="25" t="e">
        <f>IF('Crisis Indicator Data'!#REF!="No Data",1,IF(#REF!&lt;&gt;"",1,0))</f>
        <v>#REF!</v>
      </c>
      <c r="L178" s="25" t="e">
        <f>IF('Crisis Indicator Data'!#REF!="No Data",1,IF(#REF!&lt;&gt;"",1,0))</f>
        <v>#REF!</v>
      </c>
      <c r="M178" s="25" t="e">
        <f>IF('Crisis Indicator Data'!#REF!="No Data",1,IF(#REF!&lt;&gt;"",1,0))</f>
        <v>#REF!</v>
      </c>
      <c r="N178" s="25" t="e">
        <f>IF('Crisis Indicator Data'!#REF!="No Data",1,IF(#REF!&lt;&gt;"",1,0))</f>
        <v>#REF!</v>
      </c>
      <c r="O178" s="25" t="e">
        <f>IF('Crisis Indicator Data'!#REF!="No Data",1,IF(#REF!&lt;&gt;"",1,0))</f>
        <v>#REF!</v>
      </c>
      <c r="P178" s="25" t="e">
        <f>IF('Crisis Indicator Data'!#REF!="No Data",1,IF(#REF!&lt;&gt;"",1,0))</f>
        <v>#REF!</v>
      </c>
      <c r="Q178" s="25" t="e">
        <f>IF('Crisis Indicator Data'!#REF!="No Data",1,IF(#REF!&lt;&gt;"",1,0))</f>
        <v>#REF!</v>
      </c>
      <c r="R178" s="25" t="e">
        <f>IF('Crisis Indicator Data'!#REF!="No Data",1,IF(#REF!&lt;&gt;"",1,0))</f>
        <v>#REF!</v>
      </c>
      <c r="S178" s="25" t="e">
        <f>IF('Crisis Indicator Data'!#REF!="No Data",1,IF(#REF!&lt;&gt;"",1,0))</f>
        <v>#REF!</v>
      </c>
      <c r="T178" s="25" t="e">
        <f>IF('Crisis Indicator Data'!#REF!="No Data",1,IF(#REF!&lt;&gt;"",1,0))</f>
        <v>#REF!</v>
      </c>
      <c r="U178" s="25" t="e">
        <f>IF('Crisis Indicator Data'!#REF!="No Data",1,IF(#REF!&lt;&gt;"",1,0))</f>
        <v>#REF!</v>
      </c>
      <c r="V178" s="25" t="e">
        <f>IF('Crisis Indicator Data'!#REF!="No Data",1,IF(#REF!&lt;&gt;"",1,0))</f>
        <v>#REF!</v>
      </c>
      <c r="W178" s="25" t="e">
        <f>IF('Crisis Indicator Data'!#REF!="No Data",1,IF(#REF!&lt;&gt;"",1,0))</f>
        <v>#REF!</v>
      </c>
      <c r="X178" s="25" t="e">
        <f>IF('Crisis Indicator Data'!#REF!="No Data",1,IF(#REF!&lt;&gt;"",1,0))</f>
        <v>#REF!</v>
      </c>
      <c r="Y178" s="25" t="e">
        <f>IF('Crisis Indicator Data'!#REF!="No Data",1,IF(#REF!&lt;&gt;"",1,0))</f>
        <v>#REF!</v>
      </c>
      <c r="Z178" s="25" t="e">
        <f>IF('Crisis Indicator Data'!#REF!="No Data",1,IF(#REF!&lt;&gt;"",1,0))</f>
        <v>#REF!</v>
      </c>
      <c r="AA178" s="25" t="e">
        <f>IF('Crisis Indicator Data'!#REF!="No Data",1,IF(#REF!&lt;&gt;"",1,0))</f>
        <v>#REF!</v>
      </c>
      <c r="AB178" s="25" t="e">
        <f>IF('Crisis Indicator Data'!#REF!="No Data",1,IF(#REF!&lt;&gt;"",1,0))</f>
        <v>#REF!</v>
      </c>
      <c r="AC178" s="25" t="e">
        <f>IF('Crisis Indicator Data'!#REF!="No Data",1,IF(#REF!&lt;&gt;"",1,0))</f>
        <v>#REF!</v>
      </c>
      <c r="AD178" s="25" t="e">
        <f>IF('Crisis Indicator Data'!#REF!="No Data",1,IF(#REF!&lt;&gt;"",1,0))</f>
        <v>#REF!</v>
      </c>
      <c r="AE178" s="25" t="e">
        <f>IF('Crisis Indicator Data'!#REF!="No Data",1,IF(#REF!&lt;&gt;"",1,0))</f>
        <v>#REF!</v>
      </c>
      <c r="AF178" s="25" t="e">
        <f>IF('Crisis Indicator Data'!#REF!="No Data",1,IF(#REF!&lt;&gt;"",1,0))</f>
        <v>#REF!</v>
      </c>
      <c r="AG178" s="25" t="e">
        <f>IF('Crisis Indicator Data'!#REF!="No Data",1,IF(#REF!&lt;&gt;"",1,0))</f>
        <v>#REF!</v>
      </c>
      <c r="AH178" s="25" t="e">
        <f>IF('Crisis Indicator Data'!#REF!="No Data",1,IF(#REF!&lt;&gt;"",1,0))</f>
        <v>#REF!</v>
      </c>
      <c r="AI178" s="25" t="e">
        <f>IF('Crisis Indicator Data'!#REF!="No Data",1,IF(#REF!&lt;&gt;"",1,0))</f>
        <v>#REF!</v>
      </c>
      <c r="AJ178" s="25" t="e">
        <f>IF('Crisis Indicator Data'!#REF!="No Data",1,IF(#REF!&lt;&gt;"",1,0))</f>
        <v>#REF!</v>
      </c>
      <c r="AK178" s="25" t="e">
        <f>IF('Crisis Indicator Data'!#REF!="No Data",1,IF(#REF!&lt;&gt;"",1,0))</f>
        <v>#REF!</v>
      </c>
      <c r="AL178" s="25" t="e">
        <f>IF('Crisis Indicator Data'!#REF!="No Data",1,IF(#REF!&lt;&gt;"",1,0))</f>
        <v>#REF!</v>
      </c>
      <c r="AM178" s="25" t="e">
        <f>IF('Crisis Indicator Data'!#REF!="No Data",1,IF(#REF!&lt;&gt;"",1,0))</f>
        <v>#REF!</v>
      </c>
      <c r="AN178" s="25" t="e">
        <f>IF('Crisis Indicator Data'!#REF!="No Data",1,IF(#REF!&lt;&gt;"",1,0))</f>
        <v>#REF!</v>
      </c>
      <c r="AO178" s="25" t="e">
        <f>IF('Crisis Indicator Data'!#REF!="No Data",1,IF(#REF!&lt;&gt;"",1,0))</f>
        <v>#REF!</v>
      </c>
      <c r="AP178" s="25" t="e">
        <f>IF('Crisis Indicator Data'!#REF!="No Data",1,IF(#REF!&lt;&gt;"",1,0))</f>
        <v>#REF!</v>
      </c>
      <c r="AQ178" s="25" t="e">
        <f>IF('Crisis Indicator Data'!#REF!="No Data",1,IF(#REF!&lt;&gt;"",1,0))</f>
        <v>#REF!</v>
      </c>
      <c r="AR178" s="25" t="e">
        <f>IF('Crisis Indicator Data'!#REF!="No Data",1,IF(#REF!&lt;&gt;"",1,0))</f>
        <v>#REF!</v>
      </c>
      <c r="AS178" s="25" t="e">
        <f>IF('Crisis Indicator Data'!#REF!="No Data",1,IF(#REF!&lt;&gt;"",1,0))</f>
        <v>#REF!</v>
      </c>
      <c r="AT178" s="25" t="e">
        <f>IF('Crisis Indicator Data'!#REF!="No Data",1,IF(#REF!&lt;&gt;"",1,0))</f>
        <v>#REF!</v>
      </c>
      <c r="AU178" s="25" t="e">
        <f>IF('Crisis Indicator Data'!#REF!="No Data",1,IF(#REF!&lt;&gt;"",1,0))</f>
        <v>#REF!</v>
      </c>
      <c r="AV178" s="25" t="e">
        <f>IF('Crisis Indicator Data'!#REF!="No Data",1,IF(#REF!&lt;&gt;"",1,0))</f>
        <v>#REF!</v>
      </c>
      <c r="AW178" s="25" t="e">
        <f>IF('Crisis Indicator Data'!#REF!="No Data",1,IF(#REF!&lt;&gt;"",1,0))</f>
        <v>#REF!</v>
      </c>
      <c r="AX178" s="25" t="e">
        <f>IF('Crisis Indicator Data'!#REF!="No Data",1,IF(#REF!&lt;&gt;"",1,0))</f>
        <v>#REF!</v>
      </c>
      <c r="AY178" s="25" t="e">
        <f>IF('Crisis Indicator Data'!#REF!="No Data",1,IF(#REF!&lt;&gt;"",1,0))</f>
        <v>#REF!</v>
      </c>
      <c r="AZ178" s="25" t="e">
        <f>IF('Crisis Indicator Data'!#REF!="No Data",1,IF(#REF!&lt;&gt;"",1,0))</f>
        <v>#REF!</v>
      </c>
      <c r="BA178" t="e">
        <f t="shared" si="10"/>
        <v>#REF!</v>
      </c>
      <c r="BB178" s="27" t="e">
        <f t="shared" si="11"/>
        <v>#REF!</v>
      </c>
    </row>
    <row r="179" spans="1:54" x14ac:dyDescent="0.35">
      <c r="A179" t="s">
        <v>8046</v>
      </c>
      <c r="B179" s="25" t="e">
        <f>IF('Crisis Indicator Data'!#REF!="No Data",1,IF(#REF!&lt;&gt;"",1,0))</f>
        <v>#REF!</v>
      </c>
      <c r="C179" s="25" t="e">
        <f>IF('Crisis Indicator Data'!#REF!="No Data",1,IF(#REF!&lt;&gt;"",1,0))</f>
        <v>#REF!</v>
      </c>
      <c r="D179" s="25" t="e">
        <f>IF('Crisis Indicator Data'!#REF!="No Data",1,IF(#REF!&lt;&gt;"",1,0))</f>
        <v>#REF!</v>
      </c>
      <c r="E179" s="25" t="e">
        <f>IF('Crisis Indicator Data'!#REF!="No Data",1,IF(#REF!&lt;&gt;"",1,0))</f>
        <v>#REF!</v>
      </c>
      <c r="F179" s="25" t="e">
        <f>IF('Crisis Indicator Data'!#REF!="No Data",1,IF(#REF!&lt;&gt;"",1,0))</f>
        <v>#REF!</v>
      </c>
      <c r="G179" s="25" t="e">
        <f>IF('Crisis Indicator Data'!#REF!="No Data",1,IF(#REF!&lt;&gt;"",1,0))</f>
        <v>#REF!</v>
      </c>
      <c r="H179" s="25" t="e">
        <f>IF('Crisis Indicator Data'!#REF!="No Data",1,IF(#REF!&lt;&gt;"",1,0))</f>
        <v>#REF!</v>
      </c>
      <c r="I179" s="25" t="e">
        <f>IF('Crisis Indicator Data'!#REF!="No Data",1,IF(#REF!&lt;&gt;"",1,0))</f>
        <v>#REF!</v>
      </c>
      <c r="J179" s="25" t="e">
        <f>IF('Crisis Indicator Data'!#REF!="No Data",1,IF(#REF!&lt;&gt;"",1,0))</f>
        <v>#REF!</v>
      </c>
      <c r="K179" s="25" t="e">
        <f>IF('Crisis Indicator Data'!#REF!="No Data",1,IF(#REF!&lt;&gt;"",1,0))</f>
        <v>#REF!</v>
      </c>
      <c r="L179" s="25" t="e">
        <f>IF('Crisis Indicator Data'!#REF!="No Data",1,IF(#REF!&lt;&gt;"",1,0))</f>
        <v>#REF!</v>
      </c>
      <c r="M179" s="25" t="e">
        <f>IF('Crisis Indicator Data'!#REF!="No Data",1,IF(#REF!&lt;&gt;"",1,0))</f>
        <v>#REF!</v>
      </c>
      <c r="N179" s="25" t="e">
        <f>IF('Crisis Indicator Data'!#REF!="No Data",1,IF(#REF!&lt;&gt;"",1,0))</f>
        <v>#REF!</v>
      </c>
      <c r="O179" s="25" t="e">
        <f>IF('Crisis Indicator Data'!#REF!="No Data",1,IF(#REF!&lt;&gt;"",1,0))</f>
        <v>#REF!</v>
      </c>
      <c r="P179" s="25" t="e">
        <f>IF('Crisis Indicator Data'!#REF!="No Data",1,IF(#REF!&lt;&gt;"",1,0))</f>
        <v>#REF!</v>
      </c>
      <c r="Q179" s="25" t="e">
        <f>IF('Crisis Indicator Data'!#REF!="No Data",1,IF(#REF!&lt;&gt;"",1,0))</f>
        <v>#REF!</v>
      </c>
      <c r="R179" s="25" t="e">
        <f>IF('Crisis Indicator Data'!#REF!="No Data",1,IF(#REF!&lt;&gt;"",1,0))</f>
        <v>#REF!</v>
      </c>
      <c r="S179" s="25" t="e">
        <f>IF('Crisis Indicator Data'!#REF!="No Data",1,IF(#REF!&lt;&gt;"",1,0))</f>
        <v>#REF!</v>
      </c>
      <c r="T179" s="25" t="e">
        <f>IF('Crisis Indicator Data'!#REF!="No Data",1,IF(#REF!&lt;&gt;"",1,0))</f>
        <v>#REF!</v>
      </c>
      <c r="U179" s="25" t="e">
        <f>IF('Crisis Indicator Data'!#REF!="No Data",1,IF(#REF!&lt;&gt;"",1,0))</f>
        <v>#REF!</v>
      </c>
      <c r="V179" s="25" t="e">
        <f>IF('Crisis Indicator Data'!#REF!="No Data",1,IF(#REF!&lt;&gt;"",1,0))</f>
        <v>#REF!</v>
      </c>
      <c r="W179" s="25" t="e">
        <f>IF('Crisis Indicator Data'!#REF!="No Data",1,IF(#REF!&lt;&gt;"",1,0))</f>
        <v>#REF!</v>
      </c>
      <c r="X179" s="25" t="e">
        <f>IF('Crisis Indicator Data'!#REF!="No Data",1,IF(#REF!&lt;&gt;"",1,0))</f>
        <v>#REF!</v>
      </c>
      <c r="Y179" s="25" t="e">
        <f>IF('Crisis Indicator Data'!#REF!="No Data",1,IF(#REF!&lt;&gt;"",1,0))</f>
        <v>#REF!</v>
      </c>
      <c r="Z179" s="25" t="e">
        <f>IF('Crisis Indicator Data'!#REF!="No Data",1,IF(#REF!&lt;&gt;"",1,0))</f>
        <v>#REF!</v>
      </c>
      <c r="AA179" s="25" t="e">
        <f>IF('Crisis Indicator Data'!#REF!="No Data",1,IF(#REF!&lt;&gt;"",1,0))</f>
        <v>#REF!</v>
      </c>
      <c r="AB179" s="25" t="e">
        <f>IF('Crisis Indicator Data'!#REF!="No Data",1,IF(#REF!&lt;&gt;"",1,0))</f>
        <v>#REF!</v>
      </c>
      <c r="AC179" s="25" t="e">
        <f>IF('Crisis Indicator Data'!#REF!="No Data",1,IF(#REF!&lt;&gt;"",1,0))</f>
        <v>#REF!</v>
      </c>
      <c r="AD179" s="25" t="e">
        <f>IF('Crisis Indicator Data'!#REF!="No Data",1,IF(#REF!&lt;&gt;"",1,0))</f>
        <v>#REF!</v>
      </c>
      <c r="AE179" s="25" t="e">
        <f>IF('Crisis Indicator Data'!#REF!="No Data",1,IF(#REF!&lt;&gt;"",1,0))</f>
        <v>#REF!</v>
      </c>
      <c r="AF179" s="25" t="e">
        <f>IF('Crisis Indicator Data'!#REF!="No Data",1,IF(#REF!&lt;&gt;"",1,0))</f>
        <v>#REF!</v>
      </c>
      <c r="AG179" s="25" t="e">
        <f>IF('Crisis Indicator Data'!#REF!="No Data",1,IF(#REF!&lt;&gt;"",1,0))</f>
        <v>#REF!</v>
      </c>
      <c r="AH179" s="25" t="e">
        <f>IF('Crisis Indicator Data'!#REF!="No Data",1,IF(#REF!&lt;&gt;"",1,0))</f>
        <v>#REF!</v>
      </c>
      <c r="AI179" s="25" t="e">
        <f>IF('Crisis Indicator Data'!#REF!="No Data",1,IF(#REF!&lt;&gt;"",1,0))</f>
        <v>#REF!</v>
      </c>
      <c r="AJ179" s="25" t="e">
        <f>IF('Crisis Indicator Data'!#REF!="No Data",1,IF(#REF!&lt;&gt;"",1,0))</f>
        <v>#REF!</v>
      </c>
      <c r="AK179" s="25" t="e">
        <f>IF('Crisis Indicator Data'!#REF!="No Data",1,IF(#REF!&lt;&gt;"",1,0))</f>
        <v>#REF!</v>
      </c>
      <c r="AL179" s="25" t="e">
        <f>IF('Crisis Indicator Data'!#REF!="No Data",1,IF(#REF!&lt;&gt;"",1,0))</f>
        <v>#REF!</v>
      </c>
      <c r="AM179" s="25" t="e">
        <f>IF('Crisis Indicator Data'!#REF!="No Data",1,IF(#REF!&lt;&gt;"",1,0))</f>
        <v>#REF!</v>
      </c>
      <c r="AN179" s="25" t="e">
        <f>IF('Crisis Indicator Data'!#REF!="No Data",1,IF(#REF!&lt;&gt;"",1,0))</f>
        <v>#REF!</v>
      </c>
      <c r="AO179" s="25" t="e">
        <f>IF('Crisis Indicator Data'!#REF!="No Data",1,IF(#REF!&lt;&gt;"",1,0))</f>
        <v>#REF!</v>
      </c>
      <c r="AP179" s="25" t="e">
        <f>IF('Crisis Indicator Data'!#REF!="No Data",1,IF(#REF!&lt;&gt;"",1,0))</f>
        <v>#REF!</v>
      </c>
      <c r="AQ179" s="25" t="e">
        <f>IF('Crisis Indicator Data'!#REF!="No Data",1,IF(#REF!&lt;&gt;"",1,0))</f>
        <v>#REF!</v>
      </c>
      <c r="AR179" s="25" t="e">
        <f>IF('Crisis Indicator Data'!#REF!="No Data",1,IF(#REF!&lt;&gt;"",1,0))</f>
        <v>#REF!</v>
      </c>
      <c r="AS179" s="25" t="e">
        <f>IF('Crisis Indicator Data'!#REF!="No Data",1,IF(#REF!&lt;&gt;"",1,0))</f>
        <v>#REF!</v>
      </c>
      <c r="AT179" s="25" t="e">
        <f>IF('Crisis Indicator Data'!#REF!="No Data",1,IF(#REF!&lt;&gt;"",1,0))</f>
        <v>#REF!</v>
      </c>
      <c r="AU179" s="25" t="e">
        <f>IF('Crisis Indicator Data'!#REF!="No Data",1,IF(#REF!&lt;&gt;"",1,0))</f>
        <v>#REF!</v>
      </c>
      <c r="AV179" s="25" t="e">
        <f>IF('Crisis Indicator Data'!#REF!="No Data",1,IF(#REF!&lt;&gt;"",1,0))</f>
        <v>#REF!</v>
      </c>
      <c r="AW179" s="25" t="e">
        <f>IF('Crisis Indicator Data'!#REF!="No Data",1,IF(#REF!&lt;&gt;"",1,0))</f>
        <v>#REF!</v>
      </c>
      <c r="AX179" s="25" t="e">
        <f>IF('Crisis Indicator Data'!#REF!="No Data",1,IF(#REF!&lt;&gt;"",1,0))</f>
        <v>#REF!</v>
      </c>
      <c r="AY179" s="25" t="e">
        <f>IF('Crisis Indicator Data'!#REF!="No Data",1,IF(#REF!&lt;&gt;"",1,0))</f>
        <v>#REF!</v>
      </c>
      <c r="AZ179" s="25" t="e">
        <f>IF('Crisis Indicator Data'!#REF!="No Data",1,IF(#REF!&lt;&gt;"",1,0))</f>
        <v>#REF!</v>
      </c>
      <c r="BA179" t="e">
        <f t="shared" si="10"/>
        <v>#REF!</v>
      </c>
      <c r="BB179" s="27" t="e">
        <f t="shared" si="11"/>
        <v>#REF!</v>
      </c>
    </row>
    <row r="180" spans="1:54" x14ac:dyDescent="0.35">
      <c r="A180" t="s">
        <v>8050</v>
      </c>
      <c r="B180" s="25" t="e">
        <f>IF('Crisis Indicator Data'!#REF!="No Data",1,IF(#REF!&lt;&gt;"",1,0))</f>
        <v>#REF!</v>
      </c>
      <c r="C180" s="25" t="e">
        <f>IF('Crisis Indicator Data'!#REF!="No Data",1,IF(#REF!&lt;&gt;"",1,0))</f>
        <v>#REF!</v>
      </c>
      <c r="D180" s="25" t="e">
        <f>IF('Crisis Indicator Data'!#REF!="No Data",1,IF(#REF!&lt;&gt;"",1,0))</f>
        <v>#REF!</v>
      </c>
      <c r="E180" s="25" t="e">
        <f>IF('Crisis Indicator Data'!#REF!="No Data",1,IF(#REF!&lt;&gt;"",1,0))</f>
        <v>#REF!</v>
      </c>
      <c r="F180" s="25" t="e">
        <f>IF('Crisis Indicator Data'!#REF!="No Data",1,IF(#REF!&lt;&gt;"",1,0))</f>
        <v>#REF!</v>
      </c>
      <c r="G180" s="25" t="e">
        <f>IF('Crisis Indicator Data'!#REF!="No Data",1,IF(#REF!&lt;&gt;"",1,0))</f>
        <v>#REF!</v>
      </c>
      <c r="H180" s="25" t="e">
        <f>IF('Crisis Indicator Data'!#REF!="No Data",1,IF(#REF!&lt;&gt;"",1,0))</f>
        <v>#REF!</v>
      </c>
      <c r="I180" s="25" t="e">
        <f>IF('Crisis Indicator Data'!#REF!="No Data",1,IF(#REF!&lt;&gt;"",1,0))</f>
        <v>#REF!</v>
      </c>
      <c r="J180" s="25" t="e">
        <f>IF('Crisis Indicator Data'!#REF!="No Data",1,IF(#REF!&lt;&gt;"",1,0))</f>
        <v>#REF!</v>
      </c>
      <c r="K180" s="25" t="e">
        <f>IF('Crisis Indicator Data'!#REF!="No Data",1,IF(#REF!&lt;&gt;"",1,0))</f>
        <v>#REF!</v>
      </c>
      <c r="L180" s="25" t="e">
        <f>IF('Crisis Indicator Data'!#REF!="No Data",1,IF(#REF!&lt;&gt;"",1,0))</f>
        <v>#REF!</v>
      </c>
      <c r="M180" s="25" t="e">
        <f>IF('Crisis Indicator Data'!#REF!="No Data",1,IF(#REF!&lt;&gt;"",1,0))</f>
        <v>#REF!</v>
      </c>
      <c r="N180" s="25" t="e">
        <f>IF('Crisis Indicator Data'!#REF!="No Data",1,IF(#REF!&lt;&gt;"",1,0))</f>
        <v>#REF!</v>
      </c>
      <c r="O180" s="25" t="e">
        <f>IF('Crisis Indicator Data'!#REF!="No Data",1,IF(#REF!&lt;&gt;"",1,0))</f>
        <v>#REF!</v>
      </c>
      <c r="P180" s="25" t="e">
        <f>IF('Crisis Indicator Data'!#REF!="No Data",1,IF(#REF!&lt;&gt;"",1,0))</f>
        <v>#REF!</v>
      </c>
      <c r="Q180" s="25" t="e">
        <f>IF('Crisis Indicator Data'!#REF!="No Data",1,IF(#REF!&lt;&gt;"",1,0))</f>
        <v>#REF!</v>
      </c>
      <c r="R180" s="25" t="e">
        <f>IF('Crisis Indicator Data'!#REF!="No Data",1,IF(#REF!&lt;&gt;"",1,0))</f>
        <v>#REF!</v>
      </c>
      <c r="S180" s="25" t="e">
        <f>IF('Crisis Indicator Data'!#REF!="No Data",1,IF(#REF!&lt;&gt;"",1,0))</f>
        <v>#REF!</v>
      </c>
      <c r="T180" s="25" t="e">
        <f>IF('Crisis Indicator Data'!#REF!="No Data",1,IF(#REF!&lt;&gt;"",1,0))</f>
        <v>#REF!</v>
      </c>
      <c r="U180" s="25" t="e">
        <f>IF('Crisis Indicator Data'!#REF!="No Data",1,IF(#REF!&lt;&gt;"",1,0))</f>
        <v>#REF!</v>
      </c>
      <c r="V180" s="25" t="e">
        <f>IF('Crisis Indicator Data'!#REF!="No Data",1,IF(#REF!&lt;&gt;"",1,0))</f>
        <v>#REF!</v>
      </c>
      <c r="W180" s="25" t="e">
        <f>IF('Crisis Indicator Data'!#REF!="No Data",1,IF(#REF!&lt;&gt;"",1,0))</f>
        <v>#REF!</v>
      </c>
      <c r="X180" s="25" t="e">
        <f>IF('Crisis Indicator Data'!#REF!="No Data",1,IF(#REF!&lt;&gt;"",1,0))</f>
        <v>#REF!</v>
      </c>
      <c r="Y180" s="25" t="e">
        <f>IF('Crisis Indicator Data'!#REF!="No Data",1,IF(#REF!&lt;&gt;"",1,0))</f>
        <v>#REF!</v>
      </c>
      <c r="Z180" s="25" t="e">
        <f>IF('Crisis Indicator Data'!#REF!="No Data",1,IF(#REF!&lt;&gt;"",1,0))</f>
        <v>#REF!</v>
      </c>
      <c r="AA180" s="25" t="e">
        <f>IF('Crisis Indicator Data'!#REF!="No Data",1,IF(#REF!&lt;&gt;"",1,0))</f>
        <v>#REF!</v>
      </c>
      <c r="AB180" s="25" t="e">
        <f>IF('Crisis Indicator Data'!#REF!="No Data",1,IF(#REF!&lt;&gt;"",1,0))</f>
        <v>#REF!</v>
      </c>
      <c r="AC180" s="25" t="e">
        <f>IF('Crisis Indicator Data'!#REF!="No Data",1,IF(#REF!&lt;&gt;"",1,0))</f>
        <v>#REF!</v>
      </c>
      <c r="AD180" s="25" t="e">
        <f>IF('Crisis Indicator Data'!#REF!="No Data",1,IF(#REF!&lt;&gt;"",1,0))</f>
        <v>#REF!</v>
      </c>
      <c r="AE180" s="25" t="e">
        <f>IF('Crisis Indicator Data'!#REF!="No Data",1,IF(#REF!&lt;&gt;"",1,0))</f>
        <v>#REF!</v>
      </c>
      <c r="AF180" s="25" t="e">
        <f>IF('Crisis Indicator Data'!#REF!="No Data",1,IF(#REF!&lt;&gt;"",1,0))</f>
        <v>#REF!</v>
      </c>
      <c r="AG180" s="25" t="e">
        <f>IF('Crisis Indicator Data'!#REF!="No Data",1,IF(#REF!&lt;&gt;"",1,0))</f>
        <v>#REF!</v>
      </c>
      <c r="AH180" s="25" t="e">
        <f>IF('Crisis Indicator Data'!#REF!="No Data",1,IF(#REF!&lt;&gt;"",1,0))</f>
        <v>#REF!</v>
      </c>
      <c r="AI180" s="25" t="e">
        <f>IF('Crisis Indicator Data'!#REF!="No Data",1,IF(#REF!&lt;&gt;"",1,0))</f>
        <v>#REF!</v>
      </c>
      <c r="AJ180" s="25" t="e">
        <f>IF('Crisis Indicator Data'!#REF!="No Data",1,IF(#REF!&lt;&gt;"",1,0))</f>
        <v>#REF!</v>
      </c>
      <c r="AK180" s="25" t="e">
        <f>IF('Crisis Indicator Data'!#REF!="No Data",1,IF(#REF!&lt;&gt;"",1,0))</f>
        <v>#REF!</v>
      </c>
      <c r="AL180" s="25" t="e">
        <f>IF('Crisis Indicator Data'!#REF!="No Data",1,IF(#REF!&lt;&gt;"",1,0))</f>
        <v>#REF!</v>
      </c>
      <c r="AM180" s="25" t="e">
        <f>IF('Crisis Indicator Data'!#REF!="No Data",1,IF(#REF!&lt;&gt;"",1,0))</f>
        <v>#REF!</v>
      </c>
      <c r="AN180" s="25" t="e">
        <f>IF('Crisis Indicator Data'!#REF!="No Data",1,IF(#REF!&lt;&gt;"",1,0))</f>
        <v>#REF!</v>
      </c>
      <c r="AO180" s="25" t="e">
        <f>IF('Crisis Indicator Data'!#REF!="No Data",1,IF(#REF!&lt;&gt;"",1,0))</f>
        <v>#REF!</v>
      </c>
      <c r="AP180" s="25" t="e">
        <f>IF('Crisis Indicator Data'!#REF!="No Data",1,IF(#REF!&lt;&gt;"",1,0))</f>
        <v>#REF!</v>
      </c>
      <c r="AQ180" s="25" t="e">
        <f>IF('Crisis Indicator Data'!#REF!="No Data",1,IF(#REF!&lt;&gt;"",1,0))</f>
        <v>#REF!</v>
      </c>
      <c r="AR180" s="25" t="e">
        <f>IF('Crisis Indicator Data'!#REF!="No Data",1,IF(#REF!&lt;&gt;"",1,0))</f>
        <v>#REF!</v>
      </c>
      <c r="AS180" s="25" t="e">
        <f>IF('Crisis Indicator Data'!#REF!="No Data",1,IF(#REF!&lt;&gt;"",1,0))</f>
        <v>#REF!</v>
      </c>
      <c r="AT180" s="25" t="e">
        <f>IF('Crisis Indicator Data'!#REF!="No Data",1,IF(#REF!&lt;&gt;"",1,0))</f>
        <v>#REF!</v>
      </c>
      <c r="AU180" s="25" t="e">
        <f>IF('Crisis Indicator Data'!#REF!="No Data",1,IF(#REF!&lt;&gt;"",1,0))</f>
        <v>#REF!</v>
      </c>
      <c r="AV180" s="25" t="e">
        <f>IF('Crisis Indicator Data'!#REF!="No Data",1,IF(#REF!&lt;&gt;"",1,0))</f>
        <v>#REF!</v>
      </c>
      <c r="AW180" s="25" t="e">
        <f>IF('Crisis Indicator Data'!#REF!="No Data",1,IF(#REF!&lt;&gt;"",1,0))</f>
        <v>#REF!</v>
      </c>
      <c r="AX180" s="25" t="e">
        <f>IF('Crisis Indicator Data'!#REF!="No Data",1,IF(#REF!&lt;&gt;"",1,0))</f>
        <v>#REF!</v>
      </c>
      <c r="AY180" s="25" t="e">
        <f>IF('Crisis Indicator Data'!#REF!="No Data",1,IF(#REF!&lt;&gt;"",1,0))</f>
        <v>#REF!</v>
      </c>
      <c r="AZ180" s="25" t="e">
        <f>IF('Crisis Indicator Data'!#REF!="No Data",1,IF(#REF!&lt;&gt;"",1,0))</f>
        <v>#REF!</v>
      </c>
      <c r="BA180" t="e">
        <f t="shared" si="10"/>
        <v>#REF!</v>
      </c>
      <c r="BB180" s="27" t="e">
        <f t="shared" si="11"/>
        <v>#REF!</v>
      </c>
    </row>
    <row r="181" spans="1:54" x14ac:dyDescent="0.35">
      <c r="A181" t="s">
        <v>8051</v>
      </c>
      <c r="B181" s="25" t="e">
        <f>IF('Crisis Indicator Data'!#REF!="No Data",1,IF(#REF!&lt;&gt;"",1,0))</f>
        <v>#REF!</v>
      </c>
      <c r="C181" s="25" t="e">
        <f>IF('Crisis Indicator Data'!#REF!="No Data",1,IF(#REF!&lt;&gt;"",1,0))</f>
        <v>#REF!</v>
      </c>
      <c r="D181" s="25" t="e">
        <f>IF('Crisis Indicator Data'!#REF!="No Data",1,IF(#REF!&lt;&gt;"",1,0))</f>
        <v>#REF!</v>
      </c>
      <c r="E181" s="25" t="e">
        <f>IF('Crisis Indicator Data'!#REF!="No Data",1,IF(#REF!&lt;&gt;"",1,0))</f>
        <v>#REF!</v>
      </c>
      <c r="F181" s="25" t="e">
        <f>IF('Crisis Indicator Data'!#REF!="No Data",1,IF(#REF!&lt;&gt;"",1,0))</f>
        <v>#REF!</v>
      </c>
      <c r="G181" s="25" t="e">
        <f>IF('Crisis Indicator Data'!#REF!="No Data",1,IF(#REF!&lt;&gt;"",1,0))</f>
        <v>#REF!</v>
      </c>
      <c r="H181" s="25" t="e">
        <f>IF('Crisis Indicator Data'!#REF!="No Data",1,IF(#REF!&lt;&gt;"",1,0))</f>
        <v>#REF!</v>
      </c>
      <c r="I181" s="25" t="e">
        <f>IF('Crisis Indicator Data'!#REF!="No Data",1,IF(#REF!&lt;&gt;"",1,0))</f>
        <v>#REF!</v>
      </c>
      <c r="J181" s="25" t="e">
        <f>IF('Crisis Indicator Data'!#REF!="No Data",1,IF(#REF!&lt;&gt;"",1,0))</f>
        <v>#REF!</v>
      </c>
      <c r="K181" s="25" t="e">
        <f>IF('Crisis Indicator Data'!#REF!="No Data",1,IF(#REF!&lt;&gt;"",1,0))</f>
        <v>#REF!</v>
      </c>
      <c r="L181" s="25" t="e">
        <f>IF('Crisis Indicator Data'!#REF!="No Data",1,IF(#REF!&lt;&gt;"",1,0))</f>
        <v>#REF!</v>
      </c>
      <c r="M181" s="25" t="e">
        <f>IF('Crisis Indicator Data'!#REF!="No Data",1,IF(#REF!&lt;&gt;"",1,0))</f>
        <v>#REF!</v>
      </c>
      <c r="N181" s="25" t="e">
        <f>IF('Crisis Indicator Data'!#REF!="No Data",1,IF(#REF!&lt;&gt;"",1,0))</f>
        <v>#REF!</v>
      </c>
      <c r="O181" s="25" t="e">
        <f>IF('Crisis Indicator Data'!#REF!="No Data",1,IF(#REF!&lt;&gt;"",1,0))</f>
        <v>#REF!</v>
      </c>
      <c r="P181" s="25" t="e">
        <f>IF('Crisis Indicator Data'!#REF!="No Data",1,IF(#REF!&lt;&gt;"",1,0))</f>
        <v>#REF!</v>
      </c>
      <c r="Q181" s="25" t="e">
        <f>IF('Crisis Indicator Data'!#REF!="No Data",1,IF(#REF!&lt;&gt;"",1,0))</f>
        <v>#REF!</v>
      </c>
      <c r="R181" s="25" t="e">
        <f>IF('Crisis Indicator Data'!#REF!="No Data",1,IF(#REF!&lt;&gt;"",1,0))</f>
        <v>#REF!</v>
      </c>
      <c r="S181" s="25" t="e">
        <f>IF('Crisis Indicator Data'!#REF!="No Data",1,IF(#REF!&lt;&gt;"",1,0))</f>
        <v>#REF!</v>
      </c>
      <c r="T181" s="25" t="e">
        <f>IF('Crisis Indicator Data'!#REF!="No Data",1,IF(#REF!&lt;&gt;"",1,0))</f>
        <v>#REF!</v>
      </c>
      <c r="U181" s="25" t="e">
        <f>IF('Crisis Indicator Data'!#REF!="No Data",1,IF(#REF!&lt;&gt;"",1,0))</f>
        <v>#REF!</v>
      </c>
      <c r="V181" s="25" t="e">
        <f>IF('Crisis Indicator Data'!#REF!="No Data",1,IF(#REF!&lt;&gt;"",1,0))</f>
        <v>#REF!</v>
      </c>
      <c r="W181" s="25" t="e">
        <f>IF('Crisis Indicator Data'!#REF!="No Data",1,IF(#REF!&lt;&gt;"",1,0))</f>
        <v>#REF!</v>
      </c>
      <c r="X181" s="25" t="e">
        <f>IF('Crisis Indicator Data'!#REF!="No Data",1,IF(#REF!&lt;&gt;"",1,0))</f>
        <v>#REF!</v>
      </c>
      <c r="Y181" s="25" t="e">
        <f>IF('Crisis Indicator Data'!#REF!="No Data",1,IF(#REF!&lt;&gt;"",1,0))</f>
        <v>#REF!</v>
      </c>
      <c r="Z181" s="25" t="e">
        <f>IF('Crisis Indicator Data'!#REF!="No Data",1,IF(#REF!&lt;&gt;"",1,0))</f>
        <v>#REF!</v>
      </c>
      <c r="AA181" s="25" t="e">
        <f>IF('Crisis Indicator Data'!#REF!="No Data",1,IF(#REF!&lt;&gt;"",1,0))</f>
        <v>#REF!</v>
      </c>
      <c r="AB181" s="25" t="e">
        <f>IF('Crisis Indicator Data'!#REF!="No Data",1,IF(#REF!&lt;&gt;"",1,0))</f>
        <v>#REF!</v>
      </c>
      <c r="AC181" s="25" t="e">
        <f>IF('Crisis Indicator Data'!#REF!="No Data",1,IF(#REF!&lt;&gt;"",1,0))</f>
        <v>#REF!</v>
      </c>
      <c r="AD181" s="25" t="e">
        <f>IF('Crisis Indicator Data'!#REF!="No Data",1,IF(#REF!&lt;&gt;"",1,0))</f>
        <v>#REF!</v>
      </c>
      <c r="AE181" s="25" t="e">
        <f>IF('Crisis Indicator Data'!#REF!="No Data",1,IF(#REF!&lt;&gt;"",1,0))</f>
        <v>#REF!</v>
      </c>
      <c r="AF181" s="25" t="e">
        <f>IF('Crisis Indicator Data'!#REF!="No Data",1,IF(#REF!&lt;&gt;"",1,0))</f>
        <v>#REF!</v>
      </c>
      <c r="AG181" s="25" t="e">
        <f>IF('Crisis Indicator Data'!#REF!="No Data",1,IF(#REF!&lt;&gt;"",1,0))</f>
        <v>#REF!</v>
      </c>
      <c r="AH181" s="25" t="e">
        <f>IF('Crisis Indicator Data'!#REF!="No Data",1,IF(#REF!&lt;&gt;"",1,0))</f>
        <v>#REF!</v>
      </c>
      <c r="AI181" s="25" t="e">
        <f>IF('Crisis Indicator Data'!#REF!="No Data",1,IF(#REF!&lt;&gt;"",1,0))</f>
        <v>#REF!</v>
      </c>
      <c r="AJ181" s="25" t="e">
        <f>IF('Crisis Indicator Data'!#REF!="No Data",1,IF(#REF!&lt;&gt;"",1,0))</f>
        <v>#REF!</v>
      </c>
      <c r="AK181" s="25" t="e">
        <f>IF('Crisis Indicator Data'!#REF!="No Data",1,IF(#REF!&lt;&gt;"",1,0))</f>
        <v>#REF!</v>
      </c>
      <c r="AL181" s="25" t="e">
        <f>IF('Crisis Indicator Data'!#REF!="No Data",1,IF(#REF!&lt;&gt;"",1,0))</f>
        <v>#REF!</v>
      </c>
      <c r="AM181" s="25" t="e">
        <f>IF('Crisis Indicator Data'!#REF!="No Data",1,IF(#REF!&lt;&gt;"",1,0))</f>
        <v>#REF!</v>
      </c>
      <c r="AN181" s="25" t="e">
        <f>IF('Crisis Indicator Data'!#REF!="No Data",1,IF(#REF!&lt;&gt;"",1,0))</f>
        <v>#REF!</v>
      </c>
      <c r="AO181" s="25" t="e">
        <f>IF('Crisis Indicator Data'!#REF!="No Data",1,IF(#REF!&lt;&gt;"",1,0))</f>
        <v>#REF!</v>
      </c>
      <c r="AP181" s="25" t="e">
        <f>IF('Crisis Indicator Data'!#REF!="No Data",1,IF(#REF!&lt;&gt;"",1,0))</f>
        <v>#REF!</v>
      </c>
      <c r="AQ181" s="25" t="e">
        <f>IF('Crisis Indicator Data'!#REF!="No Data",1,IF(#REF!&lt;&gt;"",1,0))</f>
        <v>#REF!</v>
      </c>
      <c r="AR181" s="25" t="e">
        <f>IF('Crisis Indicator Data'!#REF!="No Data",1,IF(#REF!&lt;&gt;"",1,0))</f>
        <v>#REF!</v>
      </c>
      <c r="AS181" s="25" t="e">
        <f>IF('Crisis Indicator Data'!#REF!="No Data",1,IF(#REF!&lt;&gt;"",1,0))</f>
        <v>#REF!</v>
      </c>
      <c r="AT181" s="25" t="e">
        <f>IF('Crisis Indicator Data'!#REF!="No Data",1,IF(#REF!&lt;&gt;"",1,0))</f>
        <v>#REF!</v>
      </c>
      <c r="AU181" s="25" t="e">
        <f>IF('Crisis Indicator Data'!#REF!="No Data",1,IF(#REF!&lt;&gt;"",1,0))</f>
        <v>#REF!</v>
      </c>
      <c r="AV181" s="25" t="e">
        <f>IF('Crisis Indicator Data'!#REF!="No Data",1,IF(#REF!&lt;&gt;"",1,0))</f>
        <v>#REF!</v>
      </c>
      <c r="AW181" s="25" t="e">
        <f>IF('Crisis Indicator Data'!#REF!="No Data",1,IF(#REF!&lt;&gt;"",1,0))</f>
        <v>#REF!</v>
      </c>
      <c r="AX181" s="25" t="e">
        <f>IF('Crisis Indicator Data'!#REF!="No Data",1,IF(#REF!&lt;&gt;"",1,0))</f>
        <v>#REF!</v>
      </c>
      <c r="AY181" s="25" t="e">
        <f>IF('Crisis Indicator Data'!#REF!="No Data",1,IF(#REF!&lt;&gt;"",1,0))</f>
        <v>#REF!</v>
      </c>
      <c r="AZ181" s="25" t="e">
        <f>IF('Crisis Indicator Data'!#REF!="No Data",1,IF(#REF!&lt;&gt;"",1,0))</f>
        <v>#REF!</v>
      </c>
      <c r="BA181" t="e">
        <f t="shared" si="10"/>
        <v>#REF!</v>
      </c>
      <c r="BB181" s="27" t="e">
        <f t="shared" si="11"/>
        <v>#REF!</v>
      </c>
    </row>
    <row r="182" spans="1:54" x14ac:dyDescent="0.35">
      <c r="A182" t="s">
        <v>7738</v>
      </c>
      <c r="B182" s="25" t="e">
        <f>IF('Crisis Indicator Data'!#REF!="No Data",1,IF(#REF!&lt;&gt;"",1,0))</f>
        <v>#REF!</v>
      </c>
      <c r="C182" s="25" t="e">
        <f>IF('Crisis Indicator Data'!#REF!="No Data",1,IF(#REF!&lt;&gt;"",1,0))</f>
        <v>#REF!</v>
      </c>
      <c r="D182" s="25" t="e">
        <f>IF('Crisis Indicator Data'!#REF!="No Data",1,IF(#REF!&lt;&gt;"",1,0))</f>
        <v>#REF!</v>
      </c>
      <c r="E182" s="25" t="e">
        <f>IF('Crisis Indicator Data'!#REF!="No Data",1,IF(#REF!&lt;&gt;"",1,0))</f>
        <v>#REF!</v>
      </c>
      <c r="F182" s="25" t="e">
        <f>IF('Crisis Indicator Data'!#REF!="No Data",1,IF(#REF!&lt;&gt;"",1,0))</f>
        <v>#REF!</v>
      </c>
      <c r="G182" s="25" t="e">
        <f>IF('Crisis Indicator Data'!#REF!="No Data",1,IF(#REF!&lt;&gt;"",1,0))</f>
        <v>#REF!</v>
      </c>
      <c r="H182" s="25" t="e">
        <f>IF('Crisis Indicator Data'!#REF!="No Data",1,IF(#REF!&lt;&gt;"",1,0))</f>
        <v>#REF!</v>
      </c>
      <c r="I182" s="25" t="e">
        <f>IF('Crisis Indicator Data'!#REF!="No Data",1,IF(#REF!&lt;&gt;"",1,0))</f>
        <v>#REF!</v>
      </c>
      <c r="J182" s="25" t="e">
        <f>IF('Crisis Indicator Data'!#REF!="No Data",1,IF(#REF!&lt;&gt;"",1,0))</f>
        <v>#REF!</v>
      </c>
      <c r="K182" s="25" t="e">
        <f>IF('Crisis Indicator Data'!#REF!="No Data",1,IF(#REF!&lt;&gt;"",1,0))</f>
        <v>#REF!</v>
      </c>
      <c r="L182" s="25" t="e">
        <f>IF('Crisis Indicator Data'!#REF!="No Data",1,IF(#REF!&lt;&gt;"",1,0))</f>
        <v>#REF!</v>
      </c>
      <c r="M182" s="25" t="e">
        <f>IF('Crisis Indicator Data'!#REF!="No Data",1,IF(#REF!&lt;&gt;"",1,0))</f>
        <v>#REF!</v>
      </c>
      <c r="N182" s="25" t="e">
        <f>IF('Crisis Indicator Data'!#REF!="No Data",1,IF(#REF!&lt;&gt;"",1,0))</f>
        <v>#REF!</v>
      </c>
      <c r="O182" s="25" t="e">
        <f>IF('Crisis Indicator Data'!#REF!="No Data",1,IF(#REF!&lt;&gt;"",1,0))</f>
        <v>#REF!</v>
      </c>
      <c r="P182" s="25" t="e">
        <f>IF('Crisis Indicator Data'!#REF!="No Data",1,IF(#REF!&lt;&gt;"",1,0))</f>
        <v>#REF!</v>
      </c>
      <c r="Q182" s="25" t="e">
        <f>IF('Crisis Indicator Data'!#REF!="No Data",1,IF(#REF!&lt;&gt;"",1,0))</f>
        <v>#REF!</v>
      </c>
      <c r="R182" s="25" t="e">
        <f>IF('Crisis Indicator Data'!#REF!="No Data",1,IF(#REF!&lt;&gt;"",1,0))</f>
        <v>#REF!</v>
      </c>
      <c r="S182" s="25" t="e">
        <f>IF('Crisis Indicator Data'!#REF!="No Data",1,IF(#REF!&lt;&gt;"",1,0))</f>
        <v>#REF!</v>
      </c>
      <c r="T182" s="25" t="e">
        <f>IF('Crisis Indicator Data'!#REF!="No Data",1,IF(#REF!&lt;&gt;"",1,0))</f>
        <v>#REF!</v>
      </c>
      <c r="U182" s="25" t="e">
        <f>IF('Crisis Indicator Data'!#REF!="No Data",1,IF(#REF!&lt;&gt;"",1,0))</f>
        <v>#REF!</v>
      </c>
      <c r="V182" s="25" t="e">
        <f>IF('Crisis Indicator Data'!#REF!="No Data",1,IF(#REF!&lt;&gt;"",1,0))</f>
        <v>#REF!</v>
      </c>
      <c r="W182" s="25" t="e">
        <f>IF('Crisis Indicator Data'!#REF!="No Data",1,IF(#REF!&lt;&gt;"",1,0))</f>
        <v>#REF!</v>
      </c>
      <c r="X182" s="25" t="e">
        <f>IF('Crisis Indicator Data'!#REF!="No Data",1,IF(#REF!&lt;&gt;"",1,0))</f>
        <v>#REF!</v>
      </c>
      <c r="Y182" s="25" t="e">
        <f>IF('Crisis Indicator Data'!#REF!="No Data",1,IF(#REF!&lt;&gt;"",1,0))</f>
        <v>#REF!</v>
      </c>
      <c r="Z182" s="25" t="e">
        <f>IF('Crisis Indicator Data'!#REF!="No Data",1,IF(#REF!&lt;&gt;"",1,0))</f>
        <v>#REF!</v>
      </c>
      <c r="AA182" s="25" t="e">
        <f>IF('Crisis Indicator Data'!#REF!="No Data",1,IF(#REF!&lt;&gt;"",1,0))</f>
        <v>#REF!</v>
      </c>
      <c r="AB182" s="25" t="e">
        <f>IF('Crisis Indicator Data'!#REF!="No Data",1,IF(#REF!&lt;&gt;"",1,0))</f>
        <v>#REF!</v>
      </c>
      <c r="AC182" s="25" t="e">
        <f>IF('Crisis Indicator Data'!#REF!="No Data",1,IF(#REF!&lt;&gt;"",1,0))</f>
        <v>#REF!</v>
      </c>
      <c r="AD182" s="25" t="e">
        <f>IF('Crisis Indicator Data'!#REF!="No Data",1,IF(#REF!&lt;&gt;"",1,0))</f>
        <v>#REF!</v>
      </c>
      <c r="AE182" s="25" t="e">
        <f>IF('Crisis Indicator Data'!#REF!="No Data",1,IF(#REF!&lt;&gt;"",1,0))</f>
        <v>#REF!</v>
      </c>
      <c r="AF182" s="25" t="e">
        <f>IF('Crisis Indicator Data'!#REF!="No Data",1,IF(#REF!&lt;&gt;"",1,0))</f>
        <v>#REF!</v>
      </c>
      <c r="AG182" s="25" t="e">
        <f>IF('Crisis Indicator Data'!#REF!="No Data",1,IF(#REF!&lt;&gt;"",1,0))</f>
        <v>#REF!</v>
      </c>
      <c r="AH182" s="25" t="e">
        <f>IF('Crisis Indicator Data'!#REF!="No Data",1,IF(#REF!&lt;&gt;"",1,0))</f>
        <v>#REF!</v>
      </c>
      <c r="AI182" s="25" t="e">
        <f>IF('Crisis Indicator Data'!#REF!="No Data",1,IF(#REF!&lt;&gt;"",1,0))</f>
        <v>#REF!</v>
      </c>
      <c r="AJ182" s="25" t="e">
        <f>IF('Crisis Indicator Data'!#REF!="No Data",1,IF(#REF!&lt;&gt;"",1,0))</f>
        <v>#REF!</v>
      </c>
      <c r="AK182" s="25" t="e">
        <f>IF('Crisis Indicator Data'!#REF!="No Data",1,IF(#REF!&lt;&gt;"",1,0))</f>
        <v>#REF!</v>
      </c>
      <c r="AL182" s="25" t="e">
        <f>IF('Crisis Indicator Data'!#REF!="No Data",1,IF(#REF!&lt;&gt;"",1,0))</f>
        <v>#REF!</v>
      </c>
      <c r="AM182" s="25" t="e">
        <f>IF('Crisis Indicator Data'!#REF!="No Data",1,IF(#REF!&lt;&gt;"",1,0))</f>
        <v>#REF!</v>
      </c>
      <c r="AN182" s="25" t="e">
        <f>IF('Crisis Indicator Data'!#REF!="No Data",1,IF(#REF!&lt;&gt;"",1,0))</f>
        <v>#REF!</v>
      </c>
      <c r="AO182" s="25" t="e">
        <f>IF('Crisis Indicator Data'!#REF!="No Data",1,IF(#REF!&lt;&gt;"",1,0))</f>
        <v>#REF!</v>
      </c>
      <c r="AP182" s="25" t="e">
        <f>IF('Crisis Indicator Data'!#REF!="No Data",1,IF(#REF!&lt;&gt;"",1,0))</f>
        <v>#REF!</v>
      </c>
      <c r="AQ182" s="25" t="e">
        <f>IF('Crisis Indicator Data'!#REF!="No Data",1,IF(#REF!&lt;&gt;"",1,0))</f>
        <v>#REF!</v>
      </c>
      <c r="AR182" s="25" t="e">
        <f>IF('Crisis Indicator Data'!#REF!="No Data",1,IF(#REF!&lt;&gt;"",1,0))</f>
        <v>#REF!</v>
      </c>
      <c r="AS182" s="25" t="e">
        <f>IF('Crisis Indicator Data'!#REF!="No Data",1,IF(#REF!&lt;&gt;"",1,0))</f>
        <v>#REF!</v>
      </c>
      <c r="AT182" s="25" t="e">
        <f>IF('Crisis Indicator Data'!#REF!="No Data",1,IF(#REF!&lt;&gt;"",1,0))</f>
        <v>#REF!</v>
      </c>
      <c r="AU182" s="25" t="e">
        <f>IF('Crisis Indicator Data'!#REF!="No Data",1,IF(#REF!&lt;&gt;"",1,0))</f>
        <v>#REF!</v>
      </c>
      <c r="AV182" s="25" t="e">
        <f>IF('Crisis Indicator Data'!#REF!="No Data",1,IF(#REF!&lt;&gt;"",1,0))</f>
        <v>#REF!</v>
      </c>
      <c r="AW182" s="25" t="e">
        <f>IF('Crisis Indicator Data'!#REF!="No Data",1,IF(#REF!&lt;&gt;"",1,0))</f>
        <v>#REF!</v>
      </c>
      <c r="AX182" s="25" t="e">
        <f>IF('Crisis Indicator Data'!#REF!="No Data",1,IF(#REF!&lt;&gt;"",1,0))</f>
        <v>#REF!</v>
      </c>
      <c r="AY182" s="25" t="e">
        <f>IF('Crisis Indicator Data'!#REF!="No Data",1,IF(#REF!&lt;&gt;"",1,0))</f>
        <v>#REF!</v>
      </c>
      <c r="AZ182" s="25" t="e">
        <f>IF('Crisis Indicator Data'!#REF!="No Data",1,IF(#REF!&lt;&gt;"",1,0))</f>
        <v>#REF!</v>
      </c>
      <c r="BA182" t="e">
        <f t="shared" si="10"/>
        <v>#REF!</v>
      </c>
      <c r="BB182" s="27" t="e">
        <f t="shared" si="11"/>
        <v>#REF!</v>
      </c>
    </row>
    <row r="183" spans="1:54" x14ac:dyDescent="0.35">
      <c r="A183" t="s">
        <v>7840</v>
      </c>
      <c r="B183" s="25" t="e">
        <f>IF('Crisis Indicator Data'!#REF!="No Data",1,IF(#REF!&lt;&gt;"",1,0))</f>
        <v>#REF!</v>
      </c>
      <c r="C183" s="25" t="e">
        <f>IF('Crisis Indicator Data'!#REF!="No Data",1,IF(#REF!&lt;&gt;"",1,0))</f>
        <v>#REF!</v>
      </c>
      <c r="D183" s="25" t="e">
        <f>IF('Crisis Indicator Data'!#REF!="No Data",1,IF(#REF!&lt;&gt;"",1,0))</f>
        <v>#REF!</v>
      </c>
      <c r="E183" s="25" t="e">
        <f>IF('Crisis Indicator Data'!#REF!="No Data",1,IF(#REF!&lt;&gt;"",1,0))</f>
        <v>#REF!</v>
      </c>
      <c r="F183" s="25" t="e">
        <f>IF('Crisis Indicator Data'!#REF!="No Data",1,IF(#REF!&lt;&gt;"",1,0))</f>
        <v>#REF!</v>
      </c>
      <c r="G183" s="25" t="e">
        <f>IF('Crisis Indicator Data'!#REF!="No Data",1,IF(#REF!&lt;&gt;"",1,0))</f>
        <v>#REF!</v>
      </c>
      <c r="H183" s="25" t="e">
        <f>IF('Crisis Indicator Data'!#REF!="No Data",1,IF(#REF!&lt;&gt;"",1,0))</f>
        <v>#REF!</v>
      </c>
      <c r="I183" s="25" t="e">
        <f>IF('Crisis Indicator Data'!#REF!="No Data",1,IF(#REF!&lt;&gt;"",1,0))</f>
        <v>#REF!</v>
      </c>
      <c r="J183" s="25" t="e">
        <f>IF('Crisis Indicator Data'!#REF!="No Data",1,IF(#REF!&lt;&gt;"",1,0))</f>
        <v>#REF!</v>
      </c>
      <c r="K183" s="25" t="e">
        <f>IF('Crisis Indicator Data'!#REF!="No Data",1,IF(#REF!&lt;&gt;"",1,0))</f>
        <v>#REF!</v>
      </c>
      <c r="L183" s="25" t="e">
        <f>IF('Crisis Indicator Data'!#REF!="No Data",1,IF(#REF!&lt;&gt;"",1,0))</f>
        <v>#REF!</v>
      </c>
      <c r="M183" s="25" t="e">
        <f>IF('Crisis Indicator Data'!#REF!="No Data",1,IF(#REF!&lt;&gt;"",1,0))</f>
        <v>#REF!</v>
      </c>
      <c r="N183" s="25" t="e">
        <f>IF('Crisis Indicator Data'!#REF!="No Data",1,IF(#REF!&lt;&gt;"",1,0))</f>
        <v>#REF!</v>
      </c>
      <c r="O183" s="25" t="e">
        <f>IF('Crisis Indicator Data'!#REF!="No Data",1,IF(#REF!&lt;&gt;"",1,0))</f>
        <v>#REF!</v>
      </c>
      <c r="P183" s="25" t="e">
        <f>IF('Crisis Indicator Data'!#REF!="No Data",1,IF(#REF!&lt;&gt;"",1,0))</f>
        <v>#REF!</v>
      </c>
      <c r="Q183" s="25" t="e">
        <f>IF('Crisis Indicator Data'!#REF!="No Data",1,IF(#REF!&lt;&gt;"",1,0))</f>
        <v>#REF!</v>
      </c>
      <c r="R183" s="25" t="e">
        <f>IF('Crisis Indicator Data'!#REF!="No Data",1,IF(#REF!&lt;&gt;"",1,0))</f>
        <v>#REF!</v>
      </c>
      <c r="S183" s="25" t="e">
        <f>IF('Crisis Indicator Data'!#REF!="No Data",1,IF(#REF!&lt;&gt;"",1,0))</f>
        <v>#REF!</v>
      </c>
      <c r="T183" s="25" t="e">
        <f>IF('Crisis Indicator Data'!#REF!="No Data",1,IF(#REF!&lt;&gt;"",1,0))</f>
        <v>#REF!</v>
      </c>
      <c r="U183" s="25" t="e">
        <f>IF('Crisis Indicator Data'!#REF!="No Data",1,IF(#REF!&lt;&gt;"",1,0))</f>
        <v>#REF!</v>
      </c>
      <c r="V183" s="25" t="e">
        <f>IF('Crisis Indicator Data'!#REF!="No Data",1,IF(#REF!&lt;&gt;"",1,0))</f>
        <v>#REF!</v>
      </c>
      <c r="W183" s="25" t="e">
        <f>IF('Crisis Indicator Data'!#REF!="No Data",1,IF(#REF!&lt;&gt;"",1,0))</f>
        <v>#REF!</v>
      </c>
      <c r="X183" s="25" t="e">
        <f>IF('Crisis Indicator Data'!#REF!="No Data",1,IF(#REF!&lt;&gt;"",1,0))</f>
        <v>#REF!</v>
      </c>
      <c r="Y183" s="25" t="e">
        <f>IF('Crisis Indicator Data'!#REF!="No Data",1,IF(#REF!&lt;&gt;"",1,0))</f>
        <v>#REF!</v>
      </c>
      <c r="Z183" s="25" t="e">
        <f>IF('Crisis Indicator Data'!#REF!="No Data",1,IF(#REF!&lt;&gt;"",1,0))</f>
        <v>#REF!</v>
      </c>
      <c r="AA183" s="25" t="e">
        <f>IF('Crisis Indicator Data'!#REF!="No Data",1,IF(#REF!&lt;&gt;"",1,0))</f>
        <v>#REF!</v>
      </c>
      <c r="AB183" s="25" t="e">
        <f>IF('Crisis Indicator Data'!#REF!="No Data",1,IF(#REF!&lt;&gt;"",1,0))</f>
        <v>#REF!</v>
      </c>
      <c r="AC183" s="25" t="e">
        <f>IF('Crisis Indicator Data'!#REF!="No Data",1,IF(#REF!&lt;&gt;"",1,0))</f>
        <v>#REF!</v>
      </c>
      <c r="AD183" s="25" t="e">
        <f>IF('Crisis Indicator Data'!#REF!="No Data",1,IF(#REF!&lt;&gt;"",1,0))</f>
        <v>#REF!</v>
      </c>
      <c r="AE183" s="25" t="e">
        <f>IF('Crisis Indicator Data'!#REF!="No Data",1,IF(#REF!&lt;&gt;"",1,0))</f>
        <v>#REF!</v>
      </c>
      <c r="AF183" s="25" t="e">
        <f>IF('Crisis Indicator Data'!#REF!="No Data",1,IF(#REF!&lt;&gt;"",1,0))</f>
        <v>#REF!</v>
      </c>
      <c r="AG183" s="25" t="e">
        <f>IF('Crisis Indicator Data'!#REF!="No Data",1,IF(#REF!&lt;&gt;"",1,0))</f>
        <v>#REF!</v>
      </c>
      <c r="AH183" s="25" t="e">
        <f>IF('Crisis Indicator Data'!#REF!="No Data",1,IF(#REF!&lt;&gt;"",1,0))</f>
        <v>#REF!</v>
      </c>
      <c r="AI183" s="25" t="e">
        <f>IF('Crisis Indicator Data'!#REF!="No Data",1,IF(#REF!&lt;&gt;"",1,0))</f>
        <v>#REF!</v>
      </c>
      <c r="AJ183" s="25" t="e">
        <f>IF('Crisis Indicator Data'!#REF!="No Data",1,IF(#REF!&lt;&gt;"",1,0))</f>
        <v>#REF!</v>
      </c>
      <c r="AK183" s="25" t="e">
        <f>IF('Crisis Indicator Data'!#REF!="No Data",1,IF(#REF!&lt;&gt;"",1,0))</f>
        <v>#REF!</v>
      </c>
      <c r="AL183" s="25" t="e">
        <f>IF('Crisis Indicator Data'!#REF!="No Data",1,IF(#REF!&lt;&gt;"",1,0))</f>
        <v>#REF!</v>
      </c>
      <c r="AM183" s="25" t="e">
        <f>IF('Crisis Indicator Data'!#REF!="No Data",1,IF(#REF!&lt;&gt;"",1,0))</f>
        <v>#REF!</v>
      </c>
      <c r="AN183" s="25" t="e">
        <f>IF('Crisis Indicator Data'!#REF!="No Data",1,IF(#REF!&lt;&gt;"",1,0))</f>
        <v>#REF!</v>
      </c>
      <c r="AO183" s="25" t="e">
        <f>IF('Crisis Indicator Data'!#REF!="No Data",1,IF(#REF!&lt;&gt;"",1,0))</f>
        <v>#REF!</v>
      </c>
      <c r="AP183" s="25" t="e">
        <f>IF('Crisis Indicator Data'!#REF!="No Data",1,IF(#REF!&lt;&gt;"",1,0))</f>
        <v>#REF!</v>
      </c>
      <c r="AQ183" s="25" t="e">
        <f>IF('Crisis Indicator Data'!#REF!="No Data",1,IF(#REF!&lt;&gt;"",1,0))</f>
        <v>#REF!</v>
      </c>
      <c r="AR183" s="25" t="e">
        <f>IF('Crisis Indicator Data'!#REF!="No Data",1,IF(#REF!&lt;&gt;"",1,0))</f>
        <v>#REF!</v>
      </c>
      <c r="AS183" s="25" t="e">
        <f>IF('Crisis Indicator Data'!#REF!="No Data",1,IF(#REF!&lt;&gt;"",1,0))</f>
        <v>#REF!</v>
      </c>
      <c r="AT183" s="25" t="e">
        <f>IF('Crisis Indicator Data'!#REF!="No Data",1,IF(#REF!&lt;&gt;"",1,0))</f>
        <v>#REF!</v>
      </c>
      <c r="AU183" s="25" t="e">
        <f>IF('Crisis Indicator Data'!#REF!="No Data",1,IF(#REF!&lt;&gt;"",1,0))</f>
        <v>#REF!</v>
      </c>
      <c r="AV183" s="25" t="e">
        <f>IF('Crisis Indicator Data'!#REF!="No Data",1,IF(#REF!&lt;&gt;"",1,0))</f>
        <v>#REF!</v>
      </c>
      <c r="AW183" s="25" t="e">
        <f>IF('Crisis Indicator Data'!#REF!="No Data",1,IF(#REF!&lt;&gt;"",1,0))</f>
        <v>#REF!</v>
      </c>
      <c r="AX183" s="25" t="e">
        <f>IF('Crisis Indicator Data'!#REF!="No Data",1,IF(#REF!&lt;&gt;"",1,0))</f>
        <v>#REF!</v>
      </c>
      <c r="AY183" s="25" t="e">
        <f>IF('Crisis Indicator Data'!#REF!="No Data",1,IF(#REF!&lt;&gt;"",1,0))</f>
        <v>#REF!</v>
      </c>
      <c r="AZ183" s="25" t="e">
        <f>IF('Crisis Indicator Data'!#REF!="No Data",1,IF(#REF!&lt;&gt;"",1,0))</f>
        <v>#REF!</v>
      </c>
      <c r="BA183" t="e">
        <f t="shared" si="10"/>
        <v>#REF!</v>
      </c>
      <c r="BB183" s="27" t="e">
        <f t="shared" si="11"/>
        <v>#REF!</v>
      </c>
    </row>
    <row r="184" spans="1:54" x14ac:dyDescent="0.35">
      <c r="A184" t="s">
        <v>8055</v>
      </c>
      <c r="B184" s="25" t="e">
        <f>IF('Crisis Indicator Data'!#REF!="No Data",1,IF(#REF!&lt;&gt;"",1,0))</f>
        <v>#REF!</v>
      </c>
      <c r="C184" s="25" t="e">
        <f>IF('Crisis Indicator Data'!#REF!="No Data",1,IF(#REF!&lt;&gt;"",1,0))</f>
        <v>#REF!</v>
      </c>
      <c r="D184" s="25" t="e">
        <f>IF('Crisis Indicator Data'!#REF!="No Data",1,IF(#REF!&lt;&gt;"",1,0))</f>
        <v>#REF!</v>
      </c>
      <c r="E184" s="25" t="e">
        <f>IF('Crisis Indicator Data'!#REF!="No Data",1,IF(#REF!&lt;&gt;"",1,0))</f>
        <v>#REF!</v>
      </c>
      <c r="F184" s="25" t="e">
        <f>IF('Crisis Indicator Data'!#REF!="No Data",1,IF(#REF!&lt;&gt;"",1,0))</f>
        <v>#REF!</v>
      </c>
      <c r="G184" s="25" t="e">
        <f>IF('Crisis Indicator Data'!#REF!="No Data",1,IF(#REF!&lt;&gt;"",1,0))</f>
        <v>#REF!</v>
      </c>
      <c r="H184" s="25" t="e">
        <f>IF('Crisis Indicator Data'!#REF!="No Data",1,IF(#REF!&lt;&gt;"",1,0))</f>
        <v>#REF!</v>
      </c>
      <c r="I184" s="25" t="e">
        <f>IF('Crisis Indicator Data'!#REF!="No Data",1,IF(#REF!&lt;&gt;"",1,0))</f>
        <v>#REF!</v>
      </c>
      <c r="J184" s="25" t="e">
        <f>IF('Crisis Indicator Data'!#REF!="No Data",1,IF(#REF!&lt;&gt;"",1,0))</f>
        <v>#REF!</v>
      </c>
      <c r="K184" s="25" t="e">
        <f>IF('Crisis Indicator Data'!#REF!="No Data",1,IF(#REF!&lt;&gt;"",1,0))</f>
        <v>#REF!</v>
      </c>
      <c r="L184" s="25" t="e">
        <f>IF('Crisis Indicator Data'!#REF!="No Data",1,IF(#REF!&lt;&gt;"",1,0))</f>
        <v>#REF!</v>
      </c>
      <c r="M184" s="25" t="e">
        <f>IF('Crisis Indicator Data'!#REF!="No Data",1,IF(#REF!&lt;&gt;"",1,0))</f>
        <v>#REF!</v>
      </c>
      <c r="N184" s="25" t="e">
        <f>IF('Crisis Indicator Data'!#REF!="No Data",1,IF(#REF!&lt;&gt;"",1,0))</f>
        <v>#REF!</v>
      </c>
      <c r="O184" s="25" t="e">
        <f>IF('Crisis Indicator Data'!#REF!="No Data",1,IF(#REF!&lt;&gt;"",1,0))</f>
        <v>#REF!</v>
      </c>
      <c r="P184" s="25" t="e">
        <f>IF('Crisis Indicator Data'!#REF!="No Data",1,IF(#REF!&lt;&gt;"",1,0))</f>
        <v>#REF!</v>
      </c>
      <c r="Q184" s="25" t="e">
        <f>IF('Crisis Indicator Data'!#REF!="No Data",1,IF(#REF!&lt;&gt;"",1,0))</f>
        <v>#REF!</v>
      </c>
      <c r="R184" s="25" t="e">
        <f>IF('Crisis Indicator Data'!#REF!="No Data",1,IF(#REF!&lt;&gt;"",1,0))</f>
        <v>#REF!</v>
      </c>
      <c r="S184" s="25" t="e">
        <f>IF('Crisis Indicator Data'!#REF!="No Data",1,IF(#REF!&lt;&gt;"",1,0))</f>
        <v>#REF!</v>
      </c>
      <c r="T184" s="25" t="e">
        <f>IF('Crisis Indicator Data'!#REF!="No Data",1,IF(#REF!&lt;&gt;"",1,0))</f>
        <v>#REF!</v>
      </c>
      <c r="U184" s="25" t="e">
        <f>IF('Crisis Indicator Data'!#REF!="No Data",1,IF(#REF!&lt;&gt;"",1,0))</f>
        <v>#REF!</v>
      </c>
      <c r="V184" s="25" t="e">
        <f>IF('Crisis Indicator Data'!#REF!="No Data",1,IF(#REF!&lt;&gt;"",1,0))</f>
        <v>#REF!</v>
      </c>
      <c r="W184" s="25" t="e">
        <f>IF('Crisis Indicator Data'!#REF!="No Data",1,IF(#REF!&lt;&gt;"",1,0))</f>
        <v>#REF!</v>
      </c>
      <c r="X184" s="25" t="e">
        <f>IF('Crisis Indicator Data'!#REF!="No Data",1,IF(#REF!&lt;&gt;"",1,0))</f>
        <v>#REF!</v>
      </c>
      <c r="Y184" s="25" t="e">
        <f>IF('Crisis Indicator Data'!#REF!="No Data",1,IF(#REF!&lt;&gt;"",1,0))</f>
        <v>#REF!</v>
      </c>
      <c r="Z184" s="25" t="e">
        <f>IF('Crisis Indicator Data'!#REF!="No Data",1,IF(#REF!&lt;&gt;"",1,0))</f>
        <v>#REF!</v>
      </c>
      <c r="AA184" s="25" t="e">
        <f>IF('Crisis Indicator Data'!#REF!="No Data",1,IF(#REF!&lt;&gt;"",1,0))</f>
        <v>#REF!</v>
      </c>
      <c r="AB184" s="25" t="e">
        <f>IF('Crisis Indicator Data'!#REF!="No Data",1,IF(#REF!&lt;&gt;"",1,0))</f>
        <v>#REF!</v>
      </c>
      <c r="AC184" s="25" t="e">
        <f>IF('Crisis Indicator Data'!#REF!="No Data",1,IF(#REF!&lt;&gt;"",1,0))</f>
        <v>#REF!</v>
      </c>
      <c r="AD184" s="25" t="e">
        <f>IF('Crisis Indicator Data'!#REF!="No Data",1,IF(#REF!&lt;&gt;"",1,0))</f>
        <v>#REF!</v>
      </c>
      <c r="AE184" s="25" t="e">
        <f>IF('Crisis Indicator Data'!#REF!="No Data",1,IF(#REF!&lt;&gt;"",1,0))</f>
        <v>#REF!</v>
      </c>
      <c r="AF184" s="25" t="e">
        <f>IF('Crisis Indicator Data'!#REF!="No Data",1,IF(#REF!&lt;&gt;"",1,0))</f>
        <v>#REF!</v>
      </c>
      <c r="AG184" s="25" t="e">
        <f>IF('Crisis Indicator Data'!#REF!="No Data",1,IF(#REF!&lt;&gt;"",1,0))</f>
        <v>#REF!</v>
      </c>
      <c r="AH184" s="25" t="e">
        <f>IF('Crisis Indicator Data'!#REF!="No Data",1,IF(#REF!&lt;&gt;"",1,0))</f>
        <v>#REF!</v>
      </c>
      <c r="AI184" s="25" t="e">
        <f>IF('Crisis Indicator Data'!#REF!="No Data",1,IF(#REF!&lt;&gt;"",1,0))</f>
        <v>#REF!</v>
      </c>
      <c r="AJ184" s="25" t="e">
        <f>IF('Crisis Indicator Data'!#REF!="No Data",1,IF(#REF!&lt;&gt;"",1,0))</f>
        <v>#REF!</v>
      </c>
      <c r="AK184" s="25" t="e">
        <f>IF('Crisis Indicator Data'!#REF!="No Data",1,IF(#REF!&lt;&gt;"",1,0))</f>
        <v>#REF!</v>
      </c>
      <c r="AL184" s="25" t="e">
        <f>IF('Crisis Indicator Data'!#REF!="No Data",1,IF(#REF!&lt;&gt;"",1,0))</f>
        <v>#REF!</v>
      </c>
      <c r="AM184" s="25" t="e">
        <f>IF('Crisis Indicator Data'!#REF!="No Data",1,IF(#REF!&lt;&gt;"",1,0))</f>
        <v>#REF!</v>
      </c>
      <c r="AN184" s="25" t="e">
        <f>IF('Crisis Indicator Data'!#REF!="No Data",1,IF(#REF!&lt;&gt;"",1,0))</f>
        <v>#REF!</v>
      </c>
      <c r="AO184" s="25" t="e">
        <f>IF('Crisis Indicator Data'!#REF!="No Data",1,IF(#REF!&lt;&gt;"",1,0))</f>
        <v>#REF!</v>
      </c>
      <c r="AP184" s="25" t="e">
        <f>IF('Crisis Indicator Data'!#REF!="No Data",1,IF(#REF!&lt;&gt;"",1,0))</f>
        <v>#REF!</v>
      </c>
      <c r="AQ184" s="25" t="e">
        <f>IF('Crisis Indicator Data'!#REF!="No Data",1,IF(#REF!&lt;&gt;"",1,0))</f>
        <v>#REF!</v>
      </c>
      <c r="AR184" s="25" t="e">
        <f>IF('Crisis Indicator Data'!#REF!="No Data",1,IF(#REF!&lt;&gt;"",1,0))</f>
        <v>#REF!</v>
      </c>
      <c r="AS184" s="25" t="e">
        <f>IF('Crisis Indicator Data'!#REF!="No Data",1,IF(#REF!&lt;&gt;"",1,0))</f>
        <v>#REF!</v>
      </c>
      <c r="AT184" s="25" t="e">
        <f>IF('Crisis Indicator Data'!#REF!="No Data",1,IF(#REF!&lt;&gt;"",1,0))</f>
        <v>#REF!</v>
      </c>
      <c r="AU184" s="25" t="e">
        <f>IF('Crisis Indicator Data'!#REF!="No Data",1,IF(#REF!&lt;&gt;"",1,0))</f>
        <v>#REF!</v>
      </c>
      <c r="AV184" s="25" t="e">
        <f>IF('Crisis Indicator Data'!#REF!="No Data",1,IF(#REF!&lt;&gt;"",1,0))</f>
        <v>#REF!</v>
      </c>
      <c r="AW184" s="25" t="e">
        <f>IF('Crisis Indicator Data'!#REF!="No Data",1,IF(#REF!&lt;&gt;"",1,0))</f>
        <v>#REF!</v>
      </c>
      <c r="AX184" s="25" t="e">
        <f>IF('Crisis Indicator Data'!#REF!="No Data",1,IF(#REF!&lt;&gt;"",1,0))</f>
        <v>#REF!</v>
      </c>
      <c r="AY184" s="25" t="e">
        <f>IF('Crisis Indicator Data'!#REF!="No Data",1,IF(#REF!&lt;&gt;"",1,0))</f>
        <v>#REF!</v>
      </c>
      <c r="AZ184" s="25" t="e">
        <f>IF('Crisis Indicator Data'!#REF!="No Data",1,IF(#REF!&lt;&gt;"",1,0))</f>
        <v>#REF!</v>
      </c>
      <c r="BA184" t="e">
        <f t="shared" si="10"/>
        <v>#REF!</v>
      </c>
      <c r="BB184" s="27" t="e">
        <f t="shared" si="11"/>
        <v>#REF!</v>
      </c>
    </row>
    <row r="185" spans="1:54" x14ac:dyDescent="0.35">
      <c r="A185" t="s">
        <v>8053</v>
      </c>
      <c r="B185" s="25" t="e">
        <f>IF('Crisis Indicator Data'!#REF!="No Data",1,IF(#REF!&lt;&gt;"",1,0))</f>
        <v>#REF!</v>
      </c>
      <c r="C185" s="25" t="e">
        <f>IF('Crisis Indicator Data'!#REF!="No Data",1,IF(#REF!&lt;&gt;"",1,0))</f>
        <v>#REF!</v>
      </c>
      <c r="D185" s="25" t="e">
        <f>IF('Crisis Indicator Data'!#REF!="No Data",1,IF(#REF!&lt;&gt;"",1,0))</f>
        <v>#REF!</v>
      </c>
      <c r="E185" s="25" t="e">
        <f>IF('Crisis Indicator Data'!#REF!="No Data",1,IF(#REF!&lt;&gt;"",1,0))</f>
        <v>#REF!</v>
      </c>
      <c r="F185" s="25" t="e">
        <f>IF('Crisis Indicator Data'!#REF!="No Data",1,IF(#REF!&lt;&gt;"",1,0))</f>
        <v>#REF!</v>
      </c>
      <c r="G185" s="25" t="e">
        <f>IF('Crisis Indicator Data'!#REF!="No Data",1,IF(#REF!&lt;&gt;"",1,0))</f>
        <v>#REF!</v>
      </c>
      <c r="H185" s="25" t="e">
        <f>IF('Crisis Indicator Data'!#REF!="No Data",1,IF(#REF!&lt;&gt;"",1,0))</f>
        <v>#REF!</v>
      </c>
      <c r="I185" s="25" t="e">
        <f>IF('Crisis Indicator Data'!#REF!="No Data",1,IF(#REF!&lt;&gt;"",1,0))</f>
        <v>#REF!</v>
      </c>
      <c r="J185" s="25" t="e">
        <f>IF('Crisis Indicator Data'!#REF!="No Data",1,IF(#REF!&lt;&gt;"",1,0))</f>
        <v>#REF!</v>
      </c>
      <c r="K185" s="25" t="e">
        <f>IF('Crisis Indicator Data'!#REF!="No Data",1,IF(#REF!&lt;&gt;"",1,0))</f>
        <v>#REF!</v>
      </c>
      <c r="L185" s="25" t="e">
        <f>IF('Crisis Indicator Data'!#REF!="No Data",1,IF(#REF!&lt;&gt;"",1,0))</f>
        <v>#REF!</v>
      </c>
      <c r="M185" s="25" t="e">
        <f>IF('Crisis Indicator Data'!#REF!="No Data",1,IF(#REF!&lt;&gt;"",1,0))</f>
        <v>#REF!</v>
      </c>
      <c r="N185" s="25" t="e">
        <f>IF('Crisis Indicator Data'!#REF!="No Data",1,IF(#REF!&lt;&gt;"",1,0))</f>
        <v>#REF!</v>
      </c>
      <c r="O185" s="25" t="e">
        <f>IF('Crisis Indicator Data'!#REF!="No Data",1,IF(#REF!&lt;&gt;"",1,0))</f>
        <v>#REF!</v>
      </c>
      <c r="P185" s="25" t="e">
        <f>IF('Crisis Indicator Data'!#REF!="No Data",1,IF(#REF!&lt;&gt;"",1,0))</f>
        <v>#REF!</v>
      </c>
      <c r="Q185" s="25" t="e">
        <f>IF('Crisis Indicator Data'!#REF!="No Data",1,IF(#REF!&lt;&gt;"",1,0))</f>
        <v>#REF!</v>
      </c>
      <c r="R185" s="25" t="e">
        <f>IF('Crisis Indicator Data'!#REF!="No Data",1,IF(#REF!&lt;&gt;"",1,0))</f>
        <v>#REF!</v>
      </c>
      <c r="S185" s="25" t="e">
        <f>IF('Crisis Indicator Data'!#REF!="No Data",1,IF(#REF!&lt;&gt;"",1,0))</f>
        <v>#REF!</v>
      </c>
      <c r="T185" s="25" t="e">
        <f>IF('Crisis Indicator Data'!#REF!="No Data",1,IF(#REF!&lt;&gt;"",1,0))</f>
        <v>#REF!</v>
      </c>
      <c r="U185" s="25" t="e">
        <f>IF('Crisis Indicator Data'!#REF!="No Data",1,IF(#REF!&lt;&gt;"",1,0))</f>
        <v>#REF!</v>
      </c>
      <c r="V185" s="25" t="e">
        <f>IF('Crisis Indicator Data'!#REF!="No Data",1,IF(#REF!&lt;&gt;"",1,0))</f>
        <v>#REF!</v>
      </c>
      <c r="W185" s="25" t="e">
        <f>IF('Crisis Indicator Data'!#REF!="No Data",1,IF(#REF!&lt;&gt;"",1,0))</f>
        <v>#REF!</v>
      </c>
      <c r="X185" s="25" t="e">
        <f>IF('Crisis Indicator Data'!#REF!="No Data",1,IF(#REF!&lt;&gt;"",1,0))</f>
        <v>#REF!</v>
      </c>
      <c r="Y185" s="25" t="e">
        <f>IF('Crisis Indicator Data'!#REF!="No Data",1,IF(#REF!&lt;&gt;"",1,0))</f>
        <v>#REF!</v>
      </c>
      <c r="Z185" s="25" t="e">
        <f>IF('Crisis Indicator Data'!#REF!="No Data",1,IF(#REF!&lt;&gt;"",1,0))</f>
        <v>#REF!</v>
      </c>
      <c r="AA185" s="25" t="e">
        <f>IF('Crisis Indicator Data'!#REF!="No Data",1,IF(#REF!&lt;&gt;"",1,0))</f>
        <v>#REF!</v>
      </c>
      <c r="AB185" s="25" t="e">
        <f>IF('Crisis Indicator Data'!#REF!="No Data",1,IF(#REF!&lt;&gt;"",1,0))</f>
        <v>#REF!</v>
      </c>
      <c r="AC185" s="25" t="e">
        <f>IF('Crisis Indicator Data'!#REF!="No Data",1,IF(#REF!&lt;&gt;"",1,0))</f>
        <v>#REF!</v>
      </c>
      <c r="AD185" s="25" t="e">
        <f>IF('Crisis Indicator Data'!#REF!="No Data",1,IF(#REF!&lt;&gt;"",1,0))</f>
        <v>#REF!</v>
      </c>
      <c r="AE185" s="25" t="e">
        <f>IF('Crisis Indicator Data'!#REF!="No Data",1,IF(#REF!&lt;&gt;"",1,0))</f>
        <v>#REF!</v>
      </c>
      <c r="AF185" s="25" t="e">
        <f>IF('Crisis Indicator Data'!#REF!="No Data",1,IF(#REF!&lt;&gt;"",1,0))</f>
        <v>#REF!</v>
      </c>
      <c r="AG185" s="25" t="e">
        <f>IF('Crisis Indicator Data'!#REF!="No Data",1,IF(#REF!&lt;&gt;"",1,0))</f>
        <v>#REF!</v>
      </c>
      <c r="AH185" s="25" t="e">
        <f>IF('Crisis Indicator Data'!#REF!="No Data",1,IF(#REF!&lt;&gt;"",1,0))</f>
        <v>#REF!</v>
      </c>
      <c r="AI185" s="25" t="e">
        <f>IF('Crisis Indicator Data'!#REF!="No Data",1,IF(#REF!&lt;&gt;"",1,0))</f>
        <v>#REF!</v>
      </c>
      <c r="AJ185" s="25" t="e">
        <f>IF('Crisis Indicator Data'!#REF!="No Data",1,IF(#REF!&lt;&gt;"",1,0))</f>
        <v>#REF!</v>
      </c>
      <c r="AK185" s="25" t="e">
        <f>IF('Crisis Indicator Data'!#REF!="No Data",1,IF(#REF!&lt;&gt;"",1,0))</f>
        <v>#REF!</v>
      </c>
      <c r="AL185" s="25" t="e">
        <f>IF('Crisis Indicator Data'!#REF!="No Data",1,IF(#REF!&lt;&gt;"",1,0))</f>
        <v>#REF!</v>
      </c>
      <c r="AM185" s="25" t="e">
        <f>IF('Crisis Indicator Data'!#REF!="No Data",1,IF(#REF!&lt;&gt;"",1,0))</f>
        <v>#REF!</v>
      </c>
      <c r="AN185" s="25" t="e">
        <f>IF('Crisis Indicator Data'!#REF!="No Data",1,IF(#REF!&lt;&gt;"",1,0))</f>
        <v>#REF!</v>
      </c>
      <c r="AO185" s="25" t="e">
        <f>IF('Crisis Indicator Data'!#REF!="No Data",1,IF(#REF!&lt;&gt;"",1,0))</f>
        <v>#REF!</v>
      </c>
      <c r="AP185" s="25" t="e">
        <f>IF('Crisis Indicator Data'!#REF!="No Data",1,IF(#REF!&lt;&gt;"",1,0))</f>
        <v>#REF!</v>
      </c>
      <c r="AQ185" s="25" t="e">
        <f>IF('Crisis Indicator Data'!#REF!="No Data",1,IF(#REF!&lt;&gt;"",1,0))</f>
        <v>#REF!</v>
      </c>
      <c r="AR185" s="25" t="e">
        <f>IF('Crisis Indicator Data'!#REF!="No Data",1,IF(#REF!&lt;&gt;"",1,0))</f>
        <v>#REF!</v>
      </c>
      <c r="AS185" s="25" t="e">
        <f>IF('Crisis Indicator Data'!#REF!="No Data",1,IF(#REF!&lt;&gt;"",1,0))</f>
        <v>#REF!</v>
      </c>
      <c r="AT185" s="25" t="e">
        <f>IF('Crisis Indicator Data'!#REF!="No Data",1,IF(#REF!&lt;&gt;"",1,0))</f>
        <v>#REF!</v>
      </c>
      <c r="AU185" s="25" t="e">
        <f>IF('Crisis Indicator Data'!#REF!="No Data",1,IF(#REF!&lt;&gt;"",1,0))</f>
        <v>#REF!</v>
      </c>
      <c r="AV185" s="25" t="e">
        <f>IF('Crisis Indicator Data'!#REF!="No Data",1,IF(#REF!&lt;&gt;"",1,0))</f>
        <v>#REF!</v>
      </c>
      <c r="AW185" s="25" t="e">
        <f>IF('Crisis Indicator Data'!#REF!="No Data",1,IF(#REF!&lt;&gt;"",1,0))</f>
        <v>#REF!</v>
      </c>
      <c r="AX185" s="25" t="e">
        <f>IF('Crisis Indicator Data'!#REF!="No Data",1,IF(#REF!&lt;&gt;"",1,0))</f>
        <v>#REF!</v>
      </c>
      <c r="AY185" s="25" t="e">
        <f>IF('Crisis Indicator Data'!#REF!="No Data",1,IF(#REF!&lt;&gt;"",1,0))</f>
        <v>#REF!</v>
      </c>
      <c r="AZ185" s="25" t="e">
        <f>IF('Crisis Indicator Data'!#REF!="No Data",1,IF(#REF!&lt;&gt;"",1,0))</f>
        <v>#REF!</v>
      </c>
      <c r="BA185" t="e">
        <f t="shared" si="10"/>
        <v>#REF!</v>
      </c>
      <c r="BB185" s="27" t="e">
        <f t="shared" si="11"/>
        <v>#REF!</v>
      </c>
    </row>
    <row r="186" spans="1:54" x14ac:dyDescent="0.35">
      <c r="A186" t="s">
        <v>8057</v>
      </c>
      <c r="B186" s="25" t="e">
        <f>IF('Crisis Indicator Data'!#REF!="No Data",1,IF(#REF!&lt;&gt;"",1,0))</f>
        <v>#REF!</v>
      </c>
      <c r="C186" s="25" t="e">
        <f>IF('Crisis Indicator Data'!#REF!="No Data",1,IF(#REF!&lt;&gt;"",1,0))</f>
        <v>#REF!</v>
      </c>
      <c r="D186" s="25" t="e">
        <f>IF('Crisis Indicator Data'!#REF!="No Data",1,IF(#REF!&lt;&gt;"",1,0))</f>
        <v>#REF!</v>
      </c>
      <c r="E186" s="25" t="e">
        <f>IF('Crisis Indicator Data'!#REF!="No Data",1,IF(#REF!&lt;&gt;"",1,0))</f>
        <v>#REF!</v>
      </c>
      <c r="F186" s="25" t="e">
        <f>IF('Crisis Indicator Data'!#REF!="No Data",1,IF(#REF!&lt;&gt;"",1,0))</f>
        <v>#REF!</v>
      </c>
      <c r="G186" s="25" t="e">
        <f>IF('Crisis Indicator Data'!#REF!="No Data",1,IF(#REF!&lt;&gt;"",1,0))</f>
        <v>#REF!</v>
      </c>
      <c r="H186" s="25" t="e">
        <f>IF('Crisis Indicator Data'!#REF!="No Data",1,IF(#REF!&lt;&gt;"",1,0))</f>
        <v>#REF!</v>
      </c>
      <c r="I186" s="25" t="e">
        <f>IF('Crisis Indicator Data'!#REF!="No Data",1,IF(#REF!&lt;&gt;"",1,0))</f>
        <v>#REF!</v>
      </c>
      <c r="J186" s="25" t="e">
        <f>IF('Crisis Indicator Data'!#REF!="No Data",1,IF(#REF!&lt;&gt;"",1,0))</f>
        <v>#REF!</v>
      </c>
      <c r="K186" s="25" t="e">
        <f>IF('Crisis Indicator Data'!#REF!="No Data",1,IF(#REF!&lt;&gt;"",1,0))</f>
        <v>#REF!</v>
      </c>
      <c r="L186" s="25" t="e">
        <f>IF('Crisis Indicator Data'!#REF!="No Data",1,IF(#REF!&lt;&gt;"",1,0))</f>
        <v>#REF!</v>
      </c>
      <c r="M186" s="25" t="e">
        <f>IF('Crisis Indicator Data'!#REF!="No Data",1,IF(#REF!&lt;&gt;"",1,0))</f>
        <v>#REF!</v>
      </c>
      <c r="N186" s="25" t="e">
        <f>IF('Crisis Indicator Data'!#REF!="No Data",1,IF(#REF!&lt;&gt;"",1,0))</f>
        <v>#REF!</v>
      </c>
      <c r="O186" s="25" t="e">
        <f>IF('Crisis Indicator Data'!#REF!="No Data",1,IF(#REF!&lt;&gt;"",1,0))</f>
        <v>#REF!</v>
      </c>
      <c r="P186" s="25" t="e">
        <f>IF('Crisis Indicator Data'!#REF!="No Data",1,IF(#REF!&lt;&gt;"",1,0))</f>
        <v>#REF!</v>
      </c>
      <c r="Q186" s="25" t="e">
        <f>IF('Crisis Indicator Data'!#REF!="No Data",1,IF(#REF!&lt;&gt;"",1,0))</f>
        <v>#REF!</v>
      </c>
      <c r="R186" s="25" t="e">
        <f>IF('Crisis Indicator Data'!#REF!="No Data",1,IF(#REF!&lt;&gt;"",1,0))</f>
        <v>#REF!</v>
      </c>
      <c r="S186" s="25" t="e">
        <f>IF('Crisis Indicator Data'!#REF!="No Data",1,IF(#REF!&lt;&gt;"",1,0))</f>
        <v>#REF!</v>
      </c>
      <c r="T186" s="25" t="e">
        <f>IF('Crisis Indicator Data'!#REF!="No Data",1,IF(#REF!&lt;&gt;"",1,0))</f>
        <v>#REF!</v>
      </c>
      <c r="U186" s="25" t="e">
        <f>IF('Crisis Indicator Data'!#REF!="No Data",1,IF(#REF!&lt;&gt;"",1,0))</f>
        <v>#REF!</v>
      </c>
      <c r="V186" s="25" t="e">
        <f>IF('Crisis Indicator Data'!#REF!="No Data",1,IF(#REF!&lt;&gt;"",1,0))</f>
        <v>#REF!</v>
      </c>
      <c r="W186" s="25" t="e">
        <f>IF('Crisis Indicator Data'!#REF!="No Data",1,IF(#REF!&lt;&gt;"",1,0))</f>
        <v>#REF!</v>
      </c>
      <c r="X186" s="25" t="e">
        <f>IF('Crisis Indicator Data'!#REF!="No Data",1,IF(#REF!&lt;&gt;"",1,0))</f>
        <v>#REF!</v>
      </c>
      <c r="Y186" s="25" t="e">
        <f>IF('Crisis Indicator Data'!#REF!="No Data",1,IF(#REF!&lt;&gt;"",1,0))</f>
        <v>#REF!</v>
      </c>
      <c r="Z186" s="25" t="e">
        <f>IF('Crisis Indicator Data'!#REF!="No Data",1,IF(#REF!&lt;&gt;"",1,0))</f>
        <v>#REF!</v>
      </c>
      <c r="AA186" s="25" t="e">
        <f>IF('Crisis Indicator Data'!#REF!="No Data",1,IF(#REF!&lt;&gt;"",1,0))</f>
        <v>#REF!</v>
      </c>
      <c r="AB186" s="25" t="e">
        <f>IF('Crisis Indicator Data'!#REF!="No Data",1,IF(#REF!&lt;&gt;"",1,0))</f>
        <v>#REF!</v>
      </c>
      <c r="AC186" s="25" t="e">
        <f>IF('Crisis Indicator Data'!#REF!="No Data",1,IF(#REF!&lt;&gt;"",1,0))</f>
        <v>#REF!</v>
      </c>
      <c r="AD186" s="25" t="e">
        <f>IF('Crisis Indicator Data'!#REF!="No Data",1,IF(#REF!&lt;&gt;"",1,0))</f>
        <v>#REF!</v>
      </c>
      <c r="AE186" s="25" t="e">
        <f>IF('Crisis Indicator Data'!#REF!="No Data",1,IF(#REF!&lt;&gt;"",1,0))</f>
        <v>#REF!</v>
      </c>
      <c r="AF186" s="25" t="e">
        <f>IF('Crisis Indicator Data'!#REF!="No Data",1,IF(#REF!&lt;&gt;"",1,0))</f>
        <v>#REF!</v>
      </c>
      <c r="AG186" s="25" t="e">
        <f>IF('Crisis Indicator Data'!#REF!="No Data",1,IF(#REF!&lt;&gt;"",1,0))</f>
        <v>#REF!</v>
      </c>
      <c r="AH186" s="25" t="e">
        <f>IF('Crisis Indicator Data'!#REF!="No Data",1,IF(#REF!&lt;&gt;"",1,0))</f>
        <v>#REF!</v>
      </c>
      <c r="AI186" s="25" t="e">
        <f>IF('Crisis Indicator Data'!#REF!="No Data",1,IF(#REF!&lt;&gt;"",1,0))</f>
        <v>#REF!</v>
      </c>
      <c r="AJ186" s="25" t="e">
        <f>IF('Crisis Indicator Data'!#REF!="No Data",1,IF(#REF!&lt;&gt;"",1,0))</f>
        <v>#REF!</v>
      </c>
      <c r="AK186" s="25" t="e">
        <f>IF('Crisis Indicator Data'!#REF!="No Data",1,IF(#REF!&lt;&gt;"",1,0))</f>
        <v>#REF!</v>
      </c>
      <c r="AL186" s="25" t="e">
        <f>IF('Crisis Indicator Data'!#REF!="No Data",1,IF(#REF!&lt;&gt;"",1,0))</f>
        <v>#REF!</v>
      </c>
      <c r="AM186" s="25" t="e">
        <f>IF('Crisis Indicator Data'!#REF!="No Data",1,IF(#REF!&lt;&gt;"",1,0))</f>
        <v>#REF!</v>
      </c>
      <c r="AN186" s="25" t="e">
        <f>IF('Crisis Indicator Data'!#REF!="No Data",1,IF(#REF!&lt;&gt;"",1,0))</f>
        <v>#REF!</v>
      </c>
      <c r="AO186" s="25" t="e">
        <f>IF('Crisis Indicator Data'!#REF!="No Data",1,IF(#REF!&lt;&gt;"",1,0))</f>
        <v>#REF!</v>
      </c>
      <c r="AP186" s="25" t="e">
        <f>IF('Crisis Indicator Data'!#REF!="No Data",1,IF(#REF!&lt;&gt;"",1,0))</f>
        <v>#REF!</v>
      </c>
      <c r="AQ186" s="25" t="e">
        <f>IF('Crisis Indicator Data'!#REF!="No Data",1,IF(#REF!&lt;&gt;"",1,0))</f>
        <v>#REF!</v>
      </c>
      <c r="AR186" s="25" t="e">
        <f>IF('Crisis Indicator Data'!#REF!="No Data",1,IF(#REF!&lt;&gt;"",1,0))</f>
        <v>#REF!</v>
      </c>
      <c r="AS186" s="25" t="e">
        <f>IF('Crisis Indicator Data'!#REF!="No Data",1,IF(#REF!&lt;&gt;"",1,0))</f>
        <v>#REF!</v>
      </c>
      <c r="AT186" s="25" t="e">
        <f>IF('Crisis Indicator Data'!#REF!="No Data",1,IF(#REF!&lt;&gt;"",1,0))</f>
        <v>#REF!</v>
      </c>
      <c r="AU186" s="25" t="e">
        <f>IF('Crisis Indicator Data'!#REF!="No Data",1,IF(#REF!&lt;&gt;"",1,0))</f>
        <v>#REF!</v>
      </c>
      <c r="AV186" s="25" t="e">
        <f>IF('Crisis Indicator Data'!#REF!="No Data",1,IF(#REF!&lt;&gt;"",1,0))</f>
        <v>#REF!</v>
      </c>
      <c r="AW186" s="25" t="e">
        <f>IF('Crisis Indicator Data'!#REF!="No Data",1,IF(#REF!&lt;&gt;"",1,0))</f>
        <v>#REF!</v>
      </c>
      <c r="AX186" s="25" t="e">
        <f>IF('Crisis Indicator Data'!#REF!="No Data",1,IF(#REF!&lt;&gt;"",1,0))</f>
        <v>#REF!</v>
      </c>
      <c r="AY186" s="25" t="e">
        <f>IF('Crisis Indicator Data'!#REF!="No Data",1,IF(#REF!&lt;&gt;"",1,0))</f>
        <v>#REF!</v>
      </c>
      <c r="AZ186" s="25" t="e">
        <f>IF('Crisis Indicator Data'!#REF!="No Data",1,IF(#REF!&lt;&gt;"",1,0))</f>
        <v>#REF!</v>
      </c>
      <c r="BA186" t="e">
        <f t="shared" si="10"/>
        <v>#REF!</v>
      </c>
      <c r="BB186" s="27" t="e">
        <f t="shared" si="11"/>
        <v>#REF!</v>
      </c>
    </row>
    <row r="187" spans="1:54" x14ac:dyDescent="0.35">
      <c r="A187" t="s">
        <v>8066</v>
      </c>
      <c r="B187" s="25" t="e">
        <f>IF('Crisis Indicator Data'!#REF!="No Data",1,IF(#REF!&lt;&gt;"",1,0))</f>
        <v>#REF!</v>
      </c>
      <c r="C187" s="25" t="e">
        <f>IF('Crisis Indicator Data'!#REF!="No Data",1,IF(#REF!&lt;&gt;"",1,0))</f>
        <v>#REF!</v>
      </c>
      <c r="D187" s="25" t="e">
        <f>IF('Crisis Indicator Data'!#REF!="No Data",1,IF(#REF!&lt;&gt;"",1,0))</f>
        <v>#REF!</v>
      </c>
      <c r="E187" s="25" t="e">
        <f>IF('Crisis Indicator Data'!#REF!="No Data",1,IF(#REF!&lt;&gt;"",1,0))</f>
        <v>#REF!</v>
      </c>
      <c r="F187" s="25" t="e">
        <f>IF('Crisis Indicator Data'!#REF!="No Data",1,IF(#REF!&lt;&gt;"",1,0))</f>
        <v>#REF!</v>
      </c>
      <c r="G187" s="25" t="e">
        <f>IF('Crisis Indicator Data'!#REF!="No Data",1,IF(#REF!&lt;&gt;"",1,0))</f>
        <v>#REF!</v>
      </c>
      <c r="H187" s="25" t="e">
        <f>IF('Crisis Indicator Data'!#REF!="No Data",1,IF(#REF!&lt;&gt;"",1,0))</f>
        <v>#REF!</v>
      </c>
      <c r="I187" s="25" t="e">
        <f>IF('Crisis Indicator Data'!#REF!="No Data",1,IF(#REF!&lt;&gt;"",1,0))</f>
        <v>#REF!</v>
      </c>
      <c r="J187" s="25" t="e">
        <f>IF('Crisis Indicator Data'!#REF!="No Data",1,IF(#REF!&lt;&gt;"",1,0))</f>
        <v>#REF!</v>
      </c>
      <c r="K187" s="25" t="e">
        <f>IF('Crisis Indicator Data'!#REF!="No Data",1,IF(#REF!&lt;&gt;"",1,0))</f>
        <v>#REF!</v>
      </c>
      <c r="L187" s="25" t="e">
        <f>IF('Crisis Indicator Data'!#REF!="No Data",1,IF(#REF!&lt;&gt;"",1,0))</f>
        <v>#REF!</v>
      </c>
      <c r="M187" s="25" t="e">
        <f>IF('Crisis Indicator Data'!#REF!="No Data",1,IF(#REF!&lt;&gt;"",1,0))</f>
        <v>#REF!</v>
      </c>
      <c r="N187" s="25" t="e">
        <f>IF('Crisis Indicator Data'!#REF!="No Data",1,IF(#REF!&lt;&gt;"",1,0))</f>
        <v>#REF!</v>
      </c>
      <c r="O187" s="25" t="e">
        <f>IF('Crisis Indicator Data'!#REF!="No Data",1,IF(#REF!&lt;&gt;"",1,0))</f>
        <v>#REF!</v>
      </c>
      <c r="P187" s="25" t="e">
        <f>IF('Crisis Indicator Data'!#REF!="No Data",1,IF(#REF!&lt;&gt;"",1,0))</f>
        <v>#REF!</v>
      </c>
      <c r="Q187" s="25" t="e">
        <f>IF('Crisis Indicator Data'!#REF!="No Data",1,IF(#REF!&lt;&gt;"",1,0))</f>
        <v>#REF!</v>
      </c>
      <c r="R187" s="25" t="e">
        <f>IF('Crisis Indicator Data'!#REF!="No Data",1,IF(#REF!&lt;&gt;"",1,0))</f>
        <v>#REF!</v>
      </c>
      <c r="S187" s="25" t="e">
        <f>IF('Crisis Indicator Data'!#REF!="No Data",1,IF(#REF!&lt;&gt;"",1,0))</f>
        <v>#REF!</v>
      </c>
      <c r="T187" s="25" t="e">
        <f>IF('Crisis Indicator Data'!#REF!="No Data",1,IF(#REF!&lt;&gt;"",1,0))</f>
        <v>#REF!</v>
      </c>
      <c r="U187" s="25" t="e">
        <f>IF('Crisis Indicator Data'!#REF!="No Data",1,IF(#REF!&lt;&gt;"",1,0))</f>
        <v>#REF!</v>
      </c>
      <c r="V187" s="25" t="e">
        <f>IF('Crisis Indicator Data'!#REF!="No Data",1,IF(#REF!&lt;&gt;"",1,0))</f>
        <v>#REF!</v>
      </c>
      <c r="W187" s="25" t="e">
        <f>IF('Crisis Indicator Data'!#REF!="No Data",1,IF(#REF!&lt;&gt;"",1,0))</f>
        <v>#REF!</v>
      </c>
      <c r="X187" s="25" t="e">
        <f>IF('Crisis Indicator Data'!#REF!="No Data",1,IF(#REF!&lt;&gt;"",1,0))</f>
        <v>#REF!</v>
      </c>
      <c r="Y187" s="25" t="e">
        <f>IF('Crisis Indicator Data'!#REF!="No Data",1,IF(#REF!&lt;&gt;"",1,0))</f>
        <v>#REF!</v>
      </c>
      <c r="Z187" s="25" t="e">
        <f>IF('Crisis Indicator Data'!#REF!="No Data",1,IF(#REF!&lt;&gt;"",1,0))</f>
        <v>#REF!</v>
      </c>
      <c r="AA187" s="25" t="e">
        <f>IF('Crisis Indicator Data'!#REF!="No Data",1,IF(#REF!&lt;&gt;"",1,0))</f>
        <v>#REF!</v>
      </c>
      <c r="AB187" s="25" t="e">
        <f>IF('Crisis Indicator Data'!#REF!="No Data",1,IF(#REF!&lt;&gt;"",1,0))</f>
        <v>#REF!</v>
      </c>
      <c r="AC187" s="25" t="e">
        <f>IF('Crisis Indicator Data'!#REF!="No Data",1,IF(#REF!&lt;&gt;"",1,0))</f>
        <v>#REF!</v>
      </c>
      <c r="AD187" s="25" t="e">
        <f>IF('Crisis Indicator Data'!#REF!="No Data",1,IF(#REF!&lt;&gt;"",1,0))</f>
        <v>#REF!</v>
      </c>
      <c r="AE187" s="25" t="e">
        <f>IF('Crisis Indicator Data'!#REF!="No Data",1,IF(#REF!&lt;&gt;"",1,0))</f>
        <v>#REF!</v>
      </c>
      <c r="AF187" s="25" t="e">
        <f>IF('Crisis Indicator Data'!#REF!="No Data",1,IF(#REF!&lt;&gt;"",1,0))</f>
        <v>#REF!</v>
      </c>
      <c r="AG187" s="25" t="e">
        <f>IF('Crisis Indicator Data'!#REF!="No Data",1,IF(#REF!&lt;&gt;"",1,0))</f>
        <v>#REF!</v>
      </c>
      <c r="AH187" s="25" t="e">
        <f>IF('Crisis Indicator Data'!#REF!="No Data",1,IF(#REF!&lt;&gt;"",1,0))</f>
        <v>#REF!</v>
      </c>
      <c r="AI187" s="25" t="e">
        <f>IF('Crisis Indicator Data'!#REF!="No Data",1,IF(#REF!&lt;&gt;"",1,0))</f>
        <v>#REF!</v>
      </c>
      <c r="AJ187" s="25" t="e">
        <f>IF('Crisis Indicator Data'!#REF!="No Data",1,IF(#REF!&lt;&gt;"",1,0))</f>
        <v>#REF!</v>
      </c>
      <c r="AK187" s="25" t="e">
        <f>IF('Crisis Indicator Data'!#REF!="No Data",1,IF(#REF!&lt;&gt;"",1,0))</f>
        <v>#REF!</v>
      </c>
      <c r="AL187" s="25" t="e">
        <f>IF('Crisis Indicator Data'!#REF!="No Data",1,IF(#REF!&lt;&gt;"",1,0))</f>
        <v>#REF!</v>
      </c>
      <c r="AM187" s="25" t="e">
        <f>IF('Crisis Indicator Data'!#REF!="No Data",1,IF(#REF!&lt;&gt;"",1,0))</f>
        <v>#REF!</v>
      </c>
      <c r="AN187" s="25" t="e">
        <f>IF('Crisis Indicator Data'!#REF!="No Data",1,IF(#REF!&lt;&gt;"",1,0))</f>
        <v>#REF!</v>
      </c>
      <c r="AO187" s="25" t="e">
        <f>IF('Crisis Indicator Data'!#REF!="No Data",1,IF(#REF!&lt;&gt;"",1,0))</f>
        <v>#REF!</v>
      </c>
      <c r="AP187" s="25" t="e">
        <f>IF('Crisis Indicator Data'!#REF!="No Data",1,IF(#REF!&lt;&gt;"",1,0))</f>
        <v>#REF!</v>
      </c>
      <c r="AQ187" s="25" t="e">
        <f>IF('Crisis Indicator Data'!#REF!="No Data",1,IF(#REF!&lt;&gt;"",1,0))</f>
        <v>#REF!</v>
      </c>
      <c r="AR187" s="25" t="e">
        <f>IF('Crisis Indicator Data'!#REF!="No Data",1,IF(#REF!&lt;&gt;"",1,0))</f>
        <v>#REF!</v>
      </c>
      <c r="AS187" s="25" t="e">
        <f>IF('Crisis Indicator Data'!#REF!="No Data",1,IF(#REF!&lt;&gt;"",1,0))</f>
        <v>#REF!</v>
      </c>
      <c r="AT187" s="25" t="e">
        <f>IF('Crisis Indicator Data'!#REF!="No Data",1,IF(#REF!&lt;&gt;"",1,0))</f>
        <v>#REF!</v>
      </c>
      <c r="AU187" s="25" t="e">
        <f>IF('Crisis Indicator Data'!#REF!="No Data",1,IF(#REF!&lt;&gt;"",1,0))</f>
        <v>#REF!</v>
      </c>
      <c r="AV187" s="25" t="e">
        <f>IF('Crisis Indicator Data'!#REF!="No Data",1,IF(#REF!&lt;&gt;"",1,0))</f>
        <v>#REF!</v>
      </c>
      <c r="AW187" s="25" t="e">
        <f>IF('Crisis Indicator Data'!#REF!="No Data",1,IF(#REF!&lt;&gt;"",1,0))</f>
        <v>#REF!</v>
      </c>
      <c r="AX187" s="25" t="e">
        <f>IF('Crisis Indicator Data'!#REF!="No Data",1,IF(#REF!&lt;&gt;"",1,0))</f>
        <v>#REF!</v>
      </c>
      <c r="AY187" s="25" t="e">
        <f>IF('Crisis Indicator Data'!#REF!="No Data",1,IF(#REF!&lt;&gt;"",1,0))</f>
        <v>#REF!</v>
      </c>
      <c r="AZ187" s="25" t="e">
        <f>IF('Crisis Indicator Data'!#REF!="No Data",1,IF(#REF!&lt;&gt;"",1,0))</f>
        <v>#REF!</v>
      </c>
      <c r="BA187" t="e">
        <f t="shared" si="10"/>
        <v>#REF!</v>
      </c>
      <c r="BB187" s="27" t="e">
        <f t="shared" si="11"/>
        <v>#REF!</v>
      </c>
    </row>
    <row r="188" spans="1:54" x14ac:dyDescent="0.35">
      <c r="A188" t="s">
        <v>8060</v>
      </c>
      <c r="B188" s="25" t="e">
        <f>IF('Crisis Indicator Data'!#REF!="No Data",1,IF(#REF!&lt;&gt;"",1,0))</f>
        <v>#REF!</v>
      </c>
      <c r="C188" s="25" t="e">
        <f>IF('Crisis Indicator Data'!#REF!="No Data",1,IF(#REF!&lt;&gt;"",1,0))</f>
        <v>#REF!</v>
      </c>
      <c r="D188" s="25" t="e">
        <f>IF('Crisis Indicator Data'!#REF!="No Data",1,IF(#REF!&lt;&gt;"",1,0))</f>
        <v>#REF!</v>
      </c>
      <c r="E188" s="25" t="e">
        <f>IF('Crisis Indicator Data'!#REF!="No Data",1,IF(#REF!&lt;&gt;"",1,0))</f>
        <v>#REF!</v>
      </c>
      <c r="F188" s="25" t="e">
        <f>IF('Crisis Indicator Data'!#REF!="No Data",1,IF(#REF!&lt;&gt;"",1,0))</f>
        <v>#REF!</v>
      </c>
      <c r="G188" s="25" t="e">
        <f>IF('Crisis Indicator Data'!#REF!="No Data",1,IF(#REF!&lt;&gt;"",1,0))</f>
        <v>#REF!</v>
      </c>
      <c r="H188" s="25" t="e">
        <f>IF('Crisis Indicator Data'!#REF!="No Data",1,IF(#REF!&lt;&gt;"",1,0))</f>
        <v>#REF!</v>
      </c>
      <c r="I188" s="25" t="e">
        <f>IF('Crisis Indicator Data'!#REF!="No Data",1,IF(#REF!&lt;&gt;"",1,0))</f>
        <v>#REF!</v>
      </c>
      <c r="J188" s="25" t="e">
        <f>IF('Crisis Indicator Data'!#REF!="No Data",1,IF(#REF!&lt;&gt;"",1,0))</f>
        <v>#REF!</v>
      </c>
      <c r="K188" s="25" t="e">
        <f>IF('Crisis Indicator Data'!#REF!="No Data",1,IF(#REF!&lt;&gt;"",1,0))</f>
        <v>#REF!</v>
      </c>
      <c r="L188" s="25" t="e">
        <f>IF('Crisis Indicator Data'!#REF!="No Data",1,IF(#REF!&lt;&gt;"",1,0))</f>
        <v>#REF!</v>
      </c>
      <c r="M188" s="25" t="e">
        <f>IF('Crisis Indicator Data'!#REF!="No Data",1,IF(#REF!&lt;&gt;"",1,0))</f>
        <v>#REF!</v>
      </c>
      <c r="N188" s="25" t="e">
        <f>IF('Crisis Indicator Data'!#REF!="No Data",1,IF(#REF!&lt;&gt;"",1,0))</f>
        <v>#REF!</v>
      </c>
      <c r="O188" s="25" t="e">
        <f>IF('Crisis Indicator Data'!#REF!="No Data",1,IF(#REF!&lt;&gt;"",1,0))</f>
        <v>#REF!</v>
      </c>
      <c r="P188" s="25" t="e">
        <f>IF('Crisis Indicator Data'!#REF!="No Data",1,IF(#REF!&lt;&gt;"",1,0))</f>
        <v>#REF!</v>
      </c>
      <c r="Q188" s="25" t="e">
        <f>IF('Crisis Indicator Data'!#REF!="No Data",1,IF(#REF!&lt;&gt;"",1,0))</f>
        <v>#REF!</v>
      </c>
      <c r="R188" s="25" t="e">
        <f>IF('Crisis Indicator Data'!#REF!="No Data",1,IF(#REF!&lt;&gt;"",1,0))</f>
        <v>#REF!</v>
      </c>
      <c r="S188" s="25" t="e">
        <f>IF('Crisis Indicator Data'!#REF!="No Data",1,IF(#REF!&lt;&gt;"",1,0))</f>
        <v>#REF!</v>
      </c>
      <c r="T188" s="25" t="e">
        <f>IF('Crisis Indicator Data'!#REF!="No Data",1,IF(#REF!&lt;&gt;"",1,0))</f>
        <v>#REF!</v>
      </c>
      <c r="U188" s="25" t="e">
        <f>IF('Crisis Indicator Data'!#REF!="No Data",1,IF(#REF!&lt;&gt;"",1,0))</f>
        <v>#REF!</v>
      </c>
      <c r="V188" s="25" t="e">
        <f>IF('Crisis Indicator Data'!#REF!="No Data",1,IF(#REF!&lt;&gt;"",1,0))</f>
        <v>#REF!</v>
      </c>
      <c r="W188" s="25" t="e">
        <f>IF('Crisis Indicator Data'!#REF!="No Data",1,IF(#REF!&lt;&gt;"",1,0))</f>
        <v>#REF!</v>
      </c>
      <c r="X188" s="25" t="e">
        <f>IF('Crisis Indicator Data'!#REF!="No Data",1,IF(#REF!&lt;&gt;"",1,0))</f>
        <v>#REF!</v>
      </c>
      <c r="Y188" s="25" t="e">
        <f>IF('Crisis Indicator Data'!#REF!="No Data",1,IF(#REF!&lt;&gt;"",1,0))</f>
        <v>#REF!</v>
      </c>
      <c r="Z188" s="25" t="e">
        <f>IF('Crisis Indicator Data'!#REF!="No Data",1,IF(#REF!&lt;&gt;"",1,0))</f>
        <v>#REF!</v>
      </c>
      <c r="AA188" s="25" t="e">
        <f>IF('Crisis Indicator Data'!#REF!="No Data",1,IF(#REF!&lt;&gt;"",1,0))</f>
        <v>#REF!</v>
      </c>
      <c r="AB188" s="25" t="e">
        <f>IF('Crisis Indicator Data'!#REF!="No Data",1,IF(#REF!&lt;&gt;"",1,0))</f>
        <v>#REF!</v>
      </c>
      <c r="AC188" s="25" t="e">
        <f>IF('Crisis Indicator Data'!#REF!="No Data",1,IF(#REF!&lt;&gt;"",1,0))</f>
        <v>#REF!</v>
      </c>
      <c r="AD188" s="25" t="e">
        <f>IF('Crisis Indicator Data'!#REF!="No Data",1,IF(#REF!&lt;&gt;"",1,0))</f>
        <v>#REF!</v>
      </c>
      <c r="AE188" s="25" t="e">
        <f>IF('Crisis Indicator Data'!#REF!="No Data",1,IF(#REF!&lt;&gt;"",1,0))</f>
        <v>#REF!</v>
      </c>
      <c r="AF188" s="25" t="e">
        <f>IF('Crisis Indicator Data'!#REF!="No Data",1,IF(#REF!&lt;&gt;"",1,0))</f>
        <v>#REF!</v>
      </c>
      <c r="AG188" s="25" t="e">
        <f>IF('Crisis Indicator Data'!#REF!="No Data",1,IF(#REF!&lt;&gt;"",1,0))</f>
        <v>#REF!</v>
      </c>
      <c r="AH188" s="25" t="e">
        <f>IF('Crisis Indicator Data'!#REF!="No Data",1,IF(#REF!&lt;&gt;"",1,0))</f>
        <v>#REF!</v>
      </c>
      <c r="AI188" s="25" t="e">
        <f>IF('Crisis Indicator Data'!#REF!="No Data",1,IF(#REF!&lt;&gt;"",1,0))</f>
        <v>#REF!</v>
      </c>
      <c r="AJ188" s="25" t="e">
        <f>IF('Crisis Indicator Data'!#REF!="No Data",1,IF(#REF!&lt;&gt;"",1,0))</f>
        <v>#REF!</v>
      </c>
      <c r="AK188" s="25" t="e">
        <f>IF('Crisis Indicator Data'!#REF!="No Data",1,IF(#REF!&lt;&gt;"",1,0))</f>
        <v>#REF!</v>
      </c>
      <c r="AL188" s="25" t="e">
        <f>IF('Crisis Indicator Data'!#REF!="No Data",1,IF(#REF!&lt;&gt;"",1,0))</f>
        <v>#REF!</v>
      </c>
      <c r="AM188" s="25" t="e">
        <f>IF('Crisis Indicator Data'!#REF!="No Data",1,IF(#REF!&lt;&gt;"",1,0))</f>
        <v>#REF!</v>
      </c>
      <c r="AN188" s="25" t="e">
        <f>IF('Crisis Indicator Data'!#REF!="No Data",1,IF(#REF!&lt;&gt;"",1,0))</f>
        <v>#REF!</v>
      </c>
      <c r="AO188" s="25" t="e">
        <f>IF('Crisis Indicator Data'!#REF!="No Data",1,IF(#REF!&lt;&gt;"",1,0))</f>
        <v>#REF!</v>
      </c>
      <c r="AP188" s="25" t="e">
        <f>IF('Crisis Indicator Data'!#REF!="No Data",1,IF(#REF!&lt;&gt;"",1,0))</f>
        <v>#REF!</v>
      </c>
      <c r="AQ188" s="25" t="e">
        <f>IF('Crisis Indicator Data'!#REF!="No Data",1,IF(#REF!&lt;&gt;"",1,0))</f>
        <v>#REF!</v>
      </c>
      <c r="AR188" s="25" t="e">
        <f>IF('Crisis Indicator Data'!#REF!="No Data",1,IF(#REF!&lt;&gt;"",1,0))</f>
        <v>#REF!</v>
      </c>
      <c r="AS188" s="25" t="e">
        <f>IF('Crisis Indicator Data'!#REF!="No Data",1,IF(#REF!&lt;&gt;"",1,0))</f>
        <v>#REF!</v>
      </c>
      <c r="AT188" s="25" t="e">
        <f>IF('Crisis Indicator Data'!#REF!="No Data",1,IF(#REF!&lt;&gt;"",1,0))</f>
        <v>#REF!</v>
      </c>
      <c r="AU188" s="25" t="e">
        <f>IF('Crisis Indicator Data'!#REF!="No Data",1,IF(#REF!&lt;&gt;"",1,0))</f>
        <v>#REF!</v>
      </c>
      <c r="AV188" s="25" t="e">
        <f>IF('Crisis Indicator Data'!#REF!="No Data",1,IF(#REF!&lt;&gt;"",1,0))</f>
        <v>#REF!</v>
      </c>
      <c r="AW188" s="25" t="e">
        <f>IF('Crisis Indicator Data'!#REF!="No Data",1,IF(#REF!&lt;&gt;"",1,0))</f>
        <v>#REF!</v>
      </c>
      <c r="AX188" s="25" t="e">
        <f>IF('Crisis Indicator Data'!#REF!="No Data",1,IF(#REF!&lt;&gt;"",1,0))</f>
        <v>#REF!</v>
      </c>
      <c r="AY188" s="25" t="e">
        <f>IF('Crisis Indicator Data'!#REF!="No Data",1,IF(#REF!&lt;&gt;"",1,0))</f>
        <v>#REF!</v>
      </c>
      <c r="AZ188" s="25" t="e">
        <f>IF('Crisis Indicator Data'!#REF!="No Data",1,IF(#REF!&lt;&gt;"",1,0))</f>
        <v>#REF!</v>
      </c>
      <c r="BA188" t="e">
        <f t="shared" si="10"/>
        <v>#REF!</v>
      </c>
      <c r="BB188" s="27" t="e">
        <f t="shared" si="11"/>
        <v>#REF!</v>
      </c>
    </row>
    <row r="189" spans="1:54" x14ac:dyDescent="0.35">
      <c r="A189" t="s">
        <v>8064</v>
      </c>
      <c r="B189" s="25" t="e">
        <f>IF('Crisis Indicator Data'!#REF!="No Data",1,IF(#REF!&lt;&gt;"",1,0))</f>
        <v>#REF!</v>
      </c>
      <c r="C189" s="25" t="e">
        <f>IF('Crisis Indicator Data'!#REF!="No Data",1,IF(#REF!&lt;&gt;"",1,0))</f>
        <v>#REF!</v>
      </c>
      <c r="D189" s="25" t="e">
        <f>IF('Crisis Indicator Data'!#REF!="No Data",1,IF(#REF!&lt;&gt;"",1,0))</f>
        <v>#REF!</v>
      </c>
      <c r="E189" s="25" t="e">
        <f>IF('Crisis Indicator Data'!#REF!="No Data",1,IF(#REF!&lt;&gt;"",1,0))</f>
        <v>#REF!</v>
      </c>
      <c r="F189" s="25" t="e">
        <f>IF('Crisis Indicator Data'!#REF!="No Data",1,IF(#REF!&lt;&gt;"",1,0))</f>
        <v>#REF!</v>
      </c>
      <c r="G189" s="25" t="e">
        <f>IF('Crisis Indicator Data'!#REF!="No Data",1,IF(#REF!&lt;&gt;"",1,0))</f>
        <v>#REF!</v>
      </c>
      <c r="H189" s="25" t="e">
        <f>IF('Crisis Indicator Data'!#REF!="No Data",1,IF(#REF!&lt;&gt;"",1,0))</f>
        <v>#REF!</v>
      </c>
      <c r="I189" s="25" t="e">
        <f>IF('Crisis Indicator Data'!#REF!="No Data",1,IF(#REF!&lt;&gt;"",1,0))</f>
        <v>#REF!</v>
      </c>
      <c r="J189" s="25" t="e">
        <f>IF('Crisis Indicator Data'!#REF!="No Data",1,IF(#REF!&lt;&gt;"",1,0))</f>
        <v>#REF!</v>
      </c>
      <c r="K189" s="25" t="e">
        <f>IF('Crisis Indicator Data'!#REF!="No Data",1,IF(#REF!&lt;&gt;"",1,0))</f>
        <v>#REF!</v>
      </c>
      <c r="L189" s="25" t="e">
        <f>IF('Crisis Indicator Data'!#REF!="No Data",1,IF(#REF!&lt;&gt;"",1,0))</f>
        <v>#REF!</v>
      </c>
      <c r="M189" s="25" t="e">
        <f>IF('Crisis Indicator Data'!#REF!="No Data",1,IF(#REF!&lt;&gt;"",1,0))</f>
        <v>#REF!</v>
      </c>
      <c r="N189" s="25" t="e">
        <f>IF('Crisis Indicator Data'!#REF!="No Data",1,IF(#REF!&lt;&gt;"",1,0))</f>
        <v>#REF!</v>
      </c>
      <c r="O189" s="25" t="e">
        <f>IF('Crisis Indicator Data'!#REF!="No Data",1,IF(#REF!&lt;&gt;"",1,0))</f>
        <v>#REF!</v>
      </c>
      <c r="P189" s="25" t="e">
        <f>IF('Crisis Indicator Data'!#REF!="No Data",1,IF(#REF!&lt;&gt;"",1,0))</f>
        <v>#REF!</v>
      </c>
      <c r="Q189" s="25" t="e">
        <f>IF('Crisis Indicator Data'!#REF!="No Data",1,IF(#REF!&lt;&gt;"",1,0))</f>
        <v>#REF!</v>
      </c>
      <c r="R189" s="25" t="e">
        <f>IF('Crisis Indicator Data'!#REF!="No Data",1,IF(#REF!&lt;&gt;"",1,0))</f>
        <v>#REF!</v>
      </c>
      <c r="S189" s="25" t="e">
        <f>IF('Crisis Indicator Data'!#REF!="No Data",1,IF(#REF!&lt;&gt;"",1,0))</f>
        <v>#REF!</v>
      </c>
      <c r="T189" s="25" t="e">
        <f>IF('Crisis Indicator Data'!#REF!="No Data",1,IF(#REF!&lt;&gt;"",1,0))</f>
        <v>#REF!</v>
      </c>
      <c r="U189" s="25" t="e">
        <f>IF('Crisis Indicator Data'!#REF!="No Data",1,IF(#REF!&lt;&gt;"",1,0))</f>
        <v>#REF!</v>
      </c>
      <c r="V189" s="25" t="e">
        <f>IF('Crisis Indicator Data'!#REF!="No Data",1,IF(#REF!&lt;&gt;"",1,0))</f>
        <v>#REF!</v>
      </c>
      <c r="W189" s="25" t="e">
        <f>IF('Crisis Indicator Data'!#REF!="No Data",1,IF(#REF!&lt;&gt;"",1,0))</f>
        <v>#REF!</v>
      </c>
      <c r="X189" s="25" t="e">
        <f>IF('Crisis Indicator Data'!#REF!="No Data",1,IF(#REF!&lt;&gt;"",1,0))</f>
        <v>#REF!</v>
      </c>
      <c r="Y189" s="25" t="e">
        <f>IF('Crisis Indicator Data'!#REF!="No Data",1,IF(#REF!&lt;&gt;"",1,0))</f>
        <v>#REF!</v>
      </c>
      <c r="Z189" s="25" t="e">
        <f>IF('Crisis Indicator Data'!#REF!="No Data",1,IF(#REF!&lt;&gt;"",1,0))</f>
        <v>#REF!</v>
      </c>
      <c r="AA189" s="25" t="e">
        <f>IF('Crisis Indicator Data'!#REF!="No Data",1,IF(#REF!&lt;&gt;"",1,0))</f>
        <v>#REF!</v>
      </c>
      <c r="AB189" s="25" t="e">
        <f>IF('Crisis Indicator Data'!#REF!="No Data",1,IF(#REF!&lt;&gt;"",1,0))</f>
        <v>#REF!</v>
      </c>
      <c r="AC189" s="25" t="e">
        <f>IF('Crisis Indicator Data'!#REF!="No Data",1,IF(#REF!&lt;&gt;"",1,0))</f>
        <v>#REF!</v>
      </c>
      <c r="AD189" s="25" t="e">
        <f>IF('Crisis Indicator Data'!#REF!="No Data",1,IF(#REF!&lt;&gt;"",1,0))</f>
        <v>#REF!</v>
      </c>
      <c r="AE189" s="25" t="e">
        <f>IF('Crisis Indicator Data'!#REF!="No Data",1,IF(#REF!&lt;&gt;"",1,0))</f>
        <v>#REF!</v>
      </c>
      <c r="AF189" s="25" t="e">
        <f>IF('Crisis Indicator Data'!#REF!="No Data",1,IF(#REF!&lt;&gt;"",1,0))</f>
        <v>#REF!</v>
      </c>
      <c r="AG189" s="25" t="e">
        <f>IF('Crisis Indicator Data'!#REF!="No Data",1,IF(#REF!&lt;&gt;"",1,0))</f>
        <v>#REF!</v>
      </c>
      <c r="AH189" s="25" t="e">
        <f>IF('Crisis Indicator Data'!#REF!="No Data",1,IF(#REF!&lt;&gt;"",1,0))</f>
        <v>#REF!</v>
      </c>
      <c r="AI189" s="25" t="e">
        <f>IF('Crisis Indicator Data'!#REF!="No Data",1,IF(#REF!&lt;&gt;"",1,0))</f>
        <v>#REF!</v>
      </c>
      <c r="AJ189" s="25" t="e">
        <f>IF('Crisis Indicator Data'!#REF!="No Data",1,IF(#REF!&lt;&gt;"",1,0))</f>
        <v>#REF!</v>
      </c>
      <c r="AK189" s="25" t="e">
        <f>IF('Crisis Indicator Data'!#REF!="No Data",1,IF(#REF!&lt;&gt;"",1,0))</f>
        <v>#REF!</v>
      </c>
      <c r="AL189" s="25" t="e">
        <f>IF('Crisis Indicator Data'!#REF!="No Data",1,IF(#REF!&lt;&gt;"",1,0))</f>
        <v>#REF!</v>
      </c>
      <c r="AM189" s="25" t="e">
        <f>IF('Crisis Indicator Data'!#REF!="No Data",1,IF(#REF!&lt;&gt;"",1,0))</f>
        <v>#REF!</v>
      </c>
      <c r="AN189" s="25" t="e">
        <f>IF('Crisis Indicator Data'!#REF!="No Data",1,IF(#REF!&lt;&gt;"",1,0))</f>
        <v>#REF!</v>
      </c>
      <c r="AO189" s="25" t="e">
        <f>IF('Crisis Indicator Data'!#REF!="No Data",1,IF(#REF!&lt;&gt;"",1,0))</f>
        <v>#REF!</v>
      </c>
      <c r="AP189" s="25" t="e">
        <f>IF('Crisis Indicator Data'!#REF!="No Data",1,IF(#REF!&lt;&gt;"",1,0))</f>
        <v>#REF!</v>
      </c>
      <c r="AQ189" s="25" t="e">
        <f>IF('Crisis Indicator Data'!#REF!="No Data",1,IF(#REF!&lt;&gt;"",1,0))</f>
        <v>#REF!</v>
      </c>
      <c r="AR189" s="25" t="e">
        <f>IF('Crisis Indicator Data'!#REF!="No Data",1,IF(#REF!&lt;&gt;"",1,0))</f>
        <v>#REF!</v>
      </c>
      <c r="AS189" s="25" t="e">
        <f>IF('Crisis Indicator Data'!#REF!="No Data",1,IF(#REF!&lt;&gt;"",1,0))</f>
        <v>#REF!</v>
      </c>
      <c r="AT189" s="25" t="e">
        <f>IF('Crisis Indicator Data'!#REF!="No Data",1,IF(#REF!&lt;&gt;"",1,0))</f>
        <v>#REF!</v>
      </c>
      <c r="AU189" s="25" t="e">
        <f>IF('Crisis Indicator Data'!#REF!="No Data",1,IF(#REF!&lt;&gt;"",1,0))</f>
        <v>#REF!</v>
      </c>
      <c r="AV189" s="25" t="e">
        <f>IF('Crisis Indicator Data'!#REF!="No Data",1,IF(#REF!&lt;&gt;"",1,0))</f>
        <v>#REF!</v>
      </c>
      <c r="AW189" s="25" t="e">
        <f>IF('Crisis Indicator Data'!#REF!="No Data",1,IF(#REF!&lt;&gt;"",1,0))</f>
        <v>#REF!</v>
      </c>
      <c r="AX189" s="25" t="e">
        <f>IF('Crisis Indicator Data'!#REF!="No Data",1,IF(#REF!&lt;&gt;"",1,0))</f>
        <v>#REF!</v>
      </c>
      <c r="AY189" s="25" t="e">
        <f>IF('Crisis Indicator Data'!#REF!="No Data",1,IF(#REF!&lt;&gt;"",1,0))</f>
        <v>#REF!</v>
      </c>
      <c r="AZ189" s="25" t="e">
        <f>IF('Crisis Indicator Data'!#REF!="No Data",1,IF(#REF!&lt;&gt;"",1,0))</f>
        <v>#REF!</v>
      </c>
      <c r="BA189" t="e">
        <f t="shared" si="10"/>
        <v>#REF!</v>
      </c>
      <c r="BB189" s="27" t="e">
        <f t="shared" si="11"/>
        <v>#REF!</v>
      </c>
    </row>
    <row r="190" spans="1:54" x14ac:dyDescent="0.35">
      <c r="A190" t="s">
        <v>8069</v>
      </c>
      <c r="B190" s="25" t="e">
        <f>IF('Crisis Indicator Data'!#REF!="No Data",1,IF(#REF!&lt;&gt;"",1,0))</f>
        <v>#REF!</v>
      </c>
      <c r="C190" s="25" t="e">
        <f>IF('Crisis Indicator Data'!#REF!="No Data",1,IF(#REF!&lt;&gt;"",1,0))</f>
        <v>#REF!</v>
      </c>
      <c r="D190" s="25" t="e">
        <f>IF('Crisis Indicator Data'!#REF!="No Data",1,IF(#REF!&lt;&gt;"",1,0))</f>
        <v>#REF!</v>
      </c>
      <c r="E190" s="25" t="e">
        <f>IF('Crisis Indicator Data'!#REF!="No Data",1,IF(#REF!&lt;&gt;"",1,0))</f>
        <v>#REF!</v>
      </c>
      <c r="F190" s="25" t="e">
        <f>IF('Crisis Indicator Data'!#REF!="No Data",1,IF(#REF!&lt;&gt;"",1,0))</f>
        <v>#REF!</v>
      </c>
      <c r="G190" s="25" t="e">
        <f>IF('Crisis Indicator Data'!#REF!="No Data",1,IF(#REF!&lt;&gt;"",1,0))</f>
        <v>#REF!</v>
      </c>
      <c r="H190" s="25" t="e">
        <f>IF('Crisis Indicator Data'!#REF!="No Data",1,IF(#REF!&lt;&gt;"",1,0))</f>
        <v>#REF!</v>
      </c>
      <c r="I190" s="25" t="e">
        <f>IF('Crisis Indicator Data'!#REF!="No Data",1,IF(#REF!&lt;&gt;"",1,0))</f>
        <v>#REF!</v>
      </c>
      <c r="J190" s="25" t="e">
        <f>IF('Crisis Indicator Data'!#REF!="No Data",1,IF(#REF!&lt;&gt;"",1,0))</f>
        <v>#REF!</v>
      </c>
      <c r="K190" s="25" t="e">
        <f>IF('Crisis Indicator Data'!#REF!="No Data",1,IF(#REF!&lt;&gt;"",1,0))</f>
        <v>#REF!</v>
      </c>
      <c r="L190" s="25" t="e">
        <f>IF('Crisis Indicator Data'!#REF!="No Data",1,IF(#REF!&lt;&gt;"",1,0))</f>
        <v>#REF!</v>
      </c>
      <c r="M190" s="25" t="e">
        <f>IF('Crisis Indicator Data'!#REF!="No Data",1,IF(#REF!&lt;&gt;"",1,0))</f>
        <v>#REF!</v>
      </c>
      <c r="N190" s="25" t="e">
        <f>IF('Crisis Indicator Data'!#REF!="No Data",1,IF(#REF!&lt;&gt;"",1,0))</f>
        <v>#REF!</v>
      </c>
      <c r="O190" s="25" t="e">
        <f>IF('Crisis Indicator Data'!#REF!="No Data",1,IF(#REF!&lt;&gt;"",1,0))</f>
        <v>#REF!</v>
      </c>
      <c r="P190" s="25" t="e">
        <f>IF('Crisis Indicator Data'!#REF!="No Data",1,IF(#REF!&lt;&gt;"",1,0))</f>
        <v>#REF!</v>
      </c>
      <c r="Q190" s="25" t="e">
        <f>IF('Crisis Indicator Data'!#REF!="No Data",1,IF(#REF!&lt;&gt;"",1,0))</f>
        <v>#REF!</v>
      </c>
      <c r="R190" s="25" t="e">
        <f>IF('Crisis Indicator Data'!#REF!="No Data",1,IF(#REF!&lt;&gt;"",1,0))</f>
        <v>#REF!</v>
      </c>
      <c r="S190" s="25" t="e">
        <f>IF('Crisis Indicator Data'!#REF!="No Data",1,IF(#REF!&lt;&gt;"",1,0))</f>
        <v>#REF!</v>
      </c>
      <c r="T190" s="25" t="e">
        <f>IF('Crisis Indicator Data'!#REF!="No Data",1,IF(#REF!&lt;&gt;"",1,0))</f>
        <v>#REF!</v>
      </c>
      <c r="U190" s="25" t="e">
        <f>IF('Crisis Indicator Data'!#REF!="No Data",1,IF(#REF!&lt;&gt;"",1,0))</f>
        <v>#REF!</v>
      </c>
      <c r="V190" s="25" t="e">
        <f>IF('Crisis Indicator Data'!#REF!="No Data",1,IF(#REF!&lt;&gt;"",1,0))</f>
        <v>#REF!</v>
      </c>
      <c r="W190" s="25" t="e">
        <f>IF('Crisis Indicator Data'!#REF!="No Data",1,IF(#REF!&lt;&gt;"",1,0))</f>
        <v>#REF!</v>
      </c>
      <c r="X190" s="25" t="e">
        <f>IF('Crisis Indicator Data'!#REF!="No Data",1,IF(#REF!&lt;&gt;"",1,0))</f>
        <v>#REF!</v>
      </c>
      <c r="Y190" s="25" t="e">
        <f>IF('Crisis Indicator Data'!#REF!="No Data",1,IF(#REF!&lt;&gt;"",1,0))</f>
        <v>#REF!</v>
      </c>
      <c r="Z190" s="25" t="e">
        <f>IF('Crisis Indicator Data'!#REF!="No Data",1,IF(#REF!&lt;&gt;"",1,0))</f>
        <v>#REF!</v>
      </c>
      <c r="AA190" s="25" t="e">
        <f>IF('Crisis Indicator Data'!#REF!="No Data",1,IF(#REF!&lt;&gt;"",1,0))</f>
        <v>#REF!</v>
      </c>
      <c r="AB190" s="25" t="e">
        <f>IF('Crisis Indicator Data'!#REF!="No Data",1,IF(#REF!&lt;&gt;"",1,0))</f>
        <v>#REF!</v>
      </c>
      <c r="AC190" s="25" t="e">
        <f>IF('Crisis Indicator Data'!#REF!="No Data",1,IF(#REF!&lt;&gt;"",1,0))</f>
        <v>#REF!</v>
      </c>
      <c r="AD190" s="25" t="e">
        <f>IF('Crisis Indicator Data'!#REF!="No Data",1,IF(#REF!&lt;&gt;"",1,0))</f>
        <v>#REF!</v>
      </c>
      <c r="AE190" s="25" t="e">
        <f>IF('Crisis Indicator Data'!#REF!="No Data",1,IF(#REF!&lt;&gt;"",1,0))</f>
        <v>#REF!</v>
      </c>
      <c r="AF190" s="25" t="e">
        <f>IF('Crisis Indicator Data'!#REF!="No Data",1,IF(#REF!&lt;&gt;"",1,0))</f>
        <v>#REF!</v>
      </c>
      <c r="AG190" s="25" t="e">
        <f>IF('Crisis Indicator Data'!#REF!="No Data",1,IF(#REF!&lt;&gt;"",1,0))</f>
        <v>#REF!</v>
      </c>
      <c r="AH190" s="25" t="e">
        <f>IF('Crisis Indicator Data'!#REF!="No Data",1,IF(#REF!&lt;&gt;"",1,0))</f>
        <v>#REF!</v>
      </c>
      <c r="AI190" s="25" t="e">
        <f>IF('Crisis Indicator Data'!#REF!="No Data",1,IF(#REF!&lt;&gt;"",1,0))</f>
        <v>#REF!</v>
      </c>
      <c r="AJ190" s="25" t="e">
        <f>IF('Crisis Indicator Data'!#REF!="No Data",1,IF(#REF!&lt;&gt;"",1,0))</f>
        <v>#REF!</v>
      </c>
      <c r="AK190" s="25" t="e">
        <f>IF('Crisis Indicator Data'!#REF!="No Data",1,IF(#REF!&lt;&gt;"",1,0))</f>
        <v>#REF!</v>
      </c>
      <c r="AL190" s="25" t="e">
        <f>IF('Crisis Indicator Data'!#REF!="No Data",1,IF(#REF!&lt;&gt;"",1,0))</f>
        <v>#REF!</v>
      </c>
      <c r="AM190" s="25" t="e">
        <f>IF('Crisis Indicator Data'!#REF!="No Data",1,IF(#REF!&lt;&gt;"",1,0))</f>
        <v>#REF!</v>
      </c>
      <c r="AN190" s="25" t="e">
        <f>IF('Crisis Indicator Data'!#REF!="No Data",1,IF(#REF!&lt;&gt;"",1,0))</f>
        <v>#REF!</v>
      </c>
      <c r="AO190" s="25" t="e">
        <f>IF('Crisis Indicator Data'!#REF!="No Data",1,IF(#REF!&lt;&gt;"",1,0))</f>
        <v>#REF!</v>
      </c>
      <c r="AP190" s="25" t="e">
        <f>IF('Crisis Indicator Data'!#REF!="No Data",1,IF(#REF!&lt;&gt;"",1,0))</f>
        <v>#REF!</v>
      </c>
      <c r="AQ190" s="25" t="e">
        <f>IF('Crisis Indicator Data'!#REF!="No Data",1,IF(#REF!&lt;&gt;"",1,0))</f>
        <v>#REF!</v>
      </c>
      <c r="AR190" s="25" t="e">
        <f>IF('Crisis Indicator Data'!#REF!="No Data",1,IF(#REF!&lt;&gt;"",1,0))</f>
        <v>#REF!</v>
      </c>
      <c r="AS190" s="25" t="e">
        <f>IF('Crisis Indicator Data'!#REF!="No Data",1,IF(#REF!&lt;&gt;"",1,0))</f>
        <v>#REF!</v>
      </c>
      <c r="AT190" s="25" t="e">
        <f>IF('Crisis Indicator Data'!#REF!="No Data",1,IF(#REF!&lt;&gt;"",1,0))</f>
        <v>#REF!</v>
      </c>
      <c r="AU190" s="25" t="e">
        <f>IF('Crisis Indicator Data'!#REF!="No Data",1,IF(#REF!&lt;&gt;"",1,0))</f>
        <v>#REF!</v>
      </c>
      <c r="AV190" s="25" t="e">
        <f>IF('Crisis Indicator Data'!#REF!="No Data",1,IF(#REF!&lt;&gt;"",1,0))</f>
        <v>#REF!</v>
      </c>
      <c r="AW190" s="25" t="e">
        <f>IF('Crisis Indicator Data'!#REF!="No Data",1,IF(#REF!&lt;&gt;"",1,0))</f>
        <v>#REF!</v>
      </c>
      <c r="AX190" s="25" t="e">
        <f>IF('Crisis Indicator Data'!#REF!="No Data",1,IF(#REF!&lt;&gt;"",1,0))</f>
        <v>#REF!</v>
      </c>
      <c r="AY190" s="25" t="e">
        <f>IF('Crisis Indicator Data'!#REF!="No Data",1,IF(#REF!&lt;&gt;"",1,0))</f>
        <v>#REF!</v>
      </c>
      <c r="AZ190" s="25" t="e">
        <f>IF('Crisis Indicator Data'!#REF!="No Data",1,IF(#REF!&lt;&gt;"",1,0))</f>
        <v>#REF!</v>
      </c>
      <c r="BA190" t="e">
        <f t="shared" si="10"/>
        <v>#REF!</v>
      </c>
      <c r="BB190" s="27" t="e">
        <f t="shared" si="11"/>
        <v>#REF!</v>
      </c>
    </row>
    <row r="191" spans="1:54" x14ac:dyDescent="0.35">
      <c r="A191" t="s">
        <v>8072</v>
      </c>
      <c r="B191" s="25" t="e">
        <f>IF('Crisis Indicator Data'!#REF!="No Data",1,IF(#REF!&lt;&gt;"",1,0))</f>
        <v>#REF!</v>
      </c>
      <c r="C191" s="25" t="e">
        <f>IF('Crisis Indicator Data'!#REF!="No Data",1,IF(#REF!&lt;&gt;"",1,0))</f>
        <v>#REF!</v>
      </c>
      <c r="D191" s="25" t="e">
        <f>IF('Crisis Indicator Data'!#REF!="No Data",1,IF(#REF!&lt;&gt;"",1,0))</f>
        <v>#REF!</v>
      </c>
      <c r="E191" s="25" t="e">
        <f>IF('Crisis Indicator Data'!#REF!="No Data",1,IF(#REF!&lt;&gt;"",1,0))</f>
        <v>#REF!</v>
      </c>
      <c r="F191" s="25" t="e">
        <f>IF('Crisis Indicator Data'!#REF!="No Data",1,IF(#REF!&lt;&gt;"",1,0))</f>
        <v>#REF!</v>
      </c>
      <c r="G191" s="25" t="e">
        <f>IF('Crisis Indicator Data'!#REF!="No Data",1,IF(#REF!&lt;&gt;"",1,0))</f>
        <v>#REF!</v>
      </c>
      <c r="H191" s="25" t="e">
        <f>IF('Crisis Indicator Data'!#REF!="No Data",1,IF(#REF!&lt;&gt;"",1,0))</f>
        <v>#REF!</v>
      </c>
      <c r="I191" s="25" t="e">
        <f>IF('Crisis Indicator Data'!#REF!="No Data",1,IF(#REF!&lt;&gt;"",1,0))</f>
        <v>#REF!</v>
      </c>
      <c r="J191" s="25" t="e">
        <f>IF('Crisis Indicator Data'!#REF!="No Data",1,IF(#REF!&lt;&gt;"",1,0))</f>
        <v>#REF!</v>
      </c>
      <c r="K191" s="25" t="e">
        <f>IF('Crisis Indicator Data'!#REF!="No Data",1,IF(#REF!&lt;&gt;"",1,0))</f>
        <v>#REF!</v>
      </c>
      <c r="L191" s="25" t="e">
        <f>IF('Crisis Indicator Data'!#REF!="No Data",1,IF(#REF!&lt;&gt;"",1,0))</f>
        <v>#REF!</v>
      </c>
      <c r="M191" s="25" t="e">
        <f>IF('Crisis Indicator Data'!#REF!="No Data",1,IF(#REF!&lt;&gt;"",1,0))</f>
        <v>#REF!</v>
      </c>
      <c r="N191" s="25" t="e">
        <f>IF('Crisis Indicator Data'!#REF!="No Data",1,IF(#REF!&lt;&gt;"",1,0))</f>
        <v>#REF!</v>
      </c>
      <c r="O191" s="25" t="e">
        <f>IF('Crisis Indicator Data'!#REF!="No Data",1,IF(#REF!&lt;&gt;"",1,0))</f>
        <v>#REF!</v>
      </c>
      <c r="P191" s="25" t="e">
        <f>IF('Crisis Indicator Data'!#REF!="No Data",1,IF(#REF!&lt;&gt;"",1,0))</f>
        <v>#REF!</v>
      </c>
      <c r="Q191" s="25" t="e">
        <f>IF('Crisis Indicator Data'!#REF!="No Data",1,IF(#REF!&lt;&gt;"",1,0))</f>
        <v>#REF!</v>
      </c>
      <c r="R191" s="25" t="e">
        <f>IF('Crisis Indicator Data'!#REF!="No Data",1,IF(#REF!&lt;&gt;"",1,0))</f>
        <v>#REF!</v>
      </c>
      <c r="S191" s="25" t="e">
        <f>IF('Crisis Indicator Data'!#REF!="No Data",1,IF(#REF!&lt;&gt;"",1,0))</f>
        <v>#REF!</v>
      </c>
      <c r="T191" s="25" t="e">
        <f>IF('Crisis Indicator Data'!#REF!="No Data",1,IF(#REF!&lt;&gt;"",1,0))</f>
        <v>#REF!</v>
      </c>
      <c r="U191" s="25" t="e">
        <f>IF('Crisis Indicator Data'!#REF!="No Data",1,IF(#REF!&lt;&gt;"",1,0))</f>
        <v>#REF!</v>
      </c>
      <c r="V191" s="25" t="e">
        <f>IF('Crisis Indicator Data'!#REF!="No Data",1,IF(#REF!&lt;&gt;"",1,0))</f>
        <v>#REF!</v>
      </c>
      <c r="W191" s="25" t="e">
        <f>IF('Crisis Indicator Data'!#REF!="No Data",1,IF(#REF!&lt;&gt;"",1,0))</f>
        <v>#REF!</v>
      </c>
      <c r="X191" s="25" t="e">
        <f>IF('Crisis Indicator Data'!#REF!="No Data",1,IF(#REF!&lt;&gt;"",1,0))</f>
        <v>#REF!</v>
      </c>
      <c r="Y191" s="25" t="e">
        <f>IF('Crisis Indicator Data'!#REF!="No Data",1,IF(#REF!&lt;&gt;"",1,0))</f>
        <v>#REF!</v>
      </c>
      <c r="Z191" s="25" t="e">
        <f>IF('Crisis Indicator Data'!#REF!="No Data",1,IF(#REF!&lt;&gt;"",1,0))</f>
        <v>#REF!</v>
      </c>
      <c r="AA191" s="25" t="e">
        <f>IF('Crisis Indicator Data'!#REF!="No Data",1,IF(#REF!&lt;&gt;"",1,0))</f>
        <v>#REF!</v>
      </c>
      <c r="AB191" s="25" t="e">
        <f>IF('Crisis Indicator Data'!#REF!="No Data",1,IF(#REF!&lt;&gt;"",1,0))</f>
        <v>#REF!</v>
      </c>
      <c r="AC191" s="25" t="e">
        <f>IF('Crisis Indicator Data'!#REF!="No Data",1,IF(#REF!&lt;&gt;"",1,0))</f>
        <v>#REF!</v>
      </c>
      <c r="AD191" s="25" t="e">
        <f>IF('Crisis Indicator Data'!#REF!="No Data",1,IF(#REF!&lt;&gt;"",1,0))</f>
        <v>#REF!</v>
      </c>
      <c r="AE191" s="25" t="e">
        <f>IF('Crisis Indicator Data'!#REF!="No Data",1,IF(#REF!&lt;&gt;"",1,0))</f>
        <v>#REF!</v>
      </c>
      <c r="AF191" s="25" t="e">
        <f>IF('Crisis Indicator Data'!#REF!="No Data",1,IF(#REF!&lt;&gt;"",1,0))</f>
        <v>#REF!</v>
      </c>
      <c r="AG191" s="25" t="e">
        <f>IF('Crisis Indicator Data'!#REF!="No Data",1,IF(#REF!&lt;&gt;"",1,0))</f>
        <v>#REF!</v>
      </c>
      <c r="AH191" s="25" t="e">
        <f>IF('Crisis Indicator Data'!#REF!="No Data",1,IF(#REF!&lt;&gt;"",1,0))</f>
        <v>#REF!</v>
      </c>
      <c r="AI191" s="25" t="e">
        <f>IF('Crisis Indicator Data'!#REF!="No Data",1,IF(#REF!&lt;&gt;"",1,0))</f>
        <v>#REF!</v>
      </c>
      <c r="AJ191" s="25" t="e">
        <f>IF('Crisis Indicator Data'!#REF!="No Data",1,IF(#REF!&lt;&gt;"",1,0))</f>
        <v>#REF!</v>
      </c>
      <c r="AK191" s="25" t="e">
        <f>IF('Crisis Indicator Data'!#REF!="No Data",1,IF(#REF!&lt;&gt;"",1,0))</f>
        <v>#REF!</v>
      </c>
      <c r="AL191" s="25" t="e">
        <f>IF('Crisis Indicator Data'!#REF!="No Data",1,IF(#REF!&lt;&gt;"",1,0))</f>
        <v>#REF!</v>
      </c>
      <c r="AM191" s="25" t="e">
        <f>IF('Crisis Indicator Data'!#REF!="No Data",1,IF(#REF!&lt;&gt;"",1,0))</f>
        <v>#REF!</v>
      </c>
      <c r="AN191" s="25" t="e">
        <f>IF('Crisis Indicator Data'!#REF!="No Data",1,IF(#REF!&lt;&gt;"",1,0))</f>
        <v>#REF!</v>
      </c>
      <c r="AO191" s="25" t="e">
        <f>IF('Crisis Indicator Data'!#REF!="No Data",1,IF(#REF!&lt;&gt;"",1,0))</f>
        <v>#REF!</v>
      </c>
      <c r="AP191" s="25" t="e">
        <f>IF('Crisis Indicator Data'!#REF!="No Data",1,IF(#REF!&lt;&gt;"",1,0))</f>
        <v>#REF!</v>
      </c>
      <c r="AQ191" s="25" t="e">
        <f>IF('Crisis Indicator Data'!#REF!="No Data",1,IF(#REF!&lt;&gt;"",1,0))</f>
        <v>#REF!</v>
      </c>
      <c r="AR191" s="25" t="e">
        <f>IF('Crisis Indicator Data'!#REF!="No Data",1,IF(#REF!&lt;&gt;"",1,0))</f>
        <v>#REF!</v>
      </c>
      <c r="AS191" s="25" t="e">
        <f>IF('Crisis Indicator Data'!#REF!="No Data",1,IF(#REF!&lt;&gt;"",1,0))</f>
        <v>#REF!</v>
      </c>
      <c r="AT191" s="25" t="e">
        <f>IF('Crisis Indicator Data'!#REF!="No Data",1,IF(#REF!&lt;&gt;"",1,0))</f>
        <v>#REF!</v>
      </c>
      <c r="AU191" s="25" t="e">
        <f>IF('Crisis Indicator Data'!#REF!="No Data",1,IF(#REF!&lt;&gt;"",1,0))</f>
        <v>#REF!</v>
      </c>
      <c r="AV191" s="25" t="e">
        <f>IF('Crisis Indicator Data'!#REF!="No Data",1,IF(#REF!&lt;&gt;"",1,0))</f>
        <v>#REF!</v>
      </c>
      <c r="AW191" s="25" t="e">
        <f>IF('Crisis Indicator Data'!#REF!="No Data",1,IF(#REF!&lt;&gt;"",1,0))</f>
        <v>#REF!</v>
      </c>
      <c r="AX191" s="25" t="e">
        <f>IF('Crisis Indicator Data'!#REF!="No Data",1,IF(#REF!&lt;&gt;"",1,0))</f>
        <v>#REF!</v>
      </c>
      <c r="AY191" s="25" t="e">
        <f>IF('Crisis Indicator Data'!#REF!="No Data",1,IF(#REF!&lt;&gt;"",1,0))</f>
        <v>#REF!</v>
      </c>
      <c r="AZ191" s="25" t="e">
        <f>IF('Crisis Indicator Data'!#REF!="No Data",1,IF(#REF!&lt;&gt;"",1,0))</f>
        <v>#REF!</v>
      </c>
      <c r="BA191" t="e">
        <f t="shared" si="10"/>
        <v>#REF!</v>
      </c>
      <c r="BB191" s="27" t="e">
        <f t="shared" si="11"/>
        <v>#REF!</v>
      </c>
    </row>
    <row r="192" spans="1:54" x14ac:dyDescent="0.35">
      <c r="A192" t="s">
        <v>8073</v>
      </c>
      <c r="B192" s="25" t="e">
        <f>IF('Crisis Indicator Data'!#REF!="No Data",1,IF(#REF!&lt;&gt;"",1,0))</f>
        <v>#REF!</v>
      </c>
      <c r="C192" s="25" t="e">
        <f>IF('Crisis Indicator Data'!#REF!="No Data",1,IF(#REF!&lt;&gt;"",1,0))</f>
        <v>#REF!</v>
      </c>
      <c r="D192" s="25" t="e">
        <f>IF('Crisis Indicator Data'!#REF!="No Data",1,IF(#REF!&lt;&gt;"",1,0))</f>
        <v>#REF!</v>
      </c>
      <c r="E192" s="25" t="e">
        <f>IF('Crisis Indicator Data'!#REF!="No Data",1,IF(#REF!&lt;&gt;"",1,0))</f>
        <v>#REF!</v>
      </c>
      <c r="F192" s="25" t="e">
        <f>IF('Crisis Indicator Data'!#REF!="No Data",1,IF(#REF!&lt;&gt;"",1,0))</f>
        <v>#REF!</v>
      </c>
      <c r="G192" s="25" t="e">
        <f>IF('Crisis Indicator Data'!#REF!="No Data",1,IF(#REF!&lt;&gt;"",1,0))</f>
        <v>#REF!</v>
      </c>
      <c r="H192" s="25" t="e">
        <f>IF('Crisis Indicator Data'!#REF!="No Data",1,IF(#REF!&lt;&gt;"",1,0))</f>
        <v>#REF!</v>
      </c>
      <c r="I192" s="25" t="e">
        <f>IF('Crisis Indicator Data'!#REF!="No Data",1,IF(#REF!&lt;&gt;"",1,0))</f>
        <v>#REF!</v>
      </c>
      <c r="J192" s="25" t="e">
        <f>IF('Crisis Indicator Data'!#REF!="No Data",1,IF(#REF!&lt;&gt;"",1,0))</f>
        <v>#REF!</v>
      </c>
      <c r="K192" s="25" t="e">
        <f>IF('Crisis Indicator Data'!#REF!="No Data",1,IF(#REF!&lt;&gt;"",1,0))</f>
        <v>#REF!</v>
      </c>
      <c r="L192" s="25" t="e">
        <f>IF('Crisis Indicator Data'!#REF!="No Data",1,IF(#REF!&lt;&gt;"",1,0))</f>
        <v>#REF!</v>
      </c>
      <c r="M192" s="25" t="e">
        <f>IF('Crisis Indicator Data'!#REF!="No Data",1,IF(#REF!&lt;&gt;"",1,0))</f>
        <v>#REF!</v>
      </c>
      <c r="N192" s="25" t="e">
        <f>IF('Crisis Indicator Data'!#REF!="No Data",1,IF(#REF!&lt;&gt;"",1,0))</f>
        <v>#REF!</v>
      </c>
      <c r="O192" s="25" t="e">
        <f>IF('Crisis Indicator Data'!#REF!="No Data",1,IF(#REF!&lt;&gt;"",1,0))</f>
        <v>#REF!</v>
      </c>
      <c r="P192" s="25" t="e">
        <f>IF('Crisis Indicator Data'!#REF!="No Data",1,IF(#REF!&lt;&gt;"",1,0))</f>
        <v>#REF!</v>
      </c>
      <c r="Q192" s="25" t="e">
        <f>IF('Crisis Indicator Data'!#REF!="No Data",1,IF(#REF!&lt;&gt;"",1,0))</f>
        <v>#REF!</v>
      </c>
      <c r="R192" s="25" t="e">
        <f>IF('Crisis Indicator Data'!#REF!="No Data",1,IF(#REF!&lt;&gt;"",1,0))</f>
        <v>#REF!</v>
      </c>
      <c r="S192" s="25" t="e">
        <f>IF('Crisis Indicator Data'!#REF!="No Data",1,IF(#REF!&lt;&gt;"",1,0))</f>
        <v>#REF!</v>
      </c>
      <c r="T192" s="25" t="e">
        <f>IF('Crisis Indicator Data'!#REF!="No Data",1,IF(#REF!&lt;&gt;"",1,0))</f>
        <v>#REF!</v>
      </c>
      <c r="U192" s="25" t="e">
        <f>IF('Crisis Indicator Data'!#REF!="No Data",1,IF(#REF!&lt;&gt;"",1,0))</f>
        <v>#REF!</v>
      </c>
      <c r="V192" s="25" t="e">
        <f>IF('Crisis Indicator Data'!#REF!="No Data",1,IF(#REF!&lt;&gt;"",1,0))</f>
        <v>#REF!</v>
      </c>
      <c r="W192" s="25" t="e">
        <f>IF('Crisis Indicator Data'!#REF!="No Data",1,IF(#REF!&lt;&gt;"",1,0))</f>
        <v>#REF!</v>
      </c>
      <c r="X192" s="25" t="e">
        <f>IF('Crisis Indicator Data'!#REF!="No Data",1,IF(#REF!&lt;&gt;"",1,0))</f>
        <v>#REF!</v>
      </c>
      <c r="Y192" s="25" t="e">
        <f>IF('Crisis Indicator Data'!#REF!="No Data",1,IF(#REF!&lt;&gt;"",1,0))</f>
        <v>#REF!</v>
      </c>
      <c r="Z192" s="25" t="e">
        <f>IF('Crisis Indicator Data'!#REF!="No Data",1,IF(#REF!&lt;&gt;"",1,0))</f>
        <v>#REF!</v>
      </c>
      <c r="AA192" s="25" t="e">
        <f>IF('Crisis Indicator Data'!#REF!="No Data",1,IF(#REF!&lt;&gt;"",1,0))</f>
        <v>#REF!</v>
      </c>
      <c r="AB192" s="25" t="e">
        <f>IF('Crisis Indicator Data'!#REF!="No Data",1,IF(#REF!&lt;&gt;"",1,0))</f>
        <v>#REF!</v>
      </c>
      <c r="AC192" s="25" t="e">
        <f>IF('Crisis Indicator Data'!#REF!="No Data",1,IF(#REF!&lt;&gt;"",1,0))</f>
        <v>#REF!</v>
      </c>
      <c r="AD192" s="25" t="e">
        <f>IF('Crisis Indicator Data'!#REF!="No Data",1,IF(#REF!&lt;&gt;"",1,0))</f>
        <v>#REF!</v>
      </c>
      <c r="AE192" s="25" t="e">
        <f>IF('Crisis Indicator Data'!#REF!="No Data",1,IF(#REF!&lt;&gt;"",1,0))</f>
        <v>#REF!</v>
      </c>
      <c r="AF192" s="25" t="e">
        <f>IF('Crisis Indicator Data'!#REF!="No Data",1,IF(#REF!&lt;&gt;"",1,0))</f>
        <v>#REF!</v>
      </c>
      <c r="AG192" s="25" t="e">
        <f>IF('Crisis Indicator Data'!#REF!="No Data",1,IF(#REF!&lt;&gt;"",1,0))</f>
        <v>#REF!</v>
      </c>
      <c r="AH192" s="25" t="e">
        <f>IF('Crisis Indicator Data'!#REF!="No Data",1,IF(#REF!&lt;&gt;"",1,0))</f>
        <v>#REF!</v>
      </c>
      <c r="AI192" s="25" t="e">
        <f>IF('Crisis Indicator Data'!#REF!="No Data",1,IF(#REF!&lt;&gt;"",1,0))</f>
        <v>#REF!</v>
      </c>
      <c r="AJ192" s="25" t="e">
        <f>IF('Crisis Indicator Data'!#REF!="No Data",1,IF(#REF!&lt;&gt;"",1,0))</f>
        <v>#REF!</v>
      </c>
      <c r="AK192" s="25" t="e">
        <f>IF('Crisis Indicator Data'!#REF!="No Data",1,IF(#REF!&lt;&gt;"",1,0))</f>
        <v>#REF!</v>
      </c>
      <c r="AL192" s="25" t="e">
        <f>IF('Crisis Indicator Data'!#REF!="No Data",1,IF(#REF!&lt;&gt;"",1,0))</f>
        <v>#REF!</v>
      </c>
      <c r="AM192" s="25" t="e">
        <f>IF('Crisis Indicator Data'!#REF!="No Data",1,IF(#REF!&lt;&gt;"",1,0))</f>
        <v>#REF!</v>
      </c>
      <c r="AN192" s="25" t="e">
        <f>IF('Crisis Indicator Data'!#REF!="No Data",1,IF(#REF!&lt;&gt;"",1,0))</f>
        <v>#REF!</v>
      </c>
      <c r="AO192" s="25" t="e">
        <f>IF('Crisis Indicator Data'!#REF!="No Data",1,IF(#REF!&lt;&gt;"",1,0))</f>
        <v>#REF!</v>
      </c>
      <c r="AP192" s="25" t="e">
        <f>IF('Crisis Indicator Data'!#REF!="No Data",1,IF(#REF!&lt;&gt;"",1,0))</f>
        <v>#REF!</v>
      </c>
      <c r="AQ192" s="25" t="e">
        <f>IF('Crisis Indicator Data'!#REF!="No Data",1,IF(#REF!&lt;&gt;"",1,0))</f>
        <v>#REF!</v>
      </c>
      <c r="AR192" s="25" t="e">
        <f>IF('Crisis Indicator Data'!#REF!="No Data",1,IF(#REF!&lt;&gt;"",1,0))</f>
        <v>#REF!</v>
      </c>
      <c r="AS192" s="25" t="e">
        <f>IF('Crisis Indicator Data'!#REF!="No Data",1,IF(#REF!&lt;&gt;"",1,0))</f>
        <v>#REF!</v>
      </c>
      <c r="AT192" s="25" t="e">
        <f>IF('Crisis Indicator Data'!#REF!="No Data",1,IF(#REF!&lt;&gt;"",1,0))</f>
        <v>#REF!</v>
      </c>
      <c r="AU192" s="25" t="e">
        <f>IF('Crisis Indicator Data'!#REF!="No Data",1,IF(#REF!&lt;&gt;"",1,0))</f>
        <v>#REF!</v>
      </c>
      <c r="AV192" s="25" t="e">
        <f>IF('Crisis Indicator Data'!#REF!="No Data",1,IF(#REF!&lt;&gt;"",1,0))</f>
        <v>#REF!</v>
      </c>
      <c r="AW192" s="25" t="e">
        <f>IF('Crisis Indicator Data'!#REF!="No Data",1,IF(#REF!&lt;&gt;"",1,0))</f>
        <v>#REF!</v>
      </c>
      <c r="AX192" s="25" t="e">
        <f>IF('Crisis Indicator Data'!#REF!="No Data",1,IF(#REF!&lt;&gt;"",1,0))</f>
        <v>#REF!</v>
      </c>
      <c r="AY192" s="25" t="e">
        <f>IF('Crisis Indicator Data'!#REF!="No Data",1,IF(#REF!&lt;&gt;"",1,0))</f>
        <v>#REF!</v>
      </c>
      <c r="AZ192" s="25" t="e">
        <f>IF('Crisis Indicator Data'!#REF!="No Data",1,IF(#REF!&lt;&gt;"",1,0))</f>
        <v>#REF!</v>
      </c>
      <c r="BA192" t="e">
        <f t="shared" si="10"/>
        <v>#REF!</v>
      </c>
      <c r="BB192" s="27" t="e">
        <f t="shared" si="11"/>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10</vt:i4>
      </vt:variant>
    </vt:vector>
  </HeadingPairs>
  <TitlesOfParts>
    <vt:vector size="31" baseType="lpstr">
      <vt:lpstr>About</vt:lpstr>
      <vt:lpstr>INFORM Severity - hidden</vt:lpstr>
      <vt:lpstr>INFORM Severity - all crises</vt:lpstr>
      <vt:lpstr>INFORM Severity - country</vt:lpstr>
      <vt:lpstr>Impact of the crisis</vt:lpstr>
      <vt:lpstr>Conditions of people affected</vt:lpstr>
      <vt:lpstr>Complexity of the crisis</vt:lpstr>
      <vt:lpstr>Core Indicators</vt:lpstr>
      <vt:lpstr>Crisis Indicator Data</vt:lpstr>
      <vt:lpstr>Country Indicator Data</vt:lpstr>
      <vt:lpstr>Reliability</vt:lpstr>
      <vt:lpstr>Data Reliability</vt:lpstr>
      <vt:lpstr>Reliability_updated</vt:lpstr>
      <vt:lpstr>Indicator Metadata</vt:lpstr>
      <vt:lpstr>Trends</vt:lpstr>
      <vt:lpstr>Crisis info</vt:lpstr>
      <vt:lpstr>Lists</vt:lpstr>
      <vt:lpstr>Log</vt:lpstr>
      <vt:lpstr>Indicator Date hidden</vt:lpstr>
      <vt:lpstr>Indicator Date hidden2</vt:lpstr>
      <vt:lpstr>Imputed and missing data hidden</vt:lpstr>
      <vt:lpstr>'Indicator Metadata'!_2012.06.11___GFM_Indicator_List</vt:lpstr>
      <vt:lpstr>'Indicator Metadata'!_2012.06.11___GFM_Indicator_List_1</vt:lpstr>
      <vt:lpstr>'Indicator Metadata'!_2012.06.11___GFM_Indicator_List_2</vt:lpstr>
      <vt:lpstr>CrisisList</vt:lpstr>
      <vt:lpstr>About!Print_Area</vt:lpstr>
      <vt:lpstr>'Impact of the crisis'!Print_Area</vt:lpstr>
      <vt:lpstr>'INFORM Severity - country'!Print_Area</vt:lpstr>
      <vt:lpstr>'INFORM Severity - hidden'!Print_Area</vt:lpstr>
      <vt:lpstr>'Impact of the crisis'!Print_Titles</vt:lpstr>
      <vt:lpstr>'INFORM Severity - hidden'!Print_Titles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Farrah Jaber</cp:lastModifiedBy>
  <cp:lastPrinted>2020-10-09T14:28:48Z</cp:lastPrinted>
  <dcterms:created xsi:type="dcterms:W3CDTF">2013-01-24T09:37:59Z</dcterms:created>
  <dcterms:modified xsi:type="dcterms:W3CDTF">2025-07-07T13:27:39Z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0x010100CAC6E6819D555D43BA4A2769FC446151</vt:lpwstr>
  </property>
</Properties>
</file>